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entaurotelecomcombr-my.sharepoint.com/personal/lucasdasilva_centaurotelecom_com_br/Documents/Documentos/GitHub/CENTAURO-ERP-2/"/>
    </mc:Choice>
  </mc:AlternateContent>
  <xr:revisionPtr revIDLastSave="19" documentId="11_0F81B9DAA1AD0D264F47A1C806E0A93B46697A24" xr6:coauthVersionLast="47" xr6:coauthVersionMax="47" xr10:uidLastSave="{E5F84662-6444-493D-B279-EB1908EEBA51}"/>
  <bookViews>
    <workbookView minimized="1" xWindow="3036" yWindow="3036" windowWidth="17280" windowHeight="8880" xr2:uid="{00000000-000D-0000-FFFF-FFFF00000000}"/>
  </bookViews>
  <sheets>
    <sheet name="TOTAL" sheetId="1" r:id="rId1"/>
    <sheet name="rascunho" sheetId="2" state="hidden" r:id="rId2"/>
    <sheet name="TRANSPORTE" sheetId="3" r:id="rId3"/>
    <sheet name="ALIMENTAÇÃO" sheetId="4" r:id="rId4"/>
    <sheet name="SEGURO DE VIDA" sheetId="5" r:id="rId5"/>
    <sheet name="PLANO DE SAÚDE" sheetId="6" r:id="rId6"/>
    <sheet name="EXAMES" sheetId="7" r:id="rId7"/>
    <sheet name="PLANO ODONTO" sheetId="8" r:id="rId8"/>
    <sheet name="TREINAMENTOS" sheetId="9" r:id="rId9"/>
    <sheet name="RELATÓRIOS RADAR" sheetId="10" r:id="rId10"/>
    <sheet name="LISTAFOLHAS" sheetId="11" r:id="rId11"/>
    <sheet name="CAMINHOS" sheetId="12" r:id="rId12"/>
    <sheet name="CONTROLE FOLHAS" sheetId="13" r:id="rId13"/>
  </sheets>
  <definedNames>
    <definedName name="_xlnm._FilterDatabase" localSheetId="3" hidden="1">ALIMENTAÇÃO!$A$1:$Z$1556</definedName>
    <definedName name="_xlnm._FilterDatabase" localSheetId="12" hidden="1">'CONTROLE FOLHAS'!$A$1:$K$1000</definedName>
    <definedName name="_xlnm._FilterDatabase" localSheetId="6" hidden="1">EXAMES!$A$1:$AC$2147</definedName>
    <definedName name="_xlnm._FilterDatabase" localSheetId="10" hidden="1">LISTAFOLHAS!$A$2:$FD$229</definedName>
    <definedName name="_xlnm._FilterDatabase" localSheetId="5" hidden="1">'PLANO DE SAÚDE'!$A$1:$AB$2014</definedName>
    <definedName name="_xlnm._FilterDatabase" localSheetId="7" hidden="1">'PLANO ODONTO'!$A$1:$Z$1000</definedName>
    <definedName name="_xlnm._FilterDatabase" localSheetId="9" hidden="1">'RELATÓRIOS RADAR'!$A$1:$AA$918</definedName>
    <definedName name="_xlnm._FilterDatabase" localSheetId="4" hidden="1">'SEGURO DE VIDA'!$A$1:$AC$1188</definedName>
    <definedName name="_xlnm._FilterDatabase" localSheetId="0" hidden="1">TOTAL!$A$3:$CU$1057</definedName>
    <definedName name="_xlnm._FilterDatabase" localSheetId="2" hidden="1">TRANSPORTE!$A$1:$Z$1009</definedName>
    <definedName name="_xlnm._FilterDatabase" localSheetId="8" hidden="1">TREINAMENTOS!$A$1:$Z$999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5" i="11" l="1"/>
  <c r="A464" i="11"/>
  <c r="A463" i="11"/>
  <c r="A462" i="11"/>
  <c r="A461" i="11"/>
  <c r="A460" i="11"/>
  <c r="A459" i="11"/>
  <c r="A458" i="11"/>
  <c r="A457" i="11"/>
  <c r="A456" i="11"/>
  <c r="A455" i="11"/>
  <c r="A454" i="11"/>
  <c r="A453" i="11"/>
  <c r="A452" i="11"/>
  <c r="A451" i="11"/>
  <c r="A450" i="11"/>
  <c r="A449" i="11"/>
  <c r="A448" i="11"/>
  <c r="A447" i="11"/>
  <c r="A446" i="11"/>
  <c r="A445" i="11"/>
  <c r="A444" i="11"/>
  <c r="A443" i="11"/>
  <c r="A442" i="11"/>
  <c r="A441" i="11"/>
  <c r="A440" i="11"/>
  <c r="A439" i="11"/>
  <c r="A438" i="11"/>
  <c r="A437" i="11"/>
  <c r="A436" i="11"/>
  <c r="A435" i="11"/>
  <c r="A434" i="11"/>
  <c r="A433" i="11"/>
  <c r="A432" i="11"/>
  <c r="A431" i="11"/>
  <c r="A430" i="11"/>
  <c r="A429" i="11"/>
  <c r="A428" i="11"/>
  <c r="A427" i="11"/>
  <c r="A426" i="11"/>
  <c r="A425" i="11"/>
  <c r="A424" i="11"/>
  <c r="A423" i="11"/>
  <c r="A422" i="11"/>
  <c r="A421" i="11"/>
  <c r="A420" i="11"/>
  <c r="A419" i="11"/>
  <c r="A418" i="11"/>
  <c r="A417" i="11"/>
  <c r="A416" i="11"/>
  <c r="A415" i="11"/>
  <c r="A414" i="11"/>
  <c r="A413" i="11"/>
  <c r="A412" i="11"/>
  <c r="A411" i="11"/>
  <c r="A410" i="11"/>
  <c r="A409" i="11"/>
  <c r="A408" i="11"/>
  <c r="A407" i="11"/>
  <c r="A406" i="11"/>
  <c r="A405" i="11"/>
  <c r="A404" i="11"/>
  <c r="A403" i="11"/>
  <c r="A402" i="11"/>
  <c r="A401" i="11"/>
  <c r="A400" i="11"/>
  <c r="A399" i="11"/>
  <c r="A398" i="11"/>
  <c r="A397" i="11"/>
  <c r="A396" i="11"/>
  <c r="A395" i="11"/>
  <c r="A394" i="11"/>
  <c r="A393" i="11"/>
  <c r="A392" i="11"/>
  <c r="A391" i="11"/>
  <c r="A390" i="11"/>
  <c r="A389" i="11"/>
  <c r="A388" i="11"/>
  <c r="A387" i="11"/>
  <c r="A386" i="11"/>
  <c r="A385" i="11"/>
  <c r="A384" i="11"/>
  <c r="A383" i="11"/>
  <c r="A382" i="11"/>
  <c r="A381" i="11"/>
  <c r="A380" i="11"/>
  <c r="A379" i="11"/>
  <c r="A378" i="11"/>
  <c r="A377" i="11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L1" i="2"/>
  <c r="CM1057" i="1"/>
  <c r="CL1057" i="1"/>
  <c r="CK1057" i="1"/>
  <c r="CI1057" i="1"/>
  <c r="CH1057" i="1"/>
  <c r="CG1057" i="1"/>
  <c r="CF1057" i="1"/>
  <c r="CE1057" i="1"/>
  <c r="BT1057" i="1" s="1"/>
  <c r="CD1057" i="1"/>
  <c r="CC1057" i="1"/>
  <c r="CB1057" i="1"/>
  <c r="BX1057" i="1"/>
  <c r="BW1057" i="1"/>
  <c r="BV1057" i="1"/>
  <c r="BS1057" i="1"/>
  <c r="BR1057" i="1"/>
  <c r="BQ1057" i="1"/>
  <c r="BO1057" i="1"/>
  <c r="BP1057" i="1" s="1"/>
  <c r="BN1057" i="1"/>
  <c r="BL1057" i="1"/>
  <c r="AN1057" i="1"/>
  <c r="CM1056" i="1"/>
  <c r="CL1056" i="1"/>
  <c r="CK1056" i="1"/>
  <c r="CI1056" i="1"/>
  <c r="CH1056" i="1"/>
  <c r="CG1056" i="1"/>
  <c r="CC1056" i="1" s="1"/>
  <c r="CF1056" i="1"/>
  <c r="CB1056" i="1" s="1"/>
  <c r="BU1056" i="1" s="1"/>
  <c r="CE1056" i="1"/>
  <c r="BT1056" i="1" s="1"/>
  <c r="CD1056" i="1"/>
  <c r="BX1056" i="1"/>
  <c r="BW1056" i="1"/>
  <c r="BV1056" i="1"/>
  <c r="BS1056" i="1"/>
  <c r="BR1056" i="1"/>
  <c r="BQ1056" i="1"/>
  <c r="BO1056" i="1"/>
  <c r="BP1056" i="1" s="1"/>
  <c r="BN1056" i="1"/>
  <c r="BL1056" i="1"/>
  <c r="AN1056" i="1"/>
  <c r="BM1056" i="1" s="1"/>
  <c r="CM1055" i="1"/>
  <c r="CL1055" i="1"/>
  <c r="CK1055" i="1"/>
  <c r="CI1055" i="1"/>
  <c r="CH1055" i="1"/>
  <c r="CG1055" i="1"/>
  <c r="CC1055" i="1" s="1"/>
  <c r="BU1055" i="1" s="1"/>
  <c r="CF1055" i="1"/>
  <c r="CE1055" i="1"/>
  <c r="BT1055" i="1" s="1"/>
  <c r="CD1055" i="1"/>
  <c r="BS1055" i="1" s="1"/>
  <c r="CB1055" i="1"/>
  <c r="BX1055" i="1"/>
  <c r="BW1055" i="1"/>
  <c r="BV1055" i="1"/>
  <c r="BR1055" i="1"/>
  <c r="BQ1055" i="1"/>
  <c r="BO1055" i="1"/>
  <c r="BP1055" i="1" s="1"/>
  <c r="BN1055" i="1"/>
  <c r="BL1055" i="1"/>
  <c r="AN1055" i="1"/>
  <c r="BM1055" i="1" s="1"/>
  <c r="CM1054" i="1"/>
  <c r="CL1054" i="1"/>
  <c r="CK1054" i="1"/>
  <c r="CI1054" i="1"/>
  <c r="CH1054" i="1"/>
  <c r="CG1054" i="1"/>
  <c r="CF1054" i="1"/>
  <c r="CE1054" i="1"/>
  <c r="BT1054" i="1" s="1"/>
  <c r="CD1054" i="1"/>
  <c r="CC1054" i="1"/>
  <c r="CB1054" i="1"/>
  <c r="BX1054" i="1"/>
  <c r="BW1054" i="1"/>
  <c r="BV1054" i="1"/>
  <c r="BS1054" i="1"/>
  <c r="BR1054" i="1"/>
  <c r="BQ1054" i="1"/>
  <c r="BO1054" i="1"/>
  <c r="BP1054" i="1" s="1"/>
  <c r="BN1054" i="1"/>
  <c r="BL1054" i="1"/>
  <c r="AN1054" i="1"/>
  <c r="CM1053" i="1"/>
  <c r="CL1053" i="1"/>
  <c r="CK1053" i="1"/>
  <c r="CI1053" i="1"/>
  <c r="CH1053" i="1"/>
  <c r="CG1053" i="1"/>
  <c r="CC1053" i="1" s="1"/>
  <c r="CF1053" i="1"/>
  <c r="CB1053" i="1" s="1"/>
  <c r="CE1053" i="1"/>
  <c r="BT1053" i="1" s="1"/>
  <c r="CD1053" i="1"/>
  <c r="BX1053" i="1"/>
  <c r="BW1053" i="1"/>
  <c r="BV1053" i="1"/>
  <c r="BS1053" i="1"/>
  <c r="BR1053" i="1"/>
  <c r="BQ1053" i="1"/>
  <c r="BO1053" i="1"/>
  <c r="BP1053" i="1" s="1"/>
  <c r="BN1053" i="1"/>
  <c r="BL1053" i="1"/>
  <c r="AN1053" i="1"/>
  <c r="CM1052" i="1"/>
  <c r="CL1052" i="1"/>
  <c r="CK1052" i="1"/>
  <c r="CI1052" i="1"/>
  <c r="CH1052" i="1"/>
  <c r="CG1052" i="1"/>
  <c r="CC1052" i="1" s="1"/>
  <c r="CF1052" i="1"/>
  <c r="CE1052" i="1"/>
  <c r="BT1052" i="1" s="1"/>
  <c r="CD1052" i="1"/>
  <c r="BS1052" i="1" s="1"/>
  <c r="CB1052" i="1"/>
  <c r="BX1052" i="1"/>
  <c r="BW1052" i="1"/>
  <c r="BV1052" i="1"/>
  <c r="BR1052" i="1"/>
  <c r="BQ1052" i="1"/>
  <c r="BO1052" i="1"/>
  <c r="BP1052" i="1" s="1"/>
  <c r="BN1052" i="1"/>
  <c r="BL1052" i="1"/>
  <c r="AN1052" i="1"/>
  <c r="BM1052" i="1" s="1"/>
  <c r="CM1051" i="1"/>
  <c r="CL1051" i="1"/>
  <c r="CK1051" i="1"/>
  <c r="CI1051" i="1"/>
  <c r="CH1051" i="1"/>
  <c r="CG1051" i="1"/>
  <c r="CF1051" i="1"/>
  <c r="CE1051" i="1"/>
  <c r="BT1051" i="1" s="1"/>
  <c r="CD1051" i="1"/>
  <c r="BS1051" i="1" s="1"/>
  <c r="CC1051" i="1"/>
  <c r="CB1051" i="1"/>
  <c r="BU1051" i="1" s="1"/>
  <c r="BX1051" i="1"/>
  <c r="BW1051" i="1"/>
  <c r="BV1051" i="1"/>
  <c r="BR1051" i="1"/>
  <c r="BQ1051" i="1"/>
  <c r="BO1051" i="1"/>
  <c r="BP1051" i="1" s="1"/>
  <c r="BN1051" i="1"/>
  <c r="BL1051" i="1"/>
  <c r="AN1051" i="1"/>
  <c r="BM1051" i="1" s="1"/>
  <c r="CM1050" i="1"/>
  <c r="CL1050" i="1"/>
  <c r="CK1050" i="1"/>
  <c r="CI1050" i="1"/>
  <c r="CH1050" i="1"/>
  <c r="CG1050" i="1"/>
  <c r="CC1050" i="1" s="1"/>
  <c r="CF1050" i="1"/>
  <c r="CB1050" i="1" s="1"/>
  <c r="CE1050" i="1"/>
  <c r="BT1050" i="1" s="1"/>
  <c r="CD1050" i="1"/>
  <c r="BX1050" i="1"/>
  <c r="BW1050" i="1"/>
  <c r="BV1050" i="1"/>
  <c r="BS1050" i="1"/>
  <c r="BR1050" i="1"/>
  <c r="BQ1050" i="1"/>
  <c r="BP1050" i="1"/>
  <c r="BO1050" i="1"/>
  <c r="BN1050" i="1"/>
  <c r="BL1050" i="1"/>
  <c r="AN1050" i="1"/>
  <c r="BM1050" i="1" s="1"/>
  <c r="CM1049" i="1"/>
  <c r="CL1049" i="1"/>
  <c r="CK1049" i="1"/>
  <c r="CI1049" i="1"/>
  <c r="CH1049" i="1"/>
  <c r="CG1049" i="1"/>
  <c r="CC1049" i="1" s="1"/>
  <c r="CF1049" i="1"/>
  <c r="CB1049" i="1" s="1"/>
  <c r="BU1049" i="1" s="1"/>
  <c r="CE1049" i="1"/>
  <c r="BT1049" i="1" s="1"/>
  <c r="CD1049" i="1"/>
  <c r="BS1049" i="1" s="1"/>
  <c r="BX1049" i="1"/>
  <c r="BW1049" i="1"/>
  <c r="BV1049" i="1"/>
  <c r="BR1049" i="1"/>
  <c r="BQ1049" i="1"/>
  <c r="BO1049" i="1"/>
  <c r="BP1049" i="1" s="1"/>
  <c r="BN1049" i="1"/>
  <c r="BY1049" i="1" s="1"/>
  <c r="D1049" i="1" s="1"/>
  <c r="BL1049" i="1"/>
  <c r="AN1049" i="1"/>
  <c r="CM1048" i="1"/>
  <c r="CL1048" i="1"/>
  <c r="CK1048" i="1"/>
  <c r="CI1048" i="1"/>
  <c r="CH1048" i="1"/>
  <c r="CG1048" i="1"/>
  <c r="CF1048" i="1"/>
  <c r="CE1048" i="1"/>
  <c r="BT1048" i="1" s="1"/>
  <c r="CD1048" i="1"/>
  <c r="BS1048" i="1" s="1"/>
  <c r="CC1048" i="1"/>
  <c r="CB1048" i="1"/>
  <c r="BX1048" i="1"/>
  <c r="BW1048" i="1"/>
  <c r="BV1048" i="1"/>
  <c r="BR1048" i="1"/>
  <c r="BQ1048" i="1"/>
  <c r="BO1048" i="1"/>
  <c r="BP1048" i="1" s="1"/>
  <c r="BN1048" i="1"/>
  <c r="BL1048" i="1"/>
  <c r="AN1048" i="1"/>
  <c r="BM1048" i="1" s="1"/>
  <c r="CM1047" i="1"/>
  <c r="CL1047" i="1"/>
  <c r="CK1047" i="1"/>
  <c r="CI1047" i="1"/>
  <c r="CH1047" i="1"/>
  <c r="CG1047" i="1"/>
  <c r="CC1047" i="1" s="1"/>
  <c r="CF1047" i="1"/>
  <c r="CB1047" i="1" s="1"/>
  <c r="CE1047" i="1"/>
  <c r="CD1047" i="1"/>
  <c r="BX1047" i="1"/>
  <c r="BW1047" i="1"/>
  <c r="BV1047" i="1"/>
  <c r="BU1047" i="1"/>
  <c r="BT1047" i="1"/>
  <c r="BS1047" i="1"/>
  <c r="BR1047" i="1"/>
  <c r="BQ1047" i="1"/>
  <c r="BO1047" i="1"/>
  <c r="BP1047" i="1" s="1"/>
  <c r="BN1047" i="1"/>
  <c r="BL1047" i="1"/>
  <c r="AN1047" i="1"/>
  <c r="BM1047" i="1" s="1"/>
  <c r="CM1046" i="1"/>
  <c r="CL1046" i="1"/>
  <c r="CK1046" i="1"/>
  <c r="CI1046" i="1"/>
  <c r="CH1046" i="1"/>
  <c r="CG1046" i="1"/>
  <c r="CC1046" i="1" s="1"/>
  <c r="CF1046" i="1"/>
  <c r="CE1046" i="1"/>
  <c r="BT1046" i="1" s="1"/>
  <c r="CD1046" i="1"/>
  <c r="BS1046" i="1" s="1"/>
  <c r="CB1046" i="1"/>
  <c r="BX1046" i="1"/>
  <c r="BW1046" i="1"/>
  <c r="BV1046" i="1"/>
  <c r="BR1046" i="1"/>
  <c r="BQ1046" i="1"/>
  <c r="BO1046" i="1"/>
  <c r="BP1046" i="1" s="1"/>
  <c r="BN1046" i="1"/>
  <c r="BL1046" i="1"/>
  <c r="AN1046" i="1"/>
  <c r="BM1046" i="1" s="1"/>
  <c r="CM1045" i="1"/>
  <c r="CL1045" i="1"/>
  <c r="CK1045" i="1"/>
  <c r="CI1045" i="1"/>
  <c r="CH1045" i="1"/>
  <c r="CG1045" i="1"/>
  <c r="CC1045" i="1" s="1"/>
  <c r="CF1045" i="1"/>
  <c r="CB1045" i="1" s="1"/>
  <c r="CE1045" i="1"/>
  <c r="BT1045" i="1" s="1"/>
  <c r="CD1045" i="1"/>
  <c r="BS1045" i="1" s="1"/>
  <c r="BX1045" i="1"/>
  <c r="BW1045" i="1"/>
  <c r="BV1045" i="1"/>
  <c r="BR1045" i="1"/>
  <c r="BQ1045" i="1"/>
  <c r="BO1045" i="1"/>
  <c r="BP1045" i="1" s="1"/>
  <c r="BN1045" i="1"/>
  <c r="BL1045" i="1"/>
  <c r="AN1045" i="1"/>
  <c r="CM1044" i="1"/>
  <c r="CL1044" i="1"/>
  <c r="CK1044" i="1"/>
  <c r="CI1044" i="1"/>
  <c r="CH1044" i="1"/>
  <c r="CG1044" i="1"/>
  <c r="CC1044" i="1" s="1"/>
  <c r="CF1044" i="1"/>
  <c r="CB1044" i="1" s="1"/>
  <c r="CE1044" i="1"/>
  <c r="BT1044" i="1" s="1"/>
  <c r="CD1044" i="1"/>
  <c r="BX1044" i="1"/>
  <c r="BW1044" i="1"/>
  <c r="BV1044" i="1"/>
  <c r="BS1044" i="1"/>
  <c r="BR1044" i="1"/>
  <c r="BQ1044" i="1"/>
  <c r="BO1044" i="1"/>
  <c r="BP1044" i="1" s="1"/>
  <c r="BN1044" i="1"/>
  <c r="BL1044" i="1"/>
  <c r="BM1044" i="1" s="1"/>
  <c r="AN1044" i="1"/>
  <c r="CM1043" i="1"/>
  <c r="CL1043" i="1"/>
  <c r="CK1043" i="1"/>
  <c r="CI1043" i="1"/>
  <c r="CH1043" i="1"/>
  <c r="CG1043" i="1"/>
  <c r="CC1043" i="1" s="1"/>
  <c r="CF1043" i="1"/>
  <c r="CE1043" i="1"/>
  <c r="BT1043" i="1" s="1"/>
  <c r="CD1043" i="1"/>
  <c r="BS1043" i="1" s="1"/>
  <c r="CB1043" i="1"/>
  <c r="BX1043" i="1"/>
  <c r="BW1043" i="1"/>
  <c r="BV1043" i="1"/>
  <c r="BR1043" i="1"/>
  <c r="BQ1043" i="1"/>
  <c r="BO1043" i="1"/>
  <c r="BP1043" i="1" s="1"/>
  <c r="BN1043" i="1"/>
  <c r="BL1043" i="1"/>
  <c r="AN1043" i="1"/>
  <c r="BM1043" i="1" s="1"/>
  <c r="CM1042" i="1"/>
  <c r="CL1042" i="1"/>
  <c r="CK1042" i="1"/>
  <c r="CI1042" i="1"/>
  <c r="CH1042" i="1"/>
  <c r="CG1042" i="1"/>
  <c r="CF1042" i="1"/>
  <c r="CB1042" i="1" s="1"/>
  <c r="BU1042" i="1" s="1"/>
  <c r="CE1042" i="1"/>
  <c r="BT1042" i="1" s="1"/>
  <c r="CD1042" i="1"/>
  <c r="BS1042" i="1" s="1"/>
  <c r="CC1042" i="1"/>
  <c r="BX1042" i="1"/>
  <c r="BW1042" i="1"/>
  <c r="BV1042" i="1"/>
  <c r="BR1042" i="1"/>
  <c r="BQ1042" i="1"/>
  <c r="BO1042" i="1"/>
  <c r="BP1042" i="1" s="1"/>
  <c r="BN1042" i="1"/>
  <c r="BL1042" i="1"/>
  <c r="AN1042" i="1"/>
  <c r="CM1041" i="1"/>
  <c r="CL1041" i="1"/>
  <c r="CK1041" i="1"/>
  <c r="CI1041" i="1"/>
  <c r="CH1041" i="1"/>
  <c r="CG1041" i="1"/>
  <c r="CC1041" i="1" s="1"/>
  <c r="BU1041" i="1" s="1"/>
  <c r="CF1041" i="1"/>
  <c r="CB1041" i="1" s="1"/>
  <c r="CE1041" i="1"/>
  <c r="CD1041" i="1"/>
  <c r="BS1041" i="1" s="1"/>
  <c r="BX1041" i="1"/>
  <c r="BW1041" i="1"/>
  <c r="BV1041" i="1"/>
  <c r="BT1041" i="1"/>
  <c r="BR1041" i="1"/>
  <c r="BQ1041" i="1"/>
  <c r="BO1041" i="1"/>
  <c r="BN1041" i="1"/>
  <c r="BL1041" i="1"/>
  <c r="AN1041" i="1"/>
  <c r="CM1040" i="1"/>
  <c r="CL1040" i="1"/>
  <c r="CK1040" i="1"/>
  <c r="CI1040" i="1"/>
  <c r="CH1040" i="1"/>
  <c r="CG1040" i="1"/>
  <c r="CC1040" i="1" s="1"/>
  <c r="CF1040" i="1"/>
  <c r="CE1040" i="1"/>
  <c r="BT1040" i="1" s="1"/>
  <c r="CD1040" i="1"/>
  <c r="BS1040" i="1" s="1"/>
  <c r="CB1040" i="1"/>
  <c r="BX1040" i="1"/>
  <c r="BW1040" i="1"/>
  <c r="BV1040" i="1"/>
  <c r="BR1040" i="1"/>
  <c r="BQ1040" i="1"/>
  <c r="BO1040" i="1"/>
  <c r="BP1040" i="1" s="1"/>
  <c r="BN1040" i="1"/>
  <c r="BL1040" i="1"/>
  <c r="AN1040" i="1"/>
  <c r="BM1040" i="1" s="1"/>
  <c r="CM1039" i="1"/>
  <c r="CL1039" i="1"/>
  <c r="CK1039" i="1"/>
  <c r="CI1039" i="1"/>
  <c r="CH1039" i="1"/>
  <c r="CG1039" i="1"/>
  <c r="CF1039" i="1"/>
  <c r="CB1039" i="1" s="1"/>
  <c r="CE1039" i="1"/>
  <c r="BT1039" i="1" s="1"/>
  <c r="CD1039" i="1"/>
  <c r="BS1039" i="1" s="1"/>
  <c r="CC1039" i="1"/>
  <c r="BX1039" i="1"/>
  <c r="BW1039" i="1"/>
  <c r="BV1039" i="1"/>
  <c r="BR1039" i="1"/>
  <c r="BQ1039" i="1"/>
  <c r="BO1039" i="1"/>
  <c r="BP1039" i="1" s="1"/>
  <c r="BN1039" i="1"/>
  <c r="BL1039" i="1"/>
  <c r="AN1039" i="1"/>
  <c r="CM1038" i="1"/>
  <c r="CL1038" i="1"/>
  <c r="CK1038" i="1"/>
  <c r="CI1038" i="1"/>
  <c r="CH1038" i="1"/>
  <c r="CG1038" i="1"/>
  <c r="CC1038" i="1" s="1"/>
  <c r="CF1038" i="1"/>
  <c r="CB1038" i="1" s="1"/>
  <c r="CE1038" i="1"/>
  <c r="CD1038" i="1"/>
  <c r="BS1038" i="1" s="1"/>
  <c r="BX1038" i="1"/>
  <c r="BW1038" i="1"/>
  <c r="BV1038" i="1"/>
  <c r="BU1038" i="1"/>
  <c r="BT1038" i="1"/>
  <c r="BR1038" i="1"/>
  <c r="BQ1038" i="1"/>
  <c r="BO1038" i="1"/>
  <c r="BP1038" i="1" s="1"/>
  <c r="BN1038" i="1"/>
  <c r="BL1038" i="1"/>
  <c r="AN1038" i="1"/>
  <c r="CM1037" i="1"/>
  <c r="CL1037" i="1"/>
  <c r="CK1037" i="1"/>
  <c r="CI1037" i="1"/>
  <c r="CH1037" i="1"/>
  <c r="CG1037" i="1"/>
  <c r="CC1037" i="1" s="1"/>
  <c r="CF1037" i="1"/>
  <c r="CB1037" i="1" s="1"/>
  <c r="CE1037" i="1"/>
  <c r="BT1037" i="1" s="1"/>
  <c r="CD1037" i="1"/>
  <c r="BS1037" i="1" s="1"/>
  <c r="BX1037" i="1"/>
  <c r="BW1037" i="1"/>
  <c r="BV1037" i="1"/>
  <c r="BR1037" i="1"/>
  <c r="BQ1037" i="1"/>
  <c r="BO1037" i="1"/>
  <c r="BP1037" i="1" s="1"/>
  <c r="BN1037" i="1"/>
  <c r="BL1037" i="1"/>
  <c r="AN1037" i="1"/>
  <c r="BM1037" i="1" s="1"/>
  <c r="CM1036" i="1"/>
  <c r="CL1036" i="1"/>
  <c r="CK1036" i="1"/>
  <c r="CI1036" i="1"/>
  <c r="CH1036" i="1"/>
  <c r="CG1036" i="1"/>
  <c r="CF1036" i="1"/>
  <c r="CB1036" i="1" s="1"/>
  <c r="CE1036" i="1"/>
  <c r="BT1036" i="1" s="1"/>
  <c r="CD1036" i="1"/>
  <c r="BS1036" i="1" s="1"/>
  <c r="CC1036" i="1"/>
  <c r="BX1036" i="1"/>
  <c r="BW1036" i="1"/>
  <c r="BV1036" i="1"/>
  <c r="BR1036" i="1"/>
  <c r="BQ1036" i="1"/>
  <c r="BO1036" i="1"/>
  <c r="BP1036" i="1" s="1"/>
  <c r="BN1036" i="1"/>
  <c r="BL1036" i="1"/>
  <c r="AN1036" i="1"/>
  <c r="CM1035" i="1"/>
  <c r="CL1035" i="1"/>
  <c r="CK1035" i="1"/>
  <c r="CI1035" i="1"/>
  <c r="CH1035" i="1"/>
  <c r="CG1035" i="1"/>
  <c r="CF1035" i="1"/>
  <c r="CE1035" i="1"/>
  <c r="BT1035" i="1" s="1"/>
  <c r="CD1035" i="1"/>
  <c r="BS1035" i="1" s="1"/>
  <c r="CC1035" i="1"/>
  <c r="CB1035" i="1"/>
  <c r="BU1035" i="1" s="1"/>
  <c r="BX1035" i="1"/>
  <c r="BW1035" i="1"/>
  <c r="BV1035" i="1"/>
  <c r="BR1035" i="1"/>
  <c r="BQ1035" i="1"/>
  <c r="BO1035" i="1"/>
  <c r="BP1035" i="1" s="1"/>
  <c r="BN1035" i="1"/>
  <c r="BL1035" i="1"/>
  <c r="AN1035" i="1"/>
  <c r="CM1034" i="1"/>
  <c r="CL1034" i="1"/>
  <c r="CK1034" i="1"/>
  <c r="CI1034" i="1"/>
  <c r="CH1034" i="1"/>
  <c r="CG1034" i="1"/>
  <c r="CF1034" i="1"/>
  <c r="CE1034" i="1"/>
  <c r="CD1034" i="1"/>
  <c r="BS1034" i="1" s="1"/>
  <c r="CC1034" i="1"/>
  <c r="CB1034" i="1"/>
  <c r="BU1034" i="1" s="1"/>
  <c r="BX1034" i="1"/>
  <c r="BW1034" i="1"/>
  <c r="BV1034" i="1"/>
  <c r="BT1034" i="1"/>
  <c r="BR1034" i="1"/>
  <c r="BQ1034" i="1"/>
  <c r="BO1034" i="1"/>
  <c r="BP1034" i="1" s="1"/>
  <c r="BN1034" i="1"/>
  <c r="BL1034" i="1"/>
  <c r="BM1034" i="1" s="1"/>
  <c r="AN1034" i="1"/>
  <c r="CM1033" i="1"/>
  <c r="CL1033" i="1"/>
  <c r="CK1033" i="1"/>
  <c r="CI1033" i="1"/>
  <c r="CH1033" i="1"/>
  <c r="CG1033" i="1"/>
  <c r="CC1033" i="1" s="1"/>
  <c r="CF1033" i="1"/>
  <c r="CB1033" i="1" s="1"/>
  <c r="CE1033" i="1"/>
  <c r="CD1033" i="1"/>
  <c r="BS1033" i="1" s="1"/>
  <c r="BX1033" i="1"/>
  <c r="BW1033" i="1"/>
  <c r="BV1033" i="1"/>
  <c r="BT1033" i="1"/>
  <c r="BR1033" i="1"/>
  <c r="BQ1033" i="1"/>
  <c r="BO1033" i="1"/>
  <c r="BP1033" i="1" s="1"/>
  <c r="BN1033" i="1"/>
  <c r="BL1033" i="1"/>
  <c r="AN1033" i="1"/>
  <c r="CM1032" i="1"/>
  <c r="CL1032" i="1"/>
  <c r="CK1032" i="1"/>
  <c r="CI1032" i="1"/>
  <c r="CH1032" i="1"/>
  <c r="CG1032" i="1"/>
  <c r="CC1032" i="1" s="1"/>
  <c r="CF1032" i="1"/>
  <c r="CB1032" i="1" s="1"/>
  <c r="BU1032" i="1" s="1"/>
  <c r="CE1032" i="1"/>
  <c r="CD1032" i="1"/>
  <c r="BS1032" i="1" s="1"/>
  <c r="BX1032" i="1"/>
  <c r="BW1032" i="1"/>
  <c r="BV1032" i="1"/>
  <c r="BT1032" i="1"/>
  <c r="BR1032" i="1"/>
  <c r="BQ1032" i="1"/>
  <c r="BO1032" i="1"/>
  <c r="BP1032" i="1" s="1"/>
  <c r="BN1032" i="1"/>
  <c r="BL1032" i="1"/>
  <c r="AN1032" i="1"/>
  <c r="BM1032" i="1" s="1"/>
  <c r="CM1031" i="1"/>
  <c r="CL1031" i="1"/>
  <c r="CK1031" i="1"/>
  <c r="CI1031" i="1"/>
  <c r="CH1031" i="1"/>
  <c r="CG1031" i="1"/>
  <c r="CC1031" i="1" s="1"/>
  <c r="CF1031" i="1"/>
  <c r="CB1031" i="1" s="1"/>
  <c r="CE1031" i="1"/>
  <c r="CD1031" i="1"/>
  <c r="BS1031" i="1" s="1"/>
  <c r="BX1031" i="1"/>
  <c r="BW1031" i="1"/>
  <c r="BV1031" i="1"/>
  <c r="BT1031" i="1"/>
  <c r="BR1031" i="1"/>
  <c r="BQ1031" i="1"/>
  <c r="BO1031" i="1"/>
  <c r="BP1031" i="1" s="1"/>
  <c r="BN1031" i="1"/>
  <c r="BL1031" i="1"/>
  <c r="AN1031" i="1"/>
  <c r="CM1030" i="1"/>
  <c r="CL1030" i="1"/>
  <c r="CK1030" i="1"/>
  <c r="CI1030" i="1"/>
  <c r="CH1030" i="1"/>
  <c r="CG1030" i="1"/>
  <c r="CC1030" i="1" s="1"/>
  <c r="CF1030" i="1"/>
  <c r="CE1030" i="1"/>
  <c r="BT1030" i="1" s="1"/>
  <c r="CD1030" i="1"/>
  <c r="BS1030" i="1" s="1"/>
  <c r="CB1030" i="1"/>
  <c r="BX1030" i="1"/>
  <c r="BW1030" i="1"/>
  <c r="BV1030" i="1"/>
  <c r="BR1030" i="1"/>
  <c r="BQ1030" i="1"/>
  <c r="BO1030" i="1"/>
  <c r="BP1030" i="1" s="1"/>
  <c r="BN1030" i="1"/>
  <c r="BL1030" i="1"/>
  <c r="AN1030" i="1"/>
  <c r="BM1030" i="1" s="1"/>
  <c r="CM1029" i="1"/>
  <c r="CL1029" i="1"/>
  <c r="CK1029" i="1"/>
  <c r="CI1029" i="1"/>
  <c r="CH1029" i="1"/>
  <c r="CG1029" i="1"/>
  <c r="CC1029" i="1" s="1"/>
  <c r="CF1029" i="1"/>
  <c r="CB1029" i="1" s="1"/>
  <c r="CE1029" i="1"/>
  <c r="CD1029" i="1"/>
  <c r="BS1029" i="1" s="1"/>
  <c r="BX1029" i="1"/>
  <c r="BW1029" i="1"/>
  <c r="BV1029" i="1"/>
  <c r="BU1029" i="1"/>
  <c r="BT1029" i="1"/>
  <c r="BR1029" i="1"/>
  <c r="BQ1029" i="1"/>
  <c r="BO1029" i="1"/>
  <c r="BP1029" i="1" s="1"/>
  <c r="BN1029" i="1"/>
  <c r="BL1029" i="1"/>
  <c r="AN1029" i="1"/>
  <c r="BM1029" i="1" s="1"/>
  <c r="CM1028" i="1"/>
  <c r="CL1028" i="1"/>
  <c r="CK1028" i="1"/>
  <c r="CI1028" i="1"/>
  <c r="CH1028" i="1"/>
  <c r="CG1028" i="1"/>
  <c r="CC1028" i="1" s="1"/>
  <c r="CF1028" i="1"/>
  <c r="CB1028" i="1" s="1"/>
  <c r="CE1028" i="1"/>
  <c r="BT1028" i="1" s="1"/>
  <c r="CD1028" i="1"/>
  <c r="BS1028" i="1" s="1"/>
  <c r="BX1028" i="1"/>
  <c r="BW1028" i="1"/>
  <c r="BV1028" i="1"/>
  <c r="BR1028" i="1"/>
  <c r="BQ1028" i="1"/>
  <c r="BO1028" i="1"/>
  <c r="BP1028" i="1" s="1"/>
  <c r="BN1028" i="1"/>
  <c r="BL1028" i="1"/>
  <c r="BM1028" i="1" s="1"/>
  <c r="AN1028" i="1"/>
  <c r="CM1027" i="1"/>
  <c r="CL1027" i="1"/>
  <c r="CK1027" i="1"/>
  <c r="CI1027" i="1"/>
  <c r="CH1027" i="1"/>
  <c r="CG1027" i="1"/>
  <c r="CF1027" i="1"/>
  <c r="CB1027" i="1" s="1"/>
  <c r="CE1027" i="1"/>
  <c r="BT1027" i="1" s="1"/>
  <c r="CD1027" i="1"/>
  <c r="BS1027" i="1" s="1"/>
  <c r="CC1027" i="1"/>
  <c r="BX1027" i="1"/>
  <c r="BW1027" i="1"/>
  <c r="BV1027" i="1"/>
  <c r="BR1027" i="1"/>
  <c r="BQ1027" i="1"/>
  <c r="BO1027" i="1"/>
  <c r="BP1027" i="1" s="1"/>
  <c r="BN1027" i="1"/>
  <c r="BL1027" i="1"/>
  <c r="AN1027" i="1"/>
  <c r="BM1027" i="1" s="1"/>
  <c r="CM1026" i="1"/>
  <c r="CL1026" i="1"/>
  <c r="CK1026" i="1"/>
  <c r="CI1026" i="1"/>
  <c r="CH1026" i="1"/>
  <c r="CG1026" i="1"/>
  <c r="CC1026" i="1" s="1"/>
  <c r="CF1026" i="1"/>
  <c r="CB1026" i="1" s="1"/>
  <c r="BU1026" i="1" s="1"/>
  <c r="CE1026" i="1"/>
  <c r="CD1026" i="1"/>
  <c r="BX1026" i="1"/>
  <c r="BW1026" i="1"/>
  <c r="BV1026" i="1"/>
  <c r="BT1026" i="1"/>
  <c r="BS1026" i="1"/>
  <c r="BR1026" i="1"/>
  <c r="BQ1026" i="1"/>
  <c r="BO1026" i="1"/>
  <c r="BP1026" i="1" s="1"/>
  <c r="BN1026" i="1"/>
  <c r="BL1026" i="1"/>
  <c r="AN1026" i="1"/>
  <c r="BM1026" i="1" s="1"/>
  <c r="CM1025" i="1"/>
  <c r="CL1025" i="1"/>
  <c r="CK1025" i="1"/>
  <c r="CI1025" i="1"/>
  <c r="CH1025" i="1"/>
  <c r="CG1025" i="1"/>
  <c r="CC1025" i="1" s="1"/>
  <c r="CF1025" i="1"/>
  <c r="CB1025" i="1" s="1"/>
  <c r="BU1025" i="1" s="1"/>
  <c r="CE1025" i="1"/>
  <c r="CD1025" i="1"/>
  <c r="BS1025" i="1" s="1"/>
  <c r="BX1025" i="1"/>
  <c r="BW1025" i="1"/>
  <c r="BV1025" i="1"/>
  <c r="BT1025" i="1"/>
  <c r="BR1025" i="1"/>
  <c r="BQ1025" i="1"/>
  <c r="BP1025" i="1"/>
  <c r="BO1025" i="1"/>
  <c r="BN1025" i="1"/>
  <c r="BL1025" i="1"/>
  <c r="AN1025" i="1"/>
  <c r="CM1024" i="1"/>
  <c r="CL1024" i="1"/>
  <c r="CK1024" i="1"/>
  <c r="CI1024" i="1"/>
  <c r="CH1024" i="1"/>
  <c r="CG1024" i="1"/>
  <c r="CF1024" i="1"/>
  <c r="CE1024" i="1"/>
  <c r="BT1024" i="1" s="1"/>
  <c r="CD1024" i="1"/>
  <c r="BS1024" i="1" s="1"/>
  <c r="CC1024" i="1"/>
  <c r="CB1024" i="1"/>
  <c r="BU1024" i="1" s="1"/>
  <c r="BX1024" i="1"/>
  <c r="BW1024" i="1"/>
  <c r="BV1024" i="1"/>
  <c r="BR1024" i="1"/>
  <c r="BQ1024" i="1"/>
  <c r="BO1024" i="1"/>
  <c r="BP1024" i="1" s="1"/>
  <c r="BN1024" i="1"/>
  <c r="BL1024" i="1"/>
  <c r="AN1024" i="1"/>
  <c r="CM1023" i="1"/>
  <c r="CL1023" i="1"/>
  <c r="CK1023" i="1"/>
  <c r="CI1023" i="1"/>
  <c r="CH1023" i="1"/>
  <c r="CG1023" i="1"/>
  <c r="CC1023" i="1" s="1"/>
  <c r="CF1023" i="1"/>
  <c r="CB1023" i="1" s="1"/>
  <c r="CE1023" i="1"/>
  <c r="CD1023" i="1"/>
  <c r="BS1023" i="1" s="1"/>
  <c r="BX1023" i="1"/>
  <c r="BW1023" i="1"/>
  <c r="BV1023" i="1"/>
  <c r="BT1023" i="1"/>
  <c r="BR1023" i="1"/>
  <c r="BQ1023" i="1"/>
  <c r="BO1023" i="1"/>
  <c r="BP1023" i="1" s="1"/>
  <c r="BN1023" i="1"/>
  <c r="BM1023" i="1"/>
  <c r="BL1023" i="1"/>
  <c r="AN1023" i="1"/>
  <c r="CM1022" i="1"/>
  <c r="CL1022" i="1"/>
  <c r="CK1022" i="1"/>
  <c r="CI1022" i="1"/>
  <c r="CH1022" i="1"/>
  <c r="CG1022" i="1"/>
  <c r="CC1022" i="1" s="1"/>
  <c r="CF1022" i="1"/>
  <c r="CB1022" i="1" s="1"/>
  <c r="CE1022" i="1"/>
  <c r="BT1022" i="1" s="1"/>
  <c r="CD1022" i="1"/>
  <c r="BX1022" i="1"/>
  <c r="BW1022" i="1"/>
  <c r="BV1022" i="1"/>
  <c r="BS1022" i="1"/>
  <c r="BR1022" i="1"/>
  <c r="BQ1022" i="1"/>
  <c r="BO1022" i="1"/>
  <c r="BP1022" i="1" s="1"/>
  <c r="BN1022" i="1"/>
  <c r="BL1022" i="1"/>
  <c r="AN1022" i="1"/>
  <c r="BM1022" i="1" s="1"/>
  <c r="CM1021" i="1"/>
  <c r="CL1021" i="1"/>
  <c r="CK1021" i="1"/>
  <c r="CI1021" i="1"/>
  <c r="CH1021" i="1"/>
  <c r="CG1021" i="1"/>
  <c r="CC1021" i="1" s="1"/>
  <c r="CF1021" i="1"/>
  <c r="CB1021" i="1" s="1"/>
  <c r="CE1021" i="1"/>
  <c r="BT1021" i="1" s="1"/>
  <c r="CD1021" i="1"/>
  <c r="BS1021" i="1" s="1"/>
  <c r="BX1021" i="1"/>
  <c r="BW1021" i="1"/>
  <c r="BV1021" i="1"/>
  <c r="BR1021" i="1"/>
  <c r="BQ1021" i="1"/>
  <c r="BO1021" i="1"/>
  <c r="BP1021" i="1" s="1"/>
  <c r="BN1021" i="1"/>
  <c r="BL1021" i="1"/>
  <c r="AN1021" i="1"/>
  <c r="BM1021" i="1" s="1"/>
  <c r="CM1020" i="1"/>
  <c r="CL1020" i="1"/>
  <c r="CK1020" i="1"/>
  <c r="CI1020" i="1"/>
  <c r="CH1020" i="1"/>
  <c r="CG1020" i="1"/>
  <c r="CF1020" i="1"/>
  <c r="CE1020" i="1"/>
  <c r="CD1020" i="1"/>
  <c r="BS1020" i="1" s="1"/>
  <c r="CC1020" i="1"/>
  <c r="CB1020" i="1"/>
  <c r="BX1020" i="1"/>
  <c r="BW1020" i="1"/>
  <c r="BV1020" i="1"/>
  <c r="BT1020" i="1"/>
  <c r="BR1020" i="1"/>
  <c r="BQ1020" i="1"/>
  <c r="BO1020" i="1"/>
  <c r="BP1020" i="1" s="1"/>
  <c r="BN1020" i="1"/>
  <c r="BL1020" i="1"/>
  <c r="BM1020" i="1" s="1"/>
  <c r="AN1020" i="1"/>
  <c r="CM1019" i="1"/>
  <c r="CL1019" i="1"/>
  <c r="CK1019" i="1"/>
  <c r="CI1019" i="1"/>
  <c r="CH1019" i="1"/>
  <c r="CG1019" i="1"/>
  <c r="CC1019" i="1" s="1"/>
  <c r="CF1019" i="1"/>
  <c r="CB1019" i="1" s="1"/>
  <c r="CE1019" i="1"/>
  <c r="BT1019" i="1" s="1"/>
  <c r="CD1019" i="1"/>
  <c r="BS1019" i="1" s="1"/>
  <c r="BX1019" i="1"/>
  <c r="BW1019" i="1"/>
  <c r="BV1019" i="1"/>
  <c r="BR1019" i="1"/>
  <c r="BQ1019" i="1"/>
  <c r="BO1019" i="1"/>
  <c r="BP1019" i="1" s="1"/>
  <c r="BN1019" i="1"/>
  <c r="BL1019" i="1"/>
  <c r="AN1019" i="1"/>
  <c r="CM1018" i="1"/>
  <c r="CL1018" i="1"/>
  <c r="CK1018" i="1"/>
  <c r="CI1018" i="1"/>
  <c r="CH1018" i="1"/>
  <c r="CG1018" i="1"/>
  <c r="CC1018" i="1" s="1"/>
  <c r="CF1018" i="1"/>
  <c r="CB1018" i="1" s="1"/>
  <c r="BU1018" i="1" s="1"/>
  <c r="CE1018" i="1"/>
  <c r="BT1018" i="1" s="1"/>
  <c r="CD1018" i="1"/>
  <c r="BX1018" i="1"/>
  <c r="BW1018" i="1"/>
  <c r="BV1018" i="1"/>
  <c r="BS1018" i="1"/>
  <c r="BR1018" i="1"/>
  <c r="BQ1018" i="1"/>
  <c r="BO1018" i="1"/>
  <c r="BP1018" i="1" s="1"/>
  <c r="BN1018" i="1"/>
  <c r="BL1018" i="1"/>
  <c r="AN1018" i="1"/>
  <c r="CM1017" i="1"/>
  <c r="CL1017" i="1"/>
  <c r="CK1017" i="1"/>
  <c r="CI1017" i="1"/>
  <c r="CH1017" i="1"/>
  <c r="CG1017" i="1"/>
  <c r="CC1017" i="1" s="1"/>
  <c r="CF1017" i="1"/>
  <c r="CB1017" i="1" s="1"/>
  <c r="BU1017" i="1" s="1"/>
  <c r="CE1017" i="1"/>
  <c r="BT1017" i="1" s="1"/>
  <c r="CD1017" i="1"/>
  <c r="BS1017" i="1" s="1"/>
  <c r="BX1017" i="1"/>
  <c r="BW1017" i="1"/>
  <c r="BV1017" i="1"/>
  <c r="BR1017" i="1"/>
  <c r="BQ1017" i="1"/>
  <c r="BO1017" i="1"/>
  <c r="BP1017" i="1" s="1"/>
  <c r="BN1017" i="1"/>
  <c r="BL1017" i="1"/>
  <c r="AN1017" i="1"/>
  <c r="BM1017" i="1" s="1"/>
  <c r="CM1016" i="1"/>
  <c r="CL1016" i="1"/>
  <c r="CK1016" i="1"/>
  <c r="CI1016" i="1"/>
  <c r="CH1016" i="1"/>
  <c r="CG1016" i="1"/>
  <c r="CF1016" i="1"/>
  <c r="CB1016" i="1" s="1"/>
  <c r="CE1016" i="1"/>
  <c r="BT1016" i="1" s="1"/>
  <c r="CD1016" i="1"/>
  <c r="BS1016" i="1" s="1"/>
  <c r="CC1016" i="1"/>
  <c r="BX1016" i="1"/>
  <c r="BW1016" i="1"/>
  <c r="BV1016" i="1"/>
  <c r="BR1016" i="1"/>
  <c r="BQ1016" i="1"/>
  <c r="BO1016" i="1"/>
  <c r="BP1016" i="1" s="1"/>
  <c r="BN1016" i="1"/>
  <c r="BL1016" i="1"/>
  <c r="AN1016" i="1"/>
  <c r="BM1016" i="1" s="1"/>
  <c r="CM1015" i="1"/>
  <c r="CL1015" i="1"/>
  <c r="CK1015" i="1"/>
  <c r="CI1015" i="1"/>
  <c r="CH1015" i="1"/>
  <c r="CG1015" i="1"/>
  <c r="CF1015" i="1"/>
  <c r="CE1015" i="1"/>
  <c r="BT1015" i="1" s="1"/>
  <c r="CD1015" i="1"/>
  <c r="BS1015" i="1" s="1"/>
  <c r="CC1015" i="1"/>
  <c r="CB1015" i="1"/>
  <c r="BX1015" i="1"/>
  <c r="BW1015" i="1"/>
  <c r="BV1015" i="1"/>
  <c r="BR1015" i="1"/>
  <c r="BQ1015" i="1"/>
  <c r="BP1015" i="1"/>
  <c r="BO1015" i="1"/>
  <c r="BN1015" i="1"/>
  <c r="BL1015" i="1"/>
  <c r="AN1015" i="1"/>
  <c r="CM1014" i="1"/>
  <c r="CL1014" i="1"/>
  <c r="CK1014" i="1"/>
  <c r="CI1014" i="1"/>
  <c r="CH1014" i="1"/>
  <c r="CG1014" i="1"/>
  <c r="CC1014" i="1" s="1"/>
  <c r="CF1014" i="1"/>
  <c r="CB1014" i="1" s="1"/>
  <c r="BU1014" i="1" s="1"/>
  <c r="CE1014" i="1"/>
  <c r="CD1014" i="1"/>
  <c r="BX1014" i="1"/>
  <c r="BW1014" i="1"/>
  <c r="BV1014" i="1"/>
  <c r="BT1014" i="1"/>
  <c r="BS1014" i="1"/>
  <c r="BR1014" i="1"/>
  <c r="BQ1014" i="1"/>
  <c r="BO1014" i="1"/>
  <c r="BN1014" i="1"/>
  <c r="BL1014" i="1"/>
  <c r="AN1014" i="1"/>
  <c r="CM1013" i="1"/>
  <c r="CL1013" i="1"/>
  <c r="CK1013" i="1"/>
  <c r="CI1013" i="1"/>
  <c r="CH1013" i="1"/>
  <c r="CG1013" i="1"/>
  <c r="CC1013" i="1" s="1"/>
  <c r="CF1013" i="1"/>
  <c r="CB1013" i="1" s="1"/>
  <c r="BU1013" i="1" s="1"/>
  <c r="CE1013" i="1"/>
  <c r="BT1013" i="1" s="1"/>
  <c r="CD1013" i="1"/>
  <c r="BX1013" i="1"/>
  <c r="BW1013" i="1"/>
  <c r="BV1013" i="1"/>
  <c r="BS1013" i="1"/>
  <c r="BR1013" i="1"/>
  <c r="BQ1013" i="1"/>
  <c r="BO1013" i="1"/>
  <c r="BP1013" i="1" s="1"/>
  <c r="BN1013" i="1"/>
  <c r="BL1013" i="1"/>
  <c r="AN1013" i="1"/>
  <c r="BM1013" i="1" s="1"/>
  <c r="CM1012" i="1"/>
  <c r="CL1012" i="1"/>
  <c r="CK1012" i="1"/>
  <c r="CI1012" i="1"/>
  <c r="CH1012" i="1"/>
  <c r="CG1012" i="1"/>
  <c r="CF1012" i="1"/>
  <c r="CB1012" i="1" s="1"/>
  <c r="BU1012" i="1" s="1"/>
  <c r="CE1012" i="1"/>
  <c r="BT1012" i="1" s="1"/>
  <c r="CD1012" i="1"/>
  <c r="BS1012" i="1" s="1"/>
  <c r="CC1012" i="1"/>
  <c r="BX1012" i="1"/>
  <c r="BW1012" i="1"/>
  <c r="BV1012" i="1"/>
  <c r="BR1012" i="1"/>
  <c r="BQ1012" i="1"/>
  <c r="BO1012" i="1"/>
  <c r="BP1012" i="1" s="1"/>
  <c r="BN1012" i="1"/>
  <c r="BL1012" i="1"/>
  <c r="AN1012" i="1"/>
  <c r="CM1011" i="1"/>
  <c r="CL1011" i="1"/>
  <c r="CK1011" i="1"/>
  <c r="CI1011" i="1"/>
  <c r="CH1011" i="1"/>
  <c r="CG1011" i="1"/>
  <c r="CF1011" i="1"/>
  <c r="CB1011" i="1" s="1"/>
  <c r="CE1011" i="1"/>
  <c r="CD1011" i="1"/>
  <c r="BS1011" i="1" s="1"/>
  <c r="CC1011" i="1"/>
  <c r="BX1011" i="1"/>
  <c r="BW1011" i="1"/>
  <c r="BV1011" i="1"/>
  <c r="BT1011" i="1"/>
  <c r="BR1011" i="1"/>
  <c r="BQ1011" i="1"/>
  <c r="BO1011" i="1"/>
  <c r="BN1011" i="1"/>
  <c r="BL1011" i="1"/>
  <c r="AN1011" i="1"/>
  <c r="BM1011" i="1" s="1"/>
  <c r="CM1010" i="1"/>
  <c r="CL1010" i="1"/>
  <c r="CK1010" i="1"/>
  <c r="CI1010" i="1"/>
  <c r="CH1010" i="1"/>
  <c r="CG1010" i="1"/>
  <c r="CC1010" i="1" s="1"/>
  <c r="CF1010" i="1"/>
  <c r="CB1010" i="1" s="1"/>
  <c r="CE1010" i="1"/>
  <c r="CD1010" i="1"/>
  <c r="BX1010" i="1"/>
  <c r="BW1010" i="1"/>
  <c r="BV1010" i="1"/>
  <c r="BT1010" i="1"/>
  <c r="BS1010" i="1"/>
  <c r="BR1010" i="1"/>
  <c r="BQ1010" i="1"/>
  <c r="BO1010" i="1"/>
  <c r="BP1010" i="1" s="1"/>
  <c r="BN1010" i="1"/>
  <c r="BL1010" i="1"/>
  <c r="AN1010" i="1"/>
  <c r="CM1009" i="1"/>
  <c r="CL1009" i="1"/>
  <c r="CK1009" i="1"/>
  <c r="CI1009" i="1"/>
  <c r="CH1009" i="1"/>
  <c r="CG1009" i="1"/>
  <c r="CC1009" i="1" s="1"/>
  <c r="CF1009" i="1"/>
  <c r="CE1009" i="1"/>
  <c r="BT1009" i="1" s="1"/>
  <c r="CD1009" i="1"/>
  <c r="BS1009" i="1" s="1"/>
  <c r="CB1009" i="1"/>
  <c r="BX1009" i="1"/>
  <c r="BW1009" i="1"/>
  <c r="BV1009" i="1"/>
  <c r="BR1009" i="1"/>
  <c r="BQ1009" i="1"/>
  <c r="BO1009" i="1"/>
  <c r="BP1009" i="1" s="1"/>
  <c r="BN1009" i="1"/>
  <c r="BL1009" i="1"/>
  <c r="AN1009" i="1"/>
  <c r="CM1008" i="1"/>
  <c r="CL1008" i="1"/>
  <c r="CK1008" i="1"/>
  <c r="CI1008" i="1"/>
  <c r="CH1008" i="1"/>
  <c r="CG1008" i="1"/>
  <c r="CF1008" i="1"/>
  <c r="CB1008" i="1" s="1"/>
  <c r="CE1008" i="1"/>
  <c r="CD1008" i="1"/>
  <c r="BS1008" i="1" s="1"/>
  <c r="CC1008" i="1"/>
  <c r="BX1008" i="1"/>
  <c r="BW1008" i="1"/>
  <c r="BV1008" i="1"/>
  <c r="BT1008" i="1"/>
  <c r="BR1008" i="1"/>
  <c r="BQ1008" i="1"/>
  <c r="BO1008" i="1"/>
  <c r="BP1008" i="1" s="1"/>
  <c r="BN1008" i="1"/>
  <c r="BL1008" i="1"/>
  <c r="AN1008" i="1"/>
  <c r="CM1007" i="1"/>
  <c r="CL1007" i="1"/>
  <c r="CK1007" i="1"/>
  <c r="CI1007" i="1"/>
  <c r="CH1007" i="1"/>
  <c r="CG1007" i="1"/>
  <c r="CC1007" i="1" s="1"/>
  <c r="CF1007" i="1"/>
  <c r="CE1007" i="1"/>
  <c r="CD1007" i="1"/>
  <c r="BS1007" i="1" s="1"/>
  <c r="CB1007" i="1"/>
  <c r="BX1007" i="1"/>
  <c r="BW1007" i="1"/>
  <c r="BV1007" i="1"/>
  <c r="BT1007" i="1"/>
  <c r="BR1007" i="1"/>
  <c r="BQ1007" i="1"/>
  <c r="BO1007" i="1"/>
  <c r="BP1007" i="1" s="1"/>
  <c r="BN1007" i="1"/>
  <c r="BL1007" i="1"/>
  <c r="AN1007" i="1"/>
  <c r="BM1007" i="1" s="1"/>
  <c r="CM1006" i="1"/>
  <c r="CL1006" i="1"/>
  <c r="CK1006" i="1"/>
  <c r="CI1006" i="1"/>
  <c r="CH1006" i="1"/>
  <c r="CG1006" i="1"/>
  <c r="CC1006" i="1" s="1"/>
  <c r="CF1006" i="1"/>
  <c r="CB1006" i="1" s="1"/>
  <c r="BU1006" i="1" s="1"/>
  <c r="CE1006" i="1"/>
  <c r="BT1006" i="1" s="1"/>
  <c r="CD1006" i="1"/>
  <c r="BS1006" i="1" s="1"/>
  <c r="BX1006" i="1"/>
  <c r="BW1006" i="1"/>
  <c r="BV1006" i="1"/>
  <c r="BR1006" i="1"/>
  <c r="BQ1006" i="1"/>
  <c r="BO1006" i="1"/>
  <c r="BP1006" i="1" s="1"/>
  <c r="BN1006" i="1"/>
  <c r="BL1006" i="1"/>
  <c r="AN1006" i="1"/>
  <c r="CM1005" i="1"/>
  <c r="CL1005" i="1"/>
  <c r="CK1005" i="1"/>
  <c r="CI1005" i="1"/>
  <c r="CH1005" i="1"/>
  <c r="CG1005" i="1"/>
  <c r="CF1005" i="1"/>
  <c r="CB1005" i="1" s="1"/>
  <c r="CE1005" i="1"/>
  <c r="BT1005" i="1" s="1"/>
  <c r="CD1005" i="1"/>
  <c r="CC1005" i="1"/>
  <c r="BX1005" i="1"/>
  <c r="BW1005" i="1"/>
  <c r="BV1005" i="1"/>
  <c r="BS1005" i="1"/>
  <c r="BR1005" i="1"/>
  <c r="BQ1005" i="1"/>
  <c r="BO1005" i="1"/>
  <c r="BP1005" i="1" s="1"/>
  <c r="BN1005" i="1"/>
  <c r="BL1005" i="1"/>
  <c r="AN1005" i="1"/>
  <c r="CM1004" i="1"/>
  <c r="CL1004" i="1"/>
  <c r="CK1004" i="1"/>
  <c r="CI1004" i="1"/>
  <c r="CH1004" i="1"/>
  <c r="CG1004" i="1"/>
  <c r="CC1004" i="1" s="1"/>
  <c r="CF1004" i="1"/>
  <c r="CE1004" i="1"/>
  <c r="CD1004" i="1"/>
  <c r="BS1004" i="1" s="1"/>
  <c r="CB1004" i="1"/>
  <c r="BX1004" i="1"/>
  <c r="BW1004" i="1"/>
  <c r="BV1004" i="1"/>
  <c r="BT1004" i="1"/>
  <c r="BR1004" i="1"/>
  <c r="BQ1004" i="1"/>
  <c r="BO1004" i="1"/>
  <c r="BP1004" i="1" s="1"/>
  <c r="BN1004" i="1"/>
  <c r="BL1004" i="1"/>
  <c r="AN1004" i="1"/>
  <c r="BM1004" i="1" s="1"/>
  <c r="CM1003" i="1"/>
  <c r="CL1003" i="1"/>
  <c r="CK1003" i="1"/>
  <c r="CI1003" i="1"/>
  <c r="CH1003" i="1"/>
  <c r="CG1003" i="1"/>
  <c r="CF1003" i="1"/>
  <c r="CE1003" i="1"/>
  <c r="BT1003" i="1" s="1"/>
  <c r="CD1003" i="1"/>
  <c r="BS1003" i="1" s="1"/>
  <c r="CC1003" i="1"/>
  <c r="CB1003" i="1"/>
  <c r="BU1003" i="1" s="1"/>
  <c r="BX1003" i="1"/>
  <c r="BW1003" i="1"/>
  <c r="BV1003" i="1"/>
  <c r="BR1003" i="1"/>
  <c r="BQ1003" i="1"/>
  <c r="BO1003" i="1"/>
  <c r="BP1003" i="1" s="1"/>
  <c r="BN1003" i="1"/>
  <c r="BL1003" i="1"/>
  <c r="AN1003" i="1"/>
  <c r="CM1002" i="1"/>
  <c r="CL1002" i="1"/>
  <c r="CK1002" i="1"/>
  <c r="CI1002" i="1"/>
  <c r="CH1002" i="1"/>
  <c r="CG1002" i="1"/>
  <c r="CC1002" i="1" s="1"/>
  <c r="CF1002" i="1"/>
  <c r="CB1002" i="1" s="1"/>
  <c r="CE1002" i="1"/>
  <c r="CD1002" i="1"/>
  <c r="BS1002" i="1" s="1"/>
  <c r="BX1002" i="1"/>
  <c r="BW1002" i="1"/>
  <c r="BV1002" i="1"/>
  <c r="BT1002" i="1"/>
  <c r="BR1002" i="1"/>
  <c r="BQ1002" i="1"/>
  <c r="BO1002" i="1"/>
  <c r="BP1002" i="1" s="1"/>
  <c r="BN1002" i="1"/>
  <c r="BL1002" i="1"/>
  <c r="AN1002" i="1"/>
  <c r="CM1001" i="1"/>
  <c r="CL1001" i="1"/>
  <c r="CK1001" i="1"/>
  <c r="CI1001" i="1"/>
  <c r="CH1001" i="1"/>
  <c r="CG1001" i="1"/>
  <c r="CC1001" i="1" s="1"/>
  <c r="CF1001" i="1"/>
  <c r="CE1001" i="1"/>
  <c r="BT1001" i="1" s="1"/>
  <c r="CD1001" i="1"/>
  <c r="BS1001" i="1" s="1"/>
  <c r="CB1001" i="1"/>
  <c r="BX1001" i="1"/>
  <c r="BW1001" i="1"/>
  <c r="BV1001" i="1"/>
  <c r="BR1001" i="1"/>
  <c r="BQ1001" i="1"/>
  <c r="BO1001" i="1"/>
  <c r="BP1001" i="1" s="1"/>
  <c r="BN1001" i="1"/>
  <c r="BL1001" i="1"/>
  <c r="AN1001" i="1"/>
  <c r="BM1001" i="1" s="1"/>
  <c r="CM1000" i="1"/>
  <c r="CL1000" i="1"/>
  <c r="CK1000" i="1"/>
  <c r="CI1000" i="1"/>
  <c r="CH1000" i="1"/>
  <c r="CG1000" i="1"/>
  <c r="CC1000" i="1" s="1"/>
  <c r="CF1000" i="1"/>
  <c r="CB1000" i="1" s="1"/>
  <c r="BU1000" i="1" s="1"/>
  <c r="CE1000" i="1"/>
  <c r="BT1000" i="1" s="1"/>
  <c r="CD1000" i="1"/>
  <c r="BS1000" i="1" s="1"/>
  <c r="BX1000" i="1"/>
  <c r="BW1000" i="1"/>
  <c r="BV1000" i="1"/>
  <c r="BR1000" i="1"/>
  <c r="BQ1000" i="1"/>
  <c r="BO1000" i="1"/>
  <c r="BP1000" i="1" s="1"/>
  <c r="BN1000" i="1"/>
  <c r="BL1000" i="1"/>
  <c r="AN1000" i="1"/>
  <c r="CM999" i="1"/>
  <c r="CL999" i="1"/>
  <c r="CK999" i="1"/>
  <c r="CI999" i="1"/>
  <c r="CH999" i="1"/>
  <c r="CG999" i="1"/>
  <c r="CF999" i="1"/>
  <c r="CB999" i="1" s="1"/>
  <c r="CE999" i="1"/>
  <c r="BT999" i="1" s="1"/>
  <c r="CD999" i="1"/>
  <c r="BS999" i="1" s="1"/>
  <c r="CC999" i="1"/>
  <c r="BX999" i="1"/>
  <c r="BW999" i="1"/>
  <c r="BV999" i="1"/>
  <c r="BR999" i="1"/>
  <c r="BQ999" i="1"/>
  <c r="BO999" i="1"/>
  <c r="BP999" i="1" s="1"/>
  <c r="BN999" i="1"/>
  <c r="BL999" i="1"/>
  <c r="AN999" i="1"/>
  <c r="BM999" i="1" s="1"/>
  <c r="CM998" i="1"/>
  <c r="CL998" i="1"/>
  <c r="CK998" i="1"/>
  <c r="CI998" i="1"/>
  <c r="CH998" i="1"/>
  <c r="CG998" i="1"/>
  <c r="CC998" i="1" s="1"/>
  <c r="CF998" i="1"/>
  <c r="CB998" i="1" s="1"/>
  <c r="CE998" i="1"/>
  <c r="CD998" i="1"/>
  <c r="BX998" i="1"/>
  <c r="BW998" i="1"/>
  <c r="BV998" i="1"/>
  <c r="BT998" i="1"/>
  <c r="BS998" i="1"/>
  <c r="BR998" i="1"/>
  <c r="BQ998" i="1"/>
  <c r="BO998" i="1"/>
  <c r="BP998" i="1" s="1"/>
  <c r="BN998" i="1"/>
  <c r="BL998" i="1"/>
  <c r="AN998" i="1"/>
  <c r="BM998" i="1" s="1"/>
  <c r="CM997" i="1"/>
  <c r="CL997" i="1"/>
  <c r="CK997" i="1"/>
  <c r="CI997" i="1"/>
  <c r="CH997" i="1"/>
  <c r="CG997" i="1"/>
  <c r="CC997" i="1" s="1"/>
  <c r="CF997" i="1"/>
  <c r="CB997" i="1" s="1"/>
  <c r="CE997" i="1"/>
  <c r="CD997" i="1"/>
  <c r="BS997" i="1" s="1"/>
  <c r="BX997" i="1"/>
  <c r="BW997" i="1"/>
  <c r="BV997" i="1"/>
  <c r="BT997" i="1"/>
  <c r="BR997" i="1"/>
  <c r="BQ997" i="1"/>
  <c r="BO997" i="1"/>
  <c r="BP997" i="1" s="1"/>
  <c r="BN997" i="1"/>
  <c r="BL997" i="1"/>
  <c r="AN997" i="1"/>
  <c r="CM996" i="1"/>
  <c r="CL996" i="1"/>
  <c r="CK996" i="1"/>
  <c r="CI996" i="1"/>
  <c r="CH996" i="1"/>
  <c r="CG996" i="1"/>
  <c r="CF996" i="1"/>
  <c r="CB996" i="1" s="1"/>
  <c r="CE996" i="1"/>
  <c r="BT996" i="1" s="1"/>
  <c r="CD996" i="1"/>
  <c r="BS996" i="1" s="1"/>
  <c r="CC996" i="1"/>
  <c r="BX996" i="1"/>
  <c r="BW996" i="1"/>
  <c r="BV996" i="1"/>
  <c r="BR996" i="1"/>
  <c r="BQ996" i="1"/>
  <c r="BO996" i="1"/>
  <c r="BP996" i="1" s="1"/>
  <c r="BN996" i="1"/>
  <c r="BL996" i="1"/>
  <c r="AN996" i="1"/>
  <c r="BM996" i="1" s="1"/>
  <c r="CM995" i="1"/>
  <c r="CL995" i="1"/>
  <c r="CK995" i="1"/>
  <c r="CI995" i="1"/>
  <c r="CH995" i="1"/>
  <c r="CG995" i="1"/>
  <c r="CC995" i="1" s="1"/>
  <c r="CF995" i="1"/>
  <c r="CE995" i="1"/>
  <c r="CD995" i="1"/>
  <c r="BS995" i="1" s="1"/>
  <c r="CB995" i="1"/>
  <c r="BX995" i="1"/>
  <c r="BW995" i="1"/>
  <c r="BV995" i="1"/>
  <c r="BT995" i="1"/>
  <c r="BR995" i="1"/>
  <c r="BQ995" i="1"/>
  <c r="BO995" i="1"/>
  <c r="BP995" i="1" s="1"/>
  <c r="BN995" i="1"/>
  <c r="BL995" i="1"/>
  <c r="AN995" i="1"/>
  <c r="BM995" i="1" s="1"/>
  <c r="CM994" i="1"/>
  <c r="CL994" i="1"/>
  <c r="CK994" i="1"/>
  <c r="CI994" i="1"/>
  <c r="CH994" i="1"/>
  <c r="CG994" i="1"/>
  <c r="CC994" i="1" s="1"/>
  <c r="CF994" i="1"/>
  <c r="CE994" i="1"/>
  <c r="CD994" i="1"/>
  <c r="BS994" i="1" s="1"/>
  <c r="CB994" i="1"/>
  <c r="BU994" i="1" s="1"/>
  <c r="BX994" i="1"/>
  <c r="BW994" i="1"/>
  <c r="BV994" i="1"/>
  <c r="BT994" i="1"/>
  <c r="BR994" i="1"/>
  <c r="BQ994" i="1"/>
  <c r="BP994" i="1"/>
  <c r="BO994" i="1"/>
  <c r="BN994" i="1"/>
  <c r="BL994" i="1"/>
  <c r="AN994" i="1"/>
  <c r="CM993" i="1"/>
  <c r="CL993" i="1"/>
  <c r="CK993" i="1"/>
  <c r="CI993" i="1"/>
  <c r="CH993" i="1"/>
  <c r="CG993" i="1"/>
  <c r="CC993" i="1" s="1"/>
  <c r="CF993" i="1"/>
  <c r="CB993" i="1" s="1"/>
  <c r="CE993" i="1"/>
  <c r="CD993" i="1"/>
  <c r="BS993" i="1" s="1"/>
  <c r="BX993" i="1"/>
  <c r="BW993" i="1"/>
  <c r="BV993" i="1"/>
  <c r="BT993" i="1"/>
  <c r="BR993" i="1"/>
  <c r="BQ993" i="1"/>
  <c r="BO993" i="1"/>
  <c r="BP993" i="1" s="1"/>
  <c r="BN993" i="1"/>
  <c r="BL993" i="1"/>
  <c r="AN993" i="1"/>
  <c r="CM992" i="1"/>
  <c r="CL992" i="1"/>
  <c r="CK992" i="1"/>
  <c r="CI992" i="1"/>
  <c r="CH992" i="1"/>
  <c r="CG992" i="1"/>
  <c r="CC992" i="1" s="1"/>
  <c r="CF992" i="1"/>
  <c r="CE992" i="1"/>
  <c r="BT992" i="1" s="1"/>
  <c r="CD992" i="1"/>
  <c r="BS992" i="1" s="1"/>
  <c r="CB992" i="1"/>
  <c r="BX992" i="1"/>
  <c r="BW992" i="1"/>
  <c r="BV992" i="1"/>
  <c r="BR992" i="1"/>
  <c r="BQ992" i="1"/>
  <c r="BP992" i="1"/>
  <c r="BO992" i="1"/>
  <c r="BN992" i="1"/>
  <c r="BL992" i="1"/>
  <c r="AN992" i="1"/>
  <c r="BM992" i="1" s="1"/>
  <c r="CM991" i="1"/>
  <c r="CL991" i="1"/>
  <c r="CK991" i="1"/>
  <c r="CI991" i="1"/>
  <c r="CH991" i="1"/>
  <c r="CG991" i="1"/>
  <c r="CF991" i="1"/>
  <c r="CE991" i="1"/>
  <c r="BT991" i="1" s="1"/>
  <c r="CD991" i="1"/>
  <c r="BS991" i="1" s="1"/>
  <c r="CC991" i="1"/>
  <c r="CB991" i="1"/>
  <c r="BX991" i="1"/>
  <c r="BW991" i="1"/>
  <c r="BV991" i="1"/>
  <c r="BR991" i="1"/>
  <c r="BQ991" i="1"/>
  <c r="BP991" i="1"/>
  <c r="BO991" i="1"/>
  <c r="BN991" i="1"/>
  <c r="BL991" i="1"/>
  <c r="AN991" i="1"/>
  <c r="CM990" i="1"/>
  <c r="CL990" i="1"/>
  <c r="CK990" i="1"/>
  <c r="CI990" i="1"/>
  <c r="CH990" i="1"/>
  <c r="CG990" i="1"/>
  <c r="CF990" i="1"/>
  <c r="CB990" i="1" s="1"/>
  <c r="CE990" i="1"/>
  <c r="BT990" i="1" s="1"/>
  <c r="CD990" i="1"/>
  <c r="BS990" i="1" s="1"/>
  <c r="CC990" i="1"/>
  <c r="BX990" i="1"/>
  <c r="BW990" i="1"/>
  <c r="BV990" i="1"/>
  <c r="BR990" i="1"/>
  <c r="BQ990" i="1"/>
  <c r="BO990" i="1"/>
  <c r="BP990" i="1" s="1"/>
  <c r="BN990" i="1"/>
  <c r="BL990" i="1"/>
  <c r="AN990" i="1"/>
  <c r="BM990" i="1" s="1"/>
  <c r="CM989" i="1"/>
  <c r="CL989" i="1"/>
  <c r="CK989" i="1"/>
  <c r="CI989" i="1"/>
  <c r="CH989" i="1"/>
  <c r="CG989" i="1"/>
  <c r="CC989" i="1" s="1"/>
  <c r="CF989" i="1"/>
  <c r="CB989" i="1" s="1"/>
  <c r="CE989" i="1"/>
  <c r="BT989" i="1" s="1"/>
  <c r="CD989" i="1"/>
  <c r="BX989" i="1"/>
  <c r="BW989" i="1"/>
  <c r="BV989" i="1"/>
  <c r="BS989" i="1"/>
  <c r="BR989" i="1"/>
  <c r="BQ989" i="1"/>
  <c r="BO989" i="1"/>
  <c r="BP989" i="1" s="1"/>
  <c r="BN989" i="1"/>
  <c r="BL989" i="1"/>
  <c r="AN989" i="1"/>
  <c r="BM989" i="1" s="1"/>
  <c r="CM988" i="1"/>
  <c r="CL988" i="1"/>
  <c r="CK988" i="1"/>
  <c r="CI988" i="1"/>
  <c r="CH988" i="1"/>
  <c r="CG988" i="1"/>
  <c r="CF988" i="1"/>
  <c r="CB988" i="1" s="1"/>
  <c r="CE988" i="1"/>
  <c r="CD988" i="1"/>
  <c r="BS988" i="1" s="1"/>
  <c r="CC988" i="1"/>
  <c r="BX988" i="1"/>
  <c r="BW988" i="1"/>
  <c r="BV988" i="1"/>
  <c r="BT988" i="1"/>
  <c r="BR988" i="1"/>
  <c r="BQ988" i="1"/>
  <c r="BO988" i="1"/>
  <c r="BP988" i="1" s="1"/>
  <c r="BN988" i="1"/>
  <c r="BL988" i="1"/>
  <c r="AN988" i="1"/>
  <c r="CM987" i="1"/>
  <c r="CL987" i="1"/>
  <c r="CK987" i="1"/>
  <c r="CI987" i="1"/>
  <c r="CH987" i="1"/>
  <c r="CG987" i="1"/>
  <c r="CC987" i="1" s="1"/>
  <c r="CF987" i="1"/>
  <c r="CB987" i="1" s="1"/>
  <c r="CE987" i="1"/>
  <c r="BT987" i="1" s="1"/>
  <c r="CD987" i="1"/>
  <c r="BS987" i="1" s="1"/>
  <c r="BX987" i="1"/>
  <c r="BW987" i="1"/>
  <c r="BV987" i="1"/>
  <c r="BR987" i="1"/>
  <c r="BQ987" i="1"/>
  <c r="BO987" i="1"/>
  <c r="BP987" i="1" s="1"/>
  <c r="BN987" i="1"/>
  <c r="BL987" i="1"/>
  <c r="AN987" i="1"/>
  <c r="CM986" i="1"/>
  <c r="CL986" i="1"/>
  <c r="CK986" i="1"/>
  <c r="CI986" i="1"/>
  <c r="CH986" i="1"/>
  <c r="CG986" i="1"/>
  <c r="CC986" i="1" s="1"/>
  <c r="CF986" i="1"/>
  <c r="CE986" i="1"/>
  <c r="BT986" i="1" s="1"/>
  <c r="CD986" i="1"/>
  <c r="BS986" i="1" s="1"/>
  <c r="CB986" i="1"/>
  <c r="BU986" i="1" s="1"/>
  <c r="BX986" i="1"/>
  <c r="BW986" i="1"/>
  <c r="BV986" i="1"/>
  <c r="BR986" i="1"/>
  <c r="BQ986" i="1"/>
  <c r="BO986" i="1"/>
  <c r="BP986" i="1" s="1"/>
  <c r="BN986" i="1"/>
  <c r="BL986" i="1"/>
  <c r="AN986" i="1"/>
  <c r="CM985" i="1"/>
  <c r="CL985" i="1"/>
  <c r="CK985" i="1"/>
  <c r="CI985" i="1"/>
  <c r="CH985" i="1"/>
  <c r="CG985" i="1"/>
  <c r="CF985" i="1"/>
  <c r="CE985" i="1"/>
  <c r="CD985" i="1"/>
  <c r="BS985" i="1" s="1"/>
  <c r="CC985" i="1"/>
  <c r="CB985" i="1"/>
  <c r="BU985" i="1" s="1"/>
  <c r="BX985" i="1"/>
  <c r="BW985" i="1"/>
  <c r="BV985" i="1"/>
  <c r="BT985" i="1"/>
  <c r="BR985" i="1"/>
  <c r="BQ985" i="1"/>
  <c r="BP985" i="1"/>
  <c r="BO985" i="1"/>
  <c r="BN985" i="1"/>
  <c r="BL985" i="1"/>
  <c r="AN985" i="1"/>
  <c r="CM984" i="1"/>
  <c r="CL984" i="1"/>
  <c r="CK984" i="1"/>
  <c r="CI984" i="1"/>
  <c r="CH984" i="1"/>
  <c r="CG984" i="1"/>
  <c r="CC984" i="1" s="1"/>
  <c r="CF984" i="1"/>
  <c r="CB984" i="1" s="1"/>
  <c r="BU984" i="1" s="1"/>
  <c r="CE984" i="1"/>
  <c r="CD984" i="1"/>
  <c r="BS984" i="1" s="1"/>
  <c r="BX984" i="1"/>
  <c r="BW984" i="1"/>
  <c r="BV984" i="1"/>
  <c r="BT984" i="1"/>
  <c r="BR984" i="1"/>
  <c r="BQ984" i="1"/>
  <c r="BO984" i="1"/>
  <c r="BP984" i="1" s="1"/>
  <c r="BN984" i="1"/>
  <c r="BL984" i="1"/>
  <c r="AN984" i="1"/>
  <c r="BM984" i="1" s="1"/>
  <c r="CM983" i="1"/>
  <c r="CL983" i="1"/>
  <c r="CK983" i="1"/>
  <c r="CI983" i="1"/>
  <c r="CH983" i="1"/>
  <c r="CG983" i="1"/>
  <c r="CC983" i="1" s="1"/>
  <c r="CF983" i="1"/>
  <c r="CB983" i="1" s="1"/>
  <c r="CE983" i="1"/>
  <c r="BT983" i="1" s="1"/>
  <c r="CD983" i="1"/>
  <c r="BS983" i="1" s="1"/>
  <c r="BX983" i="1"/>
  <c r="BW983" i="1"/>
  <c r="BV983" i="1"/>
  <c r="BR983" i="1"/>
  <c r="BQ983" i="1"/>
  <c r="BO983" i="1"/>
  <c r="BP983" i="1" s="1"/>
  <c r="BN983" i="1"/>
  <c r="BL983" i="1"/>
  <c r="AN983" i="1"/>
  <c r="CM982" i="1"/>
  <c r="CL982" i="1"/>
  <c r="CK982" i="1"/>
  <c r="CI982" i="1"/>
  <c r="CH982" i="1"/>
  <c r="CG982" i="1"/>
  <c r="CC982" i="1" s="1"/>
  <c r="CF982" i="1"/>
  <c r="CE982" i="1"/>
  <c r="BT982" i="1" s="1"/>
  <c r="CD982" i="1"/>
  <c r="BS982" i="1" s="1"/>
  <c r="CB982" i="1"/>
  <c r="BX982" i="1"/>
  <c r="BW982" i="1"/>
  <c r="BV982" i="1"/>
  <c r="BR982" i="1"/>
  <c r="BQ982" i="1"/>
  <c r="BO982" i="1"/>
  <c r="BP982" i="1" s="1"/>
  <c r="BN982" i="1"/>
  <c r="BL982" i="1"/>
  <c r="AN982" i="1"/>
  <c r="CM981" i="1"/>
  <c r="CL981" i="1"/>
  <c r="CK981" i="1"/>
  <c r="CI981" i="1"/>
  <c r="CH981" i="1"/>
  <c r="CG981" i="1"/>
  <c r="CF981" i="1"/>
  <c r="CB981" i="1" s="1"/>
  <c r="CE981" i="1"/>
  <c r="CD981" i="1"/>
  <c r="BS981" i="1" s="1"/>
  <c r="CC981" i="1"/>
  <c r="BX981" i="1"/>
  <c r="BW981" i="1"/>
  <c r="BV981" i="1"/>
  <c r="BT981" i="1"/>
  <c r="BR981" i="1"/>
  <c r="BQ981" i="1"/>
  <c r="BO981" i="1"/>
  <c r="BP981" i="1" s="1"/>
  <c r="BN981" i="1"/>
  <c r="BL981" i="1"/>
  <c r="AN981" i="1"/>
  <c r="CM980" i="1"/>
  <c r="CL980" i="1"/>
  <c r="CK980" i="1"/>
  <c r="CI980" i="1"/>
  <c r="CH980" i="1"/>
  <c r="CG980" i="1"/>
  <c r="CC980" i="1" s="1"/>
  <c r="CF980" i="1"/>
  <c r="CB980" i="1" s="1"/>
  <c r="BU980" i="1" s="1"/>
  <c r="CE980" i="1"/>
  <c r="CD980" i="1"/>
  <c r="BX980" i="1"/>
  <c r="BW980" i="1"/>
  <c r="BV980" i="1"/>
  <c r="BT980" i="1"/>
  <c r="BS980" i="1"/>
  <c r="BR980" i="1"/>
  <c r="BQ980" i="1"/>
  <c r="BP980" i="1"/>
  <c r="BO980" i="1"/>
  <c r="BN980" i="1"/>
  <c r="BL980" i="1"/>
  <c r="AN980" i="1"/>
  <c r="BM980" i="1" s="1"/>
  <c r="CM979" i="1"/>
  <c r="CL979" i="1"/>
  <c r="CK979" i="1"/>
  <c r="CI979" i="1"/>
  <c r="CH979" i="1"/>
  <c r="CG979" i="1"/>
  <c r="CC979" i="1" s="1"/>
  <c r="CF979" i="1"/>
  <c r="CB979" i="1" s="1"/>
  <c r="BU979" i="1" s="1"/>
  <c r="CE979" i="1"/>
  <c r="BT979" i="1" s="1"/>
  <c r="CD979" i="1"/>
  <c r="BS979" i="1" s="1"/>
  <c r="BX979" i="1"/>
  <c r="BW979" i="1"/>
  <c r="BV979" i="1"/>
  <c r="BR979" i="1"/>
  <c r="BQ979" i="1"/>
  <c r="BP979" i="1"/>
  <c r="BO979" i="1"/>
  <c r="BN979" i="1"/>
  <c r="BL979" i="1"/>
  <c r="AN979" i="1"/>
  <c r="CM978" i="1"/>
  <c r="CL978" i="1"/>
  <c r="CK978" i="1"/>
  <c r="CI978" i="1"/>
  <c r="CH978" i="1"/>
  <c r="CG978" i="1"/>
  <c r="CC978" i="1" s="1"/>
  <c r="CF978" i="1"/>
  <c r="CB978" i="1" s="1"/>
  <c r="CE978" i="1"/>
  <c r="BT978" i="1" s="1"/>
  <c r="CD978" i="1"/>
  <c r="BS978" i="1" s="1"/>
  <c r="BX978" i="1"/>
  <c r="BW978" i="1"/>
  <c r="BV978" i="1"/>
  <c r="BR978" i="1"/>
  <c r="BQ978" i="1"/>
  <c r="BO978" i="1"/>
  <c r="BP978" i="1" s="1"/>
  <c r="BN978" i="1"/>
  <c r="BL978" i="1"/>
  <c r="AN978" i="1"/>
  <c r="CM977" i="1"/>
  <c r="CL977" i="1"/>
  <c r="CK977" i="1"/>
  <c r="CI977" i="1"/>
  <c r="CH977" i="1"/>
  <c r="CG977" i="1"/>
  <c r="CC977" i="1" s="1"/>
  <c r="CF977" i="1"/>
  <c r="CB977" i="1" s="1"/>
  <c r="CE977" i="1"/>
  <c r="CD977" i="1"/>
  <c r="BX977" i="1"/>
  <c r="BW977" i="1"/>
  <c r="BV977" i="1"/>
  <c r="BT977" i="1"/>
  <c r="BS977" i="1"/>
  <c r="BR977" i="1"/>
  <c r="BQ977" i="1"/>
  <c r="BO977" i="1"/>
  <c r="BP977" i="1" s="1"/>
  <c r="BN977" i="1"/>
  <c r="BL977" i="1"/>
  <c r="AN977" i="1"/>
  <c r="CM976" i="1"/>
  <c r="CL976" i="1"/>
  <c r="CK976" i="1"/>
  <c r="CI976" i="1"/>
  <c r="CH976" i="1"/>
  <c r="CG976" i="1"/>
  <c r="CF976" i="1"/>
  <c r="CE976" i="1"/>
  <c r="CD976" i="1"/>
  <c r="BS976" i="1" s="1"/>
  <c r="CC976" i="1"/>
  <c r="CB976" i="1"/>
  <c r="BX976" i="1"/>
  <c r="BW976" i="1"/>
  <c r="BV976" i="1"/>
  <c r="BT976" i="1"/>
  <c r="BR976" i="1"/>
  <c r="BQ976" i="1"/>
  <c r="BO976" i="1"/>
  <c r="BP976" i="1" s="1"/>
  <c r="BN976" i="1"/>
  <c r="BL976" i="1"/>
  <c r="AN976" i="1"/>
  <c r="CM975" i="1"/>
  <c r="CL975" i="1"/>
  <c r="CK975" i="1"/>
  <c r="CI975" i="1"/>
  <c r="CH975" i="1"/>
  <c r="CG975" i="1"/>
  <c r="CC975" i="1" s="1"/>
  <c r="CF975" i="1"/>
  <c r="CB975" i="1" s="1"/>
  <c r="CE975" i="1"/>
  <c r="CD975" i="1"/>
  <c r="BS975" i="1" s="1"/>
  <c r="BX975" i="1"/>
  <c r="BW975" i="1"/>
  <c r="BV975" i="1"/>
  <c r="BT975" i="1"/>
  <c r="BR975" i="1"/>
  <c r="BQ975" i="1"/>
  <c r="BO975" i="1"/>
  <c r="BP975" i="1" s="1"/>
  <c r="BN975" i="1"/>
  <c r="BL975" i="1"/>
  <c r="AN975" i="1"/>
  <c r="BM975" i="1" s="1"/>
  <c r="CM974" i="1"/>
  <c r="CL974" i="1"/>
  <c r="CK974" i="1"/>
  <c r="CI974" i="1"/>
  <c r="CH974" i="1"/>
  <c r="CG974" i="1"/>
  <c r="CC974" i="1" s="1"/>
  <c r="CF974" i="1"/>
  <c r="CE974" i="1"/>
  <c r="CD974" i="1"/>
  <c r="BS974" i="1" s="1"/>
  <c r="CB974" i="1"/>
  <c r="BX974" i="1"/>
  <c r="BW974" i="1"/>
  <c r="BV974" i="1"/>
  <c r="BT974" i="1"/>
  <c r="BR974" i="1"/>
  <c r="BQ974" i="1"/>
  <c r="BP974" i="1"/>
  <c r="BO974" i="1"/>
  <c r="BN974" i="1"/>
  <c r="BL974" i="1"/>
  <c r="AN974" i="1"/>
  <c r="BM974" i="1" s="1"/>
  <c r="CM973" i="1"/>
  <c r="CL973" i="1"/>
  <c r="CK973" i="1"/>
  <c r="CI973" i="1"/>
  <c r="CH973" i="1"/>
  <c r="CG973" i="1"/>
  <c r="CC973" i="1" s="1"/>
  <c r="CF973" i="1"/>
  <c r="CE973" i="1"/>
  <c r="BT973" i="1" s="1"/>
  <c r="CD973" i="1"/>
  <c r="BS973" i="1" s="1"/>
  <c r="CB973" i="1"/>
  <c r="BU973" i="1" s="1"/>
  <c r="BX973" i="1"/>
  <c r="BW973" i="1"/>
  <c r="BV973" i="1"/>
  <c r="BR973" i="1"/>
  <c r="BQ973" i="1"/>
  <c r="BO973" i="1"/>
  <c r="BP973" i="1" s="1"/>
  <c r="BN973" i="1"/>
  <c r="BL973" i="1"/>
  <c r="AN973" i="1"/>
  <c r="CM972" i="1"/>
  <c r="CL972" i="1"/>
  <c r="CK972" i="1"/>
  <c r="CI972" i="1"/>
  <c r="CH972" i="1"/>
  <c r="CG972" i="1"/>
  <c r="CF972" i="1"/>
  <c r="CB972" i="1" s="1"/>
  <c r="BU972" i="1" s="1"/>
  <c r="CE972" i="1"/>
  <c r="CD972" i="1"/>
  <c r="BS972" i="1" s="1"/>
  <c r="CC972" i="1"/>
  <c r="BX972" i="1"/>
  <c r="BW972" i="1"/>
  <c r="BV972" i="1"/>
  <c r="BT972" i="1"/>
  <c r="BR972" i="1"/>
  <c r="BQ972" i="1"/>
  <c r="BO972" i="1"/>
  <c r="BP972" i="1" s="1"/>
  <c r="BN972" i="1"/>
  <c r="BL972" i="1"/>
  <c r="AN972" i="1"/>
  <c r="CM971" i="1"/>
  <c r="CL971" i="1"/>
  <c r="CK971" i="1"/>
  <c r="CI971" i="1"/>
  <c r="CH971" i="1"/>
  <c r="CG971" i="1"/>
  <c r="CC971" i="1" s="1"/>
  <c r="CF971" i="1"/>
  <c r="CE971" i="1"/>
  <c r="CD971" i="1"/>
  <c r="BS971" i="1" s="1"/>
  <c r="CB971" i="1"/>
  <c r="BX971" i="1"/>
  <c r="BW971" i="1"/>
  <c r="BV971" i="1"/>
  <c r="BT971" i="1"/>
  <c r="BR971" i="1"/>
  <c r="BQ971" i="1"/>
  <c r="BO971" i="1"/>
  <c r="BP971" i="1" s="1"/>
  <c r="BN971" i="1"/>
  <c r="BL971" i="1"/>
  <c r="AN971" i="1"/>
  <c r="CM970" i="1"/>
  <c r="CL970" i="1"/>
  <c r="CK970" i="1"/>
  <c r="CI970" i="1"/>
  <c r="CH970" i="1"/>
  <c r="CG970" i="1"/>
  <c r="CC970" i="1" s="1"/>
  <c r="CF970" i="1"/>
  <c r="CB970" i="1" s="1"/>
  <c r="CE970" i="1"/>
  <c r="CD970" i="1"/>
  <c r="BS970" i="1" s="1"/>
  <c r="BX970" i="1"/>
  <c r="BW970" i="1"/>
  <c r="BV970" i="1"/>
  <c r="BT970" i="1"/>
  <c r="BR970" i="1"/>
  <c r="BQ970" i="1"/>
  <c r="BO970" i="1"/>
  <c r="BP970" i="1" s="1"/>
  <c r="BN970" i="1"/>
  <c r="BL970" i="1"/>
  <c r="AN970" i="1"/>
  <c r="CM969" i="1"/>
  <c r="CL969" i="1"/>
  <c r="CK969" i="1"/>
  <c r="CI969" i="1"/>
  <c r="CH969" i="1"/>
  <c r="CG969" i="1"/>
  <c r="CF969" i="1"/>
  <c r="CB969" i="1" s="1"/>
  <c r="BU969" i="1" s="1"/>
  <c r="CE969" i="1"/>
  <c r="BT969" i="1" s="1"/>
  <c r="CD969" i="1"/>
  <c r="BS969" i="1" s="1"/>
  <c r="CC969" i="1"/>
  <c r="BX969" i="1"/>
  <c r="BW969" i="1"/>
  <c r="BV969" i="1"/>
  <c r="BR969" i="1"/>
  <c r="BQ969" i="1"/>
  <c r="BO969" i="1"/>
  <c r="BP969" i="1" s="1"/>
  <c r="BN969" i="1"/>
  <c r="BL969" i="1"/>
  <c r="AN969" i="1"/>
  <c r="CM968" i="1"/>
  <c r="CL968" i="1"/>
  <c r="CK968" i="1"/>
  <c r="CI968" i="1"/>
  <c r="CH968" i="1"/>
  <c r="CG968" i="1"/>
  <c r="CC968" i="1" s="1"/>
  <c r="CF968" i="1"/>
  <c r="CB968" i="1" s="1"/>
  <c r="BU968" i="1" s="1"/>
  <c r="CE968" i="1"/>
  <c r="BT968" i="1" s="1"/>
  <c r="CD968" i="1"/>
  <c r="BS968" i="1" s="1"/>
  <c r="BX968" i="1"/>
  <c r="BW968" i="1"/>
  <c r="BV968" i="1"/>
  <c r="BR968" i="1"/>
  <c r="BQ968" i="1"/>
  <c r="BO968" i="1"/>
  <c r="BP968" i="1" s="1"/>
  <c r="BN968" i="1"/>
  <c r="BL968" i="1"/>
  <c r="AN968" i="1"/>
  <c r="BM968" i="1" s="1"/>
  <c r="CM967" i="1"/>
  <c r="CL967" i="1"/>
  <c r="CK967" i="1"/>
  <c r="CI967" i="1"/>
  <c r="CH967" i="1"/>
  <c r="CG967" i="1"/>
  <c r="CF967" i="1"/>
  <c r="CE967" i="1"/>
  <c r="CD967" i="1"/>
  <c r="BS967" i="1" s="1"/>
  <c r="CC967" i="1"/>
  <c r="CB967" i="1"/>
  <c r="BX967" i="1"/>
  <c r="BW967" i="1"/>
  <c r="BV967" i="1"/>
  <c r="BT967" i="1"/>
  <c r="BR967" i="1"/>
  <c r="BQ967" i="1"/>
  <c r="BO967" i="1"/>
  <c r="BP967" i="1" s="1"/>
  <c r="BN967" i="1"/>
  <c r="BL967" i="1"/>
  <c r="AN967" i="1"/>
  <c r="CM966" i="1"/>
  <c r="CL966" i="1"/>
  <c r="CK966" i="1"/>
  <c r="CI966" i="1"/>
  <c r="CH966" i="1"/>
  <c r="CG966" i="1"/>
  <c r="CC966" i="1" s="1"/>
  <c r="CF966" i="1"/>
  <c r="CB966" i="1" s="1"/>
  <c r="CE966" i="1"/>
  <c r="CD966" i="1"/>
  <c r="BS966" i="1" s="1"/>
  <c r="BX966" i="1"/>
  <c r="BW966" i="1"/>
  <c r="BV966" i="1"/>
  <c r="BT966" i="1"/>
  <c r="BR966" i="1"/>
  <c r="BQ966" i="1"/>
  <c r="BO966" i="1"/>
  <c r="BP966" i="1" s="1"/>
  <c r="BN966" i="1"/>
  <c r="BL966" i="1"/>
  <c r="AN966" i="1"/>
  <c r="CM965" i="1"/>
  <c r="CL965" i="1"/>
  <c r="CK965" i="1"/>
  <c r="CI965" i="1"/>
  <c r="CH965" i="1"/>
  <c r="CG965" i="1"/>
  <c r="CC965" i="1" s="1"/>
  <c r="CF965" i="1"/>
  <c r="CB965" i="1" s="1"/>
  <c r="CE965" i="1"/>
  <c r="BT965" i="1" s="1"/>
  <c r="CD965" i="1"/>
  <c r="BS965" i="1" s="1"/>
  <c r="BX965" i="1"/>
  <c r="BW965" i="1"/>
  <c r="BV965" i="1"/>
  <c r="BR965" i="1"/>
  <c r="BQ965" i="1"/>
  <c r="BO965" i="1"/>
  <c r="BP965" i="1" s="1"/>
  <c r="BN965" i="1"/>
  <c r="BL965" i="1"/>
  <c r="AN965" i="1"/>
  <c r="CM964" i="1"/>
  <c r="CL964" i="1"/>
  <c r="CK964" i="1"/>
  <c r="CI964" i="1"/>
  <c r="CH964" i="1"/>
  <c r="CG964" i="1"/>
  <c r="CF964" i="1"/>
  <c r="CB964" i="1" s="1"/>
  <c r="CE964" i="1"/>
  <c r="BT964" i="1" s="1"/>
  <c r="CD964" i="1"/>
  <c r="BS964" i="1" s="1"/>
  <c r="CC964" i="1"/>
  <c r="BX964" i="1"/>
  <c r="BW964" i="1"/>
  <c r="BV964" i="1"/>
  <c r="BR964" i="1"/>
  <c r="BQ964" i="1"/>
  <c r="BO964" i="1"/>
  <c r="BP964" i="1" s="1"/>
  <c r="BN964" i="1"/>
  <c r="BL964" i="1"/>
  <c r="AN964" i="1"/>
  <c r="CM963" i="1"/>
  <c r="CL963" i="1"/>
  <c r="CK963" i="1"/>
  <c r="CI963" i="1"/>
  <c r="CH963" i="1"/>
  <c r="CG963" i="1"/>
  <c r="CC963" i="1" s="1"/>
  <c r="CF963" i="1"/>
  <c r="CB963" i="1" s="1"/>
  <c r="CE963" i="1"/>
  <c r="CD963" i="1"/>
  <c r="BS963" i="1" s="1"/>
  <c r="BX963" i="1"/>
  <c r="BW963" i="1"/>
  <c r="BV963" i="1"/>
  <c r="BT963" i="1"/>
  <c r="BR963" i="1"/>
  <c r="BQ963" i="1"/>
  <c r="BO963" i="1"/>
  <c r="BP963" i="1" s="1"/>
  <c r="BN963" i="1"/>
  <c r="BL963" i="1"/>
  <c r="AN963" i="1"/>
  <c r="CM962" i="1"/>
  <c r="CL962" i="1"/>
  <c r="CK962" i="1"/>
  <c r="CI962" i="1"/>
  <c r="CH962" i="1"/>
  <c r="CG962" i="1"/>
  <c r="CC962" i="1" s="1"/>
  <c r="CF962" i="1"/>
  <c r="CB962" i="1" s="1"/>
  <c r="CE962" i="1"/>
  <c r="BT962" i="1" s="1"/>
  <c r="CD962" i="1"/>
  <c r="BS962" i="1" s="1"/>
  <c r="BX962" i="1"/>
  <c r="BW962" i="1"/>
  <c r="BV962" i="1"/>
  <c r="BR962" i="1"/>
  <c r="BQ962" i="1"/>
  <c r="BO962" i="1"/>
  <c r="BP962" i="1" s="1"/>
  <c r="BN962" i="1"/>
  <c r="BL962" i="1"/>
  <c r="AN962" i="1"/>
  <c r="CM961" i="1"/>
  <c r="CL961" i="1"/>
  <c r="CK961" i="1"/>
  <c r="CI961" i="1"/>
  <c r="CH961" i="1"/>
  <c r="CG961" i="1"/>
  <c r="CC961" i="1" s="1"/>
  <c r="CF961" i="1"/>
  <c r="CE961" i="1"/>
  <c r="BT961" i="1" s="1"/>
  <c r="CD961" i="1"/>
  <c r="BS961" i="1" s="1"/>
  <c r="CB961" i="1"/>
  <c r="BX961" i="1"/>
  <c r="BW961" i="1"/>
  <c r="BV961" i="1"/>
  <c r="BR961" i="1"/>
  <c r="BQ961" i="1"/>
  <c r="BO961" i="1"/>
  <c r="BP961" i="1" s="1"/>
  <c r="BN961" i="1"/>
  <c r="BL961" i="1"/>
  <c r="AN961" i="1"/>
  <c r="CM960" i="1"/>
  <c r="CL960" i="1"/>
  <c r="CK960" i="1"/>
  <c r="CI960" i="1"/>
  <c r="CH960" i="1"/>
  <c r="CG960" i="1"/>
  <c r="CF960" i="1"/>
  <c r="CB960" i="1" s="1"/>
  <c r="CE960" i="1"/>
  <c r="BT960" i="1" s="1"/>
  <c r="CD960" i="1"/>
  <c r="BS960" i="1" s="1"/>
  <c r="CC960" i="1"/>
  <c r="BX960" i="1"/>
  <c r="BW960" i="1"/>
  <c r="BV960" i="1"/>
  <c r="BR960" i="1"/>
  <c r="BQ960" i="1"/>
  <c r="BP960" i="1"/>
  <c r="BO960" i="1"/>
  <c r="BN960" i="1"/>
  <c r="BL960" i="1"/>
  <c r="AN960" i="1"/>
  <c r="CM959" i="1"/>
  <c r="CL959" i="1"/>
  <c r="CK959" i="1"/>
  <c r="CI959" i="1"/>
  <c r="CH959" i="1"/>
  <c r="CG959" i="1"/>
  <c r="CC959" i="1" s="1"/>
  <c r="CF959" i="1"/>
  <c r="CE959" i="1"/>
  <c r="CD959" i="1"/>
  <c r="CB959" i="1"/>
  <c r="BX959" i="1"/>
  <c r="BW959" i="1"/>
  <c r="BV959" i="1"/>
  <c r="BT959" i="1"/>
  <c r="BS959" i="1"/>
  <c r="BR959" i="1"/>
  <c r="BQ959" i="1"/>
  <c r="BP959" i="1"/>
  <c r="BO959" i="1"/>
  <c r="BN959" i="1"/>
  <c r="BL959" i="1"/>
  <c r="AN959" i="1"/>
  <c r="BM959" i="1" s="1"/>
  <c r="CM958" i="1"/>
  <c r="CL958" i="1"/>
  <c r="CK958" i="1"/>
  <c r="CI958" i="1"/>
  <c r="CH958" i="1"/>
  <c r="CG958" i="1"/>
  <c r="CC958" i="1" s="1"/>
  <c r="CF958" i="1"/>
  <c r="CB958" i="1" s="1"/>
  <c r="CE958" i="1"/>
  <c r="CD958" i="1"/>
  <c r="BS958" i="1" s="1"/>
  <c r="BX958" i="1"/>
  <c r="BW958" i="1"/>
  <c r="BV958" i="1"/>
  <c r="BT958" i="1"/>
  <c r="BR958" i="1"/>
  <c r="BQ958" i="1"/>
  <c r="BO958" i="1"/>
  <c r="BP958" i="1" s="1"/>
  <c r="BN958" i="1"/>
  <c r="BL958" i="1"/>
  <c r="AN958" i="1"/>
  <c r="CM957" i="1"/>
  <c r="CL957" i="1"/>
  <c r="CK957" i="1"/>
  <c r="CI957" i="1"/>
  <c r="CH957" i="1"/>
  <c r="CG957" i="1"/>
  <c r="CC957" i="1" s="1"/>
  <c r="CF957" i="1"/>
  <c r="CB957" i="1" s="1"/>
  <c r="CE957" i="1"/>
  <c r="BT957" i="1" s="1"/>
  <c r="CD957" i="1"/>
  <c r="BS957" i="1" s="1"/>
  <c r="BX957" i="1"/>
  <c r="BW957" i="1"/>
  <c r="BV957" i="1"/>
  <c r="BR957" i="1"/>
  <c r="BQ957" i="1"/>
  <c r="BO957" i="1"/>
  <c r="BP957" i="1" s="1"/>
  <c r="BN957" i="1"/>
  <c r="BL957" i="1"/>
  <c r="AN957" i="1"/>
  <c r="BM957" i="1" s="1"/>
  <c r="CM956" i="1"/>
  <c r="CL956" i="1"/>
  <c r="CK956" i="1"/>
  <c r="CI956" i="1"/>
  <c r="CH956" i="1"/>
  <c r="CG956" i="1"/>
  <c r="CC956" i="1" s="1"/>
  <c r="CF956" i="1"/>
  <c r="CE956" i="1"/>
  <c r="BT956" i="1" s="1"/>
  <c r="CD956" i="1"/>
  <c r="BS956" i="1" s="1"/>
  <c r="CB956" i="1"/>
  <c r="BX956" i="1"/>
  <c r="BW956" i="1"/>
  <c r="BV956" i="1"/>
  <c r="BR956" i="1"/>
  <c r="BQ956" i="1"/>
  <c r="BO956" i="1"/>
  <c r="BP956" i="1" s="1"/>
  <c r="BN956" i="1"/>
  <c r="BL956" i="1"/>
  <c r="AN956" i="1"/>
  <c r="BM956" i="1" s="1"/>
  <c r="CM955" i="1"/>
  <c r="CL955" i="1"/>
  <c r="CK955" i="1"/>
  <c r="CI955" i="1"/>
  <c r="CH955" i="1"/>
  <c r="CG955" i="1"/>
  <c r="CF955" i="1"/>
  <c r="CB955" i="1" s="1"/>
  <c r="CE955" i="1"/>
  <c r="CD955" i="1"/>
  <c r="BS955" i="1" s="1"/>
  <c r="CC955" i="1"/>
  <c r="BX955" i="1"/>
  <c r="BW955" i="1"/>
  <c r="BV955" i="1"/>
  <c r="BT955" i="1"/>
  <c r="BR955" i="1"/>
  <c r="BQ955" i="1"/>
  <c r="BP955" i="1"/>
  <c r="BO955" i="1"/>
  <c r="BN955" i="1"/>
  <c r="BL955" i="1"/>
  <c r="AN955" i="1"/>
  <c r="CM954" i="1"/>
  <c r="CL954" i="1"/>
  <c r="CK954" i="1"/>
  <c r="CI954" i="1"/>
  <c r="CH954" i="1"/>
  <c r="CG954" i="1"/>
  <c r="CC954" i="1" s="1"/>
  <c r="CF954" i="1"/>
  <c r="CB954" i="1" s="1"/>
  <c r="CE954" i="1"/>
  <c r="CD954" i="1"/>
  <c r="BS954" i="1" s="1"/>
  <c r="BX954" i="1"/>
  <c r="BW954" i="1"/>
  <c r="BV954" i="1"/>
  <c r="BT954" i="1"/>
  <c r="BR954" i="1"/>
  <c r="BQ954" i="1"/>
  <c r="BO954" i="1"/>
  <c r="BP954" i="1" s="1"/>
  <c r="BN954" i="1"/>
  <c r="BL954" i="1"/>
  <c r="AN954" i="1"/>
  <c r="CM953" i="1"/>
  <c r="CL953" i="1"/>
  <c r="CK953" i="1"/>
  <c r="CI953" i="1"/>
  <c r="CH953" i="1"/>
  <c r="CG953" i="1"/>
  <c r="CC953" i="1" s="1"/>
  <c r="CF953" i="1"/>
  <c r="CE953" i="1"/>
  <c r="BT953" i="1" s="1"/>
  <c r="CD953" i="1"/>
  <c r="BS953" i="1" s="1"/>
  <c r="CB953" i="1"/>
  <c r="BX953" i="1"/>
  <c r="BW953" i="1"/>
  <c r="BV953" i="1"/>
  <c r="BR953" i="1"/>
  <c r="BQ953" i="1"/>
  <c r="BO953" i="1"/>
  <c r="BP953" i="1" s="1"/>
  <c r="BN953" i="1"/>
  <c r="BL953" i="1"/>
  <c r="AN953" i="1"/>
  <c r="CM952" i="1"/>
  <c r="CL952" i="1"/>
  <c r="CK952" i="1"/>
  <c r="CI952" i="1"/>
  <c r="CH952" i="1"/>
  <c r="CG952" i="1"/>
  <c r="CC952" i="1" s="1"/>
  <c r="CF952" i="1"/>
  <c r="CE952" i="1"/>
  <c r="CD952" i="1"/>
  <c r="BS952" i="1" s="1"/>
  <c r="CB952" i="1"/>
  <c r="BX952" i="1"/>
  <c r="BW952" i="1"/>
  <c r="BV952" i="1"/>
  <c r="BT952" i="1"/>
  <c r="BR952" i="1"/>
  <c r="BQ952" i="1"/>
  <c r="BO952" i="1"/>
  <c r="BP952" i="1" s="1"/>
  <c r="BN952" i="1"/>
  <c r="BL952" i="1"/>
  <c r="AN952" i="1"/>
  <c r="BM952" i="1" s="1"/>
  <c r="CM951" i="1"/>
  <c r="CL951" i="1"/>
  <c r="CK951" i="1"/>
  <c r="CI951" i="1"/>
  <c r="CH951" i="1"/>
  <c r="CG951" i="1"/>
  <c r="CC951" i="1" s="1"/>
  <c r="CF951" i="1"/>
  <c r="CB951" i="1" s="1"/>
  <c r="CE951" i="1"/>
  <c r="BT951" i="1" s="1"/>
  <c r="CD951" i="1"/>
  <c r="BS951" i="1" s="1"/>
  <c r="BX951" i="1"/>
  <c r="BW951" i="1"/>
  <c r="BV951" i="1"/>
  <c r="BR951" i="1"/>
  <c r="BQ951" i="1"/>
  <c r="BO951" i="1"/>
  <c r="BP951" i="1" s="1"/>
  <c r="BN951" i="1"/>
  <c r="BL951" i="1"/>
  <c r="AN951" i="1"/>
  <c r="BM951" i="1" s="1"/>
  <c r="CM950" i="1"/>
  <c r="CL950" i="1"/>
  <c r="CK950" i="1"/>
  <c r="CI950" i="1"/>
  <c r="CH950" i="1"/>
  <c r="CG950" i="1"/>
  <c r="CC950" i="1" s="1"/>
  <c r="CF950" i="1"/>
  <c r="CE950" i="1"/>
  <c r="BT950" i="1" s="1"/>
  <c r="CD950" i="1"/>
  <c r="BS950" i="1" s="1"/>
  <c r="CB950" i="1"/>
  <c r="BX950" i="1"/>
  <c r="BW950" i="1"/>
  <c r="BV950" i="1"/>
  <c r="BR950" i="1"/>
  <c r="BQ950" i="1"/>
  <c r="BO950" i="1"/>
  <c r="BP950" i="1" s="1"/>
  <c r="BN950" i="1"/>
  <c r="BL950" i="1"/>
  <c r="AN950" i="1"/>
  <c r="BM950" i="1" s="1"/>
  <c r="CM949" i="1"/>
  <c r="CL949" i="1"/>
  <c r="CK949" i="1"/>
  <c r="CI949" i="1"/>
  <c r="CH949" i="1"/>
  <c r="CG949" i="1"/>
  <c r="CC949" i="1" s="1"/>
  <c r="CF949" i="1"/>
  <c r="CE949" i="1"/>
  <c r="BT949" i="1" s="1"/>
  <c r="CD949" i="1"/>
  <c r="BS949" i="1" s="1"/>
  <c r="CB949" i="1"/>
  <c r="BX949" i="1"/>
  <c r="BW949" i="1"/>
  <c r="BV949" i="1"/>
  <c r="BR949" i="1"/>
  <c r="BQ949" i="1"/>
  <c r="BO949" i="1"/>
  <c r="BP949" i="1" s="1"/>
  <c r="BN949" i="1"/>
  <c r="BL949" i="1"/>
  <c r="AN949" i="1"/>
  <c r="BM949" i="1" s="1"/>
  <c r="CM948" i="1"/>
  <c r="CL948" i="1"/>
  <c r="CK948" i="1"/>
  <c r="CI948" i="1"/>
  <c r="CH948" i="1"/>
  <c r="CG948" i="1"/>
  <c r="CC948" i="1" s="1"/>
  <c r="CF948" i="1"/>
  <c r="CB948" i="1" s="1"/>
  <c r="CE948" i="1"/>
  <c r="BT948" i="1" s="1"/>
  <c r="CD948" i="1"/>
  <c r="BS948" i="1" s="1"/>
  <c r="BX948" i="1"/>
  <c r="BW948" i="1"/>
  <c r="BV948" i="1"/>
  <c r="BR948" i="1"/>
  <c r="BQ948" i="1"/>
  <c r="BO948" i="1"/>
  <c r="BP948" i="1" s="1"/>
  <c r="BN948" i="1"/>
  <c r="BL948" i="1"/>
  <c r="AN948" i="1"/>
  <c r="BM948" i="1" s="1"/>
  <c r="CM947" i="1"/>
  <c r="CL947" i="1"/>
  <c r="CK947" i="1"/>
  <c r="CI947" i="1"/>
  <c r="CH947" i="1"/>
  <c r="CG947" i="1"/>
  <c r="CC947" i="1" s="1"/>
  <c r="CF947" i="1"/>
  <c r="CE947" i="1"/>
  <c r="BT947" i="1" s="1"/>
  <c r="CD947" i="1"/>
  <c r="BS947" i="1" s="1"/>
  <c r="CB947" i="1"/>
  <c r="BX947" i="1"/>
  <c r="BW947" i="1"/>
  <c r="BV947" i="1"/>
  <c r="BR947" i="1"/>
  <c r="BQ947" i="1"/>
  <c r="BO947" i="1"/>
  <c r="BP947" i="1" s="1"/>
  <c r="BN947" i="1"/>
  <c r="BL947" i="1"/>
  <c r="AN947" i="1"/>
  <c r="BM947" i="1" s="1"/>
  <c r="CM946" i="1"/>
  <c r="CL946" i="1"/>
  <c r="CK946" i="1"/>
  <c r="CI946" i="1"/>
  <c r="CH946" i="1"/>
  <c r="CG946" i="1"/>
  <c r="CC946" i="1" s="1"/>
  <c r="CF946" i="1"/>
  <c r="CE946" i="1"/>
  <c r="BT946" i="1" s="1"/>
  <c r="CD946" i="1"/>
  <c r="BS946" i="1" s="1"/>
  <c r="CB946" i="1"/>
  <c r="BX946" i="1"/>
  <c r="BW946" i="1"/>
  <c r="BV946" i="1"/>
  <c r="BR946" i="1"/>
  <c r="BQ946" i="1"/>
  <c r="BO946" i="1"/>
  <c r="BP946" i="1" s="1"/>
  <c r="BN946" i="1"/>
  <c r="BL946" i="1"/>
  <c r="AN946" i="1"/>
  <c r="BM946" i="1" s="1"/>
  <c r="CM945" i="1"/>
  <c r="CL945" i="1"/>
  <c r="CK945" i="1"/>
  <c r="CI945" i="1"/>
  <c r="CH945" i="1"/>
  <c r="CG945" i="1"/>
  <c r="CC945" i="1" s="1"/>
  <c r="CF945" i="1"/>
  <c r="CB945" i="1" s="1"/>
  <c r="CE945" i="1"/>
  <c r="CD945" i="1"/>
  <c r="BS945" i="1" s="1"/>
  <c r="BX945" i="1"/>
  <c r="BW945" i="1"/>
  <c r="BV945" i="1"/>
  <c r="BT945" i="1"/>
  <c r="BR945" i="1"/>
  <c r="BQ945" i="1"/>
  <c r="BO945" i="1"/>
  <c r="BP945" i="1" s="1"/>
  <c r="BN945" i="1"/>
  <c r="BL945" i="1"/>
  <c r="AN945" i="1"/>
  <c r="BM945" i="1" s="1"/>
  <c r="CM944" i="1"/>
  <c r="CL944" i="1"/>
  <c r="CK944" i="1"/>
  <c r="CI944" i="1"/>
  <c r="CH944" i="1"/>
  <c r="CG944" i="1"/>
  <c r="CC944" i="1" s="1"/>
  <c r="CF944" i="1"/>
  <c r="CB944" i="1" s="1"/>
  <c r="CE944" i="1"/>
  <c r="BT944" i="1" s="1"/>
  <c r="CD944" i="1"/>
  <c r="BS944" i="1" s="1"/>
  <c r="BX944" i="1"/>
  <c r="BW944" i="1"/>
  <c r="BV944" i="1"/>
  <c r="BR944" i="1"/>
  <c r="BQ944" i="1"/>
  <c r="BO944" i="1"/>
  <c r="BP944" i="1" s="1"/>
  <c r="BN944" i="1"/>
  <c r="BL944" i="1"/>
  <c r="AN944" i="1"/>
  <c r="CM943" i="1"/>
  <c r="CL943" i="1"/>
  <c r="CK943" i="1"/>
  <c r="CI943" i="1"/>
  <c r="CH943" i="1"/>
  <c r="CG943" i="1"/>
  <c r="CC943" i="1" s="1"/>
  <c r="CF943" i="1"/>
  <c r="CB943" i="1" s="1"/>
  <c r="BU943" i="1" s="1"/>
  <c r="CE943" i="1"/>
  <c r="BT943" i="1" s="1"/>
  <c r="CD943" i="1"/>
  <c r="BX943" i="1"/>
  <c r="BW943" i="1"/>
  <c r="BV943" i="1"/>
  <c r="BS943" i="1"/>
  <c r="BR943" i="1"/>
  <c r="BQ943" i="1"/>
  <c r="BO943" i="1"/>
  <c r="BP943" i="1" s="1"/>
  <c r="BN943" i="1"/>
  <c r="BL943" i="1"/>
  <c r="AN943" i="1"/>
  <c r="BM943" i="1" s="1"/>
  <c r="CM942" i="1"/>
  <c r="CL942" i="1"/>
  <c r="CK942" i="1"/>
  <c r="CI942" i="1"/>
  <c r="CH942" i="1"/>
  <c r="CG942" i="1"/>
  <c r="CC942" i="1" s="1"/>
  <c r="CF942" i="1"/>
  <c r="CB942" i="1" s="1"/>
  <c r="CE942" i="1"/>
  <c r="BT942" i="1" s="1"/>
  <c r="CD942" i="1"/>
  <c r="BS942" i="1" s="1"/>
  <c r="BX942" i="1"/>
  <c r="BW942" i="1"/>
  <c r="BV942" i="1"/>
  <c r="BR942" i="1"/>
  <c r="BQ942" i="1"/>
  <c r="BO942" i="1"/>
  <c r="BP942" i="1" s="1"/>
  <c r="BN942" i="1"/>
  <c r="BL942" i="1"/>
  <c r="AN942" i="1"/>
  <c r="CM941" i="1"/>
  <c r="CL941" i="1"/>
  <c r="CK941" i="1"/>
  <c r="CI941" i="1"/>
  <c r="CH941" i="1"/>
  <c r="CG941" i="1"/>
  <c r="CC941" i="1" s="1"/>
  <c r="CF941" i="1"/>
  <c r="CB941" i="1" s="1"/>
  <c r="CE941" i="1"/>
  <c r="BT941" i="1" s="1"/>
  <c r="CD941" i="1"/>
  <c r="BS941" i="1" s="1"/>
  <c r="BX941" i="1"/>
  <c r="BW941" i="1"/>
  <c r="BV941" i="1"/>
  <c r="BR941" i="1"/>
  <c r="BQ941" i="1"/>
  <c r="BO941" i="1"/>
  <c r="BP941" i="1" s="1"/>
  <c r="BN941" i="1"/>
  <c r="BL941" i="1"/>
  <c r="AN941" i="1"/>
  <c r="BM941" i="1" s="1"/>
  <c r="CM940" i="1"/>
  <c r="CL940" i="1"/>
  <c r="CK940" i="1"/>
  <c r="CI940" i="1"/>
  <c r="CH940" i="1"/>
  <c r="CG940" i="1"/>
  <c r="CC940" i="1" s="1"/>
  <c r="CF940" i="1"/>
  <c r="CB940" i="1" s="1"/>
  <c r="CE940" i="1"/>
  <c r="CD940" i="1"/>
  <c r="BX940" i="1"/>
  <c r="BW940" i="1"/>
  <c r="BV940" i="1"/>
  <c r="BT940" i="1"/>
  <c r="BS940" i="1"/>
  <c r="BR940" i="1"/>
  <c r="BQ940" i="1"/>
  <c r="BO940" i="1"/>
  <c r="BP940" i="1" s="1"/>
  <c r="BN940" i="1"/>
  <c r="BL940" i="1"/>
  <c r="AN940" i="1"/>
  <c r="CM939" i="1"/>
  <c r="CL939" i="1"/>
  <c r="CK939" i="1"/>
  <c r="CI939" i="1"/>
  <c r="CH939" i="1"/>
  <c r="CG939" i="1"/>
  <c r="CC939" i="1" s="1"/>
  <c r="CF939" i="1"/>
  <c r="CB939" i="1" s="1"/>
  <c r="CE939" i="1"/>
  <c r="CD939" i="1"/>
  <c r="BS939" i="1" s="1"/>
  <c r="BX939" i="1"/>
  <c r="BW939" i="1"/>
  <c r="BV939" i="1"/>
  <c r="BT939" i="1"/>
  <c r="BR939" i="1"/>
  <c r="BQ939" i="1"/>
  <c r="BO939" i="1"/>
  <c r="BP939" i="1" s="1"/>
  <c r="BN939" i="1"/>
  <c r="BL939" i="1"/>
  <c r="AN939" i="1"/>
  <c r="CM938" i="1"/>
  <c r="CL938" i="1"/>
  <c r="CK938" i="1"/>
  <c r="CI938" i="1"/>
  <c r="CH938" i="1"/>
  <c r="CG938" i="1"/>
  <c r="CF938" i="1"/>
  <c r="CB938" i="1" s="1"/>
  <c r="BU938" i="1" s="1"/>
  <c r="CE938" i="1"/>
  <c r="BT938" i="1" s="1"/>
  <c r="CD938" i="1"/>
  <c r="BS938" i="1" s="1"/>
  <c r="CC938" i="1"/>
  <c r="BX938" i="1"/>
  <c r="BW938" i="1"/>
  <c r="BV938" i="1"/>
  <c r="BR938" i="1"/>
  <c r="BQ938" i="1"/>
  <c r="BP938" i="1"/>
  <c r="BO938" i="1"/>
  <c r="BN938" i="1"/>
  <c r="BL938" i="1"/>
  <c r="AN938" i="1"/>
  <c r="CM937" i="1"/>
  <c r="CL937" i="1"/>
  <c r="CK937" i="1"/>
  <c r="CI937" i="1"/>
  <c r="CH937" i="1"/>
  <c r="CG937" i="1"/>
  <c r="CF937" i="1"/>
  <c r="CE937" i="1"/>
  <c r="BT937" i="1" s="1"/>
  <c r="CD937" i="1"/>
  <c r="BS937" i="1" s="1"/>
  <c r="CC937" i="1"/>
  <c r="CB937" i="1"/>
  <c r="BU937" i="1" s="1"/>
  <c r="BX937" i="1"/>
  <c r="BW937" i="1"/>
  <c r="BV937" i="1"/>
  <c r="BR937" i="1"/>
  <c r="BQ937" i="1"/>
  <c r="BO937" i="1"/>
  <c r="BP937" i="1" s="1"/>
  <c r="BN937" i="1"/>
  <c r="BL937" i="1"/>
  <c r="AN937" i="1"/>
  <c r="BM937" i="1" s="1"/>
  <c r="CM936" i="1"/>
  <c r="CL936" i="1"/>
  <c r="CK936" i="1"/>
  <c r="CI936" i="1"/>
  <c r="CH936" i="1"/>
  <c r="CG936" i="1"/>
  <c r="CF936" i="1"/>
  <c r="CB936" i="1" s="1"/>
  <c r="BU936" i="1" s="1"/>
  <c r="CE936" i="1"/>
  <c r="CD936" i="1"/>
  <c r="BS936" i="1" s="1"/>
  <c r="CC936" i="1"/>
  <c r="BX936" i="1"/>
  <c r="BW936" i="1"/>
  <c r="BV936" i="1"/>
  <c r="BT936" i="1"/>
  <c r="BR936" i="1"/>
  <c r="BQ936" i="1"/>
  <c r="BO936" i="1"/>
  <c r="BP936" i="1" s="1"/>
  <c r="BN936" i="1"/>
  <c r="BL936" i="1"/>
  <c r="AN936" i="1"/>
  <c r="CM935" i="1"/>
  <c r="CL935" i="1"/>
  <c r="CK935" i="1"/>
  <c r="CI935" i="1"/>
  <c r="CH935" i="1"/>
  <c r="CG935" i="1"/>
  <c r="CC935" i="1" s="1"/>
  <c r="CF935" i="1"/>
  <c r="CB935" i="1" s="1"/>
  <c r="CE935" i="1"/>
  <c r="CD935" i="1"/>
  <c r="BS935" i="1" s="1"/>
  <c r="BX935" i="1"/>
  <c r="BW935" i="1"/>
  <c r="BV935" i="1"/>
  <c r="BT935" i="1"/>
  <c r="BR935" i="1"/>
  <c r="BQ935" i="1"/>
  <c r="BO935" i="1"/>
  <c r="BP935" i="1" s="1"/>
  <c r="BN935" i="1"/>
  <c r="BL935" i="1"/>
  <c r="AN935" i="1"/>
  <c r="CM934" i="1"/>
  <c r="CL934" i="1"/>
  <c r="CK934" i="1"/>
  <c r="CI934" i="1"/>
  <c r="CH934" i="1"/>
  <c r="CG934" i="1"/>
  <c r="CC934" i="1" s="1"/>
  <c r="CF934" i="1"/>
  <c r="CB934" i="1" s="1"/>
  <c r="CE934" i="1"/>
  <c r="BT934" i="1" s="1"/>
  <c r="CD934" i="1"/>
  <c r="BS934" i="1" s="1"/>
  <c r="BX934" i="1"/>
  <c r="BW934" i="1"/>
  <c r="BV934" i="1"/>
  <c r="BR934" i="1"/>
  <c r="BQ934" i="1"/>
  <c r="BO934" i="1"/>
  <c r="BP934" i="1" s="1"/>
  <c r="BN934" i="1"/>
  <c r="BL934" i="1"/>
  <c r="AN934" i="1"/>
  <c r="CM933" i="1"/>
  <c r="CL933" i="1"/>
  <c r="CK933" i="1"/>
  <c r="CI933" i="1"/>
  <c r="CH933" i="1"/>
  <c r="CG933" i="1"/>
  <c r="CC933" i="1" s="1"/>
  <c r="CF933" i="1"/>
  <c r="CB933" i="1" s="1"/>
  <c r="CE933" i="1"/>
  <c r="CD933" i="1"/>
  <c r="BX933" i="1"/>
  <c r="BW933" i="1"/>
  <c r="BV933" i="1"/>
  <c r="BT933" i="1"/>
  <c r="BS933" i="1"/>
  <c r="BR933" i="1"/>
  <c r="BQ933" i="1"/>
  <c r="BO933" i="1"/>
  <c r="BP933" i="1" s="1"/>
  <c r="BN933" i="1"/>
  <c r="BL933" i="1"/>
  <c r="AN933" i="1"/>
  <c r="CM932" i="1"/>
  <c r="CL932" i="1"/>
  <c r="CK932" i="1"/>
  <c r="CI932" i="1"/>
  <c r="CH932" i="1"/>
  <c r="CG932" i="1"/>
  <c r="CC932" i="1" s="1"/>
  <c r="CF932" i="1"/>
  <c r="CB932" i="1" s="1"/>
  <c r="CE932" i="1"/>
  <c r="CD932" i="1"/>
  <c r="BS932" i="1" s="1"/>
  <c r="BX932" i="1"/>
  <c r="BW932" i="1"/>
  <c r="BV932" i="1"/>
  <c r="BT932" i="1"/>
  <c r="BR932" i="1"/>
  <c r="BQ932" i="1"/>
  <c r="BO932" i="1"/>
  <c r="BP932" i="1" s="1"/>
  <c r="BN932" i="1"/>
  <c r="BL932" i="1"/>
  <c r="AN932" i="1"/>
  <c r="BM932" i="1" s="1"/>
  <c r="CM931" i="1"/>
  <c r="CL931" i="1"/>
  <c r="CK931" i="1"/>
  <c r="CI931" i="1"/>
  <c r="CH931" i="1"/>
  <c r="CG931" i="1"/>
  <c r="CC931" i="1" s="1"/>
  <c r="CF931" i="1"/>
  <c r="CB931" i="1" s="1"/>
  <c r="CE931" i="1"/>
  <c r="BT931" i="1" s="1"/>
  <c r="CD931" i="1"/>
  <c r="BS931" i="1" s="1"/>
  <c r="BX931" i="1"/>
  <c r="BW931" i="1"/>
  <c r="BV931" i="1"/>
  <c r="BR931" i="1"/>
  <c r="BQ931" i="1"/>
  <c r="BO931" i="1"/>
  <c r="BP931" i="1" s="1"/>
  <c r="BN931" i="1"/>
  <c r="BL931" i="1"/>
  <c r="AN931" i="1"/>
  <c r="CM930" i="1"/>
  <c r="CL930" i="1"/>
  <c r="CK930" i="1"/>
  <c r="CI930" i="1"/>
  <c r="CH930" i="1"/>
  <c r="CG930" i="1"/>
  <c r="CC930" i="1" s="1"/>
  <c r="CF930" i="1"/>
  <c r="CB930" i="1" s="1"/>
  <c r="CE930" i="1"/>
  <c r="BT930" i="1" s="1"/>
  <c r="CD930" i="1"/>
  <c r="BS930" i="1" s="1"/>
  <c r="BX930" i="1"/>
  <c r="BW930" i="1"/>
  <c r="BV930" i="1"/>
  <c r="BR930" i="1"/>
  <c r="BQ930" i="1"/>
  <c r="BO930" i="1"/>
  <c r="BP930" i="1" s="1"/>
  <c r="BN930" i="1"/>
  <c r="BL930" i="1"/>
  <c r="AN930" i="1"/>
  <c r="BM930" i="1" s="1"/>
  <c r="CM929" i="1"/>
  <c r="CL929" i="1"/>
  <c r="CK929" i="1"/>
  <c r="CI929" i="1"/>
  <c r="CH929" i="1"/>
  <c r="CG929" i="1"/>
  <c r="CF929" i="1"/>
  <c r="CB929" i="1" s="1"/>
  <c r="BU929" i="1" s="1"/>
  <c r="CE929" i="1"/>
  <c r="BT929" i="1" s="1"/>
  <c r="CD929" i="1"/>
  <c r="BS929" i="1" s="1"/>
  <c r="CC929" i="1"/>
  <c r="BX929" i="1"/>
  <c r="BW929" i="1"/>
  <c r="BV929" i="1"/>
  <c r="BR929" i="1"/>
  <c r="BQ929" i="1"/>
  <c r="BO929" i="1"/>
  <c r="BP929" i="1" s="1"/>
  <c r="BN929" i="1"/>
  <c r="BL929" i="1"/>
  <c r="AN929" i="1"/>
  <c r="BM929" i="1" s="1"/>
  <c r="CM928" i="1"/>
  <c r="CL928" i="1"/>
  <c r="CK928" i="1"/>
  <c r="CI928" i="1"/>
  <c r="CH928" i="1"/>
  <c r="CG928" i="1"/>
  <c r="CF928" i="1"/>
  <c r="CE928" i="1"/>
  <c r="BT928" i="1" s="1"/>
  <c r="CD928" i="1"/>
  <c r="BS928" i="1" s="1"/>
  <c r="CC928" i="1"/>
  <c r="CB928" i="1"/>
  <c r="BU928" i="1" s="1"/>
  <c r="BX928" i="1"/>
  <c r="BW928" i="1"/>
  <c r="BV928" i="1"/>
  <c r="BR928" i="1"/>
  <c r="BQ928" i="1"/>
  <c r="BO928" i="1"/>
  <c r="BP928" i="1" s="1"/>
  <c r="BN928" i="1"/>
  <c r="BL928" i="1"/>
  <c r="AN928" i="1"/>
  <c r="CM927" i="1"/>
  <c r="CL927" i="1"/>
  <c r="CK927" i="1"/>
  <c r="CI927" i="1"/>
  <c r="CH927" i="1"/>
  <c r="CG927" i="1"/>
  <c r="CC927" i="1" s="1"/>
  <c r="CF927" i="1"/>
  <c r="CE927" i="1"/>
  <c r="CD927" i="1"/>
  <c r="BS927" i="1" s="1"/>
  <c r="CB927" i="1"/>
  <c r="BX927" i="1"/>
  <c r="BW927" i="1"/>
  <c r="BV927" i="1"/>
  <c r="BT927" i="1"/>
  <c r="BR927" i="1"/>
  <c r="BQ927" i="1"/>
  <c r="BO927" i="1"/>
  <c r="BP927" i="1" s="1"/>
  <c r="BN927" i="1"/>
  <c r="BL927" i="1"/>
  <c r="AN927" i="1"/>
  <c r="CM926" i="1"/>
  <c r="CL926" i="1"/>
  <c r="CK926" i="1"/>
  <c r="CI926" i="1"/>
  <c r="CH926" i="1"/>
  <c r="CG926" i="1"/>
  <c r="CC926" i="1" s="1"/>
  <c r="CF926" i="1"/>
  <c r="CB926" i="1" s="1"/>
  <c r="BU926" i="1" s="1"/>
  <c r="CE926" i="1"/>
  <c r="BT926" i="1" s="1"/>
  <c r="CD926" i="1"/>
  <c r="BS926" i="1" s="1"/>
  <c r="BX926" i="1"/>
  <c r="BW926" i="1"/>
  <c r="BV926" i="1"/>
  <c r="BR926" i="1"/>
  <c r="BQ926" i="1"/>
  <c r="BO926" i="1"/>
  <c r="BP926" i="1" s="1"/>
  <c r="BN926" i="1"/>
  <c r="BL926" i="1"/>
  <c r="AN926" i="1"/>
  <c r="CM925" i="1"/>
  <c r="CL925" i="1"/>
  <c r="CK925" i="1"/>
  <c r="CI925" i="1"/>
  <c r="CH925" i="1"/>
  <c r="CG925" i="1"/>
  <c r="CC925" i="1" s="1"/>
  <c r="CF925" i="1"/>
  <c r="CB925" i="1" s="1"/>
  <c r="CE925" i="1"/>
  <c r="BT925" i="1" s="1"/>
  <c r="CD925" i="1"/>
  <c r="BX925" i="1"/>
  <c r="BW925" i="1"/>
  <c r="BV925" i="1"/>
  <c r="BS925" i="1"/>
  <c r="BR925" i="1"/>
  <c r="BQ925" i="1"/>
  <c r="BO925" i="1"/>
  <c r="BP925" i="1" s="1"/>
  <c r="BN925" i="1"/>
  <c r="BL925" i="1"/>
  <c r="BM925" i="1" s="1"/>
  <c r="AN925" i="1"/>
  <c r="CM924" i="1"/>
  <c r="CL924" i="1"/>
  <c r="CK924" i="1"/>
  <c r="CI924" i="1"/>
  <c r="CH924" i="1"/>
  <c r="CG924" i="1"/>
  <c r="CC924" i="1" s="1"/>
  <c r="CF924" i="1"/>
  <c r="CB924" i="1" s="1"/>
  <c r="CE924" i="1"/>
  <c r="CD924" i="1"/>
  <c r="BX924" i="1"/>
  <c r="BW924" i="1"/>
  <c r="BV924" i="1"/>
  <c r="BT924" i="1"/>
  <c r="BS924" i="1"/>
  <c r="BR924" i="1"/>
  <c r="BQ924" i="1"/>
  <c r="BO924" i="1"/>
  <c r="BP924" i="1" s="1"/>
  <c r="BN924" i="1"/>
  <c r="BL924" i="1"/>
  <c r="AN924" i="1"/>
  <c r="CM923" i="1"/>
  <c r="CL923" i="1"/>
  <c r="CK923" i="1"/>
  <c r="CI923" i="1"/>
  <c r="CH923" i="1"/>
  <c r="CG923" i="1"/>
  <c r="CF923" i="1"/>
  <c r="CB923" i="1" s="1"/>
  <c r="BU923" i="1" s="1"/>
  <c r="CE923" i="1"/>
  <c r="BT923" i="1" s="1"/>
  <c r="CD923" i="1"/>
  <c r="BS923" i="1" s="1"/>
  <c r="CC923" i="1"/>
  <c r="BX923" i="1"/>
  <c r="BW923" i="1"/>
  <c r="BV923" i="1"/>
  <c r="BR923" i="1"/>
  <c r="BQ923" i="1"/>
  <c r="BO923" i="1"/>
  <c r="BP923" i="1" s="1"/>
  <c r="BN923" i="1"/>
  <c r="BL923" i="1"/>
  <c r="AN923" i="1"/>
  <c r="CM922" i="1"/>
  <c r="CL922" i="1"/>
  <c r="CK922" i="1"/>
  <c r="CI922" i="1"/>
  <c r="CH922" i="1"/>
  <c r="CG922" i="1"/>
  <c r="CC922" i="1" s="1"/>
  <c r="CF922" i="1"/>
  <c r="CE922" i="1"/>
  <c r="BT922" i="1" s="1"/>
  <c r="CD922" i="1"/>
  <c r="BS922" i="1" s="1"/>
  <c r="CB922" i="1"/>
  <c r="BX922" i="1"/>
  <c r="BW922" i="1"/>
  <c r="BV922" i="1"/>
  <c r="BR922" i="1"/>
  <c r="BQ922" i="1"/>
  <c r="BO922" i="1"/>
  <c r="BP922" i="1" s="1"/>
  <c r="BN922" i="1"/>
  <c r="BL922" i="1"/>
  <c r="AN922" i="1"/>
  <c r="BM922" i="1" s="1"/>
  <c r="CM921" i="1"/>
  <c r="CL921" i="1"/>
  <c r="CK921" i="1"/>
  <c r="CI921" i="1"/>
  <c r="CH921" i="1"/>
  <c r="CG921" i="1"/>
  <c r="CF921" i="1"/>
  <c r="CB921" i="1" s="1"/>
  <c r="CE921" i="1"/>
  <c r="CD921" i="1"/>
  <c r="BS921" i="1" s="1"/>
  <c r="CC921" i="1"/>
  <c r="BX921" i="1"/>
  <c r="BW921" i="1"/>
  <c r="BV921" i="1"/>
  <c r="BT921" i="1"/>
  <c r="BR921" i="1"/>
  <c r="BQ921" i="1"/>
  <c r="BP921" i="1"/>
  <c r="BO921" i="1"/>
  <c r="BN921" i="1"/>
  <c r="BL921" i="1"/>
  <c r="AN921" i="1"/>
  <c r="CM920" i="1"/>
  <c r="CL920" i="1"/>
  <c r="CK920" i="1"/>
  <c r="CI920" i="1"/>
  <c r="CH920" i="1"/>
  <c r="CG920" i="1"/>
  <c r="CC920" i="1" s="1"/>
  <c r="CF920" i="1"/>
  <c r="CB920" i="1" s="1"/>
  <c r="CE920" i="1"/>
  <c r="BT920" i="1" s="1"/>
  <c r="CD920" i="1"/>
  <c r="BS920" i="1" s="1"/>
  <c r="BX920" i="1"/>
  <c r="BW920" i="1"/>
  <c r="BV920" i="1"/>
  <c r="BR920" i="1"/>
  <c r="BQ920" i="1"/>
  <c r="BP920" i="1"/>
  <c r="BO920" i="1"/>
  <c r="BN920" i="1"/>
  <c r="BL920" i="1"/>
  <c r="AN920" i="1"/>
  <c r="CM919" i="1"/>
  <c r="CL919" i="1"/>
  <c r="CK919" i="1"/>
  <c r="CI919" i="1"/>
  <c r="CH919" i="1"/>
  <c r="CG919" i="1"/>
  <c r="CF919" i="1"/>
  <c r="CB919" i="1" s="1"/>
  <c r="CE919" i="1"/>
  <c r="BT919" i="1" s="1"/>
  <c r="CD919" i="1"/>
  <c r="BS919" i="1" s="1"/>
  <c r="CC919" i="1"/>
  <c r="BX919" i="1"/>
  <c r="BW919" i="1"/>
  <c r="BV919" i="1"/>
  <c r="BR919" i="1"/>
  <c r="BQ919" i="1"/>
  <c r="BO919" i="1"/>
  <c r="BP919" i="1" s="1"/>
  <c r="BN919" i="1"/>
  <c r="BL919" i="1"/>
  <c r="AN919" i="1"/>
  <c r="CM918" i="1"/>
  <c r="CL918" i="1"/>
  <c r="CK918" i="1"/>
  <c r="CI918" i="1"/>
  <c r="CH918" i="1"/>
  <c r="CG918" i="1"/>
  <c r="CC918" i="1" s="1"/>
  <c r="CF918" i="1"/>
  <c r="CE918" i="1"/>
  <c r="BT918" i="1" s="1"/>
  <c r="CD918" i="1"/>
  <c r="CB918" i="1"/>
  <c r="BX918" i="1"/>
  <c r="BW918" i="1"/>
  <c r="BV918" i="1"/>
  <c r="BS918" i="1"/>
  <c r="BR918" i="1"/>
  <c r="BQ918" i="1"/>
  <c r="BP918" i="1"/>
  <c r="BO918" i="1"/>
  <c r="BN918" i="1"/>
  <c r="BL918" i="1"/>
  <c r="AN918" i="1"/>
  <c r="CM917" i="1"/>
  <c r="CL917" i="1"/>
  <c r="CK917" i="1"/>
  <c r="CI917" i="1"/>
  <c r="CH917" i="1"/>
  <c r="CG917" i="1"/>
  <c r="CC917" i="1" s="1"/>
  <c r="CF917" i="1"/>
  <c r="CB917" i="1" s="1"/>
  <c r="CE917" i="1"/>
  <c r="CD917" i="1"/>
  <c r="BS917" i="1" s="1"/>
  <c r="BX917" i="1"/>
  <c r="BW917" i="1"/>
  <c r="BV917" i="1"/>
  <c r="BT917" i="1"/>
  <c r="BR917" i="1"/>
  <c r="BQ917" i="1"/>
  <c r="BO917" i="1"/>
  <c r="BP917" i="1" s="1"/>
  <c r="BN917" i="1"/>
  <c r="BL917" i="1"/>
  <c r="BM917" i="1" s="1"/>
  <c r="AN917" i="1"/>
  <c r="CM916" i="1"/>
  <c r="CL916" i="1"/>
  <c r="CK916" i="1"/>
  <c r="CI916" i="1"/>
  <c r="CH916" i="1"/>
  <c r="CG916" i="1"/>
  <c r="CC916" i="1" s="1"/>
  <c r="CF916" i="1"/>
  <c r="CB916" i="1" s="1"/>
  <c r="CE916" i="1"/>
  <c r="BT916" i="1" s="1"/>
  <c r="CD916" i="1"/>
  <c r="BS916" i="1" s="1"/>
  <c r="BX916" i="1"/>
  <c r="BW916" i="1"/>
  <c r="BV916" i="1"/>
  <c r="BR916" i="1"/>
  <c r="BQ916" i="1"/>
  <c r="BO916" i="1"/>
  <c r="BN916" i="1"/>
  <c r="BL916" i="1"/>
  <c r="BM916" i="1" s="1"/>
  <c r="AN916" i="1"/>
  <c r="CM915" i="1"/>
  <c r="CL915" i="1"/>
  <c r="CK915" i="1"/>
  <c r="CI915" i="1"/>
  <c r="CH915" i="1"/>
  <c r="CG915" i="1"/>
  <c r="CC915" i="1" s="1"/>
  <c r="CF915" i="1"/>
  <c r="CE915" i="1"/>
  <c r="CD915" i="1"/>
  <c r="CB915" i="1"/>
  <c r="BU915" i="1" s="1"/>
  <c r="BX915" i="1"/>
  <c r="BW915" i="1"/>
  <c r="BV915" i="1"/>
  <c r="BT915" i="1"/>
  <c r="BS915" i="1"/>
  <c r="BR915" i="1"/>
  <c r="BQ915" i="1"/>
  <c r="BP915" i="1"/>
  <c r="BO915" i="1"/>
  <c r="BN915" i="1"/>
  <c r="BL915" i="1"/>
  <c r="AN915" i="1"/>
  <c r="BM915" i="1" s="1"/>
  <c r="CM914" i="1"/>
  <c r="CL914" i="1"/>
  <c r="CK914" i="1"/>
  <c r="CI914" i="1"/>
  <c r="CH914" i="1"/>
  <c r="CG914" i="1"/>
  <c r="CC914" i="1" s="1"/>
  <c r="CF914" i="1"/>
  <c r="CB914" i="1" s="1"/>
  <c r="CE914" i="1"/>
  <c r="CD914" i="1"/>
  <c r="BX914" i="1"/>
  <c r="BW914" i="1"/>
  <c r="BV914" i="1"/>
  <c r="BT914" i="1"/>
  <c r="BS914" i="1"/>
  <c r="BR914" i="1"/>
  <c r="BQ914" i="1"/>
  <c r="BO914" i="1"/>
  <c r="BP914" i="1" s="1"/>
  <c r="BN914" i="1"/>
  <c r="BL914" i="1"/>
  <c r="AN914" i="1"/>
  <c r="CM913" i="1"/>
  <c r="CL913" i="1"/>
  <c r="CK913" i="1"/>
  <c r="CI913" i="1"/>
  <c r="CH913" i="1"/>
  <c r="CG913" i="1"/>
  <c r="CF913" i="1"/>
  <c r="CB913" i="1" s="1"/>
  <c r="BU913" i="1" s="1"/>
  <c r="CE913" i="1"/>
  <c r="BT913" i="1" s="1"/>
  <c r="CD913" i="1"/>
  <c r="BS913" i="1" s="1"/>
  <c r="CC913" i="1"/>
  <c r="BX913" i="1"/>
  <c r="BW913" i="1"/>
  <c r="BV913" i="1"/>
  <c r="BR913" i="1"/>
  <c r="BQ913" i="1"/>
  <c r="BO913" i="1"/>
  <c r="BN913" i="1"/>
  <c r="BL913" i="1"/>
  <c r="AN913" i="1"/>
  <c r="CM912" i="1"/>
  <c r="CL912" i="1"/>
  <c r="CK912" i="1"/>
  <c r="CI912" i="1"/>
  <c r="CH912" i="1"/>
  <c r="CG912" i="1"/>
  <c r="CC912" i="1" s="1"/>
  <c r="CF912" i="1"/>
  <c r="CE912" i="1"/>
  <c r="CD912" i="1"/>
  <c r="CB912" i="1"/>
  <c r="BU912" i="1" s="1"/>
  <c r="BX912" i="1"/>
  <c r="BW912" i="1"/>
  <c r="BV912" i="1"/>
  <c r="BT912" i="1"/>
  <c r="BS912" i="1"/>
  <c r="BR912" i="1"/>
  <c r="BQ912" i="1"/>
  <c r="BO912" i="1"/>
  <c r="BP912" i="1" s="1"/>
  <c r="BN912" i="1"/>
  <c r="BL912" i="1"/>
  <c r="AN912" i="1"/>
  <c r="CM911" i="1"/>
  <c r="CL911" i="1"/>
  <c r="CK911" i="1"/>
  <c r="CI911" i="1"/>
  <c r="CH911" i="1"/>
  <c r="CG911" i="1"/>
  <c r="CF911" i="1"/>
  <c r="CB911" i="1" s="1"/>
  <c r="CE911" i="1"/>
  <c r="CD911" i="1"/>
  <c r="CC911" i="1"/>
  <c r="BX911" i="1"/>
  <c r="BW911" i="1"/>
  <c r="BV911" i="1"/>
  <c r="BT911" i="1"/>
  <c r="BS911" i="1"/>
  <c r="BR911" i="1"/>
  <c r="BQ911" i="1"/>
  <c r="BO911" i="1"/>
  <c r="BP911" i="1" s="1"/>
  <c r="BN911" i="1"/>
  <c r="BL911" i="1"/>
  <c r="AN911" i="1"/>
  <c r="BM911" i="1" s="1"/>
  <c r="CM910" i="1"/>
  <c r="CL910" i="1"/>
  <c r="CK910" i="1"/>
  <c r="CI910" i="1"/>
  <c r="CH910" i="1"/>
  <c r="CG910" i="1"/>
  <c r="CC910" i="1" s="1"/>
  <c r="CF910" i="1"/>
  <c r="CB910" i="1" s="1"/>
  <c r="CE910" i="1"/>
  <c r="BT910" i="1" s="1"/>
  <c r="CD910" i="1"/>
  <c r="BS910" i="1" s="1"/>
  <c r="BX910" i="1"/>
  <c r="BW910" i="1"/>
  <c r="BV910" i="1"/>
  <c r="BR910" i="1"/>
  <c r="BQ910" i="1"/>
  <c r="BO910" i="1"/>
  <c r="BN910" i="1"/>
  <c r="BL910" i="1"/>
  <c r="AN910" i="1"/>
  <c r="CM909" i="1"/>
  <c r="CL909" i="1"/>
  <c r="CK909" i="1"/>
  <c r="CI909" i="1"/>
  <c r="CH909" i="1"/>
  <c r="CG909" i="1"/>
  <c r="CC909" i="1" s="1"/>
  <c r="CF909" i="1"/>
  <c r="CB909" i="1" s="1"/>
  <c r="BU909" i="1" s="1"/>
  <c r="CE909" i="1"/>
  <c r="CD909" i="1"/>
  <c r="BS909" i="1" s="1"/>
  <c r="BX909" i="1"/>
  <c r="BW909" i="1"/>
  <c r="BV909" i="1"/>
  <c r="BT909" i="1"/>
  <c r="BR909" i="1"/>
  <c r="BQ909" i="1"/>
  <c r="BO909" i="1"/>
  <c r="BP909" i="1" s="1"/>
  <c r="BN909" i="1"/>
  <c r="BL909" i="1"/>
  <c r="AN909" i="1"/>
  <c r="CM908" i="1"/>
  <c r="CL908" i="1"/>
  <c r="CK908" i="1"/>
  <c r="CI908" i="1"/>
  <c r="CH908" i="1"/>
  <c r="CG908" i="1"/>
  <c r="CF908" i="1"/>
  <c r="CB908" i="1" s="1"/>
  <c r="CE908" i="1"/>
  <c r="CD908" i="1"/>
  <c r="CC908" i="1"/>
  <c r="BX908" i="1"/>
  <c r="BW908" i="1"/>
  <c r="BV908" i="1"/>
  <c r="BT908" i="1"/>
  <c r="BS908" i="1"/>
  <c r="BR908" i="1"/>
  <c r="BQ908" i="1"/>
  <c r="BO908" i="1"/>
  <c r="BP908" i="1" s="1"/>
  <c r="BN908" i="1"/>
  <c r="BL908" i="1"/>
  <c r="AN908" i="1"/>
  <c r="BM908" i="1" s="1"/>
  <c r="CM907" i="1"/>
  <c r="CL907" i="1"/>
  <c r="CK907" i="1"/>
  <c r="CI907" i="1"/>
  <c r="CH907" i="1"/>
  <c r="CG907" i="1"/>
  <c r="CC907" i="1" s="1"/>
  <c r="CF907" i="1"/>
  <c r="CB907" i="1" s="1"/>
  <c r="CE907" i="1"/>
  <c r="BT907" i="1" s="1"/>
  <c r="CD907" i="1"/>
  <c r="BS907" i="1" s="1"/>
  <c r="BX907" i="1"/>
  <c r="BW907" i="1"/>
  <c r="BV907" i="1"/>
  <c r="BR907" i="1"/>
  <c r="BQ907" i="1"/>
  <c r="BO907" i="1"/>
  <c r="BN907" i="1"/>
  <c r="BL907" i="1"/>
  <c r="AN907" i="1"/>
  <c r="CM906" i="1"/>
  <c r="CL906" i="1"/>
  <c r="CK906" i="1"/>
  <c r="CI906" i="1"/>
  <c r="CH906" i="1"/>
  <c r="CG906" i="1"/>
  <c r="CC906" i="1" s="1"/>
  <c r="CF906" i="1"/>
  <c r="CB906" i="1" s="1"/>
  <c r="CE906" i="1"/>
  <c r="BT906" i="1" s="1"/>
  <c r="CD906" i="1"/>
  <c r="BS906" i="1" s="1"/>
  <c r="BX906" i="1"/>
  <c r="BW906" i="1"/>
  <c r="BV906" i="1"/>
  <c r="BR906" i="1"/>
  <c r="BQ906" i="1"/>
  <c r="BP906" i="1"/>
  <c r="BO906" i="1"/>
  <c r="BN906" i="1"/>
  <c r="BL906" i="1"/>
  <c r="AN906" i="1"/>
  <c r="BM906" i="1" s="1"/>
  <c r="CM905" i="1"/>
  <c r="CL905" i="1"/>
  <c r="CK905" i="1"/>
  <c r="CI905" i="1"/>
  <c r="CH905" i="1"/>
  <c r="CG905" i="1"/>
  <c r="CC905" i="1" s="1"/>
  <c r="CF905" i="1"/>
  <c r="CB905" i="1" s="1"/>
  <c r="CE905" i="1"/>
  <c r="CD905" i="1"/>
  <c r="BS905" i="1" s="1"/>
  <c r="BX905" i="1"/>
  <c r="BW905" i="1"/>
  <c r="BV905" i="1"/>
  <c r="BT905" i="1"/>
  <c r="BR905" i="1"/>
  <c r="BQ905" i="1"/>
  <c r="BO905" i="1"/>
  <c r="BP905" i="1" s="1"/>
  <c r="BN905" i="1"/>
  <c r="BL905" i="1"/>
  <c r="AN905" i="1"/>
  <c r="CM904" i="1"/>
  <c r="CL904" i="1"/>
  <c r="CK904" i="1"/>
  <c r="CI904" i="1"/>
  <c r="CH904" i="1"/>
  <c r="CG904" i="1"/>
  <c r="CF904" i="1"/>
  <c r="CB904" i="1" s="1"/>
  <c r="BU904" i="1" s="1"/>
  <c r="CE904" i="1"/>
  <c r="BT904" i="1" s="1"/>
  <c r="CD904" i="1"/>
  <c r="BS904" i="1" s="1"/>
  <c r="CC904" i="1"/>
  <c r="BX904" i="1"/>
  <c r="BW904" i="1"/>
  <c r="BV904" i="1"/>
  <c r="BR904" i="1"/>
  <c r="BQ904" i="1"/>
  <c r="BO904" i="1"/>
  <c r="BN904" i="1"/>
  <c r="BL904" i="1"/>
  <c r="AN904" i="1"/>
  <c r="CM903" i="1"/>
  <c r="CL903" i="1"/>
  <c r="CK903" i="1"/>
  <c r="CI903" i="1"/>
  <c r="CH903" i="1"/>
  <c r="CG903" i="1"/>
  <c r="CC903" i="1" s="1"/>
  <c r="CF903" i="1"/>
  <c r="CE903" i="1"/>
  <c r="BT903" i="1" s="1"/>
  <c r="CD903" i="1"/>
  <c r="BS903" i="1" s="1"/>
  <c r="CB903" i="1"/>
  <c r="BX903" i="1"/>
  <c r="BW903" i="1"/>
  <c r="BV903" i="1"/>
  <c r="BR903" i="1"/>
  <c r="BQ903" i="1"/>
  <c r="BO903" i="1"/>
  <c r="BP903" i="1" s="1"/>
  <c r="BN903" i="1"/>
  <c r="BL903" i="1"/>
  <c r="AN903" i="1"/>
  <c r="BM903" i="1" s="1"/>
  <c r="CM902" i="1"/>
  <c r="CL902" i="1"/>
  <c r="CK902" i="1"/>
  <c r="CI902" i="1"/>
  <c r="CH902" i="1"/>
  <c r="CG902" i="1"/>
  <c r="CC902" i="1" s="1"/>
  <c r="CF902" i="1"/>
  <c r="CB902" i="1" s="1"/>
  <c r="CE902" i="1"/>
  <c r="CD902" i="1"/>
  <c r="BS902" i="1" s="1"/>
  <c r="BX902" i="1"/>
  <c r="BW902" i="1"/>
  <c r="BV902" i="1"/>
  <c r="BT902" i="1"/>
  <c r="BR902" i="1"/>
  <c r="BQ902" i="1"/>
  <c r="BO902" i="1"/>
  <c r="BP902" i="1" s="1"/>
  <c r="BN902" i="1"/>
  <c r="BL902" i="1"/>
  <c r="AN902" i="1"/>
  <c r="CM901" i="1"/>
  <c r="CL901" i="1"/>
  <c r="CK901" i="1"/>
  <c r="CI901" i="1"/>
  <c r="CH901" i="1"/>
  <c r="CG901" i="1"/>
  <c r="CF901" i="1"/>
  <c r="CB901" i="1" s="1"/>
  <c r="CE901" i="1"/>
  <c r="BT901" i="1" s="1"/>
  <c r="CD901" i="1"/>
  <c r="BS901" i="1" s="1"/>
  <c r="CC901" i="1"/>
  <c r="BX901" i="1"/>
  <c r="BW901" i="1"/>
  <c r="BV901" i="1"/>
  <c r="BR901" i="1"/>
  <c r="BQ901" i="1"/>
  <c r="BO901" i="1"/>
  <c r="BP901" i="1" s="1"/>
  <c r="BN901" i="1"/>
  <c r="BL901" i="1"/>
  <c r="BM901" i="1" s="1"/>
  <c r="AN901" i="1"/>
  <c r="CM900" i="1"/>
  <c r="CL900" i="1"/>
  <c r="CK900" i="1"/>
  <c r="CI900" i="1"/>
  <c r="CH900" i="1"/>
  <c r="CG900" i="1"/>
  <c r="CC900" i="1" s="1"/>
  <c r="CF900" i="1"/>
  <c r="CE900" i="1"/>
  <c r="CD900" i="1"/>
  <c r="CB900" i="1"/>
  <c r="BU900" i="1" s="1"/>
  <c r="BX900" i="1"/>
  <c r="BW900" i="1"/>
  <c r="BV900" i="1"/>
  <c r="BT900" i="1"/>
  <c r="BS900" i="1"/>
  <c r="BR900" i="1"/>
  <c r="BQ900" i="1"/>
  <c r="BO900" i="1"/>
  <c r="BP900" i="1" s="1"/>
  <c r="BN900" i="1"/>
  <c r="BL900" i="1"/>
  <c r="AN900" i="1"/>
  <c r="BM900" i="1" s="1"/>
  <c r="CM899" i="1"/>
  <c r="CL899" i="1"/>
  <c r="CK899" i="1"/>
  <c r="CI899" i="1"/>
  <c r="CH899" i="1"/>
  <c r="CG899" i="1"/>
  <c r="CF899" i="1"/>
  <c r="CB899" i="1" s="1"/>
  <c r="CE899" i="1"/>
  <c r="BT899" i="1" s="1"/>
  <c r="CD899" i="1"/>
  <c r="CC899" i="1"/>
  <c r="BX899" i="1"/>
  <c r="BW899" i="1"/>
  <c r="BV899" i="1"/>
  <c r="BS899" i="1"/>
  <c r="BR899" i="1"/>
  <c r="BQ899" i="1"/>
  <c r="BO899" i="1"/>
  <c r="BP899" i="1" s="1"/>
  <c r="BN899" i="1"/>
  <c r="BL899" i="1"/>
  <c r="AN899" i="1"/>
  <c r="BM899" i="1" s="1"/>
  <c r="CM898" i="1"/>
  <c r="CL898" i="1"/>
  <c r="CK898" i="1"/>
  <c r="CI898" i="1"/>
  <c r="CH898" i="1"/>
  <c r="CG898" i="1"/>
  <c r="CC898" i="1" s="1"/>
  <c r="CF898" i="1"/>
  <c r="CB898" i="1" s="1"/>
  <c r="BU898" i="1" s="1"/>
  <c r="CE898" i="1"/>
  <c r="BT898" i="1" s="1"/>
  <c r="CD898" i="1"/>
  <c r="BS898" i="1" s="1"/>
  <c r="BX898" i="1"/>
  <c r="BW898" i="1"/>
  <c r="BV898" i="1"/>
  <c r="BR898" i="1"/>
  <c r="BQ898" i="1"/>
  <c r="BO898" i="1"/>
  <c r="BP898" i="1" s="1"/>
  <c r="BN898" i="1"/>
  <c r="BL898" i="1"/>
  <c r="AN898" i="1"/>
  <c r="CM897" i="1"/>
  <c r="CL897" i="1"/>
  <c r="CK897" i="1"/>
  <c r="CI897" i="1"/>
  <c r="CH897" i="1"/>
  <c r="CG897" i="1"/>
  <c r="CC897" i="1" s="1"/>
  <c r="CF897" i="1"/>
  <c r="CE897" i="1"/>
  <c r="CD897" i="1"/>
  <c r="CB897" i="1"/>
  <c r="BX897" i="1"/>
  <c r="BW897" i="1"/>
  <c r="BV897" i="1"/>
  <c r="BT897" i="1"/>
  <c r="BS897" i="1"/>
  <c r="BR897" i="1"/>
  <c r="BQ897" i="1"/>
  <c r="BP897" i="1"/>
  <c r="BO897" i="1"/>
  <c r="BN897" i="1"/>
  <c r="BL897" i="1"/>
  <c r="AN897" i="1"/>
  <c r="CM896" i="1"/>
  <c r="CL896" i="1"/>
  <c r="CK896" i="1"/>
  <c r="CI896" i="1"/>
  <c r="CH896" i="1"/>
  <c r="CG896" i="1"/>
  <c r="CF896" i="1"/>
  <c r="CB896" i="1" s="1"/>
  <c r="CE896" i="1"/>
  <c r="CD896" i="1"/>
  <c r="CC896" i="1"/>
  <c r="BX896" i="1"/>
  <c r="BW896" i="1"/>
  <c r="BV896" i="1"/>
  <c r="BT896" i="1"/>
  <c r="BS896" i="1"/>
  <c r="BR896" i="1"/>
  <c r="BQ896" i="1"/>
  <c r="BO896" i="1"/>
  <c r="BP896" i="1" s="1"/>
  <c r="BN896" i="1"/>
  <c r="BL896" i="1"/>
  <c r="AN896" i="1"/>
  <c r="CM895" i="1"/>
  <c r="CL895" i="1"/>
  <c r="CK895" i="1"/>
  <c r="CI895" i="1"/>
  <c r="CH895" i="1"/>
  <c r="CG895" i="1"/>
  <c r="CC895" i="1" s="1"/>
  <c r="CF895" i="1"/>
  <c r="CB895" i="1" s="1"/>
  <c r="CE895" i="1"/>
  <c r="BT895" i="1" s="1"/>
  <c r="CD895" i="1"/>
  <c r="BS895" i="1" s="1"/>
  <c r="BX895" i="1"/>
  <c r="BW895" i="1"/>
  <c r="BV895" i="1"/>
  <c r="BR895" i="1"/>
  <c r="BQ895" i="1"/>
  <c r="BO895" i="1"/>
  <c r="BP895" i="1" s="1"/>
  <c r="BN895" i="1"/>
  <c r="BL895" i="1"/>
  <c r="AN895" i="1"/>
  <c r="CM894" i="1"/>
  <c r="CL894" i="1"/>
  <c r="CK894" i="1"/>
  <c r="CI894" i="1"/>
  <c r="CH894" i="1"/>
  <c r="CG894" i="1"/>
  <c r="CC894" i="1" s="1"/>
  <c r="CF894" i="1"/>
  <c r="CE894" i="1"/>
  <c r="CD894" i="1"/>
  <c r="BS894" i="1" s="1"/>
  <c r="CB894" i="1"/>
  <c r="BU894" i="1" s="1"/>
  <c r="BX894" i="1"/>
  <c r="BW894" i="1"/>
  <c r="BV894" i="1"/>
  <c r="BT894" i="1"/>
  <c r="BR894" i="1"/>
  <c r="BQ894" i="1"/>
  <c r="BP894" i="1"/>
  <c r="BO894" i="1"/>
  <c r="BN894" i="1"/>
  <c r="BL894" i="1"/>
  <c r="AN894" i="1"/>
  <c r="BM894" i="1" s="1"/>
  <c r="CM893" i="1"/>
  <c r="CL893" i="1"/>
  <c r="CK893" i="1"/>
  <c r="CI893" i="1"/>
  <c r="CH893" i="1"/>
  <c r="CG893" i="1"/>
  <c r="CC893" i="1" s="1"/>
  <c r="CF893" i="1"/>
  <c r="CB893" i="1" s="1"/>
  <c r="CE893" i="1"/>
  <c r="BT893" i="1" s="1"/>
  <c r="CD893" i="1"/>
  <c r="BX893" i="1"/>
  <c r="BW893" i="1"/>
  <c r="BV893" i="1"/>
  <c r="BS893" i="1"/>
  <c r="BR893" i="1"/>
  <c r="BQ893" i="1"/>
  <c r="BO893" i="1"/>
  <c r="BP893" i="1" s="1"/>
  <c r="BN893" i="1"/>
  <c r="BL893" i="1"/>
  <c r="AN893" i="1"/>
  <c r="CM892" i="1"/>
  <c r="CL892" i="1"/>
  <c r="CK892" i="1"/>
  <c r="CI892" i="1"/>
  <c r="CH892" i="1"/>
  <c r="CG892" i="1"/>
  <c r="CC892" i="1" s="1"/>
  <c r="CF892" i="1"/>
  <c r="CB892" i="1" s="1"/>
  <c r="CE892" i="1"/>
  <c r="BT892" i="1" s="1"/>
  <c r="CD892" i="1"/>
  <c r="BS892" i="1" s="1"/>
  <c r="BX892" i="1"/>
  <c r="BW892" i="1"/>
  <c r="BV892" i="1"/>
  <c r="BR892" i="1"/>
  <c r="BQ892" i="1"/>
  <c r="BO892" i="1"/>
  <c r="BP892" i="1" s="1"/>
  <c r="BN892" i="1"/>
  <c r="BL892" i="1"/>
  <c r="AN892" i="1"/>
  <c r="CM891" i="1"/>
  <c r="CL891" i="1"/>
  <c r="CK891" i="1"/>
  <c r="CI891" i="1"/>
  <c r="CH891" i="1"/>
  <c r="CG891" i="1"/>
  <c r="CC891" i="1" s="1"/>
  <c r="CF891" i="1"/>
  <c r="CE891" i="1"/>
  <c r="BT891" i="1" s="1"/>
  <c r="CD891" i="1"/>
  <c r="BS891" i="1" s="1"/>
  <c r="CB891" i="1"/>
  <c r="BU891" i="1" s="1"/>
  <c r="BX891" i="1"/>
  <c r="BW891" i="1"/>
  <c r="BV891" i="1"/>
  <c r="BR891" i="1"/>
  <c r="BQ891" i="1"/>
  <c r="BP891" i="1"/>
  <c r="BO891" i="1"/>
  <c r="BN891" i="1"/>
  <c r="BL891" i="1"/>
  <c r="AN891" i="1"/>
  <c r="BM891" i="1" s="1"/>
  <c r="CM890" i="1"/>
  <c r="CL890" i="1"/>
  <c r="CK890" i="1"/>
  <c r="CI890" i="1"/>
  <c r="CH890" i="1"/>
  <c r="CG890" i="1"/>
  <c r="CC890" i="1" s="1"/>
  <c r="CF890" i="1"/>
  <c r="CB890" i="1" s="1"/>
  <c r="BU890" i="1" s="1"/>
  <c r="CE890" i="1"/>
  <c r="CD890" i="1"/>
  <c r="BX890" i="1"/>
  <c r="BW890" i="1"/>
  <c r="BV890" i="1"/>
  <c r="BT890" i="1"/>
  <c r="BS890" i="1"/>
  <c r="BR890" i="1"/>
  <c r="BQ890" i="1"/>
  <c r="BO890" i="1"/>
  <c r="BP890" i="1" s="1"/>
  <c r="BN890" i="1"/>
  <c r="BL890" i="1"/>
  <c r="AN890" i="1"/>
  <c r="CM889" i="1"/>
  <c r="CL889" i="1"/>
  <c r="CK889" i="1"/>
  <c r="CI889" i="1"/>
  <c r="CH889" i="1"/>
  <c r="CG889" i="1"/>
  <c r="CC889" i="1" s="1"/>
  <c r="CF889" i="1"/>
  <c r="CB889" i="1" s="1"/>
  <c r="CE889" i="1"/>
  <c r="BT889" i="1" s="1"/>
  <c r="CD889" i="1"/>
  <c r="BS889" i="1" s="1"/>
  <c r="BX889" i="1"/>
  <c r="BW889" i="1"/>
  <c r="BV889" i="1"/>
  <c r="BR889" i="1"/>
  <c r="BQ889" i="1"/>
  <c r="BO889" i="1"/>
  <c r="BP889" i="1" s="1"/>
  <c r="BN889" i="1"/>
  <c r="BL889" i="1"/>
  <c r="AN889" i="1"/>
  <c r="CM888" i="1"/>
  <c r="CL888" i="1"/>
  <c r="CK888" i="1"/>
  <c r="CI888" i="1"/>
  <c r="CH888" i="1"/>
  <c r="CG888" i="1"/>
  <c r="CC888" i="1" s="1"/>
  <c r="CF888" i="1"/>
  <c r="CE888" i="1"/>
  <c r="BT888" i="1" s="1"/>
  <c r="CD888" i="1"/>
  <c r="BS888" i="1" s="1"/>
  <c r="CB888" i="1"/>
  <c r="BX888" i="1"/>
  <c r="BW888" i="1"/>
  <c r="BV888" i="1"/>
  <c r="BR888" i="1"/>
  <c r="BQ888" i="1"/>
  <c r="BO888" i="1"/>
  <c r="BP888" i="1" s="1"/>
  <c r="BN888" i="1"/>
  <c r="BL888" i="1"/>
  <c r="AN888" i="1"/>
  <c r="BM888" i="1" s="1"/>
  <c r="CM887" i="1"/>
  <c r="CL887" i="1"/>
  <c r="CK887" i="1"/>
  <c r="CI887" i="1"/>
  <c r="CH887" i="1"/>
  <c r="CG887" i="1"/>
  <c r="CF887" i="1"/>
  <c r="CB887" i="1" s="1"/>
  <c r="CE887" i="1"/>
  <c r="CD887" i="1"/>
  <c r="BS887" i="1" s="1"/>
  <c r="CC887" i="1"/>
  <c r="BX887" i="1"/>
  <c r="BW887" i="1"/>
  <c r="BV887" i="1"/>
  <c r="BT887" i="1"/>
  <c r="BR887" i="1"/>
  <c r="BQ887" i="1"/>
  <c r="BO887" i="1"/>
  <c r="BP887" i="1" s="1"/>
  <c r="BN887" i="1"/>
  <c r="BL887" i="1"/>
  <c r="AN887" i="1"/>
  <c r="CM886" i="1"/>
  <c r="CL886" i="1"/>
  <c r="CK886" i="1"/>
  <c r="CI886" i="1"/>
  <c r="CH886" i="1"/>
  <c r="CG886" i="1"/>
  <c r="CF886" i="1"/>
  <c r="CB886" i="1" s="1"/>
  <c r="BU886" i="1" s="1"/>
  <c r="CE886" i="1"/>
  <c r="BT886" i="1" s="1"/>
  <c r="CD886" i="1"/>
  <c r="BS886" i="1" s="1"/>
  <c r="CC886" i="1"/>
  <c r="BX886" i="1"/>
  <c r="BW886" i="1"/>
  <c r="BV886" i="1"/>
  <c r="BR886" i="1"/>
  <c r="BQ886" i="1"/>
  <c r="BO886" i="1"/>
  <c r="BP886" i="1" s="1"/>
  <c r="BN886" i="1"/>
  <c r="BL886" i="1"/>
  <c r="AN886" i="1"/>
  <c r="CM885" i="1"/>
  <c r="CL885" i="1"/>
  <c r="CK885" i="1"/>
  <c r="CI885" i="1"/>
  <c r="CH885" i="1"/>
  <c r="CG885" i="1"/>
  <c r="CC885" i="1" s="1"/>
  <c r="CF885" i="1"/>
  <c r="CE885" i="1"/>
  <c r="BT885" i="1" s="1"/>
  <c r="CD885" i="1"/>
  <c r="BS885" i="1" s="1"/>
  <c r="CB885" i="1"/>
  <c r="BX885" i="1"/>
  <c r="BW885" i="1"/>
  <c r="BV885" i="1"/>
  <c r="BR885" i="1"/>
  <c r="BQ885" i="1"/>
  <c r="BP885" i="1"/>
  <c r="BO885" i="1"/>
  <c r="BN885" i="1"/>
  <c r="BL885" i="1"/>
  <c r="AN885" i="1"/>
  <c r="BM885" i="1" s="1"/>
  <c r="CM884" i="1"/>
  <c r="CL884" i="1"/>
  <c r="CK884" i="1"/>
  <c r="CI884" i="1"/>
  <c r="CH884" i="1"/>
  <c r="CG884" i="1"/>
  <c r="CF884" i="1"/>
  <c r="CB884" i="1" s="1"/>
  <c r="CE884" i="1"/>
  <c r="CD884" i="1"/>
  <c r="BS884" i="1" s="1"/>
  <c r="CC884" i="1"/>
  <c r="BX884" i="1"/>
  <c r="BW884" i="1"/>
  <c r="BV884" i="1"/>
  <c r="BT884" i="1"/>
  <c r="BR884" i="1"/>
  <c r="BQ884" i="1"/>
  <c r="BO884" i="1"/>
  <c r="BP884" i="1" s="1"/>
  <c r="BN884" i="1"/>
  <c r="BL884" i="1"/>
  <c r="AN884" i="1"/>
  <c r="CM883" i="1"/>
  <c r="CL883" i="1"/>
  <c r="CK883" i="1"/>
  <c r="CI883" i="1"/>
  <c r="CH883" i="1"/>
  <c r="CG883" i="1"/>
  <c r="CC883" i="1" s="1"/>
  <c r="CF883" i="1"/>
  <c r="CB883" i="1" s="1"/>
  <c r="CE883" i="1"/>
  <c r="BT883" i="1" s="1"/>
  <c r="CD883" i="1"/>
  <c r="BS883" i="1" s="1"/>
  <c r="BX883" i="1"/>
  <c r="BW883" i="1"/>
  <c r="BV883" i="1"/>
  <c r="BR883" i="1"/>
  <c r="BQ883" i="1"/>
  <c r="BO883" i="1"/>
  <c r="BP883" i="1" s="1"/>
  <c r="BN883" i="1"/>
  <c r="BL883" i="1"/>
  <c r="BM883" i="1" s="1"/>
  <c r="AN883" i="1"/>
  <c r="CM882" i="1"/>
  <c r="CL882" i="1"/>
  <c r="CK882" i="1"/>
  <c r="CI882" i="1"/>
  <c r="CH882" i="1"/>
  <c r="CG882" i="1"/>
  <c r="CC882" i="1" s="1"/>
  <c r="CF882" i="1"/>
  <c r="CE882" i="1"/>
  <c r="BT882" i="1" s="1"/>
  <c r="CD882" i="1"/>
  <c r="CB882" i="1"/>
  <c r="BX882" i="1"/>
  <c r="BW882" i="1"/>
  <c r="BV882" i="1"/>
  <c r="BS882" i="1"/>
  <c r="BR882" i="1"/>
  <c r="BQ882" i="1"/>
  <c r="BP882" i="1"/>
  <c r="BO882" i="1"/>
  <c r="BN882" i="1"/>
  <c r="BL882" i="1"/>
  <c r="AN882" i="1"/>
  <c r="BM882" i="1" s="1"/>
  <c r="CM881" i="1"/>
  <c r="CL881" i="1"/>
  <c r="CK881" i="1"/>
  <c r="CI881" i="1"/>
  <c r="CH881" i="1"/>
  <c r="CG881" i="1"/>
  <c r="CC881" i="1" s="1"/>
  <c r="CF881" i="1"/>
  <c r="CB881" i="1" s="1"/>
  <c r="CE881" i="1"/>
  <c r="CD881" i="1"/>
  <c r="BS881" i="1" s="1"/>
  <c r="BX881" i="1"/>
  <c r="BW881" i="1"/>
  <c r="BV881" i="1"/>
  <c r="BT881" i="1"/>
  <c r="BR881" i="1"/>
  <c r="BQ881" i="1"/>
  <c r="BO881" i="1"/>
  <c r="BP881" i="1" s="1"/>
  <c r="BN881" i="1"/>
  <c r="BL881" i="1"/>
  <c r="AN881" i="1"/>
  <c r="CM880" i="1"/>
  <c r="CL880" i="1"/>
  <c r="CK880" i="1"/>
  <c r="CI880" i="1"/>
  <c r="CH880" i="1"/>
  <c r="CG880" i="1"/>
  <c r="CF880" i="1"/>
  <c r="CB880" i="1" s="1"/>
  <c r="CE880" i="1"/>
  <c r="BT880" i="1" s="1"/>
  <c r="CD880" i="1"/>
  <c r="BS880" i="1" s="1"/>
  <c r="CC880" i="1"/>
  <c r="BX880" i="1"/>
  <c r="BW880" i="1"/>
  <c r="BV880" i="1"/>
  <c r="BR880" i="1"/>
  <c r="BQ880" i="1"/>
  <c r="BO880" i="1"/>
  <c r="BP880" i="1" s="1"/>
  <c r="BN880" i="1"/>
  <c r="BL880" i="1"/>
  <c r="BM880" i="1" s="1"/>
  <c r="AN880" i="1"/>
  <c r="CM879" i="1"/>
  <c r="CL879" i="1"/>
  <c r="CK879" i="1"/>
  <c r="CI879" i="1"/>
  <c r="CH879" i="1"/>
  <c r="CG879" i="1"/>
  <c r="CC879" i="1" s="1"/>
  <c r="CF879" i="1"/>
  <c r="CE879" i="1"/>
  <c r="BT879" i="1" s="1"/>
  <c r="CD879" i="1"/>
  <c r="BS879" i="1" s="1"/>
  <c r="CB879" i="1"/>
  <c r="BX879" i="1"/>
  <c r="BW879" i="1"/>
  <c r="BV879" i="1"/>
  <c r="BR879" i="1"/>
  <c r="BQ879" i="1"/>
  <c r="BP879" i="1"/>
  <c r="BO879" i="1"/>
  <c r="BN879" i="1"/>
  <c r="BL879" i="1"/>
  <c r="AN879" i="1"/>
  <c r="BM879" i="1" s="1"/>
  <c r="CM878" i="1"/>
  <c r="CL878" i="1"/>
  <c r="CK878" i="1"/>
  <c r="CI878" i="1"/>
  <c r="CH878" i="1"/>
  <c r="CG878" i="1"/>
  <c r="CF878" i="1"/>
  <c r="CB878" i="1" s="1"/>
  <c r="CE878" i="1"/>
  <c r="BT878" i="1" s="1"/>
  <c r="CD878" i="1"/>
  <c r="BS878" i="1" s="1"/>
  <c r="CC878" i="1"/>
  <c r="BX878" i="1"/>
  <c r="BW878" i="1"/>
  <c r="BV878" i="1"/>
  <c r="BR878" i="1"/>
  <c r="BQ878" i="1"/>
  <c r="BO878" i="1"/>
  <c r="BP878" i="1" s="1"/>
  <c r="BN878" i="1"/>
  <c r="BL878" i="1"/>
  <c r="AN878" i="1"/>
  <c r="CM877" i="1"/>
  <c r="CL877" i="1"/>
  <c r="CK877" i="1"/>
  <c r="CI877" i="1"/>
  <c r="CH877" i="1"/>
  <c r="CG877" i="1"/>
  <c r="CF877" i="1"/>
  <c r="CB877" i="1" s="1"/>
  <c r="CE877" i="1"/>
  <c r="BT877" i="1" s="1"/>
  <c r="CD877" i="1"/>
  <c r="BS877" i="1" s="1"/>
  <c r="CC877" i="1"/>
  <c r="BX877" i="1"/>
  <c r="BW877" i="1"/>
  <c r="BV877" i="1"/>
  <c r="BR877" i="1"/>
  <c r="BQ877" i="1"/>
  <c r="BO877" i="1"/>
  <c r="BP877" i="1" s="1"/>
  <c r="BN877" i="1"/>
  <c r="BL877" i="1"/>
  <c r="BM877" i="1" s="1"/>
  <c r="AN877" i="1"/>
  <c r="CM876" i="1"/>
  <c r="CL876" i="1"/>
  <c r="CK876" i="1"/>
  <c r="CI876" i="1"/>
  <c r="CH876" i="1"/>
  <c r="CG876" i="1"/>
  <c r="CC876" i="1" s="1"/>
  <c r="CF876" i="1"/>
  <c r="CB876" i="1" s="1"/>
  <c r="CE876" i="1"/>
  <c r="BT876" i="1" s="1"/>
  <c r="CD876" i="1"/>
  <c r="BS876" i="1" s="1"/>
  <c r="BX876" i="1"/>
  <c r="BW876" i="1"/>
  <c r="BV876" i="1"/>
  <c r="BR876" i="1"/>
  <c r="BQ876" i="1"/>
  <c r="BO876" i="1"/>
  <c r="BP876" i="1" s="1"/>
  <c r="BN876" i="1"/>
  <c r="BL876" i="1"/>
  <c r="AN876" i="1"/>
  <c r="CM875" i="1"/>
  <c r="CL875" i="1"/>
  <c r="CK875" i="1"/>
  <c r="CI875" i="1"/>
  <c r="CH875" i="1"/>
  <c r="CG875" i="1"/>
  <c r="CF875" i="1"/>
  <c r="CE875" i="1"/>
  <c r="CD875" i="1"/>
  <c r="BS875" i="1" s="1"/>
  <c r="CC875" i="1"/>
  <c r="CB875" i="1"/>
  <c r="BU875" i="1" s="1"/>
  <c r="BX875" i="1"/>
  <c r="BW875" i="1"/>
  <c r="BV875" i="1"/>
  <c r="BT875" i="1"/>
  <c r="BR875" i="1"/>
  <c r="BQ875" i="1"/>
  <c r="BO875" i="1"/>
  <c r="BP875" i="1" s="1"/>
  <c r="BN875" i="1"/>
  <c r="BL875" i="1"/>
  <c r="AN875" i="1"/>
  <c r="CM874" i="1"/>
  <c r="CL874" i="1"/>
  <c r="CK874" i="1"/>
  <c r="CI874" i="1"/>
  <c r="CH874" i="1"/>
  <c r="CG874" i="1"/>
  <c r="CF874" i="1"/>
  <c r="CB874" i="1" s="1"/>
  <c r="CE874" i="1"/>
  <c r="BT874" i="1" s="1"/>
  <c r="CD874" i="1"/>
  <c r="BS874" i="1" s="1"/>
  <c r="CC874" i="1"/>
  <c r="BX874" i="1"/>
  <c r="BW874" i="1"/>
  <c r="BV874" i="1"/>
  <c r="BR874" i="1"/>
  <c r="BQ874" i="1"/>
  <c r="BO874" i="1"/>
  <c r="BP874" i="1" s="1"/>
  <c r="BN874" i="1"/>
  <c r="BL874" i="1"/>
  <c r="AN874" i="1"/>
  <c r="CM873" i="1"/>
  <c r="CL873" i="1"/>
  <c r="CK873" i="1"/>
  <c r="CI873" i="1"/>
  <c r="CH873" i="1"/>
  <c r="CG873" i="1"/>
  <c r="CC873" i="1" s="1"/>
  <c r="CF873" i="1"/>
  <c r="CB873" i="1" s="1"/>
  <c r="CE873" i="1"/>
  <c r="BT873" i="1" s="1"/>
  <c r="CD873" i="1"/>
  <c r="BS873" i="1" s="1"/>
  <c r="BX873" i="1"/>
  <c r="BW873" i="1"/>
  <c r="BV873" i="1"/>
  <c r="BR873" i="1"/>
  <c r="BQ873" i="1"/>
  <c r="BO873" i="1"/>
  <c r="BP873" i="1" s="1"/>
  <c r="BN873" i="1"/>
  <c r="BL873" i="1"/>
  <c r="AN873" i="1"/>
  <c r="CM872" i="1"/>
  <c r="CL872" i="1"/>
  <c r="CK872" i="1"/>
  <c r="CI872" i="1"/>
  <c r="CH872" i="1"/>
  <c r="CG872" i="1"/>
  <c r="CF872" i="1"/>
  <c r="CB872" i="1" s="1"/>
  <c r="CE872" i="1"/>
  <c r="BT872" i="1" s="1"/>
  <c r="CD872" i="1"/>
  <c r="BS872" i="1" s="1"/>
  <c r="CC872" i="1"/>
  <c r="BX872" i="1"/>
  <c r="BW872" i="1"/>
  <c r="BV872" i="1"/>
  <c r="BR872" i="1"/>
  <c r="BQ872" i="1"/>
  <c r="BO872" i="1"/>
  <c r="BP872" i="1" s="1"/>
  <c r="BN872" i="1"/>
  <c r="BL872" i="1"/>
  <c r="AN872" i="1"/>
  <c r="CM871" i="1"/>
  <c r="CL871" i="1"/>
  <c r="CK871" i="1"/>
  <c r="CI871" i="1"/>
  <c r="CH871" i="1"/>
  <c r="CG871" i="1"/>
  <c r="CC871" i="1" s="1"/>
  <c r="CF871" i="1"/>
  <c r="CB871" i="1" s="1"/>
  <c r="CE871" i="1"/>
  <c r="BT871" i="1" s="1"/>
  <c r="CD871" i="1"/>
  <c r="BS871" i="1" s="1"/>
  <c r="BX871" i="1"/>
  <c r="BW871" i="1"/>
  <c r="BV871" i="1"/>
  <c r="BR871" i="1"/>
  <c r="BQ871" i="1"/>
  <c r="BO871" i="1"/>
  <c r="BP871" i="1" s="1"/>
  <c r="BN871" i="1"/>
  <c r="BL871" i="1"/>
  <c r="AN871" i="1"/>
  <c r="CM870" i="1"/>
  <c r="CL870" i="1"/>
  <c r="CK870" i="1"/>
  <c r="CI870" i="1"/>
  <c r="CH870" i="1"/>
  <c r="CG870" i="1"/>
  <c r="CC870" i="1" s="1"/>
  <c r="CF870" i="1"/>
  <c r="CB870" i="1" s="1"/>
  <c r="BU870" i="1" s="1"/>
  <c r="CE870" i="1"/>
  <c r="BT870" i="1" s="1"/>
  <c r="CD870" i="1"/>
  <c r="BS870" i="1" s="1"/>
  <c r="BX870" i="1"/>
  <c r="BW870" i="1"/>
  <c r="BV870" i="1"/>
  <c r="BR870" i="1"/>
  <c r="BQ870" i="1"/>
  <c r="BP870" i="1"/>
  <c r="BO870" i="1"/>
  <c r="BN870" i="1"/>
  <c r="BL870" i="1"/>
  <c r="AN870" i="1"/>
  <c r="BM870" i="1" s="1"/>
  <c r="CM869" i="1"/>
  <c r="CL869" i="1"/>
  <c r="CK869" i="1"/>
  <c r="CI869" i="1"/>
  <c r="CH869" i="1"/>
  <c r="CG869" i="1"/>
  <c r="CC869" i="1" s="1"/>
  <c r="CF869" i="1"/>
  <c r="CE869" i="1"/>
  <c r="BT869" i="1" s="1"/>
  <c r="CD869" i="1"/>
  <c r="BS869" i="1" s="1"/>
  <c r="CB869" i="1"/>
  <c r="BX869" i="1"/>
  <c r="BW869" i="1"/>
  <c r="BV869" i="1"/>
  <c r="BR869" i="1"/>
  <c r="BQ869" i="1"/>
  <c r="BO869" i="1"/>
  <c r="BP869" i="1" s="1"/>
  <c r="BN869" i="1"/>
  <c r="BL869" i="1"/>
  <c r="AN869" i="1"/>
  <c r="CM868" i="1"/>
  <c r="CL868" i="1"/>
  <c r="CK868" i="1"/>
  <c r="CI868" i="1"/>
  <c r="CH868" i="1"/>
  <c r="CG868" i="1"/>
  <c r="CF868" i="1"/>
  <c r="CB868" i="1" s="1"/>
  <c r="CE868" i="1"/>
  <c r="BT868" i="1" s="1"/>
  <c r="CD868" i="1"/>
  <c r="BS868" i="1" s="1"/>
  <c r="CC868" i="1"/>
  <c r="BX868" i="1"/>
  <c r="BW868" i="1"/>
  <c r="BV868" i="1"/>
  <c r="BR868" i="1"/>
  <c r="BQ868" i="1"/>
  <c r="BO868" i="1"/>
  <c r="BP868" i="1" s="1"/>
  <c r="BN868" i="1"/>
  <c r="BL868" i="1"/>
  <c r="BM868" i="1" s="1"/>
  <c r="AN868" i="1"/>
  <c r="CM867" i="1"/>
  <c r="CI867" i="1"/>
  <c r="CH867" i="1"/>
  <c r="CG867" i="1"/>
  <c r="CC867" i="1" s="1"/>
  <c r="CF867" i="1"/>
  <c r="CB867" i="1" s="1"/>
  <c r="CE867" i="1"/>
  <c r="BT867" i="1" s="1"/>
  <c r="CD867" i="1"/>
  <c r="BS867" i="1" s="1"/>
  <c r="BX867" i="1"/>
  <c r="BW867" i="1"/>
  <c r="BV867" i="1"/>
  <c r="BR867" i="1"/>
  <c r="BQ867" i="1"/>
  <c r="BO867" i="1"/>
  <c r="BP867" i="1" s="1"/>
  <c r="BN867" i="1"/>
  <c r="BL867" i="1"/>
  <c r="AN867" i="1"/>
  <c r="CM866" i="1"/>
  <c r="CI866" i="1"/>
  <c r="CH866" i="1"/>
  <c r="CG866" i="1"/>
  <c r="CC866" i="1" s="1"/>
  <c r="CF866" i="1"/>
  <c r="CB866" i="1" s="1"/>
  <c r="CE866" i="1"/>
  <c r="CD866" i="1"/>
  <c r="BX866" i="1"/>
  <c r="BW866" i="1"/>
  <c r="BV866" i="1"/>
  <c r="BT866" i="1"/>
  <c r="BS866" i="1"/>
  <c r="BR866" i="1"/>
  <c r="BQ866" i="1"/>
  <c r="BO866" i="1"/>
  <c r="BP866" i="1" s="1"/>
  <c r="BN866" i="1"/>
  <c r="BL866" i="1"/>
  <c r="AN866" i="1"/>
  <c r="CM865" i="1"/>
  <c r="CI865" i="1"/>
  <c r="CH865" i="1"/>
  <c r="CG865" i="1"/>
  <c r="CC865" i="1" s="1"/>
  <c r="CF865" i="1"/>
  <c r="CB865" i="1" s="1"/>
  <c r="BU865" i="1" s="1"/>
  <c r="CE865" i="1"/>
  <c r="BT865" i="1" s="1"/>
  <c r="CD865" i="1"/>
  <c r="BS865" i="1" s="1"/>
  <c r="BX865" i="1"/>
  <c r="BW865" i="1"/>
  <c r="BV865" i="1"/>
  <c r="BR865" i="1"/>
  <c r="BQ865" i="1"/>
  <c r="BP865" i="1"/>
  <c r="BO865" i="1"/>
  <c r="BN865" i="1"/>
  <c r="BL865" i="1"/>
  <c r="AN865" i="1"/>
  <c r="CM864" i="1"/>
  <c r="CI864" i="1"/>
  <c r="CH864" i="1"/>
  <c r="CG864" i="1"/>
  <c r="CF864" i="1"/>
  <c r="CB864" i="1" s="1"/>
  <c r="CE864" i="1"/>
  <c r="CD864" i="1"/>
  <c r="BS864" i="1" s="1"/>
  <c r="CC864" i="1"/>
  <c r="BX864" i="1"/>
  <c r="BW864" i="1"/>
  <c r="BV864" i="1"/>
  <c r="BT864" i="1"/>
  <c r="BR864" i="1"/>
  <c r="BQ864" i="1"/>
  <c r="BO864" i="1"/>
  <c r="BP864" i="1" s="1"/>
  <c r="BN864" i="1"/>
  <c r="BL864" i="1"/>
  <c r="AN864" i="1"/>
  <c r="CM863" i="1"/>
  <c r="CI863" i="1"/>
  <c r="CH863" i="1"/>
  <c r="CG863" i="1"/>
  <c r="CC863" i="1" s="1"/>
  <c r="CF863" i="1"/>
  <c r="CE863" i="1"/>
  <c r="BT863" i="1" s="1"/>
  <c r="CD863" i="1"/>
  <c r="BS863" i="1" s="1"/>
  <c r="CB863" i="1"/>
  <c r="BU863" i="1" s="1"/>
  <c r="BX863" i="1"/>
  <c r="BW863" i="1"/>
  <c r="BV863" i="1"/>
  <c r="BR863" i="1"/>
  <c r="BQ863" i="1"/>
  <c r="BO863" i="1"/>
  <c r="BP863" i="1" s="1"/>
  <c r="BN863" i="1"/>
  <c r="BM863" i="1"/>
  <c r="BL863" i="1"/>
  <c r="AN863" i="1"/>
  <c r="CM862" i="1"/>
  <c r="CI862" i="1"/>
  <c r="CH862" i="1"/>
  <c r="CG862" i="1"/>
  <c r="CF862" i="1"/>
  <c r="CB862" i="1" s="1"/>
  <c r="CE862" i="1"/>
  <c r="BT862" i="1" s="1"/>
  <c r="CD862" i="1"/>
  <c r="BS862" i="1" s="1"/>
  <c r="CC862" i="1"/>
  <c r="BX862" i="1"/>
  <c r="BW862" i="1"/>
  <c r="BV862" i="1"/>
  <c r="BR862" i="1"/>
  <c r="BQ862" i="1"/>
  <c r="BO862" i="1"/>
  <c r="BP862" i="1" s="1"/>
  <c r="BN862" i="1"/>
  <c r="BL862" i="1"/>
  <c r="BM862" i="1" s="1"/>
  <c r="AN862" i="1"/>
  <c r="CM861" i="1"/>
  <c r="CI861" i="1"/>
  <c r="CH861" i="1"/>
  <c r="CG861" i="1"/>
  <c r="CC861" i="1" s="1"/>
  <c r="CF861" i="1"/>
  <c r="CB861" i="1" s="1"/>
  <c r="CE861" i="1"/>
  <c r="BT861" i="1" s="1"/>
  <c r="CD861" i="1"/>
  <c r="BS861" i="1" s="1"/>
  <c r="BX861" i="1"/>
  <c r="BW861" i="1"/>
  <c r="BV861" i="1"/>
  <c r="BR861" i="1"/>
  <c r="BQ861" i="1"/>
  <c r="BO861" i="1"/>
  <c r="BP861" i="1" s="1"/>
  <c r="BN861" i="1"/>
  <c r="BL861" i="1"/>
  <c r="BM861" i="1" s="1"/>
  <c r="AN861" i="1"/>
  <c r="CM860" i="1"/>
  <c r="CI860" i="1"/>
  <c r="CH860" i="1"/>
  <c r="CG860" i="1"/>
  <c r="CC860" i="1" s="1"/>
  <c r="CF860" i="1"/>
  <c r="CB860" i="1" s="1"/>
  <c r="CE860" i="1"/>
  <c r="CD860" i="1"/>
  <c r="BX860" i="1"/>
  <c r="BW860" i="1"/>
  <c r="BV860" i="1"/>
  <c r="BT860" i="1"/>
  <c r="BS860" i="1"/>
  <c r="BR860" i="1"/>
  <c r="BQ860" i="1"/>
  <c r="BO860" i="1"/>
  <c r="BP860" i="1" s="1"/>
  <c r="BN860" i="1"/>
  <c r="BL860" i="1"/>
  <c r="AN860" i="1"/>
  <c r="CM859" i="1"/>
  <c r="CI859" i="1"/>
  <c r="CH859" i="1"/>
  <c r="CG859" i="1"/>
  <c r="CC859" i="1" s="1"/>
  <c r="CF859" i="1"/>
  <c r="CB859" i="1" s="1"/>
  <c r="CE859" i="1"/>
  <c r="CD859" i="1"/>
  <c r="BS859" i="1" s="1"/>
  <c r="BX859" i="1"/>
  <c r="BW859" i="1"/>
  <c r="BV859" i="1"/>
  <c r="BT859" i="1"/>
  <c r="BR859" i="1"/>
  <c r="BQ859" i="1"/>
  <c r="BO859" i="1"/>
  <c r="BP859" i="1" s="1"/>
  <c r="BN859" i="1"/>
  <c r="BL859" i="1"/>
  <c r="BM859" i="1" s="1"/>
  <c r="AN859" i="1"/>
  <c r="CM858" i="1"/>
  <c r="CI858" i="1"/>
  <c r="CH858" i="1"/>
  <c r="CG858" i="1"/>
  <c r="CC858" i="1" s="1"/>
  <c r="CF858" i="1"/>
  <c r="CE858" i="1"/>
  <c r="BT858" i="1" s="1"/>
  <c r="CD858" i="1"/>
  <c r="BS858" i="1" s="1"/>
  <c r="CB858" i="1"/>
  <c r="BX858" i="1"/>
  <c r="BW858" i="1"/>
  <c r="BV858" i="1"/>
  <c r="BR858" i="1"/>
  <c r="BQ858" i="1"/>
  <c r="BO858" i="1"/>
  <c r="BP858" i="1" s="1"/>
  <c r="BN858" i="1"/>
  <c r="BL858" i="1"/>
  <c r="AN858" i="1"/>
  <c r="CM857" i="1"/>
  <c r="CI857" i="1"/>
  <c r="CH857" i="1"/>
  <c r="CG857" i="1"/>
  <c r="CF857" i="1"/>
  <c r="CE857" i="1"/>
  <c r="CD857" i="1"/>
  <c r="BS857" i="1" s="1"/>
  <c r="CC857" i="1"/>
  <c r="CB857" i="1"/>
  <c r="BX857" i="1"/>
  <c r="BW857" i="1"/>
  <c r="BV857" i="1"/>
  <c r="BT857" i="1"/>
  <c r="BR857" i="1"/>
  <c r="BQ857" i="1"/>
  <c r="BP857" i="1"/>
  <c r="BO857" i="1"/>
  <c r="BN857" i="1"/>
  <c r="BL857" i="1"/>
  <c r="AN857" i="1"/>
  <c r="BM857" i="1" s="1"/>
  <c r="CM856" i="1"/>
  <c r="CI856" i="1"/>
  <c r="CH856" i="1"/>
  <c r="CG856" i="1"/>
  <c r="CC856" i="1" s="1"/>
  <c r="CF856" i="1"/>
  <c r="CB856" i="1" s="1"/>
  <c r="CE856" i="1"/>
  <c r="BT856" i="1" s="1"/>
  <c r="CD856" i="1"/>
  <c r="BS856" i="1" s="1"/>
  <c r="BX856" i="1"/>
  <c r="BW856" i="1"/>
  <c r="BV856" i="1"/>
  <c r="BR856" i="1"/>
  <c r="BQ856" i="1"/>
  <c r="BO856" i="1"/>
  <c r="BP856" i="1" s="1"/>
  <c r="BN856" i="1"/>
  <c r="BL856" i="1"/>
  <c r="BM856" i="1" s="1"/>
  <c r="AN856" i="1"/>
  <c r="CM855" i="1"/>
  <c r="CI855" i="1"/>
  <c r="CH855" i="1"/>
  <c r="CG855" i="1"/>
  <c r="CC855" i="1" s="1"/>
  <c r="CF855" i="1"/>
  <c r="CB855" i="1" s="1"/>
  <c r="CE855" i="1"/>
  <c r="BT855" i="1" s="1"/>
  <c r="CD855" i="1"/>
  <c r="BS855" i="1" s="1"/>
  <c r="BX855" i="1"/>
  <c r="BW855" i="1"/>
  <c r="BV855" i="1"/>
  <c r="BR855" i="1"/>
  <c r="BQ855" i="1"/>
  <c r="BO855" i="1"/>
  <c r="BP855" i="1" s="1"/>
  <c r="BN855" i="1"/>
  <c r="BL855" i="1"/>
  <c r="AN855" i="1"/>
  <c r="CM854" i="1"/>
  <c r="CI854" i="1"/>
  <c r="CH854" i="1"/>
  <c r="CG854" i="1"/>
  <c r="CC854" i="1" s="1"/>
  <c r="CF854" i="1"/>
  <c r="CE854" i="1"/>
  <c r="BT854" i="1" s="1"/>
  <c r="CD854" i="1"/>
  <c r="BS854" i="1" s="1"/>
  <c r="CB854" i="1"/>
  <c r="BX854" i="1"/>
  <c r="BW854" i="1"/>
  <c r="BV854" i="1"/>
  <c r="BR854" i="1"/>
  <c r="BQ854" i="1"/>
  <c r="BP854" i="1"/>
  <c r="BO854" i="1"/>
  <c r="BN854" i="1"/>
  <c r="BL854" i="1"/>
  <c r="AN854" i="1"/>
  <c r="CM853" i="1"/>
  <c r="CI853" i="1"/>
  <c r="CH853" i="1"/>
  <c r="CG853" i="1"/>
  <c r="CC853" i="1" s="1"/>
  <c r="BU853" i="1" s="1"/>
  <c r="CF853" i="1"/>
  <c r="CB853" i="1" s="1"/>
  <c r="CE853" i="1"/>
  <c r="CD853" i="1"/>
  <c r="BS853" i="1" s="1"/>
  <c r="BX853" i="1"/>
  <c r="BW853" i="1"/>
  <c r="BV853" i="1"/>
  <c r="BT853" i="1"/>
  <c r="BR853" i="1"/>
  <c r="BQ853" i="1"/>
  <c r="BO853" i="1"/>
  <c r="BP853" i="1" s="1"/>
  <c r="BN853" i="1"/>
  <c r="BL853" i="1"/>
  <c r="BM853" i="1" s="1"/>
  <c r="AN853" i="1"/>
  <c r="CM852" i="1"/>
  <c r="CI852" i="1"/>
  <c r="CH852" i="1"/>
  <c r="CG852" i="1"/>
  <c r="CF852" i="1"/>
  <c r="CE852" i="1"/>
  <c r="CD852" i="1"/>
  <c r="BS852" i="1" s="1"/>
  <c r="CC852" i="1"/>
  <c r="CB852" i="1"/>
  <c r="BU852" i="1" s="1"/>
  <c r="BX852" i="1"/>
  <c r="BW852" i="1"/>
  <c r="BV852" i="1"/>
  <c r="BT852" i="1"/>
  <c r="BR852" i="1"/>
  <c r="BQ852" i="1"/>
  <c r="BO852" i="1"/>
  <c r="BP852" i="1" s="1"/>
  <c r="BN852" i="1"/>
  <c r="BL852" i="1"/>
  <c r="AN852" i="1"/>
  <c r="CM851" i="1"/>
  <c r="CI851" i="1"/>
  <c r="CH851" i="1"/>
  <c r="CG851" i="1"/>
  <c r="CF851" i="1"/>
  <c r="CE851" i="1"/>
  <c r="BT851" i="1" s="1"/>
  <c r="CD851" i="1"/>
  <c r="BS851" i="1" s="1"/>
  <c r="CC851" i="1"/>
  <c r="CB851" i="1"/>
  <c r="BX851" i="1"/>
  <c r="BW851" i="1"/>
  <c r="BV851" i="1"/>
  <c r="BR851" i="1"/>
  <c r="BQ851" i="1"/>
  <c r="BP851" i="1"/>
  <c r="BO851" i="1"/>
  <c r="BN851" i="1"/>
  <c r="BL851" i="1"/>
  <c r="BM851" i="1" s="1"/>
  <c r="AN851" i="1"/>
  <c r="CM850" i="1"/>
  <c r="CI850" i="1"/>
  <c r="CH850" i="1"/>
  <c r="CG850" i="1"/>
  <c r="CC850" i="1" s="1"/>
  <c r="CF850" i="1"/>
  <c r="CE850" i="1"/>
  <c r="BT850" i="1" s="1"/>
  <c r="CD850" i="1"/>
  <c r="BS850" i="1" s="1"/>
  <c r="CB850" i="1"/>
  <c r="BX850" i="1"/>
  <c r="BW850" i="1"/>
  <c r="BV850" i="1"/>
  <c r="BR850" i="1"/>
  <c r="BQ850" i="1"/>
  <c r="BO850" i="1"/>
  <c r="BP850" i="1" s="1"/>
  <c r="BN850" i="1"/>
  <c r="BL850" i="1"/>
  <c r="AN850" i="1"/>
  <c r="CM849" i="1"/>
  <c r="CI849" i="1"/>
  <c r="CH849" i="1"/>
  <c r="CG849" i="1"/>
  <c r="CC849" i="1" s="1"/>
  <c r="CF849" i="1"/>
  <c r="CB849" i="1" s="1"/>
  <c r="BU849" i="1" s="1"/>
  <c r="CE849" i="1"/>
  <c r="BT849" i="1" s="1"/>
  <c r="CD849" i="1"/>
  <c r="BS849" i="1" s="1"/>
  <c r="BX849" i="1"/>
  <c r="BW849" i="1"/>
  <c r="BV849" i="1"/>
  <c r="BR849" i="1"/>
  <c r="BQ849" i="1"/>
  <c r="BO849" i="1"/>
  <c r="BP849" i="1" s="1"/>
  <c r="BN849" i="1"/>
  <c r="BL849" i="1"/>
  <c r="AN849" i="1"/>
  <c r="CM848" i="1"/>
  <c r="CI848" i="1"/>
  <c r="CH848" i="1"/>
  <c r="CG848" i="1"/>
  <c r="CC848" i="1" s="1"/>
  <c r="CF848" i="1"/>
  <c r="CB848" i="1" s="1"/>
  <c r="CE848" i="1"/>
  <c r="CD848" i="1"/>
  <c r="BX848" i="1"/>
  <c r="BW848" i="1"/>
  <c r="BV848" i="1"/>
  <c r="BT848" i="1"/>
  <c r="BS848" i="1"/>
  <c r="BR848" i="1"/>
  <c r="BQ848" i="1"/>
  <c r="BP848" i="1"/>
  <c r="BO848" i="1"/>
  <c r="BN848" i="1"/>
  <c r="BL848" i="1"/>
  <c r="AN848" i="1"/>
  <c r="CM847" i="1"/>
  <c r="CI847" i="1"/>
  <c r="CH847" i="1"/>
  <c r="CG847" i="1"/>
  <c r="CC847" i="1" s="1"/>
  <c r="CF847" i="1"/>
  <c r="CB847" i="1" s="1"/>
  <c r="CE847" i="1"/>
  <c r="BT847" i="1" s="1"/>
  <c r="CD847" i="1"/>
  <c r="BS847" i="1" s="1"/>
  <c r="BX847" i="1"/>
  <c r="BW847" i="1"/>
  <c r="BV847" i="1"/>
  <c r="BR847" i="1"/>
  <c r="BQ847" i="1"/>
  <c r="BP847" i="1"/>
  <c r="BO847" i="1"/>
  <c r="BN847" i="1"/>
  <c r="BM847" i="1"/>
  <c r="BL847" i="1"/>
  <c r="AN847" i="1"/>
  <c r="CM846" i="1"/>
  <c r="CI846" i="1"/>
  <c r="CH846" i="1"/>
  <c r="CG846" i="1"/>
  <c r="CF846" i="1"/>
  <c r="CB846" i="1" s="1"/>
  <c r="CE846" i="1"/>
  <c r="CD846" i="1"/>
  <c r="BS846" i="1" s="1"/>
  <c r="CC846" i="1"/>
  <c r="BX846" i="1"/>
  <c r="BW846" i="1"/>
  <c r="BV846" i="1"/>
  <c r="BT846" i="1"/>
  <c r="BR846" i="1"/>
  <c r="BQ846" i="1"/>
  <c r="BO846" i="1"/>
  <c r="BP846" i="1" s="1"/>
  <c r="BN846" i="1"/>
  <c r="BL846" i="1"/>
  <c r="AN846" i="1"/>
  <c r="CM845" i="1"/>
  <c r="CI845" i="1"/>
  <c r="CH845" i="1"/>
  <c r="CG845" i="1"/>
  <c r="CC845" i="1" s="1"/>
  <c r="CF845" i="1"/>
  <c r="CB845" i="1" s="1"/>
  <c r="CE845" i="1"/>
  <c r="BT845" i="1" s="1"/>
  <c r="CD845" i="1"/>
  <c r="BS845" i="1" s="1"/>
  <c r="BX845" i="1"/>
  <c r="BW845" i="1"/>
  <c r="BV845" i="1"/>
  <c r="BR845" i="1"/>
  <c r="BQ845" i="1"/>
  <c r="BO845" i="1"/>
  <c r="BP845" i="1" s="1"/>
  <c r="BN845" i="1"/>
  <c r="BL845" i="1"/>
  <c r="BM845" i="1" s="1"/>
  <c r="AN845" i="1"/>
  <c r="CM844" i="1"/>
  <c r="CI844" i="1"/>
  <c r="CH844" i="1"/>
  <c r="CG844" i="1"/>
  <c r="CF844" i="1"/>
  <c r="CE844" i="1"/>
  <c r="BT844" i="1" s="1"/>
  <c r="CD844" i="1"/>
  <c r="BS844" i="1" s="1"/>
  <c r="CC844" i="1"/>
  <c r="CB844" i="1"/>
  <c r="BU844" i="1" s="1"/>
  <c r="BX844" i="1"/>
  <c r="BW844" i="1"/>
  <c r="BV844" i="1"/>
  <c r="BR844" i="1"/>
  <c r="BQ844" i="1"/>
  <c r="BO844" i="1"/>
  <c r="BP844" i="1" s="1"/>
  <c r="BN844" i="1"/>
  <c r="BL844" i="1"/>
  <c r="BM844" i="1" s="1"/>
  <c r="AN844" i="1"/>
  <c r="CM843" i="1"/>
  <c r="CI843" i="1"/>
  <c r="CH843" i="1"/>
  <c r="CG843" i="1"/>
  <c r="CC843" i="1" s="1"/>
  <c r="CF843" i="1"/>
  <c r="CB843" i="1" s="1"/>
  <c r="BU843" i="1" s="1"/>
  <c r="CE843" i="1"/>
  <c r="BT843" i="1" s="1"/>
  <c r="CD843" i="1"/>
  <c r="BS843" i="1" s="1"/>
  <c r="BX843" i="1"/>
  <c r="BW843" i="1"/>
  <c r="BV843" i="1"/>
  <c r="BR843" i="1"/>
  <c r="BQ843" i="1"/>
  <c r="BO843" i="1"/>
  <c r="BP843" i="1" s="1"/>
  <c r="BN843" i="1"/>
  <c r="BL843" i="1"/>
  <c r="AN843" i="1"/>
  <c r="BM843" i="1" s="1"/>
  <c r="CM842" i="1"/>
  <c r="CI842" i="1"/>
  <c r="CH842" i="1"/>
  <c r="CG842" i="1"/>
  <c r="CC842" i="1" s="1"/>
  <c r="CF842" i="1"/>
  <c r="CB842" i="1" s="1"/>
  <c r="CE842" i="1"/>
  <c r="BT842" i="1" s="1"/>
  <c r="CD842" i="1"/>
  <c r="BS842" i="1" s="1"/>
  <c r="BX842" i="1"/>
  <c r="BW842" i="1"/>
  <c r="BV842" i="1"/>
  <c r="BR842" i="1"/>
  <c r="BQ842" i="1"/>
  <c r="BO842" i="1"/>
  <c r="BP842" i="1" s="1"/>
  <c r="BN842" i="1"/>
  <c r="BL842" i="1"/>
  <c r="AN842" i="1"/>
  <c r="CM841" i="1"/>
  <c r="CI841" i="1"/>
  <c r="CH841" i="1"/>
  <c r="CG841" i="1"/>
  <c r="CC841" i="1" s="1"/>
  <c r="CF841" i="1"/>
  <c r="CB841" i="1" s="1"/>
  <c r="CE841" i="1"/>
  <c r="CD841" i="1"/>
  <c r="BS841" i="1" s="1"/>
  <c r="BX841" i="1"/>
  <c r="BW841" i="1"/>
  <c r="BV841" i="1"/>
  <c r="BT841" i="1"/>
  <c r="BR841" i="1"/>
  <c r="BQ841" i="1"/>
  <c r="BP841" i="1"/>
  <c r="BO841" i="1"/>
  <c r="BN841" i="1"/>
  <c r="BL841" i="1"/>
  <c r="BM841" i="1" s="1"/>
  <c r="AN841" i="1"/>
  <c r="CM840" i="1"/>
  <c r="CI840" i="1"/>
  <c r="CH840" i="1"/>
  <c r="CG840" i="1"/>
  <c r="CF840" i="1"/>
  <c r="CE840" i="1"/>
  <c r="BT840" i="1" s="1"/>
  <c r="CD840" i="1"/>
  <c r="BS840" i="1" s="1"/>
  <c r="CC840" i="1"/>
  <c r="CB840" i="1"/>
  <c r="BX840" i="1"/>
  <c r="BW840" i="1"/>
  <c r="BV840" i="1"/>
  <c r="BR840" i="1"/>
  <c r="BQ840" i="1"/>
  <c r="BO840" i="1"/>
  <c r="BP840" i="1" s="1"/>
  <c r="BN840" i="1"/>
  <c r="BL840" i="1"/>
  <c r="AN840" i="1"/>
  <c r="CM839" i="1"/>
  <c r="CI839" i="1"/>
  <c r="CH839" i="1"/>
  <c r="CG839" i="1"/>
  <c r="CC839" i="1" s="1"/>
  <c r="CF839" i="1"/>
  <c r="CB839" i="1" s="1"/>
  <c r="BU839" i="1" s="1"/>
  <c r="CE839" i="1"/>
  <c r="CD839" i="1"/>
  <c r="BS839" i="1" s="1"/>
  <c r="BX839" i="1"/>
  <c r="BW839" i="1"/>
  <c r="BV839" i="1"/>
  <c r="BT839" i="1"/>
  <c r="BR839" i="1"/>
  <c r="BQ839" i="1"/>
  <c r="BP839" i="1"/>
  <c r="BO839" i="1"/>
  <c r="BN839" i="1"/>
  <c r="BL839" i="1"/>
  <c r="AN839" i="1"/>
  <c r="CM838" i="1"/>
  <c r="CI838" i="1"/>
  <c r="CH838" i="1"/>
  <c r="CG838" i="1"/>
  <c r="CF838" i="1"/>
  <c r="CB838" i="1" s="1"/>
  <c r="CE838" i="1"/>
  <c r="BT838" i="1" s="1"/>
  <c r="CD838" i="1"/>
  <c r="CC838" i="1"/>
  <c r="BX838" i="1"/>
  <c r="BW838" i="1"/>
  <c r="BV838" i="1"/>
  <c r="BS838" i="1"/>
  <c r="BR838" i="1"/>
  <c r="BQ838" i="1"/>
  <c r="BO838" i="1"/>
  <c r="BP838" i="1" s="1"/>
  <c r="BN838" i="1"/>
  <c r="BL838" i="1"/>
  <c r="BM838" i="1" s="1"/>
  <c r="AN838" i="1"/>
  <c r="CM837" i="1"/>
  <c r="CI837" i="1"/>
  <c r="CH837" i="1"/>
  <c r="CG837" i="1"/>
  <c r="CC837" i="1" s="1"/>
  <c r="CF837" i="1"/>
  <c r="CB837" i="1" s="1"/>
  <c r="BU837" i="1" s="1"/>
  <c r="CE837" i="1"/>
  <c r="BT837" i="1" s="1"/>
  <c r="CD837" i="1"/>
  <c r="BS837" i="1" s="1"/>
  <c r="BX837" i="1"/>
  <c r="BW837" i="1"/>
  <c r="BV837" i="1"/>
  <c r="BR837" i="1"/>
  <c r="BQ837" i="1"/>
  <c r="BP837" i="1"/>
  <c r="BO837" i="1"/>
  <c r="BN837" i="1"/>
  <c r="BL837" i="1"/>
  <c r="AN837" i="1"/>
  <c r="CM836" i="1"/>
  <c r="CI836" i="1"/>
  <c r="CH836" i="1"/>
  <c r="CG836" i="1"/>
  <c r="CC836" i="1" s="1"/>
  <c r="CF836" i="1"/>
  <c r="CB836" i="1" s="1"/>
  <c r="CE836" i="1"/>
  <c r="BT836" i="1" s="1"/>
  <c r="CD836" i="1"/>
  <c r="BS836" i="1" s="1"/>
  <c r="BX836" i="1"/>
  <c r="BW836" i="1"/>
  <c r="BV836" i="1"/>
  <c r="BR836" i="1"/>
  <c r="BQ836" i="1"/>
  <c r="BO836" i="1"/>
  <c r="BP836" i="1" s="1"/>
  <c r="BN836" i="1"/>
  <c r="BL836" i="1"/>
  <c r="AN836" i="1"/>
  <c r="CM835" i="1"/>
  <c r="CI835" i="1"/>
  <c r="CH835" i="1"/>
  <c r="CG835" i="1"/>
  <c r="CC835" i="1" s="1"/>
  <c r="CF835" i="1"/>
  <c r="CB835" i="1" s="1"/>
  <c r="BU835" i="1" s="1"/>
  <c r="CE835" i="1"/>
  <c r="CD835" i="1"/>
  <c r="BX835" i="1"/>
  <c r="BW835" i="1"/>
  <c r="BV835" i="1"/>
  <c r="BT835" i="1"/>
  <c r="BS835" i="1"/>
  <c r="BR835" i="1"/>
  <c r="BQ835" i="1"/>
  <c r="BO835" i="1"/>
  <c r="BP835" i="1" s="1"/>
  <c r="BN835" i="1"/>
  <c r="BL835" i="1"/>
  <c r="AN835" i="1"/>
  <c r="CM834" i="1"/>
  <c r="CI834" i="1"/>
  <c r="CH834" i="1"/>
  <c r="CG834" i="1"/>
  <c r="CC834" i="1" s="1"/>
  <c r="CF834" i="1"/>
  <c r="CB834" i="1" s="1"/>
  <c r="CE834" i="1"/>
  <c r="CD834" i="1"/>
  <c r="BS834" i="1" s="1"/>
  <c r="BX834" i="1"/>
  <c r="BW834" i="1"/>
  <c r="BV834" i="1"/>
  <c r="BT834" i="1"/>
  <c r="BR834" i="1"/>
  <c r="BQ834" i="1"/>
  <c r="BO834" i="1"/>
  <c r="BN834" i="1"/>
  <c r="BL834" i="1"/>
  <c r="AN834" i="1"/>
  <c r="BM834" i="1" s="1"/>
  <c r="CM833" i="1"/>
  <c r="CI833" i="1"/>
  <c r="CH833" i="1"/>
  <c r="CG833" i="1"/>
  <c r="CF833" i="1"/>
  <c r="CE833" i="1"/>
  <c r="BT833" i="1" s="1"/>
  <c r="CD833" i="1"/>
  <c r="BS833" i="1" s="1"/>
  <c r="CC833" i="1"/>
  <c r="CB833" i="1"/>
  <c r="BX833" i="1"/>
  <c r="BW833" i="1"/>
  <c r="BV833" i="1"/>
  <c r="BR833" i="1"/>
  <c r="BQ833" i="1"/>
  <c r="BO833" i="1"/>
  <c r="BN833" i="1"/>
  <c r="BL833" i="1"/>
  <c r="BM833" i="1" s="1"/>
  <c r="AN833" i="1"/>
  <c r="CM832" i="1"/>
  <c r="CI832" i="1"/>
  <c r="CH832" i="1"/>
  <c r="CG832" i="1"/>
  <c r="CC832" i="1" s="1"/>
  <c r="CF832" i="1"/>
  <c r="CE832" i="1"/>
  <c r="BT832" i="1" s="1"/>
  <c r="CD832" i="1"/>
  <c r="BS832" i="1" s="1"/>
  <c r="CB832" i="1"/>
  <c r="BX832" i="1"/>
  <c r="BW832" i="1"/>
  <c r="BV832" i="1"/>
  <c r="BR832" i="1"/>
  <c r="BQ832" i="1"/>
  <c r="BO832" i="1"/>
  <c r="BN832" i="1"/>
  <c r="BL832" i="1"/>
  <c r="AN832" i="1"/>
  <c r="BM832" i="1" s="1"/>
  <c r="CM831" i="1"/>
  <c r="CI831" i="1"/>
  <c r="CH831" i="1"/>
  <c r="CG831" i="1"/>
  <c r="CC831" i="1" s="1"/>
  <c r="CF831" i="1"/>
  <c r="CE831" i="1"/>
  <c r="BT831" i="1" s="1"/>
  <c r="CD831" i="1"/>
  <c r="BS831" i="1" s="1"/>
  <c r="CB831" i="1"/>
  <c r="BU831" i="1" s="1"/>
  <c r="BX831" i="1"/>
  <c r="BW831" i="1"/>
  <c r="BV831" i="1"/>
  <c r="BR831" i="1"/>
  <c r="BQ831" i="1"/>
  <c r="BO831" i="1"/>
  <c r="BP831" i="1" s="1"/>
  <c r="BN831" i="1"/>
  <c r="BL831" i="1"/>
  <c r="AN831" i="1"/>
  <c r="CM830" i="1"/>
  <c r="CI830" i="1"/>
  <c r="CH830" i="1"/>
  <c r="CG830" i="1"/>
  <c r="CC830" i="1" s="1"/>
  <c r="CF830" i="1"/>
  <c r="CB830" i="1" s="1"/>
  <c r="BU830" i="1" s="1"/>
  <c r="CE830" i="1"/>
  <c r="BT830" i="1" s="1"/>
  <c r="CD830" i="1"/>
  <c r="BS830" i="1" s="1"/>
  <c r="BX830" i="1"/>
  <c r="BW830" i="1"/>
  <c r="BV830" i="1"/>
  <c r="BR830" i="1"/>
  <c r="BQ830" i="1"/>
  <c r="BP830" i="1"/>
  <c r="BO830" i="1"/>
  <c r="BN830" i="1"/>
  <c r="BL830" i="1"/>
  <c r="AN830" i="1"/>
  <c r="BM830" i="1" s="1"/>
  <c r="CM829" i="1"/>
  <c r="CI829" i="1"/>
  <c r="CH829" i="1"/>
  <c r="CG829" i="1"/>
  <c r="CC829" i="1" s="1"/>
  <c r="CF829" i="1"/>
  <c r="CE829" i="1"/>
  <c r="CD829" i="1"/>
  <c r="BS829" i="1" s="1"/>
  <c r="CB829" i="1"/>
  <c r="BU829" i="1" s="1"/>
  <c r="BX829" i="1"/>
  <c r="BW829" i="1"/>
  <c r="BV829" i="1"/>
  <c r="BT829" i="1"/>
  <c r="BR829" i="1"/>
  <c r="BQ829" i="1"/>
  <c r="BO829" i="1"/>
  <c r="BP829" i="1" s="1"/>
  <c r="BN829" i="1"/>
  <c r="BL829" i="1"/>
  <c r="AN829" i="1"/>
  <c r="CM828" i="1"/>
  <c r="CI828" i="1"/>
  <c r="CH828" i="1"/>
  <c r="CG828" i="1"/>
  <c r="CF828" i="1"/>
  <c r="CE828" i="1"/>
  <c r="CD828" i="1"/>
  <c r="BS828" i="1" s="1"/>
  <c r="CC828" i="1"/>
  <c r="CB828" i="1"/>
  <c r="BU828" i="1" s="1"/>
  <c r="BX828" i="1"/>
  <c r="BW828" i="1"/>
  <c r="BV828" i="1"/>
  <c r="BT828" i="1"/>
  <c r="BR828" i="1"/>
  <c r="BQ828" i="1"/>
  <c r="BO828" i="1"/>
  <c r="BN828" i="1"/>
  <c r="BL828" i="1"/>
  <c r="AN828" i="1"/>
  <c r="BM828" i="1" s="1"/>
  <c r="CM827" i="1"/>
  <c r="CI827" i="1"/>
  <c r="CH827" i="1"/>
  <c r="CG827" i="1"/>
  <c r="CC827" i="1" s="1"/>
  <c r="CF827" i="1"/>
  <c r="CB827" i="1" s="1"/>
  <c r="CE827" i="1"/>
  <c r="BT827" i="1" s="1"/>
  <c r="CD827" i="1"/>
  <c r="BS827" i="1" s="1"/>
  <c r="BX827" i="1"/>
  <c r="BW827" i="1"/>
  <c r="BV827" i="1"/>
  <c r="BR827" i="1"/>
  <c r="BQ827" i="1"/>
  <c r="BO827" i="1"/>
  <c r="BN827" i="1"/>
  <c r="BM827" i="1"/>
  <c r="BL827" i="1"/>
  <c r="AN827" i="1"/>
  <c r="CM826" i="1"/>
  <c r="CI826" i="1"/>
  <c r="CH826" i="1"/>
  <c r="CG826" i="1"/>
  <c r="CC826" i="1" s="1"/>
  <c r="CF826" i="1"/>
  <c r="CB826" i="1" s="1"/>
  <c r="CE826" i="1"/>
  <c r="BT826" i="1" s="1"/>
  <c r="CD826" i="1"/>
  <c r="BS826" i="1" s="1"/>
  <c r="BX826" i="1"/>
  <c r="BW826" i="1"/>
  <c r="BV826" i="1"/>
  <c r="BR826" i="1"/>
  <c r="BQ826" i="1"/>
  <c r="BO826" i="1"/>
  <c r="BN826" i="1"/>
  <c r="BL826" i="1"/>
  <c r="AN826" i="1"/>
  <c r="BM826" i="1" s="1"/>
  <c r="CM825" i="1"/>
  <c r="CI825" i="1"/>
  <c r="CH825" i="1"/>
  <c r="CG825" i="1"/>
  <c r="CC825" i="1" s="1"/>
  <c r="CF825" i="1"/>
  <c r="CB825" i="1" s="1"/>
  <c r="BU825" i="1" s="1"/>
  <c r="CE825" i="1"/>
  <c r="BT825" i="1" s="1"/>
  <c r="CD825" i="1"/>
  <c r="BS825" i="1" s="1"/>
  <c r="BX825" i="1"/>
  <c r="BW825" i="1"/>
  <c r="BV825" i="1"/>
  <c r="BR825" i="1"/>
  <c r="BQ825" i="1"/>
  <c r="BO825" i="1"/>
  <c r="BP825" i="1" s="1"/>
  <c r="BN825" i="1"/>
  <c r="BL825" i="1"/>
  <c r="AN825" i="1"/>
  <c r="CM824" i="1"/>
  <c r="CI824" i="1"/>
  <c r="CH824" i="1"/>
  <c r="CG824" i="1"/>
  <c r="CC824" i="1" s="1"/>
  <c r="CF824" i="1"/>
  <c r="CB824" i="1" s="1"/>
  <c r="CE824" i="1"/>
  <c r="BT824" i="1" s="1"/>
  <c r="CD824" i="1"/>
  <c r="BS824" i="1" s="1"/>
  <c r="BX824" i="1"/>
  <c r="BW824" i="1"/>
  <c r="BV824" i="1"/>
  <c r="BR824" i="1"/>
  <c r="BQ824" i="1"/>
  <c r="BP824" i="1"/>
  <c r="BO824" i="1"/>
  <c r="BN824" i="1"/>
  <c r="BL824" i="1"/>
  <c r="AN824" i="1"/>
  <c r="CM823" i="1"/>
  <c r="CI823" i="1"/>
  <c r="CH823" i="1"/>
  <c r="CG823" i="1"/>
  <c r="CC823" i="1" s="1"/>
  <c r="CF823" i="1"/>
  <c r="CE823" i="1"/>
  <c r="CD823" i="1"/>
  <c r="BS823" i="1" s="1"/>
  <c r="CB823" i="1"/>
  <c r="BU823" i="1" s="1"/>
  <c r="BX823" i="1"/>
  <c r="BW823" i="1"/>
  <c r="BV823" i="1"/>
  <c r="BT823" i="1"/>
  <c r="BR823" i="1"/>
  <c r="BQ823" i="1"/>
  <c r="BP823" i="1"/>
  <c r="BO823" i="1"/>
  <c r="BN823" i="1"/>
  <c r="BL823" i="1"/>
  <c r="AN823" i="1"/>
  <c r="CM822" i="1"/>
  <c r="CI822" i="1"/>
  <c r="CH822" i="1"/>
  <c r="CG822" i="1"/>
  <c r="CC822" i="1" s="1"/>
  <c r="CF822" i="1"/>
  <c r="CB822" i="1" s="1"/>
  <c r="CE822" i="1"/>
  <c r="BT822" i="1" s="1"/>
  <c r="CD822" i="1"/>
  <c r="BS822" i="1" s="1"/>
  <c r="BX822" i="1"/>
  <c r="BW822" i="1"/>
  <c r="BV822" i="1"/>
  <c r="BR822" i="1"/>
  <c r="BQ822" i="1"/>
  <c r="BO822" i="1"/>
  <c r="BN822" i="1"/>
  <c r="BM822" i="1"/>
  <c r="BL822" i="1"/>
  <c r="AN822" i="1"/>
  <c r="CM821" i="1"/>
  <c r="CI821" i="1"/>
  <c r="CH821" i="1"/>
  <c r="CG821" i="1"/>
  <c r="CC821" i="1" s="1"/>
  <c r="CF821" i="1"/>
  <c r="CB821" i="1" s="1"/>
  <c r="CE821" i="1"/>
  <c r="BT821" i="1" s="1"/>
  <c r="CD821" i="1"/>
  <c r="BS821" i="1" s="1"/>
  <c r="BX821" i="1"/>
  <c r="BW821" i="1"/>
  <c r="BV821" i="1"/>
  <c r="BR821" i="1"/>
  <c r="BQ821" i="1"/>
  <c r="BO821" i="1"/>
  <c r="BN821" i="1"/>
  <c r="BM821" i="1"/>
  <c r="BL821" i="1"/>
  <c r="AN821" i="1"/>
  <c r="CM820" i="1"/>
  <c r="CI820" i="1"/>
  <c r="CH820" i="1"/>
  <c r="CG820" i="1"/>
  <c r="CC820" i="1" s="1"/>
  <c r="CF820" i="1"/>
  <c r="CB820" i="1" s="1"/>
  <c r="CE820" i="1"/>
  <c r="BT820" i="1" s="1"/>
  <c r="CD820" i="1"/>
  <c r="BS820" i="1" s="1"/>
  <c r="BX820" i="1"/>
  <c r="BW820" i="1"/>
  <c r="BV820" i="1"/>
  <c r="BR820" i="1"/>
  <c r="BQ820" i="1"/>
  <c r="BO820" i="1"/>
  <c r="BN820" i="1"/>
  <c r="BM820" i="1"/>
  <c r="BL820" i="1"/>
  <c r="AN820" i="1"/>
  <c r="CM819" i="1"/>
  <c r="CI819" i="1"/>
  <c r="CH819" i="1"/>
  <c r="CG819" i="1"/>
  <c r="CC819" i="1" s="1"/>
  <c r="CF819" i="1"/>
  <c r="CB819" i="1" s="1"/>
  <c r="CE819" i="1"/>
  <c r="BT819" i="1" s="1"/>
  <c r="CD819" i="1"/>
  <c r="BS819" i="1" s="1"/>
  <c r="BX819" i="1"/>
  <c r="BW819" i="1"/>
  <c r="BV819" i="1"/>
  <c r="BR819" i="1"/>
  <c r="BQ819" i="1"/>
  <c r="BO819" i="1"/>
  <c r="BP819" i="1" s="1"/>
  <c r="BN819" i="1"/>
  <c r="BL819" i="1"/>
  <c r="AN819" i="1"/>
  <c r="CM818" i="1"/>
  <c r="CI818" i="1"/>
  <c r="CH818" i="1"/>
  <c r="CG818" i="1"/>
  <c r="CC818" i="1" s="1"/>
  <c r="CF818" i="1"/>
  <c r="CB818" i="1" s="1"/>
  <c r="CE818" i="1"/>
  <c r="BT818" i="1" s="1"/>
  <c r="CD818" i="1"/>
  <c r="BS818" i="1" s="1"/>
  <c r="BX818" i="1"/>
  <c r="BW818" i="1"/>
  <c r="BV818" i="1"/>
  <c r="BR818" i="1"/>
  <c r="BQ818" i="1"/>
  <c r="BP818" i="1"/>
  <c r="BO818" i="1"/>
  <c r="BN818" i="1"/>
  <c r="BL818" i="1"/>
  <c r="AN818" i="1"/>
  <c r="CM817" i="1"/>
  <c r="CI817" i="1"/>
  <c r="CH817" i="1"/>
  <c r="CG817" i="1"/>
  <c r="CC817" i="1" s="1"/>
  <c r="CF817" i="1"/>
  <c r="CE817" i="1"/>
  <c r="CD817" i="1"/>
  <c r="BS817" i="1" s="1"/>
  <c r="CB817" i="1"/>
  <c r="BU817" i="1" s="1"/>
  <c r="BX817" i="1"/>
  <c r="BW817" i="1"/>
  <c r="BV817" i="1"/>
  <c r="BT817" i="1"/>
  <c r="BR817" i="1"/>
  <c r="BQ817" i="1"/>
  <c r="BO817" i="1"/>
  <c r="BP817" i="1" s="1"/>
  <c r="BN817" i="1"/>
  <c r="BL817" i="1"/>
  <c r="AN817" i="1"/>
  <c r="BM817" i="1" s="1"/>
  <c r="CM816" i="1"/>
  <c r="CI816" i="1"/>
  <c r="CH816" i="1"/>
  <c r="CG816" i="1"/>
  <c r="CC816" i="1" s="1"/>
  <c r="CF816" i="1"/>
  <c r="CB816" i="1" s="1"/>
  <c r="BU816" i="1" s="1"/>
  <c r="CE816" i="1"/>
  <c r="BT816" i="1" s="1"/>
  <c r="CD816" i="1"/>
  <c r="BS816" i="1" s="1"/>
  <c r="BX816" i="1"/>
  <c r="BW816" i="1"/>
  <c r="BV816" i="1"/>
  <c r="BR816" i="1"/>
  <c r="BQ816" i="1"/>
  <c r="BO816" i="1"/>
  <c r="BN816" i="1"/>
  <c r="BM816" i="1"/>
  <c r="BL816" i="1"/>
  <c r="AN816" i="1"/>
  <c r="CM815" i="1"/>
  <c r="CI815" i="1"/>
  <c r="CH815" i="1"/>
  <c r="CG815" i="1"/>
  <c r="CC815" i="1" s="1"/>
  <c r="CF815" i="1"/>
  <c r="CB815" i="1" s="1"/>
  <c r="BU815" i="1" s="1"/>
  <c r="CE815" i="1"/>
  <c r="BT815" i="1" s="1"/>
  <c r="CD815" i="1"/>
  <c r="BS815" i="1" s="1"/>
  <c r="BX815" i="1"/>
  <c r="BW815" i="1"/>
  <c r="BV815" i="1"/>
  <c r="BR815" i="1"/>
  <c r="BQ815" i="1"/>
  <c r="BP815" i="1"/>
  <c r="BO815" i="1"/>
  <c r="BN815" i="1"/>
  <c r="BL815" i="1"/>
  <c r="AN815" i="1"/>
  <c r="CM814" i="1"/>
  <c r="CI814" i="1"/>
  <c r="CH814" i="1"/>
  <c r="CG814" i="1"/>
  <c r="CC814" i="1" s="1"/>
  <c r="CF814" i="1"/>
  <c r="CB814" i="1" s="1"/>
  <c r="CE814" i="1"/>
  <c r="BT814" i="1" s="1"/>
  <c r="CD814" i="1"/>
  <c r="BS814" i="1" s="1"/>
  <c r="BX814" i="1"/>
  <c r="BW814" i="1"/>
  <c r="BV814" i="1"/>
  <c r="BR814" i="1"/>
  <c r="BQ814" i="1"/>
  <c r="BO814" i="1"/>
  <c r="BN814" i="1"/>
  <c r="BL814" i="1"/>
  <c r="AN814" i="1"/>
  <c r="CM813" i="1"/>
  <c r="CI813" i="1"/>
  <c r="CH813" i="1"/>
  <c r="CG813" i="1"/>
  <c r="CC813" i="1" s="1"/>
  <c r="CF813" i="1"/>
  <c r="CB813" i="1" s="1"/>
  <c r="CE813" i="1"/>
  <c r="BT813" i="1" s="1"/>
  <c r="CD813" i="1"/>
  <c r="BX813" i="1"/>
  <c r="BW813" i="1"/>
  <c r="BV813" i="1"/>
  <c r="BS813" i="1"/>
  <c r="BR813" i="1"/>
  <c r="BQ813" i="1"/>
  <c r="BP813" i="1"/>
  <c r="BO813" i="1"/>
  <c r="BN813" i="1"/>
  <c r="BL813" i="1"/>
  <c r="AN813" i="1"/>
  <c r="CM812" i="1"/>
  <c r="CI812" i="1"/>
  <c r="CH812" i="1"/>
  <c r="CG812" i="1"/>
  <c r="CC812" i="1" s="1"/>
  <c r="CF812" i="1"/>
  <c r="CB812" i="1" s="1"/>
  <c r="BU812" i="1" s="1"/>
  <c r="CE812" i="1"/>
  <c r="BT812" i="1" s="1"/>
  <c r="CD812" i="1"/>
  <c r="BS812" i="1" s="1"/>
  <c r="BX812" i="1"/>
  <c r="BW812" i="1"/>
  <c r="BV812" i="1"/>
  <c r="BR812" i="1"/>
  <c r="BQ812" i="1"/>
  <c r="BO812" i="1"/>
  <c r="BP812" i="1" s="1"/>
  <c r="BN812" i="1"/>
  <c r="BM812" i="1"/>
  <c r="BL812" i="1"/>
  <c r="AN812" i="1"/>
  <c r="CM811" i="1"/>
  <c r="CI811" i="1"/>
  <c r="CH811" i="1"/>
  <c r="CG811" i="1"/>
  <c r="CC811" i="1" s="1"/>
  <c r="CF811" i="1"/>
  <c r="CB811" i="1" s="1"/>
  <c r="CE811" i="1"/>
  <c r="CD811" i="1"/>
  <c r="BS811" i="1" s="1"/>
  <c r="BX811" i="1"/>
  <c r="BW811" i="1"/>
  <c r="BV811" i="1"/>
  <c r="BT811" i="1"/>
  <c r="BR811" i="1"/>
  <c r="BQ811" i="1"/>
  <c r="BP811" i="1"/>
  <c r="BO811" i="1"/>
  <c r="BN811" i="1"/>
  <c r="BL811" i="1"/>
  <c r="AN811" i="1"/>
  <c r="CM810" i="1"/>
  <c r="CI810" i="1"/>
  <c r="CH810" i="1"/>
  <c r="CG810" i="1"/>
  <c r="CC810" i="1" s="1"/>
  <c r="CF810" i="1"/>
  <c r="CB810" i="1" s="1"/>
  <c r="CE810" i="1"/>
  <c r="BT810" i="1" s="1"/>
  <c r="CD810" i="1"/>
  <c r="BS810" i="1" s="1"/>
  <c r="BX810" i="1"/>
  <c r="BW810" i="1"/>
  <c r="BV810" i="1"/>
  <c r="BR810" i="1"/>
  <c r="BQ810" i="1"/>
  <c r="BO810" i="1"/>
  <c r="BP810" i="1" s="1"/>
  <c r="BN810" i="1"/>
  <c r="BL810" i="1"/>
  <c r="AN810" i="1"/>
  <c r="BM810" i="1" s="1"/>
  <c r="CM809" i="1"/>
  <c r="CI809" i="1"/>
  <c r="CH809" i="1"/>
  <c r="CG809" i="1"/>
  <c r="CC809" i="1" s="1"/>
  <c r="CF809" i="1"/>
  <c r="CE809" i="1"/>
  <c r="CD809" i="1"/>
  <c r="CB809" i="1"/>
  <c r="BX809" i="1"/>
  <c r="BW809" i="1"/>
  <c r="BV809" i="1"/>
  <c r="BT809" i="1"/>
  <c r="BS809" i="1"/>
  <c r="BR809" i="1"/>
  <c r="BQ809" i="1"/>
  <c r="BP809" i="1"/>
  <c r="BO809" i="1"/>
  <c r="BN809" i="1"/>
  <c r="BL809" i="1"/>
  <c r="AN809" i="1"/>
  <c r="CM808" i="1"/>
  <c r="CI808" i="1"/>
  <c r="CH808" i="1"/>
  <c r="CG808" i="1"/>
  <c r="CC808" i="1" s="1"/>
  <c r="CF808" i="1"/>
  <c r="CB808" i="1" s="1"/>
  <c r="CE808" i="1"/>
  <c r="BT808" i="1" s="1"/>
  <c r="CD808" i="1"/>
  <c r="BX808" i="1"/>
  <c r="BW808" i="1"/>
  <c r="BV808" i="1"/>
  <c r="BS808" i="1"/>
  <c r="BR808" i="1"/>
  <c r="BQ808" i="1"/>
  <c r="BO808" i="1"/>
  <c r="BP808" i="1" s="1"/>
  <c r="BN808" i="1"/>
  <c r="BL808" i="1"/>
  <c r="AN808" i="1"/>
  <c r="BM808" i="1" s="1"/>
  <c r="CM807" i="1"/>
  <c r="CI807" i="1"/>
  <c r="CH807" i="1"/>
  <c r="CG807" i="1"/>
  <c r="CF807" i="1"/>
  <c r="CB807" i="1" s="1"/>
  <c r="BU807" i="1" s="1"/>
  <c r="CE807" i="1"/>
  <c r="BT807" i="1" s="1"/>
  <c r="CD807" i="1"/>
  <c r="BS807" i="1" s="1"/>
  <c r="CC807" i="1"/>
  <c r="BX807" i="1"/>
  <c r="BW807" i="1"/>
  <c r="BV807" i="1"/>
  <c r="BR807" i="1"/>
  <c r="BQ807" i="1"/>
  <c r="BO807" i="1"/>
  <c r="BP807" i="1" s="1"/>
  <c r="BN807" i="1"/>
  <c r="BL807" i="1"/>
  <c r="AN807" i="1"/>
  <c r="BM807" i="1" s="1"/>
  <c r="CM806" i="1"/>
  <c r="CI806" i="1"/>
  <c r="CH806" i="1"/>
  <c r="CG806" i="1"/>
  <c r="CC806" i="1" s="1"/>
  <c r="CF806" i="1"/>
  <c r="CE806" i="1"/>
  <c r="CD806" i="1"/>
  <c r="BS806" i="1" s="1"/>
  <c r="CB806" i="1"/>
  <c r="BU806" i="1" s="1"/>
  <c r="BX806" i="1"/>
  <c r="BW806" i="1"/>
  <c r="BV806" i="1"/>
  <c r="BT806" i="1"/>
  <c r="BR806" i="1"/>
  <c r="BQ806" i="1"/>
  <c r="BP806" i="1"/>
  <c r="BO806" i="1"/>
  <c r="BN806" i="1"/>
  <c r="BL806" i="1"/>
  <c r="BM806" i="1" s="1"/>
  <c r="AN806" i="1"/>
  <c r="CM805" i="1"/>
  <c r="CI805" i="1"/>
  <c r="CH805" i="1"/>
  <c r="CG805" i="1"/>
  <c r="CC805" i="1" s="1"/>
  <c r="CF805" i="1"/>
  <c r="CB805" i="1" s="1"/>
  <c r="BU805" i="1" s="1"/>
  <c r="CE805" i="1"/>
  <c r="CD805" i="1"/>
  <c r="BS805" i="1" s="1"/>
  <c r="BX805" i="1"/>
  <c r="BW805" i="1"/>
  <c r="BV805" i="1"/>
  <c r="BT805" i="1"/>
  <c r="BR805" i="1"/>
  <c r="BQ805" i="1"/>
  <c r="BP805" i="1"/>
  <c r="BO805" i="1"/>
  <c r="BN805" i="1"/>
  <c r="BL805" i="1"/>
  <c r="AN805" i="1"/>
  <c r="CM804" i="1"/>
  <c r="CI804" i="1"/>
  <c r="CH804" i="1"/>
  <c r="CG804" i="1"/>
  <c r="CC804" i="1" s="1"/>
  <c r="CF804" i="1"/>
  <c r="CE804" i="1"/>
  <c r="BT804" i="1" s="1"/>
  <c r="CD804" i="1"/>
  <c r="BS804" i="1" s="1"/>
  <c r="CB804" i="1"/>
  <c r="BU804" i="1" s="1"/>
  <c r="BX804" i="1"/>
  <c r="BW804" i="1"/>
  <c r="BV804" i="1"/>
  <c r="BR804" i="1"/>
  <c r="BQ804" i="1"/>
  <c r="BP804" i="1"/>
  <c r="BO804" i="1"/>
  <c r="BN804" i="1"/>
  <c r="BL804" i="1"/>
  <c r="BM804" i="1" s="1"/>
  <c r="AN804" i="1"/>
  <c r="CM803" i="1"/>
  <c r="CI803" i="1"/>
  <c r="CH803" i="1"/>
  <c r="CG803" i="1"/>
  <c r="CC803" i="1" s="1"/>
  <c r="CF803" i="1"/>
  <c r="CB803" i="1" s="1"/>
  <c r="BU803" i="1" s="1"/>
  <c r="CE803" i="1"/>
  <c r="CD803" i="1"/>
  <c r="BS803" i="1" s="1"/>
  <c r="BX803" i="1"/>
  <c r="BW803" i="1"/>
  <c r="BV803" i="1"/>
  <c r="BT803" i="1"/>
  <c r="BR803" i="1"/>
  <c r="BQ803" i="1"/>
  <c r="BO803" i="1"/>
  <c r="BP803" i="1" s="1"/>
  <c r="BN803" i="1"/>
  <c r="BL803" i="1"/>
  <c r="AN803" i="1"/>
  <c r="CM802" i="1"/>
  <c r="CI802" i="1"/>
  <c r="CH802" i="1"/>
  <c r="CG802" i="1"/>
  <c r="CC802" i="1" s="1"/>
  <c r="CF802" i="1"/>
  <c r="CB802" i="1" s="1"/>
  <c r="BU802" i="1" s="1"/>
  <c r="CE802" i="1"/>
  <c r="CD802" i="1"/>
  <c r="BS802" i="1" s="1"/>
  <c r="BX802" i="1"/>
  <c r="BW802" i="1"/>
  <c r="BV802" i="1"/>
  <c r="BT802" i="1"/>
  <c r="BR802" i="1"/>
  <c r="BQ802" i="1"/>
  <c r="BP802" i="1"/>
  <c r="BO802" i="1"/>
  <c r="BN802" i="1"/>
  <c r="BL802" i="1"/>
  <c r="AN802" i="1"/>
  <c r="CM801" i="1"/>
  <c r="CI801" i="1"/>
  <c r="CH801" i="1"/>
  <c r="CG801" i="1"/>
  <c r="CC801" i="1" s="1"/>
  <c r="CF801" i="1"/>
  <c r="CB801" i="1" s="1"/>
  <c r="BU801" i="1" s="1"/>
  <c r="CE801" i="1"/>
  <c r="CD801" i="1"/>
  <c r="BX801" i="1"/>
  <c r="BW801" i="1"/>
  <c r="BV801" i="1"/>
  <c r="BT801" i="1"/>
  <c r="BS801" i="1"/>
  <c r="BR801" i="1"/>
  <c r="BQ801" i="1"/>
  <c r="BP801" i="1"/>
  <c r="BO801" i="1"/>
  <c r="BN801" i="1"/>
  <c r="BL801" i="1"/>
  <c r="AN801" i="1"/>
  <c r="CM800" i="1"/>
  <c r="CI800" i="1"/>
  <c r="CH800" i="1"/>
  <c r="CG800" i="1"/>
  <c r="CF800" i="1"/>
  <c r="CE800" i="1"/>
  <c r="CD800" i="1"/>
  <c r="BS800" i="1" s="1"/>
  <c r="CC800" i="1"/>
  <c r="CB800" i="1"/>
  <c r="BX800" i="1"/>
  <c r="BW800" i="1"/>
  <c r="BV800" i="1"/>
  <c r="BT800" i="1"/>
  <c r="BR800" i="1"/>
  <c r="BQ800" i="1"/>
  <c r="BP800" i="1"/>
  <c r="BO800" i="1"/>
  <c r="BN800" i="1"/>
  <c r="BL800" i="1"/>
  <c r="BM800" i="1" s="1"/>
  <c r="AN800" i="1"/>
  <c r="CM799" i="1"/>
  <c r="CI799" i="1"/>
  <c r="CH799" i="1"/>
  <c r="CG799" i="1"/>
  <c r="CF799" i="1"/>
  <c r="CE799" i="1"/>
  <c r="BT799" i="1" s="1"/>
  <c r="CD799" i="1"/>
  <c r="BS799" i="1" s="1"/>
  <c r="CC799" i="1"/>
  <c r="CB799" i="1"/>
  <c r="BX799" i="1"/>
  <c r="BW799" i="1"/>
  <c r="BV799" i="1"/>
  <c r="BR799" i="1"/>
  <c r="BQ799" i="1"/>
  <c r="BP799" i="1"/>
  <c r="BO799" i="1"/>
  <c r="BN799" i="1"/>
  <c r="BL799" i="1"/>
  <c r="AN799" i="1"/>
  <c r="CM798" i="1"/>
  <c r="CI798" i="1"/>
  <c r="CH798" i="1"/>
  <c r="CG798" i="1"/>
  <c r="CC798" i="1" s="1"/>
  <c r="CF798" i="1"/>
  <c r="CB798" i="1" s="1"/>
  <c r="CE798" i="1"/>
  <c r="BT798" i="1" s="1"/>
  <c r="CD798" i="1"/>
  <c r="BS798" i="1" s="1"/>
  <c r="BX798" i="1"/>
  <c r="BW798" i="1"/>
  <c r="BV798" i="1"/>
  <c r="BR798" i="1"/>
  <c r="BQ798" i="1"/>
  <c r="BP798" i="1"/>
  <c r="BO798" i="1"/>
  <c r="BN798" i="1"/>
  <c r="BL798" i="1"/>
  <c r="BM798" i="1" s="1"/>
  <c r="AN798" i="1"/>
  <c r="CM797" i="1"/>
  <c r="CI797" i="1"/>
  <c r="CH797" i="1"/>
  <c r="CG797" i="1"/>
  <c r="CC797" i="1" s="1"/>
  <c r="CF797" i="1"/>
  <c r="CB797" i="1" s="1"/>
  <c r="CE797" i="1"/>
  <c r="CD797" i="1"/>
  <c r="BS797" i="1" s="1"/>
  <c r="BX797" i="1"/>
  <c r="BW797" i="1"/>
  <c r="BV797" i="1"/>
  <c r="BT797" i="1"/>
  <c r="BR797" i="1"/>
  <c r="BQ797" i="1"/>
  <c r="BP797" i="1"/>
  <c r="BO797" i="1"/>
  <c r="BN797" i="1"/>
  <c r="BL797" i="1"/>
  <c r="AN797" i="1"/>
  <c r="CM796" i="1"/>
  <c r="CI796" i="1"/>
  <c r="CH796" i="1"/>
  <c r="CG796" i="1"/>
  <c r="CC796" i="1" s="1"/>
  <c r="CF796" i="1"/>
  <c r="CB796" i="1" s="1"/>
  <c r="BU796" i="1" s="1"/>
  <c r="CE796" i="1"/>
  <c r="BT796" i="1" s="1"/>
  <c r="CD796" i="1"/>
  <c r="BS796" i="1" s="1"/>
  <c r="BX796" i="1"/>
  <c r="BW796" i="1"/>
  <c r="BV796" i="1"/>
  <c r="BR796" i="1"/>
  <c r="BQ796" i="1"/>
  <c r="BP796" i="1"/>
  <c r="BO796" i="1"/>
  <c r="BN796" i="1"/>
  <c r="BL796" i="1"/>
  <c r="AN796" i="1"/>
  <c r="BM796" i="1" s="1"/>
  <c r="CM795" i="1"/>
  <c r="CI795" i="1"/>
  <c r="CH795" i="1"/>
  <c r="CG795" i="1"/>
  <c r="CC795" i="1" s="1"/>
  <c r="CF795" i="1"/>
  <c r="CB795" i="1" s="1"/>
  <c r="CE795" i="1"/>
  <c r="CD795" i="1"/>
  <c r="BX795" i="1"/>
  <c r="BW795" i="1"/>
  <c r="BV795" i="1"/>
  <c r="BT795" i="1"/>
  <c r="BS795" i="1"/>
  <c r="BR795" i="1"/>
  <c r="BQ795" i="1"/>
  <c r="BP795" i="1"/>
  <c r="BO795" i="1"/>
  <c r="BN795" i="1"/>
  <c r="BL795" i="1"/>
  <c r="AN795" i="1"/>
  <c r="BM795" i="1" s="1"/>
  <c r="CM794" i="1"/>
  <c r="CI794" i="1"/>
  <c r="CH794" i="1"/>
  <c r="CG794" i="1"/>
  <c r="CC794" i="1" s="1"/>
  <c r="CF794" i="1"/>
  <c r="CB794" i="1" s="1"/>
  <c r="BU794" i="1" s="1"/>
  <c r="CE794" i="1"/>
  <c r="CD794" i="1"/>
  <c r="BS794" i="1" s="1"/>
  <c r="BX794" i="1"/>
  <c r="BW794" i="1"/>
  <c r="BV794" i="1"/>
  <c r="BT794" i="1"/>
  <c r="BR794" i="1"/>
  <c r="BQ794" i="1"/>
  <c r="BO794" i="1"/>
  <c r="BP794" i="1" s="1"/>
  <c r="BN794" i="1"/>
  <c r="BL794" i="1"/>
  <c r="BM794" i="1" s="1"/>
  <c r="AN794" i="1"/>
  <c r="CM793" i="1"/>
  <c r="CI793" i="1"/>
  <c r="CH793" i="1"/>
  <c r="CG793" i="1"/>
  <c r="CF793" i="1"/>
  <c r="CE793" i="1"/>
  <c r="BT793" i="1" s="1"/>
  <c r="CD793" i="1"/>
  <c r="BS793" i="1" s="1"/>
  <c r="CC793" i="1"/>
  <c r="CB793" i="1"/>
  <c r="BU793" i="1" s="1"/>
  <c r="BX793" i="1"/>
  <c r="BW793" i="1"/>
  <c r="BV793" i="1"/>
  <c r="BR793" i="1"/>
  <c r="BQ793" i="1"/>
  <c r="BO793" i="1"/>
  <c r="BP793" i="1" s="1"/>
  <c r="BN793" i="1"/>
  <c r="BL793" i="1"/>
  <c r="AN793" i="1"/>
  <c r="CM792" i="1"/>
  <c r="CI792" i="1"/>
  <c r="CH792" i="1"/>
  <c r="CG792" i="1"/>
  <c r="CC792" i="1" s="1"/>
  <c r="CF792" i="1"/>
  <c r="CB792" i="1" s="1"/>
  <c r="CE792" i="1"/>
  <c r="BT792" i="1" s="1"/>
  <c r="CD792" i="1"/>
  <c r="BS792" i="1" s="1"/>
  <c r="BX792" i="1"/>
  <c r="BW792" i="1"/>
  <c r="BV792" i="1"/>
  <c r="BR792" i="1"/>
  <c r="BQ792" i="1"/>
  <c r="BO792" i="1"/>
  <c r="BP792" i="1" s="1"/>
  <c r="BN792" i="1"/>
  <c r="BL792" i="1"/>
  <c r="AN792" i="1"/>
  <c r="CM791" i="1"/>
  <c r="CI791" i="1"/>
  <c r="CH791" i="1"/>
  <c r="CG791" i="1"/>
  <c r="CC791" i="1" s="1"/>
  <c r="CF791" i="1"/>
  <c r="CB791" i="1" s="1"/>
  <c r="BU791" i="1" s="1"/>
  <c r="CE791" i="1"/>
  <c r="BT791" i="1" s="1"/>
  <c r="CD791" i="1"/>
  <c r="BS791" i="1" s="1"/>
  <c r="BX791" i="1"/>
  <c r="BW791" i="1"/>
  <c r="BV791" i="1"/>
  <c r="BR791" i="1"/>
  <c r="BQ791" i="1"/>
  <c r="BO791" i="1"/>
  <c r="BP791" i="1" s="1"/>
  <c r="BN791" i="1"/>
  <c r="BL791" i="1"/>
  <c r="AN791" i="1"/>
  <c r="BM791" i="1" s="1"/>
  <c r="CM790" i="1"/>
  <c r="CI790" i="1"/>
  <c r="CH790" i="1"/>
  <c r="CG790" i="1"/>
  <c r="CC790" i="1" s="1"/>
  <c r="CF790" i="1"/>
  <c r="CB790" i="1" s="1"/>
  <c r="BU790" i="1" s="1"/>
  <c r="CE790" i="1"/>
  <c r="BT790" i="1" s="1"/>
  <c r="CD790" i="1"/>
  <c r="BS790" i="1" s="1"/>
  <c r="BX790" i="1"/>
  <c r="BW790" i="1"/>
  <c r="BV790" i="1"/>
  <c r="BR790" i="1"/>
  <c r="BQ790" i="1"/>
  <c r="BP790" i="1"/>
  <c r="BO790" i="1"/>
  <c r="BN790" i="1"/>
  <c r="BL790" i="1"/>
  <c r="AN790" i="1"/>
  <c r="CM789" i="1"/>
  <c r="CI789" i="1"/>
  <c r="CH789" i="1"/>
  <c r="CG789" i="1"/>
  <c r="CC789" i="1" s="1"/>
  <c r="CF789" i="1"/>
  <c r="CB789" i="1" s="1"/>
  <c r="BU789" i="1" s="1"/>
  <c r="CE789" i="1"/>
  <c r="CD789" i="1"/>
  <c r="BS789" i="1" s="1"/>
  <c r="BX789" i="1"/>
  <c r="BW789" i="1"/>
  <c r="BV789" i="1"/>
  <c r="BT789" i="1"/>
  <c r="BR789" i="1"/>
  <c r="BQ789" i="1"/>
  <c r="BO789" i="1"/>
  <c r="BP789" i="1" s="1"/>
  <c r="BN789" i="1"/>
  <c r="BL789" i="1"/>
  <c r="AN789" i="1"/>
  <c r="BM789" i="1" s="1"/>
  <c r="CM788" i="1"/>
  <c r="CI788" i="1"/>
  <c r="CH788" i="1"/>
  <c r="CG788" i="1"/>
  <c r="CC788" i="1" s="1"/>
  <c r="CF788" i="1"/>
  <c r="CB788" i="1" s="1"/>
  <c r="BU788" i="1" s="1"/>
  <c r="CE788" i="1"/>
  <c r="CD788" i="1"/>
  <c r="BS788" i="1" s="1"/>
  <c r="BX788" i="1"/>
  <c r="BW788" i="1"/>
  <c r="BV788" i="1"/>
  <c r="BT788" i="1"/>
  <c r="BR788" i="1"/>
  <c r="BQ788" i="1"/>
  <c r="BP788" i="1"/>
  <c r="BO788" i="1"/>
  <c r="BN788" i="1"/>
  <c r="BL788" i="1"/>
  <c r="AN788" i="1"/>
  <c r="CM787" i="1"/>
  <c r="CI787" i="1"/>
  <c r="CH787" i="1"/>
  <c r="CG787" i="1"/>
  <c r="CF787" i="1"/>
  <c r="CE787" i="1"/>
  <c r="BT787" i="1" s="1"/>
  <c r="CD787" i="1"/>
  <c r="BS787" i="1" s="1"/>
  <c r="CC787" i="1"/>
  <c r="CB787" i="1"/>
  <c r="BX787" i="1"/>
  <c r="BW787" i="1"/>
  <c r="BV787" i="1"/>
  <c r="BR787" i="1"/>
  <c r="BQ787" i="1"/>
  <c r="BO787" i="1"/>
  <c r="BP787" i="1" s="1"/>
  <c r="BN787" i="1"/>
  <c r="BL787" i="1"/>
  <c r="AN787" i="1"/>
  <c r="BM787" i="1" s="1"/>
  <c r="CM786" i="1"/>
  <c r="CI786" i="1"/>
  <c r="CH786" i="1"/>
  <c r="CG786" i="1"/>
  <c r="CC786" i="1" s="1"/>
  <c r="CF786" i="1"/>
  <c r="CE786" i="1"/>
  <c r="CD786" i="1"/>
  <c r="BS786" i="1" s="1"/>
  <c r="CB786" i="1"/>
  <c r="BU786" i="1" s="1"/>
  <c r="BX786" i="1"/>
  <c r="BW786" i="1"/>
  <c r="BV786" i="1"/>
  <c r="BT786" i="1"/>
  <c r="BR786" i="1"/>
  <c r="BQ786" i="1"/>
  <c r="BP786" i="1"/>
  <c r="BO786" i="1"/>
  <c r="BN786" i="1"/>
  <c r="BL786" i="1"/>
  <c r="AN786" i="1"/>
  <c r="CM785" i="1"/>
  <c r="CI785" i="1"/>
  <c r="CH785" i="1"/>
  <c r="CG785" i="1"/>
  <c r="CC785" i="1" s="1"/>
  <c r="CF785" i="1"/>
  <c r="CB785" i="1" s="1"/>
  <c r="BU785" i="1" s="1"/>
  <c r="CE785" i="1"/>
  <c r="BT785" i="1" s="1"/>
  <c r="CD785" i="1"/>
  <c r="BS785" i="1" s="1"/>
  <c r="BX785" i="1"/>
  <c r="BW785" i="1"/>
  <c r="BV785" i="1"/>
  <c r="BR785" i="1"/>
  <c r="BQ785" i="1"/>
  <c r="BP785" i="1"/>
  <c r="BO785" i="1"/>
  <c r="BN785" i="1"/>
  <c r="BL785" i="1"/>
  <c r="AN785" i="1"/>
  <c r="BM785" i="1" s="1"/>
  <c r="CM784" i="1"/>
  <c r="CI784" i="1"/>
  <c r="CH784" i="1"/>
  <c r="CG784" i="1"/>
  <c r="CC784" i="1" s="1"/>
  <c r="CF784" i="1"/>
  <c r="CB784" i="1" s="1"/>
  <c r="BU784" i="1" s="1"/>
  <c r="CE784" i="1"/>
  <c r="CD784" i="1"/>
  <c r="BS784" i="1" s="1"/>
  <c r="BX784" i="1"/>
  <c r="BW784" i="1"/>
  <c r="BV784" i="1"/>
  <c r="BT784" i="1"/>
  <c r="BR784" i="1"/>
  <c r="BQ784" i="1"/>
  <c r="BP784" i="1"/>
  <c r="BO784" i="1"/>
  <c r="BN784" i="1"/>
  <c r="BL784" i="1"/>
  <c r="AN784" i="1"/>
  <c r="BM784" i="1" s="1"/>
  <c r="CM783" i="1"/>
  <c r="CI783" i="1"/>
  <c r="CH783" i="1"/>
  <c r="CG783" i="1"/>
  <c r="CC783" i="1" s="1"/>
  <c r="CF783" i="1"/>
  <c r="CB783" i="1" s="1"/>
  <c r="BU783" i="1" s="1"/>
  <c r="CE783" i="1"/>
  <c r="BT783" i="1" s="1"/>
  <c r="CD783" i="1"/>
  <c r="BS783" i="1" s="1"/>
  <c r="BX783" i="1"/>
  <c r="BW783" i="1"/>
  <c r="BV783" i="1"/>
  <c r="BR783" i="1"/>
  <c r="BQ783" i="1"/>
  <c r="BP783" i="1"/>
  <c r="BO783" i="1"/>
  <c r="BN783" i="1"/>
  <c r="BL783" i="1"/>
  <c r="AN783" i="1"/>
  <c r="CM782" i="1"/>
  <c r="CI782" i="1"/>
  <c r="CH782" i="1"/>
  <c r="CG782" i="1"/>
  <c r="CF782" i="1"/>
  <c r="CB782" i="1" s="1"/>
  <c r="BU782" i="1" s="1"/>
  <c r="CE782" i="1"/>
  <c r="BT782" i="1" s="1"/>
  <c r="CD782" i="1"/>
  <c r="BS782" i="1" s="1"/>
  <c r="CC782" i="1"/>
  <c r="BX782" i="1"/>
  <c r="BW782" i="1"/>
  <c r="BV782" i="1"/>
  <c r="BR782" i="1"/>
  <c r="BQ782" i="1"/>
  <c r="BO782" i="1"/>
  <c r="BP782" i="1" s="1"/>
  <c r="BN782" i="1"/>
  <c r="BL782" i="1"/>
  <c r="AN782" i="1"/>
  <c r="CM781" i="1"/>
  <c r="CI781" i="1"/>
  <c r="CH781" i="1"/>
  <c r="CG781" i="1"/>
  <c r="CC781" i="1" s="1"/>
  <c r="CF781" i="1"/>
  <c r="CE781" i="1"/>
  <c r="BT781" i="1" s="1"/>
  <c r="CD781" i="1"/>
  <c r="BS781" i="1" s="1"/>
  <c r="CB781" i="1"/>
  <c r="BX781" i="1"/>
  <c r="BW781" i="1"/>
  <c r="BV781" i="1"/>
  <c r="BR781" i="1"/>
  <c r="BQ781" i="1"/>
  <c r="BO781" i="1"/>
  <c r="BP781" i="1" s="1"/>
  <c r="BN781" i="1"/>
  <c r="BL781" i="1"/>
  <c r="AN781" i="1"/>
  <c r="BM781" i="1" s="1"/>
  <c r="CM780" i="1"/>
  <c r="CI780" i="1"/>
  <c r="CH780" i="1"/>
  <c r="CG780" i="1"/>
  <c r="CC780" i="1" s="1"/>
  <c r="CF780" i="1"/>
  <c r="CE780" i="1"/>
  <c r="CD780" i="1"/>
  <c r="BS780" i="1" s="1"/>
  <c r="CB780" i="1"/>
  <c r="BX780" i="1"/>
  <c r="BW780" i="1"/>
  <c r="BV780" i="1"/>
  <c r="BT780" i="1"/>
  <c r="BR780" i="1"/>
  <c r="BQ780" i="1"/>
  <c r="BO780" i="1"/>
  <c r="BP780" i="1" s="1"/>
  <c r="BN780" i="1"/>
  <c r="BL780" i="1"/>
  <c r="BM780" i="1" s="1"/>
  <c r="AN780" i="1"/>
  <c r="CM779" i="1"/>
  <c r="CI779" i="1"/>
  <c r="CH779" i="1"/>
  <c r="CG779" i="1"/>
  <c r="CC779" i="1" s="1"/>
  <c r="CF779" i="1"/>
  <c r="CB779" i="1" s="1"/>
  <c r="BU779" i="1" s="1"/>
  <c r="CE779" i="1"/>
  <c r="CD779" i="1"/>
  <c r="BS779" i="1" s="1"/>
  <c r="BX779" i="1"/>
  <c r="BW779" i="1"/>
  <c r="BV779" i="1"/>
  <c r="BT779" i="1"/>
  <c r="BR779" i="1"/>
  <c r="BQ779" i="1"/>
  <c r="BP779" i="1"/>
  <c r="BO779" i="1"/>
  <c r="BN779" i="1"/>
  <c r="BL779" i="1"/>
  <c r="AN779" i="1"/>
  <c r="CM778" i="1"/>
  <c r="CI778" i="1"/>
  <c r="CH778" i="1"/>
  <c r="CG778" i="1"/>
  <c r="CC778" i="1" s="1"/>
  <c r="CF778" i="1"/>
  <c r="CB778" i="1" s="1"/>
  <c r="CE778" i="1"/>
  <c r="CD778" i="1"/>
  <c r="BS778" i="1" s="1"/>
  <c r="BX778" i="1"/>
  <c r="BW778" i="1"/>
  <c r="BV778" i="1"/>
  <c r="BT778" i="1"/>
  <c r="BR778" i="1"/>
  <c r="BQ778" i="1"/>
  <c r="BO778" i="1"/>
  <c r="BP778" i="1" s="1"/>
  <c r="BN778" i="1"/>
  <c r="BL778" i="1"/>
  <c r="AN778" i="1"/>
  <c r="CM777" i="1"/>
  <c r="CI777" i="1"/>
  <c r="CH777" i="1"/>
  <c r="CG777" i="1"/>
  <c r="CC777" i="1" s="1"/>
  <c r="CF777" i="1"/>
  <c r="CB777" i="1" s="1"/>
  <c r="BU777" i="1" s="1"/>
  <c r="CE777" i="1"/>
  <c r="CD777" i="1"/>
  <c r="BS777" i="1" s="1"/>
  <c r="BX777" i="1"/>
  <c r="BW777" i="1"/>
  <c r="BV777" i="1"/>
  <c r="BT777" i="1"/>
  <c r="BR777" i="1"/>
  <c r="BQ777" i="1"/>
  <c r="BP777" i="1"/>
  <c r="BO777" i="1"/>
  <c r="BN777" i="1"/>
  <c r="BL777" i="1"/>
  <c r="AN777" i="1"/>
  <c r="CM776" i="1"/>
  <c r="CI776" i="1"/>
  <c r="CH776" i="1"/>
  <c r="CG776" i="1"/>
  <c r="CF776" i="1"/>
  <c r="CB776" i="1" s="1"/>
  <c r="CE776" i="1"/>
  <c r="CD776" i="1"/>
  <c r="BS776" i="1" s="1"/>
  <c r="CC776" i="1"/>
  <c r="BX776" i="1"/>
  <c r="BW776" i="1"/>
  <c r="BV776" i="1"/>
  <c r="BT776" i="1"/>
  <c r="BR776" i="1"/>
  <c r="BQ776" i="1"/>
  <c r="BO776" i="1"/>
  <c r="BP776" i="1" s="1"/>
  <c r="BN776" i="1"/>
  <c r="BL776" i="1"/>
  <c r="AN776" i="1"/>
  <c r="CM775" i="1"/>
  <c r="CI775" i="1"/>
  <c r="CH775" i="1"/>
  <c r="CG775" i="1"/>
  <c r="CC775" i="1" s="1"/>
  <c r="CF775" i="1"/>
  <c r="CE775" i="1"/>
  <c r="BT775" i="1" s="1"/>
  <c r="CD775" i="1"/>
  <c r="BS775" i="1" s="1"/>
  <c r="CB775" i="1"/>
  <c r="BX775" i="1"/>
  <c r="BW775" i="1"/>
  <c r="BV775" i="1"/>
  <c r="BR775" i="1"/>
  <c r="BQ775" i="1"/>
  <c r="BP775" i="1"/>
  <c r="BO775" i="1"/>
  <c r="BN775" i="1"/>
  <c r="BL775" i="1"/>
  <c r="AN775" i="1"/>
  <c r="CM774" i="1"/>
  <c r="CI774" i="1"/>
  <c r="CH774" i="1"/>
  <c r="CG774" i="1"/>
  <c r="CC774" i="1" s="1"/>
  <c r="CF774" i="1"/>
  <c r="CE774" i="1"/>
  <c r="CD774" i="1"/>
  <c r="BS774" i="1" s="1"/>
  <c r="CB774" i="1"/>
  <c r="BU774" i="1" s="1"/>
  <c r="BX774" i="1"/>
  <c r="BW774" i="1"/>
  <c r="BV774" i="1"/>
  <c r="BT774" i="1"/>
  <c r="BR774" i="1"/>
  <c r="BQ774" i="1"/>
  <c r="BP774" i="1"/>
  <c r="BO774" i="1"/>
  <c r="BN774" i="1"/>
  <c r="BL774" i="1"/>
  <c r="BM774" i="1" s="1"/>
  <c r="AN774" i="1"/>
  <c r="CM773" i="1"/>
  <c r="CI773" i="1"/>
  <c r="CH773" i="1"/>
  <c r="CG773" i="1"/>
  <c r="CC773" i="1" s="1"/>
  <c r="CF773" i="1"/>
  <c r="CB773" i="1" s="1"/>
  <c r="CE773" i="1"/>
  <c r="BT773" i="1" s="1"/>
  <c r="CD773" i="1"/>
  <c r="BS773" i="1" s="1"/>
  <c r="BX773" i="1"/>
  <c r="BW773" i="1"/>
  <c r="BV773" i="1"/>
  <c r="BR773" i="1"/>
  <c r="BQ773" i="1"/>
  <c r="BP773" i="1"/>
  <c r="BO773" i="1"/>
  <c r="BN773" i="1"/>
  <c r="BL773" i="1"/>
  <c r="AN773" i="1"/>
  <c r="BM773" i="1" s="1"/>
  <c r="CM772" i="1"/>
  <c r="CI772" i="1"/>
  <c r="CH772" i="1"/>
  <c r="CG772" i="1"/>
  <c r="CC772" i="1" s="1"/>
  <c r="CF772" i="1"/>
  <c r="CB772" i="1" s="1"/>
  <c r="CE772" i="1"/>
  <c r="CD772" i="1"/>
  <c r="BS772" i="1" s="1"/>
  <c r="BX772" i="1"/>
  <c r="BW772" i="1"/>
  <c r="BV772" i="1"/>
  <c r="BT772" i="1"/>
  <c r="BR772" i="1"/>
  <c r="BQ772" i="1"/>
  <c r="BP772" i="1"/>
  <c r="BO772" i="1"/>
  <c r="BN772" i="1"/>
  <c r="BL772" i="1"/>
  <c r="AN772" i="1"/>
  <c r="CM771" i="1"/>
  <c r="CI771" i="1"/>
  <c r="CH771" i="1"/>
  <c r="CG771" i="1"/>
  <c r="CC771" i="1" s="1"/>
  <c r="CF771" i="1"/>
  <c r="CE771" i="1"/>
  <c r="BT771" i="1" s="1"/>
  <c r="CD771" i="1"/>
  <c r="BS771" i="1" s="1"/>
  <c r="CB771" i="1"/>
  <c r="BX771" i="1"/>
  <c r="BW771" i="1"/>
  <c r="BV771" i="1"/>
  <c r="BR771" i="1"/>
  <c r="BQ771" i="1"/>
  <c r="BP771" i="1"/>
  <c r="BO771" i="1"/>
  <c r="BN771" i="1"/>
  <c r="BL771" i="1"/>
  <c r="AN771" i="1"/>
  <c r="CM770" i="1"/>
  <c r="CI770" i="1"/>
  <c r="CH770" i="1"/>
  <c r="CG770" i="1"/>
  <c r="CF770" i="1"/>
  <c r="CE770" i="1"/>
  <c r="CD770" i="1"/>
  <c r="BS770" i="1" s="1"/>
  <c r="CC770" i="1"/>
  <c r="CB770" i="1"/>
  <c r="BX770" i="1"/>
  <c r="BW770" i="1"/>
  <c r="BV770" i="1"/>
  <c r="BT770" i="1"/>
  <c r="BR770" i="1"/>
  <c r="BQ770" i="1"/>
  <c r="BP770" i="1"/>
  <c r="BO770" i="1"/>
  <c r="BN770" i="1"/>
  <c r="BL770" i="1"/>
  <c r="AN770" i="1"/>
  <c r="CM769" i="1"/>
  <c r="CI769" i="1"/>
  <c r="CH769" i="1"/>
  <c r="CG769" i="1"/>
  <c r="CC769" i="1" s="1"/>
  <c r="CF769" i="1"/>
  <c r="CB769" i="1" s="1"/>
  <c r="BU769" i="1" s="1"/>
  <c r="CE769" i="1"/>
  <c r="BT769" i="1" s="1"/>
  <c r="CD769" i="1"/>
  <c r="BS769" i="1" s="1"/>
  <c r="BX769" i="1"/>
  <c r="BW769" i="1"/>
  <c r="BV769" i="1"/>
  <c r="BR769" i="1"/>
  <c r="BQ769" i="1"/>
  <c r="BO769" i="1"/>
  <c r="BP769" i="1" s="1"/>
  <c r="BN769" i="1"/>
  <c r="BL769" i="1"/>
  <c r="AN769" i="1"/>
  <c r="CM768" i="1"/>
  <c r="CI768" i="1"/>
  <c r="CH768" i="1"/>
  <c r="CG768" i="1"/>
  <c r="CC768" i="1" s="1"/>
  <c r="CF768" i="1"/>
  <c r="CB768" i="1" s="1"/>
  <c r="CE768" i="1"/>
  <c r="CD768" i="1"/>
  <c r="BS768" i="1" s="1"/>
  <c r="BX768" i="1"/>
  <c r="BW768" i="1"/>
  <c r="BV768" i="1"/>
  <c r="BT768" i="1"/>
  <c r="BR768" i="1"/>
  <c r="BQ768" i="1"/>
  <c r="BO768" i="1"/>
  <c r="BP768" i="1" s="1"/>
  <c r="BN768" i="1"/>
  <c r="BL768" i="1"/>
  <c r="AN768" i="1"/>
  <c r="CM767" i="1"/>
  <c r="CI767" i="1"/>
  <c r="CH767" i="1"/>
  <c r="CG767" i="1"/>
  <c r="CC767" i="1" s="1"/>
  <c r="CF767" i="1"/>
  <c r="CB767" i="1" s="1"/>
  <c r="CE767" i="1"/>
  <c r="CD767" i="1"/>
  <c r="BS767" i="1" s="1"/>
  <c r="BX767" i="1"/>
  <c r="BW767" i="1"/>
  <c r="BV767" i="1"/>
  <c r="BT767" i="1"/>
  <c r="BR767" i="1"/>
  <c r="BQ767" i="1"/>
  <c r="BP767" i="1"/>
  <c r="BO767" i="1"/>
  <c r="BN767" i="1"/>
  <c r="BL767" i="1"/>
  <c r="AN767" i="1"/>
  <c r="CM766" i="1"/>
  <c r="CI766" i="1"/>
  <c r="CH766" i="1"/>
  <c r="CG766" i="1"/>
  <c r="CC766" i="1" s="1"/>
  <c r="CF766" i="1"/>
  <c r="CB766" i="1" s="1"/>
  <c r="CE766" i="1"/>
  <c r="CD766" i="1"/>
  <c r="BS766" i="1" s="1"/>
  <c r="BX766" i="1"/>
  <c r="BW766" i="1"/>
  <c r="BV766" i="1"/>
  <c r="BT766" i="1"/>
  <c r="BR766" i="1"/>
  <c r="BQ766" i="1"/>
  <c r="BO766" i="1"/>
  <c r="BP766" i="1" s="1"/>
  <c r="BN766" i="1"/>
  <c r="BL766" i="1"/>
  <c r="AN766" i="1"/>
  <c r="BM766" i="1" s="1"/>
  <c r="CM765" i="1"/>
  <c r="CI765" i="1"/>
  <c r="CH765" i="1"/>
  <c r="CG765" i="1"/>
  <c r="CC765" i="1" s="1"/>
  <c r="CF765" i="1"/>
  <c r="CB765" i="1" s="1"/>
  <c r="CE765" i="1"/>
  <c r="CD765" i="1"/>
  <c r="BS765" i="1" s="1"/>
  <c r="BX765" i="1"/>
  <c r="BW765" i="1"/>
  <c r="BV765" i="1"/>
  <c r="BT765" i="1"/>
  <c r="BR765" i="1"/>
  <c r="BQ765" i="1"/>
  <c r="BO765" i="1"/>
  <c r="BP765" i="1" s="1"/>
  <c r="BN765" i="1"/>
  <c r="BL765" i="1"/>
  <c r="AN765" i="1"/>
  <c r="CM764" i="1"/>
  <c r="CI764" i="1"/>
  <c r="CH764" i="1"/>
  <c r="CG764" i="1"/>
  <c r="CC764" i="1" s="1"/>
  <c r="CF764" i="1"/>
  <c r="CB764" i="1" s="1"/>
  <c r="BU764" i="1" s="1"/>
  <c r="CE764" i="1"/>
  <c r="BT764" i="1" s="1"/>
  <c r="CD764" i="1"/>
  <c r="BS764" i="1" s="1"/>
  <c r="BX764" i="1"/>
  <c r="BW764" i="1"/>
  <c r="BV764" i="1"/>
  <c r="BR764" i="1"/>
  <c r="BQ764" i="1"/>
  <c r="BO764" i="1"/>
  <c r="BP764" i="1" s="1"/>
  <c r="BN764" i="1"/>
  <c r="BL764" i="1"/>
  <c r="BM764" i="1" s="1"/>
  <c r="AN764" i="1"/>
  <c r="CM763" i="1"/>
  <c r="CI763" i="1"/>
  <c r="CH763" i="1"/>
  <c r="CG763" i="1"/>
  <c r="CF763" i="1"/>
  <c r="CE763" i="1"/>
  <c r="BT763" i="1" s="1"/>
  <c r="CD763" i="1"/>
  <c r="BS763" i="1" s="1"/>
  <c r="CC763" i="1"/>
  <c r="CB763" i="1"/>
  <c r="BU763" i="1" s="1"/>
  <c r="BX763" i="1"/>
  <c r="BW763" i="1"/>
  <c r="BV763" i="1"/>
  <c r="BR763" i="1"/>
  <c r="BQ763" i="1"/>
  <c r="BO763" i="1"/>
  <c r="BP763" i="1" s="1"/>
  <c r="BN763" i="1"/>
  <c r="BL763" i="1"/>
  <c r="AN763" i="1"/>
  <c r="CM762" i="1"/>
  <c r="CI762" i="1"/>
  <c r="CH762" i="1"/>
  <c r="CG762" i="1"/>
  <c r="CC762" i="1" s="1"/>
  <c r="CF762" i="1"/>
  <c r="CB762" i="1" s="1"/>
  <c r="CE762" i="1"/>
  <c r="CD762" i="1"/>
  <c r="BS762" i="1" s="1"/>
  <c r="BX762" i="1"/>
  <c r="BW762" i="1"/>
  <c r="BV762" i="1"/>
  <c r="BT762" i="1"/>
  <c r="BR762" i="1"/>
  <c r="BQ762" i="1"/>
  <c r="BP762" i="1"/>
  <c r="BO762" i="1"/>
  <c r="BN762" i="1"/>
  <c r="BL762" i="1"/>
  <c r="AN762" i="1"/>
  <c r="CM761" i="1"/>
  <c r="CI761" i="1"/>
  <c r="CH761" i="1"/>
  <c r="CG761" i="1"/>
  <c r="CC761" i="1" s="1"/>
  <c r="CF761" i="1"/>
  <c r="CB761" i="1" s="1"/>
  <c r="BU761" i="1" s="1"/>
  <c r="CE761" i="1"/>
  <c r="BT761" i="1" s="1"/>
  <c r="CD761" i="1"/>
  <c r="BS761" i="1" s="1"/>
  <c r="BX761" i="1"/>
  <c r="BW761" i="1"/>
  <c r="BV761" i="1"/>
  <c r="BR761" i="1"/>
  <c r="BQ761" i="1"/>
  <c r="BO761" i="1"/>
  <c r="BP761" i="1" s="1"/>
  <c r="BN761" i="1"/>
  <c r="BL761" i="1"/>
  <c r="AN761" i="1"/>
  <c r="BM761" i="1" s="1"/>
  <c r="CM760" i="1"/>
  <c r="CI760" i="1"/>
  <c r="CH760" i="1"/>
  <c r="CG760" i="1"/>
  <c r="CC760" i="1" s="1"/>
  <c r="CF760" i="1"/>
  <c r="CB760" i="1" s="1"/>
  <c r="CE760" i="1"/>
  <c r="BT760" i="1" s="1"/>
  <c r="CD760" i="1"/>
  <c r="BS760" i="1" s="1"/>
  <c r="BX760" i="1"/>
  <c r="BW760" i="1"/>
  <c r="BV760" i="1"/>
  <c r="BR760" i="1"/>
  <c r="BQ760" i="1"/>
  <c r="BO760" i="1"/>
  <c r="BP760" i="1" s="1"/>
  <c r="BN760" i="1"/>
  <c r="BL760" i="1"/>
  <c r="AN760" i="1"/>
  <c r="CM759" i="1"/>
  <c r="CI759" i="1"/>
  <c r="CH759" i="1"/>
  <c r="CG759" i="1"/>
  <c r="CC759" i="1" s="1"/>
  <c r="CF759" i="1"/>
  <c r="CE759" i="1"/>
  <c r="BT759" i="1" s="1"/>
  <c r="CD759" i="1"/>
  <c r="BS759" i="1" s="1"/>
  <c r="CB759" i="1"/>
  <c r="BU759" i="1" s="1"/>
  <c r="BX759" i="1"/>
  <c r="BW759" i="1"/>
  <c r="BV759" i="1"/>
  <c r="BR759" i="1"/>
  <c r="BQ759" i="1"/>
  <c r="BP759" i="1"/>
  <c r="BO759" i="1"/>
  <c r="BN759" i="1"/>
  <c r="BL759" i="1"/>
  <c r="AN759" i="1"/>
  <c r="CM758" i="1"/>
  <c r="CI758" i="1"/>
  <c r="CH758" i="1"/>
  <c r="CG758" i="1"/>
  <c r="CF758" i="1"/>
  <c r="CE758" i="1"/>
  <c r="CD758" i="1"/>
  <c r="BS758" i="1" s="1"/>
  <c r="CC758" i="1"/>
  <c r="CB758" i="1"/>
  <c r="BX758" i="1"/>
  <c r="BW758" i="1"/>
  <c r="BV758" i="1"/>
  <c r="BT758" i="1"/>
  <c r="BR758" i="1"/>
  <c r="BQ758" i="1"/>
  <c r="BP758" i="1"/>
  <c r="BO758" i="1"/>
  <c r="BN758" i="1"/>
  <c r="BL758" i="1"/>
  <c r="AN758" i="1"/>
  <c r="CM757" i="1"/>
  <c r="CI757" i="1"/>
  <c r="CH757" i="1"/>
  <c r="CG757" i="1"/>
  <c r="CC757" i="1" s="1"/>
  <c r="CF757" i="1"/>
  <c r="CB757" i="1" s="1"/>
  <c r="CE757" i="1"/>
  <c r="BT757" i="1" s="1"/>
  <c r="CD757" i="1"/>
  <c r="BS757" i="1" s="1"/>
  <c r="BX757" i="1"/>
  <c r="BW757" i="1"/>
  <c r="BV757" i="1"/>
  <c r="BR757" i="1"/>
  <c r="BQ757" i="1"/>
  <c r="BP757" i="1"/>
  <c r="BO757" i="1"/>
  <c r="BN757" i="1"/>
  <c r="BL757" i="1"/>
  <c r="AN757" i="1"/>
  <c r="CM756" i="1"/>
  <c r="CI756" i="1"/>
  <c r="CH756" i="1"/>
  <c r="CG756" i="1"/>
  <c r="CC756" i="1" s="1"/>
  <c r="CF756" i="1"/>
  <c r="CE756" i="1"/>
  <c r="CD756" i="1"/>
  <c r="BS756" i="1" s="1"/>
  <c r="CB756" i="1"/>
  <c r="BU756" i="1" s="1"/>
  <c r="BX756" i="1"/>
  <c r="BW756" i="1"/>
  <c r="BV756" i="1"/>
  <c r="BT756" i="1"/>
  <c r="BR756" i="1"/>
  <c r="BQ756" i="1"/>
  <c r="BO756" i="1"/>
  <c r="BP756" i="1" s="1"/>
  <c r="BN756" i="1"/>
  <c r="BL756" i="1"/>
  <c r="BM756" i="1" s="1"/>
  <c r="AN756" i="1"/>
  <c r="CM755" i="1"/>
  <c r="CI755" i="1"/>
  <c r="CH755" i="1"/>
  <c r="CG755" i="1"/>
  <c r="CC755" i="1" s="1"/>
  <c r="CF755" i="1"/>
  <c r="CB755" i="1" s="1"/>
  <c r="CE755" i="1"/>
  <c r="CD755" i="1"/>
  <c r="BS755" i="1" s="1"/>
  <c r="BX755" i="1"/>
  <c r="BW755" i="1"/>
  <c r="BV755" i="1"/>
  <c r="BT755" i="1"/>
  <c r="BR755" i="1"/>
  <c r="BQ755" i="1"/>
  <c r="BP755" i="1"/>
  <c r="BO755" i="1"/>
  <c r="BN755" i="1"/>
  <c r="BL755" i="1"/>
  <c r="AN755" i="1"/>
  <c r="CM754" i="1"/>
  <c r="CI754" i="1"/>
  <c r="CH754" i="1"/>
  <c r="CG754" i="1"/>
  <c r="CC754" i="1" s="1"/>
  <c r="CF754" i="1"/>
  <c r="CB754" i="1" s="1"/>
  <c r="CE754" i="1"/>
  <c r="CD754" i="1"/>
  <c r="BS754" i="1" s="1"/>
  <c r="BX754" i="1"/>
  <c r="BW754" i="1"/>
  <c r="BV754" i="1"/>
  <c r="BT754" i="1"/>
  <c r="BR754" i="1"/>
  <c r="BQ754" i="1"/>
  <c r="BO754" i="1"/>
  <c r="BP754" i="1" s="1"/>
  <c r="BN754" i="1"/>
  <c r="BL754" i="1"/>
  <c r="AN754" i="1"/>
  <c r="CM753" i="1"/>
  <c r="CI753" i="1"/>
  <c r="CH753" i="1"/>
  <c r="CG753" i="1"/>
  <c r="CC753" i="1" s="1"/>
  <c r="CF753" i="1"/>
  <c r="CB753" i="1" s="1"/>
  <c r="CE753" i="1"/>
  <c r="BT753" i="1" s="1"/>
  <c r="CD753" i="1"/>
  <c r="BS753" i="1" s="1"/>
  <c r="BX753" i="1"/>
  <c r="BW753" i="1"/>
  <c r="BV753" i="1"/>
  <c r="BR753" i="1"/>
  <c r="BQ753" i="1"/>
  <c r="BO753" i="1"/>
  <c r="BP753" i="1" s="1"/>
  <c r="BN753" i="1"/>
  <c r="BL753" i="1"/>
  <c r="AN753" i="1"/>
  <c r="CM752" i="1"/>
  <c r="CI752" i="1"/>
  <c r="CH752" i="1"/>
  <c r="CG752" i="1"/>
  <c r="CC752" i="1" s="1"/>
  <c r="CF752" i="1"/>
  <c r="CE752" i="1"/>
  <c r="BT752" i="1" s="1"/>
  <c r="CD752" i="1"/>
  <c r="BS752" i="1" s="1"/>
  <c r="CB752" i="1"/>
  <c r="BX752" i="1"/>
  <c r="BW752" i="1"/>
  <c r="BV752" i="1"/>
  <c r="BR752" i="1"/>
  <c r="BQ752" i="1"/>
  <c r="BO752" i="1"/>
  <c r="BP752" i="1" s="1"/>
  <c r="BN752" i="1"/>
  <c r="BL752" i="1"/>
  <c r="BM752" i="1" s="1"/>
  <c r="AN752" i="1"/>
  <c r="CM751" i="1"/>
  <c r="CI751" i="1"/>
  <c r="CH751" i="1"/>
  <c r="CG751" i="1"/>
  <c r="CF751" i="1"/>
  <c r="CB751" i="1" s="1"/>
  <c r="CE751" i="1"/>
  <c r="BT751" i="1" s="1"/>
  <c r="CD751" i="1"/>
  <c r="BS751" i="1" s="1"/>
  <c r="CC751" i="1"/>
  <c r="BX751" i="1"/>
  <c r="BW751" i="1"/>
  <c r="BV751" i="1"/>
  <c r="BR751" i="1"/>
  <c r="BQ751" i="1"/>
  <c r="BP751" i="1"/>
  <c r="BO751" i="1"/>
  <c r="BN751" i="1"/>
  <c r="BL751" i="1"/>
  <c r="AN751" i="1"/>
  <c r="CM750" i="1"/>
  <c r="CI750" i="1"/>
  <c r="CH750" i="1"/>
  <c r="CG750" i="1"/>
  <c r="CC750" i="1" s="1"/>
  <c r="CF750" i="1"/>
  <c r="CE750" i="1"/>
  <c r="BT750" i="1" s="1"/>
  <c r="CD750" i="1"/>
  <c r="BS750" i="1" s="1"/>
  <c r="CB750" i="1"/>
  <c r="BU750" i="1" s="1"/>
  <c r="BX750" i="1"/>
  <c r="BW750" i="1"/>
  <c r="BV750" i="1"/>
  <c r="BR750" i="1"/>
  <c r="BQ750" i="1"/>
  <c r="BP750" i="1"/>
  <c r="BO750" i="1"/>
  <c r="BN750" i="1"/>
  <c r="BL750" i="1"/>
  <c r="AN750" i="1"/>
  <c r="CM749" i="1"/>
  <c r="CI749" i="1"/>
  <c r="CH749" i="1"/>
  <c r="CG749" i="1"/>
  <c r="CC749" i="1" s="1"/>
  <c r="CF749" i="1"/>
  <c r="CB749" i="1" s="1"/>
  <c r="CE749" i="1"/>
  <c r="CD749" i="1"/>
  <c r="BS749" i="1" s="1"/>
  <c r="BX749" i="1"/>
  <c r="BW749" i="1"/>
  <c r="BV749" i="1"/>
  <c r="BT749" i="1"/>
  <c r="BR749" i="1"/>
  <c r="BQ749" i="1"/>
  <c r="BP749" i="1"/>
  <c r="BO749" i="1"/>
  <c r="BN749" i="1"/>
  <c r="BL749" i="1"/>
  <c r="AN749" i="1"/>
  <c r="BM749" i="1" s="1"/>
  <c r="CM748" i="1"/>
  <c r="CI748" i="1"/>
  <c r="CH748" i="1"/>
  <c r="CG748" i="1"/>
  <c r="CC748" i="1" s="1"/>
  <c r="CF748" i="1"/>
  <c r="CB748" i="1" s="1"/>
  <c r="BU748" i="1" s="1"/>
  <c r="CE748" i="1"/>
  <c r="BT748" i="1" s="1"/>
  <c r="CD748" i="1"/>
  <c r="BS748" i="1" s="1"/>
  <c r="BX748" i="1"/>
  <c r="BW748" i="1"/>
  <c r="BV748" i="1"/>
  <c r="BR748" i="1"/>
  <c r="BQ748" i="1"/>
  <c r="BP748" i="1"/>
  <c r="BO748" i="1"/>
  <c r="BN748" i="1"/>
  <c r="BL748" i="1"/>
  <c r="AN748" i="1"/>
  <c r="CM747" i="1"/>
  <c r="CI747" i="1"/>
  <c r="CH747" i="1"/>
  <c r="CG747" i="1"/>
  <c r="CC747" i="1" s="1"/>
  <c r="CF747" i="1"/>
  <c r="CE747" i="1"/>
  <c r="CD747" i="1"/>
  <c r="BS747" i="1" s="1"/>
  <c r="CB747" i="1"/>
  <c r="BU747" i="1" s="1"/>
  <c r="BX747" i="1"/>
  <c r="BW747" i="1"/>
  <c r="BV747" i="1"/>
  <c r="BT747" i="1"/>
  <c r="BR747" i="1"/>
  <c r="BQ747" i="1"/>
  <c r="BO747" i="1"/>
  <c r="BP747" i="1" s="1"/>
  <c r="BN747" i="1"/>
  <c r="BL747" i="1"/>
  <c r="AN747" i="1"/>
  <c r="CM746" i="1"/>
  <c r="CI746" i="1"/>
  <c r="CH746" i="1"/>
  <c r="CG746" i="1"/>
  <c r="CC746" i="1" s="1"/>
  <c r="CF746" i="1"/>
  <c r="CB746" i="1" s="1"/>
  <c r="BU746" i="1" s="1"/>
  <c r="CE746" i="1"/>
  <c r="BT746" i="1" s="1"/>
  <c r="CD746" i="1"/>
  <c r="BS746" i="1" s="1"/>
  <c r="BX746" i="1"/>
  <c r="BW746" i="1"/>
  <c r="BV746" i="1"/>
  <c r="BR746" i="1"/>
  <c r="BQ746" i="1"/>
  <c r="BP746" i="1"/>
  <c r="BO746" i="1"/>
  <c r="BN746" i="1"/>
  <c r="BL746" i="1"/>
  <c r="BM746" i="1" s="1"/>
  <c r="AN746" i="1"/>
  <c r="CM745" i="1"/>
  <c r="CI745" i="1"/>
  <c r="CH745" i="1"/>
  <c r="CG745" i="1"/>
  <c r="CF745" i="1"/>
  <c r="CB745" i="1" s="1"/>
  <c r="BU745" i="1" s="1"/>
  <c r="CE745" i="1"/>
  <c r="BT745" i="1" s="1"/>
  <c r="CD745" i="1"/>
  <c r="BS745" i="1" s="1"/>
  <c r="CC745" i="1"/>
  <c r="BX745" i="1"/>
  <c r="BW745" i="1"/>
  <c r="BV745" i="1"/>
  <c r="BR745" i="1"/>
  <c r="BQ745" i="1"/>
  <c r="BO745" i="1"/>
  <c r="BP745" i="1" s="1"/>
  <c r="BN745" i="1"/>
  <c r="BL745" i="1"/>
  <c r="AN745" i="1"/>
  <c r="CM744" i="1"/>
  <c r="CI744" i="1"/>
  <c r="CH744" i="1"/>
  <c r="CG744" i="1"/>
  <c r="CC744" i="1" s="1"/>
  <c r="CF744" i="1"/>
  <c r="CB744" i="1" s="1"/>
  <c r="BU744" i="1" s="1"/>
  <c r="CE744" i="1"/>
  <c r="BT744" i="1" s="1"/>
  <c r="CD744" i="1"/>
  <c r="BS744" i="1" s="1"/>
  <c r="BX744" i="1"/>
  <c r="BW744" i="1"/>
  <c r="BV744" i="1"/>
  <c r="BR744" i="1"/>
  <c r="BQ744" i="1"/>
  <c r="BO744" i="1"/>
  <c r="BP744" i="1" s="1"/>
  <c r="BN744" i="1"/>
  <c r="BL744" i="1"/>
  <c r="BM744" i="1" s="1"/>
  <c r="AN744" i="1"/>
  <c r="CM743" i="1"/>
  <c r="CI743" i="1"/>
  <c r="CH743" i="1"/>
  <c r="CG743" i="1"/>
  <c r="CC743" i="1" s="1"/>
  <c r="CF743" i="1"/>
  <c r="CB743" i="1" s="1"/>
  <c r="CE743" i="1"/>
  <c r="CD743" i="1"/>
  <c r="BS743" i="1" s="1"/>
  <c r="BX743" i="1"/>
  <c r="BW743" i="1"/>
  <c r="BV743" i="1"/>
  <c r="BT743" i="1"/>
  <c r="BR743" i="1"/>
  <c r="BQ743" i="1"/>
  <c r="BP743" i="1"/>
  <c r="BO743" i="1"/>
  <c r="BN743" i="1"/>
  <c r="BL743" i="1"/>
  <c r="AN743" i="1"/>
  <c r="CM742" i="1"/>
  <c r="CI742" i="1"/>
  <c r="CH742" i="1"/>
  <c r="CG742" i="1"/>
  <c r="CC742" i="1" s="1"/>
  <c r="CF742" i="1"/>
  <c r="CB742" i="1" s="1"/>
  <c r="BU742" i="1" s="1"/>
  <c r="CE742" i="1"/>
  <c r="BT742" i="1" s="1"/>
  <c r="CD742" i="1"/>
  <c r="BS742" i="1" s="1"/>
  <c r="BX742" i="1"/>
  <c r="BW742" i="1"/>
  <c r="BV742" i="1"/>
  <c r="BR742" i="1"/>
  <c r="BQ742" i="1"/>
  <c r="BO742" i="1"/>
  <c r="BP742" i="1" s="1"/>
  <c r="BN742" i="1"/>
  <c r="BL742" i="1"/>
  <c r="AN742" i="1"/>
  <c r="CM741" i="1"/>
  <c r="CI741" i="1"/>
  <c r="CH741" i="1"/>
  <c r="CG741" i="1"/>
  <c r="CC741" i="1" s="1"/>
  <c r="CF741" i="1"/>
  <c r="CE741" i="1"/>
  <c r="CD741" i="1"/>
  <c r="BS741" i="1" s="1"/>
  <c r="CB741" i="1"/>
  <c r="BU741" i="1" s="1"/>
  <c r="BX741" i="1"/>
  <c r="BW741" i="1"/>
  <c r="BV741" i="1"/>
  <c r="BT741" i="1"/>
  <c r="BR741" i="1"/>
  <c r="BQ741" i="1"/>
  <c r="BO741" i="1"/>
  <c r="BP741" i="1" s="1"/>
  <c r="BN741" i="1"/>
  <c r="BL741" i="1"/>
  <c r="AN741" i="1"/>
  <c r="CM740" i="1"/>
  <c r="CI740" i="1"/>
  <c r="CH740" i="1"/>
  <c r="CG740" i="1"/>
  <c r="CC740" i="1" s="1"/>
  <c r="CF740" i="1"/>
  <c r="CE740" i="1"/>
  <c r="CD740" i="1"/>
  <c r="BS740" i="1" s="1"/>
  <c r="CB740" i="1"/>
  <c r="BX740" i="1"/>
  <c r="BW740" i="1"/>
  <c r="BV740" i="1"/>
  <c r="BT740" i="1"/>
  <c r="BR740" i="1"/>
  <c r="BQ740" i="1"/>
  <c r="BP740" i="1"/>
  <c r="BO740" i="1"/>
  <c r="BN740" i="1"/>
  <c r="BL740" i="1"/>
  <c r="BM740" i="1" s="1"/>
  <c r="AN740" i="1"/>
  <c r="CM739" i="1"/>
  <c r="CI739" i="1"/>
  <c r="CH739" i="1"/>
  <c r="CG739" i="1"/>
  <c r="CF739" i="1"/>
  <c r="CB739" i="1" s="1"/>
  <c r="CE739" i="1"/>
  <c r="BT739" i="1" s="1"/>
  <c r="CD739" i="1"/>
  <c r="BS739" i="1" s="1"/>
  <c r="CC739" i="1"/>
  <c r="BX739" i="1"/>
  <c r="BW739" i="1"/>
  <c r="BV739" i="1"/>
  <c r="BR739" i="1"/>
  <c r="BQ739" i="1"/>
  <c r="BP739" i="1"/>
  <c r="BO739" i="1"/>
  <c r="BN739" i="1"/>
  <c r="BL739" i="1"/>
  <c r="AN739" i="1"/>
  <c r="CM738" i="1"/>
  <c r="CI738" i="1"/>
  <c r="CH738" i="1"/>
  <c r="CG738" i="1"/>
  <c r="CC738" i="1" s="1"/>
  <c r="CF738" i="1"/>
  <c r="CE738" i="1"/>
  <c r="BT738" i="1" s="1"/>
  <c r="CD738" i="1"/>
  <c r="BS738" i="1" s="1"/>
  <c r="CB738" i="1"/>
  <c r="BX738" i="1"/>
  <c r="BW738" i="1"/>
  <c r="BV738" i="1"/>
  <c r="BR738" i="1"/>
  <c r="BQ738" i="1"/>
  <c r="BP738" i="1"/>
  <c r="BO738" i="1"/>
  <c r="BN738" i="1"/>
  <c r="BL738" i="1"/>
  <c r="AN738" i="1"/>
  <c r="CM737" i="1"/>
  <c r="CI737" i="1"/>
  <c r="CH737" i="1"/>
  <c r="CG737" i="1"/>
  <c r="CC737" i="1" s="1"/>
  <c r="CF737" i="1"/>
  <c r="CB737" i="1" s="1"/>
  <c r="CE737" i="1"/>
  <c r="BT737" i="1" s="1"/>
  <c r="CD737" i="1"/>
  <c r="BS737" i="1" s="1"/>
  <c r="BX737" i="1"/>
  <c r="BW737" i="1"/>
  <c r="BV737" i="1"/>
  <c r="BR737" i="1"/>
  <c r="BQ737" i="1"/>
  <c r="BP737" i="1"/>
  <c r="BO737" i="1"/>
  <c r="BN737" i="1"/>
  <c r="BL737" i="1"/>
  <c r="AN737" i="1"/>
  <c r="BM737" i="1" s="1"/>
  <c r="CM736" i="1"/>
  <c r="CI736" i="1"/>
  <c r="CH736" i="1"/>
  <c r="CG736" i="1"/>
  <c r="CC736" i="1" s="1"/>
  <c r="CF736" i="1"/>
  <c r="CB736" i="1" s="1"/>
  <c r="CE736" i="1"/>
  <c r="BT736" i="1" s="1"/>
  <c r="CD736" i="1"/>
  <c r="BS736" i="1" s="1"/>
  <c r="BX736" i="1"/>
  <c r="BW736" i="1"/>
  <c r="BV736" i="1"/>
  <c r="BR736" i="1"/>
  <c r="BQ736" i="1"/>
  <c r="BP736" i="1"/>
  <c r="BO736" i="1"/>
  <c r="BN736" i="1"/>
  <c r="BL736" i="1"/>
  <c r="AN736" i="1"/>
  <c r="CM735" i="1"/>
  <c r="CI735" i="1"/>
  <c r="CH735" i="1"/>
  <c r="CG735" i="1"/>
  <c r="CC735" i="1" s="1"/>
  <c r="CF735" i="1"/>
  <c r="CE735" i="1"/>
  <c r="BT735" i="1" s="1"/>
  <c r="CD735" i="1"/>
  <c r="BS735" i="1" s="1"/>
  <c r="CB735" i="1"/>
  <c r="BU735" i="1" s="1"/>
  <c r="BX735" i="1"/>
  <c r="BW735" i="1"/>
  <c r="BV735" i="1"/>
  <c r="BR735" i="1"/>
  <c r="BQ735" i="1"/>
  <c r="BP735" i="1"/>
  <c r="BO735" i="1"/>
  <c r="BN735" i="1"/>
  <c r="BL735" i="1"/>
  <c r="AN735" i="1"/>
  <c r="CM734" i="1"/>
  <c r="CI734" i="1"/>
  <c r="CH734" i="1"/>
  <c r="CG734" i="1"/>
  <c r="CF734" i="1"/>
  <c r="CB734" i="1" s="1"/>
  <c r="BU734" i="1" s="1"/>
  <c r="CE734" i="1"/>
  <c r="CD734" i="1"/>
  <c r="BS734" i="1" s="1"/>
  <c r="CC734" i="1"/>
  <c r="BX734" i="1"/>
  <c r="BW734" i="1"/>
  <c r="BV734" i="1"/>
  <c r="BT734" i="1"/>
  <c r="BR734" i="1"/>
  <c r="BQ734" i="1"/>
  <c r="BP734" i="1"/>
  <c r="BO734" i="1"/>
  <c r="BN734" i="1"/>
  <c r="BL734" i="1"/>
  <c r="BM734" i="1" s="1"/>
  <c r="AN734" i="1"/>
  <c r="CM733" i="1"/>
  <c r="CI733" i="1"/>
  <c r="CH733" i="1"/>
  <c r="CG733" i="1"/>
  <c r="CC733" i="1" s="1"/>
  <c r="CF733" i="1"/>
  <c r="CB733" i="1" s="1"/>
  <c r="BU733" i="1" s="1"/>
  <c r="CE733" i="1"/>
  <c r="BT733" i="1" s="1"/>
  <c r="CD733" i="1"/>
  <c r="BS733" i="1" s="1"/>
  <c r="BX733" i="1"/>
  <c r="BW733" i="1"/>
  <c r="BV733" i="1"/>
  <c r="BR733" i="1"/>
  <c r="BQ733" i="1"/>
  <c r="BP733" i="1"/>
  <c r="BO733" i="1"/>
  <c r="BN733" i="1"/>
  <c r="BL733" i="1"/>
  <c r="AN733" i="1"/>
  <c r="CM732" i="1"/>
  <c r="CI732" i="1"/>
  <c r="CH732" i="1"/>
  <c r="CG732" i="1"/>
  <c r="CC732" i="1" s="1"/>
  <c r="CF732" i="1"/>
  <c r="CB732" i="1" s="1"/>
  <c r="CE732" i="1"/>
  <c r="CD732" i="1"/>
  <c r="BS732" i="1" s="1"/>
  <c r="BX732" i="1"/>
  <c r="BW732" i="1"/>
  <c r="BV732" i="1"/>
  <c r="BT732" i="1"/>
  <c r="BR732" i="1"/>
  <c r="BQ732" i="1"/>
  <c r="BO732" i="1"/>
  <c r="BP732" i="1" s="1"/>
  <c r="BN732" i="1"/>
  <c r="BL732" i="1"/>
  <c r="BM732" i="1" s="1"/>
  <c r="AN732" i="1"/>
  <c r="CM731" i="1"/>
  <c r="CI731" i="1"/>
  <c r="CH731" i="1"/>
  <c r="CG731" i="1"/>
  <c r="CC731" i="1" s="1"/>
  <c r="CF731" i="1"/>
  <c r="CB731" i="1" s="1"/>
  <c r="BU731" i="1" s="1"/>
  <c r="CE731" i="1"/>
  <c r="BT731" i="1" s="1"/>
  <c r="CD731" i="1"/>
  <c r="BS731" i="1" s="1"/>
  <c r="BX731" i="1"/>
  <c r="BW731" i="1"/>
  <c r="BV731" i="1"/>
  <c r="BR731" i="1"/>
  <c r="BQ731" i="1"/>
  <c r="BO731" i="1"/>
  <c r="BP731" i="1" s="1"/>
  <c r="BN731" i="1"/>
  <c r="BL731" i="1"/>
  <c r="AN731" i="1"/>
  <c r="BM731" i="1" s="1"/>
  <c r="CM730" i="1"/>
  <c r="CI730" i="1"/>
  <c r="CH730" i="1"/>
  <c r="CG730" i="1"/>
  <c r="CC730" i="1" s="1"/>
  <c r="CF730" i="1"/>
  <c r="CB730" i="1" s="1"/>
  <c r="CE730" i="1"/>
  <c r="CD730" i="1"/>
  <c r="BS730" i="1" s="1"/>
  <c r="BX730" i="1"/>
  <c r="BW730" i="1"/>
  <c r="BV730" i="1"/>
  <c r="BT730" i="1"/>
  <c r="BR730" i="1"/>
  <c r="BQ730" i="1"/>
  <c r="BP730" i="1"/>
  <c r="BO730" i="1"/>
  <c r="BN730" i="1"/>
  <c r="BL730" i="1"/>
  <c r="AN730" i="1"/>
  <c r="CM729" i="1"/>
  <c r="CI729" i="1"/>
  <c r="CH729" i="1"/>
  <c r="CG729" i="1"/>
  <c r="CC729" i="1" s="1"/>
  <c r="CF729" i="1"/>
  <c r="CB729" i="1" s="1"/>
  <c r="CE729" i="1"/>
  <c r="BT729" i="1" s="1"/>
  <c r="CD729" i="1"/>
  <c r="BS729" i="1" s="1"/>
  <c r="BX729" i="1"/>
  <c r="BW729" i="1"/>
  <c r="BV729" i="1"/>
  <c r="BR729" i="1"/>
  <c r="BQ729" i="1"/>
  <c r="BO729" i="1"/>
  <c r="BP729" i="1" s="1"/>
  <c r="BN729" i="1"/>
  <c r="BL729" i="1"/>
  <c r="AN729" i="1"/>
  <c r="BM729" i="1" s="1"/>
  <c r="CM728" i="1"/>
  <c r="CI728" i="1"/>
  <c r="CH728" i="1"/>
  <c r="CG728" i="1"/>
  <c r="CF728" i="1"/>
  <c r="CE728" i="1"/>
  <c r="CD728" i="1"/>
  <c r="BS728" i="1" s="1"/>
  <c r="CC728" i="1"/>
  <c r="CB728" i="1"/>
  <c r="BU728" i="1" s="1"/>
  <c r="BX728" i="1"/>
  <c r="BW728" i="1"/>
  <c r="BV728" i="1"/>
  <c r="BT728" i="1"/>
  <c r="BR728" i="1"/>
  <c r="BQ728" i="1"/>
  <c r="BP728" i="1"/>
  <c r="BO728" i="1"/>
  <c r="BN728" i="1"/>
  <c r="BL728" i="1"/>
  <c r="BM728" i="1" s="1"/>
  <c r="AN728" i="1"/>
  <c r="CM727" i="1"/>
  <c r="CI727" i="1"/>
  <c r="CH727" i="1"/>
  <c r="CG727" i="1"/>
  <c r="CF727" i="1"/>
  <c r="CB727" i="1" s="1"/>
  <c r="CE727" i="1"/>
  <c r="BT727" i="1" s="1"/>
  <c r="CD727" i="1"/>
  <c r="BS727" i="1" s="1"/>
  <c r="CC727" i="1"/>
  <c r="BX727" i="1"/>
  <c r="BW727" i="1"/>
  <c r="BV727" i="1"/>
  <c r="BR727" i="1"/>
  <c r="BQ727" i="1"/>
  <c r="BO727" i="1"/>
  <c r="BP727" i="1" s="1"/>
  <c r="BN727" i="1"/>
  <c r="BL727" i="1"/>
  <c r="AN727" i="1"/>
  <c r="CM726" i="1"/>
  <c r="CI726" i="1"/>
  <c r="CH726" i="1"/>
  <c r="CG726" i="1"/>
  <c r="CC726" i="1" s="1"/>
  <c r="CF726" i="1"/>
  <c r="CB726" i="1" s="1"/>
  <c r="CE726" i="1"/>
  <c r="BT726" i="1" s="1"/>
  <c r="CD726" i="1"/>
  <c r="BS726" i="1" s="1"/>
  <c r="BX726" i="1"/>
  <c r="BW726" i="1"/>
  <c r="BV726" i="1"/>
  <c r="BR726" i="1"/>
  <c r="BQ726" i="1"/>
  <c r="BP726" i="1"/>
  <c r="BO726" i="1"/>
  <c r="BN726" i="1"/>
  <c r="BL726" i="1"/>
  <c r="AN726" i="1"/>
  <c r="CM725" i="1"/>
  <c r="CI725" i="1"/>
  <c r="CH725" i="1"/>
  <c r="CG725" i="1"/>
  <c r="CC725" i="1" s="1"/>
  <c r="CF725" i="1"/>
  <c r="CB725" i="1" s="1"/>
  <c r="BU725" i="1" s="1"/>
  <c r="CE725" i="1"/>
  <c r="CD725" i="1"/>
  <c r="BS725" i="1" s="1"/>
  <c r="BX725" i="1"/>
  <c r="BW725" i="1"/>
  <c r="BV725" i="1"/>
  <c r="BT725" i="1"/>
  <c r="BR725" i="1"/>
  <c r="BQ725" i="1"/>
  <c r="BO725" i="1"/>
  <c r="BP725" i="1" s="1"/>
  <c r="BN725" i="1"/>
  <c r="BL725" i="1"/>
  <c r="AN725" i="1"/>
  <c r="CM724" i="1"/>
  <c r="CI724" i="1"/>
  <c r="CH724" i="1"/>
  <c r="CG724" i="1"/>
  <c r="CC724" i="1" s="1"/>
  <c r="CF724" i="1"/>
  <c r="CB724" i="1" s="1"/>
  <c r="CE724" i="1"/>
  <c r="BT724" i="1" s="1"/>
  <c r="CD724" i="1"/>
  <c r="BS724" i="1" s="1"/>
  <c r="BX724" i="1"/>
  <c r="BW724" i="1"/>
  <c r="BV724" i="1"/>
  <c r="BR724" i="1"/>
  <c r="BQ724" i="1"/>
  <c r="BP724" i="1"/>
  <c r="BO724" i="1"/>
  <c r="BN724" i="1"/>
  <c r="BL724" i="1"/>
  <c r="AN724" i="1"/>
  <c r="CM723" i="1"/>
  <c r="CI723" i="1"/>
  <c r="CH723" i="1"/>
  <c r="CG723" i="1"/>
  <c r="CC723" i="1" s="1"/>
  <c r="CF723" i="1"/>
  <c r="CB723" i="1" s="1"/>
  <c r="BU723" i="1" s="1"/>
  <c r="CE723" i="1"/>
  <c r="CD723" i="1"/>
  <c r="BS723" i="1" s="1"/>
  <c r="BX723" i="1"/>
  <c r="BW723" i="1"/>
  <c r="BV723" i="1"/>
  <c r="BT723" i="1"/>
  <c r="BR723" i="1"/>
  <c r="BQ723" i="1"/>
  <c r="BO723" i="1"/>
  <c r="BP723" i="1" s="1"/>
  <c r="BN723" i="1"/>
  <c r="BL723" i="1"/>
  <c r="AN723" i="1"/>
  <c r="CM722" i="1"/>
  <c r="CI722" i="1"/>
  <c r="CH722" i="1"/>
  <c r="CG722" i="1"/>
  <c r="CC722" i="1" s="1"/>
  <c r="CF722" i="1"/>
  <c r="CB722" i="1" s="1"/>
  <c r="CE722" i="1"/>
  <c r="BT722" i="1" s="1"/>
  <c r="CD722" i="1"/>
  <c r="BS722" i="1" s="1"/>
  <c r="BX722" i="1"/>
  <c r="BW722" i="1"/>
  <c r="BV722" i="1"/>
  <c r="BR722" i="1"/>
  <c r="BQ722" i="1"/>
  <c r="BP722" i="1"/>
  <c r="BO722" i="1"/>
  <c r="BN722" i="1"/>
  <c r="BL722" i="1"/>
  <c r="BM722" i="1" s="1"/>
  <c r="AN722" i="1"/>
  <c r="CM721" i="1"/>
  <c r="CI721" i="1"/>
  <c r="CH721" i="1"/>
  <c r="CG721" i="1"/>
  <c r="CF721" i="1"/>
  <c r="CB721" i="1" s="1"/>
  <c r="CE721" i="1"/>
  <c r="CD721" i="1"/>
  <c r="BS721" i="1" s="1"/>
  <c r="CC721" i="1"/>
  <c r="BX721" i="1"/>
  <c r="BW721" i="1"/>
  <c r="BV721" i="1"/>
  <c r="BT721" i="1"/>
  <c r="BR721" i="1"/>
  <c r="BQ721" i="1"/>
  <c r="BP721" i="1"/>
  <c r="BO721" i="1"/>
  <c r="BN721" i="1"/>
  <c r="BL721" i="1"/>
  <c r="AN721" i="1"/>
  <c r="CM720" i="1"/>
  <c r="CI720" i="1"/>
  <c r="CH720" i="1"/>
  <c r="CG720" i="1"/>
  <c r="CC720" i="1" s="1"/>
  <c r="CF720" i="1"/>
  <c r="CB720" i="1" s="1"/>
  <c r="CE720" i="1"/>
  <c r="BT720" i="1" s="1"/>
  <c r="CD720" i="1"/>
  <c r="BS720" i="1" s="1"/>
  <c r="BX720" i="1"/>
  <c r="BW720" i="1"/>
  <c r="BV720" i="1"/>
  <c r="BR720" i="1"/>
  <c r="BQ720" i="1"/>
  <c r="BO720" i="1"/>
  <c r="BP720" i="1" s="1"/>
  <c r="BN720" i="1"/>
  <c r="BL720" i="1"/>
  <c r="AN720" i="1"/>
  <c r="CM719" i="1"/>
  <c r="CI719" i="1"/>
  <c r="CH719" i="1"/>
  <c r="CG719" i="1"/>
  <c r="CF719" i="1"/>
  <c r="CB719" i="1" s="1"/>
  <c r="CE719" i="1"/>
  <c r="CD719" i="1"/>
  <c r="BS719" i="1" s="1"/>
  <c r="CC719" i="1"/>
  <c r="BX719" i="1"/>
  <c r="BW719" i="1"/>
  <c r="BV719" i="1"/>
  <c r="BT719" i="1"/>
  <c r="BR719" i="1"/>
  <c r="BQ719" i="1"/>
  <c r="BP719" i="1"/>
  <c r="BO719" i="1"/>
  <c r="BN719" i="1"/>
  <c r="BL719" i="1"/>
  <c r="AN719" i="1"/>
  <c r="CM718" i="1"/>
  <c r="CI718" i="1"/>
  <c r="CH718" i="1"/>
  <c r="CG718" i="1"/>
  <c r="CC718" i="1" s="1"/>
  <c r="CF718" i="1"/>
  <c r="CE718" i="1"/>
  <c r="CD718" i="1"/>
  <c r="BS718" i="1" s="1"/>
  <c r="CB718" i="1"/>
  <c r="BU718" i="1" s="1"/>
  <c r="BX718" i="1"/>
  <c r="BW718" i="1"/>
  <c r="BV718" i="1"/>
  <c r="BT718" i="1"/>
  <c r="BR718" i="1"/>
  <c r="BQ718" i="1"/>
  <c r="BP718" i="1"/>
  <c r="BO718" i="1"/>
  <c r="BN718" i="1"/>
  <c r="BL718" i="1"/>
  <c r="AN718" i="1"/>
  <c r="CM717" i="1"/>
  <c r="CI717" i="1"/>
  <c r="CH717" i="1"/>
  <c r="CG717" i="1"/>
  <c r="CC717" i="1" s="1"/>
  <c r="CF717" i="1"/>
  <c r="CB717" i="1" s="1"/>
  <c r="BU717" i="1" s="1"/>
  <c r="CE717" i="1"/>
  <c r="BT717" i="1" s="1"/>
  <c r="CD717" i="1"/>
  <c r="BX717" i="1"/>
  <c r="BW717" i="1"/>
  <c r="BV717" i="1"/>
  <c r="BS717" i="1"/>
  <c r="BR717" i="1"/>
  <c r="BQ717" i="1"/>
  <c r="BP717" i="1"/>
  <c r="BO717" i="1"/>
  <c r="BN717" i="1"/>
  <c r="BL717" i="1"/>
  <c r="AN717" i="1"/>
  <c r="CM716" i="1"/>
  <c r="CI716" i="1"/>
  <c r="CH716" i="1"/>
  <c r="CG716" i="1"/>
  <c r="CC716" i="1" s="1"/>
  <c r="CF716" i="1"/>
  <c r="CB716" i="1" s="1"/>
  <c r="CE716" i="1"/>
  <c r="CD716" i="1"/>
  <c r="BS716" i="1" s="1"/>
  <c r="BX716" i="1"/>
  <c r="BW716" i="1"/>
  <c r="BV716" i="1"/>
  <c r="BT716" i="1"/>
  <c r="BR716" i="1"/>
  <c r="BQ716" i="1"/>
  <c r="BP716" i="1"/>
  <c r="BO716" i="1"/>
  <c r="BN716" i="1"/>
  <c r="BL716" i="1"/>
  <c r="BM716" i="1" s="1"/>
  <c r="AN716" i="1"/>
  <c r="CM715" i="1"/>
  <c r="CI715" i="1"/>
  <c r="CH715" i="1"/>
  <c r="CG715" i="1"/>
  <c r="CC715" i="1" s="1"/>
  <c r="CF715" i="1"/>
  <c r="CB715" i="1" s="1"/>
  <c r="BU715" i="1" s="1"/>
  <c r="CE715" i="1"/>
  <c r="BT715" i="1" s="1"/>
  <c r="CD715" i="1"/>
  <c r="BS715" i="1" s="1"/>
  <c r="BX715" i="1"/>
  <c r="BW715" i="1"/>
  <c r="BV715" i="1"/>
  <c r="BR715" i="1"/>
  <c r="BQ715" i="1"/>
  <c r="BO715" i="1"/>
  <c r="BP715" i="1" s="1"/>
  <c r="BN715" i="1"/>
  <c r="BL715" i="1"/>
  <c r="AN715" i="1"/>
  <c r="BM715" i="1" s="1"/>
  <c r="CM714" i="1"/>
  <c r="CI714" i="1"/>
  <c r="CH714" i="1"/>
  <c r="CG714" i="1"/>
  <c r="CC714" i="1" s="1"/>
  <c r="CF714" i="1"/>
  <c r="CB714" i="1" s="1"/>
  <c r="CE714" i="1"/>
  <c r="CD714" i="1"/>
  <c r="BS714" i="1" s="1"/>
  <c r="BX714" i="1"/>
  <c r="BW714" i="1"/>
  <c r="BV714" i="1"/>
  <c r="BT714" i="1"/>
  <c r="BR714" i="1"/>
  <c r="BQ714" i="1"/>
  <c r="BP714" i="1"/>
  <c r="BO714" i="1"/>
  <c r="BN714" i="1"/>
  <c r="BL714" i="1"/>
  <c r="AN714" i="1"/>
  <c r="BM714" i="1" s="1"/>
  <c r="CM713" i="1"/>
  <c r="CI713" i="1"/>
  <c r="CH713" i="1"/>
  <c r="CG713" i="1"/>
  <c r="CC713" i="1" s="1"/>
  <c r="CF713" i="1"/>
  <c r="CE713" i="1"/>
  <c r="CD713" i="1"/>
  <c r="BS713" i="1" s="1"/>
  <c r="CB713" i="1"/>
  <c r="BX713" i="1"/>
  <c r="BW713" i="1"/>
  <c r="BV713" i="1"/>
  <c r="BT713" i="1"/>
  <c r="BR713" i="1"/>
  <c r="BQ713" i="1"/>
  <c r="BO713" i="1"/>
  <c r="BP713" i="1" s="1"/>
  <c r="BN713" i="1"/>
  <c r="BL713" i="1"/>
  <c r="AN713" i="1"/>
  <c r="CM712" i="1"/>
  <c r="CI712" i="1"/>
  <c r="CH712" i="1"/>
  <c r="CG712" i="1"/>
  <c r="CC712" i="1" s="1"/>
  <c r="CF712" i="1"/>
  <c r="CB712" i="1" s="1"/>
  <c r="CE712" i="1"/>
  <c r="BT712" i="1" s="1"/>
  <c r="CD712" i="1"/>
  <c r="BS712" i="1" s="1"/>
  <c r="BX712" i="1"/>
  <c r="BW712" i="1"/>
  <c r="BV712" i="1"/>
  <c r="BR712" i="1"/>
  <c r="BQ712" i="1"/>
  <c r="BP712" i="1"/>
  <c r="BO712" i="1"/>
  <c r="BN712" i="1"/>
  <c r="BL712" i="1"/>
  <c r="AN712" i="1"/>
  <c r="CM711" i="1"/>
  <c r="CI711" i="1"/>
  <c r="CH711" i="1"/>
  <c r="CG711" i="1"/>
  <c r="CC711" i="1" s="1"/>
  <c r="CF711" i="1"/>
  <c r="CB711" i="1" s="1"/>
  <c r="BU711" i="1" s="1"/>
  <c r="CE711" i="1"/>
  <c r="BT711" i="1" s="1"/>
  <c r="CD711" i="1"/>
  <c r="BS711" i="1" s="1"/>
  <c r="BX711" i="1"/>
  <c r="BW711" i="1"/>
  <c r="BV711" i="1"/>
  <c r="BR711" i="1"/>
  <c r="BQ711" i="1"/>
  <c r="BO711" i="1"/>
  <c r="BP711" i="1" s="1"/>
  <c r="BN711" i="1"/>
  <c r="BL711" i="1"/>
  <c r="AN711" i="1"/>
  <c r="CM710" i="1"/>
  <c r="CI710" i="1"/>
  <c r="CH710" i="1"/>
  <c r="CG710" i="1"/>
  <c r="CF710" i="1"/>
  <c r="CB710" i="1" s="1"/>
  <c r="CE710" i="1"/>
  <c r="BT710" i="1" s="1"/>
  <c r="CD710" i="1"/>
  <c r="BS710" i="1" s="1"/>
  <c r="CC710" i="1"/>
  <c r="BX710" i="1"/>
  <c r="BW710" i="1"/>
  <c r="BV710" i="1"/>
  <c r="BU710" i="1"/>
  <c r="BR710" i="1"/>
  <c r="BQ710" i="1"/>
  <c r="BO710" i="1"/>
  <c r="BP710" i="1" s="1"/>
  <c r="BN710" i="1"/>
  <c r="BM710" i="1"/>
  <c r="BL710" i="1"/>
  <c r="AN710" i="1"/>
  <c r="CM709" i="1"/>
  <c r="CI709" i="1"/>
  <c r="CH709" i="1"/>
  <c r="CG709" i="1"/>
  <c r="CF709" i="1"/>
  <c r="CB709" i="1" s="1"/>
  <c r="CE709" i="1"/>
  <c r="CD709" i="1"/>
  <c r="BS709" i="1" s="1"/>
  <c r="CC709" i="1"/>
  <c r="BX709" i="1"/>
  <c r="BW709" i="1"/>
  <c r="BV709" i="1"/>
  <c r="BT709" i="1"/>
  <c r="BR709" i="1"/>
  <c r="BQ709" i="1"/>
  <c r="BO709" i="1"/>
  <c r="BP709" i="1" s="1"/>
  <c r="BN709" i="1"/>
  <c r="BL709" i="1"/>
  <c r="AN709" i="1"/>
  <c r="CM708" i="1"/>
  <c r="CI708" i="1"/>
  <c r="CH708" i="1"/>
  <c r="CG708" i="1"/>
  <c r="CC708" i="1" s="1"/>
  <c r="CF708" i="1"/>
  <c r="CB708" i="1" s="1"/>
  <c r="CE708" i="1"/>
  <c r="BT708" i="1" s="1"/>
  <c r="CD708" i="1"/>
  <c r="BS708" i="1" s="1"/>
  <c r="BX708" i="1"/>
  <c r="BW708" i="1"/>
  <c r="BV708" i="1"/>
  <c r="BR708" i="1"/>
  <c r="BQ708" i="1"/>
  <c r="BO708" i="1"/>
  <c r="BP708" i="1" s="1"/>
  <c r="BN708" i="1"/>
  <c r="BM708" i="1"/>
  <c r="BL708" i="1"/>
  <c r="AN708" i="1"/>
  <c r="CM707" i="1"/>
  <c r="CI707" i="1"/>
  <c r="CH707" i="1"/>
  <c r="CG707" i="1"/>
  <c r="CF707" i="1"/>
  <c r="CE707" i="1"/>
  <c r="BT707" i="1" s="1"/>
  <c r="CD707" i="1"/>
  <c r="BS707" i="1" s="1"/>
  <c r="CC707" i="1"/>
  <c r="CB707" i="1"/>
  <c r="BX707" i="1"/>
  <c r="BW707" i="1"/>
  <c r="BV707" i="1"/>
  <c r="BR707" i="1"/>
  <c r="BQ707" i="1"/>
  <c r="BO707" i="1"/>
  <c r="BP707" i="1" s="1"/>
  <c r="BN707" i="1"/>
  <c r="BL707" i="1"/>
  <c r="AN707" i="1"/>
  <c r="CM706" i="1"/>
  <c r="CI706" i="1"/>
  <c r="CH706" i="1"/>
  <c r="CG706" i="1"/>
  <c r="CC706" i="1" s="1"/>
  <c r="CF706" i="1"/>
  <c r="CB706" i="1" s="1"/>
  <c r="BU706" i="1" s="1"/>
  <c r="CE706" i="1"/>
  <c r="CD706" i="1"/>
  <c r="BS706" i="1" s="1"/>
  <c r="BX706" i="1"/>
  <c r="BW706" i="1"/>
  <c r="BV706" i="1"/>
  <c r="BT706" i="1"/>
  <c r="BR706" i="1"/>
  <c r="BQ706" i="1"/>
  <c r="BP706" i="1"/>
  <c r="BO706" i="1"/>
  <c r="BN706" i="1"/>
  <c r="BL706" i="1"/>
  <c r="AN706" i="1"/>
  <c r="CM705" i="1"/>
  <c r="CI705" i="1"/>
  <c r="CH705" i="1"/>
  <c r="CG705" i="1"/>
  <c r="CC705" i="1" s="1"/>
  <c r="CF705" i="1"/>
  <c r="CB705" i="1" s="1"/>
  <c r="BU705" i="1" s="1"/>
  <c r="CE705" i="1"/>
  <c r="BT705" i="1" s="1"/>
  <c r="CD705" i="1"/>
  <c r="BS705" i="1" s="1"/>
  <c r="BX705" i="1"/>
  <c r="BW705" i="1"/>
  <c r="BV705" i="1"/>
  <c r="BR705" i="1"/>
  <c r="BQ705" i="1"/>
  <c r="BP705" i="1"/>
  <c r="BO705" i="1"/>
  <c r="BN705" i="1"/>
  <c r="BL705" i="1"/>
  <c r="AN705" i="1"/>
  <c r="CM704" i="1"/>
  <c r="CI704" i="1"/>
  <c r="CH704" i="1"/>
  <c r="CG704" i="1"/>
  <c r="CF704" i="1"/>
  <c r="CB704" i="1" s="1"/>
  <c r="CE704" i="1"/>
  <c r="CD704" i="1"/>
  <c r="BS704" i="1" s="1"/>
  <c r="CC704" i="1"/>
  <c r="BX704" i="1"/>
  <c r="BW704" i="1"/>
  <c r="BV704" i="1"/>
  <c r="BT704" i="1"/>
  <c r="BR704" i="1"/>
  <c r="BQ704" i="1"/>
  <c r="BO704" i="1"/>
  <c r="BP704" i="1" s="1"/>
  <c r="BN704" i="1"/>
  <c r="BL704" i="1"/>
  <c r="AN704" i="1"/>
  <c r="BM704" i="1" s="1"/>
  <c r="CM703" i="1"/>
  <c r="CI703" i="1"/>
  <c r="CH703" i="1"/>
  <c r="CG703" i="1"/>
  <c r="CF703" i="1"/>
  <c r="CB703" i="1" s="1"/>
  <c r="BU703" i="1" s="1"/>
  <c r="CE703" i="1"/>
  <c r="BT703" i="1" s="1"/>
  <c r="CD703" i="1"/>
  <c r="BS703" i="1" s="1"/>
  <c r="CC703" i="1"/>
  <c r="BX703" i="1"/>
  <c r="BW703" i="1"/>
  <c r="BV703" i="1"/>
  <c r="BR703" i="1"/>
  <c r="BQ703" i="1"/>
  <c r="BO703" i="1"/>
  <c r="BP703" i="1" s="1"/>
  <c r="BN703" i="1"/>
  <c r="BL703" i="1"/>
  <c r="AN703" i="1"/>
  <c r="CM702" i="1"/>
  <c r="CI702" i="1"/>
  <c r="CH702" i="1"/>
  <c r="CG702" i="1"/>
  <c r="CC702" i="1" s="1"/>
  <c r="CF702" i="1"/>
  <c r="CB702" i="1" s="1"/>
  <c r="CE702" i="1"/>
  <c r="BT702" i="1" s="1"/>
  <c r="CD702" i="1"/>
  <c r="BS702" i="1" s="1"/>
  <c r="BX702" i="1"/>
  <c r="BW702" i="1"/>
  <c r="BV702" i="1"/>
  <c r="BR702" i="1"/>
  <c r="BQ702" i="1"/>
  <c r="BP702" i="1"/>
  <c r="BO702" i="1"/>
  <c r="BN702" i="1"/>
  <c r="BL702" i="1"/>
  <c r="BM702" i="1" s="1"/>
  <c r="AN702" i="1"/>
  <c r="CM701" i="1"/>
  <c r="CI701" i="1"/>
  <c r="CH701" i="1"/>
  <c r="CG701" i="1"/>
  <c r="CC701" i="1" s="1"/>
  <c r="CF701" i="1"/>
  <c r="CB701" i="1" s="1"/>
  <c r="BU701" i="1" s="1"/>
  <c r="CE701" i="1"/>
  <c r="BT701" i="1" s="1"/>
  <c r="CD701" i="1"/>
  <c r="BS701" i="1" s="1"/>
  <c r="BX701" i="1"/>
  <c r="BW701" i="1"/>
  <c r="BV701" i="1"/>
  <c r="BR701" i="1"/>
  <c r="BQ701" i="1"/>
  <c r="BO701" i="1"/>
  <c r="BP701" i="1" s="1"/>
  <c r="BN701" i="1"/>
  <c r="BL701" i="1"/>
  <c r="AN701" i="1"/>
  <c r="CM700" i="1"/>
  <c r="CI700" i="1"/>
  <c r="CH700" i="1"/>
  <c r="CG700" i="1"/>
  <c r="CC700" i="1" s="1"/>
  <c r="CF700" i="1"/>
  <c r="CB700" i="1" s="1"/>
  <c r="CE700" i="1"/>
  <c r="CD700" i="1"/>
  <c r="BS700" i="1" s="1"/>
  <c r="BX700" i="1"/>
  <c r="BW700" i="1"/>
  <c r="BV700" i="1"/>
  <c r="BT700" i="1"/>
  <c r="BR700" i="1"/>
  <c r="BQ700" i="1"/>
  <c r="BO700" i="1"/>
  <c r="BP700" i="1" s="1"/>
  <c r="BN700" i="1"/>
  <c r="BM700" i="1"/>
  <c r="BL700" i="1"/>
  <c r="AN700" i="1"/>
  <c r="CM699" i="1"/>
  <c r="CI699" i="1"/>
  <c r="CH699" i="1"/>
  <c r="CG699" i="1"/>
  <c r="CC699" i="1" s="1"/>
  <c r="CF699" i="1"/>
  <c r="CB699" i="1" s="1"/>
  <c r="BU699" i="1" s="1"/>
  <c r="CE699" i="1"/>
  <c r="BT699" i="1" s="1"/>
  <c r="CD699" i="1"/>
  <c r="BS699" i="1" s="1"/>
  <c r="BX699" i="1"/>
  <c r="BW699" i="1"/>
  <c r="BV699" i="1"/>
  <c r="BR699" i="1"/>
  <c r="BQ699" i="1"/>
  <c r="BO699" i="1"/>
  <c r="BN699" i="1"/>
  <c r="BL699" i="1"/>
  <c r="BM699" i="1" s="1"/>
  <c r="AN699" i="1"/>
  <c r="CM698" i="1"/>
  <c r="CI698" i="1"/>
  <c r="CH698" i="1"/>
  <c r="CG698" i="1"/>
  <c r="CF698" i="1"/>
  <c r="CE698" i="1"/>
  <c r="BT698" i="1" s="1"/>
  <c r="CD698" i="1"/>
  <c r="BS698" i="1" s="1"/>
  <c r="CC698" i="1"/>
  <c r="CB698" i="1"/>
  <c r="BX698" i="1"/>
  <c r="BW698" i="1"/>
  <c r="BV698" i="1"/>
  <c r="BR698" i="1"/>
  <c r="BQ698" i="1"/>
  <c r="BP698" i="1"/>
  <c r="BO698" i="1"/>
  <c r="BN698" i="1"/>
  <c r="BL698" i="1"/>
  <c r="AN698" i="1"/>
  <c r="BM698" i="1" s="1"/>
  <c r="CM697" i="1"/>
  <c r="CI697" i="1"/>
  <c r="CH697" i="1"/>
  <c r="CG697" i="1"/>
  <c r="CC697" i="1" s="1"/>
  <c r="CF697" i="1"/>
  <c r="CB697" i="1" s="1"/>
  <c r="BU697" i="1" s="1"/>
  <c r="CE697" i="1"/>
  <c r="BT697" i="1" s="1"/>
  <c r="CD697" i="1"/>
  <c r="BX697" i="1"/>
  <c r="BW697" i="1"/>
  <c r="BV697" i="1"/>
  <c r="BS697" i="1"/>
  <c r="BR697" i="1"/>
  <c r="BQ697" i="1"/>
  <c r="BO697" i="1"/>
  <c r="BP697" i="1" s="1"/>
  <c r="BN697" i="1"/>
  <c r="BL697" i="1"/>
  <c r="AN697" i="1"/>
  <c r="BM697" i="1" s="1"/>
  <c r="CM696" i="1"/>
  <c r="CI696" i="1"/>
  <c r="CH696" i="1"/>
  <c r="CG696" i="1"/>
  <c r="CF696" i="1"/>
  <c r="CB696" i="1" s="1"/>
  <c r="CE696" i="1"/>
  <c r="CD696" i="1"/>
  <c r="CC696" i="1"/>
  <c r="BX696" i="1"/>
  <c r="BW696" i="1"/>
  <c r="BV696" i="1"/>
  <c r="BT696" i="1"/>
  <c r="BS696" i="1"/>
  <c r="BR696" i="1"/>
  <c r="BQ696" i="1"/>
  <c r="BO696" i="1"/>
  <c r="BP696" i="1" s="1"/>
  <c r="BN696" i="1"/>
  <c r="BL696" i="1"/>
  <c r="BM696" i="1" s="1"/>
  <c r="AN696" i="1"/>
  <c r="CM695" i="1"/>
  <c r="CI695" i="1"/>
  <c r="CH695" i="1"/>
  <c r="CG695" i="1"/>
  <c r="CC695" i="1" s="1"/>
  <c r="CF695" i="1"/>
  <c r="CB695" i="1" s="1"/>
  <c r="CE695" i="1"/>
  <c r="BT695" i="1" s="1"/>
  <c r="CD695" i="1"/>
  <c r="BX695" i="1"/>
  <c r="BW695" i="1"/>
  <c r="BV695" i="1"/>
  <c r="BS695" i="1"/>
  <c r="BR695" i="1"/>
  <c r="BQ695" i="1"/>
  <c r="BP695" i="1"/>
  <c r="BO695" i="1"/>
  <c r="BN695" i="1"/>
  <c r="BL695" i="1"/>
  <c r="AN695" i="1"/>
  <c r="BM695" i="1" s="1"/>
  <c r="CM694" i="1"/>
  <c r="CI694" i="1"/>
  <c r="CH694" i="1"/>
  <c r="CG694" i="1"/>
  <c r="CC694" i="1" s="1"/>
  <c r="CF694" i="1"/>
  <c r="CB694" i="1" s="1"/>
  <c r="BU694" i="1" s="1"/>
  <c r="CE694" i="1"/>
  <c r="BT694" i="1" s="1"/>
  <c r="CD694" i="1"/>
  <c r="BX694" i="1"/>
  <c r="BW694" i="1"/>
  <c r="BV694" i="1"/>
  <c r="BS694" i="1"/>
  <c r="BR694" i="1"/>
  <c r="BQ694" i="1"/>
  <c r="BP694" i="1"/>
  <c r="BO694" i="1"/>
  <c r="BN694" i="1"/>
  <c r="BL694" i="1"/>
  <c r="AN694" i="1"/>
  <c r="CM693" i="1"/>
  <c r="CI693" i="1"/>
  <c r="CH693" i="1"/>
  <c r="CG693" i="1"/>
  <c r="CC693" i="1" s="1"/>
  <c r="CF693" i="1"/>
  <c r="CB693" i="1" s="1"/>
  <c r="BU693" i="1" s="1"/>
  <c r="CE693" i="1"/>
  <c r="BT693" i="1" s="1"/>
  <c r="CD693" i="1"/>
  <c r="BX693" i="1"/>
  <c r="BW693" i="1"/>
  <c r="BV693" i="1"/>
  <c r="BS693" i="1"/>
  <c r="BR693" i="1"/>
  <c r="BQ693" i="1"/>
  <c r="BO693" i="1"/>
  <c r="BP693" i="1" s="1"/>
  <c r="BN693" i="1"/>
  <c r="BM693" i="1"/>
  <c r="BL693" i="1"/>
  <c r="AN693" i="1"/>
  <c r="CM692" i="1"/>
  <c r="CI692" i="1"/>
  <c r="CH692" i="1"/>
  <c r="CG692" i="1"/>
  <c r="CC692" i="1" s="1"/>
  <c r="CF692" i="1"/>
  <c r="CB692" i="1" s="1"/>
  <c r="CE692" i="1"/>
  <c r="BT692" i="1" s="1"/>
  <c r="CD692" i="1"/>
  <c r="BS692" i="1" s="1"/>
  <c r="BX692" i="1"/>
  <c r="BW692" i="1"/>
  <c r="BV692" i="1"/>
  <c r="BR692" i="1"/>
  <c r="BQ692" i="1"/>
  <c r="BO692" i="1"/>
  <c r="BP692" i="1" s="1"/>
  <c r="BN692" i="1"/>
  <c r="BL692" i="1"/>
  <c r="AN692" i="1"/>
  <c r="BM692" i="1" s="1"/>
  <c r="CM691" i="1"/>
  <c r="CI691" i="1"/>
  <c r="CH691" i="1"/>
  <c r="CG691" i="1"/>
  <c r="CC691" i="1" s="1"/>
  <c r="CF691" i="1"/>
  <c r="CE691" i="1"/>
  <c r="CD691" i="1"/>
  <c r="BS691" i="1" s="1"/>
  <c r="CB691" i="1"/>
  <c r="BX691" i="1"/>
  <c r="BW691" i="1"/>
  <c r="BV691" i="1"/>
  <c r="BT691" i="1"/>
  <c r="BR691" i="1"/>
  <c r="BQ691" i="1"/>
  <c r="BO691" i="1"/>
  <c r="BP691" i="1" s="1"/>
  <c r="BN691" i="1"/>
  <c r="BL691" i="1"/>
  <c r="AN691" i="1"/>
  <c r="CM690" i="1"/>
  <c r="CI690" i="1"/>
  <c r="CH690" i="1"/>
  <c r="CG690" i="1"/>
  <c r="CC690" i="1" s="1"/>
  <c r="BU690" i="1" s="1"/>
  <c r="CF690" i="1"/>
  <c r="CB690" i="1" s="1"/>
  <c r="CE690" i="1"/>
  <c r="BT690" i="1" s="1"/>
  <c r="CD690" i="1"/>
  <c r="BS690" i="1" s="1"/>
  <c r="BX690" i="1"/>
  <c r="BW690" i="1"/>
  <c r="BV690" i="1"/>
  <c r="BR690" i="1"/>
  <c r="BQ690" i="1"/>
  <c r="BP690" i="1"/>
  <c r="BO690" i="1"/>
  <c r="BN690" i="1"/>
  <c r="BL690" i="1"/>
  <c r="BM690" i="1" s="1"/>
  <c r="AN690" i="1"/>
  <c r="CM689" i="1"/>
  <c r="CI689" i="1"/>
  <c r="CH689" i="1"/>
  <c r="CG689" i="1"/>
  <c r="CF689" i="1"/>
  <c r="CE689" i="1"/>
  <c r="CD689" i="1"/>
  <c r="BS689" i="1" s="1"/>
  <c r="CC689" i="1"/>
  <c r="CB689" i="1"/>
  <c r="BX689" i="1"/>
  <c r="BW689" i="1"/>
  <c r="BV689" i="1"/>
  <c r="BT689" i="1"/>
  <c r="BR689" i="1"/>
  <c r="BQ689" i="1"/>
  <c r="BO689" i="1"/>
  <c r="BP689" i="1" s="1"/>
  <c r="BN689" i="1"/>
  <c r="BL689" i="1"/>
  <c r="AN689" i="1"/>
  <c r="CM688" i="1"/>
  <c r="CI688" i="1"/>
  <c r="CH688" i="1"/>
  <c r="CG688" i="1"/>
  <c r="CC688" i="1" s="1"/>
  <c r="CF688" i="1"/>
  <c r="CB688" i="1" s="1"/>
  <c r="CE688" i="1"/>
  <c r="BT688" i="1" s="1"/>
  <c r="CD688" i="1"/>
  <c r="BS688" i="1" s="1"/>
  <c r="BX688" i="1"/>
  <c r="BW688" i="1"/>
  <c r="BV688" i="1"/>
  <c r="BR688" i="1"/>
  <c r="BQ688" i="1"/>
  <c r="BO688" i="1"/>
  <c r="BP688" i="1" s="1"/>
  <c r="BN688" i="1"/>
  <c r="BL688" i="1"/>
  <c r="AN688" i="1"/>
  <c r="BM688" i="1" s="1"/>
  <c r="CM687" i="1"/>
  <c r="CI687" i="1"/>
  <c r="CH687" i="1"/>
  <c r="CG687" i="1"/>
  <c r="CF687" i="1"/>
  <c r="CB687" i="1" s="1"/>
  <c r="CE687" i="1"/>
  <c r="BT687" i="1" s="1"/>
  <c r="CD687" i="1"/>
  <c r="BS687" i="1" s="1"/>
  <c r="CC687" i="1"/>
  <c r="BX687" i="1"/>
  <c r="BW687" i="1"/>
  <c r="BV687" i="1"/>
  <c r="BR687" i="1"/>
  <c r="BQ687" i="1"/>
  <c r="BO687" i="1"/>
  <c r="BN687" i="1"/>
  <c r="BL687" i="1"/>
  <c r="AN687" i="1"/>
  <c r="CM686" i="1"/>
  <c r="CI686" i="1"/>
  <c r="CH686" i="1"/>
  <c r="CG686" i="1"/>
  <c r="CC686" i="1" s="1"/>
  <c r="CF686" i="1"/>
  <c r="CB686" i="1" s="1"/>
  <c r="CE686" i="1"/>
  <c r="BT686" i="1" s="1"/>
  <c r="CD686" i="1"/>
  <c r="BS686" i="1" s="1"/>
  <c r="BX686" i="1"/>
  <c r="BW686" i="1"/>
  <c r="BV686" i="1"/>
  <c r="BU686" i="1"/>
  <c r="BR686" i="1"/>
  <c r="BQ686" i="1"/>
  <c r="BO686" i="1"/>
  <c r="BP686" i="1" s="1"/>
  <c r="BN686" i="1"/>
  <c r="BM686" i="1"/>
  <c r="BL686" i="1"/>
  <c r="AN686" i="1"/>
  <c r="CM685" i="1"/>
  <c r="CI685" i="1"/>
  <c r="CH685" i="1"/>
  <c r="CG685" i="1"/>
  <c r="CC685" i="1" s="1"/>
  <c r="CF685" i="1"/>
  <c r="CB685" i="1" s="1"/>
  <c r="BU685" i="1" s="1"/>
  <c r="CE685" i="1"/>
  <c r="BT685" i="1" s="1"/>
  <c r="CD685" i="1"/>
  <c r="BS685" i="1" s="1"/>
  <c r="BX685" i="1"/>
  <c r="BW685" i="1"/>
  <c r="BV685" i="1"/>
  <c r="BR685" i="1"/>
  <c r="BQ685" i="1"/>
  <c r="BO685" i="1"/>
  <c r="BP685" i="1" s="1"/>
  <c r="BN685" i="1"/>
  <c r="BL685" i="1"/>
  <c r="AN685" i="1"/>
  <c r="CM684" i="1"/>
  <c r="CI684" i="1"/>
  <c r="CH684" i="1"/>
  <c r="CG684" i="1"/>
  <c r="CF684" i="1"/>
  <c r="CB684" i="1" s="1"/>
  <c r="CE684" i="1"/>
  <c r="CD684" i="1"/>
  <c r="BS684" i="1" s="1"/>
  <c r="CC684" i="1"/>
  <c r="BX684" i="1"/>
  <c r="BW684" i="1"/>
  <c r="BV684" i="1"/>
  <c r="BT684" i="1"/>
  <c r="BR684" i="1"/>
  <c r="BQ684" i="1"/>
  <c r="BO684" i="1"/>
  <c r="BP684" i="1" s="1"/>
  <c r="BN684" i="1"/>
  <c r="BL684" i="1"/>
  <c r="BM684" i="1" s="1"/>
  <c r="AN684" i="1"/>
  <c r="CM683" i="1"/>
  <c r="CI683" i="1"/>
  <c r="CH683" i="1"/>
  <c r="CG683" i="1"/>
  <c r="CC683" i="1" s="1"/>
  <c r="CF683" i="1"/>
  <c r="CB683" i="1" s="1"/>
  <c r="CE683" i="1"/>
  <c r="BT683" i="1" s="1"/>
  <c r="CD683" i="1"/>
  <c r="BS683" i="1" s="1"/>
  <c r="BX683" i="1"/>
  <c r="BW683" i="1"/>
  <c r="BV683" i="1"/>
  <c r="BR683" i="1"/>
  <c r="BQ683" i="1"/>
  <c r="BP683" i="1"/>
  <c r="BO683" i="1"/>
  <c r="BN683" i="1"/>
  <c r="BL683" i="1"/>
  <c r="AN683" i="1"/>
  <c r="CM682" i="1"/>
  <c r="CI682" i="1"/>
  <c r="CH682" i="1"/>
  <c r="CG682" i="1"/>
  <c r="CC682" i="1" s="1"/>
  <c r="CF682" i="1"/>
  <c r="CB682" i="1" s="1"/>
  <c r="CE682" i="1"/>
  <c r="BT682" i="1" s="1"/>
  <c r="CD682" i="1"/>
  <c r="BS682" i="1" s="1"/>
  <c r="BX682" i="1"/>
  <c r="BW682" i="1"/>
  <c r="BV682" i="1"/>
  <c r="BR682" i="1"/>
  <c r="BQ682" i="1"/>
  <c r="BP682" i="1"/>
  <c r="BO682" i="1"/>
  <c r="BN682" i="1"/>
  <c r="BL682" i="1"/>
  <c r="AN682" i="1"/>
  <c r="CM681" i="1"/>
  <c r="CI681" i="1"/>
  <c r="CH681" i="1"/>
  <c r="CG681" i="1"/>
  <c r="CC681" i="1" s="1"/>
  <c r="BU681" i="1" s="1"/>
  <c r="CF681" i="1"/>
  <c r="CB681" i="1" s="1"/>
  <c r="CE681" i="1"/>
  <c r="BT681" i="1" s="1"/>
  <c r="CD681" i="1"/>
  <c r="BS681" i="1" s="1"/>
  <c r="BX681" i="1"/>
  <c r="BW681" i="1"/>
  <c r="BV681" i="1"/>
  <c r="BR681" i="1"/>
  <c r="BQ681" i="1"/>
  <c r="BP681" i="1"/>
  <c r="BO681" i="1"/>
  <c r="BN681" i="1"/>
  <c r="BL681" i="1"/>
  <c r="AN681" i="1"/>
  <c r="BM681" i="1" s="1"/>
  <c r="CM680" i="1"/>
  <c r="CI680" i="1"/>
  <c r="CH680" i="1"/>
  <c r="CG680" i="1"/>
  <c r="CF680" i="1"/>
  <c r="CB680" i="1" s="1"/>
  <c r="CE680" i="1"/>
  <c r="CD680" i="1"/>
  <c r="BS680" i="1" s="1"/>
  <c r="CC680" i="1"/>
  <c r="BX680" i="1"/>
  <c r="BW680" i="1"/>
  <c r="BV680" i="1"/>
  <c r="BT680" i="1"/>
  <c r="BR680" i="1"/>
  <c r="BQ680" i="1"/>
  <c r="BO680" i="1"/>
  <c r="BP680" i="1" s="1"/>
  <c r="BN680" i="1"/>
  <c r="BL680" i="1"/>
  <c r="AN680" i="1"/>
  <c r="BM680" i="1" s="1"/>
  <c r="CM679" i="1"/>
  <c r="CI679" i="1"/>
  <c r="CH679" i="1"/>
  <c r="CG679" i="1"/>
  <c r="CC679" i="1" s="1"/>
  <c r="CF679" i="1"/>
  <c r="CE679" i="1"/>
  <c r="BT679" i="1" s="1"/>
  <c r="CD679" i="1"/>
  <c r="BS679" i="1" s="1"/>
  <c r="CB679" i="1"/>
  <c r="BX679" i="1"/>
  <c r="BW679" i="1"/>
  <c r="BV679" i="1"/>
  <c r="BR679" i="1"/>
  <c r="BQ679" i="1"/>
  <c r="BO679" i="1"/>
  <c r="BP679" i="1" s="1"/>
  <c r="BN679" i="1"/>
  <c r="BL679" i="1"/>
  <c r="AN679" i="1"/>
  <c r="CM678" i="1"/>
  <c r="CI678" i="1"/>
  <c r="CH678" i="1"/>
  <c r="CG678" i="1"/>
  <c r="CF678" i="1"/>
  <c r="CB678" i="1" s="1"/>
  <c r="CE678" i="1"/>
  <c r="BT678" i="1" s="1"/>
  <c r="CD678" i="1"/>
  <c r="BS678" i="1" s="1"/>
  <c r="CC678" i="1"/>
  <c r="BX678" i="1"/>
  <c r="BW678" i="1"/>
  <c r="BV678" i="1"/>
  <c r="BR678" i="1"/>
  <c r="BQ678" i="1"/>
  <c r="BO678" i="1"/>
  <c r="BP678" i="1" s="1"/>
  <c r="BN678" i="1"/>
  <c r="BL678" i="1"/>
  <c r="BM678" i="1" s="1"/>
  <c r="AN678" i="1"/>
  <c r="CM677" i="1"/>
  <c r="CI677" i="1"/>
  <c r="CH677" i="1"/>
  <c r="CG677" i="1"/>
  <c r="CC677" i="1" s="1"/>
  <c r="CF677" i="1"/>
  <c r="CB677" i="1" s="1"/>
  <c r="CE677" i="1"/>
  <c r="BT677" i="1" s="1"/>
  <c r="CD677" i="1"/>
  <c r="BX677" i="1"/>
  <c r="BW677" i="1"/>
  <c r="BV677" i="1"/>
  <c r="BS677" i="1"/>
  <c r="BR677" i="1"/>
  <c r="BQ677" i="1"/>
  <c r="BO677" i="1"/>
  <c r="BN677" i="1"/>
  <c r="BL677" i="1"/>
  <c r="BM677" i="1" s="1"/>
  <c r="AN677" i="1"/>
  <c r="CM676" i="1"/>
  <c r="CI676" i="1"/>
  <c r="CH676" i="1"/>
  <c r="CG676" i="1"/>
  <c r="CC676" i="1" s="1"/>
  <c r="CF676" i="1"/>
  <c r="CE676" i="1"/>
  <c r="BT676" i="1" s="1"/>
  <c r="CD676" i="1"/>
  <c r="CB676" i="1"/>
  <c r="BU676" i="1" s="1"/>
  <c r="BX676" i="1"/>
  <c r="BW676" i="1"/>
  <c r="BV676" i="1"/>
  <c r="BS676" i="1"/>
  <c r="BR676" i="1"/>
  <c r="BQ676" i="1"/>
  <c r="BO676" i="1"/>
  <c r="BP676" i="1" s="1"/>
  <c r="BN676" i="1"/>
  <c r="BL676" i="1"/>
  <c r="AN676" i="1"/>
  <c r="CM675" i="1"/>
  <c r="CI675" i="1"/>
  <c r="CH675" i="1"/>
  <c r="CG675" i="1"/>
  <c r="CC675" i="1" s="1"/>
  <c r="CF675" i="1"/>
  <c r="CB675" i="1" s="1"/>
  <c r="CE675" i="1"/>
  <c r="BT675" i="1" s="1"/>
  <c r="CD675" i="1"/>
  <c r="BS675" i="1" s="1"/>
  <c r="BX675" i="1"/>
  <c r="BW675" i="1"/>
  <c r="BV675" i="1"/>
  <c r="BR675" i="1"/>
  <c r="BQ675" i="1"/>
  <c r="BP675" i="1"/>
  <c r="BO675" i="1"/>
  <c r="BN675" i="1"/>
  <c r="BL675" i="1"/>
  <c r="AN675" i="1"/>
  <c r="BM675" i="1" s="1"/>
  <c r="CM674" i="1"/>
  <c r="CI674" i="1"/>
  <c r="CH674" i="1"/>
  <c r="CG674" i="1"/>
  <c r="CC674" i="1" s="1"/>
  <c r="BU674" i="1" s="1"/>
  <c r="CF674" i="1"/>
  <c r="CB674" i="1" s="1"/>
  <c r="CE674" i="1"/>
  <c r="BT674" i="1" s="1"/>
  <c r="CD674" i="1"/>
  <c r="BX674" i="1"/>
  <c r="BW674" i="1"/>
  <c r="BV674" i="1"/>
  <c r="BS674" i="1"/>
  <c r="BR674" i="1"/>
  <c r="BQ674" i="1"/>
  <c r="BP674" i="1"/>
  <c r="BO674" i="1"/>
  <c r="BN674" i="1"/>
  <c r="BL674" i="1"/>
  <c r="AN674" i="1"/>
  <c r="BM674" i="1" s="1"/>
  <c r="CM673" i="1"/>
  <c r="CI673" i="1"/>
  <c r="CH673" i="1"/>
  <c r="CG673" i="1"/>
  <c r="CF673" i="1"/>
  <c r="CB673" i="1" s="1"/>
  <c r="CE673" i="1"/>
  <c r="BT673" i="1" s="1"/>
  <c r="CD673" i="1"/>
  <c r="BS673" i="1" s="1"/>
  <c r="CC673" i="1"/>
  <c r="BX673" i="1"/>
  <c r="BW673" i="1"/>
  <c r="BV673" i="1"/>
  <c r="BR673" i="1"/>
  <c r="BQ673" i="1"/>
  <c r="BO673" i="1"/>
  <c r="BP673" i="1" s="1"/>
  <c r="BN673" i="1"/>
  <c r="BL673" i="1"/>
  <c r="AN673" i="1"/>
  <c r="CM672" i="1"/>
  <c r="CI672" i="1"/>
  <c r="CH672" i="1"/>
  <c r="CG672" i="1"/>
  <c r="CC672" i="1" s="1"/>
  <c r="CF672" i="1"/>
  <c r="CB672" i="1" s="1"/>
  <c r="BU672" i="1" s="1"/>
  <c r="CE672" i="1"/>
  <c r="BT672" i="1" s="1"/>
  <c r="CD672" i="1"/>
  <c r="BX672" i="1"/>
  <c r="BW672" i="1"/>
  <c r="BV672" i="1"/>
  <c r="BS672" i="1"/>
  <c r="BR672" i="1"/>
  <c r="BQ672" i="1"/>
  <c r="BO672" i="1"/>
  <c r="BP672" i="1" s="1"/>
  <c r="BN672" i="1"/>
  <c r="BL672" i="1"/>
  <c r="BM672" i="1" s="1"/>
  <c r="AN672" i="1"/>
  <c r="CM671" i="1"/>
  <c r="CI671" i="1"/>
  <c r="CH671" i="1"/>
  <c r="CG671" i="1"/>
  <c r="CC671" i="1" s="1"/>
  <c r="CF671" i="1"/>
  <c r="CB671" i="1" s="1"/>
  <c r="BU671" i="1" s="1"/>
  <c r="CE671" i="1"/>
  <c r="BT671" i="1" s="1"/>
  <c r="CD671" i="1"/>
  <c r="BS671" i="1" s="1"/>
  <c r="BX671" i="1"/>
  <c r="BW671" i="1"/>
  <c r="BV671" i="1"/>
  <c r="BR671" i="1"/>
  <c r="BQ671" i="1"/>
  <c r="BO671" i="1"/>
  <c r="BN671" i="1"/>
  <c r="BL671" i="1"/>
  <c r="BM671" i="1" s="1"/>
  <c r="AN671" i="1"/>
  <c r="CM670" i="1"/>
  <c r="CI670" i="1"/>
  <c r="CH670" i="1"/>
  <c r="CG670" i="1"/>
  <c r="CF670" i="1"/>
  <c r="CE670" i="1"/>
  <c r="BT670" i="1" s="1"/>
  <c r="CD670" i="1"/>
  <c r="CC670" i="1"/>
  <c r="CB670" i="1"/>
  <c r="BX670" i="1"/>
  <c r="BW670" i="1"/>
  <c r="BV670" i="1"/>
  <c r="BS670" i="1"/>
  <c r="BR670" i="1"/>
  <c r="BQ670" i="1"/>
  <c r="BO670" i="1"/>
  <c r="BP670" i="1" s="1"/>
  <c r="BN670" i="1"/>
  <c r="BL670" i="1"/>
  <c r="AN670" i="1"/>
  <c r="BM670" i="1" s="1"/>
  <c r="CM669" i="1"/>
  <c r="CI669" i="1"/>
  <c r="CH669" i="1"/>
  <c r="CG669" i="1"/>
  <c r="CC669" i="1" s="1"/>
  <c r="CF669" i="1"/>
  <c r="CB669" i="1" s="1"/>
  <c r="CE669" i="1"/>
  <c r="BT669" i="1" s="1"/>
  <c r="CD669" i="1"/>
  <c r="BS669" i="1" s="1"/>
  <c r="BX669" i="1"/>
  <c r="BW669" i="1"/>
  <c r="BV669" i="1"/>
  <c r="BR669" i="1"/>
  <c r="BQ669" i="1"/>
  <c r="BO669" i="1"/>
  <c r="BP669" i="1" s="1"/>
  <c r="BN669" i="1"/>
  <c r="BL669" i="1"/>
  <c r="AN669" i="1"/>
  <c r="BM669" i="1" s="1"/>
  <c r="CM668" i="1"/>
  <c r="CI668" i="1"/>
  <c r="CH668" i="1"/>
  <c r="CG668" i="1"/>
  <c r="CC668" i="1" s="1"/>
  <c r="CF668" i="1"/>
  <c r="CB668" i="1" s="1"/>
  <c r="CE668" i="1"/>
  <c r="BT668" i="1" s="1"/>
  <c r="CD668" i="1"/>
  <c r="BS668" i="1" s="1"/>
  <c r="BX668" i="1"/>
  <c r="BW668" i="1"/>
  <c r="BV668" i="1"/>
  <c r="BR668" i="1"/>
  <c r="BQ668" i="1"/>
  <c r="BP668" i="1"/>
  <c r="BO668" i="1"/>
  <c r="BN668" i="1"/>
  <c r="BL668" i="1"/>
  <c r="AN668" i="1"/>
  <c r="BM668" i="1" s="1"/>
  <c r="CM667" i="1"/>
  <c r="CI667" i="1"/>
  <c r="CH667" i="1"/>
  <c r="CG667" i="1"/>
  <c r="CC667" i="1" s="1"/>
  <c r="CF667" i="1"/>
  <c r="CB667" i="1" s="1"/>
  <c r="BU667" i="1" s="1"/>
  <c r="CE667" i="1"/>
  <c r="CD667" i="1"/>
  <c r="BS667" i="1" s="1"/>
  <c r="BX667" i="1"/>
  <c r="BW667" i="1"/>
  <c r="BV667" i="1"/>
  <c r="BT667" i="1"/>
  <c r="BR667" i="1"/>
  <c r="BQ667" i="1"/>
  <c r="BO667" i="1"/>
  <c r="BP667" i="1" s="1"/>
  <c r="BN667" i="1"/>
  <c r="BL667" i="1"/>
  <c r="AN667" i="1"/>
  <c r="CM666" i="1"/>
  <c r="CI666" i="1"/>
  <c r="CH666" i="1"/>
  <c r="CG666" i="1"/>
  <c r="CC666" i="1" s="1"/>
  <c r="CF666" i="1"/>
  <c r="CB666" i="1" s="1"/>
  <c r="CE666" i="1"/>
  <c r="BT666" i="1" s="1"/>
  <c r="CD666" i="1"/>
  <c r="BS666" i="1" s="1"/>
  <c r="BX666" i="1"/>
  <c r="BW666" i="1"/>
  <c r="BV666" i="1"/>
  <c r="BR666" i="1"/>
  <c r="BQ666" i="1"/>
  <c r="BO666" i="1"/>
  <c r="BP666" i="1" s="1"/>
  <c r="BN666" i="1"/>
  <c r="BL666" i="1"/>
  <c r="BM666" i="1" s="1"/>
  <c r="AN666" i="1"/>
  <c r="CM665" i="1"/>
  <c r="CI665" i="1"/>
  <c r="CH665" i="1"/>
  <c r="CG665" i="1"/>
  <c r="CC665" i="1" s="1"/>
  <c r="CF665" i="1"/>
  <c r="CE665" i="1"/>
  <c r="CD665" i="1"/>
  <c r="CB665" i="1"/>
  <c r="BX665" i="1"/>
  <c r="BW665" i="1"/>
  <c r="BV665" i="1"/>
  <c r="BT665" i="1"/>
  <c r="BS665" i="1"/>
  <c r="BR665" i="1"/>
  <c r="BQ665" i="1"/>
  <c r="BO665" i="1"/>
  <c r="BN665" i="1"/>
  <c r="BL665" i="1"/>
  <c r="BM665" i="1" s="1"/>
  <c r="AN665" i="1"/>
  <c r="CM664" i="1"/>
  <c r="CI664" i="1"/>
  <c r="CH664" i="1"/>
  <c r="CG664" i="1"/>
  <c r="CC664" i="1" s="1"/>
  <c r="CF664" i="1"/>
  <c r="CE664" i="1"/>
  <c r="BT664" i="1" s="1"/>
  <c r="CD664" i="1"/>
  <c r="CB664" i="1"/>
  <c r="BX664" i="1"/>
  <c r="BW664" i="1"/>
  <c r="BV664" i="1"/>
  <c r="BS664" i="1"/>
  <c r="BR664" i="1"/>
  <c r="BQ664" i="1"/>
  <c r="BO664" i="1"/>
  <c r="BP664" i="1" s="1"/>
  <c r="BN664" i="1"/>
  <c r="BL664" i="1"/>
  <c r="AN664" i="1"/>
  <c r="BM664" i="1" s="1"/>
  <c r="CM663" i="1"/>
  <c r="CI663" i="1"/>
  <c r="CH663" i="1"/>
  <c r="CG663" i="1"/>
  <c r="CC663" i="1" s="1"/>
  <c r="CF663" i="1"/>
  <c r="CB663" i="1" s="1"/>
  <c r="BU663" i="1" s="1"/>
  <c r="CE663" i="1"/>
  <c r="BT663" i="1" s="1"/>
  <c r="CD663" i="1"/>
  <c r="BS663" i="1" s="1"/>
  <c r="BX663" i="1"/>
  <c r="BW663" i="1"/>
  <c r="BV663" i="1"/>
  <c r="BR663" i="1"/>
  <c r="BQ663" i="1"/>
  <c r="BP663" i="1"/>
  <c r="BO663" i="1"/>
  <c r="BN663" i="1"/>
  <c r="BL663" i="1"/>
  <c r="AN663" i="1"/>
  <c r="CM662" i="1"/>
  <c r="CI662" i="1"/>
  <c r="CH662" i="1"/>
  <c r="CG662" i="1"/>
  <c r="CC662" i="1" s="1"/>
  <c r="BU662" i="1" s="1"/>
  <c r="CF662" i="1"/>
  <c r="CB662" i="1" s="1"/>
  <c r="CE662" i="1"/>
  <c r="CD662" i="1"/>
  <c r="BX662" i="1"/>
  <c r="BW662" i="1"/>
  <c r="BV662" i="1"/>
  <c r="BT662" i="1"/>
  <c r="BS662" i="1"/>
  <c r="BR662" i="1"/>
  <c r="BQ662" i="1"/>
  <c r="BP662" i="1"/>
  <c r="BO662" i="1"/>
  <c r="BN662" i="1"/>
  <c r="BM662" i="1"/>
  <c r="BL662" i="1"/>
  <c r="AN662" i="1"/>
  <c r="CM661" i="1"/>
  <c r="CI661" i="1"/>
  <c r="CH661" i="1"/>
  <c r="CG661" i="1"/>
  <c r="CC661" i="1" s="1"/>
  <c r="CF661" i="1"/>
  <c r="CB661" i="1" s="1"/>
  <c r="CE661" i="1"/>
  <c r="BT661" i="1" s="1"/>
  <c r="CD661" i="1"/>
  <c r="BS661" i="1" s="1"/>
  <c r="BX661" i="1"/>
  <c r="BW661" i="1"/>
  <c r="BV661" i="1"/>
  <c r="BR661" i="1"/>
  <c r="BQ661" i="1"/>
  <c r="BO661" i="1"/>
  <c r="BP661" i="1" s="1"/>
  <c r="BN661" i="1"/>
  <c r="BL661" i="1"/>
  <c r="AN661" i="1"/>
  <c r="CM660" i="1"/>
  <c r="CI660" i="1"/>
  <c r="CH660" i="1"/>
  <c r="CG660" i="1"/>
  <c r="CF660" i="1"/>
  <c r="CB660" i="1" s="1"/>
  <c r="CE660" i="1"/>
  <c r="BT660" i="1" s="1"/>
  <c r="CD660" i="1"/>
  <c r="BS660" i="1" s="1"/>
  <c r="CC660" i="1"/>
  <c r="BX660" i="1"/>
  <c r="BW660" i="1"/>
  <c r="BV660" i="1"/>
  <c r="BR660" i="1"/>
  <c r="BQ660" i="1"/>
  <c r="BO660" i="1"/>
  <c r="BN660" i="1"/>
  <c r="BM660" i="1"/>
  <c r="BL660" i="1"/>
  <c r="AN660" i="1"/>
  <c r="CM659" i="1"/>
  <c r="CI659" i="1"/>
  <c r="CH659" i="1"/>
  <c r="CG659" i="1"/>
  <c r="CF659" i="1"/>
  <c r="CB659" i="1" s="1"/>
  <c r="CE659" i="1"/>
  <c r="CD659" i="1"/>
  <c r="CC659" i="1"/>
  <c r="BX659" i="1"/>
  <c r="BW659" i="1"/>
  <c r="BV659" i="1"/>
  <c r="BT659" i="1"/>
  <c r="BS659" i="1"/>
  <c r="BR659" i="1"/>
  <c r="BQ659" i="1"/>
  <c r="BO659" i="1"/>
  <c r="BN659" i="1"/>
  <c r="BL659" i="1"/>
  <c r="AN659" i="1"/>
  <c r="CM658" i="1"/>
  <c r="CI658" i="1"/>
  <c r="CH658" i="1"/>
  <c r="CG658" i="1"/>
  <c r="CF658" i="1"/>
  <c r="CB658" i="1" s="1"/>
  <c r="BU658" i="1" s="1"/>
  <c r="CE658" i="1"/>
  <c r="BT658" i="1" s="1"/>
  <c r="CD658" i="1"/>
  <c r="BS658" i="1" s="1"/>
  <c r="CC658" i="1"/>
  <c r="BX658" i="1"/>
  <c r="BW658" i="1"/>
  <c r="BV658" i="1"/>
  <c r="BR658" i="1"/>
  <c r="BQ658" i="1"/>
  <c r="BO658" i="1"/>
  <c r="BP658" i="1" s="1"/>
  <c r="BN658" i="1"/>
  <c r="BL658" i="1"/>
  <c r="AN658" i="1"/>
  <c r="BM658" i="1" s="1"/>
  <c r="CM657" i="1"/>
  <c r="CI657" i="1"/>
  <c r="CH657" i="1"/>
  <c r="CG657" i="1"/>
  <c r="CC657" i="1" s="1"/>
  <c r="CF657" i="1"/>
  <c r="CB657" i="1" s="1"/>
  <c r="CE657" i="1"/>
  <c r="CD657" i="1"/>
  <c r="BX657" i="1"/>
  <c r="BW657" i="1"/>
  <c r="BV657" i="1"/>
  <c r="BT657" i="1"/>
  <c r="BS657" i="1"/>
  <c r="BR657" i="1"/>
  <c r="BQ657" i="1"/>
  <c r="BO657" i="1"/>
  <c r="BP657" i="1" s="1"/>
  <c r="BN657" i="1"/>
  <c r="BL657" i="1"/>
  <c r="AN657" i="1"/>
  <c r="CM656" i="1"/>
  <c r="CI656" i="1"/>
  <c r="CH656" i="1"/>
  <c r="CG656" i="1"/>
  <c r="CC656" i="1" s="1"/>
  <c r="CF656" i="1"/>
  <c r="CB656" i="1" s="1"/>
  <c r="CE656" i="1"/>
  <c r="BT656" i="1" s="1"/>
  <c r="CD656" i="1"/>
  <c r="BS656" i="1" s="1"/>
  <c r="BX656" i="1"/>
  <c r="BW656" i="1"/>
  <c r="BV656" i="1"/>
  <c r="BR656" i="1"/>
  <c r="BQ656" i="1"/>
  <c r="BO656" i="1"/>
  <c r="BP656" i="1" s="1"/>
  <c r="BN656" i="1"/>
  <c r="BM656" i="1"/>
  <c r="BL656" i="1"/>
  <c r="AN656" i="1"/>
  <c r="CM655" i="1"/>
  <c r="CI655" i="1"/>
  <c r="CH655" i="1"/>
  <c r="CG655" i="1"/>
  <c r="CF655" i="1"/>
  <c r="CE655" i="1"/>
  <c r="CD655" i="1"/>
  <c r="BS655" i="1" s="1"/>
  <c r="CC655" i="1"/>
  <c r="BU655" i="1" s="1"/>
  <c r="CB655" i="1"/>
  <c r="BX655" i="1"/>
  <c r="BW655" i="1"/>
  <c r="BV655" i="1"/>
  <c r="BT655" i="1"/>
  <c r="BR655" i="1"/>
  <c r="BQ655" i="1"/>
  <c r="BO655" i="1"/>
  <c r="BP655" i="1" s="1"/>
  <c r="BN655" i="1"/>
  <c r="BL655" i="1"/>
  <c r="AN655" i="1"/>
  <c r="CM654" i="1"/>
  <c r="CI654" i="1"/>
  <c r="CH654" i="1"/>
  <c r="CG654" i="1"/>
  <c r="CF654" i="1"/>
  <c r="CB654" i="1" s="1"/>
  <c r="CE654" i="1"/>
  <c r="BT654" i="1" s="1"/>
  <c r="CD654" i="1"/>
  <c r="BS654" i="1" s="1"/>
  <c r="CC654" i="1"/>
  <c r="BX654" i="1"/>
  <c r="BW654" i="1"/>
  <c r="BV654" i="1"/>
  <c r="BR654" i="1"/>
  <c r="BQ654" i="1"/>
  <c r="BO654" i="1"/>
  <c r="BP654" i="1" s="1"/>
  <c r="BN654" i="1"/>
  <c r="BL654" i="1"/>
  <c r="AN654" i="1"/>
  <c r="BM654" i="1" s="1"/>
  <c r="CM653" i="1"/>
  <c r="CI653" i="1"/>
  <c r="CH653" i="1"/>
  <c r="CG653" i="1"/>
  <c r="CF653" i="1"/>
  <c r="CE653" i="1"/>
  <c r="CD653" i="1"/>
  <c r="CC653" i="1"/>
  <c r="CB653" i="1"/>
  <c r="BX653" i="1"/>
  <c r="BW653" i="1"/>
  <c r="BV653" i="1"/>
  <c r="BT653" i="1"/>
  <c r="BS653" i="1"/>
  <c r="BR653" i="1"/>
  <c r="BQ653" i="1"/>
  <c r="BO653" i="1"/>
  <c r="BN653" i="1"/>
  <c r="BL653" i="1"/>
  <c r="AN653" i="1"/>
  <c r="CM652" i="1"/>
  <c r="CI652" i="1"/>
  <c r="CH652" i="1"/>
  <c r="CG652" i="1"/>
  <c r="CC652" i="1" s="1"/>
  <c r="CF652" i="1"/>
  <c r="CB652" i="1" s="1"/>
  <c r="BU652" i="1" s="1"/>
  <c r="CE652" i="1"/>
  <c r="BT652" i="1" s="1"/>
  <c r="CD652" i="1"/>
  <c r="BX652" i="1"/>
  <c r="BW652" i="1"/>
  <c r="BV652" i="1"/>
  <c r="BS652" i="1"/>
  <c r="BR652" i="1"/>
  <c r="BQ652" i="1"/>
  <c r="BO652" i="1"/>
  <c r="BP652" i="1" s="1"/>
  <c r="BN652" i="1"/>
  <c r="BL652" i="1"/>
  <c r="AN652" i="1"/>
  <c r="CM651" i="1"/>
  <c r="CI651" i="1"/>
  <c r="CH651" i="1"/>
  <c r="CG651" i="1"/>
  <c r="CC651" i="1" s="1"/>
  <c r="CF651" i="1"/>
  <c r="CB651" i="1" s="1"/>
  <c r="CE651" i="1"/>
  <c r="BT651" i="1" s="1"/>
  <c r="CD651" i="1"/>
  <c r="BS651" i="1" s="1"/>
  <c r="BX651" i="1"/>
  <c r="BW651" i="1"/>
  <c r="BV651" i="1"/>
  <c r="BR651" i="1"/>
  <c r="BQ651" i="1"/>
  <c r="BO651" i="1"/>
  <c r="BP651" i="1" s="1"/>
  <c r="BN651" i="1"/>
  <c r="BL651" i="1"/>
  <c r="AN651" i="1"/>
  <c r="CM650" i="1"/>
  <c r="CI650" i="1"/>
  <c r="CH650" i="1"/>
  <c r="CG650" i="1"/>
  <c r="CC650" i="1" s="1"/>
  <c r="CF650" i="1"/>
  <c r="CB650" i="1" s="1"/>
  <c r="CE650" i="1"/>
  <c r="BT650" i="1" s="1"/>
  <c r="CD650" i="1"/>
  <c r="BS650" i="1" s="1"/>
  <c r="BX650" i="1"/>
  <c r="BW650" i="1"/>
  <c r="BV650" i="1"/>
  <c r="BU650" i="1"/>
  <c r="BR650" i="1"/>
  <c r="BQ650" i="1"/>
  <c r="BP650" i="1"/>
  <c r="BO650" i="1"/>
  <c r="BN650" i="1"/>
  <c r="BL650" i="1"/>
  <c r="BM650" i="1" s="1"/>
  <c r="AN650" i="1"/>
  <c r="CM649" i="1"/>
  <c r="CI649" i="1"/>
  <c r="CH649" i="1"/>
  <c r="CG649" i="1"/>
  <c r="CC649" i="1" s="1"/>
  <c r="BU649" i="1" s="1"/>
  <c r="CF649" i="1"/>
  <c r="CE649" i="1"/>
  <c r="BT649" i="1" s="1"/>
  <c r="CD649" i="1"/>
  <c r="BS649" i="1" s="1"/>
  <c r="CB649" i="1"/>
  <c r="BX649" i="1"/>
  <c r="BW649" i="1"/>
  <c r="BV649" i="1"/>
  <c r="BR649" i="1"/>
  <c r="BQ649" i="1"/>
  <c r="BO649" i="1"/>
  <c r="BP649" i="1" s="1"/>
  <c r="BN649" i="1"/>
  <c r="BL649" i="1"/>
  <c r="AN649" i="1"/>
  <c r="CM648" i="1"/>
  <c r="CI648" i="1"/>
  <c r="CH648" i="1"/>
  <c r="CG648" i="1"/>
  <c r="CC648" i="1" s="1"/>
  <c r="CF648" i="1"/>
  <c r="CB648" i="1" s="1"/>
  <c r="CE648" i="1"/>
  <c r="BT648" i="1" s="1"/>
  <c r="CD648" i="1"/>
  <c r="BS648" i="1" s="1"/>
  <c r="BX648" i="1"/>
  <c r="BW648" i="1"/>
  <c r="BV648" i="1"/>
  <c r="BR648" i="1"/>
  <c r="BQ648" i="1"/>
  <c r="BP648" i="1"/>
  <c r="BO648" i="1"/>
  <c r="BN648" i="1"/>
  <c r="BM648" i="1"/>
  <c r="BL648" i="1"/>
  <c r="AN648" i="1"/>
  <c r="CM647" i="1"/>
  <c r="CI647" i="1"/>
  <c r="CH647" i="1"/>
  <c r="CG647" i="1"/>
  <c r="CC647" i="1" s="1"/>
  <c r="CF647" i="1"/>
  <c r="CE647" i="1"/>
  <c r="CD647" i="1"/>
  <c r="BS647" i="1" s="1"/>
  <c r="CB647" i="1"/>
  <c r="BX647" i="1"/>
  <c r="BW647" i="1"/>
  <c r="BV647" i="1"/>
  <c r="BT647" i="1"/>
  <c r="BR647" i="1"/>
  <c r="BQ647" i="1"/>
  <c r="BO647" i="1"/>
  <c r="BN647" i="1"/>
  <c r="BL647" i="1"/>
  <c r="BM647" i="1" s="1"/>
  <c r="AN647" i="1"/>
  <c r="CM646" i="1"/>
  <c r="CI646" i="1"/>
  <c r="CH646" i="1"/>
  <c r="CG646" i="1"/>
  <c r="CF646" i="1"/>
  <c r="CB646" i="1" s="1"/>
  <c r="CE646" i="1"/>
  <c r="BT646" i="1" s="1"/>
  <c r="CD646" i="1"/>
  <c r="BS646" i="1" s="1"/>
  <c r="CC646" i="1"/>
  <c r="BU646" i="1" s="1"/>
  <c r="BX646" i="1"/>
  <c r="BW646" i="1"/>
  <c r="BV646" i="1"/>
  <c r="BR646" i="1"/>
  <c r="BQ646" i="1"/>
  <c r="BO646" i="1"/>
  <c r="BP646" i="1" s="1"/>
  <c r="BN646" i="1"/>
  <c r="BL646" i="1"/>
  <c r="AN646" i="1"/>
  <c r="BM646" i="1" s="1"/>
  <c r="CM645" i="1"/>
  <c r="CI645" i="1"/>
  <c r="CH645" i="1"/>
  <c r="CG645" i="1"/>
  <c r="CC645" i="1" s="1"/>
  <c r="CF645" i="1"/>
  <c r="CB645" i="1" s="1"/>
  <c r="BU645" i="1" s="1"/>
  <c r="CE645" i="1"/>
  <c r="BT645" i="1" s="1"/>
  <c r="CD645" i="1"/>
  <c r="BS645" i="1" s="1"/>
  <c r="BX645" i="1"/>
  <c r="BW645" i="1"/>
  <c r="BV645" i="1"/>
  <c r="BR645" i="1"/>
  <c r="BQ645" i="1"/>
  <c r="BO645" i="1"/>
  <c r="BP645" i="1" s="1"/>
  <c r="BN645" i="1"/>
  <c r="BL645" i="1"/>
  <c r="AN645" i="1"/>
  <c r="CM644" i="1"/>
  <c r="CI644" i="1"/>
  <c r="CH644" i="1"/>
  <c r="CG644" i="1"/>
  <c r="CC644" i="1" s="1"/>
  <c r="CF644" i="1"/>
  <c r="CB644" i="1" s="1"/>
  <c r="CE644" i="1"/>
  <c r="CD644" i="1"/>
  <c r="BX644" i="1"/>
  <c r="BW644" i="1"/>
  <c r="BV644" i="1"/>
  <c r="BU644" i="1"/>
  <c r="BT644" i="1"/>
  <c r="BS644" i="1"/>
  <c r="BR644" i="1"/>
  <c r="BQ644" i="1"/>
  <c r="BO644" i="1"/>
  <c r="BP644" i="1" s="1"/>
  <c r="BN644" i="1"/>
  <c r="BL644" i="1"/>
  <c r="AN644" i="1"/>
  <c r="BM644" i="1" s="1"/>
  <c r="CM643" i="1"/>
  <c r="CI643" i="1"/>
  <c r="CH643" i="1"/>
  <c r="CG643" i="1"/>
  <c r="CC643" i="1" s="1"/>
  <c r="BU643" i="1" s="1"/>
  <c r="CF643" i="1"/>
  <c r="CB643" i="1" s="1"/>
  <c r="CE643" i="1"/>
  <c r="CD643" i="1"/>
  <c r="BS643" i="1" s="1"/>
  <c r="BX643" i="1"/>
  <c r="BW643" i="1"/>
  <c r="BV643" i="1"/>
  <c r="BT643" i="1"/>
  <c r="BR643" i="1"/>
  <c r="BQ643" i="1"/>
  <c r="BO643" i="1"/>
  <c r="BP643" i="1" s="1"/>
  <c r="BN643" i="1"/>
  <c r="BL643" i="1"/>
  <c r="AN643" i="1"/>
  <c r="CM642" i="1"/>
  <c r="CI642" i="1"/>
  <c r="CH642" i="1"/>
  <c r="CG642" i="1"/>
  <c r="CF642" i="1"/>
  <c r="CB642" i="1" s="1"/>
  <c r="BU642" i="1" s="1"/>
  <c r="CE642" i="1"/>
  <c r="BT642" i="1" s="1"/>
  <c r="CD642" i="1"/>
  <c r="BS642" i="1" s="1"/>
  <c r="CC642" i="1"/>
  <c r="BX642" i="1"/>
  <c r="BW642" i="1"/>
  <c r="BV642" i="1"/>
  <c r="BR642" i="1"/>
  <c r="BQ642" i="1"/>
  <c r="BP642" i="1"/>
  <c r="BO642" i="1"/>
  <c r="BN642" i="1"/>
  <c r="BM642" i="1"/>
  <c r="BL642" i="1"/>
  <c r="AN642" i="1"/>
  <c r="CM641" i="1"/>
  <c r="CI641" i="1"/>
  <c r="CH641" i="1"/>
  <c r="CG641" i="1"/>
  <c r="CC641" i="1" s="1"/>
  <c r="CF641" i="1"/>
  <c r="CB641" i="1" s="1"/>
  <c r="CE641" i="1"/>
  <c r="CD641" i="1"/>
  <c r="BX641" i="1"/>
  <c r="BW641" i="1"/>
  <c r="BV641" i="1"/>
  <c r="BT641" i="1"/>
  <c r="BS641" i="1"/>
  <c r="BR641" i="1"/>
  <c r="BQ641" i="1"/>
  <c r="BO641" i="1"/>
  <c r="BN641" i="1"/>
  <c r="BL641" i="1"/>
  <c r="BM641" i="1" s="1"/>
  <c r="AN641" i="1"/>
  <c r="CM640" i="1"/>
  <c r="CI640" i="1"/>
  <c r="CH640" i="1"/>
  <c r="CG640" i="1"/>
  <c r="CC640" i="1" s="1"/>
  <c r="CF640" i="1"/>
  <c r="CB640" i="1" s="1"/>
  <c r="CE640" i="1"/>
  <c r="BT640" i="1" s="1"/>
  <c r="CD640" i="1"/>
  <c r="BS640" i="1" s="1"/>
  <c r="BX640" i="1"/>
  <c r="BW640" i="1"/>
  <c r="BV640" i="1"/>
  <c r="BR640" i="1"/>
  <c r="BQ640" i="1"/>
  <c r="BO640" i="1"/>
  <c r="BP640" i="1" s="1"/>
  <c r="BN640" i="1"/>
  <c r="BL640" i="1"/>
  <c r="AN640" i="1"/>
  <c r="CM639" i="1"/>
  <c r="CI639" i="1"/>
  <c r="CH639" i="1"/>
  <c r="CG639" i="1"/>
  <c r="CC639" i="1" s="1"/>
  <c r="CF639" i="1"/>
  <c r="CB639" i="1" s="1"/>
  <c r="CE639" i="1"/>
  <c r="BT639" i="1" s="1"/>
  <c r="CD639" i="1"/>
  <c r="BX639" i="1"/>
  <c r="BW639" i="1"/>
  <c r="BV639" i="1"/>
  <c r="BS639" i="1"/>
  <c r="BR639" i="1"/>
  <c r="BQ639" i="1"/>
  <c r="BO639" i="1"/>
  <c r="BP639" i="1" s="1"/>
  <c r="BN639" i="1"/>
  <c r="BL639" i="1"/>
  <c r="AN639" i="1"/>
  <c r="CM638" i="1"/>
  <c r="CI638" i="1"/>
  <c r="CH638" i="1"/>
  <c r="CG638" i="1"/>
  <c r="CC638" i="1" s="1"/>
  <c r="CF638" i="1"/>
  <c r="CB638" i="1" s="1"/>
  <c r="BU638" i="1" s="1"/>
  <c r="CE638" i="1"/>
  <c r="CD638" i="1"/>
  <c r="BS638" i="1" s="1"/>
  <c r="BX638" i="1"/>
  <c r="BW638" i="1"/>
  <c r="BV638" i="1"/>
  <c r="BT638" i="1"/>
  <c r="BR638" i="1"/>
  <c r="BQ638" i="1"/>
  <c r="BO638" i="1"/>
  <c r="BP638" i="1" s="1"/>
  <c r="BN638" i="1"/>
  <c r="BM638" i="1"/>
  <c r="BL638" i="1"/>
  <c r="AN638" i="1"/>
  <c r="CM637" i="1"/>
  <c r="CI637" i="1"/>
  <c r="CH637" i="1"/>
  <c r="CG637" i="1"/>
  <c r="CF637" i="1"/>
  <c r="CE637" i="1"/>
  <c r="CD637" i="1"/>
  <c r="BS637" i="1" s="1"/>
  <c r="CC637" i="1"/>
  <c r="BU637" i="1" s="1"/>
  <c r="CB637" i="1"/>
  <c r="BX637" i="1"/>
  <c r="BW637" i="1"/>
  <c r="BV637" i="1"/>
  <c r="BT637" i="1"/>
  <c r="BR637" i="1"/>
  <c r="BQ637" i="1"/>
  <c r="BO637" i="1"/>
  <c r="BP637" i="1" s="1"/>
  <c r="BN637" i="1"/>
  <c r="BL637" i="1"/>
  <c r="AN637" i="1"/>
  <c r="CM636" i="1"/>
  <c r="CI636" i="1"/>
  <c r="CH636" i="1"/>
  <c r="CG636" i="1"/>
  <c r="CF636" i="1"/>
  <c r="CB636" i="1" s="1"/>
  <c r="CE636" i="1"/>
  <c r="BT636" i="1" s="1"/>
  <c r="CD636" i="1"/>
  <c r="BS636" i="1" s="1"/>
  <c r="CC636" i="1"/>
  <c r="BX636" i="1"/>
  <c r="BW636" i="1"/>
  <c r="BV636" i="1"/>
  <c r="BR636" i="1"/>
  <c r="BQ636" i="1"/>
  <c r="BO636" i="1"/>
  <c r="BP636" i="1" s="1"/>
  <c r="BN636" i="1"/>
  <c r="BL636" i="1"/>
  <c r="AN636" i="1"/>
  <c r="BM636" i="1" s="1"/>
  <c r="CM635" i="1"/>
  <c r="CI635" i="1"/>
  <c r="CH635" i="1"/>
  <c r="CG635" i="1"/>
  <c r="CF635" i="1"/>
  <c r="CB635" i="1" s="1"/>
  <c r="CE635" i="1"/>
  <c r="CD635" i="1"/>
  <c r="BS635" i="1" s="1"/>
  <c r="CC635" i="1"/>
  <c r="BX635" i="1"/>
  <c r="BW635" i="1"/>
  <c r="BV635" i="1"/>
  <c r="BT635" i="1"/>
  <c r="BR635" i="1"/>
  <c r="BQ635" i="1"/>
  <c r="BO635" i="1"/>
  <c r="BN635" i="1"/>
  <c r="BL635" i="1"/>
  <c r="AN635" i="1"/>
  <c r="CM634" i="1"/>
  <c r="CI634" i="1"/>
  <c r="CH634" i="1"/>
  <c r="CG634" i="1"/>
  <c r="CF634" i="1"/>
  <c r="CE634" i="1"/>
  <c r="BT634" i="1" s="1"/>
  <c r="CD634" i="1"/>
  <c r="BS634" i="1" s="1"/>
  <c r="CC634" i="1"/>
  <c r="CB634" i="1"/>
  <c r="BU634" i="1" s="1"/>
  <c r="BX634" i="1"/>
  <c r="BW634" i="1"/>
  <c r="BV634" i="1"/>
  <c r="BR634" i="1"/>
  <c r="BQ634" i="1"/>
  <c r="BO634" i="1"/>
  <c r="BP634" i="1" s="1"/>
  <c r="BN634" i="1"/>
  <c r="BL634" i="1"/>
  <c r="AN634" i="1"/>
  <c r="CM633" i="1"/>
  <c r="CI633" i="1"/>
  <c r="CH633" i="1"/>
  <c r="CG633" i="1"/>
  <c r="CC633" i="1" s="1"/>
  <c r="CF633" i="1"/>
  <c r="CB633" i="1" s="1"/>
  <c r="BU633" i="1" s="1"/>
  <c r="CE633" i="1"/>
  <c r="CD633" i="1"/>
  <c r="BS633" i="1" s="1"/>
  <c r="BX633" i="1"/>
  <c r="BW633" i="1"/>
  <c r="BV633" i="1"/>
  <c r="BT633" i="1"/>
  <c r="BR633" i="1"/>
  <c r="BQ633" i="1"/>
  <c r="BO633" i="1"/>
  <c r="BP633" i="1" s="1"/>
  <c r="BN633" i="1"/>
  <c r="BL633" i="1"/>
  <c r="AN633" i="1"/>
  <c r="BM633" i="1" s="1"/>
  <c r="CM632" i="1"/>
  <c r="CI632" i="1"/>
  <c r="CH632" i="1"/>
  <c r="CG632" i="1"/>
  <c r="CC632" i="1" s="1"/>
  <c r="CF632" i="1"/>
  <c r="CB632" i="1" s="1"/>
  <c r="CE632" i="1"/>
  <c r="CD632" i="1"/>
  <c r="BS632" i="1" s="1"/>
  <c r="BX632" i="1"/>
  <c r="BW632" i="1"/>
  <c r="BV632" i="1"/>
  <c r="BT632" i="1"/>
  <c r="BR632" i="1"/>
  <c r="BQ632" i="1"/>
  <c r="BO632" i="1"/>
  <c r="BP632" i="1" s="1"/>
  <c r="BN632" i="1"/>
  <c r="BL632" i="1"/>
  <c r="AN632" i="1"/>
  <c r="BM632" i="1" s="1"/>
  <c r="CM631" i="1"/>
  <c r="CI631" i="1"/>
  <c r="CH631" i="1"/>
  <c r="CG631" i="1"/>
  <c r="CF631" i="1"/>
  <c r="CB631" i="1" s="1"/>
  <c r="BU631" i="1" s="1"/>
  <c r="CE631" i="1"/>
  <c r="CD631" i="1"/>
  <c r="BS631" i="1" s="1"/>
  <c r="CC631" i="1"/>
  <c r="BX631" i="1"/>
  <c r="BW631" i="1"/>
  <c r="BV631" i="1"/>
  <c r="BT631" i="1"/>
  <c r="BR631" i="1"/>
  <c r="BQ631" i="1"/>
  <c r="BO631" i="1"/>
  <c r="BP631" i="1" s="1"/>
  <c r="BN631" i="1"/>
  <c r="BL631" i="1"/>
  <c r="AN631" i="1"/>
  <c r="CM630" i="1"/>
  <c r="CI630" i="1"/>
  <c r="CH630" i="1"/>
  <c r="CG630" i="1"/>
  <c r="CC630" i="1" s="1"/>
  <c r="CF630" i="1"/>
  <c r="CB630" i="1" s="1"/>
  <c r="BU630" i="1" s="1"/>
  <c r="CE630" i="1"/>
  <c r="BT630" i="1" s="1"/>
  <c r="CD630" i="1"/>
  <c r="BS630" i="1" s="1"/>
  <c r="BX630" i="1"/>
  <c r="BW630" i="1"/>
  <c r="BV630" i="1"/>
  <c r="BR630" i="1"/>
  <c r="BQ630" i="1"/>
  <c r="BO630" i="1"/>
  <c r="BP630" i="1" s="1"/>
  <c r="BN630" i="1"/>
  <c r="BL630" i="1"/>
  <c r="AN630" i="1"/>
  <c r="BM630" i="1" s="1"/>
  <c r="CM629" i="1"/>
  <c r="CI629" i="1"/>
  <c r="CH629" i="1"/>
  <c r="CG629" i="1"/>
  <c r="CF629" i="1"/>
  <c r="CB629" i="1" s="1"/>
  <c r="CE629" i="1"/>
  <c r="CD629" i="1"/>
  <c r="BS629" i="1" s="1"/>
  <c r="CC629" i="1"/>
  <c r="BX629" i="1"/>
  <c r="BW629" i="1"/>
  <c r="BV629" i="1"/>
  <c r="BT629" i="1"/>
  <c r="BR629" i="1"/>
  <c r="BQ629" i="1"/>
  <c r="BO629" i="1"/>
  <c r="BN629" i="1"/>
  <c r="BL629" i="1"/>
  <c r="AN629" i="1"/>
  <c r="CM628" i="1"/>
  <c r="CI628" i="1"/>
  <c r="CH628" i="1"/>
  <c r="CG628" i="1"/>
  <c r="CC628" i="1" s="1"/>
  <c r="CF628" i="1"/>
  <c r="CB628" i="1" s="1"/>
  <c r="BU628" i="1" s="1"/>
  <c r="CE628" i="1"/>
  <c r="BT628" i="1" s="1"/>
  <c r="CD628" i="1"/>
  <c r="BS628" i="1" s="1"/>
  <c r="BX628" i="1"/>
  <c r="BW628" i="1"/>
  <c r="BV628" i="1"/>
  <c r="BR628" i="1"/>
  <c r="BQ628" i="1"/>
  <c r="BO628" i="1"/>
  <c r="BP628" i="1" s="1"/>
  <c r="BN628" i="1"/>
  <c r="BL628" i="1"/>
  <c r="AN628" i="1"/>
  <c r="BM628" i="1" s="1"/>
  <c r="CM627" i="1"/>
  <c r="CI627" i="1"/>
  <c r="CH627" i="1"/>
  <c r="CG627" i="1"/>
  <c r="CC627" i="1" s="1"/>
  <c r="CF627" i="1"/>
  <c r="CB627" i="1" s="1"/>
  <c r="BU627" i="1" s="1"/>
  <c r="CE627" i="1"/>
  <c r="BT627" i="1" s="1"/>
  <c r="CD627" i="1"/>
  <c r="BS627" i="1" s="1"/>
  <c r="BX627" i="1"/>
  <c r="BW627" i="1"/>
  <c r="BV627" i="1"/>
  <c r="BR627" i="1"/>
  <c r="BQ627" i="1"/>
  <c r="BP627" i="1"/>
  <c r="BO627" i="1"/>
  <c r="BN627" i="1"/>
  <c r="BL627" i="1"/>
  <c r="AN627" i="1"/>
  <c r="CM626" i="1"/>
  <c r="CI626" i="1"/>
  <c r="CH626" i="1"/>
  <c r="CG626" i="1"/>
  <c r="CC626" i="1" s="1"/>
  <c r="CF626" i="1"/>
  <c r="CB626" i="1" s="1"/>
  <c r="BU626" i="1" s="1"/>
  <c r="CE626" i="1"/>
  <c r="CD626" i="1"/>
  <c r="BX626" i="1"/>
  <c r="BW626" i="1"/>
  <c r="BV626" i="1"/>
  <c r="BT626" i="1"/>
  <c r="BS626" i="1"/>
  <c r="BR626" i="1"/>
  <c r="BQ626" i="1"/>
  <c r="BP626" i="1"/>
  <c r="BO626" i="1"/>
  <c r="BN626" i="1"/>
  <c r="BL626" i="1"/>
  <c r="AN626" i="1"/>
  <c r="BM626" i="1" s="1"/>
  <c r="CM625" i="1"/>
  <c r="CI625" i="1"/>
  <c r="CH625" i="1"/>
  <c r="CG625" i="1"/>
  <c r="CC625" i="1" s="1"/>
  <c r="CF625" i="1"/>
  <c r="CB625" i="1" s="1"/>
  <c r="BU625" i="1" s="1"/>
  <c r="CE625" i="1"/>
  <c r="BT625" i="1" s="1"/>
  <c r="CD625" i="1"/>
  <c r="BS625" i="1" s="1"/>
  <c r="BX625" i="1"/>
  <c r="BW625" i="1"/>
  <c r="BV625" i="1"/>
  <c r="BR625" i="1"/>
  <c r="BQ625" i="1"/>
  <c r="BO625" i="1"/>
  <c r="BP625" i="1" s="1"/>
  <c r="BN625" i="1"/>
  <c r="BL625" i="1"/>
  <c r="AN625" i="1"/>
  <c r="CM624" i="1"/>
  <c r="CI624" i="1"/>
  <c r="CH624" i="1"/>
  <c r="CG624" i="1"/>
  <c r="CC624" i="1" s="1"/>
  <c r="CF624" i="1"/>
  <c r="CB624" i="1" s="1"/>
  <c r="CE624" i="1"/>
  <c r="BT624" i="1" s="1"/>
  <c r="CD624" i="1"/>
  <c r="BS624" i="1" s="1"/>
  <c r="BX624" i="1"/>
  <c r="BW624" i="1"/>
  <c r="BV624" i="1"/>
  <c r="BR624" i="1"/>
  <c r="BQ624" i="1"/>
  <c r="BP624" i="1"/>
  <c r="BO624" i="1"/>
  <c r="BN624" i="1"/>
  <c r="BL624" i="1"/>
  <c r="AN624" i="1"/>
  <c r="BM624" i="1" s="1"/>
  <c r="CM623" i="1"/>
  <c r="CI623" i="1"/>
  <c r="CH623" i="1"/>
  <c r="CG623" i="1"/>
  <c r="CC623" i="1" s="1"/>
  <c r="CF623" i="1"/>
  <c r="CB623" i="1" s="1"/>
  <c r="CE623" i="1"/>
  <c r="CD623" i="1"/>
  <c r="BS623" i="1" s="1"/>
  <c r="BX623" i="1"/>
  <c r="BW623" i="1"/>
  <c r="BV623" i="1"/>
  <c r="BT623" i="1"/>
  <c r="BR623" i="1"/>
  <c r="BQ623" i="1"/>
  <c r="BO623" i="1"/>
  <c r="BP623" i="1" s="1"/>
  <c r="BN623" i="1"/>
  <c r="BL623" i="1"/>
  <c r="AN623" i="1"/>
  <c r="CM622" i="1"/>
  <c r="CI622" i="1"/>
  <c r="CH622" i="1"/>
  <c r="CG622" i="1"/>
  <c r="CF622" i="1"/>
  <c r="CE622" i="1"/>
  <c r="BT622" i="1" s="1"/>
  <c r="CD622" i="1"/>
  <c r="BS622" i="1" s="1"/>
  <c r="CC622" i="1"/>
  <c r="CB622" i="1"/>
  <c r="BX622" i="1"/>
  <c r="BW622" i="1"/>
  <c r="BV622" i="1"/>
  <c r="BR622" i="1"/>
  <c r="BQ622" i="1"/>
  <c r="BP622" i="1"/>
  <c r="BO622" i="1"/>
  <c r="BN622" i="1"/>
  <c r="BL622" i="1"/>
  <c r="BM622" i="1" s="1"/>
  <c r="AN622" i="1"/>
  <c r="CM621" i="1"/>
  <c r="CI621" i="1"/>
  <c r="CH621" i="1"/>
  <c r="CG621" i="1"/>
  <c r="CC621" i="1" s="1"/>
  <c r="CF621" i="1"/>
  <c r="CB621" i="1" s="1"/>
  <c r="CE621" i="1"/>
  <c r="CD621" i="1"/>
  <c r="BX621" i="1"/>
  <c r="BW621" i="1"/>
  <c r="BV621" i="1"/>
  <c r="BT621" i="1"/>
  <c r="BS621" i="1"/>
  <c r="BR621" i="1"/>
  <c r="BQ621" i="1"/>
  <c r="BP621" i="1"/>
  <c r="BO621" i="1"/>
  <c r="BN621" i="1"/>
  <c r="BL621" i="1"/>
  <c r="AN621" i="1"/>
  <c r="CM620" i="1"/>
  <c r="CI620" i="1"/>
  <c r="CH620" i="1"/>
  <c r="CG620" i="1"/>
  <c r="CC620" i="1" s="1"/>
  <c r="BU620" i="1" s="1"/>
  <c r="CF620" i="1"/>
  <c r="CB620" i="1" s="1"/>
  <c r="CE620" i="1"/>
  <c r="BT620" i="1" s="1"/>
  <c r="CD620" i="1"/>
  <c r="BS620" i="1" s="1"/>
  <c r="BX620" i="1"/>
  <c r="BW620" i="1"/>
  <c r="BV620" i="1"/>
  <c r="BR620" i="1"/>
  <c r="BQ620" i="1"/>
  <c r="BO620" i="1"/>
  <c r="BP620" i="1" s="1"/>
  <c r="BN620" i="1"/>
  <c r="BL620" i="1"/>
  <c r="AN620" i="1"/>
  <c r="BM620" i="1" s="1"/>
  <c r="CM619" i="1"/>
  <c r="CI619" i="1"/>
  <c r="CH619" i="1"/>
  <c r="CG619" i="1"/>
  <c r="CF619" i="1"/>
  <c r="CB619" i="1" s="1"/>
  <c r="BU619" i="1" s="1"/>
  <c r="CE619" i="1"/>
  <c r="BT619" i="1" s="1"/>
  <c r="CD619" i="1"/>
  <c r="BS619" i="1" s="1"/>
  <c r="CC619" i="1"/>
  <c r="BX619" i="1"/>
  <c r="BW619" i="1"/>
  <c r="BV619" i="1"/>
  <c r="BR619" i="1"/>
  <c r="BQ619" i="1"/>
  <c r="BO619" i="1"/>
  <c r="BP619" i="1" s="1"/>
  <c r="BN619" i="1"/>
  <c r="BL619" i="1"/>
  <c r="AN619" i="1"/>
  <c r="CM618" i="1"/>
  <c r="CI618" i="1"/>
  <c r="CH618" i="1"/>
  <c r="CG618" i="1"/>
  <c r="CC618" i="1" s="1"/>
  <c r="CF618" i="1"/>
  <c r="CB618" i="1" s="1"/>
  <c r="CE618" i="1"/>
  <c r="BT618" i="1" s="1"/>
  <c r="CD618" i="1"/>
  <c r="BS618" i="1" s="1"/>
  <c r="BX618" i="1"/>
  <c r="BW618" i="1"/>
  <c r="BV618" i="1"/>
  <c r="BR618" i="1"/>
  <c r="BQ618" i="1"/>
  <c r="BO618" i="1"/>
  <c r="BP618" i="1" s="1"/>
  <c r="BN618" i="1"/>
  <c r="BL618" i="1"/>
  <c r="AN618" i="1"/>
  <c r="BM618" i="1" s="1"/>
  <c r="CM617" i="1"/>
  <c r="CI617" i="1"/>
  <c r="CH617" i="1"/>
  <c r="CG617" i="1"/>
  <c r="CF617" i="1"/>
  <c r="CB617" i="1" s="1"/>
  <c r="CE617" i="1"/>
  <c r="BT617" i="1" s="1"/>
  <c r="CD617" i="1"/>
  <c r="BS617" i="1" s="1"/>
  <c r="CC617" i="1"/>
  <c r="BX617" i="1"/>
  <c r="BW617" i="1"/>
  <c r="BV617" i="1"/>
  <c r="BR617" i="1"/>
  <c r="BQ617" i="1"/>
  <c r="BO617" i="1"/>
  <c r="BP617" i="1" s="1"/>
  <c r="BN617" i="1"/>
  <c r="BL617" i="1"/>
  <c r="BM617" i="1" s="1"/>
  <c r="AN617" i="1"/>
  <c r="CM616" i="1"/>
  <c r="CI616" i="1"/>
  <c r="CH616" i="1"/>
  <c r="CG616" i="1"/>
  <c r="CF616" i="1"/>
  <c r="CE616" i="1"/>
  <c r="BT616" i="1" s="1"/>
  <c r="CD616" i="1"/>
  <c r="BS616" i="1" s="1"/>
  <c r="CC616" i="1"/>
  <c r="CB616" i="1"/>
  <c r="BX616" i="1"/>
  <c r="BW616" i="1"/>
  <c r="BV616" i="1"/>
  <c r="BR616" i="1"/>
  <c r="BQ616" i="1"/>
  <c r="BP616" i="1"/>
  <c r="BO616" i="1"/>
  <c r="BN616" i="1"/>
  <c r="BL616" i="1"/>
  <c r="BM616" i="1" s="1"/>
  <c r="AN616" i="1"/>
  <c r="CM615" i="1"/>
  <c r="CI615" i="1"/>
  <c r="CH615" i="1"/>
  <c r="CG615" i="1"/>
  <c r="CC615" i="1" s="1"/>
  <c r="CF615" i="1"/>
  <c r="CB615" i="1" s="1"/>
  <c r="CE615" i="1"/>
  <c r="BT615" i="1" s="1"/>
  <c r="CD615" i="1"/>
  <c r="BS615" i="1" s="1"/>
  <c r="BX615" i="1"/>
  <c r="BW615" i="1"/>
  <c r="BV615" i="1"/>
  <c r="BR615" i="1"/>
  <c r="BQ615" i="1"/>
  <c r="BO615" i="1"/>
  <c r="BP615" i="1" s="1"/>
  <c r="BN615" i="1"/>
  <c r="BL615" i="1"/>
  <c r="AN615" i="1"/>
  <c r="BM615" i="1" s="1"/>
  <c r="CM614" i="1"/>
  <c r="CI614" i="1"/>
  <c r="CH614" i="1"/>
  <c r="CG614" i="1"/>
  <c r="CC614" i="1" s="1"/>
  <c r="CF614" i="1"/>
  <c r="CB614" i="1" s="1"/>
  <c r="BU614" i="1" s="1"/>
  <c r="CE614" i="1"/>
  <c r="CD614" i="1"/>
  <c r="BX614" i="1"/>
  <c r="BW614" i="1"/>
  <c r="BV614" i="1"/>
  <c r="BT614" i="1"/>
  <c r="BS614" i="1"/>
  <c r="BR614" i="1"/>
  <c r="BQ614" i="1"/>
  <c r="BO614" i="1"/>
  <c r="BP614" i="1" s="1"/>
  <c r="BN614" i="1"/>
  <c r="BM614" i="1"/>
  <c r="BL614" i="1"/>
  <c r="AN614" i="1"/>
  <c r="CM613" i="1"/>
  <c r="CI613" i="1"/>
  <c r="CH613" i="1"/>
  <c r="CG613" i="1"/>
  <c r="CC613" i="1" s="1"/>
  <c r="CF613" i="1"/>
  <c r="CB613" i="1" s="1"/>
  <c r="CE613" i="1"/>
  <c r="CD613" i="1"/>
  <c r="BS613" i="1" s="1"/>
  <c r="BX613" i="1"/>
  <c r="BW613" i="1"/>
  <c r="BV613" i="1"/>
  <c r="BT613" i="1"/>
  <c r="BR613" i="1"/>
  <c r="BQ613" i="1"/>
  <c r="BP613" i="1"/>
  <c r="BO613" i="1"/>
  <c r="BN613" i="1"/>
  <c r="BL613" i="1"/>
  <c r="AN613" i="1"/>
  <c r="CM612" i="1"/>
  <c r="CI612" i="1"/>
  <c r="CH612" i="1"/>
  <c r="CG612" i="1"/>
  <c r="CF612" i="1"/>
  <c r="CB612" i="1" s="1"/>
  <c r="CE612" i="1"/>
  <c r="BT612" i="1" s="1"/>
  <c r="CD612" i="1"/>
  <c r="BS612" i="1" s="1"/>
  <c r="CC612" i="1"/>
  <c r="BX612" i="1"/>
  <c r="BW612" i="1"/>
  <c r="BV612" i="1"/>
  <c r="BR612" i="1"/>
  <c r="BQ612" i="1"/>
  <c r="BP612" i="1"/>
  <c r="BO612" i="1"/>
  <c r="BN612" i="1"/>
  <c r="BL612" i="1"/>
  <c r="AN612" i="1"/>
  <c r="BM612" i="1" s="1"/>
  <c r="CM611" i="1"/>
  <c r="CI611" i="1"/>
  <c r="CH611" i="1"/>
  <c r="CG611" i="1"/>
  <c r="CF611" i="1"/>
  <c r="CB611" i="1" s="1"/>
  <c r="CE611" i="1"/>
  <c r="CD611" i="1"/>
  <c r="BS611" i="1" s="1"/>
  <c r="CC611" i="1"/>
  <c r="BX611" i="1"/>
  <c r="BW611" i="1"/>
  <c r="BV611" i="1"/>
  <c r="BT611" i="1"/>
  <c r="BR611" i="1"/>
  <c r="BQ611" i="1"/>
  <c r="BO611" i="1"/>
  <c r="BP611" i="1" s="1"/>
  <c r="BN611" i="1"/>
  <c r="BL611" i="1"/>
  <c r="AN611" i="1"/>
  <c r="CM610" i="1"/>
  <c r="CI610" i="1"/>
  <c r="CH610" i="1"/>
  <c r="CG610" i="1"/>
  <c r="CC610" i="1" s="1"/>
  <c r="CF610" i="1"/>
  <c r="CB610" i="1" s="1"/>
  <c r="BU610" i="1" s="1"/>
  <c r="CE610" i="1"/>
  <c r="BT610" i="1" s="1"/>
  <c r="CD610" i="1"/>
  <c r="BS610" i="1" s="1"/>
  <c r="BX610" i="1"/>
  <c r="BW610" i="1"/>
  <c r="BV610" i="1"/>
  <c r="BR610" i="1"/>
  <c r="BQ610" i="1"/>
  <c r="BP610" i="1"/>
  <c r="BO610" i="1"/>
  <c r="BN610" i="1"/>
  <c r="BL610" i="1"/>
  <c r="AN610" i="1"/>
  <c r="CM609" i="1"/>
  <c r="CI609" i="1"/>
  <c r="CH609" i="1"/>
  <c r="CG609" i="1"/>
  <c r="CC609" i="1" s="1"/>
  <c r="CF609" i="1"/>
  <c r="CB609" i="1" s="1"/>
  <c r="CE609" i="1"/>
  <c r="CD609" i="1"/>
  <c r="BX609" i="1"/>
  <c r="BW609" i="1"/>
  <c r="BV609" i="1"/>
  <c r="BT609" i="1"/>
  <c r="BS609" i="1"/>
  <c r="BR609" i="1"/>
  <c r="BQ609" i="1"/>
  <c r="BP609" i="1"/>
  <c r="BO609" i="1"/>
  <c r="BN609" i="1"/>
  <c r="BL609" i="1"/>
  <c r="AN609" i="1"/>
  <c r="CM608" i="1"/>
  <c r="CI608" i="1"/>
  <c r="CH608" i="1"/>
  <c r="CG608" i="1"/>
  <c r="CC608" i="1" s="1"/>
  <c r="CF608" i="1"/>
  <c r="CB608" i="1" s="1"/>
  <c r="BU608" i="1" s="1"/>
  <c r="CE608" i="1"/>
  <c r="CD608" i="1"/>
  <c r="BX608" i="1"/>
  <c r="BW608" i="1"/>
  <c r="BV608" i="1"/>
  <c r="BT608" i="1"/>
  <c r="BS608" i="1"/>
  <c r="BR608" i="1"/>
  <c r="BQ608" i="1"/>
  <c r="BO608" i="1"/>
  <c r="BP608" i="1" s="1"/>
  <c r="BN608" i="1"/>
  <c r="BL608" i="1"/>
  <c r="AN608" i="1"/>
  <c r="BM608" i="1" s="1"/>
  <c r="CM607" i="1"/>
  <c r="CI607" i="1"/>
  <c r="CH607" i="1"/>
  <c r="CG607" i="1"/>
  <c r="CF607" i="1"/>
  <c r="CE607" i="1"/>
  <c r="BT607" i="1" s="1"/>
  <c r="CD607" i="1"/>
  <c r="BS607" i="1" s="1"/>
  <c r="CC607" i="1"/>
  <c r="CB607" i="1"/>
  <c r="BX607" i="1"/>
  <c r="BW607" i="1"/>
  <c r="BV607" i="1"/>
  <c r="BR607" i="1"/>
  <c r="BQ607" i="1"/>
  <c r="BO607" i="1"/>
  <c r="BP607" i="1" s="1"/>
  <c r="BN607" i="1"/>
  <c r="BL607" i="1"/>
  <c r="AN607" i="1"/>
  <c r="CM606" i="1"/>
  <c r="CI606" i="1"/>
  <c r="CH606" i="1"/>
  <c r="CG606" i="1"/>
  <c r="CF606" i="1"/>
  <c r="CB606" i="1" s="1"/>
  <c r="CE606" i="1"/>
  <c r="BT606" i="1" s="1"/>
  <c r="CD606" i="1"/>
  <c r="BS606" i="1" s="1"/>
  <c r="CC606" i="1"/>
  <c r="BX606" i="1"/>
  <c r="BW606" i="1"/>
  <c r="BV606" i="1"/>
  <c r="BR606" i="1"/>
  <c r="BQ606" i="1"/>
  <c r="BO606" i="1"/>
  <c r="BP606" i="1" s="1"/>
  <c r="BN606" i="1"/>
  <c r="BL606" i="1"/>
  <c r="AN606" i="1"/>
  <c r="BM606" i="1" s="1"/>
  <c r="CM605" i="1"/>
  <c r="CI605" i="1"/>
  <c r="CH605" i="1"/>
  <c r="CG605" i="1"/>
  <c r="CC605" i="1" s="1"/>
  <c r="CF605" i="1"/>
  <c r="CB605" i="1" s="1"/>
  <c r="CE605" i="1"/>
  <c r="BT605" i="1" s="1"/>
  <c r="CD605" i="1"/>
  <c r="BX605" i="1"/>
  <c r="BW605" i="1"/>
  <c r="BV605" i="1"/>
  <c r="BS605" i="1"/>
  <c r="BR605" i="1"/>
  <c r="BQ605" i="1"/>
  <c r="BP605" i="1"/>
  <c r="BO605" i="1"/>
  <c r="BN605" i="1"/>
  <c r="BL605" i="1"/>
  <c r="AN605" i="1"/>
  <c r="CM604" i="1"/>
  <c r="CI604" i="1"/>
  <c r="CH604" i="1"/>
  <c r="CG604" i="1"/>
  <c r="CF604" i="1"/>
  <c r="CB604" i="1" s="1"/>
  <c r="CE604" i="1"/>
  <c r="BT604" i="1" s="1"/>
  <c r="CD604" i="1"/>
  <c r="BS604" i="1" s="1"/>
  <c r="CC604" i="1"/>
  <c r="BX604" i="1"/>
  <c r="BW604" i="1"/>
  <c r="BV604" i="1"/>
  <c r="BR604" i="1"/>
  <c r="BQ604" i="1"/>
  <c r="BO604" i="1"/>
  <c r="BP604" i="1" s="1"/>
  <c r="BN604" i="1"/>
  <c r="BL604" i="1"/>
  <c r="AN604" i="1"/>
  <c r="CM603" i="1"/>
  <c r="CI603" i="1"/>
  <c r="CH603" i="1"/>
  <c r="CG603" i="1"/>
  <c r="CC603" i="1" s="1"/>
  <c r="CF603" i="1"/>
  <c r="CB603" i="1" s="1"/>
  <c r="CE603" i="1"/>
  <c r="CD603" i="1"/>
  <c r="BS603" i="1" s="1"/>
  <c r="BX603" i="1"/>
  <c r="BW603" i="1"/>
  <c r="BV603" i="1"/>
  <c r="BT603" i="1"/>
  <c r="BR603" i="1"/>
  <c r="BQ603" i="1"/>
  <c r="BO603" i="1"/>
  <c r="BP603" i="1" s="1"/>
  <c r="BN603" i="1"/>
  <c r="BL603" i="1"/>
  <c r="AN603" i="1"/>
  <c r="CM602" i="1"/>
  <c r="CI602" i="1"/>
  <c r="CH602" i="1"/>
  <c r="CG602" i="1"/>
  <c r="CC602" i="1" s="1"/>
  <c r="CF602" i="1"/>
  <c r="CE602" i="1"/>
  <c r="BT602" i="1" s="1"/>
  <c r="CD602" i="1"/>
  <c r="BS602" i="1" s="1"/>
  <c r="CB602" i="1"/>
  <c r="BU602" i="1" s="1"/>
  <c r="BX602" i="1"/>
  <c r="BW602" i="1"/>
  <c r="BV602" i="1"/>
  <c r="BR602" i="1"/>
  <c r="BQ602" i="1"/>
  <c r="BO602" i="1"/>
  <c r="BP602" i="1" s="1"/>
  <c r="BN602" i="1"/>
  <c r="BL602" i="1"/>
  <c r="AN602" i="1"/>
  <c r="BM602" i="1" s="1"/>
  <c r="CM601" i="1"/>
  <c r="CI601" i="1"/>
  <c r="CH601" i="1"/>
  <c r="CG601" i="1"/>
  <c r="CF601" i="1"/>
  <c r="CB601" i="1" s="1"/>
  <c r="CE601" i="1"/>
  <c r="BT601" i="1" s="1"/>
  <c r="CD601" i="1"/>
  <c r="BS601" i="1" s="1"/>
  <c r="CC601" i="1"/>
  <c r="BX601" i="1"/>
  <c r="BW601" i="1"/>
  <c r="BV601" i="1"/>
  <c r="BR601" i="1"/>
  <c r="BQ601" i="1"/>
  <c r="BO601" i="1"/>
  <c r="BP601" i="1" s="1"/>
  <c r="BN601" i="1"/>
  <c r="BL601" i="1"/>
  <c r="AN601" i="1"/>
  <c r="CM600" i="1"/>
  <c r="CI600" i="1"/>
  <c r="CH600" i="1"/>
  <c r="CG600" i="1"/>
  <c r="CC600" i="1" s="1"/>
  <c r="CF600" i="1"/>
  <c r="CB600" i="1" s="1"/>
  <c r="CE600" i="1"/>
  <c r="BT600" i="1" s="1"/>
  <c r="CD600" i="1"/>
  <c r="BS600" i="1" s="1"/>
  <c r="BX600" i="1"/>
  <c r="BW600" i="1"/>
  <c r="BV600" i="1"/>
  <c r="BR600" i="1"/>
  <c r="BQ600" i="1"/>
  <c r="BO600" i="1"/>
  <c r="BP600" i="1" s="1"/>
  <c r="BN600" i="1"/>
  <c r="BL600" i="1"/>
  <c r="AN600" i="1"/>
  <c r="BM600" i="1" s="1"/>
  <c r="CM599" i="1"/>
  <c r="CI599" i="1"/>
  <c r="CH599" i="1"/>
  <c r="CG599" i="1"/>
  <c r="CF599" i="1"/>
  <c r="CB599" i="1" s="1"/>
  <c r="CE599" i="1"/>
  <c r="BT599" i="1" s="1"/>
  <c r="CD599" i="1"/>
  <c r="BS599" i="1" s="1"/>
  <c r="CC599" i="1"/>
  <c r="BX599" i="1"/>
  <c r="BW599" i="1"/>
  <c r="BV599" i="1"/>
  <c r="BR599" i="1"/>
  <c r="BQ599" i="1"/>
  <c r="BO599" i="1"/>
  <c r="BP599" i="1" s="1"/>
  <c r="BN599" i="1"/>
  <c r="BL599" i="1"/>
  <c r="AN599" i="1"/>
  <c r="CM598" i="1"/>
  <c r="CI598" i="1"/>
  <c r="CH598" i="1"/>
  <c r="CG598" i="1"/>
  <c r="CF598" i="1"/>
  <c r="CE598" i="1"/>
  <c r="BT598" i="1" s="1"/>
  <c r="CD598" i="1"/>
  <c r="BS598" i="1" s="1"/>
  <c r="CC598" i="1"/>
  <c r="CB598" i="1"/>
  <c r="BU598" i="1" s="1"/>
  <c r="BX598" i="1"/>
  <c r="BW598" i="1"/>
  <c r="BV598" i="1"/>
  <c r="BR598" i="1"/>
  <c r="BQ598" i="1"/>
  <c r="BO598" i="1"/>
  <c r="BP598" i="1" s="1"/>
  <c r="BN598" i="1"/>
  <c r="BL598" i="1"/>
  <c r="AN598" i="1"/>
  <c r="CM597" i="1"/>
  <c r="CI597" i="1"/>
  <c r="CH597" i="1"/>
  <c r="CG597" i="1"/>
  <c r="CC597" i="1" s="1"/>
  <c r="CF597" i="1"/>
  <c r="CB597" i="1" s="1"/>
  <c r="BU597" i="1" s="1"/>
  <c r="CE597" i="1"/>
  <c r="BT597" i="1" s="1"/>
  <c r="CD597" i="1"/>
  <c r="BS597" i="1" s="1"/>
  <c r="BX597" i="1"/>
  <c r="BW597" i="1"/>
  <c r="BV597" i="1"/>
  <c r="BR597" i="1"/>
  <c r="BQ597" i="1"/>
  <c r="BO597" i="1"/>
  <c r="BP597" i="1" s="1"/>
  <c r="BN597" i="1"/>
  <c r="BL597" i="1"/>
  <c r="AN597" i="1"/>
  <c r="CM596" i="1"/>
  <c r="CI596" i="1"/>
  <c r="CH596" i="1"/>
  <c r="CG596" i="1"/>
  <c r="CC596" i="1" s="1"/>
  <c r="CF596" i="1"/>
  <c r="CB596" i="1" s="1"/>
  <c r="CE596" i="1"/>
  <c r="CD596" i="1"/>
  <c r="BX596" i="1"/>
  <c r="BW596" i="1"/>
  <c r="BV596" i="1"/>
  <c r="BT596" i="1"/>
  <c r="BS596" i="1"/>
  <c r="BR596" i="1"/>
  <c r="BQ596" i="1"/>
  <c r="BO596" i="1"/>
  <c r="BP596" i="1" s="1"/>
  <c r="BN596" i="1"/>
  <c r="BM596" i="1"/>
  <c r="BL596" i="1"/>
  <c r="AN596" i="1"/>
  <c r="CM595" i="1"/>
  <c r="CI595" i="1"/>
  <c r="CH595" i="1"/>
  <c r="CG595" i="1"/>
  <c r="CC595" i="1" s="1"/>
  <c r="CF595" i="1"/>
  <c r="CB595" i="1" s="1"/>
  <c r="CE595" i="1"/>
  <c r="CD595" i="1"/>
  <c r="BS595" i="1" s="1"/>
  <c r="BX595" i="1"/>
  <c r="BW595" i="1"/>
  <c r="BV595" i="1"/>
  <c r="BT595" i="1"/>
  <c r="BR595" i="1"/>
  <c r="BQ595" i="1"/>
  <c r="BO595" i="1"/>
  <c r="BP595" i="1" s="1"/>
  <c r="BN595" i="1"/>
  <c r="BL595" i="1"/>
  <c r="AN595" i="1"/>
  <c r="BM595" i="1" s="1"/>
  <c r="CM594" i="1"/>
  <c r="CI594" i="1"/>
  <c r="CH594" i="1"/>
  <c r="CG594" i="1"/>
  <c r="CF594" i="1"/>
  <c r="CB594" i="1" s="1"/>
  <c r="CE594" i="1"/>
  <c r="BT594" i="1" s="1"/>
  <c r="CD594" i="1"/>
  <c r="BS594" i="1" s="1"/>
  <c r="CC594" i="1"/>
  <c r="BX594" i="1"/>
  <c r="BW594" i="1"/>
  <c r="BV594" i="1"/>
  <c r="BR594" i="1"/>
  <c r="BQ594" i="1"/>
  <c r="BP594" i="1"/>
  <c r="BO594" i="1"/>
  <c r="BN594" i="1"/>
  <c r="BL594" i="1"/>
  <c r="AN594" i="1"/>
  <c r="BM594" i="1" s="1"/>
  <c r="CM593" i="1"/>
  <c r="CI593" i="1"/>
  <c r="CH593" i="1"/>
  <c r="CG593" i="1"/>
  <c r="CF593" i="1"/>
  <c r="CE593" i="1"/>
  <c r="CD593" i="1"/>
  <c r="BS593" i="1" s="1"/>
  <c r="CC593" i="1"/>
  <c r="CB593" i="1"/>
  <c r="BU593" i="1" s="1"/>
  <c r="BX593" i="1"/>
  <c r="BW593" i="1"/>
  <c r="BV593" i="1"/>
  <c r="BT593" i="1"/>
  <c r="BR593" i="1"/>
  <c r="BQ593" i="1"/>
  <c r="BO593" i="1"/>
  <c r="BP593" i="1" s="1"/>
  <c r="BN593" i="1"/>
  <c r="BL593" i="1"/>
  <c r="AN593" i="1"/>
  <c r="CM592" i="1"/>
  <c r="CI592" i="1"/>
  <c r="CH592" i="1"/>
  <c r="CG592" i="1"/>
  <c r="CC592" i="1" s="1"/>
  <c r="CF592" i="1"/>
  <c r="CB592" i="1" s="1"/>
  <c r="BU592" i="1" s="1"/>
  <c r="CE592" i="1"/>
  <c r="BT592" i="1" s="1"/>
  <c r="CD592" i="1"/>
  <c r="BS592" i="1" s="1"/>
  <c r="BX592" i="1"/>
  <c r="BW592" i="1"/>
  <c r="BV592" i="1"/>
  <c r="BR592" i="1"/>
  <c r="BQ592" i="1"/>
  <c r="BP592" i="1"/>
  <c r="BO592" i="1"/>
  <c r="BN592" i="1"/>
  <c r="BL592" i="1"/>
  <c r="AN592" i="1"/>
  <c r="CM591" i="1"/>
  <c r="CI591" i="1"/>
  <c r="CH591" i="1"/>
  <c r="CG591" i="1"/>
  <c r="CC591" i="1" s="1"/>
  <c r="CF591" i="1"/>
  <c r="CB591" i="1" s="1"/>
  <c r="BU591" i="1" s="1"/>
  <c r="CE591" i="1"/>
  <c r="CD591" i="1"/>
  <c r="BS591" i="1" s="1"/>
  <c r="BX591" i="1"/>
  <c r="BW591" i="1"/>
  <c r="BV591" i="1"/>
  <c r="BT591" i="1"/>
  <c r="BR591" i="1"/>
  <c r="BQ591" i="1"/>
  <c r="BO591" i="1"/>
  <c r="BP591" i="1" s="1"/>
  <c r="BN591" i="1"/>
  <c r="BL591" i="1"/>
  <c r="AN591" i="1"/>
  <c r="CM590" i="1"/>
  <c r="CI590" i="1"/>
  <c r="CH590" i="1"/>
  <c r="CG590" i="1"/>
  <c r="CC590" i="1" s="1"/>
  <c r="CF590" i="1"/>
  <c r="CB590" i="1" s="1"/>
  <c r="CE590" i="1"/>
  <c r="BT590" i="1" s="1"/>
  <c r="CD590" i="1"/>
  <c r="BS590" i="1" s="1"/>
  <c r="BX590" i="1"/>
  <c r="BW590" i="1"/>
  <c r="BV590" i="1"/>
  <c r="BR590" i="1"/>
  <c r="BQ590" i="1"/>
  <c r="BP590" i="1"/>
  <c r="BO590" i="1"/>
  <c r="BN590" i="1"/>
  <c r="BL590" i="1"/>
  <c r="BM590" i="1" s="1"/>
  <c r="AN590" i="1"/>
  <c r="CM589" i="1"/>
  <c r="CI589" i="1"/>
  <c r="CH589" i="1"/>
  <c r="CG589" i="1"/>
  <c r="CF589" i="1"/>
  <c r="CB589" i="1" s="1"/>
  <c r="BU589" i="1" s="1"/>
  <c r="CE589" i="1"/>
  <c r="BT589" i="1" s="1"/>
  <c r="CD589" i="1"/>
  <c r="BS589" i="1" s="1"/>
  <c r="CC589" i="1"/>
  <c r="BX589" i="1"/>
  <c r="BW589" i="1"/>
  <c r="BV589" i="1"/>
  <c r="BR589" i="1"/>
  <c r="BQ589" i="1"/>
  <c r="BO589" i="1"/>
  <c r="BP589" i="1" s="1"/>
  <c r="BN589" i="1"/>
  <c r="BL589" i="1"/>
  <c r="AN589" i="1"/>
  <c r="CM588" i="1"/>
  <c r="CI588" i="1"/>
  <c r="CH588" i="1"/>
  <c r="CG588" i="1"/>
  <c r="CC588" i="1" s="1"/>
  <c r="CF588" i="1"/>
  <c r="CB588" i="1" s="1"/>
  <c r="CE588" i="1"/>
  <c r="BT588" i="1" s="1"/>
  <c r="CD588" i="1"/>
  <c r="BS588" i="1" s="1"/>
  <c r="BX588" i="1"/>
  <c r="BW588" i="1"/>
  <c r="BV588" i="1"/>
  <c r="BR588" i="1"/>
  <c r="BQ588" i="1"/>
  <c r="BO588" i="1"/>
  <c r="BP588" i="1" s="1"/>
  <c r="BN588" i="1"/>
  <c r="BL588" i="1"/>
  <c r="BM588" i="1" s="1"/>
  <c r="AN588" i="1"/>
  <c r="CM587" i="1"/>
  <c r="CI587" i="1"/>
  <c r="CH587" i="1"/>
  <c r="CG587" i="1"/>
  <c r="CC587" i="1" s="1"/>
  <c r="CF587" i="1"/>
  <c r="CE587" i="1"/>
  <c r="BT587" i="1" s="1"/>
  <c r="CD587" i="1"/>
  <c r="BS587" i="1" s="1"/>
  <c r="CB587" i="1"/>
  <c r="BX587" i="1"/>
  <c r="BW587" i="1"/>
  <c r="BV587" i="1"/>
  <c r="BR587" i="1"/>
  <c r="BQ587" i="1"/>
  <c r="BP587" i="1"/>
  <c r="BO587" i="1"/>
  <c r="BN587" i="1"/>
  <c r="BL587" i="1"/>
  <c r="BM587" i="1" s="1"/>
  <c r="AN587" i="1"/>
  <c r="CM586" i="1"/>
  <c r="CI586" i="1"/>
  <c r="CH586" i="1"/>
  <c r="CG586" i="1"/>
  <c r="CF586" i="1"/>
  <c r="CB586" i="1" s="1"/>
  <c r="CE586" i="1"/>
  <c r="BT586" i="1" s="1"/>
  <c r="CD586" i="1"/>
  <c r="BS586" i="1" s="1"/>
  <c r="CC586" i="1"/>
  <c r="BX586" i="1"/>
  <c r="BW586" i="1"/>
  <c r="BV586" i="1"/>
  <c r="BR586" i="1"/>
  <c r="BQ586" i="1"/>
  <c r="BO586" i="1"/>
  <c r="BP586" i="1" s="1"/>
  <c r="BN586" i="1"/>
  <c r="BL586" i="1"/>
  <c r="AN586" i="1"/>
  <c r="CM585" i="1"/>
  <c r="CI585" i="1"/>
  <c r="CH585" i="1"/>
  <c r="CG585" i="1"/>
  <c r="CC585" i="1" s="1"/>
  <c r="CF585" i="1"/>
  <c r="CB585" i="1" s="1"/>
  <c r="BU585" i="1" s="1"/>
  <c r="CE585" i="1"/>
  <c r="BT585" i="1" s="1"/>
  <c r="CD585" i="1"/>
  <c r="BS585" i="1" s="1"/>
  <c r="BX585" i="1"/>
  <c r="BW585" i="1"/>
  <c r="BV585" i="1"/>
  <c r="BR585" i="1"/>
  <c r="BQ585" i="1"/>
  <c r="BP585" i="1"/>
  <c r="BO585" i="1"/>
  <c r="BN585" i="1"/>
  <c r="BL585" i="1"/>
  <c r="AN585" i="1"/>
  <c r="CM584" i="1"/>
  <c r="CI584" i="1"/>
  <c r="CH584" i="1"/>
  <c r="CG584" i="1"/>
  <c r="CC584" i="1" s="1"/>
  <c r="CF584" i="1"/>
  <c r="CE584" i="1"/>
  <c r="CD584" i="1"/>
  <c r="CB584" i="1"/>
  <c r="BU584" i="1" s="1"/>
  <c r="BX584" i="1"/>
  <c r="BW584" i="1"/>
  <c r="BV584" i="1"/>
  <c r="BT584" i="1"/>
  <c r="BS584" i="1"/>
  <c r="BR584" i="1"/>
  <c r="BQ584" i="1"/>
  <c r="BO584" i="1"/>
  <c r="BP584" i="1" s="1"/>
  <c r="BN584" i="1"/>
  <c r="BL584" i="1"/>
  <c r="AN584" i="1"/>
  <c r="CM583" i="1"/>
  <c r="CI583" i="1"/>
  <c r="CH583" i="1"/>
  <c r="CG583" i="1"/>
  <c r="CC583" i="1" s="1"/>
  <c r="CF583" i="1"/>
  <c r="CB583" i="1" s="1"/>
  <c r="BU583" i="1" s="1"/>
  <c r="CE583" i="1"/>
  <c r="BT583" i="1" s="1"/>
  <c r="CD583" i="1"/>
  <c r="BS583" i="1" s="1"/>
  <c r="BX583" i="1"/>
  <c r="BW583" i="1"/>
  <c r="BV583" i="1"/>
  <c r="BR583" i="1"/>
  <c r="BQ583" i="1"/>
  <c r="BO583" i="1"/>
  <c r="BP583" i="1" s="1"/>
  <c r="BN583" i="1"/>
  <c r="BL583" i="1"/>
  <c r="AN583" i="1"/>
  <c r="BM583" i="1" s="1"/>
  <c r="CM582" i="1"/>
  <c r="CI582" i="1"/>
  <c r="CH582" i="1"/>
  <c r="CG582" i="1"/>
  <c r="CF582" i="1"/>
  <c r="CB582" i="1" s="1"/>
  <c r="BU582" i="1" s="1"/>
  <c r="CE582" i="1"/>
  <c r="BT582" i="1" s="1"/>
  <c r="BY582" i="1" s="1"/>
  <c r="CD582" i="1"/>
  <c r="BS582" i="1" s="1"/>
  <c r="CC582" i="1"/>
  <c r="BX582" i="1"/>
  <c r="BW582" i="1"/>
  <c r="BV582" i="1"/>
  <c r="BR582" i="1"/>
  <c r="BQ582" i="1"/>
  <c r="BP582" i="1"/>
  <c r="BO582" i="1"/>
  <c r="BN582" i="1"/>
  <c r="BL582" i="1"/>
  <c r="AN582" i="1"/>
  <c r="CM581" i="1"/>
  <c r="CI581" i="1"/>
  <c r="CH581" i="1"/>
  <c r="CG581" i="1"/>
  <c r="CC581" i="1" s="1"/>
  <c r="CF581" i="1"/>
  <c r="CE581" i="1"/>
  <c r="CD581" i="1"/>
  <c r="CB581" i="1"/>
  <c r="BX581" i="1"/>
  <c r="BW581" i="1"/>
  <c r="BV581" i="1"/>
  <c r="BT581" i="1"/>
  <c r="BS581" i="1"/>
  <c r="BR581" i="1"/>
  <c r="BQ581" i="1"/>
  <c r="BO581" i="1"/>
  <c r="BP581" i="1" s="1"/>
  <c r="BN581" i="1"/>
  <c r="BL581" i="1"/>
  <c r="AN581" i="1"/>
  <c r="BM581" i="1" s="1"/>
  <c r="CM580" i="1"/>
  <c r="CI580" i="1"/>
  <c r="CH580" i="1"/>
  <c r="CG580" i="1"/>
  <c r="CC580" i="1" s="1"/>
  <c r="CF580" i="1"/>
  <c r="CB580" i="1" s="1"/>
  <c r="BU580" i="1" s="1"/>
  <c r="CE580" i="1"/>
  <c r="BT580" i="1" s="1"/>
  <c r="CD580" i="1"/>
  <c r="BS580" i="1" s="1"/>
  <c r="BX580" i="1"/>
  <c r="BW580" i="1"/>
  <c r="BV580" i="1"/>
  <c r="BR580" i="1"/>
  <c r="BQ580" i="1"/>
  <c r="BP580" i="1"/>
  <c r="BO580" i="1"/>
  <c r="BN580" i="1"/>
  <c r="BL580" i="1"/>
  <c r="AN580" i="1"/>
  <c r="CM579" i="1"/>
  <c r="CI579" i="1"/>
  <c r="CH579" i="1"/>
  <c r="CG579" i="1"/>
  <c r="CC579" i="1" s="1"/>
  <c r="CF579" i="1"/>
  <c r="CB579" i="1" s="1"/>
  <c r="BU579" i="1" s="1"/>
  <c r="CE579" i="1"/>
  <c r="BT579" i="1" s="1"/>
  <c r="CD579" i="1"/>
  <c r="BS579" i="1" s="1"/>
  <c r="BX579" i="1"/>
  <c r="BW579" i="1"/>
  <c r="BV579" i="1"/>
  <c r="BR579" i="1"/>
  <c r="BQ579" i="1"/>
  <c r="BO579" i="1"/>
  <c r="BP579" i="1" s="1"/>
  <c r="BN579" i="1"/>
  <c r="BL579" i="1"/>
  <c r="AN579" i="1"/>
  <c r="CM578" i="1"/>
  <c r="CI578" i="1"/>
  <c r="CH578" i="1"/>
  <c r="CG578" i="1"/>
  <c r="CC578" i="1" s="1"/>
  <c r="BU578" i="1" s="1"/>
  <c r="CF578" i="1"/>
  <c r="CE578" i="1"/>
  <c r="CD578" i="1"/>
  <c r="CB578" i="1"/>
  <c r="BX578" i="1"/>
  <c r="BW578" i="1"/>
  <c r="BV578" i="1"/>
  <c r="BT578" i="1"/>
  <c r="BS578" i="1"/>
  <c r="BR578" i="1"/>
  <c r="BQ578" i="1"/>
  <c r="BO578" i="1"/>
  <c r="BP578" i="1" s="1"/>
  <c r="BN578" i="1"/>
  <c r="BL578" i="1"/>
  <c r="AN578" i="1"/>
  <c r="CM577" i="1"/>
  <c r="CI577" i="1"/>
  <c r="CH577" i="1"/>
  <c r="CG577" i="1"/>
  <c r="CC577" i="1" s="1"/>
  <c r="CF577" i="1"/>
  <c r="CB577" i="1" s="1"/>
  <c r="CE577" i="1"/>
  <c r="BT577" i="1" s="1"/>
  <c r="CD577" i="1"/>
  <c r="BS577" i="1" s="1"/>
  <c r="BX577" i="1"/>
  <c r="BW577" i="1"/>
  <c r="BV577" i="1"/>
  <c r="BR577" i="1"/>
  <c r="BQ577" i="1"/>
  <c r="BO577" i="1"/>
  <c r="BP577" i="1" s="1"/>
  <c r="BN577" i="1"/>
  <c r="BL577" i="1"/>
  <c r="AN577" i="1"/>
  <c r="CM576" i="1"/>
  <c r="CI576" i="1"/>
  <c r="CH576" i="1"/>
  <c r="CG576" i="1"/>
  <c r="CF576" i="1"/>
  <c r="CB576" i="1" s="1"/>
  <c r="BU576" i="1" s="1"/>
  <c r="CE576" i="1"/>
  <c r="BT576" i="1" s="1"/>
  <c r="CD576" i="1"/>
  <c r="BS576" i="1" s="1"/>
  <c r="CC576" i="1"/>
  <c r="BX576" i="1"/>
  <c r="BW576" i="1"/>
  <c r="BV576" i="1"/>
  <c r="BR576" i="1"/>
  <c r="BQ576" i="1"/>
  <c r="BP576" i="1"/>
  <c r="BO576" i="1"/>
  <c r="BN576" i="1"/>
  <c r="BL576" i="1"/>
  <c r="AN576" i="1"/>
  <c r="CM575" i="1"/>
  <c r="CI575" i="1"/>
  <c r="CH575" i="1"/>
  <c r="CG575" i="1"/>
  <c r="CC575" i="1" s="1"/>
  <c r="CF575" i="1"/>
  <c r="CB575" i="1" s="1"/>
  <c r="CE575" i="1"/>
  <c r="CD575" i="1"/>
  <c r="BS575" i="1" s="1"/>
  <c r="BX575" i="1"/>
  <c r="BW575" i="1"/>
  <c r="BV575" i="1"/>
  <c r="BT575" i="1"/>
  <c r="BR575" i="1"/>
  <c r="BQ575" i="1"/>
  <c r="BO575" i="1"/>
  <c r="BP575" i="1" s="1"/>
  <c r="BN575" i="1"/>
  <c r="BL575" i="1"/>
  <c r="BM575" i="1" s="1"/>
  <c r="AN575" i="1"/>
  <c r="CM574" i="1"/>
  <c r="CI574" i="1"/>
  <c r="CH574" i="1"/>
  <c r="CG574" i="1"/>
  <c r="CC574" i="1" s="1"/>
  <c r="CF574" i="1"/>
  <c r="CE574" i="1"/>
  <c r="BT574" i="1" s="1"/>
  <c r="CD574" i="1"/>
  <c r="BS574" i="1" s="1"/>
  <c r="CB574" i="1"/>
  <c r="BU574" i="1" s="1"/>
  <c r="BX574" i="1"/>
  <c r="BW574" i="1"/>
  <c r="BV574" i="1"/>
  <c r="BR574" i="1"/>
  <c r="BQ574" i="1"/>
  <c r="BO574" i="1"/>
  <c r="BP574" i="1" s="1"/>
  <c r="BN574" i="1"/>
  <c r="BL574" i="1"/>
  <c r="AN574" i="1"/>
  <c r="CM573" i="1"/>
  <c r="CI573" i="1"/>
  <c r="CH573" i="1"/>
  <c r="CG573" i="1"/>
  <c r="CC573" i="1" s="1"/>
  <c r="CF573" i="1"/>
  <c r="CE573" i="1"/>
  <c r="BT573" i="1" s="1"/>
  <c r="CD573" i="1"/>
  <c r="BS573" i="1" s="1"/>
  <c r="CB573" i="1"/>
  <c r="BX573" i="1"/>
  <c r="BW573" i="1"/>
  <c r="BV573" i="1"/>
  <c r="BR573" i="1"/>
  <c r="BQ573" i="1"/>
  <c r="BO573" i="1"/>
  <c r="BP573" i="1" s="1"/>
  <c r="BN573" i="1"/>
  <c r="BL573" i="1"/>
  <c r="AN573" i="1"/>
  <c r="CM572" i="1"/>
  <c r="CI572" i="1"/>
  <c r="CH572" i="1"/>
  <c r="CG572" i="1"/>
  <c r="CC572" i="1" s="1"/>
  <c r="CF572" i="1"/>
  <c r="CB572" i="1" s="1"/>
  <c r="BU572" i="1" s="1"/>
  <c r="CE572" i="1"/>
  <c r="BT572" i="1" s="1"/>
  <c r="CD572" i="1"/>
  <c r="BS572" i="1" s="1"/>
  <c r="BX572" i="1"/>
  <c r="BW572" i="1"/>
  <c r="BV572" i="1"/>
  <c r="BR572" i="1"/>
  <c r="BQ572" i="1"/>
  <c r="BP572" i="1"/>
  <c r="BO572" i="1"/>
  <c r="BN572" i="1"/>
  <c r="BL572" i="1"/>
  <c r="AN572" i="1"/>
  <c r="BM572" i="1" s="1"/>
  <c r="CM571" i="1"/>
  <c r="CI571" i="1"/>
  <c r="CH571" i="1"/>
  <c r="CG571" i="1"/>
  <c r="CF571" i="1"/>
  <c r="CE571" i="1"/>
  <c r="CD571" i="1"/>
  <c r="BS571" i="1" s="1"/>
  <c r="CC571" i="1"/>
  <c r="CB571" i="1"/>
  <c r="BX571" i="1"/>
  <c r="BW571" i="1"/>
  <c r="BV571" i="1"/>
  <c r="BT571" i="1"/>
  <c r="BR571" i="1"/>
  <c r="BQ571" i="1"/>
  <c r="BO571" i="1"/>
  <c r="BP571" i="1" s="1"/>
  <c r="BN571" i="1"/>
  <c r="BL571" i="1"/>
  <c r="AN571" i="1"/>
  <c r="BM571" i="1" s="1"/>
  <c r="CM570" i="1"/>
  <c r="CI570" i="1"/>
  <c r="CH570" i="1"/>
  <c r="CG570" i="1"/>
  <c r="CC570" i="1" s="1"/>
  <c r="CF570" i="1"/>
  <c r="CB570" i="1" s="1"/>
  <c r="BU570" i="1" s="1"/>
  <c r="CE570" i="1"/>
  <c r="BT570" i="1" s="1"/>
  <c r="CD570" i="1"/>
  <c r="BS570" i="1" s="1"/>
  <c r="BX570" i="1"/>
  <c r="BW570" i="1"/>
  <c r="BV570" i="1"/>
  <c r="BR570" i="1"/>
  <c r="BQ570" i="1"/>
  <c r="BO570" i="1"/>
  <c r="BP570" i="1" s="1"/>
  <c r="BN570" i="1"/>
  <c r="BL570" i="1"/>
  <c r="AN570" i="1"/>
  <c r="CM569" i="1"/>
  <c r="CI569" i="1"/>
  <c r="CH569" i="1"/>
  <c r="CG569" i="1"/>
  <c r="CC569" i="1" s="1"/>
  <c r="CF569" i="1"/>
  <c r="CE569" i="1"/>
  <c r="BT569" i="1" s="1"/>
  <c r="CD569" i="1"/>
  <c r="BS569" i="1" s="1"/>
  <c r="CB569" i="1"/>
  <c r="BX569" i="1"/>
  <c r="BW569" i="1"/>
  <c r="BV569" i="1"/>
  <c r="BR569" i="1"/>
  <c r="BQ569" i="1"/>
  <c r="BO569" i="1"/>
  <c r="BP569" i="1" s="1"/>
  <c r="BN569" i="1"/>
  <c r="BL569" i="1"/>
  <c r="AN569" i="1"/>
  <c r="CM568" i="1"/>
  <c r="CI568" i="1"/>
  <c r="CH568" i="1"/>
  <c r="CG568" i="1"/>
  <c r="CC568" i="1" s="1"/>
  <c r="CF568" i="1"/>
  <c r="CB568" i="1" s="1"/>
  <c r="CE568" i="1"/>
  <c r="CD568" i="1"/>
  <c r="BS568" i="1" s="1"/>
  <c r="BX568" i="1"/>
  <c r="BW568" i="1"/>
  <c r="BV568" i="1"/>
  <c r="BT568" i="1"/>
  <c r="BR568" i="1"/>
  <c r="BQ568" i="1"/>
  <c r="BO568" i="1"/>
  <c r="BP568" i="1" s="1"/>
  <c r="BN568" i="1"/>
  <c r="BL568" i="1"/>
  <c r="BM568" i="1" s="1"/>
  <c r="AN568" i="1"/>
  <c r="CM567" i="1"/>
  <c r="CI567" i="1"/>
  <c r="CH567" i="1"/>
  <c r="CG567" i="1"/>
  <c r="CC567" i="1" s="1"/>
  <c r="CF567" i="1"/>
  <c r="CE567" i="1"/>
  <c r="BT567" i="1" s="1"/>
  <c r="CD567" i="1"/>
  <c r="BS567" i="1" s="1"/>
  <c r="CB567" i="1"/>
  <c r="BU567" i="1" s="1"/>
  <c r="BX567" i="1"/>
  <c r="BW567" i="1"/>
  <c r="BV567" i="1"/>
  <c r="BR567" i="1"/>
  <c r="BQ567" i="1"/>
  <c r="BO567" i="1"/>
  <c r="BP567" i="1" s="1"/>
  <c r="BN567" i="1"/>
  <c r="BL567" i="1"/>
  <c r="AN567" i="1"/>
  <c r="CM566" i="1"/>
  <c r="CI566" i="1"/>
  <c r="CH566" i="1"/>
  <c r="CG566" i="1"/>
  <c r="CC566" i="1" s="1"/>
  <c r="CF566" i="1"/>
  <c r="CB566" i="1" s="1"/>
  <c r="BU566" i="1" s="1"/>
  <c r="CE566" i="1"/>
  <c r="BT566" i="1" s="1"/>
  <c r="CD566" i="1"/>
  <c r="BX566" i="1"/>
  <c r="BW566" i="1"/>
  <c r="BV566" i="1"/>
  <c r="BS566" i="1"/>
  <c r="BR566" i="1"/>
  <c r="BQ566" i="1"/>
  <c r="BP566" i="1"/>
  <c r="BO566" i="1"/>
  <c r="BN566" i="1"/>
  <c r="BM566" i="1"/>
  <c r="BL566" i="1"/>
  <c r="AN566" i="1"/>
  <c r="CM565" i="1"/>
  <c r="CI565" i="1"/>
  <c r="CH565" i="1"/>
  <c r="CG565" i="1"/>
  <c r="CC565" i="1" s="1"/>
  <c r="CF565" i="1"/>
  <c r="CE565" i="1"/>
  <c r="BT565" i="1" s="1"/>
  <c r="CD565" i="1"/>
  <c r="BS565" i="1" s="1"/>
  <c r="CB565" i="1"/>
  <c r="BX565" i="1"/>
  <c r="BW565" i="1"/>
  <c r="BV565" i="1"/>
  <c r="BR565" i="1"/>
  <c r="BQ565" i="1"/>
  <c r="BO565" i="1"/>
  <c r="BP565" i="1" s="1"/>
  <c r="BN565" i="1"/>
  <c r="BL565" i="1"/>
  <c r="AN565" i="1"/>
  <c r="BM565" i="1" s="1"/>
  <c r="CM564" i="1"/>
  <c r="CI564" i="1"/>
  <c r="CH564" i="1"/>
  <c r="CG564" i="1"/>
  <c r="CC564" i="1" s="1"/>
  <c r="CF564" i="1"/>
  <c r="CE564" i="1"/>
  <c r="BT564" i="1" s="1"/>
  <c r="CD564" i="1"/>
  <c r="BS564" i="1" s="1"/>
  <c r="CB564" i="1"/>
  <c r="BX564" i="1"/>
  <c r="BW564" i="1"/>
  <c r="BV564" i="1"/>
  <c r="BR564" i="1"/>
  <c r="BQ564" i="1"/>
  <c r="BO564" i="1"/>
  <c r="BP564" i="1" s="1"/>
  <c r="BN564" i="1"/>
  <c r="BL564" i="1"/>
  <c r="AN564" i="1"/>
  <c r="BM564" i="1" s="1"/>
  <c r="CM563" i="1"/>
  <c r="CI563" i="1"/>
  <c r="CH563" i="1"/>
  <c r="CG563" i="1"/>
  <c r="CC563" i="1" s="1"/>
  <c r="CF563" i="1"/>
  <c r="CE563" i="1"/>
  <c r="BT563" i="1" s="1"/>
  <c r="CD563" i="1"/>
  <c r="BS563" i="1" s="1"/>
  <c r="CB563" i="1"/>
  <c r="BX563" i="1"/>
  <c r="BW563" i="1"/>
  <c r="BV563" i="1"/>
  <c r="BR563" i="1"/>
  <c r="BQ563" i="1"/>
  <c r="BO563" i="1"/>
  <c r="BP563" i="1" s="1"/>
  <c r="BN563" i="1"/>
  <c r="BL563" i="1"/>
  <c r="AN563" i="1"/>
  <c r="CM562" i="1"/>
  <c r="CI562" i="1"/>
  <c r="CH562" i="1"/>
  <c r="CG562" i="1"/>
  <c r="CC562" i="1" s="1"/>
  <c r="CF562" i="1"/>
  <c r="CE562" i="1"/>
  <c r="CD562" i="1"/>
  <c r="BS562" i="1" s="1"/>
  <c r="CB562" i="1"/>
  <c r="BX562" i="1"/>
  <c r="BW562" i="1"/>
  <c r="BV562" i="1"/>
  <c r="BT562" i="1"/>
  <c r="BR562" i="1"/>
  <c r="BQ562" i="1"/>
  <c r="BO562" i="1"/>
  <c r="BP562" i="1" s="1"/>
  <c r="BN562" i="1"/>
  <c r="BL562" i="1"/>
  <c r="AN562" i="1"/>
  <c r="CM561" i="1"/>
  <c r="CI561" i="1"/>
  <c r="CH561" i="1"/>
  <c r="CG561" i="1"/>
  <c r="CC561" i="1" s="1"/>
  <c r="CF561" i="1"/>
  <c r="CE561" i="1"/>
  <c r="BT561" i="1" s="1"/>
  <c r="CD561" i="1"/>
  <c r="BS561" i="1" s="1"/>
  <c r="CB561" i="1"/>
  <c r="BU561" i="1" s="1"/>
  <c r="BX561" i="1"/>
  <c r="BW561" i="1"/>
  <c r="BV561" i="1"/>
  <c r="BR561" i="1"/>
  <c r="BQ561" i="1"/>
  <c r="BO561" i="1"/>
  <c r="BP561" i="1" s="1"/>
  <c r="BN561" i="1"/>
  <c r="BL561" i="1"/>
  <c r="AN561" i="1"/>
  <c r="CM560" i="1"/>
  <c r="CI560" i="1"/>
  <c r="CH560" i="1"/>
  <c r="CG560" i="1"/>
  <c r="CC560" i="1" s="1"/>
  <c r="CF560" i="1"/>
  <c r="CB560" i="1" s="1"/>
  <c r="BU560" i="1" s="1"/>
  <c r="CE560" i="1"/>
  <c r="CD560" i="1"/>
  <c r="BX560" i="1"/>
  <c r="BW560" i="1"/>
  <c r="BV560" i="1"/>
  <c r="BT560" i="1"/>
  <c r="BS560" i="1"/>
  <c r="BR560" i="1"/>
  <c r="BQ560" i="1"/>
  <c r="BP560" i="1"/>
  <c r="BO560" i="1"/>
  <c r="BN560" i="1"/>
  <c r="BL560" i="1"/>
  <c r="AN560" i="1"/>
  <c r="CM559" i="1"/>
  <c r="CI559" i="1"/>
  <c r="CH559" i="1"/>
  <c r="CG559" i="1"/>
  <c r="CF559" i="1"/>
  <c r="CB559" i="1" s="1"/>
  <c r="CE559" i="1"/>
  <c r="CD559" i="1"/>
  <c r="BS559" i="1" s="1"/>
  <c r="CC559" i="1"/>
  <c r="BU559" i="1" s="1"/>
  <c r="BX559" i="1"/>
  <c r="BW559" i="1"/>
  <c r="BV559" i="1"/>
  <c r="BT559" i="1"/>
  <c r="BR559" i="1"/>
  <c r="BQ559" i="1"/>
  <c r="BO559" i="1"/>
  <c r="BP559" i="1" s="1"/>
  <c r="BN559" i="1"/>
  <c r="BL559" i="1"/>
  <c r="AN559" i="1"/>
  <c r="BM559" i="1" s="1"/>
  <c r="CM558" i="1"/>
  <c r="CI558" i="1"/>
  <c r="CH558" i="1"/>
  <c r="CG558" i="1"/>
  <c r="CF558" i="1"/>
  <c r="CE558" i="1"/>
  <c r="BT558" i="1" s="1"/>
  <c r="CD558" i="1"/>
  <c r="BS558" i="1" s="1"/>
  <c r="CC558" i="1"/>
  <c r="CB558" i="1"/>
  <c r="BU558" i="1" s="1"/>
  <c r="BX558" i="1"/>
  <c r="BW558" i="1"/>
  <c r="BV558" i="1"/>
  <c r="BR558" i="1"/>
  <c r="BQ558" i="1"/>
  <c r="BO558" i="1"/>
  <c r="BP558" i="1" s="1"/>
  <c r="BN558" i="1"/>
  <c r="BL558" i="1"/>
  <c r="AN558" i="1"/>
  <c r="BM558" i="1" s="1"/>
  <c r="CM557" i="1"/>
  <c r="CI557" i="1"/>
  <c r="CH557" i="1"/>
  <c r="CG557" i="1"/>
  <c r="CC557" i="1" s="1"/>
  <c r="CF557" i="1"/>
  <c r="CB557" i="1" s="1"/>
  <c r="CE557" i="1"/>
  <c r="CD557" i="1"/>
  <c r="BS557" i="1" s="1"/>
  <c r="BX557" i="1"/>
  <c r="BW557" i="1"/>
  <c r="BV557" i="1"/>
  <c r="BT557" i="1"/>
  <c r="BR557" i="1"/>
  <c r="BQ557" i="1"/>
  <c r="BO557" i="1"/>
  <c r="BP557" i="1" s="1"/>
  <c r="BN557" i="1"/>
  <c r="BL557" i="1"/>
  <c r="AN557" i="1"/>
  <c r="CM556" i="1"/>
  <c r="CI556" i="1"/>
  <c r="CH556" i="1"/>
  <c r="CG556" i="1"/>
  <c r="CC556" i="1" s="1"/>
  <c r="CF556" i="1"/>
  <c r="CE556" i="1"/>
  <c r="BT556" i="1" s="1"/>
  <c r="CD556" i="1"/>
  <c r="BS556" i="1" s="1"/>
  <c r="CB556" i="1"/>
  <c r="BU556" i="1" s="1"/>
  <c r="BX556" i="1"/>
  <c r="BW556" i="1"/>
  <c r="BV556" i="1"/>
  <c r="BR556" i="1"/>
  <c r="BQ556" i="1"/>
  <c r="BO556" i="1"/>
  <c r="BP556" i="1" s="1"/>
  <c r="BN556" i="1"/>
  <c r="BL556" i="1"/>
  <c r="AN556" i="1"/>
  <c r="CM555" i="1"/>
  <c r="CI555" i="1"/>
  <c r="CH555" i="1"/>
  <c r="CG555" i="1"/>
  <c r="CC555" i="1" s="1"/>
  <c r="CF555" i="1"/>
  <c r="CB555" i="1" s="1"/>
  <c r="BU555" i="1" s="1"/>
  <c r="CE555" i="1"/>
  <c r="BT555" i="1" s="1"/>
  <c r="CD555" i="1"/>
  <c r="BS555" i="1" s="1"/>
  <c r="BX555" i="1"/>
  <c r="BW555" i="1"/>
  <c r="BV555" i="1"/>
  <c r="BR555" i="1"/>
  <c r="BQ555" i="1"/>
  <c r="BO555" i="1"/>
  <c r="BP555" i="1" s="1"/>
  <c r="BN555" i="1"/>
  <c r="BL555" i="1"/>
  <c r="AN555" i="1"/>
  <c r="CM554" i="1"/>
  <c r="CI554" i="1"/>
  <c r="CH554" i="1"/>
  <c r="CG554" i="1"/>
  <c r="CC554" i="1" s="1"/>
  <c r="CF554" i="1"/>
  <c r="CE554" i="1"/>
  <c r="BT554" i="1" s="1"/>
  <c r="CD554" i="1"/>
  <c r="CB554" i="1"/>
  <c r="BU554" i="1" s="1"/>
  <c r="BX554" i="1"/>
  <c r="BW554" i="1"/>
  <c r="BV554" i="1"/>
  <c r="BS554" i="1"/>
  <c r="BR554" i="1"/>
  <c r="BQ554" i="1"/>
  <c r="BP554" i="1"/>
  <c r="BO554" i="1"/>
  <c r="BN554" i="1"/>
  <c r="BL554" i="1"/>
  <c r="AN554" i="1"/>
  <c r="BM554" i="1" s="1"/>
  <c r="CM553" i="1"/>
  <c r="CI553" i="1"/>
  <c r="CH553" i="1"/>
  <c r="CG553" i="1"/>
  <c r="CC553" i="1" s="1"/>
  <c r="BU553" i="1" s="1"/>
  <c r="CF553" i="1"/>
  <c r="CB553" i="1" s="1"/>
  <c r="CE553" i="1"/>
  <c r="CD553" i="1"/>
  <c r="BS553" i="1" s="1"/>
  <c r="BX553" i="1"/>
  <c r="BW553" i="1"/>
  <c r="BV553" i="1"/>
  <c r="BT553" i="1"/>
  <c r="BR553" i="1"/>
  <c r="BQ553" i="1"/>
  <c r="BO553" i="1"/>
  <c r="BP553" i="1" s="1"/>
  <c r="BN553" i="1"/>
  <c r="BL553" i="1"/>
  <c r="AN553" i="1"/>
  <c r="BM553" i="1" s="1"/>
  <c r="CM552" i="1"/>
  <c r="CI552" i="1"/>
  <c r="CH552" i="1"/>
  <c r="CG552" i="1"/>
  <c r="CF552" i="1"/>
  <c r="CE552" i="1"/>
  <c r="BT552" i="1" s="1"/>
  <c r="CD552" i="1"/>
  <c r="BS552" i="1" s="1"/>
  <c r="CC552" i="1"/>
  <c r="CB552" i="1"/>
  <c r="BU552" i="1" s="1"/>
  <c r="BX552" i="1"/>
  <c r="BW552" i="1"/>
  <c r="BV552" i="1"/>
  <c r="BR552" i="1"/>
  <c r="BQ552" i="1"/>
  <c r="BO552" i="1"/>
  <c r="BP552" i="1" s="1"/>
  <c r="BN552" i="1"/>
  <c r="BL552" i="1"/>
  <c r="AN552" i="1"/>
  <c r="BM552" i="1" s="1"/>
  <c r="CM551" i="1"/>
  <c r="CI551" i="1"/>
  <c r="CH551" i="1"/>
  <c r="CG551" i="1"/>
  <c r="CC551" i="1" s="1"/>
  <c r="CF551" i="1"/>
  <c r="CE551" i="1"/>
  <c r="CD551" i="1"/>
  <c r="BS551" i="1" s="1"/>
  <c r="CB551" i="1"/>
  <c r="BX551" i="1"/>
  <c r="BW551" i="1"/>
  <c r="BV551" i="1"/>
  <c r="BT551" i="1"/>
  <c r="BR551" i="1"/>
  <c r="BQ551" i="1"/>
  <c r="BO551" i="1"/>
  <c r="BP551" i="1" s="1"/>
  <c r="BN551" i="1"/>
  <c r="BL551" i="1"/>
  <c r="AN551" i="1"/>
  <c r="BM551" i="1" s="1"/>
  <c r="CM550" i="1"/>
  <c r="CI550" i="1"/>
  <c r="CH550" i="1"/>
  <c r="CG550" i="1"/>
  <c r="CC550" i="1" s="1"/>
  <c r="CF550" i="1"/>
  <c r="CE550" i="1"/>
  <c r="BT550" i="1" s="1"/>
  <c r="CD550" i="1"/>
  <c r="BS550" i="1" s="1"/>
  <c r="CB550" i="1"/>
  <c r="BX550" i="1"/>
  <c r="BW550" i="1"/>
  <c r="BV550" i="1"/>
  <c r="BR550" i="1"/>
  <c r="BQ550" i="1"/>
  <c r="BO550" i="1"/>
  <c r="BP550" i="1" s="1"/>
  <c r="BN550" i="1"/>
  <c r="BL550" i="1"/>
  <c r="AN550" i="1"/>
  <c r="CM549" i="1"/>
  <c r="CI549" i="1"/>
  <c r="CH549" i="1"/>
  <c r="CG549" i="1"/>
  <c r="CC549" i="1" s="1"/>
  <c r="CF549" i="1"/>
  <c r="CB549" i="1" s="1"/>
  <c r="CE549" i="1"/>
  <c r="CD549" i="1"/>
  <c r="BS549" i="1" s="1"/>
  <c r="BX549" i="1"/>
  <c r="BW549" i="1"/>
  <c r="BV549" i="1"/>
  <c r="BT549" i="1"/>
  <c r="BR549" i="1"/>
  <c r="BQ549" i="1"/>
  <c r="BO549" i="1"/>
  <c r="BP549" i="1" s="1"/>
  <c r="BN549" i="1"/>
  <c r="BL549" i="1"/>
  <c r="AN549" i="1"/>
  <c r="CM548" i="1"/>
  <c r="CI548" i="1"/>
  <c r="CH548" i="1"/>
  <c r="CG548" i="1"/>
  <c r="CC548" i="1" s="1"/>
  <c r="CF548" i="1"/>
  <c r="CB548" i="1" s="1"/>
  <c r="BU548" i="1" s="1"/>
  <c r="CE548" i="1"/>
  <c r="BT548" i="1" s="1"/>
  <c r="CD548" i="1"/>
  <c r="BS548" i="1" s="1"/>
  <c r="BX548" i="1"/>
  <c r="BW548" i="1"/>
  <c r="BV548" i="1"/>
  <c r="BR548" i="1"/>
  <c r="BQ548" i="1"/>
  <c r="BP548" i="1"/>
  <c r="BO548" i="1"/>
  <c r="BN548" i="1"/>
  <c r="BL548" i="1"/>
  <c r="AN548" i="1"/>
  <c r="BM548" i="1" s="1"/>
  <c r="CM547" i="1"/>
  <c r="CI547" i="1"/>
  <c r="CH547" i="1"/>
  <c r="CG547" i="1"/>
  <c r="CC547" i="1" s="1"/>
  <c r="CF547" i="1"/>
  <c r="CB547" i="1" s="1"/>
  <c r="CE547" i="1"/>
  <c r="CD547" i="1"/>
  <c r="BX547" i="1"/>
  <c r="BW547" i="1"/>
  <c r="BV547" i="1"/>
  <c r="BT547" i="1"/>
  <c r="BS547" i="1"/>
  <c r="BR547" i="1"/>
  <c r="BQ547" i="1"/>
  <c r="BO547" i="1"/>
  <c r="BP547" i="1" s="1"/>
  <c r="BN547" i="1"/>
  <c r="BL547" i="1"/>
  <c r="AN547" i="1"/>
  <c r="CM546" i="1"/>
  <c r="CI546" i="1"/>
  <c r="CH546" i="1"/>
  <c r="CG546" i="1"/>
  <c r="CF546" i="1"/>
  <c r="CB546" i="1" s="1"/>
  <c r="BU546" i="1" s="1"/>
  <c r="CE546" i="1"/>
  <c r="BT546" i="1" s="1"/>
  <c r="CD546" i="1"/>
  <c r="BS546" i="1" s="1"/>
  <c r="CC546" i="1"/>
  <c r="BX546" i="1"/>
  <c r="BW546" i="1"/>
  <c r="BV546" i="1"/>
  <c r="BR546" i="1"/>
  <c r="BQ546" i="1"/>
  <c r="BP546" i="1"/>
  <c r="BO546" i="1"/>
  <c r="BN546" i="1"/>
  <c r="BL546" i="1"/>
  <c r="AN546" i="1"/>
  <c r="BM546" i="1" s="1"/>
  <c r="CM545" i="1"/>
  <c r="CI545" i="1"/>
  <c r="CH545" i="1"/>
  <c r="CG545" i="1"/>
  <c r="CC545" i="1" s="1"/>
  <c r="CF545" i="1"/>
  <c r="CB545" i="1" s="1"/>
  <c r="CE545" i="1"/>
  <c r="CD545" i="1"/>
  <c r="BX545" i="1"/>
  <c r="BW545" i="1"/>
  <c r="BV545" i="1"/>
  <c r="BT545" i="1"/>
  <c r="BS545" i="1"/>
  <c r="BR545" i="1"/>
  <c r="BQ545" i="1"/>
  <c r="BP545" i="1"/>
  <c r="BO545" i="1"/>
  <c r="BN545" i="1"/>
  <c r="BL545" i="1"/>
  <c r="AN545" i="1"/>
  <c r="BM545" i="1" s="1"/>
  <c r="CM544" i="1"/>
  <c r="CI544" i="1"/>
  <c r="CH544" i="1"/>
  <c r="CG544" i="1"/>
  <c r="CC544" i="1" s="1"/>
  <c r="CF544" i="1"/>
  <c r="CB544" i="1" s="1"/>
  <c r="BU544" i="1" s="1"/>
  <c r="CE544" i="1"/>
  <c r="CD544" i="1"/>
  <c r="BX544" i="1"/>
  <c r="BW544" i="1"/>
  <c r="BV544" i="1"/>
  <c r="BT544" i="1"/>
  <c r="BS544" i="1"/>
  <c r="BR544" i="1"/>
  <c r="BQ544" i="1"/>
  <c r="BO544" i="1"/>
  <c r="BP544" i="1" s="1"/>
  <c r="BN544" i="1"/>
  <c r="BM544" i="1"/>
  <c r="BL544" i="1"/>
  <c r="AN544" i="1"/>
  <c r="CM543" i="1"/>
  <c r="CI543" i="1"/>
  <c r="CH543" i="1"/>
  <c r="CG543" i="1"/>
  <c r="CF543" i="1"/>
  <c r="CE543" i="1"/>
  <c r="BT543" i="1" s="1"/>
  <c r="CD543" i="1"/>
  <c r="BS543" i="1" s="1"/>
  <c r="CC543" i="1"/>
  <c r="CB543" i="1"/>
  <c r="BX543" i="1"/>
  <c r="BW543" i="1"/>
  <c r="BV543" i="1"/>
  <c r="BR543" i="1"/>
  <c r="BQ543" i="1"/>
  <c r="BO543" i="1"/>
  <c r="BP543" i="1" s="1"/>
  <c r="BN543" i="1"/>
  <c r="BL543" i="1"/>
  <c r="AN543" i="1"/>
  <c r="BM543" i="1" s="1"/>
  <c r="CM542" i="1"/>
  <c r="CI542" i="1"/>
  <c r="CH542" i="1"/>
  <c r="CG542" i="1"/>
  <c r="CC542" i="1" s="1"/>
  <c r="CF542" i="1"/>
  <c r="CE542" i="1"/>
  <c r="BT542" i="1" s="1"/>
  <c r="CD542" i="1"/>
  <c r="CB542" i="1"/>
  <c r="BU542" i="1" s="1"/>
  <c r="BX542" i="1"/>
  <c r="BW542" i="1"/>
  <c r="BV542" i="1"/>
  <c r="BS542" i="1"/>
  <c r="BR542" i="1"/>
  <c r="BQ542" i="1"/>
  <c r="BO542" i="1"/>
  <c r="BP542" i="1" s="1"/>
  <c r="BN542" i="1"/>
  <c r="BL542" i="1"/>
  <c r="AN542" i="1"/>
  <c r="CM541" i="1"/>
  <c r="CI541" i="1"/>
  <c r="CH541" i="1"/>
  <c r="CG541" i="1"/>
  <c r="CC541" i="1" s="1"/>
  <c r="CF541" i="1"/>
  <c r="CB541" i="1" s="1"/>
  <c r="BU541" i="1" s="1"/>
  <c r="CE541" i="1"/>
  <c r="BT541" i="1" s="1"/>
  <c r="CD541" i="1"/>
  <c r="BS541" i="1" s="1"/>
  <c r="BX541" i="1"/>
  <c r="BW541" i="1"/>
  <c r="BV541" i="1"/>
  <c r="BR541" i="1"/>
  <c r="BQ541" i="1"/>
  <c r="BO541" i="1"/>
  <c r="BP541" i="1" s="1"/>
  <c r="BN541" i="1"/>
  <c r="BM541" i="1"/>
  <c r="BL541" i="1"/>
  <c r="AN541" i="1"/>
  <c r="CM540" i="1"/>
  <c r="CI540" i="1"/>
  <c r="CH540" i="1"/>
  <c r="CG540" i="1"/>
  <c r="CF540" i="1"/>
  <c r="CB540" i="1" s="1"/>
  <c r="CE540" i="1"/>
  <c r="BT540" i="1" s="1"/>
  <c r="CD540" i="1"/>
  <c r="BS540" i="1" s="1"/>
  <c r="CC540" i="1"/>
  <c r="BX540" i="1"/>
  <c r="BW540" i="1"/>
  <c r="BV540" i="1"/>
  <c r="BR540" i="1"/>
  <c r="BQ540" i="1"/>
  <c r="BO540" i="1"/>
  <c r="BP540" i="1" s="1"/>
  <c r="BN540" i="1"/>
  <c r="BL540" i="1"/>
  <c r="AN540" i="1"/>
  <c r="CM539" i="1"/>
  <c r="CI539" i="1"/>
  <c r="CH539" i="1"/>
  <c r="CG539" i="1"/>
  <c r="CC539" i="1" s="1"/>
  <c r="CF539" i="1"/>
  <c r="CE539" i="1"/>
  <c r="CD539" i="1"/>
  <c r="BS539" i="1" s="1"/>
  <c r="CB539" i="1"/>
  <c r="BX539" i="1"/>
  <c r="BW539" i="1"/>
  <c r="BV539" i="1"/>
  <c r="BT539" i="1"/>
  <c r="BR539" i="1"/>
  <c r="BQ539" i="1"/>
  <c r="BO539" i="1"/>
  <c r="BP539" i="1" s="1"/>
  <c r="BN539" i="1"/>
  <c r="BL539" i="1"/>
  <c r="AN539" i="1"/>
  <c r="BM539" i="1" s="1"/>
  <c r="CM538" i="1"/>
  <c r="CI538" i="1"/>
  <c r="CH538" i="1"/>
  <c r="CG538" i="1"/>
  <c r="CC538" i="1" s="1"/>
  <c r="CF538" i="1"/>
  <c r="CB538" i="1" s="1"/>
  <c r="CE538" i="1"/>
  <c r="BT538" i="1" s="1"/>
  <c r="CD538" i="1"/>
  <c r="BS538" i="1" s="1"/>
  <c r="BX538" i="1"/>
  <c r="BW538" i="1"/>
  <c r="BV538" i="1"/>
  <c r="BR538" i="1"/>
  <c r="BQ538" i="1"/>
  <c r="BO538" i="1"/>
  <c r="BP538" i="1" s="1"/>
  <c r="BN538" i="1"/>
  <c r="BL538" i="1"/>
  <c r="AN538" i="1"/>
  <c r="CM537" i="1"/>
  <c r="CI537" i="1"/>
  <c r="CH537" i="1"/>
  <c r="CG537" i="1"/>
  <c r="CC537" i="1" s="1"/>
  <c r="CF537" i="1"/>
  <c r="CB537" i="1" s="1"/>
  <c r="CE537" i="1"/>
  <c r="CD537" i="1"/>
  <c r="BS537" i="1" s="1"/>
  <c r="BX537" i="1"/>
  <c r="BW537" i="1"/>
  <c r="BV537" i="1"/>
  <c r="BT537" i="1"/>
  <c r="BR537" i="1"/>
  <c r="BQ537" i="1"/>
  <c r="BP537" i="1"/>
  <c r="BO537" i="1"/>
  <c r="BN537" i="1"/>
  <c r="BL537" i="1"/>
  <c r="AN537" i="1"/>
  <c r="CM536" i="1"/>
  <c r="CI536" i="1"/>
  <c r="CH536" i="1"/>
  <c r="CG536" i="1"/>
  <c r="CC536" i="1" s="1"/>
  <c r="CF536" i="1"/>
  <c r="CB536" i="1" s="1"/>
  <c r="BU536" i="1" s="1"/>
  <c r="CE536" i="1"/>
  <c r="BT536" i="1" s="1"/>
  <c r="CD536" i="1"/>
  <c r="BS536" i="1" s="1"/>
  <c r="BX536" i="1"/>
  <c r="BW536" i="1"/>
  <c r="BV536" i="1"/>
  <c r="BR536" i="1"/>
  <c r="BQ536" i="1"/>
  <c r="BP536" i="1"/>
  <c r="BO536" i="1"/>
  <c r="BN536" i="1"/>
  <c r="BL536" i="1"/>
  <c r="AN536" i="1"/>
  <c r="BM536" i="1" s="1"/>
  <c r="CM535" i="1"/>
  <c r="CI535" i="1"/>
  <c r="CH535" i="1"/>
  <c r="CG535" i="1"/>
  <c r="CC535" i="1" s="1"/>
  <c r="CF535" i="1"/>
  <c r="CB535" i="1" s="1"/>
  <c r="CE535" i="1"/>
  <c r="CD535" i="1"/>
  <c r="BX535" i="1"/>
  <c r="BW535" i="1"/>
  <c r="BV535" i="1"/>
  <c r="BT535" i="1"/>
  <c r="BS535" i="1"/>
  <c r="BR535" i="1"/>
  <c r="BQ535" i="1"/>
  <c r="BO535" i="1"/>
  <c r="BP535" i="1" s="1"/>
  <c r="BN535" i="1"/>
  <c r="BL535" i="1"/>
  <c r="AN535" i="1"/>
  <c r="CM534" i="1"/>
  <c r="CI534" i="1"/>
  <c r="CH534" i="1"/>
  <c r="CG534" i="1"/>
  <c r="CF534" i="1"/>
  <c r="CB534" i="1" s="1"/>
  <c r="CE534" i="1"/>
  <c r="BT534" i="1" s="1"/>
  <c r="CD534" i="1"/>
  <c r="BS534" i="1" s="1"/>
  <c r="CC534" i="1"/>
  <c r="BX534" i="1"/>
  <c r="BW534" i="1"/>
  <c r="BV534" i="1"/>
  <c r="BR534" i="1"/>
  <c r="BQ534" i="1"/>
  <c r="BP534" i="1"/>
  <c r="BO534" i="1"/>
  <c r="BN534" i="1"/>
  <c r="BL534" i="1"/>
  <c r="AN534" i="1"/>
  <c r="CM533" i="1"/>
  <c r="CI533" i="1"/>
  <c r="CH533" i="1"/>
  <c r="CG533" i="1"/>
  <c r="CC533" i="1" s="1"/>
  <c r="CF533" i="1"/>
  <c r="CE533" i="1"/>
  <c r="BT533" i="1" s="1"/>
  <c r="CD533" i="1"/>
  <c r="BS533" i="1" s="1"/>
  <c r="CB533" i="1"/>
  <c r="BU533" i="1" s="1"/>
  <c r="BX533" i="1"/>
  <c r="BW533" i="1"/>
  <c r="BV533" i="1"/>
  <c r="BR533" i="1"/>
  <c r="BQ533" i="1"/>
  <c r="BP533" i="1"/>
  <c r="BO533" i="1"/>
  <c r="BN533" i="1"/>
  <c r="BL533" i="1"/>
  <c r="AN533" i="1"/>
  <c r="CM532" i="1"/>
  <c r="CI532" i="1"/>
  <c r="CH532" i="1"/>
  <c r="CG532" i="1"/>
  <c r="CF532" i="1"/>
  <c r="CB532" i="1" s="1"/>
  <c r="CE532" i="1"/>
  <c r="CD532" i="1"/>
  <c r="BS532" i="1" s="1"/>
  <c r="CC532" i="1"/>
  <c r="BX532" i="1"/>
  <c r="BW532" i="1"/>
  <c r="BV532" i="1"/>
  <c r="BT532" i="1"/>
  <c r="BR532" i="1"/>
  <c r="BQ532" i="1"/>
  <c r="BP532" i="1"/>
  <c r="BO532" i="1"/>
  <c r="BN532" i="1"/>
  <c r="BL532" i="1"/>
  <c r="AN532" i="1"/>
  <c r="BM532" i="1" s="1"/>
  <c r="CM531" i="1"/>
  <c r="CI531" i="1"/>
  <c r="CH531" i="1"/>
  <c r="CG531" i="1"/>
  <c r="CC531" i="1" s="1"/>
  <c r="CF531" i="1"/>
  <c r="CB531" i="1" s="1"/>
  <c r="CE531" i="1"/>
  <c r="CD531" i="1"/>
  <c r="BS531" i="1" s="1"/>
  <c r="BX531" i="1"/>
  <c r="BW531" i="1"/>
  <c r="BV531" i="1"/>
  <c r="BT531" i="1"/>
  <c r="BR531" i="1"/>
  <c r="BQ531" i="1"/>
  <c r="BO531" i="1"/>
  <c r="BP531" i="1" s="1"/>
  <c r="BN531" i="1"/>
  <c r="BL531" i="1"/>
  <c r="AN531" i="1"/>
  <c r="CM530" i="1"/>
  <c r="CI530" i="1"/>
  <c r="CH530" i="1"/>
  <c r="CG530" i="1"/>
  <c r="CF530" i="1"/>
  <c r="CE530" i="1"/>
  <c r="BT530" i="1" s="1"/>
  <c r="CD530" i="1"/>
  <c r="BS530" i="1" s="1"/>
  <c r="CC530" i="1"/>
  <c r="CB530" i="1"/>
  <c r="BX530" i="1"/>
  <c r="BW530" i="1"/>
  <c r="BV530" i="1"/>
  <c r="BR530" i="1"/>
  <c r="BQ530" i="1"/>
  <c r="BO530" i="1"/>
  <c r="BP530" i="1" s="1"/>
  <c r="BN530" i="1"/>
  <c r="BL530" i="1"/>
  <c r="AN530" i="1"/>
  <c r="BM530" i="1" s="1"/>
  <c r="CM529" i="1"/>
  <c r="CI529" i="1"/>
  <c r="CH529" i="1"/>
  <c r="CG529" i="1"/>
  <c r="CC529" i="1" s="1"/>
  <c r="CF529" i="1"/>
  <c r="CB529" i="1" s="1"/>
  <c r="CE529" i="1"/>
  <c r="CD529" i="1"/>
  <c r="BX529" i="1"/>
  <c r="BW529" i="1"/>
  <c r="BV529" i="1"/>
  <c r="BT529" i="1"/>
  <c r="BS529" i="1"/>
  <c r="BR529" i="1"/>
  <c r="BQ529" i="1"/>
  <c r="BO529" i="1"/>
  <c r="BP529" i="1" s="1"/>
  <c r="BN529" i="1"/>
  <c r="BL529" i="1"/>
  <c r="AN529" i="1"/>
  <c r="CM528" i="1"/>
  <c r="CI528" i="1"/>
  <c r="CH528" i="1"/>
  <c r="CG528" i="1"/>
  <c r="CC528" i="1" s="1"/>
  <c r="CF528" i="1"/>
  <c r="CE528" i="1"/>
  <c r="BT528" i="1" s="1"/>
  <c r="CD528" i="1"/>
  <c r="BS528" i="1" s="1"/>
  <c r="CB528" i="1"/>
  <c r="BX528" i="1"/>
  <c r="BW528" i="1"/>
  <c r="BV528" i="1"/>
  <c r="BR528" i="1"/>
  <c r="BQ528" i="1"/>
  <c r="BO528" i="1"/>
  <c r="BP528" i="1" s="1"/>
  <c r="BN528" i="1"/>
  <c r="BL528" i="1"/>
  <c r="AN528" i="1"/>
  <c r="CM527" i="1"/>
  <c r="CI527" i="1"/>
  <c r="CH527" i="1"/>
  <c r="CG527" i="1"/>
  <c r="CC527" i="1" s="1"/>
  <c r="CF527" i="1"/>
  <c r="CE527" i="1"/>
  <c r="CD527" i="1"/>
  <c r="CB527" i="1"/>
  <c r="BX527" i="1"/>
  <c r="BW527" i="1"/>
  <c r="BV527" i="1"/>
  <c r="BT527" i="1"/>
  <c r="BS527" i="1"/>
  <c r="BR527" i="1"/>
  <c r="BQ527" i="1"/>
  <c r="BP527" i="1"/>
  <c r="BO527" i="1"/>
  <c r="BN527" i="1"/>
  <c r="BL527" i="1"/>
  <c r="AN527" i="1"/>
  <c r="CM526" i="1"/>
  <c r="CI526" i="1"/>
  <c r="CH526" i="1"/>
  <c r="CG526" i="1"/>
  <c r="CF526" i="1"/>
  <c r="CB526" i="1" s="1"/>
  <c r="BU526" i="1" s="1"/>
  <c r="CE526" i="1"/>
  <c r="BT526" i="1" s="1"/>
  <c r="CD526" i="1"/>
  <c r="BS526" i="1" s="1"/>
  <c r="CC526" i="1"/>
  <c r="BX526" i="1"/>
  <c r="BW526" i="1"/>
  <c r="BV526" i="1"/>
  <c r="BR526" i="1"/>
  <c r="BQ526" i="1"/>
  <c r="BO526" i="1"/>
  <c r="BP526" i="1" s="1"/>
  <c r="BN526" i="1"/>
  <c r="BL526" i="1"/>
  <c r="AN526" i="1"/>
  <c r="BM526" i="1" s="1"/>
  <c r="CM525" i="1"/>
  <c r="CI525" i="1"/>
  <c r="CH525" i="1"/>
  <c r="CG525" i="1"/>
  <c r="CF525" i="1"/>
  <c r="CB525" i="1" s="1"/>
  <c r="BU525" i="1" s="1"/>
  <c r="CE525" i="1"/>
  <c r="CD525" i="1"/>
  <c r="BS525" i="1" s="1"/>
  <c r="CC525" i="1"/>
  <c r="BX525" i="1"/>
  <c r="BW525" i="1"/>
  <c r="BV525" i="1"/>
  <c r="BT525" i="1"/>
  <c r="BR525" i="1"/>
  <c r="BQ525" i="1"/>
  <c r="BO525" i="1"/>
  <c r="BP525" i="1" s="1"/>
  <c r="BN525" i="1"/>
  <c r="BL525" i="1"/>
  <c r="AN525" i="1"/>
  <c r="CM524" i="1"/>
  <c r="CI524" i="1"/>
  <c r="CH524" i="1"/>
  <c r="CG524" i="1"/>
  <c r="CC524" i="1" s="1"/>
  <c r="CF524" i="1"/>
  <c r="CB524" i="1" s="1"/>
  <c r="BU524" i="1" s="1"/>
  <c r="CE524" i="1"/>
  <c r="BT524" i="1" s="1"/>
  <c r="CD524" i="1"/>
  <c r="BS524" i="1" s="1"/>
  <c r="BX524" i="1"/>
  <c r="BW524" i="1"/>
  <c r="BV524" i="1"/>
  <c r="BR524" i="1"/>
  <c r="BQ524" i="1"/>
  <c r="BO524" i="1"/>
  <c r="BP524" i="1" s="1"/>
  <c r="BN524" i="1"/>
  <c r="BM524" i="1"/>
  <c r="BL524" i="1"/>
  <c r="AN524" i="1"/>
  <c r="CM523" i="1"/>
  <c r="CI523" i="1"/>
  <c r="CH523" i="1"/>
  <c r="CG523" i="1"/>
  <c r="CC523" i="1" s="1"/>
  <c r="CF523" i="1"/>
  <c r="CB523" i="1" s="1"/>
  <c r="BU523" i="1" s="1"/>
  <c r="CE523" i="1"/>
  <c r="BT523" i="1" s="1"/>
  <c r="CD523" i="1"/>
  <c r="BS523" i="1" s="1"/>
  <c r="BX523" i="1"/>
  <c r="BW523" i="1"/>
  <c r="BV523" i="1"/>
  <c r="BR523" i="1"/>
  <c r="BQ523" i="1"/>
  <c r="BO523" i="1"/>
  <c r="BP523" i="1" s="1"/>
  <c r="BN523" i="1"/>
  <c r="BL523" i="1"/>
  <c r="AN523" i="1"/>
  <c r="CM522" i="1"/>
  <c r="CI522" i="1"/>
  <c r="CH522" i="1"/>
  <c r="CG522" i="1"/>
  <c r="CC522" i="1" s="1"/>
  <c r="BU522" i="1" s="1"/>
  <c r="CF522" i="1"/>
  <c r="CB522" i="1" s="1"/>
  <c r="CE522" i="1"/>
  <c r="BT522" i="1" s="1"/>
  <c r="CD522" i="1"/>
  <c r="BX522" i="1"/>
  <c r="BW522" i="1"/>
  <c r="BV522" i="1"/>
  <c r="BS522" i="1"/>
  <c r="BR522" i="1"/>
  <c r="BQ522" i="1"/>
  <c r="BP522" i="1"/>
  <c r="BO522" i="1"/>
  <c r="BN522" i="1"/>
  <c r="BL522" i="1"/>
  <c r="AN522" i="1"/>
  <c r="BM522" i="1" s="1"/>
  <c r="CM521" i="1"/>
  <c r="CI521" i="1"/>
  <c r="CH521" i="1"/>
  <c r="CG521" i="1"/>
  <c r="CC521" i="1" s="1"/>
  <c r="CF521" i="1"/>
  <c r="CE521" i="1"/>
  <c r="BT521" i="1" s="1"/>
  <c r="CD521" i="1"/>
  <c r="BS521" i="1" s="1"/>
  <c r="CB521" i="1"/>
  <c r="BX521" i="1"/>
  <c r="BW521" i="1"/>
  <c r="BV521" i="1"/>
  <c r="BR521" i="1"/>
  <c r="BQ521" i="1"/>
  <c r="BO521" i="1"/>
  <c r="BP521" i="1" s="1"/>
  <c r="BN521" i="1"/>
  <c r="BL521" i="1"/>
  <c r="AN521" i="1"/>
  <c r="BM521" i="1" s="1"/>
  <c r="CM520" i="1"/>
  <c r="CI520" i="1"/>
  <c r="CH520" i="1"/>
  <c r="CG520" i="1"/>
  <c r="CF520" i="1"/>
  <c r="CB520" i="1" s="1"/>
  <c r="BU520" i="1" s="1"/>
  <c r="CE520" i="1"/>
  <c r="CD520" i="1"/>
  <c r="BS520" i="1" s="1"/>
  <c r="CC520" i="1"/>
  <c r="BX520" i="1"/>
  <c r="BW520" i="1"/>
  <c r="BV520" i="1"/>
  <c r="BT520" i="1"/>
  <c r="BR520" i="1"/>
  <c r="BQ520" i="1"/>
  <c r="BP520" i="1"/>
  <c r="BO520" i="1"/>
  <c r="BN520" i="1"/>
  <c r="BL520" i="1"/>
  <c r="AN520" i="1"/>
  <c r="BM520" i="1" s="1"/>
  <c r="CM519" i="1"/>
  <c r="CI519" i="1"/>
  <c r="CH519" i="1"/>
  <c r="CG519" i="1"/>
  <c r="CC519" i="1" s="1"/>
  <c r="CF519" i="1"/>
  <c r="CB519" i="1" s="1"/>
  <c r="CE519" i="1"/>
  <c r="BT519" i="1" s="1"/>
  <c r="CD519" i="1"/>
  <c r="BS519" i="1" s="1"/>
  <c r="BX519" i="1"/>
  <c r="BW519" i="1"/>
  <c r="BV519" i="1"/>
  <c r="BR519" i="1"/>
  <c r="BQ519" i="1"/>
  <c r="BO519" i="1"/>
  <c r="BP519" i="1" s="1"/>
  <c r="BN519" i="1"/>
  <c r="BL519" i="1"/>
  <c r="AN519" i="1"/>
  <c r="CM518" i="1"/>
  <c r="CI518" i="1"/>
  <c r="CH518" i="1"/>
  <c r="CG518" i="1"/>
  <c r="CC518" i="1" s="1"/>
  <c r="CF518" i="1"/>
  <c r="CE518" i="1"/>
  <c r="BT518" i="1" s="1"/>
  <c r="CD518" i="1"/>
  <c r="BS518" i="1" s="1"/>
  <c r="CB518" i="1"/>
  <c r="BU518" i="1" s="1"/>
  <c r="BX518" i="1"/>
  <c r="BW518" i="1"/>
  <c r="BV518" i="1"/>
  <c r="BR518" i="1"/>
  <c r="BQ518" i="1"/>
  <c r="BO518" i="1"/>
  <c r="BP518" i="1" s="1"/>
  <c r="BN518" i="1"/>
  <c r="BL518" i="1"/>
  <c r="AN518" i="1"/>
  <c r="BM518" i="1" s="1"/>
  <c r="CM517" i="1"/>
  <c r="CI517" i="1"/>
  <c r="CH517" i="1"/>
  <c r="CG517" i="1"/>
  <c r="CC517" i="1" s="1"/>
  <c r="CF517" i="1"/>
  <c r="CB517" i="1" s="1"/>
  <c r="BU517" i="1" s="1"/>
  <c r="CE517" i="1"/>
  <c r="CD517" i="1"/>
  <c r="BX517" i="1"/>
  <c r="BW517" i="1"/>
  <c r="BV517" i="1"/>
  <c r="BT517" i="1"/>
  <c r="BS517" i="1"/>
  <c r="BR517" i="1"/>
  <c r="BQ517" i="1"/>
  <c r="BO517" i="1"/>
  <c r="BP517" i="1" s="1"/>
  <c r="BN517" i="1"/>
  <c r="BL517" i="1"/>
  <c r="AN517" i="1"/>
  <c r="CM516" i="1"/>
  <c r="CI516" i="1"/>
  <c r="CH516" i="1"/>
  <c r="CG516" i="1"/>
  <c r="CC516" i="1" s="1"/>
  <c r="CF516" i="1"/>
  <c r="CE516" i="1"/>
  <c r="BT516" i="1" s="1"/>
  <c r="CD516" i="1"/>
  <c r="BS516" i="1" s="1"/>
  <c r="CB516" i="1"/>
  <c r="BX516" i="1"/>
  <c r="BW516" i="1"/>
  <c r="BV516" i="1"/>
  <c r="BR516" i="1"/>
  <c r="BQ516" i="1"/>
  <c r="BO516" i="1"/>
  <c r="BP516" i="1" s="1"/>
  <c r="BN516" i="1"/>
  <c r="BL516" i="1"/>
  <c r="AN516" i="1"/>
  <c r="CM515" i="1"/>
  <c r="CI515" i="1"/>
  <c r="CH515" i="1"/>
  <c r="CG515" i="1"/>
  <c r="CC515" i="1" s="1"/>
  <c r="CF515" i="1"/>
  <c r="CB515" i="1" s="1"/>
  <c r="CE515" i="1"/>
  <c r="CD515" i="1"/>
  <c r="BS515" i="1" s="1"/>
  <c r="BX515" i="1"/>
  <c r="BW515" i="1"/>
  <c r="BV515" i="1"/>
  <c r="BT515" i="1"/>
  <c r="BR515" i="1"/>
  <c r="BQ515" i="1"/>
  <c r="BP515" i="1"/>
  <c r="BO515" i="1"/>
  <c r="BN515" i="1"/>
  <c r="BL515" i="1"/>
  <c r="AN515" i="1"/>
  <c r="BM515" i="1" s="1"/>
  <c r="CM514" i="1"/>
  <c r="CI514" i="1"/>
  <c r="CH514" i="1"/>
  <c r="CG514" i="1"/>
  <c r="CF514" i="1"/>
  <c r="CB514" i="1" s="1"/>
  <c r="CE514" i="1"/>
  <c r="BT514" i="1" s="1"/>
  <c r="CD514" i="1"/>
  <c r="BS514" i="1" s="1"/>
  <c r="CC514" i="1"/>
  <c r="BX514" i="1"/>
  <c r="BW514" i="1"/>
  <c r="BV514" i="1"/>
  <c r="BR514" i="1"/>
  <c r="BQ514" i="1"/>
  <c r="BO514" i="1"/>
  <c r="BP514" i="1" s="1"/>
  <c r="BN514" i="1"/>
  <c r="BM514" i="1"/>
  <c r="BL514" i="1"/>
  <c r="AN514" i="1"/>
  <c r="CM513" i="1"/>
  <c r="CI513" i="1"/>
  <c r="CH513" i="1"/>
  <c r="CG513" i="1"/>
  <c r="CF513" i="1"/>
  <c r="CB513" i="1" s="1"/>
  <c r="CE513" i="1"/>
  <c r="BT513" i="1" s="1"/>
  <c r="CD513" i="1"/>
  <c r="BS513" i="1" s="1"/>
  <c r="CC513" i="1"/>
  <c r="BX513" i="1"/>
  <c r="BW513" i="1"/>
  <c r="BV513" i="1"/>
  <c r="BR513" i="1"/>
  <c r="BQ513" i="1"/>
  <c r="BO513" i="1"/>
  <c r="BP513" i="1" s="1"/>
  <c r="BN513" i="1"/>
  <c r="BL513" i="1"/>
  <c r="AN513" i="1"/>
  <c r="BM513" i="1" s="1"/>
  <c r="CM512" i="1"/>
  <c r="CI512" i="1"/>
  <c r="CH512" i="1"/>
  <c r="CG512" i="1"/>
  <c r="CC512" i="1" s="1"/>
  <c r="CF512" i="1"/>
  <c r="CB512" i="1" s="1"/>
  <c r="CE512" i="1"/>
  <c r="BT512" i="1" s="1"/>
  <c r="CD512" i="1"/>
  <c r="BS512" i="1" s="1"/>
  <c r="BX512" i="1"/>
  <c r="BW512" i="1"/>
  <c r="BV512" i="1"/>
  <c r="BR512" i="1"/>
  <c r="BQ512" i="1"/>
  <c r="BO512" i="1"/>
  <c r="BP512" i="1" s="1"/>
  <c r="BN512" i="1"/>
  <c r="BM512" i="1"/>
  <c r="BL512" i="1"/>
  <c r="AN512" i="1"/>
  <c r="CM511" i="1"/>
  <c r="CI511" i="1"/>
  <c r="CH511" i="1"/>
  <c r="CG511" i="1"/>
  <c r="CC511" i="1" s="1"/>
  <c r="CF511" i="1"/>
  <c r="CB511" i="1" s="1"/>
  <c r="CE511" i="1"/>
  <c r="BT511" i="1" s="1"/>
  <c r="CD511" i="1"/>
  <c r="BS511" i="1" s="1"/>
  <c r="BX511" i="1"/>
  <c r="BW511" i="1"/>
  <c r="BV511" i="1"/>
  <c r="BR511" i="1"/>
  <c r="BQ511" i="1"/>
  <c r="BO511" i="1"/>
  <c r="BP511" i="1" s="1"/>
  <c r="BN511" i="1"/>
  <c r="BL511" i="1"/>
  <c r="AN511" i="1"/>
  <c r="BM511" i="1" s="1"/>
  <c r="CM510" i="1"/>
  <c r="CI510" i="1"/>
  <c r="CH510" i="1"/>
  <c r="CG510" i="1"/>
  <c r="CC510" i="1" s="1"/>
  <c r="CF510" i="1"/>
  <c r="CB510" i="1" s="1"/>
  <c r="CE510" i="1"/>
  <c r="CD510" i="1"/>
  <c r="BS510" i="1" s="1"/>
  <c r="BX510" i="1"/>
  <c r="BW510" i="1"/>
  <c r="BV510" i="1"/>
  <c r="BT510" i="1"/>
  <c r="BR510" i="1"/>
  <c r="BQ510" i="1"/>
  <c r="BO510" i="1"/>
  <c r="BP510" i="1" s="1"/>
  <c r="BN510" i="1"/>
  <c r="BL510" i="1"/>
  <c r="AN510" i="1"/>
  <c r="CM509" i="1"/>
  <c r="CI509" i="1"/>
  <c r="CH509" i="1"/>
  <c r="CG509" i="1"/>
  <c r="CC509" i="1" s="1"/>
  <c r="CF509" i="1"/>
  <c r="CB509" i="1" s="1"/>
  <c r="CE509" i="1"/>
  <c r="BT509" i="1" s="1"/>
  <c r="CD509" i="1"/>
  <c r="BS509" i="1" s="1"/>
  <c r="BX509" i="1"/>
  <c r="BW509" i="1"/>
  <c r="BV509" i="1"/>
  <c r="BR509" i="1"/>
  <c r="BQ509" i="1"/>
  <c r="BP509" i="1"/>
  <c r="BO509" i="1"/>
  <c r="BN509" i="1"/>
  <c r="BL509" i="1"/>
  <c r="AN509" i="1"/>
  <c r="BM509" i="1" s="1"/>
  <c r="CM508" i="1"/>
  <c r="CI508" i="1"/>
  <c r="CH508" i="1"/>
  <c r="CG508" i="1"/>
  <c r="CF508" i="1"/>
  <c r="CB508" i="1" s="1"/>
  <c r="CE508" i="1"/>
  <c r="CD508" i="1"/>
  <c r="BS508" i="1" s="1"/>
  <c r="CC508" i="1"/>
  <c r="BX508" i="1"/>
  <c r="BW508" i="1"/>
  <c r="BV508" i="1"/>
  <c r="BT508" i="1"/>
  <c r="BR508" i="1"/>
  <c r="BQ508" i="1"/>
  <c r="BP508" i="1"/>
  <c r="BO508" i="1"/>
  <c r="BN508" i="1"/>
  <c r="BL508" i="1"/>
  <c r="AN508" i="1"/>
  <c r="BM508" i="1" s="1"/>
  <c r="CM507" i="1"/>
  <c r="CI507" i="1"/>
  <c r="CH507" i="1"/>
  <c r="CG507" i="1"/>
  <c r="CC507" i="1" s="1"/>
  <c r="CF507" i="1"/>
  <c r="CB507" i="1" s="1"/>
  <c r="BU507" i="1" s="1"/>
  <c r="CE507" i="1"/>
  <c r="BT507" i="1" s="1"/>
  <c r="CD507" i="1"/>
  <c r="BS507" i="1" s="1"/>
  <c r="BX507" i="1"/>
  <c r="BW507" i="1"/>
  <c r="BV507" i="1"/>
  <c r="BR507" i="1"/>
  <c r="BQ507" i="1"/>
  <c r="BO507" i="1"/>
  <c r="BP507" i="1" s="1"/>
  <c r="BN507" i="1"/>
  <c r="BL507" i="1"/>
  <c r="AN507" i="1"/>
  <c r="BM507" i="1" s="1"/>
  <c r="CM506" i="1"/>
  <c r="CI506" i="1"/>
  <c r="CH506" i="1"/>
  <c r="CG506" i="1"/>
  <c r="CF506" i="1"/>
  <c r="CE506" i="1"/>
  <c r="BT506" i="1" s="1"/>
  <c r="CD506" i="1"/>
  <c r="BS506" i="1" s="1"/>
  <c r="CC506" i="1"/>
  <c r="CB506" i="1"/>
  <c r="BX506" i="1"/>
  <c r="BW506" i="1"/>
  <c r="BV506" i="1"/>
  <c r="BR506" i="1"/>
  <c r="BQ506" i="1"/>
  <c r="BO506" i="1"/>
  <c r="BP506" i="1" s="1"/>
  <c r="BN506" i="1"/>
  <c r="BM506" i="1"/>
  <c r="BL506" i="1"/>
  <c r="AN506" i="1"/>
  <c r="CM505" i="1"/>
  <c r="CI505" i="1"/>
  <c r="CH505" i="1"/>
  <c r="CG505" i="1"/>
  <c r="CC505" i="1" s="1"/>
  <c r="CF505" i="1"/>
  <c r="CB505" i="1" s="1"/>
  <c r="BU505" i="1" s="1"/>
  <c r="CE505" i="1"/>
  <c r="CD505" i="1"/>
  <c r="BX505" i="1"/>
  <c r="BW505" i="1"/>
  <c r="BV505" i="1"/>
  <c r="BT505" i="1"/>
  <c r="BS505" i="1"/>
  <c r="BR505" i="1"/>
  <c r="BQ505" i="1"/>
  <c r="BO505" i="1"/>
  <c r="BP505" i="1" s="1"/>
  <c r="BN505" i="1"/>
  <c r="BL505" i="1"/>
  <c r="AN505" i="1"/>
  <c r="CM504" i="1"/>
  <c r="CI504" i="1"/>
  <c r="CH504" i="1"/>
  <c r="CG504" i="1"/>
  <c r="CC504" i="1" s="1"/>
  <c r="CF504" i="1"/>
  <c r="CE504" i="1"/>
  <c r="BT504" i="1" s="1"/>
  <c r="CD504" i="1"/>
  <c r="BS504" i="1" s="1"/>
  <c r="CB504" i="1"/>
  <c r="BX504" i="1"/>
  <c r="BW504" i="1"/>
  <c r="BV504" i="1"/>
  <c r="BR504" i="1"/>
  <c r="BQ504" i="1"/>
  <c r="BO504" i="1"/>
  <c r="BP504" i="1" s="1"/>
  <c r="BN504" i="1"/>
  <c r="BL504" i="1"/>
  <c r="AN504" i="1"/>
  <c r="BM504" i="1" s="1"/>
  <c r="CM503" i="1"/>
  <c r="CI503" i="1"/>
  <c r="CH503" i="1"/>
  <c r="CG503" i="1"/>
  <c r="CC503" i="1" s="1"/>
  <c r="CF503" i="1"/>
  <c r="CE503" i="1"/>
  <c r="CD503" i="1"/>
  <c r="BS503" i="1" s="1"/>
  <c r="CB503" i="1"/>
  <c r="BX503" i="1"/>
  <c r="BW503" i="1"/>
  <c r="BV503" i="1"/>
  <c r="BT503" i="1"/>
  <c r="BR503" i="1"/>
  <c r="BQ503" i="1"/>
  <c r="BP503" i="1"/>
  <c r="BO503" i="1"/>
  <c r="BN503" i="1"/>
  <c r="BL503" i="1"/>
  <c r="AN503" i="1"/>
  <c r="CM502" i="1"/>
  <c r="CI502" i="1"/>
  <c r="CH502" i="1"/>
  <c r="CG502" i="1"/>
  <c r="CF502" i="1"/>
  <c r="CB502" i="1" s="1"/>
  <c r="BU502" i="1" s="1"/>
  <c r="CE502" i="1"/>
  <c r="BT502" i="1" s="1"/>
  <c r="CD502" i="1"/>
  <c r="BS502" i="1" s="1"/>
  <c r="CC502" i="1"/>
  <c r="BX502" i="1"/>
  <c r="BW502" i="1"/>
  <c r="BV502" i="1"/>
  <c r="BR502" i="1"/>
  <c r="BQ502" i="1"/>
  <c r="BP502" i="1"/>
  <c r="BO502" i="1"/>
  <c r="BN502" i="1"/>
  <c r="BL502" i="1"/>
  <c r="AN502" i="1"/>
  <c r="BM502" i="1" s="1"/>
  <c r="CM501" i="1"/>
  <c r="CI501" i="1"/>
  <c r="CH501" i="1"/>
  <c r="CG501" i="1"/>
  <c r="CF501" i="1"/>
  <c r="CB501" i="1" s="1"/>
  <c r="CE501" i="1"/>
  <c r="CD501" i="1"/>
  <c r="BS501" i="1" s="1"/>
  <c r="CC501" i="1"/>
  <c r="BX501" i="1"/>
  <c r="BW501" i="1"/>
  <c r="BV501" i="1"/>
  <c r="BT501" i="1"/>
  <c r="BR501" i="1"/>
  <c r="BQ501" i="1"/>
  <c r="BO501" i="1"/>
  <c r="BP501" i="1" s="1"/>
  <c r="BN501" i="1"/>
  <c r="BL501" i="1"/>
  <c r="AN501" i="1"/>
  <c r="CM500" i="1"/>
  <c r="CI500" i="1"/>
  <c r="CH500" i="1"/>
  <c r="CG500" i="1"/>
  <c r="CC500" i="1" s="1"/>
  <c r="CF500" i="1"/>
  <c r="CB500" i="1" s="1"/>
  <c r="BU500" i="1" s="1"/>
  <c r="CE500" i="1"/>
  <c r="BT500" i="1" s="1"/>
  <c r="CD500" i="1"/>
  <c r="BS500" i="1" s="1"/>
  <c r="BX500" i="1"/>
  <c r="BW500" i="1"/>
  <c r="BV500" i="1"/>
  <c r="BR500" i="1"/>
  <c r="BQ500" i="1"/>
  <c r="BP500" i="1"/>
  <c r="BO500" i="1"/>
  <c r="BN500" i="1"/>
  <c r="BL500" i="1"/>
  <c r="AN500" i="1"/>
  <c r="BM500" i="1" s="1"/>
  <c r="CM499" i="1"/>
  <c r="CI499" i="1"/>
  <c r="CH499" i="1"/>
  <c r="CG499" i="1"/>
  <c r="CC499" i="1" s="1"/>
  <c r="CF499" i="1"/>
  <c r="CB499" i="1" s="1"/>
  <c r="CE499" i="1"/>
  <c r="BT499" i="1" s="1"/>
  <c r="CD499" i="1"/>
  <c r="BS499" i="1" s="1"/>
  <c r="BX499" i="1"/>
  <c r="BW499" i="1"/>
  <c r="BV499" i="1"/>
  <c r="BR499" i="1"/>
  <c r="BQ499" i="1"/>
  <c r="BP499" i="1"/>
  <c r="BO499" i="1"/>
  <c r="BN499" i="1"/>
  <c r="BL499" i="1"/>
  <c r="AN499" i="1"/>
  <c r="BM499" i="1" s="1"/>
  <c r="CM498" i="1"/>
  <c r="CI498" i="1"/>
  <c r="CH498" i="1"/>
  <c r="CG498" i="1"/>
  <c r="CC498" i="1" s="1"/>
  <c r="CF498" i="1"/>
  <c r="CE498" i="1"/>
  <c r="CD498" i="1"/>
  <c r="BS498" i="1" s="1"/>
  <c r="CB498" i="1"/>
  <c r="BX498" i="1"/>
  <c r="BW498" i="1"/>
  <c r="BV498" i="1"/>
  <c r="BT498" i="1"/>
  <c r="BR498" i="1"/>
  <c r="BQ498" i="1"/>
  <c r="BP498" i="1"/>
  <c r="BO498" i="1"/>
  <c r="BN498" i="1"/>
  <c r="BL498" i="1"/>
  <c r="AN498" i="1"/>
  <c r="BM498" i="1" s="1"/>
  <c r="CM497" i="1"/>
  <c r="CI497" i="1"/>
  <c r="CH497" i="1"/>
  <c r="CG497" i="1"/>
  <c r="CC497" i="1" s="1"/>
  <c r="CF497" i="1"/>
  <c r="CB497" i="1" s="1"/>
  <c r="CE497" i="1"/>
  <c r="CD497" i="1"/>
  <c r="BS497" i="1" s="1"/>
  <c r="BX497" i="1"/>
  <c r="BW497" i="1"/>
  <c r="BV497" i="1"/>
  <c r="BT497" i="1"/>
  <c r="BR497" i="1"/>
  <c r="BQ497" i="1"/>
  <c r="BO497" i="1"/>
  <c r="BP497" i="1" s="1"/>
  <c r="BN497" i="1"/>
  <c r="BL497" i="1"/>
  <c r="AN497" i="1"/>
  <c r="CM496" i="1"/>
  <c r="CJ496" i="1"/>
  <c r="CI496" i="1"/>
  <c r="CH496" i="1"/>
  <c r="CG496" i="1"/>
  <c r="CC496" i="1" s="1"/>
  <c r="CF496" i="1"/>
  <c r="CB496" i="1" s="1"/>
  <c r="BU496" i="1" s="1"/>
  <c r="CE496" i="1"/>
  <c r="BT496" i="1" s="1"/>
  <c r="CD496" i="1"/>
  <c r="BS496" i="1" s="1"/>
  <c r="BX496" i="1"/>
  <c r="BW496" i="1"/>
  <c r="BV496" i="1"/>
  <c r="BR496" i="1"/>
  <c r="BQ496" i="1"/>
  <c r="BO496" i="1"/>
  <c r="BP496" i="1" s="1"/>
  <c r="BN496" i="1"/>
  <c r="BL496" i="1"/>
  <c r="AN496" i="1"/>
  <c r="BM496" i="1" s="1"/>
  <c r="CM495" i="1"/>
  <c r="CJ495" i="1"/>
  <c r="CI495" i="1"/>
  <c r="CH495" i="1"/>
  <c r="CG495" i="1"/>
  <c r="CF495" i="1"/>
  <c r="CE495" i="1"/>
  <c r="CD495" i="1"/>
  <c r="BS495" i="1" s="1"/>
  <c r="CC495" i="1"/>
  <c r="CB495" i="1"/>
  <c r="BU495" i="1" s="1"/>
  <c r="BX495" i="1"/>
  <c r="BW495" i="1"/>
  <c r="BV495" i="1"/>
  <c r="BT495" i="1"/>
  <c r="BR495" i="1"/>
  <c r="BQ495" i="1"/>
  <c r="BP495" i="1"/>
  <c r="BO495" i="1"/>
  <c r="BN495" i="1"/>
  <c r="BL495" i="1"/>
  <c r="AN495" i="1"/>
  <c r="BM495" i="1" s="1"/>
  <c r="CM494" i="1"/>
  <c r="CJ494" i="1"/>
  <c r="CI494" i="1"/>
  <c r="CH494" i="1"/>
  <c r="CG494" i="1"/>
  <c r="CC494" i="1" s="1"/>
  <c r="CF494" i="1"/>
  <c r="CB494" i="1" s="1"/>
  <c r="CE494" i="1"/>
  <c r="CD494" i="1"/>
  <c r="BX494" i="1"/>
  <c r="BW494" i="1"/>
  <c r="BV494" i="1"/>
  <c r="BT494" i="1"/>
  <c r="BS494" i="1"/>
  <c r="BR494" i="1"/>
  <c r="BQ494" i="1"/>
  <c r="BO494" i="1"/>
  <c r="BP494" i="1" s="1"/>
  <c r="BN494" i="1"/>
  <c r="BL494" i="1"/>
  <c r="AN494" i="1"/>
  <c r="CM493" i="1"/>
  <c r="CJ493" i="1"/>
  <c r="CI493" i="1"/>
  <c r="CH493" i="1"/>
  <c r="CG493" i="1"/>
  <c r="CC493" i="1" s="1"/>
  <c r="CF493" i="1"/>
  <c r="CB493" i="1" s="1"/>
  <c r="CE493" i="1"/>
  <c r="CD493" i="1"/>
  <c r="BS493" i="1" s="1"/>
  <c r="BX493" i="1"/>
  <c r="BW493" i="1"/>
  <c r="BV493" i="1"/>
  <c r="BT493" i="1"/>
  <c r="BR493" i="1"/>
  <c r="BQ493" i="1"/>
  <c r="BO493" i="1"/>
  <c r="BP493" i="1" s="1"/>
  <c r="BN493" i="1"/>
  <c r="BL493" i="1"/>
  <c r="AN493" i="1"/>
  <c r="CM492" i="1"/>
  <c r="CJ492" i="1"/>
  <c r="CI492" i="1"/>
  <c r="CH492" i="1"/>
  <c r="CG492" i="1"/>
  <c r="CC492" i="1" s="1"/>
  <c r="CF492" i="1"/>
  <c r="CE492" i="1"/>
  <c r="BT492" i="1" s="1"/>
  <c r="CD492" i="1"/>
  <c r="CB492" i="1"/>
  <c r="BX492" i="1"/>
  <c r="BW492" i="1"/>
  <c r="BV492" i="1"/>
  <c r="BS492" i="1"/>
  <c r="BR492" i="1"/>
  <c r="BQ492" i="1"/>
  <c r="BO492" i="1"/>
  <c r="BP492" i="1" s="1"/>
  <c r="BN492" i="1"/>
  <c r="BL492" i="1"/>
  <c r="AN492" i="1"/>
  <c r="CM491" i="1"/>
  <c r="CJ491" i="1"/>
  <c r="CI491" i="1"/>
  <c r="CH491" i="1"/>
  <c r="CG491" i="1"/>
  <c r="CC491" i="1" s="1"/>
  <c r="CF491" i="1"/>
  <c r="CB491" i="1" s="1"/>
  <c r="BU491" i="1" s="1"/>
  <c r="CE491" i="1"/>
  <c r="CD491" i="1"/>
  <c r="BS491" i="1" s="1"/>
  <c r="BX491" i="1"/>
  <c r="BW491" i="1"/>
  <c r="BV491" i="1"/>
  <c r="BT491" i="1"/>
  <c r="BR491" i="1"/>
  <c r="BQ491" i="1"/>
  <c r="BP491" i="1"/>
  <c r="BO491" i="1"/>
  <c r="BN491" i="1"/>
  <c r="BL491" i="1"/>
  <c r="AN491" i="1"/>
  <c r="CM490" i="1"/>
  <c r="CJ490" i="1"/>
  <c r="CI490" i="1"/>
  <c r="CH490" i="1"/>
  <c r="CG490" i="1"/>
  <c r="CC490" i="1" s="1"/>
  <c r="CF490" i="1"/>
  <c r="CB490" i="1" s="1"/>
  <c r="CE490" i="1"/>
  <c r="BT490" i="1" s="1"/>
  <c r="CD490" i="1"/>
  <c r="BS490" i="1" s="1"/>
  <c r="BX490" i="1"/>
  <c r="BW490" i="1"/>
  <c r="BV490" i="1"/>
  <c r="BR490" i="1"/>
  <c r="BQ490" i="1"/>
  <c r="BP490" i="1"/>
  <c r="BO490" i="1"/>
  <c r="BN490" i="1"/>
  <c r="BL490" i="1"/>
  <c r="AN490" i="1"/>
  <c r="CM489" i="1"/>
  <c r="CJ489" i="1"/>
  <c r="CI489" i="1"/>
  <c r="CH489" i="1"/>
  <c r="CG489" i="1"/>
  <c r="CC489" i="1" s="1"/>
  <c r="CF489" i="1"/>
  <c r="CE489" i="1"/>
  <c r="BT489" i="1" s="1"/>
  <c r="CD489" i="1"/>
  <c r="BS489" i="1" s="1"/>
  <c r="CB489" i="1"/>
  <c r="BU489" i="1" s="1"/>
  <c r="BX489" i="1"/>
  <c r="BW489" i="1"/>
  <c r="BV489" i="1"/>
  <c r="BR489" i="1"/>
  <c r="BQ489" i="1"/>
  <c r="BO489" i="1"/>
  <c r="BP489" i="1" s="1"/>
  <c r="BN489" i="1"/>
  <c r="BL489" i="1"/>
  <c r="AN489" i="1"/>
  <c r="CM488" i="1"/>
  <c r="CJ488" i="1"/>
  <c r="CI488" i="1"/>
  <c r="CH488" i="1"/>
  <c r="CG488" i="1"/>
  <c r="CC488" i="1" s="1"/>
  <c r="CF488" i="1"/>
  <c r="CE488" i="1"/>
  <c r="BT488" i="1" s="1"/>
  <c r="CD488" i="1"/>
  <c r="CB488" i="1"/>
  <c r="BX488" i="1"/>
  <c r="BW488" i="1"/>
  <c r="BV488" i="1"/>
  <c r="BS488" i="1"/>
  <c r="BR488" i="1"/>
  <c r="BQ488" i="1"/>
  <c r="BO488" i="1"/>
  <c r="BP488" i="1" s="1"/>
  <c r="BN488" i="1"/>
  <c r="BL488" i="1"/>
  <c r="AN488" i="1"/>
  <c r="BM488" i="1" s="1"/>
  <c r="CM487" i="1"/>
  <c r="CJ487" i="1"/>
  <c r="CI487" i="1"/>
  <c r="CH487" i="1"/>
  <c r="CG487" i="1"/>
  <c r="CC487" i="1" s="1"/>
  <c r="CF487" i="1"/>
  <c r="CB487" i="1" s="1"/>
  <c r="BU487" i="1" s="1"/>
  <c r="CE487" i="1"/>
  <c r="CD487" i="1"/>
  <c r="BS487" i="1" s="1"/>
  <c r="BX487" i="1"/>
  <c r="BW487" i="1"/>
  <c r="BV487" i="1"/>
  <c r="BT487" i="1"/>
  <c r="BR487" i="1"/>
  <c r="BQ487" i="1"/>
  <c r="BP487" i="1"/>
  <c r="BO487" i="1"/>
  <c r="BN487" i="1"/>
  <c r="BM487" i="1"/>
  <c r="BL487" i="1"/>
  <c r="AN487" i="1"/>
  <c r="CM486" i="1"/>
  <c r="CJ486" i="1"/>
  <c r="CI486" i="1"/>
  <c r="CH486" i="1"/>
  <c r="CG486" i="1"/>
  <c r="CC486" i="1" s="1"/>
  <c r="CF486" i="1"/>
  <c r="CB486" i="1" s="1"/>
  <c r="CE486" i="1"/>
  <c r="BT486" i="1" s="1"/>
  <c r="CD486" i="1"/>
  <c r="BX486" i="1"/>
  <c r="BW486" i="1"/>
  <c r="BV486" i="1"/>
  <c r="BS486" i="1"/>
  <c r="BR486" i="1"/>
  <c r="BQ486" i="1"/>
  <c r="BO486" i="1"/>
  <c r="BP486" i="1" s="1"/>
  <c r="BN486" i="1"/>
  <c r="BM486" i="1"/>
  <c r="BL486" i="1"/>
  <c r="AN486" i="1"/>
  <c r="CM485" i="1"/>
  <c r="CJ485" i="1"/>
  <c r="CI485" i="1"/>
  <c r="CH485" i="1"/>
  <c r="CG485" i="1"/>
  <c r="CC485" i="1" s="1"/>
  <c r="CF485" i="1"/>
  <c r="CE485" i="1"/>
  <c r="BT485" i="1" s="1"/>
  <c r="CD485" i="1"/>
  <c r="BS485" i="1" s="1"/>
  <c r="CB485" i="1"/>
  <c r="BU485" i="1" s="1"/>
  <c r="BX485" i="1"/>
  <c r="BW485" i="1"/>
  <c r="BV485" i="1"/>
  <c r="BR485" i="1"/>
  <c r="BQ485" i="1"/>
  <c r="BP485" i="1"/>
  <c r="BO485" i="1"/>
  <c r="BN485" i="1"/>
  <c r="BL485" i="1"/>
  <c r="AN485" i="1"/>
  <c r="CM484" i="1"/>
  <c r="CJ484" i="1"/>
  <c r="CI484" i="1"/>
  <c r="CH484" i="1"/>
  <c r="CG484" i="1"/>
  <c r="CC484" i="1" s="1"/>
  <c r="CF484" i="1"/>
  <c r="CB484" i="1" s="1"/>
  <c r="CE484" i="1"/>
  <c r="BT484" i="1" s="1"/>
  <c r="CD484" i="1"/>
  <c r="BX484" i="1"/>
  <c r="BW484" i="1"/>
  <c r="BV484" i="1"/>
  <c r="BS484" i="1"/>
  <c r="BR484" i="1"/>
  <c r="BQ484" i="1"/>
  <c r="BO484" i="1"/>
  <c r="BP484" i="1" s="1"/>
  <c r="BN484" i="1"/>
  <c r="BL484" i="1"/>
  <c r="AN484" i="1"/>
  <c r="BM484" i="1" s="1"/>
  <c r="CM483" i="1"/>
  <c r="CJ483" i="1"/>
  <c r="CI483" i="1"/>
  <c r="CH483" i="1"/>
  <c r="CG483" i="1"/>
  <c r="CC483" i="1" s="1"/>
  <c r="CF483" i="1"/>
  <c r="CB483" i="1" s="1"/>
  <c r="CE483" i="1"/>
  <c r="BT483" i="1" s="1"/>
  <c r="CD483" i="1"/>
  <c r="BS483" i="1" s="1"/>
  <c r="BX483" i="1"/>
  <c r="BW483" i="1"/>
  <c r="BV483" i="1"/>
  <c r="BR483" i="1"/>
  <c r="BQ483" i="1"/>
  <c r="BO483" i="1"/>
  <c r="BP483" i="1" s="1"/>
  <c r="BN483" i="1"/>
  <c r="BM483" i="1"/>
  <c r="BL483" i="1"/>
  <c r="AN483" i="1"/>
  <c r="CM482" i="1"/>
  <c r="CJ482" i="1"/>
  <c r="CI482" i="1"/>
  <c r="CH482" i="1"/>
  <c r="CG482" i="1"/>
  <c r="CC482" i="1" s="1"/>
  <c r="CF482" i="1"/>
  <c r="CB482" i="1" s="1"/>
  <c r="BU482" i="1" s="1"/>
  <c r="CE482" i="1"/>
  <c r="BT482" i="1" s="1"/>
  <c r="CD482" i="1"/>
  <c r="BS482" i="1" s="1"/>
  <c r="BX482" i="1"/>
  <c r="BW482" i="1"/>
  <c r="BV482" i="1"/>
  <c r="BR482" i="1"/>
  <c r="BQ482" i="1"/>
  <c r="BO482" i="1"/>
  <c r="BP482" i="1" s="1"/>
  <c r="BN482" i="1"/>
  <c r="BL482" i="1"/>
  <c r="AN482" i="1"/>
  <c r="BM482" i="1" s="1"/>
  <c r="CM481" i="1"/>
  <c r="CJ481" i="1"/>
  <c r="CI481" i="1"/>
  <c r="CH481" i="1"/>
  <c r="CG481" i="1"/>
  <c r="CC481" i="1" s="1"/>
  <c r="CF481" i="1"/>
  <c r="CE481" i="1"/>
  <c r="CD481" i="1"/>
  <c r="BS481" i="1" s="1"/>
  <c r="CB481" i="1"/>
  <c r="BU481" i="1" s="1"/>
  <c r="BX481" i="1"/>
  <c r="BW481" i="1"/>
  <c r="BV481" i="1"/>
  <c r="BT481" i="1"/>
  <c r="BR481" i="1"/>
  <c r="BQ481" i="1"/>
  <c r="BO481" i="1"/>
  <c r="BP481" i="1" s="1"/>
  <c r="BN481" i="1"/>
  <c r="BL481" i="1"/>
  <c r="AN481" i="1"/>
  <c r="CM480" i="1"/>
  <c r="CJ480" i="1"/>
  <c r="CI480" i="1"/>
  <c r="CH480" i="1"/>
  <c r="CG480" i="1"/>
  <c r="CC480" i="1" s="1"/>
  <c r="CF480" i="1"/>
  <c r="CB480" i="1" s="1"/>
  <c r="BU480" i="1" s="1"/>
  <c r="CE480" i="1"/>
  <c r="BT480" i="1" s="1"/>
  <c r="CD480" i="1"/>
  <c r="BX480" i="1"/>
  <c r="BW480" i="1"/>
  <c r="BV480" i="1"/>
  <c r="BS480" i="1"/>
  <c r="BR480" i="1"/>
  <c r="BQ480" i="1"/>
  <c r="BO480" i="1"/>
  <c r="BP480" i="1" s="1"/>
  <c r="BN480" i="1"/>
  <c r="BM480" i="1"/>
  <c r="BL480" i="1"/>
  <c r="AN480" i="1"/>
  <c r="CM479" i="1"/>
  <c r="CJ479" i="1"/>
  <c r="CI479" i="1"/>
  <c r="CH479" i="1"/>
  <c r="CG479" i="1"/>
  <c r="CC479" i="1" s="1"/>
  <c r="CF479" i="1"/>
  <c r="CE479" i="1"/>
  <c r="BT479" i="1" s="1"/>
  <c r="CD479" i="1"/>
  <c r="BS479" i="1" s="1"/>
  <c r="CB479" i="1"/>
  <c r="BX479" i="1"/>
  <c r="BW479" i="1"/>
  <c r="BV479" i="1"/>
  <c r="BR479" i="1"/>
  <c r="BQ479" i="1"/>
  <c r="BO479" i="1"/>
  <c r="BP479" i="1" s="1"/>
  <c r="BN479" i="1"/>
  <c r="BL479" i="1"/>
  <c r="AN479" i="1"/>
  <c r="CM478" i="1"/>
  <c r="CJ478" i="1"/>
  <c r="CI478" i="1"/>
  <c r="CH478" i="1"/>
  <c r="CG478" i="1"/>
  <c r="CC478" i="1" s="1"/>
  <c r="CF478" i="1"/>
  <c r="CB478" i="1" s="1"/>
  <c r="CE478" i="1"/>
  <c r="CD478" i="1"/>
  <c r="BS478" i="1" s="1"/>
  <c r="BX478" i="1"/>
  <c r="BW478" i="1"/>
  <c r="BV478" i="1"/>
  <c r="BT478" i="1"/>
  <c r="BR478" i="1"/>
  <c r="BQ478" i="1"/>
  <c r="BO478" i="1"/>
  <c r="BP478" i="1" s="1"/>
  <c r="BN478" i="1"/>
  <c r="BM478" i="1"/>
  <c r="BL478" i="1"/>
  <c r="AN478" i="1"/>
  <c r="CM477" i="1"/>
  <c r="CJ477" i="1"/>
  <c r="CI477" i="1"/>
  <c r="CH477" i="1"/>
  <c r="CG477" i="1"/>
  <c r="CC477" i="1" s="1"/>
  <c r="CF477" i="1"/>
  <c r="CB477" i="1" s="1"/>
  <c r="BU477" i="1" s="1"/>
  <c r="CE477" i="1"/>
  <c r="CD477" i="1"/>
  <c r="BS477" i="1" s="1"/>
  <c r="BX477" i="1"/>
  <c r="BW477" i="1"/>
  <c r="BV477" i="1"/>
  <c r="BT477" i="1"/>
  <c r="BR477" i="1"/>
  <c r="BQ477" i="1"/>
  <c r="BP477" i="1"/>
  <c r="BO477" i="1"/>
  <c r="BN477" i="1"/>
  <c r="BL477" i="1"/>
  <c r="AN477" i="1"/>
  <c r="BM477" i="1" s="1"/>
  <c r="CM476" i="1"/>
  <c r="CJ476" i="1"/>
  <c r="CI476" i="1"/>
  <c r="CH476" i="1"/>
  <c r="CG476" i="1"/>
  <c r="CC476" i="1" s="1"/>
  <c r="CF476" i="1"/>
  <c r="CB476" i="1" s="1"/>
  <c r="CE476" i="1"/>
  <c r="BT476" i="1" s="1"/>
  <c r="CD476" i="1"/>
  <c r="BX476" i="1"/>
  <c r="BW476" i="1"/>
  <c r="BV476" i="1"/>
  <c r="BS476" i="1"/>
  <c r="BR476" i="1"/>
  <c r="BQ476" i="1"/>
  <c r="BO476" i="1"/>
  <c r="BP476" i="1" s="1"/>
  <c r="BN476" i="1"/>
  <c r="BM476" i="1"/>
  <c r="BL476" i="1"/>
  <c r="AN476" i="1"/>
  <c r="CM475" i="1"/>
  <c r="CJ475" i="1"/>
  <c r="CI475" i="1"/>
  <c r="CH475" i="1"/>
  <c r="CG475" i="1"/>
  <c r="CC475" i="1" s="1"/>
  <c r="CF475" i="1"/>
  <c r="CB475" i="1" s="1"/>
  <c r="BU475" i="1" s="1"/>
  <c r="CE475" i="1"/>
  <c r="CD475" i="1"/>
  <c r="BS475" i="1" s="1"/>
  <c r="BX475" i="1"/>
  <c r="BW475" i="1"/>
  <c r="BV475" i="1"/>
  <c r="BT475" i="1"/>
  <c r="BR475" i="1"/>
  <c r="BQ475" i="1"/>
  <c r="BO475" i="1"/>
  <c r="BP475" i="1" s="1"/>
  <c r="BN475" i="1"/>
  <c r="BL475" i="1"/>
  <c r="AN475" i="1"/>
  <c r="BM475" i="1" s="1"/>
  <c r="CM474" i="1"/>
  <c r="CJ474" i="1"/>
  <c r="CI474" i="1"/>
  <c r="CH474" i="1"/>
  <c r="CG474" i="1"/>
  <c r="CC474" i="1" s="1"/>
  <c r="CF474" i="1"/>
  <c r="CB474" i="1" s="1"/>
  <c r="CE474" i="1"/>
  <c r="BT474" i="1" s="1"/>
  <c r="CD474" i="1"/>
  <c r="BS474" i="1" s="1"/>
  <c r="BX474" i="1"/>
  <c r="BW474" i="1"/>
  <c r="BV474" i="1"/>
  <c r="BR474" i="1"/>
  <c r="BQ474" i="1"/>
  <c r="BP474" i="1"/>
  <c r="BO474" i="1"/>
  <c r="BN474" i="1"/>
  <c r="BL474" i="1"/>
  <c r="BM474" i="1" s="1"/>
  <c r="AN474" i="1"/>
  <c r="CM473" i="1"/>
  <c r="CJ473" i="1"/>
  <c r="CI473" i="1"/>
  <c r="CH473" i="1"/>
  <c r="CG473" i="1"/>
  <c r="CC473" i="1" s="1"/>
  <c r="CF473" i="1"/>
  <c r="CE473" i="1"/>
  <c r="BT473" i="1" s="1"/>
  <c r="CD473" i="1"/>
  <c r="BS473" i="1" s="1"/>
  <c r="CB473" i="1"/>
  <c r="BX473" i="1"/>
  <c r="BW473" i="1"/>
  <c r="BV473" i="1"/>
  <c r="BR473" i="1"/>
  <c r="BQ473" i="1"/>
  <c r="BP473" i="1"/>
  <c r="BO473" i="1"/>
  <c r="BN473" i="1"/>
  <c r="BL473" i="1"/>
  <c r="AN473" i="1"/>
  <c r="CM472" i="1"/>
  <c r="CJ472" i="1"/>
  <c r="CI472" i="1"/>
  <c r="CH472" i="1"/>
  <c r="CG472" i="1"/>
  <c r="CC472" i="1" s="1"/>
  <c r="CF472" i="1"/>
  <c r="CB472" i="1" s="1"/>
  <c r="CE472" i="1"/>
  <c r="BT472" i="1" s="1"/>
  <c r="CD472" i="1"/>
  <c r="BX472" i="1"/>
  <c r="BW472" i="1"/>
  <c r="BV472" i="1"/>
  <c r="BS472" i="1"/>
  <c r="BR472" i="1"/>
  <c r="BQ472" i="1"/>
  <c r="BO472" i="1"/>
  <c r="BP472" i="1" s="1"/>
  <c r="BN472" i="1"/>
  <c r="BL472" i="1"/>
  <c r="AN472" i="1"/>
  <c r="BM472" i="1" s="1"/>
  <c r="CM471" i="1"/>
  <c r="CJ471" i="1"/>
  <c r="CI471" i="1"/>
  <c r="CH471" i="1"/>
  <c r="CG471" i="1"/>
  <c r="CC471" i="1" s="1"/>
  <c r="CF471" i="1"/>
  <c r="CB471" i="1" s="1"/>
  <c r="BU471" i="1" s="1"/>
  <c r="CE471" i="1"/>
  <c r="BT471" i="1" s="1"/>
  <c r="CD471" i="1"/>
  <c r="BS471" i="1" s="1"/>
  <c r="BX471" i="1"/>
  <c r="BW471" i="1"/>
  <c r="BV471" i="1"/>
  <c r="BR471" i="1"/>
  <c r="BQ471" i="1"/>
  <c r="BP471" i="1"/>
  <c r="BO471" i="1"/>
  <c r="BN471" i="1"/>
  <c r="BL471" i="1"/>
  <c r="BM471" i="1" s="1"/>
  <c r="AN471" i="1"/>
  <c r="CM470" i="1"/>
  <c r="CJ470" i="1"/>
  <c r="CI470" i="1"/>
  <c r="CH470" i="1"/>
  <c r="CG470" i="1"/>
  <c r="CC470" i="1" s="1"/>
  <c r="CF470" i="1"/>
  <c r="CB470" i="1" s="1"/>
  <c r="CE470" i="1"/>
  <c r="BT470" i="1" s="1"/>
  <c r="CD470" i="1"/>
  <c r="BS470" i="1" s="1"/>
  <c r="BX470" i="1"/>
  <c r="BW470" i="1"/>
  <c r="BV470" i="1"/>
  <c r="BR470" i="1"/>
  <c r="BQ470" i="1"/>
  <c r="BO470" i="1"/>
  <c r="BP470" i="1" s="1"/>
  <c r="BN470" i="1"/>
  <c r="BL470" i="1"/>
  <c r="BM470" i="1" s="1"/>
  <c r="AN470" i="1"/>
  <c r="CM469" i="1"/>
  <c r="CJ469" i="1"/>
  <c r="CI469" i="1"/>
  <c r="CH469" i="1"/>
  <c r="CG469" i="1"/>
  <c r="CC469" i="1" s="1"/>
  <c r="CF469" i="1"/>
  <c r="CB469" i="1" s="1"/>
  <c r="CE469" i="1"/>
  <c r="CD469" i="1"/>
  <c r="BS469" i="1" s="1"/>
  <c r="BX469" i="1"/>
  <c r="BW469" i="1"/>
  <c r="BV469" i="1"/>
  <c r="BT469" i="1"/>
  <c r="BR469" i="1"/>
  <c r="BQ469" i="1"/>
  <c r="BP469" i="1"/>
  <c r="BO469" i="1"/>
  <c r="BN469" i="1"/>
  <c r="BL469" i="1"/>
  <c r="AN469" i="1"/>
  <c r="BM469" i="1" s="1"/>
  <c r="CM468" i="1"/>
  <c r="CJ468" i="1"/>
  <c r="CI468" i="1"/>
  <c r="CH468" i="1"/>
  <c r="CG468" i="1"/>
  <c r="CC468" i="1" s="1"/>
  <c r="CF468" i="1"/>
  <c r="CB468" i="1" s="1"/>
  <c r="CE468" i="1"/>
  <c r="BT468" i="1" s="1"/>
  <c r="CD468" i="1"/>
  <c r="BS468" i="1" s="1"/>
  <c r="BX468" i="1"/>
  <c r="BW468" i="1"/>
  <c r="BV468" i="1"/>
  <c r="BR468" i="1"/>
  <c r="BQ468" i="1"/>
  <c r="BO468" i="1"/>
  <c r="BP468" i="1" s="1"/>
  <c r="BN468" i="1"/>
  <c r="BL468" i="1"/>
  <c r="AN468" i="1"/>
  <c r="BM468" i="1" s="1"/>
  <c r="CM467" i="1"/>
  <c r="CJ467" i="1"/>
  <c r="CI467" i="1"/>
  <c r="CH467" i="1"/>
  <c r="CG467" i="1"/>
  <c r="CF467" i="1"/>
  <c r="CE467" i="1"/>
  <c r="BT467" i="1" s="1"/>
  <c r="CD467" i="1"/>
  <c r="BS467" i="1" s="1"/>
  <c r="CC467" i="1"/>
  <c r="CB467" i="1"/>
  <c r="BU467" i="1" s="1"/>
  <c r="BX467" i="1"/>
  <c r="BW467" i="1"/>
  <c r="BV467" i="1"/>
  <c r="BR467" i="1"/>
  <c r="BQ467" i="1"/>
  <c r="BO467" i="1"/>
  <c r="BP467" i="1" s="1"/>
  <c r="BN467" i="1"/>
  <c r="BL467" i="1"/>
  <c r="AN467" i="1"/>
  <c r="BM467" i="1" s="1"/>
  <c r="CM466" i="1"/>
  <c r="CJ466" i="1"/>
  <c r="CI466" i="1"/>
  <c r="CH466" i="1"/>
  <c r="CG466" i="1"/>
  <c r="CC466" i="1" s="1"/>
  <c r="CF466" i="1"/>
  <c r="CB466" i="1" s="1"/>
  <c r="CE466" i="1"/>
  <c r="CD466" i="1"/>
  <c r="BX466" i="1"/>
  <c r="BW466" i="1"/>
  <c r="BV466" i="1"/>
  <c r="BT466" i="1"/>
  <c r="BS466" i="1"/>
  <c r="BR466" i="1"/>
  <c r="BQ466" i="1"/>
  <c r="BP466" i="1"/>
  <c r="BO466" i="1"/>
  <c r="BN466" i="1"/>
  <c r="BL466" i="1"/>
  <c r="AN466" i="1"/>
  <c r="CM465" i="1"/>
  <c r="CJ465" i="1"/>
  <c r="CI465" i="1"/>
  <c r="CH465" i="1"/>
  <c r="CG465" i="1"/>
  <c r="CC465" i="1" s="1"/>
  <c r="CF465" i="1"/>
  <c r="CE465" i="1"/>
  <c r="CD465" i="1"/>
  <c r="BS465" i="1" s="1"/>
  <c r="CB465" i="1"/>
  <c r="BX465" i="1"/>
  <c r="BW465" i="1"/>
  <c r="BV465" i="1"/>
  <c r="BT465" i="1"/>
  <c r="BR465" i="1"/>
  <c r="BQ465" i="1"/>
  <c r="BO465" i="1"/>
  <c r="BP465" i="1" s="1"/>
  <c r="BN465" i="1"/>
  <c r="BL465" i="1"/>
  <c r="AN465" i="1"/>
  <c r="CM464" i="1"/>
  <c r="CJ464" i="1"/>
  <c r="CI464" i="1"/>
  <c r="CH464" i="1"/>
  <c r="CG464" i="1"/>
  <c r="CC464" i="1" s="1"/>
  <c r="CF464" i="1"/>
  <c r="CE464" i="1"/>
  <c r="BT464" i="1" s="1"/>
  <c r="CD464" i="1"/>
  <c r="CB464" i="1"/>
  <c r="BX464" i="1"/>
  <c r="BW464" i="1"/>
  <c r="BV464" i="1"/>
  <c r="BS464" i="1"/>
  <c r="BR464" i="1"/>
  <c r="BQ464" i="1"/>
  <c r="BO464" i="1"/>
  <c r="BP464" i="1" s="1"/>
  <c r="BN464" i="1"/>
  <c r="BL464" i="1"/>
  <c r="AN464" i="1"/>
  <c r="BM464" i="1" s="1"/>
  <c r="CM463" i="1"/>
  <c r="CJ463" i="1"/>
  <c r="CI463" i="1"/>
  <c r="CH463" i="1"/>
  <c r="CG463" i="1"/>
  <c r="CC463" i="1" s="1"/>
  <c r="CF463" i="1"/>
  <c r="CE463" i="1"/>
  <c r="CD463" i="1"/>
  <c r="BS463" i="1" s="1"/>
  <c r="CB463" i="1"/>
  <c r="BX463" i="1"/>
  <c r="BW463" i="1"/>
  <c r="BV463" i="1"/>
  <c r="BT463" i="1"/>
  <c r="BR463" i="1"/>
  <c r="BQ463" i="1"/>
  <c r="BP463" i="1"/>
  <c r="BO463" i="1"/>
  <c r="BN463" i="1"/>
  <c r="BL463" i="1"/>
  <c r="AN463" i="1"/>
  <c r="CM462" i="1"/>
  <c r="CJ462" i="1"/>
  <c r="CI462" i="1"/>
  <c r="CH462" i="1"/>
  <c r="CG462" i="1"/>
  <c r="CC462" i="1" s="1"/>
  <c r="CF462" i="1"/>
  <c r="CB462" i="1" s="1"/>
  <c r="CE462" i="1"/>
  <c r="BT462" i="1" s="1"/>
  <c r="CD462" i="1"/>
  <c r="BX462" i="1"/>
  <c r="BW462" i="1"/>
  <c r="BV462" i="1"/>
  <c r="BS462" i="1"/>
  <c r="BR462" i="1"/>
  <c r="BQ462" i="1"/>
  <c r="BP462" i="1"/>
  <c r="BO462" i="1"/>
  <c r="BN462" i="1"/>
  <c r="BM462" i="1"/>
  <c r="BL462" i="1"/>
  <c r="AN462" i="1"/>
  <c r="CM461" i="1"/>
  <c r="CJ461" i="1"/>
  <c r="CI461" i="1"/>
  <c r="CH461" i="1"/>
  <c r="CG461" i="1"/>
  <c r="CC461" i="1" s="1"/>
  <c r="CF461" i="1"/>
  <c r="CB461" i="1" s="1"/>
  <c r="CE461" i="1"/>
  <c r="BT461" i="1" s="1"/>
  <c r="CD461" i="1"/>
  <c r="BS461" i="1" s="1"/>
  <c r="BX461" i="1"/>
  <c r="BW461" i="1"/>
  <c r="BV461" i="1"/>
  <c r="BR461" i="1"/>
  <c r="BQ461" i="1"/>
  <c r="BP461" i="1"/>
  <c r="BO461" i="1"/>
  <c r="BN461" i="1"/>
  <c r="BL461" i="1"/>
  <c r="AN461" i="1"/>
  <c r="CM460" i="1"/>
  <c r="CJ460" i="1"/>
  <c r="CI460" i="1"/>
  <c r="CH460" i="1"/>
  <c r="CG460" i="1"/>
  <c r="CC460" i="1" s="1"/>
  <c r="CF460" i="1"/>
  <c r="CE460" i="1"/>
  <c r="BT460" i="1" s="1"/>
  <c r="CD460" i="1"/>
  <c r="BS460" i="1" s="1"/>
  <c r="CB460" i="1"/>
  <c r="BU460" i="1" s="1"/>
  <c r="BX460" i="1"/>
  <c r="BW460" i="1"/>
  <c r="BV460" i="1"/>
  <c r="BR460" i="1"/>
  <c r="BQ460" i="1"/>
  <c r="BO460" i="1"/>
  <c r="BP460" i="1" s="1"/>
  <c r="BN460" i="1"/>
  <c r="BL460" i="1"/>
  <c r="AN460" i="1"/>
  <c r="BM460" i="1" s="1"/>
  <c r="CM459" i="1"/>
  <c r="CJ459" i="1"/>
  <c r="CI459" i="1"/>
  <c r="CH459" i="1"/>
  <c r="CG459" i="1"/>
  <c r="CF459" i="1"/>
  <c r="CB459" i="1" s="1"/>
  <c r="BU459" i="1" s="1"/>
  <c r="CE459" i="1"/>
  <c r="CD459" i="1"/>
  <c r="BS459" i="1" s="1"/>
  <c r="CC459" i="1"/>
  <c r="BX459" i="1"/>
  <c r="BW459" i="1"/>
  <c r="BV459" i="1"/>
  <c r="BT459" i="1"/>
  <c r="BR459" i="1"/>
  <c r="BQ459" i="1"/>
  <c r="BO459" i="1"/>
  <c r="BP459" i="1" s="1"/>
  <c r="BN459" i="1"/>
  <c r="BM459" i="1"/>
  <c r="BL459" i="1"/>
  <c r="AN459" i="1"/>
  <c r="CM458" i="1"/>
  <c r="CJ458" i="1"/>
  <c r="CI458" i="1"/>
  <c r="CH458" i="1"/>
  <c r="CG458" i="1"/>
  <c r="CC458" i="1" s="1"/>
  <c r="CF458" i="1"/>
  <c r="CB458" i="1" s="1"/>
  <c r="CE458" i="1"/>
  <c r="CD458" i="1"/>
  <c r="BS458" i="1" s="1"/>
  <c r="BX458" i="1"/>
  <c r="BW458" i="1"/>
  <c r="BV458" i="1"/>
  <c r="BT458" i="1"/>
  <c r="BR458" i="1"/>
  <c r="BQ458" i="1"/>
  <c r="BP458" i="1"/>
  <c r="BO458" i="1"/>
  <c r="BN458" i="1"/>
  <c r="BL458" i="1"/>
  <c r="AN458" i="1"/>
  <c r="BM458" i="1" s="1"/>
  <c r="CM457" i="1"/>
  <c r="CJ457" i="1"/>
  <c r="CI457" i="1"/>
  <c r="CH457" i="1"/>
  <c r="CG457" i="1"/>
  <c r="CC457" i="1" s="1"/>
  <c r="CF457" i="1"/>
  <c r="CB457" i="1" s="1"/>
  <c r="CE457" i="1"/>
  <c r="BT457" i="1" s="1"/>
  <c r="CD457" i="1"/>
  <c r="BS457" i="1" s="1"/>
  <c r="BX457" i="1"/>
  <c r="BW457" i="1"/>
  <c r="BV457" i="1"/>
  <c r="BR457" i="1"/>
  <c r="BQ457" i="1"/>
  <c r="BP457" i="1"/>
  <c r="BO457" i="1"/>
  <c r="BN457" i="1"/>
  <c r="BL457" i="1"/>
  <c r="AN457" i="1"/>
  <c r="BM457" i="1" s="1"/>
  <c r="CM456" i="1"/>
  <c r="CJ456" i="1"/>
  <c r="CI456" i="1"/>
  <c r="CH456" i="1"/>
  <c r="CG456" i="1"/>
  <c r="CC456" i="1" s="1"/>
  <c r="CF456" i="1"/>
  <c r="CB456" i="1" s="1"/>
  <c r="CE456" i="1"/>
  <c r="BT456" i="1" s="1"/>
  <c r="CD456" i="1"/>
  <c r="BS456" i="1" s="1"/>
  <c r="BX456" i="1"/>
  <c r="BW456" i="1"/>
  <c r="BV456" i="1"/>
  <c r="BR456" i="1"/>
  <c r="BQ456" i="1"/>
  <c r="BO456" i="1"/>
  <c r="BP456" i="1" s="1"/>
  <c r="BN456" i="1"/>
  <c r="BL456" i="1"/>
  <c r="BM456" i="1" s="1"/>
  <c r="AN456" i="1"/>
  <c r="CM455" i="1"/>
  <c r="CJ455" i="1"/>
  <c r="CI455" i="1"/>
  <c r="CH455" i="1"/>
  <c r="CG455" i="1"/>
  <c r="CF455" i="1"/>
  <c r="CE455" i="1"/>
  <c r="BT455" i="1" s="1"/>
  <c r="CD455" i="1"/>
  <c r="BS455" i="1" s="1"/>
  <c r="CC455" i="1"/>
  <c r="CB455" i="1"/>
  <c r="BX455" i="1"/>
  <c r="BW455" i="1"/>
  <c r="BV455" i="1"/>
  <c r="BR455" i="1"/>
  <c r="BQ455" i="1"/>
  <c r="BP455" i="1"/>
  <c r="BO455" i="1"/>
  <c r="BN455" i="1"/>
  <c r="BL455" i="1"/>
  <c r="AN455" i="1"/>
  <c r="BM455" i="1" s="1"/>
  <c r="CM454" i="1"/>
  <c r="CJ454" i="1"/>
  <c r="CI454" i="1"/>
  <c r="CH454" i="1"/>
  <c r="CG454" i="1"/>
  <c r="CC454" i="1" s="1"/>
  <c r="CF454" i="1"/>
  <c r="CB454" i="1" s="1"/>
  <c r="BU454" i="1" s="1"/>
  <c r="CE454" i="1"/>
  <c r="CD454" i="1"/>
  <c r="BS454" i="1" s="1"/>
  <c r="BX454" i="1"/>
  <c r="BW454" i="1"/>
  <c r="BV454" i="1"/>
  <c r="BT454" i="1"/>
  <c r="BR454" i="1"/>
  <c r="BQ454" i="1"/>
  <c r="BP454" i="1"/>
  <c r="BO454" i="1"/>
  <c r="BN454" i="1"/>
  <c r="BM454" i="1"/>
  <c r="BL454" i="1"/>
  <c r="AN454" i="1"/>
  <c r="CM453" i="1"/>
  <c r="CJ453" i="1"/>
  <c r="CI453" i="1"/>
  <c r="CH453" i="1"/>
  <c r="CG453" i="1"/>
  <c r="CC453" i="1" s="1"/>
  <c r="CF453" i="1"/>
  <c r="CB453" i="1" s="1"/>
  <c r="CE453" i="1"/>
  <c r="BT453" i="1" s="1"/>
  <c r="CD453" i="1"/>
  <c r="BS453" i="1" s="1"/>
  <c r="BX453" i="1"/>
  <c r="BW453" i="1"/>
  <c r="BV453" i="1"/>
  <c r="BR453" i="1"/>
  <c r="BQ453" i="1"/>
  <c r="BO453" i="1"/>
  <c r="BP453" i="1" s="1"/>
  <c r="BN453" i="1"/>
  <c r="BL453" i="1"/>
  <c r="AN453" i="1"/>
  <c r="CM452" i="1"/>
  <c r="CJ452" i="1"/>
  <c r="CI452" i="1"/>
  <c r="CH452" i="1"/>
  <c r="CG452" i="1"/>
  <c r="CC452" i="1" s="1"/>
  <c r="CF452" i="1"/>
  <c r="CE452" i="1"/>
  <c r="BT452" i="1" s="1"/>
  <c r="CD452" i="1"/>
  <c r="BS452" i="1" s="1"/>
  <c r="CB452" i="1"/>
  <c r="BX452" i="1"/>
  <c r="BW452" i="1"/>
  <c r="BV452" i="1"/>
  <c r="BR452" i="1"/>
  <c r="BQ452" i="1"/>
  <c r="BO452" i="1"/>
  <c r="BP452" i="1" s="1"/>
  <c r="BN452" i="1"/>
  <c r="BL452" i="1"/>
  <c r="AN452" i="1"/>
  <c r="BM452" i="1" s="1"/>
  <c r="CM451" i="1"/>
  <c r="CJ451" i="1"/>
  <c r="CI451" i="1"/>
  <c r="CH451" i="1"/>
  <c r="CG451" i="1"/>
  <c r="CC451" i="1" s="1"/>
  <c r="CF451" i="1"/>
  <c r="CE451" i="1"/>
  <c r="BT451" i="1" s="1"/>
  <c r="CD451" i="1"/>
  <c r="BS451" i="1" s="1"/>
  <c r="CB451" i="1"/>
  <c r="BU451" i="1" s="1"/>
  <c r="BX451" i="1"/>
  <c r="BW451" i="1"/>
  <c r="BV451" i="1"/>
  <c r="BR451" i="1"/>
  <c r="BQ451" i="1"/>
  <c r="BO451" i="1"/>
  <c r="BP451" i="1" s="1"/>
  <c r="BN451" i="1"/>
  <c r="BM451" i="1"/>
  <c r="BL451" i="1"/>
  <c r="AN451" i="1"/>
  <c r="CM450" i="1"/>
  <c r="CJ450" i="1"/>
  <c r="CI450" i="1"/>
  <c r="CH450" i="1"/>
  <c r="CG450" i="1"/>
  <c r="CC450" i="1" s="1"/>
  <c r="CF450" i="1"/>
  <c r="CB450" i="1" s="1"/>
  <c r="CE450" i="1"/>
  <c r="BT450" i="1" s="1"/>
  <c r="CD450" i="1"/>
  <c r="BS450" i="1" s="1"/>
  <c r="BX450" i="1"/>
  <c r="BW450" i="1"/>
  <c r="BV450" i="1"/>
  <c r="BR450" i="1"/>
  <c r="BQ450" i="1"/>
  <c r="BP450" i="1"/>
  <c r="BO450" i="1"/>
  <c r="BN450" i="1"/>
  <c r="BL450" i="1"/>
  <c r="BM450" i="1" s="1"/>
  <c r="AN450" i="1"/>
  <c r="CM449" i="1"/>
  <c r="CJ449" i="1"/>
  <c r="CI449" i="1"/>
  <c r="CH449" i="1"/>
  <c r="CG449" i="1"/>
  <c r="CC449" i="1" s="1"/>
  <c r="CF449" i="1"/>
  <c r="CE449" i="1"/>
  <c r="CD449" i="1"/>
  <c r="CB449" i="1"/>
  <c r="BX449" i="1"/>
  <c r="BW449" i="1"/>
  <c r="BV449" i="1"/>
  <c r="BT449" i="1"/>
  <c r="BS449" i="1"/>
  <c r="BR449" i="1"/>
  <c r="BQ449" i="1"/>
  <c r="BP449" i="1"/>
  <c r="BO449" i="1"/>
  <c r="BN449" i="1"/>
  <c r="BL449" i="1"/>
  <c r="AN449" i="1"/>
  <c r="BM449" i="1" s="1"/>
  <c r="CM448" i="1"/>
  <c r="CJ448" i="1"/>
  <c r="CI448" i="1"/>
  <c r="CH448" i="1"/>
  <c r="CG448" i="1"/>
  <c r="CC448" i="1" s="1"/>
  <c r="CF448" i="1"/>
  <c r="CE448" i="1"/>
  <c r="BT448" i="1" s="1"/>
  <c r="CD448" i="1"/>
  <c r="CB448" i="1"/>
  <c r="BX448" i="1"/>
  <c r="BW448" i="1"/>
  <c r="BV448" i="1"/>
  <c r="BS448" i="1"/>
  <c r="BR448" i="1"/>
  <c r="BQ448" i="1"/>
  <c r="BO448" i="1"/>
  <c r="BP448" i="1" s="1"/>
  <c r="BN448" i="1"/>
  <c r="BL448" i="1"/>
  <c r="AN448" i="1"/>
  <c r="BM448" i="1" s="1"/>
  <c r="CM447" i="1"/>
  <c r="CJ447" i="1"/>
  <c r="CI447" i="1"/>
  <c r="CH447" i="1"/>
  <c r="CG447" i="1"/>
  <c r="CF447" i="1"/>
  <c r="CB447" i="1" s="1"/>
  <c r="CE447" i="1"/>
  <c r="BT447" i="1" s="1"/>
  <c r="CD447" i="1"/>
  <c r="BS447" i="1" s="1"/>
  <c r="CC447" i="1"/>
  <c r="BX447" i="1"/>
  <c r="BW447" i="1"/>
  <c r="BV447" i="1"/>
  <c r="BR447" i="1"/>
  <c r="BQ447" i="1"/>
  <c r="BO447" i="1"/>
  <c r="BP447" i="1" s="1"/>
  <c r="BN447" i="1"/>
  <c r="BL447" i="1"/>
  <c r="BM447" i="1" s="1"/>
  <c r="AN447" i="1"/>
  <c r="CM446" i="1"/>
  <c r="CJ446" i="1"/>
  <c r="CI446" i="1"/>
  <c r="CH446" i="1"/>
  <c r="CG446" i="1"/>
  <c r="CC446" i="1" s="1"/>
  <c r="CF446" i="1"/>
  <c r="CB446" i="1" s="1"/>
  <c r="CE446" i="1"/>
  <c r="BT446" i="1" s="1"/>
  <c r="CD446" i="1"/>
  <c r="BX446" i="1"/>
  <c r="BW446" i="1"/>
  <c r="BV446" i="1"/>
  <c r="BS446" i="1"/>
  <c r="BR446" i="1"/>
  <c r="BQ446" i="1"/>
  <c r="BO446" i="1"/>
  <c r="BP446" i="1" s="1"/>
  <c r="BN446" i="1"/>
  <c r="BL446" i="1"/>
  <c r="AN446" i="1"/>
  <c r="BM446" i="1" s="1"/>
  <c r="CM445" i="1"/>
  <c r="CJ445" i="1"/>
  <c r="CI445" i="1"/>
  <c r="CH445" i="1"/>
  <c r="CG445" i="1"/>
  <c r="CC445" i="1" s="1"/>
  <c r="CF445" i="1"/>
  <c r="CE445" i="1"/>
  <c r="CD445" i="1"/>
  <c r="BS445" i="1" s="1"/>
  <c r="CB445" i="1"/>
  <c r="BX445" i="1"/>
  <c r="BW445" i="1"/>
  <c r="BV445" i="1"/>
  <c r="BT445" i="1"/>
  <c r="BR445" i="1"/>
  <c r="BQ445" i="1"/>
  <c r="BP445" i="1"/>
  <c r="BO445" i="1"/>
  <c r="BN445" i="1"/>
  <c r="BL445" i="1"/>
  <c r="AN445" i="1"/>
  <c r="BM445" i="1" s="1"/>
  <c r="CM444" i="1"/>
  <c r="CJ444" i="1"/>
  <c r="CI444" i="1"/>
  <c r="CH444" i="1"/>
  <c r="CG444" i="1"/>
  <c r="CC444" i="1" s="1"/>
  <c r="CF444" i="1"/>
  <c r="CE444" i="1"/>
  <c r="BT444" i="1" s="1"/>
  <c r="CD444" i="1"/>
  <c r="BS444" i="1" s="1"/>
  <c r="CB444" i="1"/>
  <c r="BX444" i="1"/>
  <c r="BW444" i="1"/>
  <c r="BV444" i="1"/>
  <c r="BR444" i="1"/>
  <c r="BQ444" i="1"/>
  <c r="BO444" i="1"/>
  <c r="BP444" i="1" s="1"/>
  <c r="BN444" i="1"/>
  <c r="BL444" i="1"/>
  <c r="AN444" i="1"/>
  <c r="BM444" i="1" s="1"/>
  <c r="CM443" i="1"/>
  <c r="CJ443" i="1"/>
  <c r="CI443" i="1"/>
  <c r="CH443" i="1"/>
  <c r="CG443" i="1"/>
  <c r="CC443" i="1" s="1"/>
  <c r="CF443" i="1"/>
  <c r="CB443" i="1" s="1"/>
  <c r="CE443" i="1"/>
  <c r="CD443" i="1"/>
  <c r="BS443" i="1" s="1"/>
  <c r="BX443" i="1"/>
  <c r="BW443" i="1"/>
  <c r="BV443" i="1"/>
  <c r="BT443" i="1"/>
  <c r="BR443" i="1"/>
  <c r="BQ443" i="1"/>
  <c r="BO443" i="1"/>
  <c r="BP443" i="1" s="1"/>
  <c r="BN443" i="1"/>
  <c r="BL443" i="1"/>
  <c r="BM443" i="1" s="1"/>
  <c r="AN443" i="1"/>
  <c r="CM442" i="1"/>
  <c r="CJ442" i="1"/>
  <c r="CI442" i="1"/>
  <c r="CH442" i="1"/>
  <c r="CG442" i="1"/>
  <c r="CC442" i="1" s="1"/>
  <c r="CF442" i="1"/>
  <c r="CB442" i="1" s="1"/>
  <c r="CE442" i="1"/>
  <c r="BT442" i="1" s="1"/>
  <c r="CD442" i="1"/>
  <c r="BS442" i="1" s="1"/>
  <c r="BX442" i="1"/>
  <c r="BW442" i="1"/>
  <c r="BV442" i="1"/>
  <c r="BR442" i="1"/>
  <c r="BQ442" i="1"/>
  <c r="BO442" i="1"/>
  <c r="BP442" i="1" s="1"/>
  <c r="BN442" i="1"/>
  <c r="BM442" i="1"/>
  <c r="BL442" i="1"/>
  <c r="AN442" i="1"/>
  <c r="CM441" i="1"/>
  <c r="CJ441" i="1"/>
  <c r="CI441" i="1"/>
  <c r="CH441" i="1"/>
  <c r="CG441" i="1"/>
  <c r="CC441" i="1" s="1"/>
  <c r="CF441" i="1"/>
  <c r="CE441" i="1"/>
  <c r="CD441" i="1"/>
  <c r="CB441" i="1"/>
  <c r="BX441" i="1"/>
  <c r="BW441" i="1"/>
  <c r="BV441" i="1"/>
  <c r="BT441" i="1"/>
  <c r="BS441" i="1"/>
  <c r="BR441" i="1"/>
  <c r="BQ441" i="1"/>
  <c r="BO441" i="1"/>
  <c r="BP441" i="1" s="1"/>
  <c r="BN441" i="1"/>
  <c r="BL441" i="1"/>
  <c r="AN441" i="1"/>
  <c r="BM441" i="1" s="1"/>
  <c r="CM440" i="1"/>
  <c r="CJ440" i="1"/>
  <c r="CI440" i="1"/>
  <c r="CH440" i="1"/>
  <c r="CG440" i="1"/>
  <c r="CC440" i="1" s="1"/>
  <c r="CF440" i="1"/>
  <c r="CB440" i="1" s="1"/>
  <c r="CE440" i="1"/>
  <c r="BT440" i="1" s="1"/>
  <c r="CD440" i="1"/>
  <c r="BX440" i="1"/>
  <c r="BW440" i="1"/>
  <c r="BV440" i="1"/>
  <c r="BS440" i="1"/>
  <c r="BR440" i="1"/>
  <c r="BQ440" i="1"/>
  <c r="BO440" i="1"/>
  <c r="BP440" i="1" s="1"/>
  <c r="BN440" i="1"/>
  <c r="BM440" i="1"/>
  <c r="BL440" i="1"/>
  <c r="AN440" i="1"/>
  <c r="CM439" i="1"/>
  <c r="CJ439" i="1"/>
  <c r="CI439" i="1"/>
  <c r="CH439" i="1"/>
  <c r="CG439" i="1"/>
  <c r="CC439" i="1" s="1"/>
  <c r="CF439" i="1"/>
  <c r="CE439" i="1"/>
  <c r="BT439" i="1" s="1"/>
  <c r="CD439" i="1"/>
  <c r="BS439" i="1" s="1"/>
  <c r="CB439" i="1"/>
  <c r="BX439" i="1"/>
  <c r="BW439" i="1"/>
  <c r="BV439" i="1"/>
  <c r="BR439" i="1"/>
  <c r="BQ439" i="1"/>
  <c r="BO439" i="1"/>
  <c r="BP439" i="1" s="1"/>
  <c r="BN439" i="1"/>
  <c r="BL439" i="1"/>
  <c r="BM439" i="1" s="1"/>
  <c r="AN439" i="1"/>
  <c r="CM438" i="1"/>
  <c r="CJ438" i="1"/>
  <c r="CI438" i="1"/>
  <c r="CH438" i="1"/>
  <c r="CG438" i="1"/>
  <c r="CC438" i="1" s="1"/>
  <c r="CF438" i="1"/>
  <c r="CB438" i="1" s="1"/>
  <c r="CE438" i="1"/>
  <c r="BT438" i="1" s="1"/>
  <c r="CD438" i="1"/>
  <c r="BS438" i="1" s="1"/>
  <c r="BX438" i="1"/>
  <c r="BW438" i="1"/>
  <c r="BV438" i="1"/>
  <c r="BR438" i="1"/>
  <c r="BQ438" i="1"/>
  <c r="BO438" i="1"/>
  <c r="BP438" i="1" s="1"/>
  <c r="BN438" i="1"/>
  <c r="BM438" i="1"/>
  <c r="BL438" i="1"/>
  <c r="AN438" i="1"/>
  <c r="CM437" i="1"/>
  <c r="CJ437" i="1"/>
  <c r="CI437" i="1"/>
  <c r="CH437" i="1"/>
  <c r="CG437" i="1"/>
  <c r="CC437" i="1" s="1"/>
  <c r="CF437" i="1"/>
  <c r="CE437" i="1"/>
  <c r="CD437" i="1"/>
  <c r="BS437" i="1" s="1"/>
  <c r="CB437" i="1"/>
  <c r="BX437" i="1"/>
  <c r="BW437" i="1"/>
  <c r="BV437" i="1"/>
  <c r="BT437" i="1"/>
  <c r="BR437" i="1"/>
  <c r="BQ437" i="1"/>
  <c r="BO437" i="1"/>
  <c r="BP437" i="1" s="1"/>
  <c r="BN437" i="1"/>
  <c r="BL437" i="1"/>
  <c r="AN437" i="1"/>
  <c r="CM436" i="1"/>
  <c r="CJ436" i="1"/>
  <c r="CI436" i="1"/>
  <c r="CH436" i="1"/>
  <c r="CG436" i="1"/>
  <c r="CC436" i="1" s="1"/>
  <c r="CF436" i="1"/>
  <c r="CB436" i="1" s="1"/>
  <c r="CE436" i="1"/>
  <c r="BT436" i="1" s="1"/>
  <c r="CD436" i="1"/>
  <c r="BX436" i="1"/>
  <c r="BW436" i="1"/>
  <c r="BV436" i="1"/>
  <c r="BS436" i="1"/>
  <c r="BR436" i="1"/>
  <c r="BQ436" i="1"/>
  <c r="BO436" i="1"/>
  <c r="BP436" i="1" s="1"/>
  <c r="BN436" i="1"/>
  <c r="BM436" i="1"/>
  <c r="BL436" i="1"/>
  <c r="AN436" i="1"/>
  <c r="CM435" i="1"/>
  <c r="CJ435" i="1"/>
  <c r="CI435" i="1"/>
  <c r="CH435" i="1"/>
  <c r="CG435" i="1"/>
  <c r="CC435" i="1" s="1"/>
  <c r="CF435" i="1"/>
  <c r="CB435" i="1" s="1"/>
  <c r="CE435" i="1"/>
  <c r="BT435" i="1" s="1"/>
  <c r="CD435" i="1"/>
  <c r="BS435" i="1" s="1"/>
  <c r="BX435" i="1"/>
  <c r="BW435" i="1"/>
  <c r="BV435" i="1"/>
  <c r="BR435" i="1"/>
  <c r="BQ435" i="1"/>
  <c r="BO435" i="1"/>
  <c r="BP435" i="1" s="1"/>
  <c r="BN435" i="1"/>
  <c r="BL435" i="1"/>
  <c r="BM435" i="1" s="1"/>
  <c r="AN435" i="1"/>
  <c r="CM434" i="1"/>
  <c r="CJ434" i="1"/>
  <c r="CI434" i="1"/>
  <c r="CH434" i="1"/>
  <c r="CG434" i="1"/>
  <c r="CC434" i="1" s="1"/>
  <c r="CF434" i="1"/>
  <c r="CB434" i="1" s="1"/>
  <c r="CE434" i="1"/>
  <c r="CD434" i="1"/>
  <c r="BX434" i="1"/>
  <c r="BW434" i="1"/>
  <c r="BV434" i="1"/>
  <c r="BT434" i="1"/>
  <c r="BS434" i="1"/>
  <c r="BR434" i="1"/>
  <c r="BQ434" i="1"/>
  <c r="BO434" i="1"/>
  <c r="BP434" i="1" s="1"/>
  <c r="BN434" i="1"/>
  <c r="BL434" i="1"/>
  <c r="AN434" i="1"/>
  <c r="CM433" i="1"/>
  <c r="CJ433" i="1"/>
  <c r="CI433" i="1"/>
  <c r="CH433" i="1"/>
  <c r="CG433" i="1"/>
  <c r="CC433" i="1" s="1"/>
  <c r="BU433" i="1" s="1"/>
  <c r="CF433" i="1"/>
  <c r="CE433" i="1"/>
  <c r="CD433" i="1"/>
  <c r="BS433" i="1" s="1"/>
  <c r="CB433" i="1"/>
  <c r="BX433" i="1"/>
  <c r="BW433" i="1"/>
  <c r="BV433" i="1"/>
  <c r="BT433" i="1"/>
  <c r="BR433" i="1"/>
  <c r="BQ433" i="1"/>
  <c r="BP433" i="1"/>
  <c r="BO433" i="1"/>
  <c r="BN433" i="1"/>
  <c r="BL433" i="1"/>
  <c r="AN433" i="1"/>
  <c r="BM433" i="1" s="1"/>
  <c r="CM432" i="1"/>
  <c r="CJ432" i="1"/>
  <c r="CI432" i="1"/>
  <c r="CH432" i="1"/>
  <c r="CG432" i="1"/>
  <c r="CC432" i="1" s="1"/>
  <c r="CF432" i="1"/>
  <c r="CE432" i="1"/>
  <c r="BT432" i="1" s="1"/>
  <c r="CD432" i="1"/>
  <c r="BS432" i="1" s="1"/>
  <c r="CB432" i="1"/>
  <c r="BX432" i="1"/>
  <c r="BW432" i="1"/>
  <c r="BV432" i="1"/>
  <c r="BR432" i="1"/>
  <c r="BQ432" i="1"/>
  <c r="BO432" i="1"/>
  <c r="BP432" i="1" s="1"/>
  <c r="BN432" i="1"/>
  <c r="BL432" i="1"/>
  <c r="AN432" i="1"/>
  <c r="BM432" i="1" s="1"/>
  <c r="CM431" i="1"/>
  <c r="CJ431" i="1"/>
  <c r="CI431" i="1"/>
  <c r="CH431" i="1"/>
  <c r="CG431" i="1"/>
  <c r="CF431" i="1"/>
  <c r="CB431" i="1" s="1"/>
  <c r="CE431" i="1"/>
  <c r="CD431" i="1"/>
  <c r="BS431" i="1" s="1"/>
  <c r="CC431" i="1"/>
  <c r="BX431" i="1"/>
  <c r="BW431" i="1"/>
  <c r="BV431" i="1"/>
  <c r="BT431" i="1"/>
  <c r="BR431" i="1"/>
  <c r="BQ431" i="1"/>
  <c r="BO431" i="1"/>
  <c r="BP431" i="1" s="1"/>
  <c r="BN431" i="1"/>
  <c r="BL431" i="1"/>
  <c r="AN431" i="1"/>
  <c r="BM431" i="1" s="1"/>
  <c r="CM430" i="1"/>
  <c r="CJ430" i="1"/>
  <c r="CI430" i="1"/>
  <c r="CH430" i="1"/>
  <c r="CG430" i="1"/>
  <c r="CC430" i="1" s="1"/>
  <c r="CF430" i="1"/>
  <c r="CB430" i="1" s="1"/>
  <c r="CE430" i="1"/>
  <c r="CD430" i="1"/>
  <c r="BX430" i="1"/>
  <c r="BW430" i="1"/>
  <c r="BV430" i="1"/>
  <c r="BT430" i="1"/>
  <c r="BS430" i="1"/>
  <c r="BR430" i="1"/>
  <c r="BQ430" i="1"/>
  <c r="BP430" i="1"/>
  <c r="BO430" i="1"/>
  <c r="BN430" i="1"/>
  <c r="BL430" i="1"/>
  <c r="AN430" i="1"/>
  <c r="BM430" i="1" s="1"/>
  <c r="CM429" i="1"/>
  <c r="CJ429" i="1"/>
  <c r="CI429" i="1"/>
  <c r="CH429" i="1"/>
  <c r="CG429" i="1"/>
  <c r="CC429" i="1" s="1"/>
  <c r="CF429" i="1"/>
  <c r="CB429" i="1" s="1"/>
  <c r="BU429" i="1" s="1"/>
  <c r="CE429" i="1"/>
  <c r="BT429" i="1" s="1"/>
  <c r="CD429" i="1"/>
  <c r="BX429" i="1"/>
  <c r="BW429" i="1"/>
  <c r="BV429" i="1"/>
  <c r="BS429" i="1"/>
  <c r="BR429" i="1"/>
  <c r="BQ429" i="1"/>
  <c r="BP429" i="1"/>
  <c r="BO429" i="1"/>
  <c r="BN429" i="1"/>
  <c r="BL429" i="1"/>
  <c r="AN429" i="1"/>
  <c r="CM428" i="1"/>
  <c r="CJ428" i="1"/>
  <c r="CI428" i="1"/>
  <c r="CH428" i="1"/>
  <c r="CG428" i="1"/>
  <c r="CC428" i="1" s="1"/>
  <c r="CF428" i="1"/>
  <c r="CE428" i="1"/>
  <c r="BT428" i="1" s="1"/>
  <c r="CD428" i="1"/>
  <c r="BS428" i="1" s="1"/>
  <c r="CB428" i="1"/>
  <c r="BX428" i="1"/>
  <c r="BW428" i="1"/>
  <c r="BV428" i="1"/>
  <c r="BR428" i="1"/>
  <c r="BQ428" i="1"/>
  <c r="BO428" i="1"/>
  <c r="BP428" i="1" s="1"/>
  <c r="BN428" i="1"/>
  <c r="BL428" i="1"/>
  <c r="BM428" i="1" s="1"/>
  <c r="AN428" i="1"/>
  <c r="CM427" i="1"/>
  <c r="CJ427" i="1"/>
  <c r="CI427" i="1"/>
  <c r="CH427" i="1"/>
  <c r="CG427" i="1"/>
  <c r="CF427" i="1"/>
  <c r="CB427" i="1" s="1"/>
  <c r="CE427" i="1"/>
  <c r="BT427" i="1" s="1"/>
  <c r="CD427" i="1"/>
  <c r="BS427" i="1" s="1"/>
  <c r="CC427" i="1"/>
  <c r="BX427" i="1"/>
  <c r="BW427" i="1"/>
  <c r="BV427" i="1"/>
  <c r="BR427" i="1"/>
  <c r="BQ427" i="1"/>
  <c r="BO427" i="1"/>
  <c r="BN427" i="1"/>
  <c r="BL427" i="1"/>
  <c r="AN427" i="1"/>
  <c r="BM427" i="1" s="1"/>
  <c r="CM426" i="1"/>
  <c r="CJ426" i="1"/>
  <c r="CI426" i="1"/>
  <c r="CH426" i="1"/>
  <c r="CG426" i="1"/>
  <c r="CC426" i="1" s="1"/>
  <c r="CF426" i="1"/>
  <c r="CB426" i="1" s="1"/>
  <c r="CE426" i="1"/>
  <c r="BT426" i="1" s="1"/>
  <c r="CD426" i="1"/>
  <c r="BS426" i="1" s="1"/>
  <c r="BX426" i="1"/>
  <c r="BW426" i="1"/>
  <c r="BV426" i="1"/>
  <c r="BR426" i="1"/>
  <c r="BQ426" i="1"/>
  <c r="BO426" i="1"/>
  <c r="BP426" i="1" s="1"/>
  <c r="BN426" i="1"/>
  <c r="BL426" i="1"/>
  <c r="BM426" i="1" s="1"/>
  <c r="AN426" i="1"/>
  <c r="CM425" i="1"/>
  <c r="CJ425" i="1"/>
  <c r="CI425" i="1"/>
  <c r="CH425" i="1"/>
  <c r="CG425" i="1"/>
  <c r="CC425" i="1" s="1"/>
  <c r="CF425" i="1"/>
  <c r="CE425" i="1"/>
  <c r="CD425" i="1"/>
  <c r="BS425" i="1" s="1"/>
  <c r="CB425" i="1"/>
  <c r="BU425" i="1" s="1"/>
  <c r="BX425" i="1"/>
  <c r="BW425" i="1"/>
  <c r="BV425" i="1"/>
  <c r="BT425" i="1"/>
  <c r="BR425" i="1"/>
  <c r="BQ425" i="1"/>
  <c r="BO425" i="1"/>
  <c r="BP425" i="1" s="1"/>
  <c r="BN425" i="1"/>
  <c r="BL425" i="1"/>
  <c r="AN425" i="1"/>
  <c r="CM424" i="1"/>
  <c r="CJ424" i="1"/>
  <c r="CI424" i="1"/>
  <c r="CH424" i="1"/>
  <c r="CG424" i="1"/>
  <c r="CF424" i="1"/>
  <c r="CE424" i="1"/>
  <c r="BT424" i="1" s="1"/>
  <c r="CD424" i="1"/>
  <c r="CC424" i="1"/>
  <c r="CB424" i="1"/>
  <c r="BX424" i="1"/>
  <c r="BW424" i="1"/>
  <c r="BV424" i="1"/>
  <c r="BS424" i="1"/>
  <c r="BR424" i="1"/>
  <c r="BQ424" i="1"/>
  <c r="BO424" i="1"/>
  <c r="BP424" i="1" s="1"/>
  <c r="BN424" i="1"/>
  <c r="BL424" i="1"/>
  <c r="AN424" i="1"/>
  <c r="BM424" i="1" s="1"/>
  <c r="CM423" i="1"/>
  <c r="CJ423" i="1"/>
  <c r="CI423" i="1"/>
  <c r="CH423" i="1"/>
  <c r="CG423" i="1"/>
  <c r="CC423" i="1" s="1"/>
  <c r="BU423" i="1" s="1"/>
  <c r="CF423" i="1"/>
  <c r="CE423" i="1"/>
  <c r="BT423" i="1" s="1"/>
  <c r="CD423" i="1"/>
  <c r="BS423" i="1" s="1"/>
  <c r="CB423" i="1"/>
  <c r="BX423" i="1"/>
  <c r="BW423" i="1"/>
  <c r="BV423" i="1"/>
  <c r="BR423" i="1"/>
  <c r="BQ423" i="1"/>
  <c r="BO423" i="1"/>
  <c r="BP423" i="1" s="1"/>
  <c r="BN423" i="1"/>
  <c r="BL423" i="1"/>
  <c r="AN423" i="1"/>
  <c r="BM423" i="1" s="1"/>
  <c r="CM422" i="1"/>
  <c r="CJ422" i="1"/>
  <c r="CI422" i="1"/>
  <c r="CH422" i="1"/>
  <c r="CG422" i="1"/>
  <c r="CC422" i="1" s="1"/>
  <c r="CF422" i="1"/>
  <c r="CB422" i="1" s="1"/>
  <c r="CE422" i="1"/>
  <c r="BT422" i="1" s="1"/>
  <c r="CD422" i="1"/>
  <c r="BS422" i="1" s="1"/>
  <c r="BX422" i="1"/>
  <c r="BW422" i="1"/>
  <c r="BV422" i="1"/>
  <c r="BU422" i="1"/>
  <c r="BR422" i="1"/>
  <c r="BQ422" i="1"/>
  <c r="BO422" i="1"/>
  <c r="BP422" i="1" s="1"/>
  <c r="BN422" i="1"/>
  <c r="BL422" i="1"/>
  <c r="AN422" i="1"/>
  <c r="BM422" i="1" s="1"/>
  <c r="CM421" i="1"/>
  <c r="CJ421" i="1"/>
  <c r="CI421" i="1"/>
  <c r="CH421" i="1"/>
  <c r="CG421" i="1"/>
  <c r="CC421" i="1" s="1"/>
  <c r="BU421" i="1" s="1"/>
  <c r="CF421" i="1"/>
  <c r="CE421" i="1"/>
  <c r="CD421" i="1"/>
  <c r="BS421" i="1" s="1"/>
  <c r="CB421" i="1"/>
  <c r="BX421" i="1"/>
  <c r="BW421" i="1"/>
  <c r="BV421" i="1"/>
  <c r="BT421" i="1"/>
  <c r="BR421" i="1"/>
  <c r="BQ421" i="1"/>
  <c r="BP421" i="1"/>
  <c r="BO421" i="1"/>
  <c r="BN421" i="1"/>
  <c r="BL421" i="1"/>
  <c r="AN421" i="1"/>
  <c r="CM420" i="1"/>
  <c r="CJ420" i="1"/>
  <c r="CI420" i="1"/>
  <c r="CH420" i="1"/>
  <c r="CG420" i="1"/>
  <c r="CC420" i="1" s="1"/>
  <c r="CF420" i="1"/>
  <c r="CB420" i="1" s="1"/>
  <c r="BU420" i="1" s="1"/>
  <c r="CE420" i="1"/>
  <c r="BT420" i="1" s="1"/>
  <c r="CD420" i="1"/>
  <c r="BS420" i="1" s="1"/>
  <c r="BX420" i="1"/>
  <c r="BW420" i="1"/>
  <c r="BV420" i="1"/>
  <c r="BR420" i="1"/>
  <c r="BQ420" i="1"/>
  <c r="BO420" i="1"/>
  <c r="BP420" i="1" s="1"/>
  <c r="BN420" i="1"/>
  <c r="BL420" i="1"/>
  <c r="AN420" i="1"/>
  <c r="CM419" i="1"/>
  <c r="CJ419" i="1"/>
  <c r="CI419" i="1"/>
  <c r="CH419" i="1"/>
  <c r="CG419" i="1"/>
  <c r="CC419" i="1" s="1"/>
  <c r="CF419" i="1"/>
  <c r="CB419" i="1" s="1"/>
  <c r="BU419" i="1" s="1"/>
  <c r="CE419" i="1"/>
  <c r="BT419" i="1" s="1"/>
  <c r="CD419" i="1"/>
  <c r="BX419" i="1"/>
  <c r="BW419" i="1"/>
  <c r="BV419" i="1"/>
  <c r="BS419" i="1"/>
  <c r="BR419" i="1"/>
  <c r="BQ419" i="1"/>
  <c r="BO419" i="1"/>
  <c r="BP419" i="1" s="1"/>
  <c r="BN419" i="1"/>
  <c r="BL419" i="1"/>
  <c r="AN419" i="1"/>
  <c r="CM418" i="1"/>
  <c r="CJ418" i="1"/>
  <c r="CI418" i="1"/>
  <c r="CH418" i="1"/>
  <c r="CG418" i="1"/>
  <c r="CC418" i="1" s="1"/>
  <c r="CF418" i="1"/>
  <c r="CB418" i="1" s="1"/>
  <c r="CE418" i="1"/>
  <c r="BT418" i="1" s="1"/>
  <c r="CD418" i="1"/>
  <c r="BS418" i="1" s="1"/>
  <c r="BX418" i="1"/>
  <c r="BW418" i="1"/>
  <c r="BV418" i="1"/>
  <c r="BR418" i="1"/>
  <c r="BQ418" i="1"/>
  <c r="BO418" i="1"/>
  <c r="BP418" i="1" s="1"/>
  <c r="BN418" i="1"/>
  <c r="BL418" i="1"/>
  <c r="AN418" i="1"/>
  <c r="CM417" i="1"/>
  <c r="CJ417" i="1"/>
  <c r="CI417" i="1"/>
  <c r="CH417" i="1"/>
  <c r="CG417" i="1"/>
  <c r="CC417" i="1" s="1"/>
  <c r="CF417" i="1"/>
  <c r="CB417" i="1" s="1"/>
  <c r="BU417" i="1" s="1"/>
  <c r="CE417" i="1"/>
  <c r="BT417" i="1" s="1"/>
  <c r="CD417" i="1"/>
  <c r="BX417" i="1"/>
  <c r="BW417" i="1"/>
  <c r="BV417" i="1"/>
  <c r="BS417" i="1"/>
  <c r="BR417" i="1"/>
  <c r="BQ417" i="1"/>
  <c r="BP417" i="1"/>
  <c r="BO417" i="1"/>
  <c r="BN417" i="1"/>
  <c r="BL417" i="1"/>
  <c r="BM417" i="1" s="1"/>
  <c r="AN417" i="1"/>
  <c r="CM416" i="1"/>
  <c r="CJ416" i="1"/>
  <c r="CI416" i="1"/>
  <c r="CH416" i="1"/>
  <c r="CG416" i="1"/>
  <c r="CF416" i="1"/>
  <c r="CE416" i="1"/>
  <c r="BT416" i="1" s="1"/>
  <c r="CD416" i="1"/>
  <c r="BS416" i="1" s="1"/>
  <c r="CC416" i="1"/>
  <c r="CB416" i="1"/>
  <c r="BU416" i="1" s="1"/>
  <c r="BX416" i="1"/>
  <c r="BW416" i="1"/>
  <c r="BV416" i="1"/>
  <c r="BR416" i="1"/>
  <c r="BQ416" i="1"/>
  <c r="BO416" i="1"/>
  <c r="BP416" i="1" s="1"/>
  <c r="BN416" i="1"/>
  <c r="BM416" i="1"/>
  <c r="BL416" i="1"/>
  <c r="AN416" i="1"/>
  <c r="CM415" i="1"/>
  <c r="CJ415" i="1"/>
  <c r="CI415" i="1"/>
  <c r="CH415" i="1"/>
  <c r="CG415" i="1"/>
  <c r="CC415" i="1" s="1"/>
  <c r="CF415" i="1"/>
  <c r="CB415" i="1" s="1"/>
  <c r="CE415" i="1"/>
  <c r="BT415" i="1" s="1"/>
  <c r="CD415" i="1"/>
  <c r="BS415" i="1" s="1"/>
  <c r="BX415" i="1"/>
  <c r="BW415" i="1"/>
  <c r="BV415" i="1"/>
  <c r="BR415" i="1"/>
  <c r="BQ415" i="1"/>
  <c r="BP415" i="1"/>
  <c r="BO415" i="1"/>
  <c r="BN415" i="1"/>
  <c r="BL415" i="1"/>
  <c r="AN415" i="1"/>
  <c r="CM414" i="1"/>
  <c r="CJ414" i="1"/>
  <c r="CI414" i="1"/>
  <c r="CH414" i="1"/>
  <c r="CG414" i="1"/>
  <c r="CC414" i="1" s="1"/>
  <c r="BU414" i="1" s="1"/>
  <c r="CF414" i="1"/>
  <c r="CB414" i="1" s="1"/>
  <c r="CE414" i="1"/>
  <c r="BT414" i="1" s="1"/>
  <c r="CD414" i="1"/>
  <c r="BS414" i="1" s="1"/>
  <c r="BX414" i="1"/>
  <c r="BW414" i="1"/>
  <c r="BV414" i="1"/>
  <c r="BR414" i="1"/>
  <c r="BQ414" i="1"/>
  <c r="BO414" i="1"/>
  <c r="BP414" i="1" s="1"/>
  <c r="BN414" i="1"/>
  <c r="BL414" i="1"/>
  <c r="BM414" i="1" s="1"/>
  <c r="AN414" i="1"/>
  <c r="CM413" i="1"/>
  <c r="CJ413" i="1"/>
  <c r="CI413" i="1"/>
  <c r="CH413" i="1"/>
  <c r="CG413" i="1"/>
  <c r="CF413" i="1"/>
  <c r="CB413" i="1" s="1"/>
  <c r="CE413" i="1"/>
  <c r="CD413" i="1"/>
  <c r="BS413" i="1" s="1"/>
  <c r="CC413" i="1"/>
  <c r="BX413" i="1"/>
  <c r="BW413" i="1"/>
  <c r="BV413" i="1"/>
  <c r="BT413" i="1"/>
  <c r="BR413" i="1"/>
  <c r="BQ413" i="1"/>
  <c r="BP413" i="1"/>
  <c r="BO413" i="1"/>
  <c r="BN413" i="1"/>
  <c r="BL413" i="1"/>
  <c r="AN413" i="1"/>
  <c r="BM413" i="1" s="1"/>
  <c r="CM412" i="1"/>
  <c r="CJ412" i="1"/>
  <c r="CI412" i="1"/>
  <c r="CH412" i="1"/>
  <c r="CG412" i="1"/>
  <c r="CC412" i="1" s="1"/>
  <c r="CF412" i="1"/>
  <c r="CB412" i="1" s="1"/>
  <c r="CE412" i="1"/>
  <c r="BT412" i="1" s="1"/>
  <c r="CD412" i="1"/>
  <c r="BS412" i="1" s="1"/>
  <c r="BX412" i="1"/>
  <c r="BW412" i="1"/>
  <c r="BV412" i="1"/>
  <c r="BR412" i="1"/>
  <c r="BQ412" i="1"/>
  <c r="BO412" i="1"/>
  <c r="BP412" i="1" s="1"/>
  <c r="BN412" i="1"/>
  <c r="BL412" i="1"/>
  <c r="BM412" i="1" s="1"/>
  <c r="AN412" i="1"/>
  <c r="CM411" i="1"/>
  <c r="CJ411" i="1"/>
  <c r="CI411" i="1"/>
  <c r="CH411" i="1"/>
  <c r="CG411" i="1"/>
  <c r="CF411" i="1"/>
  <c r="CE411" i="1"/>
  <c r="BT411" i="1" s="1"/>
  <c r="CD411" i="1"/>
  <c r="BS411" i="1" s="1"/>
  <c r="CC411" i="1"/>
  <c r="CB411" i="1"/>
  <c r="BX411" i="1"/>
  <c r="BW411" i="1"/>
  <c r="BV411" i="1"/>
  <c r="BR411" i="1"/>
  <c r="BQ411" i="1"/>
  <c r="BO411" i="1"/>
  <c r="BP411" i="1" s="1"/>
  <c r="BN411" i="1"/>
  <c r="BL411" i="1"/>
  <c r="AN411" i="1"/>
  <c r="CM410" i="1"/>
  <c r="CJ410" i="1"/>
  <c r="CI410" i="1"/>
  <c r="CH410" i="1"/>
  <c r="CG410" i="1"/>
  <c r="CC410" i="1" s="1"/>
  <c r="CF410" i="1"/>
  <c r="CB410" i="1" s="1"/>
  <c r="BU410" i="1" s="1"/>
  <c r="CE410" i="1"/>
  <c r="BT410" i="1" s="1"/>
  <c r="CD410" i="1"/>
  <c r="BX410" i="1"/>
  <c r="BW410" i="1"/>
  <c r="BV410" i="1"/>
  <c r="BS410" i="1"/>
  <c r="BR410" i="1"/>
  <c r="BQ410" i="1"/>
  <c r="BO410" i="1"/>
  <c r="BP410" i="1" s="1"/>
  <c r="BN410" i="1"/>
  <c r="BL410" i="1"/>
  <c r="AN410" i="1"/>
  <c r="CM409" i="1"/>
  <c r="CJ409" i="1"/>
  <c r="CI409" i="1"/>
  <c r="CH409" i="1"/>
  <c r="CG409" i="1"/>
  <c r="CC409" i="1" s="1"/>
  <c r="CF409" i="1"/>
  <c r="CE409" i="1"/>
  <c r="BT409" i="1" s="1"/>
  <c r="CD409" i="1"/>
  <c r="BS409" i="1" s="1"/>
  <c r="CB409" i="1"/>
  <c r="BX409" i="1"/>
  <c r="BW409" i="1"/>
  <c r="BV409" i="1"/>
  <c r="BR409" i="1"/>
  <c r="BQ409" i="1"/>
  <c r="BO409" i="1"/>
  <c r="BP409" i="1" s="1"/>
  <c r="BN409" i="1"/>
  <c r="BL409" i="1"/>
  <c r="BM409" i="1" s="1"/>
  <c r="AN409" i="1"/>
  <c r="CM408" i="1"/>
  <c r="CJ408" i="1"/>
  <c r="CI408" i="1"/>
  <c r="CH408" i="1"/>
  <c r="CG408" i="1"/>
  <c r="CC408" i="1" s="1"/>
  <c r="CF408" i="1"/>
  <c r="CB408" i="1" s="1"/>
  <c r="CE408" i="1"/>
  <c r="BT408" i="1" s="1"/>
  <c r="CD408" i="1"/>
  <c r="BS408" i="1" s="1"/>
  <c r="BX408" i="1"/>
  <c r="BW408" i="1"/>
  <c r="BV408" i="1"/>
  <c r="BR408" i="1"/>
  <c r="BQ408" i="1"/>
  <c r="BP408" i="1"/>
  <c r="BO408" i="1"/>
  <c r="BN408" i="1"/>
  <c r="BL408" i="1"/>
  <c r="AN408" i="1"/>
  <c r="CM407" i="1"/>
  <c r="CJ407" i="1"/>
  <c r="CI407" i="1"/>
  <c r="CH407" i="1"/>
  <c r="CG407" i="1"/>
  <c r="CC407" i="1" s="1"/>
  <c r="CF407" i="1"/>
  <c r="CB407" i="1" s="1"/>
  <c r="CE407" i="1"/>
  <c r="CD407" i="1"/>
  <c r="BX407" i="1"/>
  <c r="BW407" i="1"/>
  <c r="BV407" i="1"/>
  <c r="BT407" i="1"/>
  <c r="BS407" i="1"/>
  <c r="BR407" i="1"/>
  <c r="BQ407" i="1"/>
  <c r="BO407" i="1"/>
  <c r="BP407" i="1" s="1"/>
  <c r="BN407" i="1"/>
  <c r="BL407" i="1"/>
  <c r="AN407" i="1"/>
  <c r="BM407" i="1" s="1"/>
  <c r="CM406" i="1"/>
  <c r="CJ406" i="1"/>
  <c r="CI406" i="1"/>
  <c r="CH406" i="1"/>
  <c r="CG406" i="1"/>
  <c r="CC406" i="1" s="1"/>
  <c r="CF406" i="1"/>
  <c r="CB406" i="1" s="1"/>
  <c r="CE406" i="1"/>
  <c r="BT406" i="1" s="1"/>
  <c r="CD406" i="1"/>
  <c r="BS406" i="1" s="1"/>
  <c r="BX406" i="1"/>
  <c r="BW406" i="1"/>
  <c r="BV406" i="1"/>
  <c r="BR406" i="1"/>
  <c r="BQ406" i="1"/>
  <c r="BO406" i="1"/>
  <c r="BP406" i="1" s="1"/>
  <c r="BN406" i="1"/>
  <c r="BL406" i="1"/>
  <c r="AN406" i="1"/>
  <c r="CM405" i="1"/>
  <c r="CJ405" i="1"/>
  <c r="CI405" i="1"/>
  <c r="CH405" i="1"/>
  <c r="CG405" i="1"/>
  <c r="CC405" i="1" s="1"/>
  <c r="CF405" i="1"/>
  <c r="CB405" i="1" s="1"/>
  <c r="BU405" i="1" s="1"/>
  <c r="CE405" i="1"/>
  <c r="CD405" i="1"/>
  <c r="BX405" i="1"/>
  <c r="BW405" i="1"/>
  <c r="BV405" i="1"/>
  <c r="BT405" i="1"/>
  <c r="BS405" i="1"/>
  <c r="BR405" i="1"/>
  <c r="BQ405" i="1"/>
  <c r="BO405" i="1"/>
  <c r="BP405" i="1" s="1"/>
  <c r="BN405" i="1"/>
  <c r="BL405" i="1"/>
  <c r="BM405" i="1" s="1"/>
  <c r="AN405" i="1"/>
  <c r="CM404" i="1"/>
  <c r="CJ404" i="1"/>
  <c r="CI404" i="1"/>
  <c r="CH404" i="1"/>
  <c r="CG404" i="1"/>
  <c r="CC404" i="1" s="1"/>
  <c r="CF404" i="1"/>
  <c r="CB404" i="1" s="1"/>
  <c r="CE404" i="1"/>
  <c r="BT404" i="1" s="1"/>
  <c r="CD404" i="1"/>
  <c r="BS404" i="1" s="1"/>
  <c r="BX404" i="1"/>
  <c r="BW404" i="1"/>
  <c r="BV404" i="1"/>
  <c r="BR404" i="1"/>
  <c r="BQ404" i="1"/>
  <c r="BO404" i="1"/>
  <c r="BP404" i="1" s="1"/>
  <c r="BN404" i="1"/>
  <c r="BM404" i="1"/>
  <c r="BL404" i="1"/>
  <c r="AN404" i="1"/>
  <c r="CM403" i="1"/>
  <c r="CJ403" i="1"/>
  <c r="CI403" i="1"/>
  <c r="CH403" i="1"/>
  <c r="CG403" i="1"/>
  <c r="CC403" i="1" s="1"/>
  <c r="CF403" i="1"/>
  <c r="CB403" i="1" s="1"/>
  <c r="BU403" i="1" s="1"/>
  <c r="CE403" i="1"/>
  <c r="BT403" i="1" s="1"/>
  <c r="CD403" i="1"/>
  <c r="BS403" i="1" s="1"/>
  <c r="BX403" i="1"/>
  <c r="BW403" i="1"/>
  <c r="BV403" i="1"/>
  <c r="BR403" i="1"/>
  <c r="BQ403" i="1"/>
  <c r="BP403" i="1"/>
  <c r="BO403" i="1"/>
  <c r="BN403" i="1"/>
  <c r="BL403" i="1"/>
  <c r="AN403" i="1"/>
  <c r="CM402" i="1"/>
  <c r="CJ402" i="1"/>
  <c r="CI402" i="1"/>
  <c r="CH402" i="1"/>
  <c r="CG402" i="1"/>
  <c r="CF402" i="1"/>
  <c r="CB402" i="1" s="1"/>
  <c r="CE402" i="1"/>
  <c r="CD402" i="1"/>
  <c r="BS402" i="1" s="1"/>
  <c r="CC402" i="1"/>
  <c r="BU402" i="1" s="1"/>
  <c r="BX402" i="1"/>
  <c r="BW402" i="1"/>
  <c r="BV402" i="1"/>
  <c r="BT402" i="1"/>
  <c r="BR402" i="1"/>
  <c r="BQ402" i="1"/>
  <c r="BO402" i="1"/>
  <c r="BP402" i="1" s="1"/>
  <c r="BN402" i="1"/>
  <c r="BL402" i="1"/>
  <c r="AN402" i="1"/>
  <c r="BM402" i="1" s="1"/>
  <c r="CM401" i="1"/>
  <c r="CJ401" i="1"/>
  <c r="CI401" i="1"/>
  <c r="CH401" i="1"/>
  <c r="CG401" i="1"/>
  <c r="CC401" i="1" s="1"/>
  <c r="CF401" i="1"/>
  <c r="CB401" i="1" s="1"/>
  <c r="BU401" i="1" s="1"/>
  <c r="CE401" i="1"/>
  <c r="BT401" i="1" s="1"/>
  <c r="CD401" i="1"/>
  <c r="BS401" i="1" s="1"/>
  <c r="BX401" i="1"/>
  <c r="BW401" i="1"/>
  <c r="BV401" i="1"/>
  <c r="BR401" i="1"/>
  <c r="BQ401" i="1"/>
  <c r="BP401" i="1"/>
  <c r="BO401" i="1"/>
  <c r="BN401" i="1"/>
  <c r="BL401" i="1"/>
  <c r="AN401" i="1"/>
  <c r="CM400" i="1"/>
  <c r="CJ400" i="1"/>
  <c r="CI400" i="1"/>
  <c r="CH400" i="1"/>
  <c r="CG400" i="1"/>
  <c r="CC400" i="1" s="1"/>
  <c r="CF400" i="1"/>
  <c r="CB400" i="1" s="1"/>
  <c r="BU400" i="1" s="1"/>
  <c r="CE400" i="1"/>
  <c r="BT400" i="1" s="1"/>
  <c r="CD400" i="1"/>
  <c r="BS400" i="1" s="1"/>
  <c r="BX400" i="1"/>
  <c r="BW400" i="1"/>
  <c r="BV400" i="1"/>
  <c r="BR400" i="1"/>
  <c r="BQ400" i="1"/>
  <c r="BO400" i="1"/>
  <c r="BP400" i="1" s="1"/>
  <c r="BN400" i="1"/>
  <c r="BL400" i="1"/>
  <c r="AN400" i="1"/>
  <c r="CM399" i="1"/>
  <c r="CJ399" i="1"/>
  <c r="CI399" i="1"/>
  <c r="CH399" i="1"/>
  <c r="CG399" i="1"/>
  <c r="CF399" i="1"/>
  <c r="CE399" i="1"/>
  <c r="CD399" i="1"/>
  <c r="BS399" i="1" s="1"/>
  <c r="CC399" i="1"/>
  <c r="BU399" i="1" s="1"/>
  <c r="CB399" i="1"/>
  <c r="BX399" i="1"/>
  <c r="BW399" i="1"/>
  <c r="BV399" i="1"/>
  <c r="BT399" i="1"/>
  <c r="BR399" i="1"/>
  <c r="BQ399" i="1"/>
  <c r="BO399" i="1"/>
  <c r="BP399" i="1" s="1"/>
  <c r="BN399" i="1"/>
  <c r="BL399" i="1"/>
  <c r="BM399" i="1" s="1"/>
  <c r="AN399" i="1"/>
  <c r="CM398" i="1"/>
  <c r="CJ398" i="1"/>
  <c r="CI398" i="1"/>
  <c r="CH398" i="1"/>
  <c r="CG398" i="1"/>
  <c r="CC398" i="1" s="1"/>
  <c r="CF398" i="1"/>
  <c r="CB398" i="1" s="1"/>
  <c r="CE398" i="1"/>
  <c r="BT398" i="1" s="1"/>
  <c r="CD398" i="1"/>
  <c r="BS398" i="1" s="1"/>
  <c r="BX398" i="1"/>
  <c r="BW398" i="1"/>
  <c r="BV398" i="1"/>
  <c r="BR398" i="1"/>
  <c r="BQ398" i="1"/>
  <c r="BO398" i="1"/>
  <c r="BP398" i="1" s="1"/>
  <c r="BN398" i="1"/>
  <c r="BL398" i="1"/>
  <c r="AN398" i="1"/>
  <c r="BM398" i="1" s="1"/>
  <c r="CM397" i="1"/>
  <c r="CJ397" i="1"/>
  <c r="CI397" i="1"/>
  <c r="CH397" i="1"/>
  <c r="CG397" i="1"/>
  <c r="CF397" i="1"/>
  <c r="CE397" i="1"/>
  <c r="CD397" i="1"/>
  <c r="BS397" i="1" s="1"/>
  <c r="CC397" i="1"/>
  <c r="CB397" i="1"/>
  <c r="BU397" i="1" s="1"/>
  <c r="BX397" i="1"/>
  <c r="BW397" i="1"/>
  <c r="BV397" i="1"/>
  <c r="BT397" i="1"/>
  <c r="BR397" i="1"/>
  <c r="BQ397" i="1"/>
  <c r="BO397" i="1"/>
  <c r="BP397" i="1" s="1"/>
  <c r="BN397" i="1"/>
  <c r="BL397" i="1"/>
  <c r="AN397" i="1"/>
  <c r="CM396" i="1"/>
  <c r="CJ396" i="1"/>
  <c r="CI396" i="1"/>
  <c r="CH396" i="1"/>
  <c r="CG396" i="1"/>
  <c r="CC396" i="1" s="1"/>
  <c r="CF396" i="1"/>
  <c r="CB396" i="1" s="1"/>
  <c r="BU396" i="1" s="1"/>
  <c r="CE396" i="1"/>
  <c r="BT396" i="1" s="1"/>
  <c r="CD396" i="1"/>
  <c r="BS396" i="1" s="1"/>
  <c r="BX396" i="1"/>
  <c r="BW396" i="1"/>
  <c r="BV396" i="1"/>
  <c r="BR396" i="1"/>
  <c r="BQ396" i="1"/>
  <c r="BO396" i="1"/>
  <c r="BP396" i="1" s="1"/>
  <c r="BN396" i="1"/>
  <c r="BL396" i="1"/>
  <c r="AN396" i="1"/>
  <c r="BM396" i="1" s="1"/>
  <c r="CM395" i="1"/>
  <c r="CJ395" i="1"/>
  <c r="CI395" i="1"/>
  <c r="CH395" i="1"/>
  <c r="CG395" i="1"/>
  <c r="CC395" i="1" s="1"/>
  <c r="CF395" i="1"/>
  <c r="CB395" i="1" s="1"/>
  <c r="CE395" i="1"/>
  <c r="BT395" i="1" s="1"/>
  <c r="CD395" i="1"/>
  <c r="BS395" i="1" s="1"/>
  <c r="BX395" i="1"/>
  <c r="BW395" i="1"/>
  <c r="BV395" i="1"/>
  <c r="BR395" i="1"/>
  <c r="BQ395" i="1"/>
  <c r="BO395" i="1"/>
  <c r="BP395" i="1" s="1"/>
  <c r="BN395" i="1"/>
  <c r="BL395" i="1"/>
  <c r="AN395" i="1"/>
  <c r="BM395" i="1" s="1"/>
  <c r="CM394" i="1"/>
  <c r="CJ394" i="1"/>
  <c r="CI394" i="1"/>
  <c r="CH394" i="1"/>
  <c r="CG394" i="1"/>
  <c r="CF394" i="1"/>
  <c r="CB394" i="1" s="1"/>
  <c r="BU394" i="1" s="1"/>
  <c r="CE394" i="1"/>
  <c r="CD394" i="1"/>
  <c r="BS394" i="1" s="1"/>
  <c r="CC394" i="1"/>
  <c r="BX394" i="1"/>
  <c r="BW394" i="1"/>
  <c r="BV394" i="1"/>
  <c r="BT394" i="1"/>
  <c r="BR394" i="1"/>
  <c r="BQ394" i="1"/>
  <c r="BO394" i="1"/>
  <c r="BP394" i="1" s="1"/>
  <c r="BN394" i="1"/>
  <c r="BL394" i="1"/>
  <c r="AN394" i="1"/>
  <c r="CM393" i="1"/>
  <c r="CJ393" i="1"/>
  <c r="CI393" i="1"/>
  <c r="CH393" i="1"/>
  <c r="CG393" i="1"/>
  <c r="CC393" i="1" s="1"/>
  <c r="CF393" i="1"/>
  <c r="CB393" i="1" s="1"/>
  <c r="BU393" i="1" s="1"/>
  <c r="CE393" i="1"/>
  <c r="CD393" i="1"/>
  <c r="BX393" i="1"/>
  <c r="BW393" i="1"/>
  <c r="BV393" i="1"/>
  <c r="BT393" i="1"/>
  <c r="BS393" i="1"/>
  <c r="BR393" i="1"/>
  <c r="BQ393" i="1"/>
  <c r="BP393" i="1"/>
  <c r="BO393" i="1"/>
  <c r="BN393" i="1"/>
  <c r="BL393" i="1"/>
  <c r="AN393" i="1"/>
  <c r="BM393" i="1" s="1"/>
  <c r="CM392" i="1"/>
  <c r="CJ392" i="1"/>
  <c r="CI392" i="1"/>
  <c r="CH392" i="1"/>
  <c r="CG392" i="1"/>
  <c r="CF392" i="1"/>
  <c r="CB392" i="1" s="1"/>
  <c r="BU392" i="1" s="1"/>
  <c r="CE392" i="1"/>
  <c r="BT392" i="1" s="1"/>
  <c r="CD392" i="1"/>
  <c r="BS392" i="1" s="1"/>
  <c r="CC392" i="1"/>
  <c r="BX392" i="1"/>
  <c r="BW392" i="1"/>
  <c r="BV392" i="1"/>
  <c r="BR392" i="1"/>
  <c r="BQ392" i="1"/>
  <c r="BO392" i="1"/>
  <c r="BP392" i="1" s="1"/>
  <c r="BN392" i="1"/>
  <c r="BL392" i="1"/>
  <c r="AN392" i="1"/>
  <c r="BM392" i="1" s="1"/>
  <c r="CM391" i="1"/>
  <c r="CJ391" i="1"/>
  <c r="CI391" i="1"/>
  <c r="CH391" i="1"/>
  <c r="CG391" i="1"/>
  <c r="CC391" i="1" s="1"/>
  <c r="CF391" i="1"/>
  <c r="CB391" i="1" s="1"/>
  <c r="CE391" i="1"/>
  <c r="BT391" i="1" s="1"/>
  <c r="CD391" i="1"/>
  <c r="BS391" i="1" s="1"/>
  <c r="BX391" i="1"/>
  <c r="BW391" i="1"/>
  <c r="BV391" i="1"/>
  <c r="BR391" i="1"/>
  <c r="BQ391" i="1"/>
  <c r="BP391" i="1"/>
  <c r="BO391" i="1"/>
  <c r="BN391" i="1"/>
  <c r="BL391" i="1"/>
  <c r="BM391" i="1" s="1"/>
  <c r="AN391" i="1"/>
  <c r="CM390" i="1"/>
  <c r="CJ390" i="1"/>
  <c r="CI390" i="1"/>
  <c r="CH390" i="1"/>
  <c r="CG390" i="1"/>
  <c r="CC390" i="1" s="1"/>
  <c r="CF390" i="1"/>
  <c r="CB390" i="1" s="1"/>
  <c r="CE390" i="1"/>
  <c r="CD390" i="1"/>
  <c r="BX390" i="1"/>
  <c r="BW390" i="1"/>
  <c r="BV390" i="1"/>
  <c r="BT390" i="1"/>
  <c r="BS390" i="1"/>
  <c r="BR390" i="1"/>
  <c r="BQ390" i="1"/>
  <c r="BO390" i="1"/>
  <c r="BP390" i="1" s="1"/>
  <c r="BN390" i="1"/>
  <c r="BM390" i="1"/>
  <c r="BL390" i="1"/>
  <c r="AN390" i="1"/>
  <c r="CM389" i="1"/>
  <c r="CJ389" i="1"/>
  <c r="CI389" i="1"/>
  <c r="CH389" i="1"/>
  <c r="CG389" i="1"/>
  <c r="CC389" i="1" s="1"/>
  <c r="CF389" i="1"/>
  <c r="CB389" i="1" s="1"/>
  <c r="CE389" i="1"/>
  <c r="BT389" i="1" s="1"/>
  <c r="CD389" i="1"/>
  <c r="BS389" i="1" s="1"/>
  <c r="BX389" i="1"/>
  <c r="BW389" i="1"/>
  <c r="BV389" i="1"/>
  <c r="BR389" i="1"/>
  <c r="BQ389" i="1"/>
  <c r="BO389" i="1"/>
  <c r="BN389" i="1"/>
  <c r="BL389" i="1"/>
  <c r="AN389" i="1"/>
  <c r="CM388" i="1"/>
  <c r="CJ388" i="1"/>
  <c r="CI388" i="1"/>
  <c r="CH388" i="1"/>
  <c r="CG388" i="1"/>
  <c r="CC388" i="1" s="1"/>
  <c r="CF388" i="1"/>
  <c r="CE388" i="1"/>
  <c r="BT388" i="1" s="1"/>
  <c r="CD388" i="1"/>
  <c r="CB388" i="1"/>
  <c r="BU388" i="1" s="1"/>
  <c r="BX388" i="1"/>
  <c r="BW388" i="1"/>
  <c r="BV388" i="1"/>
  <c r="BS388" i="1"/>
  <c r="BR388" i="1"/>
  <c r="BQ388" i="1"/>
  <c r="BO388" i="1"/>
  <c r="BP388" i="1" s="1"/>
  <c r="BN388" i="1"/>
  <c r="BL388" i="1"/>
  <c r="BM388" i="1" s="1"/>
  <c r="AN388" i="1"/>
  <c r="CM387" i="1"/>
  <c r="CJ387" i="1"/>
  <c r="CI387" i="1"/>
  <c r="CH387" i="1"/>
  <c r="CG387" i="1"/>
  <c r="CC387" i="1" s="1"/>
  <c r="CF387" i="1"/>
  <c r="CE387" i="1"/>
  <c r="CD387" i="1"/>
  <c r="BS387" i="1" s="1"/>
  <c r="CB387" i="1"/>
  <c r="BX387" i="1"/>
  <c r="BW387" i="1"/>
  <c r="BV387" i="1"/>
  <c r="BU387" i="1"/>
  <c r="BT387" i="1"/>
  <c r="BR387" i="1"/>
  <c r="BQ387" i="1"/>
  <c r="BP387" i="1"/>
  <c r="BO387" i="1"/>
  <c r="BN387" i="1"/>
  <c r="BL387" i="1"/>
  <c r="AN387" i="1"/>
  <c r="CM386" i="1"/>
  <c r="CJ386" i="1"/>
  <c r="CI386" i="1"/>
  <c r="CH386" i="1"/>
  <c r="CG386" i="1"/>
  <c r="CC386" i="1" s="1"/>
  <c r="CF386" i="1"/>
  <c r="CB386" i="1" s="1"/>
  <c r="CE386" i="1"/>
  <c r="BT386" i="1" s="1"/>
  <c r="CD386" i="1"/>
  <c r="BX386" i="1"/>
  <c r="BW386" i="1"/>
  <c r="BV386" i="1"/>
  <c r="BS386" i="1"/>
  <c r="BR386" i="1"/>
  <c r="BQ386" i="1"/>
  <c r="BO386" i="1"/>
  <c r="BP386" i="1" s="1"/>
  <c r="BN386" i="1"/>
  <c r="BL386" i="1"/>
  <c r="AN386" i="1"/>
  <c r="CM385" i="1"/>
  <c r="CJ385" i="1"/>
  <c r="CI385" i="1"/>
  <c r="CH385" i="1"/>
  <c r="CG385" i="1"/>
  <c r="CC385" i="1" s="1"/>
  <c r="CF385" i="1"/>
  <c r="CE385" i="1"/>
  <c r="CD385" i="1"/>
  <c r="BS385" i="1" s="1"/>
  <c r="CB385" i="1"/>
  <c r="BX385" i="1"/>
  <c r="BW385" i="1"/>
  <c r="BV385" i="1"/>
  <c r="BT385" i="1"/>
  <c r="BR385" i="1"/>
  <c r="BQ385" i="1"/>
  <c r="BO385" i="1"/>
  <c r="BP385" i="1" s="1"/>
  <c r="BN385" i="1"/>
  <c r="BL385" i="1"/>
  <c r="AN385" i="1"/>
  <c r="BM385" i="1" s="1"/>
  <c r="CM384" i="1"/>
  <c r="CJ384" i="1"/>
  <c r="CI384" i="1"/>
  <c r="CH384" i="1"/>
  <c r="CG384" i="1"/>
  <c r="CC384" i="1" s="1"/>
  <c r="CF384" i="1"/>
  <c r="CB384" i="1" s="1"/>
  <c r="BU384" i="1" s="1"/>
  <c r="CE384" i="1"/>
  <c r="BT384" i="1" s="1"/>
  <c r="CD384" i="1"/>
  <c r="BS384" i="1" s="1"/>
  <c r="BX384" i="1"/>
  <c r="BW384" i="1"/>
  <c r="BV384" i="1"/>
  <c r="BR384" i="1"/>
  <c r="BQ384" i="1"/>
  <c r="BP384" i="1"/>
  <c r="BO384" i="1"/>
  <c r="BN384" i="1"/>
  <c r="BL384" i="1"/>
  <c r="AN384" i="1"/>
  <c r="BM384" i="1" s="1"/>
  <c r="CM383" i="1"/>
  <c r="CJ383" i="1"/>
  <c r="CI383" i="1"/>
  <c r="CH383" i="1"/>
  <c r="CG383" i="1"/>
  <c r="CC383" i="1" s="1"/>
  <c r="CF383" i="1"/>
  <c r="CE383" i="1"/>
  <c r="BT383" i="1" s="1"/>
  <c r="CD383" i="1"/>
  <c r="BS383" i="1" s="1"/>
  <c r="CB383" i="1"/>
  <c r="BX383" i="1"/>
  <c r="BW383" i="1"/>
  <c r="BV383" i="1"/>
  <c r="BR383" i="1"/>
  <c r="BQ383" i="1"/>
  <c r="BO383" i="1"/>
  <c r="BP383" i="1" s="1"/>
  <c r="BN383" i="1"/>
  <c r="BL383" i="1"/>
  <c r="AN383" i="1"/>
  <c r="BM383" i="1" s="1"/>
  <c r="CM382" i="1"/>
  <c r="CJ382" i="1"/>
  <c r="CI382" i="1"/>
  <c r="CH382" i="1"/>
  <c r="CG382" i="1"/>
  <c r="CF382" i="1"/>
  <c r="CB382" i="1" s="1"/>
  <c r="CE382" i="1"/>
  <c r="BT382" i="1" s="1"/>
  <c r="CD382" i="1"/>
  <c r="BS382" i="1" s="1"/>
  <c r="CC382" i="1"/>
  <c r="BX382" i="1"/>
  <c r="BW382" i="1"/>
  <c r="BV382" i="1"/>
  <c r="BU382" i="1"/>
  <c r="BR382" i="1"/>
  <c r="BQ382" i="1"/>
  <c r="BO382" i="1"/>
  <c r="BN382" i="1"/>
  <c r="BL382" i="1"/>
  <c r="AN382" i="1"/>
  <c r="BM382" i="1" s="1"/>
  <c r="CM381" i="1"/>
  <c r="CJ381" i="1"/>
  <c r="CI381" i="1"/>
  <c r="CH381" i="1"/>
  <c r="CG381" i="1"/>
  <c r="CC381" i="1" s="1"/>
  <c r="CF381" i="1"/>
  <c r="CB381" i="1" s="1"/>
  <c r="CE381" i="1"/>
  <c r="CD381" i="1"/>
  <c r="BX381" i="1"/>
  <c r="BW381" i="1"/>
  <c r="BV381" i="1"/>
  <c r="BT381" i="1"/>
  <c r="BS381" i="1"/>
  <c r="BR381" i="1"/>
  <c r="BQ381" i="1"/>
  <c r="BO381" i="1"/>
  <c r="BP381" i="1" s="1"/>
  <c r="BN381" i="1"/>
  <c r="BL381" i="1"/>
  <c r="AN381" i="1"/>
  <c r="CM380" i="1"/>
  <c r="CJ380" i="1"/>
  <c r="CI380" i="1"/>
  <c r="CH380" i="1"/>
  <c r="CG380" i="1"/>
  <c r="CC380" i="1" s="1"/>
  <c r="BU380" i="1" s="1"/>
  <c r="CF380" i="1"/>
  <c r="CE380" i="1"/>
  <c r="BT380" i="1" s="1"/>
  <c r="CD380" i="1"/>
  <c r="BS380" i="1" s="1"/>
  <c r="CB380" i="1"/>
  <c r="BX380" i="1"/>
  <c r="BW380" i="1"/>
  <c r="BV380" i="1"/>
  <c r="BR380" i="1"/>
  <c r="BQ380" i="1"/>
  <c r="BO380" i="1"/>
  <c r="BP380" i="1" s="1"/>
  <c r="BN380" i="1"/>
  <c r="BL380" i="1"/>
  <c r="AN380" i="1"/>
  <c r="BM380" i="1" s="1"/>
  <c r="CM379" i="1"/>
  <c r="CJ379" i="1"/>
  <c r="CI379" i="1"/>
  <c r="CH379" i="1"/>
  <c r="CG379" i="1"/>
  <c r="CC379" i="1" s="1"/>
  <c r="CF379" i="1"/>
  <c r="CB379" i="1" s="1"/>
  <c r="CE379" i="1"/>
  <c r="BT379" i="1" s="1"/>
  <c r="CD379" i="1"/>
  <c r="BS379" i="1" s="1"/>
  <c r="BX379" i="1"/>
  <c r="BW379" i="1"/>
  <c r="BV379" i="1"/>
  <c r="BR379" i="1"/>
  <c r="BQ379" i="1"/>
  <c r="BO379" i="1"/>
  <c r="BP379" i="1" s="1"/>
  <c r="BN379" i="1"/>
  <c r="BL379" i="1"/>
  <c r="AN379" i="1"/>
  <c r="CM378" i="1"/>
  <c r="CJ378" i="1"/>
  <c r="CI378" i="1"/>
  <c r="CH378" i="1"/>
  <c r="CG378" i="1"/>
  <c r="CC378" i="1" s="1"/>
  <c r="CF378" i="1"/>
  <c r="CB378" i="1" s="1"/>
  <c r="CE378" i="1"/>
  <c r="BT378" i="1" s="1"/>
  <c r="CD378" i="1"/>
  <c r="BX378" i="1"/>
  <c r="BW378" i="1"/>
  <c r="BV378" i="1"/>
  <c r="BS378" i="1"/>
  <c r="BR378" i="1"/>
  <c r="BQ378" i="1"/>
  <c r="BO378" i="1"/>
  <c r="BP378" i="1" s="1"/>
  <c r="BN378" i="1"/>
  <c r="BM378" i="1"/>
  <c r="BL378" i="1"/>
  <c r="AN378" i="1"/>
  <c r="CM377" i="1"/>
  <c r="CJ377" i="1"/>
  <c r="CI377" i="1"/>
  <c r="CH377" i="1"/>
  <c r="CG377" i="1"/>
  <c r="CF377" i="1"/>
  <c r="CB377" i="1" s="1"/>
  <c r="CE377" i="1"/>
  <c r="BT377" i="1" s="1"/>
  <c r="CD377" i="1"/>
  <c r="BS377" i="1" s="1"/>
  <c r="CC377" i="1"/>
  <c r="BX377" i="1"/>
  <c r="BW377" i="1"/>
  <c r="BV377" i="1"/>
  <c r="BR377" i="1"/>
  <c r="BQ377" i="1"/>
  <c r="BO377" i="1"/>
  <c r="BN377" i="1"/>
  <c r="BL377" i="1"/>
  <c r="AN377" i="1"/>
  <c r="CM376" i="1"/>
  <c r="CJ376" i="1"/>
  <c r="CI376" i="1"/>
  <c r="CH376" i="1"/>
  <c r="CG376" i="1"/>
  <c r="CC376" i="1" s="1"/>
  <c r="CF376" i="1"/>
  <c r="CB376" i="1" s="1"/>
  <c r="BU376" i="1" s="1"/>
  <c r="CE376" i="1"/>
  <c r="BT376" i="1" s="1"/>
  <c r="CD376" i="1"/>
  <c r="BX376" i="1"/>
  <c r="BW376" i="1"/>
  <c r="BV376" i="1"/>
  <c r="BS376" i="1"/>
  <c r="BR376" i="1"/>
  <c r="BQ376" i="1"/>
  <c r="BO376" i="1"/>
  <c r="BP376" i="1" s="1"/>
  <c r="BN376" i="1"/>
  <c r="BL376" i="1"/>
  <c r="AN376" i="1"/>
  <c r="CM375" i="1"/>
  <c r="CJ375" i="1"/>
  <c r="CI375" i="1"/>
  <c r="CH375" i="1"/>
  <c r="CG375" i="1"/>
  <c r="CC375" i="1" s="1"/>
  <c r="BU375" i="1" s="1"/>
  <c r="CF375" i="1"/>
  <c r="CB375" i="1" s="1"/>
  <c r="CE375" i="1"/>
  <c r="BT375" i="1" s="1"/>
  <c r="CD375" i="1"/>
  <c r="BS375" i="1" s="1"/>
  <c r="BX375" i="1"/>
  <c r="BW375" i="1"/>
  <c r="BV375" i="1"/>
  <c r="BR375" i="1"/>
  <c r="BQ375" i="1"/>
  <c r="BO375" i="1"/>
  <c r="BP375" i="1" s="1"/>
  <c r="BN375" i="1"/>
  <c r="BL375" i="1"/>
  <c r="AN375" i="1"/>
  <c r="CM374" i="1"/>
  <c r="CJ374" i="1"/>
  <c r="CI374" i="1"/>
  <c r="CH374" i="1"/>
  <c r="CG374" i="1"/>
  <c r="CC374" i="1" s="1"/>
  <c r="CF374" i="1"/>
  <c r="CB374" i="1" s="1"/>
  <c r="CE374" i="1"/>
  <c r="BT374" i="1" s="1"/>
  <c r="CD374" i="1"/>
  <c r="BS374" i="1" s="1"/>
  <c r="BX374" i="1"/>
  <c r="BW374" i="1"/>
  <c r="BV374" i="1"/>
  <c r="BR374" i="1"/>
  <c r="BQ374" i="1"/>
  <c r="BO374" i="1"/>
  <c r="BP374" i="1" s="1"/>
  <c r="BN374" i="1"/>
  <c r="BL374" i="1"/>
  <c r="AN374" i="1"/>
  <c r="BM374" i="1" s="1"/>
  <c r="CM373" i="1"/>
  <c r="CJ373" i="1"/>
  <c r="CI373" i="1"/>
  <c r="CH373" i="1"/>
  <c r="CG373" i="1"/>
  <c r="CF373" i="1"/>
  <c r="CE373" i="1"/>
  <c r="CD373" i="1"/>
  <c r="CC373" i="1"/>
  <c r="CB373" i="1"/>
  <c r="BX373" i="1"/>
  <c r="BW373" i="1"/>
  <c r="BV373" i="1"/>
  <c r="BT373" i="1"/>
  <c r="BS373" i="1"/>
  <c r="BR373" i="1"/>
  <c r="BQ373" i="1"/>
  <c r="BO373" i="1"/>
  <c r="BP373" i="1" s="1"/>
  <c r="BN373" i="1"/>
  <c r="BL373" i="1"/>
  <c r="AN373" i="1"/>
  <c r="BM373" i="1" s="1"/>
  <c r="CM372" i="1"/>
  <c r="CJ372" i="1"/>
  <c r="CI372" i="1"/>
  <c r="CH372" i="1"/>
  <c r="CG372" i="1"/>
  <c r="CC372" i="1" s="1"/>
  <c r="CF372" i="1"/>
  <c r="CB372" i="1" s="1"/>
  <c r="CE372" i="1"/>
  <c r="BT372" i="1" s="1"/>
  <c r="CD372" i="1"/>
  <c r="BS372" i="1" s="1"/>
  <c r="BX372" i="1"/>
  <c r="BW372" i="1"/>
  <c r="BV372" i="1"/>
  <c r="BR372" i="1"/>
  <c r="BQ372" i="1"/>
  <c r="BO372" i="1"/>
  <c r="BP372" i="1" s="1"/>
  <c r="BN372" i="1"/>
  <c r="BL372" i="1"/>
  <c r="AN372" i="1"/>
  <c r="CM371" i="1"/>
  <c r="CJ371" i="1"/>
  <c r="CI371" i="1"/>
  <c r="CH371" i="1"/>
  <c r="CG371" i="1"/>
  <c r="CC371" i="1" s="1"/>
  <c r="CF371" i="1"/>
  <c r="CB371" i="1" s="1"/>
  <c r="CE371" i="1"/>
  <c r="CD371" i="1"/>
  <c r="BX371" i="1"/>
  <c r="BW371" i="1"/>
  <c r="BV371" i="1"/>
  <c r="BT371" i="1"/>
  <c r="BS371" i="1"/>
  <c r="BR371" i="1"/>
  <c r="BQ371" i="1"/>
  <c r="BO371" i="1"/>
  <c r="BP371" i="1" s="1"/>
  <c r="BN371" i="1"/>
  <c r="BM371" i="1"/>
  <c r="BL371" i="1"/>
  <c r="AN371" i="1"/>
  <c r="CM370" i="1"/>
  <c r="CJ370" i="1"/>
  <c r="CI370" i="1"/>
  <c r="CH370" i="1"/>
  <c r="CG370" i="1"/>
  <c r="CC370" i="1" s="1"/>
  <c r="BU370" i="1" s="1"/>
  <c r="CF370" i="1"/>
  <c r="CB370" i="1" s="1"/>
  <c r="CE370" i="1"/>
  <c r="CD370" i="1"/>
  <c r="BS370" i="1" s="1"/>
  <c r="BX370" i="1"/>
  <c r="BW370" i="1"/>
  <c r="BV370" i="1"/>
  <c r="BT370" i="1"/>
  <c r="BR370" i="1"/>
  <c r="BQ370" i="1"/>
  <c r="BO370" i="1"/>
  <c r="BP370" i="1" s="1"/>
  <c r="BN370" i="1"/>
  <c r="BL370" i="1"/>
  <c r="AN370" i="1"/>
  <c r="CM369" i="1"/>
  <c r="CJ369" i="1"/>
  <c r="CI369" i="1"/>
  <c r="CH369" i="1"/>
  <c r="CG369" i="1"/>
  <c r="CC369" i="1" s="1"/>
  <c r="CF369" i="1"/>
  <c r="CB369" i="1" s="1"/>
  <c r="BU369" i="1" s="1"/>
  <c r="CE369" i="1"/>
  <c r="BT369" i="1" s="1"/>
  <c r="CD369" i="1"/>
  <c r="BS369" i="1" s="1"/>
  <c r="BX369" i="1"/>
  <c r="BW369" i="1"/>
  <c r="BV369" i="1"/>
  <c r="BR369" i="1"/>
  <c r="BQ369" i="1"/>
  <c r="BO369" i="1"/>
  <c r="BP369" i="1" s="1"/>
  <c r="BN369" i="1"/>
  <c r="BL369" i="1"/>
  <c r="AN369" i="1"/>
  <c r="BM369" i="1" s="1"/>
  <c r="CM368" i="1"/>
  <c r="CJ368" i="1"/>
  <c r="CI368" i="1"/>
  <c r="CH368" i="1"/>
  <c r="CG368" i="1"/>
  <c r="CF368" i="1"/>
  <c r="CE368" i="1"/>
  <c r="BT368" i="1" s="1"/>
  <c r="CD368" i="1"/>
  <c r="BS368" i="1" s="1"/>
  <c r="CC368" i="1"/>
  <c r="CB368" i="1"/>
  <c r="BU368" i="1" s="1"/>
  <c r="BX368" i="1"/>
  <c r="BW368" i="1"/>
  <c r="BV368" i="1"/>
  <c r="BR368" i="1"/>
  <c r="BQ368" i="1"/>
  <c r="BO368" i="1"/>
  <c r="BP368" i="1" s="1"/>
  <c r="BN368" i="1"/>
  <c r="BL368" i="1"/>
  <c r="AN368" i="1"/>
  <c r="BM368" i="1" s="1"/>
  <c r="CM367" i="1"/>
  <c r="CJ367" i="1"/>
  <c r="CI367" i="1"/>
  <c r="CH367" i="1"/>
  <c r="CG367" i="1"/>
  <c r="CC367" i="1" s="1"/>
  <c r="CF367" i="1"/>
  <c r="CB367" i="1" s="1"/>
  <c r="BU367" i="1" s="1"/>
  <c r="CE367" i="1"/>
  <c r="BT367" i="1" s="1"/>
  <c r="CD367" i="1"/>
  <c r="BS367" i="1" s="1"/>
  <c r="BX367" i="1"/>
  <c r="BW367" i="1"/>
  <c r="BV367" i="1"/>
  <c r="BR367" i="1"/>
  <c r="BQ367" i="1"/>
  <c r="BO367" i="1"/>
  <c r="BP367" i="1" s="1"/>
  <c r="BN367" i="1"/>
  <c r="BL367" i="1"/>
  <c r="AN367" i="1"/>
  <c r="CM366" i="1"/>
  <c r="CJ366" i="1"/>
  <c r="CI366" i="1"/>
  <c r="CH366" i="1"/>
  <c r="CG366" i="1"/>
  <c r="CC366" i="1" s="1"/>
  <c r="CF366" i="1"/>
  <c r="CB366" i="1" s="1"/>
  <c r="CE366" i="1"/>
  <c r="BT366" i="1" s="1"/>
  <c r="CD366" i="1"/>
  <c r="BS366" i="1" s="1"/>
  <c r="BX366" i="1"/>
  <c r="BW366" i="1"/>
  <c r="BV366" i="1"/>
  <c r="BR366" i="1"/>
  <c r="BQ366" i="1"/>
  <c r="BO366" i="1"/>
  <c r="BP366" i="1" s="1"/>
  <c r="BN366" i="1"/>
  <c r="BL366" i="1"/>
  <c r="AN366" i="1"/>
  <c r="BM366" i="1" s="1"/>
  <c r="CM365" i="1"/>
  <c r="CJ365" i="1"/>
  <c r="CI365" i="1"/>
  <c r="CH365" i="1"/>
  <c r="CG365" i="1"/>
  <c r="CF365" i="1"/>
  <c r="CB365" i="1" s="1"/>
  <c r="BU365" i="1" s="1"/>
  <c r="CE365" i="1"/>
  <c r="BT365" i="1" s="1"/>
  <c r="CD365" i="1"/>
  <c r="BS365" i="1" s="1"/>
  <c r="CC365" i="1"/>
  <c r="BX365" i="1"/>
  <c r="BW365" i="1"/>
  <c r="BV365" i="1"/>
  <c r="BR365" i="1"/>
  <c r="BQ365" i="1"/>
  <c r="BP365" i="1"/>
  <c r="BO365" i="1"/>
  <c r="BN365" i="1"/>
  <c r="BL365" i="1"/>
  <c r="AN365" i="1"/>
  <c r="CM364" i="1"/>
  <c r="CJ364" i="1"/>
  <c r="CI364" i="1"/>
  <c r="CH364" i="1"/>
  <c r="CG364" i="1"/>
  <c r="CC364" i="1" s="1"/>
  <c r="CF364" i="1"/>
  <c r="CB364" i="1" s="1"/>
  <c r="CE364" i="1"/>
  <c r="BT364" i="1" s="1"/>
  <c r="CD364" i="1"/>
  <c r="BX364" i="1"/>
  <c r="BW364" i="1"/>
  <c r="BV364" i="1"/>
  <c r="BS364" i="1"/>
  <c r="BR364" i="1"/>
  <c r="BQ364" i="1"/>
  <c r="BO364" i="1"/>
  <c r="BP364" i="1" s="1"/>
  <c r="BN364" i="1"/>
  <c r="BM364" i="1"/>
  <c r="BL364" i="1"/>
  <c r="AN364" i="1"/>
  <c r="CM363" i="1"/>
  <c r="CJ363" i="1"/>
  <c r="CI363" i="1"/>
  <c r="CH363" i="1"/>
  <c r="CG363" i="1"/>
  <c r="CF363" i="1"/>
  <c r="CE363" i="1"/>
  <c r="CD363" i="1"/>
  <c r="BS363" i="1" s="1"/>
  <c r="CC363" i="1"/>
  <c r="BU363" i="1" s="1"/>
  <c r="CB363" i="1"/>
  <c r="BX363" i="1"/>
  <c r="BW363" i="1"/>
  <c r="BV363" i="1"/>
  <c r="BT363" i="1"/>
  <c r="BR363" i="1"/>
  <c r="BQ363" i="1"/>
  <c r="BP363" i="1"/>
  <c r="BO363" i="1"/>
  <c r="BN363" i="1"/>
  <c r="BL363" i="1"/>
  <c r="BM363" i="1" s="1"/>
  <c r="AN363" i="1"/>
  <c r="CM362" i="1"/>
  <c r="CJ362" i="1"/>
  <c r="CI362" i="1"/>
  <c r="CH362" i="1"/>
  <c r="CG362" i="1"/>
  <c r="CC362" i="1" s="1"/>
  <c r="CF362" i="1"/>
  <c r="CB362" i="1" s="1"/>
  <c r="CE362" i="1"/>
  <c r="BT362" i="1" s="1"/>
  <c r="CD362" i="1"/>
  <c r="BX362" i="1"/>
  <c r="BW362" i="1"/>
  <c r="BV362" i="1"/>
  <c r="BS362" i="1"/>
  <c r="BR362" i="1"/>
  <c r="BQ362" i="1"/>
  <c r="BO362" i="1"/>
  <c r="BP362" i="1" s="1"/>
  <c r="BN362" i="1"/>
  <c r="BL362" i="1"/>
  <c r="AN362" i="1"/>
  <c r="BM362" i="1" s="1"/>
  <c r="CM361" i="1"/>
  <c r="CJ361" i="1"/>
  <c r="CI361" i="1"/>
  <c r="CH361" i="1"/>
  <c r="CG361" i="1"/>
  <c r="CC361" i="1" s="1"/>
  <c r="BU361" i="1" s="1"/>
  <c r="CF361" i="1"/>
  <c r="CE361" i="1"/>
  <c r="CD361" i="1"/>
  <c r="CB361" i="1"/>
  <c r="BX361" i="1"/>
  <c r="BW361" i="1"/>
  <c r="BV361" i="1"/>
  <c r="BT361" i="1"/>
  <c r="BS361" i="1"/>
  <c r="BR361" i="1"/>
  <c r="BQ361" i="1"/>
  <c r="BO361" i="1"/>
  <c r="BP361" i="1" s="1"/>
  <c r="BN361" i="1"/>
  <c r="BL361" i="1"/>
  <c r="AN361" i="1"/>
  <c r="BM361" i="1" s="1"/>
  <c r="CM360" i="1"/>
  <c r="CJ360" i="1"/>
  <c r="CI360" i="1"/>
  <c r="CH360" i="1"/>
  <c r="CG360" i="1"/>
  <c r="CC360" i="1" s="1"/>
  <c r="CF360" i="1"/>
  <c r="CB360" i="1" s="1"/>
  <c r="CE360" i="1"/>
  <c r="BT360" i="1" s="1"/>
  <c r="CD360" i="1"/>
  <c r="BS360" i="1" s="1"/>
  <c r="BX360" i="1"/>
  <c r="BW360" i="1"/>
  <c r="BV360" i="1"/>
  <c r="BR360" i="1"/>
  <c r="BQ360" i="1"/>
  <c r="BO360" i="1"/>
  <c r="BP360" i="1" s="1"/>
  <c r="BN360" i="1"/>
  <c r="BL360" i="1"/>
  <c r="AN360" i="1"/>
  <c r="CM359" i="1"/>
  <c r="CJ359" i="1"/>
  <c r="CI359" i="1"/>
  <c r="CH359" i="1"/>
  <c r="CG359" i="1"/>
  <c r="CC359" i="1" s="1"/>
  <c r="CF359" i="1"/>
  <c r="CE359" i="1"/>
  <c r="BT359" i="1" s="1"/>
  <c r="CD359" i="1"/>
  <c r="CB359" i="1"/>
  <c r="BU359" i="1" s="1"/>
  <c r="BX359" i="1"/>
  <c r="BW359" i="1"/>
  <c r="BV359" i="1"/>
  <c r="BS359" i="1"/>
  <c r="BR359" i="1"/>
  <c r="BQ359" i="1"/>
  <c r="BO359" i="1"/>
  <c r="BP359" i="1" s="1"/>
  <c r="BN359" i="1"/>
  <c r="BL359" i="1"/>
  <c r="BM359" i="1" s="1"/>
  <c r="AN359" i="1"/>
  <c r="CM358" i="1"/>
  <c r="CJ358" i="1"/>
  <c r="CI358" i="1"/>
  <c r="CH358" i="1"/>
  <c r="CG358" i="1"/>
  <c r="CC358" i="1" s="1"/>
  <c r="CF358" i="1"/>
  <c r="CB358" i="1" s="1"/>
  <c r="CE358" i="1"/>
  <c r="BT358" i="1" s="1"/>
  <c r="CD358" i="1"/>
  <c r="BS358" i="1" s="1"/>
  <c r="BX358" i="1"/>
  <c r="BW358" i="1"/>
  <c r="BV358" i="1"/>
  <c r="BU358" i="1"/>
  <c r="BR358" i="1"/>
  <c r="BQ358" i="1"/>
  <c r="BP358" i="1"/>
  <c r="BO358" i="1"/>
  <c r="BN358" i="1"/>
  <c r="BL358" i="1"/>
  <c r="AN358" i="1"/>
  <c r="BM358" i="1" s="1"/>
  <c r="CM357" i="1"/>
  <c r="CJ357" i="1"/>
  <c r="CI357" i="1"/>
  <c r="CH357" i="1"/>
  <c r="CG357" i="1"/>
  <c r="CC357" i="1" s="1"/>
  <c r="CF357" i="1"/>
  <c r="CB357" i="1" s="1"/>
  <c r="CE357" i="1"/>
  <c r="BT357" i="1" s="1"/>
  <c r="CD357" i="1"/>
  <c r="BS357" i="1" s="1"/>
  <c r="BX357" i="1"/>
  <c r="BW357" i="1"/>
  <c r="BV357" i="1"/>
  <c r="BR357" i="1"/>
  <c r="BQ357" i="1"/>
  <c r="BO357" i="1"/>
  <c r="BP357" i="1" s="1"/>
  <c r="BN357" i="1"/>
  <c r="BL357" i="1"/>
  <c r="AN357" i="1"/>
  <c r="CM356" i="1"/>
  <c r="CJ356" i="1"/>
  <c r="CI356" i="1"/>
  <c r="CH356" i="1"/>
  <c r="CG356" i="1"/>
  <c r="CF356" i="1"/>
  <c r="CE356" i="1"/>
  <c r="BT356" i="1" s="1"/>
  <c r="CD356" i="1"/>
  <c r="BS356" i="1" s="1"/>
  <c r="CC356" i="1"/>
  <c r="CB356" i="1"/>
  <c r="BX356" i="1"/>
  <c r="BW356" i="1"/>
  <c r="BV356" i="1"/>
  <c r="BR356" i="1"/>
  <c r="BQ356" i="1"/>
  <c r="BO356" i="1"/>
  <c r="BP356" i="1" s="1"/>
  <c r="BN356" i="1"/>
  <c r="BL356" i="1"/>
  <c r="BM356" i="1" s="1"/>
  <c r="AN356" i="1"/>
  <c r="CM355" i="1"/>
  <c r="CJ355" i="1"/>
  <c r="CI355" i="1"/>
  <c r="CH355" i="1"/>
  <c r="CG355" i="1"/>
  <c r="CC355" i="1" s="1"/>
  <c r="CF355" i="1"/>
  <c r="CB355" i="1" s="1"/>
  <c r="BU355" i="1" s="1"/>
  <c r="CE355" i="1"/>
  <c r="BT355" i="1" s="1"/>
  <c r="CD355" i="1"/>
  <c r="BS355" i="1" s="1"/>
  <c r="BX355" i="1"/>
  <c r="BW355" i="1"/>
  <c r="BV355" i="1"/>
  <c r="BR355" i="1"/>
  <c r="BQ355" i="1"/>
  <c r="BO355" i="1"/>
  <c r="BP355" i="1" s="1"/>
  <c r="BN355" i="1"/>
  <c r="BL355" i="1"/>
  <c r="AN355" i="1"/>
  <c r="CM354" i="1"/>
  <c r="CJ354" i="1"/>
  <c r="CI354" i="1"/>
  <c r="CH354" i="1"/>
  <c r="CG354" i="1"/>
  <c r="CC354" i="1" s="1"/>
  <c r="BU354" i="1" s="1"/>
  <c r="CF354" i="1"/>
  <c r="CB354" i="1" s="1"/>
  <c r="CE354" i="1"/>
  <c r="BT354" i="1" s="1"/>
  <c r="CD354" i="1"/>
  <c r="BS354" i="1" s="1"/>
  <c r="BX354" i="1"/>
  <c r="BW354" i="1"/>
  <c r="BV354" i="1"/>
  <c r="BR354" i="1"/>
  <c r="BQ354" i="1"/>
  <c r="BO354" i="1"/>
  <c r="BP354" i="1" s="1"/>
  <c r="BN354" i="1"/>
  <c r="BL354" i="1"/>
  <c r="BM354" i="1" s="1"/>
  <c r="AN354" i="1"/>
  <c r="CM353" i="1"/>
  <c r="CJ353" i="1"/>
  <c r="CI353" i="1"/>
  <c r="CH353" i="1"/>
  <c r="CG353" i="1"/>
  <c r="CF353" i="1"/>
  <c r="CB353" i="1" s="1"/>
  <c r="CE353" i="1"/>
  <c r="CD353" i="1"/>
  <c r="BS353" i="1" s="1"/>
  <c r="CC353" i="1"/>
  <c r="BX353" i="1"/>
  <c r="BW353" i="1"/>
  <c r="BV353" i="1"/>
  <c r="BT353" i="1"/>
  <c r="BR353" i="1"/>
  <c r="BQ353" i="1"/>
  <c r="BO353" i="1"/>
  <c r="BN353" i="1"/>
  <c r="BL353" i="1"/>
  <c r="AN353" i="1"/>
  <c r="CM352" i="1"/>
  <c r="CJ352" i="1"/>
  <c r="CI352" i="1"/>
  <c r="CH352" i="1"/>
  <c r="CG352" i="1"/>
  <c r="CC352" i="1" s="1"/>
  <c r="CF352" i="1"/>
  <c r="CB352" i="1" s="1"/>
  <c r="CE352" i="1"/>
  <c r="BT352" i="1" s="1"/>
  <c r="CD352" i="1"/>
  <c r="BS352" i="1" s="1"/>
  <c r="BX352" i="1"/>
  <c r="BW352" i="1"/>
  <c r="BV352" i="1"/>
  <c r="BR352" i="1"/>
  <c r="BQ352" i="1"/>
  <c r="BO352" i="1"/>
  <c r="BP352" i="1" s="1"/>
  <c r="BN352" i="1"/>
  <c r="BL352" i="1"/>
  <c r="BM352" i="1" s="1"/>
  <c r="AN352" i="1"/>
  <c r="CM351" i="1"/>
  <c r="CJ351" i="1"/>
  <c r="CI351" i="1"/>
  <c r="CH351" i="1"/>
  <c r="CG351" i="1"/>
  <c r="CF351" i="1"/>
  <c r="CE351" i="1"/>
  <c r="CD351" i="1"/>
  <c r="BS351" i="1" s="1"/>
  <c r="CC351" i="1"/>
  <c r="CB351" i="1"/>
  <c r="BX351" i="1"/>
  <c r="BW351" i="1"/>
  <c r="BV351" i="1"/>
  <c r="BT351" i="1"/>
  <c r="BR351" i="1"/>
  <c r="BQ351" i="1"/>
  <c r="BO351" i="1"/>
  <c r="BP351" i="1" s="1"/>
  <c r="BN351" i="1"/>
  <c r="BL351" i="1"/>
  <c r="AN351" i="1"/>
  <c r="CM350" i="1"/>
  <c r="CJ350" i="1"/>
  <c r="CI350" i="1"/>
  <c r="CH350" i="1"/>
  <c r="CG350" i="1"/>
  <c r="CC350" i="1" s="1"/>
  <c r="CF350" i="1"/>
  <c r="CB350" i="1" s="1"/>
  <c r="CE350" i="1"/>
  <c r="BT350" i="1" s="1"/>
  <c r="CD350" i="1"/>
  <c r="BX350" i="1"/>
  <c r="BW350" i="1"/>
  <c r="BV350" i="1"/>
  <c r="BS350" i="1"/>
  <c r="BR350" i="1"/>
  <c r="BQ350" i="1"/>
  <c r="BP350" i="1"/>
  <c r="BO350" i="1"/>
  <c r="BN350" i="1"/>
  <c r="BL350" i="1"/>
  <c r="AN350" i="1"/>
  <c r="BM350" i="1" s="1"/>
  <c r="CM349" i="1"/>
  <c r="CJ349" i="1"/>
  <c r="CI349" i="1"/>
  <c r="CH349" i="1"/>
  <c r="CG349" i="1"/>
  <c r="CF349" i="1"/>
  <c r="CE349" i="1"/>
  <c r="BT349" i="1" s="1"/>
  <c r="CD349" i="1"/>
  <c r="BS349" i="1" s="1"/>
  <c r="CC349" i="1"/>
  <c r="CB349" i="1"/>
  <c r="BX349" i="1"/>
  <c r="BW349" i="1"/>
  <c r="BV349" i="1"/>
  <c r="BR349" i="1"/>
  <c r="BQ349" i="1"/>
  <c r="BO349" i="1"/>
  <c r="BP349" i="1" s="1"/>
  <c r="BN349" i="1"/>
  <c r="BL349" i="1"/>
  <c r="AN349" i="1"/>
  <c r="BM349" i="1" s="1"/>
  <c r="CM348" i="1"/>
  <c r="CJ348" i="1"/>
  <c r="CI348" i="1"/>
  <c r="CH348" i="1"/>
  <c r="CG348" i="1"/>
  <c r="CC348" i="1" s="1"/>
  <c r="CF348" i="1"/>
  <c r="CB348" i="1" s="1"/>
  <c r="BU348" i="1" s="1"/>
  <c r="CE348" i="1"/>
  <c r="BT348" i="1" s="1"/>
  <c r="CD348" i="1"/>
  <c r="BS348" i="1" s="1"/>
  <c r="BX348" i="1"/>
  <c r="BW348" i="1"/>
  <c r="BV348" i="1"/>
  <c r="BR348" i="1"/>
  <c r="BQ348" i="1"/>
  <c r="BO348" i="1"/>
  <c r="BN348" i="1"/>
  <c r="BL348" i="1"/>
  <c r="AN348" i="1"/>
  <c r="CM347" i="1"/>
  <c r="CJ347" i="1"/>
  <c r="CI347" i="1"/>
  <c r="CH347" i="1"/>
  <c r="CG347" i="1"/>
  <c r="CC347" i="1" s="1"/>
  <c r="CF347" i="1"/>
  <c r="CB347" i="1" s="1"/>
  <c r="BU347" i="1" s="1"/>
  <c r="CE347" i="1"/>
  <c r="BT347" i="1" s="1"/>
  <c r="CD347" i="1"/>
  <c r="BX347" i="1"/>
  <c r="BW347" i="1"/>
  <c r="BV347" i="1"/>
  <c r="BS347" i="1"/>
  <c r="BR347" i="1"/>
  <c r="BQ347" i="1"/>
  <c r="BO347" i="1"/>
  <c r="BP347" i="1" s="1"/>
  <c r="BN347" i="1"/>
  <c r="BL347" i="1"/>
  <c r="AN347" i="1"/>
  <c r="BM347" i="1" s="1"/>
  <c r="CM346" i="1"/>
  <c r="CJ346" i="1"/>
  <c r="CI346" i="1"/>
  <c r="CH346" i="1"/>
  <c r="CG346" i="1"/>
  <c r="CC346" i="1" s="1"/>
  <c r="CF346" i="1"/>
  <c r="CB346" i="1" s="1"/>
  <c r="CE346" i="1"/>
  <c r="BT346" i="1" s="1"/>
  <c r="CD346" i="1"/>
  <c r="BS346" i="1" s="1"/>
  <c r="BX346" i="1"/>
  <c r="BW346" i="1"/>
  <c r="BV346" i="1"/>
  <c r="BR346" i="1"/>
  <c r="BQ346" i="1"/>
  <c r="BO346" i="1"/>
  <c r="BP346" i="1" s="1"/>
  <c r="BN346" i="1"/>
  <c r="BL346" i="1"/>
  <c r="AN346" i="1"/>
  <c r="BM346" i="1" s="1"/>
  <c r="CM345" i="1"/>
  <c r="CJ345" i="1"/>
  <c r="CI345" i="1"/>
  <c r="CH345" i="1"/>
  <c r="CG345" i="1"/>
  <c r="CC345" i="1" s="1"/>
  <c r="CF345" i="1"/>
  <c r="CB345" i="1" s="1"/>
  <c r="CE345" i="1"/>
  <c r="CD345" i="1"/>
  <c r="BX345" i="1"/>
  <c r="BW345" i="1"/>
  <c r="BV345" i="1"/>
  <c r="BT345" i="1"/>
  <c r="BS345" i="1"/>
  <c r="BR345" i="1"/>
  <c r="BQ345" i="1"/>
  <c r="BO345" i="1"/>
  <c r="BP345" i="1" s="1"/>
  <c r="BN345" i="1"/>
  <c r="BL345" i="1"/>
  <c r="BM345" i="1" s="1"/>
  <c r="AN345" i="1"/>
  <c r="CM344" i="1"/>
  <c r="CJ344" i="1"/>
  <c r="CI344" i="1"/>
  <c r="CH344" i="1"/>
  <c r="CG344" i="1"/>
  <c r="CC344" i="1" s="1"/>
  <c r="BU344" i="1" s="1"/>
  <c r="CF344" i="1"/>
  <c r="CB344" i="1" s="1"/>
  <c r="CE344" i="1"/>
  <c r="BT344" i="1" s="1"/>
  <c r="CD344" i="1"/>
  <c r="BS344" i="1" s="1"/>
  <c r="BX344" i="1"/>
  <c r="BW344" i="1"/>
  <c r="BV344" i="1"/>
  <c r="BR344" i="1"/>
  <c r="BQ344" i="1"/>
  <c r="BO344" i="1"/>
  <c r="BP344" i="1" s="1"/>
  <c r="BN344" i="1"/>
  <c r="BL344" i="1"/>
  <c r="BM344" i="1" s="1"/>
  <c r="AN344" i="1"/>
  <c r="CM343" i="1"/>
  <c r="CJ343" i="1"/>
  <c r="CI343" i="1"/>
  <c r="CH343" i="1"/>
  <c r="CG343" i="1"/>
  <c r="CC343" i="1" s="1"/>
  <c r="CF343" i="1"/>
  <c r="CB343" i="1" s="1"/>
  <c r="BU343" i="1" s="1"/>
  <c r="CE343" i="1"/>
  <c r="BT343" i="1" s="1"/>
  <c r="CD343" i="1"/>
  <c r="BS343" i="1" s="1"/>
  <c r="BX343" i="1"/>
  <c r="BW343" i="1"/>
  <c r="BV343" i="1"/>
  <c r="BR343" i="1"/>
  <c r="BQ343" i="1"/>
  <c r="BP343" i="1"/>
  <c r="BO343" i="1"/>
  <c r="BN343" i="1"/>
  <c r="BL343" i="1"/>
  <c r="AN343" i="1"/>
  <c r="CM342" i="1"/>
  <c r="CJ342" i="1"/>
  <c r="CI342" i="1"/>
  <c r="CH342" i="1"/>
  <c r="CG342" i="1"/>
  <c r="CC342" i="1" s="1"/>
  <c r="BU342" i="1" s="1"/>
  <c r="CF342" i="1"/>
  <c r="CB342" i="1" s="1"/>
  <c r="CE342" i="1"/>
  <c r="CD342" i="1"/>
  <c r="BX342" i="1"/>
  <c r="BW342" i="1"/>
  <c r="BV342" i="1"/>
  <c r="BT342" i="1"/>
  <c r="BS342" i="1"/>
  <c r="BR342" i="1"/>
  <c r="BQ342" i="1"/>
  <c r="BO342" i="1"/>
  <c r="BP342" i="1" s="1"/>
  <c r="BN342" i="1"/>
  <c r="BM342" i="1"/>
  <c r="BL342" i="1"/>
  <c r="AN342" i="1"/>
  <c r="CM341" i="1"/>
  <c r="CJ341" i="1"/>
  <c r="CI341" i="1"/>
  <c r="CH341" i="1"/>
  <c r="CG341" i="1"/>
  <c r="CC341" i="1" s="1"/>
  <c r="CF341" i="1"/>
  <c r="CB341" i="1" s="1"/>
  <c r="BU341" i="1" s="1"/>
  <c r="CE341" i="1"/>
  <c r="BT341" i="1" s="1"/>
  <c r="CD341" i="1"/>
  <c r="BS341" i="1" s="1"/>
  <c r="BX341" i="1"/>
  <c r="BW341" i="1"/>
  <c r="BV341" i="1"/>
  <c r="BR341" i="1"/>
  <c r="BQ341" i="1"/>
  <c r="BO341" i="1"/>
  <c r="BN341" i="1"/>
  <c r="BL341" i="1"/>
  <c r="AN341" i="1"/>
  <c r="CM340" i="1"/>
  <c r="CJ340" i="1"/>
  <c r="CI340" i="1"/>
  <c r="CH340" i="1"/>
  <c r="CG340" i="1"/>
  <c r="CC340" i="1" s="1"/>
  <c r="CF340" i="1"/>
  <c r="CE340" i="1"/>
  <c r="BT340" i="1" s="1"/>
  <c r="CD340" i="1"/>
  <c r="BS340" i="1" s="1"/>
  <c r="CB340" i="1"/>
  <c r="BU340" i="1" s="1"/>
  <c r="BX340" i="1"/>
  <c r="BW340" i="1"/>
  <c r="BV340" i="1"/>
  <c r="BR340" i="1"/>
  <c r="BQ340" i="1"/>
  <c r="BO340" i="1"/>
  <c r="BP340" i="1" s="1"/>
  <c r="BN340" i="1"/>
  <c r="BL340" i="1"/>
  <c r="AN340" i="1"/>
  <c r="BM340" i="1" s="1"/>
  <c r="CM339" i="1"/>
  <c r="CJ339" i="1"/>
  <c r="CI339" i="1"/>
  <c r="CH339" i="1"/>
  <c r="CG339" i="1"/>
  <c r="CC339" i="1" s="1"/>
  <c r="CF339" i="1"/>
  <c r="CE339" i="1"/>
  <c r="CD339" i="1"/>
  <c r="BS339" i="1" s="1"/>
  <c r="CB339" i="1"/>
  <c r="BU339" i="1" s="1"/>
  <c r="BX339" i="1"/>
  <c r="BW339" i="1"/>
  <c r="BV339" i="1"/>
  <c r="BT339" i="1"/>
  <c r="BR339" i="1"/>
  <c r="BQ339" i="1"/>
  <c r="BP339" i="1"/>
  <c r="BO339" i="1"/>
  <c r="BN339" i="1"/>
  <c r="BL339" i="1"/>
  <c r="BM339" i="1" s="1"/>
  <c r="AN339" i="1"/>
  <c r="CM338" i="1"/>
  <c r="CJ338" i="1"/>
  <c r="CI338" i="1"/>
  <c r="CH338" i="1"/>
  <c r="CG338" i="1"/>
  <c r="CC338" i="1" s="1"/>
  <c r="CF338" i="1"/>
  <c r="CB338" i="1" s="1"/>
  <c r="CE338" i="1"/>
  <c r="BT338" i="1" s="1"/>
  <c r="CD338" i="1"/>
  <c r="BS338" i="1" s="1"/>
  <c r="BX338" i="1"/>
  <c r="BW338" i="1"/>
  <c r="BV338" i="1"/>
  <c r="BR338" i="1"/>
  <c r="BQ338" i="1"/>
  <c r="BP338" i="1"/>
  <c r="BO338" i="1"/>
  <c r="BN338" i="1"/>
  <c r="BL338" i="1"/>
  <c r="AN338" i="1"/>
  <c r="CM337" i="1"/>
  <c r="CJ337" i="1"/>
  <c r="CI337" i="1"/>
  <c r="CH337" i="1"/>
  <c r="CG337" i="1"/>
  <c r="CC337" i="1" s="1"/>
  <c r="CF337" i="1"/>
  <c r="CB337" i="1" s="1"/>
  <c r="CE337" i="1"/>
  <c r="BT337" i="1" s="1"/>
  <c r="CD337" i="1"/>
  <c r="BX337" i="1"/>
  <c r="BW337" i="1"/>
  <c r="BV337" i="1"/>
  <c r="BS337" i="1"/>
  <c r="BR337" i="1"/>
  <c r="BQ337" i="1"/>
  <c r="BO337" i="1"/>
  <c r="BP337" i="1" s="1"/>
  <c r="BN337" i="1"/>
  <c r="BM337" i="1"/>
  <c r="BL337" i="1"/>
  <c r="AN337" i="1"/>
  <c r="CM336" i="1"/>
  <c r="CJ336" i="1"/>
  <c r="CI336" i="1"/>
  <c r="CH336" i="1"/>
  <c r="CG336" i="1"/>
  <c r="CC336" i="1" s="1"/>
  <c r="CF336" i="1"/>
  <c r="CB336" i="1" s="1"/>
  <c r="CE336" i="1"/>
  <c r="BT336" i="1" s="1"/>
  <c r="CD336" i="1"/>
  <c r="BS336" i="1" s="1"/>
  <c r="BX336" i="1"/>
  <c r="BW336" i="1"/>
  <c r="BV336" i="1"/>
  <c r="BR336" i="1"/>
  <c r="BQ336" i="1"/>
  <c r="BO336" i="1"/>
  <c r="BN336" i="1"/>
  <c r="BL336" i="1"/>
  <c r="AN336" i="1"/>
  <c r="CM335" i="1"/>
  <c r="CJ335" i="1"/>
  <c r="CI335" i="1"/>
  <c r="CH335" i="1"/>
  <c r="CG335" i="1"/>
  <c r="CC335" i="1" s="1"/>
  <c r="CF335" i="1"/>
  <c r="CE335" i="1"/>
  <c r="BT335" i="1" s="1"/>
  <c r="CD335" i="1"/>
  <c r="BS335" i="1" s="1"/>
  <c r="CB335" i="1"/>
  <c r="BX335" i="1"/>
  <c r="BW335" i="1"/>
  <c r="BV335" i="1"/>
  <c r="BR335" i="1"/>
  <c r="BQ335" i="1"/>
  <c r="BO335" i="1"/>
  <c r="BP335" i="1" s="1"/>
  <c r="BN335" i="1"/>
  <c r="BL335" i="1"/>
  <c r="BM335" i="1" s="1"/>
  <c r="AN335" i="1"/>
  <c r="CM334" i="1"/>
  <c r="CJ334" i="1"/>
  <c r="CI334" i="1"/>
  <c r="CH334" i="1"/>
  <c r="CG334" i="1"/>
  <c r="CF334" i="1"/>
  <c r="CB334" i="1" s="1"/>
  <c r="CE334" i="1"/>
  <c r="BT334" i="1" s="1"/>
  <c r="CD334" i="1"/>
  <c r="BS334" i="1" s="1"/>
  <c r="CC334" i="1"/>
  <c r="BU334" i="1" s="1"/>
  <c r="BX334" i="1"/>
  <c r="BW334" i="1"/>
  <c r="BV334" i="1"/>
  <c r="BR334" i="1"/>
  <c r="BQ334" i="1"/>
  <c r="BP334" i="1"/>
  <c r="BO334" i="1"/>
  <c r="BN334" i="1"/>
  <c r="BL334" i="1"/>
  <c r="AN334" i="1"/>
  <c r="BM334" i="1" s="1"/>
  <c r="CM333" i="1"/>
  <c r="CJ333" i="1"/>
  <c r="CI333" i="1"/>
  <c r="CH333" i="1"/>
  <c r="CG333" i="1"/>
  <c r="CC333" i="1" s="1"/>
  <c r="CF333" i="1"/>
  <c r="CB333" i="1" s="1"/>
  <c r="CE333" i="1"/>
  <c r="BT333" i="1" s="1"/>
  <c r="CD333" i="1"/>
  <c r="BS333" i="1" s="1"/>
  <c r="BX333" i="1"/>
  <c r="BW333" i="1"/>
  <c r="BV333" i="1"/>
  <c r="BR333" i="1"/>
  <c r="BQ333" i="1"/>
  <c r="BO333" i="1"/>
  <c r="BP333" i="1" s="1"/>
  <c r="BN333" i="1"/>
  <c r="BL333" i="1"/>
  <c r="BM333" i="1" s="1"/>
  <c r="AN333" i="1"/>
  <c r="CM332" i="1"/>
  <c r="CJ332" i="1"/>
  <c r="CI332" i="1"/>
  <c r="CH332" i="1"/>
  <c r="CG332" i="1"/>
  <c r="CF332" i="1"/>
  <c r="CE332" i="1"/>
  <c r="BT332" i="1" s="1"/>
  <c r="CD332" i="1"/>
  <c r="BS332" i="1" s="1"/>
  <c r="CC332" i="1"/>
  <c r="BU332" i="1" s="1"/>
  <c r="CB332" i="1"/>
  <c r="BX332" i="1"/>
  <c r="BW332" i="1"/>
  <c r="BV332" i="1"/>
  <c r="BR332" i="1"/>
  <c r="BQ332" i="1"/>
  <c r="BO332" i="1"/>
  <c r="BP332" i="1" s="1"/>
  <c r="BN332" i="1"/>
  <c r="BL332" i="1"/>
  <c r="AN332" i="1"/>
  <c r="BM332" i="1" s="1"/>
  <c r="CM331" i="1"/>
  <c r="CJ331" i="1"/>
  <c r="CI331" i="1"/>
  <c r="CH331" i="1"/>
  <c r="CG331" i="1"/>
  <c r="CC331" i="1" s="1"/>
  <c r="CF331" i="1"/>
  <c r="CB331" i="1" s="1"/>
  <c r="BU331" i="1" s="1"/>
  <c r="CE331" i="1"/>
  <c r="BT331" i="1" s="1"/>
  <c r="CD331" i="1"/>
  <c r="BS331" i="1" s="1"/>
  <c r="BX331" i="1"/>
  <c r="BW331" i="1"/>
  <c r="BV331" i="1"/>
  <c r="BR331" i="1"/>
  <c r="BQ331" i="1"/>
  <c r="BO331" i="1"/>
  <c r="BP331" i="1" s="1"/>
  <c r="BN331" i="1"/>
  <c r="BL331" i="1"/>
  <c r="AN331" i="1"/>
  <c r="BM331" i="1" s="1"/>
  <c r="CM330" i="1"/>
  <c r="CJ330" i="1"/>
  <c r="CI330" i="1"/>
  <c r="CH330" i="1"/>
  <c r="CG330" i="1"/>
  <c r="CF330" i="1"/>
  <c r="CE330" i="1"/>
  <c r="BT330" i="1" s="1"/>
  <c r="CD330" i="1"/>
  <c r="BS330" i="1" s="1"/>
  <c r="CC330" i="1"/>
  <c r="BU330" i="1" s="1"/>
  <c r="CB330" i="1"/>
  <c r="BX330" i="1"/>
  <c r="BW330" i="1"/>
  <c r="BV330" i="1"/>
  <c r="BR330" i="1"/>
  <c r="BQ330" i="1"/>
  <c r="BO330" i="1"/>
  <c r="BP330" i="1" s="1"/>
  <c r="BN330" i="1"/>
  <c r="BL330" i="1"/>
  <c r="AN330" i="1"/>
  <c r="BM330" i="1" s="1"/>
  <c r="CM329" i="1"/>
  <c r="CJ329" i="1"/>
  <c r="CI329" i="1"/>
  <c r="CH329" i="1"/>
  <c r="CG329" i="1"/>
  <c r="CC329" i="1" s="1"/>
  <c r="CF329" i="1"/>
  <c r="CB329" i="1" s="1"/>
  <c r="CE329" i="1"/>
  <c r="BT329" i="1" s="1"/>
  <c r="CD329" i="1"/>
  <c r="BS329" i="1" s="1"/>
  <c r="BX329" i="1"/>
  <c r="BW329" i="1"/>
  <c r="BV329" i="1"/>
  <c r="BR329" i="1"/>
  <c r="BQ329" i="1"/>
  <c r="BP329" i="1"/>
  <c r="BO329" i="1"/>
  <c r="BN329" i="1"/>
  <c r="BL329" i="1"/>
  <c r="AN329" i="1"/>
  <c r="CM328" i="1"/>
  <c r="CJ328" i="1"/>
  <c r="CI328" i="1"/>
  <c r="CH328" i="1"/>
  <c r="CG328" i="1"/>
  <c r="CC328" i="1" s="1"/>
  <c r="CF328" i="1"/>
  <c r="CB328" i="1" s="1"/>
  <c r="CE328" i="1"/>
  <c r="CD328" i="1"/>
  <c r="BX328" i="1"/>
  <c r="BW328" i="1"/>
  <c r="BV328" i="1"/>
  <c r="BT328" i="1"/>
  <c r="BS328" i="1"/>
  <c r="BR328" i="1"/>
  <c r="BQ328" i="1"/>
  <c r="BO328" i="1"/>
  <c r="BP328" i="1" s="1"/>
  <c r="BN328" i="1"/>
  <c r="BL328" i="1"/>
  <c r="BM328" i="1" s="1"/>
  <c r="AN328" i="1"/>
  <c r="CM327" i="1"/>
  <c r="CJ327" i="1"/>
  <c r="CI327" i="1"/>
  <c r="CH327" i="1"/>
  <c r="CG327" i="1"/>
  <c r="CC327" i="1" s="1"/>
  <c r="CF327" i="1"/>
  <c r="CB327" i="1" s="1"/>
  <c r="BU327" i="1" s="1"/>
  <c r="CE327" i="1"/>
  <c r="BT327" i="1" s="1"/>
  <c r="CD327" i="1"/>
  <c r="BS327" i="1" s="1"/>
  <c r="BX327" i="1"/>
  <c r="BW327" i="1"/>
  <c r="BV327" i="1"/>
  <c r="BR327" i="1"/>
  <c r="BQ327" i="1"/>
  <c r="BP327" i="1"/>
  <c r="BO327" i="1"/>
  <c r="BN327" i="1"/>
  <c r="BL327" i="1"/>
  <c r="AN327" i="1"/>
  <c r="BM327" i="1" s="1"/>
  <c r="CM326" i="1"/>
  <c r="CJ326" i="1"/>
  <c r="CI326" i="1"/>
  <c r="CH326" i="1"/>
  <c r="CG326" i="1"/>
  <c r="CF326" i="1"/>
  <c r="CE326" i="1"/>
  <c r="BT326" i="1" s="1"/>
  <c r="CD326" i="1"/>
  <c r="BS326" i="1" s="1"/>
  <c r="CC326" i="1"/>
  <c r="CB326" i="1"/>
  <c r="BX326" i="1"/>
  <c r="BW326" i="1"/>
  <c r="BV326" i="1"/>
  <c r="BR326" i="1"/>
  <c r="BQ326" i="1"/>
  <c r="BO326" i="1"/>
  <c r="BP326" i="1" s="1"/>
  <c r="BN326" i="1"/>
  <c r="BM326" i="1"/>
  <c r="BL326" i="1"/>
  <c r="AN326" i="1"/>
  <c r="CM325" i="1"/>
  <c r="CJ325" i="1"/>
  <c r="CI325" i="1"/>
  <c r="CH325" i="1"/>
  <c r="CG325" i="1"/>
  <c r="CC325" i="1" s="1"/>
  <c r="CF325" i="1"/>
  <c r="CB325" i="1" s="1"/>
  <c r="CE325" i="1"/>
  <c r="BT325" i="1" s="1"/>
  <c r="CD325" i="1"/>
  <c r="BS325" i="1" s="1"/>
  <c r="BX325" i="1"/>
  <c r="BW325" i="1"/>
  <c r="BV325" i="1"/>
  <c r="BR325" i="1"/>
  <c r="BQ325" i="1"/>
  <c r="BO325" i="1"/>
  <c r="BP325" i="1" s="1"/>
  <c r="BN325" i="1"/>
  <c r="BL325" i="1"/>
  <c r="AN325" i="1"/>
  <c r="CM324" i="1"/>
  <c r="CJ324" i="1"/>
  <c r="CI324" i="1"/>
  <c r="CH324" i="1"/>
  <c r="CG324" i="1"/>
  <c r="CC324" i="1" s="1"/>
  <c r="CF324" i="1"/>
  <c r="CE324" i="1"/>
  <c r="BT324" i="1" s="1"/>
  <c r="CD324" i="1"/>
  <c r="BS324" i="1" s="1"/>
  <c r="CB324" i="1"/>
  <c r="BX324" i="1"/>
  <c r="BW324" i="1"/>
  <c r="BV324" i="1"/>
  <c r="BR324" i="1"/>
  <c r="BQ324" i="1"/>
  <c r="BO324" i="1"/>
  <c r="BP324" i="1" s="1"/>
  <c r="BN324" i="1"/>
  <c r="BL324" i="1"/>
  <c r="BM324" i="1" s="1"/>
  <c r="AN324" i="1"/>
  <c r="CM323" i="1"/>
  <c r="CJ323" i="1"/>
  <c r="CI323" i="1"/>
  <c r="CH323" i="1"/>
  <c r="CG323" i="1"/>
  <c r="CC323" i="1" s="1"/>
  <c r="CF323" i="1"/>
  <c r="CB323" i="1" s="1"/>
  <c r="BU323" i="1" s="1"/>
  <c r="CE323" i="1"/>
  <c r="BT323" i="1" s="1"/>
  <c r="CD323" i="1"/>
  <c r="BS323" i="1" s="1"/>
  <c r="BX323" i="1"/>
  <c r="BW323" i="1"/>
  <c r="BV323" i="1"/>
  <c r="BR323" i="1"/>
  <c r="BQ323" i="1"/>
  <c r="BP323" i="1"/>
  <c r="BO323" i="1"/>
  <c r="BN323" i="1"/>
  <c r="BL323" i="1"/>
  <c r="AN323" i="1"/>
  <c r="BM323" i="1" s="1"/>
  <c r="CM322" i="1"/>
  <c r="CJ322" i="1"/>
  <c r="CI322" i="1"/>
  <c r="CH322" i="1"/>
  <c r="CG322" i="1"/>
  <c r="CC322" i="1" s="1"/>
  <c r="BU322" i="1" s="1"/>
  <c r="CF322" i="1"/>
  <c r="CB322" i="1" s="1"/>
  <c r="CE322" i="1"/>
  <c r="BT322" i="1" s="1"/>
  <c r="CD322" i="1"/>
  <c r="BS322" i="1" s="1"/>
  <c r="BX322" i="1"/>
  <c r="BW322" i="1"/>
  <c r="BV322" i="1"/>
  <c r="BR322" i="1"/>
  <c r="BQ322" i="1"/>
  <c r="BO322" i="1"/>
  <c r="BP322" i="1" s="1"/>
  <c r="BN322" i="1"/>
  <c r="BM322" i="1"/>
  <c r="BL322" i="1"/>
  <c r="AN322" i="1"/>
  <c r="CM321" i="1"/>
  <c r="CJ321" i="1"/>
  <c r="CI321" i="1"/>
  <c r="CH321" i="1"/>
  <c r="CG321" i="1"/>
  <c r="CC321" i="1" s="1"/>
  <c r="CF321" i="1"/>
  <c r="CB321" i="1" s="1"/>
  <c r="CE321" i="1"/>
  <c r="BT321" i="1" s="1"/>
  <c r="CD321" i="1"/>
  <c r="BS321" i="1" s="1"/>
  <c r="BX321" i="1"/>
  <c r="BW321" i="1"/>
  <c r="BV321" i="1"/>
  <c r="BR321" i="1"/>
  <c r="BQ321" i="1"/>
  <c r="BO321" i="1"/>
  <c r="BP321" i="1" s="1"/>
  <c r="BN321" i="1"/>
  <c r="BL321" i="1"/>
  <c r="AN321" i="1"/>
  <c r="CM320" i="1"/>
  <c r="CJ320" i="1"/>
  <c r="CI320" i="1"/>
  <c r="CH320" i="1"/>
  <c r="CG320" i="1"/>
  <c r="CC320" i="1" s="1"/>
  <c r="CF320" i="1"/>
  <c r="CE320" i="1"/>
  <c r="CD320" i="1"/>
  <c r="BS320" i="1" s="1"/>
  <c r="CB320" i="1"/>
  <c r="BU320" i="1" s="1"/>
  <c r="BX320" i="1"/>
  <c r="BW320" i="1"/>
  <c r="BV320" i="1"/>
  <c r="BT320" i="1"/>
  <c r="BR320" i="1"/>
  <c r="BQ320" i="1"/>
  <c r="BO320" i="1"/>
  <c r="BP320" i="1" s="1"/>
  <c r="BN320" i="1"/>
  <c r="BL320" i="1"/>
  <c r="AN320" i="1"/>
  <c r="CM319" i="1"/>
  <c r="CJ319" i="1"/>
  <c r="CI319" i="1"/>
  <c r="CH319" i="1"/>
  <c r="CG319" i="1"/>
  <c r="CC319" i="1" s="1"/>
  <c r="CF319" i="1"/>
  <c r="CB319" i="1" s="1"/>
  <c r="CE319" i="1"/>
  <c r="BT319" i="1" s="1"/>
  <c r="CD319" i="1"/>
  <c r="BS319" i="1" s="1"/>
  <c r="BX319" i="1"/>
  <c r="BW319" i="1"/>
  <c r="BV319" i="1"/>
  <c r="BR319" i="1"/>
  <c r="BQ319" i="1"/>
  <c r="BO319" i="1"/>
  <c r="BP319" i="1" s="1"/>
  <c r="BN319" i="1"/>
  <c r="BL319" i="1"/>
  <c r="AN319" i="1"/>
  <c r="CM318" i="1"/>
  <c r="CJ318" i="1"/>
  <c r="CI318" i="1"/>
  <c r="CH318" i="1"/>
  <c r="CG318" i="1"/>
  <c r="CC318" i="1" s="1"/>
  <c r="BU318" i="1" s="1"/>
  <c r="CF318" i="1"/>
  <c r="CE318" i="1"/>
  <c r="BT318" i="1" s="1"/>
  <c r="CD318" i="1"/>
  <c r="BS318" i="1" s="1"/>
  <c r="CB318" i="1"/>
  <c r="BX318" i="1"/>
  <c r="BW318" i="1"/>
  <c r="BV318" i="1"/>
  <c r="BR318" i="1"/>
  <c r="BQ318" i="1"/>
  <c r="BO318" i="1"/>
  <c r="BP318" i="1" s="1"/>
  <c r="BN318" i="1"/>
  <c r="BL318" i="1"/>
  <c r="AN318" i="1"/>
  <c r="BM318" i="1" s="1"/>
  <c r="CM317" i="1"/>
  <c r="CJ317" i="1"/>
  <c r="CI317" i="1"/>
  <c r="CH317" i="1"/>
  <c r="CG317" i="1"/>
  <c r="CC317" i="1" s="1"/>
  <c r="CF317" i="1"/>
  <c r="CB317" i="1" s="1"/>
  <c r="CE317" i="1"/>
  <c r="BT317" i="1" s="1"/>
  <c r="CD317" i="1"/>
  <c r="BS317" i="1" s="1"/>
  <c r="BX317" i="1"/>
  <c r="BW317" i="1"/>
  <c r="BV317" i="1"/>
  <c r="BR317" i="1"/>
  <c r="BQ317" i="1"/>
  <c r="BP317" i="1"/>
  <c r="BO317" i="1"/>
  <c r="BN317" i="1"/>
  <c r="BL317" i="1"/>
  <c r="AN317" i="1"/>
  <c r="CM316" i="1"/>
  <c r="CJ316" i="1"/>
  <c r="CI316" i="1"/>
  <c r="CH316" i="1"/>
  <c r="CG316" i="1"/>
  <c r="CC316" i="1" s="1"/>
  <c r="CF316" i="1"/>
  <c r="CB316" i="1" s="1"/>
  <c r="BU316" i="1" s="1"/>
  <c r="CE316" i="1"/>
  <c r="BT316" i="1" s="1"/>
  <c r="CD316" i="1"/>
  <c r="BX316" i="1"/>
  <c r="BW316" i="1"/>
  <c r="BV316" i="1"/>
  <c r="BS316" i="1"/>
  <c r="BR316" i="1"/>
  <c r="BQ316" i="1"/>
  <c r="BO316" i="1"/>
  <c r="BP316" i="1" s="1"/>
  <c r="BN316" i="1"/>
  <c r="BL316" i="1"/>
  <c r="BM316" i="1" s="1"/>
  <c r="AN316" i="1"/>
  <c r="CM315" i="1"/>
  <c r="CJ315" i="1"/>
  <c r="CI315" i="1"/>
  <c r="CH315" i="1"/>
  <c r="CG315" i="1"/>
  <c r="CC315" i="1" s="1"/>
  <c r="CF315" i="1"/>
  <c r="CB315" i="1" s="1"/>
  <c r="CE315" i="1"/>
  <c r="BT315" i="1" s="1"/>
  <c r="CD315" i="1"/>
  <c r="BS315" i="1" s="1"/>
  <c r="BX315" i="1"/>
  <c r="BW315" i="1"/>
  <c r="BV315" i="1"/>
  <c r="BR315" i="1"/>
  <c r="BQ315" i="1"/>
  <c r="BP315" i="1"/>
  <c r="BO315" i="1"/>
  <c r="BN315" i="1"/>
  <c r="BL315" i="1"/>
  <c r="AN315" i="1"/>
  <c r="CM314" i="1"/>
  <c r="CJ314" i="1"/>
  <c r="CI314" i="1"/>
  <c r="CH314" i="1"/>
  <c r="CG314" i="1"/>
  <c r="CC314" i="1" s="1"/>
  <c r="BU314" i="1" s="1"/>
  <c r="CF314" i="1"/>
  <c r="CB314" i="1" s="1"/>
  <c r="CE314" i="1"/>
  <c r="CD314" i="1"/>
  <c r="BX314" i="1"/>
  <c r="BW314" i="1"/>
  <c r="BV314" i="1"/>
  <c r="BT314" i="1"/>
  <c r="BS314" i="1"/>
  <c r="BR314" i="1"/>
  <c r="BQ314" i="1"/>
  <c r="BO314" i="1"/>
  <c r="BP314" i="1" s="1"/>
  <c r="BN314" i="1"/>
  <c r="BL314" i="1"/>
  <c r="AN314" i="1"/>
  <c r="BM314" i="1" s="1"/>
  <c r="CM313" i="1"/>
  <c r="CJ313" i="1"/>
  <c r="CI313" i="1"/>
  <c r="CH313" i="1"/>
  <c r="CG313" i="1"/>
  <c r="CC313" i="1" s="1"/>
  <c r="CF313" i="1"/>
  <c r="CB313" i="1" s="1"/>
  <c r="BU313" i="1" s="1"/>
  <c r="CE313" i="1"/>
  <c r="BT313" i="1" s="1"/>
  <c r="CD313" i="1"/>
  <c r="BS313" i="1" s="1"/>
  <c r="BX313" i="1"/>
  <c r="BW313" i="1"/>
  <c r="BV313" i="1"/>
  <c r="BR313" i="1"/>
  <c r="BQ313" i="1"/>
  <c r="BP313" i="1"/>
  <c r="BO313" i="1"/>
  <c r="BN313" i="1"/>
  <c r="BL313" i="1"/>
  <c r="AN313" i="1"/>
  <c r="CM312" i="1"/>
  <c r="CJ312" i="1"/>
  <c r="CI312" i="1"/>
  <c r="CH312" i="1"/>
  <c r="CG312" i="1"/>
  <c r="CC312" i="1" s="1"/>
  <c r="CF312" i="1"/>
  <c r="CE312" i="1"/>
  <c r="CD312" i="1"/>
  <c r="CB312" i="1"/>
  <c r="BU312" i="1" s="1"/>
  <c r="BX312" i="1"/>
  <c r="BW312" i="1"/>
  <c r="BV312" i="1"/>
  <c r="BT312" i="1"/>
  <c r="BS312" i="1"/>
  <c r="BR312" i="1"/>
  <c r="BQ312" i="1"/>
  <c r="BO312" i="1"/>
  <c r="BP312" i="1" s="1"/>
  <c r="BN312" i="1"/>
  <c r="BL312" i="1"/>
  <c r="AN312" i="1"/>
  <c r="BM312" i="1" s="1"/>
  <c r="CM311" i="1"/>
  <c r="CJ311" i="1"/>
  <c r="CI311" i="1"/>
  <c r="CH311" i="1"/>
  <c r="CG311" i="1"/>
  <c r="CC311" i="1" s="1"/>
  <c r="CF311" i="1"/>
  <c r="CB311" i="1" s="1"/>
  <c r="CE311" i="1"/>
  <c r="BT311" i="1" s="1"/>
  <c r="CD311" i="1"/>
  <c r="BS311" i="1" s="1"/>
  <c r="BX311" i="1"/>
  <c r="BW311" i="1"/>
  <c r="BV311" i="1"/>
  <c r="BR311" i="1"/>
  <c r="BQ311" i="1"/>
  <c r="BO311" i="1"/>
  <c r="BP311" i="1" s="1"/>
  <c r="BN311" i="1"/>
  <c r="BL311" i="1"/>
  <c r="AN311" i="1"/>
  <c r="CM310" i="1"/>
  <c r="CJ310" i="1"/>
  <c r="CI310" i="1"/>
  <c r="CH310" i="1"/>
  <c r="CG310" i="1"/>
  <c r="CF310" i="1"/>
  <c r="CE310" i="1"/>
  <c r="BT310" i="1" s="1"/>
  <c r="CD310" i="1"/>
  <c r="BS310" i="1" s="1"/>
  <c r="CC310" i="1"/>
  <c r="BU310" i="1" s="1"/>
  <c r="CB310" i="1"/>
  <c r="BX310" i="1"/>
  <c r="BW310" i="1"/>
  <c r="BV310" i="1"/>
  <c r="BR310" i="1"/>
  <c r="BQ310" i="1"/>
  <c r="BO310" i="1"/>
  <c r="BP310" i="1" s="1"/>
  <c r="BN310" i="1"/>
  <c r="BM310" i="1"/>
  <c r="BL310" i="1"/>
  <c r="AN310" i="1"/>
  <c r="CM309" i="1"/>
  <c r="CJ309" i="1"/>
  <c r="CI309" i="1"/>
  <c r="CH309" i="1"/>
  <c r="CG309" i="1"/>
  <c r="CC309" i="1" s="1"/>
  <c r="CF309" i="1"/>
  <c r="CB309" i="1" s="1"/>
  <c r="CE309" i="1"/>
  <c r="BT309" i="1" s="1"/>
  <c r="CD309" i="1"/>
  <c r="BS309" i="1" s="1"/>
  <c r="BX309" i="1"/>
  <c r="BW309" i="1"/>
  <c r="BV309" i="1"/>
  <c r="BR309" i="1"/>
  <c r="BQ309" i="1"/>
  <c r="BO309" i="1"/>
  <c r="BP309" i="1" s="1"/>
  <c r="BN309" i="1"/>
  <c r="BL309" i="1"/>
  <c r="AN309" i="1"/>
  <c r="CM308" i="1"/>
  <c r="CJ308" i="1"/>
  <c r="CI308" i="1"/>
  <c r="CH308" i="1"/>
  <c r="CG308" i="1"/>
  <c r="CC308" i="1" s="1"/>
  <c r="CF308" i="1"/>
  <c r="CB308" i="1" s="1"/>
  <c r="CE308" i="1"/>
  <c r="BT308" i="1" s="1"/>
  <c r="CD308" i="1"/>
  <c r="BX308" i="1"/>
  <c r="BW308" i="1"/>
  <c r="BV308" i="1"/>
  <c r="BS308" i="1"/>
  <c r="BR308" i="1"/>
  <c r="BQ308" i="1"/>
  <c r="BO308" i="1"/>
  <c r="BP308" i="1" s="1"/>
  <c r="BN308" i="1"/>
  <c r="BM308" i="1"/>
  <c r="BL308" i="1"/>
  <c r="AN308" i="1"/>
  <c r="CM307" i="1"/>
  <c r="CJ307" i="1"/>
  <c r="CI307" i="1"/>
  <c r="CH307" i="1"/>
  <c r="CG307" i="1"/>
  <c r="CC307" i="1" s="1"/>
  <c r="CF307" i="1"/>
  <c r="CB307" i="1" s="1"/>
  <c r="CE307" i="1"/>
  <c r="BT307" i="1" s="1"/>
  <c r="CD307" i="1"/>
  <c r="BS307" i="1" s="1"/>
  <c r="BX307" i="1"/>
  <c r="BW307" i="1"/>
  <c r="BV307" i="1"/>
  <c r="BR307" i="1"/>
  <c r="BQ307" i="1"/>
  <c r="BP307" i="1"/>
  <c r="BO307" i="1"/>
  <c r="BN307" i="1"/>
  <c r="BL307" i="1"/>
  <c r="AN307" i="1"/>
  <c r="CM306" i="1"/>
  <c r="CJ306" i="1"/>
  <c r="CI306" i="1"/>
  <c r="CH306" i="1"/>
  <c r="CG306" i="1"/>
  <c r="CF306" i="1"/>
  <c r="CE306" i="1"/>
  <c r="CD306" i="1"/>
  <c r="BS306" i="1" s="1"/>
  <c r="CC306" i="1"/>
  <c r="BU306" i="1" s="1"/>
  <c r="CB306" i="1"/>
  <c r="BX306" i="1"/>
  <c r="BW306" i="1"/>
  <c r="BV306" i="1"/>
  <c r="BT306" i="1"/>
  <c r="BR306" i="1"/>
  <c r="BQ306" i="1"/>
  <c r="BO306" i="1"/>
  <c r="BP306" i="1" s="1"/>
  <c r="BN306" i="1"/>
  <c r="BM306" i="1"/>
  <c r="BL306" i="1"/>
  <c r="AN306" i="1"/>
  <c r="CM305" i="1"/>
  <c r="CJ305" i="1"/>
  <c r="CI305" i="1"/>
  <c r="CH305" i="1"/>
  <c r="CG305" i="1"/>
  <c r="CC305" i="1" s="1"/>
  <c r="CF305" i="1"/>
  <c r="CB305" i="1" s="1"/>
  <c r="CE305" i="1"/>
  <c r="BT305" i="1" s="1"/>
  <c r="CD305" i="1"/>
  <c r="BS305" i="1" s="1"/>
  <c r="BX305" i="1"/>
  <c r="BW305" i="1"/>
  <c r="BV305" i="1"/>
  <c r="BR305" i="1"/>
  <c r="BQ305" i="1"/>
  <c r="BO305" i="1"/>
  <c r="BP305" i="1" s="1"/>
  <c r="BN305" i="1"/>
  <c r="BL305" i="1"/>
  <c r="AN305" i="1"/>
  <c r="CM304" i="1"/>
  <c r="CJ304" i="1"/>
  <c r="CI304" i="1"/>
  <c r="CH304" i="1"/>
  <c r="CG304" i="1"/>
  <c r="CC304" i="1" s="1"/>
  <c r="CF304" i="1"/>
  <c r="CE304" i="1"/>
  <c r="BT304" i="1" s="1"/>
  <c r="CD304" i="1"/>
  <c r="BS304" i="1" s="1"/>
  <c r="CB304" i="1"/>
  <c r="BX304" i="1"/>
  <c r="BW304" i="1"/>
  <c r="BV304" i="1"/>
  <c r="BR304" i="1"/>
  <c r="BQ304" i="1"/>
  <c r="BO304" i="1"/>
  <c r="BP304" i="1" s="1"/>
  <c r="BN304" i="1"/>
  <c r="BM304" i="1"/>
  <c r="BL304" i="1"/>
  <c r="AN304" i="1"/>
  <c r="CM303" i="1"/>
  <c r="CJ303" i="1"/>
  <c r="CI303" i="1"/>
  <c r="CH303" i="1"/>
  <c r="CG303" i="1"/>
  <c r="CC303" i="1" s="1"/>
  <c r="CF303" i="1"/>
  <c r="CB303" i="1" s="1"/>
  <c r="CE303" i="1"/>
  <c r="BT303" i="1" s="1"/>
  <c r="CD303" i="1"/>
  <c r="BS303" i="1" s="1"/>
  <c r="BX303" i="1"/>
  <c r="BW303" i="1"/>
  <c r="BV303" i="1"/>
  <c r="BR303" i="1"/>
  <c r="BQ303" i="1"/>
  <c r="BO303" i="1"/>
  <c r="BP303" i="1" s="1"/>
  <c r="BN303" i="1"/>
  <c r="BL303" i="1"/>
  <c r="BM303" i="1" s="1"/>
  <c r="AN303" i="1"/>
  <c r="CM302" i="1"/>
  <c r="CJ302" i="1"/>
  <c r="CI302" i="1"/>
  <c r="CH302" i="1"/>
  <c r="CG302" i="1"/>
  <c r="CF302" i="1"/>
  <c r="CB302" i="1" s="1"/>
  <c r="CE302" i="1"/>
  <c r="CD302" i="1"/>
  <c r="BS302" i="1" s="1"/>
  <c r="CC302" i="1"/>
  <c r="BU302" i="1" s="1"/>
  <c r="BX302" i="1"/>
  <c r="BW302" i="1"/>
  <c r="BV302" i="1"/>
  <c r="BT302" i="1"/>
  <c r="BR302" i="1"/>
  <c r="BQ302" i="1"/>
  <c r="BO302" i="1"/>
  <c r="BP302" i="1" s="1"/>
  <c r="BN302" i="1"/>
  <c r="BL302" i="1"/>
  <c r="BM302" i="1" s="1"/>
  <c r="AN302" i="1"/>
  <c r="CM301" i="1"/>
  <c r="CJ301" i="1"/>
  <c r="CI301" i="1"/>
  <c r="CH301" i="1"/>
  <c r="CG301" i="1"/>
  <c r="CC301" i="1" s="1"/>
  <c r="CF301" i="1"/>
  <c r="CB301" i="1" s="1"/>
  <c r="CE301" i="1"/>
  <c r="BT301" i="1" s="1"/>
  <c r="CD301" i="1"/>
  <c r="BS301" i="1" s="1"/>
  <c r="BX301" i="1"/>
  <c r="BW301" i="1"/>
  <c r="BV301" i="1"/>
  <c r="BR301" i="1"/>
  <c r="BQ301" i="1"/>
  <c r="BO301" i="1"/>
  <c r="BP301" i="1" s="1"/>
  <c r="BN301" i="1"/>
  <c r="BL301" i="1"/>
  <c r="AN301" i="1"/>
  <c r="CM300" i="1"/>
  <c r="CJ300" i="1"/>
  <c r="CI300" i="1"/>
  <c r="CH300" i="1"/>
  <c r="CG300" i="1"/>
  <c r="CC300" i="1" s="1"/>
  <c r="CF300" i="1"/>
  <c r="CE300" i="1"/>
  <c r="CD300" i="1"/>
  <c r="CB300" i="1"/>
  <c r="BU300" i="1" s="1"/>
  <c r="BX300" i="1"/>
  <c r="BW300" i="1"/>
  <c r="BV300" i="1"/>
  <c r="BT300" i="1"/>
  <c r="BS300" i="1"/>
  <c r="BR300" i="1"/>
  <c r="BQ300" i="1"/>
  <c r="BO300" i="1"/>
  <c r="BP300" i="1" s="1"/>
  <c r="BN300" i="1"/>
  <c r="BL300" i="1"/>
  <c r="AN300" i="1"/>
  <c r="BM300" i="1" s="1"/>
  <c r="CM299" i="1"/>
  <c r="CJ299" i="1"/>
  <c r="CI299" i="1"/>
  <c r="CH299" i="1"/>
  <c r="CG299" i="1"/>
  <c r="CC299" i="1" s="1"/>
  <c r="CF299" i="1"/>
  <c r="CB299" i="1" s="1"/>
  <c r="CE299" i="1"/>
  <c r="BT299" i="1" s="1"/>
  <c r="CD299" i="1"/>
  <c r="BS299" i="1" s="1"/>
  <c r="BX299" i="1"/>
  <c r="BW299" i="1"/>
  <c r="BV299" i="1"/>
  <c r="BR299" i="1"/>
  <c r="BQ299" i="1"/>
  <c r="BP299" i="1"/>
  <c r="BO299" i="1"/>
  <c r="BN299" i="1"/>
  <c r="BL299" i="1"/>
  <c r="AN299" i="1"/>
  <c r="CM298" i="1"/>
  <c r="CJ298" i="1"/>
  <c r="CI298" i="1"/>
  <c r="CH298" i="1"/>
  <c r="CG298" i="1"/>
  <c r="CF298" i="1"/>
  <c r="CE298" i="1"/>
  <c r="BT298" i="1" s="1"/>
  <c r="CD298" i="1"/>
  <c r="BS298" i="1" s="1"/>
  <c r="CC298" i="1"/>
  <c r="CB298" i="1"/>
  <c r="BX298" i="1"/>
  <c r="BW298" i="1"/>
  <c r="BV298" i="1"/>
  <c r="BR298" i="1"/>
  <c r="BQ298" i="1"/>
  <c r="BO298" i="1"/>
  <c r="BP298" i="1" s="1"/>
  <c r="BN298" i="1"/>
  <c r="BL298" i="1"/>
  <c r="AN298" i="1"/>
  <c r="CM297" i="1"/>
  <c r="CJ297" i="1"/>
  <c r="CI297" i="1"/>
  <c r="CH297" i="1"/>
  <c r="CG297" i="1"/>
  <c r="CC297" i="1" s="1"/>
  <c r="CF297" i="1"/>
  <c r="CB297" i="1" s="1"/>
  <c r="BU297" i="1" s="1"/>
  <c r="CE297" i="1"/>
  <c r="BT297" i="1" s="1"/>
  <c r="CD297" i="1"/>
  <c r="BS297" i="1" s="1"/>
  <c r="BX297" i="1"/>
  <c r="BW297" i="1"/>
  <c r="BV297" i="1"/>
  <c r="BR297" i="1"/>
  <c r="BQ297" i="1"/>
  <c r="BO297" i="1"/>
  <c r="BP297" i="1" s="1"/>
  <c r="BN297" i="1"/>
  <c r="BL297" i="1"/>
  <c r="AN297" i="1"/>
  <c r="CM296" i="1"/>
  <c r="CJ296" i="1"/>
  <c r="CI296" i="1"/>
  <c r="CH296" i="1"/>
  <c r="CG296" i="1"/>
  <c r="CC296" i="1" s="1"/>
  <c r="CF296" i="1"/>
  <c r="CE296" i="1"/>
  <c r="BT296" i="1" s="1"/>
  <c r="CD296" i="1"/>
  <c r="CB296" i="1"/>
  <c r="BX296" i="1"/>
  <c r="BW296" i="1"/>
  <c r="BV296" i="1"/>
  <c r="BS296" i="1"/>
  <c r="BR296" i="1"/>
  <c r="BQ296" i="1"/>
  <c r="BO296" i="1"/>
  <c r="BP296" i="1" s="1"/>
  <c r="BN296" i="1"/>
  <c r="BL296" i="1"/>
  <c r="AN296" i="1"/>
  <c r="BM296" i="1" s="1"/>
  <c r="CM295" i="1"/>
  <c r="CJ295" i="1"/>
  <c r="CI295" i="1"/>
  <c r="CH295" i="1"/>
  <c r="CG295" i="1"/>
  <c r="CC295" i="1" s="1"/>
  <c r="CF295" i="1"/>
  <c r="CB295" i="1" s="1"/>
  <c r="CE295" i="1"/>
  <c r="BT295" i="1" s="1"/>
  <c r="CD295" i="1"/>
  <c r="BS295" i="1" s="1"/>
  <c r="BX295" i="1"/>
  <c r="BW295" i="1"/>
  <c r="BV295" i="1"/>
  <c r="BR295" i="1"/>
  <c r="BQ295" i="1"/>
  <c r="BO295" i="1"/>
  <c r="BP295" i="1" s="1"/>
  <c r="BN295" i="1"/>
  <c r="BL295" i="1"/>
  <c r="AN295" i="1"/>
  <c r="CM294" i="1"/>
  <c r="CJ294" i="1"/>
  <c r="CI294" i="1"/>
  <c r="CH294" i="1"/>
  <c r="CG294" i="1"/>
  <c r="CC294" i="1" s="1"/>
  <c r="CF294" i="1"/>
  <c r="CB294" i="1" s="1"/>
  <c r="CE294" i="1"/>
  <c r="CD294" i="1"/>
  <c r="BX294" i="1"/>
  <c r="BW294" i="1"/>
  <c r="BV294" i="1"/>
  <c r="BT294" i="1"/>
  <c r="BS294" i="1"/>
  <c r="BR294" i="1"/>
  <c r="BQ294" i="1"/>
  <c r="BO294" i="1"/>
  <c r="BN294" i="1"/>
  <c r="BL294" i="1"/>
  <c r="BM294" i="1" s="1"/>
  <c r="AN294" i="1"/>
  <c r="CM293" i="1"/>
  <c r="CJ293" i="1"/>
  <c r="CI293" i="1"/>
  <c r="CH293" i="1"/>
  <c r="CG293" i="1"/>
  <c r="CC293" i="1" s="1"/>
  <c r="CF293" i="1"/>
  <c r="CB293" i="1" s="1"/>
  <c r="BU293" i="1" s="1"/>
  <c r="CE293" i="1"/>
  <c r="BT293" i="1" s="1"/>
  <c r="CD293" i="1"/>
  <c r="BS293" i="1" s="1"/>
  <c r="BX293" i="1"/>
  <c r="BW293" i="1"/>
  <c r="BV293" i="1"/>
  <c r="BR293" i="1"/>
  <c r="BQ293" i="1"/>
  <c r="BO293" i="1"/>
  <c r="BP293" i="1" s="1"/>
  <c r="BN293" i="1"/>
  <c r="BL293" i="1"/>
  <c r="AN293" i="1"/>
  <c r="CM292" i="1"/>
  <c r="CJ292" i="1"/>
  <c r="CI292" i="1"/>
  <c r="CH292" i="1"/>
  <c r="CG292" i="1"/>
  <c r="CC292" i="1" s="1"/>
  <c r="CF292" i="1"/>
  <c r="CE292" i="1"/>
  <c r="CD292" i="1"/>
  <c r="CB292" i="1"/>
  <c r="BU292" i="1" s="1"/>
  <c r="BX292" i="1"/>
  <c r="BW292" i="1"/>
  <c r="BV292" i="1"/>
  <c r="BT292" i="1"/>
  <c r="BS292" i="1"/>
  <c r="BR292" i="1"/>
  <c r="BQ292" i="1"/>
  <c r="BO292" i="1"/>
  <c r="BP292" i="1" s="1"/>
  <c r="BN292" i="1"/>
  <c r="BM292" i="1"/>
  <c r="BL292" i="1"/>
  <c r="AN292" i="1"/>
  <c r="CM291" i="1"/>
  <c r="CJ291" i="1"/>
  <c r="CI291" i="1"/>
  <c r="CH291" i="1"/>
  <c r="CG291" i="1"/>
  <c r="CC291" i="1" s="1"/>
  <c r="CF291" i="1"/>
  <c r="CB291" i="1" s="1"/>
  <c r="BU291" i="1" s="1"/>
  <c r="CE291" i="1"/>
  <c r="BT291" i="1" s="1"/>
  <c r="CD291" i="1"/>
  <c r="BS291" i="1" s="1"/>
  <c r="BX291" i="1"/>
  <c r="BW291" i="1"/>
  <c r="BV291" i="1"/>
  <c r="BR291" i="1"/>
  <c r="BQ291" i="1"/>
  <c r="BO291" i="1"/>
  <c r="BP291" i="1" s="1"/>
  <c r="BN291" i="1"/>
  <c r="BL291" i="1"/>
  <c r="AN291" i="1"/>
  <c r="CM290" i="1"/>
  <c r="CJ290" i="1"/>
  <c r="CI290" i="1"/>
  <c r="CH290" i="1"/>
  <c r="CG290" i="1"/>
  <c r="CF290" i="1"/>
  <c r="CE290" i="1"/>
  <c r="BT290" i="1" s="1"/>
  <c r="CD290" i="1"/>
  <c r="BS290" i="1" s="1"/>
  <c r="CC290" i="1"/>
  <c r="CB290" i="1"/>
  <c r="BX290" i="1"/>
  <c r="BW290" i="1"/>
  <c r="BV290" i="1"/>
  <c r="BR290" i="1"/>
  <c r="BQ290" i="1"/>
  <c r="BO290" i="1"/>
  <c r="BN290" i="1"/>
  <c r="BL290" i="1"/>
  <c r="AN290" i="1"/>
  <c r="BM290" i="1" s="1"/>
  <c r="CM289" i="1"/>
  <c r="CJ289" i="1"/>
  <c r="CI289" i="1"/>
  <c r="CH289" i="1"/>
  <c r="CG289" i="1"/>
  <c r="CC289" i="1" s="1"/>
  <c r="CF289" i="1"/>
  <c r="CB289" i="1" s="1"/>
  <c r="BU289" i="1" s="1"/>
  <c r="CE289" i="1"/>
  <c r="BT289" i="1" s="1"/>
  <c r="CD289" i="1"/>
  <c r="BS289" i="1" s="1"/>
  <c r="BX289" i="1"/>
  <c r="BW289" i="1"/>
  <c r="BV289" i="1"/>
  <c r="BR289" i="1"/>
  <c r="BQ289" i="1"/>
  <c r="BP289" i="1"/>
  <c r="BO289" i="1"/>
  <c r="BN289" i="1"/>
  <c r="BL289" i="1"/>
  <c r="AN289" i="1"/>
  <c r="CM288" i="1"/>
  <c r="CJ288" i="1"/>
  <c r="CI288" i="1"/>
  <c r="CH288" i="1"/>
  <c r="CG288" i="1"/>
  <c r="CC288" i="1" s="1"/>
  <c r="CF288" i="1"/>
  <c r="CB288" i="1" s="1"/>
  <c r="BU288" i="1" s="1"/>
  <c r="CE288" i="1"/>
  <c r="BT288" i="1" s="1"/>
  <c r="CD288" i="1"/>
  <c r="BX288" i="1"/>
  <c r="BW288" i="1"/>
  <c r="BV288" i="1"/>
  <c r="BS288" i="1"/>
  <c r="BR288" i="1"/>
  <c r="BQ288" i="1"/>
  <c r="BO288" i="1"/>
  <c r="BP288" i="1" s="1"/>
  <c r="BN288" i="1"/>
  <c r="BM288" i="1"/>
  <c r="BL288" i="1"/>
  <c r="AN288" i="1"/>
  <c r="CM287" i="1"/>
  <c r="CJ287" i="1"/>
  <c r="CI287" i="1"/>
  <c r="CH287" i="1"/>
  <c r="CG287" i="1"/>
  <c r="CC287" i="1" s="1"/>
  <c r="CF287" i="1"/>
  <c r="CB287" i="1" s="1"/>
  <c r="CE287" i="1"/>
  <c r="BT287" i="1" s="1"/>
  <c r="CD287" i="1"/>
  <c r="BS287" i="1" s="1"/>
  <c r="BX287" i="1"/>
  <c r="BW287" i="1"/>
  <c r="BV287" i="1"/>
  <c r="BR287" i="1"/>
  <c r="BQ287" i="1"/>
  <c r="BO287" i="1"/>
  <c r="BP287" i="1" s="1"/>
  <c r="BN287" i="1"/>
  <c r="BL287" i="1"/>
  <c r="BM287" i="1" s="1"/>
  <c r="AN287" i="1"/>
  <c r="CM286" i="1"/>
  <c r="CJ286" i="1"/>
  <c r="CI286" i="1"/>
  <c r="CH286" i="1"/>
  <c r="CG286" i="1"/>
  <c r="CF286" i="1"/>
  <c r="CE286" i="1"/>
  <c r="CD286" i="1"/>
  <c r="CC286" i="1"/>
  <c r="BU286" i="1" s="1"/>
  <c r="CB286" i="1"/>
  <c r="BX286" i="1"/>
  <c r="BW286" i="1"/>
  <c r="BV286" i="1"/>
  <c r="BT286" i="1"/>
  <c r="BS286" i="1"/>
  <c r="BR286" i="1"/>
  <c r="BQ286" i="1"/>
  <c r="BO286" i="1"/>
  <c r="BN286" i="1"/>
  <c r="BL286" i="1"/>
  <c r="BM286" i="1" s="1"/>
  <c r="AN286" i="1"/>
  <c r="CM285" i="1"/>
  <c r="CJ285" i="1"/>
  <c r="CI285" i="1"/>
  <c r="CH285" i="1"/>
  <c r="CG285" i="1"/>
  <c r="CC285" i="1" s="1"/>
  <c r="CF285" i="1"/>
  <c r="CB285" i="1" s="1"/>
  <c r="CE285" i="1"/>
  <c r="BT285" i="1" s="1"/>
  <c r="CD285" i="1"/>
  <c r="BS285" i="1" s="1"/>
  <c r="BX285" i="1"/>
  <c r="BW285" i="1"/>
  <c r="BV285" i="1"/>
  <c r="BR285" i="1"/>
  <c r="BQ285" i="1"/>
  <c r="BO285" i="1"/>
  <c r="BP285" i="1" s="1"/>
  <c r="BN285" i="1"/>
  <c r="BL285" i="1"/>
  <c r="AN285" i="1"/>
  <c r="CM284" i="1"/>
  <c r="CJ284" i="1"/>
  <c r="CI284" i="1"/>
  <c r="CH284" i="1"/>
  <c r="CG284" i="1"/>
  <c r="CC284" i="1" s="1"/>
  <c r="CF284" i="1"/>
  <c r="CB284" i="1" s="1"/>
  <c r="BU284" i="1" s="1"/>
  <c r="CE284" i="1"/>
  <c r="BT284" i="1" s="1"/>
  <c r="CD284" i="1"/>
  <c r="BS284" i="1" s="1"/>
  <c r="BX284" i="1"/>
  <c r="BW284" i="1"/>
  <c r="BV284" i="1"/>
  <c r="BR284" i="1"/>
  <c r="BQ284" i="1"/>
  <c r="BO284" i="1"/>
  <c r="BP284" i="1" s="1"/>
  <c r="BN284" i="1"/>
  <c r="BM284" i="1"/>
  <c r="BL284" i="1"/>
  <c r="AN284" i="1"/>
  <c r="CM283" i="1"/>
  <c r="CJ283" i="1"/>
  <c r="CI283" i="1"/>
  <c r="CH283" i="1"/>
  <c r="CG283" i="1"/>
  <c r="CC283" i="1" s="1"/>
  <c r="CF283" i="1"/>
  <c r="CB283" i="1" s="1"/>
  <c r="CE283" i="1"/>
  <c r="BT283" i="1" s="1"/>
  <c r="CD283" i="1"/>
  <c r="BS283" i="1" s="1"/>
  <c r="BX283" i="1"/>
  <c r="BW283" i="1"/>
  <c r="BV283" i="1"/>
  <c r="BR283" i="1"/>
  <c r="BQ283" i="1"/>
  <c r="BP283" i="1"/>
  <c r="BO283" i="1"/>
  <c r="BN283" i="1"/>
  <c r="BL283" i="1"/>
  <c r="AN283" i="1"/>
  <c r="CM282" i="1"/>
  <c r="CJ282" i="1"/>
  <c r="CI282" i="1"/>
  <c r="CH282" i="1"/>
  <c r="CG282" i="1"/>
  <c r="CC282" i="1" s="1"/>
  <c r="CF282" i="1"/>
  <c r="CB282" i="1" s="1"/>
  <c r="CE282" i="1"/>
  <c r="CD282" i="1"/>
  <c r="BX282" i="1"/>
  <c r="BW282" i="1"/>
  <c r="BV282" i="1"/>
  <c r="BT282" i="1"/>
  <c r="BS282" i="1"/>
  <c r="BR282" i="1"/>
  <c r="BQ282" i="1"/>
  <c r="BO282" i="1"/>
  <c r="BN282" i="1"/>
  <c r="BM282" i="1"/>
  <c r="BL282" i="1"/>
  <c r="AN282" i="1"/>
  <c r="CM281" i="1"/>
  <c r="CJ281" i="1"/>
  <c r="CI281" i="1"/>
  <c r="CH281" i="1"/>
  <c r="CG281" i="1"/>
  <c r="CC281" i="1" s="1"/>
  <c r="CF281" i="1"/>
  <c r="CB281" i="1" s="1"/>
  <c r="BU281" i="1" s="1"/>
  <c r="CE281" i="1"/>
  <c r="BT281" i="1" s="1"/>
  <c r="CD281" i="1"/>
  <c r="BS281" i="1" s="1"/>
  <c r="BX281" i="1"/>
  <c r="BW281" i="1"/>
  <c r="BV281" i="1"/>
  <c r="BR281" i="1"/>
  <c r="BQ281" i="1"/>
  <c r="BP281" i="1"/>
  <c r="BO281" i="1"/>
  <c r="BN281" i="1"/>
  <c r="BL281" i="1"/>
  <c r="AN281" i="1"/>
  <c r="CM280" i="1"/>
  <c r="CJ280" i="1"/>
  <c r="CI280" i="1"/>
  <c r="CH280" i="1"/>
  <c r="CG280" i="1"/>
  <c r="CC280" i="1" s="1"/>
  <c r="CF280" i="1"/>
  <c r="CE280" i="1"/>
  <c r="CD280" i="1"/>
  <c r="CB280" i="1"/>
  <c r="BU280" i="1" s="1"/>
  <c r="BX280" i="1"/>
  <c r="BW280" i="1"/>
  <c r="BV280" i="1"/>
  <c r="BT280" i="1"/>
  <c r="BS280" i="1"/>
  <c r="BR280" i="1"/>
  <c r="BQ280" i="1"/>
  <c r="BO280" i="1"/>
  <c r="BP280" i="1" s="1"/>
  <c r="BN280" i="1"/>
  <c r="BL280" i="1"/>
  <c r="AN280" i="1"/>
  <c r="BM280" i="1" s="1"/>
  <c r="CM279" i="1"/>
  <c r="CJ279" i="1"/>
  <c r="CI279" i="1"/>
  <c r="CH279" i="1"/>
  <c r="CG279" i="1"/>
  <c r="CC279" i="1" s="1"/>
  <c r="CF279" i="1"/>
  <c r="CB279" i="1" s="1"/>
  <c r="BU279" i="1" s="1"/>
  <c r="CE279" i="1"/>
  <c r="BT279" i="1" s="1"/>
  <c r="CD279" i="1"/>
  <c r="BS279" i="1" s="1"/>
  <c r="BX279" i="1"/>
  <c r="BW279" i="1"/>
  <c r="BV279" i="1"/>
  <c r="BR279" i="1"/>
  <c r="BQ279" i="1"/>
  <c r="BP279" i="1"/>
  <c r="BO279" i="1"/>
  <c r="BN279" i="1"/>
  <c r="BL279" i="1"/>
  <c r="AN279" i="1"/>
  <c r="CM278" i="1"/>
  <c r="CJ278" i="1"/>
  <c r="CI278" i="1"/>
  <c r="CH278" i="1"/>
  <c r="CG278" i="1"/>
  <c r="CF278" i="1"/>
  <c r="CB278" i="1" s="1"/>
  <c r="CE278" i="1"/>
  <c r="BT278" i="1" s="1"/>
  <c r="CD278" i="1"/>
  <c r="BS278" i="1" s="1"/>
  <c r="CC278" i="1"/>
  <c r="BX278" i="1"/>
  <c r="BW278" i="1"/>
  <c r="BV278" i="1"/>
  <c r="BR278" i="1"/>
  <c r="BQ278" i="1"/>
  <c r="BO278" i="1"/>
  <c r="BN278" i="1"/>
  <c r="BL278" i="1"/>
  <c r="AN278" i="1"/>
  <c r="BM278" i="1" s="1"/>
  <c r="CM277" i="1"/>
  <c r="CJ277" i="1"/>
  <c r="CI277" i="1"/>
  <c r="CH277" i="1"/>
  <c r="CG277" i="1"/>
  <c r="CC277" i="1" s="1"/>
  <c r="CF277" i="1"/>
  <c r="CB277" i="1" s="1"/>
  <c r="CE277" i="1"/>
  <c r="BT277" i="1" s="1"/>
  <c r="CD277" i="1"/>
  <c r="BS277" i="1" s="1"/>
  <c r="BX277" i="1"/>
  <c r="BW277" i="1"/>
  <c r="BV277" i="1"/>
  <c r="BR277" i="1"/>
  <c r="BQ277" i="1"/>
  <c r="BP277" i="1"/>
  <c r="BO277" i="1"/>
  <c r="BN277" i="1"/>
  <c r="BL277" i="1"/>
  <c r="AN277" i="1"/>
  <c r="CM276" i="1"/>
  <c r="CJ276" i="1"/>
  <c r="CI276" i="1"/>
  <c r="CH276" i="1"/>
  <c r="CG276" i="1"/>
  <c r="CC276" i="1" s="1"/>
  <c r="CF276" i="1"/>
  <c r="CB276" i="1" s="1"/>
  <c r="CE276" i="1"/>
  <c r="BT276" i="1" s="1"/>
  <c r="CD276" i="1"/>
  <c r="BS276" i="1" s="1"/>
  <c r="BX276" i="1"/>
  <c r="BW276" i="1"/>
  <c r="BV276" i="1"/>
  <c r="BR276" i="1"/>
  <c r="BQ276" i="1"/>
  <c r="BO276" i="1"/>
  <c r="BP276" i="1" s="1"/>
  <c r="BN276" i="1"/>
  <c r="BL276" i="1"/>
  <c r="AN276" i="1"/>
  <c r="BM276" i="1" s="1"/>
  <c r="CM275" i="1"/>
  <c r="CJ275" i="1"/>
  <c r="CI275" i="1"/>
  <c r="CH275" i="1"/>
  <c r="CG275" i="1"/>
  <c r="CC275" i="1" s="1"/>
  <c r="CF275" i="1"/>
  <c r="CB275" i="1" s="1"/>
  <c r="CE275" i="1"/>
  <c r="BT275" i="1" s="1"/>
  <c r="CD275" i="1"/>
  <c r="BS275" i="1" s="1"/>
  <c r="BX275" i="1"/>
  <c r="BW275" i="1"/>
  <c r="BV275" i="1"/>
  <c r="BR275" i="1"/>
  <c r="BQ275" i="1"/>
  <c r="BP275" i="1"/>
  <c r="BO275" i="1"/>
  <c r="BN275" i="1"/>
  <c r="BL275" i="1"/>
  <c r="BM275" i="1" s="1"/>
  <c r="AN275" i="1"/>
  <c r="CM274" i="1"/>
  <c r="CJ274" i="1"/>
  <c r="CI274" i="1"/>
  <c r="CH274" i="1"/>
  <c r="CG274" i="1"/>
  <c r="CC274" i="1" s="1"/>
  <c r="CF274" i="1"/>
  <c r="CB274" i="1" s="1"/>
  <c r="CE274" i="1"/>
  <c r="CD274" i="1"/>
  <c r="BX274" i="1"/>
  <c r="BW274" i="1"/>
  <c r="BV274" i="1"/>
  <c r="BT274" i="1"/>
  <c r="BS274" i="1"/>
  <c r="BR274" i="1"/>
  <c r="BQ274" i="1"/>
  <c r="BO274" i="1"/>
  <c r="BP274" i="1" s="1"/>
  <c r="BN274" i="1"/>
  <c r="BL274" i="1"/>
  <c r="AN274" i="1"/>
  <c r="BM274" i="1" s="1"/>
  <c r="CM273" i="1"/>
  <c r="CJ273" i="1"/>
  <c r="CI273" i="1"/>
  <c r="CH273" i="1"/>
  <c r="CG273" i="1"/>
  <c r="CC273" i="1" s="1"/>
  <c r="CF273" i="1"/>
  <c r="CB273" i="1" s="1"/>
  <c r="CE273" i="1"/>
  <c r="BT273" i="1" s="1"/>
  <c r="CD273" i="1"/>
  <c r="BS273" i="1" s="1"/>
  <c r="BX273" i="1"/>
  <c r="BW273" i="1"/>
  <c r="BV273" i="1"/>
  <c r="BR273" i="1"/>
  <c r="BQ273" i="1"/>
  <c r="BP273" i="1"/>
  <c r="BO273" i="1"/>
  <c r="BN273" i="1"/>
  <c r="BL273" i="1"/>
  <c r="AN273" i="1"/>
  <c r="CM272" i="1"/>
  <c r="CJ272" i="1"/>
  <c r="CI272" i="1"/>
  <c r="CH272" i="1"/>
  <c r="CG272" i="1"/>
  <c r="CC272" i="1" s="1"/>
  <c r="CF272" i="1"/>
  <c r="CB272" i="1" s="1"/>
  <c r="CE272" i="1"/>
  <c r="CD272" i="1"/>
  <c r="BX272" i="1"/>
  <c r="BW272" i="1"/>
  <c r="BV272" i="1"/>
  <c r="BT272" i="1"/>
  <c r="BS272" i="1"/>
  <c r="BR272" i="1"/>
  <c r="BQ272" i="1"/>
  <c r="BO272" i="1"/>
  <c r="BP272" i="1" s="1"/>
  <c r="BN272" i="1"/>
  <c r="BL272" i="1"/>
  <c r="BM272" i="1" s="1"/>
  <c r="AN272" i="1"/>
  <c r="CM271" i="1"/>
  <c r="CJ271" i="1"/>
  <c r="CI271" i="1"/>
  <c r="CH271" i="1"/>
  <c r="CG271" i="1"/>
  <c r="CC271" i="1" s="1"/>
  <c r="CF271" i="1"/>
  <c r="CB271" i="1" s="1"/>
  <c r="CE271" i="1"/>
  <c r="BT271" i="1" s="1"/>
  <c r="CD271" i="1"/>
  <c r="BS271" i="1" s="1"/>
  <c r="BX271" i="1"/>
  <c r="BW271" i="1"/>
  <c r="BV271" i="1"/>
  <c r="BR271" i="1"/>
  <c r="BQ271" i="1"/>
  <c r="BP271" i="1"/>
  <c r="BO271" i="1"/>
  <c r="BN271" i="1"/>
  <c r="BL271" i="1"/>
  <c r="BM271" i="1" s="1"/>
  <c r="AN271" i="1"/>
  <c r="CM270" i="1"/>
  <c r="CJ270" i="1"/>
  <c r="CI270" i="1"/>
  <c r="CH270" i="1"/>
  <c r="CG270" i="1"/>
  <c r="CF270" i="1"/>
  <c r="CB270" i="1" s="1"/>
  <c r="CE270" i="1"/>
  <c r="BT270" i="1" s="1"/>
  <c r="CD270" i="1"/>
  <c r="BS270" i="1" s="1"/>
  <c r="CC270" i="1"/>
  <c r="BU270" i="1" s="1"/>
  <c r="BX270" i="1"/>
  <c r="BW270" i="1"/>
  <c r="BV270" i="1"/>
  <c r="BR270" i="1"/>
  <c r="BQ270" i="1"/>
  <c r="BO270" i="1"/>
  <c r="BP270" i="1" s="1"/>
  <c r="BN270" i="1"/>
  <c r="BL270" i="1"/>
  <c r="AN270" i="1"/>
  <c r="CM269" i="1"/>
  <c r="CJ269" i="1"/>
  <c r="CI269" i="1"/>
  <c r="CH269" i="1"/>
  <c r="CG269" i="1"/>
  <c r="CC269" i="1" s="1"/>
  <c r="CF269" i="1"/>
  <c r="CB269" i="1" s="1"/>
  <c r="CE269" i="1"/>
  <c r="BT269" i="1" s="1"/>
  <c r="CD269" i="1"/>
  <c r="BS269" i="1" s="1"/>
  <c r="BX269" i="1"/>
  <c r="BW269" i="1"/>
  <c r="BV269" i="1"/>
  <c r="BR269" i="1"/>
  <c r="BQ269" i="1"/>
  <c r="BP269" i="1"/>
  <c r="BO269" i="1"/>
  <c r="BN269" i="1"/>
  <c r="BL269" i="1"/>
  <c r="AN269" i="1"/>
  <c r="CM268" i="1"/>
  <c r="CJ268" i="1"/>
  <c r="CI268" i="1"/>
  <c r="CH268" i="1"/>
  <c r="CG268" i="1"/>
  <c r="CC268" i="1" s="1"/>
  <c r="CF268" i="1"/>
  <c r="CB268" i="1" s="1"/>
  <c r="CE268" i="1"/>
  <c r="CD268" i="1"/>
  <c r="BX268" i="1"/>
  <c r="BW268" i="1"/>
  <c r="BV268" i="1"/>
  <c r="BT268" i="1"/>
  <c r="BS268" i="1"/>
  <c r="BR268" i="1"/>
  <c r="BQ268" i="1"/>
  <c r="BO268" i="1"/>
  <c r="BP268" i="1" s="1"/>
  <c r="BN268" i="1"/>
  <c r="BM268" i="1"/>
  <c r="BL268" i="1"/>
  <c r="AN268" i="1"/>
  <c r="CM267" i="1"/>
  <c r="CJ267" i="1"/>
  <c r="CI267" i="1"/>
  <c r="CH267" i="1"/>
  <c r="CG267" i="1"/>
  <c r="CC267" i="1" s="1"/>
  <c r="CF267" i="1"/>
  <c r="CB267" i="1" s="1"/>
  <c r="CE267" i="1"/>
  <c r="BT267" i="1" s="1"/>
  <c r="CD267" i="1"/>
  <c r="BS267" i="1" s="1"/>
  <c r="BX267" i="1"/>
  <c r="BW267" i="1"/>
  <c r="BV267" i="1"/>
  <c r="BR267" i="1"/>
  <c r="BQ267" i="1"/>
  <c r="BO267" i="1"/>
  <c r="BP267" i="1" s="1"/>
  <c r="BN267" i="1"/>
  <c r="BL267" i="1"/>
  <c r="BM267" i="1" s="1"/>
  <c r="AN267" i="1"/>
  <c r="CM266" i="1"/>
  <c r="CJ266" i="1"/>
  <c r="CI266" i="1"/>
  <c r="CH266" i="1"/>
  <c r="CG266" i="1"/>
  <c r="CF266" i="1"/>
  <c r="CB266" i="1" s="1"/>
  <c r="CE266" i="1"/>
  <c r="BT266" i="1" s="1"/>
  <c r="CD266" i="1"/>
  <c r="CC266" i="1"/>
  <c r="BU266" i="1" s="1"/>
  <c r="BX266" i="1"/>
  <c r="BW266" i="1"/>
  <c r="BV266" i="1"/>
  <c r="BS266" i="1"/>
  <c r="BR266" i="1"/>
  <c r="BQ266" i="1"/>
  <c r="BO266" i="1"/>
  <c r="BP266" i="1" s="1"/>
  <c r="BN266" i="1"/>
  <c r="BM266" i="1"/>
  <c r="BL266" i="1"/>
  <c r="AN266" i="1"/>
  <c r="CM265" i="1"/>
  <c r="CJ265" i="1"/>
  <c r="CI265" i="1"/>
  <c r="CH265" i="1"/>
  <c r="CG265" i="1"/>
  <c r="CC265" i="1" s="1"/>
  <c r="CF265" i="1"/>
  <c r="CB265" i="1" s="1"/>
  <c r="CE265" i="1"/>
  <c r="BT265" i="1" s="1"/>
  <c r="CD265" i="1"/>
  <c r="BS265" i="1" s="1"/>
  <c r="BX265" i="1"/>
  <c r="BW265" i="1"/>
  <c r="BV265" i="1"/>
  <c r="BR265" i="1"/>
  <c r="BQ265" i="1"/>
  <c r="BP265" i="1"/>
  <c r="BO265" i="1"/>
  <c r="BN265" i="1"/>
  <c r="BL265" i="1"/>
  <c r="AN265" i="1"/>
  <c r="BM265" i="1" s="1"/>
  <c r="CM264" i="1"/>
  <c r="CJ264" i="1"/>
  <c r="CI264" i="1"/>
  <c r="CH264" i="1"/>
  <c r="CG264" i="1"/>
  <c r="CC264" i="1" s="1"/>
  <c r="CF264" i="1"/>
  <c r="CE264" i="1"/>
  <c r="CD264" i="1"/>
  <c r="BS264" i="1" s="1"/>
  <c r="CB264" i="1"/>
  <c r="BX264" i="1"/>
  <c r="BW264" i="1"/>
  <c r="BV264" i="1"/>
  <c r="BT264" i="1"/>
  <c r="BR264" i="1"/>
  <c r="BQ264" i="1"/>
  <c r="BP264" i="1"/>
  <c r="BO264" i="1"/>
  <c r="BN264" i="1"/>
  <c r="BL264" i="1"/>
  <c r="AN264" i="1"/>
  <c r="BM264" i="1" s="1"/>
  <c r="CM263" i="1"/>
  <c r="CJ263" i="1"/>
  <c r="CI263" i="1"/>
  <c r="CH263" i="1"/>
  <c r="CG263" i="1"/>
  <c r="CC263" i="1" s="1"/>
  <c r="CF263" i="1"/>
  <c r="CB263" i="1" s="1"/>
  <c r="CE263" i="1"/>
  <c r="BT263" i="1" s="1"/>
  <c r="CD263" i="1"/>
  <c r="BS263" i="1" s="1"/>
  <c r="BX263" i="1"/>
  <c r="BW263" i="1"/>
  <c r="BV263" i="1"/>
  <c r="BR263" i="1"/>
  <c r="BQ263" i="1"/>
  <c r="BO263" i="1"/>
  <c r="BP263" i="1" s="1"/>
  <c r="BN263" i="1"/>
  <c r="BL263" i="1"/>
  <c r="BM263" i="1" s="1"/>
  <c r="AN263" i="1"/>
  <c r="CM262" i="1"/>
  <c r="CJ262" i="1"/>
  <c r="CI262" i="1"/>
  <c r="CH262" i="1"/>
  <c r="CG262" i="1"/>
  <c r="CC262" i="1" s="1"/>
  <c r="BU262" i="1" s="1"/>
  <c r="CF262" i="1"/>
  <c r="CE262" i="1"/>
  <c r="CD262" i="1"/>
  <c r="BS262" i="1" s="1"/>
  <c r="CB262" i="1"/>
  <c r="BX262" i="1"/>
  <c r="BW262" i="1"/>
  <c r="BV262" i="1"/>
  <c r="BT262" i="1"/>
  <c r="BR262" i="1"/>
  <c r="BQ262" i="1"/>
  <c r="BO262" i="1"/>
  <c r="BP262" i="1" s="1"/>
  <c r="BY262" i="1" s="1"/>
  <c r="D262" i="1" s="1"/>
  <c r="BN262" i="1"/>
  <c r="BL262" i="1"/>
  <c r="AN262" i="1"/>
  <c r="CM261" i="1"/>
  <c r="CJ261" i="1"/>
  <c r="CI261" i="1"/>
  <c r="CH261" i="1"/>
  <c r="CG261" i="1"/>
  <c r="CC261" i="1" s="1"/>
  <c r="CF261" i="1"/>
  <c r="CB261" i="1" s="1"/>
  <c r="CE261" i="1"/>
  <c r="BT261" i="1" s="1"/>
  <c r="CD261" i="1"/>
  <c r="BS261" i="1" s="1"/>
  <c r="BX261" i="1"/>
  <c r="BW261" i="1"/>
  <c r="BV261" i="1"/>
  <c r="BR261" i="1"/>
  <c r="BQ261" i="1"/>
  <c r="BO261" i="1"/>
  <c r="BP261" i="1" s="1"/>
  <c r="BN261" i="1"/>
  <c r="BL261" i="1"/>
  <c r="AN261" i="1"/>
  <c r="CM260" i="1"/>
  <c r="CJ260" i="1"/>
  <c r="CI260" i="1"/>
  <c r="CH260" i="1"/>
  <c r="CG260" i="1"/>
  <c r="CC260" i="1" s="1"/>
  <c r="CF260" i="1"/>
  <c r="CE260" i="1"/>
  <c r="CD260" i="1"/>
  <c r="BS260" i="1" s="1"/>
  <c r="CB260" i="1"/>
  <c r="BX260" i="1"/>
  <c r="BW260" i="1"/>
  <c r="BV260" i="1"/>
  <c r="BT260" i="1"/>
  <c r="BR260" i="1"/>
  <c r="BQ260" i="1"/>
  <c r="BO260" i="1"/>
  <c r="BP260" i="1" s="1"/>
  <c r="BN260" i="1"/>
  <c r="BL260" i="1"/>
  <c r="AN260" i="1"/>
  <c r="BM260" i="1" s="1"/>
  <c r="CM259" i="1"/>
  <c r="CJ259" i="1"/>
  <c r="CI259" i="1"/>
  <c r="CH259" i="1"/>
  <c r="CG259" i="1"/>
  <c r="CC259" i="1" s="1"/>
  <c r="CF259" i="1"/>
  <c r="CB259" i="1" s="1"/>
  <c r="CE259" i="1"/>
  <c r="BT259" i="1" s="1"/>
  <c r="CD259" i="1"/>
  <c r="BS259" i="1" s="1"/>
  <c r="BX259" i="1"/>
  <c r="BW259" i="1"/>
  <c r="BV259" i="1"/>
  <c r="BR259" i="1"/>
  <c r="BQ259" i="1"/>
  <c r="BP259" i="1"/>
  <c r="BO259" i="1"/>
  <c r="BN259" i="1"/>
  <c r="BL259" i="1"/>
  <c r="AN259" i="1"/>
  <c r="CM258" i="1"/>
  <c r="CJ258" i="1"/>
  <c r="CI258" i="1"/>
  <c r="CH258" i="1"/>
  <c r="CG258" i="1"/>
  <c r="CC258" i="1" s="1"/>
  <c r="CF258" i="1"/>
  <c r="CB258" i="1" s="1"/>
  <c r="CE258" i="1"/>
  <c r="CD258" i="1"/>
  <c r="BX258" i="1"/>
  <c r="BW258" i="1"/>
  <c r="BV258" i="1"/>
  <c r="BT258" i="1"/>
  <c r="BS258" i="1"/>
  <c r="BR258" i="1"/>
  <c r="BQ258" i="1"/>
  <c r="BO258" i="1"/>
  <c r="BP258" i="1" s="1"/>
  <c r="BN258" i="1"/>
  <c r="BL258" i="1"/>
  <c r="BM258" i="1" s="1"/>
  <c r="AN258" i="1"/>
  <c r="CM257" i="1"/>
  <c r="CJ257" i="1"/>
  <c r="CI257" i="1"/>
  <c r="CH257" i="1"/>
  <c r="CG257" i="1"/>
  <c r="CC257" i="1" s="1"/>
  <c r="CF257" i="1"/>
  <c r="CB257" i="1" s="1"/>
  <c r="CE257" i="1"/>
  <c r="BT257" i="1" s="1"/>
  <c r="CD257" i="1"/>
  <c r="BS257" i="1" s="1"/>
  <c r="BX257" i="1"/>
  <c r="BW257" i="1"/>
  <c r="BV257" i="1"/>
  <c r="BR257" i="1"/>
  <c r="BQ257" i="1"/>
  <c r="BO257" i="1"/>
  <c r="BP257" i="1" s="1"/>
  <c r="BN257" i="1"/>
  <c r="BL257" i="1"/>
  <c r="AN257" i="1"/>
  <c r="CM256" i="1"/>
  <c r="CJ256" i="1"/>
  <c r="CI256" i="1"/>
  <c r="CH256" i="1"/>
  <c r="CG256" i="1"/>
  <c r="CC256" i="1" s="1"/>
  <c r="BU256" i="1" s="1"/>
  <c r="CF256" i="1"/>
  <c r="CE256" i="1"/>
  <c r="BT256" i="1" s="1"/>
  <c r="CD256" i="1"/>
  <c r="BS256" i="1" s="1"/>
  <c r="CB256" i="1"/>
  <c r="BX256" i="1"/>
  <c r="BW256" i="1"/>
  <c r="BV256" i="1"/>
  <c r="BR256" i="1"/>
  <c r="BQ256" i="1"/>
  <c r="BO256" i="1"/>
  <c r="BP256" i="1" s="1"/>
  <c r="BN256" i="1"/>
  <c r="BL256" i="1"/>
  <c r="AN256" i="1"/>
  <c r="BM256" i="1" s="1"/>
  <c r="CM255" i="1"/>
  <c r="CJ255" i="1"/>
  <c r="CI255" i="1"/>
  <c r="CH255" i="1"/>
  <c r="CG255" i="1"/>
  <c r="CC255" i="1" s="1"/>
  <c r="CF255" i="1"/>
  <c r="CB255" i="1" s="1"/>
  <c r="BU255" i="1" s="1"/>
  <c r="CE255" i="1"/>
  <c r="BT255" i="1" s="1"/>
  <c r="CD255" i="1"/>
  <c r="BS255" i="1" s="1"/>
  <c r="BX255" i="1"/>
  <c r="BW255" i="1"/>
  <c r="BV255" i="1"/>
  <c r="BR255" i="1"/>
  <c r="BQ255" i="1"/>
  <c r="BP255" i="1"/>
  <c r="BO255" i="1"/>
  <c r="BN255" i="1"/>
  <c r="BL255" i="1"/>
  <c r="AN255" i="1"/>
  <c r="CM254" i="1"/>
  <c r="CJ254" i="1"/>
  <c r="CI254" i="1"/>
  <c r="CH254" i="1"/>
  <c r="CG254" i="1"/>
  <c r="CC254" i="1" s="1"/>
  <c r="CF254" i="1"/>
  <c r="CB254" i="1" s="1"/>
  <c r="CE254" i="1"/>
  <c r="BT254" i="1" s="1"/>
  <c r="CD254" i="1"/>
  <c r="BS254" i="1" s="1"/>
  <c r="BX254" i="1"/>
  <c r="BW254" i="1"/>
  <c r="BV254" i="1"/>
  <c r="BR254" i="1"/>
  <c r="BQ254" i="1"/>
  <c r="BP254" i="1"/>
  <c r="BO254" i="1"/>
  <c r="BN254" i="1"/>
  <c r="BL254" i="1"/>
  <c r="AN254" i="1"/>
  <c r="BM254" i="1" s="1"/>
  <c r="CM253" i="1"/>
  <c r="CJ253" i="1"/>
  <c r="CI253" i="1"/>
  <c r="CH253" i="1"/>
  <c r="CG253" i="1"/>
  <c r="CC253" i="1" s="1"/>
  <c r="CF253" i="1"/>
  <c r="CB253" i="1" s="1"/>
  <c r="CE253" i="1"/>
  <c r="BT253" i="1" s="1"/>
  <c r="CD253" i="1"/>
  <c r="BS253" i="1" s="1"/>
  <c r="BX253" i="1"/>
  <c r="BW253" i="1"/>
  <c r="BV253" i="1"/>
  <c r="BR253" i="1"/>
  <c r="BQ253" i="1"/>
  <c r="BO253" i="1"/>
  <c r="BP253" i="1" s="1"/>
  <c r="BN253" i="1"/>
  <c r="BL253" i="1"/>
  <c r="AN253" i="1"/>
  <c r="BM253" i="1" s="1"/>
  <c r="CM252" i="1"/>
  <c r="CJ252" i="1"/>
  <c r="CI252" i="1"/>
  <c r="CH252" i="1"/>
  <c r="CG252" i="1"/>
  <c r="CC252" i="1" s="1"/>
  <c r="CF252" i="1"/>
  <c r="CB252" i="1" s="1"/>
  <c r="CE252" i="1"/>
  <c r="CD252" i="1"/>
  <c r="BX252" i="1"/>
  <c r="BW252" i="1"/>
  <c r="BV252" i="1"/>
  <c r="BT252" i="1"/>
  <c r="BS252" i="1"/>
  <c r="BR252" i="1"/>
  <c r="BQ252" i="1"/>
  <c r="BO252" i="1"/>
  <c r="BN252" i="1"/>
  <c r="BL252" i="1"/>
  <c r="AN252" i="1"/>
  <c r="BM252" i="1" s="1"/>
  <c r="CM251" i="1"/>
  <c r="CJ251" i="1"/>
  <c r="CI251" i="1"/>
  <c r="CH251" i="1"/>
  <c r="CG251" i="1"/>
  <c r="CC251" i="1" s="1"/>
  <c r="CF251" i="1"/>
  <c r="CB251" i="1" s="1"/>
  <c r="CE251" i="1"/>
  <c r="BT251" i="1" s="1"/>
  <c r="CD251" i="1"/>
  <c r="BS251" i="1" s="1"/>
  <c r="BX251" i="1"/>
  <c r="BW251" i="1"/>
  <c r="BV251" i="1"/>
  <c r="BR251" i="1"/>
  <c r="BQ251" i="1"/>
  <c r="BP251" i="1"/>
  <c r="BO251" i="1"/>
  <c r="BN251" i="1"/>
  <c r="BL251" i="1"/>
  <c r="BM251" i="1" s="1"/>
  <c r="AN251" i="1"/>
  <c r="CM250" i="1"/>
  <c r="CJ250" i="1"/>
  <c r="CI250" i="1"/>
  <c r="CH250" i="1"/>
  <c r="CG250" i="1"/>
  <c r="CC250" i="1" s="1"/>
  <c r="CF250" i="1"/>
  <c r="CB250" i="1" s="1"/>
  <c r="CE250" i="1"/>
  <c r="BT250" i="1" s="1"/>
  <c r="CD250" i="1"/>
  <c r="BS250" i="1" s="1"/>
  <c r="BX250" i="1"/>
  <c r="BW250" i="1"/>
  <c r="BV250" i="1"/>
  <c r="BR250" i="1"/>
  <c r="BQ250" i="1"/>
  <c r="BP250" i="1"/>
  <c r="BO250" i="1"/>
  <c r="BN250" i="1"/>
  <c r="BM250" i="1"/>
  <c r="BL250" i="1"/>
  <c r="AN250" i="1"/>
  <c r="CM249" i="1"/>
  <c r="CJ249" i="1"/>
  <c r="CI249" i="1"/>
  <c r="CH249" i="1"/>
  <c r="CG249" i="1"/>
  <c r="CC249" i="1" s="1"/>
  <c r="CF249" i="1"/>
  <c r="CB249" i="1" s="1"/>
  <c r="CE249" i="1"/>
  <c r="BT249" i="1" s="1"/>
  <c r="CD249" i="1"/>
  <c r="BS249" i="1" s="1"/>
  <c r="BX249" i="1"/>
  <c r="BW249" i="1"/>
  <c r="BV249" i="1"/>
  <c r="BR249" i="1"/>
  <c r="BQ249" i="1"/>
  <c r="BP249" i="1"/>
  <c r="BO249" i="1"/>
  <c r="BN249" i="1"/>
  <c r="BL249" i="1"/>
  <c r="BM249" i="1" s="1"/>
  <c r="AN249" i="1"/>
  <c r="CM248" i="1"/>
  <c r="CJ248" i="1"/>
  <c r="CI248" i="1"/>
  <c r="CH248" i="1"/>
  <c r="CG248" i="1"/>
  <c r="CC248" i="1" s="1"/>
  <c r="CF248" i="1"/>
  <c r="CE248" i="1"/>
  <c r="BT248" i="1" s="1"/>
  <c r="CD248" i="1"/>
  <c r="BS248" i="1" s="1"/>
  <c r="CB248" i="1"/>
  <c r="BX248" i="1"/>
  <c r="BW248" i="1"/>
  <c r="BV248" i="1"/>
  <c r="BR248" i="1"/>
  <c r="BQ248" i="1"/>
  <c r="BP248" i="1"/>
  <c r="BO248" i="1"/>
  <c r="BN248" i="1"/>
  <c r="BL248" i="1"/>
  <c r="AN248" i="1"/>
  <c r="BM248" i="1" s="1"/>
  <c r="CM247" i="1"/>
  <c r="CJ247" i="1"/>
  <c r="CI247" i="1"/>
  <c r="CH247" i="1"/>
  <c r="CG247" i="1"/>
  <c r="CC247" i="1" s="1"/>
  <c r="CF247" i="1"/>
  <c r="CB247" i="1" s="1"/>
  <c r="CE247" i="1"/>
  <c r="BT247" i="1" s="1"/>
  <c r="CD247" i="1"/>
  <c r="BS247" i="1" s="1"/>
  <c r="BX247" i="1"/>
  <c r="BW247" i="1"/>
  <c r="BV247" i="1"/>
  <c r="BR247" i="1"/>
  <c r="BQ247" i="1"/>
  <c r="BO247" i="1"/>
  <c r="BP247" i="1" s="1"/>
  <c r="BN247" i="1"/>
  <c r="BL247" i="1"/>
  <c r="AN247" i="1"/>
  <c r="BM247" i="1" s="1"/>
  <c r="CM246" i="1"/>
  <c r="CJ246" i="1"/>
  <c r="CI246" i="1"/>
  <c r="CH246" i="1"/>
  <c r="CG246" i="1"/>
  <c r="CC246" i="1" s="1"/>
  <c r="CF246" i="1"/>
  <c r="CB246" i="1" s="1"/>
  <c r="CE246" i="1"/>
  <c r="CD246" i="1"/>
  <c r="BS246" i="1" s="1"/>
  <c r="BX246" i="1"/>
  <c r="BW246" i="1"/>
  <c r="BV246" i="1"/>
  <c r="BT246" i="1"/>
  <c r="BR246" i="1"/>
  <c r="BQ246" i="1"/>
  <c r="BO246" i="1"/>
  <c r="BP246" i="1" s="1"/>
  <c r="BN246" i="1"/>
  <c r="BL246" i="1"/>
  <c r="BM246" i="1" s="1"/>
  <c r="AN246" i="1"/>
  <c r="CM245" i="1"/>
  <c r="CJ245" i="1"/>
  <c r="CI245" i="1"/>
  <c r="CH245" i="1"/>
  <c r="CG245" i="1"/>
  <c r="CC245" i="1" s="1"/>
  <c r="CF245" i="1"/>
  <c r="CB245" i="1" s="1"/>
  <c r="CE245" i="1"/>
  <c r="BT245" i="1" s="1"/>
  <c r="CD245" i="1"/>
  <c r="BS245" i="1" s="1"/>
  <c r="BX245" i="1"/>
  <c r="BW245" i="1"/>
  <c r="BV245" i="1"/>
  <c r="BR245" i="1"/>
  <c r="BQ245" i="1"/>
  <c r="BO245" i="1"/>
  <c r="BP245" i="1" s="1"/>
  <c r="BN245" i="1"/>
  <c r="BL245" i="1"/>
  <c r="AN245" i="1"/>
  <c r="CM244" i="1"/>
  <c r="CJ244" i="1"/>
  <c r="CI244" i="1"/>
  <c r="CH244" i="1"/>
  <c r="CG244" i="1"/>
  <c r="CC244" i="1" s="1"/>
  <c r="CF244" i="1"/>
  <c r="CE244" i="1"/>
  <c r="CD244" i="1"/>
  <c r="CB244" i="1"/>
  <c r="BX244" i="1"/>
  <c r="BW244" i="1"/>
  <c r="BV244" i="1"/>
  <c r="BT244" i="1"/>
  <c r="BS244" i="1"/>
  <c r="BR244" i="1"/>
  <c r="BQ244" i="1"/>
  <c r="BP244" i="1"/>
  <c r="BO244" i="1"/>
  <c r="BN244" i="1"/>
  <c r="BL244" i="1"/>
  <c r="BM244" i="1" s="1"/>
  <c r="AN244" i="1"/>
  <c r="CM243" i="1"/>
  <c r="CJ243" i="1"/>
  <c r="CI243" i="1"/>
  <c r="CH243" i="1"/>
  <c r="CG243" i="1"/>
  <c r="CC243" i="1" s="1"/>
  <c r="CF243" i="1"/>
  <c r="CB243" i="1" s="1"/>
  <c r="CE243" i="1"/>
  <c r="BT243" i="1" s="1"/>
  <c r="CD243" i="1"/>
  <c r="BS243" i="1" s="1"/>
  <c r="BX243" i="1"/>
  <c r="BW243" i="1"/>
  <c r="BV243" i="1"/>
  <c r="BR243" i="1"/>
  <c r="BQ243" i="1"/>
  <c r="BO243" i="1"/>
  <c r="BP243" i="1" s="1"/>
  <c r="BN243" i="1"/>
  <c r="BM243" i="1"/>
  <c r="BL243" i="1"/>
  <c r="AN243" i="1"/>
  <c r="CM242" i="1"/>
  <c r="CJ242" i="1"/>
  <c r="CI242" i="1"/>
  <c r="CH242" i="1"/>
  <c r="CG242" i="1"/>
  <c r="CF242" i="1"/>
  <c r="CB242" i="1" s="1"/>
  <c r="BU242" i="1" s="1"/>
  <c r="CE242" i="1"/>
  <c r="BT242" i="1" s="1"/>
  <c r="CD242" i="1"/>
  <c r="BS242" i="1" s="1"/>
  <c r="CC242" i="1"/>
  <c r="BX242" i="1"/>
  <c r="BW242" i="1"/>
  <c r="BV242" i="1"/>
  <c r="BR242" i="1"/>
  <c r="BQ242" i="1"/>
  <c r="BO242" i="1"/>
  <c r="BP242" i="1" s="1"/>
  <c r="BN242" i="1"/>
  <c r="BM242" i="1"/>
  <c r="BL242" i="1"/>
  <c r="AN242" i="1"/>
  <c r="CM241" i="1"/>
  <c r="CJ241" i="1"/>
  <c r="CI241" i="1"/>
  <c r="CH241" i="1"/>
  <c r="CG241" i="1"/>
  <c r="CC241" i="1" s="1"/>
  <c r="CF241" i="1"/>
  <c r="CB241" i="1" s="1"/>
  <c r="BU241" i="1" s="1"/>
  <c r="CE241" i="1"/>
  <c r="BT241" i="1" s="1"/>
  <c r="CD241" i="1"/>
  <c r="BS241" i="1" s="1"/>
  <c r="BX241" i="1"/>
  <c r="BW241" i="1"/>
  <c r="BV241" i="1"/>
  <c r="BR241" i="1"/>
  <c r="BQ241" i="1"/>
  <c r="BO241" i="1"/>
  <c r="BP241" i="1" s="1"/>
  <c r="BN241" i="1"/>
  <c r="BL241" i="1"/>
  <c r="AN241" i="1"/>
  <c r="BM241" i="1" s="1"/>
  <c r="CM240" i="1"/>
  <c r="CJ240" i="1"/>
  <c r="CI240" i="1"/>
  <c r="CH240" i="1"/>
  <c r="CG240" i="1"/>
  <c r="CF240" i="1"/>
  <c r="CE240" i="1"/>
  <c r="CD240" i="1"/>
  <c r="BS240" i="1" s="1"/>
  <c r="CC240" i="1"/>
  <c r="CB240" i="1"/>
  <c r="BX240" i="1"/>
  <c r="BW240" i="1"/>
  <c r="BV240" i="1"/>
  <c r="BU240" i="1"/>
  <c r="BT240" i="1"/>
  <c r="BR240" i="1"/>
  <c r="BQ240" i="1"/>
  <c r="BP240" i="1"/>
  <c r="BO240" i="1"/>
  <c r="BN240" i="1"/>
  <c r="BM240" i="1"/>
  <c r="BL240" i="1"/>
  <c r="AN240" i="1"/>
  <c r="CM239" i="1"/>
  <c r="CJ239" i="1"/>
  <c r="CI239" i="1"/>
  <c r="CH239" i="1"/>
  <c r="CG239" i="1"/>
  <c r="CC239" i="1" s="1"/>
  <c r="CF239" i="1"/>
  <c r="CB239" i="1" s="1"/>
  <c r="CE239" i="1"/>
  <c r="BT239" i="1" s="1"/>
  <c r="CD239" i="1"/>
  <c r="BX239" i="1"/>
  <c r="BW239" i="1"/>
  <c r="BV239" i="1"/>
  <c r="BS239" i="1"/>
  <c r="BR239" i="1"/>
  <c r="BQ239" i="1"/>
  <c r="BO239" i="1"/>
  <c r="BP239" i="1" s="1"/>
  <c r="BN239" i="1"/>
  <c r="BL239" i="1"/>
  <c r="AN239" i="1"/>
  <c r="BM239" i="1" s="1"/>
  <c r="CM238" i="1"/>
  <c r="CJ238" i="1"/>
  <c r="CI238" i="1"/>
  <c r="CH238" i="1"/>
  <c r="CG238" i="1"/>
  <c r="CC238" i="1" s="1"/>
  <c r="CF238" i="1"/>
  <c r="CE238" i="1"/>
  <c r="BT238" i="1" s="1"/>
  <c r="CD238" i="1"/>
  <c r="CB238" i="1"/>
  <c r="BX238" i="1"/>
  <c r="BW238" i="1"/>
  <c r="BV238" i="1"/>
  <c r="BS238" i="1"/>
  <c r="BR238" i="1"/>
  <c r="BQ238" i="1"/>
  <c r="BO238" i="1"/>
  <c r="BP238" i="1" s="1"/>
  <c r="BN238" i="1"/>
  <c r="BL238" i="1"/>
  <c r="AN238" i="1"/>
  <c r="BM238" i="1" s="1"/>
  <c r="A238" i="1"/>
  <c r="CM237" i="1"/>
  <c r="CJ237" i="1"/>
  <c r="CI237" i="1"/>
  <c r="CH237" i="1"/>
  <c r="CG237" i="1"/>
  <c r="CC237" i="1" s="1"/>
  <c r="CF237" i="1"/>
  <c r="CB237" i="1" s="1"/>
  <c r="CE237" i="1"/>
  <c r="BT237" i="1" s="1"/>
  <c r="CD237" i="1"/>
  <c r="BS237" i="1" s="1"/>
  <c r="BX237" i="1"/>
  <c r="BW237" i="1"/>
  <c r="BV237" i="1"/>
  <c r="BR237" i="1"/>
  <c r="BQ237" i="1"/>
  <c r="BO237" i="1"/>
  <c r="BP237" i="1" s="1"/>
  <c r="BN237" i="1"/>
  <c r="BL237" i="1"/>
  <c r="AN237" i="1"/>
  <c r="A237" i="1"/>
  <c r="CM236" i="1"/>
  <c r="CJ236" i="1"/>
  <c r="CI236" i="1"/>
  <c r="CH236" i="1"/>
  <c r="CG236" i="1"/>
  <c r="CF236" i="1"/>
  <c r="CB236" i="1" s="1"/>
  <c r="BU236" i="1" s="1"/>
  <c r="CE236" i="1"/>
  <c r="BT236" i="1" s="1"/>
  <c r="CD236" i="1"/>
  <c r="BS236" i="1" s="1"/>
  <c r="CC236" i="1"/>
  <c r="BX236" i="1"/>
  <c r="BW236" i="1"/>
  <c r="BV236" i="1"/>
  <c r="BR236" i="1"/>
  <c r="BQ236" i="1"/>
  <c r="BP236" i="1"/>
  <c r="BO236" i="1"/>
  <c r="BN236" i="1"/>
  <c r="BL236" i="1"/>
  <c r="AN236" i="1"/>
  <c r="BM236" i="1" s="1"/>
  <c r="A236" i="1"/>
  <c r="CM235" i="1"/>
  <c r="CJ235" i="1"/>
  <c r="CI235" i="1"/>
  <c r="CH235" i="1"/>
  <c r="CG235" i="1"/>
  <c r="CC235" i="1" s="1"/>
  <c r="BU235" i="1" s="1"/>
  <c r="CF235" i="1"/>
  <c r="CE235" i="1"/>
  <c r="CD235" i="1"/>
  <c r="CB235" i="1"/>
  <c r="BX235" i="1"/>
  <c r="BW235" i="1"/>
  <c r="BV235" i="1"/>
  <c r="BT235" i="1"/>
  <c r="BS235" i="1"/>
  <c r="BR235" i="1"/>
  <c r="BQ235" i="1"/>
  <c r="BO235" i="1"/>
  <c r="BP235" i="1" s="1"/>
  <c r="BN235" i="1"/>
  <c r="BL235" i="1"/>
  <c r="AN235" i="1"/>
  <c r="A235" i="1"/>
  <c r="CM234" i="1"/>
  <c r="CJ234" i="1"/>
  <c r="CI234" i="1"/>
  <c r="CH234" i="1"/>
  <c r="CG234" i="1"/>
  <c r="CC234" i="1" s="1"/>
  <c r="CF234" i="1"/>
  <c r="CB234" i="1" s="1"/>
  <c r="CE234" i="1"/>
  <c r="BT234" i="1" s="1"/>
  <c r="CD234" i="1"/>
  <c r="BX234" i="1"/>
  <c r="BW234" i="1"/>
  <c r="BV234" i="1"/>
  <c r="BS234" i="1"/>
  <c r="BR234" i="1"/>
  <c r="BQ234" i="1"/>
  <c r="BP234" i="1"/>
  <c r="BO234" i="1"/>
  <c r="BN234" i="1"/>
  <c r="BL234" i="1"/>
  <c r="AN234" i="1"/>
  <c r="A234" i="1"/>
  <c r="CM233" i="1"/>
  <c r="CJ233" i="1"/>
  <c r="CI233" i="1"/>
  <c r="CH233" i="1"/>
  <c r="CG233" i="1"/>
  <c r="CC233" i="1" s="1"/>
  <c r="CF233" i="1"/>
  <c r="CB233" i="1" s="1"/>
  <c r="CE233" i="1"/>
  <c r="BT233" i="1" s="1"/>
  <c r="CD233" i="1"/>
  <c r="BS233" i="1" s="1"/>
  <c r="BX233" i="1"/>
  <c r="BW233" i="1"/>
  <c r="BV233" i="1"/>
  <c r="BU233" i="1"/>
  <c r="BR233" i="1"/>
  <c r="BQ233" i="1"/>
  <c r="BO233" i="1"/>
  <c r="BP233" i="1" s="1"/>
  <c r="BN233" i="1"/>
  <c r="BL233" i="1"/>
  <c r="AN233" i="1"/>
  <c r="A233" i="1"/>
  <c r="CM232" i="1"/>
  <c r="CJ232" i="1"/>
  <c r="CI232" i="1"/>
  <c r="CH232" i="1"/>
  <c r="CG232" i="1"/>
  <c r="CC232" i="1" s="1"/>
  <c r="CF232" i="1"/>
  <c r="CE232" i="1"/>
  <c r="CD232" i="1"/>
  <c r="BS232" i="1" s="1"/>
  <c r="CB232" i="1"/>
  <c r="BX232" i="1"/>
  <c r="BW232" i="1"/>
  <c r="BV232" i="1"/>
  <c r="BT232" i="1"/>
  <c r="BR232" i="1"/>
  <c r="BQ232" i="1"/>
  <c r="BO232" i="1"/>
  <c r="BP232" i="1" s="1"/>
  <c r="BN232" i="1"/>
  <c r="BM232" i="1"/>
  <c r="BL232" i="1"/>
  <c r="AN232" i="1"/>
  <c r="A232" i="1"/>
  <c r="CM231" i="1"/>
  <c r="CJ231" i="1"/>
  <c r="CI231" i="1"/>
  <c r="CH231" i="1"/>
  <c r="CG231" i="1"/>
  <c r="CC231" i="1" s="1"/>
  <c r="CF231" i="1"/>
  <c r="CE231" i="1"/>
  <c r="BT231" i="1" s="1"/>
  <c r="CD231" i="1"/>
  <c r="BS231" i="1" s="1"/>
  <c r="CB231" i="1"/>
  <c r="BU231" i="1" s="1"/>
  <c r="BX231" i="1"/>
  <c r="BW231" i="1"/>
  <c r="BV231" i="1"/>
  <c r="BR231" i="1"/>
  <c r="BQ231" i="1"/>
  <c r="BO231" i="1"/>
  <c r="BP231" i="1" s="1"/>
  <c r="BN231" i="1"/>
  <c r="BL231" i="1"/>
  <c r="AN231" i="1"/>
  <c r="BM231" i="1" s="1"/>
  <c r="A231" i="1"/>
  <c r="CM230" i="1"/>
  <c r="CJ230" i="1"/>
  <c r="CI230" i="1"/>
  <c r="CH230" i="1"/>
  <c r="CG230" i="1"/>
  <c r="CF230" i="1"/>
  <c r="CB230" i="1" s="1"/>
  <c r="CE230" i="1"/>
  <c r="BT230" i="1" s="1"/>
  <c r="CD230" i="1"/>
  <c r="BS230" i="1" s="1"/>
  <c r="CC230" i="1"/>
  <c r="BU230" i="1" s="1"/>
  <c r="BX230" i="1"/>
  <c r="BW230" i="1"/>
  <c r="BV230" i="1"/>
  <c r="BR230" i="1"/>
  <c r="BQ230" i="1"/>
  <c r="BP230" i="1"/>
  <c r="BO230" i="1"/>
  <c r="BN230" i="1"/>
  <c r="BL230" i="1"/>
  <c r="AN230" i="1"/>
  <c r="A230" i="1"/>
  <c r="CM229" i="1"/>
  <c r="CJ229" i="1"/>
  <c r="CI229" i="1"/>
  <c r="CH229" i="1"/>
  <c r="CG229" i="1"/>
  <c r="CC229" i="1" s="1"/>
  <c r="CF229" i="1"/>
  <c r="CB229" i="1" s="1"/>
  <c r="CE229" i="1"/>
  <c r="BT229" i="1" s="1"/>
  <c r="CD229" i="1"/>
  <c r="BS229" i="1" s="1"/>
  <c r="BX229" i="1"/>
  <c r="BW229" i="1"/>
  <c r="BV229" i="1"/>
  <c r="BR229" i="1"/>
  <c r="BQ229" i="1"/>
  <c r="BO229" i="1"/>
  <c r="BP229" i="1" s="1"/>
  <c r="BN229" i="1"/>
  <c r="BM229" i="1"/>
  <c r="BL229" i="1"/>
  <c r="AN229" i="1"/>
  <c r="A229" i="1"/>
  <c r="CM228" i="1"/>
  <c r="CJ228" i="1"/>
  <c r="CI228" i="1"/>
  <c r="CH228" i="1"/>
  <c r="CG228" i="1"/>
  <c r="CC228" i="1" s="1"/>
  <c r="CF228" i="1"/>
  <c r="CB228" i="1" s="1"/>
  <c r="BU228" i="1" s="1"/>
  <c r="CE228" i="1"/>
  <c r="BT228" i="1" s="1"/>
  <c r="CD228" i="1"/>
  <c r="BS228" i="1" s="1"/>
  <c r="BX228" i="1"/>
  <c r="BW228" i="1"/>
  <c r="BV228" i="1"/>
  <c r="BR228" i="1"/>
  <c r="BQ228" i="1"/>
  <c r="BP228" i="1"/>
  <c r="BO228" i="1"/>
  <c r="BN228" i="1"/>
  <c r="BL228" i="1"/>
  <c r="AN228" i="1"/>
  <c r="A228" i="1"/>
  <c r="CM227" i="1"/>
  <c r="CJ227" i="1"/>
  <c r="CI227" i="1"/>
  <c r="CH227" i="1"/>
  <c r="CG227" i="1"/>
  <c r="CF227" i="1"/>
  <c r="CB227" i="1" s="1"/>
  <c r="CE227" i="1"/>
  <c r="BT227" i="1" s="1"/>
  <c r="CD227" i="1"/>
  <c r="BS227" i="1" s="1"/>
  <c r="CC227" i="1"/>
  <c r="BX227" i="1"/>
  <c r="BW227" i="1"/>
  <c r="BV227" i="1"/>
  <c r="BU227" i="1"/>
  <c r="BR227" i="1"/>
  <c r="BQ227" i="1"/>
  <c r="BP227" i="1"/>
  <c r="BO227" i="1"/>
  <c r="BN227" i="1"/>
  <c r="BL227" i="1"/>
  <c r="AN227" i="1"/>
  <c r="A227" i="1"/>
  <c r="CM226" i="1"/>
  <c r="CJ226" i="1"/>
  <c r="CI226" i="1"/>
  <c r="CH226" i="1"/>
  <c r="CG226" i="1"/>
  <c r="CC226" i="1" s="1"/>
  <c r="BU226" i="1" s="1"/>
  <c r="CF226" i="1"/>
  <c r="CE226" i="1"/>
  <c r="CD226" i="1"/>
  <c r="CB226" i="1"/>
  <c r="BX226" i="1"/>
  <c r="BW226" i="1"/>
  <c r="BV226" i="1"/>
  <c r="BT226" i="1"/>
  <c r="BS226" i="1"/>
  <c r="BR226" i="1"/>
  <c r="BQ226" i="1"/>
  <c r="BP226" i="1"/>
  <c r="BO226" i="1"/>
  <c r="BN226" i="1"/>
  <c r="BL226" i="1"/>
  <c r="AN226" i="1"/>
  <c r="A226" i="1"/>
  <c r="CM225" i="1"/>
  <c r="CJ225" i="1"/>
  <c r="CI225" i="1"/>
  <c r="CH225" i="1"/>
  <c r="CG225" i="1"/>
  <c r="CC225" i="1" s="1"/>
  <c r="CF225" i="1"/>
  <c r="CB225" i="1" s="1"/>
  <c r="BU225" i="1" s="1"/>
  <c r="CE225" i="1"/>
  <c r="BT225" i="1" s="1"/>
  <c r="CD225" i="1"/>
  <c r="BX225" i="1"/>
  <c r="BW225" i="1"/>
  <c r="BV225" i="1"/>
  <c r="BS225" i="1"/>
  <c r="BR225" i="1"/>
  <c r="BQ225" i="1"/>
  <c r="BP225" i="1"/>
  <c r="BO225" i="1"/>
  <c r="BN225" i="1"/>
  <c r="BL225" i="1"/>
  <c r="AN225" i="1"/>
  <c r="A225" i="1"/>
  <c r="CM224" i="1"/>
  <c r="CJ224" i="1"/>
  <c r="CI224" i="1"/>
  <c r="CH224" i="1"/>
  <c r="CG224" i="1"/>
  <c r="CF224" i="1"/>
  <c r="CB224" i="1" s="1"/>
  <c r="BU224" i="1" s="1"/>
  <c r="CE224" i="1"/>
  <c r="BT224" i="1" s="1"/>
  <c r="CD224" i="1"/>
  <c r="BS224" i="1" s="1"/>
  <c r="CC224" i="1"/>
  <c r="BX224" i="1"/>
  <c r="BW224" i="1"/>
  <c r="BV224" i="1"/>
  <c r="BR224" i="1"/>
  <c r="BQ224" i="1"/>
  <c r="BP224" i="1"/>
  <c r="BO224" i="1"/>
  <c r="BN224" i="1"/>
  <c r="BL224" i="1"/>
  <c r="AN224" i="1"/>
  <c r="A224" i="1"/>
  <c r="CM223" i="1"/>
  <c r="CJ223" i="1"/>
  <c r="CI223" i="1"/>
  <c r="CH223" i="1"/>
  <c r="CG223" i="1"/>
  <c r="CC223" i="1" s="1"/>
  <c r="CF223" i="1"/>
  <c r="CB223" i="1" s="1"/>
  <c r="CE223" i="1"/>
  <c r="CD223" i="1"/>
  <c r="BS223" i="1" s="1"/>
  <c r="BX223" i="1"/>
  <c r="BW223" i="1"/>
  <c r="BV223" i="1"/>
  <c r="BT223" i="1"/>
  <c r="BR223" i="1"/>
  <c r="BQ223" i="1"/>
  <c r="BP223" i="1"/>
  <c r="BO223" i="1"/>
  <c r="BN223" i="1"/>
  <c r="BL223" i="1"/>
  <c r="AN223" i="1"/>
  <c r="BM223" i="1" s="1"/>
  <c r="A223" i="1"/>
  <c r="CM222" i="1"/>
  <c r="CJ222" i="1"/>
  <c r="CI222" i="1"/>
  <c r="CH222" i="1"/>
  <c r="CG222" i="1"/>
  <c r="CC222" i="1" s="1"/>
  <c r="CF222" i="1"/>
  <c r="CB222" i="1" s="1"/>
  <c r="CE222" i="1"/>
  <c r="BT222" i="1" s="1"/>
  <c r="CD222" i="1"/>
  <c r="BX222" i="1"/>
  <c r="BW222" i="1"/>
  <c r="BV222" i="1"/>
  <c r="BS222" i="1"/>
  <c r="BR222" i="1"/>
  <c r="BQ222" i="1"/>
  <c r="BP222" i="1"/>
  <c r="BO222" i="1"/>
  <c r="BN222" i="1"/>
  <c r="BL222" i="1"/>
  <c r="AN222" i="1"/>
  <c r="A222" i="1"/>
  <c r="CM221" i="1"/>
  <c r="CJ221" i="1"/>
  <c r="CI221" i="1"/>
  <c r="CH221" i="1"/>
  <c r="CG221" i="1"/>
  <c r="CC221" i="1" s="1"/>
  <c r="BU221" i="1" s="1"/>
  <c r="CF221" i="1"/>
  <c r="CB221" i="1" s="1"/>
  <c r="CE221" i="1"/>
  <c r="BT221" i="1" s="1"/>
  <c r="CD221" i="1"/>
  <c r="BS221" i="1" s="1"/>
  <c r="BX221" i="1"/>
  <c r="BW221" i="1"/>
  <c r="BV221" i="1"/>
  <c r="BR221" i="1"/>
  <c r="BQ221" i="1"/>
  <c r="BO221" i="1"/>
  <c r="BP221" i="1" s="1"/>
  <c r="BN221" i="1"/>
  <c r="BL221" i="1"/>
  <c r="AN221" i="1"/>
  <c r="A221" i="1"/>
  <c r="CM220" i="1"/>
  <c r="CJ220" i="1"/>
  <c r="CI220" i="1"/>
  <c r="CH220" i="1"/>
  <c r="CG220" i="1"/>
  <c r="CC220" i="1" s="1"/>
  <c r="CF220" i="1"/>
  <c r="CE220" i="1"/>
  <c r="BT220" i="1" s="1"/>
  <c r="CD220" i="1"/>
  <c r="BS220" i="1" s="1"/>
  <c r="CB220" i="1"/>
  <c r="BU220" i="1" s="1"/>
  <c r="BX220" i="1"/>
  <c r="BW220" i="1"/>
  <c r="BV220" i="1"/>
  <c r="BR220" i="1"/>
  <c r="BQ220" i="1"/>
  <c r="BO220" i="1"/>
  <c r="BP220" i="1" s="1"/>
  <c r="BN220" i="1"/>
  <c r="BL220" i="1"/>
  <c r="AN220" i="1"/>
  <c r="BM220" i="1" s="1"/>
  <c r="A220" i="1"/>
  <c r="CM219" i="1"/>
  <c r="CJ219" i="1"/>
  <c r="CI219" i="1"/>
  <c r="CH219" i="1"/>
  <c r="CG219" i="1"/>
  <c r="CC219" i="1" s="1"/>
  <c r="CF219" i="1"/>
  <c r="CE219" i="1"/>
  <c r="BT219" i="1" s="1"/>
  <c r="CD219" i="1"/>
  <c r="BS219" i="1" s="1"/>
  <c r="CB219" i="1"/>
  <c r="BX219" i="1"/>
  <c r="BW219" i="1"/>
  <c r="BV219" i="1"/>
  <c r="BR219" i="1"/>
  <c r="BQ219" i="1"/>
  <c r="BO219" i="1"/>
  <c r="BP219" i="1" s="1"/>
  <c r="BN219" i="1"/>
  <c r="BL219" i="1"/>
  <c r="AN219" i="1"/>
  <c r="A219" i="1"/>
  <c r="CM218" i="1"/>
  <c r="CJ218" i="1"/>
  <c r="CI218" i="1"/>
  <c r="CH218" i="1"/>
  <c r="CG218" i="1"/>
  <c r="CF218" i="1"/>
  <c r="CB218" i="1" s="1"/>
  <c r="CE218" i="1"/>
  <c r="BT218" i="1" s="1"/>
  <c r="CD218" i="1"/>
  <c r="BS218" i="1" s="1"/>
  <c r="CC218" i="1"/>
  <c r="BU218" i="1" s="1"/>
  <c r="BX218" i="1"/>
  <c r="BW218" i="1"/>
  <c r="BV218" i="1"/>
  <c r="BR218" i="1"/>
  <c r="BQ218" i="1"/>
  <c r="BP218" i="1"/>
  <c r="BO218" i="1"/>
  <c r="BN218" i="1"/>
  <c r="BL218" i="1"/>
  <c r="AN218" i="1"/>
  <c r="BM218" i="1" s="1"/>
  <c r="A218" i="1"/>
  <c r="CM217" i="1"/>
  <c r="CJ217" i="1"/>
  <c r="CI217" i="1"/>
  <c r="CH217" i="1"/>
  <c r="CG217" i="1"/>
  <c r="CC217" i="1" s="1"/>
  <c r="CF217" i="1"/>
  <c r="CB217" i="1" s="1"/>
  <c r="BU217" i="1" s="1"/>
  <c r="CE217" i="1"/>
  <c r="BT217" i="1" s="1"/>
  <c r="CD217" i="1"/>
  <c r="BS217" i="1" s="1"/>
  <c r="BX217" i="1"/>
  <c r="BW217" i="1"/>
  <c r="BV217" i="1"/>
  <c r="BR217" i="1"/>
  <c r="BQ217" i="1"/>
  <c r="BP217" i="1"/>
  <c r="BO217" i="1"/>
  <c r="BN217" i="1"/>
  <c r="BL217" i="1"/>
  <c r="AN217" i="1"/>
  <c r="A217" i="1"/>
  <c r="CM216" i="1"/>
  <c r="CJ216" i="1"/>
  <c r="CI216" i="1"/>
  <c r="CH216" i="1"/>
  <c r="CG216" i="1"/>
  <c r="CC216" i="1" s="1"/>
  <c r="CF216" i="1"/>
  <c r="CB216" i="1" s="1"/>
  <c r="CE216" i="1"/>
  <c r="BT216" i="1" s="1"/>
  <c r="CD216" i="1"/>
  <c r="BX216" i="1"/>
  <c r="BW216" i="1"/>
  <c r="BV216" i="1"/>
  <c r="BS216" i="1"/>
  <c r="BR216" i="1"/>
  <c r="BQ216" i="1"/>
  <c r="BO216" i="1"/>
  <c r="BP216" i="1" s="1"/>
  <c r="BN216" i="1"/>
  <c r="BL216" i="1"/>
  <c r="BM216" i="1" s="1"/>
  <c r="AN216" i="1"/>
  <c r="A216" i="1"/>
  <c r="CM215" i="1"/>
  <c r="CJ215" i="1"/>
  <c r="CI215" i="1"/>
  <c r="CH215" i="1"/>
  <c r="CG215" i="1"/>
  <c r="CF215" i="1"/>
  <c r="CB215" i="1" s="1"/>
  <c r="BU215" i="1" s="1"/>
  <c r="CE215" i="1"/>
  <c r="BT215" i="1" s="1"/>
  <c r="CD215" i="1"/>
  <c r="BS215" i="1" s="1"/>
  <c r="CC215" i="1"/>
  <c r="BX215" i="1"/>
  <c r="BW215" i="1"/>
  <c r="BV215" i="1"/>
  <c r="BR215" i="1"/>
  <c r="BQ215" i="1"/>
  <c r="BO215" i="1"/>
  <c r="BP215" i="1" s="1"/>
  <c r="BN215" i="1"/>
  <c r="BL215" i="1"/>
  <c r="AN215" i="1"/>
  <c r="A215" i="1"/>
  <c r="CM214" i="1"/>
  <c r="CJ214" i="1"/>
  <c r="CI214" i="1"/>
  <c r="CH214" i="1"/>
  <c r="CG214" i="1"/>
  <c r="CC214" i="1" s="1"/>
  <c r="CF214" i="1"/>
  <c r="CE214" i="1"/>
  <c r="CD214" i="1"/>
  <c r="CB214" i="1"/>
  <c r="BX214" i="1"/>
  <c r="BW214" i="1"/>
  <c r="BV214" i="1"/>
  <c r="BT214" i="1"/>
  <c r="BS214" i="1"/>
  <c r="BR214" i="1"/>
  <c r="BQ214" i="1"/>
  <c r="BO214" i="1"/>
  <c r="BP214" i="1" s="1"/>
  <c r="BN214" i="1"/>
  <c r="BL214" i="1"/>
  <c r="AN214" i="1"/>
  <c r="A214" i="1"/>
  <c r="CM213" i="1"/>
  <c r="CJ213" i="1"/>
  <c r="CI213" i="1"/>
  <c r="CH213" i="1"/>
  <c r="CG213" i="1"/>
  <c r="CC213" i="1" s="1"/>
  <c r="CF213" i="1"/>
  <c r="CB213" i="1" s="1"/>
  <c r="BU213" i="1" s="1"/>
  <c r="CE213" i="1"/>
  <c r="CD213" i="1"/>
  <c r="BS213" i="1" s="1"/>
  <c r="BX213" i="1"/>
  <c r="BW213" i="1"/>
  <c r="BV213" i="1"/>
  <c r="BT213" i="1"/>
  <c r="BR213" i="1"/>
  <c r="BQ213" i="1"/>
  <c r="BP213" i="1"/>
  <c r="BO213" i="1"/>
  <c r="BN213" i="1"/>
  <c r="BL213" i="1"/>
  <c r="AN213" i="1"/>
  <c r="A213" i="1"/>
  <c r="CM212" i="1"/>
  <c r="CJ212" i="1"/>
  <c r="CI212" i="1"/>
  <c r="CH212" i="1"/>
  <c r="CG212" i="1"/>
  <c r="CF212" i="1"/>
  <c r="CE212" i="1"/>
  <c r="BT212" i="1" s="1"/>
  <c r="CD212" i="1"/>
  <c r="BS212" i="1" s="1"/>
  <c r="CC212" i="1"/>
  <c r="CB212" i="1"/>
  <c r="BU212" i="1" s="1"/>
  <c r="BX212" i="1"/>
  <c r="BW212" i="1"/>
  <c r="BV212" i="1"/>
  <c r="BR212" i="1"/>
  <c r="BQ212" i="1"/>
  <c r="BO212" i="1"/>
  <c r="BP212" i="1" s="1"/>
  <c r="BN212" i="1"/>
  <c r="BL212" i="1"/>
  <c r="AN212" i="1"/>
  <c r="BM212" i="1" s="1"/>
  <c r="A212" i="1"/>
  <c r="CM211" i="1"/>
  <c r="CJ211" i="1"/>
  <c r="CI211" i="1"/>
  <c r="CH211" i="1"/>
  <c r="CG211" i="1"/>
  <c r="CF211" i="1"/>
  <c r="CB211" i="1" s="1"/>
  <c r="CE211" i="1"/>
  <c r="CD211" i="1"/>
  <c r="BS211" i="1" s="1"/>
  <c r="CC211" i="1"/>
  <c r="BX211" i="1"/>
  <c r="BW211" i="1"/>
  <c r="BV211" i="1"/>
  <c r="BT211" i="1"/>
  <c r="BR211" i="1"/>
  <c r="BQ211" i="1"/>
  <c r="BO211" i="1"/>
  <c r="BP211" i="1" s="1"/>
  <c r="BN211" i="1"/>
  <c r="BL211" i="1"/>
  <c r="AN211" i="1"/>
  <c r="A211" i="1"/>
  <c r="CM210" i="1"/>
  <c r="CJ210" i="1"/>
  <c r="CI210" i="1"/>
  <c r="CH210" i="1"/>
  <c r="CG210" i="1"/>
  <c r="CC210" i="1" s="1"/>
  <c r="CF210" i="1"/>
  <c r="CB210" i="1" s="1"/>
  <c r="BU210" i="1" s="1"/>
  <c r="CE210" i="1"/>
  <c r="CD210" i="1"/>
  <c r="BS210" i="1" s="1"/>
  <c r="BX210" i="1"/>
  <c r="BW210" i="1"/>
  <c r="BV210" i="1"/>
  <c r="BT210" i="1"/>
  <c r="BR210" i="1"/>
  <c r="BQ210" i="1"/>
  <c r="BP210" i="1"/>
  <c r="BO210" i="1"/>
  <c r="BN210" i="1"/>
  <c r="BL210" i="1"/>
  <c r="AN210" i="1"/>
  <c r="A210" i="1"/>
  <c r="CM209" i="1"/>
  <c r="CJ209" i="1"/>
  <c r="CI209" i="1"/>
  <c r="CH209" i="1"/>
  <c r="CG209" i="1"/>
  <c r="CF209" i="1"/>
  <c r="CB209" i="1" s="1"/>
  <c r="CE209" i="1"/>
  <c r="BT209" i="1" s="1"/>
  <c r="CD209" i="1"/>
  <c r="BS209" i="1" s="1"/>
  <c r="CC209" i="1"/>
  <c r="BX209" i="1"/>
  <c r="BW209" i="1"/>
  <c r="BV209" i="1"/>
  <c r="BR209" i="1"/>
  <c r="BQ209" i="1"/>
  <c r="BO209" i="1"/>
  <c r="BP209" i="1" s="1"/>
  <c r="BN209" i="1"/>
  <c r="BL209" i="1"/>
  <c r="AN209" i="1"/>
  <c r="A209" i="1"/>
  <c r="CM208" i="1"/>
  <c r="CJ208" i="1"/>
  <c r="CI208" i="1"/>
  <c r="CH208" i="1"/>
  <c r="CG208" i="1"/>
  <c r="CC208" i="1" s="1"/>
  <c r="CF208" i="1"/>
  <c r="CB208" i="1" s="1"/>
  <c r="CE208" i="1"/>
  <c r="CD208" i="1"/>
  <c r="BX208" i="1"/>
  <c r="BW208" i="1"/>
  <c r="BV208" i="1"/>
  <c r="BT208" i="1"/>
  <c r="BS208" i="1"/>
  <c r="BR208" i="1"/>
  <c r="BQ208" i="1"/>
  <c r="BO208" i="1"/>
  <c r="BP208" i="1" s="1"/>
  <c r="BN208" i="1"/>
  <c r="BL208" i="1"/>
  <c r="BM208" i="1" s="1"/>
  <c r="AN208" i="1"/>
  <c r="A208" i="1"/>
  <c r="CM207" i="1"/>
  <c r="CJ207" i="1"/>
  <c r="CI207" i="1"/>
  <c r="CH207" i="1"/>
  <c r="CG207" i="1"/>
  <c r="CC207" i="1" s="1"/>
  <c r="CF207" i="1"/>
  <c r="CB207" i="1" s="1"/>
  <c r="BU207" i="1" s="1"/>
  <c r="CE207" i="1"/>
  <c r="BT207" i="1" s="1"/>
  <c r="CD207" i="1"/>
  <c r="BS207" i="1" s="1"/>
  <c r="BX207" i="1"/>
  <c r="BW207" i="1"/>
  <c r="BV207" i="1"/>
  <c r="BR207" i="1"/>
  <c r="BQ207" i="1"/>
  <c r="BO207" i="1"/>
  <c r="BP207" i="1" s="1"/>
  <c r="BN207" i="1"/>
  <c r="BL207" i="1"/>
  <c r="AN207" i="1"/>
  <c r="BM207" i="1" s="1"/>
  <c r="A207" i="1"/>
  <c r="CM206" i="1"/>
  <c r="CJ206" i="1"/>
  <c r="CI206" i="1"/>
  <c r="CH206" i="1"/>
  <c r="CG206" i="1"/>
  <c r="CF206" i="1"/>
  <c r="CB206" i="1" s="1"/>
  <c r="BU206" i="1" s="1"/>
  <c r="CE206" i="1"/>
  <c r="BT206" i="1" s="1"/>
  <c r="CD206" i="1"/>
  <c r="BS206" i="1" s="1"/>
  <c r="CC206" i="1"/>
  <c r="BX206" i="1"/>
  <c r="BW206" i="1"/>
  <c r="BV206" i="1"/>
  <c r="BR206" i="1"/>
  <c r="BQ206" i="1"/>
  <c r="BO206" i="1"/>
  <c r="BP206" i="1" s="1"/>
  <c r="BN206" i="1"/>
  <c r="BL206" i="1"/>
  <c r="AN206" i="1"/>
  <c r="A206" i="1"/>
  <c r="CM205" i="1"/>
  <c r="CJ205" i="1"/>
  <c r="CI205" i="1"/>
  <c r="CH205" i="1"/>
  <c r="CG205" i="1"/>
  <c r="CF205" i="1"/>
  <c r="CB205" i="1" s="1"/>
  <c r="CE205" i="1"/>
  <c r="CD205" i="1"/>
  <c r="BS205" i="1" s="1"/>
  <c r="CC205" i="1"/>
  <c r="BX205" i="1"/>
  <c r="BW205" i="1"/>
  <c r="BV205" i="1"/>
  <c r="BT205" i="1"/>
  <c r="BR205" i="1"/>
  <c r="BQ205" i="1"/>
  <c r="BO205" i="1"/>
  <c r="BP205" i="1" s="1"/>
  <c r="BN205" i="1"/>
  <c r="BL205" i="1"/>
  <c r="BM205" i="1" s="1"/>
  <c r="AN205" i="1"/>
  <c r="A205" i="1"/>
  <c r="CM204" i="1"/>
  <c r="CJ204" i="1"/>
  <c r="CI204" i="1"/>
  <c r="CH204" i="1"/>
  <c r="CG204" i="1"/>
  <c r="CC204" i="1" s="1"/>
  <c r="CF204" i="1"/>
  <c r="CB204" i="1" s="1"/>
  <c r="CE204" i="1"/>
  <c r="BT204" i="1" s="1"/>
  <c r="CD204" i="1"/>
  <c r="BS204" i="1" s="1"/>
  <c r="BX204" i="1"/>
  <c r="BW204" i="1"/>
  <c r="BV204" i="1"/>
  <c r="BR204" i="1"/>
  <c r="BQ204" i="1"/>
  <c r="BO204" i="1"/>
  <c r="BP204" i="1" s="1"/>
  <c r="BN204" i="1"/>
  <c r="BL204" i="1"/>
  <c r="AN204" i="1"/>
  <c r="A204" i="1"/>
  <c r="CM203" i="1"/>
  <c r="CJ203" i="1"/>
  <c r="CI203" i="1"/>
  <c r="CH203" i="1"/>
  <c r="CG203" i="1"/>
  <c r="CF203" i="1"/>
  <c r="CB203" i="1" s="1"/>
  <c r="CE203" i="1"/>
  <c r="BT203" i="1" s="1"/>
  <c r="CD203" i="1"/>
  <c r="BS203" i="1" s="1"/>
  <c r="CC203" i="1"/>
  <c r="BX203" i="1"/>
  <c r="BW203" i="1"/>
  <c r="BV203" i="1"/>
  <c r="BR203" i="1"/>
  <c r="BQ203" i="1"/>
  <c r="BO203" i="1"/>
  <c r="BP203" i="1" s="1"/>
  <c r="BN203" i="1"/>
  <c r="BL203" i="1"/>
  <c r="AN203" i="1"/>
  <c r="A203" i="1"/>
  <c r="CM202" i="1"/>
  <c r="CJ202" i="1"/>
  <c r="CI202" i="1"/>
  <c r="CH202" i="1"/>
  <c r="CG202" i="1"/>
  <c r="CC202" i="1" s="1"/>
  <c r="CF202" i="1"/>
  <c r="CB202" i="1" s="1"/>
  <c r="CE202" i="1"/>
  <c r="CD202" i="1"/>
  <c r="BX202" i="1"/>
  <c r="BW202" i="1"/>
  <c r="BV202" i="1"/>
  <c r="BT202" i="1"/>
  <c r="BS202" i="1"/>
  <c r="BR202" i="1"/>
  <c r="BQ202" i="1"/>
  <c r="BO202" i="1"/>
  <c r="BP202" i="1" s="1"/>
  <c r="BN202" i="1"/>
  <c r="BL202" i="1"/>
  <c r="AN202" i="1"/>
  <c r="A202" i="1"/>
  <c r="CM201" i="1"/>
  <c r="CJ201" i="1"/>
  <c r="CI201" i="1"/>
  <c r="CH201" i="1"/>
  <c r="CG201" i="1"/>
  <c r="CC201" i="1" s="1"/>
  <c r="CF201" i="1"/>
  <c r="CB201" i="1" s="1"/>
  <c r="BU201" i="1" s="1"/>
  <c r="CE201" i="1"/>
  <c r="BT201" i="1" s="1"/>
  <c r="CD201" i="1"/>
  <c r="BS201" i="1" s="1"/>
  <c r="BX201" i="1"/>
  <c r="BW201" i="1"/>
  <c r="BV201" i="1"/>
  <c r="BR201" i="1"/>
  <c r="BQ201" i="1"/>
  <c r="BP201" i="1"/>
  <c r="BO201" i="1"/>
  <c r="BN201" i="1"/>
  <c r="BL201" i="1"/>
  <c r="AN201" i="1"/>
  <c r="BM201" i="1" s="1"/>
  <c r="A201" i="1"/>
  <c r="CM200" i="1"/>
  <c r="CJ200" i="1"/>
  <c r="CI200" i="1"/>
  <c r="CH200" i="1"/>
  <c r="CG200" i="1"/>
  <c r="CF200" i="1"/>
  <c r="CE200" i="1"/>
  <c r="BT200" i="1" s="1"/>
  <c r="CD200" i="1"/>
  <c r="BS200" i="1" s="1"/>
  <c r="CC200" i="1"/>
  <c r="CB200" i="1"/>
  <c r="BX200" i="1"/>
  <c r="BW200" i="1"/>
  <c r="BV200" i="1"/>
  <c r="BR200" i="1"/>
  <c r="BQ200" i="1"/>
  <c r="BO200" i="1"/>
  <c r="BP200" i="1" s="1"/>
  <c r="BN200" i="1"/>
  <c r="BL200" i="1"/>
  <c r="AN200" i="1"/>
  <c r="BM200" i="1" s="1"/>
  <c r="A200" i="1"/>
  <c r="CM199" i="1"/>
  <c r="CJ199" i="1"/>
  <c r="CI199" i="1"/>
  <c r="CH199" i="1"/>
  <c r="CG199" i="1"/>
  <c r="CC199" i="1" s="1"/>
  <c r="CF199" i="1"/>
  <c r="CB199" i="1" s="1"/>
  <c r="CE199" i="1"/>
  <c r="CD199" i="1"/>
  <c r="BS199" i="1" s="1"/>
  <c r="BX199" i="1"/>
  <c r="BW199" i="1"/>
  <c r="BV199" i="1"/>
  <c r="BT199" i="1"/>
  <c r="BR199" i="1"/>
  <c r="BQ199" i="1"/>
  <c r="BO199" i="1"/>
  <c r="BP199" i="1" s="1"/>
  <c r="BN199" i="1"/>
  <c r="BL199" i="1"/>
  <c r="AN199" i="1"/>
  <c r="A199" i="1"/>
  <c r="CM198" i="1"/>
  <c r="CJ198" i="1"/>
  <c r="CI198" i="1"/>
  <c r="CH198" i="1"/>
  <c r="CG198" i="1"/>
  <c r="CC198" i="1" s="1"/>
  <c r="CF198" i="1"/>
  <c r="CB198" i="1" s="1"/>
  <c r="CE198" i="1"/>
  <c r="BT198" i="1" s="1"/>
  <c r="CD198" i="1"/>
  <c r="BS198" i="1" s="1"/>
  <c r="BX198" i="1"/>
  <c r="BW198" i="1"/>
  <c r="BV198" i="1"/>
  <c r="BR198" i="1"/>
  <c r="BQ198" i="1"/>
  <c r="BP198" i="1"/>
  <c r="BO198" i="1"/>
  <c r="BN198" i="1"/>
  <c r="BL198" i="1"/>
  <c r="AN198" i="1"/>
  <c r="A198" i="1"/>
  <c r="CM197" i="1"/>
  <c r="CJ197" i="1"/>
  <c r="CI197" i="1"/>
  <c r="CH197" i="1"/>
  <c r="CG197" i="1"/>
  <c r="CC197" i="1" s="1"/>
  <c r="CF197" i="1"/>
  <c r="CB197" i="1" s="1"/>
  <c r="CE197" i="1"/>
  <c r="BT197" i="1" s="1"/>
  <c r="CD197" i="1"/>
  <c r="BS197" i="1" s="1"/>
  <c r="BX197" i="1"/>
  <c r="BW197" i="1"/>
  <c r="BV197" i="1"/>
  <c r="BR197" i="1"/>
  <c r="BQ197" i="1"/>
  <c r="BO197" i="1"/>
  <c r="BP197" i="1" s="1"/>
  <c r="BN197" i="1"/>
  <c r="BL197" i="1"/>
  <c r="AN197" i="1"/>
  <c r="A197" i="1"/>
  <c r="CM196" i="1"/>
  <c r="CJ196" i="1"/>
  <c r="CI196" i="1"/>
  <c r="CH196" i="1"/>
  <c r="CG196" i="1"/>
  <c r="CC196" i="1" s="1"/>
  <c r="CF196" i="1"/>
  <c r="CB196" i="1" s="1"/>
  <c r="CE196" i="1"/>
  <c r="CD196" i="1"/>
  <c r="BX196" i="1"/>
  <c r="BW196" i="1"/>
  <c r="BV196" i="1"/>
  <c r="BT196" i="1"/>
  <c r="BS196" i="1"/>
  <c r="BR196" i="1"/>
  <c r="BQ196" i="1"/>
  <c r="BO196" i="1"/>
  <c r="BP196" i="1" s="1"/>
  <c r="BN196" i="1"/>
  <c r="BL196" i="1"/>
  <c r="BM196" i="1" s="1"/>
  <c r="AN196" i="1"/>
  <c r="A196" i="1"/>
  <c r="CM195" i="1"/>
  <c r="CJ195" i="1"/>
  <c r="CI195" i="1"/>
  <c r="CH195" i="1"/>
  <c r="CG195" i="1"/>
  <c r="CC195" i="1" s="1"/>
  <c r="CF195" i="1"/>
  <c r="CB195" i="1" s="1"/>
  <c r="BU195" i="1" s="1"/>
  <c r="CE195" i="1"/>
  <c r="BT195" i="1" s="1"/>
  <c r="CD195" i="1"/>
  <c r="BS195" i="1" s="1"/>
  <c r="BX195" i="1"/>
  <c r="BW195" i="1"/>
  <c r="BV195" i="1"/>
  <c r="BR195" i="1"/>
  <c r="BQ195" i="1"/>
  <c r="BP195" i="1"/>
  <c r="BO195" i="1"/>
  <c r="BN195" i="1"/>
  <c r="BL195" i="1"/>
  <c r="AN195" i="1"/>
  <c r="A195" i="1"/>
  <c r="CM194" i="1"/>
  <c r="CJ194" i="1"/>
  <c r="CI194" i="1"/>
  <c r="CH194" i="1"/>
  <c r="CG194" i="1"/>
  <c r="CF194" i="1"/>
  <c r="CB194" i="1" s="1"/>
  <c r="BU194" i="1" s="1"/>
  <c r="CE194" i="1"/>
  <c r="BT194" i="1" s="1"/>
  <c r="CD194" i="1"/>
  <c r="BS194" i="1" s="1"/>
  <c r="CC194" i="1"/>
  <c r="BX194" i="1"/>
  <c r="BW194" i="1"/>
  <c r="BV194" i="1"/>
  <c r="BR194" i="1"/>
  <c r="BQ194" i="1"/>
  <c r="BO194" i="1"/>
  <c r="BP194" i="1" s="1"/>
  <c r="BN194" i="1"/>
  <c r="BL194" i="1"/>
  <c r="AN194" i="1"/>
  <c r="A194" i="1"/>
  <c r="CM193" i="1"/>
  <c r="CJ193" i="1"/>
  <c r="CI193" i="1"/>
  <c r="CH193" i="1"/>
  <c r="CG193" i="1"/>
  <c r="CC193" i="1" s="1"/>
  <c r="CF193" i="1"/>
  <c r="CB193" i="1" s="1"/>
  <c r="BU193" i="1" s="1"/>
  <c r="CE193" i="1"/>
  <c r="CD193" i="1"/>
  <c r="BX193" i="1"/>
  <c r="BW193" i="1"/>
  <c r="BV193" i="1"/>
  <c r="BT193" i="1"/>
  <c r="BS193" i="1"/>
  <c r="BR193" i="1"/>
  <c r="BQ193" i="1"/>
  <c r="BO193" i="1"/>
  <c r="BP193" i="1" s="1"/>
  <c r="BN193" i="1"/>
  <c r="BL193" i="1"/>
  <c r="AN193" i="1"/>
  <c r="A193" i="1"/>
  <c r="CM192" i="1"/>
  <c r="CJ192" i="1"/>
  <c r="CI192" i="1"/>
  <c r="CH192" i="1"/>
  <c r="CG192" i="1"/>
  <c r="CC192" i="1" s="1"/>
  <c r="CF192" i="1"/>
  <c r="CB192" i="1" s="1"/>
  <c r="BU192" i="1" s="1"/>
  <c r="CE192" i="1"/>
  <c r="BT192" i="1" s="1"/>
  <c r="CD192" i="1"/>
  <c r="BS192" i="1" s="1"/>
  <c r="BX192" i="1"/>
  <c r="BW192" i="1"/>
  <c r="BV192" i="1"/>
  <c r="BR192" i="1"/>
  <c r="BQ192" i="1"/>
  <c r="BP192" i="1"/>
  <c r="BO192" i="1"/>
  <c r="BN192" i="1"/>
  <c r="BL192" i="1"/>
  <c r="AN192" i="1"/>
  <c r="BM192" i="1" s="1"/>
  <c r="A192" i="1"/>
  <c r="CM191" i="1"/>
  <c r="CJ191" i="1"/>
  <c r="CI191" i="1"/>
  <c r="CH191" i="1"/>
  <c r="CG191" i="1"/>
  <c r="CC191" i="1" s="1"/>
  <c r="CF191" i="1"/>
  <c r="CB191" i="1" s="1"/>
  <c r="CE191" i="1"/>
  <c r="BT191" i="1" s="1"/>
  <c r="CD191" i="1"/>
  <c r="BS191" i="1" s="1"/>
  <c r="BX191" i="1"/>
  <c r="BW191" i="1"/>
  <c r="BV191" i="1"/>
  <c r="BR191" i="1"/>
  <c r="BQ191" i="1"/>
  <c r="BO191" i="1"/>
  <c r="BP191" i="1" s="1"/>
  <c r="BN191" i="1"/>
  <c r="BL191" i="1"/>
  <c r="AN191" i="1"/>
  <c r="BM191" i="1" s="1"/>
  <c r="A191" i="1"/>
  <c r="CM190" i="1"/>
  <c r="CJ190" i="1"/>
  <c r="CI190" i="1"/>
  <c r="CH190" i="1"/>
  <c r="CG190" i="1"/>
  <c r="CC190" i="1" s="1"/>
  <c r="CF190" i="1"/>
  <c r="CB190" i="1" s="1"/>
  <c r="CE190" i="1"/>
  <c r="CD190" i="1"/>
  <c r="BX190" i="1"/>
  <c r="BW190" i="1"/>
  <c r="BV190" i="1"/>
  <c r="BT190" i="1"/>
  <c r="BS190" i="1"/>
  <c r="BR190" i="1"/>
  <c r="BQ190" i="1"/>
  <c r="BO190" i="1"/>
  <c r="BP190" i="1" s="1"/>
  <c r="BN190" i="1"/>
  <c r="BL190" i="1"/>
  <c r="BM190" i="1" s="1"/>
  <c r="AN190" i="1"/>
  <c r="A190" i="1"/>
  <c r="CM189" i="1"/>
  <c r="CJ189" i="1"/>
  <c r="CI189" i="1"/>
  <c r="CH189" i="1"/>
  <c r="CG189" i="1"/>
  <c r="CC189" i="1" s="1"/>
  <c r="CF189" i="1"/>
  <c r="CB189" i="1" s="1"/>
  <c r="BU189" i="1" s="1"/>
  <c r="CE189" i="1"/>
  <c r="BT189" i="1" s="1"/>
  <c r="CD189" i="1"/>
  <c r="BS189" i="1" s="1"/>
  <c r="BX189" i="1"/>
  <c r="BW189" i="1"/>
  <c r="BV189" i="1"/>
  <c r="BR189" i="1"/>
  <c r="BQ189" i="1"/>
  <c r="BO189" i="1"/>
  <c r="BP189" i="1" s="1"/>
  <c r="BN189" i="1"/>
  <c r="BL189" i="1"/>
  <c r="AN189" i="1"/>
  <c r="A189" i="1"/>
  <c r="CM188" i="1"/>
  <c r="CJ188" i="1"/>
  <c r="CI188" i="1"/>
  <c r="CH188" i="1"/>
  <c r="CG188" i="1"/>
  <c r="CF188" i="1"/>
  <c r="CB188" i="1" s="1"/>
  <c r="BU188" i="1" s="1"/>
  <c r="CE188" i="1"/>
  <c r="BT188" i="1" s="1"/>
  <c r="CD188" i="1"/>
  <c r="BS188" i="1" s="1"/>
  <c r="CC188" i="1"/>
  <c r="BX188" i="1"/>
  <c r="BW188" i="1"/>
  <c r="BV188" i="1"/>
  <c r="BR188" i="1"/>
  <c r="BQ188" i="1"/>
  <c r="BO188" i="1"/>
  <c r="BP188" i="1" s="1"/>
  <c r="BN188" i="1"/>
  <c r="BL188" i="1"/>
  <c r="AN188" i="1"/>
  <c r="A188" i="1"/>
  <c r="CM187" i="1"/>
  <c r="CJ187" i="1"/>
  <c r="CI187" i="1"/>
  <c r="CH187" i="1"/>
  <c r="CG187" i="1"/>
  <c r="CC187" i="1" s="1"/>
  <c r="CF187" i="1"/>
  <c r="CB187" i="1" s="1"/>
  <c r="CE187" i="1"/>
  <c r="CD187" i="1"/>
  <c r="BX187" i="1"/>
  <c r="BW187" i="1"/>
  <c r="BV187" i="1"/>
  <c r="BT187" i="1"/>
  <c r="BS187" i="1"/>
  <c r="BR187" i="1"/>
  <c r="BQ187" i="1"/>
  <c r="BO187" i="1"/>
  <c r="BP187" i="1" s="1"/>
  <c r="BN187" i="1"/>
  <c r="BL187" i="1"/>
  <c r="AN187" i="1"/>
  <c r="A187" i="1"/>
  <c r="CM186" i="1"/>
  <c r="CJ186" i="1"/>
  <c r="CI186" i="1"/>
  <c r="CH186" i="1"/>
  <c r="CG186" i="1"/>
  <c r="CC186" i="1" s="1"/>
  <c r="CF186" i="1"/>
  <c r="CB186" i="1" s="1"/>
  <c r="CE186" i="1"/>
  <c r="BT186" i="1" s="1"/>
  <c r="CD186" i="1"/>
  <c r="BS186" i="1" s="1"/>
  <c r="BX186" i="1"/>
  <c r="BW186" i="1"/>
  <c r="BV186" i="1"/>
  <c r="BR186" i="1"/>
  <c r="BQ186" i="1"/>
  <c r="BP186" i="1"/>
  <c r="BO186" i="1"/>
  <c r="BN186" i="1"/>
  <c r="BL186" i="1"/>
  <c r="AN186" i="1"/>
  <c r="A186" i="1"/>
  <c r="CM185" i="1"/>
  <c r="CJ185" i="1"/>
  <c r="CI185" i="1"/>
  <c r="CH185" i="1"/>
  <c r="CG185" i="1"/>
  <c r="CF185" i="1"/>
  <c r="CB185" i="1" s="1"/>
  <c r="BU185" i="1" s="1"/>
  <c r="CE185" i="1"/>
  <c r="BT185" i="1" s="1"/>
  <c r="CD185" i="1"/>
  <c r="BS185" i="1" s="1"/>
  <c r="CC185" i="1"/>
  <c r="BX185" i="1"/>
  <c r="BW185" i="1"/>
  <c r="BV185" i="1"/>
  <c r="BR185" i="1"/>
  <c r="BQ185" i="1"/>
  <c r="BO185" i="1"/>
  <c r="BP185" i="1" s="1"/>
  <c r="BN185" i="1"/>
  <c r="BL185" i="1"/>
  <c r="AN185" i="1"/>
  <c r="BM185" i="1" s="1"/>
  <c r="A185" i="1"/>
  <c r="CM184" i="1"/>
  <c r="CJ184" i="1"/>
  <c r="CI184" i="1"/>
  <c r="CH184" i="1"/>
  <c r="CG184" i="1"/>
  <c r="CC184" i="1" s="1"/>
  <c r="CF184" i="1"/>
  <c r="CB184" i="1" s="1"/>
  <c r="CE184" i="1"/>
  <c r="CD184" i="1"/>
  <c r="BX184" i="1"/>
  <c r="BW184" i="1"/>
  <c r="BV184" i="1"/>
  <c r="BT184" i="1"/>
  <c r="BS184" i="1"/>
  <c r="BR184" i="1"/>
  <c r="BQ184" i="1"/>
  <c r="BO184" i="1"/>
  <c r="BP184" i="1" s="1"/>
  <c r="BN184" i="1"/>
  <c r="BL184" i="1"/>
  <c r="BM184" i="1" s="1"/>
  <c r="AN184" i="1"/>
  <c r="A184" i="1"/>
  <c r="CM183" i="1"/>
  <c r="CJ183" i="1"/>
  <c r="CI183" i="1"/>
  <c r="CH183" i="1"/>
  <c r="CG183" i="1"/>
  <c r="CC183" i="1" s="1"/>
  <c r="CF183" i="1"/>
  <c r="CB183" i="1" s="1"/>
  <c r="BU183" i="1" s="1"/>
  <c r="CE183" i="1"/>
  <c r="BT183" i="1" s="1"/>
  <c r="CD183" i="1"/>
  <c r="BS183" i="1" s="1"/>
  <c r="BX183" i="1"/>
  <c r="BW183" i="1"/>
  <c r="BV183" i="1"/>
  <c r="BR183" i="1"/>
  <c r="BQ183" i="1"/>
  <c r="BO183" i="1"/>
  <c r="BP183" i="1" s="1"/>
  <c r="BN183" i="1"/>
  <c r="BL183" i="1"/>
  <c r="AN183" i="1"/>
  <c r="BM183" i="1" s="1"/>
  <c r="A183" i="1"/>
  <c r="CM182" i="1"/>
  <c r="CJ182" i="1"/>
  <c r="CI182" i="1"/>
  <c r="CH182" i="1"/>
  <c r="CG182" i="1"/>
  <c r="CF182" i="1"/>
  <c r="CB182" i="1" s="1"/>
  <c r="BU182" i="1" s="1"/>
  <c r="CE182" i="1"/>
  <c r="BT182" i="1" s="1"/>
  <c r="CD182" i="1"/>
  <c r="BS182" i="1" s="1"/>
  <c r="CC182" i="1"/>
  <c r="BX182" i="1"/>
  <c r="BW182" i="1"/>
  <c r="BV182" i="1"/>
  <c r="BR182" i="1"/>
  <c r="BQ182" i="1"/>
  <c r="BO182" i="1"/>
  <c r="BP182" i="1" s="1"/>
  <c r="BN182" i="1"/>
  <c r="BL182" i="1"/>
  <c r="AN182" i="1"/>
  <c r="A182" i="1"/>
  <c r="CM181" i="1"/>
  <c r="CJ181" i="1"/>
  <c r="CI181" i="1"/>
  <c r="CH181" i="1"/>
  <c r="CG181" i="1"/>
  <c r="CC181" i="1" s="1"/>
  <c r="CF181" i="1"/>
  <c r="CB181" i="1" s="1"/>
  <c r="CE181" i="1"/>
  <c r="CD181" i="1"/>
  <c r="BX181" i="1"/>
  <c r="BW181" i="1"/>
  <c r="BV181" i="1"/>
  <c r="BT181" i="1"/>
  <c r="BS181" i="1"/>
  <c r="BR181" i="1"/>
  <c r="BQ181" i="1"/>
  <c r="BO181" i="1"/>
  <c r="BP181" i="1" s="1"/>
  <c r="BN181" i="1"/>
  <c r="BL181" i="1"/>
  <c r="AN181" i="1"/>
  <c r="A181" i="1"/>
  <c r="CM180" i="1"/>
  <c r="CJ180" i="1"/>
  <c r="CI180" i="1"/>
  <c r="CH180" i="1"/>
  <c r="CG180" i="1"/>
  <c r="CC180" i="1" s="1"/>
  <c r="CF180" i="1"/>
  <c r="CB180" i="1" s="1"/>
  <c r="CE180" i="1"/>
  <c r="BT180" i="1" s="1"/>
  <c r="CD180" i="1"/>
  <c r="BS180" i="1" s="1"/>
  <c r="BX180" i="1"/>
  <c r="BW180" i="1"/>
  <c r="BV180" i="1"/>
  <c r="BR180" i="1"/>
  <c r="BQ180" i="1"/>
  <c r="BP180" i="1"/>
  <c r="BO180" i="1"/>
  <c r="BN180" i="1"/>
  <c r="BL180" i="1"/>
  <c r="AN180" i="1"/>
  <c r="A180" i="1"/>
  <c r="CM179" i="1"/>
  <c r="CJ179" i="1"/>
  <c r="CI179" i="1"/>
  <c r="CH179" i="1"/>
  <c r="CG179" i="1"/>
  <c r="CF179" i="1"/>
  <c r="CB179" i="1" s="1"/>
  <c r="CE179" i="1"/>
  <c r="BT179" i="1" s="1"/>
  <c r="CD179" i="1"/>
  <c r="BS179" i="1" s="1"/>
  <c r="CC179" i="1"/>
  <c r="BX179" i="1"/>
  <c r="BW179" i="1"/>
  <c r="BV179" i="1"/>
  <c r="BR179" i="1"/>
  <c r="BQ179" i="1"/>
  <c r="BO179" i="1"/>
  <c r="BP179" i="1" s="1"/>
  <c r="BN179" i="1"/>
  <c r="BL179" i="1"/>
  <c r="AN179" i="1"/>
  <c r="A179" i="1"/>
  <c r="CM178" i="1"/>
  <c r="CJ178" i="1"/>
  <c r="CI178" i="1"/>
  <c r="CH178" i="1"/>
  <c r="CG178" i="1"/>
  <c r="CC178" i="1" s="1"/>
  <c r="CF178" i="1"/>
  <c r="CB178" i="1" s="1"/>
  <c r="CE178" i="1"/>
  <c r="CD178" i="1"/>
  <c r="BX178" i="1"/>
  <c r="BW178" i="1"/>
  <c r="BV178" i="1"/>
  <c r="BT178" i="1"/>
  <c r="BS178" i="1"/>
  <c r="BR178" i="1"/>
  <c r="BQ178" i="1"/>
  <c r="BO178" i="1"/>
  <c r="BP178" i="1" s="1"/>
  <c r="BN178" i="1"/>
  <c r="BL178" i="1"/>
  <c r="BM178" i="1" s="1"/>
  <c r="AN178" i="1"/>
  <c r="A178" i="1"/>
  <c r="CM177" i="1"/>
  <c r="CJ177" i="1"/>
  <c r="CI177" i="1"/>
  <c r="CH177" i="1"/>
  <c r="CG177" i="1"/>
  <c r="CC177" i="1" s="1"/>
  <c r="CF177" i="1"/>
  <c r="CB177" i="1" s="1"/>
  <c r="CE177" i="1"/>
  <c r="BT177" i="1" s="1"/>
  <c r="CD177" i="1"/>
  <c r="BS177" i="1" s="1"/>
  <c r="BX177" i="1"/>
  <c r="BW177" i="1"/>
  <c r="BV177" i="1"/>
  <c r="BR177" i="1"/>
  <c r="BQ177" i="1"/>
  <c r="BO177" i="1"/>
  <c r="BN177" i="1"/>
  <c r="BL177" i="1"/>
  <c r="AN177" i="1"/>
  <c r="A177" i="1"/>
  <c r="CM176" i="1"/>
  <c r="CJ176" i="1"/>
  <c r="CI176" i="1"/>
  <c r="CH176" i="1"/>
  <c r="CG176" i="1"/>
  <c r="CF176" i="1"/>
  <c r="CB176" i="1" s="1"/>
  <c r="CE176" i="1"/>
  <c r="CD176" i="1"/>
  <c r="BS176" i="1" s="1"/>
  <c r="CC176" i="1"/>
  <c r="BX176" i="1"/>
  <c r="BW176" i="1"/>
  <c r="BV176" i="1"/>
  <c r="BT176" i="1"/>
  <c r="BR176" i="1"/>
  <c r="BQ176" i="1"/>
  <c r="BO176" i="1"/>
  <c r="BP176" i="1" s="1"/>
  <c r="BN176" i="1"/>
  <c r="BL176" i="1"/>
  <c r="AN176" i="1"/>
  <c r="BM176" i="1" s="1"/>
  <c r="A176" i="1"/>
  <c r="CM175" i="1"/>
  <c r="CJ175" i="1"/>
  <c r="CI175" i="1"/>
  <c r="CH175" i="1"/>
  <c r="CG175" i="1"/>
  <c r="CC175" i="1" s="1"/>
  <c r="CF175" i="1"/>
  <c r="CB175" i="1" s="1"/>
  <c r="BU175" i="1" s="1"/>
  <c r="CE175" i="1"/>
  <c r="BT175" i="1" s="1"/>
  <c r="CD175" i="1"/>
  <c r="BS175" i="1" s="1"/>
  <c r="BX175" i="1"/>
  <c r="BW175" i="1"/>
  <c r="BV175" i="1"/>
  <c r="BR175" i="1"/>
  <c r="BQ175" i="1"/>
  <c r="BO175" i="1"/>
  <c r="BP175" i="1" s="1"/>
  <c r="BN175" i="1"/>
  <c r="BL175" i="1"/>
  <c r="AN175" i="1"/>
  <c r="A175" i="1"/>
  <c r="CM174" i="1"/>
  <c r="CJ174" i="1"/>
  <c r="CI174" i="1"/>
  <c r="CH174" i="1"/>
  <c r="CG174" i="1"/>
  <c r="CC174" i="1" s="1"/>
  <c r="CF174" i="1"/>
  <c r="CB174" i="1" s="1"/>
  <c r="CE174" i="1"/>
  <c r="BT174" i="1" s="1"/>
  <c r="CD174" i="1"/>
  <c r="BS174" i="1" s="1"/>
  <c r="BX174" i="1"/>
  <c r="BW174" i="1"/>
  <c r="BV174" i="1"/>
  <c r="BR174" i="1"/>
  <c r="BQ174" i="1"/>
  <c r="BO174" i="1"/>
  <c r="BP174" i="1" s="1"/>
  <c r="BN174" i="1"/>
  <c r="BL174" i="1"/>
  <c r="AN174" i="1"/>
  <c r="A174" i="1"/>
  <c r="CM173" i="1"/>
  <c r="CJ173" i="1"/>
  <c r="CI173" i="1"/>
  <c r="CH173" i="1"/>
  <c r="CG173" i="1"/>
  <c r="CF173" i="1"/>
  <c r="CB173" i="1" s="1"/>
  <c r="BU173" i="1" s="1"/>
  <c r="CE173" i="1"/>
  <c r="BT173" i="1" s="1"/>
  <c r="CD173" i="1"/>
  <c r="BS173" i="1" s="1"/>
  <c r="CC173" i="1"/>
  <c r="BX173" i="1"/>
  <c r="BW173" i="1"/>
  <c r="BV173" i="1"/>
  <c r="BR173" i="1"/>
  <c r="BQ173" i="1"/>
  <c r="BO173" i="1"/>
  <c r="BP173" i="1" s="1"/>
  <c r="BN173" i="1"/>
  <c r="BL173" i="1"/>
  <c r="AN173" i="1"/>
  <c r="A173" i="1"/>
  <c r="CM172" i="1"/>
  <c r="CJ172" i="1"/>
  <c r="CI172" i="1"/>
  <c r="CH172" i="1"/>
  <c r="CG172" i="1"/>
  <c r="CC172" i="1" s="1"/>
  <c r="CF172" i="1"/>
  <c r="CB172" i="1" s="1"/>
  <c r="CE172" i="1"/>
  <c r="CD172" i="1"/>
  <c r="BS172" i="1" s="1"/>
  <c r="BX172" i="1"/>
  <c r="BW172" i="1"/>
  <c r="BV172" i="1"/>
  <c r="BT172" i="1"/>
  <c r="BR172" i="1"/>
  <c r="BQ172" i="1"/>
  <c r="BO172" i="1"/>
  <c r="BP172" i="1" s="1"/>
  <c r="BN172" i="1"/>
  <c r="BL172" i="1"/>
  <c r="AN172" i="1"/>
  <c r="A172" i="1"/>
  <c r="CM171" i="1"/>
  <c r="CJ171" i="1"/>
  <c r="CI171" i="1"/>
  <c r="CH171" i="1"/>
  <c r="CG171" i="1"/>
  <c r="CC171" i="1" s="1"/>
  <c r="CF171" i="1"/>
  <c r="CB171" i="1" s="1"/>
  <c r="BU171" i="1" s="1"/>
  <c r="CE171" i="1"/>
  <c r="BT171" i="1" s="1"/>
  <c r="CD171" i="1"/>
  <c r="BS171" i="1" s="1"/>
  <c r="BX171" i="1"/>
  <c r="BW171" i="1"/>
  <c r="BV171" i="1"/>
  <c r="BR171" i="1"/>
  <c r="BQ171" i="1"/>
  <c r="BO171" i="1"/>
  <c r="BP171" i="1" s="1"/>
  <c r="BN171" i="1"/>
  <c r="BL171" i="1"/>
  <c r="BM171" i="1" s="1"/>
  <c r="AN171" i="1"/>
  <c r="A171" i="1"/>
  <c r="CM170" i="1"/>
  <c r="CJ170" i="1"/>
  <c r="CI170" i="1"/>
  <c r="CH170" i="1"/>
  <c r="CG170" i="1"/>
  <c r="CC170" i="1" s="1"/>
  <c r="CF170" i="1"/>
  <c r="CB170" i="1" s="1"/>
  <c r="CE170" i="1"/>
  <c r="BT170" i="1" s="1"/>
  <c r="CD170" i="1"/>
  <c r="BS170" i="1" s="1"/>
  <c r="BX170" i="1"/>
  <c r="BW170" i="1"/>
  <c r="BV170" i="1"/>
  <c r="BR170" i="1"/>
  <c r="BQ170" i="1"/>
  <c r="BO170" i="1"/>
  <c r="BP170" i="1" s="1"/>
  <c r="BN170" i="1"/>
  <c r="BL170" i="1"/>
  <c r="AN170" i="1"/>
  <c r="A170" i="1"/>
  <c r="CM169" i="1"/>
  <c r="CJ169" i="1"/>
  <c r="CI169" i="1"/>
  <c r="CH169" i="1"/>
  <c r="CG169" i="1"/>
  <c r="CC169" i="1" s="1"/>
  <c r="CF169" i="1"/>
  <c r="CB169" i="1" s="1"/>
  <c r="BU169" i="1" s="1"/>
  <c r="CE169" i="1"/>
  <c r="CD169" i="1"/>
  <c r="BS169" i="1" s="1"/>
  <c r="BX169" i="1"/>
  <c r="BW169" i="1"/>
  <c r="BV169" i="1"/>
  <c r="BT169" i="1"/>
  <c r="BR169" i="1"/>
  <c r="BQ169" i="1"/>
  <c r="BO169" i="1"/>
  <c r="BP169" i="1" s="1"/>
  <c r="BN169" i="1"/>
  <c r="BL169" i="1"/>
  <c r="BM169" i="1" s="1"/>
  <c r="AN169" i="1"/>
  <c r="A169" i="1"/>
  <c r="CM168" i="1"/>
  <c r="CJ168" i="1"/>
  <c r="CI168" i="1"/>
  <c r="CH168" i="1"/>
  <c r="CG168" i="1"/>
  <c r="CC168" i="1" s="1"/>
  <c r="CF168" i="1"/>
  <c r="CB168" i="1" s="1"/>
  <c r="CE168" i="1"/>
  <c r="BT168" i="1" s="1"/>
  <c r="CD168" i="1"/>
  <c r="BS168" i="1" s="1"/>
  <c r="BX168" i="1"/>
  <c r="BW168" i="1"/>
  <c r="BV168" i="1"/>
  <c r="BR168" i="1"/>
  <c r="BQ168" i="1"/>
  <c r="BO168" i="1"/>
  <c r="BN168" i="1"/>
  <c r="BL168" i="1"/>
  <c r="AN168" i="1"/>
  <c r="A168" i="1"/>
  <c r="CM167" i="1"/>
  <c r="CJ167" i="1"/>
  <c r="CI167" i="1"/>
  <c r="CH167" i="1"/>
  <c r="CG167" i="1"/>
  <c r="CF167" i="1"/>
  <c r="CB167" i="1" s="1"/>
  <c r="BU167" i="1" s="1"/>
  <c r="CE167" i="1"/>
  <c r="BT167" i="1" s="1"/>
  <c r="CD167" i="1"/>
  <c r="CC167" i="1"/>
  <c r="BX167" i="1"/>
  <c r="BW167" i="1"/>
  <c r="BV167" i="1"/>
  <c r="BS167" i="1"/>
  <c r="BR167" i="1"/>
  <c r="BQ167" i="1"/>
  <c r="BO167" i="1"/>
  <c r="BP167" i="1" s="1"/>
  <c r="BN167" i="1"/>
  <c r="BL167" i="1"/>
  <c r="AN167" i="1"/>
  <c r="A167" i="1"/>
  <c r="CM166" i="1"/>
  <c r="CJ166" i="1"/>
  <c r="CI166" i="1"/>
  <c r="CH166" i="1"/>
  <c r="CG166" i="1"/>
  <c r="CF166" i="1"/>
  <c r="CE166" i="1"/>
  <c r="CD166" i="1"/>
  <c r="BS166" i="1" s="1"/>
  <c r="CC166" i="1"/>
  <c r="CB166" i="1"/>
  <c r="BX166" i="1"/>
  <c r="BW166" i="1"/>
  <c r="BV166" i="1"/>
  <c r="BT166" i="1"/>
  <c r="BR166" i="1"/>
  <c r="BQ166" i="1"/>
  <c r="BO166" i="1"/>
  <c r="BP166" i="1" s="1"/>
  <c r="BN166" i="1"/>
  <c r="BL166" i="1"/>
  <c r="AN166" i="1"/>
  <c r="A166" i="1"/>
  <c r="CM165" i="1"/>
  <c r="CJ165" i="1"/>
  <c r="CI165" i="1"/>
  <c r="CH165" i="1"/>
  <c r="CG165" i="1"/>
  <c r="CC165" i="1" s="1"/>
  <c r="CF165" i="1"/>
  <c r="CB165" i="1" s="1"/>
  <c r="CE165" i="1"/>
  <c r="CD165" i="1"/>
  <c r="BS165" i="1" s="1"/>
  <c r="BX165" i="1"/>
  <c r="BW165" i="1"/>
  <c r="BV165" i="1"/>
  <c r="BT165" i="1"/>
  <c r="BR165" i="1"/>
  <c r="BQ165" i="1"/>
  <c r="BO165" i="1"/>
  <c r="BP165" i="1" s="1"/>
  <c r="BN165" i="1"/>
  <c r="BL165" i="1"/>
  <c r="AN165" i="1"/>
  <c r="A165" i="1"/>
  <c r="CM164" i="1"/>
  <c r="CJ164" i="1"/>
  <c r="CI164" i="1"/>
  <c r="CH164" i="1"/>
  <c r="CG164" i="1"/>
  <c r="CC164" i="1" s="1"/>
  <c r="CF164" i="1"/>
  <c r="CB164" i="1" s="1"/>
  <c r="BU164" i="1" s="1"/>
  <c r="CE164" i="1"/>
  <c r="BT164" i="1" s="1"/>
  <c r="CD164" i="1"/>
  <c r="BS164" i="1" s="1"/>
  <c r="BX164" i="1"/>
  <c r="BW164" i="1"/>
  <c r="BV164" i="1"/>
  <c r="BR164" i="1"/>
  <c r="BQ164" i="1"/>
  <c r="BO164" i="1"/>
  <c r="BP164" i="1" s="1"/>
  <c r="BN164" i="1"/>
  <c r="BL164" i="1"/>
  <c r="AN164" i="1"/>
  <c r="A164" i="1"/>
  <c r="CM163" i="1"/>
  <c r="CJ163" i="1"/>
  <c r="CI163" i="1"/>
  <c r="CH163" i="1"/>
  <c r="CG163" i="1"/>
  <c r="CC163" i="1" s="1"/>
  <c r="CF163" i="1"/>
  <c r="CB163" i="1" s="1"/>
  <c r="CE163" i="1"/>
  <c r="CD163" i="1"/>
  <c r="BS163" i="1" s="1"/>
  <c r="BX163" i="1"/>
  <c r="BW163" i="1"/>
  <c r="BV163" i="1"/>
  <c r="BT163" i="1"/>
  <c r="BR163" i="1"/>
  <c r="BQ163" i="1"/>
  <c r="BO163" i="1"/>
  <c r="BP163" i="1" s="1"/>
  <c r="BN163" i="1"/>
  <c r="BL163" i="1"/>
  <c r="AN163" i="1"/>
  <c r="BM163" i="1" s="1"/>
  <c r="A163" i="1"/>
  <c r="CM162" i="1"/>
  <c r="CJ162" i="1"/>
  <c r="CI162" i="1"/>
  <c r="CH162" i="1"/>
  <c r="CG162" i="1"/>
  <c r="CC162" i="1" s="1"/>
  <c r="CF162" i="1"/>
  <c r="CE162" i="1"/>
  <c r="BT162" i="1" s="1"/>
  <c r="CD162" i="1"/>
  <c r="CB162" i="1"/>
  <c r="BX162" i="1"/>
  <c r="BW162" i="1"/>
  <c r="BV162" i="1"/>
  <c r="BS162" i="1"/>
  <c r="BR162" i="1"/>
  <c r="BQ162" i="1"/>
  <c r="BO162" i="1"/>
  <c r="BP162" i="1" s="1"/>
  <c r="BN162" i="1"/>
  <c r="BL162" i="1"/>
  <c r="BM162" i="1" s="1"/>
  <c r="AN162" i="1"/>
  <c r="A162" i="1"/>
  <c r="CM161" i="1"/>
  <c r="CJ161" i="1"/>
  <c r="CI161" i="1"/>
  <c r="CH161" i="1"/>
  <c r="CG161" i="1"/>
  <c r="CC161" i="1" s="1"/>
  <c r="CF161" i="1"/>
  <c r="CB161" i="1" s="1"/>
  <c r="CE161" i="1"/>
  <c r="BT161" i="1" s="1"/>
  <c r="CD161" i="1"/>
  <c r="BS161" i="1" s="1"/>
  <c r="BX161" i="1"/>
  <c r="BW161" i="1"/>
  <c r="BV161" i="1"/>
  <c r="BR161" i="1"/>
  <c r="BQ161" i="1"/>
  <c r="BO161" i="1"/>
  <c r="BP161" i="1" s="1"/>
  <c r="BN161" i="1"/>
  <c r="BL161" i="1"/>
  <c r="AN161" i="1"/>
  <c r="BM161" i="1" s="1"/>
  <c r="A161" i="1"/>
  <c r="CM160" i="1"/>
  <c r="CJ160" i="1"/>
  <c r="CI160" i="1"/>
  <c r="CH160" i="1"/>
  <c r="CG160" i="1"/>
  <c r="CC160" i="1" s="1"/>
  <c r="CF160" i="1"/>
  <c r="CB160" i="1" s="1"/>
  <c r="CE160" i="1"/>
  <c r="BT160" i="1" s="1"/>
  <c r="CD160" i="1"/>
  <c r="BX160" i="1"/>
  <c r="BW160" i="1"/>
  <c r="BV160" i="1"/>
  <c r="BS160" i="1"/>
  <c r="BR160" i="1"/>
  <c r="BQ160" i="1"/>
  <c r="BO160" i="1"/>
  <c r="BP160" i="1" s="1"/>
  <c r="BN160" i="1"/>
  <c r="BL160" i="1"/>
  <c r="AN160" i="1"/>
  <c r="A160" i="1"/>
  <c r="CM159" i="1"/>
  <c r="CJ159" i="1"/>
  <c r="CI159" i="1"/>
  <c r="CH159" i="1"/>
  <c r="CG159" i="1"/>
  <c r="CC159" i="1" s="1"/>
  <c r="CF159" i="1"/>
  <c r="CB159" i="1" s="1"/>
  <c r="BU159" i="1" s="1"/>
  <c r="CE159" i="1"/>
  <c r="BT159" i="1" s="1"/>
  <c r="CD159" i="1"/>
  <c r="BS159" i="1" s="1"/>
  <c r="BX159" i="1"/>
  <c r="BW159" i="1"/>
  <c r="BV159" i="1"/>
  <c r="BR159" i="1"/>
  <c r="BQ159" i="1"/>
  <c r="BO159" i="1"/>
  <c r="BN159" i="1"/>
  <c r="BL159" i="1"/>
  <c r="AN159" i="1"/>
  <c r="A159" i="1"/>
  <c r="CM158" i="1"/>
  <c r="CJ158" i="1"/>
  <c r="CI158" i="1"/>
  <c r="CH158" i="1"/>
  <c r="CG158" i="1"/>
  <c r="CF158" i="1"/>
  <c r="CB158" i="1" s="1"/>
  <c r="CE158" i="1"/>
  <c r="BT158" i="1" s="1"/>
  <c r="CD158" i="1"/>
  <c r="BS158" i="1" s="1"/>
  <c r="CC158" i="1"/>
  <c r="BX158" i="1"/>
  <c r="BW158" i="1"/>
  <c r="BV158" i="1"/>
  <c r="BR158" i="1"/>
  <c r="BQ158" i="1"/>
  <c r="BO158" i="1"/>
  <c r="BP158" i="1" s="1"/>
  <c r="BN158" i="1"/>
  <c r="BL158" i="1"/>
  <c r="AN158" i="1"/>
  <c r="BM158" i="1" s="1"/>
  <c r="A158" i="1"/>
  <c r="CM157" i="1"/>
  <c r="CJ157" i="1"/>
  <c r="CI157" i="1"/>
  <c r="CH157" i="1"/>
  <c r="CG157" i="1"/>
  <c r="CF157" i="1"/>
  <c r="CE157" i="1"/>
  <c r="CD157" i="1"/>
  <c r="BS157" i="1" s="1"/>
  <c r="CC157" i="1"/>
  <c r="CB157" i="1"/>
  <c r="BX157" i="1"/>
  <c r="BW157" i="1"/>
  <c r="BV157" i="1"/>
  <c r="BT157" i="1"/>
  <c r="BR157" i="1"/>
  <c r="BQ157" i="1"/>
  <c r="BO157" i="1"/>
  <c r="BP157" i="1" s="1"/>
  <c r="BN157" i="1"/>
  <c r="BL157" i="1"/>
  <c r="AN157" i="1"/>
  <c r="A157" i="1"/>
  <c r="CM156" i="1"/>
  <c r="CJ156" i="1"/>
  <c r="CI156" i="1"/>
  <c r="CH156" i="1"/>
  <c r="CG156" i="1"/>
  <c r="CC156" i="1" s="1"/>
  <c r="CF156" i="1"/>
  <c r="CB156" i="1" s="1"/>
  <c r="CE156" i="1"/>
  <c r="CD156" i="1"/>
  <c r="BX156" i="1"/>
  <c r="BW156" i="1"/>
  <c r="BV156" i="1"/>
  <c r="BT156" i="1"/>
  <c r="BS156" i="1"/>
  <c r="BR156" i="1"/>
  <c r="BQ156" i="1"/>
  <c r="BO156" i="1"/>
  <c r="BP156" i="1" s="1"/>
  <c r="BN156" i="1"/>
  <c r="BL156" i="1"/>
  <c r="BM156" i="1" s="1"/>
  <c r="AN156" i="1"/>
  <c r="A156" i="1"/>
  <c r="CM155" i="1"/>
  <c r="CJ155" i="1"/>
  <c r="CI155" i="1"/>
  <c r="CH155" i="1"/>
  <c r="CG155" i="1"/>
  <c r="CC155" i="1" s="1"/>
  <c r="CF155" i="1"/>
  <c r="CB155" i="1" s="1"/>
  <c r="CE155" i="1"/>
  <c r="BT155" i="1" s="1"/>
  <c r="CD155" i="1"/>
  <c r="BS155" i="1" s="1"/>
  <c r="BX155" i="1"/>
  <c r="BW155" i="1"/>
  <c r="BV155" i="1"/>
  <c r="BR155" i="1"/>
  <c r="BQ155" i="1"/>
  <c r="BP155" i="1"/>
  <c r="BO155" i="1"/>
  <c r="BN155" i="1"/>
  <c r="BL155" i="1"/>
  <c r="AN155" i="1"/>
  <c r="BM155" i="1" s="1"/>
  <c r="A155" i="1"/>
  <c r="CM154" i="1"/>
  <c r="CJ154" i="1"/>
  <c r="CI154" i="1"/>
  <c r="CH154" i="1"/>
  <c r="CG154" i="1"/>
  <c r="CF154" i="1"/>
  <c r="CE154" i="1"/>
  <c r="CD154" i="1"/>
  <c r="BS154" i="1" s="1"/>
  <c r="CC154" i="1"/>
  <c r="CB154" i="1"/>
  <c r="BX154" i="1"/>
  <c r="BW154" i="1"/>
  <c r="BV154" i="1"/>
  <c r="BT154" i="1"/>
  <c r="BR154" i="1"/>
  <c r="BQ154" i="1"/>
  <c r="BO154" i="1"/>
  <c r="BP154" i="1" s="1"/>
  <c r="BN154" i="1"/>
  <c r="BL154" i="1"/>
  <c r="AN154" i="1"/>
  <c r="A154" i="1"/>
  <c r="CM153" i="1"/>
  <c r="CJ153" i="1"/>
  <c r="CI153" i="1"/>
  <c r="CH153" i="1"/>
  <c r="CG153" i="1"/>
  <c r="CC153" i="1" s="1"/>
  <c r="CF153" i="1"/>
  <c r="CB153" i="1" s="1"/>
  <c r="CE153" i="1"/>
  <c r="CD153" i="1"/>
  <c r="BX153" i="1"/>
  <c r="BW153" i="1"/>
  <c r="BV153" i="1"/>
  <c r="BT153" i="1"/>
  <c r="BS153" i="1"/>
  <c r="BR153" i="1"/>
  <c r="BQ153" i="1"/>
  <c r="BO153" i="1"/>
  <c r="BP153" i="1" s="1"/>
  <c r="BN153" i="1"/>
  <c r="BL153" i="1"/>
  <c r="BM153" i="1" s="1"/>
  <c r="AN153" i="1"/>
  <c r="A153" i="1"/>
  <c r="CM152" i="1"/>
  <c r="CJ152" i="1"/>
  <c r="CI152" i="1"/>
  <c r="CH152" i="1"/>
  <c r="CG152" i="1"/>
  <c r="CC152" i="1" s="1"/>
  <c r="CF152" i="1"/>
  <c r="CB152" i="1" s="1"/>
  <c r="BU152" i="1" s="1"/>
  <c r="CE152" i="1"/>
  <c r="BT152" i="1" s="1"/>
  <c r="CD152" i="1"/>
  <c r="BS152" i="1" s="1"/>
  <c r="BX152" i="1"/>
  <c r="BW152" i="1"/>
  <c r="BV152" i="1"/>
  <c r="BR152" i="1"/>
  <c r="BQ152" i="1"/>
  <c r="BP152" i="1"/>
  <c r="BO152" i="1"/>
  <c r="BN152" i="1"/>
  <c r="BL152" i="1"/>
  <c r="AN152" i="1"/>
  <c r="A152" i="1"/>
  <c r="CM151" i="1"/>
  <c r="CJ151" i="1"/>
  <c r="CI151" i="1"/>
  <c r="CH151" i="1"/>
  <c r="CG151" i="1"/>
  <c r="CF151" i="1"/>
  <c r="CB151" i="1" s="1"/>
  <c r="BU151" i="1" s="1"/>
  <c r="CE151" i="1"/>
  <c r="CD151" i="1"/>
  <c r="BS151" i="1" s="1"/>
  <c r="CC151" i="1"/>
  <c r="BX151" i="1"/>
  <c r="BW151" i="1"/>
  <c r="BV151" i="1"/>
  <c r="BT151" i="1"/>
  <c r="BR151" i="1"/>
  <c r="BQ151" i="1"/>
  <c r="BO151" i="1"/>
  <c r="BP151" i="1" s="1"/>
  <c r="BN151" i="1"/>
  <c r="BL151" i="1"/>
  <c r="AN151" i="1"/>
  <c r="A151" i="1"/>
  <c r="CM150" i="1"/>
  <c r="CJ150" i="1"/>
  <c r="CI150" i="1"/>
  <c r="CH150" i="1"/>
  <c r="CG150" i="1"/>
  <c r="CC150" i="1" s="1"/>
  <c r="CF150" i="1"/>
  <c r="CB150" i="1" s="1"/>
  <c r="CE150" i="1"/>
  <c r="CD150" i="1"/>
  <c r="BX150" i="1"/>
  <c r="BW150" i="1"/>
  <c r="BV150" i="1"/>
  <c r="BT150" i="1"/>
  <c r="BS150" i="1"/>
  <c r="BR150" i="1"/>
  <c r="BQ150" i="1"/>
  <c r="BO150" i="1"/>
  <c r="BP150" i="1" s="1"/>
  <c r="BN150" i="1"/>
  <c r="BL150" i="1"/>
  <c r="AN150" i="1"/>
  <c r="A150" i="1"/>
  <c r="CM149" i="1"/>
  <c r="CJ149" i="1"/>
  <c r="CI149" i="1"/>
  <c r="CH149" i="1"/>
  <c r="CG149" i="1"/>
  <c r="CC149" i="1" s="1"/>
  <c r="CF149" i="1"/>
  <c r="CB149" i="1" s="1"/>
  <c r="CE149" i="1"/>
  <c r="BT149" i="1" s="1"/>
  <c r="CD149" i="1"/>
  <c r="BS149" i="1" s="1"/>
  <c r="BX149" i="1"/>
  <c r="BW149" i="1"/>
  <c r="BV149" i="1"/>
  <c r="BR149" i="1"/>
  <c r="BQ149" i="1"/>
  <c r="BP149" i="1"/>
  <c r="BO149" i="1"/>
  <c r="BN149" i="1"/>
  <c r="BL149" i="1"/>
  <c r="AN149" i="1"/>
  <c r="A149" i="1"/>
  <c r="CM148" i="1"/>
  <c r="CJ148" i="1"/>
  <c r="CI148" i="1"/>
  <c r="CH148" i="1"/>
  <c r="CG148" i="1"/>
  <c r="CC148" i="1" s="1"/>
  <c r="CF148" i="1"/>
  <c r="CB148" i="1" s="1"/>
  <c r="CE148" i="1"/>
  <c r="BT148" i="1" s="1"/>
  <c r="CD148" i="1"/>
  <c r="BS148" i="1" s="1"/>
  <c r="BX148" i="1"/>
  <c r="BW148" i="1"/>
  <c r="BV148" i="1"/>
  <c r="BR148" i="1"/>
  <c r="BQ148" i="1"/>
  <c r="BO148" i="1"/>
  <c r="BP148" i="1" s="1"/>
  <c r="BN148" i="1"/>
  <c r="BL148" i="1"/>
  <c r="AN148" i="1"/>
  <c r="A148" i="1"/>
  <c r="CM147" i="1"/>
  <c r="CJ147" i="1"/>
  <c r="CI147" i="1"/>
  <c r="CH147" i="1"/>
  <c r="CG147" i="1"/>
  <c r="CC147" i="1" s="1"/>
  <c r="CF147" i="1"/>
  <c r="CE147" i="1"/>
  <c r="CD147" i="1"/>
  <c r="CB147" i="1"/>
  <c r="BU147" i="1" s="1"/>
  <c r="BX147" i="1"/>
  <c r="BW147" i="1"/>
  <c r="BV147" i="1"/>
  <c r="BT147" i="1"/>
  <c r="BS147" i="1"/>
  <c r="BR147" i="1"/>
  <c r="BQ147" i="1"/>
  <c r="BO147" i="1"/>
  <c r="BP147" i="1" s="1"/>
  <c r="BN147" i="1"/>
  <c r="BL147" i="1"/>
  <c r="AN147" i="1"/>
  <c r="A147" i="1"/>
  <c r="CM146" i="1"/>
  <c r="CJ146" i="1"/>
  <c r="CI146" i="1"/>
  <c r="CH146" i="1"/>
  <c r="CG146" i="1"/>
  <c r="CC146" i="1" s="1"/>
  <c r="CF146" i="1"/>
  <c r="CB146" i="1" s="1"/>
  <c r="CE146" i="1"/>
  <c r="BT146" i="1" s="1"/>
  <c r="CD146" i="1"/>
  <c r="BS146" i="1" s="1"/>
  <c r="BX146" i="1"/>
  <c r="BW146" i="1"/>
  <c r="BV146" i="1"/>
  <c r="BR146" i="1"/>
  <c r="BQ146" i="1"/>
  <c r="BP146" i="1"/>
  <c r="BO146" i="1"/>
  <c r="BN146" i="1"/>
  <c r="BL146" i="1"/>
  <c r="AN146" i="1"/>
  <c r="A146" i="1"/>
  <c r="CM145" i="1"/>
  <c r="CJ145" i="1"/>
  <c r="CI145" i="1"/>
  <c r="CH145" i="1"/>
  <c r="CG145" i="1"/>
  <c r="CC145" i="1" s="1"/>
  <c r="CF145" i="1"/>
  <c r="CE145" i="1"/>
  <c r="BT145" i="1" s="1"/>
  <c r="CD145" i="1"/>
  <c r="BS145" i="1" s="1"/>
  <c r="CB145" i="1"/>
  <c r="BX145" i="1"/>
  <c r="BW145" i="1"/>
  <c r="BV145" i="1"/>
  <c r="BR145" i="1"/>
  <c r="BQ145" i="1"/>
  <c r="BP145" i="1"/>
  <c r="BO145" i="1"/>
  <c r="BN145" i="1"/>
  <c r="BL145" i="1"/>
  <c r="AN145" i="1"/>
  <c r="A145" i="1"/>
  <c r="CM144" i="1"/>
  <c r="CJ144" i="1"/>
  <c r="CI144" i="1"/>
  <c r="CH144" i="1"/>
  <c r="CG144" i="1"/>
  <c r="CC144" i="1" s="1"/>
  <c r="CF144" i="1"/>
  <c r="CB144" i="1" s="1"/>
  <c r="CE144" i="1"/>
  <c r="BT144" i="1" s="1"/>
  <c r="CD144" i="1"/>
  <c r="BX144" i="1"/>
  <c r="BW144" i="1"/>
  <c r="BV144" i="1"/>
  <c r="BS144" i="1"/>
  <c r="BR144" i="1"/>
  <c r="BQ144" i="1"/>
  <c r="BO144" i="1"/>
  <c r="BP144" i="1" s="1"/>
  <c r="BN144" i="1"/>
  <c r="BL144" i="1"/>
  <c r="AN144" i="1"/>
  <c r="A144" i="1"/>
  <c r="CM143" i="1"/>
  <c r="CJ143" i="1"/>
  <c r="CI143" i="1"/>
  <c r="CH143" i="1"/>
  <c r="CG143" i="1"/>
  <c r="CC143" i="1" s="1"/>
  <c r="CF143" i="1"/>
  <c r="CB143" i="1" s="1"/>
  <c r="CE143" i="1"/>
  <c r="CD143" i="1"/>
  <c r="BS143" i="1" s="1"/>
  <c r="BX143" i="1"/>
  <c r="BW143" i="1"/>
  <c r="BV143" i="1"/>
  <c r="BT143" i="1"/>
  <c r="BR143" i="1"/>
  <c r="BQ143" i="1"/>
  <c r="BO143" i="1"/>
  <c r="BP143" i="1" s="1"/>
  <c r="BN143" i="1"/>
  <c r="BL143" i="1"/>
  <c r="AN143" i="1"/>
  <c r="BM143" i="1" s="1"/>
  <c r="A143" i="1"/>
  <c r="CM142" i="1"/>
  <c r="CJ142" i="1"/>
  <c r="CI142" i="1"/>
  <c r="CH142" i="1"/>
  <c r="CG142" i="1"/>
  <c r="CC142" i="1" s="1"/>
  <c r="CF142" i="1"/>
  <c r="CB142" i="1" s="1"/>
  <c r="CE142" i="1"/>
  <c r="CD142" i="1"/>
  <c r="BS142" i="1" s="1"/>
  <c r="BX142" i="1"/>
  <c r="BW142" i="1"/>
  <c r="BV142" i="1"/>
  <c r="BT142" i="1"/>
  <c r="BR142" i="1"/>
  <c r="BQ142" i="1"/>
  <c r="BO142" i="1"/>
  <c r="BP142" i="1" s="1"/>
  <c r="BN142" i="1"/>
  <c r="BL142" i="1"/>
  <c r="AN142" i="1"/>
  <c r="A142" i="1"/>
  <c r="CM141" i="1"/>
  <c r="CJ141" i="1"/>
  <c r="CI141" i="1"/>
  <c r="CH141" i="1"/>
  <c r="CG141" i="1"/>
  <c r="CC141" i="1" s="1"/>
  <c r="CF141" i="1"/>
  <c r="CE141" i="1"/>
  <c r="BT141" i="1" s="1"/>
  <c r="CD141" i="1"/>
  <c r="BS141" i="1" s="1"/>
  <c r="CB141" i="1"/>
  <c r="BX141" i="1"/>
  <c r="BW141" i="1"/>
  <c r="BV141" i="1"/>
  <c r="BR141" i="1"/>
  <c r="BQ141" i="1"/>
  <c r="BO141" i="1"/>
  <c r="BP141" i="1" s="1"/>
  <c r="BN141" i="1"/>
  <c r="BL141" i="1"/>
  <c r="AN141" i="1"/>
  <c r="A141" i="1"/>
  <c r="CM140" i="1"/>
  <c r="CJ140" i="1"/>
  <c r="CI140" i="1"/>
  <c r="CH140" i="1"/>
  <c r="CG140" i="1"/>
  <c r="CC140" i="1" s="1"/>
  <c r="CF140" i="1"/>
  <c r="CB140" i="1" s="1"/>
  <c r="CE140" i="1"/>
  <c r="CD140" i="1"/>
  <c r="BS140" i="1" s="1"/>
  <c r="BX140" i="1"/>
  <c r="BW140" i="1"/>
  <c r="BV140" i="1"/>
  <c r="BT140" i="1"/>
  <c r="BR140" i="1"/>
  <c r="BQ140" i="1"/>
  <c r="BO140" i="1"/>
  <c r="BP140" i="1" s="1"/>
  <c r="BN140" i="1"/>
  <c r="BL140" i="1"/>
  <c r="AN140" i="1"/>
  <c r="BM140" i="1" s="1"/>
  <c r="A140" i="1"/>
  <c r="CM139" i="1"/>
  <c r="CJ139" i="1"/>
  <c r="CI139" i="1"/>
  <c r="CH139" i="1"/>
  <c r="CG139" i="1"/>
  <c r="CC139" i="1" s="1"/>
  <c r="CF139" i="1"/>
  <c r="CE139" i="1"/>
  <c r="CD139" i="1"/>
  <c r="BS139" i="1" s="1"/>
  <c r="CB139" i="1"/>
  <c r="BX139" i="1"/>
  <c r="BW139" i="1"/>
  <c r="BV139" i="1"/>
  <c r="BT139" i="1"/>
  <c r="BR139" i="1"/>
  <c r="BQ139" i="1"/>
  <c r="BO139" i="1"/>
  <c r="BP139" i="1" s="1"/>
  <c r="BN139" i="1"/>
  <c r="BL139" i="1"/>
  <c r="AN139" i="1"/>
  <c r="BM139" i="1" s="1"/>
  <c r="A139" i="1"/>
  <c r="CM138" i="1"/>
  <c r="CJ138" i="1"/>
  <c r="CI138" i="1"/>
  <c r="CH138" i="1"/>
  <c r="CG138" i="1"/>
  <c r="CC138" i="1" s="1"/>
  <c r="CF138" i="1"/>
  <c r="CB138" i="1" s="1"/>
  <c r="CE138" i="1"/>
  <c r="BT138" i="1" s="1"/>
  <c r="CD138" i="1"/>
  <c r="BS138" i="1" s="1"/>
  <c r="BX138" i="1"/>
  <c r="BW138" i="1"/>
  <c r="BV138" i="1"/>
  <c r="BR138" i="1"/>
  <c r="BQ138" i="1"/>
  <c r="BO138" i="1"/>
  <c r="BP138" i="1" s="1"/>
  <c r="BN138" i="1"/>
  <c r="BL138" i="1"/>
  <c r="BM138" i="1" s="1"/>
  <c r="AN138" i="1"/>
  <c r="A138" i="1"/>
  <c r="CM137" i="1"/>
  <c r="CJ137" i="1"/>
  <c r="CI137" i="1"/>
  <c r="CH137" i="1"/>
  <c r="CG137" i="1"/>
  <c r="CC137" i="1" s="1"/>
  <c r="CF137" i="1"/>
  <c r="CB137" i="1" s="1"/>
  <c r="CE137" i="1"/>
  <c r="CD137" i="1"/>
  <c r="BS137" i="1" s="1"/>
  <c r="BX137" i="1"/>
  <c r="BW137" i="1"/>
  <c r="BV137" i="1"/>
  <c r="BT137" i="1"/>
  <c r="BR137" i="1"/>
  <c r="BQ137" i="1"/>
  <c r="BO137" i="1"/>
  <c r="BP137" i="1" s="1"/>
  <c r="BN137" i="1"/>
  <c r="BL137" i="1"/>
  <c r="AN137" i="1"/>
  <c r="A137" i="1"/>
  <c r="CM136" i="1"/>
  <c r="CJ136" i="1"/>
  <c r="CI136" i="1"/>
  <c r="CH136" i="1"/>
  <c r="CG136" i="1"/>
  <c r="CF136" i="1"/>
  <c r="CE136" i="1"/>
  <c r="CD136" i="1"/>
  <c r="BS136" i="1" s="1"/>
  <c r="CC136" i="1"/>
  <c r="CB136" i="1"/>
  <c r="BX136" i="1"/>
  <c r="BW136" i="1"/>
  <c r="BV136" i="1"/>
  <c r="BT136" i="1"/>
  <c r="BR136" i="1"/>
  <c r="BQ136" i="1"/>
  <c r="BO136" i="1"/>
  <c r="BP136" i="1" s="1"/>
  <c r="BN136" i="1"/>
  <c r="BL136" i="1"/>
  <c r="AN136" i="1"/>
  <c r="BM136" i="1" s="1"/>
  <c r="A136" i="1"/>
  <c r="CM135" i="1"/>
  <c r="CJ135" i="1"/>
  <c r="CI135" i="1"/>
  <c r="CH135" i="1"/>
  <c r="CG135" i="1"/>
  <c r="CC135" i="1" s="1"/>
  <c r="CF135" i="1"/>
  <c r="CB135" i="1" s="1"/>
  <c r="CE135" i="1"/>
  <c r="BT135" i="1" s="1"/>
  <c r="CD135" i="1"/>
  <c r="BX135" i="1"/>
  <c r="BW135" i="1"/>
  <c r="BV135" i="1"/>
  <c r="BS135" i="1"/>
  <c r="BR135" i="1"/>
  <c r="BQ135" i="1"/>
  <c r="BP135" i="1"/>
  <c r="BO135" i="1"/>
  <c r="BN135" i="1"/>
  <c r="BL135" i="1"/>
  <c r="AN135" i="1"/>
  <c r="A135" i="1"/>
  <c r="CM134" i="1"/>
  <c r="CJ134" i="1"/>
  <c r="CI134" i="1"/>
  <c r="CH134" i="1"/>
  <c r="CG134" i="1"/>
  <c r="CC134" i="1" s="1"/>
  <c r="CF134" i="1"/>
  <c r="CE134" i="1"/>
  <c r="BT134" i="1" s="1"/>
  <c r="CD134" i="1"/>
  <c r="BS134" i="1" s="1"/>
  <c r="CB134" i="1"/>
  <c r="BU134" i="1" s="1"/>
  <c r="BX134" i="1"/>
  <c r="BW134" i="1"/>
  <c r="BV134" i="1"/>
  <c r="BR134" i="1"/>
  <c r="BQ134" i="1"/>
  <c r="BO134" i="1"/>
  <c r="BP134" i="1" s="1"/>
  <c r="BN134" i="1"/>
  <c r="BL134" i="1"/>
  <c r="AN134" i="1"/>
  <c r="BM134" i="1" s="1"/>
  <c r="A134" i="1"/>
  <c r="CM133" i="1"/>
  <c r="CJ133" i="1"/>
  <c r="CI133" i="1"/>
  <c r="CH133" i="1"/>
  <c r="CG133" i="1"/>
  <c r="CC133" i="1" s="1"/>
  <c r="CF133" i="1"/>
  <c r="CB133" i="1" s="1"/>
  <c r="CE133" i="1"/>
  <c r="BT133" i="1" s="1"/>
  <c r="CD133" i="1"/>
  <c r="BS133" i="1" s="1"/>
  <c r="BX133" i="1"/>
  <c r="BW133" i="1"/>
  <c r="BV133" i="1"/>
  <c r="BR133" i="1"/>
  <c r="BQ133" i="1"/>
  <c r="BO133" i="1"/>
  <c r="BP133" i="1" s="1"/>
  <c r="BN133" i="1"/>
  <c r="BL133" i="1"/>
  <c r="AN133" i="1"/>
  <c r="BM133" i="1" s="1"/>
  <c r="A133" i="1"/>
  <c r="CM132" i="1"/>
  <c r="CJ132" i="1"/>
  <c r="CI132" i="1"/>
  <c r="CH132" i="1"/>
  <c r="CG132" i="1"/>
  <c r="CC132" i="1" s="1"/>
  <c r="CF132" i="1"/>
  <c r="CE132" i="1"/>
  <c r="CD132" i="1"/>
  <c r="BS132" i="1" s="1"/>
  <c r="CB132" i="1"/>
  <c r="BX132" i="1"/>
  <c r="BW132" i="1"/>
  <c r="BV132" i="1"/>
  <c r="BT132" i="1"/>
  <c r="BR132" i="1"/>
  <c r="BQ132" i="1"/>
  <c r="BP132" i="1"/>
  <c r="BO132" i="1"/>
  <c r="BN132" i="1"/>
  <c r="BL132" i="1"/>
  <c r="AN132" i="1"/>
  <c r="A132" i="1"/>
  <c r="CM131" i="1"/>
  <c r="CJ131" i="1"/>
  <c r="CI131" i="1"/>
  <c r="CH131" i="1"/>
  <c r="CG131" i="1"/>
  <c r="CC131" i="1" s="1"/>
  <c r="CF131" i="1"/>
  <c r="CB131" i="1" s="1"/>
  <c r="CE131" i="1"/>
  <c r="CD131" i="1"/>
  <c r="BS131" i="1" s="1"/>
  <c r="BX131" i="1"/>
  <c r="BW131" i="1"/>
  <c r="BV131" i="1"/>
  <c r="BT131" i="1"/>
  <c r="BR131" i="1"/>
  <c r="BQ131" i="1"/>
  <c r="BP131" i="1"/>
  <c r="BO131" i="1"/>
  <c r="BN131" i="1"/>
  <c r="BL131" i="1"/>
  <c r="AN131" i="1"/>
  <c r="BM131" i="1" s="1"/>
  <c r="A131" i="1"/>
  <c r="CM130" i="1"/>
  <c r="CJ130" i="1"/>
  <c r="CI130" i="1"/>
  <c r="CH130" i="1"/>
  <c r="CG130" i="1"/>
  <c r="CF130" i="1"/>
  <c r="CB130" i="1" s="1"/>
  <c r="CE130" i="1"/>
  <c r="BT130" i="1" s="1"/>
  <c r="CD130" i="1"/>
  <c r="BS130" i="1" s="1"/>
  <c r="CC130" i="1"/>
  <c r="BX130" i="1"/>
  <c r="BW130" i="1"/>
  <c r="BV130" i="1"/>
  <c r="BR130" i="1"/>
  <c r="BQ130" i="1"/>
  <c r="BO130" i="1"/>
  <c r="BP130" i="1" s="1"/>
  <c r="BN130" i="1"/>
  <c r="BL130" i="1"/>
  <c r="AN130" i="1"/>
  <c r="BM130" i="1" s="1"/>
  <c r="A130" i="1"/>
  <c r="CM129" i="1"/>
  <c r="CJ129" i="1"/>
  <c r="CI129" i="1"/>
  <c r="CH129" i="1"/>
  <c r="CG129" i="1"/>
  <c r="CC129" i="1" s="1"/>
  <c r="CF129" i="1"/>
  <c r="CB129" i="1" s="1"/>
  <c r="BU129" i="1" s="1"/>
  <c r="CE129" i="1"/>
  <c r="BT129" i="1" s="1"/>
  <c r="CD129" i="1"/>
  <c r="BS129" i="1" s="1"/>
  <c r="BX129" i="1"/>
  <c r="BW129" i="1"/>
  <c r="BV129" i="1"/>
  <c r="BR129" i="1"/>
  <c r="BQ129" i="1"/>
  <c r="BP129" i="1"/>
  <c r="BO129" i="1"/>
  <c r="BN129" i="1"/>
  <c r="BL129" i="1"/>
  <c r="AN129" i="1"/>
  <c r="A129" i="1"/>
  <c r="CM128" i="1"/>
  <c r="CJ128" i="1"/>
  <c r="CI128" i="1"/>
  <c r="CH128" i="1"/>
  <c r="CG128" i="1"/>
  <c r="CC128" i="1" s="1"/>
  <c r="CF128" i="1"/>
  <c r="CE128" i="1"/>
  <c r="BT128" i="1" s="1"/>
  <c r="CD128" i="1"/>
  <c r="BS128" i="1" s="1"/>
  <c r="CB128" i="1"/>
  <c r="BU128" i="1" s="1"/>
  <c r="BX128" i="1"/>
  <c r="BW128" i="1"/>
  <c r="BV128" i="1"/>
  <c r="BR128" i="1"/>
  <c r="BQ128" i="1"/>
  <c r="BO128" i="1"/>
  <c r="BP128" i="1" s="1"/>
  <c r="BN128" i="1"/>
  <c r="BL128" i="1"/>
  <c r="AN128" i="1"/>
  <c r="A128" i="1"/>
  <c r="CM127" i="1"/>
  <c r="CJ127" i="1"/>
  <c r="CI127" i="1"/>
  <c r="CH127" i="1"/>
  <c r="CG127" i="1"/>
  <c r="CC127" i="1" s="1"/>
  <c r="CF127" i="1"/>
  <c r="CB127" i="1" s="1"/>
  <c r="BU127" i="1" s="1"/>
  <c r="CE127" i="1"/>
  <c r="CD127" i="1"/>
  <c r="BS127" i="1" s="1"/>
  <c r="BX127" i="1"/>
  <c r="BW127" i="1"/>
  <c r="BV127" i="1"/>
  <c r="BT127" i="1"/>
  <c r="BR127" i="1"/>
  <c r="BQ127" i="1"/>
  <c r="BP127" i="1"/>
  <c r="BO127" i="1"/>
  <c r="BN127" i="1"/>
  <c r="BL127" i="1"/>
  <c r="AN127" i="1"/>
  <c r="A127" i="1"/>
  <c r="CM126" i="1"/>
  <c r="CJ126" i="1"/>
  <c r="CI126" i="1"/>
  <c r="CH126" i="1"/>
  <c r="CG126" i="1"/>
  <c r="CC126" i="1" s="1"/>
  <c r="CF126" i="1"/>
  <c r="CB126" i="1" s="1"/>
  <c r="CE126" i="1"/>
  <c r="CD126" i="1"/>
  <c r="BX126" i="1"/>
  <c r="BW126" i="1"/>
  <c r="BV126" i="1"/>
  <c r="BT126" i="1"/>
  <c r="BS126" i="1"/>
  <c r="BR126" i="1"/>
  <c r="BQ126" i="1"/>
  <c r="BO126" i="1"/>
  <c r="BP126" i="1" s="1"/>
  <c r="BN126" i="1"/>
  <c r="BL126" i="1"/>
  <c r="BM126" i="1" s="1"/>
  <c r="AN126" i="1"/>
  <c r="A126" i="1"/>
  <c r="CM125" i="1"/>
  <c r="CJ125" i="1"/>
  <c r="CI125" i="1"/>
  <c r="CH125" i="1"/>
  <c r="CG125" i="1"/>
  <c r="CC125" i="1" s="1"/>
  <c r="CF125" i="1"/>
  <c r="CE125" i="1"/>
  <c r="BT125" i="1" s="1"/>
  <c r="CD125" i="1"/>
  <c r="BS125" i="1" s="1"/>
  <c r="BY125" i="1" s="1"/>
  <c r="D125" i="1" s="1"/>
  <c r="CB125" i="1"/>
  <c r="BU125" i="1" s="1"/>
  <c r="BX125" i="1"/>
  <c r="BW125" i="1"/>
  <c r="BV125" i="1"/>
  <c r="BR125" i="1"/>
  <c r="BQ125" i="1"/>
  <c r="BP125" i="1"/>
  <c r="BO125" i="1"/>
  <c r="BN125" i="1"/>
  <c r="BL125" i="1"/>
  <c r="AN125" i="1"/>
  <c r="A125" i="1"/>
  <c r="CM124" i="1"/>
  <c r="CJ124" i="1"/>
  <c r="CI124" i="1"/>
  <c r="CH124" i="1"/>
  <c r="CG124" i="1"/>
  <c r="CF124" i="1"/>
  <c r="CB124" i="1" s="1"/>
  <c r="CE124" i="1"/>
  <c r="BT124" i="1" s="1"/>
  <c r="CD124" i="1"/>
  <c r="BS124" i="1" s="1"/>
  <c r="CC124" i="1"/>
  <c r="BX124" i="1"/>
  <c r="BW124" i="1"/>
  <c r="BV124" i="1"/>
  <c r="BR124" i="1"/>
  <c r="BQ124" i="1"/>
  <c r="BO124" i="1"/>
  <c r="BP124" i="1" s="1"/>
  <c r="BN124" i="1"/>
  <c r="BL124" i="1"/>
  <c r="AN124" i="1"/>
  <c r="A124" i="1"/>
  <c r="CM123" i="1"/>
  <c r="CJ123" i="1"/>
  <c r="CI123" i="1"/>
  <c r="CH123" i="1"/>
  <c r="CG123" i="1"/>
  <c r="CF123" i="1"/>
  <c r="CE123" i="1"/>
  <c r="CD123" i="1"/>
  <c r="BS123" i="1" s="1"/>
  <c r="CC123" i="1"/>
  <c r="CB123" i="1"/>
  <c r="BU123" i="1" s="1"/>
  <c r="BX123" i="1"/>
  <c r="BW123" i="1"/>
  <c r="BV123" i="1"/>
  <c r="BT123" i="1"/>
  <c r="BR123" i="1"/>
  <c r="BQ123" i="1"/>
  <c r="BO123" i="1"/>
  <c r="BP123" i="1" s="1"/>
  <c r="BN123" i="1"/>
  <c r="BL123" i="1"/>
  <c r="AN123" i="1"/>
  <c r="A123" i="1"/>
  <c r="CM122" i="1"/>
  <c r="CJ122" i="1"/>
  <c r="CI122" i="1"/>
  <c r="CH122" i="1"/>
  <c r="CG122" i="1"/>
  <c r="CC122" i="1" s="1"/>
  <c r="CF122" i="1"/>
  <c r="CB122" i="1" s="1"/>
  <c r="BU122" i="1" s="1"/>
  <c r="CE122" i="1"/>
  <c r="BT122" i="1" s="1"/>
  <c r="CD122" i="1"/>
  <c r="BS122" i="1" s="1"/>
  <c r="BX122" i="1"/>
  <c r="BW122" i="1"/>
  <c r="BV122" i="1"/>
  <c r="BR122" i="1"/>
  <c r="BQ122" i="1"/>
  <c r="BP122" i="1"/>
  <c r="BO122" i="1"/>
  <c r="BN122" i="1"/>
  <c r="BL122" i="1"/>
  <c r="AN122" i="1"/>
  <c r="A122" i="1"/>
  <c r="CM121" i="1"/>
  <c r="CJ121" i="1"/>
  <c r="CI121" i="1"/>
  <c r="CH121" i="1"/>
  <c r="CG121" i="1"/>
  <c r="CC121" i="1" s="1"/>
  <c r="CF121" i="1"/>
  <c r="CB121" i="1" s="1"/>
  <c r="CE121" i="1"/>
  <c r="BT121" i="1" s="1"/>
  <c r="CD121" i="1"/>
  <c r="BS121" i="1" s="1"/>
  <c r="BX121" i="1"/>
  <c r="BW121" i="1"/>
  <c r="BV121" i="1"/>
  <c r="BR121" i="1"/>
  <c r="BQ121" i="1"/>
  <c r="BO121" i="1"/>
  <c r="BP121" i="1" s="1"/>
  <c r="BN121" i="1"/>
  <c r="BL121" i="1"/>
  <c r="AN121" i="1"/>
  <c r="A121" i="1"/>
  <c r="CM120" i="1"/>
  <c r="CJ120" i="1"/>
  <c r="CI120" i="1"/>
  <c r="CH120" i="1"/>
  <c r="CG120" i="1"/>
  <c r="CF120" i="1"/>
  <c r="CB120" i="1" s="1"/>
  <c r="CE120" i="1"/>
  <c r="CD120" i="1"/>
  <c r="BS120" i="1" s="1"/>
  <c r="CC120" i="1"/>
  <c r="BX120" i="1"/>
  <c r="BW120" i="1"/>
  <c r="BV120" i="1"/>
  <c r="BT120" i="1"/>
  <c r="BR120" i="1"/>
  <c r="BQ120" i="1"/>
  <c r="BO120" i="1"/>
  <c r="BP120" i="1" s="1"/>
  <c r="BN120" i="1"/>
  <c r="BL120" i="1"/>
  <c r="BM120" i="1" s="1"/>
  <c r="AN120" i="1"/>
  <c r="A120" i="1"/>
  <c r="CM119" i="1"/>
  <c r="CJ119" i="1"/>
  <c r="CI119" i="1"/>
  <c r="CH119" i="1"/>
  <c r="CG119" i="1"/>
  <c r="CC119" i="1" s="1"/>
  <c r="CF119" i="1"/>
  <c r="CB119" i="1" s="1"/>
  <c r="CE119" i="1"/>
  <c r="BT119" i="1" s="1"/>
  <c r="CD119" i="1"/>
  <c r="BS119" i="1" s="1"/>
  <c r="BX119" i="1"/>
  <c r="BW119" i="1"/>
  <c r="BV119" i="1"/>
  <c r="BR119" i="1"/>
  <c r="BQ119" i="1"/>
  <c r="BO119" i="1"/>
  <c r="BP119" i="1" s="1"/>
  <c r="BN119" i="1"/>
  <c r="BL119" i="1"/>
  <c r="AN119" i="1"/>
  <c r="A119" i="1"/>
  <c r="CM118" i="1"/>
  <c r="CJ118" i="1"/>
  <c r="CI118" i="1"/>
  <c r="CH118" i="1"/>
  <c r="CG118" i="1"/>
  <c r="CF118" i="1"/>
  <c r="CB118" i="1" s="1"/>
  <c r="CE118" i="1"/>
  <c r="BT118" i="1" s="1"/>
  <c r="CD118" i="1"/>
  <c r="BS118" i="1" s="1"/>
  <c r="CC118" i="1"/>
  <c r="BX118" i="1"/>
  <c r="BW118" i="1"/>
  <c r="BV118" i="1"/>
  <c r="BR118" i="1"/>
  <c r="BQ118" i="1"/>
  <c r="BO118" i="1"/>
  <c r="BP118" i="1" s="1"/>
  <c r="BN118" i="1"/>
  <c r="BL118" i="1"/>
  <c r="AN118" i="1"/>
  <c r="A118" i="1"/>
  <c r="CM117" i="1"/>
  <c r="CJ117" i="1"/>
  <c r="CI117" i="1"/>
  <c r="CH117" i="1"/>
  <c r="CG117" i="1"/>
  <c r="CC117" i="1" s="1"/>
  <c r="CF117" i="1"/>
  <c r="CB117" i="1" s="1"/>
  <c r="CE117" i="1"/>
  <c r="CD117" i="1"/>
  <c r="BX117" i="1"/>
  <c r="BW117" i="1"/>
  <c r="BV117" i="1"/>
  <c r="BT117" i="1"/>
  <c r="BS117" i="1"/>
  <c r="BR117" i="1"/>
  <c r="BQ117" i="1"/>
  <c r="BO117" i="1"/>
  <c r="BP117" i="1" s="1"/>
  <c r="BN117" i="1"/>
  <c r="BL117" i="1"/>
  <c r="AN117" i="1"/>
  <c r="A117" i="1"/>
  <c r="CM116" i="1"/>
  <c r="CJ116" i="1"/>
  <c r="CI116" i="1"/>
  <c r="CH116" i="1"/>
  <c r="CG116" i="1"/>
  <c r="CC116" i="1" s="1"/>
  <c r="CF116" i="1"/>
  <c r="CB116" i="1" s="1"/>
  <c r="BU116" i="1" s="1"/>
  <c r="CE116" i="1"/>
  <c r="BT116" i="1" s="1"/>
  <c r="CD116" i="1"/>
  <c r="BS116" i="1" s="1"/>
  <c r="BX116" i="1"/>
  <c r="BW116" i="1"/>
  <c r="BV116" i="1"/>
  <c r="BR116" i="1"/>
  <c r="BQ116" i="1"/>
  <c r="BP116" i="1"/>
  <c r="BO116" i="1"/>
  <c r="BN116" i="1"/>
  <c r="BL116" i="1"/>
  <c r="AN116" i="1"/>
  <c r="A116" i="1"/>
  <c r="CM115" i="1"/>
  <c r="CJ115" i="1"/>
  <c r="CI115" i="1"/>
  <c r="CH115" i="1"/>
  <c r="CG115" i="1"/>
  <c r="CF115" i="1"/>
  <c r="CE115" i="1"/>
  <c r="BT115" i="1" s="1"/>
  <c r="CD115" i="1"/>
  <c r="BS115" i="1" s="1"/>
  <c r="CC115" i="1"/>
  <c r="CB115" i="1"/>
  <c r="BX115" i="1"/>
  <c r="BW115" i="1"/>
  <c r="BV115" i="1"/>
  <c r="BR115" i="1"/>
  <c r="BQ115" i="1"/>
  <c r="BP115" i="1"/>
  <c r="BO115" i="1"/>
  <c r="BN115" i="1"/>
  <c r="BL115" i="1"/>
  <c r="AN115" i="1"/>
  <c r="A115" i="1"/>
  <c r="CM114" i="1"/>
  <c r="CJ114" i="1"/>
  <c r="CI114" i="1"/>
  <c r="CH114" i="1"/>
  <c r="CG114" i="1"/>
  <c r="CC114" i="1" s="1"/>
  <c r="CF114" i="1"/>
  <c r="CE114" i="1"/>
  <c r="BT114" i="1" s="1"/>
  <c r="CD114" i="1"/>
  <c r="BS114" i="1" s="1"/>
  <c r="CB114" i="1"/>
  <c r="BX114" i="1"/>
  <c r="BW114" i="1"/>
  <c r="BV114" i="1"/>
  <c r="BR114" i="1"/>
  <c r="BQ114" i="1"/>
  <c r="BO114" i="1"/>
  <c r="BP114" i="1" s="1"/>
  <c r="BN114" i="1"/>
  <c r="BL114" i="1"/>
  <c r="AN114" i="1"/>
  <c r="A114" i="1"/>
  <c r="CM113" i="1"/>
  <c r="CJ113" i="1"/>
  <c r="CI113" i="1"/>
  <c r="CH113" i="1"/>
  <c r="CG113" i="1"/>
  <c r="CC113" i="1" s="1"/>
  <c r="CF113" i="1"/>
  <c r="CB113" i="1" s="1"/>
  <c r="BU113" i="1" s="1"/>
  <c r="CE113" i="1"/>
  <c r="BT113" i="1" s="1"/>
  <c r="CD113" i="1"/>
  <c r="BS113" i="1" s="1"/>
  <c r="BX113" i="1"/>
  <c r="BW113" i="1"/>
  <c r="BV113" i="1"/>
  <c r="BR113" i="1"/>
  <c r="BQ113" i="1"/>
  <c r="BP113" i="1"/>
  <c r="BO113" i="1"/>
  <c r="BN113" i="1"/>
  <c r="BL113" i="1"/>
  <c r="BM113" i="1" s="1"/>
  <c r="AN113" i="1"/>
  <c r="A113" i="1"/>
  <c r="CM112" i="1"/>
  <c r="CJ112" i="1"/>
  <c r="CI112" i="1"/>
  <c r="CH112" i="1"/>
  <c r="CG112" i="1"/>
  <c r="CF112" i="1"/>
  <c r="CB112" i="1" s="1"/>
  <c r="CE112" i="1"/>
  <c r="BT112" i="1" s="1"/>
  <c r="CD112" i="1"/>
  <c r="BS112" i="1" s="1"/>
  <c r="CC112" i="1"/>
  <c r="BX112" i="1"/>
  <c r="BW112" i="1"/>
  <c r="BV112" i="1"/>
  <c r="BR112" i="1"/>
  <c r="BQ112" i="1"/>
  <c r="BP112" i="1"/>
  <c r="BO112" i="1"/>
  <c r="BN112" i="1"/>
  <c r="BL112" i="1"/>
  <c r="AN112" i="1"/>
  <c r="A112" i="1"/>
  <c r="CM111" i="1"/>
  <c r="CJ111" i="1"/>
  <c r="CI111" i="1"/>
  <c r="CH111" i="1"/>
  <c r="CG111" i="1"/>
  <c r="CC111" i="1" s="1"/>
  <c r="CF111" i="1"/>
  <c r="CB111" i="1" s="1"/>
  <c r="CE111" i="1"/>
  <c r="BT111" i="1" s="1"/>
  <c r="CD111" i="1"/>
  <c r="BS111" i="1" s="1"/>
  <c r="BX111" i="1"/>
  <c r="BW111" i="1"/>
  <c r="BV111" i="1"/>
  <c r="BR111" i="1"/>
  <c r="BQ111" i="1"/>
  <c r="BO111" i="1"/>
  <c r="BP111" i="1" s="1"/>
  <c r="BN111" i="1"/>
  <c r="BL111" i="1"/>
  <c r="AN111" i="1"/>
  <c r="A111" i="1"/>
  <c r="CM110" i="1"/>
  <c r="CJ110" i="1"/>
  <c r="CI110" i="1"/>
  <c r="CH110" i="1"/>
  <c r="CG110" i="1"/>
  <c r="CC110" i="1" s="1"/>
  <c r="CF110" i="1"/>
  <c r="CB110" i="1" s="1"/>
  <c r="CE110" i="1"/>
  <c r="CD110" i="1"/>
  <c r="BS110" i="1" s="1"/>
  <c r="BX110" i="1"/>
  <c r="BW110" i="1"/>
  <c r="BV110" i="1"/>
  <c r="BT110" i="1"/>
  <c r="BR110" i="1"/>
  <c r="BQ110" i="1"/>
  <c r="BO110" i="1"/>
  <c r="BP110" i="1" s="1"/>
  <c r="BN110" i="1"/>
  <c r="BL110" i="1"/>
  <c r="AN110" i="1"/>
  <c r="A110" i="1"/>
  <c r="CM109" i="1"/>
  <c r="CJ109" i="1"/>
  <c r="CI109" i="1"/>
  <c r="CH109" i="1"/>
  <c r="CG109" i="1"/>
  <c r="CF109" i="1"/>
  <c r="CE109" i="1"/>
  <c r="BT109" i="1" s="1"/>
  <c r="CD109" i="1"/>
  <c r="CC109" i="1"/>
  <c r="CB109" i="1"/>
  <c r="BX109" i="1"/>
  <c r="BW109" i="1"/>
  <c r="BV109" i="1"/>
  <c r="BS109" i="1"/>
  <c r="BR109" i="1"/>
  <c r="BQ109" i="1"/>
  <c r="BO109" i="1"/>
  <c r="BP109" i="1" s="1"/>
  <c r="BN109" i="1"/>
  <c r="BL109" i="1"/>
  <c r="AN109" i="1"/>
  <c r="A109" i="1"/>
  <c r="CM108" i="1"/>
  <c r="CJ108" i="1"/>
  <c r="CI108" i="1"/>
  <c r="CH108" i="1"/>
  <c r="CG108" i="1"/>
  <c r="CC108" i="1" s="1"/>
  <c r="CF108" i="1"/>
  <c r="CE108" i="1"/>
  <c r="CD108" i="1"/>
  <c r="CB108" i="1"/>
  <c r="BX108" i="1"/>
  <c r="BW108" i="1"/>
  <c r="BV108" i="1"/>
  <c r="BT108" i="1"/>
  <c r="BS108" i="1"/>
  <c r="BR108" i="1"/>
  <c r="BQ108" i="1"/>
  <c r="BP108" i="1"/>
  <c r="BO108" i="1"/>
  <c r="BN108" i="1"/>
  <c r="BL108" i="1"/>
  <c r="AN108" i="1"/>
  <c r="BM108" i="1" s="1"/>
  <c r="A108" i="1"/>
  <c r="CM107" i="1"/>
  <c r="CJ107" i="1"/>
  <c r="CI107" i="1"/>
  <c r="CH107" i="1"/>
  <c r="CG107" i="1"/>
  <c r="CC107" i="1" s="1"/>
  <c r="CF107" i="1"/>
  <c r="CB107" i="1" s="1"/>
  <c r="CE107" i="1"/>
  <c r="BT107" i="1" s="1"/>
  <c r="CD107" i="1"/>
  <c r="BS107" i="1" s="1"/>
  <c r="BX107" i="1"/>
  <c r="BW107" i="1"/>
  <c r="BV107" i="1"/>
  <c r="BR107" i="1"/>
  <c r="BQ107" i="1"/>
  <c r="BO107" i="1"/>
  <c r="BP107" i="1" s="1"/>
  <c r="BN107" i="1"/>
  <c r="BL107" i="1"/>
  <c r="BM107" i="1" s="1"/>
  <c r="AN107" i="1"/>
  <c r="A107" i="1"/>
  <c r="CM106" i="1"/>
  <c r="CJ106" i="1"/>
  <c r="CI106" i="1"/>
  <c r="CH106" i="1"/>
  <c r="CG106" i="1"/>
  <c r="CC106" i="1" s="1"/>
  <c r="CF106" i="1"/>
  <c r="CB106" i="1" s="1"/>
  <c r="CE106" i="1"/>
  <c r="BT106" i="1" s="1"/>
  <c r="CD106" i="1"/>
  <c r="BS106" i="1" s="1"/>
  <c r="BX106" i="1"/>
  <c r="BW106" i="1"/>
  <c r="BV106" i="1"/>
  <c r="BR106" i="1"/>
  <c r="BQ106" i="1"/>
  <c r="BO106" i="1"/>
  <c r="BP106" i="1" s="1"/>
  <c r="BN106" i="1"/>
  <c r="BL106" i="1"/>
  <c r="AN106" i="1"/>
  <c r="A106" i="1"/>
  <c r="CM105" i="1"/>
  <c r="CJ105" i="1"/>
  <c r="CI105" i="1"/>
  <c r="CH105" i="1"/>
  <c r="CG105" i="1"/>
  <c r="CC105" i="1" s="1"/>
  <c r="CF105" i="1"/>
  <c r="CB105" i="1" s="1"/>
  <c r="BU105" i="1" s="1"/>
  <c r="CE105" i="1"/>
  <c r="CD105" i="1"/>
  <c r="BS105" i="1" s="1"/>
  <c r="BX105" i="1"/>
  <c r="BW105" i="1"/>
  <c r="BV105" i="1"/>
  <c r="BT105" i="1"/>
  <c r="BR105" i="1"/>
  <c r="BQ105" i="1"/>
  <c r="BP105" i="1"/>
  <c r="BO105" i="1"/>
  <c r="BN105" i="1"/>
  <c r="BL105" i="1"/>
  <c r="AO105" i="1"/>
  <c r="AN105" i="1"/>
  <c r="BM105" i="1" s="1"/>
  <c r="A105" i="1"/>
  <c r="CM104" i="1"/>
  <c r="CJ104" i="1"/>
  <c r="CI104" i="1"/>
  <c r="CH104" i="1"/>
  <c r="CG104" i="1"/>
  <c r="CC104" i="1" s="1"/>
  <c r="CF104" i="1"/>
  <c r="CB104" i="1" s="1"/>
  <c r="CE104" i="1"/>
  <c r="BT104" i="1" s="1"/>
  <c r="CD104" i="1"/>
  <c r="BX104" i="1"/>
  <c r="BW104" i="1"/>
  <c r="BV104" i="1"/>
  <c r="BS104" i="1"/>
  <c r="BR104" i="1"/>
  <c r="BQ104" i="1"/>
  <c r="BO104" i="1"/>
  <c r="BP104" i="1" s="1"/>
  <c r="BN104" i="1"/>
  <c r="BL104" i="1"/>
  <c r="AN104" i="1"/>
  <c r="A104" i="1"/>
  <c r="CM103" i="1"/>
  <c r="CJ103" i="1"/>
  <c r="CI103" i="1"/>
  <c r="CH103" i="1"/>
  <c r="CG103" i="1"/>
  <c r="CC103" i="1" s="1"/>
  <c r="CF103" i="1"/>
  <c r="CB103" i="1" s="1"/>
  <c r="BU103" i="1" s="1"/>
  <c r="CE103" i="1"/>
  <c r="BT103" i="1" s="1"/>
  <c r="CD103" i="1"/>
  <c r="BS103" i="1" s="1"/>
  <c r="BX103" i="1"/>
  <c r="BW103" i="1"/>
  <c r="BV103" i="1"/>
  <c r="BR103" i="1"/>
  <c r="BQ103" i="1"/>
  <c r="BP103" i="1"/>
  <c r="BO103" i="1"/>
  <c r="BN103" i="1"/>
  <c r="BL103" i="1"/>
  <c r="AN103" i="1"/>
  <c r="A103" i="1"/>
  <c r="CM102" i="1"/>
  <c r="CJ102" i="1"/>
  <c r="CI102" i="1"/>
  <c r="CH102" i="1"/>
  <c r="CG102" i="1"/>
  <c r="CC102" i="1" s="1"/>
  <c r="CF102" i="1"/>
  <c r="CB102" i="1" s="1"/>
  <c r="CE102" i="1"/>
  <c r="BT102" i="1" s="1"/>
  <c r="CD102" i="1"/>
  <c r="BS102" i="1" s="1"/>
  <c r="BX102" i="1"/>
  <c r="BW102" i="1"/>
  <c r="BV102" i="1"/>
  <c r="BR102" i="1"/>
  <c r="BQ102" i="1"/>
  <c r="BO102" i="1"/>
  <c r="BN102" i="1"/>
  <c r="BL102" i="1"/>
  <c r="AN102" i="1"/>
  <c r="BM102" i="1" s="1"/>
  <c r="A102" i="1"/>
  <c r="CM101" i="1"/>
  <c r="CJ101" i="1"/>
  <c r="CI101" i="1"/>
  <c r="CH101" i="1"/>
  <c r="CG101" i="1"/>
  <c r="CC101" i="1" s="1"/>
  <c r="BU101" i="1" s="1"/>
  <c r="CF101" i="1"/>
  <c r="CE101" i="1"/>
  <c r="CD101" i="1"/>
  <c r="CB101" i="1"/>
  <c r="BX101" i="1"/>
  <c r="BW101" i="1"/>
  <c r="BV101" i="1"/>
  <c r="BT101" i="1"/>
  <c r="BS101" i="1"/>
  <c r="BR101" i="1"/>
  <c r="BQ101" i="1"/>
  <c r="BO101" i="1"/>
  <c r="BP101" i="1" s="1"/>
  <c r="BN101" i="1"/>
  <c r="BL101" i="1"/>
  <c r="AN101" i="1"/>
  <c r="BM101" i="1" s="1"/>
  <c r="A101" i="1"/>
  <c r="CM100" i="1"/>
  <c r="CJ100" i="1"/>
  <c r="CI100" i="1"/>
  <c r="CH100" i="1"/>
  <c r="CG100" i="1"/>
  <c r="CC100" i="1" s="1"/>
  <c r="CF100" i="1"/>
  <c r="CB100" i="1" s="1"/>
  <c r="BU100" i="1" s="1"/>
  <c r="CE100" i="1"/>
  <c r="BT100" i="1" s="1"/>
  <c r="CD100" i="1"/>
  <c r="BS100" i="1" s="1"/>
  <c r="BX100" i="1"/>
  <c r="BW100" i="1"/>
  <c r="BV100" i="1"/>
  <c r="BR100" i="1"/>
  <c r="BQ100" i="1"/>
  <c r="BO100" i="1"/>
  <c r="BP100" i="1" s="1"/>
  <c r="BN100" i="1"/>
  <c r="BL100" i="1"/>
  <c r="AN100" i="1"/>
  <c r="BM100" i="1" s="1"/>
  <c r="A100" i="1"/>
  <c r="CM99" i="1"/>
  <c r="CJ99" i="1"/>
  <c r="CI99" i="1"/>
  <c r="CH99" i="1"/>
  <c r="CG99" i="1"/>
  <c r="CC99" i="1" s="1"/>
  <c r="CF99" i="1"/>
  <c r="CB99" i="1" s="1"/>
  <c r="BU99" i="1" s="1"/>
  <c r="CE99" i="1"/>
  <c r="BT99" i="1" s="1"/>
  <c r="CD99" i="1"/>
  <c r="BS99" i="1" s="1"/>
  <c r="BX99" i="1"/>
  <c r="BW99" i="1"/>
  <c r="BV99" i="1"/>
  <c r="BR99" i="1"/>
  <c r="BQ99" i="1"/>
  <c r="BO99" i="1"/>
  <c r="BP99" i="1" s="1"/>
  <c r="BN99" i="1"/>
  <c r="BM99" i="1"/>
  <c r="BL99" i="1"/>
  <c r="AN99" i="1"/>
  <c r="A99" i="1"/>
  <c r="CM98" i="1"/>
  <c r="CJ98" i="1"/>
  <c r="CI98" i="1"/>
  <c r="CH98" i="1"/>
  <c r="CG98" i="1"/>
  <c r="CC98" i="1" s="1"/>
  <c r="CF98" i="1"/>
  <c r="CB98" i="1" s="1"/>
  <c r="CE98" i="1"/>
  <c r="BT98" i="1" s="1"/>
  <c r="CD98" i="1"/>
  <c r="BS98" i="1" s="1"/>
  <c r="BX98" i="1"/>
  <c r="BW98" i="1"/>
  <c r="BV98" i="1"/>
  <c r="BR98" i="1"/>
  <c r="BQ98" i="1"/>
  <c r="BO98" i="1"/>
  <c r="BP98" i="1" s="1"/>
  <c r="BN98" i="1"/>
  <c r="BM98" i="1"/>
  <c r="BL98" i="1"/>
  <c r="AN98" i="1"/>
  <c r="A98" i="1"/>
  <c r="CM97" i="1"/>
  <c r="CJ97" i="1"/>
  <c r="CI97" i="1"/>
  <c r="CH97" i="1"/>
  <c r="CG97" i="1"/>
  <c r="CC97" i="1" s="1"/>
  <c r="BU97" i="1" s="1"/>
  <c r="CF97" i="1"/>
  <c r="CB97" i="1" s="1"/>
  <c r="CE97" i="1"/>
  <c r="BT97" i="1" s="1"/>
  <c r="CD97" i="1"/>
  <c r="BX97" i="1"/>
  <c r="BW97" i="1"/>
  <c r="BV97" i="1"/>
  <c r="BS97" i="1"/>
  <c r="BR97" i="1"/>
  <c r="BQ97" i="1"/>
  <c r="BO97" i="1"/>
  <c r="BP97" i="1" s="1"/>
  <c r="BN97" i="1"/>
  <c r="BL97" i="1"/>
  <c r="AN97" i="1"/>
  <c r="BM97" i="1" s="1"/>
  <c r="A97" i="1"/>
  <c r="CM96" i="1"/>
  <c r="CJ96" i="1"/>
  <c r="CI96" i="1"/>
  <c r="CH96" i="1"/>
  <c r="CG96" i="1"/>
  <c r="CC96" i="1" s="1"/>
  <c r="BU96" i="1" s="1"/>
  <c r="CF96" i="1"/>
  <c r="CB96" i="1" s="1"/>
  <c r="CE96" i="1"/>
  <c r="BT96" i="1" s="1"/>
  <c r="CD96" i="1"/>
  <c r="BX96" i="1"/>
  <c r="BW96" i="1"/>
  <c r="BV96" i="1"/>
  <c r="BS96" i="1"/>
  <c r="BR96" i="1"/>
  <c r="BQ96" i="1"/>
  <c r="BO96" i="1"/>
  <c r="BP96" i="1" s="1"/>
  <c r="BN96" i="1"/>
  <c r="BL96" i="1"/>
  <c r="AN96" i="1"/>
  <c r="A96" i="1"/>
  <c r="CM95" i="1"/>
  <c r="CJ95" i="1"/>
  <c r="CI95" i="1"/>
  <c r="CH95" i="1"/>
  <c r="CG95" i="1"/>
  <c r="CC95" i="1" s="1"/>
  <c r="BU95" i="1" s="1"/>
  <c r="CF95" i="1"/>
  <c r="CB95" i="1" s="1"/>
  <c r="CE95" i="1"/>
  <c r="BT95" i="1" s="1"/>
  <c r="CD95" i="1"/>
  <c r="BS95" i="1" s="1"/>
  <c r="BX95" i="1"/>
  <c r="BW95" i="1"/>
  <c r="BV95" i="1"/>
  <c r="BR95" i="1"/>
  <c r="BQ95" i="1"/>
  <c r="BO95" i="1"/>
  <c r="BP95" i="1" s="1"/>
  <c r="BN95" i="1"/>
  <c r="BL95" i="1"/>
  <c r="AN95" i="1"/>
  <c r="A95" i="1"/>
  <c r="CM94" i="1"/>
  <c r="CJ94" i="1"/>
  <c r="CI94" i="1"/>
  <c r="CH94" i="1"/>
  <c r="CG94" i="1"/>
  <c r="CC94" i="1" s="1"/>
  <c r="CF94" i="1"/>
  <c r="CB94" i="1" s="1"/>
  <c r="CE94" i="1"/>
  <c r="BT94" i="1" s="1"/>
  <c r="CD94" i="1"/>
  <c r="BS94" i="1" s="1"/>
  <c r="BX94" i="1"/>
  <c r="BW94" i="1"/>
  <c r="BV94" i="1"/>
  <c r="BR94" i="1"/>
  <c r="BQ94" i="1"/>
  <c r="BP94" i="1"/>
  <c r="BO94" i="1"/>
  <c r="BN94" i="1"/>
  <c r="BL94" i="1"/>
  <c r="AN94" i="1"/>
  <c r="BM94" i="1" s="1"/>
  <c r="A94" i="1"/>
  <c r="CM93" i="1"/>
  <c r="CJ93" i="1"/>
  <c r="CI93" i="1"/>
  <c r="CH93" i="1"/>
  <c r="CG93" i="1"/>
  <c r="CF93" i="1"/>
  <c r="CE93" i="1"/>
  <c r="BT93" i="1" s="1"/>
  <c r="CD93" i="1"/>
  <c r="BS93" i="1" s="1"/>
  <c r="CC93" i="1"/>
  <c r="BU93" i="1" s="1"/>
  <c r="CB93" i="1"/>
  <c r="BX93" i="1"/>
  <c r="BW93" i="1"/>
  <c r="BV93" i="1"/>
  <c r="BR93" i="1"/>
  <c r="BQ93" i="1"/>
  <c r="BO93" i="1"/>
  <c r="BP93" i="1" s="1"/>
  <c r="BN93" i="1"/>
  <c r="BL93" i="1"/>
  <c r="AN93" i="1"/>
  <c r="BM93" i="1" s="1"/>
  <c r="A93" i="1"/>
  <c r="CM92" i="1"/>
  <c r="CJ92" i="1"/>
  <c r="CI92" i="1"/>
  <c r="CH92" i="1"/>
  <c r="CG92" i="1"/>
  <c r="CC92" i="1" s="1"/>
  <c r="CF92" i="1"/>
  <c r="CB92" i="1" s="1"/>
  <c r="CE92" i="1"/>
  <c r="BT92" i="1" s="1"/>
  <c r="CD92" i="1"/>
  <c r="BX92" i="1"/>
  <c r="BW92" i="1"/>
  <c r="BV92" i="1"/>
  <c r="BS92" i="1"/>
  <c r="BR92" i="1"/>
  <c r="BQ92" i="1"/>
  <c r="BO92" i="1"/>
  <c r="BP92" i="1" s="1"/>
  <c r="BN92" i="1"/>
  <c r="BL92" i="1"/>
  <c r="BM92" i="1" s="1"/>
  <c r="AN92" i="1"/>
  <c r="A92" i="1"/>
  <c r="CM91" i="1"/>
  <c r="CJ91" i="1"/>
  <c r="CI91" i="1"/>
  <c r="CH91" i="1"/>
  <c r="CG91" i="1"/>
  <c r="CC91" i="1" s="1"/>
  <c r="CF91" i="1"/>
  <c r="CB91" i="1" s="1"/>
  <c r="BU91" i="1" s="1"/>
  <c r="CE91" i="1"/>
  <c r="BT91" i="1" s="1"/>
  <c r="CD91" i="1"/>
  <c r="BS91" i="1" s="1"/>
  <c r="BX91" i="1"/>
  <c r="BW91" i="1"/>
  <c r="BV91" i="1"/>
  <c r="BR91" i="1"/>
  <c r="BQ91" i="1"/>
  <c r="BO91" i="1"/>
  <c r="BN91" i="1"/>
  <c r="BL91" i="1"/>
  <c r="AN91" i="1"/>
  <c r="A91" i="1"/>
  <c r="CM90" i="1"/>
  <c r="CJ90" i="1"/>
  <c r="CI90" i="1"/>
  <c r="CH90" i="1"/>
  <c r="CG90" i="1"/>
  <c r="CC90" i="1" s="1"/>
  <c r="CF90" i="1"/>
  <c r="CB90" i="1" s="1"/>
  <c r="CE90" i="1"/>
  <c r="BT90" i="1" s="1"/>
  <c r="CD90" i="1"/>
  <c r="BS90" i="1" s="1"/>
  <c r="BX90" i="1"/>
  <c r="BW90" i="1"/>
  <c r="BV90" i="1"/>
  <c r="BR90" i="1"/>
  <c r="BQ90" i="1"/>
  <c r="BO90" i="1"/>
  <c r="BP90" i="1" s="1"/>
  <c r="BN90" i="1"/>
  <c r="BM90" i="1"/>
  <c r="BL90" i="1"/>
  <c r="AN90" i="1"/>
  <c r="A90" i="1"/>
  <c r="CM89" i="1"/>
  <c r="CJ89" i="1"/>
  <c r="CI89" i="1"/>
  <c r="CH89" i="1"/>
  <c r="CG89" i="1"/>
  <c r="CC89" i="1" s="1"/>
  <c r="CF89" i="1"/>
  <c r="CB89" i="1" s="1"/>
  <c r="CE89" i="1"/>
  <c r="BT89" i="1" s="1"/>
  <c r="CD89" i="1"/>
  <c r="BS89" i="1" s="1"/>
  <c r="BX89" i="1"/>
  <c r="BW89" i="1"/>
  <c r="BV89" i="1"/>
  <c r="BR89" i="1"/>
  <c r="BQ89" i="1"/>
  <c r="BP89" i="1"/>
  <c r="BO89" i="1"/>
  <c r="BN89" i="1"/>
  <c r="BL89" i="1"/>
  <c r="AN89" i="1"/>
  <c r="A89" i="1"/>
  <c r="CM88" i="1"/>
  <c r="CJ88" i="1"/>
  <c r="CI88" i="1"/>
  <c r="CH88" i="1"/>
  <c r="CG88" i="1"/>
  <c r="CC88" i="1" s="1"/>
  <c r="BU88" i="1" s="1"/>
  <c r="CF88" i="1"/>
  <c r="CB88" i="1" s="1"/>
  <c r="CE88" i="1"/>
  <c r="BT88" i="1" s="1"/>
  <c r="CD88" i="1"/>
  <c r="BS88" i="1" s="1"/>
  <c r="BX88" i="1"/>
  <c r="BW88" i="1"/>
  <c r="BV88" i="1"/>
  <c r="BR88" i="1"/>
  <c r="BQ88" i="1"/>
  <c r="BO88" i="1"/>
  <c r="BP88" i="1" s="1"/>
  <c r="BN88" i="1"/>
  <c r="BM88" i="1"/>
  <c r="BL88" i="1"/>
  <c r="AN88" i="1"/>
  <c r="A88" i="1"/>
  <c r="CM87" i="1"/>
  <c r="CJ87" i="1"/>
  <c r="CI87" i="1"/>
  <c r="CH87" i="1"/>
  <c r="CG87" i="1"/>
  <c r="CC87" i="1" s="1"/>
  <c r="CF87" i="1"/>
  <c r="CE87" i="1"/>
  <c r="BT87" i="1" s="1"/>
  <c r="CD87" i="1"/>
  <c r="BS87" i="1" s="1"/>
  <c r="CB87" i="1"/>
  <c r="BX87" i="1"/>
  <c r="BW87" i="1"/>
  <c r="BV87" i="1"/>
  <c r="BR87" i="1"/>
  <c r="BQ87" i="1"/>
  <c r="BO87" i="1"/>
  <c r="BP87" i="1" s="1"/>
  <c r="BN87" i="1"/>
  <c r="BM87" i="1"/>
  <c r="BL87" i="1"/>
  <c r="AN87" i="1"/>
  <c r="A87" i="1"/>
  <c r="CM86" i="1"/>
  <c r="CJ86" i="1"/>
  <c r="CI86" i="1"/>
  <c r="CH86" i="1"/>
  <c r="CG86" i="1"/>
  <c r="CC86" i="1" s="1"/>
  <c r="CF86" i="1"/>
  <c r="CB86" i="1" s="1"/>
  <c r="CE86" i="1"/>
  <c r="BT86" i="1" s="1"/>
  <c r="CD86" i="1"/>
  <c r="BS86" i="1" s="1"/>
  <c r="BX86" i="1"/>
  <c r="BW86" i="1"/>
  <c r="BV86" i="1"/>
  <c r="BR86" i="1"/>
  <c r="BQ86" i="1"/>
  <c r="BO86" i="1"/>
  <c r="BP86" i="1" s="1"/>
  <c r="BN86" i="1"/>
  <c r="BL86" i="1"/>
  <c r="AN86" i="1"/>
  <c r="A86" i="1"/>
  <c r="CM85" i="1"/>
  <c r="CJ85" i="1"/>
  <c r="CI85" i="1"/>
  <c r="CH85" i="1"/>
  <c r="CG85" i="1"/>
  <c r="CC85" i="1" s="1"/>
  <c r="CF85" i="1"/>
  <c r="CB85" i="1" s="1"/>
  <c r="CE85" i="1"/>
  <c r="BT85" i="1" s="1"/>
  <c r="CD85" i="1"/>
  <c r="BS85" i="1" s="1"/>
  <c r="BX85" i="1"/>
  <c r="BW85" i="1"/>
  <c r="BV85" i="1"/>
  <c r="BR85" i="1"/>
  <c r="BQ85" i="1"/>
  <c r="BP85" i="1"/>
  <c r="BO85" i="1"/>
  <c r="BN85" i="1"/>
  <c r="BL85" i="1"/>
  <c r="AN85" i="1"/>
  <c r="A85" i="1"/>
  <c r="CM84" i="1"/>
  <c r="CJ84" i="1"/>
  <c r="CI84" i="1"/>
  <c r="CH84" i="1"/>
  <c r="CG84" i="1"/>
  <c r="CC84" i="1" s="1"/>
  <c r="BU84" i="1" s="1"/>
  <c r="CF84" i="1"/>
  <c r="CB84" i="1" s="1"/>
  <c r="CE84" i="1"/>
  <c r="BT84" i="1" s="1"/>
  <c r="CD84" i="1"/>
  <c r="BS84" i="1" s="1"/>
  <c r="BX84" i="1"/>
  <c r="BW84" i="1"/>
  <c r="BV84" i="1"/>
  <c r="BR84" i="1"/>
  <c r="BQ84" i="1"/>
  <c r="BO84" i="1"/>
  <c r="BP84" i="1" s="1"/>
  <c r="BN84" i="1"/>
  <c r="BL84" i="1"/>
  <c r="AN84" i="1"/>
  <c r="A84" i="1"/>
  <c r="CM83" i="1"/>
  <c r="CJ83" i="1"/>
  <c r="CI83" i="1"/>
  <c r="CH83" i="1"/>
  <c r="CG83" i="1"/>
  <c r="CC83" i="1" s="1"/>
  <c r="BU83" i="1" s="1"/>
  <c r="CF83" i="1"/>
  <c r="CE83" i="1"/>
  <c r="BT83" i="1" s="1"/>
  <c r="CD83" i="1"/>
  <c r="BS83" i="1" s="1"/>
  <c r="CB83" i="1"/>
  <c r="BX83" i="1"/>
  <c r="BW83" i="1"/>
  <c r="BV83" i="1"/>
  <c r="BR83" i="1"/>
  <c r="BQ83" i="1"/>
  <c r="BO83" i="1"/>
  <c r="BP83" i="1" s="1"/>
  <c r="BN83" i="1"/>
  <c r="BL83" i="1"/>
  <c r="AN83" i="1"/>
  <c r="BM83" i="1" s="1"/>
  <c r="A83" i="1"/>
  <c r="CM82" i="1"/>
  <c r="CJ82" i="1"/>
  <c r="CI82" i="1"/>
  <c r="CH82" i="1"/>
  <c r="CG82" i="1"/>
  <c r="CF82" i="1"/>
  <c r="CB82" i="1" s="1"/>
  <c r="BU82" i="1" s="1"/>
  <c r="CE82" i="1"/>
  <c r="BT82" i="1" s="1"/>
  <c r="CD82" i="1"/>
  <c r="BS82" i="1" s="1"/>
  <c r="CC82" i="1"/>
  <c r="BX82" i="1"/>
  <c r="BW82" i="1"/>
  <c r="BV82" i="1"/>
  <c r="BR82" i="1"/>
  <c r="BQ82" i="1"/>
  <c r="BO82" i="1"/>
  <c r="BP82" i="1" s="1"/>
  <c r="BN82" i="1"/>
  <c r="BL82" i="1"/>
  <c r="AN82" i="1"/>
  <c r="BM82" i="1" s="1"/>
  <c r="A82" i="1"/>
  <c r="CM81" i="1"/>
  <c r="CJ81" i="1"/>
  <c r="CI81" i="1"/>
  <c r="CH81" i="1"/>
  <c r="CG81" i="1"/>
  <c r="CF81" i="1"/>
  <c r="CE81" i="1"/>
  <c r="CD81" i="1"/>
  <c r="CC81" i="1"/>
  <c r="CB81" i="1"/>
  <c r="BX81" i="1"/>
  <c r="BW81" i="1"/>
  <c r="BV81" i="1"/>
  <c r="BT81" i="1"/>
  <c r="BS81" i="1"/>
  <c r="BR81" i="1"/>
  <c r="BQ81" i="1"/>
  <c r="BO81" i="1"/>
  <c r="BP81" i="1" s="1"/>
  <c r="BN81" i="1"/>
  <c r="BL81" i="1"/>
  <c r="AN81" i="1"/>
  <c r="BM81" i="1" s="1"/>
  <c r="A81" i="1"/>
  <c r="CM80" i="1"/>
  <c r="CJ80" i="1"/>
  <c r="CI80" i="1"/>
  <c r="CH80" i="1"/>
  <c r="CG80" i="1"/>
  <c r="CC80" i="1" s="1"/>
  <c r="CF80" i="1"/>
  <c r="CB80" i="1" s="1"/>
  <c r="CE80" i="1"/>
  <c r="BT80" i="1" s="1"/>
  <c r="CD80" i="1"/>
  <c r="BX80" i="1"/>
  <c r="BW80" i="1"/>
  <c r="BV80" i="1"/>
  <c r="BS80" i="1"/>
  <c r="BR80" i="1"/>
  <c r="BQ80" i="1"/>
  <c r="BP80" i="1"/>
  <c r="BO80" i="1"/>
  <c r="BN80" i="1"/>
  <c r="BL80" i="1"/>
  <c r="BM80" i="1" s="1"/>
  <c r="AN80" i="1"/>
  <c r="A80" i="1"/>
  <c r="CM79" i="1"/>
  <c r="CJ79" i="1"/>
  <c r="CI79" i="1"/>
  <c r="CH79" i="1"/>
  <c r="CG79" i="1"/>
  <c r="CC79" i="1" s="1"/>
  <c r="CF79" i="1"/>
  <c r="CB79" i="1" s="1"/>
  <c r="BU79" i="1" s="1"/>
  <c r="CE79" i="1"/>
  <c r="BT79" i="1" s="1"/>
  <c r="CD79" i="1"/>
  <c r="BS79" i="1" s="1"/>
  <c r="BX79" i="1"/>
  <c r="BW79" i="1"/>
  <c r="BV79" i="1"/>
  <c r="BR79" i="1"/>
  <c r="BQ79" i="1"/>
  <c r="BO79" i="1"/>
  <c r="BP79" i="1" s="1"/>
  <c r="BN79" i="1"/>
  <c r="BL79" i="1"/>
  <c r="AN79" i="1"/>
  <c r="BM79" i="1" s="1"/>
  <c r="A79" i="1"/>
  <c r="CM78" i="1"/>
  <c r="CJ78" i="1"/>
  <c r="CI78" i="1"/>
  <c r="CH78" i="1"/>
  <c r="CG78" i="1"/>
  <c r="CF78" i="1"/>
  <c r="CE78" i="1"/>
  <c r="BT78" i="1" s="1"/>
  <c r="CD78" i="1"/>
  <c r="CC78" i="1"/>
  <c r="CB78" i="1"/>
  <c r="BX78" i="1"/>
  <c r="BW78" i="1"/>
  <c r="BV78" i="1"/>
  <c r="BS78" i="1"/>
  <c r="BR78" i="1"/>
  <c r="BQ78" i="1"/>
  <c r="BO78" i="1"/>
  <c r="BP78" i="1" s="1"/>
  <c r="BN78" i="1"/>
  <c r="BL78" i="1"/>
  <c r="AN78" i="1"/>
  <c r="BM78" i="1" s="1"/>
  <c r="A78" i="1"/>
  <c r="CM77" i="1"/>
  <c r="CJ77" i="1"/>
  <c r="CI77" i="1"/>
  <c r="CH77" i="1"/>
  <c r="CG77" i="1"/>
  <c r="CC77" i="1" s="1"/>
  <c r="CF77" i="1"/>
  <c r="CB77" i="1" s="1"/>
  <c r="CE77" i="1"/>
  <c r="BT77" i="1" s="1"/>
  <c r="CD77" i="1"/>
  <c r="BX77" i="1"/>
  <c r="BW77" i="1"/>
  <c r="BV77" i="1"/>
  <c r="BS77" i="1"/>
  <c r="BR77" i="1"/>
  <c r="BQ77" i="1"/>
  <c r="BO77" i="1"/>
  <c r="BP77" i="1" s="1"/>
  <c r="BN77" i="1"/>
  <c r="BM77" i="1"/>
  <c r="BL77" i="1"/>
  <c r="AN77" i="1"/>
  <c r="A77" i="1"/>
  <c r="CM76" i="1"/>
  <c r="CJ76" i="1"/>
  <c r="CI76" i="1"/>
  <c r="CH76" i="1"/>
  <c r="CG76" i="1"/>
  <c r="CF76" i="1"/>
  <c r="CE76" i="1"/>
  <c r="BT76" i="1" s="1"/>
  <c r="CD76" i="1"/>
  <c r="BS76" i="1" s="1"/>
  <c r="CC76" i="1"/>
  <c r="CB76" i="1"/>
  <c r="BU76" i="1" s="1"/>
  <c r="BX76" i="1"/>
  <c r="BW76" i="1"/>
  <c r="BV76" i="1"/>
  <c r="BR76" i="1"/>
  <c r="BQ76" i="1"/>
  <c r="BO76" i="1"/>
  <c r="BP76" i="1" s="1"/>
  <c r="BN76" i="1"/>
  <c r="BL76" i="1"/>
  <c r="AN76" i="1"/>
  <c r="BM76" i="1" s="1"/>
  <c r="A76" i="1"/>
  <c r="CM75" i="1"/>
  <c r="CJ75" i="1"/>
  <c r="CI75" i="1"/>
  <c r="CH75" i="1"/>
  <c r="CG75" i="1"/>
  <c r="CC75" i="1" s="1"/>
  <c r="CF75" i="1"/>
  <c r="CB75" i="1" s="1"/>
  <c r="BU75" i="1" s="1"/>
  <c r="CE75" i="1"/>
  <c r="CD75" i="1"/>
  <c r="BX75" i="1"/>
  <c r="BW75" i="1"/>
  <c r="BV75" i="1"/>
  <c r="BT75" i="1"/>
  <c r="BS75" i="1"/>
  <c r="BR75" i="1"/>
  <c r="BQ75" i="1"/>
  <c r="BO75" i="1"/>
  <c r="BP75" i="1" s="1"/>
  <c r="BN75" i="1"/>
  <c r="BL75" i="1"/>
  <c r="AN75" i="1"/>
  <c r="BM75" i="1" s="1"/>
  <c r="A75" i="1"/>
  <c r="CM74" i="1"/>
  <c r="CJ74" i="1"/>
  <c r="CI74" i="1"/>
  <c r="CH74" i="1"/>
  <c r="CG74" i="1"/>
  <c r="CC74" i="1" s="1"/>
  <c r="CF74" i="1"/>
  <c r="CB74" i="1" s="1"/>
  <c r="CE74" i="1"/>
  <c r="BT74" i="1" s="1"/>
  <c r="CD74" i="1"/>
  <c r="BX74" i="1"/>
  <c r="BW74" i="1"/>
  <c r="BV74" i="1"/>
  <c r="BS74" i="1"/>
  <c r="BR74" i="1"/>
  <c r="BQ74" i="1"/>
  <c r="BP74" i="1"/>
  <c r="BO74" i="1"/>
  <c r="BN74" i="1"/>
  <c r="BL74" i="1"/>
  <c r="BM74" i="1" s="1"/>
  <c r="AN74" i="1"/>
  <c r="A74" i="1"/>
  <c r="CM73" i="1"/>
  <c r="CJ73" i="1"/>
  <c r="CI73" i="1"/>
  <c r="CH73" i="1"/>
  <c r="CG73" i="1"/>
  <c r="CC73" i="1" s="1"/>
  <c r="CF73" i="1"/>
  <c r="CB73" i="1" s="1"/>
  <c r="CE73" i="1"/>
  <c r="BT73" i="1" s="1"/>
  <c r="CD73" i="1"/>
  <c r="BS73" i="1" s="1"/>
  <c r="BX73" i="1"/>
  <c r="BW73" i="1"/>
  <c r="BV73" i="1"/>
  <c r="BU73" i="1"/>
  <c r="BR73" i="1"/>
  <c r="BQ73" i="1"/>
  <c r="BO73" i="1"/>
  <c r="BP73" i="1" s="1"/>
  <c r="BN73" i="1"/>
  <c r="BL73" i="1"/>
  <c r="AN73" i="1"/>
  <c r="A73" i="1"/>
  <c r="CM72" i="1"/>
  <c r="CJ72" i="1"/>
  <c r="CI72" i="1"/>
  <c r="CH72" i="1"/>
  <c r="CG72" i="1"/>
  <c r="CF72" i="1"/>
  <c r="CB72" i="1" s="1"/>
  <c r="BU72" i="1" s="1"/>
  <c r="CE72" i="1"/>
  <c r="BT72" i="1" s="1"/>
  <c r="CD72" i="1"/>
  <c r="BS72" i="1" s="1"/>
  <c r="CC72" i="1"/>
  <c r="BX72" i="1"/>
  <c r="BW72" i="1"/>
  <c r="BV72" i="1"/>
  <c r="BR72" i="1"/>
  <c r="BQ72" i="1"/>
  <c r="BO72" i="1"/>
  <c r="BP72" i="1" s="1"/>
  <c r="BN72" i="1"/>
  <c r="BL72" i="1"/>
  <c r="AN72" i="1"/>
  <c r="BM72" i="1" s="1"/>
  <c r="A72" i="1"/>
  <c r="CM71" i="1"/>
  <c r="CJ71" i="1"/>
  <c r="CI71" i="1"/>
  <c r="CH71" i="1"/>
  <c r="CG71" i="1"/>
  <c r="CC71" i="1" s="1"/>
  <c r="CF71" i="1"/>
  <c r="CB71" i="1" s="1"/>
  <c r="CE71" i="1"/>
  <c r="BT71" i="1" s="1"/>
  <c r="CD71" i="1"/>
  <c r="BS71" i="1" s="1"/>
  <c r="BX71" i="1"/>
  <c r="BW71" i="1"/>
  <c r="BV71" i="1"/>
  <c r="BR71" i="1"/>
  <c r="BQ71" i="1"/>
  <c r="BP71" i="1"/>
  <c r="BO71" i="1"/>
  <c r="BN71" i="1"/>
  <c r="BL71" i="1"/>
  <c r="AN71" i="1"/>
  <c r="BM71" i="1" s="1"/>
  <c r="A71" i="1"/>
  <c r="CM70" i="1"/>
  <c r="CJ70" i="1"/>
  <c r="CI70" i="1"/>
  <c r="CH70" i="1"/>
  <c r="CG70" i="1"/>
  <c r="CF70" i="1"/>
  <c r="CE70" i="1"/>
  <c r="BT70" i="1" s="1"/>
  <c r="CD70" i="1"/>
  <c r="BS70" i="1" s="1"/>
  <c r="CC70" i="1"/>
  <c r="CB70" i="1"/>
  <c r="BU70" i="1" s="1"/>
  <c r="BX70" i="1"/>
  <c r="BW70" i="1"/>
  <c r="BV70" i="1"/>
  <c r="BR70" i="1"/>
  <c r="BQ70" i="1"/>
  <c r="BO70" i="1"/>
  <c r="BP70" i="1" s="1"/>
  <c r="BN70" i="1"/>
  <c r="BL70" i="1"/>
  <c r="AN70" i="1"/>
  <c r="BM70" i="1" s="1"/>
  <c r="A70" i="1"/>
  <c r="CM69" i="1"/>
  <c r="CJ69" i="1"/>
  <c r="CI69" i="1"/>
  <c r="CH69" i="1"/>
  <c r="CG69" i="1"/>
  <c r="CC69" i="1" s="1"/>
  <c r="CF69" i="1"/>
  <c r="CB69" i="1" s="1"/>
  <c r="BU69" i="1" s="1"/>
  <c r="CE69" i="1"/>
  <c r="CD69" i="1"/>
  <c r="BX69" i="1"/>
  <c r="BW69" i="1"/>
  <c r="BV69" i="1"/>
  <c r="BT69" i="1"/>
  <c r="BS69" i="1"/>
  <c r="BR69" i="1"/>
  <c r="BQ69" i="1"/>
  <c r="BO69" i="1"/>
  <c r="BP69" i="1" s="1"/>
  <c r="BN69" i="1"/>
  <c r="BL69" i="1"/>
  <c r="AN69" i="1"/>
  <c r="BM69" i="1" s="1"/>
  <c r="A69" i="1"/>
  <c r="CM68" i="1"/>
  <c r="CJ68" i="1"/>
  <c r="CI68" i="1"/>
  <c r="CH68" i="1"/>
  <c r="CG68" i="1"/>
  <c r="CC68" i="1" s="1"/>
  <c r="CF68" i="1"/>
  <c r="CB68" i="1" s="1"/>
  <c r="CE68" i="1"/>
  <c r="BT68" i="1" s="1"/>
  <c r="CD68" i="1"/>
  <c r="BX68" i="1"/>
  <c r="BW68" i="1"/>
  <c r="BV68" i="1"/>
  <c r="BS68" i="1"/>
  <c r="BR68" i="1"/>
  <c r="BQ68" i="1"/>
  <c r="BP68" i="1"/>
  <c r="BO68" i="1"/>
  <c r="BN68" i="1"/>
  <c r="BL68" i="1"/>
  <c r="BM68" i="1" s="1"/>
  <c r="AN68" i="1"/>
  <c r="A68" i="1"/>
  <c r="CM67" i="1"/>
  <c r="CJ67" i="1"/>
  <c r="CI67" i="1"/>
  <c r="CH67" i="1"/>
  <c r="CG67" i="1"/>
  <c r="CF67" i="1"/>
  <c r="CB67" i="1" s="1"/>
  <c r="BU67" i="1" s="1"/>
  <c r="CE67" i="1"/>
  <c r="BT67" i="1" s="1"/>
  <c r="CD67" i="1"/>
  <c r="BS67" i="1" s="1"/>
  <c r="CC67" i="1"/>
  <c r="BX67" i="1"/>
  <c r="BW67" i="1"/>
  <c r="BV67" i="1"/>
  <c r="BR67" i="1"/>
  <c r="BQ67" i="1"/>
  <c r="BO67" i="1"/>
  <c r="BP67" i="1" s="1"/>
  <c r="BN67" i="1"/>
  <c r="BL67" i="1"/>
  <c r="AN67" i="1"/>
  <c r="BM67" i="1" s="1"/>
  <c r="A67" i="1"/>
  <c r="CM66" i="1"/>
  <c r="CJ66" i="1"/>
  <c r="CI66" i="1"/>
  <c r="CH66" i="1"/>
  <c r="CG66" i="1"/>
  <c r="CF66" i="1"/>
  <c r="CB66" i="1" s="1"/>
  <c r="BU66" i="1" s="1"/>
  <c r="CE66" i="1"/>
  <c r="BT66" i="1" s="1"/>
  <c r="CD66" i="1"/>
  <c r="BS66" i="1" s="1"/>
  <c r="CC66" i="1"/>
  <c r="BX66" i="1"/>
  <c r="BW66" i="1"/>
  <c r="BV66" i="1"/>
  <c r="BR66" i="1"/>
  <c r="BQ66" i="1"/>
  <c r="BO66" i="1"/>
  <c r="BP66" i="1" s="1"/>
  <c r="BN66" i="1"/>
  <c r="BL66" i="1"/>
  <c r="AN66" i="1"/>
  <c r="BM66" i="1" s="1"/>
  <c r="A66" i="1"/>
  <c r="CM65" i="1"/>
  <c r="CJ65" i="1"/>
  <c r="CI65" i="1"/>
  <c r="CH65" i="1"/>
  <c r="CG65" i="1"/>
  <c r="CC65" i="1" s="1"/>
  <c r="CF65" i="1"/>
  <c r="CB65" i="1" s="1"/>
  <c r="CE65" i="1"/>
  <c r="BT65" i="1" s="1"/>
  <c r="CD65" i="1"/>
  <c r="BS65" i="1" s="1"/>
  <c r="BX65" i="1"/>
  <c r="BW65" i="1"/>
  <c r="BV65" i="1"/>
  <c r="BR65" i="1"/>
  <c r="BQ65" i="1"/>
  <c r="BP65" i="1"/>
  <c r="BO65" i="1"/>
  <c r="BN65" i="1"/>
  <c r="BL65" i="1"/>
  <c r="AN65" i="1"/>
  <c r="BM65" i="1" s="1"/>
  <c r="A65" i="1"/>
  <c r="CM64" i="1"/>
  <c r="CJ64" i="1"/>
  <c r="CI64" i="1"/>
  <c r="CH64" i="1"/>
  <c r="CG64" i="1"/>
  <c r="CF64" i="1"/>
  <c r="CB64" i="1" s="1"/>
  <c r="BU64" i="1" s="1"/>
  <c r="CE64" i="1"/>
  <c r="BT64" i="1" s="1"/>
  <c r="CD64" i="1"/>
  <c r="BS64" i="1" s="1"/>
  <c r="CC64" i="1"/>
  <c r="BX64" i="1"/>
  <c r="BW64" i="1"/>
  <c r="BV64" i="1"/>
  <c r="BR64" i="1"/>
  <c r="BQ64" i="1"/>
  <c r="BO64" i="1"/>
  <c r="BP64" i="1" s="1"/>
  <c r="BN64" i="1"/>
  <c r="BL64" i="1"/>
  <c r="AN64" i="1"/>
  <c r="BM64" i="1" s="1"/>
  <c r="A64" i="1"/>
  <c r="CM63" i="1"/>
  <c r="CJ63" i="1"/>
  <c r="CI63" i="1"/>
  <c r="CH63" i="1"/>
  <c r="CG63" i="1"/>
  <c r="CC63" i="1" s="1"/>
  <c r="CF63" i="1"/>
  <c r="CB63" i="1" s="1"/>
  <c r="BU63" i="1" s="1"/>
  <c r="CE63" i="1"/>
  <c r="CD63" i="1"/>
  <c r="BS63" i="1" s="1"/>
  <c r="BX63" i="1"/>
  <c r="BW63" i="1"/>
  <c r="BV63" i="1"/>
  <c r="BT63" i="1"/>
  <c r="BR63" i="1"/>
  <c r="BQ63" i="1"/>
  <c r="BO63" i="1"/>
  <c r="BP63" i="1" s="1"/>
  <c r="BN63" i="1"/>
  <c r="BM63" i="1"/>
  <c r="BL63" i="1"/>
  <c r="AN63" i="1"/>
  <c r="A63" i="1"/>
  <c r="CM62" i="1"/>
  <c r="CJ62" i="1"/>
  <c r="CI62" i="1"/>
  <c r="CH62" i="1"/>
  <c r="CG62" i="1"/>
  <c r="CC62" i="1" s="1"/>
  <c r="CF62" i="1"/>
  <c r="CB62" i="1" s="1"/>
  <c r="BU62" i="1" s="1"/>
  <c r="CE62" i="1"/>
  <c r="BT62" i="1" s="1"/>
  <c r="CD62" i="1"/>
  <c r="BX62" i="1"/>
  <c r="BW62" i="1"/>
  <c r="BV62" i="1"/>
  <c r="BS62" i="1"/>
  <c r="BR62" i="1"/>
  <c r="BQ62" i="1"/>
  <c r="BO62" i="1"/>
  <c r="BP62" i="1" s="1"/>
  <c r="BN62" i="1"/>
  <c r="BM62" i="1"/>
  <c r="BL62" i="1"/>
  <c r="AN62" i="1"/>
  <c r="A62" i="1"/>
  <c r="CM61" i="1"/>
  <c r="CJ61" i="1"/>
  <c r="CI61" i="1"/>
  <c r="CH61" i="1"/>
  <c r="CG61" i="1"/>
  <c r="CF61" i="1"/>
  <c r="CE61" i="1"/>
  <c r="BT61" i="1" s="1"/>
  <c r="CD61" i="1"/>
  <c r="BS61" i="1" s="1"/>
  <c r="CC61" i="1"/>
  <c r="CB61" i="1"/>
  <c r="BU61" i="1" s="1"/>
  <c r="BX61" i="1"/>
  <c r="BW61" i="1"/>
  <c r="BV61" i="1"/>
  <c r="BR61" i="1"/>
  <c r="BQ61" i="1"/>
  <c r="BP61" i="1"/>
  <c r="BO61" i="1"/>
  <c r="BN61" i="1"/>
  <c r="BL61" i="1"/>
  <c r="AN61" i="1"/>
  <c r="BM61" i="1" s="1"/>
  <c r="A61" i="1"/>
  <c r="CM60" i="1"/>
  <c r="CJ60" i="1"/>
  <c r="CI60" i="1"/>
  <c r="CH60" i="1"/>
  <c r="CG60" i="1"/>
  <c r="CF60" i="1"/>
  <c r="CE60" i="1"/>
  <c r="CD60" i="1"/>
  <c r="BS60" i="1" s="1"/>
  <c r="CC60" i="1"/>
  <c r="CB60" i="1"/>
  <c r="BX60" i="1"/>
  <c r="BW60" i="1"/>
  <c r="BV60" i="1"/>
  <c r="BT60" i="1"/>
  <c r="BR60" i="1"/>
  <c r="BQ60" i="1"/>
  <c r="BO60" i="1"/>
  <c r="BP60" i="1" s="1"/>
  <c r="BN60" i="1"/>
  <c r="BL60" i="1"/>
  <c r="AN60" i="1"/>
  <c r="BM60" i="1" s="1"/>
  <c r="A60" i="1"/>
  <c r="CM59" i="1"/>
  <c r="CJ59" i="1"/>
  <c r="CI59" i="1"/>
  <c r="CH59" i="1"/>
  <c r="CG59" i="1"/>
  <c r="CC59" i="1" s="1"/>
  <c r="CF59" i="1"/>
  <c r="CB59" i="1" s="1"/>
  <c r="CE59" i="1"/>
  <c r="BT59" i="1" s="1"/>
  <c r="CD59" i="1"/>
  <c r="BX59" i="1"/>
  <c r="BW59" i="1"/>
  <c r="BV59" i="1"/>
  <c r="BS59" i="1"/>
  <c r="BR59" i="1"/>
  <c r="BQ59" i="1"/>
  <c r="BP59" i="1"/>
  <c r="BO59" i="1"/>
  <c r="BN59" i="1"/>
  <c r="BM59" i="1"/>
  <c r="BL59" i="1"/>
  <c r="AN59" i="1"/>
  <c r="A59" i="1"/>
  <c r="CM58" i="1"/>
  <c r="CJ58" i="1"/>
  <c r="CI58" i="1"/>
  <c r="CH58" i="1"/>
  <c r="CG58" i="1"/>
  <c r="CF58" i="1"/>
  <c r="CB58" i="1" s="1"/>
  <c r="BU58" i="1" s="1"/>
  <c r="CE58" i="1"/>
  <c r="BT58" i="1" s="1"/>
  <c r="CD58" i="1"/>
  <c r="BS58" i="1" s="1"/>
  <c r="CC58" i="1"/>
  <c r="BX58" i="1"/>
  <c r="BW58" i="1"/>
  <c r="BV58" i="1"/>
  <c r="BR58" i="1"/>
  <c r="BQ58" i="1"/>
  <c r="BO58" i="1"/>
  <c r="BP58" i="1" s="1"/>
  <c r="BN58" i="1"/>
  <c r="BL58" i="1"/>
  <c r="AN58" i="1"/>
  <c r="BM58" i="1" s="1"/>
  <c r="A58" i="1"/>
  <c r="CM57" i="1"/>
  <c r="CJ57" i="1"/>
  <c r="CI57" i="1"/>
  <c r="CH57" i="1"/>
  <c r="CG57" i="1"/>
  <c r="CC57" i="1" s="1"/>
  <c r="CF57" i="1"/>
  <c r="CE57" i="1"/>
  <c r="CD57" i="1"/>
  <c r="BS57" i="1" s="1"/>
  <c r="CB57" i="1"/>
  <c r="BX57" i="1"/>
  <c r="BW57" i="1"/>
  <c r="BV57" i="1"/>
  <c r="BT57" i="1"/>
  <c r="BR57" i="1"/>
  <c r="BQ57" i="1"/>
  <c r="BO57" i="1"/>
  <c r="BP57" i="1" s="1"/>
  <c r="BN57" i="1"/>
  <c r="BM57" i="1"/>
  <c r="BL57" i="1"/>
  <c r="AN57" i="1"/>
  <c r="A57" i="1"/>
  <c r="CM56" i="1"/>
  <c r="CJ56" i="1"/>
  <c r="CI56" i="1"/>
  <c r="CH56" i="1"/>
  <c r="CG56" i="1"/>
  <c r="CC56" i="1" s="1"/>
  <c r="CF56" i="1"/>
  <c r="CB56" i="1" s="1"/>
  <c r="CE56" i="1"/>
  <c r="BT56" i="1" s="1"/>
  <c r="CD56" i="1"/>
  <c r="BX56" i="1"/>
  <c r="BW56" i="1"/>
  <c r="BV56" i="1"/>
  <c r="BS56" i="1"/>
  <c r="BR56" i="1"/>
  <c r="BQ56" i="1"/>
  <c r="BO56" i="1"/>
  <c r="BP56" i="1" s="1"/>
  <c r="BN56" i="1"/>
  <c r="BL56" i="1"/>
  <c r="BM56" i="1" s="1"/>
  <c r="AN56" i="1"/>
  <c r="A56" i="1"/>
  <c r="CM55" i="1"/>
  <c r="CJ55" i="1"/>
  <c r="CI55" i="1"/>
  <c r="CH55" i="1"/>
  <c r="CG55" i="1"/>
  <c r="CC55" i="1" s="1"/>
  <c r="CF55" i="1"/>
  <c r="CE55" i="1"/>
  <c r="BT55" i="1" s="1"/>
  <c r="CD55" i="1"/>
  <c r="BS55" i="1" s="1"/>
  <c r="CB55" i="1"/>
  <c r="BX55" i="1"/>
  <c r="BW55" i="1"/>
  <c r="BV55" i="1"/>
  <c r="BR55" i="1"/>
  <c r="BQ55" i="1"/>
  <c r="BP55" i="1"/>
  <c r="BO55" i="1"/>
  <c r="BN55" i="1"/>
  <c r="BL55" i="1"/>
  <c r="AN55" i="1"/>
  <c r="A55" i="1"/>
  <c r="CM54" i="1"/>
  <c r="CJ54" i="1"/>
  <c r="CI54" i="1"/>
  <c r="CH54" i="1"/>
  <c r="CG54" i="1"/>
  <c r="CC54" i="1" s="1"/>
  <c r="CF54" i="1"/>
  <c r="CB54" i="1" s="1"/>
  <c r="BU54" i="1" s="1"/>
  <c r="CE54" i="1"/>
  <c r="CD54" i="1"/>
  <c r="BS54" i="1" s="1"/>
  <c r="BX54" i="1"/>
  <c r="BW54" i="1"/>
  <c r="BV54" i="1"/>
  <c r="BT54" i="1"/>
  <c r="BR54" i="1"/>
  <c r="BQ54" i="1"/>
  <c r="BO54" i="1"/>
  <c r="BP54" i="1" s="1"/>
  <c r="BN54" i="1"/>
  <c r="BM54" i="1"/>
  <c r="BL54" i="1"/>
  <c r="AN54" i="1"/>
  <c r="A54" i="1"/>
  <c r="CM53" i="1"/>
  <c r="CJ53" i="1"/>
  <c r="CI53" i="1"/>
  <c r="CH53" i="1"/>
  <c r="CG53" i="1"/>
  <c r="CC53" i="1" s="1"/>
  <c r="CF53" i="1"/>
  <c r="CB53" i="1" s="1"/>
  <c r="CE53" i="1"/>
  <c r="BT53" i="1" s="1"/>
  <c r="CD53" i="1"/>
  <c r="BS53" i="1" s="1"/>
  <c r="BX53" i="1"/>
  <c r="BW53" i="1"/>
  <c r="BV53" i="1"/>
  <c r="BR53" i="1"/>
  <c r="BQ53" i="1"/>
  <c r="BP53" i="1"/>
  <c r="BO53" i="1"/>
  <c r="BN53" i="1"/>
  <c r="BL53" i="1"/>
  <c r="AN53" i="1"/>
  <c r="BM53" i="1" s="1"/>
  <c r="A53" i="1"/>
  <c r="CM52" i="1"/>
  <c r="CJ52" i="1"/>
  <c r="CI52" i="1"/>
  <c r="CH52" i="1"/>
  <c r="CG52" i="1"/>
  <c r="CF52" i="1"/>
  <c r="CE52" i="1"/>
  <c r="BT52" i="1" s="1"/>
  <c r="CD52" i="1"/>
  <c r="BS52" i="1" s="1"/>
  <c r="CC52" i="1"/>
  <c r="CB52" i="1"/>
  <c r="BU52" i="1" s="1"/>
  <c r="BX52" i="1"/>
  <c r="BW52" i="1"/>
  <c r="BV52" i="1"/>
  <c r="BR52" i="1"/>
  <c r="BQ52" i="1"/>
  <c r="BO52" i="1"/>
  <c r="BP52" i="1" s="1"/>
  <c r="BN52" i="1"/>
  <c r="BL52" i="1"/>
  <c r="AN52" i="1"/>
  <c r="A52" i="1"/>
  <c r="CM51" i="1"/>
  <c r="CJ51" i="1"/>
  <c r="CI51" i="1"/>
  <c r="CH51" i="1"/>
  <c r="CG51" i="1"/>
  <c r="CC51" i="1" s="1"/>
  <c r="CF51" i="1"/>
  <c r="CB51" i="1" s="1"/>
  <c r="BU51" i="1" s="1"/>
  <c r="CE51" i="1"/>
  <c r="CD51" i="1"/>
  <c r="BX51" i="1"/>
  <c r="BW51" i="1"/>
  <c r="BV51" i="1"/>
  <c r="BT51" i="1"/>
  <c r="BS51" i="1"/>
  <c r="BR51" i="1"/>
  <c r="BQ51" i="1"/>
  <c r="BO51" i="1"/>
  <c r="BP51" i="1" s="1"/>
  <c r="BN51" i="1"/>
  <c r="BL51" i="1"/>
  <c r="AN51" i="1"/>
  <c r="BM51" i="1" s="1"/>
  <c r="A51" i="1"/>
  <c r="CM50" i="1"/>
  <c r="CJ50" i="1"/>
  <c r="CI50" i="1"/>
  <c r="CH50" i="1"/>
  <c r="CG50" i="1"/>
  <c r="CC50" i="1" s="1"/>
  <c r="CF50" i="1"/>
  <c r="CB50" i="1" s="1"/>
  <c r="CE50" i="1"/>
  <c r="BT50" i="1" s="1"/>
  <c r="CD50" i="1"/>
  <c r="BX50" i="1"/>
  <c r="BW50" i="1"/>
  <c r="BV50" i="1"/>
  <c r="BS50" i="1"/>
  <c r="BR50" i="1"/>
  <c r="BQ50" i="1"/>
  <c r="BO50" i="1"/>
  <c r="BP50" i="1" s="1"/>
  <c r="BN50" i="1"/>
  <c r="BL50" i="1"/>
  <c r="BM50" i="1" s="1"/>
  <c r="AN50" i="1"/>
  <c r="A50" i="1"/>
  <c r="CM49" i="1"/>
  <c r="CJ49" i="1"/>
  <c r="CI49" i="1"/>
  <c r="CH49" i="1"/>
  <c r="CG49" i="1"/>
  <c r="CC49" i="1" s="1"/>
  <c r="CF49" i="1"/>
  <c r="CB49" i="1" s="1"/>
  <c r="CE49" i="1"/>
  <c r="BT49" i="1" s="1"/>
  <c r="CD49" i="1"/>
  <c r="BS49" i="1" s="1"/>
  <c r="BX49" i="1"/>
  <c r="BW49" i="1"/>
  <c r="BV49" i="1"/>
  <c r="BR49" i="1"/>
  <c r="BQ49" i="1"/>
  <c r="BO49" i="1"/>
  <c r="BP49" i="1" s="1"/>
  <c r="BN49" i="1"/>
  <c r="BL49" i="1"/>
  <c r="AN49" i="1"/>
  <c r="A49" i="1"/>
  <c r="CM48" i="1"/>
  <c r="CJ48" i="1"/>
  <c r="CI48" i="1"/>
  <c r="CH48" i="1"/>
  <c r="CG48" i="1"/>
  <c r="CC48" i="1" s="1"/>
  <c r="CF48" i="1"/>
  <c r="CB48" i="1" s="1"/>
  <c r="CE48" i="1"/>
  <c r="BT48" i="1" s="1"/>
  <c r="CD48" i="1"/>
  <c r="BS48" i="1" s="1"/>
  <c r="BX48" i="1"/>
  <c r="BW48" i="1"/>
  <c r="BV48" i="1"/>
  <c r="BR48" i="1"/>
  <c r="BQ48" i="1"/>
  <c r="BO48" i="1"/>
  <c r="BP48" i="1" s="1"/>
  <c r="BN48" i="1"/>
  <c r="BL48" i="1"/>
  <c r="AN48" i="1"/>
  <c r="BM48" i="1" s="1"/>
  <c r="A48" i="1"/>
  <c r="CM47" i="1"/>
  <c r="CJ47" i="1"/>
  <c r="CI47" i="1"/>
  <c r="CH47" i="1"/>
  <c r="CG47" i="1"/>
  <c r="CC47" i="1" s="1"/>
  <c r="CF47" i="1"/>
  <c r="CB47" i="1" s="1"/>
  <c r="CE47" i="1"/>
  <c r="BT47" i="1" s="1"/>
  <c r="CD47" i="1"/>
  <c r="BS47" i="1" s="1"/>
  <c r="BX47" i="1"/>
  <c r="BW47" i="1"/>
  <c r="BV47" i="1"/>
  <c r="BR47" i="1"/>
  <c r="BQ47" i="1"/>
  <c r="BP47" i="1"/>
  <c r="BO47" i="1"/>
  <c r="BN47" i="1"/>
  <c r="BL47" i="1"/>
  <c r="AN47" i="1"/>
  <c r="A47" i="1"/>
  <c r="CM46" i="1"/>
  <c r="CJ46" i="1"/>
  <c r="CI46" i="1"/>
  <c r="CH46" i="1"/>
  <c r="CG46" i="1"/>
  <c r="CF46" i="1"/>
  <c r="CE46" i="1"/>
  <c r="BT46" i="1" s="1"/>
  <c r="CD46" i="1"/>
  <c r="BS46" i="1" s="1"/>
  <c r="CC46" i="1"/>
  <c r="CB46" i="1"/>
  <c r="BU46" i="1" s="1"/>
  <c r="BX46" i="1"/>
  <c r="BW46" i="1"/>
  <c r="BV46" i="1"/>
  <c r="BR46" i="1"/>
  <c r="BQ46" i="1"/>
  <c r="BO46" i="1"/>
  <c r="BP46" i="1" s="1"/>
  <c r="BN46" i="1"/>
  <c r="BL46" i="1"/>
  <c r="AN46" i="1"/>
  <c r="BM46" i="1" s="1"/>
  <c r="A46" i="1"/>
  <c r="CM45" i="1"/>
  <c r="CJ45" i="1"/>
  <c r="CI45" i="1"/>
  <c r="CH45" i="1"/>
  <c r="CG45" i="1"/>
  <c r="CC45" i="1" s="1"/>
  <c r="CF45" i="1"/>
  <c r="CE45" i="1"/>
  <c r="CD45" i="1"/>
  <c r="CB45" i="1"/>
  <c r="BX45" i="1"/>
  <c r="BW45" i="1"/>
  <c r="BV45" i="1"/>
  <c r="BT45" i="1"/>
  <c r="BS45" i="1"/>
  <c r="BR45" i="1"/>
  <c r="BQ45" i="1"/>
  <c r="BO45" i="1"/>
  <c r="BP45" i="1" s="1"/>
  <c r="BN45" i="1"/>
  <c r="BL45" i="1"/>
  <c r="AN45" i="1"/>
  <c r="BM45" i="1" s="1"/>
  <c r="A45" i="1"/>
  <c r="CM44" i="1"/>
  <c r="CJ44" i="1"/>
  <c r="CI44" i="1"/>
  <c r="CH44" i="1"/>
  <c r="CG44" i="1"/>
  <c r="CC44" i="1" s="1"/>
  <c r="CF44" i="1"/>
  <c r="CB44" i="1" s="1"/>
  <c r="BU44" i="1" s="1"/>
  <c r="CE44" i="1"/>
  <c r="BT44" i="1" s="1"/>
  <c r="CD44" i="1"/>
  <c r="BS44" i="1" s="1"/>
  <c r="BX44" i="1"/>
  <c r="BW44" i="1"/>
  <c r="BV44" i="1"/>
  <c r="BR44" i="1"/>
  <c r="BQ44" i="1"/>
  <c r="BP44" i="1"/>
  <c r="BO44" i="1"/>
  <c r="BN44" i="1"/>
  <c r="BL44" i="1"/>
  <c r="BM44" i="1" s="1"/>
  <c r="AN44" i="1"/>
  <c r="A44" i="1"/>
  <c r="CM43" i="1"/>
  <c r="CJ43" i="1"/>
  <c r="CI43" i="1"/>
  <c r="CH43" i="1"/>
  <c r="CG43" i="1"/>
  <c r="CF43" i="1"/>
  <c r="CB43" i="1" s="1"/>
  <c r="BU43" i="1" s="1"/>
  <c r="CE43" i="1"/>
  <c r="BT43" i="1" s="1"/>
  <c r="CD43" i="1"/>
  <c r="BS43" i="1" s="1"/>
  <c r="CC43" i="1"/>
  <c r="BX43" i="1"/>
  <c r="BW43" i="1"/>
  <c r="BV43" i="1"/>
  <c r="BR43" i="1"/>
  <c r="BQ43" i="1"/>
  <c r="BO43" i="1"/>
  <c r="BP43" i="1" s="1"/>
  <c r="BN43" i="1"/>
  <c r="BL43" i="1"/>
  <c r="AN43" i="1"/>
  <c r="BM43" i="1" s="1"/>
  <c r="A43" i="1"/>
  <c r="CM42" i="1"/>
  <c r="CJ42" i="1"/>
  <c r="CI42" i="1"/>
  <c r="CH42" i="1"/>
  <c r="CG42" i="1"/>
  <c r="CF42" i="1"/>
  <c r="CB42" i="1" s="1"/>
  <c r="BU42" i="1" s="1"/>
  <c r="CE42" i="1"/>
  <c r="BT42" i="1" s="1"/>
  <c r="CD42" i="1"/>
  <c r="BS42" i="1" s="1"/>
  <c r="CC42" i="1"/>
  <c r="BX42" i="1"/>
  <c r="BW42" i="1"/>
  <c r="BV42" i="1"/>
  <c r="BR42" i="1"/>
  <c r="BQ42" i="1"/>
  <c r="BO42" i="1"/>
  <c r="BP42" i="1" s="1"/>
  <c r="BN42" i="1"/>
  <c r="BL42" i="1"/>
  <c r="AN42" i="1"/>
  <c r="A42" i="1"/>
  <c r="CM41" i="1"/>
  <c r="CJ41" i="1"/>
  <c r="CI41" i="1"/>
  <c r="CH41" i="1"/>
  <c r="CG41" i="1"/>
  <c r="CC41" i="1" s="1"/>
  <c r="CF41" i="1"/>
  <c r="CB41" i="1" s="1"/>
  <c r="BU41" i="1" s="1"/>
  <c r="CE41" i="1"/>
  <c r="BT41" i="1" s="1"/>
  <c r="CD41" i="1"/>
  <c r="BS41" i="1" s="1"/>
  <c r="BX41" i="1"/>
  <c r="BW41" i="1"/>
  <c r="BV41" i="1"/>
  <c r="BR41" i="1"/>
  <c r="BQ41" i="1"/>
  <c r="BP41" i="1"/>
  <c r="BO41" i="1"/>
  <c r="BN41" i="1"/>
  <c r="BL41" i="1"/>
  <c r="AN41" i="1"/>
  <c r="BM41" i="1" s="1"/>
  <c r="A41" i="1"/>
  <c r="CM40" i="1"/>
  <c r="CJ40" i="1"/>
  <c r="CI40" i="1"/>
  <c r="CH40" i="1"/>
  <c r="CG40" i="1"/>
  <c r="CC40" i="1" s="1"/>
  <c r="CF40" i="1"/>
  <c r="CB40" i="1" s="1"/>
  <c r="BU40" i="1" s="1"/>
  <c r="CE40" i="1"/>
  <c r="BT40" i="1" s="1"/>
  <c r="CD40" i="1"/>
  <c r="BS40" i="1" s="1"/>
  <c r="BX40" i="1"/>
  <c r="BW40" i="1"/>
  <c r="BV40" i="1"/>
  <c r="BR40" i="1"/>
  <c r="BQ40" i="1"/>
  <c r="BP40" i="1"/>
  <c r="BO40" i="1"/>
  <c r="BN40" i="1"/>
  <c r="BL40" i="1"/>
  <c r="AN40" i="1"/>
  <c r="BM40" i="1" s="1"/>
  <c r="A40" i="1"/>
  <c r="CM39" i="1"/>
  <c r="CJ39" i="1"/>
  <c r="CI39" i="1"/>
  <c r="CH39" i="1"/>
  <c r="CG39" i="1"/>
  <c r="CC39" i="1" s="1"/>
  <c r="CF39" i="1"/>
  <c r="CB39" i="1" s="1"/>
  <c r="BU39" i="1" s="1"/>
  <c r="CE39" i="1"/>
  <c r="BT39" i="1" s="1"/>
  <c r="CD39" i="1"/>
  <c r="BS39" i="1" s="1"/>
  <c r="BX39" i="1"/>
  <c r="BW39" i="1"/>
  <c r="BV39" i="1"/>
  <c r="BR39" i="1"/>
  <c r="BQ39" i="1"/>
  <c r="BO39" i="1"/>
  <c r="BP39" i="1" s="1"/>
  <c r="BN39" i="1"/>
  <c r="BM39" i="1"/>
  <c r="BL39" i="1"/>
  <c r="AN39" i="1"/>
  <c r="A39" i="1"/>
  <c r="CM38" i="1"/>
  <c r="CJ38" i="1"/>
  <c r="CI38" i="1"/>
  <c r="CH38" i="1"/>
  <c r="CG38" i="1"/>
  <c r="CC38" i="1" s="1"/>
  <c r="CF38" i="1"/>
  <c r="CB38" i="1" s="1"/>
  <c r="CE38" i="1"/>
  <c r="BT38" i="1" s="1"/>
  <c r="CD38" i="1"/>
  <c r="BS38" i="1" s="1"/>
  <c r="BX38" i="1"/>
  <c r="BW38" i="1"/>
  <c r="BV38" i="1"/>
  <c r="BR38" i="1"/>
  <c r="BQ38" i="1"/>
  <c r="BP38" i="1"/>
  <c r="BO38" i="1"/>
  <c r="BN38" i="1"/>
  <c r="BL38" i="1"/>
  <c r="AN38" i="1"/>
  <c r="BM38" i="1" s="1"/>
  <c r="A38" i="1"/>
  <c r="CM37" i="1"/>
  <c r="CJ37" i="1"/>
  <c r="CI37" i="1"/>
  <c r="CH37" i="1"/>
  <c r="CG37" i="1"/>
  <c r="CF37" i="1"/>
  <c r="CB37" i="1" s="1"/>
  <c r="BU37" i="1" s="1"/>
  <c r="CE37" i="1"/>
  <c r="BT37" i="1" s="1"/>
  <c r="CD37" i="1"/>
  <c r="BS37" i="1" s="1"/>
  <c r="CC37" i="1"/>
  <c r="BX37" i="1"/>
  <c r="BW37" i="1"/>
  <c r="BV37" i="1"/>
  <c r="BR37" i="1"/>
  <c r="BQ37" i="1"/>
  <c r="BO37" i="1"/>
  <c r="BP37" i="1" s="1"/>
  <c r="BN37" i="1"/>
  <c r="BL37" i="1"/>
  <c r="AN37" i="1"/>
  <c r="A37" i="1"/>
  <c r="CM36" i="1"/>
  <c r="CJ36" i="1"/>
  <c r="CI36" i="1"/>
  <c r="CH36" i="1"/>
  <c r="CG36" i="1"/>
  <c r="CF36" i="1"/>
  <c r="CE36" i="1"/>
  <c r="CD36" i="1"/>
  <c r="BS36" i="1" s="1"/>
  <c r="CC36" i="1"/>
  <c r="CB36" i="1"/>
  <c r="BU36" i="1" s="1"/>
  <c r="BX36" i="1"/>
  <c r="BW36" i="1"/>
  <c r="BV36" i="1"/>
  <c r="BT36" i="1"/>
  <c r="BR36" i="1"/>
  <c r="BQ36" i="1"/>
  <c r="BO36" i="1"/>
  <c r="BP36" i="1" s="1"/>
  <c r="BN36" i="1"/>
  <c r="BL36" i="1"/>
  <c r="AN36" i="1"/>
  <c r="BM36" i="1" s="1"/>
  <c r="A36" i="1"/>
  <c r="CM35" i="1"/>
  <c r="CJ35" i="1"/>
  <c r="CI35" i="1"/>
  <c r="CH35" i="1"/>
  <c r="CG35" i="1"/>
  <c r="CC35" i="1" s="1"/>
  <c r="CF35" i="1"/>
  <c r="CB35" i="1" s="1"/>
  <c r="CE35" i="1"/>
  <c r="BT35" i="1" s="1"/>
  <c r="CD35" i="1"/>
  <c r="BX35" i="1"/>
  <c r="BW35" i="1"/>
  <c r="BV35" i="1"/>
  <c r="BS35" i="1"/>
  <c r="BR35" i="1"/>
  <c r="BQ35" i="1"/>
  <c r="BP35" i="1"/>
  <c r="BO35" i="1"/>
  <c r="BN35" i="1"/>
  <c r="BL35" i="1"/>
  <c r="AN35" i="1"/>
  <c r="BM35" i="1" s="1"/>
  <c r="A35" i="1"/>
  <c r="CM34" i="1"/>
  <c r="CJ34" i="1"/>
  <c r="CI34" i="1"/>
  <c r="CH34" i="1"/>
  <c r="CG34" i="1"/>
  <c r="CC34" i="1" s="1"/>
  <c r="CF34" i="1"/>
  <c r="CB34" i="1" s="1"/>
  <c r="BU34" i="1" s="1"/>
  <c r="CE34" i="1"/>
  <c r="BT34" i="1" s="1"/>
  <c r="CD34" i="1"/>
  <c r="BS34" i="1" s="1"/>
  <c r="BX34" i="1"/>
  <c r="BW34" i="1"/>
  <c r="BV34" i="1"/>
  <c r="BR34" i="1"/>
  <c r="BQ34" i="1"/>
  <c r="BO34" i="1"/>
  <c r="BP34" i="1" s="1"/>
  <c r="BN34" i="1"/>
  <c r="BL34" i="1"/>
  <c r="AN34" i="1"/>
  <c r="A34" i="1"/>
  <c r="CM33" i="1"/>
  <c r="CJ33" i="1"/>
  <c r="CI33" i="1"/>
  <c r="CH33" i="1"/>
  <c r="CG33" i="1"/>
  <c r="CC33" i="1" s="1"/>
  <c r="CF33" i="1"/>
  <c r="CE33" i="1"/>
  <c r="CD33" i="1"/>
  <c r="BS33" i="1" s="1"/>
  <c r="CB33" i="1"/>
  <c r="BX33" i="1"/>
  <c r="BW33" i="1"/>
  <c r="BV33" i="1"/>
  <c r="BT33" i="1"/>
  <c r="BR33" i="1"/>
  <c r="BQ33" i="1"/>
  <c r="BO33" i="1"/>
  <c r="BP33" i="1" s="1"/>
  <c r="BN33" i="1"/>
  <c r="BL33" i="1"/>
  <c r="BM33" i="1" s="1"/>
  <c r="AN33" i="1"/>
  <c r="A33" i="1"/>
  <c r="CM32" i="1"/>
  <c r="CJ32" i="1"/>
  <c r="CI32" i="1"/>
  <c r="CH32" i="1"/>
  <c r="CG32" i="1"/>
  <c r="CC32" i="1" s="1"/>
  <c r="CF32" i="1"/>
  <c r="CB32" i="1" s="1"/>
  <c r="CE32" i="1"/>
  <c r="BT32" i="1" s="1"/>
  <c r="CD32" i="1"/>
  <c r="BS32" i="1" s="1"/>
  <c r="BX32" i="1"/>
  <c r="BW32" i="1"/>
  <c r="BV32" i="1"/>
  <c r="BR32" i="1"/>
  <c r="BQ32" i="1"/>
  <c r="BO32" i="1"/>
  <c r="BP32" i="1" s="1"/>
  <c r="BN32" i="1"/>
  <c r="BL32" i="1"/>
  <c r="AN32" i="1"/>
  <c r="BM32" i="1" s="1"/>
  <c r="A32" i="1"/>
  <c r="CM31" i="1"/>
  <c r="CJ31" i="1"/>
  <c r="CI31" i="1"/>
  <c r="CH31" i="1"/>
  <c r="CG31" i="1"/>
  <c r="CF31" i="1"/>
  <c r="CE31" i="1"/>
  <c r="BT31" i="1" s="1"/>
  <c r="CD31" i="1"/>
  <c r="BS31" i="1" s="1"/>
  <c r="CC31" i="1"/>
  <c r="CB31" i="1"/>
  <c r="BX31" i="1"/>
  <c r="BW31" i="1"/>
  <c r="BV31" i="1"/>
  <c r="BR31" i="1"/>
  <c r="BQ31" i="1"/>
  <c r="BP31" i="1"/>
  <c r="BO31" i="1"/>
  <c r="BN31" i="1"/>
  <c r="BL31" i="1"/>
  <c r="AN31" i="1"/>
  <c r="A31" i="1"/>
  <c r="CM30" i="1"/>
  <c r="CJ30" i="1"/>
  <c r="CI30" i="1"/>
  <c r="CH30" i="1"/>
  <c r="CG30" i="1"/>
  <c r="CC30" i="1" s="1"/>
  <c r="CF30" i="1"/>
  <c r="CB30" i="1" s="1"/>
  <c r="CE30" i="1"/>
  <c r="CD30" i="1"/>
  <c r="BS30" i="1" s="1"/>
  <c r="BX30" i="1"/>
  <c r="BW30" i="1"/>
  <c r="BV30" i="1"/>
  <c r="BT30" i="1"/>
  <c r="BR30" i="1"/>
  <c r="BQ30" i="1"/>
  <c r="BO30" i="1"/>
  <c r="BP30" i="1" s="1"/>
  <c r="BN30" i="1"/>
  <c r="BM30" i="1"/>
  <c r="BL30" i="1"/>
  <c r="AN30" i="1"/>
  <c r="A30" i="1"/>
  <c r="CM29" i="1"/>
  <c r="CJ29" i="1"/>
  <c r="CI29" i="1"/>
  <c r="CH29" i="1"/>
  <c r="CG29" i="1"/>
  <c r="CC29" i="1" s="1"/>
  <c r="CF29" i="1"/>
  <c r="CB29" i="1" s="1"/>
  <c r="CE29" i="1"/>
  <c r="BT29" i="1" s="1"/>
  <c r="CD29" i="1"/>
  <c r="BS29" i="1" s="1"/>
  <c r="BX29" i="1"/>
  <c r="BW29" i="1"/>
  <c r="BV29" i="1"/>
  <c r="BR29" i="1"/>
  <c r="BQ29" i="1"/>
  <c r="BO29" i="1"/>
  <c r="BP29" i="1" s="1"/>
  <c r="BN29" i="1"/>
  <c r="BL29" i="1"/>
  <c r="AN29" i="1"/>
  <c r="BM29" i="1" s="1"/>
  <c r="A29" i="1"/>
  <c r="CM28" i="1"/>
  <c r="CJ28" i="1"/>
  <c r="CI28" i="1"/>
  <c r="CH28" i="1"/>
  <c r="CG28" i="1"/>
  <c r="CC28" i="1" s="1"/>
  <c r="CF28" i="1"/>
  <c r="CB28" i="1" s="1"/>
  <c r="BU28" i="1" s="1"/>
  <c r="CE28" i="1"/>
  <c r="BT28" i="1" s="1"/>
  <c r="CD28" i="1"/>
  <c r="BS28" i="1" s="1"/>
  <c r="BX28" i="1"/>
  <c r="BW28" i="1"/>
  <c r="BV28" i="1"/>
  <c r="BR28" i="1"/>
  <c r="BQ28" i="1"/>
  <c r="BP28" i="1"/>
  <c r="BO28" i="1"/>
  <c r="BN28" i="1"/>
  <c r="BL28" i="1"/>
  <c r="AN28" i="1"/>
  <c r="A28" i="1"/>
  <c r="CM27" i="1"/>
  <c r="CJ27" i="1"/>
  <c r="CI27" i="1"/>
  <c r="CH27" i="1"/>
  <c r="CG27" i="1"/>
  <c r="CF27" i="1"/>
  <c r="CE27" i="1"/>
  <c r="CD27" i="1"/>
  <c r="BS27" i="1" s="1"/>
  <c r="CC27" i="1"/>
  <c r="CB27" i="1"/>
  <c r="BX27" i="1"/>
  <c r="BW27" i="1"/>
  <c r="BV27" i="1"/>
  <c r="BT27" i="1"/>
  <c r="BR27" i="1"/>
  <c r="BQ27" i="1"/>
  <c r="BO27" i="1"/>
  <c r="BP27" i="1" s="1"/>
  <c r="BN27" i="1"/>
  <c r="BL27" i="1"/>
  <c r="AN27" i="1"/>
  <c r="BM27" i="1" s="1"/>
  <c r="A27" i="1"/>
  <c r="CM26" i="1"/>
  <c r="CJ26" i="1"/>
  <c r="CI26" i="1"/>
  <c r="CH26" i="1"/>
  <c r="CG26" i="1"/>
  <c r="CC26" i="1" s="1"/>
  <c r="CF26" i="1"/>
  <c r="CB26" i="1" s="1"/>
  <c r="CE26" i="1"/>
  <c r="BT26" i="1" s="1"/>
  <c r="CD26" i="1"/>
  <c r="BX26" i="1"/>
  <c r="BW26" i="1"/>
  <c r="BV26" i="1"/>
  <c r="BS26" i="1"/>
  <c r="BR26" i="1"/>
  <c r="BQ26" i="1"/>
  <c r="BO26" i="1"/>
  <c r="BP26" i="1" s="1"/>
  <c r="BN26" i="1"/>
  <c r="BM26" i="1"/>
  <c r="BL26" i="1"/>
  <c r="AN26" i="1"/>
  <c r="A26" i="1"/>
  <c r="CM25" i="1"/>
  <c r="CJ25" i="1"/>
  <c r="CI25" i="1"/>
  <c r="CH25" i="1"/>
  <c r="CG25" i="1"/>
  <c r="CF25" i="1"/>
  <c r="CB25" i="1" s="1"/>
  <c r="BU25" i="1" s="1"/>
  <c r="CE25" i="1"/>
  <c r="BT25" i="1" s="1"/>
  <c r="CD25" i="1"/>
  <c r="BS25" i="1" s="1"/>
  <c r="CC25" i="1"/>
  <c r="BX25" i="1"/>
  <c r="BW25" i="1"/>
  <c r="BV25" i="1"/>
  <c r="BR25" i="1"/>
  <c r="BQ25" i="1"/>
  <c r="BO25" i="1"/>
  <c r="BP25" i="1" s="1"/>
  <c r="BN25" i="1"/>
  <c r="BL25" i="1"/>
  <c r="AN25" i="1"/>
  <c r="A25" i="1"/>
  <c r="CM24" i="1"/>
  <c r="CJ24" i="1"/>
  <c r="CI24" i="1"/>
  <c r="CH24" i="1"/>
  <c r="CG24" i="1"/>
  <c r="CF24" i="1"/>
  <c r="CE24" i="1"/>
  <c r="CD24" i="1"/>
  <c r="BS24" i="1" s="1"/>
  <c r="CC24" i="1"/>
  <c r="CB24" i="1"/>
  <c r="BU24" i="1" s="1"/>
  <c r="BX24" i="1"/>
  <c r="BW24" i="1"/>
  <c r="BV24" i="1"/>
  <c r="BT24" i="1"/>
  <c r="BR24" i="1"/>
  <c r="BQ24" i="1"/>
  <c r="BO24" i="1"/>
  <c r="BP24" i="1" s="1"/>
  <c r="BN24" i="1"/>
  <c r="BL24" i="1"/>
  <c r="AN24" i="1"/>
  <c r="BM24" i="1" s="1"/>
  <c r="A24" i="1"/>
  <c r="CM23" i="1"/>
  <c r="CJ23" i="1"/>
  <c r="CI23" i="1"/>
  <c r="CH23" i="1"/>
  <c r="CG23" i="1"/>
  <c r="CC23" i="1" s="1"/>
  <c r="CF23" i="1"/>
  <c r="CB23" i="1" s="1"/>
  <c r="BU23" i="1" s="1"/>
  <c r="CE23" i="1"/>
  <c r="BT23" i="1" s="1"/>
  <c r="CD23" i="1"/>
  <c r="BX23" i="1"/>
  <c r="BW23" i="1"/>
  <c r="BV23" i="1"/>
  <c r="BS23" i="1"/>
  <c r="BR23" i="1"/>
  <c r="BQ23" i="1"/>
  <c r="BO23" i="1"/>
  <c r="BP23" i="1" s="1"/>
  <c r="BN23" i="1"/>
  <c r="BM23" i="1"/>
  <c r="BL23" i="1"/>
  <c r="AN23" i="1"/>
  <c r="A23" i="1"/>
  <c r="CM22" i="1"/>
  <c r="CJ22" i="1"/>
  <c r="CI22" i="1"/>
  <c r="CH22" i="1"/>
  <c r="CG22" i="1"/>
  <c r="CF22" i="1"/>
  <c r="CE22" i="1"/>
  <c r="BT22" i="1" s="1"/>
  <c r="CD22" i="1"/>
  <c r="BS22" i="1" s="1"/>
  <c r="CC22" i="1"/>
  <c r="BU22" i="1" s="1"/>
  <c r="CB22" i="1"/>
  <c r="BX22" i="1"/>
  <c r="BW22" i="1"/>
  <c r="BV22" i="1"/>
  <c r="BR22" i="1"/>
  <c r="BQ22" i="1"/>
  <c r="BO22" i="1"/>
  <c r="BP22" i="1" s="1"/>
  <c r="BN22" i="1"/>
  <c r="BL22" i="1"/>
  <c r="AN22" i="1"/>
  <c r="BM22" i="1" s="1"/>
  <c r="A22" i="1"/>
  <c r="CM21" i="1"/>
  <c r="CJ21" i="1"/>
  <c r="CI21" i="1"/>
  <c r="CH21" i="1"/>
  <c r="CG21" i="1"/>
  <c r="CC21" i="1" s="1"/>
  <c r="CF21" i="1"/>
  <c r="CB21" i="1" s="1"/>
  <c r="BU21" i="1" s="1"/>
  <c r="CE21" i="1"/>
  <c r="CD21" i="1"/>
  <c r="BS21" i="1" s="1"/>
  <c r="BX21" i="1"/>
  <c r="BW21" i="1"/>
  <c r="BV21" i="1"/>
  <c r="BT21" i="1"/>
  <c r="BR21" i="1"/>
  <c r="BQ21" i="1"/>
  <c r="BO21" i="1"/>
  <c r="BP21" i="1" s="1"/>
  <c r="BN21" i="1"/>
  <c r="BL21" i="1"/>
  <c r="AN21" i="1"/>
  <c r="BM21" i="1" s="1"/>
  <c r="A21" i="1"/>
  <c r="CM20" i="1"/>
  <c r="CJ20" i="1"/>
  <c r="CI20" i="1"/>
  <c r="CH20" i="1"/>
  <c r="CG20" i="1"/>
  <c r="CC20" i="1" s="1"/>
  <c r="CF20" i="1"/>
  <c r="CB20" i="1" s="1"/>
  <c r="BU20" i="1" s="1"/>
  <c r="CE20" i="1"/>
  <c r="BT20" i="1" s="1"/>
  <c r="CD20" i="1"/>
  <c r="BS20" i="1" s="1"/>
  <c r="BX20" i="1"/>
  <c r="BW20" i="1"/>
  <c r="BV20" i="1"/>
  <c r="BR20" i="1"/>
  <c r="BQ20" i="1"/>
  <c r="BO20" i="1"/>
  <c r="BP20" i="1" s="1"/>
  <c r="BN20" i="1"/>
  <c r="BL20" i="1"/>
  <c r="AN20" i="1"/>
  <c r="BM20" i="1" s="1"/>
  <c r="A20" i="1"/>
  <c r="CM19" i="1"/>
  <c r="CJ19" i="1"/>
  <c r="CI19" i="1"/>
  <c r="CH19" i="1"/>
  <c r="CG19" i="1"/>
  <c r="CC19" i="1" s="1"/>
  <c r="CF19" i="1"/>
  <c r="CE19" i="1"/>
  <c r="BT19" i="1" s="1"/>
  <c r="CD19" i="1"/>
  <c r="BS19" i="1" s="1"/>
  <c r="CB19" i="1"/>
  <c r="BX19" i="1"/>
  <c r="BW19" i="1"/>
  <c r="BV19" i="1"/>
  <c r="BR19" i="1"/>
  <c r="BQ19" i="1"/>
  <c r="BP19" i="1"/>
  <c r="BO19" i="1"/>
  <c r="BN19" i="1"/>
  <c r="BL19" i="1"/>
  <c r="AN19" i="1"/>
  <c r="BM19" i="1" s="1"/>
  <c r="A19" i="1"/>
  <c r="CM18" i="1"/>
  <c r="CJ18" i="1"/>
  <c r="CI18" i="1"/>
  <c r="CH18" i="1"/>
  <c r="CG18" i="1"/>
  <c r="CF18" i="1"/>
  <c r="CE18" i="1"/>
  <c r="BT18" i="1" s="1"/>
  <c r="CD18" i="1"/>
  <c r="BS18" i="1" s="1"/>
  <c r="CC18" i="1"/>
  <c r="CB18" i="1"/>
  <c r="BX18" i="1"/>
  <c r="BW18" i="1"/>
  <c r="BV18" i="1"/>
  <c r="BR18" i="1"/>
  <c r="BQ18" i="1"/>
  <c r="BO18" i="1"/>
  <c r="BP18" i="1" s="1"/>
  <c r="BN18" i="1"/>
  <c r="BL18" i="1"/>
  <c r="AN18" i="1"/>
  <c r="BM18" i="1" s="1"/>
  <c r="A18" i="1"/>
  <c r="CM17" i="1"/>
  <c r="CJ17" i="1"/>
  <c r="CI17" i="1"/>
  <c r="CH17" i="1"/>
  <c r="CG17" i="1"/>
  <c r="CC17" i="1" s="1"/>
  <c r="CF17" i="1"/>
  <c r="CB17" i="1" s="1"/>
  <c r="BU17" i="1" s="1"/>
  <c r="CE17" i="1"/>
  <c r="BT17" i="1" s="1"/>
  <c r="CD17" i="1"/>
  <c r="BX17" i="1"/>
  <c r="BW17" i="1"/>
  <c r="BV17" i="1"/>
  <c r="BS17" i="1"/>
  <c r="BR17" i="1"/>
  <c r="BQ17" i="1"/>
  <c r="BP17" i="1"/>
  <c r="BO17" i="1"/>
  <c r="BN17" i="1"/>
  <c r="BL17" i="1"/>
  <c r="AN17" i="1"/>
  <c r="BM17" i="1" s="1"/>
  <c r="A17" i="1"/>
  <c r="CM16" i="1"/>
  <c r="CJ16" i="1"/>
  <c r="CI16" i="1"/>
  <c r="CH16" i="1"/>
  <c r="CG16" i="1"/>
  <c r="CC16" i="1" s="1"/>
  <c r="CF16" i="1"/>
  <c r="CB16" i="1" s="1"/>
  <c r="BU16" i="1" s="1"/>
  <c r="CE16" i="1"/>
  <c r="BT16" i="1" s="1"/>
  <c r="CD16" i="1"/>
  <c r="BS16" i="1" s="1"/>
  <c r="BX16" i="1"/>
  <c r="BW16" i="1"/>
  <c r="BV16" i="1"/>
  <c r="BR16" i="1"/>
  <c r="BQ16" i="1"/>
  <c r="BO16" i="1"/>
  <c r="BP16" i="1" s="1"/>
  <c r="BN16" i="1"/>
  <c r="BL16" i="1"/>
  <c r="AN16" i="1"/>
  <c r="BM16" i="1" s="1"/>
  <c r="A16" i="1"/>
  <c r="CM15" i="1"/>
  <c r="CJ15" i="1"/>
  <c r="CI15" i="1"/>
  <c r="CH15" i="1"/>
  <c r="CG15" i="1"/>
  <c r="CF15" i="1"/>
  <c r="CB15" i="1" s="1"/>
  <c r="BU15" i="1" s="1"/>
  <c r="CE15" i="1"/>
  <c r="CD15" i="1"/>
  <c r="BS15" i="1" s="1"/>
  <c r="CC15" i="1"/>
  <c r="BX15" i="1"/>
  <c r="BW15" i="1"/>
  <c r="BV15" i="1"/>
  <c r="BT15" i="1"/>
  <c r="BR15" i="1"/>
  <c r="BQ15" i="1"/>
  <c r="BO15" i="1"/>
  <c r="BP15" i="1" s="1"/>
  <c r="BN15" i="1"/>
  <c r="BL15" i="1"/>
  <c r="BM15" i="1" s="1"/>
  <c r="AN15" i="1"/>
  <c r="A15" i="1"/>
  <c r="CM14" i="1"/>
  <c r="CJ14" i="1"/>
  <c r="CI14" i="1"/>
  <c r="CH14" i="1"/>
  <c r="CG14" i="1"/>
  <c r="CC14" i="1" s="1"/>
  <c r="CF14" i="1"/>
  <c r="CB14" i="1" s="1"/>
  <c r="BU14" i="1" s="1"/>
  <c r="CE14" i="1"/>
  <c r="BT14" i="1" s="1"/>
  <c r="CD14" i="1"/>
  <c r="BS14" i="1" s="1"/>
  <c r="BX14" i="1"/>
  <c r="BW14" i="1"/>
  <c r="BV14" i="1"/>
  <c r="BR14" i="1"/>
  <c r="BQ14" i="1"/>
  <c r="BO14" i="1"/>
  <c r="BP14" i="1" s="1"/>
  <c r="BN14" i="1"/>
  <c r="BM14" i="1"/>
  <c r="BL14" i="1"/>
  <c r="AN14" i="1"/>
  <c r="A14" i="1"/>
  <c r="CM13" i="1"/>
  <c r="CJ13" i="1"/>
  <c r="CI13" i="1"/>
  <c r="CH13" i="1"/>
  <c r="CG13" i="1"/>
  <c r="CF13" i="1"/>
  <c r="CE13" i="1"/>
  <c r="BT13" i="1" s="1"/>
  <c r="CD13" i="1"/>
  <c r="BS13" i="1" s="1"/>
  <c r="CC13" i="1"/>
  <c r="BU13" i="1" s="1"/>
  <c r="CB13" i="1"/>
  <c r="BX13" i="1"/>
  <c r="BW13" i="1"/>
  <c r="BV13" i="1"/>
  <c r="BR13" i="1"/>
  <c r="BQ13" i="1"/>
  <c r="BP13" i="1"/>
  <c r="BO13" i="1"/>
  <c r="BN13" i="1"/>
  <c r="BL13" i="1"/>
  <c r="AN13" i="1"/>
  <c r="BM13" i="1" s="1"/>
  <c r="A13" i="1"/>
  <c r="CM12" i="1"/>
  <c r="CJ12" i="1"/>
  <c r="CI12" i="1"/>
  <c r="CH12" i="1"/>
  <c r="CG12" i="1"/>
  <c r="CF12" i="1"/>
  <c r="CB12" i="1" s="1"/>
  <c r="CE12" i="1"/>
  <c r="CD12" i="1"/>
  <c r="BS12" i="1" s="1"/>
  <c r="CC12" i="1"/>
  <c r="BX12" i="1"/>
  <c r="BW12" i="1"/>
  <c r="BV12" i="1"/>
  <c r="BT12" i="1"/>
  <c r="BR12" i="1"/>
  <c r="BQ12" i="1"/>
  <c r="BO12" i="1"/>
  <c r="BP12" i="1" s="1"/>
  <c r="BN12" i="1"/>
  <c r="BL12" i="1"/>
  <c r="AN12" i="1"/>
  <c r="BM12" i="1" s="1"/>
  <c r="A12" i="1"/>
  <c r="CM11" i="1"/>
  <c r="CJ11" i="1"/>
  <c r="CI11" i="1"/>
  <c r="CH11" i="1"/>
  <c r="CG11" i="1"/>
  <c r="CC11" i="1" s="1"/>
  <c r="CF11" i="1"/>
  <c r="CB11" i="1" s="1"/>
  <c r="BU11" i="1" s="1"/>
  <c r="CE11" i="1"/>
  <c r="BT11" i="1" s="1"/>
  <c r="CD11" i="1"/>
  <c r="BS11" i="1" s="1"/>
  <c r="BX11" i="1"/>
  <c r="BW11" i="1"/>
  <c r="BV11" i="1"/>
  <c r="BR11" i="1"/>
  <c r="BQ11" i="1"/>
  <c r="BP11" i="1"/>
  <c r="BO11" i="1"/>
  <c r="BN11" i="1"/>
  <c r="BL11" i="1"/>
  <c r="BM11" i="1" s="1"/>
  <c r="AN11" i="1"/>
  <c r="A11" i="1"/>
  <c r="CM10" i="1"/>
  <c r="CJ10" i="1"/>
  <c r="CI10" i="1"/>
  <c r="CH10" i="1"/>
  <c r="CG10" i="1"/>
  <c r="CF10" i="1"/>
  <c r="CB10" i="1" s="1"/>
  <c r="BU10" i="1" s="1"/>
  <c r="CE10" i="1"/>
  <c r="BT10" i="1" s="1"/>
  <c r="CD10" i="1"/>
  <c r="BS10" i="1" s="1"/>
  <c r="CC10" i="1"/>
  <c r="BX10" i="1"/>
  <c r="BW10" i="1"/>
  <c r="BV10" i="1"/>
  <c r="BR10" i="1"/>
  <c r="BQ10" i="1"/>
  <c r="BO10" i="1"/>
  <c r="BP10" i="1" s="1"/>
  <c r="BN10" i="1"/>
  <c r="BL10" i="1"/>
  <c r="AN10" i="1"/>
  <c r="BM10" i="1" s="1"/>
  <c r="A10" i="1"/>
  <c r="CM9" i="1"/>
  <c r="CJ9" i="1"/>
  <c r="CI9" i="1"/>
  <c r="CH9" i="1"/>
  <c r="CG9" i="1"/>
  <c r="CF9" i="1"/>
  <c r="CB9" i="1" s="1"/>
  <c r="BU9" i="1" s="1"/>
  <c r="CE9" i="1"/>
  <c r="BT9" i="1" s="1"/>
  <c r="CD9" i="1"/>
  <c r="BS9" i="1" s="1"/>
  <c r="CC9" i="1"/>
  <c r="BX9" i="1"/>
  <c r="BW9" i="1"/>
  <c r="BV9" i="1"/>
  <c r="BR9" i="1"/>
  <c r="BQ9" i="1"/>
  <c r="BO9" i="1"/>
  <c r="BP9" i="1" s="1"/>
  <c r="BN9" i="1"/>
  <c r="BL9" i="1"/>
  <c r="AN9" i="1"/>
  <c r="BM9" i="1" s="1"/>
  <c r="A9" i="1"/>
  <c r="CM8" i="1"/>
  <c r="CJ8" i="1"/>
  <c r="CI8" i="1"/>
  <c r="CH8" i="1"/>
  <c r="CG8" i="1"/>
  <c r="CC8" i="1" s="1"/>
  <c r="CF8" i="1"/>
  <c r="CB8" i="1" s="1"/>
  <c r="BU8" i="1" s="1"/>
  <c r="CE8" i="1"/>
  <c r="BT8" i="1" s="1"/>
  <c r="CD8" i="1"/>
  <c r="BS8" i="1" s="1"/>
  <c r="BX8" i="1"/>
  <c r="BW8" i="1"/>
  <c r="BV8" i="1"/>
  <c r="BR8" i="1"/>
  <c r="BQ8" i="1"/>
  <c r="BP8" i="1"/>
  <c r="BO8" i="1"/>
  <c r="BN8" i="1"/>
  <c r="BL8" i="1"/>
  <c r="BM8" i="1" s="1"/>
  <c r="AN8" i="1"/>
  <c r="A8" i="1"/>
  <c r="CM7" i="1"/>
  <c r="CJ7" i="1"/>
  <c r="CI7" i="1"/>
  <c r="CH7" i="1"/>
  <c r="CG7" i="1"/>
  <c r="CC7" i="1" s="1"/>
  <c r="CF7" i="1"/>
  <c r="CB7" i="1" s="1"/>
  <c r="BU7" i="1" s="1"/>
  <c r="CE7" i="1"/>
  <c r="BT7" i="1" s="1"/>
  <c r="CD7" i="1"/>
  <c r="BS7" i="1" s="1"/>
  <c r="BX7" i="1"/>
  <c r="BW7" i="1"/>
  <c r="BV7" i="1"/>
  <c r="BR7" i="1"/>
  <c r="BQ7" i="1"/>
  <c r="BO7" i="1"/>
  <c r="BP7" i="1" s="1"/>
  <c r="BN7" i="1"/>
  <c r="BL7" i="1"/>
  <c r="AN7" i="1"/>
  <c r="BM7" i="1" s="1"/>
  <c r="A7" i="1"/>
  <c r="CM6" i="1"/>
  <c r="CJ6" i="1"/>
  <c r="CI6" i="1"/>
  <c r="CH6" i="1"/>
  <c r="CG6" i="1"/>
  <c r="CF6" i="1"/>
  <c r="CB6" i="1" s="1"/>
  <c r="BU6" i="1" s="1"/>
  <c r="CE6" i="1"/>
  <c r="CD6" i="1"/>
  <c r="BS6" i="1" s="1"/>
  <c r="CC6" i="1"/>
  <c r="BX6" i="1"/>
  <c r="BW6" i="1"/>
  <c r="BV6" i="1"/>
  <c r="BT6" i="1"/>
  <c r="BR6" i="1"/>
  <c r="BQ6" i="1"/>
  <c r="BO6" i="1"/>
  <c r="BP6" i="1" s="1"/>
  <c r="BN6" i="1"/>
  <c r="BL6" i="1"/>
  <c r="BM6" i="1" s="1"/>
  <c r="AN6" i="1"/>
  <c r="A6" i="1"/>
  <c r="CM5" i="1"/>
  <c r="CJ5" i="1"/>
  <c r="CI5" i="1"/>
  <c r="CH5" i="1"/>
  <c r="CG5" i="1"/>
  <c r="CC5" i="1" s="1"/>
  <c r="CF5" i="1"/>
  <c r="CB5" i="1" s="1"/>
  <c r="CE5" i="1"/>
  <c r="BT5" i="1" s="1"/>
  <c r="CD5" i="1"/>
  <c r="BS5" i="1" s="1"/>
  <c r="BX5" i="1"/>
  <c r="BW5" i="1"/>
  <c r="BV5" i="1"/>
  <c r="BR5" i="1"/>
  <c r="BQ5" i="1"/>
  <c r="BO5" i="1"/>
  <c r="BP5" i="1" s="1"/>
  <c r="BN5" i="1"/>
  <c r="BL5" i="1"/>
  <c r="AN5" i="1"/>
  <c r="A5" i="1"/>
  <c r="CM4" i="1"/>
  <c r="CJ4" i="1"/>
  <c r="CI4" i="1"/>
  <c r="CH4" i="1"/>
  <c r="CG4" i="1"/>
  <c r="CF4" i="1"/>
  <c r="CE4" i="1"/>
  <c r="BT4" i="1" s="1"/>
  <c r="CD4" i="1"/>
  <c r="BS4" i="1" s="1"/>
  <c r="CC4" i="1"/>
  <c r="CB4" i="1"/>
  <c r="BX4" i="1"/>
  <c r="BW4" i="1"/>
  <c r="BV4" i="1"/>
  <c r="BU4" i="1"/>
  <c r="BR4" i="1"/>
  <c r="BQ4" i="1"/>
  <c r="BO4" i="1"/>
  <c r="BP4" i="1" s="1"/>
  <c r="BN4" i="1"/>
  <c r="BL4" i="1"/>
  <c r="AN4" i="1"/>
  <c r="BM4" i="1" s="1"/>
  <c r="A4" i="1"/>
  <c r="BM42" i="1" l="1"/>
  <c r="BM47" i="1"/>
  <c r="BU49" i="1"/>
  <c r="BU102" i="1"/>
  <c r="BU133" i="1"/>
  <c r="BY256" i="1"/>
  <c r="D256" i="1" s="1"/>
  <c r="BU19" i="1"/>
  <c r="BY19" i="1" s="1"/>
  <c r="D19" i="1" s="1"/>
  <c r="BU30" i="1"/>
  <c r="BU48" i="1"/>
  <c r="BY48" i="1" s="1"/>
  <c r="D48" i="1" s="1"/>
  <c r="BU55" i="1"/>
  <c r="BU86" i="1"/>
  <c r="BM5" i="1"/>
  <c r="BU27" i="1"/>
  <c r="BU31" i="1"/>
  <c r="BY37" i="1"/>
  <c r="D37" i="1" s="1"/>
  <c r="BU60" i="1"/>
  <c r="BY60" i="1" s="1"/>
  <c r="D60" i="1" s="1"/>
  <c r="BU71" i="1"/>
  <c r="BU78" i="1"/>
  <c r="BY78" i="1" s="1"/>
  <c r="D78" i="1" s="1"/>
  <c r="BM109" i="1"/>
  <c r="BM115" i="1"/>
  <c r="BM182" i="1"/>
  <c r="BM198" i="1"/>
  <c r="BU198" i="1"/>
  <c r="BU200" i="1"/>
  <c r="BM245" i="1"/>
  <c r="BU245" i="1"/>
  <c r="BU257" i="1"/>
  <c r="BY257" i="1" s="1"/>
  <c r="D257" i="1" s="1"/>
  <c r="BM269" i="1"/>
  <c r="BU269" i="1"/>
  <c r="BU274" i="1"/>
  <c r="BU276" i="1"/>
  <c r="BM299" i="1"/>
  <c r="BU301" i="1"/>
  <c r="BM341" i="1"/>
  <c r="BY13" i="1"/>
  <c r="D13" i="1" s="1"/>
  <c r="BY28" i="1"/>
  <c r="D28" i="1" s="1"/>
  <c r="BY42" i="1"/>
  <c r="D42" i="1" s="1"/>
  <c r="BY61" i="1"/>
  <c r="D61" i="1" s="1"/>
  <c r="BU114" i="1"/>
  <c r="BY193" i="1"/>
  <c r="D193" i="1" s="1"/>
  <c r="BY276" i="1"/>
  <c r="D276" i="1" s="1"/>
  <c r="BP377" i="1"/>
  <c r="BY377" i="1" s="1"/>
  <c r="D377" i="1" s="1"/>
  <c r="BM31" i="1"/>
  <c r="BM55" i="1"/>
  <c r="BY66" i="1"/>
  <c r="D66" i="1" s="1"/>
  <c r="BU81" i="1"/>
  <c r="BM91" i="1"/>
  <c r="BU108" i="1"/>
  <c r="BU118" i="1"/>
  <c r="BU146" i="1"/>
  <c r="BM149" i="1"/>
  <c r="BU149" i="1"/>
  <c r="BM152" i="1"/>
  <c r="BU158" i="1"/>
  <c r="BM179" i="1"/>
  <c r="BU179" i="1"/>
  <c r="BU187" i="1"/>
  <c r="BM195" i="1"/>
  <c r="BM203" i="1"/>
  <c r="BU203" i="1"/>
  <c r="BU219" i="1"/>
  <c r="BM226" i="1"/>
  <c r="BM259" i="1"/>
  <c r="BU273" i="1"/>
  <c r="BY273" i="1" s="1"/>
  <c r="D273" i="1" s="1"/>
  <c r="BU298" i="1"/>
  <c r="BU328" i="1"/>
  <c r="BY328" i="1" s="1"/>
  <c r="D328" i="1" s="1"/>
  <c r="BY4" i="1"/>
  <c r="D4" i="1" s="1"/>
  <c r="BY22" i="1"/>
  <c r="D22" i="1" s="1"/>
  <c r="BU45" i="1"/>
  <c r="BY116" i="1"/>
  <c r="BU139" i="1"/>
  <c r="BU162" i="1"/>
  <c r="BP341" i="1"/>
  <c r="BY341" i="1" s="1"/>
  <c r="D341" i="1" s="1"/>
  <c r="BU12" i="1"/>
  <c r="BM73" i="1"/>
  <c r="BU111" i="1"/>
  <c r="BU130" i="1"/>
  <c r="BU136" i="1"/>
  <c r="BM142" i="1"/>
  <c r="BM145" i="1"/>
  <c r="BM160" i="1"/>
  <c r="BY187" i="1"/>
  <c r="D187" i="1" s="1"/>
  <c r="BU223" i="1"/>
  <c r="BY223" i="1" s="1"/>
  <c r="D223" i="1" s="1"/>
  <c r="BM237" i="1"/>
  <c r="BU294" i="1"/>
  <c r="BM298" i="1"/>
  <c r="BM338" i="1"/>
  <c r="BU338" i="1"/>
  <c r="BY338" i="1" s="1"/>
  <c r="D338" i="1" s="1"/>
  <c r="BU406" i="1"/>
  <c r="BY475" i="1"/>
  <c r="D475" i="1" s="1"/>
  <c r="BM34" i="1"/>
  <c r="BU35" i="1"/>
  <c r="BM49" i="1"/>
  <c r="BU142" i="1"/>
  <c r="BM151" i="1"/>
  <c r="BM154" i="1"/>
  <c r="BM157" i="1"/>
  <c r="BU168" i="1"/>
  <c r="BU181" i="1"/>
  <c r="BM189" i="1"/>
  <c r="BM197" i="1"/>
  <c r="BU197" i="1"/>
  <c r="BU251" i="1"/>
  <c r="BY251" i="1" s="1"/>
  <c r="D251" i="1" s="1"/>
  <c r="BY7" i="1"/>
  <c r="D7" i="1" s="1"/>
  <c r="BY16" i="1"/>
  <c r="D16" i="1" s="1"/>
  <c r="BM25" i="1"/>
  <c r="BY45" i="1"/>
  <c r="D45" i="1" s="1"/>
  <c r="BY73" i="1"/>
  <c r="D73" i="1" s="1"/>
  <c r="BM168" i="1"/>
  <c r="BM186" i="1"/>
  <c r="BU186" i="1"/>
  <c r="BM194" i="1"/>
  <c r="BM210" i="1"/>
  <c r="BM213" i="1"/>
  <c r="BU216" i="1"/>
  <c r="BU268" i="1"/>
  <c r="BM270" i="1"/>
  <c r="BU282" i="1"/>
  <c r="BU304" i="1"/>
  <c r="BP336" i="1"/>
  <c r="BY336" i="1" s="1"/>
  <c r="D336" i="1" s="1"/>
  <c r="BU346" i="1"/>
  <c r="BU33" i="1"/>
  <c r="BY84" i="1"/>
  <c r="BY181" i="1"/>
  <c r="D181" i="1" s="1"/>
  <c r="BY225" i="1"/>
  <c r="BU232" i="1"/>
  <c r="BY255" i="1"/>
  <c r="D255" i="1" s="1"/>
  <c r="BY25" i="1"/>
  <c r="D25" i="1" s="1"/>
  <c r="BY54" i="1"/>
  <c r="D54" i="1" s="1"/>
  <c r="BU90" i="1"/>
  <c r="BM122" i="1"/>
  <c r="BM132" i="1"/>
  <c r="BU191" i="1"/>
  <c r="BU246" i="1"/>
  <c r="BU258" i="1"/>
  <c r="BM279" i="1"/>
  <c r="BU57" i="1"/>
  <c r="BY57" i="1" s="1"/>
  <c r="D57" i="1" s="1"/>
  <c r="BU92" i="1"/>
  <c r="BY92" i="1" s="1"/>
  <c r="D92" i="1" s="1"/>
  <c r="BY99" i="1"/>
  <c r="BU110" i="1"/>
  <c r="BM116" i="1"/>
  <c r="BM119" i="1"/>
  <c r="BU119" i="1"/>
  <c r="BY119" i="1" s="1"/>
  <c r="D119" i="1" s="1"/>
  <c r="BM125" i="1"/>
  <c r="BM141" i="1"/>
  <c r="BM144" i="1"/>
  <c r="BU144" i="1"/>
  <c r="BM159" i="1"/>
  <c r="BM167" i="1"/>
  <c r="BM180" i="1"/>
  <c r="BU180" i="1"/>
  <c r="BM188" i="1"/>
  <c r="BM204" i="1"/>
  <c r="BU204" i="1"/>
  <c r="BM235" i="1"/>
  <c r="BU290" i="1"/>
  <c r="BY344" i="1"/>
  <c r="D344" i="1" s="1"/>
  <c r="BY10" i="1"/>
  <c r="D10" i="1" s="1"/>
  <c r="BU18" i="1"/>
  <c r="BM37" i="1"/>
  <c r="BM52" i="1"/>
  <c r="BY63" i="1"/>
  <c r="D63" i="1" s="1"/>
  <c r="BU98" i="1"/>
  <c r="BU104" i="1"/>
  <c r="BU109" i="1"/>
  <c r="BM128" i="1"/>
  <c r="BU138" i="1"/>
  <c r="BU161" i="1"/>
  <c r="BU166" i="1"/>
  <c r="BM224" i="1"/>
  <c r="BM262" i="1"/>
  <c r="BM315" i="1"/>
  <c r="BU315" i="1"/>
  <c r="BM355" i="1"/>
  <c r="BM372" i="1"/>
  <c r="BU398" i="1"/>
  <c r="BY398" i="1" s="1"/>
  <c r="D398" i="1" s="1"/>
  <c r="BU411" i="1"/>
  <c r="BY447" i="1"/>
  <c r="D447" i="1" s="1"/>
  <c r="BY566" i="1"/>
  <c r="D566" i="1" s="1"/>
  <c r="BM578" i="1"/>
  <c r="BP389" i="1"/>
  <c r="BY423" i="1"/>
  <c r="D423" i="1" s="1"/>
  <c r="BU435" i="1"/>
  <c r="BY435" i="1" s="1"/>
  <c r="D435" i="1" s="1"/>
  <c r="BY451" i="1"/>
  <c r="D451" i="1" s="1"/>
  <c r="BU479" i="1"/>
  <c r="BY479" i="1" s="1"/>
  <c r="D479" i="1" s="1"/>
  <c r="BY482" i="1"/>
  <c r="BU439" i="1"/>
  <c r="BY439" i="1" s="1"/>
  <c r="D439" i="1" s="1"/>
  <c r="BU447" i="1"/>
  <c r="BY505" i="1"/>
  <c r="D505" i="1" s="1"/>
  <c r="BM343" i="1"/>
  <c r="BM357" i="1"/>
  <c r="BY414" i="1"/>
  <c r="BY420" i="1"/>
  <c r="BY652" i="1"/>
  <c r="D652" i="1" s="1"/>
  <c r="BM687" i="1"/>
  <c r="BM110" i="1"/>
  <c r="BM118" i="1"/>
  <c r="BM121" i="1"/>
  <c r="BU121" i="1"/>
  <c r="BM124" i="1"/>
  <c r="BM129" i="1"/>
  <c r="BM137" i="1"/>
  <c r="BM148" i="1"/>
  <c r="BM170" i="1"/>
  <c r="BU170" i="1"/>
  <c r="BM177" i="1"/>
  <c r="BY183" i="1"/>
  <c r="BY189" i="1"/>
  <c r="BY195" i="1"/>
  <c r="BM206" i="1"/>
  <c r="BM209" i="1"/>
  <c r="BU209" i="1"/>
  <c r="BM215" i="1"/>
  <c r="BM219" i="1"/>
  <c r="BU237" i="1"/>
  <c r="BY237" i="1" s="1"/>
  <c r="D237" i="1" s="1"/>
  <c r="BU238" i="1"/>
  <c r="BY238" i="1" s="1"/>
  <c r="D238" i="1" s="1"/>
  <c r="BU254" i="1"/>
  <c r="BY269" i="1"/>
  <c r="BU278" i="1"/>
  <c r="BM291" i="1"/>
  <c r="BU305" i="1"/>
  <c r="BU308" i="1"/>
  <c r="BM320" i="1"/>
  <c r="BU349" i="1"/>
  <c r="BU352" i="1"/>
  <c r="BY359" i="1"/>
  <c r="D359" i="1" s="1"/>
  <c r="BU364" i="1"/>
  <c r="BY364" i="1" s="1"/>
  <c r="D364" i="1" s="1"/>
  <c r="BU378" i="1"/>
  <c r="BU404" i="1"/>
  <c r="BM406" i="1"/>
  <c r="BM411" i="1"/>
  <c r="BU418" i="1"/>
  <c r="BM479" i="1"/>
  <c r="BM493" i="1"/>
  <c r="BY533" i="1"/>
  <c r="BU648" i="1"/>
  <c r="BY648" i="1" s="1"/>
  <c r="D648" i="1" s="1"/>
  <c r="BM705" i="1"/>
  <c r="BY369" i="1"/>
  <c r="BU373" i="1"/>
  <c r="BM397" i="1"/>
  <c r="BY400" i="1"/>
  <c r="BU486" i="1"/>
  <c r="BY486" i="1" s="1"/>
  <c r="BU506" i="1"/>
  <c r="BU530" i="1"/>
  <c r="BM540" i="1"/>
  <c r="BP660" i="1"/>
  <c r="BY660" i="1" s="1"/>
  <c r="D660" i="1" s="1"/>
  <c r="BY426" i="1"/>
  <c r="BY337" i="1"/>
  <c r="D337" i="1" s="1"/>
  <c r="BY363" i="1"/>
  <c r="D363" i="1" s="1"/>
  <c r="BU366" i="1"/>
  <c r="BU390" i="1"/>
  <c r="BY393" i="1"/>
  <c r="BM415" i="1"/>
  <c r="BU492" i="1"/>
  <c r="BY512" i="1"/>
  <c r="D512" i="1" s="1"/>
  <c r="BY602" i="1"/>
  <c r="D602" i="1" s="1"/>
  <c r="BM28" i="1"/>
  <c r="BU29" i="1"/>
  <c r="BY34" i="1"/>
  <c r="D34" i="1" s="1"/>
  <c r="BY64" i="1"/>
  <c r="D64" i="1" s="1"/>
  <c r="BY70" i="1"/>
  <c r="D70" i="1" s="1"/>
  <c r="BU85" i="1"/>
  <c r="BU89" i="1"/>
  <c r="BM117" i="1"/>
  <c r="BM123" i="1"/>
  <c r="BM127" i="1"/>
  <c r="BM147" i="1"/>
  <c r="BM166" i="1"/>
  <c r="BM172" i="1"/>
  <c r="BM211" i="1"/>
  <c r="BU211" i="1"/>
  <c r="BM214" i="1"/>
  <c r="BY240" i="1"/>
  <c r="D240" i="1" s="1"/>
  <c r="BU250" i="1"/>
  <c r="BM261" i="1"/>
  <c r="BM295" i="1"/>
  <c r="BM307" i="1"/>
  <c r="BM329" i="1"/>
  <c r="BU329" i="1"/>
  <c r="BU351" i="1"/>
  <c r="BY352" i="1"/>
  <c r="BY354" i="1"/>
  <c r="D354" i="1" s="1"/>
  <c r="BM377" i="1"/>
  <c r="BU377" i="1"/>
  <c r="BY390" i="1"/>
  <c r="D390" i="1" s="1"/>
  <c r="BU426" i="1"/>
  <c r="BY459" i="1"/>
  <c r="D459" i="1" s="1"/>
  <c r="BM463" i="1"/>
  <c r="BU483" i="1"/>
  <c r="BY483" i="1" s="1"/>
  <c r="D483" i="1" s="1"/>
  <c r="BM485" i="1"/>
  <c r="BM490" i="1"/>
  <c r="BY494" i="1"/>
  <c r="BY500" i="1"/>
  <c r="D500" i="1" s="1"/>
  <c r="BM528" i="1"/>
  <c r="BU588" i="1"/>
  <c r="BY608" i="1"/>
  <c r="D608" i="1" s="1"/>
  <c r="BU112" i="1"/>
  <c r="BU120" i="1"/>
  <c r="BU176" i="1"/>
  <c r="BU205" i="1"/>
  <c r="BY259" i="1"/>
  <c r="D259" i="1" s="1"/>
  <c r="BY312" i="1"/>
  <c r="D312" i="1" s="1"/>
  <c r="BP382" i="1"/>
  <c r="BY382" i="1" s="1"/>
  <c r="D382" i="1" s="1"/>
  <c r="BY392" i="1"/>
  <c r="D392" i="1" s="1"/>
  <c r="BU528" i="1"/>
  <c r="BU534" i="1"/>
  <c r="BY657" i="1"/>
  <c r="BU80" i="1"/>
  <c r="BM84" i="1"/>
  <c r="BU131" i="1"/>
  <c r="BM135" i="1"/>
  <c r="BM150" i="1"/>
  <c r="BU150" i="1"/>
  <c r="BM175" i="1"/>
  <c r="BM181" i="1"/>
  <c r="BM187" i="1"/>
  <c r="BM193" i="1"/>
  <c r="BM199" i="1"/>
  <c r="BU199" i="1"/>
  <c r="BM202" i="1"/>
  <c r="BU214" i="1"/>
  <c r="BM217" i="1"/>
  <c r="BM225" i="1"/>
  <c r="BM234" i="1"/>
  <c r="BY235" i="1"/>
  <c r="D235" i="1" s="1"/>
  <c r="BM255" i="1"/>
  <c r="BU264" i="1"/>
  <c r="BM319" i="1"/>
  <c r="BU324" i="1"/>
  <c r="BY324" i="1" s="1"/>
  <c r="D324" i="1" s="1"/>
  <c r="BU326" i="1"/>
  <c r="BY342" i="1"/>
  <c r="D342" i="1" s="1"/>
  <c r="BY347" i="1"/>
  <c r="D347" i="1" s="1"/>
  <c r="BM351" i="1"/>
  <c r="BM360" i="1"/>
  <c r="BM375" i="1"/>
  <c r="BM379" i="1"/>
  <c r="BM386" i="1"/>
  <c r="BM389" i="1"/>
  <c r="BU389" i="1"/>
  <c r="BY389" i="1" s="1"/>
  <c r="D389" i="1" s="1"/>
  <c r="BM403" i="1"/>
  <c r="BM419" i="1"/>
  <c r="BU438" i="1"/>
  <c r="BY438" i="1" s="1"/>
  <c r="D438" i="1" s="1"/>
  <c r="BM453" i="1"/>
  <c r="BU455" i="1"/>
  <c r="BY455" i="1" s="1"/>
  <c r="D455" i="1" s="1"/>
  <c r="BY546" i="1"/>
  <c r="BM597" i="1"/>
  <c r="BU356" i="1"/>
  <c r="BU362" i="1"/>
  <c r="BM365" i="1"/>
  <c r="BU374" i="1"/>
  <c r="BU391" i="1"/>
  <c r="BM394" i="1"/>
  <c r="BM400" i="1"/>
  <c r="BM408" i="1"/>
  <c r="BU408" i="1"/>
  <c r="BM437" i="1"/>
  <c r="BM492" i="1"/>
  <c r="BM516" i="1"/>
  <c r="BU543" i="1"/>
  <c r="BM610" i="1"/>
  <c r="BU431" i="1"/>
  <c r="BU443" i="1"/>
  <c r="BY443" i="1" s="1"/>
  <c r="D443" i="1" s="1"/>
  <c r="BU446" i="1"/>
  <c r="BY446" i="1" s="1"/>
  <c r="D446" i="1" s="1"/>
  <c r="BY460" i="1"/>
  <c r="D460" i="1" s="1"/>
  <c r="BU463" i="1"/>
  <c r="BU476" i="1"/>
  <c r="BU504" i="1"/>
  <c r="BY504" i="1" s="1"/>
  <c r="D504" i="1" s="1"/>
  <c r="BU512" i="1"/>
  <c r="BU514" i="1"/>
  <c r="BU516" i="1"/>
  <c r="BY524" i="1"/>
  <c r="D524" i="1" s="1"/>
  <c r="BU565" i="1"/>
  <c r="BY630" i="1"/>
  <c r="D630" i="1" s="1"/>
  <c r="BU659" i="1"/>
  <c r="BU259" i="1"/>
  <c r="BU265" i="1"/>
  <c r="BM283" i="1"/>
  <c r="BY292" i="1"/>
  <c r="D292" i="1" s="1"/>
  <c r="BU337" i="1"/>
  <c r="BM348" i="1"/>
  <c r="BM353" i="1"/>
  <c r="BM370" i="1"/>
  <c r="BM376" i="1"/>
  <c r="BM387" i="1"/>
  <c r="BM410" i="1"/>
  <c r="BM421" i="1"/>
  <c r="BU457" i="1"/>
  <c r="BM466" i="1"/>
  <c r="BM481" i="1"/>
  <c r="BM489" i="1"/>
  <c r="BM497" i="1"/>
  <c r="BM501" i="1"/>
  <c r="BU510" i="1"/>
  <c r="BM523" i="1"/>
  <c r="BU664" i="1"/>
  <c r="BY693" i="1"/>
  <c r="BU353" i="1"/>
  <c r="BY387" i="1"/>
  <c r="D387" i="1" s="1"/>
  <c r="BU413" i="1"/>
  <c r="BU427" i="1"/>
  <c r="BU478" i="1"/>
  <c r="BY478" i="1" s="1"/>
  <c r="BM491" i="1"/>
  <c r="BU501" i="1"/>
  <c r="BU519" i="1"/>
  <c r="BU529" i="1"/>
  <c r="BM531" i="1"/>
  <c r="BU531" i="1"/>
  <c r="BM533" i="1"/>
  <c r="BM557" i="1"/>
  <c r="BU564" i="1"/>
  <c r="BM570" i="1"/>
  <c r="BY578" i="1"/>
  <c r="D578" i="1" s="1"/>
  <c r="BM592" i="1"/>
  <c r="BM311" i="1"/>
  <c r="BM325" i="1"/>
  <c r="BU325" i="1"/>
  <c r="BY325" i="1" s="1"/>
  <c r="D325" i="1" s="1"/>
  <c r="BM336" i="1"/>
  <c r="BU336" i="1"/>
  <c r="BU345" i="1"/>
  <c r="BY361" i="1"/>
  <c r="D361" i="1" s="1"/>
  <c r="BM367" i="1"/>
  <c r="BM381" i="1"/>
  <c r="BU381" i="1"/>
  <c r="BM401" i="1"/>
  <c r="BM418" i="1"/>
  <c r="BU494" i="1"/>
  <c r="BM519" i="1"/>
  <c r="BU577" i="1"/>
  <c r="BU590" i="1"/>
  <c r="BY590" i="1" s="1"/>
  <c r="D590" i="1" s="1"/>
  <c r="BU613" i="1"/>
  <c r="BU622" i="1"/>
  <c r="BU641" i="1"/>
  <c r="BM582" i="1"/>
  <c r="BM599" i="1"/>
  <c r="BM627" i="1"/>
  <c r="BM645" i="1"/>
  <c r="BU661" i="1"/>
  <c r="BM663" i="1"/>
  <c r="BU665" i="1"/>
  <c r="BY715" i="1"/>
  <c r="D715" i="1" s="1"/>
  <c r="BU594" i="1"/>
  <c r="BY594" i="1" s="1"/>
  <c r="D594" i="1" s="1"/>
  <c r="BU599" i="1"/>
  <c r="BU612" i="1"/>
  <c r="BU617" i="1"/>
  <c r="BY624" i="1"/>
  <c r="D624" i="1" s="1"/>
  <c r="BU673" i="1"/>
  <c r="BY681" i="1"/>
  <c r="BU739" i="1"/>
  <c r="BU752" i="1"/>
  <c r="BM538" i="1"/>
  <c r="BU540" i="1"/>
  <c r="BM550" i="1"/>
  <c r="BM563" i="1"/>
  <c r="BY572" i="1"/>
  <c r="BM574" i="1"/>
  <c r="BM604" i="1"/>
  <c r="BU604" i="1"/>
  <c r="BY617" i="1"/>
  <c r="D617" i="1" s="1"/>
  <c r="BU636" i="1"/>
  <c r="BY642" i="1"/>
  <c r="D642" i="1" s="1"/>
  <c r="BY645" i="1"/>
  <c r="BU656" i="1"/>
  <c r="BY656" i="1" s="1"/>
  <c r="D656" i="1" s="1"/>
  <c r="BU698" i="1"/>
  <c r="BY698" i="1" s="1"/>
  <c r="D698" i="1" s="1"/>
  <c r="BY851" i="1"/>
  <c r="D851" i="1" s="1"/>
  <c r="BU869" i="1"/>
  <c r="BU511" i="1"/>
  <c r="BM525" i="1"/>
  <c r="BM542" i="1"/>
  <c r="BU550" i="1"/>
  <c r="BY565" i="1"/>
  <c r="BU571" i="1"/>
  <c r="BM576" i="1"/>
  <c r="BM591" i="1"/>
  <c r="BU616" i="1"/>
  <c r="BU624" i="1"/>
  <c r="BM629" i="1"/>
  <c r="BY636" i="1"/>
  <c r="D636" i="1" s="1"/>
  <c r="BM640" i="1"/>
  <c r="BU640" i="1"/>
  <c r="BY654" i="1"/>
  <c r="D654" i="1" s="1"/>
  <c r="BY658" i="1"/>
  <c r="D658" i="1" s="1"/>
  <c r="BU692" i="1"/>
  <c r="BM694" i="1"/>
  <c r="BU708" i="1"/>
  <c r="BU716" i="1"/>
  <c r="BU722" i="1"/>
  <c r="BM473" i="1"/>
  <c r="BM503" i="1"/>
  <c r="BU513" i="1"/>
  <c r="BM527" i="1"/>
  <c r="BM535" i="1"/>
  <c r="BM547" i="1"/>
  <c r="BM556" i="1"/>
  <c r="BM560" i="1"/>
  <c r="BM569" i="1"/>
  <c r="BU573" i="1"/>
  <c r="BM584" i="1"/>
  <c r="BM593" i="1"/>
  <c r="BU596" i="1"/>
  <c r="BY596" i="1" s="1"/>
  <c r="D596" i="1" s="1"/>
  <c r="BM598" i="1"/>
  <c r="BU606" i="1"/>
  <c r="BM611" i="1"/>
  <c r="BM621" i="1"/>
  <c r="BM653" i="1"/>
  <c r="BU670" i="1"/>
  <c r="BY670" i="1" s="1"/>
  <c r="D670" i="1" s="1"/>
  <c r="BU688" i="1"/>
  <c r="BY688" i="1" s="1"/>
  <c r="D688" i="1" s="1"/>
  <c r="BU696" i="1"/>
  <c r="BU700" i="1"/>
  <c r="BU707" i="1"/>
  <c r="BU740" i="1"/>
  <c r="BM748" i="1"/>
  <c r="BM750" i="1"/>
  <c r="BM763" i="1"/>
  <c r="BU834" i="1"/>
  <c r="BY584" i="1"/>
  <c r="D584" i="1" s="1"/>
  <c r="BY606" i="1"/>
  <c r="D606" i="1" s="1"/>
  <c r="BY631" i="1"/>
  <c r="BM420" i="1"/>
  <c r="BM429" i="1"/>
  <c r="BM465" i="1"/>
  <c r="BM494" i="1"/>
  <c r="BU498" i="1"/>
  <c r="BM505" i="1"/>
  <c r="BU508" i="1"/>
  <c r="BM510" i="1"/>
  <c r="BU532" i="1"/>
  <c r="BY560" i="1"/>
  <c r="D560" i="1" s="1"/>
  <c r="BM586" i="1"/>
  <c r="BU586" i="1"/>
  <c r="BY616" i="1"/>
  <c r="D616" i="1" s="1"/>
  <c r="BM635" i="1"/>
  <c r="BU660" i="1"/>
  <c r="BY676" i="1"/>
  <c r="D676" i="1" s="1"/>
  <c r="BU678" i="1"/>
  <c r="BY678" i="1" s="1"/>
  <c r="D678" i="1" s="1"/>
  <c r="BU680" i="1"/>
  <c r="BU430" i="1"/>
  <c r="BY430" i="1" s="1"/>
  <c r="D430" i="1" s="1"/>
  <c r="BY454" i="1"/>
  <c r="BM461" i="1"/>
  <c r="BM517" i="1"/>
  <c r="BM529" i="1"/>
  <c r="BM534" i="1"/>
  <c r="BU537" i="1"/>
  <c r="BY541" i="1"/>
  <c r="D541" i="1" s="1"/>
  <c r="BU549" i="1"/>
  <c r="BM562" i="1"/>
  <c r="BM580" i="1"/>
  <c r="BU600" i="1"/>
  <c r="BY600" i="1" s="1"/>
  <c r="D600" i="1" s="1"/>
  <c r="BM605" i="1"/>
  <c r="BU618" i="1"/>
  <c r="BY618" i="1" s="1"/>
  <c r="D618" i="1" s="1"/>
  <c r="BM623" i="1"/>
  <c r="BU623" i="1"/>
  <c r="BU657" i="1"/>
  <c r="BU666" i="1"/>
  <c r="BY666" i="1" s="1"/>
  <c r="D666" i="1" s="1"/>
  <c r="BY674" i="1"/>
  <c r="D674" i="1" s="1"/>
  <c r="BU689" i="1"/>
  <c r="BU757" i="1"/>
  <c r="BM782" i="1"/>
  <c r="D815" i="1"/>
  <c r="BU858" i="1"/>
  <c r="BM865" i="1"/>
  <c r="BM867" i="1"/>
  <c r="BU881" i="1"/>
  <c r="BU927" i="1"/>
  <c r="BM713" i="1"/>
  <c r="BY723" i="1"/>
  <c r="D723" i="1" s="1"/>
  <c r="BU727" i="1"/>
  <c r="BU736" i="1"/>
  <c r="BM738" i="1"/>
  <c r="BY789" i="1"/>
  <c r="D789" i="1" s="1"/>
  <c r="BM815" i="1"/>
  <c r="BU854" i="1"/>
  <c r="BM651" i="1"/>
  <c r="BU654" i="1"/>
  <c r="BM659" i="1"/>
  <c r="BU669" i="1"/>
  <c r="BM676" i="1"/>
  <c r="BU704" i="1"/>
  <c r="BU749" i="1"/>
  <c r="BM751" i="1"/>
  <c r="BM760" i="1"/>
  <c r="BM762" i="1"/>
  <c r="BU762" i="1"/>
  <c r="BU781" i="1"/>
  <c r="BM786" i="1"/>
  <c r="BU813" i="1"/>
  <c r="BY815" i="1"/>
  <c r="BY857" i="1"/>
  <c r="D857" i="1" s="1"/>
  <c r="BU874" i="1"/>
  <c r="BY890" i="1"/>
  <c r="BY896" i="1"/>
  <c r="BU896" i="1"/>
  <c r="BU997" i="1"/>
  <c r="BY1006" i="1"/>
  <c r="BY1018" i="1"/>
  <c r="D1018" i="1" s="1"/>
  <c r="BU1043" i="1"/>
  <c r="BY1043" i="1" s="1"/>
  <c r="D1043" i="1" s="1"/>
  <c r="BU1044" i="1"/>
  <c r="BU1046" i="1"/>
  <c r="BU1052" i="1"/>
  <c r="BY650" i="1"/>
  <c r="D650" i="1" s="1"/>
  <c r="BY662" i="1"/>
  <c r="D662" i="1" s="1"/>
  <c r="BY672" i="1"/>
  <c r="D672" i="1" s="1"/>
  <c r="BM683" i="1"/>
  <c r="BM685" i="1"/>
  <c r="BY697" i="1"/>
  <c r="D697" i="1" s="1"/>
  <c r="BM720" i="1"/>
  <c r="BU720" i="1"/>
  <c r="BU729" i="1"/>
  <c r="BM755" i="1"/>
  <c r="BM757" i="1"/>
  <c r="BU760" i="1"/>
  <c r="BM777" i="1"/>
  <c r="BM779" i="1"/>
  <c r="BM801" i="1"/>
  <c r="BM854" i="1"/>
  <c r="BM860" i="1"/>
  <c r="BU862" i="1"/>
  <c r="BU868" i="1"/>
  <c r="BU899" i="1"/>
  <c r="BM902" i="1"/>
  <c r="BM905" i="1"/>
  <c r="BU933" i="1"/>
  <c r="BU1040" i="1"/>
  <c r="BU755" i="1"/>
  <c r="BU770" i="1"/>
  <c r="BM803" i="1"/>
  <c r="BM805" i="1"/>
  <c r="BU822" i="1"/>
  <c r="BM824" i="1"/>
  <c r="BU824" i="1"/>
  <c r="BU851" i="1"/>
  <c r="BU892" i="1"/>
  <c r="BY892" i="1" s="1"/>
  <c r="D892" i="1" s="1"/>
  <c r="BU902" i="1"/>
  <c r="BU905" i="1"/>
  <c r="BU924" i="1"/>
  <c r="BU957" i="1"/>
  <c r="BU966" i="1"/>
  <c r="BM969" i="1"/>
  <c r="BM993" i="1"/>
  <c r="BU993" i="1"/>
  <c r="BU1002" i="1"/>
  <c r="BM1005" i="1"/>
  <c r="BM1008" i="1"/>
  <c r="BY808" i="1"/>
  <c r="D808" i="1" s="1"/>
  <c r="BU808" i="1"/>
  <c r="BY845" i="1"/>
  <c r="D845" i="1" s="1"/>
  <c r="BY853" i="1"/>
  <c r="D853" i="1" s="1"/>
  <c r="BU889" i="1"/>
  <c r="BU895" i="1"/>
  <c r="BU914" i="1"/>
  <c r="BY914" i="1" s="1"/>
  <c r="D914" i="1" s="1"/>
  <c r="BU724" i="1"/>
  <c r="BM726" i="1"/>
  <c r="BU726" i="1"/>
  <c r="BM735" i="1"/>
  <c r="BU766" i="1"/>
  <c r="BM768" i="1"/>
  <c r="BU768" i="1"/>
  <c r="BM770" i="1"/>
  <c r="BM783" i="1"/>
  <c r="BU787" i="1"/>
  <c r="BM790" i="1"/>
  <c r="BM792" i="1"/>
  <c r="BY794" i="1"/>
  <c r="D794" i="1" s="1"/>
  <c r="BU800" i="1"/>
  <c r="BU810" i="1"/>
  <c r="BY810" i="1" s="1"/>
  <c r="D810" i="1" s="1"/>
  <c r="BM814" i="1"/>
  <c r="BM818" i="1"/>
  <c r="BU818" i="1"/>
  <c r="BU840" i="1"/>
  <c r="BU845" i="1"/>
  <c r="BU847" i="1"/>
  <c r="BU857" i="1"/>
  <c r="BM876" i="1"/>
  <c r="BM889" i="1"/>
  <c r="BM892" i="1"/>
  <c r="BM895" i="1"/>
  <c r="BU907" i="1"/>
  <c r="BU910" i="1"/>
  <c r="BU917" i="1"/>
  <c r="BY917" i="1" s="1"/>
  <c r="D917" i="1" s="1"/>
  <c r="BM920" i="1"/>
  <c r="BM923" i="1"/>
  <c r="BU935" i="1"/>
  <c r="BM938" i="1"/>
  <c r="BM954" i="1"/>
  <c r="BU954" i="1"/>
  <c r="BU959" i="1"/>
  <c r="BU975" i="1"/>
  <c r="BU992" i="1"/>
  <c r="BM1025" i="1"/>
  <c r="BM1049" i="1"/>
  <c r="BY1040" i="1"/>
  <c r="D1040" i="1" s="1"/>
  <c r="BM898" i="1"/>
  <c r="BM907" i="1"/>
  <c r="BM910" i="1"/>
  <c r="BY1052" i="1"/>
  <c r="D1052" i="1" s="1"/>
  <c r="BY637" i="1"/>
  <c r="BM652" i="1"/>
  <c r="BU668" i="1"/>
  <c r="BY668" i="1" s="1"/>
  <c r="D668" i="1" s="1"/>
  <c r="BM682" i="1"/>
  <c r="BU714" i="1"/>
  <c r="BY714" i="1" s="1"/>
  <c r="D714" i="1" s="1"/>
  <c r="BU719" i="1"/>
  <c r="BU730" i="1"/>
  <c r="BM741" i="1"/>
  <c r="BM776" i="1"/>
  <c r="BM778" i="1"/>
  <c r="BM809" i="1"/>
  <c r="BU821" i="1"/>
  <c r="BM823" i="1"/>
  <c r="BM840" i="1"/>
  <c r="BM842" i="1"/>
  <c r="BU842" i="1"/>
  <c r="BM913" i="1"/>
  <c r="BM919" i="1"/>
  <c r="BY929" i="1"/>
  <c r="D929" i="1" s="1"/>
  <c r="BM962" i="1"/>
  <c r="BU962" i="1"/>
  <c r="BU967" i="1"/>
  <c r="BM986" i="1"/>
  <c r="BU991" i="1"/>
  <c r="BU1039" i="1"/>
  <c r="BU632" i="1"/>
  <c r="BM634" i="1"/>
  <c r="BM639" i="1"/>
  <c r="BM657" i="1"/>
  <c r="BU682" i="1"/>
  <c r="BY682" i="1" s="1"/>
  <c r="D682" i="1" s="1"/>
  <c r="BU684" i="1"/>
  <c r="BY694" i="1"/>
  <c r="BY700" i="1"/>
  <c r="D700" i="1" s="1"/>
  <c r="BU709" i="1"/>
  <c r="BU721" i="1"/>
  <c r="BU732" i="1"/>
  <c r="BM743" i="1"/>
  <c r="BM745" i="1"/>
  <c r="BM754" i="1"/>
  <c r="BU758" i="1"/>
  <c r="BU776" i="1"/>
  <c r="BY776" i="1" s="1"/>
  <c r="D776" i="1" s="1"/>
  <c r="BU778" i="1"/>
  <c r="BY787" i="1"/>
  <c r="D787" i="1" s="1"/>
  <c r="BM793" i="1"/>
  <c r="BU799" i="1"/>
  <c r="BM802" i="1"/>
  <c r="BU819" i="1"/>
  <c r="BU859" i="1"/>
  <c r="BU861" i="1"/>
  <c r="BU867" i="1"/>
  <c r="BU872" i="1"/>
  <c r="BU878" i="1"/>
  <c r="BM909" i="1"/>
  <c r="BM912" i="1"/>
  <c r="BM934" i="1"/>
  <c r="BU934" i="1"/>
  <c r="BU961" i="1"/>
  <c r="BU982" i="1"/>
  <c r="BU1009" i="1"/>
  <c r="BU1027" i="1"/>
  <c r="BY1027" i="1" s="1"/>
  <c r="D1027" i="1" s="1"/>
  <c r="BM723" i="1"/>
  <c r="BM725" i="1"/>
  <c r="BY732" i="1"/>
  <c r="D732" i="1" s="1"/>
  <c r="BY741" i="1"/>
  <c r="D741" i="1" s="1"/>
  <c r="BU743" i="1"/>
  <c r="BU775" i="1"/>
  <c r="BY823" i="1"/>
  <c r="D823" i="1" s="1"/>
  <c r="BY835" i="1"/>
  <c r="BY863" i="1"/>
  <c r="D863" i="1" s="1"/>
  <c r="BU919" i="1"/>
  <c r="BM953" i="1"/>
  <c r="BU958" i="1"/>
  <c r="BU976" i="1"/>
  <c r="BU1015" i="1"/>
  <c r="BU1016" i="1"/>
  <c r="BY1016" i="1" s="1"/>
  <c r="D1016" i="1" s="1"/>
  <c r="BU1020" i="1"/>
  <c r="BU1021" i="1"/>
  <c r="BM978" i="1"/>
  <c r="BU978" i="1"/>
  <c r="BM981" i="1"/>
  <c r="BY988" i="1"/>
  <c r="BU988" i="1"/>
  <c r="BU1001" i="1"/>
  <c r="BY1002" i="1"/>
  <c r="D1002" i="1" s="1"/>
  <c r="BU1004" i="1"/>
  <c r="BU1045" i="1"/>
  <c r="BM1054" i="1"/>
  <c r="BM1057" i="1"/>
  <c r="BY686" i="1"/>
  <c r="BM709" i="1"/>
  <c r="BU712" i="1"/>
  <c r="BM721" i="1"/>
  <c r="BU737" i="1"/>
  <c r="BM739" i="1"/>
  <c r="BU751" i="1"/>
  <c r="BM758" i="1"/>
  <c r="BM765" i="1"/>
  <c r="BM772" i="1"/>
  <c r="BM788" i="1"/>
  <c r="BM797" i="1"/>
  <c r="BM799" i="1"/>
  <c r="BM839" i="1"/>
  <c r="BU846" i="1"/>
  <c r="BM848" i="1"/>
  <c r="BU864" i="1"/>
  <c r="BM871" i="1"/>
  <c r="BM874" i="1"/>
  <c r="BU877" i="1"/>
  <c r="BU884" i="1"/>
  <c r="BM887" i="1"/>
  <c r="BM897" i="1"/>
  <c r="BU897" i="1"/>
  <c r="BU901" i="1"/>
  <c r="BY908" i="1"/>
  <c r="BU908" i="1"/>
  <c r="BU918" i="1"/>
  <c r="BM927" i="1"/>
  <c r="BU964" i="1"/>
  <c r="BM753" i="1"/>
  <c r="BM767" i="1"/>
  <c r="BY788" i="1"/>
  <c r="D788" i="1" s="1"/>
  <c r="BY795" i="1"/>
  <c r="D795" i="1" s="1"/>
  <c r="BU795" i="1"/>
  <c r="BU797" i="1"/>
  <c r="BM811" i="1"/>
  <c r="BY839" i="1"/>
  <c r="D839" i="1" s="1"/>
  <c r="BM873" i="1"/>
  <c r="BU880" i="1"/>
  <c r="BU887" i="1"/>
  <c r="BM890" i="1"/>
  <c r="BM893" i="1"/>
  <c r="BU921" i="1"/>
  <c r="BM924" i="1"/>
  <c r="BM936" i="1"/>
  <c r="BU970" i="1"/>
  <c r="BM987" i="1"/>
  <c r="BU1019" i="1"/>
  <c r="BY1025" i="1"/>
  <c r="BM1031" i="1"/>
  <c r="BY1034" i="1"/>
  <c r="D1034" i="1" s="1"/>
  <c r="BU981" i="1"/>
  <c r="BM1019" i="1"/>
  <c r="BU955" i="1"/>
  <c r="BU1011" i="1"/>
  <c r="BU1030" i="1"/>
  <c r="BU814" i="1"/>
  <c r="BU836" i="1"/>
  <c r="BU841" i="1"/>
  <c r="BY841" i="1" s="1"/>
  <c r="D841" i="1" s="1"/>
  <c r="BM850" i="1"/>
  <c r="BU855" i="1"/>
  <c r="BM866" i="1"/>
  <c r="BM886" i="1"/>
  <c r="BY893" i="1"/>
  <c r="BU893" i="1"/>
  <c r="BM896" i="1"/>
  <c r="BM904" i="1"/>
  <c r="BU911" i="1"/>
  <c r="BY911" i="1" s="1"/>
  <c r="D911" i="1" s="1"/>
  <c r="BM914" i="1"/>
  <c r="BU925" i="1"/>
  <c r="BM928" i="1"/>
  <c r="BM939" i="1"/>
  <c r="BU939" i="1"/>
  <c r="BM966" i="1"/>
  <c r="BM1002" i="1"/>
  <c r="BM1010" i="1"/>
  <c r="BM1014" i="1"/>
  <c r="BM1018" i="1"/>
  <c r="BY1019" i="1"/>
  <c r="D1019" i="1" s="1"/>
  <c r="BM1045" i="1"/>
  <c r="BM1053" i="1"/>
  <c r="BU1053" i="1"/>
  <c r="C1994" i="7"/>
  <c r="C209" i="6"/>
  <c r="C70" i="1"/>
  <c r="C61" i="1"/>
  <c r="C46" i="1"/>
  <c r="C39" i="3"/>
  <c r="C1954" i="7"/>
  <c r="C67" i="1"/>
  <c r="C927" i="3"/>
  <c r="C125" i="5"/>
  <c r="C1056" i="5"/>
  <c r="C4" i="1"/>
  <c r="C75" i="4"/>
  <c r="C122" i="9"/>
  <c r="C1886" i="6"/>
  <c r="C13" i="1"/>
  <c r="C19" i="1"/>
  <c r="C25" i="1"/>
  <c r="C31" i="1"/>
  <c r="C52" i="1"/>
  <c r="C65" i="5"/>
  <c r="C294" i="5"/>
  <c r="C7" i="1"/>
  <c r="C37" i="1"/>
  <c r="C73" i="1"/>
  <c r="C88" i="4"/>
  <c r="C352" i="5"/>
  <c r="C48" i="6"/>
  <c r="C6" i="1"/>
  <c r="C58" i="1"/>
  <c r="C79" i="1"/>
  <c r="C22" i="4"/>
  <c r="C446" i="5"/>
  <c r="C253" i="8"/>
  <c r="C43" i="1"/>
  <c r="C544" i="5"/>
  <c r="C64" i="1"/>
  <c r="C97" i="1"/>
  <c r="C26" i="5"/>
  <c r="C810" i="5"/>
  <c r="C773" i="9"/>
  <c r="C49" i="1"/>
  <c r="C1409" i="4"/>
  <c r="C1170" i="5"/>
  <c r="C998" i="5"/>
  <c r="C10" i="1"/>
  <c r="C16" i="1"/>
  <c r="C22" i="1"/>
  <c r="C28" i="1"/>
  <c r="C34" i="1"/>
  <c r="C108" i="1"/>
  <c r="C55" i="1"/>
  <c r="C111" i="1"/>
  <c r="C1222" i="4"/>
  <c r="C6" i="5"/>
  <c r="C40" i="1"/>
  <c r="C76" i="1"/>
  <c r="C82" i="1"/>
  <c r="C472" i="5"/>
  <c r="BY65" i="1"/>
  <c r="D65" i="1" s="1"/>
  <c r="BY50" i="1"/>
  <c r="D50" i="1" s="1"/>
  <c r="BY55" i="1"/>
  <c r="D55" i="1" s="1"/>
  <c r="BY86" i="1"/>
  <c r="BY9" i="1"/>
  <c r="D9" i="1" s="1"/>
  <c r="BY11" i="1"/>
  <c r="D11" i="1" s="1"/>
  <c r="BY15" i="1"/>
  <c r="D15" i="1" s="1"/>
  <c r="BY17" i="1"/>
  <c r="D17" i="1" s="1"/>
  <c r="BY21" i="1"/>
  <c r="D21" i="1" s="1"/>
  <c r="BY23" i="1"/>
  <c r="D23" i="1" s="1"/>
  <c r="BY27" i="1"/>
  <c r="D27" i="1" s="1"/>
  <c r="BY29" i="1"/>
  <c r="D29" i="1" s="1"/>
  <c r="BY33" i="1"/>
  <c r="D33" i="1" s="1"/>
  <c r="BY35" i="1"/>
  <c r="D35" i="1" s="1"/>
  <c r="BY40" i="1"/>
  <c r="D40" i="1" s="1"/>
  <c r="BU47" i="1"/>
  <c r="BY69" i="1"/>
  <c r="D69" i="1" s="1"/>
  <c r="BY71" i="1"/>
  <c r="D71" i="1" s="1"/>
  <c r="BY76" i="1"/>
  <c r="D76" i="1" s="1"/>
  <c r="BU94" i="1"/>
  <c r="BY94" i="1" s="1"/>
  <c r="D94" i="1" s="1"/>
  <c r="D97" i="1"/>
  <c r="BY39" i="1"/>
  <c r="D39" i="1" s="1"/>
  <c r="BU68" i="1"/>
  <c r="BY77" i="1"/>
  <c r="D77" i="1" s="1"/>
  <c r="BY85" i="1"/>
  <c r="D85" i="1" s="1"/>
  <c r="BY89" i="1"/>
  <c r="D89" i="1" s="1"/>
  <c r="BY113" i="1"/>
  <c r="D113" i="1" s="1"/>
  <c r="BU26" i="1"/>
  <c r="BU32" i="1"/>
  <c r="BY41" i="1"/>
  <c r="D41" i="1" s="1"/>
  <c r="BY46" i="1"/>
  <c r="D46" i="1" s="1"/>
  <c r="BU53" i="1"/>
  <c r="BY53" i="1" s="1"/>
  <c r="D53" i="1" s="1"/>
  <c r="BY75" i="1"/>
  <c r="D75" i="1" s="1"/>
  <c r="BY81" i="1"/>
  <c r="D81" i="1" s="1"/>
  <c r="BU38" i="1"/>
  <c r="BY62" i="1"/>
  <c r="D62" i="1" s="1"/>
  <c r="BY67" i="1"/>
  <c r="D67" i="1" s="1"/>
  <c r="BU74" i="1"/>
  <c r="BY74" i="1" s="1"/>
  <c r="D74" i="1" s="1"/>
  <c r="BY93" i="1"/>
  <c r="D93" i="1" s="1"/>
  <c r="BY98" i="1"/>
  <c r="D98" i="1" s="1"/>
  <c r="BU117" i="1"/>
  <c r="BY117" i="1" s="1"/>
  <c r="D117" i="1" s="1"/>
  <c r="BY31" i="1"/>
  <c r="D31" i="1" s="1"/>
  <c r="BY47" i="1"/>
  <c r="D47" i="1" s="1"/>
  <c r="BY52" i="1"/>
  <c r="D52" i="1" s="1"/>
  <c r="BU59" i="1"/>
  <c r="BY96" i="1"/>
  <c r="D96" i="1" s="1"/>
  <c r="BU126" i="1"/>
  <c r="BY126" i="1" s="1"/>
  <c r="D126" i="1" s="1"/>
  <c r="BY68" i="1"/>
  <c r="D68" i="1" s="1"/>
  <c r="BY104" i="1"/>
  <c r="BY8" i="1"/>
  <c r="D8" i="1" s="1"/>
  <c r="BY12" i="1"/>
  <c r="D12" i="1" s="1"/>
  <c r="BY14" i="1"/>
  <c r="D14" i="1" s="1"/>
  <c r="BY18" i="1"/>
  <c r="D18" i="1" s="1"/>
  <c r="BY20" i="1"/>
  <c r="D20" i="1" s="1"/>
  <c r="BY24" i="1"/>
  <c r="D24" i="1" s="1"/>
  <c r="BY26" i="1"/>
  <c r="D26" i="1" s="1"/>
  <c r="BY30" i="1"/>
  <c r="D30" i="1" s="1"/>
  <c r="BY32" i="1"/>
  <c r="D32" i="1" s="1"/>
  <c r="BY36" i="1"/>
  <c r="D36" i="1" s="1"/>
  <c r="BY51" i="1"/>
  <c r="D51" i="1" s="1"/>
  <c r="BY58" i="1"/>
  <c r="D58" i="1" s="1"/>
  <c r="BU65" i="1"/>
  <c r="BY79" i="1"/>
  <c r="D79" i="1" s="1"/>
  <c r="BU87" i="1"/>
  <c r="BY87" i="1" s="1"/>
  <c r="D87" i="1" s="1"/>
  <c r="D99" i="1"/>
  <c r="BY6" i="1"/>
  <c r="D6" i="1" s="1"/>
  <c r="BY38" i="1"/>
  <c r="D38" i="1" s="1"/>
  <c r="BY43" i="1"/>
  <c r="D43" i="1" s="1"/>
  <c r="BU50" i="1"/>
  <c r="BY72" i="1"/>
  <c r="D72" i="1" s="1"/>
  <c r="BY80" i="1"/>
  <c r="D80" i="1" s="1"/>
  <c r="BY103" i="1"/>
  <c r="D103" i="1" s="1"/>
  <c r="BY122" i="1"/>
  <c r="D122" i="1" s="1"/>
  <c r="BY59" i="1"/>
  <c r="D59" i="1" s="1"/>
  <c r="BY88" i="1"/>
  <c r="D88" i="1" s="1"/>
  <c r="BU5" i="1"/>
  <c r="BY5" i="1" s="1"/>
  <c r="D5" i="1" s="1"/>
  <c r="BY44" i="1"/>
  <c r="D44" i="1" s="1"/>
  <c r="BY49" i="1"/>
  <c r="D49" i="1" s="1"/>
  <c r="BU56" i="1"/>
  <c r="BY56" i="1" s="1"/>
  <c r="D56" i="1" s="1"/>
  <c r="BU77" i="1"/>
  <c r="BY95" i="1"/>
  <c r="BU106" i="1"/>
  <c r="BY106" i="1" s="1"/>
  <c r="D106" i="1" s="1"/>
  <c r="BY110" i="1"/>
  <c r="D110" i="1" s="1"/>
  <c r="C93" i="1"/>
  <c r="C100" i="1"/>
  <c r="BY121" i="1"/>
  <c r="BY131" i="1"/>
  <c r="D131" i="1" s="1"/>
  <c r="BY138" i="1"/>
  <c r="D138" i="1" s="1"/>
  <c r="BY144" i="1"/>
  <c r="D144" i="1" s="1"/>
  <c r="BY307" i="1"/>
  <c r="D307" i="1" s="1"/>
  <c r="D376" i="1"/>
  <c r="C86" i="1"/>
  <c r="BP91" i="1"/>
  <c r="BY91" i="1" s="1"/>
  <c r="D91" i="1" s="1"/>
  <c r="BP102" i="1"/>
  <c r="BY102" i="1" s="1"/>
  <c r="D102" i="1" s="1"/>
  <c r="C104" i="1"/>
  <c r="BY123" i="1"/>
  <c r="D123" i="1" s="1"/>
  <c r="BY130" i="1"/>
  <c r="D130" i="1" s="1"/>
  <c r="BP177" i="1"/>
  <c r="BY177" i="1" s="1"/>
  <c r="D177" i="1" s="1"/>
  <c r="BP252" i="1"/>
  <c r="BY252" i="1" s="1"/>
  <c r="D252" i="1" s="1"/>
  <c r="BM85" i="1"/>
  <c r="D86" i="1"/>
  <c r="BM89" i="1"/>
  <c r="C90" i="1"/>
  <c r="BM96" i="1"/>
  <c r="BM103" i="1"/>
  <c r="D104" i="1"/>
  <c r="BY108" i="1"/>
  <c r="BY129" i="1"/>
  <c r="D129" i="1" s="1"/>
  <c r="BY162" i="1"/>
  <c r="D162" i="1" s="1"/>
  <c r="BY166" i="1"/>
  <c r="D166" i="1" s="1"/>
  <c r="BY268" i="1"/>
  <c r="D268" i="1" s="1"/>
  <c r="C83" i="1"/>
  <c r="C101" i="1"/>
  <c r="BY109" i="1"/>
  <c r="D109" i="1" s="1"/>
  <c r="BM111" i="1"/>
  <c r="C114" i="1"/>
  <c r="BY128" i="1"/>
  <c r="D128" i="1" s="1"/>
  <c r="BU137" i="1"/>
  <c r="BU143" i="1"/>
  <c r="BY143" i="1" s="1"/>
  <c r="D143" i="1" s="1"/>
  <c r="BY148" i="1"/>
  <c r="D148" i="1" s="1"/>
  <c r="BY149" i="1"/>
  <c r="D149" i="1" s="1"/>
  <c r="BU154" i="1"/>
  <c r="BY154" i="1" s="1"/>
  <c r="D154" i="1" s="1"/>
  <c r="BU155" i="1"/>
  <c r="BY169" i="1"/>
  <c r="D169" i="1" s="1"/>
  <c r="BU172" i="1"/>
  <c r="BY172" i="1" s="1"/>
  <c r="D172" i="1" s="1"/>
  <c r="BU208" i="1"/>
  <c r="BY208" i="1" s="1"/>
  <c r="D208" i="1" s="1"/>
  <c r="BY214" i="1"/>
  <c r="D214" i="1" s="1"/>
  <c r="BY219" i="1"/>
  <c r="BU248" i="1"/>
  <c r="BY248" i="1" s="1"/>
  <c r="D248" i="1" s="1"/>
  <c r="BM257" i="1"/>
  <c r="BU260" i="1"/>
  <c r="BY260" i="1" s="1"/>
  <c r="D260" i="1" s="1"/>
  <c r="BY265" i="1"/>
  <c r="D265" i="1" s="1"/>
  <c r="C5" i="1"/>
  <c r="C8" i="1"/>
  <c r="C11" i="1"/>
  <c r="C14" i="1"/>
  <c r="C17" i="1"/>
  <c r="C20" i="1"/>
  <c r="C23" i="1"/>
  <c r="C26" i="1"/>
  <c r="C29" i="1"/>
  <c r="C32" i="1"/>
  <c r="C35" i="1"/>
  <c r="C38" i="1"/>
  <c r="C41" i="1"/>
  <c r="C44" i="1"/>
  <c r="C47" i="1"/>
  <c r="C50" i="1"/>
  <c r="C53" i="1"/>
  <c r="C56" i="1"/>
  <c r="C59" i="1"/>
  <c r="C62" i="1"/>
  <c r="C65" i="1"/>
  <c r="C68" i="1"/>
  <c r="C71" i="1"/>
  <c r="C74" i="1"/>
  <c r="C77" i="1"/>
  <c r="C80" i="1"/>
  <c r="BY82" i="1"/>
  <c r="D82" i="1" s="1"/>
  <c r="BM86" i="1"/>
  <c r="C87" i="1"/>
  <c r="C94" i="1"/>
  <c r="BY100" i="1"/>
  <c r="D100" i="1" s="1"/>
  <c r="BM104" i="1"/>
  <c r="C105" i="1"/>
  <c r="BM112" i="1"/>
  <c r="D116" i="1"/>
  <c r="BY127" i="1"/>
  <c r="D127" i="1" s="1"/>
  <c r="BU135" i="1"/>
  <c r="BY137" i="1"/>
  <c r="D137" i="1" s="1"/>
  <c r="BU141" i="1"/>
  <c r="BY141" i="1" s="1"/>
  <c r="D141" i="1" s="1"/>
  <c r="BU157" i="1"/>
  <c r="BY157" i="1" s="1"/>
  <c r="D157" i="1" s="1"/>
  <c r="BM165" i="1"/>
  <c r="BU202" i="1"/>
  <c r="BY202" i="1" s="1"/>
  <c r="D202" i="1" s="1"/>
  <c r="C236" i="1"/>
  <c r="BY242" i="1"/>
  <c r="D242" i="1" s="1"/>
  <c r="BY264" i="1"/>
  <c r="D264" i="1" s="1"/>
  <c r="BY283" i="1"/>
  <c r="D283" i="1" s="1"/>
  <c r="C98" i="1"/>
  <c r="BY111" i="1"/>
  <c r="D111" i="1" s="1"/>
  <c r="BM114" i="1"/>
  <c r="D115" i="1"/>
  <c r="BU115" i="1"/>
  <c r="C117" i="1"/>
  <c r="BY136" i="1"/>
  <c r="D136" i="1" s="1"/>
  <c r="BY142" i="1"/>
  <c r="D142" i="1" s="1"/>
  <c r="BY147" i="1"/>
  <c r="D147" i="1" s="1"/>
  <c r="BY151" i="1"/>
  <c r="D151" i="1" s="1"/>
  <c r="BY152" i="1"/>
  <c r="D152" i="1" s="1"/>
  <c r="BP159" i="1"/>
  <c r="BY159" i="1" s="1"/>
  <c r="D159" i="1" s="1"/>
  <c r="BU165" i="1"/>
  <c r="BY165" i="1" s="1"/>
  <c r="D165" i="1" s="1"/>
  <c r="BU178" i="1"/>
  <c r="BU184" i="1"/>
  <c r="BY184" i="1" s="1"/>
  <c r="D184" i="1" s="1"/>
  <c r="BU190" i="1"/>
  <c r="BY190" i="1" s="1"/>
  <c r="D190" i="1" s="1"/>
  <c r="BU196" i="1"/>
  <c r="BY196" i="1" s="1"/>
  <c r="D196" i="1" s="1"/>
  <c r="BY217" i="1"/>
  <c r="D217" i="1" s="1"/>
  <c r="C240" i="1"/>
  <c r="BY83" i="1"/>
  <c r="D83" i="1" s="1"/>
  <c r="C84" i="1"/>
  <c r="BY90" i="1"/>
  <c r="D90" i="1" s="1"/>
  <c r="C91" i="1"/>
  <c r="BY97" i="1"/>
  <c r="BY101" i="1"/>
  <c r="D101" i="1" s="1"/>
  <c r="C102" i="1"/>
  <c r="BY112" i="1"/>
  <c r="D112" i="1" s="1"/>
  <c r="BY135" i="1"/>
  <c r="D135" i="1" s="1"/>
  <c r="BY175" i="1"/>
  <c r="D175" i="1" s="1"/>
  <c r="BY178" i="1"/>
  <c r="D178" i="1" s="1"/>
  <c r="BY199" i="1"/>
  <c r="D199" i="1" s="1"/>
  <c r="BY228" i="1"/>
  <c r="BY232" i="1"/>
  <c r="D232" i="1" s="1"/>
  <c r="BY249" i="1"/>
  <c r="D249" i="1" s="1"/>
  <c r="BP282" i="1"/>
  <c r="BY282" i="1" s="1"/>
  <c r="D282" i="1" s="1"/>
  <c r="D84" i="1"/>
  <c r="C95" i="1"/>
  <c r="BY114" i="1"/>
  <c r="D114" i="1" s="1"/>
  <c r="C120" i="1"/>
  <c r="BU145" i="1"/>
  <c r="BY145" i="1" s="1"/>
  <c r="D145" i="1" s="1"/>
  <c r="BM146" i="1"/>
  <c r="BY155" i="1"/>
  <c r="D155" i="1" s="1"/>
  <c r="BY171" i="1"/>
  <c r="D171" i="1" s="1"/>
  <c r="BY210" i="1"/>
  <c r="D210" i="1" s="1"/>
  <c r="BY213" i="1"/>
  <c r="D213" i="1" s="1"/>
  <c r="BU244" i="1"/>
  <c r="BY244" i="1" s="1"/>
  <c r="D244" i="1" s="1"/>
  <c r="BY254" i="1"/>
  <c r="D254" i="1" s="1"/>
  <c r="C9" i="1"/>
  <c r="C12" i="1"/>
  <c r="C15" i="1"/>
  <c r="C18" i="1"/>
  <c r="C21" i="1"/>
  <c r="C24" i="1"/>
  <c r="C27" i="1"/>
  <c r="C30" i="1"/>
  <c r="C33" i="1"/>
  <c r="C36" i="1"/>
  <c r="C39" i="1"/>
  <c r="C42" i="1"/>
  <c r="C45" i="1"/>
  <c r="C48" i="1"/>
  <c r="C51" i="1"/>
  <c r="C54" i="1"/>
  <c r="C57" i="1"/>
  <c r="C60" i="1"/>
  <c r="C63" i="1"/>
  <c r="C66" i="1"/>
  <c r="C69" i="1"/>
  <c r="C72" i="1"/>
  <c r="C75" i="1"/>
  <c r="C78" i="1"/>
  <c r="C81" i="1"/>
  <c r="C88" i="1"/>
  <c r="D95" i="1"/>
  <c r="C99" i="1"/>
  <c r="BY115" i="1"/>
  <c r="BU132" i="1"/>
  <c r="BY132" i="1" s="1"/>
  <c r="D132" i="1" s="1"/>
  <c r="BY134" i="1"/>
  <c r="D134" i="1" s="1"/>
  <c r="BM174" i="1"/>
  <c r="BY204" i="1"/>
  <c r="D204" i="1" s="1"/>
  <c r="BY207" i="1"/>
  <c r="D207" i="1" s="1"/>
  <c r="C224" i="1"/>
  <c r="BY234" i="1"/>
  <c r="BY245" i="1"/>
  <c r="BU272" i="1"/>
  <c r="BY272" i="1" s="1"/>
  <c r="D272" i="1" s="1"/>
  <c r="C92" i="1"/>
  <c r="BM106" i="1"/>
  <c r="D121" i="1"/>
  <c r="C123" i="1"/>
  <c r="BY133" i="1"/>
  <c r="D133" i="1" s="1"/>
  <c r="BU140" i="1"/>
  <c r="BY140" i="1" s="1"/>
  <c r="D140" i="1" s="1"/>
  <c r="BY146" i="1"/>
  <c r="D146" i="1" s="1"/>
  <c r="BY150" i="1"/>
  <c r="D150" i="1" s="1"/>
  <c r="BU160" i="1"/>
  <c r="BU174" i="1"/>
  <c r="BY174" i="1" s="1"/>
  <c r="D174" i="1" s="1"/>
  <c r="BU177" i="1"/>
  <c r="BY180" i="1"/>
  <c r="D180" i="1" s="1"/>
  <c r="BY186" i="1"/>
  <c r="D186" i="1" s="1"/>
  <c r="BY192" i="1"/>
  <c r="D192" i="1" s="1"/>
  <c r="BY198" i="1"/>
  <c r="D198" i="1" s="1"/>
  <c r="BY201" i="1"/>
  <c r="BY226" i="1"/>
  <c r="D226" i="1" s="1"/>
  <c r="BU229" i="1"/>
  <c r="BY229" i="1" s="1"/>
  <c r="D229" i="1" s="1"/>
  <c r="BU252" i="1"/>
  <c r="C85" i="1"/>
  <c r="BM95" i="1"/>
  <c r="C96" i="1"/>
  <c r="C103" i="1"/>
  <c r="BY105" i="1"/>
  <c r="D105" i="1" s="1"/>
  <c r="BY118" i="1"/>
  <c r="D118" i="1" s="1"/>
  <c r="BU153" i="1"/>
  <c r="BY153" i="1" s="1"/>
  <c r="D153" i="1" s="1"/>
  <c r="BY160" i="1"/>
  <c r="D160" i="1" s="1"/>
  <c r="BP168" i="1"/>
  <c r="BY168" i="1" s="1"/>
  <c r="D168" i="1" s="1"/>
  <c r="BY216" i="1"/>
  <c r="D216" i="1" s="1"/>
  <c r="BY220" i="1"/>
  <c r="D220" i="1" s="1"/>
  <c r="BY231" i="1"/>
  <c r="D231" i="1" s="1"/>
  <c r="BY241" i="1"/>
  <c r="D241" i="1" s="1"/>
  <c r="C1055" i="1"/>
  <c r="C1052" i="1"/>
  <c r="C1049" i="1"/>
  <c r="C1046" i="1"/>
  <c r="C1043" i="1"/>
  <c r="C1040" i="1"/>
  <c r="C1037" i="1"/>
  <c r="C1034" i="1"/>
  <c r="C1031" i="1"/>
  <c r="C1028" i="1"/>
  <c r="C1025" i="1"/>
  <c r="C1022" i="1"/>
  <c r="C1019" i="1"/>
  <c r="C1016" i="1"/>
  <c r="C1057" i="1"/>
  <c r="C1054" i="1"/>
  <c r="C1051" i="1"/>
  <c r="C1048" i="1"/>
  <c r="C1045" i="1"/>
  <c r="C1042" i="1"/>
  <c r="C1039" i="1"/>
  <c r="C1036" i="1"/>
  <c r="C1033" i="1"/>
  <c r="C1056" i="1"/>
  <c r="C1053" i="1"/>
  <c r="C1050" i="1"/>
  <c r="C1015" i="1"/>
  <c r="C1012" i="1"/>
  <c r="C1009" i="1"/>
  <c r="C1006" i="1"/>
  <c r="C1003" i="1"/>
  <c r="C1000" i="1"/>
  <c r="C997" i="1"/>
  <c r="C994" i="1"/>
  <c r="C991" i="1"/>
  <c r="C988" i="1"/>
  <c r="C985" i="1"/>
  <c r="C982" i="1"/>
  <c r="C979" i="1"/>
  <c r="C976" i="1"/>
  <c r="C973" i="1"/>
  <c r="C970" i="1"/>
  <c r="C967" i="1"/>
  <c r="C964" i="1"/>
  <c r="C961" i="1"/>
  <c r="C958" i="1"/>
  <c r="C955" i="1"/>
  <c r="C952" i="1"/>
  <c r="C949" i="1"/>
  <c r="C946" i="1"/>
  <c r="C943" i="1"/>
  <c r="C940" i="1"/>
  <c r="C937" i="1"/>
  <c r="C934" i="1"/>
  <c r="C931" i="1"/>
  <c r="C928" i="1"/>
  <c r="C925" i="1"/>
  <c r="C922" i="1"/>
  <c r="C919" i="1"/>
  <c r="C1032" i="1"/>
  <c r="C1027" i="1"/>
  <c r="C1023" i="1"/>
  <c r="C1018" i="1"/>
  <c r="C1014" i="1"/>
  <c r="C1011" i="1"/>
  <c r="C1008" i="1"/>
  <c r="C1005" i="1"/>
  <c r="C1002" i="1"/>
  <c r="C999" i="1"/>
  <c r="C996" i="1"/>
  <c r="C993" i="1"/>
  <c r="C990" i="1"/>
  <c r="C987" i="1"/>
  <c r="C984" i="1"/>
  <c r="C981" i="1"/>
  <c r="C978" i="1"/>
  <c r="C975" i="1"/>
  <c r="C972" i="1"/>
  <c r="C969" i="1"/>
  <c r="C966" i="1"/>
  <c r="C963" i="1"/>
  <c r="C960" i="1"/>
  <c r="C957" i="1"/>
  <c r="C954" i="1"/>
  <c r="C951" i="1"/>
  <c r="C948" i="1"/>
  <c r="C945" i="1"/>
  <c r="C1044" i="1"/>
  <c r="C1041" i="1"/>
  <c r="C1038" i="1"/>
  <c r="C1030" i="1"/>
  <c r="C1026" i="1"/>
  <c r="C1021" i="1"/>
  <c r="C1017" i="1"/>
  <c r="C1047" i="1"/>
  <c r="C1013" i="1"/>
  <c r="C1010" i="1"/>
  <c r="C1007" i="1"/>
  <c r="C1004" i="1"/>
  <c r="C1001" i="1"/>
  <c r="C998" i="1"/>
  <c r="C995" i="1"/>
  <c r="C992" i="1"/>
  <c r="C989" i="1"/>
  <c r="C986" i="1"/>
  <c r="C983" i="1"/>
  <c r="C980" i="1"/>
  <c r="C977" i="1"/>
  <c r="C974" i="1"/>
  <c r="C971" i="1"/>
  <c r="C968" i="1"/>
  <c r="C965" i="1"/>
  <c r="C962" i="1"/>
  <c r="C959" i="1"/>
  <c r="C956" i="1"/>
  <c r="C953" i="1"/>
  <c r="C950" i="1"/>
  <c r="C947" i="1"/>
  <c r="C944" i="1"/>
  <c r="C941" i="1"/>
  <c r="C938" i="1"/>
  <c r="C935" i="1"/>
  <c r="C932" i="1"/>
  <c r="C929" i="1"/>
  <c r="C926" i="1"/>
  <c r="C1035" i="1"/>
  <c r="C936" i="1"/>
  <c r="C927" i="1"/>
  <c r="C914" i="1"/>
  <c r="C911" i="1"/>
  <c r="C908" i="1"/>
  <c r="C905" i="1"/>
  <c r="C902" i="1"/>
  <c r="C899" i="1"/>
  <c r="C896" i="1"/>
  <c r="C893" i="1"/>
  <c r="C890" i="1"/>
  <c r="C887" i="1"/>
  <c r="C884" i="1"/>
  <c r="C881" i="1"/>
  <c r="C878" i="1"/>
  <c r="C875" i="1"/>
  <c r="C872" i="1"/>
  <c r="C869" i="1"/>
  <c r="C864" i="1"/>
  <c r="C858" i="1"/>
  <c r="C852" i="1"/>
  <c r="C846" i="1"/>
  <c r="C840" i="1"/>
  <c r="C921" i="1"/>
  <c r="C917" i="1"/>
  <c r="C863" i="1"/>
  <c r="C857" i="1"/>
  <c r="C851" i="1"/>
  <c r="C845" i="1"/>
  <c r="C839" i="1"/>
  <c r="C833" i="1"/>
  <c r="C827" i="1"/>
  <c r="C821" i="1"/>
  <c r="C815" i="1"/>
  <c r="C809" i="1"/>
  <c r="C942" i="1"/>
  <c r="C933" i="1"/>
  <c r="C916" i="1"/>
  <c r="C913" i="1"/>
  <c r="C910" i="1"/>
  <c r="C907" i="1"/>
  <c r="C904" i="1"/>
  <c r="C901" i="1"/>
  <c r="C898" i="1"/>
  <c r="C895" i="1"/>
  <c r="C892" i="1"/>
  <c r="C889" i="1"/>
  <c r="C886" i="1"/>
  <c r="C883" i="1"/>
  <c r="C880" i="1"/>
  <c r="C877" i="1"/>
  <c r="C874" i="1"/>
  <c r="C871" i="1"/>
  <c r="C868" i="1"/>
  <c r="C862" i="1"/>
  <c r="C856" i="1"/>
  <c r="C850" i="1"/>
  <c r="C844" i="1"/>
  <c r="C838" i="1"/>
  <c r="C832" i="1"/>
  <c r="C826" i="1"/>
  <c r="C820" i="1"/>
  <c r="C924" i="1"/>
  <c r="C920" i="1"/>
  <c r="C1024" i="1"/>
  <c r="C867" i="1"/>
  <c r="C861" i="1"/>
  <c r="C1020" i="1"/>
  <c r="C939" i="1"/>
  <c r="C930" i="1"/>
  <c r="C915" i="1"/>
  <c r="C912" i="1"/>
  <c r="C909" i="1"/>
  <c r="C906" i="1"/>
  <c r="C903" i="1"/>
  <c r="C900" i="1"/>
  <c r="C897" i="1"/>
  <c r="C894" i="1"/>
  <c r="C891" i="1"/>
  <c r="C888" i="1"/>
  <c r="C885" i="1"/>
  <c r="C882" i="1"/>
  <c r="C879" i="1"/>
  <c r="C876" i="1"/>
  <c r="C873" i="1"/>
  <c r="C870" i="1"/>
  <c r="C866" i="1"/>
  <c r="C860" i="1"/>
  <c r="C854" i="1"/>
  <c r="C848" i="1"/>
  <c r="C842" i="1"/>
  <c r="C836" i="1"/>
  <c r="C1029" i="1"/>
  <c r="C923" i="1"/>
  <c r="C918" i="1"/>
  <c r="C806" i="1"/>
  <c r="C800" i="1"/>
  <c r="C794" i="1"/>
  <c r="C788" i="1"/>
  <c r="C782" i="1"/>
  <c r="C776" i="1"/>
  <c r="C770" i="1"/>
  <c r="C764" i="1"/>
  <c r="C758" i="1"/>
  <c r="C752" i="1"/>
  <c r="C746" i="1"/>
  <c r="C740" i="1"/>
  <c r="C734" i="1"/>
  <c r="C728" i="1"/>
  <c r="C722" i="1"/>
  <c r="C865" i="1"/>
  <c r="C855" i="1"/>
  <c r="C830" i="1"/>
  <c r="C824" i="1"/>
  <c r="C818" i="1"/>
  <c r="C859" i="1"/>
  <c r="C841" i="1"/>
  <c r="C835" i="1"/>
  <c r="C831" i="1"/>
  <c r="C829" i="1"/>
  <c r="C825" i="1"/>
  <c r="C823" i="1"/>
  <c r="C819" i="1"/>
  <c r="C817" i="1"/>
  <c r="C805" i="1"/>
  <c r="C799" i="1"/>
  <c r="C793" i="1"/>
  <c r="C787" i="1"/>
  <c r="C781" i="1"/>
  <c r="C775" i="1"/>
  <c r="C769" i="1"/>
  <c r="C763" i="1"/>
  <c r="C757" i="1"/>
  <c r="C751" i="1"/>
  <c r="C745" i="1"/>
  <c r="C739" i="1"/>
  <c r="C733" i="1"/>
  <c r="C727" i="1"/>
  <c r="C721" i="1"/>
  <c r="C715" i="1"/>
  <c r="C709" i="1"/>
  <c r="C703" i="1"/>
  <c r="C697" i="1"/>
  <c r="C691" i="1"/>
  <c r="C685" i="1"/>
  <c r="C834" i="1"/>
  <c r="C828" i="1"/>
  <c r="C822" i="1"/>
  <c r="C816" i="1"/>
  <c r="C837" i="1"/>
  <c r="C804" i="1"/>
  <c r="C798" i="1"/>
  <c r="C792" i="1"/>
  <c r="C786" i="1"/>
  <c r="C780" i="1"/>
  <c r="C774" i="1"/>
  <c r="C768" i="1"/>
  <c r="C762" i="1"/>
  <c r="C756" i="1"/>
  <c r="C750" i="1"/>
  <c r="C744" i="1"/>
  <c r="C738" i="1"/>
  <c r="C732" i="1"/>
  <c r="C726" i="1"/>
  <c r="C720" i="1"/>
  <c r="C714" i="1"/>
  <c r="C708" i="1"/>
  <c r="C847" i="1"/>
  <c r="C814" i="1"/>
  <c r="C813" i="1"/>
  <c r="C843" i="1"/>
  <c r="C812" i="1"/>
  <c r="C803" i="1"/>
  <c r="C797" i="1"/>
  <c r="C791" i="1"/>
  <c r="C785" i="1"/>
  <c r="C779" i="1"/>
  <c r="C773" i="1"/>
  <c r="C767" i="1"/>
  <c r="C761" i="1"/>
  <c r="C755" i="1"/>
  <c r="C749" i="1"/>
  <c r="C743" i="1"/>
  <c r="C737" i="1"/>
  <c r="C731" i="1"/>
  <c r="C725" i="1"/>
  <c r="C719" i="1"/>
  <c r="C713" i="1"/>
  <c r="C811" i="1"/>
  <c r="C802" i="1"/>
  <c r="C796" i="1"/>
  <c r="C790" i="1"/>
  <c r="C784" i="1"/>
  <c r="C778" i="1"/>
  <c r="C772" i="1"/>
  <c r="C766" i="1"/>
  <c r="C760" i="1"/>
  <c r="C754" i="1"/>
  <c r="C748" i="1"/>
  <c r="C742" i="1"/>
  <c r="C736" i="1"/>
  <c r="C730" i="1"/>
  <c r="C724" i="1"/>
  <c r="C718" i="1"/>
  <c r="C853" i="1"/>
  <c r="C849" i="1"/>
  <c r="C810" i="1"/>
  <c r="C801" i="1"/>
  <c r="C795" i="1"/>
  <c r="C789" i="1"/>
  <c r="C783" i="1"/>
  <c r="C777" i="1"/>
  <c r="C771" i="1"/>
  <c r="C765" i="1"/>
  <c r="C759" i="1"/>
  <c r="C753" i="1"/>
  <c r="C747" i="1"/>
  <c r="C741" i="1"/>
  <c r="C735" i="1"/>
  <c r="C729" i="1"/>
  <c r="C723" i="1"/>
  <c r="C717" i="1"/>
  <c r="C711" i="1"/>
  <c r="C705" i="1"/>
  <c r="C808" i="1"/>
  <c r="C807" i="1"/>
  <c r="C706" i="1"/>
  <c r="C704" i="1"/>
  <c r="C692" i="1"/>
  <c r="C680" i="1"/>
  <c r="C679" i="1"/>
  <c r="C673" i="1"/>
  <c r="C667" i="1"/>
  <c r="C661" i="1"/>
  <c r="C655" i="1"/>
  <c r="C649" i="1"/>
  <c r="C643" i="1"/>
  <c r="C637" i="1"/>
  <c r="C631" i="1"/>
  <c r="C625" i="1"/>
  <c r="C619" i="1"/>
  <c r="C613" i="1"/>
  <c r="C607" i="1"/>
  <c r="C601" i="1"/>
  <c r="C595" i="1"/>
  <c r="C589" i="1"/>
  <c r="C707" i="1"/>
  <c r="C702" i="1"/>
  <c r="C701" i="1"/>
  <c r="C690" i="1"/>
  <c r="C689" i="1"/>
  <c r="C700" i="1"/>
  <c r="C688" i="1"/>
  <c r="C678" i="1"/>
  <c r="C672" i="1"/>
  <c r="C666" i="1"/>
  <c r="C660" i="1"/>
  <c r="C654" i="1"/>
  <c r="C648" i="1"/>
  <c r="C642" i="1"/>
  <c r="C636" i="1"/>
  <c r="C630" i="1"/>
  <c r="C624" i="1"/>
  <c r="C618" i="1"/>
  <c r="C612" i="1"/>
  <c r="C606" i="1"/>
  <c r="C600" i="1"/>
  <c r="C594" i="1"/>
  <c r="C588" i="1"/>
  <c r="C582" i="1"/>
  <c r="C576" i="1"/>
  <c r="C570" i="1"/>
  <c r="C564" i="1"/>
  <c r="C558" i="1"/>
  <c r="C552" i="1"/>
  <c r="C716" i="1"/>
  <c r="C699" i="1"/>
  <c r="C687" i="1"/>
  <c r="C677" i="1"/>
  <c r="C671" i="1"/>
  <c r="C665" i="1"/>
  <c r="C659" i="1"/>
  <c r="C653" i="1"/>
  <c r="C647" i="1"/>
  <c r="C641" i="1"/>
  <c r="C635" i="1"/>
  <c r="C629" i="1"/>
  <c r="C623" i="1"/>
  <c r="C617" i="1"/>
  <c r="C611" i="1"/>
  <c r="C605" i="1"/>
  <c r="C599" i="1"/>
  <c r="C593" i="1"/>
  <c r="C587" i="1"/>
  <c r="C581" i="1"/>
  <c r="C575" i="1"/>
  <c r="C569" i="1"/>
  <c r="C563" i="1"/>
  <c r="C557" i="1"/>
  <c r="C551" i="1"/>
  <c r="C545" i="1"/>
  <c r="C539" i="1"/>
  <c r="C710" i="1"/>
  <c r="C698" i="1"/>
  <c r="C686" i="1"/>
  <c r="C676" i="1"/>
  <c r="C670" i="1"/>
  <c r="C664" i="1"/>
  <c r="C658" i="1"/>
  <c r="C652" i="1"/>
  <c r="C646" i="1"/>
  <c r="C640" i="1"/>
  <c r="C634" i="1"/>
  <c r="C628" i="1"/>
  <c r="C622" i="1"/>
  <c r="C616" i="1"/>
  <c r="C610" i="1"/>
  <c r="C712" i="1"/>
  <c r="C696" i="1"/>
  <c r="C695" i="1"/>
  <c r="C684" i="1"/>
  <c r="C683" i="1"/>
  <c r="C694" i="1"/>
  <c r="C682" i="1"/>
  <c r="C675" i="1"/>
  <c r="C669" i="1"/>
  <c r="C663" i="1"/>
  <c r="C657" i="1"/>
  <c r="C651" i="1"/>
  <c r="C645" i="1"/>
  <c r="C639" i="1"/>
  <c r="C633" i="1"/>
  <c r="C627" i="1"/>
  <c r="C621" i="1"/>
  <c r="C615" i="1"/>
  <c r="C609" i="1"/>
  <c r="C603" i="1"/>
  <c r="C597" i="1"/>
  <c r="C591" i="1"/>
  <c r="C585" i="1"/>
  <c r="C579" i="1"/>
  <c r="C577" i="1"/>
  <c r="C571" i="1"/>
  <c r="C565" i="1"/>
  <c r="C559" i="1"/>
  <c r="C553" i="1"/>
  <c r="C531" i="1"/>
  <c r="C525" i="1"/>
  <c r="C519" i="1"/>
  <c r="C513" i="1"/>
  <c r="C507" i="1"/>
  <c r="C501" i="1"/>
  <c r="C644" i="1"/>
  <c r="C578" i="1"/>
  <c r="C550" i="1"/>
  <c r="C549" i="1"/>
  <c r="C538" i="1"/>
  <c r="C537" i="1"/>
  <c r="C650" i="1"/>
  <c r="C548" i="1"/>
  <c r="C536" i="1"/>
  <c r="C530" i="1"/>
  <c r="C524" i="1"/>
  <c r="C518" i="1"/>
  <c r="C512" i="1"/>
  <c r="C506" i="1"/>
  <c r="C500" i="1"/>
  <c r="C495" i="1"/>
  <c r="C491" i="1"/>
  <c r="C487" i="1"/>
  <c r="C483" i="1"/>
  <c r="C479" i="1"/>
  <c r="C475" i="1"/>
  <c r="C471" i="1"/>
  <c r="C467" i="1"/>
  <c r="C463" i="1"/>
  <c r="C459" i="1"/>
  <c r="C455" i="1"/>
  <c r="C451" i="1"/>
  <c r="C447" i="1"/>
  <c r="C443" i="1"/>
  <c r="C439" i="1"/>
  <c r="C435" i="1"/>
  <c r="C431" i="1"/>
  <c r="C427" i="1"/>
  <c r="C693" i="1"/>
  <c r="C656" i="1"/>
  <c r="C580" i="1"/>
  <c r="C681" i="1"/>
  <c r="C662" i="1"/>
  <c r="C620" i="1"/>
  <c r="C590" i="1"/>
  <c r="C547" i="1"/>
  <c r="C535" i="1"/>
  <c r="C529" i="1"/>
  <c r="C523" i="1"/>
  <c r="C517" i="1"/>
  <c r="C511" i="1"/>
  <c r="C505" i="1"/>
  <c r="C499" i="1"/>
  <c r="C596" i="1"/>
  <c r="C583" i="1"/>
  <c r="C546" i="1"/>
  <c r="C494" i="1"/>
  <c r="C490" i="1"/>
  <c r="C486" i="1"/>
  <c r="C482" i="1"/>
  <c r="C478" i="1"/>
  <c r="C474" i="1"/>
  <c r="C470" i="1"/>
  <c r="C466" i="1"/>
  <c r="C462" i="1"/>
  <c r="C458" i="1"/>
  <c r="C454" i="1"/>
  <c r="C450" i="1"/>
  <c r="C446" i="1"/>
  <c r="C442" i="1"/>
  <c r="C438" i="1"/>
  <c r="C434" i="1"/>
  <c r="C430" i="1"/>
  <c r="C626" i="1"/>
  <c r="C614" i="1"/>
  <c r="C584" i="1"/>
  <c r="C534" i="1"/>
  <c r="C528" i="1"/>
  <c r="C522" i="1"/>
  <c r="C516" i="1"/>
  <c r="C510" i="1"/>
  <c r="C504" i="1"/>
  <c r="C498" i="1"/>
  <c r="C668" i="1"/>
  <c r="C632" i="1"/>
  <c r="C602" i="1"/>
  <c r="C544" i="1"/>
  <c r="C543" i="1"/>
  <c r="C598" i="1"/>
  <c r="C592" i="1"/>
  <c r="C586" i="1"/>
  <c r="C542" i="1"/>
  <c r="C533" i="1"/>
  <c r="C527" i="1"/>
  <c r="C521" i="1"/>
  <c r="C515" i="1"/>
  <c r="C509" i="1"/>
  <c r="C503" i="1"/>
  <c r="C497" i="1"/>
  <c r="C493" i="1"/>
  <c r="C489" i="1"/>
  <c r="C485" i="1"/>
  <c r="C481" i="1"/>
  <c r="C477" i="1"/>
  <c r="C473" i="1"/>
  <c r="C469" i="1"/>
  <c r="C465" i="1"/>
  <c r="C461" i="1"/>
  <c r="C457" i="1"/>
  <c r="C453" i="1"/>
  <c r="C449" i="1"/>
  <c r="C445" i="1"/>
  <c r="C441" i="1"/>
  <c r="C437" i="1"/>
  <c r="C674" i="1"/>
  <c r="C638" i="1"/>
  <c r="C573" i="1"/>
  <c r="C567" i="1"/>
  <c r="C561" i="1"/>
  <c r="C555" i="1"/>
  <c r="C541" i="1"/>
  <c r="C532" i="1"/>
  <c r="C526" i="1"/>
  <c r="C520" i="1"/>
  <c r="C514" i="1"/>
  <c r="C508" i="1"/>
  <c r="C502" i="1"/>
  <c r="C608" i="1"/>
  <c r="C604" i="1"/>
  <c r="C574" i="1"/>
  <c r="C572" i="1"/>
  <c r="C568" i="1"/>
  <c r="C566" i="1"/>
  <c r="C562" i="1"/>
  <c r="C560" i="1"/>
  <c r="C556" i="1"/>
  <c r="C554" i="1"/>
  <c r="C540" i="1"/>
  <c r="C496" i="1"/>
  <c r="C492" i="1"/>
  <c r="C488" i="1"/>
  <c r="C484" i="1"/>
  <c r="C480" i="1"/>
  <c r="C476" i="1"/>
  <c r="C472" i="1"/>
  <c r="C468" i="1"/>
  <c r="C464" i="1"/>
  <c r="C460" i="1"/>
  <c r="C456" i="1"/>
  <c r="C452" i="1"/>
  <c r="C448" i="1"/>
  <c r="C444" i="1"/>
  <c r="C440" i="1"/>
  <c r="C436" i="1"/>
  <c r="C432" i="1"/>
  <c r="C428" i="1"/>
  <c r="C424" i="1"/>
  <c r="C420" i="1"/>
  <c r="C417" i="1"/>
  <c r="C412" i="1"/>
  <c r="C393" i="1"/>
  <c r="C388" i="1"/>
  <c r="C369" i="1"/>
  <c r="C364" i="1"/>
  <c r="C345" i="1"/>
  <c r="C340" i="1"/>
  <c r="C426" i="1"/>
  <c r="C425" i="1"/>
  <c r="C407" i="1"/>
  <c r="C402" i="1"/>
  <c r="C383" i="1"/>
  <c r="C378" i="1"/>
  <c r="C359" i="1"/>
  <c r="C354" i="1"/>
  <c r="C335" i="1"/>
  <c r="C423" i="1"/>
  <c r="C422" i="1"/>
  <c r="C416" i="1"/>
  <c r="C397" i="1"/>
  <c r="C392" i="1"/>
  <c r="C373" i="1"/>
  <c r="C368" i="1"/>
  <c r="C349" i="1"/>
  <c r="C344" i="1"/>
  <c r="C330" i="1"/>
  <c r="C326" i="1"/>
  <c r="C322" i="1"/>
  <c r="C318" i="1"/>
  <c r="C314" i="1"/>
  <c r="C310" i="1"/>
  <c r="C306" i="1"/>
  <c r="C302" i="1"/>
  <c r="C298" i="1"/>
  <c r="C294" i="1"/>
  <c r="C290" i="1"/>
  <c r="C286" i="1"/>
  <c r="C282" i="1"/>
  <c r="C411" i="1"/>
  <c r="C406" i="1"/>
  <c r="C387" i="1"/>
  <c r="C382" i="1"/>
  <c r="C363" i="1"/>
  <c r="C358" i="1"/>
  <c r="C339" i="1"/>
  <c r="C334" i="1"/>
  <c r="C429" i="1"/>
  <c r="C421" i="1"/>
  <c r="C401" i="1"/>
  <c r="C396" i="1"/>
  <c r="C377" i="1"/>
  <c r="C372" i="1"/>
  <c r="C353" i="1"/>
  <c r="C348" i="1"/>
  <c r="C415" i="1"/>
  <c r="C410" i="1"/>
  <c r="C391" i="1"/>
  <c r="C386" i="1"/>
  <c r="C367" i="1"/>
  <c r="C362" i="1"/>
  <c r="C343" i="1"/>
  <c r="C338" i="1"/>
  <c r="C329" i="1"/>
  <c r="C325" i="1"/>
  <c r="C321" i="1"/>
  <c r="C317" i="1"/>
  <c r="C313" i="1"/>
  <c r="C309" i="1"/>
  <c r="C305" i="1"/>
  <c r="C301" i="1"/>
  <c r="C297" i="1"/>
  <c r="C293" i="1"/>
  <c r="C289" i="1"/>
  <c r="C285" i="1"/>
  <c r="C281" i="1"/>
  <c r="C277" i="1"/>
  <c r="C273" i="1"/>
  <c r="C269" i="1"/>
  <c r="C265" i="1"/>
  <c r="C261" i="1"/>
  <c r="C257" i="1"/>
  <c r="C253" i="1"/>
  <c r="C249" i="1"/>
  <c r="C245" i="1"/>
  <c r="C241" i="1"/>
  <c r="C405" i="1"/>
  <c r="C400" i="1"/>
  <c r="C381" i="1"/>
  <c r="C376" i="1"/>
  <c r="C357" i="1"/>
  <c r="C352" i="1"/>
  <c r="C333" i="1"/>
  <c r="C237" i="1"/>
  <c r="C234" i="1"/>
  <c r="C231" i="1"/>
  <c r="C228" i="1"/>
  <c r="C225" i="1"/>
  <c r="C222" i="1"/>
  <c r="C219" i="1"/>
  <c r="C216" i="1"/>
  <c r="C213" i="1"/>
  <c r="C210" i="1"/>
  <c r="C207" i="1"/>
  <c r="C204" i="1"/>
  <c r="C201" i="1"/>
  <c r="C198" i="1"/>
  <c r="C195" i="1"/>
  <c r="C192" i="1"/>
  <c r="C189" i="1"/>
  <c r="C186" i="1"/>
  <c r="C183" i="1"/>
  <c r="C180" i="1"/>
  <c r="C177" i="1"/>
  <c r="C174" i="1"/>
  <c r="C171" i="1"/>
  <c r="C168" i="1"/>
  <c r="C165" i="1"/>
  <c r="C162" i="1"/>
  <c r="C159" i="1"/>
  <c r="C419" i="1"/>
  <c r="C414" i="1"/>
  <c r="C395" i="1"/>
  <c r="C390" i="1"/>
  <c r="C371" i="1"/>
  <c r="C366" i="1"/>
  <c r="C347" i="1"/>
  <c r="C342" i="1"/>
  <c r="C409" i="1"/>
  <c r="C404" i="1"/>
  <c r="C385" i="1"/>
  <c r="C380" i="1"/>
  <c r="C361" i="1"/>
  <c r="C356" i="1"/>
  <c r="C337" i="1"/>
  <c r="C332" i="1"/>
  <c r="C328" i="1"/>
  <c r="C324" i="1"/>
  <c r="C320" i="1"/>
  <c r="C316" i="1"/>
  <c r="C312" i="1"/>
  <c r="C308" i="1"/>
  <c r="C304" i="1"/>
  <c r="C300" i="1"/>
  <c r="C296" i="1"/>
  <c r="C433" i="1"/>
  <c r="C418" i="1"/>
  <c r="C399" i="1"/>
  <c r="C394" i="1"/>
  <c r="C375" i="1"/>
  <c r="C370" i="1"/>
  <c r="C351" i="1"/>
  <c r="C346" i="1"/>
  <c r="C413" i="1"/>
  <c r="C408" i="1"/>
  <c r="C389" i="1"/>
  <c r="C384" i="1"/>
  <c r="C365" i="1"/>
  <c r="C360" i="1"/>
  <c r="C341" i="1"/>
  <c r="C336" i="1"/>
  <c r="C403" i="1"/>
  <c r="C398" i="1"/>
  <c r="C379" i="1"/>
  <c r="C374" i="1"/>
  <c r="C355" i="1"/>
  <c r="C350" i="1"/>
  <c r="C331" i="1"/>
  <c r="C327" i="1"/>
  <c r="C323" i="1"/>
  <c r="C319" i="1"/>
  <c r="C315" i="1"/>
  <c r="C311" i="1"/>
  <c r="C307" i="1"/>
  <c r="C303" i="1"/>
  <c r="C299" i="1"/>
  <c r="C295" i="1"/>
  <c r="C291" i="1"/>
  <c r="C287" i="1"/>
  <c r="C283" i="1"/>
  <c r="C279" i="1"/>
  <c r="C275" i="1"/>
  <c r="C271" i="1"/>
  <c r="C267" i="1"/>
  <c r="C263" i="1"/>
  <c r="C259" i="1"/>
  <c r="C255" i="1"/>
  <c r="C251" i="1"/>
  <c r="C247" i="1"/>
  <c r="C243" i="1"/>
  <c r="C239" i="1"/>
  <c r="C288" i="1"/>
  <c r="C276" i="1"/>
  <c r="C262" i="1"/>
  <c r="C238" i="1"/>
  <c r="C226" i="1"/>
  <c r="C260" i="1"/>
  <c r="C258" i="1"/>
  <c r="C233" i="1"/>
  <c r="C221" i="1"/>
  <c r="C214" i="1"/>
  <c r="C208" i="1"/>
  <c r="C202" i="1"/>
  <c r="C196" i="1"/>
  <c r="C190" i="1"/>
  <c r="C184" i="1"/>
  <c r="C178" i="1"/>
  <c r="C173" i="1"/>
  <c r="C169" i="1"/>
  <c r="C164" i="1"/>
  <c r="C160" i="1"/>
  <c r="C156" i="1"/>
  <c r="C153" i="1"/>
  <c r="C150" i="1"/>
  <c r="C147" i="1"/>
  <c r="C144" i="1"/>
  <c r="C141" i="1"/>
  <c r="C138" i="1"/>
  <c r="C135" i="1"/>
  <c r="C132" i="1"/>
  <c r="C129" i="1"/>
  <c r="C292" i="1"/>
  <c r="C256" i="1"/>
  <c r="C235" i="1"/>
  <c r="C223" i="1"/>
  <c r="C278" i="1"/>
  <c r="C254" i="1"/>
  <c r="C212" i="1"/>
  <c r="C206" i="1"/>
  <c r="C200" i="1"/>
  <c r="C194" i="1"/>
  <c r="C188" i="1"/>
  <c r="C182" i="1"/>
  <c r="C252" i="1"/>
  <c r="C230" i="1"/>
  <c r="C250" i="1"/>
  <c r="C232" i="1"/>
  <c r="C220" i="1"/>
  <c r="C218" i="1"/>
  <c r="C176" i="1"/>
  <c r="C172" i="1"/>
  <c r="C167" i="1"/>
  <c r="C163" i="1"/>
  <c r="C158" i="1"/>
  <c r="C155" i="1"/>
  <c r="C152" i="1"/>
  <c r="C149" i="1"/>
  <c r="C146" i="1"/>
  <c r="C143" i="1"/>
  <c r="C140" i="1"/>
  <c r="C137" i="1"/>
  <c r="C134" i="1"/>
  <c r="C131" i="1"/>
  <c r="C128" i="1"/>
  <c r="C125" i="1"/>
  <c r="C122" i="1"/>
  <c r="C119" i="1"/>
  <c r="C116" i="1"/>
  <c r="C113" i="1"/>
  <c r="C110" i="1"/>
  <c r="C107" i="1"/>
  <c r="C272" i="1"/>
  <c r="C248" i="1"/>
  <c r="C280" i="1"/>
  <c r="C274" i="1"/>
  <c r="C270" i="1"/>
  <c r="C246" i="1"/>
  <c r="C227" i="1"/>
  <c r="C211" i="1"/>
  <c r="C205" i="1"/>
  <c r="C199" i="1"/>
  <c r="C193" i="1"/>
  <c r="C187" i="1"/>
  <c r="C181" i="1"/>
  <c r="C284" i="1"/>
  <c r="C268" i="1"/>
  <c r="C244" i="1"/>
  <c r="C229" i="1"/>
  <c r="C266" i="1"/>
  <c r="C242" i="1"/>
  <c r="C217" i="1"/>
  <c r="C215" i="1"/>
  <c r="C209" i="1"/>
  <c r="C203" i="1"/>
  <c r="C197" i="1"/>
  <c r="C191" i="1"/>
  <c r="C185" i="1"/>
  <c r="C179" i="1"/>
  <c r="C175" i="1"/>
  <c r="C170" i="1"/>
  <c r="C166" i="1"/>
  <c r="C161" i="1"/>
  <c r="C157" i="1"/>
  <c r="C154" i="1"/>
  <c r="C151" i="1"/>
  <c r="C148" i="1"/>
  <c r="C145" i="1"/>
  <c r="C142" i="1"/>
  <c r="C139" i="1"/>
  <c r="C136" i="1"/>
  <c r="C133" i="1"/>
  <c r="C130" i="1"/>
  <c r="C127" i="1"/>
  <c r="C124" i="1"/>
  <c r="C121" i="1"/>
  <c r="C118" i="1"/>
  <c r="C115" i="1"/>
  <c r="C112" i="1"/>
  <c r="C109" i="1"/>
  <c r="C106" i="1"/>
  <c r="C89" i="1"/>
  <c r="BU107" i="1"/>
  <c r="BY107" i="1" s="1"/>
  <c r="D107" i="1" s="1"/>
  <c r="D108" i="1"/>
  <c r="BY120" i="1"/>
  <c r="D120" i="1" s="1"/>
  <c r="BU124" i="1"/>
  <c r="BY124" i="1" s="1"/>
  <c r="D124" i="1" s="1"/>
  <c r="C126" i="1"/>
  <c r="BY139" i="1"/>
  <c r="D139" i="1" s="1"/>
  <c r="BU148" i="1"/>
  <c r="BU156" i="1"/>
  <c r="BY156" i="1" s="1"/>
  <c r="D156" i="1" s="1"/>
  <c r="BU163" i="1"/>
  <c r="BY163" i="1" s="1"/>
  <c r="D163" i="1" s="1"/>
  <c r="D233" i="1"/>
  <c r="BY250" i="1"/>
  <c r="D250" i="1" s="1"/>
  <c r="C264" i="1"/>
  <c r="BP278" i="1"/>
  <c r="BY278" i="1"/>
  <c r="D278" i="1" s="1"/>
  <c r="BY164" i="1"/>
  <c r="D164" i="1" s="1"/>
  <c r="BY173" i="1"/>
  <c r="D173" i="1" s="1"/>
  <c r="BY221" i="1"/>
  <c r="D221" i="1" s="1"/>
  <c r="D224" i="1"/>
  <c r="BY233" i="1"/>
  <c r="BU253" i="1"/>
  <c r="BY253" i="1" s="1"/>
  <c r="D253" i="1" s="1"/>
  <c r="BY258" i="1"/>
  <c r="D258" i="1" s="1"/>
  <c r="BM277" i="1"/>
  <c r="BU277" i="1"/>
  <c r="BY277" i="1" s="1"/>
  <c r="D277" i="1" s="1"/>
  <c r="BY279" i="1"/>
  <c r="D279" i="1" s="1"/>
  <c r="BM285" i="1"/>
  <c r="BU285" i="1"/>
  <c r="BY285" i="1" s="1"/>
  <c r="D285" i="1" s="1"/>
  <c r="BY301" i="1"/>
  <c r="D301" i="1" s="1"/>
  <c r="BU303" i="1"/>
  <c r="BM317" i="1"/>
  <c r="D317" i="1"/>
  <c r="BU317" i="1"/>
  <c r="BY351" i="1"/>
  <c r="D351" i="1" s="1"/>
  <c r="BY356" i="1"/>
  <c r="D356" i="1" s="1"/>
  <c r="BY362" i="1"/>
  <c r="BY365" i="1"/>
  <c r="D365" i="1" s="1"/>
  <c r="BY374" i="1"/>
  <c r="D374" i="1" s="1"/>
  <c r="D393" i="1"/>
  <c r="BY403" i="1"/>
  <c r="D403" i="1" s="1"/>
  <c r="BU407" i="1"/>
  <c r="BY407" i="1" s="1"/>
  <c r="D407" i="1" s="1"/>
  <c r="BY442" i="1"/>
  <c r="D442" i="1" s="1"/>
  <c r="D228" i="1"/>
  <c r="BM281" i="1"/>
  <c r="BY289" i="1"/>
  <c r="D289" i="1" s="1"/>
  <c r="BM297" i="1"/>
  <c r="BY315" i="1"/>
  <c r="D315" i="1" s="1"/>
  <c r="BY320" i="1"/>
  <c r="D320" i="1" s="1"/>
  <c r="BY329" i="1"/>
  <c r="D329" i="1" s="1"/>
  <c r="BY340" i="1"/>
  <c r="BY343" i="1"/>
  <c r="D343" i="1" s="1"/>
  <c r="BY373" i="1"/>
  <c r="D373" i="1" s="1"/>
  <c r="D381" i="1"/>
  <c r="BY388" i="1"/>
  <c r="D388" i="1" s="1"/>
  <c r="BY391" i="1"/>
  <c r="D391" i="1" s="1"/>
  <c r="BY405" i="1"/>
  <c r="D405" i="1" s="1"/>
  <c r="BY408" i="1"/>
  <c r="D408" i="1" s="1"/>
  <c r="BY413" i="1"/>
  <c r="D413" i="1" s="1"/>
  <c r="BY416" i="1"/>
  <c r="D416" i="1" s="1"/>
  <c r="BY417" i="1"/>
  <c r="D417" i="1" s="1"/>
  <c r="BY432" i="1"/>
  <c r="D432" i="1" s="1"/>
  <c r="BY288" i="1"/>
  <c r="D288" i="1" s="1"/>
  <c r="BY300" i="1"/>
  <c r="D300" i="1" s="1"/>
  <c r="BU311" i="1"/>
  <c r="BY311" i="1" s="1"/>
  <c r="D311" i="1" s="1"/>
  <c r="BY334" i="1"/>
  <c r="D334" i="1" s="1"/>
  <c r="BY339" i="1"/>
  <c r="D339" i="1" s="1"/>
  <c r="BY376" i="1"/>
  <c r="BY399" i="1"/>
  <c r="D399" i="1" s="1"/>
  <c r="BY402" i="1"/>
  <c r="D402" i="1" s="1"/>
  <c r="BU412" i="1"/>
  <c r="BY422" i="1"/>
  <c r="D422" i="1" s="1"/>
  <c r="BY224" i="1"/>
  <c r="BM228" i="1"/>
  <c r="BY236" i="1"/>
  <c r="D236" i="1" s="1"/>
  <c r="BM305" i="1"/>
  <c r="BY323" i="1"/>
  <c r="D323" i="1" s="1"/>
  <c r="BU409" i="1"/>
  <c r="BY409" i="1" s="1"/>
  <c r="D409" i="1" s="1"/>
  <c r="BY419" i="1"/>
  <c r="D419" i="1" s="1"/>
  <c r="BY161" i="1"/>
  <c r="D161" i="1" s="1"/>
  <c r="BY170" i="1"/>
  <c r="D170" i="1" s="1"/>
  <c r="BY179" i="1"/>
  <c r="D179" i="1" s="1"/>
  <c r="BY185" i="1"/>
  <c r="D185" i="1" s="1"/>
  <c r="BY191" i="1"/>
  <c r="D191" i="1" s="1"/>
  <c r="BY197" i="1"/>
  <c r="D197" i="1" s="1"/>
  <c r="BY203" i="1"/>
  <c r="D203" i="1" s="1"/>
  <c r="BY209" i="1"/>
  <c r="D209" i="1" s="1"/>
  <c r="BY215" i="1"/>
  <c r="D215" i="1" s="1"/>
  <c r="D219" i="1"/>
  <c r="BM227" i="1"/>
  <c r="D245" i="1"/>
  <c r="BU261" i="1"/>
  <c r="BY261" i="1" s="1"/>
  <c r="D261" i="1" s="1"/>
  <c r="BY266" i="1"/>
  <c r="D266" i="1" s="1"/>
  <c r="D269" i="1"/>
  <c r="BY274" i="1"/>
  <c r="D274" i="1" s="1"/>
  <c r="BU275" i="1"/>
  <c r="BU287" i="1"/>
  <c r="BP294" i="1"/>
  <c r="BY294" i="1" s="1"/>
  <c r="D294" i="1" s="1"/>
  <c r="BU296" i="1"/>
  <c r="BY303" i="1"/>
  <c r="D303" i="1" s="1"/>
  <c r="BY308" i="1"/>
  <c r="D308" i="1" s="1"/>
  <c r="BY317" i="1"/>
  <c r="BU319" i="1"/>
  <c r="BY319" i="1" s="1"/>
  <c r="D319" i="1" s="1"/>
  <c r="BY345" i="1"/>
  <c r="D345" i="1" s="1"/>
  <c r="BU350" i="1"/>
  <c r="BY358" i="1"/>
  <c r="D358" i="1" s="1"/>
  <c r="D369" i="1"/>
  <c r="BU372" i="1"/>
  <c r="BY372" i="1" s="1"/>
  <c r="D372" i="1" s="1"/>
  <c r="BY381" i="1"/>
  <c r="BU383" i="1"/>
  <c r="BY383" i="1" s="1"/>
  <c r="D383" i="1" s="1"/>
  <c r="BY384" i="1"/>
  <c r="D384" i="1" s="1"/>
  <c r="BY396" i="1"/>
  <c r="D396" i="1" s="1"/>
  <c r="BY410" i="1"/>
  <c r="BU415" i="1"/>
  <c r="BY415" i="1" s="1"/>
  <c r="D415" i="1" s="1"/>
  <c r="BU239" i="1"/>
  <c r="BY239" i="1" s="1"/>
  <c r="D239" i="1" s="1"/>
  <c r="BU263" i="1"/>
  <c r="BY263" i="1" s="1"/>
  <c r="D263" i="1" s="1"/>
  <c r="BY281" i="1"/>
  <c r="D281" i="1" s="1"/>
  <c r="BY284" i="1"/>
  <c r="D284" i="1" s="1"/>
  <c r="BY291" i="1"/>
  <c r="D291" i="1" s="1"/>
  <c r="BY297" i="1"/>
  <c r="D297" i="1" s="1"/>
  <c r="BU299" i="1"/>
  <c r="BY299" i="1" s="1"/>
  <c r="D299" i="1" s="1"/>
  <c r="BM313" i="1"/>
  <c r="BY331" i="1"/>
  <c r="D331" i="1" s="1"/>
  <c r="BU333" i="1"/>
  <c r="BU335" i="1"/>
  <c r="BY335" i="1" s="1"/>
  <c r="D335" i="1" s="1"/>
  <c r="BU360" i="1"/>
  <c r="BY360" i="1" s="1"/>
  <c r="D360" i="1" s="1"/>
  <c r="BY367" i="1"/>
  <c r="D367" i="1" s="1"/>
  <c r="BY375" i="1"/>
  <c r="D375" i="1" s="1"/>
  <c r="BY378" i="1"/>
  <c r="D378" i="1" s="1"/>
  <c r="BU386" i="1"/>
  <c r="BY386" i="1" s="1"/>
  <c r="D386" i="1" s="1"/>
  <c r="BY401" i="1"/>
  <c r="D401" i="1" s="1"/>
  <c r="BY404" i="1"/>
  <c r="D404" i="1" s="1"/>
  <c r="BY205" i="1"/>
  <c r="D205" i="1" s="1"/>
  <c r="BY211" i="1"/>
  <c r="D211" i="1" s="1"/>
  <c r="BY227" i="1"/>
  <c r="D227" i="1" s="1"/>
  <c r="BY246" i="1"/>
  <c r="D246" i="1" s="1"/>
  <c r="BY270" i="1"/>
  <c r="D270" i="1" s="1"/>
  <c r="BY280" i="1"/>
  <c r="D280" i="1" s="1"/>
  <c r="BM293" i="1"/>
  <c r="D293" i="1"/>
  <c r="BY316" i="1"/>
  <c r="D316" i="1" s="1"/>
  <c r="D352" i="1"/>
  <c r="D183" i="1"/>
  <c r="D189" i="1"/>
  <c r="D195" i="1"/>
  <c r="D201" i="1"/>
  <c r="D212" i="1"/>
  <c r="BM230" i="1"/>
  <c r="D234" i="1"/>
  <c r="BU243" i="1"/>
  <c r="BY243" i="1" s="1"/>
  <c r="D243" i="1" s="1"/>
  <c r="BU267" i="1"/>
  <c r="BY267" i="1" s="1"/>
  <c r="D267" i="1" s="1"/>
  <c r="BM273" i="1"/>
  <c r="BU283" i="1"/>
  <c r="BP290" i="1"/>
  <c r="BY290" i="1" s="1"/>
  <c r="D290" i="1" s="1"/>
  <c r="BY296" i="1"/>
  <c r="D296" i="1" s="1"/>
  <c r="BY305" i="1"/>
  <c r="D305" i="1" s="1"/>
  <c r="BU307" i="1"/>
  <c r="BM321" i="1"/>
  <c r="BU321" i="1"/>
  <c r="BY321" i="1" s="1"/>
  <c r="D321" i="1" s="1"/>
  <c r="BY333" i="1"/>
  <c r="D333" i="1" s="1"/>
  <c r="BY350" i="1"/>
  <c r="D350" i="1" s="1"/>
  <c r="BY355" i="1"/>
  <c r="D355" i="1" s="1"/>
  <c r="BU357" i="1"/>
  <c r="BY357" i="1" s="1"/>
  <c r="D357" i="1" s="1"/>
  <c r="BY380" i="1"/>
  <c r="D380" i="1" s="1"/>
  <c r="BU385" i="1"/>
  <c r="BY385" i="1" s="1"/>
  <c r="D385" i="1" s="1"/>
  <c r="BU395" i="1"/>
  <c r="BY395" i="1" s="1"/>
  <c r="D395" i="1" s="1"/>
  <c r="D414" i="1"/>
  <c r="BY158" i="1"/>
  <c r="D158" i="1" s="1"/>
  <c r="BY167" i="1"/>
  <c r="D167" i="1" s="1"/>
  <c r="BY176" i="1"/>
  <c r="D176" i="1" s="1"/>
  <c r="BY218" i="1"/>
  <c r="D218" i="1" s="1"/>
  <c r="BY275" i="1"/>
  <c r="D275" i="1" s="1"/>
  <c r="BY287" i="1"/>
  <c r="D287" i="1" s="1"/>
  <c r="BM301" i="1"/>
  <c r="D400" i="1"/>
  <c r="BM222" i="1"/>
  <c r="BU222" i="1"/>
  <c r="BY222" i="1" s="1"/>
  <c r="D222" i="1" s="1"/>
  <c r="BY230" i="1"/>
  <c r="D230" i="1" s="1"/>
  <c r="BU234" i="1"/>
  <c r="BU247" i="1"/>
  <c r="BY247" i="1" s="1"/>
  <c r="D247" i="1" s="1"/>
  <c r="BU271" i="1"/>
  <c r="BY271" i="1" s="1"/>
  <c r="D271" i="1" s="1"/>
  <c r="BM289" i="1"/>
  <c r="BY304" i="1"/>
  <c r="D304" i="1" s="1"/>
  <c r="BY313" i="1"/>
  <c r="D313" i="1" s="1"/>
  <c r="D340" i="1"/>
  <c r="BY366" i="1"/>
  <c r="D366" i="1" s="1"/>
  <c r="BY411" i="1"/>
  <c r="D411" i="1" s="1"/>
  <c r="BY412" i="1"/>
  <c r="D412" i="1" s="1"/>
  <c r="BM164" i="1"/>
  <c r="BM173" i="1"/>
  <c r="BY182" i="1"/>
  <c r="D182" i="1" s="1"/>
  <c r="BY188" i="1"/>
  <c r="D188" i="1" s="1"/>
  <c r="BY194" i="1"/>
  <c r="D194" i="1" s="1"/>
  <c r="BY200" i="1"/>
  <c r="D200" i="1" s="1"/>
  <c r="BY206" i="1"/>
  <c r="D206" i="1" s="1"/>
  <c r="BY212" i="1"/>
  <c r="BM221" i="1"/>
  <c r="D225" i="1"/>
  <c r="BM233" i="1"/>
  <c r="BU249" i="1"/>
  <c r="BP286" i="1"/>
  <c r="BY286" i="1" s="1"/>
  <c r="D286" i="1" s="1"/>
  <c r="BY293" i="1"/>
  <c r="BU295" i="1"/>
  <c r="BY295" i="1" s="1"/>
  <c r="D295" i="1" s="1"/>
  <c r="BM309" i="1"/>
  <c r="BU309" i="1"/>
  <c r="BY309" i="1" s="1"/>
  <c r="D309" i="1" s="1"/>
  <c r="BY327" i="1"/>
  <c r="D327" i="1" s="1"/>
  <c r="BY332" i="1"/>
  <c r="D332" i="1" s="1"/>
  <c r="BY368" i="1"/>
  <c r="D368" i="1" s="1"/>
  <c r="BU371" i="1"/>
  <c r="BY371" i="1" s="1"/>
  <c r="D371" i="1" s="1"/>
  <c r="BU379" i="1"/>
  <c r="BY379" i="1" s="1"/>
  <c r="D379" i="1" s="1"/>
  <c r="BY397" i="1"/>
  <c r="D397" i="1" s="1"/>
  <c r="BY436" i="1"/>
  <c r="D436" i="1" s="1"/>
  <c r="BY406" i="1"/>
  <c r="D406" i="1" s="1"/>
  <c r="BY421" i="1"/>
  <c r="D421" i="1" s="1"/>
  <c r="BU424" i="1"/>
  <c r="BY424" i="1" s="1"/>
  <c r="D424" i="1" s="1"/>
  <c r="BM425" i="1"/>
  <c r="BU436" i="1"/>
  <c r="BU444" i="1"/>
  <c r="BY444" i="1" s="1"/>
  <c r="D444" i="1" s="1"/>
  <c r="BY480" i="1"/>
  <c r="D480" i="1" s="1"/>
  <c r="D482" i="1"/>
  <c r="BU490" i="1"/>
  <c r="BY490" i="1" s="1"/>
  <c r="BY497" i="1"/>
  <c r="D497" i="1" s="1"/>
  <c r="BU509" i="1"/>
  <c r="BY509" i="1" s="1"/>
  <c r="D509" i="1" s="1"/>
  <c r="BY514" i="1"/>
  <c r="D514" i="1" s="1"/>
  <c r="BY519" i="1"/>
  <c r="D519" i="1" s="1"/>
  <c r="BY544" i="1"/>
  <c r="D544" i="1" s="1"/>
  <c r="D572" i="1"/>
  <c r="BY298" i="1"/>
  <c r="D298" i="1" s="1"/>
  <c r="BY302" i="1"/>
  <c r="D302" i="1" s="1"/>
  <c r="BY306" i="1"/>
  <c r="D306" i="1" s="1"/>
  <c r="BY310" i="1"/>
  <c r="D310" i="1" s="1"/>
  <c r="BY314" i="1"/>
  <c r="D314" i="1" s="1"/>
  <c r="BY318" i="1"/>
  <c r="D318" i="1" s="1"/>
  <c r="BY322" i="1"/>
  <c r="D322" i="1" s="1"/>
  <c r="BY326" i="1"/>
  <c r="D326" i="1" s="1"/>
  <c r="BY330" i="1"/>
  <c r="D330" i="1" s="1"/>
  <c r="BY349" i="1"/>
  <c r="D349" i="1" s="1"/>
  <c r="BY476" i="1"/>
  <c r="D476" i="1" s="1"/>
  <c r="D478" i="1"/>
  <c r="BY487" i="1"/>
  <c r="D487" i="1" s="1"/>
  <c r="BY507" i="1"/>
  <c r="D507" i="1" s="1"/>
  <c r="BY531" i="1"/>
  <c r="D531" i="1" s="1"/>
  <c r="BY557" i="1"/>
  <c r="D557" i="1" s="1"/>
  <c r="BY570" i="1"/>
  <c r="BP348" i="1"/>
  <c r="BY348" i="1" s="1"/>
  <c r="D348" i="1" s="1"/>
  <c r="BP353" i="1"/>
  <c r="BY353" i="1" s="1"/>
  <c r="D353" i="1" s="1"/>
  <c r="BY425" i="1"/>
  <c r="D425" i="1" s="1"/>
  <c r="BU458" i="1"/>
  <c r="BY458" i="1" s="1"/>
  <c r="D458" i="1" s="1"/>
  <c r="BY472" i="1"/>
  <c r="D472" i="1" s="1"/>
  <c r="BU499" i="1"/>
  <c r="BY499" i="1" s="1"/>
  <c r="D499" i="1" s="1"/>
  <c r="BU538" i="1"/>
  <c r="BY468" i="1"/>
  <c r="D468" i="1" s="1"/>
  <c r="BY612" i="1"/>
  <c r="D612" i="1" s="1"/>
  <c r="BP427" i="1"/>
  <c r="BY427" i="1" s="1"/>
  <c r="D427" i="1" s="1"/>
  <c r="BM434" i="1"/>
  <c r="BU441" i="1"/>
  <c r="BU449" i="1"/>
  <c r="BY449" i="1" s="1"/>
  <c r="D449" i="1" s="1"/>
  <c r="BU456" i="1"/>
  <c r="BY456" i="1" s="1"/>
  <c r="D456" i="1" s="1"/>
  <c r="BY457" i="1"/>
  <c r="D457" i="1" s="1"/>
  <c r="BU461" i="1"/>
  <c r="BY461" i="1" s="1"/>
  <c r="D461" i="1" s="1"/>
  <c r="BY489" i="1"/>
  <c r="D489" i="1" s="1"/>
  <c r="BY516" i="1"/>
  <c r="D516" i="1" s="1"/>
  <c r="BY523" i="1"/>
  <c r="D523" i="1" s="1"/>
  <c r="BY528" i="1"/>
  <c r="D528" i="1" s="1"/>
  <c r="BY540" i="1"/>
  <c r="D540" i="1" s="1"/>
  <c r="BU432" i="1"/>
  <c r="BU442" i="1"/>
  <c r="BU450" i="1"/>
  <c r="BY450" i="1" s="1"/>
  <c r="D450" i="1" s="1"/>
  <c r="BU462" i="1"/>
  <c r="BY462" i="1" s="1"/>
  <c r="D462" i="1" s="1"/>
  <c r="BY463" i="1"/>
  <c r="D463" i="1" s="1"/>
  <c r="BU465" i="1"/>
  <c r="BY465" i="1" s="1"/>
  <c r="D465" i="1" s="1"/>
  <c r="BY471" i="1"/>
  <c r="D471" i="1" s="1"/>
  <c r="BU473" i="1"/>
  <c r="BY473" i="1" s="1"/>
  <c r="D473" i="1" s="1"/>
  <c r="BU474" i="1"/>
  <c r="BY474" i="1" s="1"/>
  <c r="D474" i="1" s="1"/>
  <c r="BY485" i="1"/>
  <c r="D485" i="1" s="1"/>
  <c r="BU488" i="1"/>
  <c r="BY488" i="1" s="1"/>
  <c r="D488" i="1" s="1"/>
  <c r="BY496" i="1"/>
  <c r="D496" i="1" s="1"/>
  <c r="BU503" i="1"/>
  <c r="BY503" i="1" s="1"/>
  <c r="D503" i="1" s="1"/>
  <c r="BY511" i="1"/>
  <c r="D511" i="1" s="1"/>
  <c r="BY520" i="1"/>
  <c r="D520" i="1" s="1"/>
  <c r="BY538" i="1"/>
  <c r="D538" i="1" s="1"/>
  <c r="BU545" i="1"/>
  <c r="BY545" i="1" s="1"/>
  <c r="D545" i="1" s="1"/>
  <c r="BY554" i="1"/>
  <c r="D554" i="1" s="1"/>
  <c r="BY576" i="1"/>
  <c r="D576" i="1" s="1"/>
  <c r="BY346" i="1"/>
  <c r="D346" i="1" s="1"/>
  <c r="BY370" i="1"/>
  <c r="D370" i="1" s="1"/>
  <c r="BY394" i="1"/>
  <c r="D394" i="1" s="1"/>
  <c r="BY418" i="1"/>
  <c r="D418" i="1" s="1"/>
  <c r="BY431" i="1"/>
  <c r="D431" i="1" s="1"/>
  <c r="BY433" i="1"/>
  <c r="D433" i="1" s="1"/>
  <c r="BU434" i="1"/>
  <c r="BY434" i="1" s="1"/>
  <c r="D434" i="1" s="1"/>
  <c r="BU440" i="1"/>
  <c r="BY440" i="1" s="1"/>
  <c r="D440" i="1" s="1"/>
  <c r="BY441" i="1"/>
  <c r="D441" i="1" s="1"/>
  <c r="BU448" i="1"/>
  <c r="BY448" i="1" s="1"/>
  <c r="D448" i="1" s="1"/>
  <c r="D454" i="1"/>
  <c r="BU466" i="1"/>
  <c r="BY466" i="1" s="1"/>
  <c r="D466" i="1" s="1"/>
  <c r="BY467" i="1"/>
  <c r="D467" i="1" s="1"/>
  <c r="BU469" i="1"/>
  <c r="BY469" i="1" s="1"/>
  <c r="D469" i="1" s="1"/>
  <c r="BU470" i="1"/>
  <c r="BY470" i="1" s="1"/>
  <c r="D470" i="1" s="1"/>
  <c r="BY481" i="1"/>
  <c r="D481" i="1" s="1"/>
  <c r="BU484" i="1"/>
  <c r="BY501" i="1"/>
  <c r="BY508" i="1"/>
  <c r="D508" i="1" s="1"/>
  <c r="BU515" i="1"/>
  <c r="BY515" i="1" s="1"/>
  <c r="D515" i="1" s="1"/>
  <c r="BY525" i="1"/>
  <c r="D525" i="1" s="1"/>
  <c r="BU527" i="1"/>
  <c r="BY527" i="1" s="1"/>
  <c r="D527" i="1" s="1"/>
  <c r="BY532" i="1"/>
  <c r="D532" i="1" s="1"/>
  <c r="BY536" i="1"/>
  <c r="D536" i="1" s="1"/>
  <c r="BY542" i="1"/>
  <c r="D542" i="1" s="1"/>
  <c r="BY548" i="1"/>
  <c r="D548" i="1" s="1"/>
  <c r="BY550" i="1"/>
  <c r="D550" i="1" s="1"/>
  <c r="BU562" i="1"/>
  <c r="BY562" i="1" s="1"/>
  <c r="D562" i="1" s="1"/>
  <c r="D362" i="1"/>
  <c r="D410" i="1"/>
  <c r="D420" i="1"/>
  <c r="BY477" i="1"/>
  <c r="D477" i="1" s="1"/>
  <c r="BY492" i="1"/>
  <c r="D492" i="1" s="1"/>
  <c r="BY495" i="1"/>
  <c r="D495" i="1" s="1"/>
  <c r="BY498" i="1"/>
  <c r="D498" i="1" s="1"/>
  <c r="BY513" i="1"/>
  <c r="D513" i="1" s="1"/>
  <c r="BU535" i="1"/>
  <c r="BY535" i="1" s="1"/>
  <c r="D535" i="1" s="1"/>
  <c r="BU547" i="1"/>
  <c r="BY547" i="1" s="1"/>
  <c r="D547" i="1" s="1"/>
  <c r="BY571" i="1"/>
  <c r="BY506" i="1"/>
  <c r="D506" i="1" s="1"/>
  <c r="BU453" i="1"/>
  <c r="BY453" i="1" s="1"/>
  <c r="D453" i="1" s="1"/>
  <c r="BU464" i="1"/>
  <c r="BY464" i="1" s="1"/>
  <c r="D464" i="1" s="1"/>
  <c r="BU472" i="1"/>
  <c r="BU497" i="1"/>
  <c r="BY518" i="1"/>
  <c r="D518" i="1" s="1"/>
  <c r="BY522" i="1"/>
  <c r="D522" i="1" s="1"/>
  <c r="BY530" i="1"/>
  <c r="D530" i="1" s="1"/>
  <c r="BU568" i="1"/>
  <c r="BY568" i="1" s="1"/>
  <c r="D568" i="1" s="1"/>
  <c r="BU428" i="1"/>
  <c r="BY428" i="1" s="1"/>
  <c r="D428" i="1" s="1"/>
  <c r="BU437" i="1"/>
  <c r="BY437" i="1" s="1"/>
  <c r="D437" i="1" s="1"/>
  <c r="BU445" i="1"/>
  <c r="BY445" i="1" s="1"/>
  <c r="D445" i="1" s="1"/>
  <c r="BU468" i="1"/>
  <c r="BY484" i="1"/>
  <c r="D484" i="1" s="1"/>
  <c r="BY510" i="1"/>
  <c r="D510" i="1" s="1"/>
  <c r="BY564" i="1"/>
  <c r="D564" i="1" s="1"/>
  <c r="D577" i="1"/>
  <c r="D426" i="1"/>
  <c r="BY429" i="1"/>
  <c r="D429" i="1" s="1"/>
  <c r="BU452" i="1"/>
  <c r="BY452" i="1" s="1"/>
  <c r="D452" i="1" s="1"/>
  <c r="D486" i="1"/>
  <c r="BY491" i="1"/>
  <c r="D491" i="1" s="1"/>
  <c r="BU493" i="1"/>
  <c r="BY493" i="1" s="1"/>
  <c r="D493" i="1" s="1"/>
  <c r="BY502" i="1"/>
  <c r="D502" i="1" s="1"/>
  <c r="BY517" i="1"/>
  <c r="D517" i="1" s="1"/>
  <c r="BU521" i="1"/>
  <c r="BY521" i="1" s="1"/>
  <c r="D521" i="1" s="1"/>
  <c r="BY526" i="1"/>
  <c r="D526" i="1" s="1"/>
  <c r="BY529" i="1"/>
  <c r="D529" i="1" s="1"/>
  <c r="BY534" i="1"/>
  <c r="D534" i="1" s="1"/>
  <c r="BY588" i="1"/>
  <c r="D588" i="1" s="1"/>
  <c r="D501" i="1"/>
  <c r="BM537" i="1"/>
  <c r="BM549" i="1"/>
  <c r="D565" i="1"/>
  <c r="D570" i="1"/>
  <c r="D571" i="1"/>
  <c r="BM579" i="1"/>
  <c r="BY580" i="1"/>
  <c r="D580" i="1" s="1"/>
  <c r="BY605" i="1"/>
  <c r="D605" i="1" s="1"/>
  <c r="BY628" i="1"/>
  <c r="D628" i="1" s="1"/>
  <c r="BY632" i="1"/>
  <c r="D632" i="1" s="1"/>
  <c r="BP659" i="1"/>
  <c r="BY659" i="1" s="1"/>
  <c r="D659" i="1" s="1"/>
  <c r="BM661" i="1"/>
  <c r="BU683" i="1"/>
  <c r="BY683" i="1" s="1"/>
  <c r="D683" i="1" s="1"/>
  <c r="BY710" i="1"/>
  <c r="D710" i="1" s="1"/>
  <c r="BY552" i="1"/>
  <c r="D552" i="1" s="1"/>
  <c r="BY558" i="1"/>
  <c r="D558" i="1" s="1"/>
  <c r="BM577" i="1"/>
  <c r="BY589" i="1"/>
  <c r="D589" i="1" s="1"/>
  <c r="BU605" i="1"/>
  <c r="BM609" i="1"/>
  <c r="BY619" i="1"/>
  <c r="D619" i="1" s="1"/>
  <c r="BU639" i="1"/>
  <c r="BY639" i="1" s="1"/>
  <c r="D639" i="1" s="1"/>
  <c r="BP647" i="1"/>
  <c r="BY647" i="1" s="1"/>
  <c r="D647" i="1" s="1"/>
  <c r="BP653" i="1"/>
  <c r="BM655" i="1"/>
  <c r="BY664" i="1"/>
  <c r="D664" i="1" s="1"/>
  <c r="BU675" i="1"/>
  <c r="BY675" i="1" s="1"/>
  <c r="D675" i="1" s="1"/>
  <c r="BU677" i="1"/>
  <c r="BY685" i="1"/>
  <c r="D685" i="1" s="1"/>
  <c r="BU687" i="1"/>
  <c r="BU695" i="1"/>
  <c r="BY695" i="1" s="1"/>
  <c r="D695" i="1" s="1"/>
  <c r="BU702" i="1"/>
  <c r="BY537" i="1"/>
  <c r="D537" i="1" s="1"/>
  <c r="BY549" i="1"/>
  <c r="BY551" i="1"/>
  <c r="D551" i="1" s="1"/>
  <c r="BY553" i="1"/>
  <c r="D553" i="1" s="1"/>
  <c r="BY559" i="1"/>
  <c r="D559" i="1" s="1"/>
  <c r="BY579" i="1"/>
  <c r="D579" i="1" s="1"/>
  <c r="BY622" i="1"/>
  <c r="D622" i="1" s="1"/>
  <c r="BM649" i="1"/>
  <c r="BY705" i="1"/>
  <c r="D705" i="1" s="1"/>
  <c r="BU539" i="1"/>
  <c r="BY539" i="1" s="1"/>
  <c r="D539" i="1" s="1"/>
  <c r="BU551" i="1"/>
  <c r="BM555" i="1"/>
  <c r="BU557" i="1"/>
  <c r="BM561" i="1"/>
  <c r="BU563" i="1"/>
  <c r="BY563" i="1" s="1"/>
  <c r="D563" i="1" s="1"/>
  <c r="BM567" i="1"/>
  <c r="BU569" i="1"/>
  <c r="BY569" i="1" s="1"/>
  <c r="D569" i="1" s="1"/>
  <c r="BM573" i="1"/>
  <c r="BU575" i="1"/>
  <c r="BY575" i="1" s="1"/>
  <c r="D575" i="1" s="1"/>
  <c r="BY577" i="1"/>
  <c r="BU587" i="1"/>
  <c r="BU607" i="1"/>
  <c r="BY607" i="1" s="1"/>
  <c r="D607" i="1" s="1"/>
  <c r="BY609" i="1"/>
  <c r="D609" i="1" s="1"/>
  <c r="BU609" i="1"/>
  <c r="BP641" i="1"/>
  <c r="BY641" i="1" s="1"/>
  <c r="D641" i="1" s="1"/>
  <c r="BM643" i="1"/>
  <c r="BY680" i="1"/>
  <c r="D680" i="1" s="1"/>
  <c r="BY690" i="1"/>
  <c r="D690" i="1" s="1"/>
  <c r="D533" i="1"/>
  <c r="BY556" i="1"/>
  <c r="D556" i="1" s="1"/>
  <c r="BY574" i="1"/>
  <c r="D574" i="1" s="1"/>
  <c r="BY593" i="1"/>
  <c r="D593" i="1" s="1"/>
  <c r="BY599" i="1"/>
  <c r="D599" i="1" s="1"/>
  <c r="BY604" i="1"/>
  <c r="D604" i="1" s="1"/>
  <c r="BM607" i="1"/>
  <c r="BY633" i="1"/>
  <c r="BY649" i="1"/>
  <c r="D649" i="1" s="1"/>
  <c r="BY669" i="1"/>
  <c r="D669" i="1" s="1"/>
  <c r="BY692" i="1"/>
  <c r="D692" i="1" s="1"/>
  <c r="BY726" i="1"/>
  <c r="D726" i="1" s="1"/>
  <c r="BY555" i="1"/>
  <c r="D555" i="1" s="1"/>
  <c r="BY561" i="1"/>
  <c r="D561" i="1" s="1"/>
  <c r="BY567" i="1"/>
  <c r="D567" i="1" s="1"/>
  <c r="BY573" i="1"/>
  <c r="D573" i="1" s="1"/>
  <c r="BY587" i="1"/>
  <c r="D587" i="1" s="1"/>
  <c r="BM603" i="1"/>
  <c r="BY627" i="1"/>
  <c r="D627" i="1" s="1"/>
  <c r="BU635" i="1"/>
  <c r="BY643" i="1"/>
  <c r="D643" i="1" s="1"/>
  <c r="BY646" i="1"/>
  <c r="D646" i="1" s="1"/>
  <c r="BY677" i="1"/>
  <c r="D677" i="1" s="1"/>
  <c r="BP677" i="1"/>
  <c r="D686" i="1"/>
  <c r="BP687" i="1"/>
  <c r="BY702" i="1"/>
  <c r="D702" i="1" s="1"/>
  <c r="BU611" i="1"/>
  <c r="BY611" i="1" s="1"/>
  <c r="D611" i="1" s="1"/>
  <c r="BP635" i="1"/>
  <c r="BY635" i="1" s="1"/>
  <c r="D635" i="1" s="1"/>
  <c r="D637" i="1"/>
  <c r="BM637" i="1"/>
  <c r="BY644" i="1"/>
  <c r="D644" i="1" s="1"/>
  <c r="BM679" i="1"/>
  <c r="D490" i="1"/>
  <c r="D494" i="1"/>
  <c r="D546" i="1"/>
  <c r="D582" i="1"/>
  <c r="BM585" i="1"/>
  <c r="BY586" i="1"/>
  <c r="D586" i="1" s="1"/>
  <c r="BY592" i="1"/>
  <c r="D592" i="1" s="1"/>
  <c r="BY598" i="1"/>
  <c r="D598" i="1" s="1"/>
  <c r="BU601" i="1"/>
  <c r="BU603" i="1"/>
  <c r="BY603" i="1" s="1"/>
  <c r="D603" i="1" s="1"/>
  <c r="BU615" i="1"/>
  <c r="BY615" i="1" s="1"/>
  <c r="D615" i="1" s="1"/>
  <c r="BU621" i="1"/>
  <c r="BY621" i="1" s="1"/>
  <c r="D621" i="1" s="1"/>
  <c r="BU629" i="1"/>
  <c r="BY663" i="1"/>
  <c r="D663" i="1" s="1"/>
  <c r="BP671" i="1"/>
  <c r="BY671" i="1" s="1"/>
  <c r="D671" i="1" s="1"/>
  <c r="BM691" i="1"/>
  <c r="BY699" i="1"/>
  <c r="D699" i="1" s="1"/>
  <c r="BP699" i="1"/>
  <c r="BY704" i="1"/>
  <c r="D704" i="1" s="1"/>
  <c r="D711" i="1"/>
  <c r="BY543" i="1"/>
  <c r="D543" i="1" s="1"/>
  <c r="BM601" i="1"/>
  <c r="BP629" i="1"/>
  <c r="BY629" i="1" s="1"/>
  <c r="D629" i="1" s="1"/>
  <c r="D631" i="1"/>
  <c r="BM631" i="1"/>
  <c r="BY640" i="1"/>
  <c r="D640" i="1" s="1"/>
  <c r="D673" i="1"/>
  <c r="BM673" i="1"/>
  <c r="D681" i="1"/>
  <c r="BY585" i="1"/>
  <c r="D585" i="1" s="1"/>
  <c r="BU595" i="1"/>
  <c r="BY595" i="1" s="1"/>
  <c r="D595" i="1" s="1"/>
  <c r="BM613" i="1"/>
  <c r="BY623" i="1"/>
  <c r="D623" i="1" s="1"/>
  <c r="BM625" i="1"/>
  <c r="BY626" i="1"/>
  <c r="D626" i="1" s="1"/>
  <c r="BY638" i="1"/>
  <c r="D638" i="1" s="1"/>
  <c r="BU647" i="1"/>
  <c r="BU651" i="1"/>
  <c r="BY651" i="1" s="1"/>
  <c r="D651" i="1" s="1"/>
  <c r="BU653" i="1"/>
  <c r="D693" i="1"/>
  <c r="BM703" i="1"/>
  <c r="BU581" i="1"/>
  <c r="BY581" i="1" s="1"/>
  <c r="D581" i="1" s="1"/>
  <c r="BY583" i="1"/>
  <c r="D583" i="1" s="1"/>
  <c r="BY591" i="1"/>
  <c r="D591" i="1" s="1"/>
  <c r="BY597" i="1"/>
  <c r="D597" i="1" s="1"/>
  <c r="BY601" i="1"/>
  <c r="D601" i="1" s="1"/>
  <c r="BY614" i="1"/>
  <c r="D614" i="1" s="1"/>
  <c r="BP665" i="1"/>
  <c r="BY665" i="1" s="1"/>
  <c r="D665" i="1" s="1"/>
  <c r="BM667" i="1"/>
  <c r="D549" i="1"/>
  <c r="BM589" i="1"/>
  <c r="BY610" i="1"/>
  <c r="D610" i="1" s="1"/>
  <c r="BY613" i="1"/>
  <c r="D613" i="1" s="1"/>
  <c r="BM619" i="1"/>
  <c r="BY620" i="1"/>
  <c r="D620" i="1" s="1"/>
  <c r="BY625" i="1"/>
  <c r="D625" i="1" s="1"/>
  <c r="BY634" i="1"/>
  <c r="D634" i="1" s="1"/>
  <c r="BY708" i="1"/>
  <c r="D708" i="1" s="1"/>
  <c r="BY689" i="1"/>
  <c r="D689" i="1" s="1"/>
  <c r="BY701" i="1"/>
  <c r="D701" i="1" s="1"/>
  <c r="BY703" i="1"/>
  <c r="D703" i="1" s="1"/>
  <c r="BM706" i="1"/>
  <c r="BY707" i="1"/>
  <c r="D707" i="1" s="1"/>
  <c r="BY719" i="1"/>
  <c r="D719" i="1" s="1"/>
  <c r="BY746" i="1"/>
  <c r="D746" i="1" s="1"/>
  <c r="BY749" i="1"/>
  <c r="D749" i="1" s="1"/>
  <c r="BY760" i="1"/>
  <c r="D760" i="1" s="1"/>
  <c r="BY762" i="1"/>
  <c r="D762" i="1" s="1"/>
  <c r="BY775" i="1"/>
  <c r="D775" i="1" s="1"/>
  <c r="BY803" i="1"/>
  <c r="D803" i="1" s="1"/>
  <c r="BY805" i="1"/>
  <c r="D805" i="1" s="1"/>
  <c r="BY655" i="1"/>
  <c r="D655" i="1" s="1"/>
  <c r="BY661" i="1"/>
  <c r="D661" i="1" s="1"/>
  <c r="BY667" i="1"/>
  <c r="D667" i="1" s="1"/>
  <c r="BY673" i="1"/>
  <c r="BU679" i="1"/>
  <c r="BY679" i="1" s="1"/>
  <c r="D679" i="1" s="1"/>
  <c r="BU691" i="1"/>
  <c r="BY691" i="1" s="1"/>
  <c r="D691" i="1" s="1"/>
  <c r="BU713" i="1"/>
  <c r="BY729" i="1"/>
  <c r="D729" i="1" s="1"/>
  <c r="BY735" i="1"/>
  <c r="D735" i="1" s="1"/>
  <c r="BY751" i="1"/>
  <c r="D751" i="1" s="1"/>
  <c r="BY770" i="1"/>
  <c r="D770" i="1" s="1"/>
  <c r="BY782" i="1"/>
  <c r="D782" i="1" s="1"/>
  <c r="D633" i="1"/>
  <c r="D645" i="1"/>
  <c r="D657" i="1"/>
  <c r="D694" i="1"/>
  <c r="BY706" i="1"/>
  <c r="D706" i="1" s="1"/>
  <c r="BM718" i="1"/>
  <c r="BY722" i="1"/>
  <c r="D722" i="1" s="1"/>
  <c r="BY740" i="1"/>
  <c r="D740" i="1" s="1"/>
  <c r="BY743" i="1"/>
  <c r="D743" i="1" s="1"/>
  <c r="BU754" i="1"/>
  <c r="BY754" i="1" s="1"/>
  <c r="D754" i="1" s="1"/>
  <c r="BM759" i="1"/>
  <c r="BU767" i="1"/>
  <c r="BY767" i="1" s="1"/>
  <c r="D767" i="1" s="1"/>
  <c r="BM769" i="1"/>
  <c r="BY796" i="1"/>
  <c r="D796" i="1" s="1"/>
  <c r="BY847" i="1"/>
  <c r="D847" i="1" s="1"/>
  <c r="BY713" i="1"/>
  <c r="D713" i="1" s="1"/>
  <c r="BY725" i="1"/>
  <c r="D725" i="1" s="1"/>
  <c r="BY745" i="1"/>
  <c r="D745" i="1" s="1"/>
  <c r="BY756" i="1"/>
  <c r="D756" i="1" s="1"/>
  <c r="BY800" i="1"/>
  <c r="D800" i="1" s="1"/>
  <c r="BY801" i="1"/>
  <c r="D801" i="1" s="1"/>
  <c r="BM712" i="1"/>
  <c r="BY718" i="1"/>
  <c r="D718" i="1" s="1"/>
  <c r="BY728" i="1"/>
  <c r="D728" i="1" s="1"/>
  <c r="BY731" i="1"/>
  <c r="D731" i="1" s="1"/>
  <c r="BY734" i="1"/>
  <c r="D734" i="1" s="1"/>
  <c r="BY737" i="1"/>
  <c r="D737" i="1" s="1"/>
  <c r="BU753" i="1"/>
  <c r="BY753" i="1" s="1"/>
  <c r="D753" i="1" s="1"/>
  <c r="BY759" i="1"/>
  <c r="D759" i="1" s="1"/>
  <c r="BY764" i="1"/>
  <c r="D764" i="1" s="1"/>
  <c r="BY769" i="1"/>
  <c r="D769" i="1" s="1"/>
  <c r="BU772" i="1"/>
  <c r="BY772" i="1" s="1"/>
  <c r="D772" i="1" s="1"/>
  <c r="BY777" i="1"/>
  <c r="D777" i="1" s="1"/>
  <c r="BY779" i="1"/>
  <c r="D779" i="1" s="1"/>
  <c r="BY784" i="1"/>
  <c r="D784" i="1" s="1"/>
  <c r="BY786" i="1"/>
  <c r="D786" i="1" s="1"/>
  <c r="BY791" i="1"/>
  <c r="D791" i="1" s="1"/>
  <c r="BY793" i="1"/>
  <c r="D793" i="1" s="1"/>
  <c r="BY812" i="1"/>
  <c r="D812" i="1" s="1"/>
  <c r="BY817" i="1"/>
  <c r="D817" i="1" s="1"/>
  <c r="BM717" i="1"/>
  <c r="BY721" i="1"/>
  <c r="D721" i="1" s="1"/>
  <c r="BM724" i="1"/>
  <c r="BM727" i="1"/>
  <c r="BM733" i="1"/>
  <c r="BY739" i="1"/>
  <c r="D739" i="1" s="1"/>
  <c r="BM742" i="1"/>
  <c r="BY748" i="1"/>
  <c r="D748" i="1" s="1"/>
  <c r="BY774" i="1"/>
  <c r="D774" i="1" s="1"/>
  <c r="BY781" i="1"/>
  <c r="D781" i="1" s="1"/>
  <c r="BY684" i="1"/>
  <c r="D684" i="1" s="1"/>
  <c r="BY696" i="1"/>
  <c r="D696" i="1" s="1"/>
  <c r="BM711" i="1"/>
  <c r="BY712" i="1"/>
  <c r="D712" i="1" s="1"/>
  <c r="BY750" i="1"/>
  <c r="D750" i="1" s="1"/>
  <c r="BY761" i="1"/>
  <c r="D761" i="1" s="1"/>
  <c r="BU771" i="1"/>
  <c r="BY771" i="1" s="1"/>
  <c r="D771" i="1" s="1"/>
  <c r="BU792" i="1"/>
  <c r="BY792" i="1" s="1"/>
  <c r="D792" i="1" s="1"/>
  <c r="BY804" i="1"/>
  <c r="D804" i="1" s="1"/>
  <c r="BY717" i="1"/>
  <c r="D717" i="1" s="1"/>
  <c r="BY724" i="1"/>
  <c r="D724" i="1" s="1"/>
  <c r="BY727" i="1"/>
  <c r="D727" i="1" s="1"/>
  <c r="BM730" i="1"/>
  <c r="BY733" i="1"/>
  <c r="D733" i="1" s="1"/>
  <c r="BM736" i="1"/>
  <c r="BU738" i="1"/>
  <c r="BY742" i="1"/>
  <c r="D742" i="1" s="1"/>
  <c r="BM747" i="1"/>
  <c r="BY758" i="1"/>
  <c r="D758" i="1" s="1"/>
  <c r="BY763" i="1"/>
  <c r="D763" i="1" s="1"/>
  <c r="BM771" i="1"/>
  <c r="BU780" i="1"/>
  <c r="BY802" i="1"/>
  <c r="D802" i="1" s="1"/>
  <c r="BY829" i="1"/>
  <c r="D829" i="1" s="1"/>
  <c r="BY711" i="1"/>
  <c r="BY744" i="1"/>
  <c r="D744" i="1" s="1"/>
  <c r="BY797" i="1"/>
  <c r="D797" i="1" s="1"/>
  <c r="BY799" i="1"/>
  <c r="D799" i="1" s="1"/>
  <c r="BY806" i="1"/>
  <c r="D806" i="1" s="1"/>
  <c r="BU811" i="1"/>
  <c r="BY716" i="1"/>
  <c r="D716" i="1" s="1"/>
  <c r="BY720" i="1"/>
  <c r="D720" i="1" s="1"/>
  <c r="BY730" i="1"/>
  <c r="D730" i="1" s="1"/>
  <c r="BY736" i="1"/>
  <c r="D736" i="1" s="1"/>
  <c r="BY747" i="1"/>
  <c r="D747" i="1" s="1"/>
  <c r="BY755" i="1"/>
  <c r="D755" i="1" s="1"/>
  <c r="BY766" i="1"/>
  <c r="D766" i="1" s="1"/>
  <c r="BY768" i="1"/>
  <c r="D768" i="1" s="1"/>
  <c r="BY783" i="1"/>
  <c r="D783" i="1" s="1"/>
  <c r="BY811" i="1"/>
  <c r="D811" i="1" s="1"/>
  <c r="D835" i="1"/>
  <c r="BM689" i="1"/>
  <c r="BM701" i="1"/>
  <c r="BM707" i="1"/>
  <c r="BY709" i="1"/>
  <c r="D709" i="1" s="1"/>
  <c r="BM719" i="1"/>
  <c r="BY738" i="1"/>
  <c r="D738" i="1" s="1"/>
  <c r="BY752" i="1"/>
  <c r="D752" i="1" s="1"/>
  <c r="BY757" i="1"/>
  <c r="D757" i="1" s="1"/>
  <c r="BU765" i="1"/>
  <c r="BY765" i="1" s="1"/>
  <c r="D765" i="1" s="1"/>
  <c r="BU773" i="1"/>
  <c r="BY773" i="1" s="1"/>
  <c r="D773" i="1" s="1"/>
  <c r="BM775" i="1"/>
  <c r="BY778" i="1"/>
  <c r="D778" i="1" s="1"/>
  <c r="BY780" i="1"/>
  <c r="D780" i="1" s="1"/>
  <c r="BY785" i="1"/>
  <c r="D785" i="1" s="1"/>
  <c r="BY790" i="1"/>
  <c r="D790" i="1" s="1"/>
  <c r="BU798" i="1"/>
  <c r="BY798" i="1" s="1"/>
  <c r="D798" i="1" s="1"/>
  <c r="BU820" i="1"/>
  <c r="BU826" i="1"/>
  <c r="BY826" i="1" s="1"/>
  <c r="D826" i="1" s="1"/>
  <c r="BU832" i="1"/>
  <c r="BM872" i="1"/>
  <c r="BY873" i="1"/>
  <c r="D873" i="1" s="1"/>
  <c r="D807" i="1"/>
  <c r="BP814" i="1"/>
  <c r="BY814" i="1" s="1"/>
  <c r="D814" i="1" s="1"/>
  <c r="BY819" i="1"/>
  <c r="D819" i="1" s="1"/>
  <c r="BY825" i="1"/>
  <c r="D825" i="1" s="1"/>
  <c r="BM829" i="1"/>
  <c r="BY831" i="1"/>
  <c r="D831" i="1" s="1"/>
  <c r="BM835" i="1"/>
  <c r="BY836" i="1"/>
  <c r="D836" i="1" s="1"/>
  <c r="BY846" i="1"/>
  <c r="D846" i="1" s="1"/>
  <c r="BY855" i="1"/>
  <c r="D855" i="1" s="1"/>
  <c r="BY862" i="1"/>
  <c r="D862" i="1" s="1"/>
  <c r="BY868" i="1"/>
  <c r="D868" i="1" s="1"/>
  <c r="BY884" i="1"/>
  <c r="D884" i="1" s="1"/>
  <c r="BY902" i="1"/>
  <c r="D902" i="1" s="1"/>
  <c r="BY910" i="1"/>
  <c r="D910" i="1" s="1"/>
  <c r="BU916" i="1"/>
  <c r="BU920" i="1"/>
  <c r="BU930" i="1"/>
  <c r="BU944" i="1"/>
  <c r="BY944" i="1" s="1"/>
  <c r="D944" i="1" s="1"/>
  <c r="BY818" i="1"/>
  <c r="BY824" i="1"/>
  <c r="D824" i="1" s="1"/>
  <c r="BY830" i="1"/>
  <c r="D830" i="1" s="1"/>
  <c r="BY850" i="1"/>
  <c r="D850" i="1" s="1"/>
  <c r="BM858" i="1"/>
  <c r="D858" i="1"/>
  <c r="BY872" i="1"/>
  <c r="D872" i="1" s="1"/>
  <c r="BY891" i="1"/>
  <c r="D891" i="1" s="1"/>
  <c r="BY895" i="1"/>
  <c r="D895" i="1" s="1"/>
  <c r="BY909" i="1"/>
  <c r="D909" i="1" s="1"/>
  <c r="BP816" i="1"/>
  <c r="BY816" i="1" s="1"/>
  <c r="D816" i="1" s="1"/>
  <c r="BP820" i="1"/>
  <c r="BP821" i="1"/>
  <c r="BY821" i="1" s="1"/>
  <c r="D821" i="1" s="1"/>
  <c r="BP822" i="1"/>
  <c r="BY822" i="1" s="1"/>
  <c r="D822" i="1" s="1"/>
  <c r="BP826" i="1"/>
  <c r="BP827" i="1"/>
  <c r="BY827" i="1" s="1"/>
  <c r="D827" i="1" s="1"/>
  <c r="BP828" i="1"/>
  <c r="BY828" i="1" s="1"/>
  <c r="D828" i="1" s="1"/>
  <c r="BP832" i="1"/>
  <c r="BY832" i="1" s="1"/>
  <c r="D832" i="1" s="1"/>
  <c r="BP833" i="1"/>
  <c r="BP834" i="1"/>
  <c r="BY834" i="1" s="1"/>
  <c r="D834" i="1" s="1"/>
  <c r="BM849" i="1"/>
  <c r="BY859" i="1"/>
  <c r="D859" i="1" s="1"/>
  <c r="BM864" i="1"/>
  <c r="BU876" i="1"/>
  <c r="BY876" i="1" s="1"/>
  <c r="D876" i="1" s="1"/>
  <c r="BY877" i="1"/>
  <c r="D877" i="1" s="1"/>
  <c r="BY887" i="1"/>
  <c r="BY905" i="1"/>
  <c r="D905" i="1" s="1"/>
  <c r="BY807" i="1"/>
  <c r="BY840" i="1"/>
  <c r="D840" i="1" s="1"/>
  <c r="BY854" i="1"/>
  <c r="D854" i="1" s="1"/>
  <c r="BY858" i="1"/>
  <c r="BY865" i="1"/>
  <c r="D865" i="1" s="1"/>
  <c r="BU879" i="1"/>
  <c r="BY879" i="1" s="1"/>
  <c r="D879" i="1" s="1"/>
  <c r="BY880" i="1"/>
  <c r="D880" i="1" s="1"/>
  <c r="BU883" i="1"/>
  <c r="BY883" i="1" s="1"/>
  <c r="D883" i="1" s="1"/>
  <c r="BY894" i="1"/>
  <c r="D894" i="1" s="1"/>
  <c r="BY898" i="1"/>
  <c r="D898" i="1" s="1"/>
  <c r="BY912" i="1"/>
  <c r="D912" i="1" s="1"/>
  <c r="BY919" i="1"/>
  <c r="D919" i="1" s="1"/>
  <c r="BY920" i="1"/>
  <c r="D920" i="1" s="1"/>
  <c r="BY923" i="1"/>
  <c r="BY926" i="1"/>
  <c r="D926" i="1" s="1"/>
  <c r="BU940" i="1"/>
  <c r="BU809" i="1"/>
  <c r="BY809" i="1" s="1"/>
  <c r="D809" i="1" s="1"/>
  <c r="BU838" i="1"/>
  <c r="BY838" i="1" s="1"/>
  <c r="D838" i="1" s="1"/>
  <c r="BY844" i="1"/>
  <c r="D844" i="1" s="1"/>
  <c r="BY849" i="1"/>
  <c r="D849" i="1" s="1"/>
  <c r="BY861" i="1"/>
  <c r="D861" i="1" s="1"/>
  <c r="BY864" i="1"/>
  <c r="D864" i="1" s="1"/>
  <c r="BU871" i="1"/>
  <c r="BY871" i="1" s="1"/>
  <c r="D871" i="1" s="1"/>
  <c r="BM875" i="1"/>
  <c r="D875" i="1"/>
  <c r="D918" i="1"/>
  <c r="BU848" i="1"/>
  <c r="BY848" i="1" s="1"/>
  <c r="D848" i="1" s="1"/>
  <c r="BY867" i="1"/>
  <c r="D867" i="1" s="1"/>
  <c r="BU882" i="1"/>
  <c r="BY882" i="1" s="1"/>
  <c r="D882" i="1" s="1"/>
  <c r="BY897" i="1"/>
  <c r="D897" i="1" s="1"/>
  <c r="BY901" i="1"/>
  <c r="D901" i="1" s="1"/>
  <c r="BY915" i="1"/>
  <c r="D915" i="1" s="1"/>
  <c r="BM852" i="1"/>
  <c r="BU860" i="1"/>
  <c r="BY860" i="1" s="1"/>
  <c r="D860" i="1" s="1"/>
  <c r="BM869" i="1"/>
  <c r="D869" i="1"/>
  <c r="BY870" i="1"/>
  <c r="D870" i="1" s="1"/>
  <c r="BY875" i="1"/>
  <c r="BM813" i="1"/>
  <c r="BM837" i="1"/>
  <c r="BY843" i="1"/>
  <c r="D843" i="1" s="1"/>
  <c r="BU866" i="1"/>
  <c r="BY866" i="1" s="1"/>
  <c r="D866" i="1" s="1"/>
  <c r="BM878" i="1"/>
  <c r="BU885" i="1"/>
  <c r="BY885" i="1" s="1"/>
  <c r="D885" i="1" s="1"/>
  <c r="BY886" i="1"/>
  <c r="D886" i="1" s="1"/>
  <c r="BY900" i="1"/>
  <c r="D900" i="1" s="1"/>
  <c r="BU903" i="1"/>
  <c r="BY852" i="1"/>
  <c r="D852" i="1" s="1"/>
  <c r="BY869" i="1"/>
  <c r="BM881" i="1"/>
  <c r="D881" i="1"/>
  <c r="BY935" i="1"/>
  <c r="D935" i="1" s="1"/>
  <c r="BY813" i="1"/>
  <c r="D813" i="1" s="1"/>
  <c r="BY837" i="1"/>
  <c r="D837" i="1" s="1"/>
  <c r="BU856" i="1"/>
  <c r="BY856" i="1" s="1"/>
  <c r="D856" i="1" s="1"/>
  <c r="BU873" i="1"/>
  <c r="BY878" i="1"/>
  <c r="D878" i="1" s="1"/>
  <c r="BU888" i="1"/>
  <c r="BY888" i="1" s="1"/>
  <c r="D888" i="1" s="1"/>
  <c r="BY889" i="1"/>
  <c r="D889" i="1" s="1"/>
  <c r="BY903" i="1"/>
  <c r="D903" i="1" s="1"/>
  <c r="BU906" i="1"/>
  <c r="BY906" i="1" s="1"/>
  <c r="D906" i="1" s="1"/>
  <c r="BU931" i="1"/>
  <c r="BY931" i="1" s="1"/>
  <c r="D931" i="1" s="1"/>
  <c r="D818" i="1"/>
  <c r="BM819" i="1"/>
  <c r="BM825" i="1"/>
  <c r="BU827" i="1"/>
  <c r="BM831" i="1"/>
  <c r="BU833" i="1"/>
  <c r="BM836" i="1"/>
  <c r="BY842" i="1"/>
  <c r="D842" i="1" s="1"/>
  <c r="BM846" i="1"/>
  <c r="BU850" i="1"/>
  <c r="BM855" i="1"/>
  <c r="BY874" i="1"/>
  <c r="D874" i="1" s="1"/>
  <c r="BY881" i="1"/>
  <c r="BM884" i="1"/>
  <c r="BY899" i="1"/>
  <c r="D899" i="1" s="1"/>
  <c r="BY938" i="1"/>
  <c r="D938" i="1" s="1"/>
  <c r="BU942" i="1"/>
  <c r="D887" i="1"/>
  <c r="D890" i="1"/>
  <c r="D893" i="1"/>
  <c r="D896" i="1"/>
  <c r="D908" i="1"/>
  <c r="BM921" i="1"/>
  <c r="BY925" i="1"/>
  <c r="D925" i="1" s="1"/>
  <c r="BM926" i="1"/>
  <c r="BY934" i="1"/>
  <c r="D934" i="1" s="1"/>
  <c r="BM935" i="1"/>
  <c r="BY943" i="1"/>
  <c r="D943" i="1" s="1"/>
  <c r="BM944" i="1"/>
  <c r="BM963" i="1"/>
  <c r="BY964" i="1"/>
  <c r="D964" i="1" s="1"/>
  <c r="BM971" i="1"/>
  <c r="BU971" i="1"/>
  <c r="BY971" i="1" s="1"/>
  <c r="D971" i="1" s="1"/>
  <c r="BY972" i="1"/>
  <c r="D972" i="1" s="1"/>
  <c r="BM977" i="1"/>
  <c r="BU977" i="1"/>
  <c r="BY977" i="1" s="1"/>
  <c r="D977" i="1" s="1"/>
  <c r="BY978" i="1"/>
  <c r="D978" i="1" s="1"/>
  <c r="BM983" i="1"/>
  <c r="BU983" i="1"/>
  <c r="BY984" i="1"/>
  <c r="D984" i="1" s="1"/>
  <c r="BM997" i="1"/>
  <c r="BU1022" i="1"/>
  <c r="BY1022" i="1" s="1"/>
  <c r="D1022" i="1" s="1"/>
  <c r="BU1031" i="1"/>
  <c r="BY1031" i="1" s="1"/>
  <c r="D1031" i="1" s="1"/>
  <c r="BY945" i="1"/>
  <c r="D945" i="1" s="1"/>
  <c r="BY954" i="1"/>
  <c r="D954" i="1" s="1"/>
  <c r="D970" i="1"/>
  <c r="BM970" i="1"/>
  <c r="BM976" i="1"/>
  <c r="BM982" i="1"/>
  <c r="BP904" i="1"/>
  <c r="BY904" i="1" s="1"/>
  <c r="D904" i="1" s="1"/>
  <c r="BP907" i="1"/>
  <c r="BY907" i="1" s="1"/>
  <c r="D907" i="1" s="1"/>
  <c r="BP910" i="1"/>
  <c r="BP913" i="1"/>
  <c r="BY913" i="1" s="1"/>
  <c r="D913" i="1" s="1"/>
  <c r="BP916" i="1"/>
  <c r="BY921" i="1"/>
  <c r="D921" i="1" s="1"/>
  <c r="BM961" i="1"/>
  <c r="BY983" i="1"/>
  <c r="D983" i="1" s="1"/>
  <c r="BY993" i="1"/>
  <c r="D993" i="1" s="1"/>
  <c r="BY997" i="1"/>
  <c r="D997" i="1" s="1"/>
  <c r="BM1009" i="1"/>
  <c r="BP1014" i="1"/>
  <c r="BY1014" i="1" s="1"/>
  <c r="D1014" i="1" s="1"/>
  <c r="BU922" i="1"/>
  <c r="BY922" i="1" s="1"/>
  <c r="D922" i="1" s="1"/>
  <c r="D923" i="1"/>
  <c r="BY927" i="1"/>
  <c r="D927" i="1" s="1"/>
  <c r="BY936" i="1"/>
  <c r="D936" i="1" s="1"/>
  <c r="BY962" i="1"/>
  <c r="D962" i="1" s="1"/>
  <c r="BU963" i="1"/>
  <c r="BY963" i="1" s="1"/>
  <c r="D963" i="1" s="1"/>
  <c r="BY970" i="1"/>
  <c r="BY976" i="1"/>
  <c r="D976" i="1" s="1"/>
  <c r="BY982" i="1"/>
  <c r="D982" i="1" s="1"/>
  <c r="BY1046" i="1"/>
  <c r="D1046" i="1" s="1"/>
  <c r="BM918" i="1"/>
  <c r="BY928" i="1"/>
  <c r="D928" i="1" s="1"/>
  <c r="BY937" i="1"/>
  <c r="D937" i="1" s="1"/>
  <c r="BM960" i="1"/>
  <c r="BY961" i="1"/>
  <c r="D961" i="1" s="1"/>
  <c r="BU987" i="1"/>
  <c r="BY987" i="1" s="1"/>
  <c r="D987" i="1" s="1"/>
  <c r="D991" i="1"/>
  <c r="BM991" i="1"/>
  <c r="BY992" i="1"/>
  <c r="D992" i="1" s="1"/>
  <c r="BM1000" i="1"/>
  <c r="BU1005" i="1"/>
  <c r="BY1005" i="1" s="1"/>
  <c r="D1005" i="1" s="1"/>
  <c r="BY1009" i="1"/>
  <c r="D1009" i="1" s="1"/>
  <c r="BY1026" i="1"/>
  <c r="D1026" i="1" s="1"/>
  <c r="BU996" i="1"/>
  <c r="BY1001" i="1"/>
  <c r="D1001" i="1" s="1"/>
  <c r="D1012" i="1"/>
  <c r="BM1012" i="1"/>
  <c r="BY1013" i="1"/>
  <c r="D1013" i="1" s="1"/>
  <c r="BU1033" i="1"/>
  <c r="BY918" i="1"/>
  <c r="BM931" i="1"/>
  <c r="BM940" i="1"/>
  <c r="BM958" i="1"/>
  <c r="BY960" i="1"/>
  <c r="D960" i="1" s="1"/>
  <c r="BM967" i="1"/>
  <c r="BY969" i="1"/>
  <c r="D969" i="1" s="1"/>
  <c r="BU974" i="1"/>
  <c r="BY975" i="1"/>
  <c r="D975" i="1" s="1"/>
  <c r="BY981" i="1"/>
  <c r="D981" i="1" s="1"/>
  <c r="BM985" i="1"/>
  <c r="BY991" i="1"/>
  <c r="BU995" i="1"/>
  <c r="BY995" i="1" s="1"/>
  <c r="D995" i="1" s="1"/>
  <c r="BY996" i="1"/>
  <c r="D996" i="1" s="1"/>
  <c r="BY1000" i="1"/>
  <c r="D1000" i="1" s="1"/>
  <c r="BY1017" i="1"/>
  <c r="D1017" i="1" s="1"/>
  <c r="BY1020" i="1"/>
  <c r="D1020" i="1" s="1"/>
  <c r="BY930" i="1"/>
  <c r="D930" i="1" s="1"/>
  <c r="BY939" i="1"/>
  <c r="D939" i="1" s="1"/>
  <c r="BY959" i="1"/>
  <c r="D959" i="1" s="1"/>
  <c r="BU960" i="1"/>
  <c r="BY968" i="1"/>
  <c r="D968" i="1" s="1"/>
  <c r="D973" i="1"/>
  <c r="BM973" i="1"/>
  <c r="BM979" i="1"/>
  <c r="BY986" i="1"/>
  <c r="D986" i="1" s="1"/>
  <c r="BM1003" i="1"/>
  <c r="BU1007" i="1"/>
  <c r="BY1007" i="1" s="1"/>
  <c r="D1007" i="1" s="1"/>
  <c r="BY1008" i="1"/>
  <c r="D1008" i="1" s="1"/>
  <c r="BU1008" i="1"/>
  <c r="BY1012" i="1"/>
  <c r="BY1029" i="1"/>
  <c r="D1029" i="1" s="1"/>
  <c r="C883" i="3"/>
  <c r="C794" i="3"/>
  <c r="C708" i="3"/>
  <c r="C622" i="3"/>
  <c r="C536" i="3"/>
  <c r="C449" i="3"/>
  <c r="C368" i="3"/>
  <c r="C289" i="3"/>
  <c r="C223" i="3"/>
  <c r="C129" i="3"/>
  <c r="C57" i="3"/>
  <c r="C190" i="3"/>
  <c r="C159" i="3"/>
  <c r="C87" i="3"/>
  <c r="C15" i="3"/>
  <c r="C276" i="3"/>
  <c r="C117" i="3"/>
  <c r="C45" i="3"/>
  <c r="C945" i="3"/>
  <c r="C851" i="3"/>
  <c r="C765" i="3"/>
  <c r="C679" i="3"/>
  <c r="C591" i="3"/>
  <c r="C505" i="3"/>
  <c r="C419" i="3"/>
  <c r="C341" i="3"/>
  <c r="C262" i="3"/>
  <c r="C197" i="3"/>
  <c r="C135" i="3"/>
  <c r="C63" i="3"/>
  <c r="C931" i="3"/>
  <c r="C838" i="3"/>
  <c r="C752" i="3"/>
  <c r="C665" i="3"/>
  <c r="C578" i="3"/>
  <c r="C492" i="3"/>
  <c r="C407" i="3"/>
  <c r="C329" i="3"/>
  <c r="C250" i="3"/>
  <c r="C165" i="3"/>
  <c r="C93" i="3"/>
  <c r="C21" i="3"/>
  <c r="C327" i="3"/>
  <c r="C249" i="3"/>
  <c r="C217" i="3"/>
  <c r="C123" i="3"/>
  <c r="C51" i="3"/>
  <c r="C913" i="3"/>
  <c r="C824" i="3"/>
  <c r="C737" i="3"/>
  <c r="C650" i="3"/>
  <c r="C564" i="3"/>
  <c r="C478" i="3"/>
  <c r="C394" i="3"/>
  <c r="C315" i="3"/>
  <c r="C237" i="3"/>
  <c r="C184" i="3"/>
  <c r="C153" i="3"/>
  <c r="C81" i="3"/>
  <c r="C9" i="3"/>
  <c r="C912" i="3"/>
  <c r="C823" i="3"/>
  <c r="C735" i="3"/>
  <c r="C649" i="3"/>
  <c r="C563" i="3"/>
  <c r="C477" i="3"/>
  <c r="C393" i="3"/>
  <c r="C314" i="3"/>
  <c r="C236" i="3"/>
  <c r="C111" i="3"/>
  <c r="BU932" i="1"/>
  <c r="BY932" i="1" s="1"/>
  <c r="D932" i="1" s="1"/>
  <c r="BY940" i="1"/>
  <c r="D940" i="1" s="1"/>
  <c r="BU941" i="1"/>
  <c r="BY941" i="1" s="1"/>
  <c r="D941" i="1" s="1"/>
  <c r="BY958" i="1"/>
  <c r="D958" i="1" s="1"/>
  <c r="BY967" i="1"/>
  <c r="D967" i="1" s="1"/>
  <c r="BY974" i="1"/>
  <c r="D974" i="1" s="1"/>
  <c r="BY980" i="1"/>
  <c r="D980" i="1" s="1"/>
  <c r="BY985" i="1"/>
  <c r="D985" i="1" s="1"/>
  <c r="BM994" i="1"/>
  <c r="BM1015" i="1"/>
  <c r="BM933" i="1"/>
  <c r="BM942" i="1"/>
  <c r="BM955" i="1"/>
  <c r="BU956" i="1"/>
  <c r="BY956" i="1" s="1"/>
  <c r="D956" i="1" s="1"/>
  <c r="BM965" i="1"/>
  <c r="BU965" i="1"/>
  <c r="BY973" i="1"/>
  <c r="BY979" i="1"/>
  <c r="D979" i="1" s="1"/>
  <c r="BU990" i="1"/>
  <c r="BY990" i="1" s="1"/>
  <c r="D990" i="1" s="1"/>
  <c r="BU999" i="1"/>
  <c r="BY999" i="1" s="1"/>
  <c r="D999" i="1" s="1"/>
  <c r="BY1003" i="1"/>
  <c r="D1003" i="1" s="1"/>
  <c r="BY1032" i="1"/>
  <c r="D1032" i="1" s="1"/>
  <c r="BY924" i="1"/>
  <c r="D924" i="1" s="1"/>
  <c r="BY957" i="1"/>
  <c r="D957" i="1" s="1"/>
  <c r="BM964" i="1"/>
  <c r="BY966" i="1"/>
  <c r="D966" i="1" s="1"/>
  <c r="BM972" i="1"/>
  <c r="BU989" i="1"/>
  <c r="BY989" i="1" s="1"/>
  <c r="D989" i="1" s="1"/>
  <c r="BY994" i="1"/>
  <c r="D994" i="1" s="1"/>
  <c r="BU998" i="1"/>
  <c r="BY998" i="1" s="1"/>
  <c r="D998" i="1" s="1"/>
  <c r="BU1010" i="1"/>
  <c r="BY1010" i="1" s="1"/>
  <c r="D1010" i="1" s="1"/>
  <c r="BY1015" i="1"/>
  <c r="D1015" i="1" s="1"/>
  <c r="BU1023" i="1"/>
  <c r="BY1023" i="1" s="1"/>
  <c r="D1023" i="1" s="1"/>
  <c r="BY933" i="1"/>
  <c r="D933" i="1" s="1"/>
  <c r="BY942" i="1"/>
  <c r="D942" i="1" s="1"/>
  <c r="BU945" i="1"/>
  <c r="BU946" i="1"/>
  <c r="BY946" i="1" s="1"/>
  <c r="D946" i="1" s="1"/>
  <c r="BU947" i="1"/>
  <c r="BY947" i="1" s="1"/>
  <c r="D947" i="1" s="1"/>
  <c r="BU948" i="1"/>
  <c r="BY948" i="1" s="1"/>
  <c r="D948" i="1" s="1"/>
  <c r="BU949" i="1"/>
  <c r="BY949" i="1" s="1"/>
  <c r="D949" i="1" s="1"/>
  <c r="BU950" i="1"/>
  <c r="BY950" i="1" s="1"/>
  <c r="D950" i="1" s="1"/>
  <c r="BU951" i="1"/>
  <c r="BY951" i="1" s="1"/>
  <c r="D951" i="1" s="1"/>
  <c r="BU952" i="1"/>
  <c r="BY952" i="1" s="1"/>
  <c r="D952" i="1" s="1"/>
  <c r="BU953" i="1"/>
  <c r="BY953" i="1" s="1"/>
  <c r="D953" i="1" s="1"/>
  <c r="BY955" i="1"/>
  <c r="D955" i="1" s="1"/>
  <c r="BY965" i="1"/>
  <c r="D965" i="1" s="1"/>
  <c r="D988" i="1"/>
  <c r="BM988" i="1"/>
  <c r="BY1004" i="1"/>
  <c r="D1004" i="1" s="1"/>
  <c r="D1006" i="1"/>
  <c r="BM1006" i="1"/>
  <c r="BY1011" i="1"/>
  <c r="D1011" i="1" s="1"/>
  <c r="BP1011" i="1"/>
  <c r="C448" i="4"/>
  <c r="C934" i="4"/>
  <c r="BU1028" i="1"/>
  <c r="BY1028" i="1" s="1"/>
  <c r="D1028" i="1" s="1"/>
  <c r="BY1033" i="1"/>
  <c r="D1033" i="1" s="1"/>
  <c r="BY1053" i="1"/>
  <c r="D1053" i="1" s="1"/>
  <c r="C1524" i="4"/>
  <c r="C1195" i="4"/>
  <c r="C1051" i="4"/>
  <c r="C919" i="4"/>
  <c r="C832" i="4"/>
  <c r="C744" i="4"/>
  <c r="C658" i="4"/>
  <c r="C572" i="4"/>
  <c r="C500" i="4"/>
  <c r="C442" i="4"/>
  <c r="C384" i="4"/>
  <c r="C331" i="4"/>
  <c r="C287" i="4"/>
  <c r="C245" i="4"/>
  <c r="C213" i="4"/>
  <c r="C192" i="4"/>
  <c r="C172" i="4"/>
  <c r="C159" i="4"/>
  <c r="C146" i="4"/>
  <c r="C133" i="4"/>
  <c r="C120" i="4"/>
  <c r="C100" i="4"/>
  <c r="C87" i="4"/>
  <c r="C74" i="4"/>
  <c r="C61" i="4"/>
  <c r="C48" i="4"/>
  <c r="C28" i="4"/>
  <c r="C15" i="4"/>
  <c r="C2" i="4"/>
  <c r="C60" i="4"/>
  <c r="C40" i="4"/>
  <c r="C27" i="4"/>
  <c r="C14" i="4"/>
  <c r="C157" i="4"/>
  <c r="C144" i="4"/>
  <c r="C124" i="4"/>
  <c r="C111" i="4"/>
  <c r="C98" i="4"/>
  <c r="C85" i="4"/>
  <c r="C72" i="4"/>
  <c r="C52" i="4"/>
  <c r="C39" i="4"/>
  <c r="C26" i="4"/>
  <c r="C13" i="4"/>
  <c r="C473" i="4"/>
  <c r="C415" i="4"/>
  <c r="C357" i="4"/>
  <c r="C315" i="4"/>
  <c r="C271" i="4"/>
  <c r="C235" i="4"/>
  <c r="C202" i="4"/>
  <c r="C189" i="4"/>
  <c r="C176" i="4"/>
  <c r="C163" i="4"/>
  <c r="C150" i="4"/>
  <c r="C130" i="4"/>
  <c r="C117" i="4"/>
  <c r="C104" i="4"/>
  <c r="C91" i="4"/>
  <c r="C78" i="4"/>
  <c r="C58" i="4"/>
  <c r="C45" i="4"/>
  <c r="C32" i="4"/>
  <c r="C19" i="4"/>
  <c r="C6" i="4"/>
  <c r="C156" i="4"/>
  <c r="C136" i="4"/>
  <c r="C123" i="4"/>
  <c r="C110" i="4"/>
  <c r="C97" i="4"/>
  <c r="C84" i="4"/>
  <c r="C64" i="4"/>
  <c r="C51" i="4"/>
  <c r="C38" i="4"/>
  <c r="C25" i="4"/>
  <c r="C12" i="4"/>
  <c r="C103" i="4"/>
  <c r="C90" i="4"/>
  <c r="C70" i="4"/>
  <c r="C57" i="4"/>
  <c r="C44" i="4"/>
  <c r="C31" i="4"/>
  <c r="C18" i="4"/>
  <c r="C1258" i="4"/>
  <c r="C1099" i="4"/>
  <c r="C955" i="4"/>
  <c r="C860" i="4"/>
  <c r="C774" i="4"/>
  <c r="C688" i="4"/>
  <c r="C600" i="4"/>
  <c r="C515" i="4"/>
  <c r="C459" i="4"/>
  <c r="C401" i="4"/>
  <c r="C345" i="4"/>
  <c r="C303" i="4"/>
  <c r="C259" i="4"/>
  <c r="C224" i="4"/>
  <c r="C194" i="4"/>
  <c r="C181" i="4"/>
  <c r="C168" i="4"/>
  <c r="C148" i="4"/>
  <c r="C135" i="4"/>
  <c r="C122" i="4"/>
  <c r="C109" i="4"/>
  <c r="C96" i="4"/>
  <c r="C76" i="4"/>
  <c r="C63" i="4"/>
  <c r="C50" i="4"/>
  <c r="C37" i="4"/>
  <c r="C24" i="4"/>
  <c r="C4" i="4"/>
  <c r="C257" i="4"/>
  <c r="C207" i="4"/>
  <c r="C200" i="4"/>
  <c r="C187" i="4"/>
  <c r="C174" i="4"/>
  <c r="C154" i="4"/>
  <c r="C141" i="4"/>
  <c r="C128" i="4"/>
  <c r="C115" i="4"/>
  <c r="C102" i="4"/>
  <c r="C82" i="4"/>
  <c r="C69" i="4"/>
  <c r="C56" i="4"/>
  <c r="C43" i="4"/>
  <c r="C30" i="4"/>
  <c r="C10" i="4"/>
  <c r="C55" i="4"/>
  <c r="C108" i="4"/>
  <c r="C160" i="4"/>
  <c r="C501" i="4"/>
  <c r="C1052" i="4"/>
  <c r="BM1024" i="1"/>
  <c r="D1025" i="1"/>
  <c r="BM1035" i="1"/>
  <c r="C406" i="3"/>
  <c r="C491" i="3"/>
  <c r="C577" i="3"/>
  <c r="C663" i="3"/>
  <c r="C751" i="3"/>
  <c r="C837" i="3"/>
  <c r="C3" i="4"/>
  <c r="C140" i="4"/>
  <c r="C193" i="4"/>
  <c r="C214" i="4"/>
  <c r="C504" i="4"/>
  <c r="C1075" i="4"/>
  <c r="BM1036" i="1"/>
  <c r="BU1036" i="1"/>
  <c r="BU1054" i="1"/>
  <c r="BY1054" i="1" s="1"/>
  <c r="D1054" i="1" s="1"/>
  <c r="BY1056" i="1"/>
  <c r="D1056" i="1" s="1"/>
  <c r="C36" i="4"/>
  <c r="C246" i="4"/>
  <c r="C573" i="4"/>
  <c r="C1196" i="4"/>
  <c r="BY1024" i="1"/>
  <c r="D1024" i="1" s="1"/>
  <c r="BY1035" i="1"/>
  <c r="D1035" i="1" s="1"/>
  <c r="C1009" i="3"/>
  <c r="C68" i="4"/>
  <c r="C121" i="4"/>
  <c r="C256" i="4"/>
  <c r="C586" i="4"/>
  <c r="D1030" i="1"/>
  <c r="BY1036" i="1"/>
  <c r="D1036" i="1" s="1"/>
  <c r="BU1037" i="1"/>
  <c r="BY1037" i="1" s="1"/>
  <c r="D1037" i="1" s="1"/>
  <c r="BM1039" i="1"/>
  <c r="BY1051" i="1"/>
  <c r="C850" i="3"/>
  <c r="C836" i="3"/>
  <c r="C821" i="3"/>
  <c r="C806" i="3"/>
  <c r="C792" i="3"/>
  <c r="C778" i="3"/>
  <c r="C764" i="3"/>
  <c r="C749" i="3"/>
  <c r="C734" i="3"/>
  <c r="C720" i="3"/>
  <c r="C706" i="3"/>
  <c r="C692" i="3"/>
  <c r="C677" i="3"/>
  <c r="C662" i="3"/>
  <c r="C648" i="3"/>
  <c r="C634" i="3"/>
  <c r="C620" i="3"/>
  <c r="C605" i="3"/>
  <c r="C590" i="3"/>
  <c r="C576" i="3"/>
  <c r="C562" i="3"/>
  <c r="C548" i="3"/>
  <c r="C533" i="3"/>
  <c r="C518" i="3"/>
  <c r="C504" i="3"/>
  <c r="C490" i="3"/>
  <c r="C476" i="3"/>
  <c r="C461" i="3"/>
  <c r="C446" i="3"/>
  <c r="C432" i="3"/>
  <c r="C418" i="3"/>
  <c r="C405" i="3"/>
  <c r="C392" i="3"/>
  <c r="C379" i="3"/>
  <c r="C366" i="3"/>
  <c r="C353" i="3"/>
  <c r="C339" i="3"/>
  <c r="C326" i="3"/>
  <c r="C313" i="3"/>
  <c r="C300" i="3"/>
  <c r="C287" i="3"/>
  <c r="C274" i="3"/>
  <c r="C261" i="3"/>
  <c r="C248" i="3"/>
  <c r="C229" i="3"/>
  <c r="C209" i="3"/>
  <c r="C196" i="3"/>
  <c r="C183" i="3"/>
  <c r="C170" i="3"/>
  <c r="C164" i="3"/>
  <c r="C158" i="3"/>
  <c r="C152" i="3"/>
  <c r="C146" i="3"/>
  <c r="C140" i="3"/>
  <c r="C134" i="3"/>
  <c r="C128" i="3"/>
  <c r="C122" i="3"/>
  <c r="C116" i="3"/>
  <c r="C110" i="3"/>
  <c r="C104" i="3"/>
  <c r="C98" i="3"/>
  <c r="C92" i="3"/>
  <c r="C86" i="3"/>
  <c r="C80" i="3"/>
  <c r="C74" i="3"/>
  <c r="C68" i="3"/>
  <c r="C62" i="3"/>
  <c r="C56" i="3"/>
  <c r="C50" i="3"/>
  <c r="C44" i="3"/>
  <c r="C38" i="3"/>
  <c r="C32" i="3"/>
  <c r="C26" i="3"/>
  <c r="C20" i="3"/>
  <c r="C14" i="3"/>
  <c r="C8" i="3"/>
  <c r="C2" i="3"/>
  <c r="C169" i="3"/>
  <c r="C163" i="3"/>
  <c r="C157" i="3"/>
  <c r="C151" i="3"/>
  <c r="C145" i="3"/>
  <c r="C139" i="3"/>
  <c r="C133" i="3"/>
  <c r="C127" i="3"/>
  <c r="C121" i="3"/>
  <c r="C115" i="3"/>
  <c r="C109" i="3"/>
  <c r="C103" i="3"/>
  <c r="C97" i="3"/>
  <c r="C91" i="3"/>
  <c r="C85" i="3"/>
  <c r="C79" i="3"/>
  <c r="C73" i="3"/>
  <c r="C67" i="3"/>
  <c r="C61" i="3"/>
  <c r="C55" i="3"/>
  <c r="C49" i="3"/>
  <c r="C43" i="3"/>
  <c r="C37" i="3"/>
  <c r="C31" i="3"/>
  <c r="C25" i="3"/>
  <c r="C19" i="3"/>
  <c r="C13" i="3"/>
  <c r="C7" i="3"/>
  <c r="C348" i="3"/>
  <c r="C335" i="3"/>
  <c r="C322" i="3"/>
  <c r="C309" i="3"/>
  <c r="C296" i="3"/>
  <c r="C283" i="3"/>
  <c r="C270" i="3"/>
  <c r="C257" i="3"/>
  <c r="C243" i="3"/>
  <c r="C233" i="3"/>
  <c r="C220" i="3"/>
  <c r="C207" i="3"/>
  <c r="C194" i="3"/>
  <c r="C181" i="3"/>
  <c r="C168" i="3"/>
  <c r="C162" i="3"/>
  <c r="C156" i="3"/>
  <c r="C150" i="3"/>
  <c r="C144" i="3"/>
  <c r="C138" i="3"/>
  <c r="C132" i="3"/>
  <c r="C126" i="3"/>
  <c r="C120" i="3"/>
  <c r="C114" i="3"/>
  <c r="C108" i="3"/>
  <c r="C102" i="3"/>
  <c r="C96" i="3"/>
  <c r="C90" i="3"/>
  <c r="C84" i="3"/>
  <c r="C78" i="3"/>
  <c r="C72" i="3"/>
  <c r="C66" i="3"/>
  <c r="C60" i="3"/>
  <c r="C54" i="3"/>
  <c r="C48" i="3"/>
  <c r="C42" i="3"/>
  <c r="C36" i="3"/>
  <c r="C30" i="3"/>
  <c r="C24" i="3"/>
  <c r="C18" i="3"/>
  <c r="C12" i="3"/>
  <c r="C6" i="3"/>
  <c r="C294" i="3"/>
  <c r="C281" i="3"/>
  <c r="C267" i="3"/>
  <c r="C254" i="3"/>
  <c r="C241" i="3"/>
  <c r="C232" i="3"/>
  <c r="C219" i="3"/>
  <c r="C206" i="3"/>
  <c r="C193" i="3"/>
  <c r="C173" i="3"/>
  <c r="C167" i="3"/>
  <c r="C161" i="3"/>
  <c r="C155" i="3"/>
  <c r="C149" i="3"/>
  <c r="C143" i="3"/>
  <c r="C137" i="3"/>
  <c r="C131" i="3"/>
  <c r="C125" i="3"/>
  <c r="C119" i="3"/>
  <c r="C113" i="3"/>
  <c r="C107" i="3"/>
  <c r="C101" i="3"/>
  <c r="C95" i="3"/>
  <c r="C89" i="3"/>
  <c r="C83" i="3"/>
  <c r="C77" i="3"/>
  <c r="C71" i="3"/>
  <c r="C65" i="3"/>
  <c r="C59" i="3"/>
  <c r="C53" i="3"/>
  <c r="C47" i="3"/>
  <c r="C41" i="3"/>
  <c r="C35" i="3"/>
  <c r="C29" i="3"/>
  <c r="C23" i="3"/>
  <c r="C17" i="3"/>
  <c r="C11" i="3"/>
  <c r="C5" i="3"/>
  <c r="C225" i="3"/>
  <c r="C212" i="3"/>
  <c r="C199" i="3"/>
  <c r="C179" i="3"/>
  <c r="C963" i="3"/>
  <c r="C948" i="3"/>
  <c r="C933" i="3"/>
  <c r="C915" i="3"/>
  <c r="C900" i="3"/>
  <c r="C885" i="3"/>
  <c r="C869" i="3"/>
  <c r="C854" i="3"/>
  <c r="C840" i="3"/>
  <c r="C826" i="3"/>
  <c r="C812" i="3"/>
  <c r="C797" i="3"/>
  <c r="C782" i="3"/>
  <c r="C768" i="3"/>
  <c r="C754" i="3"/>
  <c r="C740" i="3"/>
  <c r="C725" i="3"/>
  <c r="C710" i="3"/>
  <c r="C696" i="3"/>
  <c r="C682" i="3"/>
  <c r="C668" i="3"/>
  <c r="C653" i="3"/>
  <c r="C638" i="3"/>
  <c r="C624" i="3"/>
  <c r="C610" i="3"/>
  <c r="C596" i="3"/>
  <c r="C581" i="3"/>
  <c r="C566" i="3"/>
  <c r="C552" i="3"/>
  <c r="C538" i="3"/>
  <c r="C524" i="3"/>
  <c r="C509" i="3"/>
  <c r="C494" i="3"/>
  <c r="C480" i="3"/>
  <c r="C466" i="3"/>
  <c r="C452" i="3"/>
  <c r="C437" i="3"/>
  <c r="C422" i="3"/>
  <c r="C409" i="3"/>
  <c r="C396" i="3"/>
  <c r="C383" i="3"/>
  <c r="C370" i="3"/>
  <c r="C357" i="3"/>
  <c r="C344" i="3"/>
  <c r="C331" i="3"/>
  <c r="C318" i="3"/>
  <c r="C305" i="3"/>
  <c r="C291" i="3"/>
  <c r="C278" i="3"/>
  <c r="C265" i="3"/>
  <c r="C252" i="3"/>
  <c r="C239" i="3"/>
  <c r="C231" i="3"/>
  <c r="C218" i="3"/>
  <c r="C205" i="3"/>
  <c r="C185" i="3"/>
  <c r="C172" i="3"/>
  <c r="C166" i="3"/>
  <c r="C160" i="3"/>
  <c r="C154" i="3"/>
  <c r="C148" i="3"/>
  <c r="C142" i="3"/>
  <c r="C136" i="3"/>
  <c r="C130" i="3"/>
  <c r="C124" i="3"/>
  <c r="C118" i="3"/>
  <c r="C112" i="3"/>
  <c r="C106" i="3"/>
  <c r="C100" i="3"/>
  <c r="C94" i="3"/>
  <c r="C88" i="3"/>
  <c r="C82" i="3"/>
  <c r="C76" i="3"/>
  <c r="C70" i="3"/>
  <c r="C64" i="3"/>
  <c r="C58" i="3"/>
  <c r="C52" i="3"/>
  <c r="C46" i="3"/>
  <c r="C40" i="3"/>
  <c r="C34" i="3"/>
  <c r="C28" i="3"/>
  <c r="C22" i="3"/>
  <c r="C16" i="3"/>
  <c r="C10" i="3"/>
  <c r="C4" i="3"/>
  <c r="C343" i="3"/>
  <c r="C330" i="3"/>
  <c r="C317" i="3"/>
  <c r="C303" i="3"/>
  <c r="C290" i="3"/>
  <c r="C277" i="3"/>
  <c r="C264" i="3"/>
  <c r="C251" i="3"/>
  <c r="C238" i="3"/>
  <c r="C224" i="3"/>
  <c r="C211" i="3"/>
  <c r="C191" i="3"/>
  <c r="C178" i="3"/>
  <c r="C33" i="3"/>
  <c r="C105" i="3"/>
  <c r="C177" i="3"/>
  <c r="C230" i="3"/>
  <c r="C263" i="3"/>
  <c r="C342" i="3"/>
  <c r="C420" i="3"/>
  <c r="C506" i="3"/>
  <c r="C593" i="3"/>
  <c r="C680" i="3"/>
  <c r="C766" i="3"/>
  <c r="C852" i="3"/>
  <c r="C946" i="3"/>
  <c r="C16" i="4"/>
  <c r="C153" i="4"/>
  <c r="C206" i="4"/>
  <c r="C288" i="4"/>
  <c r="C659" i="4"/>
  <c r="BM1038" i="1"/>
  <c r="BM1042" i="1"/>
  <c r="BY1055" i="1"/>
  <c r="D1055" i="1" s="1"/>
  <c r="BU1057" i="1"/>
  <c r="BY1057" i="1" s="1"/>
  <c r="D1057" i="1" s="1"/>
  <c r="C3" i="3"/>
  <c r="C75" i="3"/>
  <c r="C147" i="3"/>
  <c r="C275" i="3"/>
  <c r="C354" i="3"/>
  <c r="C433" i="3"/>
  <c r="C519" i="3"/>
  <c r="C607" i="3"/>
  <c r="C693" i="3"/>
  <c r="C779" i="3"/>
  <c r="C865" i="3"/>
  <c r="C960" i="3"/>
  <c r="C49" i="4"/>
  <c r="C186" i="4"/>
  <c r="C298" i="4"/>
  <c r="C672" i="4"/>
  <c r="BY1039" i="1"/>
  <c r="D1039" i="1" s="1"/>
  <c r="BM1041" i="1"/>
  <c r="BY1045" i="1"/>
  <c r="D1045" i="1" s="1"/>
  <c r="C355" i="3"/>
  <c r="C434" i="3"/>
  <c r="C521" i="3"/>
  <c r="C608" i="3"/>
  <c r="C694" i="3"/>
  <c r="C780" i="3"/>
  <c r="C866" i="3"/>
  <c r="C961" i="3"/>
  <c r="C81" i="4"/>
  <c r="C134" i="4"/>
  <c r="C332" i="4"/>
  <c r="C747" i="4"/>
  <c r="BY1021" i="1"/>
  <c r="D1021" i="1" s="1"/>
  <c r="BY1030" i="1"/>
  <c r="BY1038" i="1"/>
  <c r="D1038" i="1" s="1"/>
  <c r="BY1042" i="1"/>
  <c r="D1042" i="1" s="1"/>
  <c r="BY1047" i="1"/>
  <c r="D1047" i="1" s="1"/>
  <c r="BU1050" i="1"/>
  <c r="BY1050" i="1" s="1"/>
  <c r="D1050" i="1" s="1"/>
  <c r="C288" i="3"/>
  <c r="C367" i="3"/>
  <c r="C447" i="3"/>
  <c r="C535" i="3"/>
  <c r="C621" i="3"/>
  <c r="C707" i="3"/>
  <c r="C793" i="3"/>
  <c r="C879" i="3"/>
  <c r="C976" i="3"/>
  <c r="C114" i="4"/>
  <c r="C166" i="4"/>
  <c r="C342" i="4"/>
  <c r="C760" i="4"/>
  <c r="C981" i="3"/>
  <c r="C9" i="4"/>
  <c r="C62" i="4"/>
  <c r="C199" i="4"/>
  <c r="C387" i="4"/>
  <c r="C833" i="4"/>
  <c r="C27" i="3"/>
  <c r="C99" i="3"/>
  <c r="C171" i="3"/>
  <c r="C301" i="3"/>
  <c r="C380" i="3"/>
  <c r="C463" i="3"/>
  <c r="C549" i="3"/>
  <c r="C635" i="3"/>
  <c r="C721" i="3"/>
  <c r="C807" i="3"/>
  <c r="C897" i="3"/>
  <c r="C996" i="3"/>
  <c r="C42" i="4"/>
  <c r="C94" i="4"/>
  <c r="C147" i="4"/>
  <c r="C232" i="4"/>
  <c r="C390" i="4"/>
  <c r="C846" i="4"/>
  <c r="BM1033" i="1"/>
  <c r="BP1041" i="1"/>
  <c r="BY1041" i="1" s="1"/>
  <c r="D1041" i="1" s="1"/>
  <c r="BY1044" i="1"/>
  <c r="D1044" i="1" s="1"/>
  <c r="BU1048" i="1"/>
  <c r="BY1048" i="1" s="1"/>
  <c r="D1048" i="1" s="1"/>
  <c r="C69" i="3"/>
  <c r="C141" i="3"/>
  <c r="C203" i="3"/>
  <c r="C302" i="3"/>
  <c r="C381" i="3"/>
  <c r="C464" i="3"/>
  <c r="C550" i="3"/>
  <c r="C636" i="3"/>
  <c r="C722" i="3"/>
  <c r="C809" i="3"/>
  <c r="C898" i="3"/>
  <c r="C997" i="3"/>
  <c r="C127" i="4"/>
  <c r="C180" i="4"/>
  <c r="C222" i="4"/>
  <c r="C443" i="4"/>
  <c r="C920" i="4"/>
  <c r="C356" i="3"/>
  <c r="C369" i="3"/>
  <c r="C382" i="3"/>
  <c r="C395" i="3"/>
  <c r="C408" i="3"/>
  <c r="C421" i="3"/>
  <c r="C435" i="3"/>
  <c r="C451" i="3"/>
  <c r="C465" i="3"/>
  <c r="C479" i="3"/>
  <c r="C493" i="3"/>
  <c r="C507" i="3"/>
  <c r="C523" i="3"/>
  <c r="C537" i="3"/>
  <c r="C551" i="3"/>
  <c r="C565" i="3"/>
  <c r="C579" i="3"/>
  <c r="C595" i="3"/>
  <c r="C609" i="3"/>
  <c r="C623" i="3"/>
  <c r="C637" i="3"/>
  <c r="C651" i="3"/>
  <c r="C667" i="3"/>
  <c r="C681" i="3"/>
  <c r="C695" i="3"/>
  <c r="C709" i="3"/>
  <c r="C723" i="3"/>
  <c r="C739" i="3"/>
  <c r="C753" i="3"/>
  <c r="C767" i="3"/>
  <c r="C781" i="3"/>
  <c r="C795" i="3"/>
  <c r="C811" i="3"/>
  <c r="C825" i="3"/>
  <c r="C839" i="3"/>
  <c r="C853" i="3"/>
  <c r="C867" i="3"/>
  <c r="C884" i="3"/>
  <c r="C899" i="3"/>
  <c r="C914" i="3"/>
  <c r="C932" i="3"/>
  <c r="C947" i="3"/>
  <c r="C962" i="3"/>
  <c r="C982" i="3"/>
  <c r="C998" i="3"/>
  <c r="C299" i="4"/>
  <c r="C343" i="4"/>
  <c r="C400" i="4"/>
  <c r="C456" i="4"/>
  <c r="C514" i="4"/>
  <c r="C587" i="4"/>
  <c r="C675" i="4"/>
  <c r="C761" i="4"/>
  <c r="C847" i="4"/>
  <c r="C935" i="4"/>
  <c r="C1076" i="4"/>
  <c r="C1223" i="4"/>
  <c r="C983" i="3"/>
  <c r="C999" i="3"/>
  <c r="C652" i="5"/>
  <c r="C379" i="6"/>
  <c r="C240" i="3"/>
  <c r="C253" i="3"/>
  <c r="C266" i="3"/>
  <c r="C279" i="3"/>
  <c r="C293" i="3"/>
  <c r="C306" i="3"/>
  <c r="C319" i="3"/>
  <c r="C332" i="3"/>
  <c r="C345" i="3"/>
  <c r="C358" i="3"/>
  <c r="C371" i="3"/>
  <c r="C384" i="3"/>
  <c r="C397" i="3"/>
  <c r="C410" i="3"/>
  <c r="C423" i="3"/>
  <c r="C439" i="3"/>
  <c r="C453" i="3"/>
  <c r="C467" i="3"/>
  <c r="C481" i="3"/>
  <c r="C495" i="3"/>
  <c r="C511" i="3"/>
  <c r="C525" i="3"/>
  <c r="C539" i="3"/>
  <c r="C553" i="3"/>
  <c r="C567" i="3"/>
  <c r="C583" i="3"/>
  <c r="C597" i="3"/>
  <c r="C611" i="3"/>
  <c r="C625" i="3"/>
  <c r="C639" i="3"/>
  <c r="C655" i="3"/>
  <c r="C669" i="3"/>
  <c r="C683" i="3"/>
  <c r="C697" i="3"/>
  <c r="C711" i="3"/>
  <c r="C727" i="3"/>
  <c r="C741" i="3"/>
  <c r="C755" i="3"/>
  <c r="C769" i="3"/>
  <c r="C783" i="3"/>
  <c r="C799" i="3"/>
  <c r="C813" i="3"/>
  <c r="C827" i="3"/>
  <c r="C841" i="3"/>
  <c r="C855" i="3"/>
  <c r="C871" i="3"/>
  <c r="C886" i="3"/>
  <c r="C901" i="3"/>
  <c r="C919" i="3"/>
  <c r="C934" i="3"/>
  <c r="C949" i="3"/>
  <c r="C967" i="3"/>
  <c r="C984" i="3"/>
  <c r="C1000" i="3"/>
  <c r="C116" i="4"/>
  <c r="C129" i="4"/>
  <c r="C142" i="4"/>
  <c r="C162" i="4"/>
  <c r="C175" i="4"/>
  <c r="C188" i="4"/>
  <c r="C201" i="4"/>
  <c r="C234" i="4"/>
  <c r="C260" i="4"/>
  <c r="C304" i="4"/>
  <c r="C346" i="4"/>
  <c r="C404" i="4"/>
  <c r="C462" i="4"/>
  <c r="C520" i="4"/>
  <c r="C603" i="4"/>
  <c r="C689" i="4"/>
  <c r="C775" i="4"/>
  <c r="C861" i="4"/>
  <c r="C956" i="4"/>
  <c r="C1100" i="4"/>
  <c r="C1268" i="4"/>
  <c r="C1163" i="6"/>
  <c r="C307" i="3"/>
  <c r="C320" i="3"/>
  <c r="C333" i="3"/>
  <c r="C346" i="3"/>
  <c r="C359" i="3"/>
  <c r="C372" i="3"/>
  <c r="C385" i="3"/>
  <c r="C398" i="3"/>
  <c r="C411" i="3"/>
  <c r="C425" i="3"/>
  <c r="C440" i="3"/>
  <c r="C454" i="3"/>
  <c r="C468" i="3"/>
  <c r="C482" i="3"/>
  <c r="C497" i="3"/>
  <c r="C512" i="3"/>
  <c r="C526" i="3"/>
  <c r="C540" i="3"/>
  <c r="C554" i="3"/>
  <c r="C569" i="3"/>
  <c r="C584" i="3"/>
  <c r="C598" i="3"/>
  <c r="C612" i="3"/>
  <c r="C626" i="3"/>
  <c r="C641" i="3"/>
  <c r="C656" i="3"/>
  <c r="C670" i="3"/>
  <c r="C684" i="3"/>
  <c r="C698" i="3"/>
  <c r="C713" i="3"/>
  <c r="C728" i="3"/>
  <c r="C742" i="3"/>
  <c r="C756" i="3"/>
  <c r="C770" i="3"/>
  <c r="C785" i="3"/>
  <c r="C800" i="3"/>
  <c r="C814" i="3"/>
  <c r="C828" i="3"/>
  <c r="C842" i="3"/>
  <c r="C857" i="3"/>
  <c r="C872" i="3"/>
  <c r="C887" i="3"/>
  <c r="C902" i="3"/>
  <c r="C920" i="3"/>
  <c r="C935" i="3"/>
  <c r="C950" i="3"/>
  <c r="C969" i="3"/>
  <c r="C985" i="3"/>
  <c r="C1001" i="3"/>
  <c r="C169" i="4"/>
  <c r="C182" i="4"/>
  <c r="C195" i="4"/>
  <c r="C225" i="4"/>
  <c r="C270" i="4"/>
  <c r="C312" i="4"/>
  <c r="C356" i="4"/>
  <c r="C414" i="4"/>
  <c r="C472" i="4"/>
  <c r="C528" i="4"/>
  <c r="C616" i="4"/>
  <c r="C702" i="4"/>
  <c r="C788" i="4"/>
  <c r="C874" i="4"/>
  <c r="C979" i="4"/>
  <c r="C1123" i="4"/>
  <c r="C1306" i="4"/>
  <c r="C187" i="3"/>
  <c r="C200" i="3"/>
  <c r="C213" i="3"/>
  <c r="C226" i="3"/>
  <c r="C242" i="3"/>
  <c r="C255" i="3"/>
  <c r="C269" i="3"/>
  <c r="C282" i="3"/>
  <c r="C295" i="3"/>
  <c r="C308" i="3"/>
  <c r="C321" i="3"/>
  <c r="C334" i="3"/>
  <c r="C347" i="3"/>
  <c r="C360" i="3"/>
  <c r="C373" i="3"/>
  <c r="C386" i="3"/>
  <c r="C399" i="3"/>
  <c r="C413" i="3"/>
  <c r="C427" i="3"/>
  <c r="C441" i="3"/>
  <c r="C455" i="3"/>
  <c r="C469" i="3"/>
  <c r="C483" i="3"/>
  <c r="C499" i="3"/>
  <c r="C513" i="3"/>
  <c r="C527" i="3"/>
  <c r="C541" i="3"/>
  <c r="C555" i="3"/>
  <c r="C571" i="3"/>
  <c r="C585" i="3"/>
  <c r="C599" i="3"/>
  <c r="C613" i="3"/>
  <c r="C627" i="3"/>
  <c r="C643" i="3"/>
  <c r="C657" i="3"/>
  <c r="C671" i="3"/>
  <c r="C685" i="3"/>
  <c r="C699" i="3"/>
  <c r="C715" i="3"/>
  <c r="C729" i="3"/>
  <c r="C743" i="3"/>
  <c r="C757" i="3"/>
  <c r="C771" i="3"/>
  <c r="C787" i="3"/>
  <c r="C801" i="3"/>
  <c r="C815" i="3"/>
  <c r="C829" i="3"/>
  <c r="C843" i="3"/>
  <c r="C859" i="3"/>
  <c r="C873" i="3"/>
  <c r="C888" i="3"/>
  <c r="C903" i="3"/>
  <c r="C921" i="3"/>
  <c r="C936" i="3"/>
  <c r="C951" i="3"/>
  <c r="C970" i="3"/>
  <c r="C986" i="3"/>
  <c r="C1002" i="3"/>
  <c r="C531" i="4"/>
  <c r="C617" i="4"/>
  <c r="C703" i="4"/>
  <c r="C789" i="4"/>
  <c r="C875" i="4"/>
  <c r="C980" i="4"/>
  <c r="C1124" i="4"/>
  <c r="C1316" i="4"/>
  <c r="C229" i="6"/>
  <c r="C361" i="3"/>
  <c r="C374" i="3"/>
  <c r="C387" i="3"/>
  <c r="C401" i="3"/>
  <c r="C414" i="3"/>
  <c r="C428" i="3"/>
  <c r="C442" i="3"/>
  <c r="C456" i="3"/>
  <c r="C470" i="3"/>
  <c r="C485" i="3"/>
  <c r="C500" i="3"/>
  <c r="C514" i="3"/>
  <c r="C528" i="3"/>
  <c r="C542" i="3"/>
  <c r="C557" i="3"/>
  <c r="C572" i="3"/>
  <c r="C586" i="3"/>
  <c r="C600" i="3"/>
  <c r="C614" i="3"/>
  <c r="C629" i="3"/>
  <c r="C644" i="3"/>
  <c r="C658" i="3"/>
  <c r="C672" i="3"/>
  <c r="C686" i="3"/>
  <c r="C701" i="3"/>
  <c r="C716" i="3"/>
  <c r="C730" i="3"/>
  <c r="C744" i="3"/>
  <c r="C758" i="3"/>
  <c r="C773" i="3"/>
  <c r="C788" i="3"/>
  <c r="C802" i="3"/>
  <c r="C816" i="3"/>
  <c r="C830" i="3"/>
  <c r="C845" i="3"/>
  <c r="C860" i="3"/>
  <c r="C874" i="3"/>
  <c r="C889" i="3"/>
  <c r="C907" i="3"/>
  <c r="C922" i="3"/>
  <c r="C937" i="3"/>
  <c r="C955" i="3"/>
  <c r="C971" i="3"/>
  <c r="C987" i="3"/>
  <c r="C1007" i="3"/>
  <c r="C170" i="4"/>
  <c r="C183" i="4"/>
  <c r="C196" i="4"/>
  <c r="C211" i="4"/>
  <c r="C219" i="4"/>
  <c r="C273" i="4"/>
  <c r="C317" i="4"/>
  <c r="C360" i="4"/>
  <c r="C418" i="4"/>
  <c r="C476" i="4"/>
  <c r="C544" i="4"/>
  <c r="C630" i="4"/>
  <c r="C716" i="4"/>
  <c r="C802" i="4"/>
  <c r="C888" i="4"/>
  <c r="C1003" i="4"/>
  <c r="C1147" i="4"/>
  <c r="C1354" i="4"/>
  <c r="D1051" i="1"/>
  <c r="C175" i="3"/>
  <c r="C188" i="3"/>
  <c r="C201" i="3"/>
  <c r="C214" i="3"/>
  <c r="C227" i="3"/>
  <c r="C245" i="3"/>
  <c r="C258" i="3"/>
  <c r="C271" i="3"/>
  <c r="C284" i="3"/>
  <c r="C297" i="3"/>
  <c r="C310" i="3"/>
  <c r="C323" i="3"/>
  <c r="C336" i="3"/>
  <c r="C349" i="3"/>
  <c r="C362" i="3"/>
  <c r="C375" i="3"/>
  <c r="C389" i="3"/>
  <c r="C402" i="3"/>
  <c r="C415" i="3"/>
  <c r="C429" i="3"/>
  <c r="C443" i="3"/>
  <c r="C457" i="3"/>
  <c r="C471" i="3"/>
  <c r="C487" i="3"/>
  <c r="C501" i="3"/>
  <c r="C515" i="3"/>
  <c r="C529" i="3"/>
  <c r="C543" i="3"/>
  <c r="C559" i="3"/>
  <c r="C573" i="3"/>
  <c r="C587" i="3"/>
  <c r="C601" i="3"/>
  <c r="C615" i="3"/>
  <c r="C631" i="3"/>
  <c r="C645" i="3"/>
  <c r="C659" i="3"/>
  <c r="C673" i="3"/>
  <c r="C687" i="3"/>
  <c r="C703" i="3"/>
  <c r="C717" i="3"/>
  <c r="C731" i="3"/>
  <c r="C745" i="3"/>
  <c r="C759" i="3"/>
  <c r="C775" i="3"/>
  <c r="C789" i="3"/>
  <c r="C803" i="3"/>
  <c r="C817" i="3"/>
  <c r="C831" i="3"/>
  <c r="C847" i="3"/>
  <c r="C861" i="3"/>
  <c r="C875" i="3"/>
  <c r="C890" i="3"/>
  <c r="C908" i="3"/>
  <c r="C923" i="3"/>
  <c r="C938" i="3"/>
  <c r="C956" i="3"/>
  <c r="C972" i="3"/>
  <c r="C988" i="3"/>
  <c r="C1008" i="3"/>
  <c r="C7" i="4"/>
  <c r="C20" i="4"/>
  <c r="C33" i="4"/>
  <c r="C46" i="4"/>
  <c r="C66" i="4"/>
  <c r="C79" i="4"/>
  <c r="C92" i="4"/>
  <c r="C105" i="4"/>
  <c r="C118" i="4"/>
  <c r="C138" i="4"/>
  <c r="C151" i="4"/>
  <c r="C164" i="4"/>
  <c r="C177" i="4"/>
  <c r="C190" i="4"/>
  <c r="C238" i="4"/>
  <c r="C274" i="4"/>
  <c r="C318" i="4"/>
  <c r="C370" i="4"/>
  <c r="C428" i="4"/>
  <c r="C486" i="4"/>
  <c r="C545" i="4"/>
  <c r="C631" i="4"/>
  <c r="C717" i="4"/>
  <c r="C803" i="4"/>
  <c r="C891" i="4"/>
  <c r="C1004" i="4"/>
  <c r="C1148" i="4"/>
  <c r="C1364" i="4"/>
  <c r="C182" i="3"/>
  <c r="C195" i="3"/>
  <c r="C208" i="3"/>
  <c r="C221" i="3"/>
  <c r="C246" i="3"/>
  <c r="C259" i="3"/>
  <c r="C272" i="3"/>
  <c r="C285" i="3"/>
  <c r="C298" i="3"/>
  <c r="C311" i="3"/>
  <c r="C324" i="3"/>
  <c r="C337" i="3"/>
  <c r="C350" i="3"/>
  <c r="C363" i="3"/>
  <c r="C377" i="3"/>
  <c r="C390" i="3"/>
  <c r="C403" i="3"/>
  <c r="C416" i="3"/>
  <c r="C430" i="3"/>
  <c r="C444" i="3"/>
  <c r="C458" i="3"/>
  <c r="C473" i="3"/>
  <c r="C488" i="3"/>
  <c r="C502" i="3"/>
  <c r="C516" i="3"/>
  <c r="C530" i="3"/>
  <c r="C545" i="3"/>
  <c r="C560" i="3"/>
  <c r="C574" i="3"/>
  <c r="C588" i="3"/>
  <c r="C602" i="3"/>
  <c r="C617" i="3"/>
  <c r="C632" i="3"/>
  <c r="C646" i="3"/>
  <c r="C660" i="3"/>
  <c r="C674" i="3"/>
  <c r="C689" i="3"/>
  <c r="C704" i="3"/>
  <c r="C718" i="3"/>
  <c r="C732" i="3"/>
  <c r="C746" i="3"/>
  <c r="C761" i="3"/>
  <c r="C776" i="3"/>
  <c r="C790" i="3"/>
  <c r="C804" i="3"/>
  <c r="C818" i="3"/>
  <c r="C833" i="3"/>
  <c r="C848" i="3"/>
  <c r="C862" i="3"/>
  <c r="C876" i="3"/>
  <c r="C891" i="3"/>
  <c r="C909" i="3"/>
  <c r="C924" i="3"/>
  <c r="C939" i="3"/>
  <c r="C957" i="3"/>
  <c r="C973" i="3"/>
  <c r="C989" i="3"/>
  <c r="C73" i="4"/>
  <c r="C86" i="4"/>
  <c r="C99" i="4"/>
  <c r="C112" i="4"/>
  <c r="C132" i="4"/>
  <c r="C145" i="4"/>
  <c r="C158" i="4"/>
  <c r="C171" i="4"/>
  <c r="C184" i="4"/>
  <c r="C212" i="4"/>
  <c r="C220" i="4"/>
  <c r="C240" i="4"/>
  <c r="C284" i="4"/>
  <c r="C328" i="4"/>
  <c r="C371" i="4"/>
  <c r="C429" i="4"/>
  <c r="C487" i="4"/>
  <c r="C558" i="4"/>
  <c r="C644" i="4"/>
  <c r="C730" i="4"/>
  <c r="C816" i="4"/>
  <c r="C904" i="4"/>
  <c r="C1027" i="4"/>
  <c r="C1171" i="4"/>
  <c r="C1004" i="3"/>
  <c r="C992" i="3"/>
  <c r="C980" i="3"/>
  <c r="C968" i="3"/>
  <c r="C1006" i="3"/>
  <c r="C993" i="3"/>
  <c r="C979" i="3"/>
  <c r="C966" i="3"/>
  <c r="C954" i="3"/>
  <c r="C942" i="3"/>
  <c r="C930" i="3"/>
  <c r="C918" i="3"/>
  <c r="C906" i="3"/>
  <c r="C894" i="3"/>
  <c r="C882" i="3"/>
  <c r="C870" i="3"/>
  <c r="C858" i="3"/>
  <c r="C846" i="3"/>
  <c r="C834" i="3"/>
  <c r="C822" i="3"/>
  <c r="C810" i="3"/>
  <c r="C798" i="3"/>
  <c r="C786" i="3"/>
  <c r="C774" i="3"/>
  <c r="C762" i="3"/>
  <c r="C750" i="3"/>
  <c r="C738" i="3"/>
  <c r="C726" i="3"/>
  <c r="C714" i="3"/>
  <c r="C702" i="3"/>
  <c r="C690" i="3"/>
  <c r="C678" i="3"/>
  <c r="C666" i="3"/>
  <c r="C654" i="3"/>
  <c r="C642" i="3"/>
  <c r="C630" i="3"/>
  <c r="C618" i="3"/>
  <c r="C606" i="3"/>
  <c r="C594" i="3"/>
  <c r="C582" i="3"/>
  <c r="C570" i="3"/>
  <c r="C558" i="3"/>
  <c r="C546" i="3"/>
  <c r="C534" i="3"/>
  <c r="C522" i="3"/>
  <c r="C510" i="3"/>
  <c r="C498" i="3"/>
  <c r="C486" i="3"/>
  <c r="C474" i="3"/>
  <c r="C462" i="3"/>
  <c r="C450" i="3"/>
  <c r="C438" i="3"/>
  <c r="C426" i="3"/>
  <c r="C1005" i="3"/>
  <c r="C991" i="3"/>
  <c r="C978" i="3"/>
  <c r="C965" i="3"/>
  <c r="C953" i="3"/>
  <c r="C941" i="3"/>
  <c r="C929" i="3"/>
  <c r="C917" i="3"/>
  <c r="C905" i="3"/>
  <c r="C893" i="3"/>
  <c r="C881" i="3"/>
  <c r="C1003" i="3"/>
  <c r="C990" i="3"/>
  <c r="C977" i="3"/>
  <c r="C964" i="3"/>
  <c r="C952" i="3"/>
  <c r="C940" i="3"/>
  <c r="C928" i="3"/>
  <c r="C916" i="3"/>
  <c r="C904" i="3"/>
  <c r="C892" i="3"/>
  <c r="C880" i="3"/>
  <c r="C868" i="3"/>
  <c r="C856" i="3"/>
  <c r="C844" i="3"/>
  <c r="C832" i="3"/>
  <c r="C820" i="3"/>
  <c r="C808" i="3"/>
  <c r="C796" i="3"/>
  <c r="C784" i="3"/>
  <c r="C772" i="3"/>
  <c r="C760" i="3"/>
  <c r="C748" i="3"/>
  <c r="C736" i="3"/>
  <c r="C724" i="3"/>
  <c r="C712" i="3"/>
  <c r="C700" i="3"/>
  <c r="C688" i="3"/>
  <c r="C676" i="3"/>
  <c r="C664" i="3"/>
  <c r="C652" i="3"/>
  <c r="C640" i="3"/>
  <c r="C628" i="3"/>
  <c r="C616" i="3"/>
  <c r="C604" i="3"/>
  <c r="C592" i="3"/>
  <c r="C580" i="3"/>
  <c r="C568" i="3"/>
  <c r="C556" i="3"/>
  <c r="C544" i="3"/>
  <c r="C532" i="3"/>
  <c r="C520" i="3"/>
  <c r="C508" i="3"/>
  <c r="C496" i="3"/>
  <c r="C484" i="3"/>
  <c r="C472" i="3"/>
  <c r="C460" i="3"/>
  <c r="C448" i="3"/>
  <c r="C436" i="3"/>
  <c r="C424" i="3"/>
  <c r="C412" i="3"/>
  <c r="C400" i="3"/>
  <c r="C388" i="3"/>
  <c r="C376" i="3"/>
  <c r="C364" i="3"/>
  <c r="C352" i="3"/>
  <c r="C340" i="3"/>
  <c r="C328" i="3"/>
  <c r="C316" i="3"/>
  <c r="C304" i="3"/>
  <c r="C292" i="3"/>
  <c r="C280" i="3"/>
  <c r="C268" i="3"/>
  <c r="C256" i="3"/>
  <c r="C244" i="3"/>
  <c r="C234" i="3"/>
  <c r="C228" i="3"/>
  <c r="C222" i="3"/>
  <c r="C216" i="3"/>
  <c r="C210" i="3"/>
  <c r="C204" i="3"/>
  <c r="C198" i="3"/>
  <c r="C192" i="3"/>
  <c r="C186" i="3"/>
  <c r="C180" i="3"/>
  <c r="C174" i="3"/>
  <c r="C176" i="3"/>
  <c r="C189" i="3"/>
  <c r="C202" i="3"/>
  <c r="C215" i="3"/>
  <c r="C235" i="3"/>
  <c r="C247" i="3"/>
  <c r="C260" i="3"/>
  <c r="C273" i="3"/>
  <c r="C286" i="3"/>
  <c r="C299" i="3"/>
  <c r="C312" i="3"/>
  <c r="C325" i="3"/>
  <c r="C338" i="3"/>
  <c r="C351" i="3"/>
  <c r="C365" i="3"/>
  <c r="C378" i="3"/>
  <c r="C391" i="3"/>
  <c r="C404" i="3"/>
  <c r="C417" i="3"/>
  <c r="C431" i="3"/>
  <c r="C445" i="3"/>
  <c r="C459" i="3"/>
  <c r="C475" i="3"/>
  <c r="C489" i="3"/>
  <c r="C503" i="3"/>
  <c r="C517" i="3"/>
  <c r="C531" i="3"/>
  <c r="C547" i="3"/>
  <c r="C561" i="3"/>
  <c r="C575" i="3"/>
  <c r="C589" i="3"/>
  <c r="C603" i="3"/>
  <c r="C619" i="3"/>
  <c r="C633" i="3"/>
  <c r="C647" i="3"/>
  <c r="C661" i="3"/>
  <c r="C675" i="3"/>
  <c r="C691" i="3"/>
  <c r="C705" i="3"/>
  <c r="C719" i="3"/>
  <c r="C733" i="3"/>
  <c r="C747" i="3"/>
  <c r="C763" i="3"/>
  <c r="C777" i="3"/>
  <c r="C791" i="3"/>
  <c r="C805" i="3"/>
  <c r="C819" i="3"/>
  <c r="C835" i="3"/>
  <c r="C849" i="3"/>
  <c r="C863" i="3"/>
  <c r="C877" i="3"/>
  <c r="C895" i="3"/>
  <c r="C910" i="3"/>
  <c r="C925" i="3"/>
  <c r="C943" i="3"/>
  <c r="C958" i="3"/>
  <c r="C974" i="3"/>
  <c r="C994" i="3"/>
  <c r="C1545" i="4"/>
  <c r="C1533" i="4"/>
  <c r="C1521" i="4"/>
  <c r="C1509" i="4"/>
  <c r="C1497" i="4"/>
  <c r="C1485" i="4"/>
  <c r="C1473" i="4"/>
  <c r="C1461" i="4"/>
  <c r="C1449" i="4"/>
  <c r="C1437" i="4"/>
  <c r="C1425" i="4"/>
  <c r="C1413" i="4"/>
  <c r="C1401" i="4"/>
  <c r="C1389" i="4"/>
  <c r="C1377" i="4"/>
  <c r="C1365" i="4"/>
  <c r="C1552" i="4"/>
  <c r="C1540" i="4"/>
  <c r="C1528" i="4"/>
  <c r="C1516" i="4"/>
  <c r="C1504" i="4"/>
  <c r="C1492" i="4"/>
  <c r="C1480" i="4"/>
  <c r="C1468" i="4"/>
  <c r="C1456" i="4"/>
  <c r="C1444" i="4"/>
  <c r="C1432" i="4"/>
  <c r="C1420" i="4"/>
  <c r="C1408" i="4"/>
  <c r="C1396" i="4"/>
  <c r="C1384" i="4"/>
  <c r="C1549" i="4"/>
  <c r="C1535" i="4"/>
  <c r="C1520" i="4"/>
  <c r="C1506" i="4"/>
  <c r="C1491" i="4"/>
  <c r="C1477" i="4"/>
  <c r="C1463" i="4"/>
  <c r="C1448" i="4"/>
  <c r="C1434" i="4"/>
  <c r="C1419" i="4"/>
  <c r="C1405" i="4"/>
  <c r="C1391" i="4"/>
  <c r="C1376" i="4"/>
  <c r="C1363" i="4"/>
  <c r="C1351" i="4"/>
  <c r="C1339" i="4"/>
  <c r="C1327" i="4"/>
  <c r="C1315" i="4"/>
  <c r="C1303" i="4"/>
  <c r="C1291" i="4"/>
  <c r="C1279" i="4"/>
  <c r="C1267" i="4"/>
  <c r="C1255" i="4"/>
  <c r="C1243" i="4"/>
  <c r="C1231" i="4"/>
  <c r="C1219" i="4"/>
  <c r="C1548" i="4"/>
  <c r="C1534" i="4"/>
  <c r="C1519" i="4"/>
  <c r="C1505" i="4"/>
  <c r="C1490" i="4"/>
  <c r="C1476" i="4"/>
  <c r="C1462" i="4"/>
  <c r="C1447" i="4"/>
  <c r="C1433" i="4"/>
  <c r="C1418" i="4"/>
  <c r="C1404" i="4"/>
  <c r="C1390" i="4"/>
  <c r="C1375" i="4"/>
  <c r="C1362" i="4"/>
  <c r="C1350" i="4"/>
  <c r="C1338" i="4"/>
  <c r="C1326" i="4"/>
  <c r="C1314" i="4"/>
  <c r="C1302" i="4"/>
  <c r="C1290" i="4"/>
  <c r="C1278" i="4"/>
  <c r="C1266" i="4"/>
  <c r="C1254" i="4"/>
  <c r="C1242" i="4"/>
  <c r="C1230" i="4"/>
  <c r="C1218" i="4"/>
  <c r="C1206" i="4"/>
  <c r="C1194" i="4"/>
  <c r="C1182" i="4"/>
  <c r="C1170" i="4"/>
  <c r="C1158" i="4"/>
  <c r="C1146" i="4"/>
  <c r="C1134" i="4"/>
  <c r="C1122" i="4"/>
  <c r="C1110" i="4"/>
  <c r="C1098" i="4"/>
  <c r="C1086" i="4"/>
  <c r="C1074" i="4"/>
  <c r="C1062" i="4"/>
  <c r="C1050" i="4"/>
  <c r="C1038" i="4"/>
  <c r="C1026" i="4"/>
  <c r="C1014" i="4"/>
  <c r="C1002" i="4"/>
  <c r="C990" i="4"/>
  <c r="C978" i="4"/>
  <c r="C966" i="4"/>
  <c r="C1547" i="4"/>
  <c r="C1532" i="4"/>
  <c r="C1518" i="4"/>
  <c r="C1503" i="4"/>
  <c r="C1489" i="4"/>
  <c r="C1475" i="4"/>
  <c r="C1460" i="4"/>
  <c r="C1446" i="4"/>
  <c r="C1431" i="4"/>
  <c r="C1417" i="4"/>
  <c r="C1403" i="4"/>
  <c r="C1388" i="4"/>
  <c r="C1374" i="4"/>
  <c r="C1361" i="4"/>
  <c r="C1349" i="4"/>
  <c r="C1337" i="4"/>
  <c r="C1325" i="4"/>
  <c r="C1313" i="4"/>
  <c r="C1301" i="4"/>
  <c r="C1289" i="4"/>
  <c r="C1277" i="4"/>
  <c r="C1265" i="4"/>
  <c r="C1253" i="4"/>
  <c r="C1241" i="4"/>
  <c r="C1229" i="4"/>
  <c r="C1217" i="4"/>
  <c r="C1205" i="4"/>
  <c r="C1546" i="4"/>
  <c r="C1531" i="4"/>
  <c r="C1517" i="4"/>
  <c r="C1502" i="4"/>
  <c r="C1488" i="4"/>
  <c r="C1474" i="4"/>
  <c r="C1459" i="4"/>
  <c r="C1445" i="4"/>
  <c r="C1430" i="4"/>
  <c r="C1416" i="4"/>
  <c r="C1402" i="4"/>
  <c r="C1387" i="4"/>
  <c r="C1373" i="4"/>
  <c r="C1360" i="4"/>
  <c r="C1348" i="4"/>
  <c r="C1336" i="4"/>
  <c r="C1324" i="4"/>
  <c r="C1312" i="4"/>
  <c r="C1300" i="4"/>
  <c r="C1288" i="4"/>
  <c r="C1276" i="4"/>
  <c r="C1264" i="4"/>
  <c r="C1252" i="4"/>
  <c r="C1240" i="4"/>
  <c r="C1228" i="4"/>
  <c r="C1216" i="4"/>
  <c r="C1204" i="4"/>
  <c r="C1192" i="4"/>
  <c r="C1180" i="4"/>
  <c r="C1168" i="4"/>
  <c r="C1156" i="4"/>
  <c r="C1144" i="4"/>
  <c r="C1132" i="4"/>
  <c r="C1120" i="4"/>
  <c r="C1108" i="4"/>
  <c r="C1096" i="4"/>
  <c r="C1084" i="4"/>
  <c r="C1072" i="4"/>
  <c r="C1060" i="4"/>
  <c r="C1048" i="4"/>
  <c r="C1036" i="4"/>
  <c r="C1024" i="4"/>
  <c r="C1012" i="4"/>
  <c r="C1000" i="4"/>
  <c r="C988" i="4"/>
  <c r="C976" i="4"/>
  <c r="C964" i="4"/>
  <c r="C952" i="4"/>
  <c r="C940" i="4"/>
  <c r="C928" i="4"/>
  <c r="C916" i="4"/>
  <c r="C1544" i="4"/>
  <c r="C1530" i="4"/>
  <c r="C1515" i="4"/>
  <c r="C1501" i="4"/>
  <c r="C1487" i="4"/>
  <c r="C1472" i="4"/>
  <c r="C1458" i="4"/>
  <c r="C1443" i="4"/>
  <c r="C1429" i="4"/>
  <c r="C1415" i="4"/>
  <c r="C1400" i="4"/>
  <c r="C1386" i="4"/>
  <c r="C1372" i="4"/>
  <c r="C1359" i="4"/>
  <c r="C1347" i="4"/>
  <c r="C1335" i="4"/>
  <c r="C1323" i="4"/>
  <c r="C1311" i="4"/>
  <c r="C1299" i="4"/>
  <c r="C1287" i="4"/>
  <c r="C1275" i="4"/>
  <c r="C1263" i="4"/>
  <c r="C1251" i="4"/>
  <c r="C1239" i="4"/>
  <c r="C1227" i="4"/>
  <c r="C1215" i="4"/>
  <c r="C1203" i="4"/>
  <c r="C1191" i="4"/>
  <c r="C1179" i="4"/>
  <c r="C1167" i="4"/>
  <c r="C1155" i="4"/>
  <c r="C1143" i="4"/>
  <c r="C1131" i="4"/>
  <c r="C1119" i="4"/>
  <c r="C1107" i="4"/>
  <c r="C1095" i="4"/>
  <c r="C1083" i="4"/>
  <c r="C1071" i="4"/>
  <c r="C1059" i="4"/>
  <c r="C1047" i="4"/>
  <c r="C1035" i="4"/>
  <c r="C1023" i="4"/>
  <c r="C1011" i="4"/>
  <c r="C999" i="4"/>
  <c r="C987" i="4"/>
  <c r="C975" i="4"/>
  <c r="C963" i="4"/>
  <c r="C951" i="4"/>
  <c r="C1543" i="4"/>
  <c r="C1529" i="4"/>
  <c r="C1514" i="4"/>
  <c r="C1500" i="4"/>
  <c r="C1486" i="4"/>
  <c r="C1471" i="4"/>
  <c r="C1457" i="4"/>
  <c r="C1442" i="4"/>
  <c r="C1428" i="4"/>
  <c r="C1414" i="4"/>
  <c r="C1399" i="4"/>
  <c r="C1385" i="4"/>
  <c r="C1371" i="4"/>
  <c r="C1358" i="4"/>
  <c r="C1346" i="4"/>
  <c r="C1334" i="4"/>
  <c r="C1322" i="4"/>
  <c r="C1310" i="4"/>
  <c r="C1298" i="4"/>
  <c r="C1286" i="4"/>
  <c r="C1274" i="4"/>
  <c r="C1262" i="4"/>
  <c r="C1250" i="4"/>
  <c r="C1238" i="4"/>
  <c r="C1226" i="4"/>
  <c r="C1214" i="4"/>
  <c r="C1202" i="4"/>
  <c r="C1190" i="4"/>
  <c r="C1178" i="4"/>
  <c r="C1166" i="4"/>
  <c r="C1154" i="4"/>
  <c r="C1142" i="4"/>
  <c r="C1130" i="4"/>
  <c r="C1118" i="4"/>
  <c r="C1106" i="4"/>
  <c r="C1094" i="4"/>
  <c r="C1082" i="4"/>
  <c r="C1070" i="4"/>
  <c r="C1058" i="4"/>
  <c r="C1046" i="4"/>
  <c r="C1034" i="4"/>
  <c r="C1022" i="4"/>
  <c r="C1010" i="4"/>
  <c r="C998" i="4"/>
  <c r="C986" i="4"/>
  <c r="C974" i="4"/>
  <c r="C962" i="4"/>
  <c r="C950" i="4"/>
  <c r="C938" i="4"/>
  <c r="C926" i="4"/>
  <c r="C914" i="4"/>
  <c r="C902" i="4"/>
  <c r="C890" i="4"/>
  <c r="C878" i="4"/>
  <c r="C866" i="4"/>
  <c r="C854" i="4"/>
  <c r="C842" i="4"/>
  <c r="C830" i="4"/>
  <c r="C818" i="4"/>
  <c r="C806" i="4"/>
  <c r="C794" i="4"/>
  <c r="C782" i="4"/>
  <c r="C770" i="4"/>
  <c r="C758" i="4"/>
  <c r="C746" i="4"/>
  <c r="C734" i="4"/>
  <c r="C722" i="4"/>
  <c r="C710" i="4"/>
  <c r="C698" i="4"/>
  <c r="C686" i="4"/>
  <c r="C674" i="4"/>
  <c r="C662" i="4"/>
  <c r="C650" i="4"/>
  <c r="C638" i="4"/>
  <c r="C626" i="4"/>
  <c r="C614" i="4"/>
  <c r="C602" i="4"/>
  <c r="C590" i="4"/>
  <c r="C578" i="4"/>
  <c r="C566" i="4"/>
  <c r="C554" i="4"/>
  <c r="C542" i="4"/>
  <c r="C530" i="4"/>
  <c r="C518" i="4"/>
  <c r="C506" i="4"/>
  <c r="C494" i="4"/>
  <c r="C482" i="4"/>
  <c r="C470" i="4"/>
  <c r="C458" i="4"/>
  <c r="C446" i="4"/>
  <c r="C434" i="4"/>
  <c r="C422" i="4"/>
  <c r="C410" i="4"/>
  <c r="C398" i="4"/>
  <c r="C386" i="4"/>
  <c r="C374" i="4"/>
  <c r="C362" i="4"/>
  <c r="C350" i="4"/>
  <c r="C338" i="4"/>
  <c r="C326" i="4"/>
  <c r="C314" i="4"/>
  <c r="C302" i="4"/>
  <c r="C290" i="4"/>
  <c r="C278" i="4"/>
  <c r="C266" i="4"/>
  <c r="C254" i="4"/>
  <c r="C242" i="4"/>
  <c r="C233" i="4"/>
  <c r="C227" i="4"/>
  <c r="C221" i="4"/>
  <c r="C215" i="4"/>
  <c r="C209" i="4"/>
  <c r="C203" i="4"/>
  <c r="C1556" i="4"/>
  <c r="C1542" i="4"/>
  <c r="C1527" i="4"/>
  <c r="C1513" i="4"/>
  <c r="C1499" i="4"/>
  <c r="C1484" i="4"/>
  <c r="C1470" i="4"/>
  <c r="C1455" i="4"/>
  <c r="C1441" i="4"/>
  <c r="C1427" i="4"/>
  <c r="C1412" i="4"/>
  <c r="C1398" i="4"/>
  <c r="C1383" i="4"/>
  <c r="C1370" i="4"/>
  <c r="C1357" i="4"/>
  <c r="C1345" i="4"/>
  <c r="C1333" i="4"/>
  <c r="C1321" i="4"/>
  <c r="C1309" i="4"/>
  <c r="C1297" i="4"/>
  <c r="C1285" i="4"/>
  <c r="C1273" i="4"/>
  <c r="C1261" i="4"/>
  <c r="C1249" i="4"/>
  <c r="C1237" i="4"/>
  <c r="C1225" i="4"/>
  <c r="C1213" i="4"/>
  <c r="C1201" i="4"/>
  <c r="C1189" i="4"/>
  <c r="C1177" i="4"/>
  <c r="C1165" i="4"/>
  <c r="C1153" i="4"/>
  <c r="C1141" i="4"/>
  <c r="C1129" i="4"/>
  <c r="C1117" i="4"/>
  <c r="C1105" i="4"/>
  <c r="C1093" i="4"/>
  <c r="C1081" i="4"/>
  <c r="C1069" i="4"/>
  <c r="C1057" i="4"/>
  <c r="C1045" i="4"/>
  <c r="C1033" i="4"/>
  <c r="C1021" i="4"/>
  <c r="C1009" i="4"/>
  <c r="C997" i="4"/>
  <c r="C985" i="4"/>
  <c r="C973" i="4"/>
  <c r="C961" i="4"/>
  <c r="C949" i="4"/>
  <c r="C937" i="4"/>
  <c r="C925" i="4"/>
  <c r="C913" i="4"/>
  <c r="C901" i="4"/>
  <c r="C889" i="4"/>
  <c r="C877" i="4"/>
  <c r="C865" i="4"/>
  <c r="C853" i="4"/>
  <c r="C841" i="4"/>
  <c r="C829" i="4"/>
  <c r="C817" i="4"/>
  <c r="C805" i="4"/>
  <c r="C793" i="4"/>
  <c r="C781" i="4"/>
  <c r="C769" i="4"/>
  <c r="C757" i="4"/>
  <c r="C745" i="4"/>
  <c r="C733" i="4"/>
  <c r="C721" i="4"/>
  <c r="C709" i="4"/>
  <c r="C697" i="4"/>
  <c r="C685" i="4"/>
  <c r="C673" i="4"/>
  <c r="C661" i="4"/>
  <c r="C649" i="4"/>
  <c r="C637" i="4"/>
  <c r="C625" i="4"/>
  <c r="C613" i="4"/>
  <c r="C601" i="4"/>
  <c r="C589" i="4"/>
  <c r="C577" i="4"/>
  <c r="C565" i="4"/>
  <c r="C553" i="4"/>
  <c r="C541" i="4"/>
  <c r="C529" i="4"/>
  <c r="C517" i="4"/>
  <c r="C505" i="4"/>
  <c r="C493" i="4"/>
  <c r="C481" i="4"/>
  <c r="C469" i="4"/>
  <c r="C457" i="4"/>
  <c r="C445" i="4"/>
  <c r="C433" i="4"/>
  <c r="C421" i="4"/>
  <c r="C409" i="4"/>
  <c r="C397" i="4"/>
  <c r="C385" i="4"/>
  <c r="C373" i="4"/>
  <c r="C361" i="4"/>
  <c r="C349" i="4"/>
  <c r="C337" i="4"/>
  <c r="C325" i="4"/>
  <c r="C313" i="4"/>
  <c r="C301" i="4"/>
  <c r="C289" i="4"/>
  <c r="C277" i="4"/>
  <c r="C265" i="4"/>
  <c r="C253" i="4"/>
  <c r="C241" i="4"/>
  <c r="C1555" i="4"/>
  <c r="C1541" i="4"/>
  <c r="C1526" i="4"/>
  <c r="C1512" i="4"/>
  <c r="C1498" i="4"/>
  <c r="C1483" i="4"/>
  <c r="C1469" i="4"/>
  <c r="C1454" i="4"/>
  <c r="C1440" i="4"/>
  <c r="C1426" i="4"/>
  <c r="C1411" i="4"/>
  <c r="C1397" i="4"/>
  <c r="C1382" i="4"/>
  <c r="C1369" i="4"/>
  <c r="C1356" i="4"/>
  <c r="C1344" i="4"/>
  <c r="C1332" i="4"/>
  <c r="C1320" i="4"/>
  <c r="C1308" i="4"/>
  <c r="C1296" i="4"/>
  <c r="C1284" i="4"/>
  <c r="C1272" i="4"/>
  <c r="C1260" i="4"/>
  <c r="C1248" i="4"/>
  <c r="C1236" i="4"/>
  <c r="C1224" i="4"/>
  <c r="C1212" i="4"/>
  <c r="C1200" i="4"/>
  <c r="C1188" i="4"/>
  <c r="C1176" i="4"/>
  <c r="C1164" i="4"/>
  <c r="C1152" i="4"/>
  <c r="C1140" i="4"/>
  <c r="C1128" i="4"/>
  <c r="C1116" i="4"/>
  <c r="C1104" i="4"/>
  <c r="C1092" i="4"/>
  <c r="C1080" i="4"/>
  <c r="C1068" i="4"/>
  <c r="C1056" i="4"/>
  <c r="C1044" i="4"/>
  <c r="C1032" i="4"/>
  <c r="C1020" i="4"/>
  <c r="C1008" i="4"/>
  <c r="C996" i="4"/>
  <c r="C984" i="4"/>
  <c r="C972" i="4"/>
  <c r="C960" i="4"/>
  <c r="C948" i="4"/>
  <c r="C936" i="4"/>
  <c r="C1554" i="4"/>
  <c r="C1539" i="4"/>
  <c r="C1525" i="4"/>
  <c r="C1511" i="4"/>
  <c r="C1496" i="4"/>
  <c r="C1482" i="4"/>
  <c r="C1467" i="4"/>
  <c r="C1453" i="4"/>
  <c r="C1439" i="4"/>
  <c r="C1424" i="4"/>
  <c r="C1410" i="4"/>
  <c r="C1395" i="4"/>
  <c r="C1381" i="4"/>
  <c r="C1368" i="4"/>
  <c r="C1355" i="4"/>
  <c r="C1343" i="4"/>
  <c r="C1331" i="4"/>
  <c r="C1319" i="4"/>
  <c r="C1307" i="4"/>
  <c r="C1295" i="4"/>
  <c r="C1283" i="4"/>
  <c r="C1271" i="4"/>
  <c r="C1259" i="4"/>
  <c r="C1523" i="4"/>
  <c r="C1465" i="4"/>
  <c r="C1407" i="4"/>
  <c r="C1353" i="4"/>
  <c r="C1305" i="4"/>
  <c r="C1257" i="4"/>
  <c r="C1221" i="4"/>
  <c r="C1193" i="4"/>
  <c r="C1169" i="4"/>
  <c r="C1145" i="4"/>
  <c r="C1121" i="4"/>
  <c r="C1097" i="4"/>
  <c r="C1073" i="4"/>
  <c r="C1049" i="4"/>
  <c r="C1025" i="4"/>
  <c r="C1001" i="4"/>
  <c r="C977" i="4"/>
  <c r="C954" i="4"/>
  <c r="C933" i="4"/>
  <c r="C918" i="4"/>
  <c r="C903" i="4"/>
  <c r="C887" i="4"/>
  <c r="C873" i="4"/>
  <c r="C859" i="4"/>
  <c r="C845" i="4"/>
  <c r="C831" i="4"/>
  <c r="C815" i="4"/>
  <c r="C801" i="4"/>
  <c r="C787" i="4"/>
  <c r="C773" i="4"/>
  <c r="C759" i="4"/>
  <c r="C743" i="4"/>
  <c r="C729" i="4"/>
  <c r="C715" i="4"/>
  <c r="C701" i="4"/>
  <c r="C687" i="4"/>
  <c r="C671" i="4"/>
  <c r="C657" i="4"/>
  <c r="C643" i="4"/>
  <c r="C629" i="4"/>
  <c r="C615" i="4"/>
  <c r="C599" i="4"/>
  <c r="C585" i="4"/>
  <c r="C571" i="4"/>
  <c r="C557" i="4"/>
  <c r="C543" i="4"/>
  <c r="C527" i="4"/>
  <c r="C513" i="4"/>
  <c r="C499" i="4"/>
  <c r="C485" i="4"/>
  <c r="C471" i="4"/>
  <c r="C455" i="4"/>
  <c r="C441" i="4"/>
  <c r="C427" i="4"/>
  <c r="C413" i="4"/>
  <c r="C399" i="4"/>
  <c r="C383" i="4"/>
  <c r="C369" i="4"/>
  <c r="C355" i="4"/>
  <c r="C341" i="4"/>
  <c r="C327" i="4"/>
  <c r="C311" i="4"/>
  <c r="C297" i="4"/>
  <c r="C283" i="4"/>
  <c r="C269" i="4"/>
  <c r="C255" i="4"/>
  <c r="C239" i="4"/>
  <c r="C231" i="4"/>
  <c r="C218" i="4"/>
  <c r="C1522" i="4"/>
  <c r="C1464" i="4"/>
  <c r="C1406" i="4"/>
  <c r="C1352" i="4"/>
  <c r="C1304" i="4"/>
  <c r="C1256" i="4"/>
  <c r="C1220" i="4"/>
  <c r="C1187" i="4"/>
  <c r="C1163" i="4"/>
  <c r="C1139" i="4"/>
  <c r="C1115" i="4"/>
  <c r="C1091" i="4"/>
  <c r="C1067" i="4"/>
  <c r="C1043" i="4"/>
  <c r="C1019" i="4"/>
  <c r="C995" i="4"/>
  <c r="C971" i="4"/>
  <c r="C953" i="4"/>
  <c r="C932" i="4"/>
  <c r="C917" i="4"/>
  <c r="C900" i="4"/>
  <c r="C886" i="4"/>
  <c r="C872" i="4"/>
  <c r="C858" i="4"/>
  <c r="C844" i="4"/>
  <c r="C828" i="4"/>
  <c r="C814" i="4"/>
  <c r="C800" i="4"/>
  <c r="C786" i="4"/>
  <c r="C772" i="4"/>
  <c r="C756" i="4"/>
  <c r="C742" i="4"/>
  <c r="C728" i="4"/>
  <c r="C714" i="4"/>
  <c r="C700" i="4"/>
  <c r="C684" i="4"/>
  <c r="C670" i="4"/>
  <c r="C656" i="4"/>
  <c r="C642" i="4"/>
  <c r="C628" i="4"/>
  <c r="C612" i="4"/>
  <c r="C598" i="4"/>
  <c r="C584" i="4"/>
  <c r="C570" i="4"/>
  <c r="C556" i="4"/>
  <c r="C540" i="4"/>
  <c r="C526" i="4"/>
  <c r="C512" i="4"/>
  <c r="C498" i="4"/>
  <c r="C484" i="4"/>
  <c r="C468" i="4"/>
  <c r="C454" i="4"/>
  <c r="C440" i="4"/>
  <c r="C426" i="4"/>
  <c r="C412" i="4"/>
  <c r="C396" i="4"/>
  <c r="C382" i="4"/>
  <c r="C368" i="4"/>
  <c r="C354" i="4"/>
  <c r="C340" i="4"/>
  <c r="C324" i="4"/>
  <c r="C310" i="4"/>
  <c r="C296" i="4"/>
  <c r="C282" i="4"/>
  <c r="C268" i="4"/>
  <c r="C252" i="4"/>
  <c r="C1510" i="4"/>
  <c r="C1452" i="4"/>
  <c r="C1394" i="4"/>
  <c r="C1342" i="4"/>
  <c r="C1294" i="4"/>
  <c r="C1247" i="4"/>
  <c r="C1211" i="4"/>
  <c r="C1186" i="4"/>
  <c r="C1162" i="4"/>
  <c r="C1138" i="4"/>
  <c r="C1114" i="4"/>
  <c r="C1090" i="4"/>
  <c r="C1066" i="4"/>
  <c r="C1042" i="4"/>
  <c r="C1018" i="4"/>
  <c r="C994" i="4"/>
  <c r="C970" i="4"/>
  <c r="C947" i="4"/>
  <c r="C931" i="4"/>
  <c r="C915" i="4"/>
  <c r="C899" i="4"/>
  <c r="C885" i="4"/>
  <c r="C871" i="4"/>
  <c r="C857" i="4"/>
  <c r="C843" i="4"/>
  <c r="C827" i="4"/>
  <c r="C813" i="4"/>
  <c r="C799" i="4"/>
  <c r="C785" i="4"/>
  <c r="C771" i="4"/>
  <c r="C755" i="4"/>
  <c r="C741" i="4"/>
  <c r="C727" i="4"/>
  <c r="C713" i="4"/>
  <c r="C699" i="4"/>
  <c r="C683" i="4"/>
  <c r="C669" i="4"/>
  <c r="C655" i="4"/>
  <c r="C641" i="4"/>
  <c r="C627" i="4"/>
  <c r="C611" i="4"/>
  <c r="C597" i="4"/>
  <c r="C583" i="4"/>
  <c r="C569" i="4"/>
  <c r="C555" i="4"/>
  <c r="C539" i="4"/>
  <c r="C525" i="4"/>
  <c r="C511" i="4"/>
  <c r="C497" i="4"/>
  <c r="C483" i="4"/>
  <c r="C467" i="4"/>
  <c r="C453" i="4"/>
  <c r="C439" i="4"/>
  <c r="C425" i="4"/>
  <c r="C411" i="4"/>
  <c r="C395" i="4"/>
  <c r="C381" i="4"/>
  <c r="C367" i="4"/>
  <c r="C353" i="4"/>
  <c r="C339" i="4"/>
  <c r="C323" i="4"/>
  <c r="C309" i="4"/>
  <c r="C295" i="4"/>
  <c r="C281" i="4"/>
  <c r="C267" i="4"/>
  <c r="C251" i="4"/>
  <c r="C237" i="4"/>
  <c r="C230" i="4"/>
  <c r="C217" i="4"/>
  <c r="C204" i="4"/>
  <c r="C1508" i="4"/>
  <c r="C1451" i="4"/>
  <c r="C1393" i="4"/>
  <c r="C1341" i="4"/>
  <c r="C1293" i="4"/>
  <c r="C1246" i="4"/>
  <c r="C1210" i="4"/>
  <c r="C1185" i="4"/>
  <c r="C1161" i="4"/>
  <c r="C1137" i="4"/>
  <c r="C1113" i="4"/>
  <c r="C1089" i="4"/>
  <c r="C1065" i="4"/>
  <c r="C1041" i="4"/>
  <c r="C1017" i="4"/>
  <c r="C993" i="4"/>
  <c r="C969" i="4"/>
  <c r="C946" i="4"/>
  <c r="C930" i="4"/>
  <c r="C912" i="4"/>
  <c r="C898" i="4"/>
  <c r="C884" i="4"/>
  <c r="C870" i="4"/>
  <c r="C856" i="4"/>
  <c r="C840" i="4"/>
  <c r="C826" i="4"/>
  <c r="C812" i="4"/>
  <c r="C798" i="4"/>
  <c r="C784" i="4"/>
  <c r="C768" i="4"/>
  <c r="C754" i="4"/>
  <c r="C740" i="4"/>
  <c r="C726" i="4"/>
  <c r="C712" i="4"/>
  <c r="C696" i="4"/>
  <c r="C682" i="4"/>
  <c r="C668" i="4"/>
  <c r="C654" i="4"/>
  <c r="C640" i="4"/>
  <c r="C624" i="4"/>
  <c r="C610" i="4"/>
  <c r="C596" i="4"/>
  <c r="C582" i="4"/>
  <c r="C568" i="4"/>
  <c r="C552" i="4"/>
  <c r="C538" i="4"/>
  <c r="C524" i="4"/>
  <c r="C510" i="4"/>
  <c r="C496" i="4"/>
  <c r="C480" i="4"/>
  <c r="C466" i="4"/>
  <c r="C452" i="4"/>
  <c r="C438" i="4"/>
  <c r="C424" i="4"/>
  <c r="C408" i="4"/>
  <c r="C394" i="4"/>
  <c r="C380" i="4"/>
  <c r="C366" i="4"/>
  <c r="C352" i="4"/>
  <c r="C336" i="4"/>
  <c r="C322" i="4"/>
  <c r="C308" i="4"/>
  <c r="C294" i="4"/>
  <c r="C280" i="4"/>
  <c r="C264" i="4"/>
  <c r="C250" i="4"/>
  <c r="C236" i="4"/>
  <c r="C223" i="4"/>
  <c r="C210" i="4"/>
  <c r="C197" i="4"/>
  <c r="C191" i="4"/>
  <c r="C185" i="4"/>
  <c r="C179" i="4"/>
  <c r="C173" i="4"/>
  <c r="C167" i="4"/>
  <c r="C161" i="4"/>
  <c r="C155" i="4"/>
  <c r="C149" i="4"/>
  <c r="C143" i="4"/>
  <c r="C137" i="4"/>
  <c r="C131" i="4"/>
  <c r="C125" i="4"/>
  <c r="C119" i="4"/>
  <c r="C113" i="4"/>
  <c r="C107" i="4"/>
  <c r="C101" i="4"/>
  <c r="C95" i="4"/>
  <c r="C89" i="4"/>
  <c r="C83" i="4"/>
  <c r="C77" i="4"/>
  <c r="C71" i="4"/>
  <c r="C65" i="4"/>
  <c r="C59" i="4"/>
  <c r="C53" i="4"/>
  <c r="C47" i="4"/>
  <c r="C41" i="4"/>
  <c r="C35" i="4"/>
  <c r="C29" i="4"/>
  <c r="C23" i="4"/>
  <c r="C17" i="4"/>
  <c r="C11" i="4"/>
  <c r="C5" i="4"/>
  <c r="C1507" i="4"/>
  <c r="C1450" i="4"/>
  <c r="C1392" i="4"/>
  <c r="C1340" i="4"/>
  <c r="C1292" i="4"/>
  <c r="C1245" i="4"/>
  <c r="C1209" i="4"/>
  <c r="C1184" i="4"/>
  <c r="C1160" i="4"/>
  <c r="C1136" i="4"/>
  <c r="C1112" i="4"/>
  <c r="C1088" i="4"/>
  <c r="C1064" i="4"/>
  <c r="C1040" i="4"/>
  <c r="C1016" i="4"/>
  <c r="C992" i="4"/>
  <c r="C968" i="4"/>
  <c r="C945" i="4"/>
  <c r="C929" i="4"/>
  <c r="C911" i="4"/>
  <c r="C897" i="4"/>
  <c r="C883" i="4"/>
  <c r="C869" i="4"/>
  <c r="C855" i="4"/>
  <c r="C839" i="4"/>
  <c r="C825" i="4"/>
  <c r="C811" i="4"/>
  <c r="C797" i="4"/>
  <c r="C783" i="4"/>
  <c r="C767" i="4"/>
  <c r="C753" i="4"/>
  <c r="C739" i="4"/>
  <c r="C725" i="4"/>
  <c r="C711" i="4"/>
  <c r="C695" i="4"/>
  <c r="C681" i="4"/>
  <c r="C667" i="4"/>
  <c r="C653" i="4"/>
  <c r="C639" i="4"/>
  <c r="C623" i="4"/>
  <c r="C609" i="4"/>
  <c r="C595" i="4"/>
  <c r="C581" i="4"/>
  <c r="C567" i="4"/>
  <c r="C551" i="4"/>
  <c r="C537" i="4"/>
  <c r="C523" i="4"/>
  <c r="C509" i="4"/>
  <c r="C495" i="4"/>
  <c r="C479" i="4"/>
  <c r="C465" i="4"/>
  <c r="C451" i="4"/>
  <c r="C437" i="4"/>
  <c r="C423" i="4"/>
  <c r="C407" i="4"/>
  <c r="C393" i="4"/>
  <c r="C379" i="4"/>
  <c r="C365" i="4"/>
  <c r="C351" i="4"/>
  <c r="C335" i="4"/>
  <c r="C321" i="4"/>
  <c r="C307" i="4"/>
  <c r="C293" i="4"/>
  <c r="C279" i="4"/>
  <c r="C263" i="4"/>
  <c r="C249" i="4"/>
  <c r="C229" i="4"/>
  <c r="C216" i="4"/>
  <c r="C1553" i="4"/>
  <c r="C1495" i="4"/>
  <c r="C1438" i="4"/>
  <c r="C1380" i="4"/>
  <c r="C1330" i="4"/>
  <c r="C1282" i="4"/>
  <c r="C1244" i="4"/>
  <c r="C1208" i="4"/>
  <c r="C1183" i="4"/>
  <c r="C1159" i="4"/>
  <c r="C1135" i="4"/>
  <c r="C1111" i="4"/>
  <c r="C1087" i="4"/>
  <c r="C1063" i="4"/>
  <c r="C1039" i="4"/>
  <c r="C1015" i="4"/>
  <c r="C991" i="4"/>
  <c r="C967" i="4"/>
  <c r="C944" i="4"/>
  <c r="C927" i="4"/>
  <c r="C910" i="4"/>
  <c r="C896" i="4"/>
  <c r="C882" i="4"/>
  <c r="C868" i="4"/>
  <c r="C852" i="4"/>
  <c r="C838" i="4"/>
  <c r="C824" i="4"/>
  <c r="C810" i="4"/>
  <c r="C796" i="4"/>
  <c r="C780" i="4"/>
  <c r="C766" i="4"/>
  <c r="C752" i="4"/>
  <c r="C738" i="4"/>
  <c r="C724" i="4"/>
  <c r="C708" i="4"/>
  <c r="C694" i="4"/>
  <c r="C680" i="4"/>
  <c r="C666" i="4"/>
  <c r="C652" i="4"/>
  <c r="C636" i="4"/>
  <c r="C622" i="4"/>
  <c r="C608" i="4"/>
  <c r="C594" i="4"/>
  <c r="C580" i="4"/>
  <c r="C564" i="4"/>
  <c r="C550" i="4"/>
  <c r="C536" i="4"/>
  <c r="C522" i="4"/>
  <c r="C508" i="4"/>
  <c r="C492" i="4"/>
  <c r="C478" i="4"/>
  <c r="C464" i="4"/>
  <c r="C450" i="4"/>
  <c r="C436" i="4"/>
  <c r="C420" i="4"/>
  <c r="C406" i="4"/>
  <c r="C392" i="4"/>
  <c r="C378" i="4"/>
  <c r="C364" i="4"/>
  <c r="C348" i="4"/>
  <c r="C334" i="4"/>
  <c r="C320" i="4"/>
  <c r="C306" i="4"/>
  <c r="C292" i="4"/>
  <c r="C276" i="4"/>
  <c r="C262" i="4"/>
  <c r="C248" i="4"/>
  <c r="C1551" i="4"/>
  <c r="C1494" i="4"/>
  <c r="C1436" i="4"/>
  <c r="C1379" i="4"/>
  <c r="C1329" i="4"/>
  <c r="C1281" i="4"/>
  <c r="C1235" i="4"/>
  <c r="C1207" i="4"/>
  <c r="C1181" i="4"/>
  <c r="C1157" i="4"/>
  <c r="C1133" i="4"/>
  <c r="C1109" i="4"/>
  <c r="C1085" i="4"/>
  <c r="C1061" i="4"/>
  <c r="C1037" i="4"/>
  <c r="C1013" i="4"/>
  <c r="C989" i="4"/>
  <c r="C965" i="4"/>
  <c r="C943" i="4"/>
  <c r="C924" i="4"/>
  <c r="C909" i="4"/>
  <c r="C895" i="4"/>
  <c r="C881" i="4"/>
  <c r="C867" i="4"/>
  <c r="C851" i="4"/>
  <c r="C837" i="4"/>
  <c r="C823" i="4"/>
  <c r="C809" i="4"/>
  <c r="C795" i="4"/>
  <c r="C779" i="4"/>
  <c r="C765" i="4"/>
  <c r="C751" i="4"/>
  <c r="C737" i="4"/>
  <c r="C723" i="4"/>
  <c r="C707" i="4"/>
  <c r="C693" i="4"/>
  <c r="C679" i="4"/>
  <c r="C665" i="4"/>
  <c r="C651" i="4"/>
  <c r="C635" i="4"/>
  <c r="C621" i="4"/>
  <c r="C607" i="4"/>
  <c r="C593" i="4"/>
  <c r="C579" i="4"/>
  <c r="C563" i="4"/>
  <c r="C549" i="4"/>
  <c r="C535" i="4"/>
  <c r="C521" i="4"/>
  <c r="C507" i="4"/>
  <c r="C491" i="4"/>
  <c r="C477" i="4"/>
  <c r="C463" i="4"/>
  <c r="C449" i="4"/>
  <c r="C435" i="4"/>
  <c r="C419" i="4"/>
  <c r="C405" i="4"/>
  <c r="C391" i="4"/>
  <c r="C377" i="4"/>
  <c r="C363" i="4"/>
  <c r="C347" i="4"/>
  <c r="C333" i="4"/>
  <c r="C319" i="4"/>
  <c r="C305" i="4"/>
  <c r="C291" i="4"/>
  <c r="C275" i="4"/>
  <c r="C261" i="4"/>
  <c r="C247" i="4"/>
  <c r="C228" i="4"/>
  <c r="C208" i="4"/>
  <c r="C1550" i="4"/>
  <c r="C1493" i="4"/>
  <c r="C1435" i="4"/>
  <c r="C1378" i="4"/>
  <c r="C1328" i="4"/>
  <c r="C1280" i="4"/>
  <c r="C1234" i="4"/>
  <c r="C1199" i="4"/>
  <c r="C1175" i="4"/>
  <c r="C1151" i="4"/>
  <c r="C1127" i="4"/>
  <c r="C1103" i="4"/>
  <c r="C1079" i="4"/>
  <c r="C1055" i="4"/>
  <c r="C1031" i="4"/>
  <c r="C1007" i="4"/>
  <c r="C983" i="4"/>
  <c r="C959" i="4"/>
  <c r="C942" i="4"/>
  <c r="C923" i="4"/>
  <c r="C908" i="4"/>
  <c r="C894" i="4"/>
  <c r="C880" i="4"/>
  <c r="C864" i="4"/>
  <c r="C850" i="4"/>
  <c r="C836" i="4"/>
  <c r="C822" i="4"/>
  <c r="C808" i="4"/>
  <c r="C792" i="4"/>
  <c r="C778" i="4"/>
  <c r="C764" i="4"/>
  <c r="C750" i="4"/>
  <c r="C736" i="4"/>
  <c r="C720" i="4"/>
  <c r="C706" i="4"/>
  <c r="C692" i="4"/>
  <c r="C678" i="4"/>
  <c r="C664" i="4"/>
  <c r="C648" i="4"/>
  <c r="C634" i="4"/>
  <c r="C620" i="4"/>
  <c r="C606" i="4"/>
  <c r="C592" i="4"/>
  <c r="C576" i="4"/>
  <c r="C562" i="4"/>
  <c r="C548" i="4"/>
  <c r="C534" i="4"/>
  <c r="C1538" i="4"/>
  <c r="C1481" i="4"/>
  <c r="C1423" i="4"/>
  <c r="C1367" i="4"/>
  <c r="C1318" i="4"/>
  <c r="C1270" i="4"/>
  <c r="C1233" i="4"/>
  <c r="C1198" i="4"/>
  <c r="C1174" i="4"/>
  <c r="C1150" i="4"/>
  <c r="C1126" i="4"/>
  <c r="C1102" i="4"/>
  <c r="C1078" i="4"/>
  <c r="C1054" i="4"/>
  <c r="C1030" i="4"/>
  <c r="C1006" i="4"/>
  <c r="C982" i="4"/>
  <c r="C958" i="4"/>
  <c r="C941" i="4"/>
  <c r="C922" i="4"/>
  <c r="C907" i="4"/>
  <c r="C893" i="4"/>
  <c r="C879" i="4"/>
  <c r="C863" i="4"/>
  <c r="C849" i="4"/>
  <c r="C835" i="4"/>
  <c r="C821" i="4"/>
  <c r="C807" i="4"/>
  <c r="C791" i="4"/>
  <c r="C777" i="4"/>
  <c r="C763" i="4"/>
  <c r="C749" i="4"/>
  <c r="C735" i="4"/>
  <c r="C719" i="4"/>
  <c r="C705" i="4"/>
  <c r="C691" i="4"/>
  <c r="C677" i="4"/>
  <c r="C663" i="4"/>
  <c r="C647" i="4"/>
  <c r="C633" i="4"/>
  <c r="C619" i="4"/>
  <c r="C605" i="4"/>
  <c r="C591" i="4"/>
  <c r="C575" i="4"/>
  <c r="C561" i="4"/>
  <c r="C547" i="4"/>
  <c r="C533" i="4"/>
  <c r="C519" i="4"/>
  <c r="C503" i="4"/>
  <c r="C489" i="4"/>
  <c r="C475" i="4"/>
  <c r="C461" i="4"/>
  <c r="C447" i="4"/>
  <c r="C431" i="4"/>
  <c r="C417" i="4"/>
  <c r="C403" i="4"/>
  <c r="C389" i="4"/>
  <c r="C375" i="4"/>
  <c r="C359" i="4"/>
  <c r="C1537" i="4"/>
  <c r="C1479" i="4"/>
  <c r="C1422" i="4"/>
  <c r="C1366" i="4"/>
  <c r="C1317" i="4"/>
  <c r="C1269" i="4"/>
  <c r="C1232" i="4"/>
  <c r="C1197" i="4"/>
  <c r="C1173" i="4"/>
  <c r="C1149" i="4"/>
  <c r="C1125" i="4"/>
  <c r="C1101" i="4"/>
  <c r="C1077" i="4"/>
  <c r="C1053" i="4"/>
  <c r="C1029" i="4"/>
  <c r="C1005" i="4"/>
  <c r="C981" i="4"/>
  <c r="C957" i="4"/>
  <c r="C939" i="4"/>
  <c r="C921" i="4"/>
  <c r="C906" i="4"/>
  <c r="C892" i="4"/>
  <c r="C876" i="4"/>
  <c r="C862" i="4"/>
  <c r="C848" i="4"/>
  <c r="C834" i="4"/>
  <c r="C820" i="4"/>
  <c r="C804" i="4"/>
  <c r="C790" i="4"/>
  <c r="C776" i="4"/>
  <c r="C762" i="4"/>
  <c r="C748" i="4"/>
  <c r="C732" i="4"/>
  <c r="C718" i="4"/>
  <c r="C704" i="4"/>
  <c r="C690" i="4"/>
  <c r="C676" i="4"/>
  <c r="C660" i="4"/>
  <c r="C646" i="4"/>
  <c r="C632" i="4"/>
  <c r="C618" i="4"/>
  <c r="C604" i="4"/>
  <c r="C588" i="4"/>
  <c r="C574" i="4"/>
  <c r="C560" i="4"/>
  <c r="C546" i="4"/>
  <c r="C532" i="4"/>
  <c r="C516" i="4"/>
  <c r="C502" i="4"/>
  <c r="C488" i="4"/>
  <c r="C474" i="4"/>
  <c r="C460" i="4"/>
  <c r="C444" i="4"/>
  <c r="C430" i="4"/>
  <c r="C416" i="4"/>
  <c r="C402" i="4"/>
  <c r="C388" i="4"/>
  <c r="C372" i="4"/>
  <c r="C358" i="4"/>
  <c r="C344" i="4"/>
  <c r="C330" i="4"/>
  <c r="C316" i="4"/>
  <c r="C300" i="4"/>
  <c r="C286" i="4"/>
  <c r="C272" i="4"/>
  <c r="C258" i="4"/>
  <c r="C244" i="4"/>
  <c r="C226" i="4"/>
  <c r="C1536" i="4"/>
  <c r="C1478" i="4"/>
  <c r="C1421" i="4"/>
  <c r="C8" i="4"/>
  <c r="C21" i="4"/>
  <c r="C34" i="4"/>
  <c r="C54" i="4"/>
  <c r="C67" i="4"/>
  <c r="C80" i="4"/>
  <c r="C93" i="4"/>
  <c r="C106" i="4"/>
  <c r="C126" i="4"/>
  <c r="C139" i="4"/>
  <c r="C152" i="4"/>
  <c r="C165" i="4"/>
  <c r="C178" i="4"/>
  <c r="C198" i="4"/>
  <c r="C205" i="4"/>
  <c r="C243" i="4"/>
  <c r="C285" i="4"/>
  <c r="C329" i="4"/>
  <c r="C376" i="4"/>
  <c r="C432" i="4"/>
  <c r="C490" i="4"/>
  <c r="C559" i="4"/>
  <c r="C645" i="4"/>
  <c r="C731" i="4"/>
  <c r="C819" i="4"/>
  <c r="C905" i="4"/>
  <c r="C1028" i="4"/>
  <c r="C1172" i="4"/>
  <c r="C1466" i="4"/>
  <c r="C999" i="5"/>
  <c r="C811" i="5"/>
  <c r="C653" i="5"/>
  <c r="C545" i="5"/>
  <c r="C447" i="5"/>
  <c r="C353" i="5"/>
  <c r="C295" i="5"/>
  <c r="C236" i="5"/>
  <c r="C196" i="5"/>
  <c r="C97" i="5"/>
  <c r="C864" i="3"/>
  <c r="C878" i="3"/>
  <c r="C896" i="3"/>
  <c r="C911" i="3"/>
  <c r="C926" i="3"/>
  <c r="C944" i="3"/>
  <c r="C959" i="3"/>
  <c r="C975" i="3"/>
  <c r="C995" i="3"/>
  <c r="C129" i="6"/>
  <c r="C382" i="6"/>
  <c r="C1178" i="6"/>
  <c r="J49" i="11"/>
  <c r="E6" i="11"/>
  <c r="H90" i="11"/>
  <c r="E90" i="11"/>
  <c r="E12" i="11"/>
  <c r="H135" i="11"/>
  <c r="H33" i="11"/>
  <c r="J64" i="11"/>
  <c r="J19" i="11"/>
  <c r="C18" i="5"/>
  <c r="C38" i="5"/>
  <c r="C77" i="5"/>
  <c r="C117" i="5"/>
  <c r="C137" i="5"/>
  <c r="C177" i="5"/>
  <c r="C216" i="5"/>
  <c r="C237" i="5"/>
  <c r="C297" i="5"/>
  <c r="C354" i="5"/>
  <c r="C448" i="5"/>
  <c r="C546" i="5"/>
  <c r="C654" i="5"/>
  <c r="C812" i="5"/>
  <c r="C1000" i="5"/>
  <c r="C458" i="6"/>
  <c r="C218" i="7"/>
  <c r="C394" i="7"/>
  <c r="C15" i="7"/>
  <c r="C47" i="7"/>
  <c r="C80" i="7"/>
  <c r="C197" i="7"/>
  <c r="C58" i="5"/>
  <c r="C98" i="5"/>
  <c r="C158" i="5"/>
  <c r="C197" i="5"/>
  <c r="C249" i="5"/>
  <c r="C309" i="5"/>
  <c r="C374" i="5"/>
  <c r="C568" i="5"/>
  <c r="C688" i="5"/>
  <c r="C854" i="5"/>
  <c r="C1055" i="5"/>
  <c r="C108" i="6"/>
  <c r="C459" i="6"/>
  <c r="C1887" i="6"/>
  <c r="C39" i="5"/>
  <c r="C138" i="5"/>
  <c r="C250" i="5"/>
  <c r="C310" i="5"/>
  <c r="C375" i="5"/>
  <c r="C473" i="5"/>
  <c r="C569" i="5"/>
  <c r="C689" i="5"/>
  <c r="C855" i="5"/>
  <c r="C190" i="6"/>
  <c r="C460" i="6"/>
  <c r="C1965" i="6"/>
  <c r="C110" i="5"/>
  <c r="C170" i="5"/>
  <c r="C209" i="5"/>
  <c r="C252" i="5"/>
  <c r="C311" i="5"/>
  <c r="C376" i="5"/>
  <c r="C474" i="5"/>
  <c r="C570" i="5"/>
  <c r="C690" i="5"/>
  <c r="C856" i="5"/>
  <c r="C1058" i="5"/>
  <c r="C168" i="6"/>
  <c r="C133" i="6"/>
  <c r="C112" i="6"/>
  <c r="C99" i="6"/>
  <c r="C86" i="6"/>
  <c r="C66" i="6"/>
  <c r="C53" i="6"/>
  <c r="C40" i="6"/>
  <c r="C34" i="6"/>
  <c r="C28" i="6"/>
  <c r="C22" i="6"/>
  <c r="C16" i="6"/>
  <c r="C10" i="6"/>
  <c r="C4" i="6"/>
  <c r="C166" i="6"/>
  <c r="C145" i="6"/>
  <c r="C110" i="6"/>
  <c r="C90" i="6"/>
  <c r="C77" i="6"/>
  <c r="C64" i="6"/>
  <c r="C51" i="6"/>
  <c r="C38" i="6"/>
  <c r="C32" i="6"/>
  <c r="C26" i="6"/>
  <c r="C20" i="6"/>
  <c r="C14" i="6"/>
  <c r="C8" i="6"/>
  <c r="C2" i="6"/>
  <c r="C302" i="6"/>
  <c r="C287" i="6"/>
  <c r="C270" i="6"/>
  <c r="C254" i="6"/>
  <c r="C239" i="6"/>
  <c r="C217" i="6"/>
  <c r="C204" i="6"/>
  <c r="C191" i="6"/>
  <c r="C178" i="6"/>
  <c r="C165" i="6"/>
  <c r="C151" i="6"/>
  <c r="C102" i="6"/>
  <c r="C89" i="6"/>
  <c r="C76" i="6"/>
  <c r="C63" i="6"/>
  <c r="C50" i="6"/>
  <c r="C37" i="6"/>
  <c r="C31" i="6"/>
  <c r="C25" i="6"/>
  <c r="C19" i="6"/>
  <c r="C13" i="6"/>
  <c r="C7" i="6"/>
  <c r="C1618" i="6"/>
  <c r="C1082" i="6"/>
  <c r="C782" i="6"/>
  <c r="C531" i="6"/>
  <c r="C439" i="6"/>
  <c r="C364" i="6"/>
  <c r="C301" i="6"/>
  <c r="C238" i="6"/>
  <c r="C197" i="6"/>
  <c r="C157" i="6"/>
  <c r="C107" i="6"/>
  <c r="C68" i="6"/>
  <c r="C6" i="6"/>
  <c r="C1571" i="6"/>
  <c r="C1067" i="6"/>
  <c r="C771" i="6"/>
  <c r="C530" i="6"/>
  <c r="C438" i="6"/>
  <c r="C363" i="6"/>
  <c r="C300" i="6"/>
  <c r="C216" i="6"/>
  <c r="C177" i="6"/>
  <c r="C136" i="6"/>
  <c r="C36" i="6"/>
  <c r="C1570" i="6"/>
  <c r="C1066" i="6"/>
  <c r="C770" i="6"/>
  <c r="C526" i="6"/>
  <c r="C436" i="6"/>
  <c r="C362" i="6"/>
  <c r="C299" i="6"/>
  <c r="C235" i="6"/>
  <c r="C196" i="6"/>
  <c r="C95" i="6"/>
  <c r="C56" i="6"/>
  <c r="C1388" i="6"/>
  <c r="C998" i="6"/>
  <c r="C710" i="6"/>
  <c r="C506" i="6"/>
  <c r="C419" i="6"/>
  <c r="C349" i="6"/>
  <c r="C286" i="6"/>
  <c r="C135" i="6"/>
  <c r="C114" i="6"/>
  <c r="C75" i="6"/>
  <c r="C24" i="6"/>
  <c r="C1366" i="6"/>
  <c r="C987" i="6"/>
  <c r="C699" i="6"/>
  <c r="C502" i="6"/>
  <c r="C418" i="6"/>
  <c r="C348" i="6"/>
  <c r="C283" i="6"/>
  <c r="C223" i="6"/>
  <c r="C184" i="6"/>
  <c r="C143" i="6"/>
  <c r="C94" i="6"/>
  <c r="C1364" i="6"/>
  <c r="C986" i="6"/>
  <c r="C698" i="6"/>
  <c r="C499" i="6"/>
  <c r="C415" i="6"/>
  <c r="C347" i="6"/>
  <c r="C282" i="6"/>
  <c r="C203" i="6"/>
  <c r="C163" i="6"/>
  <c r="C12" i="6"/>
  <c r="C1274" i="6"/>
  <c r="C926" i="6"/>
  <c r="C638" i="6"/>
  <c r="C482" i="6"/>
  <c r="C399" i="6"/>
  <c r="C334" i="6"/>
  <c r="C268" i="6"/>
  <c r="C222" i="6"/>
  <c r="C183" i="6"/>
  <c r="C142" i="6"/>
  <c r="C82" i="6"/>
  <c r="C42" i="6"/>
  <c r="C1259" i="6"/>
  <c r="C915" i="6"/>
  <c r="C627" i="6"/>
  <c r="C479" i="6"/>
  <c r="C398" i="6"/>
  <c r="C331" i="6"/>
  <c r="C267" i="6"/>
  <c r="C101" i="6"/>
  <c r="C62" i="6"/>
  <c r="C1258" i="6"/>
  <c r="C914" i="6"/>
  <c r="C626" i="6"/>
  <c r="C478" i="6"/>
  <c r="C396" i="6"/>
  <c r="C330" i="6"/>
  <c r="C266" i="6"/>
  <c r="C210" i="6"/>
  <c r="C171" i="6"/>
  <c r="C120" i="6"/>
  <c r="C81" i="6"/>
  <c r="C30" i="6"/>
  <c r="C18" i="6"/>
  <c r="C251" i="6"/>
  <c r="C566" i="6"/>
  <c r="C51" i="5"/>
  <c r="C91" i="5"/>
  <c r="C150" i="5"/>
  <c r="C190" i="5"/>
  <c r="C230" i="5"/>
  <c r="C264" i="5"/>
  <c r="C323" i="5"/>
  <c r="C398" i="5"/>
  <c r="C496" i="5"/>
  <c r="C593" i="5"/>
  <c r="C725" i="5"/>
  <c r="C896" i="5"/>
  <c r="C1112" i="5"/>
  <c r="C88" i="6"/>
  <c r="C252" i="6"/>
  <c r="C567" i="6"/>
  <c r="C12" i="5"/>
  <c r="C32" i="5"/>
  <c r="C71" i="5"/>
  <c r="C111" i="5"/>
  <c r="C131" i="5"/>
  <c r="C171" i="5"/>
  <c r="C210" i="5"/>
  <c r="C265" i="5"/>
  <c r="C324" i="5"/>
  <c r="C399" i="5"/>
  <c r="C497" i="5"/>
  <c r="C594" i="5"/>
  <c r="C726" i="5"/>
  <c r="C898" i="5"/>
  <c r="C1114" i="5"/>
  <c r="C253" i="6"/>
  <c r="C568" i="6"/>
  <c r="C1143" i="5"/>
  <c r="C52" i="5"/>
  <c r="C266" i="5"/>
  <c r="C326" i="5"/>
  <c r="C400" i="5"/>
  <c r="C498" i="5"/>
  <c r="C595" i="5"/>
  <c r="C727" i="5"/>
  <c r="C899" i="5"/>
  <c r="C1115" i="5"/>
  <c r="C314" i="6"/>
  <c r="C842" i="6"/>
  <c r="C248" i="5"/>
  <c r="C183" i="5"/>
  <c r="C222" i="5"/>
  <c r="C278" i="5"/>
  <c r="C338" i="5"/>
  <c r="C422" i="5"/>
  <c r="C520" i="5"/>
  <c r="C619" i="5"/>
  <c r="C767" i="5"/>
  <c r="C940" i="5"/>
  <c r="C315" i="6"/>
  <c r="C843" i="6"/>
  <c r="C215" i="5"/>
  <c r="C202" i="5"/>
  <c r="C189" i="5"/>
  <c r="C176" i="5"/>
  <c r="C156" i="5"/>
  <c r="C143" i="5"/>
  <c r="C130" i="5"/>
  <c r="C116" i="5"/>
  <c r="C103" i="5"/>
  <c r="C83" i="5"/>
  <c r="C70" i="5"/>
  <c r="C57" i="5"/>
  <c r="C44" i="5"/>
  <c r="C31" i="5"/>
  <c r="C11" i="5"/>
  <c r="C4" i="5"/>
  <c r="C201" i="5"/>
  <c r="C188" i="5"/>
  <c r="C168" i="5"/>
  <c r="C155" i="5"/>
  <c r="C142" i="5"/>
  <c r="C129" i="5"/>
  <c r="C115" i="5"/>
  <c r="C95" i="5"/>
  <c r="C82" i="5"/>
  <c r="C69" i="5"/>
  <c r="C56" i="5"/>
  <c r="C43" i="5"/>
  <c r="C23" i="5"/>
  <c r="C10" i="5"/>
  <c r="C3" i="5"/>
  <c r="C238" i="5"/>
  <c r="C224" i="5"/>
  <c r="C204" i="5"/>
  <c r="C191" i="5"/>
  <c r="C178" i="5"/>
  <c r="C165" i="5"/>
  <c r="C152" i="5"/>
  <c r="C132" i="5"/>
  <c r="C118" i="5"/>
  <c r="C105" i="5"/>
  <c r="C92" i="5"/>
  <c r="C79" i="5"/>
  <c r="C59" i="5"/>
  <c r="C46" i="5"/>
  <c r="C33" i="5"/>
  <c r="C20" i="5"/>
  <c r="C13" i="5"/>
  <c r="C25" i="5"/>
  <c r="C64" i="5"/>
  <c r="C104" i="5"/>
  <c r="C124" i="5"/>
  <c r="C164" i="5"/>
  <c r="C203" i="5"/>
  <c r="C279" i="5"/>
  <c r="C339" i="5"/>
  <c r="C423" i="5"/>
  <c r="C521" i="5"/>
  <c r="C625" i="5"/>
  <c r="C768" i="5"/>
  <c r="C941" i="5"/>
  <c r="C1171" i="5"/>
  <c r="C69" i="6"/>
  <c r="C149" i="6"/>
  <c r="C316" i="6"/>
  <c r="C854" i="6"/>
  <c r="C45" i="5"/>
  <c r="C85" i="5"/>
  <c r="C144" i="5"/>
  <c r="C184" i="5"/>
  <c r="C280" i="5"/>
  <c r="C340" i="5"/>
  <c r="C424" i="5"/>
  <c r="C522" i="5"/>
  <c r="C628" i="5"/>
  <c r="C770" i="5"/>
  <c r="C942" i="5"/>
  <c r="C1172" i="5"/>
  <c r="C378" i="6"/>
  <c r="C1162" i="6"/>
  <c r="C253" i="5"/>
  <c r="C267" i="5"/>
  <c r="C281" i="5"/>
  <c r="C298" i="5"/>
  <c r="C312" i="5"/>
  <c r="C327" i="5"/>
  <c r="C341" i="5"/>
  <c r="C355" i="5"/>
  <c r="C377" i="5"/>
  <c r="C401" i="5"/>
  <c r="C425" i="5"/>
  <c r="C449" i="5"/>
  <c r="C475" i="5"/>
  <c r="C499" i="5"/>
  <c r="C523" i="5"/>
  <c r="C547" i="5"/>
  <c r="C571" i="5"/>
  <c r="C601" i="5"/>
  <c r="C629" i="5"/>
  <c r="C661" i="5"/>
  <c r="C697" i="5"/>
  <c r="C735" i="5"/>
  <c r="C778" i="5"/>
  <c r="C821" i="5"/>
  <c r="C864" i="5"/>
  <c r="C907" i="5"/>
  <c r="C954" i="5"/>
  <c r="C1012" i="5"/>
  <c r="C1070" i="5"/>
  <c r="C1127" i="5"/>
  <c r="C1184" i="5"/>
  <c r="C7" i="5"/>
  <c r="C27" i="5"/>
  <c r="C40" i="5"/>
  <c r="C53" i="5"/>
  <c r="C73" i="5"/>
  <c r="C86" i="5"/>
  <c r="C99" i="5"/>
  <c r="C112" i="5"/>
  <c r="C126" i="5"/>
  <c r="C146" i="5"/>
  <c r="C159" i="5"/>
  <c r="C172" i="5"/>
  <c r="C185" i="5"/>
  <c r="C198" i="5"/>
  <c r="C218" i="5"/>
  <c r="C231" i="5"/>
  <c r="C240" i="5"/>
  <c r="C254" i="5"/>
  <c r="C268" i="5"/>
  <c r="C283" i="5"/>
  <c r="C299" i="5"/>
  <c r="C314" i="5"/>
  <c r="C328" i="5"/>
  <c r="C342" i="5"/>
  <c r="C358" i="5"/>
  <c r="C379" i="5"/>
  <c r="C403" i="5"/>
  <c r="C427" i="5"/>
  <c r="C451" i="5"/>
  <c r="C477" i="5"/>
  <c r="C501" i="5"/>
  <c r="C525" i="5"/>
  <c r="C549" i="5"/>
  <c r="C573" i="5"/>
  <c r="C604" i="5"/>
  <c r="C630" i="5"/>
  <c r="C664" i="5"/>
  <c r="C700" i="5"/>
  <c r="C738" i="5"/>
  <c r="C782" i="5"/>
  <c r="C824" i="5"/>
  <c r="C868" i="5"/>
  <c r="C911" i="5"/>
  <c r="C955" i="5"/>
  <c r="C1013" i="5"/>
  <c r="C1071" i="5"/>
  <c r="C1128" i="5"/>
  <c r="C1186" i="5"/>
  <c r="C21" i="5"/>
  <c r="C34" i="5"/>
  <c r="C47" i="5"/>
  <c r="C67" i="5"/>
  <c r="C80" i="5"/>
  <c r="C93" i="5"/>
  <c r="C106" i="5"/>
  <c r="C140" i="5"/>
  <c r="C153" i="5"/>
  <c r="C166" i="5"/>
  <c r="C179" i="5"/>
  <c r="C192" i="5"/>
  <c r="C212" i="5"/>
  <c r="C225" i="5"/>
  <c r="C241" i="5"/>
  <c r="C255" i="5"/>
  <c r="C269" i="5"/>
  <c r="C284" i="5"/>
  <c r="C300" i="5"/>
  <c r="C315" i="5"/>
  <c r="C329" i="5"/>
  <c r="C343" i="5"/>
  <c r="C359" i="5"/>
  <c r="C383" i="5"/>
  <c r="C407" i="5"/>
  <c r="C431" i="5"/>
  <c r="C455" i="5"/>
  <c r="C481" i="5"/>
  <c r="C505" i="5"/>
  <c r="C529" i="5"/>
  <c r="C553" i="5"/>
  <c r="C577" i="5"/>
  <c r="C605" i="5"/>
  <c r="C631" i="5"/>
  <c r="C665" i="5"/>
  <c r="C701" i="5"/>
  <c r="C739" i="5"/>
  <c r="C783" i="5"/>
  <c r="C826" i="5"/>
  <c r="C869" i="5"/>
  <c r="C912" i="5"/>
  <c r="C956" i="5"/>
  <c r="C1014" i="5"/>
  <c r="C1072" i="5"/>
  <c r="C1130" i="5"/>
  <c r="C1187" i="5"/>
  <c r="C1182" i="5"/>
  <c r="C15" i="5"/>
  <c r="C28" i="5"/>
  <c r="C41" i="5"/>
  <c r="C61" i="5"/>
  <c r="C74" i="5"/>
  <c r="C87" i="5"/>
  <c r="C100" i="5"/>
  <c r="C113" i="5"/>
  <c r="C134" i="5"/>
  <c r="C147" i="5"/>
  <c r="C160" i="5"/>
  <c r="C173" i="5"/>
  <c r="C186" i="5"/>
  <c r="C206" i="5"/>
  <c r="C219" i="5"/>
  <c r="C232" i="5"/>
  <c r="C242" i="5"/>
  <c r="C256" i="5"/>
  <c r="C271" i="5"/>
  <c r="C285" i="5"/>
  <c r="C302" i="5"/>
  <c r="C316" i="5"/>
  <c r="C330" i="5"/>
  <c r="C345" i="5"/>
  <c r="C362" i="5"/>
  <c r="C386" i="5"/>
  <c r="C410" i="5"/>
  <c r="C434" i="5"/>
  <c r="C458" i="5"/>
  <c r="C484" i="5"/>
  <c r="C508" i="5"/>
  <c r="C532" i="5"/>
  <c r="C556" i="5"/>
  <c r="C580" i="5"/>
  <c r="C606" i="5"/>
  <c r="C637" i="5"/>
  <c r="C666" i="5"/>
  <c r="C702" i="5"/>
  <c r="C740" i="5"/>
  <c r="C784" i="5"/>
  <c r="C827" i="5"/>
  <c r="C870" i="5"/>
  <c r="C914" i="5"/>
  <c r="C968" i="5"/>
  <c r="C1026" i="5"/>
  <c r="C1084" i="5"/>
  <c r="C1142" i="5"/>
  <c r="C2" i="5"/>
  <c r="C9" i="5"/>
  <c r="C22" i="5"/>
  <c r="C35" i="5"/>
  <c r="C55" i="5"/>
  <c r="C68" i="5"/>
  <c r="C81" i="5"/>
  <c r="C94" i="5"/>
  <c r="C107" i="5"/>
  <c r="C128" i="5"/>
  <c r="C141" i="5"/>
  <c r="C154" i="5"/>
  <c r="C167" i="5"/>
  <c r="C180" i="5"/>
  <c r="C200" i="5"/>
  <c r="C213" i="5"/>
  <c r="C226" i="5"/>
  <c r="C243" i="5"/>
  <c r="C257" i="5"/>
  <c r="C272" i="5"/>
  <c r="C286" i="5"/>
  <c r="C303" i="5"/>
  <c r="C317" i="5"/>
  <c r="C331" i="5"/>
  <c r="C346" i="5"/>
  <c r="C363" i="5"/>
  <c r="C387" i="5"/>
  <c r="C411" i="5"/>
  <c r="C435" i="5"/>
  <c r="C459" i="5"/>
  <c r="C485" i="5"/>
  <c r="C509" i="5"/>
  <c r="C533" i="5"/>
  <c r="C557" i="5"/>
  <c r="C581" i="5"/>
  <c r="C607" i="5"/>
  <c r="C640" i="5"/>
  <c r="C673" i="5"/>
  <c r="C709" i="5"/>
  <c r="C749" i="5"/>
  <c r="C792" i="5"/>
  <c r="C835" i="5"/>
  <c r="C879" i="5"/>
  <c r="C922" i="5"/>
  <c r="C970" i="5"/>
  <c r="C1027" i="5"/>
  <c r="C1085" i="5"/>
  <c r="C1667" i="6"/>
  <c r="C566" i="5"/>
  <c r="C554" i="5"/>
  <c r="C542" i="5"/>
  <c r="C530" i="5"/>
  <c r="C518" i="5"/>
  <c r="C506" i="5"/>
  <c r="C494" i="5"/>
  <c r="C482" i="5"/>
  <c r="C470" i="5"/>
  <c r="C456" i="5"/>
  <c r="C444" i="5"/>
  <c r="C432" i="5"/>
  <c r="C420" i="5"/>
  <c r="C408" i="5"/>
  <c r="C396" i="5"/>
  <c r="C384" i="5"/>
  <c r="C372" i="5"/>
  <c r="C360" i="5"/>
  <c r="C1181" i="5"/>
  <c r="C1167" i="5"/>
  <c r="C1152" i="5"/>
  <c r="C1138" i="5"/>
  <c r="C1123" i="5"/>
  <c r="C1109" i="5"/>
  <c r="C1095" i="5"/>
  <c r="C1080" i="5"/>
  <c r="C1066" i="5"/>
  <c r="C1051" i="5"/>
  <c r="C1037" i="5"/>
  <c r="C1023" i="5"/>
  <c r="C1008" i="5"/>
  <c r="C994" i="5"/>
  <c r="C979" i="5"/>
  <c r="C965" i="5"/>
  <c r="C951" i="5"/>
  <c r="C588" i="5"/>
  <c r="C576" i="5"/>
  <c r="C564" i="5"/>
  <c r="C552" i="5"/>
  <c r="C540" i="5"/>
  <c r="C528" i="5"/>
  <c r="C516" i="5"/>
  <c r="C504" i="5"/>
  <c r="C492" i="5"/>
  <c r="C480" i="5"/>
  <c r="C468" i="5"/>
  <c r="C454" i="5"/>
  <c r="C442" i="5"/>
  <c r="C430" i="5"/>
  <c r="C418" i="5"/>
  <c r="C406" i="5"/>
  <c r="C394" i="5"/>
  <c r="C382" i="5"/>
  <c r="C370" i="5"/>
  <c r="C563" i="5"/>
  <c r="C551" i="5"/>
  <c r="C539" i="5"/>
  <c r="C527" i="5"/>
  <c r="C515" i="5"/>
  <c r="C503" i="5"/>
  <c r="C491" i="5"/>
  <c r="C479" i="5"/>
  <c r="C467" i="5"/>
  <c r="C453" i="5"/>
  <c r="C441" i="5"/>
  <c r="C429" i="5"/>
  <c r="C417" i="5"/>
  <c r="C405" i="5"/>
  <c r="C393" i="5"/>
  <c r="C381" i="5"/>
  <c r="C369" i="5"/>
  <c r="C357" i="5"/>
  <c r="C60" i="5"/>
  <c r="C54" i="5"/>
  <c r="C48" i="5"/>
  <c r="C42" i="5"/>
  <c r="C36" i="5"/>
  <c r="C30" i="5"/>
  <c r="C24" i="5"/>
  <c r="C5" i="5"/>
  <c r="C773" i="5"/>
  <c r="C759" i="5"/>
  <c r="C744" i="5"/>
  <c r="C730" i="5"/>
  <c r="C717" i="5"/>
  <c r="C705" i="5"/>
  <c r="C693" i="5"/>
  <c r="C681" i="5"/>
  <c r="C669" i="5"/>
  <c r="C657" i="5"/>
  <c r="C645" i="5"/>
  <c r="C633" i="5"/>
  <c r="C621" i="5"/>
  <c r="C609" i="5"/>
  <c r="C597" i="5"/>
  <c r="C585" i="5"/>
  <c r="C572" i="5"/>
  <c r="C560" i="5"/>
  <c r="C548" i="5"/>
  <c r="C536" i="5"/>
  <c r="C524" i="5"/>
  <c r="C512" i="5"/>
  <c r="C500" i="5"/>
  <c r="C488" i="5"/>
  <c r="C476" i="5"/>
  <c r="C462" i="5"/>
  <c r="C450" i="5"/>
  <c r="C438" i="5"/>
  <c r="C426" i="5"/>
  <c r="C414" i="5"/>
  <c r="C402" i="5"/>
  <c r="C390" i="5"/>
  <c r="C378" i="5"/>
  <c r="C366" i="5"/>
  <c r="C886" i="5"/>
  <c r="C871" i="5"/>
  <c r="C857" i="5"/>
  <c r="C843" i="5"/>
  <c r="C828" i="5"/>
  <c r="C814" i="5"/>
  <c r="C799" i="5"/>
  <c r="C785" i="5"/>
  <c r="C771" i="5"/>
  <c r="C756" i="5"/>
  <c r="C742" i="5"/>
  <c r="C728" i="5"/>
  <c r="C715" i="5"/>
  <c r="C703" i="5"/>
  <c r="C691" i="5"/>
  <c r="C679" i="5"/>
  <c r="C667" i="5"/>
  <c r="C655" i="5"/>
  <c r="C16" i="5"/>
  <c r="C29" i="5"/>
  <c r="C49" i="5"/>
  <c r="C62" i="5"/>
  <c r="C75" i="5"/>
  <c r="C88" i="5"/>
  <c r="C101" i="5"/>
  <c r="C122" i="5"/>
  <c r="C135" i="5"/>
  <c r="C148" i="5"/>
  <c r="C161" i="5"/>
  <c r="C174" i="5"/>
  <c r="C194" i="5"/>
  <c r="C207" i="5"/>
  <c r="C220" i="5"/>
  <c r="C233" i="5"/>
  <c r="C244" i="5"/>
  <c r="C259" i="5"/>
  <c r="C273" i="5"/>
  <c r="C288" i="5"/>
  <c r="C304" i="5"/>
  <c r="C318" i="5"/>
  <c r="C333" i="5"/>
  <c r="C347" i="5"/>
  <c r="C364" i="5"/>
  <c r="C388" i="5"/>
  <c r="C412" i="5"/>
  <c r="C436" i="5"/>
  <c r="C460" i="5"/>
  <c r="C486" i="5"/>
  <c r="C510" i="5"/>
  <c r="C534" i="5"/>
  <c r="C558" i="5"/>
  <c r="C582" i="5"/>
  <c r="C613" i="5"/>
  <c r="C641" i="5"/>
  <c r="C676" i="5"/>
  <c r="C712" i="5"/>
  <c r="C752" i="5"/>
  <c r="C796" i="5"/>
  <c r="C839" i="5"/>
  <c r="C882" i="5"/>
  <c r="C926" i="5"/>
  <c r="C971" i="5"/>
  <c r="C1028" i="5"/>
  <c r="C1086" i="5"/>
  <c r="C1144" i="5"/>
  <c r="C35" i="6"/>
  <c r="C214" i="5"/>
  <c r="C227" i="5"/>
  <c r="C245" i="5"/>
  <c r="C260" i="5"/>
  <c r="C274" i="5"/>
  <c r="C289" i="5"/>
  <c r="C305" i="5"/>
  <c r="C319" i="5"/>
  <c r="C334" i="5"/>
  <c r="C348" i="5"/>
  <c r="C365" i="5"/>
  <c r="C389" i="5"/>
  <c r="C413" i="5"/>
  <c r="C437" i="5"/>
  <c r="C461" i="5"/>
  <c r="C487" i="5"/>
  <c r="C511" i="5"/>
  <c r="C535" i="5"/>
  <c r="C559" i="5"/>
  <c r="C583" i="5"/>
  <c r="C616" i="5"/>
  <c r="C642" i="5"/>
  <c r="C677" i="5"/>
  <c r="C713" i="5"/>
  <c r="C754" i="5"/>
  <c r="C797" i="5"/>
  <c r="C840" i="5"/>
  <c r="C883" i="5"/>
  <c r="C927" i="5"/>
  <c r="C983" i="5"/>
  <c r="C1040" i="5"/>
  <c r="C1098" i="5"/>
  <c r="C1156" i="5"/>
  <c r="C17" i="5"/>
  <c r="C37" i="5"/>
  <c r="C50" i="5"/>
  <c r="C63" i="5"/>
  <c r="C76" i="5"/>
  <c r="C89" i="5"/>
  <c r="C109" i="5"/>
  <c r="C123" i="5"/>
  <c r="C136" i="5"/>
  <c r="C149" i="5"/>
  <c r="C162" i="5"/>
  <c r="C182" i="5"/>
  <c r="C195" i="5"/>
  <c r="C208" i="5"/>
  <c r="C221" i="5"/>
  <c r="C234" i="5"/>
  <c r="C247" i="5"/>
  <c r="C261" i="5"/>
  <c r="C276" i="5"/>
  <c r="C290" i="5"/>
  <c r="C306" i="5"/>
  <c r="C321" i="5"/>
  <c r="C335" i="5"/>
  <c r="C350" i="5"/>
  <c r="C367" i="5"/>
  <c r="C391" i="5"/>
  <c r="C415" i="5"/>
  <c r="C439" i="5"/>
  <c r="C463" i="5"/>
  <c r="C489" i="5"/>
  <c r="C513" i="5"/>
  <c r="C537" i="5"/>
  <c r="C561" i="5"/>
  <c r="C589" i="5"/>
  <c r="C617" i="5"/>
  <c r="C643" i="5"/>
  <c r="C678" i="5"/>
  <c r="C714" i="5"/>
  <c r="C755" i="5"/>
  <c r="C798" i="5"/>
  <c r="C842" i="5"/>
  <c r="C884" i="5"/>
  <c r="C928" i="5"/>
  <c r="C984" i="5"/>
  <c r="C1042" i="5"/>
  <c r="C1099" i="5"/>
  <c r="C1157" i="5"/>
  <c r="C228" i="5"/>
  <c r="C262" i="5"/>
  <c r="C277" i="5"/>
  <c r="C293" i="5"/>
  <c r="C307" i="5"/>
  <c r="C322" i="5"/>
  <c r="C336" i="5"/>
  <c r="C351" i="5"/>
  <c r="C371" i="5"/>
  <c r="C395" i="5"/>
  <c r="C419" i="5"/>
  <c r="C443" i="5"/>
  <c r="C469" i="5"/>
  <c r="C493" i="5"/>
  <c r="C517" i="5"/>
  <c r="C541" i="5"/>
  <c r="C565" i="5"/>
  <c r="C592" i="5"/>
  <c r="C618" i="5"/>
  <c r="C649" i="5"/>
  <c r="C685" i="5"/>
  <c r="C722" i="5"/>
  <c r="C763" i="5"/>
  <c r="C807" i="5"/>
  <c r="C850" i="5"/>
  <c r="C893" i="5"/>
  <c r="C936" i="5"/>
  <c r="C986" i="5"/>
  <c r="C1043" i="5"/>
  <c r="C1100" i="5"/>
  <c r="C1158" i="5"/>
  <c r="C900" i="5"/>
  <c r="C915" i="5"/>
  <c r="C929" i="5"/>
  <c r="C943" i="5"/>
  <c r="C958" i="5"/>
  <c r="C972" i="5"/>
  <c r="C987" i="5"/>
  <c r="C1001" i="5"/>
  <c r="C1015" i="5"/>
  <c r="C1030" i="5"/>
  <c r="C1044" i="5"/>
  <c r="C1059" i="5"/>
  <c r="C1073" i="5"/>
  <c r="C1087" i="5"/>
  <c r="C1102" i="5"/>
  <c r="C1116" i="5"/>
  <c r="C1131" i="5"/>
  <c r="C1145" i="5"/>
  <c r="C1159" i="5"/>
  <c r="C1174" i="5"/>
  <c r="C1188" i="5"/>
  <c r="C318" i="6"/>
  <c r="C335" i="6"/>
  <c r="C350" i="6"/>
  <c r="C366" i="6"/>
  <c r="C383" i="6"/>
  <c r="C400" i="6"/>
  <c r="C422" i="6"/>
  <c r="C442" i="6"/>
  <c r="C462" i="6"/>
  <c r="C483" i="6"/>
  <c r="C507" i="6"/>
  <c r="C532" i="6"/>
  <c r="C578" i="6"/>
  <c r="C639" i="6"/>
  <c r="C711" i="6"/>
  <c r="C783" i="6"/>
  <c r="C855" i="6"/>
  <c r="C927" i="6"/>
  <c r="C999" i="6"/>
  <c r="C1083" i="6"/>
  <c r="C1179" i="6"/>
  <c r="C1275" i="6"/>
  <c r="C1390" i="6"/>
  <c r="C1619" i="6"/>
  <c r="C1966" i="6"/>
  <c r="C584" i="5"/>
  <c r="C596" i="5"/>
  <c r="C608" i="5"/>
  <c r="C620" i="5"/>
  <c r="C632" i="5"/>
  <c r="C644" i="5"/>
  <c r="C656" i="5"/>
  <c r="C668" i="5"/>
  <c r="C680" i="5"/>
  <c r="C692" i="5"/>
  <c r="C704" i="5"/>
  <c r="C716" i="5"/>
  <c r="C729" i="5"/>
  <c r="C743" i="5"/>
  <c r="C758" i="5"/>
  <c r="C772" i="5"/>
  <c r="C786" i="5"/>
  <c r="C800" i="5"/>
  <c r="C815" i="5"/>
  <c r="C830" i="5"/>
  <c r="C844" i="5"/>
  <c r="C858" i="5"/>
  <c r="C872" i="5"/>
  <c r="C887" i="5"/>
  <c r="C902" i="5"/>
  <c r="C916" i="5"/>
  <c r="C930" i="5"/>
  <c r="C944" i="5"/>
  <c r="C959" i="5"/>
  <c r="C974" i="5"/>
  <c r="C988" i="5"/>
  <c r="C1002" i="5"/>
  <c r="C1016" i="5"/>
  <c r="C1031" i="5"/>
  <c r="C1046" i="5"/>
  <c r="C1060" i="5"/>
  <c r="C1074" i="5"/>
  <c r="C1088" i="5"/>
  <c r="C1103" i="5"/>
  <c r="C1118" i="5"/>
  <c r="C1132" i="5"/>
  <c r="C1146" i="5"/>
  <c r="C1160" i="5"/>
  <c r="C1175" i="5"/>
  <c r="C2004" i="6"/>
  <c r="C44" i="6"/>
  <c r="C57" i="6"/>
  <c r="C70" i="6"/>
  <c r="C83" i="6"/>
  <c r="C96" i="6"/>
  <c r="C116" i="6"/>
  <c r="C123" i="6"/>
  <c r="C130" i="6"/>
  <c r="C137" i="6"/>
  <c r="C159" i="6"/>
  <c r="C172" i="6"/>
  <c r="C185" i="6"/>
  <c r="C198" i="6"/>
  <c r="C211" i="6"/>
  <c r="C231" i="6"/>
  <c r="C240" i="6"/>
  <c r="C255" i="6"/>
  <c r="C271" i="6"/>
  <c r="C288" i="6"/>
  <c r="C303" i="6"/>
  <c r="C319" i="6"/>
  <c r="C336" i="6"/>
  <c r="C351" i="6"/>
  <c r="C367" i="6"/>
  <c r="C384" i="6"/>
  <c r="C402" i="6"/>
  <c r="C423" i="6"/>
  <c r="C443" i="6"/>
  <c r="C463" i="6"/>
  <c r="C484" i="6"/>
  <c r="C508" i="6"/>
  <c r="C535" i="6"/>
  <c r="C579" i="6"/>
  <c r="C650" i="6"/>
  <c r="C722" i="6"/>
  <c r="C794" i="6"/>
  <c r="C866" i="6"/>
  <c r="C938" i="6"/>
  <c r="C1010" i="6"/>
  <c r="C1098" i="6"/>
  <c r="C1194" i="6"/>
  <c r="C1290" i="6"/>
  <c r="C1415" i="6"/>
  <c r="C1666" i="6"/>
  <c r="C787" i="5"/>
  <c r="C802" i="5"/>
  <c r="C816" i="5"/>
  <c r="C831" i="5"/>
  <c r="C845" i="5"/>
  <c r="C859" i="5"/>
  <c r="C874" i="5"/>
  <c r="C888" i="5"/>
  <c r="C903" i="5"/>
  <c r="C917" i="5"/>
  <c r="C931" i="5"/>
  <c r="C946" i="5"/>
  <c r="C960" i="5"/>
  <c r="C975" i="5"/>
  <c r="C989" i="5"/>
  <c r="C1003" i="5"/>
  <c r="C1018" i="5"/>
  <c r="C1032" i="5"/>
  <c r="C1047" i="5"/>
  <c r="C1061" i="5"/>
  <c r="C1075" i="5"/>
  <c r="C1090" i="5"/>
  <c r="C1104" i="5"/>
  <c r="C1119" i="5"/>
  <c r="C1133" i="5"/>
  <c r="C1147" i="5"/>
  <c r="C1162" i="5"/>
  <c r="C1176" i="5"/>
  <c r="C179" i="6"/>
  <c r="C192" i="6"/>
  <c r="C205" i="6"/>
  <c r="C225" i="6"/>
  <c r="C241" i="6"/>
  <c r="C256" i="6"/>
  <c r="C274" i="6"/>
  <c r="C289" i="6"/>
  <c r="C304" i="6"/>
  <c r="C322" i="6"/>
  <c r="C337" i="6"/>
  <c r="C352" i="6"/>
  <c r="C370" i="6"/>
  <c r="C386" i="6"/>
  <c r="C403" i="6"/>
  <c r="C424" i="6"/>
  <c r="C446" i="6"/>
  <c r="C466" i="6"/>
  <c r="C486" i="6"/>
  <c r="C510" i="6"/>
  <c r="C538" i="6"/>
  <c r="C580" i="6"/>
  <c r="C651" i="6"/>
  <c r="C723" i="6"/>
  <c r="C795" i="6"/>
  <c r="C867" i="6"/>
  <c r="C939" i="6"/>
  <c r="C1011" i="6"/>
  <c r="C1099" i="6"/>
  <c r="C1195" i="6"/>
  <c r="C1291" i="6"/>
  <c r="C1416" i="6"/>
  <c r="C1078" i="7"/>
  <c r="C66" i="5"/>
  <c r="C72" i="5"/>
  <c r="C78" i="5"/>
  <c r="C84" i="5"/>
  <c r="C90" i="5"/>
  <c r="C96" i="5"/>
  <c r="C102" i="5"/>
  <c r="C108" i="5"/>
  <c r="C114" i="5"/>
  <c r="C121" i="5"/>
  <c r="C127" i="5"/>
  <c r="C133" i="5"/>
  <c r="C139" i="5"/>
  <c r="C145" i="5"/>
  <c r="C151" i="5"/>
  <c r="C157" i="5"/>
  <c r="C163" i="5"/>
  <c r="C169" i="5"/>
  <c r="C175" i="5"/>
  <c r="C181" i="5"/>
  <c r="C187" i="5"/>
  <c r="C193" i="5"/>
  <c r="C199" i="5"/>
  <c r="C205" i="5"/>
  <c r="C211" i="5"/>
  <c r="C217" i="5"/>
  <c r="C223" i="5"/>
  <c r="C229" i="5"/>
  <c r="C235" i="5"/>
  <c r="C246" i="5"/>
  <c r="C258" i="5"/>
  <c r="C270" i="5"/>
  <c r="C282" i="5"/>
  <c r="C296" i="5"/>
  <c r="C308" i="5"/>
  <c r="C320" i="5"/>
  <c r="C332" i="5"/>
  <c r="C344" i="5"/>
  <c r="C356" i="5"/>
  <c r="C368" i="5"/>
  <c r="C380" i="5"/>
  <c r="C392" i="5"/>
  <c r="C404" i="5"/>
  <c r="C416" i="5"/>
  <c r="C428" i="5"/>
  <c r="C440" i="5"/>
  <c r="C452" i="5"/>
  <c r="C464" i="5"/>
  <c r="C478" i="5"/>
  <c r="C490" i="5"/>
  <c r="C502" i="5"/>
  <c r="C514" i="5"/>
  <c r="C526" i="5"/>
  <c r="C538" i="5"/>
  <c r="C550" i="5"/>
  <c r="C562" i="5"/>
  <c r="C574" i="5"/>
  <c r="C586" i="5"/>
  <c r="C598" i="5"/>
  <c r="C610" i="5"/>
  <c r="C622" i="5"/>
  <c r="C634" i="5"/>
  <c r="C646" i="5"/>
  <c r="C658" i="5"/>
  <c r="C670" i="5"/>
  <c r="C682" i="5"/>
  <c r="C694" i="5"/>
  <c r="C706" i="5"/>
  <c r="C718" i="5"/>
  <c r="C731" i="5"/>
  <c r="C746" i="5"/>
  <c r="C760" i="5"/>
  <c r="C774" i="5"/>
  <c r="C788" i="5"/>
  <c r="C803" i="5"/>
  <c r="C818" i="5"/>
  <c r="C832" i="5"/>
  <c r="C846" i="5"/>
  <c r="C860" i="5"/>
  <c r="C875" i="5"/>
  <c r="C890" i="5"/>
  <c r="C904" i="5"/>
  <c r="C918" i="5"/>
  <c r="C932" i="5"/>
  <c r="C947" i="5"/>
  <c r="C962" i="5"/>
  <c r="C976" i="5"/>
  <c r="C990" i="5"/>
  <c r="C1004" i="5"/>
  <c r="C1019" i="5"/>
  <c r="C1034" i="5"/>
  <c r="C1048" i="5"/>
  <c r="C1062" i="5"/>
  <c r="C1076" i="5"/>
  <c r="C1091" i="5"/>
  <c r="C1106" i="5"/>
  <c r="C1120" i="5"/>
  <c r="C1134" i="5"/>
  <c r="C1148" i="5"/>
  <c r="C1163" i="5"/>
  <c r="C1178" i="5"/>
  <c r="C625" i="6"/>
  <c r="C613" i="6"/>
  <c r="C601" i="6"/>
  <c r="C589" i="6"/>
  <c r="C577" i="6"/>
  <c r="C565" i="6"/>
  <c r="C553" i="6"/>
  <c r="C541" i="6"/>
  <c r="C529" i="6"/>
  <c r="C517" i="6"/>
  <c r="C505" i="6"/>
  <c r="C493" i="6"/>
  <c r="C481" i="6"/>
  <c r="C469" i="6"/>
  <c r="C457" i="6"/>
  <c r="C445" i="6"/>
  <c r="C433" i="6"/>
  <c r="C421" i="6"/>
  <c r="C409" i="6"/>
  <c r="C397" i="6"/>
  <c r="C385" i="6"/>
  <c r="C672" i="6"/>
  <c r="C660" i="6"/>
  <c r="C648" i="6"/>
  <c r="C636" i="6"/>
  <c r="C624" i="6"/>
  <c r="C612" i="6"/>
  <c r="C600" i="6"/>
  <c r="C588" i="6"/>
  <c r="C576" i="6"/>
  <c r="C564" i="6"/>
  <c r="C552" i="6"/>
  <c r="C540" i="6"/>
  <c r="C528" i="6"/>
  <c r="C516" i="6"/>
  <c r="C504" i="6"/>
  <c r="C492" i="6"/>
  <c r="C480" i="6"/>
  <c r="C468" i="6"/>
  <c r="C456" i="6"/>
  <c r="C444" i="6"/>
  <c r="C432" i="6"/>
  <c r="C420" i="6"/>
  <c r="C408" i="6"/>
  <c r="C755" i="6"/>
  <c r="C743" i="6"/>
  <c r="C731" i="6"/>
  <c r="C719" i="6"/>
  <c r="C707" i="6"/>
  <c r="C695" i="6"/>
  <c r="C683" i="6"/>
  <c r="C671" i="6"/>
  <c r="C659" i="6"/>
  <c r="C647" i="6"/>
  <c r="C635" i="6"/>
  <c r="C623" i="6"/>
  <c r="C611" i="6"/>
  <c r="C599" i="6"/>
  <c r="C587" i="6"/>
  <c r="C575" i="6"/>
  <c r="C563" i="6"/>
  <c r="C551" i="6"/>
  <c r="C539" i="6"/>
  <c r="C527" i="6"/>
  <c r="C515" i="6"/>
  <c r="C503" i="6"/>
  <c r="C491" i="6"/>
  <c r="C826" i="6"/>
  <c r="C814" i="6"/>
  <c r="C802" i="6"/>
  <c r="C790" i="6"/>
  <c r="C778" i="6"/>
  <c r="C766" i="6"/>
  <c r="C754" i="6"/>
  <c r="C742" i="6"/>
  <c r="C730" i="6"/>
  <c r="C718" i="6"/>
  <c r="C706" i="6"/>
  <c r="C694" i="6"/>
  <c r="C682" i="6"/>
  <c r="C670" i="6"/>
  <c r="C658" i="6"/>
  <c r="C646" i="6"/>
  <c r="C634" i="6"/>
  <c r="C622" i="6"/>
  <c r="C610" i="6"/>
  <c r="C598" i="6"/>
  <c r="C586" i="6"/>
  <c r="C574" i="6"/>
  <c r="C562" i="6"/>
  <c r="C550" i="6"/>
  <c r="C260" i="6"/>
  <c r="C248" i="6"/>
  <c r="C236" i="6"/>
  <c r="C230" i="6"/>
  <c r="C224" i="6"/>
  <c r="C218" i="6"/>
  <c r="C212" i="6"/>
  <c r="C206" i="6"/>
  <c r="C200" i="6"/>
  <c r="C194" i="6"/>
  <c r="C188" i="6"/>
  <c r="C182" i="6"/>
  <c r="C176" i="6"/>
  <c r="C170" i="6"/>
  <c r="C164" i="6"/>
  <c r="C158" i="6"/>
  <c r="C115" i="6"/>
  <c r="C109" i="6"/>
  <c r="C103" i="6"/>
  <c r="C97" i="6"/>
  <c r="C91" i="6"/>
  <c r="C85" i="6"/>
  <c r="C79" i="6"/>
  <c r="C73" i="6"/>
  <c r="C67" i="6"/>
  <c r="C61" i="6"/>
  <c r="C55" i="6"/>
  <c r="C49" i="6"/>
  <c r="C43" i="6"/>
  <c r="C811" i="6"/>
  <c r="C799" i="6"/>
  <c r="C787" i="6"/>
  <c r="C775" i="6"/>
  <c r="C763" i="6"/>
  <c r="C751" i="6"/>
  <c r="C739" i="6"/>
  <c r="C727" i="6"/>
  <c r="C715" i="6"/>
  <c r="C703" i="6"/>
  <c r="C691" i="6"/>
  <c r="C679" i="6"/>
  <c r="C667" i="6"/>
  <c r="C655" i="6"/>
  <c r="C643" i="6"/>
  <c r="C631" i="6"/>
  <c r="C619" i="6"/>
  <c r="C607" i="6"/>
  <c r="C595" i="6"/>
  <c r="C583" i="6"/>
  <c r="C571" i="6"/>
  <c r="C559" i="6"/>
  <c r="C547" i="6"/>
  <c r="C750" i="6"/>
  <c r="C738" i="6"/>
  <c r="C726" i="6"/>
  <c r="C714" i="6"/>
  <c r="C702" i="6"/>
  <c r="C690" i="6"/>
  <c r="C678" i="6"/>
  <c r="C666" i="6"/>
  <c r="C654" i="6"/>
  <c r="C642" i="6"/>
  <c r="C630" i="6"/>
  <c r="C618" i="6"/>
  <c r="C606" i="6"/>
  <c r="C594" i="6"/>
  <c r="C582" i="6"/>
  <c r="C570" i="6"/>
  <c r="C558" i="6"/>
  <c r="C546" i="6"/>
  <c r="C534" i="6"/>
  <c r="C522" i="6"/>
  <c r="C880" i="6"/>
  <c r="C868" i="6"/>
  <c r="C856" i="6"/>
  <c r="C844" i="6"/>
  <c r="C832" i="6"/>
  <c r="C820" i="6"/>
  <c r="C808" i="6"/>
  <c r="C796" i="6"/>
  <c r="C784" i="6"/>
  <c r="C772" i="6"/>
  <c r="C760" i="6"/>
  <c r="C748" i="6"/>
  <c r="C736" i="6"/>
  <c r="C724" i="6"/>
  <c r="C712" i="6"/>
  <c r="C700" i="6"/>
  <c r="C688" i="6"/>
  <c r="C676" i="6"/>
  <c r="C664" i="6"/>
  <c r="C652" i="6"/>
  <c r="C640" i="6"/>
  <c r="C628" i="6"/>
  <c r="C616" i="6"/>
  <c r="C604" i="6"/>
  <c r="C592" i="6"/>
  <c r="C45" i="6"/>
  <c r="C58" i="6"/>
  <c r="C71" i="6"/>
  <c r="C84" i="6"/>
  <c r="C104" i="6"/>
  <c r="C117" i="6"/>
  <c r="C124" i="6"/>
  <c r="C131" i="6"/>
  <c r="C153" i="6"/>
  <c r="C160" i="6"/>
  <c r="C173" i="6"/>
  <c r="C186" i="6"/>
  <c r="C199" i="6"/>
  <c r="C219" i="6"/>
  <c r="C232" i="6"/>
  <c r="C242" i="6"/>
  <c r="C258" i="6"/>
  <c r="C275" i="6"/>
  <c r="C290" i="6"/>
  <c r="C306" i="6"/>
  <c r="C323" i="6"/>
  <c r="C338" i="6"/>
  <c r="C354" i="6"/>
  <c r="C371" i="6"/>
  <c r="C387" i="6"/>
  <c r="C406" i="6"/>
  <c r="C426" i="6"/>
  <c r="C447" i="6"/>
  <c r="C467" i="6"/>
  <c r="C487" i="6"/>
  <c r="C511" i="6"/>
  <c r="C542" i="6"/>
  <c r="C590" i="6"/>
  <c r="C662" i="6"/>
  <c r="C734" i="6"/>
  <c r="C806" i="6"/>
  <c r="C878" i="6"/>
  <c r="C950" i="6"/>
  <c r="C1023" i="6"/>
  <c r="C1114" i="6"/>
  <c r="C1210" i="6"/>
  <c r="C1306" i="6"/>
  <c r="C1443" i="6"/>
  <c r="C1714" i="6"/>
  <c r="C40" i="7"/>
  <c r="C9" i="7"/>
  <c r="C730" i="7"/>
  <c r="C421" i="7"/>
  <c r="C280" i="7"/>
  <c r="C176" i="7"/>
  <c r="C27" i="7"/>
  <c r="C261" i="7"/>
  <c r="C575" i="5"/>
  <c r="C587" i="5"/>
  <c r="C599" i="5"/>
  <c r="C611" i="5"/>
  <c r="C623" i="5"/>
  <c r="C635" i="5"/>
  <c r="C647" i="5"/>
  <c r="C659" i="5"/>
  <c r="C671" i="5"/>
  <c r="C683" i="5"/>
  <c r="C695" i="5"/>
  <c r="C707" i="5"/>
  <c r="C719" i="5"/>
  <c r="C732" i="5"/>
  <c r="C747" i="5"/>
  <c r="C761" i="5"/>
  <c r="C775" i="5"/>
  <c r="C790" i="5"/>
  <c r="C804" i="5"/>
  <c r="C819" i="5"/>
  <c r="C833" i="5"/>
  <c r="C847" i="5"/>
  <c r="C862" i="5"/>
  <c r="C876" i="5"/>
  <c r="C891" i="5"/>
  <c r="C905" i="5"/>
  <c r="C919" i="5"/>
  <c r="C934" i="5"/>
  <c r="C948" i="5"/>
  <c r="C963" i="5"/>
  <c r="C977" i="5"/>
  <c r="C991" i="5"/>
  <c r="C1006" i="5"/>
  <c r="C1020" i="5"/>
  <c r="C1035" i="5"/>
  <c r="C1049" i="5"/>
  <c r="C1063" i="5"/>
  <c r="C1078" i="5"/>
  <c r="C1092" i="5"/>
  <c r="C1107" i="5"/>
  <c r="C1121" i="5"/>
  <c r="C1135" i="5"/>
  <c r="C1150" i="5"/>
  <c r="C1164" i="5"/>
  <c r="C1179" i="5"/>
  <c r="C3" i="6"/>
  <c r="C9" i="6"/>
  <c r="C15" i="6"/>
  <c r="C21" i="6"/>
  <c r="C27" i="6"/>
  <c r="C33" i="6"/>
  <c r="C39" i="6"/>
  <c r="C52" i="6"/>
  <c r="C65" i="6"/>
  <c r="C78" i="6"/>
  <c r="C98" i="6"/>
  <c r="C111" i="6"/>
  <c r="C139" i="6"/>
  <c r="C167" i="6"/>
  <c r="C180" i="6"/>
  <c r="C193" i="6"/>
  <c r="C213" i="6"/>
  <c r="C226" i="6"/>
  <c r="C243" i="6"/>
  <c r="C259" i="6"/>
  <c r="C276" i="6"/>
  <c r="C291" i="6"/>
  <c r="C307" i="6"/>
  <c r="C324" i="6"/>
  <c r="C339" i="6"/>
  <c r="C355" i="6"/>
  <c r="C372" i="6"/>
  <c r="C388" i="6"/>
  <c r="C407" i="6"/>
  <c r="C427" i="6"/>
  <c r="C448" i="6"/>
  <c r="C470" i="6"/>
  <c r="C490" i="6"/>
  <c r="C514" i="6"/>
  <c r="C543" i="6"/>
  <c r="C591" i="6"/>
  <c r="C663" i="6"/>
  <c r="C735" i="6"/>
  <c r="C807" i="6"/>
  <c r="C879" i="6"/>
  <c r="C951" i="6"/>
  <c r="C1024" i="6"/>
  <c r="C1115" i="6"/>
  <c r="C1211" i="6"/>
  <c r="C1307" i="6"/>
  <c r="C1447" i="6"/>
  <c r="C1715" i="6"/>
  <c r="C262" i="7"/>
  <c r="C600" i="5"/>
  <c r="C612" i="5"/>
  <c r="C624" i="5"/>
  <c r="C636" i="5"/>
  <c r="C648" i="5"/>
  <c r="C660" i="5"/>
  <c r="C672" i="5"/>
  <c r="C684" i="5"/>
  <c r="C696" i="5"/>
  <c r="C708" i="5"/>
  <c r="C720" i="5"/>
  <c r="C734" i="5"/>
  <c r="C748" i="5"/>
  <c r="C762" i="5"/>
  <c r="C776" i="5"/>
  <c r="C791" i="5"/>
  <c r="C806" i="5"/>
  <c r="C820" i="5"/>
  <c r="C834" i="5"/>
  <c r="C848" i="5"/>
  <c r="C863" i="5"/>
  <c r="C878" i="5"/>
  <c r="C892" i="5"/>
  <c r="C906" i="5"/>
  <c r="C920" i="5"/>
  <c r="C935" i="5"/>
  <c r="C950" i="5"/>
  <c r="C964" i="5"/>
  <c r="C978" i="5"/>
  <c r="C992" i="5"/>
  <c r="C1007" i="5"/>
  <c r="C1022" i="5"/>
  <c r="C1036" i="5"/>
  <c r="C1050" i="5"/>
  <c r="C1064" i="5"/>
  <c r="C1079" i="5"/>
  <c r="C1094" i="5"/>
  <c r="C1108" i="5"/>
  <c r="C1122" i="5"/>
  <c r="C1136" i="5"/>
  <c r="C1151" i="5"/>
  <c r="C1166" i="5"/>
  <c r="C1180" i="5"/>
  <c r="C46" i="6"/>
  <c r="C59" i="6"/>
  <c r="C72" i="6"/>
  <c r="C92" i="6"/>
  <c r="C105" i="6"/>
  <c r="C118" i="6"/>
  <c r="C125" i="6"/>
  <c r="C147" i="6"/>
  <c r="C154" i="6"/>
  <c r="C161" i="6"/>
  <c r="C174" i="6"/>
  <c r="C187" i="6"/>
  <c r="C207" i="6"/>
  <c r="C220" i="6"/>
  <c r="C233" i="6"/>
  <c r="C244" i="6"/>
  <c r="C262" i="6"/>
  <c r="C277" i="6"/>
  <c r="C292" i="6"/>
  <c r="C310" i="6"/>
  <c r="C325" i="6"/>
  <c r="C340" i="6"/>
  <c r="C358" i="6"/>
  <c r="C373" i="6"/>
  <c r="C390" i="6"/>
  <c r="C410" i="6"/>
  <c r="C430" i="6"/>
  <c r="C450" i="6"/>
  <c r="C471" i="6"/>
  <c r="C494" i="6"/>
  <c r="C518" i="6"/>
  <c r="C544" i="6"/>
  <c r="C602" i="6"/>
  <c r="C674" i="6"/>
  <c r="C746" i="6"/>
  <c r="C818" i="6"/>
  <c r="C890" i="6"/>
  <c r="C962" i="6"/>
  <c r="C1036" i="6"/>
  <c r="C1130" i="6"/>
  <c r="C1226" i="6"/>
  <c r="C1324" i="6"/>
  <c r="C1476" i="6"/>
  <c r="C1762" i="6"/>
  <c r="C121" i="7"/>
  <c r="C393" i="7"/>
  <c r="C181" i="6"/>
  <c r="C201" i="6"/>
  <c r="C214" i="6"/>
  <c r="C227" i="6"/>
  <c r="C246" i="6"/>
  <c r="C263" i="6"/>
  <c r="C278" i="6"/>
  <c r="C294" i="6"/>
  <c r="C311" i="6"/>
  <c r="C326" i="6"/>
  <c r="C342" i="6"/>
  <c r="C359" i="6"/>
  <c r="C374" i="6"/>
  <c r="C391" i="6"/>
  <c r="C411" i="6"/>
  <c r="C431" i="6"/>
  <c r="C451" i="6"/>
  <c r="C472" i="6"/>
  <c r="C495" i="6"/>
  <c r="C519" i="6"/>
  <c r="C554" i="6"/>
  <c r="C603" i="6"/>
  <c r="C675" i="6"/>
  <c r="C747" i="6"/>
  <c r="C819" i="6"/>
  <c r="C891" i="6"/>
  <c r="C963" i="6"/>
  <c r="C1038" i="6"/>
  <c r="C1131" i="6"/>
  <c r="C1227" i="6"/>
  <c r="C1326" i="6"/>
  <c r="C1479" i="6"/>
  <c r="C1763" i="6"/>
  <c r="C578" i="5"/>
  <c r="C590" i="5"/>
  <c r="C602" i="5"/>
  <c r="C614" i="5"/>
  <c r="C626" i="5"/>
  <c r="C638" i="5"/>
  <c r="C650" i="5"/>
  <c r="C662" i="5"/>
  <c r="C674" i="5"/>
  <c r="C686" i="5"/>
  <c r="C698" i="5"/>
  <c r="C710" i="5"/>
  <c r="C723" i="5"/>
  <c r="C736" i="5"/>
  <c r="C750" i="5"/>
  <c r="C764" i="5"/>
  <c r="C779" i="5"/>
  <c r="C794" i="5"/>
  <c r="C808" i="5"/>
  <c r="C822" i="5"/>
  <c r="C836" i="5"/>
  <c r="C851" i="5"/>
  <c r="C866" i="5"/>
  <c r="C880" i="5"/>
  <c r="C894" i="5"/>
  <c r="C908" i="5"/>
  <c r="C923" i="5"/>
  <c r="C938" i="5"/>
  <c r="C952" i="5"/>
  <c r="C966" i="5"/>
  <c r="C980" i="5"/>
  <c r="C995" i="5"/>
  <c r="C1010" i="5"/>
  <c r="C1024" i="5"/>
  <c r="C1038" i="5"/>
  <c r="C1052" i="5"/>
  <c r="C1067" i="5"/>
  <c r="C1082" i="5"/>
  <c r="C1096" i="5"/>
  <c r="C1110" i="5"/>
  <c r="C1124" i="5"/>
  <c r="C1139" i="5"/>
  <c r="C1154" i="5"/>
  <c r="C1168" i="5"/>
  <c r="C47" i="6"/>
  <c r="C60" i="6"/>
  <c r="C80" i="6"/>
  <c r="C93" i="6"/>
  <c r="C106" i="6"/>
  <c r="C119" i="6"/>
  <c r="C141" i="6"/>
  <c r="C148" i="6"/>
  <c r="C162" i="6"/>
  <c r="C175" i="6"/>
  <c r="C195" i="6"/>
  <c r="C208" i="6"/>
  <c r="C221" i="6"/>
  <c r="C234" i="6"/>
  <c r="C247" i="6"/>
  <c r="C264" i="6"/>
  <c r="C279" i="6"/>
  <c r="C295" i="6"/>
  <c r="C312" i="6"/>
  <c r="C327" i="6"/>
  <c r="C343" i="6"/>
  <c r="C360" i="6"/>
  <c r="C375" i="6"/>
  <c r="C394" i="6"/>
  <c r="C412" i="6"/>
  <c r="C434" i="6"/>
  <c r="C454" i="6"/>
  <c r="C474" i="6"/>
  <c r="C496" i="6"/>
  <c r="C520" i="6"/>
  <c r="C555" i="6"/>
  <c r="C614" i="6"/>
  <c r="C686" i="6"/>
  <c r="C758" i="6"/>
  <c r="C830" i="6"/>
  <c r="C902" i="6"/>
  <c r="C974" i="6"/>
  <c r="C1051" i="6"/>
  <c r="C1146" i="6"/>
  <c r="C1242" i="6"/>
  <c r="C1343" i="6"/>
  <c r="C1522" i="6"/>
  <c r="C1810" i="6"/>
  <c r="C100" i="7"/>
  <c r="C669" i="7"/>
  <c r="C1177" i="5"/>
  <c r="C1165" i="5"/>
  <c r="C1153" i="5"/>
  <c r="C1141" i="5"/>
  <c r="C1129" i="5"/>
  <c r="C1117" i="5"/>
  <c r="C1105" i="5"/>
  <c r="C1093" i="5"/>
  <c r="C1081" i="5"/>
  <c r="C1069" i="5"/>
  <c r="C1057" i="5"/>
  <c r="C1045" i="5"/>
  <c r="C1033" i="5"/>
  <c r="C1021" i="5"/>
  <c r="C1009" i="5"/>
  <c r="C997" i="5"/>
  <c r="C985" i="5"/>
  <c r="C973" i="5"/>
  <c r="C961" i="5"/>
  <c r="C949" i="5"/>
  <c r="C937" i="5"/>
  <c r="C925" i="5"/>
  <c r="C913" i="5"/>
  <c r="C901" i="5"/>
  <c r="C889" i="5"/>
  <c r="C877" i="5"/>
  <c r="C865" i="5"/>
  <c r="C853" i="5"/>
  <c r="C841" i="5"/>
  <c r="C829" i="5"/>
  <c r="C817" i="5"/>
  <c r="C805" i="5"/>
  <c r="C793" i="5"/>
  <c r="C781" i="5"/>
  <c r="C769" i="5"/>
  <c r="C757" i="5"/>
  <c r="C745" i="5"/>
  <c r="C733" i="5"/>
  <c r="C721" i="5"/>
  <c r="C1185" i="5"/>
  <c r="C1173" i="5"/>
  <c r="C1161" i="5"/>
  <c r="C1149" i="5"/>
  <c r="C1137" i="5"/>
  <c r="C1125" i="5"/>
  <c r="C1113" i="5"/>
  <c r="C1101" i="5"/>
  <c r="C1089" i="5"/>
  <c r="C1077" i="5"/>
  <c r="C1065" i="5"/>
  <c r="C1053" i="5"/>
  <c r="C1041" i="5"/>
  <c r="C1029" i="5"/>
  <c r="C1017" i="5"/>
  <c r="C1005" i="5"/>
  <c r="C993" i="5"/>
  <c r="C981" i="5"/>
  <c r="C969" i="5"/>
  <c r="C957" i="5"/>
  <c r="C945" i="5"/>
  <c r="C933" i="5"/>
  <c r="C921" i="5"/>
  <c r="C909" i="5"/>
  <c r="C897" i="5"/>
  <c r="C885" i="5"/>
  <c r="C873" i="5"/>
  <c r="C861" i="5"/>
  <c r="C849" i="5"/>
  <c r="C837" i="5"/>
  <c r="C825" i="5"/>
  <c r="C813" i="5"/>
  <c r="C801" i="5"/>
  <c r="C789" i="5"/>
  <c r="C777" i="5"/>
  <c r="C765" i="5"/>
  <c r="C753" i="5"/>
  <c r="C741" i="5"/>
  <c r="C14" i="5"/>
  <c r="C239" i="5"/>
  <c r="C251" i="5"/>
  <c r="C263" i="5"/>
  <c r="C275" i="5"/>
  <c r="C287" i="5"/>
  <c r="C301" i="5"/>
  <c r="C313" i="5"/>
  <c r="C325" i="5"/>
  <c r="C337" i="5"/>
  <c r="C349" i="5"/>
  <c r="C361" i="5"/>
  <c r="C373" i="5"/>
  <c r="C385" i="5"/>
  <c r="C397" i="5"/>
  <c r="C409" i="5"/>
  <c r="C421" i="5"/>
  <c r="C433" i="5"/>
  <c r="C445" i="5"/>
  <c r="C457" i="5"/>
  <c r="C471" i="5"/>
  <c r="C483" i="5"/>
  <c r="C495" i="5"/>
  <c r="C507" i="5"/>
  <c r="C519" i="5"/>
  <c r="C531" i="5"/>
  <c r="C543" i="5"/>
  <c r="C555" i="5"/>
  <c r="C567" i="5"/>
  <c r="C579" i="5"/>
  <c r="C591" i="5"/>
  <c r="C603" i="5"/>
  <c r="C615" i="5"/>
  <c r="C627" i="5"/>
  <c r="C639" i="5"/>
  <c r="C651" i="5"/>
  <c r="C663" i="5"/>
  <c r="C675" i="5"/>
  <c r="C687" i="5"/>
  <c r="C699" i="5"/>
  <c r="C711" i="5"/>
  <c r="C724" i="5"/>
  <c r="C737" i="5"/>
  <c r="C751" i="5"/>
  <c r="C766" i="5"/>
  <c r="C780" i="5"/>
  <c r="C795" i="5"/>
  <c r="C809" i="5"/>
  <c r="C823" i="5"/>
  <c r="C838" i="5"/>
  <c r="C852" i="5"/>
  <c r="C867" i="5"/>
  <c r="C881" i="5"/>
  <c r="C895" i="5"/>
  <c r="C910" i="5"/>
  <c r="C924" i="5"/>
  <c r="C939" i="5"/>
  <c r="C953" i="5"/>
  <c r="C967" i="5"/>
  <c r="C982" i="5"/>
  <c r="C996" i="5"/>
  <c r="C1011" i="5"/>
  <c r="C1025" i="5"/>
  <c r="C1039" i="5"/>
  <c r="C1054" i="5"/>
  <c r="C1068" i="5"/>
  <c r="C1083" i="5"/>
  <c r="C1097" i="5"/>
  <c r="C1111" i="5"/>
  <c r="C1126" i="5"/>
  <c r="C1140" i="5"/>
  <c r="C1155" i="5"/>
  <c r="C1169" i="5"/>
  <c r="C1183" i="5"/>
  <c r="C5" i="6"/>
  <c r="C11" i="6"/>
  <c r="C17" i="6"/>
  <c r="C23" i="6"/>
  <c r="C29" i="6"/>
  <c r="C41" i="6"/>
  <c r="C54" i="6"/>
  <c r="C74" i="6"/>
  <c r="C87" i="6"/>
  <c r="C100" i="6"/>
  <c r="C113" i="6"/>
  <c r="C127" i="6"/>
  <c r="C156" i="6"/>
  <c r="C169" i="6"/>
  <c r="C189" i="6"/>
  <c r="C202" i="6"/>
  <c r="C215" i="6"/>
  <c r="C228" i="6"/>
  <c r="C250" i="6"/>
  <c r="C265" i="6"/>
  <c r="C280" i="6"/>
  <c r="C298" i="6"/>
  <c r="C313" i="6"/>
  <c r="C328" i="6"/>
  <c r="C346" i="6"/>
  <c r="C361" i="6"/>
  <c r="C376" i="6"/>
  <c r="C395" i="6"/>
  <c r="C414" i="6"/>
  <c r="C435" i="6"/>
  <c r="C455" i="6"/>
  <c r="C475" i="6"/>
  <c r="C498" i="6"/>
  <c r="C523" i="6"/>
  <c r="C556" i="6"/>
  <c r="C615" i="6"/>
  <c r="C687" i="6"/>
  <c r="C759" i="6"/>
  <c r="C831" i="6"/>
  <c r="C903" i="6"/>
  <c r="C975" i="6"/>
  <c r="C1052" i="6"/>
  <c r="C1147" i="6"/>
  <c r="C1243" i="6"/>
  <c r="C1344" i="6"/>
  <c r="C1523" i="6"/>
  <c r="C1811" i="6"/>
  <c r="C670" i="7"/>
  <c r="C892" i="6"/>
  <c r="C904" i="6"/>
  <c r="C916" i="6"/>
  <c r="C928" i="6"/>
  <c r="C940" i="6"/>
  <c r="C952" i="6"/>
  <c r="C964" i="6"/>
  <c r="C976" i="6"/>
  <c r="C988" i="6"/>
  <c r="C1000" i="6"/>
  <c r="C1012" i="6"/>
  <c r="C1026" i="6"/>
  <c r="C1039" i="6"/>
  <c r="C1053" i="6"/>
  <c r="C1068" i="6"/>
  <c r="C1084" i="6"/>
  <c r="C1100" i="6"/>
  <c r="C1116" i="6"/>
  <c r="C1132" i="6"/>
  <c r="C1148" i="6"/>
  <c r="C1164" i="6"/>
  <c r="C1180" i="6"/>
  <c r="C1196" i="6"/>
  <c r="C1212" i="6"/>
  <c r="C1228" i="6"/>
  <c r="C1244" i="6"/>
  <c r="C1260" i="6"/>
  <c r="C1276" i="6"/>
  <c r="C1292" i="6"/>
  <c r="C1308" i="6"/>
  <c r="C1327" i="6"/>
  <c r="C1347" i="6"/>
  <c r="C1367" i="6"/>
  <c r="C1391" i="6"/>
  <c r="C1419" i="6"/>
  <c r="C1450" i="6"/>
  <c r="C1486" i="6"/>
  <c r="C1527" i="6"/>
  <c r="C1575" i="6"/>
  <c r="C1623" i="6"/>
  <c r="C1671" i="6"/>
  <c r="C1719" i="6"/>
  <c r="C1767" i="6"/>
  <c r="C1822" i="6"/>
  <c r="C1899" i="6"/>
  <c r="C1978" i="6"/>
  <c r="C126" i="6"/>
  <c r="C132" i="6"/>
  <c r="C138" i="6"/>
  <c r="C144" i="6"/>
  <c r="C150" i="6"/>
  <c r="C245" i="6"/>
  <c r="C257" i="6"/>
  <c r="C269" i="6"/>
  <c r="C281" i="6"/>
  <c r="C293" i="6"/>
  <c r="C305" i="6"/>
  <c r="C317" i="6"/>
  <c r="C329" i="6"/>
  <c r="C341" i="6"/>
  <c r="C353" i="6"/>
  <c r="C365" i="6"/>
  <c r="C377" i="6"/>
  <c r="C389" i="6"/>
  <c r="C401" i="6"/>
  <c r="C413" i="6"/>
  <c r="C425" i="6"/>
  <c r="C437" i="6"/>
  <c r="C449" i="6"/>
  <c r="C461" i="6"/>
  <c r="C473" i="6"/>
  <c r="C485" i="6"/>
  <c r="C497" i="6"/>
  <c r="C509" i="6"/>
  <c r="C521" i="6"/>
  <c r="C533" i="6"/>
  <c r="C545" i="6"/>
  <c r="C557" i="6"/>
  <c r="C569" i="6"/>
  <c r="C581" i="6"/>
  <c r="C593" i="6"/>
  <c r="C605" i="6"/>
  <c r="C617" i="6"/>
  <c r="C629" i="6"/>
  <c r="C641" i="6"/>
  <c r="C653" i="6"/>
  <c r="C665" i="6"/>
  <c r="C677" i="6"/>
  <c r="C689" i="6"/>
  <c r="C701" i="6"/>
  <c r="C713" i="6"/>
  <c r="C725" i="6"/>
  <c r="C737" i="6"/>
  <c r="C749" i="6"/>
  <c r="C761" i="6"/>
  <c r="C773" i="6"/>
  <c r="C785" i="6"/>
  <c r="C797" i="6"/>
  <c r="C809" i="6"/>
  <c r="C821" i="6"/>
  <c r="C833" i="6"/>
  <c r="C845" i="6"/>
  <c r="C857" i="6"/>
  <c r="C869" i="6"/>
  <c r="C881" i="6"/>
  <c r="C893" i="6"/>
  <c r="C905" i="6"/>
  <c r="C917" i="6"/>
  <c r="C929" i="6"/>
  <c r="C941" i="6"/>
  <c r="C953" i="6"/>
  <c r="C965" i="6"/>
  <c r="C977" i="6"/>
  <c r="C989" i="6"/>
  <c r="C1001" i="6"/>
  <c r="C1014" i="6"/>
  <c r="C1027" i="6"/>
  <c r="C1040" i="6"/>
  <c r="C1054" i="6"/>
  <c r="C1070" i="6"/>
  <c r="C1086" i="6"/>
  <c r="C1102" i="6"/>
  <c r="C1118" i="6"/>
  <c r="C1134" i="6"/>
  <c r="C1150" i="6"/>
  <c r="C1166" i="6"/>
  <c r="C1182" i="6"/>
  <c r="C1198" i="6"/>
  <c r="C1214" i="6"/>
  <c r="C1230" i="6"/>
  <c r="C1246" i="6"/>
  <c r="C1262" i="6"/>
  <c r="C1278" i="6"/>
  <c r="C1294" i="6"/>
  <c r="C1311" i="6"/>
  <c r="C1328" i="6"/>
  <c r="C1350" i="6"/>
  <c r="C1368" i="6"/>
  <c r="C1392" i="6"/>
  <c r="C1423" i="6"/>
  <c r="C1451" i="6"/>
  <c r="C1487" i="6"/>
  <c r="C1534" i="6"/>
  <c r="C1582" i="6"/>
  <c r="C1630" i="6"/>
  <c r="C1678" i="6"/>
  <c r="C1726" i="6"/>
  <c r="C1774" i="6"/>
  <c r="C1823" i="6"/>
  <c r="C1900" i="6"/>
  <c r="C1979" i="6"/>
  <c r="C156" i="7"/>
  <c r="C282" i="7"/>
  <c r="C426" i="7"/>
  <c r="C731" i="7"/>
  <c r="C762" i="6"/>
  <c r="C774" i="6"/>
  <c r="C786" i="6"/>
  <c r="C798" i="6"/>
  <c r="C810" i="6"/>
  <c r="C822" i="6"/>
  <c r="C834" i="6"/>
  <c r="C846" i="6"/>
  <c r="C858" i="6"/>
  <c r="C870" i="6"/>
  <c r="C882" i="6"/>
  <c r="C894" i="6"/>
  <c r="C906" i="6"/>
  <c r="C918" i="6"/>
  <c r="C930" i="6"/>
  <c r="C942" i="6"/>
  <c r="C954" i="6"/>
  <c r="C966" i="6"/>
  <c r="C978" i="6"/>
  <c r="C990" i="6"/>
  <c r="C1002" i="6"/>
  <c r="C1015" i="6"/>
  <c r="C1028" i="6"/>
  <c r="C1041" i="6"/>
  <c r="C1055" i="6"/>
  <c r="C1071" i="6"/>
  <c r="C1087" i="6"/>
  <c r="C1103" i="6"/>
  <c r="C1119" i="6"/>
  <c r="C1135" i="6"/>
  <c r="C1151" i="6"/>
  <c r="C1167" i="6"/>
  <c r="C1183" i="6"/>
  <c r="C1199" i="6"/>
  <c r="C1215" i="6"/>
  <c r="C1231" i="6"/>
  <c r="C1247" i="6"/>
  <c r="C1263" i="6"/>
  <c r="C1279" i="6"/>
  <c r="C1295" i="6"/>
  <c r="C1312" i="6"/>
  <c r="C1330" i="6"/>
  <c r="C1351" i="6"/>
  <c r="C1371" i="6"/>
  <c r="C1395" i="6"/>
  <c r="C1426" i="6"/>
  <c r="C1452" i="6"/>
  <c r="C1488" i="6"/>
  <c r="C1535" i="6"/>
  <c r="C1583" i="6"/>
  <c r="C1631" i="6"/>
  <c r="C1679" i="6"/>
  <c r="C1727" i="6"/>
  <c r="C1775" i="6"/>
  <c r="C1834" i="6"/>
  <c r="C1912" i="6"/>
  <c r="C1991" i="6"/>
  <c r="C114" i="7"/>
  <c r="C298" i="7"/>
  <c r="C464" i="7"/>
  <c r="C826" i="7"/>
  <c r="C823" i="6"/>
  <c r="C835" i="6"/>
  <c r="C847" i="6"/>
  <c r="C859" i="6"/>
  <c r="C871" i="6"/>
  <c r="C883" i="6"/>
  <c r="C895" i="6"/>
  <c r="C907" i="6"/>
  <c r="C919" i="6"/>
  <c r="C931" i="6"/>
  <c r="C943" i="6"/>
  <c r="C955" i="6"/>
  <c r="C967" i="6"/>
  <c r="C979" i="6"/>
  <c r="C991" i="6"/>
  <c r="C1003" i="6"/>
  <c r="C1016" i="6"/>
  <c r="C1029" i="6"/>
  <c r="C1042" i="6"/>
  <c r="C1056" i="6"/>
  <c r="C1072" i="6"/>
  <c r="C1088" i="6"/>
  <c r="C1104" i="6"/>
  <c r="C1120" i="6"/>
  <c r="C1136" i="6"/>
  <c r="C1152" i="6"/>
  <c r="C1168" i="6"/>
  <c r="C1184" i="6"/>
  <c r="C1200" i="6"/>
  <c r="C1216" i="6"/>
  <c r="C1232" i="6"/>
  <c r="C1248" i="6"/>
  <c r="C1264" i="6"/>
  <c r="C1280" i="6"/>
  <c r="C1296" i="6"/>
  <c r="C1314" i="6"/>
  <c r="C1331" i="6"/>
  <c r="C1352" i="6"/>
  <c r="C1375" i="6"/>
  <c r="C1399" i="6"/>
  <c r="C1427" i="6"/>
  <c r="C1455" i="6"/>
  <c r="C1491" i="6"/>
  <c r="C1539" i="6"/>
  <c r="C1587" i="6"/>
  <c r="C1635" i="6"/>
  <c r="C1683" i="6"/>
  <c r="C1731" i="6"/>
  <c r="C1779" i="6"/>
  <c r="C1835" i="6"/>
  <c r="C1913" i="6"/>
  <c r="C1992" i="6"/>
  <c r="C94" i="7"/>
  <c r="C232" i="7"/>
  <c r="C299" i="7"/>
  <c r="C465" i="7"/>
  <c r="C827" i="7"/>
  <c r="C272" i="6"/>
  <c r="C284" i="6"/>
  <c r="C296" i="6"/>
  <c r="C308" i="6"/>
  <c r="C320" i="6"/>
  <c r="C332" i="6"/>
  <c r="C344" i="6"/>
  <c r="C356" i="6"/>
  <c r="C368" i="6"/>
  <c r="C380" i="6"/>
  <c r="C392" i="6"/>
  <c r="C404" i="6"/>
  <c r="C416" i="6"/>
  <c r="C428" i="6"/>
  <c r="C440" i="6"/>
  <c r="C452" i="6"/>
  <c r="C464" i="6"/>
  <c r="C476" i="6"/>
  <c r="C488" i="6"/>
  <c r="C500" i="6"/>
  <c r="C512" i="6"/>
  <c r="C524" i="6"/>
  <c r="C536" i="6"/>
  <c r="C548" i="6"/>
  <c r="C560" i="6"/>
  <c r="C572" i="6"/>
  <c r="C584" i="6"/>
  <c r="C596" i="6"/>
  <c r="C608" i="6"/>
  <c r="C620" i="6"/>
  <c r="C632" i="6"/>
  <c r="C644" i="6"/>
  <c r="C656" i="6"/>
  <c r="C668" i="6"/>
  <c r="C680" i="6"/>
  <c r="C692" i="6"/>
  <c r="C704" i="6"/>
  <c r="C716" i="6"/>
  <c r="C728" i="6"/>
  <c r="C740" i="6"/>
  <c r="C752" i="6"/>
  <c r="C764" i="6"/>
  <c r="C776" i="6"/>
  <c r="C788" i="6"/>
  <c r="C800" i="6"/>
  <c r="C812" i="6"/>
  <c r="C824" i="6"/>
  <c r="C836" i="6"/>
  <c r="C848" i="6"/>
  <c r="C860" i="6"/>
  <c r="C872" i="6"/>
  <c r="C884" i="6"/>
  <c r="C896" i="6"/>
  <c r="C908" i="6"/>
  <c r="C920" i="6"/>
  <c r="C932" i="6"/>
  <c r="C944" i="6"/>
  <c r="C956" i="6"/>
  <c r="C968" i="6"/>
  <c r="C980" i="6"/>
  <c r="C992" i="6"/>
  <c r="C1004" i="6"/>
  <c r="C1017" i="6"/>
  <c r="C1030" i="6"/>
  <c r="C1043" i="6"/>
  <c r="C1058" i="6"/>
  <c r="C1074" i="6"/>
  <c r="C1090" i="6"/>
  <c r="C1106" i="6"/>
  <c r="C1122" i="6"/>
  <c r="C1138" i="6"/>
  <c r="C1154" i="6"/>
  <c r="C1170" i="6"/>
  <c r="C1186" i="6"/>
  <c r="C1202" i="6"/>
  <c r="C1218" i="6"/>
  <c r="C1234" i="6"/>
  <c r="C1250" i="6"/>
  <c r="C1266" i="6"/>
  <c r="C1282" i="6"/>
  <c r="C1298" i="6"/>
  <c r="C1315" i="6"/>
  <c r="C1332" i="6"/>
  <c r="C1354" i="6"/>
  <c r="C1376" i="6"/>
  <c r="C1402" i="6"/>
  <c r="C1428" i="6"/>
  <c r="C1462" i="6"/>
  <c r="C1498" i="6"/>
  <c r="C1546" i="6"/>
  <c r="C1594" i="6"/>
  <c r="C1642" i="6"/>
  <c r="C1690" i="6"/>
  <c r="C1738" i="6"/>
  <c r="C1786" i="6"/>
  <c r="C1847" i="6"/>
  <c r="C1925" i="6"/>
  <c r="C74" i="7"/>
  <c r="C148" i="7"/>
  <c r="C169" i="7"/>
  <c r="C212" i="7"/>
  <c r="C318" i="7"/>
  <c r="C512" i="7"/>
  <c r="C922" i="7"/>
  <c r="C2011" i="6"/>
  <c r="C1999" i="6"/>
  <c r="C1987" i="6"/>
  <c r="C1975" i="6"/>
  <c r="C1963" i="6"/>
  <c r="C1951" i="6"/>
  <c r="C1939" i="6"/>
  <c r="C1927" i="6"/>
  <c r="C1915" i="6"/>
  <c r="C1903" i="6"/>
  <c r="C1891" i="6"/>
  <c r="C1879" i="6"/>
  <c r="C1867" i="6"/>
  <c r="C1855" i="6"/>
  <c r="C1843" i="6"/>
  <c r="C2003" i="6"/>
  <c r="C1990" i="6"/>
  <c r="C1977" i="6"/>
  <c r="C1964" i="6"/>
  <c r="C1950" i="6"/>
  <c r="C1937" i="6"/>
  <c r="C1924" i="6"/>
  <c r="C1911" i="6"/>
  <c r="C1898" i="6"/>
  <c r="C1885" i="6"/>
  <c r="C1872" i="6"/>
  <c r="C1859" i="6"/>
  <c r="C1846" i="6"/>
  <c r="C1833" i="6"/>
  <c r="C1821" i="6"/>
  <c r="C1809" i="6"/>
  <c r="C1797" i="6"/>
  <c r="C1785" i="6"/>
  <c r="C1773" i="6"/>
  <c r="C1761" i="6"/>
  <c r="C1749" i="6"/>
  <c r="C1737" i="6"/>
  <c r="C1725" i="6"/>
  <c r="C1713" i="6"/>
  <c r="C1701" i="6"/>
  <c r="C1689" i="6"/>
  <c r="C1677" i="6"/>
  <c r="C1665" i="6"/>
  <c r="C1653" i="6"/>
  <c r="C1641" i="6"/>
  <c r="C1629" i="6"/>
  <c r="C1617" i="6"/>
  <c r="C1605" i="6"/>
  <c r="C1593" i="6"/>
  <c r="C1581" i="6"/>
  <c r="C1569" i="6"/>
  <c r="C1557" i="6"/>
  <c r="C1545" i="6"/>
  <c r="C1533" i="6"/>
  <c r="C1521" i="6"/>
  <c r="C1509" i="6"/>
  <c r="C1497" i="6"/>
  <c r="C1485" i="6"/>
  <c r="C1473" i="6"/>
  <c r="C1461" i="6"/>
  <c r="C1449" i="6"/>
  <c r="C1437" i="6"/>
  <c r="C1425" i="6"/>
  <c r="C1413" i="6"/>
  <c r="C1401" i="6"/>
  <c r="C1389" i="6"/>
  <c r="C1377" i="6"/>
  <c r="C1365" i="6"/>
  <c r="C1353" i="6"/>
  <c r="C1341" i="6"/>
  <c r="C1329" i="6"/>
  <c r="C1317" i="6"/>
  <c r="C1305" i="6"/>
  <c r="C1293" i="6"/>
  <c r="C1281" i="6"/>
  <c r="C1269" i="6"/>
  <c r="C1257" i="6"/>
  <c r="C1245" i="6"/>
  <c r="C1233" i="6"/>
  <c r="C1221" i="6"/>
  <c r="C1209" i="6"/>
  <c r="C1197" i="6"/>
  <c r="C1185" i="6"/>
  <c r="C1173" i="6"/>
  <c r="C1161" i="6"/>
  <c r="C1149" i="6"/>
  <c r="C1137" i="6"/>
  <c r="C1125" i="6"/>
  <c r="C1113" i="6"/>
  <c r="C1101" i="6"/>
  <c r="C1089" i="6"/>
  <c r="C1077" i="6"/>
  <c r="C1065" i="6"/>
  <c r="C2002" i="6"/>
  <c r="C1989" i="6"/>
  <c r="C1976" i="6"/>
  <c r="C1962" i="6"/>
  <c r="C1949" i="6"/>
  <c r="C1936" i="6"/>
  <c r="C1923" i="6"/>
  <c r="C1910" i="6"/>
  <c r="C1897" i="6"/>
  <c r="C1884" i="6"/>
  <c r="C1871" i="6"/>
  <c r="C1858" i="6"/>
  <c r="C1845" i="6"/>
  <c r="C1832" i="6"/>
  <c r="C1820" i="6"/>
  <c r="C1808" i="6"/>
  <c r="C1796" i="6"/>
  <c r="C1784" i="6"/>
  <c r="C1772" i="6"/>
  <c r="C1760" i="6"/>
  <c r="C1748" i="6"/>
  <c r="C1736" i="6"/>
  <c r="C1724" i="6"/>
  <c r="C1712" i="6"/>
  <c r="C1700" i="6"/>
  <c r="C1688" i="6"/>
  <c r="C1676" i="6"/>
  <c r="C1664" i="6"/>
  <c r="C1652" i="6"/>
  <c r="C1640" i="6"/>
  <c r="C1628" i="6"/>
  <c r="C1616" i="6"/>
  <c r="C1604" i="6"/>
  <c r="C1592" i="6"/>
  <c r="C1580" i="6"/>
  <c r="C1568" i="6"/>
  <c r="C1556" i="6"/>
  <c r="C1544" i="6"/>
  <c r="C1532" i="6"/>
  <c r="C1520" i="6"/>
  <c r="C1508" i="6"/>
  <c r="C1496" i="6"/>
  <c r="C1484" i="6"/>
  <c r="C1472" i="6"/>
  <c r="C1460" i="6"/>
  <c r="C1448" i="6"/>
  <c r="C1436" i="6"/>
  <c r="C1424" i="6"/>
  <c r="C1412" i="6"/>
  <c r="C1400" i="6"/>
  <c r="C2014" i="6"/>
  <c r="C2001" i="6"/>
  <c r="C1988" i="6"/>
  <c r="C1974" i="6"/>
  <c r="C1961" i="6"/>
  <c r="C1948" i="6"/>
  <c r="C1935" i="6"/>
  <c r="C1922" i="6"/>
  <c r="C1909" i="6"/>
  <c r="C1896" i="6"/>
  <c r="C1883" i="6"/>
  <c r="C1870" i="6"/>
  <c r="C1857" i="6"/>
  <c r="C1844" i="6"/>
  <c r="C1831" i="6"/>
  <c r="C1819" i="6"/>
  <c r="C1807" i="6"/>
  <c r="C1795" i="6"/>
  <c r="C1783" i="6"/>
  <c r="C1771" i="6"/>
  <c r="C1759" i="6"/>
  <c r="C1747" i="6"/>
  <c r="C1735" i="6"/>
  <c r="C1723" i="6"/>
  <c r="C1711" i="6"/>
  <c r="C1699" i="6"/>
  <c r="C1687" i="6"/>
  <c r="C1675" i="6"/>
  <c r="C1663" i="6"/>
  <c r="C1651" i="6"/>
  <c r="C1639" i="6"/>
  <c r="C1627" i="6"/>
  <c r="C1615" i="6"/>
  <c r="C1603" i="6"/>
  <c r="C1591" i="6"/>
  <c r="C1579" i="6"/>
  <c r="C1567" i="6"/>
  <c r="C1555" i="6"/>
  <c r="C1543" i="6"/>
  <c r="C1531" i="6"/>
  <c r="C1519" i="6"/>
  <c r="C1507" i="6"/>
  <c r="C1495" i="6"/>
  <c r="C1483" i="6"/>
  <c r="C1471" i="6"/>
  <c r="C1459" i="6"/>
  <c r="C2013" i="6"/>
  <c r="C2000" i="6"/>
  <c r="C1986" i="6"/>
  <c r="C1973" i="6"/>
  <c r="C1960" i="6"/>
  <c r="C1947" i="6"/>
  <c r="C1934" i="6"/>
  <c r="C1921" i="6"/>
  <c r="C1908" i="6"/>
  <c r="C1895" i="6"/>
  <c r="C1882" i="6"/>
  <c r="C1869" i="6"/>
  <c r="C1856" i="6"/>
  <c r="C1842" i="6"/>
  <c r="C1830" i="6"/>
  <c r="C1818" i="6"/>
  <c r="C1806" i="6"/>
  <c r="C1794" i="6"/>
  <c r="C1782" i="6"/>
  <c r="C1770" i="6"/>
  <c r="C1758" i="6"/>
  <c r="C1746" i="6"/>
  <c r="C1734" i="6"/>
  <c r="C1722" i="6"/>
  <c r="C1710" i="6"/>
  <c r="C1698" i="6"/>
  <c r="C1686" i="6"/>
  <c r="C1674" i="6"/>
  <c r="C1662" i="6"/>
  <c r="C1650" i="6"/>
  <c r="C1638" i="6"/>
  <c r="C1626" i="6"/>
  <c r="C1614" i="6"/>
  <c r="C1602" i="6"/>
  <c r="C1590" i="6"/>
  <c r="C1578" i="6"/>
  <c r="C1566" i="6"/>
  <c r="C1554" i="6"/>
  <c r="C1542" i="6"/>
  <c r="C1530" i="6"/>
  <c r="C1518" i="6"/>
  <c r="C1506" i="6"/>
  <c r="C1494" i="6"/>
  <c r="C1482" i="6"/>
  <c r="C1470" i="6"/>
  <c r="C1458" i="6"/>
  <c r="C1446" i="6"/>
  <c r="C1434" i="6"/>
  <c r="C1422" i="6"/>
  <c r="C1410" i="6"/>
  <c r="C1398" i="6"/>
  <c r="C1386" i="6"/>
  <c r="C1374" i="6"/>
  <c r="C2012" i="6"/>
  <c r="C1998" i="6"/>
  <c r="C1985" i="6"/>
  <c r="C1972" i="6"/>
  <c r="C1959" i="6"/>
  <c r="C1946" i="6"/>
  <c r="C1933" i="6"/>
  <c r="C1920" i="6"/>
  <c r="C1907" i="6"/>
  <c r="C1894" i="6"/>
  <c r="C1881" i="6"/>
  <c r="C1868" i="6"/>
  <c r="C1854" i="6"/>
  <c r="C1841" i="6"/>
  <c r="C1829" i="6"/>
  <c r="C1817" i="6"/>
  <c r="C1805" i="6"/>
  <c r="C1793" i="6"/>
  <c r="C1781" i="6"/>
  <c r="C1769" i="6"/>
  <c r="C1757" i="6"/>
  <c r="C1745" i="6"/>
  <c r="C1733" i="6"/>
  <c r="C1721" i="6"/>
  <c r="C1709" i="6"/>
  <c r="C1697" i="6"/>
  <c r="C1685" i="6"/>
  <c r="C1673" i="6"/>
  <c r="C1661" i="6"/>
  <c r="C1649" i="6"/>
  <c r="C1637" i="6"/>
  <c r="C1625" i="6"/>
  <c r="C1613" i="6"/>
  <c r="C1601" i="6"/>
  <c r="C1589" i="6"/>
  <c r="C1577" i="6"/>
  <c r="C1565" i="6"/>
  <c r="C1553" i="6"/>
  <c r="C1541" i="6"/>
  <c r="C1529" i="6"/>
  <c r="C1517" i="6"/>
  <c r="C1505" i="6"/>
  <c r="C1493" i="6"/>
  <c r="C1481" i="6"/>
  <c r="C1469" i="6"/>
  <c r="C1457" i="6"/>
  <c r="C1445" i="6"/>
  <c r="C1433" i="6"/>
  <c r="C1421" i="6"/>
  <c r="C1409" i="6"/>
  <c r="C1397" i="6"/>
  <c r="C1385" i="6"/>
  <c r="C1373" i="6"/>
  <c r="C1361" i="6"/>
  <c r="C1349" i="6"/>
  <c r="C1337" i="6"/>
  <c r="C1325" i="6"/>
  <c r="C1313" i="6"/>
  <c r="C1301" i="6"/>
  <c r="C1289" i="6"/>
  <c r="C1277" i="6"/>
  <c r="C1265" i="6"/>
  <c r="C1253" i="6"/>
  <c r="C1241" i="6"/>
  <c r="C1229" i="6"/>
  <c r="C1217" i="6"/>
  <c r="C1205" i="6"/>
  <c r="C1193" i="6"/>
  <c r="C1181" i="6"/>
  <c r="C1169" i="6"/>
  <c r="C1157" i="6"/>
  <c r="C1145" i="6"/>
  <c r="C1133" i="6"/>
  <c r="C1121" i="6"/>
  <c r="C1109" i="6"/>
  <c r="C1097" i="6"/>
  <c r="C1085" i="6"/>
  <c r="C1073" i="6"/>
  <c r="C1061" i="6"/>
  <c r="C1049" i="6"/>
  <c r="C1037" i="6"/>
  <c r="C1025" i="6"/>
  <c r="C1013" i="6"/>
  <c r="C2010" i="6"/>
  <c r="C1997" i="6"/>
  <c r="C1984" i="6"/>
  <c r="C1971" i="6"/>
  <c r="C1958" i="6"/>
  <c r="C1945" i="6"/>
  <c r="C1932" i="6"/>
  <c r="C1919" i="6"/>
  <c r="C1906" i="6"/>
  <c r="C1893" i="6"/>
  <c r="C1880" i="6"/>
  <c r="C1866" i="6"/>
  <c r="C1853" i="6"/>
  <c r="C1840" i="6"/>
  <c r="C1828" i="6"/>
  <c r="C1816" i="6"/>
  <c r="C1804" i="6"/>
  <c r="C1792" i="6"/>
  <c r="C1780" i="6"/>
  <c r="C1768" i="6"/>
  <c r="C1756" i="6"/>
  <c r="C1744" i="6"/>
  <c r="C1732" i="6"/>
  <c r="C1720" i="6"/>
  <c r="C1708" i="6"/>
  <c r="C1696" i="6"/>
  <c r="C1684" i="6"/>
  <c r="C1672" i="6"/>
  <c r="C1660" i="6"/>
  <c r="C1648" i="6"/>
  <c r="C1636" i="6"/>
  <c r="C1624" i="6"/>
  <c r="C1612" i="6"/>
  <c r="C1600" i="6"/>
  <c r="C1588" i="6"/>
  <c r="C1576" i="6"/>
  <c r="C1564" i="6"/>
  <c r="C1552" i="6"/>
  <c r="C1540" i="6"/>
  <c r="C1528" i="6"/>
  <c r="C1516" i="6"/>
  <c r="C1504" i="6"/>
  <c r="C1492" i="6"/>
  <c r="C1480" i="6"/>
  <c r="C1468" i="6"/>
  <c r="C1456" i="6"/>
  <c r="C1444" i="6"/>
  <c r="C1432" i="6"/>
  <c r="C1420" i="6"/>
  <c r="C1408" i="6"/>
  <c r="C1396" i="6"/>
  <c r="C1384" i="6"/>
  <c r="C1372" i="6"/>
  <c r="C1360" i="6"/>
  <c r="C1348" i="6"/>
  <c r="C1336" i="6"/>
  <c r="C2009" i="6"/>
  <c r="C1996" i="6"/>
  <c r="C1983" i="6"/>
  <c r="C1970" i="6"/>
  <c r="C1957" i="6"/>
  <c r="C1944" i="6"/>
  <c r="C1931" i="6"/>
  <c r="C1918" i="6"/>
  <c r="C1905" i="6"/>
  <c r="C1892" i="6"/>
  <c r="C1878" i="6"/>
  <c r="C1865" i="6"/>
  <c r="C1852" i="6"/>
  <c r="C1839" i="6"/>
  <c r="C1827" i="6"/>
  <c r="C1815" i="6"/>
  <c r="C2008" i="6"/>
  <c r="C1995" i="6"/>
  <c r="C1982" i="6"/>
  <c r="C1969" i="6"/>
  <c r="C1956" i="6"/>
  <c r="C1943" i="6"/>
  <c r="C1930" i="6"/>
  <c r="C1917" i="6"/>
  <c r="C1904" i="6"/>
  <c r="C1890" i="6"/>
  <c r="C1877" i="6"/>
  <c r="C1864" i="6"/>
  <c r="C1851" i="6"/>
  <c r="C1838" i="6"/>
  <c r="C1826" i="6"/>
  <c r="C1814" i="6"/>
  <c r="C1802" i="6"/>
  <c r="C1790" i="6"/>
  <c r="C1778" i="6"/>
  <c r="C1766" i="6"/>
  <c r="C1754" i="6"/>
  <c r="C1742" i="6"/>
  <c r="C1730" i="6"/>
  <c r="C1718" i="6"/>
  <c r="C1706" i="6"/>
  <c r="C1694" i="6"/>
  <c r="C1682" i="6"/>
  <c r="C1670" i="6"/>
  <c r="C1658" i="6"/>
  <c r="C1646" i="6"/>
  <c r="C1634" i="6"/>
  <c r="C1622" i="6"/>
  <c r="C1610" i="6"/>
  <c r="C1598" i="6"/>
  <c r="C1586" i="6"/>
  <c r="C1574" i="6"/>
  <c r="C1562" i="6"/>
  <c r="C1550" i="6"/>
  <c r="C1538" i="6"/>
  <c r="C1526" i="6"/>
  <c r="C1514" i="6"/>
  <c r="C1502" i="6"/>
  <c r="C1490" i="6"/>
  <c r="C1478" i="6"/>
  <c r="C1466" i="6"/>
  <c r="C1454" i="6"/>
  <c r="C1442" i="6"/>
  <c r="C1430" i="6"/>
  <c r="C1418" i="6"/>
  <c r="C1406" i="6"/>
  <c r="C1394" i="6"/>
  <c r="C1382" i="6"/>
  <c r="C1370" i="6"/>
  <c r="C1358" i="6"/>
  <c r="C1346" i="6"/>
  <c r="C1334" i="6"/>
  <c r="C1322" i="6"/>
  <c r="C1310" i="6"/>
  <c r="C2007" i="6"/>
  <c r="C1994" i="6"/>
  <c r="C1981" i="6"/>
  <c r="C1968" i="6"/>
  <c r="C1955" i="6"/>
  <c r="C1942" i="6"/>
  <c r="C1929" i="6"/>
  <c r="C1916" i="6"/>
  <c r="C1902" i="6"/>
  <c r="C1889" i="6"/>
  <c r="C1876" i="6"/>
  <c r="C1863" i="6"/>
  <c r="C1850" i="6"/>
  <c r="C1837" i="6"/>
  <c r="C1825" i="6"/>
  <c r="C1813" i="6"/>
  <c r="C1801" i="6"/>
  <c r="C1789" i="6"/>
  <c r="C1777" i="6"/>
  <c r="C1765" i="6"/>
  <c r="C1753" i="6"/>
  <c r="C1741" i="6"/>
  <c r="C1729" i="6"/>
  <c r="C1717" i="6"/>
  <c r="C1705" i="6"/>
  <c r="C1693" i="6"/>
  <c r="C1681" i="6"/>
  <c r="C1669" i="6"/>
  <c r="C1657" i="6"/>
  <c r="C1645" i="6"/>
  <c r="C1633" i="6"/>
  <c r="C1621" i="6"/>
  <c r="C1609" i="6"/>
  <c r="C1597" i="6"/>
  <c r="C1585" i="6"/>
  <c r="C1573" i="6"/>
  <c r="C1561" i="6"/>
  <c r="C1549" i="6"/>
  <c r="C1537" i="6"/>
  <c r="C1525" i="6"/>
  <c r="C1513" i="6"/>
  <c r="C1501" i="6"/>
  <c r="C1489" i="6"/>
  <c r="C1477" i="6"/>
  <c r="C1465" i="6"/>
  <c r="C1453" i="6"/>
  <c r="C1441" i="6"/>
  <c r="C1429" i="6"/>
  <c r="C1417" i="6"/>
  <c r="C1405" i="6"/>
  <c r="C1393" i="6"/>
  <c r="C1381" i="6"/>
  <c r="C1369" i="6"/>
  <c r="C1357" i="6"/>
  <c r="C1345" i="6"/>
  <c r="C1333" i="6"/>
  <c r="C1321" i="6"/>
  <c r="C1309" i="6"/>
  <c r="C1297" i="6"/>
  <c r="C1285" i="6"/>
  <c r="C1273" i="6"/>
  <c r="C1261" i="6"/>
  <c r="C1249" i="6"/>
  <c r="C1237" i="6"/>
  <c r="C1225" i="6"/>
  <c r="C1213" i="6"/>
  <c r="C1201" i="6"/>
  <c r="C1189" i="6"/>
  <c r="C1177" i="6"/>
  <c r="C1165" i="6"/>
  <c r="C1153" i="6"/>
  <c r="C1141" i="6"/>
  <c r="C1129" i="6"/>
  <c r="C1117" i="6"/>
  <c r="C1105" i="6"/>
  <c r="C1093" i="6"/>
  <c r="C1081" i="6"/>
  <c r="C1069" i="6"/>
  <c r="C1057" i="6"/>
  <c r="C1045" i="6"/>
  <c r="C2006" i="6"/>
  <c r="C1993" i="6"/>
  <c r="C1980" i="6"/>
  <c r="C1967" i="6"/>
  <c r="C1954" i="6"/>
  <c r="C1941" i="6"/>
  <c r="C1928" i="6"/>
  <c r="C1914" i="6"/>
  <c r="C1901" i="6"/>
  <c r="C1888" i="6"/>
  <c r="C1875" i="6"/>
  <c r="C1862" i="6"/>
  <c r="C1849" i="6"/>
  <c r="C1836" i="6"/>
  <c r="C1824" i="6"/>
  <c r="C1812" i="6"/>
  <c r="C1800" i="6"/>
  <c r="C1788" i="6"/>
  <c r="C1776" i="6"/>
  <c r="C1764" i="6"/>
  <c r="C1752" i="6"/>
  <c r="C1740" i="6"/>
  <c r="C1728" i="6"/>
  <c r="C1716" i="6"/>
  <c r="C1704" i="6"/>
  <c r="C1692" i="6"/>
  <c r="C1680" i="6"/>
  <c r="C1668" i="6"/>
  <c r="C1656" i="6"/>
  <c r="C1644" i="6"/>
  <c r="C1632" i="6"/>
  <c r="C1620" i="6"/>
  <c r="C1608" i="6"/>
  <c r="C1596" i="6"/>
  <c r="C1584" i="6"/>
  <c r="C1572" i="6"/>
  <c r="C1560" i="6"/>
  <c r="C1548" i="6"/>
  <c r="C1536" i="6"/>
  <c r="C1524" i="6"/>
  <c r="C1512" i="6"/>
  <c r="C1500" i="6"/>
  <c r="C122" i="6"/>
  <c r="C128" i="6"/>
  <c r="C134" i="6"/>
  <c r="C140" i="6"/>
  <c r="C146" i="6"/>
  <c r="C152" i="6"/>
  <c r="C237" i="6"/>
  <c r="C249" i="6"/>
  <c r="C261" i="6"/>
  <c r="C273" i="6"/>
  <c r="C285" i="6"/>
  <c r="C297" i="6"/>
  <c r="C309" i="6"/>
  <c r="C321" i="6"/>
  <c r="C333" i="6"/>
  <c r="C345" i="6"/>
  <c r="C357" i="6"/>
  <c r="C369" i="6"/>
  <c r="C381" i="6"/>
  <c r="C393" i="6"/>
  <c r="C405" i="6"/>
  <c r="C417" i="6"/>
  <c r="C429" i="6"/>
  <c r="C441" i="6"/>
  <c r="C453" i="6"/>
  <c r="C465" i="6"/>
  <c r="C477" i="6"/>
  <c r="C489" i="6"/>
  <c r="C501" i="6"/>
  <c r="C513" i="6"/>
  <c r="C525" i="6"/>
  <c r="C537" i="6"/>
  <c r="C549" i="6"/>
  <c r="C561" i="6"/>
  <c r="C573" i="6"/>
  <c r="C585" i="6"/>
  <c r="C597" i="6"/>
  <c r="C609" i="6"/>
  <c r="C621" i="6"/>
  <c r="C633" i="6"/>
  <c r="C645" i="6"/>
  <c r="C657" i="6"/>
  <c r="C669" i="6"/>
  <c r="C681" i="6"/>
  <c r="C693" i="6"/>
  <c r="C705" i="6"/>
  <c r="C717" i="6"/>
  <c r="C729" i="6"/>
  <c r="C741" i="6"/>
  <c r="C753" i="6"/>
  <c r="C765" i="6"/>
  <c r="C777" i="6"/>
  <c r="C789" i="6"/>
  <c r="C801" i="6"/>
  <c r="C813" i="6"/>
  <c r="C825" i="6"/>
  <c r="C837" i="6"/>
  <c r="C849" i="6"/>
  <c r="C861" i="6"/>
  <c r="C873" i="6"/>
  <c r="C885" i="6"/>
  <c r="C897" i="6"/>
  <c r="C909" i="6"/>
  <c r="C921" i="6"/>
  <c r="C933" i="6"/>
  <c r="C945" i="6"/>
  <c r="C957" i="6"/>
  <c r="C969" i="6"/>
  <c r="C981" i="6"/>
  <c r="C993" i="6"/>
  <c r="C1005" i="6"/>
  <c r="C1018" i="6"/>
  <c r="C1031" i="6"/>
  <c r="C1044" i="6"/>
  <c r="C1059" i="6"/>
  <c r="C1075" i="6"/>
  <c r="C1091" i="6"/>
  <c r="C1107" i="6"/>
  <c r="C1123" i="6"/>
  <c r="C1139" i="6"/>
  <c r="C1155" i="6"/>
  <c r="C1171" i="6"/>
  <c r="C1187" i="6"/>
  <c r="C1203" i="6"/>
  <c r="C1219" i="6"/>
  <c r="C1235" i="6"/>
  <c r="C1251" i="6"/>
  <c r="C1267" i="6"/>
  <c r="C1283" i="6"/>
  <c r="C1299" i="6"/>
  <c r="C1316" i="6"/>
  <c r="C1335" i="6"/>
  <c r="C1355" i="6"/>
  <c r="C1378" i="6"/>
  <c r="C1403" i="6"/>
  <c r="C1431" i="6"/>
  <c r="C1463" i="6"/>
  <c r="C1499" i="6"/>
  <c r="C1547" i="6"/>
  <c r="C1595" i="6"/>
  <c r="C1643" i="6"/>
  <c r="C1691" i="6"/>
  <c r="C1739" i="6"/>
  <c r="C1787" i="6"/>
  <c r="C1848" i="6"/>
  <c r="C1926" i="6"/>
  <c r="C2005" i="6"/>
  <c r="C21" i="7"/>
  <c r="C127" i="7"/>
  <c r="C320" i="7"/>
  <c r="C513" i="7"/>
  <c r="C923" i="7"/>
  <c r="C838" i="6"/>
  <c r="C850" i="6"/>
  <c r="C862" i="6"/>
  <c r="C874" i="6"/>
  <c r="C886" i="6"/>
  <c r="C898" i="6"/>
  <c r="C910" i="6"/>
  <c r="C922" i="6"/>
  <c r="C934" i="6"/>
  <c r="C946" i="6"/>
  <c r="C958" i="6"/>
  <c r="C970" i="6"/>
  <c r="C982" i="6"/>
  <c r="C994" i="6"/>
  <c r="C1006" i="6"/>
  <c r="C1019" i="6"/>
  <c r="C1032" i="6"/>
  <c r="C1046" i="6"/>
  <c r="C1060" i="6"/>
  <c r="C1076" i="6"/>
  <c r="C1092" i="6"/>
  <c r="C1108" i="6"/>
  <c r="C1124" i="6"/>
  <c r="C1140" i="6"/>
  <c r="C1156" i="6"/>
  <c r="C1172" i="6"/>
  <c r="C1188" i="6"/>
  <c r="C1204" i="6"/>
  <c r="C1220" i="6"/>
  <c r="C1236" i="6"/>
  <c r="C1252" i="6"/>
  <c r="C1268" i="6"/>
  <c r="C1284" i="6"/>
  <c r="C1300" i="6"/>
  <c r="C1318" i="6"/>
  <c r="C1338" i="6"/>
  <c r="C1356" i="6"/>
  <c r="C1379" i="6"/>
  <c r="C1404" i="6"/>
  <c r="C1435" i="6"/>
  <c r="C1464" i="6"/>
  <c r="C1503" i="6"/>
  <c r="C1551" i="6"/>
  <c r="C1599" i="6"/>
  <c r="C1647" i="6"/>
  <c r="C1695" i="6"/>
  <c r="C1743" i="6"/>
  <c r="C1791" i="6"/>
  <c r="C1860" i="6"/>
  <c r="C1938" i="6"/>
  <c r="C1623" i="7"/>
  <c r="C53" i="7"/>
  <c r="C107" i="7"/>
  <c r="C337" i="7"/>
  <c r="C563" i="7"/>
  <c r="C767" i="6"/>
  <c r="C779" i="6"/>
  <c r="C791" i="6"/>
  <c r="C803" i="6"/>
  <c r="C815" i="6"/>
  <c r="C827" i="6"/>
  <c r="C839" i="6"/>
  <c r="C851" i="6"/>
  <c r="C863" i="6"/>
  <c r="C875" i="6"/>
  <c r="C887" i="6"/>
  <c r="C899" i="6"/>
  <c r="C911" i="6"/>
  <c r="C923" i="6"/>
  <c r="C935" i="6"/>
  <c r="C947" i="6"/>
  <c r="C959" i="6"/>
  <c r="C971" i="6"/>
  <c r="C983" i="6"/>
  <c r="C995" i="6"/>
  <c r="C1007" i="6"/>
  <c r="C1020" i="6"/>
  <c r="C1033" i="6"/>
  <c r="C1047" i="6"/>
  <c r="C1062" i="6"/>
  <c r="C1078" i="6"/>
  <c r="C1094" i="6"/>
  <c r="C1110" i="6"/>
  <c r="C1126" i="6"/>
  <c r="C1142" i="6"/>
  <c r="C1158" i="6"/>
  <c r="C1174" i="6"/>
  <c r="C1190" i="6"/>
  <c r="C1206" i="6"/>
  <c r="C1222" i="6"/>
  <c r="C1238" i="6"/>
  <c r="C1254" i="6"/>
  <c r="C1270" i="6"/>
  <c r="C1286" i="6"/>
  <c r="C1302" i="6"/>
  <c r="C1319" i="6"/>
  <c r="C1339" i="6"/>
  <c r="C1359" i="6"/>
  <c r="C1380" i="6"/>
  <c r="C1407" i="6"/>
  <c r="C1438" i="6"/>
  <c r="C1467" i="6"/>
  <c r="C1510" i="6"/>
  <c r="C1558" i="6"/>
  <c r="C1606" i="6"/>
  <c r="C1654" i="6"/>
  <c r="C1702" i="6"/>
  <c r="C1750" i="6"/>
  <c r="C1798" i="6"/>
  <c r="C1861" i="6"/>
  <c r="C1940" i="6"/>
  <c r="C45" i="7"/>
  <c r="C25" i="7"/>
  <c r="C19" i="7"/>
  <c r="C13" i="7"/>
  <c r="C7" i="7"/>
  <c r="C690" i="7"/>
  <c r="C634" i="7"/>
  <c r="C582" i="7"/>
  <c r="C529" i="7"/>
  <c r="C481" i="7"/>
  <c r="C433" i="7"/>
  <c r="C405" i="7"/>
  <c r="C378" i="7"/>
  <c r="C348" i="7"/>
  <c r="C324" i="7"/>
  <c r="C306" i="7"/>
  <c r="C287" i="7"/>
  <c r="C269" i="7"/>
  <c r="C250" i="7"/>
  <c r="C228" i="7"/>
  <c r="C221" i="7"/>
  <c r="C200" i="7"/>
  <c r="C193" i="7"/>
  <c r="C172" i="7"/>
  <c r="C158" i="7"/>
  <c r="C151" i="7"/>
  <c r="C144" i="7"/>
  <c r="C130" i="7"/>
  <c r="C103" i="7"/>
  <c r="C96" i="7"/>
  <c r="C76" i="7"/>
  <c r="C63" i="7"/>
  <c r="C56" i="7"/>
  <c r="C43" i="7"/>
  <c r="C29" i="7"/>
  <c r="C23" i="7"/>
  <c r="C17" i="7"/>
  <c r="C11" i="7"/>
  <c r="C5" i="7"/>
  <c r="C135" i="7"/>
  <c r="C108" i="7"/>
  <c r="C101" i="7"/>
  <c r="C88" i="7"/>
  <c r="C81" i="7"/>
  <c r="C68" i="7"/>
  <c r="C41" i="7"/>
  <c r="C87" i="7"/>
  <c r="C182" i="7"/>
  <c r="C225" i="7"/>
  <c r="C342" i="7"/>
  <c r="C564" i="7"/>
  <c r="C1081" i="7"/>
  <c r="C684" i="6"/>
  <c r="C696" i="6"/>
  <c r="C708" i="6"/>
  <c r="C720" i="6"/>
  <c r="C732" i="6"/>
  <c r="C744" i="6"/>
  <c r="C756" i="6"/>
  <c r="C768" i="6"/>
  <c r="C780" i="6"/>
  <c r="C792" i="6"/>
  <c r="C804" i="6"/>
  <c r="C816" i="6"/>
  <c r="C828" i="6"/>
  <c r="C840" i="6"/>
  <c r="C852" i="6"/>
  <c r="C864" i="6"/>
  <c r="C876" i="6"/>
  <c r="C888" i="6"/>
  <c r="C900" i="6"/>
  <c r="C912" i="6"/>
  <c r="C924" i="6"/>
  <c r="C936" i="6"/>
  <c r="C948" i="6"/>
  <c r="C960" i="6"/>
  <c r="C972" i="6"/>
  <c r="C984" i="6"/>
  <c r="C996" i="6"/>
  <c r="C1008" i="6"/>
  <c r="C1021" i="6"/>
  <c r="C1034" i="6"/>
  <c r="C1048" i="6"/>
  <c r="C1063" i="6"/>
  <c r="C1079" i="6"/>
  <c r="C1095" i="6"/>
  <c r="C1111" i="6"/>
  <c r="C1127" i="6"/>
  <c r="C1143" i="6"/>
  <c r="C1159" i="6"/>
  <c r="C1175" i="6"/>
  <c r="C1191" i="6"/>
  <c r="C1207" i="6"/>
  <c r="C1223" i="6"/>
  <c r="C1239" i="6"/>
  <c r="C1255" i="6"/>
  <c r="C1271" i="6"/>
  <c r="C1287" i="6"/>
  <c r="C1303" i="6"/>
  <c r="C1320" i="6"/>
  <c r="C1340" i="6"/>
  <c r="C1362" i="6"/>
  <c r="C1383" i="6"/>
  <c r="C1411" i="6"/>
  <c r="C1439" i="6"/>
  <c r="C1474" i="6"/>
  <c r="C1511" i="6"/>
  <c r="C1559" i="6"/>
  <c r="C1607" i="6"/>
  <c r="C1655" i="6"/>
  <c r="C1703" i="6"/>
  <c r="C1751" i="6"/>
  <c r="C1799" i="6"/>
  <c r="C1873" i="6"/>
  <c r="C1952" i="6"/>
  <c r="C3" i="7"/>
  <c r="C34" i="7"/>
  <c r="C141" i="7"/>
  <c r="C205" i="7"/>
  <c r="C244" i="7"/>
  <c r="C366" i="7"/>
  <c r="C615" i="7"/>
  <c r="C1317" i="7"/>
  <c r="C637" i="6"/>
  <c r="C649" i="6"/>
  <c r="C661" i="6"/>
  <c r="C673" i="6"/>
  <c r="C685" i="6"/>
  <c r="C697" i="6"/>
  <c r="C709" i="6"/>
  <c r="C721" i="6"/>
  <c r="C733" i="6"/>
  <c r="C745" i="6"/>
  <c r="C757" i="6"/>
  <c r="C769" i="6"/>
  <c r="C781" i="6"/>
  <c r="C793" i="6"/>
  <c r="C805" i="6"/>
  <c r="C817" i="6"/>
  <c r="C829" i="6"/>
  <c r="C841" i="6"/>
  <c r="C853" i="6"/>
  <c r="C865" i="6"/>
  <c r="C877" i="6"/>
  <c r="C889" i="6"/>
  <c r="C901" i="6"/>
  <c r="C913" i="6"/>
  <c r="C925" i="6"/>
  <c r="C937" i="6"/>
  <c r="C949" i="6"/>
  <c r="C961" i="6"/>
  <c r="C973" i="6"/>
  <c r="C985" i="6"/>
  <c r="C997" i="6"/>
  <c r="C1009" i="6"/>
  <c r="C1022" i="6"/>
  <c r="C1035" i="6"/>
  <c r="C1050" i="6"/>
  <c r="C1064" i="6"/>
  <c r="C1080" i="6"/>
  <c r="C1096" i="6"/>
  <c r="C1112" i="6"/>
  <c r="C1128" i="6"/>
  <c r="C1144" i="6"/>
  <c r="C1160" i="6"/>
  <c r="C1176" i="6"/>
  <c r="C1192" i="6"/>
  <c r="C1208" i="6"/>
  <c r="C1224" i="6"/>
  <c r="C1240" i="6"/>
  <c r="C1256" i="6"/>
  <c r="C1272" i="6"/>
  <c r="C1288" i="6"/>
  <c r="C1304" i="6"/>
  <c r="C1323" i="6"/>
  <c r="C1342" i="6"/>
  <c r="C1363" i="6"/>
  <c r="C1387" i="6"/>
  <c r="C1414" i="6"/>
  <c r="C1440" i="6"/>
  <c r="C1475" i="6"/>
  <c r="C1515" i="6"/>
  <c r="C1563" i="6"/>
  <c r="C1611" i="6"/>
  <c r="C1659" i="6"/>
  <c r="C1707" i="6"/>
  <c r="C1755" i="6"/>
  <c r="C1803" i="6"/>
  <c r="C1874" i="6"/>
  <c r="C1953" i="6"/>
  <c r="C163" i="7"/>
  <c r="C245" i="7"/>
  <c r="C368" i="7"/>
  <c r="C616" i="7"/>
  <c r="C1319" i="7"/>
  <c r="C170" i="7"/>
  <c r="C191" i="7"/>
  <c r="C219" i="7"/>
  <c r="C247" i="7"/>
  <c r="C263" i="7"/>
  <c r="C284" i="7"/>
  <c r="C300" i="7"/>
  <c r="C321" i="7"/>
  <c r="C344" i="7"/>
  <c r="C369" i="7"/>
  <c r="C397" i="7"/>
  <c r="C428" i="7"/>
  <c r="C469" i="7"/>
  <c r="C517" i="7"/>
  <c r="C568" i="7"/>
  <c r="C621" i="7"/>
  <c r="C675" i="7"/>
  <c r="C745" i="7"/>
  <c r="C841" i="7"/>
  <c r="C944" i="7"/>
  <c r="C1110" i="7"/>
  <c r="C1369" i="7"/>
  <c r="C4" i="7"/>
  <c r="C10" i="7"/>
  <c r="C16" i="7"/>
  <c r="C22" i="7"/>
  <c r="C28" i="7"/>
  <c r="C35" i="7"/>
  <c r="C55" i="7"/>
  <c r="C62" i="7"/>
  <c r="C75" i="7"/>
  <c r="C95" i="7"/>
  <c r="C115" i="7"/>
  <c r="C129" i="7"/>
  <c r="C150" i="7"/>
  <c r="C157" i="7"/>
  <c r="C164" i="7"/>
  <c r="C184" i="7"/>
  <c r="C199" i="7"/>
  <c r="C206" i="7"/>
  <c r="C213" i="7"/>
  <c r="C234" i="7"/>
  <c r="C248" i="7"/>
  <c r="C264" i="7"/>
  <c r="C285" i="7"/>
  <c r="C301" i="7"/>
  <c r="C322" i="7"/>
  <c r="C345" i="7"/>
  <c r="C370" i="7"/>
  <c r="C402" i="7"/>
  <c r="C429" i="7"/>
  <c r="C476" i="7"/>
  <c r="C524" i="7"/>
  <c r="C576" i="7"/>
  <c r="C628" i="7"/>
  <c r="C683" i="7"/>
  <c r="C747" i="7"/>
  <c r="C843" i="7"/>
  <c r="C945" i="7"/>
  <c r="C1117" i="7"/>
  <c r="C1371" i="7"/>
  <c r="C49" i="7"/>
  <c r="C69" i="7"/>
  <c r="C82" i="7"/>
  <c r="C89" i="7"/>
  <c r="C109" i="7"/>
  <c r="C123" i="7"/>
  <c r="C136" i="7"/>
  <c r="C178" i="7"/>
  <c r="C249" i="7"/>
  <c r="C267" i="7"/>
  <c r="C286" i="7"/>
  <c r="C304" i="7"/>
  <c r="C323" i="7"/>
  <c r="C346" i="7"/>
  <c r="C373" i="7"/>
  <c r="C404" i="7"/>
  <c r="C430" i="7"/>
  <c r="C477" i="7"/>
  <c r="C525" i="7"/>
  <c r="C577" i="7"/>
  <c r="C630" i="7"/>
  <c r="C684" i="7"/>
  <c r="C763" i="7"/>
  <c r="C859" i="7"/>
  <c r="C962" i="7"/>
  <c r="C1146" i="7"/>
  <c r="C1432" i="7"/>
  <c r="C764" i="7"/>
  <c r="C860" i="7"/>
  <c r="C965" i="7"/>
  <c r="C1150" i="7"/>
  <c r="C1439" i="7"/>
  <c r="C37" i="7"/>
  <c r="C50" i="7"/>
  <c r="C70" i="7"/>
  <c r="C90" i="7"/>
  <c r="C117" i="7"/>
  <c r="C124" i="7"/>
  <c r="C137" i="7"/>
  <c r="C166" i="7"/>
  <c r="C179" i="7"/>
  <c r="C215" i="7"/>
  <c r="C236" i="7"/>
  <c r="C251" i="7"/>
  <c r="C271" i="7"/>
  <c r="C288" i="7"/>
  <c r="C308" i="7"/>
  <c r="C325" i="7"/>
  <c r="C349" i="7"/>
  <c r="C380" i="7"/>
  <c r="C406" i="7"/>
  <c r="C440" i="7"/>
  <c r="C488" i="7"/>
  <c r="C537" i="7"/>
  <c r="C589" i="7"/>
  <c r="C642" i="7"/>
  <c r="C697" i="7"/>
  <c r="C778" i="7"/>
  <c r="C874" i="7"/>
  <c r="C988" i="7"/>
  <c r="C1182" i="7"/>
  <c r="C1511" i="7"/>
  <c r="C6" i="7"/>
  <c r="C12" i="7"/>
  <c r="C18" i="7"/>
  <c r="C24" i="7"/>
  <c r="C44" i="7"/>
  <c r="C57" i="7"/>
  <c r="C64" i="7"/>
  <c r="C77" i="7"/>
  <c r="C84" i="7"/>
  <c r="C111" i="7"/>
  <c r="C131" i="7"/>
  <c r="C145" i="7"/>
  <c r="C152" i="7"/>
  <c r="C173" i="7"/>
  <c r="C187" i="7"/>
  <c r="C194" i="7"/>
  <c r="C201" i="7"/>
  <c r="C209" i="7"/>
  <c r="C222" i="7"/>
  <c r="C237" i="7"/>
  <c r="C252" i="7"/>
  <c r="C272" i="7"/>
  <c r="C289" i="7"/>
  <c r="C309" i="7"/>
  <c r="C330" i="7"/>
  <c r="C354" i="7"/>
  <c r="C381" i="7"/>
  <c r="C409" i="7"/>
  <c r="C441" i="7"/>
  <c r="C489" i="7"/>
  <c r="C538" i="7"/>
  <c r="C590" i="7"/>
  <c r="C643" i="7"/>
  <c r="C699" i="7"/>
  <c r="C779" i="7"/>
  <c r="C875" i="7"/>
  <c r="C991" i="7"/>
  <c r="C1186" i="7"/>
  <c r="C1517" i="7"/>
  <c r="C31" i="7"/>
  <c r="C38" i="7"/>
  <c r="C51" i="7"/>
  <c r="C71" i="7"/>
  <c r="C98" i="7"/>
  <c r="C105" i="7"/>
  <c r="C125" i="7"/>
  <c r="C138" i="7"/>
  <c r="C160" i="7"/>
  <c r="C167" i="7"/>
  <c r="C180" i="7"/>
  <c r="C216" i="7"/>
  <c r="C230" i="7"/>
  <c r="C238" i="7"/>
  <c r="C255" i="7"/>
  <c r="C273" i="7"/>
  <c r="C292" i="7"/>
  <c r="C310" i="7"/>
  <c r="C332" i="7"/>
  <c r="C356" i="7"/>
  <c r="C382" i="7"/>
  <c r="C414" i="7"/>
  <c r="C445" i="7"/>
  <c r="C493" i="7"/>
  <c r="C542" i="7"/>
  <c r="C595" i="7"/>
  <c r="C647" i="7"/>
  <c r="C705" i="7"/>
  <c r="C793" i="7"/>
  <c r="C889" i="7"/>
  <c r="C1016" i="7"/>
  <c r="C1227" i="7"/>
  <c r="C1610" i="7"/>
  <c r="C58" i="7"/>
  <c r="C65" i="7"/>
  <c r="C78" i="7"/>
  <c r="C92" i="7"/>
  <c r="C112" i="7"/>
  <c r="C119" i="7"/>
  <c r="C132" i="7"/>
  <c r="C146" i="7"/>
  <c r="C174" i="7"/>
  <c r="C188" i="7"/>
  <c r="C195" i="7"/>
  <c r="C210" i="7"/>
  <c r="C223" i="7"/>
  <c r="C239" i="7"/>
  <c r="C257" i="7"/>
  <c r="C274" i="7"/>
  <c r="C294" i="7"/>
  <c r="C311" i="7"/>
  <c r="C333" i="7"/>
  <c r="C357" i="7"/>
  <c r="C385" i="7"/>
  <c r="C416" i="7"/>
  <c r="C452" i="7"/>
  <c r="C500" i="7"/>
  <c r="C550" i="7"/>
  <c r="C602" i="7"/>
  <c r="C655" i="7"/>
  <c r="C715" i="7"/>
  <c r="C795" i="7"/>
  <c r="C891" i="7"/>
  <c r="C1019" i="7"/>
  <c r="C1228" i="7"/>
  <c r="C2144" i="7"/>
  <c r="C2132" i="7"/>
  <c r="C2120" i="7"/>
  <c r="C2108" i="7"/>
  <c r="C2096" i="7"/>
  <c r="C2140" i="7"/>
  <c r="C2127" i="7"/>
  <c r="C2114" i="7"/>
  <c r="C2101" i="7"/>
  <c r="C2088" i="7"/>
  <c r="C2076" i="7"/>
  <c r="C2064" i="7"/>
  <c r="C2052" i="7"/>
  <c r="C2040" i="7"/>
  <c r="C2028" i="7"/>
  <c r="C2016" i="7"/>
  <c r="C2004" i="7"/>
  <c r="C1992" i="7"/>
  <c r="C1980" i="7"/>
  <c r="C1968" i="7"/>
  <c r="C1956" i="7"/>
  <c r="C1944" i="7"/>
  <c r="C1932" i="7"/>
  <c r="C2139" i="7"/>
  <c r="C2126" i="7"/>
  <c r="C2113" i="7"/>
  <c r="C2100" i="7"/>
  <c r="C2087" i="7"/>
  <c r="C2075" i="7"/>
  <c r="C2063" i="7"/>
  <c r="C2051" i="7"/>
  <c r="C2039" i="7"/>
  <c r="C2027" i="7"/>
  <c r="C2015" i="7"/>
  <c r="C2003" i="7"/>
  <c r="C1991" i="7"/>
  <c r="C1979" i="7"/>
  <c r="C1967" i="7"/>
  <c r="C1955" i="7"/>
  <c r="C1943" i="7"/>
  <c r="C1931" i="7"/>
  <c r="C1919" i="7"/>
  <c r="C1907" i="7"/>
  <c r="C1895" i="7"/>
  <c r="C1883" i="7"/>
  <c r="C1871" i="7"/>
  <c r="C1859" i="7"/>
  <c r="C2137" i="7"/>
  <c r="C2124" i="7"/>
  <c r="C2111" i="7"/>
  <c r="C2098" i="7"/>
  <c r="C2085" i="7"/>
  <c r="C2073" i="7"/>
  <c r="C2061" i="7"/>
  <c r="C2049" i="7"/>
  <c r="C2037" i="7"/>
  <c r="C2025" i="7"/>
  <c r="C2013" i="7"/>
  <c r="C2001" i="7"/>
  <c r="C1989" i="7"/>
  <c r="C1977" i="7"/>
  <c r="C1965" i="7"/>
  <c r="C1953" i="7"/>
  <c r="C1941" i="7"/>
  <c r="C1929" i="7"/>
  <c r="C1917" i="7"/>
  <c r="C1905" i="7"/>
  <c r="C1893" i="7"/>
  <c r="C1881" i="7"/>
  <c r="C1869" i="7"/>
  <c r="C1857" i="7"/>
  <c r="C1845" i="7"/>
  <c r="C1833" i="7"/>
  <c r="C1821" i="7"/>
  <c r="C1809" i="7"/>
  <c r="C1797" i="7"/>
  <c r="C1785" i="7"/>
  <c r="C1773" i="7"/>
  <c r="C1761" i="7"/>
  <c r="C1749" i="7"/>
  <c r="C1737" i="7"/>
  <c r="C1725" i="7"/>
  <c r="C1713" i="7"/>
  <c r="C1701" i="7"/>
  <c r="C1689" i="7"/>
  <c r="C1677" i="7"/>
  <c r="C1665" i="7"/>
  <c r="C1653" i="7"/>
  <c r="C1641" i="7"/>
  <c r="C1629" i="7"/>
  <c r="C1617" i="7"/>
  <c r="C1605" i="7"/>
  <c r="C1593" i="7"/>
  <c r="C1581" i="7"/>
  <c r="C1569" i="7"/>
  <c r="C1557" i="7"/>
  <c r="C1545" i="7"/>
  <c r="C1533" i="7"/>
  <c r="C1521" i="7"/>
  <c r="C2136" i="7"/>
  <c r="C2123" i="7"/>
  <c r="C2110" i="7"/>
  <c r="C2097" i="7"/>
  <c r="C2084" i="7"/>
  <c r="C2072" i="7"/>
  <c r="C2060" i="7"/>
  <c r="C2048" i="7"/>
  <c r="C2036" i="7"/>
  <c r="C2024" i="7"/>
  <c r="C2012" i="7"/>
  <c r="C2000" i="7"/>
  <c r="C1988" i="7"/>
  <c r="C1976" i="7"/>
  <c r="C1964" i="7"/>
  <c r="C1952" i="7"/>
  <c r="C1940" i="7"/>
  <c r="C1928" i="7"/>
  <c r="C1916" i="7"/>
  <c r="C2135" i="7"/>
  <c r="C2122" i="7"/>
  <c r="C2109" i="7"/>
  <c r="C2095" i="7"/>
  <c r="C2083" i="7"/>
  <c r="C2071" i="7"/>
  <c r="C2059" i="7"/>
  <c r="C2047" i="7"/>
  <c r="C2035" i="7"/>
  <c r="C2023" i="7"/>
  <c r="C2011" i="7"/>
  <c r="C1999" i="7"/>
  <c r="C1987" i="7"/>
  <c r="C1975" i="7"/>
  <c r="C1963" i="7"/>
  <c r="C1951" i="7"/>
  <c r="C1939" i="7"/>
  <c r="C1927" i="7"/>
  <c r="C1915" i="7"/>
  <c r="C1903" i="7"/>
  <c r="C1891" i="7"/>
  <c r="C1879" i="7"/>
  <c r="C1867" i="7"/>
  <c r="C1855" i="7"/>
  <c r="C1843" i="7"/>
  <c r="C1831" i="7"/>
  <c r="C1819" i="7"/>
  <c r="C1807" i="7"/>
  <c r="C1795" i="7"/>
  <c r="C1783" i="7"/>
  <c r="C1771" i="7"/>
  <c r="C1759" i="7"/>
  <c r="C1747" i="7"/>
  <c r="C1735" i="7"/>
  <c r="C1723" i="7"/>
  <c r="C1711" i="7"/>
  <c r="C1699" i="7"/>
  <c r="C1687" i="7"/>
  <c r="C1675" i="7"/>
  <c r="C1663" i="7"/>
  <c r="C1651" i="7"/>
  <c r="C1639" i="7"/>
  <c r="C1627" i="7"/>
  <c r="C1615" i="7"/>
  <c r="C1603" i="7"/>
  <c r="C1591" i="7"/>
  <c r="C1579" i="7"/>
  <c r="C1567" i="7"/>
  <c r="C1555" i="7"/>
  <c r="C1543" i="7"/>
  <c r="C1531" i="7"/>
  <c r="C1519" i="7"/>
  <c r="C1507" i="7"/>
  <c r="C1495" i="7"/>
  <c r="C1483" i="7"/>
  <c r="C1471" i="7"/>
  <c r="C1459" i="7"/>
  <c r="C1447" i="7"/>
  <c r="C1435" i="7"/>
  <c r="C1423" i="7"/>
  <c r="C1411" i="7"/>
  <c r="C1399" i="7"/>
  <c r="C1387" i="7"/>
  <c r="C1375" i="7"/>
  <c r="C1363" i="7"/>
  <c r="C1351" i="7"/>
  <c r="C1339" i="7"/>
  <c r="C1327" i="7"/>
  <c r="C1315" i="7"/>
  <c r="C1303" i="7"/>
  <c r="C1291" i="7"/>
  <c r="C1279" i="7"/>
  <c r="C1267" i="7"/>
  <c r="C1255" i="7"/>
  <c r="C1243" i="7"/>
  <c r="C1231" i="7"/>
  <c r="C1219" i="7"/>
  <c r="C1207" i="7"/>
  <c r="C1195" i="7"/>
  <c r="C1183" i="7"/>
  <c r="C1171" i="7"/>
  <c r="C1159" i="7"/>
  <c r="C1147" i="7"/>
  <c r="C1135" i="7"/>
  <c r="C1123" i="7"/>
  <c r="C1111" i="7"/>
  <c r="C1099" i="7"/>
  <c r="C1087" i="7"/>
  <c r="C1075" i="7"/>
  <c r="C1063" i="7"/>
  <c r="C1051" i="7"/>
  <c r="C1039" i="7"/>
  <c r="C2147" i="7"/>
  <c r="C2134" i="7"/>
  <c r="C2121" i="7"/>
  <c r="C2107" i="7"/>
  <c r="C2094" i="7"/>
  <c r="C2082" i="7"/>
  <c r="C2070" i="7"/>
  <c r="C2058" i="7"/>
  <c r="C2046" i="7"/>
  <c r="C2034" i="7"/>
  <c r="C2022" i="7"/>
  <c r="C2010" i="7"/>
  <c r="C1998" i="7"/>
  <c r="C1986" i="7"/>
  <c r="C1974" i="7"/>
  <c r="C1962" i="7"/>
  <c r="C1950" i="7"/>
  <c r="C1938" i="7"/>
  <c r="C1926" i="7"/>
  <c r="C1914" i="7"/>
  <c r="C1902" i="7"/>
  <c r="C1890" i="7"/>
  <c r="C1878" i="7"/>
  <c r="C1866" i="7"/>
  <c r="C1854" i="7"/>
  <c r="C1842" i="7"/>
  <c r="C1830" i="7"/>
  <c r="C1818" i="7"/>
  <c r="C1806" i="7"/>
  <c r="C1794" i="7"/>
  <c r="C1782" i="7"/>
  <c r="C1770" i="7"/>
  <c r="C1758" i="7"/>
  <c r="C1746" i="7"/>
  <c r="C1734" i="7"/>
  <c r="C1722" i="7"/>
  <c r="C1710" i="7"/>
  <c r="C1698" i="7"/>
  <c r="C1686" i="7"/>
  <c r="C1674" i="7"/>
  <c r="C1662" i="7"/>
  <c r="C1650" i="7"/>
  <c r="C1638" i="7"/>
  <c r="C1626" i="7"/>
  <c r="C1614" i="7"/>
  <c r="C1602" i="7"/>
  <c r="C1590" i="7"/>
  <c r="C1578" i="7"/>
  <c r="C1566" i="7"/>
  <c r="C1554" i="7"/>
  <c r="C1542" i="7"/>
  <c r="C1530" i="7"/>
  <c r="C1518" i="7"/>
  <c r="C2146" i="7"/>
  <c r="C2133" i="7"/>
  <c r="C2119" i="7"/>
  <c r="C2106" i="7"/>
  <c r="C2093" i="7"/>
  <c r="C2081" i="7"/>
  <c r="C2069" i="7"/>
  <c r="C2057" i="7"/>
  <c r="C2045" i="7"/>
  <c r="C2033" i="7"/>
  <c r="C2021" i="7"/>
  <c r="C2009" i="7"/>
  <c r="C1997" i="7"/>
  <c r="C1985" i="7"/>
  <c r="C1973" i="7"/>
  <c r="C1961" i="7"/>
  <c r="C1949" i="7"/>
  <c r="C1937" i="7"/>
  <c r="C1925" i="7"/>
  <c r="C1913" i="7"/>
  <c r="C1901" i="7"/>
  <c r="C1889" i="7"/>
  <c r="C1877" i="7"/>
  <c r="C1865" i="7"/>
  <c r="C1853" i="7"/>
  <c r="C1841" i="7"/>
  <c r="C1829" i="7"/>
  <c r="C1817" i="7"/>
  <c r="C1805" i="7"/>
  <c r="C1793" i="7"/>
  <c r="C1781" i="7"/>
  <c r="C1769" i="7"/>
  <c r="C1757" i="7"/>
  <c r="C2145" i="7"/>
  <c r="C2131" i="7"/>
  <c r="C2118" i="7"/>
  <c r="C2105" i="7"/>
  <c r="C2092" i="7"/>
  <c r="C2080" i="7"/>
  <c r="C2068" i="7"/>
  <c r="C2056" i="7"/>
  <c r="C2044" i="7"/>
  <c r="C2032" i="7"/>
  <c r="C2020" i="7"/>
  <c r="C2008" i="7"/>
  <c r="C1996" i="7"/>
  <c r="C1984" i="7"/>
  <c r="C1972" i="7"/>
  <c r="C2143" i="7"/>
  <c r="C2130" i="7"/>
  <c r="C2117" i="7"/>
  <c r="C2104" i="7"/>
  <c r="C2091" i="7"/>
  <c r="C2079" i="7"/>
  <c r="C2067" i="7"/>
  <c r="C2055" i="7"/>
  <c r="C2043" i="7"/>
  <c r="C2031" i="7"/>
  <c r="C2019" i="7"/>
  <c r="C2007" i="7"/>
  <c r="C1995" i="7"/>
  <c r="C1983" i="7"/>
  <c r="C1971" i="7"/>
  <c r="C1959" i="7"/>
  <c r="C1947" i="7"/>
  <c r="C2141" i="7"/>
  <c r="C2089" i="7"/>
  <c r="C2041" i="7"/>
  <c r="C1993" i="7"/>
  <c r="C1948" i="7"/>
  <c r="C1921" i="7"/>
  <c r="C1898" i="7"/>
  <c r="C1876" i="7"/>
  <c r="C1858" i="7"/>
  <c r="C1838" i="7"/>
  <c r="C1822" i="7"/>
  <c r="C1802" i="7"/>
  <c r="C1786" i="7"/>
  <c r="C1766" i="7"/>
  <c r="C1750" i="7"/>
  <c r="C1732" i="7"/>
  <c r="C1717" i="7"/>
  <c r="C1702" i="7"/>
  <c r="C1684" i="7"/>
  <c r="C1669" i="7"/>
  <c r="C1654" i="7"/>
  <c r="C1636" i="7"/>
  <c r="C1621" i="7"/>
  <c r="C1606" i="7"/>
  <c r="C1588" i="7"/>
  <c r="C1573" i="7"/>
  <c r="C2138" i="7"/>
  <c r="C2086" i="7"/>
  <c r="C2038" i="7"/>
  <c r="C1990" i="7"/>
  <c r="C1946" i="7"/>
  <c r="C1920" i="7"/>
  <c r="C1897" i="7"/>
  <c r="C1875" i="7"/>
  <c r="C1856" i="7"/>
  <c r="C1837" i="7"/>
  <c r="C1820" i="7"/>
  <c r="C1801" i="7"/>
  <c r="C1784" i="7"/>
  <c r="C1765" i="7"/>
  <c r="C1748" i="7"/>
  <c r="C1731" i="7"/>
  <c r="C1716" i="7"/>
  <c r="C1700" i="7"/>
  <c r="C1683" i="7"/>
  <c r="C1668" i="7"/>
  <c r="C1652" i="7"/>
  <c r="C1635" i="7"/>
  <c r="C1620" i="7"/>
  <c r="C1604" i="7"/>
  <c r="C1587" i="7"/>
  <c r="C1572" i="7"/>
  <c r="C1556" i="7"/>
  <c r="C1539" i="7"/>
  <c r="C1524" i="7"/>
  <c r="C1509" i="7"/>
  <c r="C1496" i="7"/>
  <c r="C1482" i="7"/>
  <c r="C1469" i="7"/>
  <c r="C1456" i="7"/>
  <c r="C1443" i="7"/>
  <c r="C1430" i="7"/>
  <c r="C1417" i="7"/>
  <c r="C1404" i="7"/>
  <c r="C1391" i="7"/>
  <c r="C1378" i="7"/>
  <c r="C1365" i="7"/>
  <c r="C1352" i="7"/>
  <c r="C1338" i="7"/>
  <c r="C1325" i="7"/>
  <c r="C1312" i="7"/>
  <c r="C1299" i="7"/>
  <c r="C1286" i="7"/>
  <c r="C1273" i="7"/>
  <c r="C1260" i="7"/>
  <c r="C1247" i="7"/>
  <c r="C1234" i="7"/>
  <c r="C1221" i="7"/>
  <c r="C1208" i="7"/>
  <c r="C1194" i="7"/>
  <c r="C1181" i="7"/>
  <c r="C1168" i="7"/>
  <c r="C1155" i="7"/>
  <c r="C1142" i="7"/>
  <c r="C1129" i="7"/>
  <c r="C1116" i="7"/>
  <c r="C1103" i="7"/>
  <c r="C1090" i="7"/>
  <c r="C1077" i="7"/>
  <c r="C1064" i="7"/>
  <c r="C1050" i="7"/>
  <c r="C1037" i="7"/>
  <c r="C1025" i="7"/>
  <c r="C1013" i="7"/>
  <c r="C1001" i="7"/>
  <c r="C2129" i="7"/>
  <c r="C2078" i="7"/>
  <c r="C2030" i="7"/>
  <c r="C1982" i="7"/>
  <c r="C1945" i="7"/>
  <c r="C1918" i="7"/>
  <c r="C1896" i="7"/>
  <c r="C1874" i="7"/>
  <c r="C1852" i="7"/>
  <c r="C1836" i="7"/>
  <c r="C1816" i="7"/>
  <c r="C1800" i="7"/>
  <c r="C1780" i="7"/>
  <c r="C1764" i="7"/>
  <c r="C1745" i="7"/>
  <c r="C1730" i="7"/>
  <c r="C1715" i="7"/>
  <c r="C1697" i="7"/>
  <c r="C1682" i="7"/>
  <c r="C1667" i="7"/>
  <c r="C1649" i="7"/>
  <c r="C1634" i="7"/>
  <c r="C1619" i="7"/>
  <c r="C1601" i="7"/>
  <c r="C1586" i="7"/>
  <c r="C1571" i="7"/>
  <c r="C1553" i="7"/>
  <c r="C1538" i="7"/>
  <c r="C1523" i="7"/>
  <c r="C1508" i="7"/>
  <c r="C1494" i="7"/>
  <c r="C1481" i="7"/>
  <c r="C1468" i="7"/>
  <c r="C1455" i="7"/>
  <c r="C1442" i="7"/>
  <c r="C1429" i="7"/>
  <c r="C1416" i="7"/>
  <c r="C1403" i="7"/>
  <c r="C1390" i="7"/>
  <c r="C1377" i="7"/>
  <c r="C1364" i="7"/>
  <c r="C1350" i="7"/>
  <c r="C1337" i="7"/>
  <c r="C1324" i="7"/>
  <c r="C1311" i="7"/>
  <c r="C1298" i="7"/>
  <c r="C1285" i="7"/>
  <c r="C1272" i="7"/>
  <c r="C1259" i="7"/>
  <c r="C1246" i="7"/>
  <c r="C1233" i="7"/>
  <c r="C1220" i="7"/>
  <c r="C1206" i="7"/>
  <c r="C1193" i="7"/>
  <c r="C1180" i="7"/>
  <c r="C1167" i="7"/>
  <c r="C1154" i="7"/>
  <c r="C1141" i="7"/>
  <c r="C1128" i="7"/>
  <c r="C1115" i="7"/>
  <c r="C1102" i="7"/>
  <c r="C1089" i="7"/>
  <c r="C2128" i="7"/>
  <c r="C2077" i="7"/>
  <c r="C2029" i="7"/>
  <c r="C1981" i="7"/>
  <c r="C1942" i="7"/>
  <c r="C1912" i="7"/>
  <c r="C1894" i="7"/>
  <c r="C1873" i="7"/>
  <c r="C1851" i="7"/>
  <c r="C1835" i="7"/>
  <c r="C1815" i="7"/>
  <c r="C1799" i="7"/>
  <c r="C1779" i="7"/>
  <c r="C1763" i="7"/>
  <c r="C1744" i="7"/>
  <c r="C1729" i="7"/>
  <c r="C1714" i="7"/>
  <c r="C1696" i="7"/>
  <c r="C1681" i="7"/>
  <c r="C1666" i="7"/>
  <c r="C1648" i="7"/>
  <c r="C1633" i="7"/>
  <c r="C1618" i="7"/>
  <c r="C1600" i="7"/>
  <c r="C1585" i="7"/>
  <c r="C1570" i="7"/>
  <c r="C1552" i="7"/>
  <c r="C1537" i="7"/>
  <c r="C1522" i="7"/>
  <c r="C1506" i="7"/>
  <c r="C1493" i="7"/>
  <c r="C1480" i="7"/>
  <c r="C1467" i="7"/>
  <c r="C1454" i="7"/>
  <c r="C1441" i="7"/>
  <c r="C1428" i="7"/>
  <c r="C1415" i="7"/>
  <c r="C1402" i="7"/>
  <c r="C1389" i="7"/>
  <c r="C1376" i="7"/>
  <c r="C1362" i="7"/>
  <c r="C1349" i="7"/>
  <c r="C1336" i="7"/>
  <c r="C1323" i="7"/>
  <c r="C1310" i="7"/>
  <c r="C1297" i="7"/>
  <c r="C1284" i="7"/>
  <c r="C1271" i="7"/>
  <c r="C1258" i="7"/>
  <c r="C1245" i="7"/>
  <c r="C1232" i="7"/>
  <c r="C1218" i="7"/>
  <c r="C1205" i="7"/>
  <c r="C1192" i="7"/>
  <c r="C1179" i="7"/>
  <c r="C1166" i="7"/>
  <c r="C1153" i="7"/>
  <c r="C1140" i="7"/>
  <c r="C1127" i="7"/>
  <c r="C1114" i="7"/>
  <c r="C1101" i="7"/>
  <c r="C1088" i="7"/>
  <c r="C1074" i="7"/>
  <c r="C1061" i="7"/>
  <c r="C1048" i="7"/>
  <c r="C1035" i="7"/>
  <c r="C1023" i="7"/>
  <c r="C1011" i="7"/>
  <c r="C999" i="7"/>
  <c r="C987" i="7"/>
  <c r="C975" i="7"/>
  <c r="C963" i="7"/>
  <c r="C951" i="7"/>
  <c r="C939" i="7"/>
  <c r="C927" i="7"/>
  <c r="C2116" i="7"/>
  <c r="C2066" i="7"/>
  <c r="C2018" i="7"/>
  <c r="C1970" i="7"/>
  <c r="C1935" i="7"/>
  <c r="C1910" i="7"/>
  <c r="C1888" i="7"/>
  <c r="C1870" i="7"/>
  <c r="C1849" i="7"/>
  <c r="C1832" i="7"/>
  <c r="C1813" i="7"/>
  <c r="C1796" i="7"/>
  <c r="C1777" i="7"/>
  <c r="C1760" i="7"/>
  <c r="C1742" i="7"/>
  <c r="C1727" i="7"/>
  <c r="C1709" i="7"/>
  <c r="C1694" i="7"/>
  <c r="C1679" i="7"/>
  <c r="C1661" i="7"/>
  <c r="C1646" i="7"/>
  <c r="C2115" i="7"/>
  <c r="C2065" i="7"/>
  <c r="C2017" i="7"/>
  <c r="C1969" i="7"/>
  <c r="C1934" i="7"/>
  <c r="C1909" i="7"/>
  <c r="C1887" i="7"/>
  <c r="C1868" i="7"/>
  <c r="C1848" i="7"/>
  <c r="C1828" i="7"/>
  <c r="C1812" i="7"/>
  <c r="C1792" i="7"/>
  <c r="C1776" i="7"/>
  <c r="C1756" i="7"/>
  <c r="C1741" i="7"/>
  <c r="C1726" i="7"/>
  <c r="C1708" i="7"/>
  <c r="C1693" i="7"/>
  <c r="C1678" i="7"/>
  <c r="C1660" i="7"/>
  <c r="C1645" i="7"/>
  <c r="C1630" i="7"/>
  <c r="C1612" i="7"/>
  <c r="C1597" i="7"/>
  <c r="C1582" i="7"/>
  <c r="C1564" i="7"/>
  <c r="C1549" i="7"/>
  <c r="C1534" i="7"/>
  <c r="C1516" i="7"/>
  <c r="C1503" i="7"/>
  <c r="C1490" i="7"/>
  <c r="C1477" i="7"/>
  <c r="C1464" i="7"/>
  <c r="C1451" i="7"/>
  <c r="C1438" i="7"/>
  <c r="C1425" i="7"/>
  <c r="C2112" i="7"/>
  <c r="C2062" i="7"/>
  <c r="C2014" i="7"/>
  <c r="C1966" i="7"/>
  <c r="C1933" i="7"/>
  <c r="C1908" i="7"/>
  <c r="C1886" i="7"/>
  <c r="C1864" i="7"/>
  <c r="C1847" i="7"/>
  <c r="C1827" i="7"/>
  <c r="C1811" i="7"/>
  <c r="C1791" i="7"/>
  <c r="C1775" i="7"/>
  <c r="C1755" i="7"/>
  <c r="C1740" i="7"/>
  <c r="C1724" i="7"/>
  <c r="C1707" i="7"/>
  <c r="C1692" i="7"/>
  <c r="C1676" i="7"/>
  <c r="C1659" i="7"/>
  <c r="C1644" i="7"/>
  <c r="C2099" i="7"/>
  <c r="C1978" i="7"/>
  <c r="C1904" i="7"/>
  <c r="C1860" i="7"/>
  <c r="C1810" i="7"/>
  <c r="C1768" i="7"/>
  <c r="C1728" i="7"/>
  <c r="C1690" i="7"/>
  <c r="C1655" i="7"/>
  <c r="C1622" i="7"/>
  <c r="C1594" i="7"/>
  <c r="C1563" i="7"/>
  <c r="C1541" i="7"/>
  <c r="C1515" i="7"/>
  <c r="C1498" i="7"/>
  <c r="C1476" i="7"/>
  <c r="C1458" i="7"/>
  <c r="C1437" i="7"/>
  <c r="C1419" i="7"/>
  <c r="C1400" i="7"/>
  <c r="C1383" i="7"/>
  <c r="C1367" i="7"/>
  <c r="C1347" i="7"/>
  <c r="C1331" i="7"/>
  <c r="C1314" i="7"/>
  <c r="C1295" i="7"/>
  <c r="C1278" i="7"/>
  <c r="C1262" i="7"/>
  <c r="C1242" i="7"/>
  <c r="C1226" i="7"/>
  <c r="C1210" i="7"/>
  <c r="C1190" i="7"/>
  <c r="C1174" i="7"/>
  <c r="C1157" i="7"/>
  <c r="C1138" i="7"/>
  <c r="C1121" i="7"/>
  <c r="C1105" i="7"/>
  <c r="C1085" i="7"/>
  <c r="C1070" i="7"/>
  <c r="C1055" i="7"/>
  <c r="C1040" i="7"/>
  <c r="C1024" i="7"/>
  <c r="C1009" i="7"/>
  <c r="C995" i="7"/>
  <c r="C982" i="7"/>
  <c r="C969" i="7"/>
  <c r="C956" i="7"/>
  <c r="C943" i="7"/>
  <c r="C930" i="7"/>
  <c r="C917" i="7"/>
  <c r="C905" i="7"/>
  <c r="C893" i="7"/>
  <c r="C881" i="7"/>
  <c r="C869" i="7"/>
  <c r="C857" i="7"/>
  <c r="C845" i="7"/>
  <c r="C833" i="7"/>
  <c r="C821" i="7"/>
  <c r="C809" i="7"/>
  <c r="C797" i="7"/>
  <c r="C785" i="7"/>
  <c r="C773" i="7"/>
  <c r="C761" i="7"/>
  <c r="C749" i="7"/>
  <c r="C737" i="7"/>
  <c r="C725" i="7"/>
  <c r="C713" i="7"/>
  <c r="C701" i="7"/>
  <c r="C689" i="7"/>
  <c r="C677" i="7"/>
  <c r="C665" i="7"/>
  <c r="C653" i="7"/>
  <c r="C641" i="7"/>
  <c r="C629" i="7"/>
  <c r="C617" i="7"/>
  <c r="C605" i="7"/>
  <c r="C593" i="7"/>
  <c r="C581" i="7"/>
  <c r="C569" i="7"/>
  <c r="C557" i="7"/>
  <c r="C545" i="7"/>
  <c r="C533" i="7"/>
  <c r="C2090" i="7"/>
  <c r="C1960" i="7"/>
  <c r="C1900" i="7"/>
  <c r="C1850" i="7"/>
  <c r="C1808" i="7"/>
  <c r="C1767" i="7"/>
  <c r="C1721" i="7"/>
  <c r="C1688" i="7"/>
  <c r="C1647" i="7"/>
  <c r="C1616" i="7"/>
  <c r="C1592" i="7"/>
  <c r="C1562" i="7"/>
  <c r="C1540" i="7"/>
  <c r="C1514" i="7"/>
  <c r="C1497" i="7"/>
  <c r="C1475" i="7"/>
  <c r="C1457" i="7"/>
  <c r="C1436" i="7"/>
  <c r="C1418" i="7"/>
  <c r="C1398" i="7"/>
  <c r="C1382" i="7"/>
  <c r="C1366" i="7"/>
  <c r="C1346" i="7"/>
  <c r="C1330" i="7"/>
  <c r="C1313" i="7"/>
  <c r="C1294" i="7"/>
  <c r="C1277" i="7"/>
  <c r="C1261" i="7"/>
  <c r="C1241" i="7"/>
  <c r="C1225" i="7"/>
  <c r="C1209" i="7"/>
  <c r="C1189" i="7"/>
  <c r="C1173" i="7"/>
  <c r="C1156" i="7"/>
  <c r="C1137" i="7"/>
  <c r="C1120" i="7"/>
  <c r="C1104" i="7"/>
  <c r="C1084" i="7"/>
  <c r="C1069" i="7"/>
  <c r="C1054" i="7"/>
  <c r="C1038" i="7"/>
  <c r="C1022" i="7"/>
  <c r="C1008" i="7"/>
  <c r="C994" i="7"/>
  <c r="C981" i="7"/>
  <c r="C968" i="7"/>
  <c r="C955" i="7"/>
  <c r="C942" i="7"/>
  <c r="C929" i="7"/>
  <c r="C916" i="7"/>
  <c r="C904" i="7"/>
  <c r="C892" i="7"/>
  <c r="C880" i="7"/>
  <c r="C868" i="7"/>
  <c r="C856" i="7"/>
  <c r="C844" i="7"/>
  <c r="C832" i="7"/>
  <c r="C820" i="7"/>
  <c r="C808" i="7"/>
  <c r="C796" i="7"/>
  <c r="C784" i="7"/>
  <c r="C772" i="7"/>
  <c r="C760" i="7"/>
  <c r="C748" i="7"/>
  <c r="C736" i="7"/>
  <c r="C724" i="7"/>
  <c r="C712" i="7"/>
  <c r="C700" i="7"/>
  <c r="C2074" i="7"/>
  <c r="C1958" i="7"/>
  <c r="C1899" i="7"/>
  <c r="C1846" i="7"/>
  <c r="C1804" i="7"/>
  <c r="C1762" i="7"/>
  <c r="C1720" i="7"/>
  <c r="C1685" i="7"/>
  <c r="C1643" i="7"/>
  <c r="C1613" i="7"/>
  <c r="C1589" i="7"/>
  <c r="C1561" i="7"/>
  <c r="C1536" i="7"/>
  <c r="C1513" i="7"/>
  <c r="C1492" i="7"/>
  <c r="C1474" i="7"/>
  <c r="C1453" i="7"/>
  <c r="C1434" i="7"/>
  <c r="C1414" i="7"/>
  <c r="C1397" i="7"/>
  <c r="C1381" i="7"/>
  <c r="C1361" i="7"/>
  <c r="C1345" i="7"/>
  <c r="C1329" i="7"/>
  <c r="C1309" i="7"/>
  <c r="C1293" i="7"/>
  <c r="C1276" i="7"/>
  <c r="C1257" i="7"/>
  <c r="C1240" i="7"/>
  <c r="C1224" i="7"/>
  <c r="C1204" i="7"/>
  <c r="C1188" i="7"/>
  <c r="C1172" i="7"/>
  <c r="C1152" i="7"/>
  <c r="C1136" i="7"/>
  <c r="C1119" i="7"/>
  <c r="C1100" i="7"/>
  <c r="C1083" i="7"/>
  <c r="C1068" i="7"/>
  <c r="C1053" i="7"/>
  <c r="C1036" i="7"/>
  <c r="C1021" i="7"/>
  <c r="C1007" i="7"/>
  <c r="C993" i="7"/>
  <c r="C980" i="7"/>
  <c r="C967" i="7"/>
  <c r="C954" i="7"/>
  <c r="C941" i="7"/>
  <c r="C2054" i="7"/>
  <c r="C1957" i="7"/>
  <c r="C1892" i="7"/>
  <c r="C1844" i="7"/>
  <c r="C1803" i="7"/>
  <c r="C1754" i="7"/>
  <c r="C1719" i="7"/>
  <c r="C1680" i="7"/>
  <c r="C1642" i="7"/>
  <c r="C1611" i="7"/>
  <c r="C1584" i="7"/>
  <c r="C1560" i="7"/>
  <c r="C1535" i="7"/>
  <c r="C1512" i="7"/>
  <c r="C1491" i="7"/>
  <c r="C1473" i="7"/>
  <c r="C1452" i="7"/>
  <c r="C1433" i="7"/>
  <c r="C1413" i="7"/>
  <c r="C1396" i="7"/>
  <c r="C1380" i="7"/>
  <c r="C1360" i="7"/>
  <c r="C1344" i="7"/>
  <c r="C1328" i="7"/>
  <c r="C1308" i="7"/>
  <c r="C1292" i="7"/>
  <c r="C1275" i="7"/>
  <c r="C1256" i="7"/>
  <c r="C1239" i="7"/>
  <c r="C1223" i="7"/>
  <c r="C1203" i="7"/>
  <c r="C1187" i="7"/>
  <c r="C1170" i="7"/>
  <c r="C1151" i="7"/>
  <c r="C1134" i="7"/>
  <c r="C1118" i="7"/>
  <c r="C1098" i="7"/>
  <c r="C1082" i="7"/>
  <c r="C1067" i="7"/>
  <c r="C1052" i="7"/>
  <c r="C1034" i="7"/>
  <c r="C1020" i="7"/>
  <c r="C1006" i="7"/>
  <c r="C992" i="7"/>
  <c r="C979" i="7"/>
  <c r="C966" i="7"/>
  <c r="C953" i="7"/>
  <c r="C940" i="7"/>
  <c r="C926" i="7"/>
  <c r="C914" i="7"/>
  <c r="C902" i="7"/>
  <c r="C890" i="7"/>
  <c r="C878" i="7"/>
  <c r="C866" i="7"/>
  <c r="C854" i="7"/>
  <c r="C842" i="7"/>
  <c r="C830" i="7"/>
  <c r="C818" i="7"/>
  <c r="C806" i="7"/>
  <c r="C794" i="7"/>
  <c r="C782" i="7"/>
  <c r="C770" i="7"/>
  <c r="C758" i="7"/>
  <c r="C746" i="7"/>
  <c r="C734" i="7"/>
  <c r="C722" i="7"/>
  <c r="C710" i="7"/>
  <c r="C698" i="7"/>
  <c r="C686" i="7"/>
  <c r="C674" i="7"/>
  <c r="C662" i="7"/>
  <c r="C2050" i="7"/>
  <c r="C1936" i="7"/>
  <c r="C1884" i="7"/>
  <c r="C1839" i="7"/>
  <c r="C1790" i="7"/>
  <c r="C1752" i="7"/>
  <c r="C1712" i="7"/>
  <c r="C1672" i="7"/>
  <c r="C1637" i="7"/>
  <c r="C1609" i="7"/>
  <c r="C1580" i="7"/>
  <c r="C1558" i="7"/>
  <c r="C1529" i="7"/>
  <c r="C1510" i="7"/>
  <c r="C1488" i="7"/>
  <c r="C1470" i="7"/>
  <c r="C1449" i="7"/>
  <c r="C1431" i="7"/>
  <c r="C1410" i="7"/>
  <c r="C1394" i="7"/>
  <c r="C1374" i="7"/>
  <c r="C1358" i="7"/>
  <c r="C1342" i="7"/>
  <c r="C1322" i="7"/>
  <c r="C1306" i="7"/>
  <c r="C1289" i="7"/>
  <c r="C1270" i="7"/>
  <c r="C1253" i="7"/>
  <c r="C1237" i="7"/>
  <c r="C1217" i="7"/>
  <c r="C1201" i="7"/>
  <c r="C1185" i="7"/>
  <c r="C1165" i="7"/>
  <c r="C1149" i="7"/>
  <c r="C1132" i="7"/>
  <c r="C1113" i="7"/>
  <c r="C1096" i="7"/>
  <c r="C1080" i="7"/>
  <c r="C1065" i="7"/>
  <c r="C1047" i="7"/>
  <c r="C1032" i="7"/>
  <c r="C1018" i="7"/>
  <c r="C1004" i="7"/>
  <c r="C990" i="7"/>
  <c r="C977" i="7"/>
  <c r="C964" i="7"/>
  <c r="C950" i="7"/>
  <c r="C937" i="7"/>
  <c r="C2042" i="7"/>
  <c r="C1930" i="7"/>
  <c r="C1882" i="7"/>
  <c r="C1834" i="7"/>
  <c r="C1789" i="7"/>
  <c r="C1751" i="7"/>
  <c r="C1706" i="7"/>
  <c r="C1671" i="7"/>
  <c r="C1632" i="7"/>
  <c r="C1608" i="7"/>
  <c r="C1577" i="7"/>
  <c r="C1551" i="7"/>
  <c r="C1528" i="7"/>
  <c r="C1505" i="7"/>
  <c r="C1487" i="7"/>
  <c r="C1466" i="7"/>
  <c r="C1448" i="7"/>
  <c r="C1427" i="7"/>
  <c r="C1409" i="7"/>
  <c r="C1393" i="7"/>
  <c r="C1373" i="7"/>
  <c r="C1357" i="7"/>
  <c r="C1341" i="7"/>
  <c r="C1321" i="7"/>
  <c r="C1305" i="7"/>
  <c r="C1288" i="7"/>
  <c r="C1269" i="7"/>
  <c r="C1252" i="7"/>
  <c r="C1236" i="7"/>
  <c r="C1216" i="7"/>
  <c r="C1200" i="7"/>
  <c r="C1184" i="7"/>
  <c r="C1164" i="7"/>
  <c r="C1148" i="7"/>
  <c r="C1131" i="7"/>
  <c r="C1112" i="7"/>
  <c r="C1095" i="7"/>
  <c r="C1079" i="7"/>
  <c r="C1062" i="7"/>
  <c r="C1046" i="7"/>
  <c r="C1031" i="7"/>
  <c r="C1017" i="7"/>
  <c r="C1003" i="7"/>
  <c r="C989" i="7"/>
  <c r="C976" i="7"/>
  <c r="C2026" i="7"/>
  <c r="C1924" i="7"/>
  <c r="C1880" i="7"/>
  <c r="C1826" i="7"/>
  <c r="C1788" i="7"/>
  <c r="C1743" i="7"/>
  <c r="C1705" i="7"/>
  <c r="C1670" i="7"/>
  <c r="C1631" i="7"/>
  <c r="C1607" i="7"/>
  <c r="C1576" i="7"/>
  <c r="C1550" i="7"/>
  <c r="C1527" i="7"/>
  <c r="C1504" i="7"/>
  <c r="C1486" i="7"/>
  <c r="C1465" i="7"/>
  <c r="C1446" i="7"/>
  <c r="C1426" i="7"/>
  <c r="C1408" i="7"/>
  <c r="C1392" i="7"/>
  <c r="C1372" i="7"/>
  <c r="C1356" i="7"/>
  <c r="C1340" i="7"/>
  <c r="C1320" i="7"/>
  <c r="C1304" i="7"/>
  <c r="C1287" i="7"/>
  <c r="C2142" i="7"/>
  <c r="C2006" i="7"/>
  <c r="C1923" i="7"/>
  <c r="C1872" i="7"/>
  <c r="C1825" i="7"/>
  <c r="C1787" i="7"/>
  <c r="C1739" i="7"/>
  <c r="C1704" i="7"/>
  <c r="C1664" i="7"/>
  <c r="C1628" i="7"/>
  <c r="C1599" i="7"/>
  <c r="C1575" i="7"/>
  <c r="C1548" i="7"/>
  <c r="C1526" i="7"/>
  <c r="C1502" i="7"/>
  <c r="C1485" i="7"/>
  <c r="C1463" i="7"/>
  <c r="C1445" i="7"/>
  <c r="C1424" i="7"/>
  <c r="C1407" i="7"/>
  <c r="C2125" i="7"/>
  <c r="C2005" i="7"/>
  <c r="C1922" i="7"/>
  <c r="C1863" i="7"/>
  <c r="C1824" i="7"/>
  <c r="C1778" i="7"/>
  <c r="C1738" i="7"/>
  <c r="C1703" i="7"/>
  <c r="C1658" i="7"/>
  <c r="C1625" i="7"/>
  <c r="C1598" i="7"/>
  <c r="C1574" i="7"/>
  <c r="C1547" i="7"/>
  <c r="C1525" i="7"/>
  <c r="C1501" i="7"/>
  <c r="C1484" i="7"/>
  <c r="C1462" i="7"/>
  <c r="C1444" i="7"/>
  <c r="C1422" i="7"/>
  <c r="C1406" i="7"/>
  <c r="C1386" i="7"/>
  <c r="C1370" i="7"/>
  <c r="C1354" i="7"/>
  <c r="C1334" i="7"/>
  <c r="C1318" i="7"/>
  <c r="C1301" i="7"/>
  <c r="C1282" i="7"/>
  <c r="C1265" i="7"/>
  <c r="C1249" i="7"/>
  <c r="C1229" i="7"/>
  <c r="C1213" i="7"/>
  <c r="C1197" i="7"/>
  <c r="C1911" i="7"/>
  <c r="C1736" i="7"/>
  <c r="C1596" i="7"/>
  <c r="C1500" i="7"/>
  <c r="C1421" i="7"/>
  <c r="C1368" i="7"/>
  <c r="C1316" i="7"/>
  <c r="C1264" i="7"/>
  <c r="C1222" i="7"/>
  <c r="C1178" i="7"/>
  <c r="C1145" i="7"/>
  <c r="C1109" i="7"/>
  <c r="C1076" i="7"/>
  <c r="C1044" i="7"/>
  <c r="C1015" i="7"/>
  <c r="C986" i="7"/>
  <c r="C961" i="7"/>
  <c r="C938" i="7"/>
  <c r="C921" i="7"/>
  <c r="C906" i="7"/>
  <c r="C888" i="7"/>
  <c r="C873" i="7"/>
  <c r="C858" i="7"/>
  <c r="C840" i="7"/>
  <c r="C825" i="7"/>
  <c r="C810" i="7"/>
  <c r="C792" i="7"/>
  <c r="C777" i="7"/>
  <c r="C762" i="7"/>
  <c r="C744" i="7"/>
  <c r="C729" i="7"/>
  <c r="C714" i="7"/>
  <c r="C696" i="7"/>
  <c r="C682" i="7"/>
  <c r="C668" i="7"/>
  <c r="C654" i="7"/>
  <c r="C640" i="7"/>
  <c r="C627" i="7"/>
  <c r="C614" i="7"/>
  <c r="C601" i="7"/>
  <c r="C588" i="7"/>
  <c r="C575" i="7"/>
  <c r="C562" i="7"/>
  <c r="C549" i="7"/>
  <c r="C536" i="7"/>
  <c r="C523" i="7"/>
  <c r="C511" i="7"/>
  <c r="C499" i="7"/>
  <c r="C487" i="7"/>
  <c r="C475" i="7"/>
  <c r="C463" i="7"/>
  <c r="C451" i="7"/>
  <c r="C439" i="7"/>
  <c r="C427" i="7"/>
  <c r="C415" i="7"/>
  <c r="C403" i="7"/>
  <c r="C391" i="7"/>
  <c r="C379" i="7"/>
  <c r="C367" i="7"/>
  <c r="C355" i="7"/>
  <c r="C343" i="7"/>
  <c r="C331" i="7"/>
  <c r="C319" i="7"/>
  <c r="C307" i="7"/>
  <c r="C295" i="7"/>
  <c r="C283" i="7"/>
  <c r="C270" i="7"/>
  <c r="C258" i="7"/>
  <c r="C246" i="7"/>
  <c r="C235" i="7"/>
  <c r="C229" i="7"/>
  <c r="C204" i="7"/>
  <c r="C198" i="7"/>
  <c r="C192" i="7"/>
  <c r="C186" i="7"/>
  <c r="C161" i="7"/>
  <c r="C155" i="7"/>
  <c r="C149" i="7"/>
  <c r="C143" i="7"/>
  <c r="C118" i="7"/>
  <c r="C1906" i="7"/>
  <c r="C1733" i="7"/>
  <c r="C1595" i="7"/>
  <c r="C1499" i="7"/>
  <c r="C1420" i="7"/>
  <c r="C1359" i="7"/>
  <c r="C1307" i="7"/>
  <c r="C1263" i="7"/>
  <c r="C1215" i="7"/>
  <c r="C1177" i="7"/>
  <c r="C1144" i="7"/>
  <c r="C1108" i="7"/>
  <c r="C1073" i="7"/>
  <c r="C1043" i="7"/>
  <c r="C1014" i="7"/>
  <c r="C985" i="7"/>
  <c r="C960" i="7"/>
  <c r="C936" i="7"/>
  <c r="C920" i="7"/>
  <c r="C903" i="7"/>
  <c r="C887" i="7"/>
  <c r="C872" i="7"/>
  <c r="C855" i="7"/>
  <c r="C839" i="7"/>
  <c r="C824" i="7"/>
  <c r="C807" i="7"/>
  <c r="C791" i="7"/>
  <c r="C776" i="7"/>
  <c r="C759" i="7"/>
  <c r="C743" i="7"/>
  <c r="C728" i="7"/>
  <c r="C711" i="7"/>
  <c r="C695" i="7"/>
  <c r="C681" i="7"/>
  <c r="C667" i="7"/>
  <c r="C652" i="7"/>
  <c r="C639" i="7"/>
  <c r="C626" i="7"/>
  <c r="C613" i="7"/>
  <c r="C600" i="7"/>
  <c r="C587" i="7"/>
  <c r="C574" i="7"/>
  <c r="C561" i="7"/>
  <c r="C548" i="7"/>
  <c r="C535" i="7"/>
  <c r="C522" i="7"/>
  <c r="C510" i="7"/>
  <c r="C498" i="7"/>
  <c r="C486" i="7"/>
  <c r="C474" i="7"/>
  <c r="C462" i="7"/>
  <c r="C450" i="7"/>
  <c r="C438" i="7"/>
  <c r="C1885" i="7"/>
  <c r="C1718" i="7"/>
  <c r="C1583" i="7"/>
  <c r="C1489" i="7"/>
  <c r="C1412" i="7"/>
  <c r="C1355" i="7"/>
  <c r="C1302" i="7"/>
  <c r="C1254" i="7"/>
  <c r="C1214" i="7"/>
  <c r="C1176" i="7"/>
  <c r="C1143" i="7"/>
  <c r="C1107" i="7"/>
  <c r="C1072" i="7"/>
  <c r="C1042" i="7"/>
  <c r="C1012" i="7"/>
  <c r="C984" i="7"/>
  <c r="C959" i="7"/>
  <c r="C935" i="7"/>
  <c r="C919" i="7"/>
  <c r="C901" i="7"/>
  <c r="C886" i="7"/>
  <c r="C871" i="7"/>
  <c r="C853" i="7"/>
  <c r="C838" i="7"/>
  <c r="C823" i="7"/>
  <c r="C805" i="7"/>
  <c r="C790" i="7"/>
  <c r="C775" i="7"/>
  <c r="C757" i="7"/>
  <c r="C742" i="7"/>
  <c r="C727" i="7"/>
  <c r="C709" i="7"/>
  <c r="C694" i="7"/>
  <c r="C680" i="7"/>
  <c r="C666" i="7"/>
  <c r="C651" i="7"/>
  <c r="C638" i="7"/>
  <c r="C625" i="7"/>
  <c r="C612" i="7"/>
  <c r="C599" i="7"/>
  <c r="C586" i="7"/>
  <c r="C573" i="7"/>
  <c r="C560" i="7"/>
  <c r="C547" i="7"/>
  <c r="C534" i="7"/>
  <c r="C521" i="7"/>
  <c r="C509" i="7"/>
  <c r="C497" i="7"/>
  <c r="C485" i="7"/>
  <c r="C473" i="7"/>
  <c r="C461" i="7"/>
  <c r="C449" i="7"/>
  <c r="C437" i="7"/>
  <c r="C425" i="7"/>
  <c r="C413" i="7"/>
  <c r="C401" i="7"/>
  <c r="C389" i="7"/>
  <c r="C377" i="7"/>
  <c r="C365" i="7"/>
  <c r="C353" i="7"/>
  <c r="C341" i="7"/>
  <c r="C329" i="7"/>
  <c r="C317" i="7"/>
  <c r="C305" i="7"/>
  <c r="C293" i="7"/>
  <c r="C281" i="7"/>
  <c r="C268" i="7"/>
  <c r="C256" i="7"/>
  <c r="C1862" i="7"/>
  <c r="C1695" i="7"/>
  <c r="C1568" i="7"/>
  <c r="C1479" i="7"/>
  <c r="C1405" i="7"/>
  <c r="C1353" i="7"/>
  <c r="C1300" i="7"/>
  <c r="C1251" i="7"/>
  <c r="C1212" i="7"/>
  <c r="C1175" i="7"/>
  <c r="C1139" i="7"/>
  <c r="C1106" i="7"/>
  <c r="C1071" i="7"/>
  <c r="C1041" i="7"/>
  <c r="C1010" i="7"/>
  <c r="C983" i="7"/>
  <c r="C958" i="7"/>
  <c r="C934" i="7"/>
  <c r="C918" i="7"/>
  <c r="C900" i="7"/>
  <c r="C885" i="7"/>
  <c r="C870" i="7"/>
  <c r="C852" i="7"/>
  <c r="C837" i="7"/>
  <c r="C822" i="7"/>
  <c r="C804" i="7"/>
  <c r="C789" i="7"/>
  <c r="C774" i="7"/>
  <c r="C756" i="7"/>
  <c r="C741" i="7"/>
  <c r="C726" i="7"/>
  <c r="C708" i="7"/>
  <c r="C693" i="7"/>
  <c r="C679" i="7"/>
  <c r="C664" i="7"/>
  <c r="C650" i="7"/>
  <c r="C637" i="7"/>
  <c r="C624" i="7"/>
  <c r="C611" i="7"/>
  <c r="C598" i="7"/>
  <c r="C585" i="7"/>
  <c r="C572" i="7"/>
  <c r="C559" i="7"/>
  <c r="C546" i="7"/>
  <c r="C532" i="7"/>
  <c r="C520" i="7"/>
  <c r="C508" i="7"/>
  <c r="C496" i="7"/>
  <c r="C484" i="7"/>
  <c r="C472" i="7"/>
  <c r="C460" i="7"/>
  <c r="C448" i="7"/>
  <c r="C436" i="7"/>
  <c r="C424" i="7"/>
  <c r="C412" i="7"/>
  <c r="C400" i="7"/>
  <c r="C388" i="7"/>
  <c r="C376" i="7"/>
  <c r="C364" i="7"/>
  <c r="C352" i="7"/>
  <c r="C340" i="7"/>
  <c r="C328" i="7"/>
  <c r="C316" i="7"/>
  <c r="C1861" i="7"/>
  <c r="C1691" i="7"/>
  <c r="C1565" i="7"/>
  <c r="C1478" i="7"/>
  <c r="C1401" i="7"/>
  <c r="C1348" i="7"/>
  <c r="C1296" i="7"/>
  <c r="C1250" i="7"/>
  <c r="C1211" i="7"/>
  <c r="C1169" i="7"/>
  <c r="C1133" i="7"/>
  <c r="C1097" i="7"/>
  <c r="C1066" i="7"/>
  <c r="C1033" i="7"/>
  <c r="C1005" i="7"/>
  <c r="C978" i="7"/>
  <c r="C957" i="7"/>
  <c r="C933" i="7"/>
  <c r="C915" i="7"/>
  <c r="C899" i="7"/>
  <c r="C884" i="7"/>
  <c r="C867" i="7"/>
  <c r="C851" i="7"/>
  <c r="C836" i="7"/>
  <c r="C819" i="7"/>
  <c r="C803" i="7"/>
  <c r="C788" i="7"/>
  <c r="C771" i="7"/>
  <c r="C755" i="7"/>
  <c r="C740" i="7"/>
  <c r="C723" i="7"/>
  <c r="C707" i="7"/>
  <c r="C692" i="7"/>
  <c r="C678" i="7"/>
  <c r="C663" i="7"/>
  <c r="C649" i="7"/>
  <c r="C636" i="7"/>
  <c r="C623" i="7"/>
  <c r="C610" i="7"/>
  <c r="C597" i="7"/>
  <c r="C584" i="7"/>
  <c r="C571" i="7"/>
  <c r="C558" i="7"/>
  <c r="C544" i="7"/>
  <c r="C531" i="7"/>
  <c r="C519" i="7"/>
  <c r="C507" i="7"/>
  <c r="C495" i="7"/>
  <c r="C483" i="7"/>
  <c r="C471" i="7"/>
  <c r="C459" i="7"/>
  <c r="C447" i="7"/>
  <c r="C435" i="7"/>
  <c r="C423" i="7"/>
  <c r="C411" i="7"/>
  <c r="C399" i="7"/>
  <c r="C387" i="7"/>
  <c r="C375" i="7"/>
  <c r="C363" i="7"/>
  <c r="C351" i="7"/>
  <c r="C339" i="7"/>
  <c r="C327" i="7"/>
  <c r="C315" i="7"/>
  <c r="C303" i="7"/>
  <c r="C291" i="7"/>
  <c r="C278" i="7"/>
  <c r="C266" i="7"/>
  <c r="C254" i="7"/>
  <c r="C242" i="7"/>
  <c r="C233" i="7"/>
  <c r="C202" i="7"/>
  <c r="C196" i="7"/>
  <c r="C190" i="7"/>
  <c r="C159" i="7"/>
  <c r="C153" i="7"/>
  <c r="C147" i="7"/>
  <c r="C116" i="7"/>
  <c r="C110" i="7"/>
  <c r="C104" i="7"/>
  <c r="C79" i="7"/>
  <c r="C73" i="7"/>
  <c r="C67" i="7"/>
  <c r="C61" i="7"/>
  <c r="C30" i="7"/>
  <c r="C1840" i="7"/>
  <c r="C1673" i="7"/>
  <c r="C1559" i="7"/>
  <c r="C1472" i="7"/>
  <c r="C1395" i="7"/>
  <c r="C1343" i="7"/>
  <c r="C1290" i="7"/>
  <c r="C1248" i="7"/>
  <c r="C1202" i="7"/>
  <c r="C1163" i="7"/>
  <c r="C1130" i="7"/>
  <c r="C1094" i="7"/>
  <c r="C1060" i="7"/>
  <c r="C1030" i="7"/>
  <c r="C1002" i="7"/>
  <c r="C974" i="7"/>
  <c r="C952" i="7"/>
  <c r="C932" i="7"/>
  <c r="C913" i="7"/>
  <c r="C898" i="7"/>
  <c r="C883" i="7"/>
  <c r="C865" i="7"/>
  <c r="C850" i="7"/>
  <c r="C835" i="7"/>
  <c r="C817" i="7"/>
  <c r="C802" i="7"/>
  <c r="C787" i="7"/>
  <c r="C769" i="7"/>
  <c r="C754" i="7"/>
  <c r="C739" i="7"/>
  <c r="C721" i="7"/>
  <c r="C706" i="7"/>
  <c r="C691" i="7"/>
  <c r="C676" i="7"/>
  <c r="C661" i="7"/>
  <c r="C648" i="7"/>
  <c r="C635" i="7"/>
  <c r="C622" i="7"/>
  <c r="C609" i="7"/>
  <c r="C596" i="7"/>
  <c r="C583" i="7"/>
  <c r="C570" i="7"/>
  <c r="C556" i="7"/>
  <c r="C543" i="7"/>
  <c r="C530" i="7"/>
  <c r="C518" i="7"/>
  <c r="C506" i="7"/>
  <c r="C494" i="7"/>
  <c r="C482" i="7"/>
  <c r="C470" i="7"/>
  <c r="C458" i="7"/>
  <c r="C446" i="7"/>
  <c r="C434" i="7"/>
  <c r="C422" i="7"/>
  <c r="C410" i="7"/>
  <c r="C398" i="7"/>
  <c r="C386" i="7"/>
  <c r="C374" i="7"/>
  <c r="C362" i="7"/>
  <c r="C350" i="7"/>
  <c r="C338" i="7"/>
  <c r="C326" i="7"/>
  <c r="C314" i="7"/>
  <c r="C302" i="7"/>
  <c r="C290" i="7"/>
  <c r="C277" i="7"/>
  <c r="C265" i="7"/>
  <c r="C253" i="7"/>
  <c r="C241" i="7"/>
  <c r="C226" i="7"/>
  <c r="C220" i="7"/>
  <c r="C214" i="7"/>
  <c r="C208" i="7"/>
  <c r="C183" i="7"/>
  <c r="C177" i="7"/>
  <c r="C171" i="7"/>
  <c r="C140" i="7"/>
  <c r="C134" i="7"/>
  <c r="C128" i="7"/>
  <c r="C97" i="7"/>
  <c r="C91" i="7"/>
  <c r="C85" i="7"/>
  <c r="C54" i="7"/>
  <c r="C48" i="7"/>
  <c r="C42" i="7"/>
  <c r="C36" i="7"/>
  <c r="C2103" i="7"/>
  <c r="C1823" i="7"/>
  <c r="C1657" i="7"/>
  <c r="C1546" i="7"/>
  <c r="C1461" i="7"/>
  <c r="C1388" i="7"/>
  <c r="C1335" i="7"/>
  <c r="C1283" i="7"/>
  <c r="C1244" i="7"/>
  <c r="C1199" i="7"/>
  <c r="C1162" i="7"/>
  <c r="C1126" i="7"/>
  <c r="C1093" i="7"/>
  <c r="C1059" i="7"/>
  <c r="C1029" i="7"/>
  <c r="C1000" i="7"/>
  <c r="C973" i="7"/>
  <c r="C949" i="7"/>
  <c r="C931" i="7"/>
  <c r="C912" i="7"/>
  <c r="C897" i="7"/>
  <c r="C882" i="7"/>
  <c r="C864" i="7"/>
  <c r="C849" i="7"/>
  <c r="C834" i="7"/>
  <c r="C816" i="7"/>
  <c r="C801" i="7"/>
  <c r="C786" i="7"/>
  <c r="C768" i="7"/>
  <c r="C753" i="7"/>
  <c r="C738" i="7"/>
  <c r="C2102" i="7"/>
  <c r="C1814" i="7"/>
  <c r="C1656" i="7"/>
  <c r="C1544" i="7"/>
  <c r="C1460" i="7"/>
  <c r="C1385" i="7"/>
  <c r="C1333" i="7"/>
  <c r="C1281" i="7"/>
  <c r="C1238" i="7"/>
  <c r="C1198" i="7"/>
  <c r="C1161" i="7"/>
  <c r="C1125" i="7"/>
  <c r="C1092" i="7"/>
  <c r="C1058" i="7"/>
  <c r="C1028" i="7"/>
  <c r="C998" i="7"/>
  <c r="C972" i="7"/>
  <c r="C948" i="7"/>
  <c r="C928" i="7"/>
  <c r="C911" i="7"/>
  <c r="C896" i="7"/>
  <c r="C879" i="7"/>
  <c r="C863" i="7"/>
  <c r="C848" i="7"/>
  <c r="C831" i="7"/>
  <c r="C815" i="7"/>
  <c r="C800" i="7"/>
  <c r="C783" i="7"/>
  <c r="C767" i="7"/>
  <c r="C752" i="7"/>
  <c r="C735" i="7"/>
  <c r="C719" i="7"/>
  <c r="C704" i="7"/>
  <c r="C688" i="7"/>
  <c r="C673" i="7"/>
  <c r="C659" i="7"/>
  <c r="C646" i="7"/>
  <c r="C633" i="7"/>
  <c r="C620" i="7"/>
  <c r="C607" i="7"/>
  <c r="C594" i="7"/>
  <c r="C580" i="7"/>
  <c r="C567" i="7"/>
  <c r="C554" i="7"/>
  <c r="C541" i="7"/>
  <c r="C528" i="7"/>
  <c r="C516" i="7"/>
  <c r="C504" i="7"/>
  <c r="C492" i="7"/>
  <c r="C480" i="7"/>
  <c r="C468" i="7"/>
  <c r="C456" i="7"/>
  <c r="C444" i="7"/>
  <c r="C432" i="7"/>
  <c r="C420" i="7"/>
  <c r="C408" i="7"/>
  <c r="C396" i="7"/>
  <c r="C384" i="7"/>
  <c r="C372" i="7"/>
  <c r="C360" i="7"/>
  <c r="C2053" i="7"/>
  <c r="C1798" i="7"/>
  <c r="C1640" i="7"/>
  <c r="C1532" i="7"/>
  <c r="C1450" i="7"/>
  <c r="C1384" i="7"/>
  <c r="C1332" i="7"/>
  <c r="C1280" i="7"/>
  <c r="C1235" i="7"/>
  <c r="C1196" i="7"/>
  <c r="C1160" i="7"/>
  <c r="C1124" i="7"/>
  <c r="C1091" i="7"/>
  <c r="C1057" i="7"/>
  <c r="C1027" i="7"/>
  <c r="C997" i="7"/>
  <c r="C971" i="7"/>
  <c r="C947" i="7"/>
  <c r="C925" i="7"/>
  <c r="C910" i="7"/>
  <c r="C895" i="7"/>
  <c r="C877" i="7"/>
  <c r="C862" i="7"/>
  <c r="C847" i="7"/>
  <c r="C829" i="7"/>
  <c r="C814" i="7"/>
  <c r="C799" i="7"/>
  <c r="C781" i="7"/>
  <c r="C766" i="7"/>
  <c r="C751" i="7"/>
  <c r="C733" i="7"/>
  <c r="C718" i="7"/>
  <c r="C703" i="7"/>
  <c r="C687" i="7"/>
  <c r="C672" i="7"/>
  <c r="C658" i="7"/>
  <c r="C645" i="7"/>
  <c r="C632" i="7"/>
  <c r="C619" i="7"/>
  <c r="C606" i="7"/>
  <c r="C592" i="7"/>
  <c r="C579" i="7"/>
  <c r="C566" i="7"/>
  <c r="C553" i="7"/>
  <c r="C540" i="7"/>
  <c r="C527" i="7"/>
  <c r="C515" i="7"/>
  <c r="C503" i="7"/>
  <c r="C491" i="7"/>
  <c r="C479" i="7"/>
  <c r="C467" i="7"/>
  <c r="C455" i="7"/>
  <c r="C443" i="7"/>
  <c r="C431" i="7"/>
  <c r="C419" i="7"/>
  <c r="C407" i="7"/>
  <c r="C395" i="7"/>
  <c r="C383" i="7"/>
  <c r="C371" i="7"/>
  <c r="C359" i="7"/>
  <c r="C347" i="7"/>
  <c r="C335" i="7"/>
  <c r="C2002" i="7"/>
  <c r="C1774" i="7"/>
  <c r="C1624" i="7"/>
  <c r="C1520" i="7"/>
  <c r="C1440" i="7"/>
  <c r="C1379" i="7"/>
  <c r="C1326" i="7"/>
  <c r="C1274" i="7"/>
  <c r="C1230" i="7"/>
  <c r="C1191" i="7"/>
  <c r="C1158" i="7"/>
  <c r="C1122" i="7"/>
  <c r="C1086" i="7"/>
  <c r="C1056" i="7"/>
  <c r="C1026" i="7"/>
  <c r="C996" i="7"/>
  <c r="C970" i="7"/>
  <c r="C946" i="7"/>
  <c r="C924" i="7"/>
  <c r="C909" i="7"/>
  <c r="C894" i="7"/>
  <c r="C876" i="7"/>
  <c r="C861" i="7"/>
  <c r="C846" i="7"/>
  <c r="C828" i="7"/>
  <c r="C813" i="7"/>
  <c r="C798" i="7"/>
  <c r="C780" i="7"/>
  <c r="C765" i="7"/>
  <c r="C750" i="7"/>
  <c r="C732" i="7"/>
  <c r="C717" i="7"/>
  <c r="C702" i="7"/>
  <c r="C685" i="7"/>
  <c r="C671" i="7"/>
  <c r="C657" i="7"/>
  <c r="C644" i="7"/>
  <c r="C631" i="7"/>
  <c r="C618" i="7"/>
  <c r="C604" i="7"/>
  <c r="C591" i="7"/>
  <c r="C578" i="7"/>
  <c r="C565" i="7"/>
  <c r="C552" i="7"/>
  <c r="C539" i="7"/>
  <c r="C526" i="7"/>
  <c r="C514" i="7"/>
  <c r="C502" i="7"/>
  <c r="C490" i="7"/>
  <c r="C478" i="7"/>
  <c r="C466" i="7"/>
  <c r="C454" i="7"/>
  <c r="C442" i="7"/>
  <c r="C39" i="7"/>
  <c r="C52" i="7"/>
  <c r="C72" i="7"/>
  <c r="C86" i="7"/>
  <c r="C99" i="7"/>
  <c r="C106" i="7"/>
  <c r="C126" i="7"/>
  <c r="C139" i="7"/>
  <c r="C154" i="7"/>
  <c r="C168" i="7"/>
  <c r="C181" i="7"/>
  <c r="C203" i="7"/>
  <c r="C217" i="7"/>
  <c r="C231" i="7"/>
  <c r="C240" i="7"/>
  <c r="C259" i="7"/>
  <c r="C275" i="7"/>
  <c r="C296" i="7"/>
  <c r="C312" i="7"/>
  <c r="C334" i="7"/>
  <c r="C358" i="7"/>
  <c r="C390" i="7"/>
  <c r="C417" i="7"/>
  <c r="C453" i="7"/>
  <c r="C501" i="7"/>
  <c r="C551" i="7"/>
  <c r="C603" i="7"/>
  <c r="C656" i="7"/>
  <c r="C716" i="7"/>
  <c r="C811" i="7"/>
  <c r="C907" i="7"/>
  <c r="C1045" i="7"/>
  <c r="C1266" i="7"/>
  <c r="C1753" i="7"/>
  <c r="C2" i="7"/>
  <c r="C8" i="7"/>
  <c r="C14" i="7"/>
  <c r="C20" i="7"/>
  <c r="C26" i="7"/>
  <c r="C33" i="7"/>
  <c r="C46" i="7"/>
  <c r="C59" i="7"/>
  <c r="C66" i="7"/>
  <c r="C93" i="7"/>
  <c r="C113" i="7"/>
  <c r="C120" i="7"/>
  <c r="C133" i="7"/>
  <c r="C162" i="7"/>
  <c r="C175" i="7"/>
  <c r="C189" i="7"/>
  <c r="C211" i="7"/>
  <c r="C224" i="7"/>
  <c r="C243" i="7"/>
  <c r="C260" i="7"/>
  <c r="C276" i="7"/>
  <c r="C297" i="7"/>
  <c r="C313" i="7"/>
  <c r="C336" i="7"/>
  <c r="C361" i="7"/>
  <c r="C392" i="7"/>
  <c r="C418" i="7"/>
  <c r="C457" i="7"/>
  <c r="C505" i="7"/>
  <c r="C555" i="7"/>
  <c r="C608" i="7"/>
  <c r="C660" i="7"/>
  <c r="C720" i="7"/>
  <c r="C812" i="7"/>
  <c r="C908" i="7"/>
  <c r="C1049" i="7"/>
  <c r="C1268" i="7"/>
  <c r="C1772" i="7"/>
  <c r="C537" i="8"/>
  <c r="C87" i="8"/>
  <c r="C33" i="8"/>
  <c r="C21" i="8"/>
  <c r="C11" i="8"/>
  <c r="C57" i="8"/>
  <c r="C105" i="8"/>
  <c r="C397" i="8"/>
  <c r="C429" i="8"/>
  <c r="C51" i="8"/>
  <c r="C742" i="8"/>
  <c r="C111" i="8"/>
  <c r="C153" i="8"/>
  <c r="C135" i="8"/>
  <c r="C117" i="8"/>
  <c r="C99" i="8"/>
  <c r="C81" i="8"/>
  <c r="C63" i="8"/>
  <c r="C45" i="8"/>
  <c r="C27" i="8"/>
  <c r="C9" i="8"/>
  <c r="C204" i="8"/>
  <c r="C185" i="8"/>
  <c r="C167" i="8"/>
  <c r="C149" i="8"/>
  <c r="C131" i="8"/>
  <c r="C113" i="8"/>
  <c r="C95" i="8"/>
  <c r="C77" i="8"/>
  <c r="C59" i="8"/>
  <c r="C41" i="8"/>
  <c r="C23" i="8"/>
  <c r="C5" i="8"/>
  <c r="C925" i="8"/>
  <c r="C579" i="8"/>
  <c r="C464" i="8"/>
  <c r="C366" i="8"/>
  <c r="C270" i="8"/>
  <c r="C924" i="8"/>
  <c r="C576" i="8"/>
  <c r="C463" i="8"/>
  <c r="C365" i="8"/>
  <c r="C269" i="8"/>
  <c r="C202" i="8"/>
  <c r="C183" i="8"/>
  <c r="C165" i="8"/>
  <c r="C147" i="8"/>
  <c r="C129" i="8"/>
  <c r="C815" i="8"/>
  <c r="C557" i="8"/>
  <c r="C447" i="8"/>
  <c r="C350" i="8"/>
  <c r="C265" i="8"/>
  <c r="C230" i="8"/>
  <c r="C191" i="8"/>
  <c r="C173" i="8"/>
  <c r="C155" i="8"/>
  <c r="C137" i="8"/>
  <c r="C119" i="8"/>
  <c r="C101" i="8"/>
  <c r="C83" i="8"/>
  <c r="C65" i="8"/>
  <c r="C47" i="8"/>
  <c r="C29" i="8"/>
  <c r="C446" i="8"/>
  <c r="C75" i="8"/>
  <c r="C141" i="8"/>
  <c r="C210" i="8"/>
  <c r="C498" i="8"/>
  <c r="C962" i="8"/>
  <c r="C252" i="8"/>
  <c r="C177" i="8"/>
  <c r="C555" i="8"/>
  <c r="C3" i="8"/>
  <c r="C652" i="8"/>
  <c r="C15" i="8"/>
  <c r="C69" i="8"/>
  <c r="C123" i="8"/>
  <c r="C254" i="8"/>
  <c r="C814" i="8"/>
  <c r="C215" i="8"/>
  <c r="C301" i="8"/>
  <c r="C159" i="8"/>
  <c r="C333" i="8"/>
  <c r="C39" i="8"/>
  <c r="C93" i="8"/>
  <c r="C349" i="8"/>
  <c r="C176" i="9"/>
  <c r="C627" i="9"/>
  <c r="C160" i="8"/>
  <c r="C34" i="8"/>
  <c r="C28" i="8"/>
  <c r="C22" i="8"/>
  <c r="C16" i="8"/>
  <c r="C10" i="8"/>
  <c r="C4" i="8"/>
  <c r="C887" i="8"/>
  <c r="C786" i="8"/>
  <c r="C720" i="8"/>
  <c r="C681" i="8"/>
  <c r="C642" i="8"/>
  <c r="C603" i="8"/>
  <c r="C571" i="8"/>
  <c r="C550" i="8"/>
  <c r="C531" i="8"/>
  <c r="C512" i="8"/>
  <c r="C492" i="8"/>
  <c r="C476" i="8"/>
  <c r="C459" i="8"/>
  <c r="C440" i="8"/>
  <c r="C425" i="8"/>
  <c r="C409" i="8"/>
  <c r="C392" i="8"/>
  <c r="C377" i="8"/>
  <c r="C361" i="8"/>
  <c r="C344" i="8"/>
  <c r="C329" i="8"/>
  <c r="C313" i="8"/>
  <c r="C296" i="8"/>
  <c r="C281" i="8"/>
  <c r="C26" i="8"/>
  <c r="C20" i="8"/>
  <c r="C14" i="8"/>
  <c r="C8" i="8"/>
  <c r="C2" i="8"/>
  <c r="C54" i="8"/>
  <c r="C48" i="8"/>
  <c r="C42" i="8"/>
  <c r="C36" i="8"/>
  <c r="C30" i="8"/>
  <c r="C24" i="8"/>
  <c r="C18" i="8"/>
  <c r="C12" i="8"/>
  <c r="C6" i="8"/>
  <c r="C256" i="8"/>
  <c r="C240" i="8"/>
  <c r="C224" i="8"/>
  <c r="C211" i="8"/>
  <c r="C198" i="8"/>
  <c r="C223" i="8"/>
  <c r="C284" i="8"/>
  <c r="C380" i="8"/>
  <c r="C479" i="8"/>
  <c r="C612" i="8"/>
  <c r="C285" i="8"/>
  <c r="C381" i="8"/>
  <c r="C480" i="8"/>
  <c r="C616" i="8"/>
  <c r="C2" i="9"/>
  <c r="C623" i="9"/>
  <c r="C67" i="9"/>
  <c r="C14" i="9"/>
  <c r="C485" i="9"/>
  <c r="C152" i="9"/>
  <c r="C34" i="9"/>
  <c r="C484" i="9"/>
  <c r="C129" i="9"/>
  <c r="C86" i="9"/>
  <c r="C377" i="9"/>
  <c r="C183" i="9"/>
  <c r="C54" i="9"/>
  <c r="C376" i="9"/>
  <c r="C21" i="9"/>
  <c r="C328" i="9"/>
  <c r="C159" i="9"/>
  <c r="C73" i="9"/>
  <c r="C317" i="9"/>
  <c r="C136" i="9"/>
  <c r="C115" i="9"/>
  <c r="C93" i="9"/>
  <c r="C40" i="9"/>
  <c r="C936" i="9"/>
  <c r="C276" i="9"/>
  <c r="C8" i="9"/>
  <c r="C935" i="9"/>
  <c r="C275" i="9"/>
  <c r="C60" i="9"/>
  <c r="C774" i="9"/>
  <c r="C200" i="9"/>
  <c r="C80" i="9"/>
  <c r="C27" i="9"/>
  <c r="C302" i="8"/>
  <c r="C398" i="8"/>
  <c r="C499" i="8"/>
  <c r="C655" i="8"/>
  <c r="C100" i="9"/>
  <c r="C197" i="8"/>
  <c r="C236" i="8"/>
  <c r="C317" i="8"/>
  <c r="C413" i="8"/>
  <c r="C516" i="8"/>
  <c r="C691" i="8"/>
  <c r="C17" i="8"/>
  <c r="C35" i="8"/>
  <c r="C53" i="8"/>
  <c r="C71" i="8"/>
  <c r="C89" i="8"/>
  <c r="C107" i="8"/>
  <c r="C125" i="8"/>
  <c r="C143" i="8"/>
  <c r="C161" i="8"/>
  <c r="C179" i="8"/>
  <c r="C217" i="8"/>
  <c r="C237" i="8"/>
  <c r="C318" i="8"/>
  <c r="C414" i="8"/>
  <c r="C517" i="8"/>
  <c r="C694" i="8"/>
  <c r="C171" i="8"/>
  <c r="C189" i="8"/>
  <c r="C228" i="8"/>
  <c r="C248" i="8"/>
  <c r="C332" i="8"/>
  <c r="C428" i="8"/>
  <c r="C534" i="8"/>
  <c r="C730" i="8"/>
  <c r="C271" i="8"/>
  <c r="C288" i="8"/>
  <c r="C304" i="8"/>
  <c r="C319" i="8"/>
  <c r="C336" i="8"/>
  <c r="C352" i="8"/>
  <c r="C367" i="8"/>
  <c r="C384" i="8"/>
  <c r="C400" i="8"/>
  <c r="C415" i="8"/>
  <c r="C432" i="8"/>
  <c r="C449" i="8"/>
  <c r="C465" i="8"/>
  <c r="C484" i="8"/>
  <c r="C501" i="8"/>
  <c r="C519" i="8"/>
  <c r="C538" i="8"/>
  <c r="C558" i="8"/>
  <c r="C584" i="8"/>
  <c r="C623" i="8"/>
  <c r="C663" i="8"/>
  <c r="C702" i="8"/>
  <c r="C743" i="8"/>
  <c r="C829" i="8"/>
  <c r="C943" i="8"/>
  <c r="C60" i="8"/>
  <c r="C66" i="8"/>
  <c r="C72" i="8"/>
  <c r="C78" i="8"/>
  <c r="C84" i="8"/>
  <c r="C90" i="8"/>
  <c r="C96" i="8"/>
  <c r="C102" i="8"/>
  <c r="C108" i="8"/>
  <c r="C114" i="8"/>
  <c r="C120" i="8"/>
  <c r="C126" i="8"/>
  <c r="C132" i="8"/>
  <c r="C138" i="8"/>
  <c r="C144" i="8"/>
  <c r="C150" i="8"/>
  <c r="C156" i="8"/>
  <c r="C162" i="8"/>
  <c r="C168" i="8"/>
  <c r="C174" i="8"/>
  <c r="C180" i="8"/>
  <c r="C186" i="8"/>
  <c r="C192" i="8"/>
  <c r="C205" i="8"/>
  <c r="C218" i="8"/>
  <c r="C241" i="8"/>
  <c r="C257" i="8"/>
  <c r="C272" i="8"/>
  <c r="C289" i="8"/>
  <c r="C305" i="8"/>
  <c r="C320" i="8"/>
  <c r="C337" i="8"/>
  <c r="C353" i="8"/>
  <c r="C368" i="8"/>
  <c r="C385" i="8"/>
  <c r="C401" i="8"/>
  <c r="C416" i="8"/>
  <c r="C433" i="8"/>
  <c r="C450" i="8"/>
  <c r="C466" i="8"/>
  <c r="C485" i="8"/>
  <c r="C502" i="8"/>
  <c r="C520" i="8"/>
  <c r="C539" i="8"/>
  <c r="C559" i="8"/>
  <c r="C585" i="8"/>
  <c r="C624" i="8"/>
  <c r="C664" i="8"/>
  <c r="C703" i="8"/>
  <c r="C744" i="8"/>
  <c r="C832" i="8"/>
  <c r="C945" i="8"/>
  <c r="C199" i="8"/>
  <c r="C212" i="8"/>
  <c r="C232" i="8"/>
  <c r="C242" i="8"/>
  <c r="C258" i="8"/>
  <c r="C273" i="8"/>
  <c r="C290" i="8"/>
  <c r="C306" i="8"/>
  <c r="C321" i="8"/>
  <c r="C338" i="8"/>
  <c r="C354" i="8"/>
  <c r="C369" i="8"/>
  <c r="C386" i="8"/>
  <c r="C402" i="8"/>
  <c r="C417" i="8"/>
  <c r="C434" i="8"/>
  <c r="C451" i="8"/>
  <c r="C467" i="8"/>
  <c r="C486" i="8"/>
  <c r="C503" i="8"/>
  <c r="C521" i="8"/>
  <c r="C541" i="8"/>
  <c r="C560" i="8"/>
  <c r="C586" i="8"/>
  <c r="C625" i="8"/>
  <c r="C665" i="8"/>
  <c r="C704" i="8"/>
  <c r="C756" i="8"/>
  <c r="C847" i="8"/>
  <c r="C961" i="8"/>
  <c r="C7" i="8"/>
  <c r="C13" i="8"/>
  <c r="C19" i="8"/>
  <c r="C25" i="8"/>
  <c r="C31" i="8"/>
  <c r="C37" i="8"/>
  <c r="C43" i="8"/>
  <c r="C49" i="8"/>
  <c r="C55" i="8"/>
  <c r="C61" i="8"/>
  <c r="C67" i="8"/>
  <c r="C73" i="8"/>
  <c r="C79" i="8"/>
  <c r="C85" i="8"/>
  <c r="C91" i="8"/>
  <c r="C97" i="8"/>
  <c r="C103" i="8"/>
  <c r="C109" i="8"/>
  <c r="C115" i="8"/>
  <c r="C121" i="8"/>
  <c r="C127" i="8"/>
  <c r="C133" i="8"/>
  <c r="C139" i="8"/>
  <c r="C145" i="8"/>
  <c r="C151" i="8"/>
  <c r="C157" i="8"/>
  <c r="C163" i="8"/>
  <c r="C169" i="8"/>
  <c r="C175" i="8"/>
  <c r="C181" i="8"/>
  <c r="C187" i="8"/>
  <c r="C193" i="8"/>
  <c r="C206" i="8"/>
  <c r="C226" i="8"/>
  <c r="C244" i="8"/>
  <c r="C259" i="8"/>
  <c r="C276" i="8"/>
  <c r="C292" i="8"/>
  <c r="C307" i="8"/>
  <c r="C324" i="8"/>
  <c r="C340" i="8"/>
  <c r="C355" i="8"/>
  <c r="C372" i="8"/>
  <c r="C388" i="8"/>
  <c r="C403" i="8"/>
  <c r="C420" i="8"/>
  <c r="C436" i="8"/>
  <c r="C452" i="8"/>
  <c r="C471" i="8"/>
  <c r="C488" i="8"/>
  <c r="C505" i="8"/>
  <c r="C524" i="8"/>
  <c r="C544" i="8"/>
  <c r="C563" i="8"/>
  <c r="C589" i="8"/>
  <c r="C629" i="8"/>
  <c r="C668" i="8"/>
  <c r="C707" i="8"/>
  <c r="C757" i="8"/>
  <c r="C848" i="8"/>
  <c r="C28" i="9"/>
  <c r="C989" i="8"/>
  <c r="C977" i="8"/>
  <c r="C965" i="8"/>
  <c r="C953" i="8"/>
  <c r="C941" i="8"/>
  <c r="C929" i="8"/>
  <c r="C917" i="8"/>
  <c r="C905" i="8"/>
  <c r="C893" i="8"/>
  <c r="C881" i="8"/>
  <c r="C869" i="8"/>
  <c r="C857" i="8"/>
  <c r="C999" i="8"/>
  <c r="C987" i="8"/>
  <c r="C975" i="8"/>
  <c r="C963" i="8"/>
  <c r="C951" i="8"/>
  <c r="C939" i="8"/>
  <c r="C927" i="8"/>
  <c r="C915" i="8"/>
  <c r="C903" i="8"/>
  <c r="C891" i="8"/>
  <c r="C879" i="8"/>
  <c r="C867" i="8"/>
  <c r="C855" i="8"/>
  <c r="C843" i="8"/>
  <c r="C831" i="8"/>
  <c r="C986" i="8"/>
  <c r="C972" i="8"/>
  <c r="C958" i="8"/>
  <c r="C944" i="8"/>
  <c r="C930" i="8"/>
  <c r="C914" i="8"/>
  <c r="C900" i="8"/>
  <c r="C886" i="8"/>
  <c r="C872" i="8"/>
  <c r="C858" i="8"/>
  <c r="C844" i="8"/>
  <c r="C830" i="8"/>
  <c r="C818" i="8"/>
  <c r="C806" i="8"/>
  <c r="C794" i="8"/>
  <c r="C782" i="8"/>
  <c r="C770" i="8"/>
  <c r="C758" i="8"/>
  <c r="C746" i="8"/>
  <c r="C734" i="8"/>
  <c r="C722" i="8"/>
  <c r="C710" i="8"/>
  <c r="C698" i="8"/>
  <c r="C686" i="8"/>
  <c r="C674" i="8"/>
  <c r="C662" i="8"/>
  <c r="C650" i="8"/>
  <c r="C638" i="8"/>
  <c r="C626" i="8"/>
  <c r="C614" i="8"/>
  <c r="C602" i="8"/>
  <c r="C590" i="8"/>
  <c r="C578" i="8"/>
  <c r="C566" i="8"/>
  <c r="C554" i="8"/>
  <c r="C542" i="8"/>
  <c r="C530" i="8"/>
  <c r="C518" i="8"/>
  <c r="C506" i="8"/>
  <c r="C493" i="8"/>
  <c r="C481" i="8"/>
  <c r="C469" i="8"/>
  <c r="C457" i="8"/>
  <c r="C445" i="8"/>
  <c r="C995" i="8"/>
  <c r="C981" i="8"/>
  <c r="C967" i="8"/>
  <c r="C952" i="8"/>
  <c r="C937" i="8"/>
  <c r="C923" i="8"/>
  <c r="C909" i="8"/>
  <c r="C895" i="8"/>
  <c r="C880" i="8"/>
  <c r="C865" i="8"/>
  <c r="C851" i="8"/>
  <c r="C838" i="8"/>
  <c r="C825" i="8"/>
  <c r="C994" i="8"/>
  <c r="C980" i="8"/>
  <c r="C966" i="8"/>
  <c r="C950" i="8"/>
  <c r="C936" i="8"/>
  <c r="C922" i="8"/>
  <c r="C908" i="8"/>
  <c r="C894" i="8"/>
  <c r="C878" i="8"/>
  <c r="C864" i="8"/>
  <c r="C850" i="8"/>
  <c r="C837" i="8"/>
  <c r="C824" i="8"/>
  <c r="C812" i="8"/>
  <c r="C800" i="8"/>
  <c r="C788" i="8"/>
  <c r="C776" i="8"/>
  <c r="C764" i="8"/>
  <c r="C752" i="8"/>
  <c r="C740" i="8"/>
  <c r="C998" i="8"/>
  <c r="C979" i="8"/>
  <c r="C960" i="8"/>
  <c r="C942" i="8"/>
  <c r="C921" i="8"/>
  <c r="C902" i="8"/>
  <c r="C884" i="8"/>
  <c r="C863" i="8"/>
  <c r="C846" i="8"/>
  <c r="C828" i="8"/>
  <c r="C813" i="8"/>
  <c r="C798" i="8"/>
  <c r="C784" i="8"/>
  <c r="C769" i="8"/>
  <c r="C755" i="8"/>
  <c r="C741" i="8"/>
  <c r="C727" i="8"/>
  <c r="C714" i="8"/>
  <c r="C701" i="8"/>
  <c r="C688" i="8"/>
  <c r="C675" i="8"/>
  <c r="C661" i="8"/>
  <c r="C648" i="8"/>
  <c r="C635" i="8"/>
  <c r="C622" i="8"/>
  <c r="C609" i="8"/>
  <c r="C596" i="8"/>
  <c r="C583" i="8"/>
  <c r="C997" i="8"/>
  <c r="C978" i="8"/>
  <c r="C959" i="8"/>
  <c r="C940" i="8"/>
  <c r="C920" i="8"/>
  <c r="C901" i="8"/>
  <c r="C883" i="8"/>
  <c r="C862" i="8"/>
  <c r="C845" i="8"/>
  <c r="C827" i="8"/>
  <c r="C811" i="8"/>
  <c r="C797" i="8"/>
  <c r="C783" i="8"/>
  <c r="C768" i="8"/>
  <c r="C754" i="8"/>
  <c r="C739" i="8"/>
  <c r="C726" i="8"/>
  <c r="C713" i="8"/>
  <c r="C700" i="8"/>
  <c r="C687" i="8"/>
  <c r="C673" i="8"/>
  <c r="C660" i="8"/>
  <c r="C647" i="8"/>
  <c r="C634" i="8"/>
  <c r="C621" i="8"/>
  <c r="C608" i="8"/>
  <c r="C595" i="8"/>
  <c r="C582" i="8"/>
  <c r="C569" i="8"/>
  <c r="C556" i="8"/>
  <c r="C543" i="8"/>
  <c r="C529" i="8"/>
  <c r="C996" i="8"/>
  <c r="C976" i="8"/>
  <c r="C957" i="8"/>
  <c r="C938" i="8"/>
  <c r="C919" i="8"/>
  <c r="C899" i="8"/>
  <c r="C882" i="8"/>
  <c r="C861" i="8"/>
  <c r="C842" i="8"/>
  <c r="C826" i="8"/>
  <c r="C810" i="8"/>
  <c r="C796" i="8"/>
  <c r="C781" i="8"/>
  <c r="C767" i="8"/>
  <c r="C753" i="8"/>
  <c r="C738" i="8"/>
  <c r="C725" i="8"/>
  <c r="C712" i="8"/>
  <c r="C699" i="8"/>
  <c r="C685" i="8"/>
  <c r="C672" i="8"/>
  <c r="C659" i="8"/>
  <c r="C646" i="8"/>
  <c r="C633" i="8"/>
  <c r="C620" i="8"/>
  <c r="C607" i="8"/>
  <c r="C594" i="8"/>
  <c r="C581" i="8"/>
  <c r="C993" i="8"/>
  <c r="C974" i="8"/>
  <c r="C956" i="8"/>
  <c r="C935" i="8"/>
  <c r="C918" i="8"/>
  <c r="C898" i="8"/>
  <c r="C877" i="8"/>
  <c r="C860" i="8"/>
  <c r="C841" i="8"/>
  <c r="C823" i="8"/>
  <c r="C809" i="8"/>
  <c r="C795" i="8"/>
  <c r="C780" i="8"/>
  <c r="C766" i="8"/>
  <c r="C751" i="8"/>
  <c r="C737" i="8"/>
  <c r="C724" i="8"/>
  <c r="C711" i="8"/>
  <c r="C697" i="8"/>
  <c r="C684" i="8"/>
  <c r="C671" i="8"/>
  <c r="C658" i="8"/>
  <c r="C645" i="8"/>
  <c r="C632" i="8"/>
  <c r="C619" i="8"/>
  <c r="C606" i="8"/>
  <c r="C593" i="8"/>
  <c r="C580" i="8"/>
  <c r="C567" i="8"/>
  <c r="C553" i="8"/>
  <c r="C540" i="8"/>
  <c r="C527" i="8"/>
  <c r="C514" i="8"/>
  <c r="C500" i="8"/>
  <c r="C487" i="8"/>
  <c r="C474" i="8"/>
  <c r="C461" i="8"/>
  <c r="C448" i="8"/>
  <c r="C435" i="8"/>
  <c r="C423" i="8"/>
  <c r="C411" i="8"/>
  <c r="C399" i="8"/>
  <c r="C387" i="8"/>
  <c r="C375" i="8"/>
  <c r="C363" i="8"/>
  <c r="C351" i="8"/>
  <c r="C339" i="8"/>
  <c r="C327" i="8"/>
  <c r="C315" i="8"/>
  <c r="C303" i="8"/>
  <c r="C291" i="8"/>
  <c r="C279" i="8"/>
  <c r="C267" i="8"/>
  <c r="C255" i="8"/>
  <c r="C243" i="8"/>
  <c r="C992" i="8"/>
  <c r="C973" i="8"/>
  <c r="C955" i="8"/>
  <c r="C934" i="8"/>
  <c r="C916" i="8"/>
  <c r="C897" i="8"/>
  <c r="C876" i="8"/>
  <c r="C859" i="8"/>
  <c r="C840" i="8"/>
  <c r="C822" i="8"/>
  <c r="C808" i="8"/>
  <c r="C793" i="8"/>
  <c r="C779" i="8"/>
  <c r="C765" i="8"/>
  <c r="C750" i="8"/>
  <c r="C736" i="8"/>
  <c r="C723" i="8"/>
  <c r="C709" i="8"/>
  <c r="C696" i="8"/>
  <c r="C683" i="8"/>
  <c r="C670" i="8"/>
  <c r="C657" i="8"/>
  <c r="C644" i="8"/>
  <c r="C631" i="8"/>
  <c r="C618" i="8"/>
  <c r="C605" i="8"/>
  <c r="C592" i="8"/>
  <c r="C991" i="8"/>
  <c r="C971" i="8"/>
  <c r="C954" i="8"/>
  <c r="C933" i="8"/>
  <c r="C913" i="8"/>
  <c r="C896" i="8"/>
  <c r="C875" i="8"/>
  <c r="C856" i="8"/>
  <c r="C839" i="8"/>
  <c r="C821" i="8"/>
  <c r="C807" i="8"/>
  <c r="C792" i="8"/>
  <c r="C778" i="8"/>
  <c r="C763" i="8"/>
  <c r="C749" i="8"/>
  <c r="C735" i="8"/>
  <c r="C721" i="8"/>
  <c r="C708" i="8"/>
  <c r="C695" i="8"/>
  <c r="C682" i="8"/>
  <c r="C669" i="8"/>
  <c r="C656" i="8"/>
  <c r="C643" i="8"/>
  <c r="C630" i="8"/>
  <c r="C617" i="8"/>
  <c r="C604" i="8"/>
  <c r="C591" i="8"/>
  <c r="C577" i="8"/>
  <c r="C564" i="8"/>
  <c r="C990" i="8"/>
  <c r="C970" i="8"/>
  <c r="C949" i="8"/>
  <c r="C932" i="8"/>
  <c r="C912" i="8"/>
  <c r="C892" i="8"/>
  <c r="C874" i="8"/>
  <c r="C854" i="8"/>
  <c r="C836" i="8"/>
  <c r="C820" i="8"/>
  <c r="C805" i="8"/>
  <c r="C791" i="8"/>
  <c r="C777" i="8"/>
  <c r="C762" i="8"/>
  <c r="C748" i="8"/>
  <c r="C733" i="8"/>
  <c r="C988" i="8"/>
  <c r="C969" i="8"/>
  <c r="C948" i="8"/>
  <c r="C931" i="8"/>
  <c r="C911" i="8"/>
  <c r="C890" i="8"/>
  <c r="C873" i="8"/>
  <c r="C853" i="8"/>
  <c r="C835" i="8"/>
  <c r="C819" i="8"/>
  <c r="C804" i="8"/>
  <c r="C790" i="8"/>
  <c r="C775" i="8"/>
  <c r="C761" i="8"/>
  <c r="C747" i="8"/>
  <c r="C732" i="8"/>
  <c r="C719" i="8"/>
  <c r="C706" i="8"/>
  <c r="C693" i="8"/>
  <c r="C680" i="8"/>
  <c r="C667" i="8"/>
  <c r="C654" i="8"/>
  <c r="C641" i="8"/>
  <c r="C628" i="8"/>
  <c r="C615" i="8"/>
  <c r="C601" i="8"/>
  <c r="C588" i="8"/>
  <c r="C575" i="8"/>
  <c r="C562" i="8"/>
  <c r="C549" i="8"/>
  <c r="C536" i="8"/>
  <c r="C523" i="8"/>
  <c r="C510" i="8"/>
  <c r="C496" i="8"/>
  <c r="C483" i="8"/>
  <c r="C470" i="8"/>
  <c r="C456" i="8"/>
  <c r="C443" i="8"/>
  <c r="C431" i="8"/>
  <c r="C419" i="8"/>
  <c r="C407" i="8"/>
  <c r="C395" i="8"/>
  <c r="C383" i="8"/>
  <c r="C371" i="8"/>
  <c r="C359" i="8"/>
  <c r="C347" i="8"/>
  <c r="C335" i="8"/>
  <c r="C323" i="8"/>
  <c r="C311" i="8"/>
  <c r="C299" i="8"/>
  <c r="C287" i="8"/>
  <c r="C275" i="8"/>
  <c r="C263" i="8"/>
  <c r="C251" i="8"/>
  <c r="C239" i="8"/>
  <c r="C985" i="8"/>
  <c r="C968" i="8"/>
  <c r="C947" i="8"/>
  <c r="C928" i="8"/>
  <c r="C910" i="8"/>
  <c r="C889" i="8"/>
  <c r="C871" i="8"/>
  <c r="C852" i="8"/>
  <c r="C834" i="8"/>
  <c r="C817" i="8"/>
  <c r="C803" i="8"/>
  <c r="C789" i="8"/>
  <c r="C774" i="8"/>
  <c r="C760" i="8"/>
  <c r="C745" i="8"/>
  <c r="C731" i="8"/>
  <c r="C718" i="8"/>
  <c r="C705" i="8"/>
  <c r="C692" i="8"/>
  <c r="C679" i="8"/>
  <c r="C666" i="8"/>
  <c r="C653" i="8"/>
  <c r="C640" i="8"/>
  <c r="C627" i="8"/>
  <c r="C613" i="8"/>
  <c r="C600" i="8"/>
  <c r="C587" i="8"/>
  <c r="C574" i="8"/>
  <c r="C561" i="8"/>
  <c r="C548" i="8"/>
  <c r="C535" i="8"/>
  <c r="C522" i="8"/>
  <c r="C509" i="8"/>
  <c r="C495" i="8"/>
  <c r="C482" i="8"/>
  <c r="C468" i="8"/>
  <c r="C455" i="8"/>
  <c r="C442" i="8"/>
  <c r="C430" i="8"/>
  <c r="C418" i="8"/>
  <c r="C406" i="8"/>
  <c r="C394" i="8"/>
  <c r="C382" i="8"/>
  <c r="C370" i="8"/>
  <c r="C358" i="8"/>
  <c r="C346" i="8"/>
  <c r="C334" i="8"/>
  <c r="C322" i="8"/>
  <c r="C310" i="8"/>
  <c r="C298" i="8"/>
  <c r="C286" i="8"/>
  <c r="C274" i="8"/>
  <c r="C262" i="8"/>
  <c r="C250" i="8"/>
  <c r="C238" i="8"/>
  <c r="C231" i="8"/>
  <c r="C225" i="8"/>
  <c r="C219" i="8"/>
  <c r="C213" i="8"/>
  <c r="C207" i="8"/>
  <c r="C201" i="8"/>
  <c r="C195" i="8"/>
  <c r="C984" i="8"/>
  <c r="C964" i="8"/>
  <c r="C946" i="8"/>
  <c r="C926" i="8"/>
  <c r="C907" i="8"/>
  <c r="C888" i="8"/>
  <c r="C870" i="8"/>
  <c r="C849" i="8"/>
  <c r="C833" i="8"/>
  <c r="C816" i="8"/>
  <c r="C802" i="8"/>
  <c r="C787" i="8"/>
  <c r="C773" i="8"/>
  <c r="C759" i="8"/>
  <c r="C200" i="8"/>
  <c r="C220" i="8"/>
  <c r="C233" i="8"/>
  <c r="C245" i="8"/>
  <c r="C260" i="8"/>
  <c r="C277" i="8"/>
  <c r="C293" i="8"/>
  <c r="C308" i="8"/>
  <c r="C325" i="8"/>
  <c r="C341" i="8"/>
  <c r="C356" i="8"/>
  <c r="C373" i="8"/>
  <c r="C389" i="8"/>
  <c r="C404" i="8"/>
  <c r="C421" i="8"/>
  <c r="C437" i="8"/>
  <c r="C453" i="8"/>
  <c r="C472" i="8"/>
  <c r="C489" i="8"/>
  <c r="C507" i="8"/>
  <c r="C525" i="8"/>
  <c r="C545" i="8"/>
  <c r="C565" i="8"/>
  <c r="C597" i="8"/>
  <c r="C636" i="8"/>
  <c r="C676" i="8"/>
  <c r="C715" i="8"/>
  <c r="C771" i="8"/>
  <c r="C866" i="8"/>
  <c r="C982" i="8"/>
  <c r="C32" i="8"/>
  <c r="C38" i="8"/>
  <c r="C44" i="8"/>
  <c r="C50" i="8"/>
  <c r="C56" i="8"/>
  <c r="C62" i="8"/>
  <c r="C68" i="8"/>
  <c r="C74" i="8"/>
  <c r="C80" i="8"/>
  <c r="C86" i="8"/>
  <c r="C92" i="8"/>
  <c r="C98" i="8"/>
  <c r="C104" i="8"/>
  <c r="C110" i="8"/>
  <c r="C116" i="8"/>
  <c r="C122" i="8"/>
  <c r="C128" i="8"/>
  <c r="C134" i="8"/>
  <c r="C140" i="8"/>
  <c r="C146" i="8"/>
  <c r="C152" i="8"/>
  <c r="C158" i="8"/>
  <c r="C164" i="8"/>
  <c r="C170" i="8"/>
  <c r="C176" i="8"/>
  <c r="C182" i="8"/>
  <c r="C188" i="8"/>
  <c r="C194" i="8"/>
  <c r="C214" i="8"/>
  <c r="C227" i="8"/>
  <c r="C246" i="8"/>
  <c r="C261" i="8"/>
  <c r="C278" i="8"/>
  <c r="C294" i="8"/>
  <c r="C309" i="8"/>
  <c r="C326" i="8"/>
  <c r="C342" i="8"/>
  <c r="C357" i="8"/>
  <c r="C374" i="8"/>
  <c r="C390" i="8"/>
  <c r="C405" i="8"/>
  <c r="C422" i="8"/>
  <c r="C438" i="8"/>
  <c r="C454" i="8"/>
  <c r="C473" i="8"/>
  <c r="C490" i="8"/>
  <c r="C508" i="8"/>
  <c r="C526" i="8"/>
  <c r="C546" i="8"/>
  <c r="C568" i="8"/>
  <c r="C598" i="8"/>
  <c r="C637" i="8"/>
  <c r="C677" i="8"/>
  <c r="C716" i="8"/>
  <c r="C772" i="8"/>
  <c r="C868" i="8"/>
  <c r="C983" i="8"/>
  <c r="C208" i="8"/>
  <c r="C221" i="8"/>
  <c r="C234" i="8"/>
  <c r="C247" i="8"/>
  <c r="C264" i="8"/>
  <c r="C280" i="8"/>
  <c r="C295" i="8"/>
  <c r="C312" i="8"/>
  <c r="C328" i="8"/>
  <c r="C343" i="8"/>
  <c r="C360" i="8"/>
  <c r="C376" i="8"/>
  <c r="C391" i="8"/>
  <c r="C408" i="8"/>
  <c r="C424" i="8"/>
  <c r="C439" i="8"/>
  <c r="C458" i="8"/>
  <c r="C475" i="8"/>
  <c r="C491" i="8"/>
  <c r="C511" i="8"/>
  <c r="C528" i="8"/>
  <c r="C547" i="8"/>
  <c r="C570" i="8"/>
  <c r="C599" i="8"/>
  <c r="C639" i="8"/>
  <c r="C678" i="8"/>
  <c r="C717" i="8"/>
  <c r="C785" i="8"/>
  <c r="C885" i="8"/>
  <c r="C1000" i="8"/>
  <c r="C196" i="8"/>
  <c r="C209" i="8"/>
  <c r="C222" i="8"/>
  <c r="C235" i="8"/>
  <c r="C249" i="8"/>
  <c r="C266" i="8"/>
  <c r="C282" i="8"/>
  <c r="C297" i="8"/>
  <c r="C314" i="8"/>
  <c r="C330" i="8"/>
  <c r="C345" i="8"/>
  <c r="C362" i="8"/>
  <c r="C378" i="8"/>
  <c r="C393" i="8"/>
  <c r="C410" i="8"/>
  <c r="C426" i="8"/>
  <c r="C441" i="8"/>
  <c r="C460" i="8"/>
  <c r="C477" i="8"/>
  <c r="C494" i="8"/>
  <c r="C513" i="8"/>
  <c r="C532" i="8"/>
  <c r="C551" i="8"/>
  <c r="C572" i="8"/>
  <c r="C610" i="8"/>
  <c r="C649" i="8"/>
  <c r="C689" i="8"/>
  <c r="C728" i="8"/>
  <c r="C799" i="8"/>
  <c r="C904" i="8"/>
  <c r="H6" i="11"/>
  <c r="C40" i="8"/>
  <c r="C46" i="8"/>
  <c r="C52" i="8"/>
  <c r="C58" i="8"/>
  <c r="C64" i="8"/>
  <c r="C70" i="8"/>
  <c r="C76" i="8"/>
  <c r="C82" i="8"/>
  <c r="C88" i="8"/>
  <c r="C94" i="8"/>
  <c r="C100" i="8"/>
  <c r="C106" i="8"/>
  <c r="C112" i="8"/>
  <c r="C118" i="8"/>
  <c r="C124" i="8"/>
  <c r="C130" i="8"/>
  <c r="C136" i="8"/>
  <c r="C142" i="8"/>
  <c r="C148" i="8"/>
  <c r="C154" i="8"/>
  <c r="C166" i="8"/>
  <c r="C172" i="8"/>
  <c r="C178" i="8"/>
  <c r="C184" i="8"/>
  <c r="C190" i="8"/>
  <c r="C203" i="8"/>
  <c r="C216" i="8"/>
  <c r="C229" i="8"/>
  <c r="C268" i="8"/>
  <c r="C283" i="8"/>
  <c r="C300" i="8"/>
  <c r="C316" i="8"/>
  <c r="C331" i="8"/>
  <c r="C348" i="8"/>
  <c r="C364" i="8"/>
  <c r="C379" i="8"/>
  <c r="C396" i="8"/>
  <c r="C412" i="8"/>
  <c r="C427" i="8"/>
  <c r="C444" i="8"/>
  <c r="C462" i="8"/>
  <c r="C478" i="8"/>
  <c r="C497" i="8"/>
  <c r="C515" i="8"/>
  <c r="C533" i="8"/>
  <c r="C552" i="8"/>
  <c r="C573" i="8"/>
  <c r="C611" i="8"/>
  <c r="C651" i="8"/>
  <c r="C690" i="8"/>
  <c r="C729" i="8"/>
  <c r="C801" i="8"/>
  <c r="C906" i="8"/>
  <c r="C99" i="9"/>
  <c r="C15" i="9"/>
  <c r="C48" i="9"/>
  <c r="C61" i="9"/>
  <c r="C74" i="9"/>
  <c r="C87" i="9"/>
  <c r="C145" i="9"/>
  <c r="C169" i="9"/>
  <c r="C193" i="9"/>
  <c r="C237" i="9"/>
  <c r="C278" i="9"/>
  <c r="C330" i="9"/>
  <c r="C390" i="9"/>
  <c r="C508" i="9"/>
  <c r="C648" i="9"/>
  <c r="C795" i="9"/>
  <c r="C963" i="9"/>
  <c r="C283" i="9"/>
  <c r="C270" i="9"/>
  <c r="C257" i="9"/>
  <c r="C244" i="9"/>
  <c r="C227" i="9"/>
  <c r="C214" i="9"/>
  <c r="C491" i="9"/>
  <c r="C478" i="9"/>
  <c r="C465" i="9"/>
  <c r="C451" i="9"/>
  <c r="C438" i="9"/>
  <c r="C425" i="9"/>
  <c r="C412" i="9"/>
  <c r="C399" i="9"/>
  <c r="C386" i="9"/>
  <c r="C280" i="9"/>
  <c r="C267" i="9"/>
  <c r="C254" i="9"/>
  <c r="C241" i="9"/>
  <c r="C232" i="9"/>
  <c r="C219" i="9"/>
  <c r="C206" i="9"/>
  <c r="C985" i="9"/>
  <c r="C961" i="9"/>
  <c r="C934" i="9"/>
  <c r="C903" i="9"/>
  <c r="C876" i="9"/>
  <c r="C852" i="9"/>
  <c r="C822" i="9"/>
  <c r="C793" i="9"/>
  <c r="C771" i="9"/>
  <c r="C746" i="9"/>
  <c r="C720" i="9"/>
  <c r="C695" i="9"/>
  <c r="C673" i="9"/>
  <c r="C647" i="9"/>
  <c r="C621" i="9"/>
  <c r="C599" i="9"/>
  <c r="C574" i="9"/>
  <c r="C550" i="9"/>
  <c r="C527" i="9"/>
  <c r="C507" i="9"/>
  <c r="C483" i="9"/>
  <c r="C459" i="9"/>
  <c r="C439" i="9"/>
  <c r="C417" i="9"/>
  <c r="C393" i="9"/>
  <c r="C373" i="9"/>
  <c r="C352" i="9"/>
  <c r="C334" i="9"/>
  <c r="C313" i="9"/>
  <c r="C294" i="9"/>
  <c r="C274" i="9"/>
  <c r="C255" i="9"/>
  <c r="C235" i="9"/>
  <c r="C228" i="9"/>
  <c r="C984" i="9"/>
  <c r="C957" i="9"/>
  <c r="C933" i="9"/>
  <c r="C902" i="9"/>
  <c r="C874" i="9"/>
  <c r="C850" i="9"/>
  <c r="C821" i="9"/>
  <c r="C792" i="9"/>
  <c r="C767" i="9"/>
  <c r="C745" i="9"/>
  <c r="C719" i="9"/>
  <c r="C693" i="9"/>
  <c r="C671" i="9"/>
  <c r="C646" i="9"/>
  <c r="C618" i="9"/>
  <c r="C593" i="9"/>
  <c r="C573" i="9"/>
  <c r="C549" i="9"/>
  <c r="C525" i="9"/>
  <c r="C505" i="9"/>
  <c r="C482" i="9"/>
  <c r="C458" i="9"/>
  <c r="C435" i="9"/>
  <c r="C415" i="9"/>
  <c r="C391" i="9"/>
  <c r="C370" i="9"/>
  <c r="C351" i="9"/>
  <c r="C983" i="9"/>
  <c r="C953" i="9"/>
  <c r="C929" i="9"/>
  <c r="C901" i="9"/>
  <c r="C873" i="9"/>
  <c r="C843" i="9"/>
  <c r="C819" i="9"/>
  <c r="C791" i="9"/>
  <c r="C765" i="9"/>
  <c r="C743" i="9"/>
  <c r="C718" i="9"/>
  <c r="C690" i="9"/>
  <c r="C665" i="9"/>
  <c r="C645" i="9"/>
  <c r="C617" i="9"/>
  <c r="C591" i="9"/>
  <c r="C570" i="9"/>
  <c r="C547" i="9"/>
  <c r="C523" i="9"/>
  <c r="C501" i="9"/>
  <c r="C481" i="9"/>
  <c r="C457" i="9"/>
  <c r="C433" i="9"/>
  <c r="C982" i="9"/>
  <c r="C951" i="9"/>
  <c r="C924" i="9"/>
  <c r="C900" i="9"/>
  <c r="C870" i="9"/>
  <c r="C841" i="9"/>
  <c r="C817" i="9"/>
  <c r="C790" i="9"/>
  <c r="C762" i="9"/>
  <c r="C737" i="9"/>
  <c r="C717" i="9"/>
  <c r="C689" i="9"/>
  <c r="C663" i="9"/>
  <c r="C641" i="9"/>
  <c r="C616" i="9"/>
  <c r="C590" i="9"/>
  <c r="C566" i="9"/>
  <c r="C546" i="9"/>
  <c r="C522" i="9"/>
  <c r="C498" i="9"/>
  <c r="C479" i="9"/>
  <c r="C456" i="9"/>
  <c r="C432" i="9"/>
  <c r="C409" i="9"/>
  <c r="C389" i="9"/>
  <c r="C366" i="9"/>
  <c r="C348" i="9"/>
  <c r="C327" i="9"/>
  <c r="C309" i="9"/>
  <c r="C288" i="9"/>
  <c r="C269" i="9"/>
  <c r="C249" i="9"/>
  <c r="C226" i="9"/>
  <c r="C204" i="9"/>
  <c r="C198" i="9"/>
  <c r="C192" i="9"/>
  <c r="C186" i="9"/>
  <c r="C180" i="9"/>
  <c r="C174" i="9"/>
  <c r="C168" i="9"/>
  <c r="C162" i="9"/>
  <c r="C156" i="9"/>
  <c r="C150" i="9"/>
  <c r="C144" i="9"/>
  <c r="C138" i="9"/>
  <c r="C132" i="9"/>
  <c r="C126" i="9"/>
  <c r="C120" i="9"/>
  <c r="C114" i="9"/>
  <c r="C108" i="9"/>
  <c r="C102" i="9"/>
  <c r="C96" i="9"/>
  <c r="C981" i="9"/>
  <c r="C950" i="9"/>
  <c r="C922" i="9"/>
  <c r="C898" i="9"/>
  <c r="C869" i="9"/>
  <c r="C840" i="9"/>
  <c r="C813" i="9"/>
  <c r="C789" i="9"/>
  <c r="C761" i="9"/>
  <c r="C735" i="9"/>
  <c r="C713" i="9"/>
  <c r="C688" i="9"/>
  <c r="C662" i="9"/>
  <c r="C637" i="9"/>
  <c r="C615" i="9"/>
  <c r="C589" i="9"/>
  <c r="C564" i="9"/>
  <c r="C544" i="9"/>
  <c r="C521" i="9"/>
  <c r="C497" i="9"/>
  <c r="C474" i="9"/>
  <c r="C455" i="9"/>
  <c r="C431" i="9"/>
  <c r="C407" i="9"/>
  <c r="C387" i="9"/>
  <c r="C365" i="9"/>
  <c r="C347" i="9"/>
  <c r="C326" i="9"/>
  <c r="C307" i="9"/>
  <c r="C287" i="9"/>
  <c r="C268" i="9"/>
  <c r="C977" i="9"/>
  <c r="C949" i="9"/>
  <c r="C921" i="9"/>
  <c r="C891" i="9"/>
  <c r="C867" i="9"/>
  <c r="C839" i="9"/>
  <c r="C809" i="9"/>
  <c r="C785" i="9"/>
  <c r="C760" i="9"/>
  <c r="C734" i="9"/>
  <c r="C709" i="9"/>
  <c r="C687" i="9"/>
  <c r="C661" i="9"/>
  <c r="C635" i="9"/>
  <c r="C613" i="9"/>
  <c r="C588" i="9"/>
  <c r="C563" i="9"/>
  <c r="C540" i="9"/>
  <c r="C520" i="9"/>
  <c r="C496" i="9"/>
  <c r="C472" i="9"/>
  <c r="C453" i="9"/>
  <c r="C430" i="9"/>
  <c r="C406" i="9"/>
  <c r="C383" i="9"/>
  <c r="C364" i="9"/>
  <c r="C343" i="9"/>
  <c r="C325" i="9"/>
  <c r="C304" i="9"/>
  <c r="C286" i="9"/>
  <c r="C265" i="9"/>
  <c r="C246" i="9"/>
  <c r="C203" i="9"/>
  <c r="C197" i="9"/>
  <c r="C191" i="9"/>
  <c r="C185" i="9"/>
  <c r="C179" i="9"/>
  <c r="C173" i="9"/>
  <c r="C167" i="9"/>
  <c r="C161" i="9"/>
  <c r="C155" i="9"/>
  <c r="C149" i="9"/>
  <c r="C143" i="9"/>
  <c r="C137" i="9"/>
  <c r="C131" i="9"/>
  <c r="C125" i="9"/>
  <c r="C119" i="9"/>
  <c r="C113" i="9"/>
  <c r="C107" i="9"/>
  <c r="C101" i="9"/>
  <c r="C95" i="9"/>
  <c r="C89" i="9"/>
  <c r="C83" i="9"/>
  <c r="C77" i="9"/>
  <c r="C71" i="9"/>
  <c r="C65" i="9"/>
  <c r="C59" i="9"/>
  <c r="C53" i="9"/>
  <c r="C47" i="9"/>
  <c r="C41" i="9"/>
  <c r="C35" i="9"/>
  <c r="C29" i="9"/>
  <c r="C23" i="9"/>
  <c r="C17" i="9"/>
  <c r="C11" i="9"/>
  <c r="C5" i="9"/>
  <c r="C999" i="9"/>
  <c r="C972" i="9"/>
  <c r="C948" i="9"/>
  <c r="C918" i="9"/>
  <c r="C889" i="9"/>
  <c r="C865" i="9"/>
  <c r="C838" i="9"/>
  <c r="C807" i="9"/>
  <c r="C781" i="9"/>
  <c r="C759" i="9"/>
  <c r="C733" i="9"/>
  <c r="C707" i="9"/>
  <c r="C685" i="9"/>
  <c r="C660" i="9"/>
  <c r="C634" i="9"/>
  <c r="C609" i="9"/>
  <c r="C587" i="9"/>
  <c r="C562" i="9"/>
  <c r="C538" i="9"/>
  <c r="C518" i="9"/>
  <c r="C495" i="9"/>
  <c r="C471" i="9"/>
  <c r="C448" i="9"/>
  <c r="C429" i="9"/>
  <c r="C405" i="9"/>
  <c r="C381" i="9"/>
  <c r="C363" i="9"/>
  <c r="C341" i="9"/>
  <c r="C324" i="9"/>
  <c r="C302" i="9"/>
  <c r="C285" i="9"/>
  <c r="C263" i="9"/>
  <c r="C245" i="9"/>
  <c r="C216" i="9"/>
  <c r="C209" i="9"/>
  <c r="C998" i="9"/>
  <c r="C970" i="9"/>
  <c r="C946" i="9"/>
  <c r="C917" i="9"/>
  <c r="C888" i="9"/>
  <c r="C861" i="9"/>
  <c r="C837" i="9"/>
  <c r="C806" i="9"/>
  <c r="C779" i="9"/>
  <c r="C757" i="9"/>
  <c r="C732" i="9"/>
  <c r="C706" i="9"/>
  <c r="C681" i="9"/>
  <c r="C659" i="9"/>
  <c r="C633" i="9"/>
  <c r="C605" i="9"/>
  <c r="C585" i="9"/>
  <c r="C561" i="9"/>
  <c r="C537" i="9"/>
  <c r="C514" i="9"/>
  <c r="C494" i="9"/>
  <c r="C470" i="9"/>
  <c r="C446" i="9"/>
  <c r="C426" i="9"/>
  <c r="C403" i="9"/>
  <c r="C379" i="9"/>
  <c r="C361" i="9"/>
  <c r="C340" i="9"/>
  <c r="C322" i="9"/>
  <c r="C301" i="9"/>
  <c r="C282" i="9"/>
  <c r="C262" i="9"/>
  <c r="C243" i="9"/>
  <c r="C231" i="9"/>
  <c r="C223" i="9"/>
  <c r="C202" i="9"/>
  <c r="C196" i="9"/>
  <c r="C190" i="9"/>
  <c r="C184" i="9"/>
  <c r="C178" i="9"/>
  <c r="C172" i="9"/>
  <c r="C166" i="9"/>
  <c r="C160" i="9"/>
  <c r="C154" i="9"/>
  <c r="C148" i="9"/>
  <c r="C142" i="9"/>
  <c r="C997" i="9"/>
  <c r="C969" i="9"/>
  <c r="C939" i="9"/>
  <c r="C915" i="9"/>
  <c r="C887" i="9"/>
  <c r="C857" i="9"/>
  <c r="C833" i="9"/>
  <c r="C805" i="9"/>
  <c r="C778" i="9"/>
  <c r="C753" i="9"/>
  <c r="C731" i="9"/>
  <c r="C705" i="9"/>
  <c r="C677" i="9"/>
  <c r="C657" i="9"/>
  <c r="C630" i="9"/>
  <c r="C604" i="9"/>
  <c r="C579" i="9"/>
  <c r="C559" i="9"/>
  <c r="C535" i="9"/>
  <c r="C511" i="9"/>
  <c r="C492" i="9"/>
  <c r="C469" i="9"/>
  <c r="C445" i="9"/>
  <c r="C422" i="9"/>
  <c r="C402" i="9"/>
  <c r="C378" i="9"/>
  <c r="C360" i="9"/>
  <c r="C339" i="9"/>
  <c r="C321" i="9"/>
  <c r="C300" i="9"/>
  <c r="C281" i="9"/>
  <c r="C261" i="9"/>
  <c r="C242" i="9"/>
  <c r="C215" i="9"/>
  <c r="C208" i="9"/>
  <c r="C996" i="9"/>
  <c r="C966" i="9"/>
  <c r="C937" i="9"/>
  <c r="C913" i="9"/>
  <c r="C886" i="9"/>
  <c r="C855" i="9"/>
  <c r="C828" i="9"/>
  <c r="C804" i="9"/>
  <c r="C777" i="9"/>
  <c r="C749" i="9"/>
  <c r="C729" i="9"/>
  <c r="C702" i="9"/>
  <c r="C676" i="9"/>
  <c r="C651" i="9"/>
  <c r="C629" i="9"/>
  <c r="C603" i="9"/>
  <c r="C577" i="9"/>
  <c r="C557" i="9"/>
  <c r="C534" i="9"/>
  <c r="C510" i="9"/>
  <c r="C487" i="9"/>
  <c r="C468" i="9"/>
  <c r="C444" i="9"/>
  <c r="C420" i="9"/>
  <c r="C400" i="9"/>
  <c r="C9" i="9"/>
  <c r="C22" i="9"/>
  <c r="C42" i="9"/>
  <c r="C55" i="9"/>
  <c r="C68" i="9"/>
  <c r="C81" i="9"/>
  <c r="C94" i="9"/>
  <c r="C109" i="9"/>
  <c r="C116" i="9"/>
  <c r="C123" i="9"/>
  <c r="C130" i="9"/>
  <c r="C153" i="9"/>
  <c r="C177" i="9"/>
  <c r="C201" i="9"/>
  <c r="C210" i="9"/>
  <c r="C239" i="9"/>
  <c r="C289" i="9"/>
  <c r="C335" i="9"/>
  <c r="C394" i="9"/>
  <c r="C509" i="9"/>
  <c r="C649" i="9"/>
  <c r="C802" i="9"/>
  <c r="C965" i="9"/>
  <c r="C3" i="9"/>
  <c r="C16" i="9"/>
  <c r="C36" i="9"/>
  <c r="C49" i="9"/>
  <c r="C62" i="9"/>
  <c r="C75" i="9"/>
  <c r="C88" i="9"/>
  <c r="C146" i="9"/>
  <c r="C170" i="9"/>
  <c r="C194" i="9"/>
  <c r="C220" i="9"/>
  <c r="C229" i="9"/>
  <c r="C247" i="9"/>
  <c r="C291" i="9"/>
  <c r="C337" i="9"/>
  <c r="C396" i="9"/>
  <c r="C531" i="9"/>
  <c r="C674" i="9"/>
  <c r="C825" i="9"/>
  <c r="C987" i="9"/>
  <c r="C10" i="9"/>
  <c r="C30" i="9"/>
  <c r="C43" i="9"/>
  <c r="C56" i="9"/>
  <c r="C69" i="9"/>
  <c r="C82" i="9"/>
  <c r="C103" i="9"/>
  <c r="C110" i="9"/>
  <c r="C117" i="9"/>
  <c r="C124" i="9"/>
  <c r="C139" i="9"/>
  <c r="C163" i="9"/>
  <c r="C187" i="9"/>
  <c r="C211" i="9"/>
  <c r="C250" i="9"/>
  <c r="C295" i="9"/>
  <c r="C338" i="9"/>
  <c r="C413" i="9"/>
  <c r="C533" i="9"/>
  <c r="C675" i="9"/>
  <c r="C826" i="9"/>
  <c r="C994" i="9"/>
  <c r="C4" i="9"/>
  <c r="C24" i="9"/>
  <c r="C37" i="9"/>
  <c r="C50" i="9"/>
  <c r="C63" i="9"/>
  <c r="C76" i="9"/>
  <c r="C147" i="9"/>
  <c r="C171" i="9"/>
  <c r="C195" i="9"/>
  <c r="C221" i="9"/>
  <c r="C252" i="9"/>
  <c r="C298" i="9"/>
  <c r="C350" i="9"/>
  <c r="C418" i="9"/>
  <c r="C551" i="9"/>
  <c r="C699" i="9"/>
  <c r="C853" i="9"/>
  <c r="C18" i="9"/>
  <c r="C31" i="9"/>
  <c r="C44" i="9"/>
  <c r="C57" i="9"/>
  <c r="C70" i="9"/>
  <c r="C90" i="9"/>
  <c r="C97" i="9"/>
  <c r="C104" i="9"/>
  <c r="C111" i="9"/>
  <c r="C118" i="9"/>
  <c r="C133" i="9"/>
  <c r="C140" i="9"/>
  <c r="C164" i="9"/>
  <c r="C188" i="9"/>
  <c r="C256" i="9"/>
  <c r="C299" i="9"/>
  <c r="C353" i="9"/>
  <c r="C419" i="9"/>
  <c r="C553" i="9"/>
  <c r="C701" i="9"/>
  <c r="C854" i="9"/>
  <c r="C12" i="9"/>
  <c r="C25" i="9"/>
  <c r="C38" i="9"/>
  <c r="C51" i="9"/>
  <c r="C64" i="9"/>
  <c r="C84" i="9"/>
  <c r="C157" i="9"/>
  <c r="C181" i="9"/>
  <c r="C205" i="9"/>
  <c r="C213" i="9"/>
  <c r="C222" i="9"/>
  <c r="C258" i="9"/>
  <c r="C311" i="9"/>
  <c r="C354" i="9"/>
  <c r="C442" i="9"/>
  <c r="C575" i="9"/>
  <c r="C721" i="9"/>
  <c r="C881" i="9"/>
  <c r="E95" i="11"/>
  <c r="E81" i="11"/>
  <c r="C6" i="9"/>
  <c r="C19" i="9"/>
  <c r="C32" i="9"/>
  <c r="C45" i="9"/>
  <c r="C58" i="9"/>
  <c r="C78" i="9"/>
  <c r="C91" i="9"/>
  <c r="C98" i="9"/>
  <c r="C105" i="9"/>
  <c r="C112" i="9"/>
  <c r="C127" i="9"/>
  <c r="C134" i="9"/>
  <c r="C141" i="9"/>
  <c r="C165" i="9"/>
  <c r="C189" i="9"/>
  <c r="C233" i="9"/>
  <c r="C259" i="9"/>
  <c r="C312" i="9"/>
  <c r="C357" i="9"/>
  <c r="C443" i="9"/>
  <c r="C576" i="9"/>
  <c r="C723" i="9"/>
  <c r="C885" i="9"/>
  <c r="C13" i="9"/>
  <c r="C26" i="9"/>
  <c r="C39" i="9"/>
  <c r="C52" i="9"/>
  <c r="C72" i="9"/>
  <c r="C85" i="9"/>
  <c r="C158" i="9"/>
  <c r="C182" i="9"/>
  <c r="C271" i="9"/>
  <c r="C314" i="9"/>
  <c r="C367" i="9"/>
  <c r="C461" i="9"/>
  <c r="C601" i="9"/>
  <c r="C747" i="9"/>
  <c r="C905" i="9"/>
  <c r="C7" i="9"/>
  <c r="C20" i="9"/>
  <c r="C33" i="9"/>
  <c r="C46" i="9"/>
  <c r="C66" i="9"/>
  <c r="C79" i="9"/>
  <c r="C92" i="9"/>
  <c r="C106" i="9"/>
  <c r="C121" i="9"/>
  <c r="C128" i="9"/>
  <c r="C135" i="9"/>
  <c r="C151" i="9"/>
  <c r="C175" i="9"/>
  <c r="C199" i="9"/>
  <c r="C207" i="9"/>
  <c r="C234" i="9"/>
  <c r="C273" i="9"/>
  <c r="C315" i="9"/>
  <c r="C374" i="9"/>
  <c r="C466" i="9"/>
  <c r="C602" i="9"/>
  <c r="C748" i="9"/>
  <c r="C909" i="9"/>
  <c r="E20" i="11"/>
  <c r="E65" i="11"/>
  <c r="E108" i="11"/>
  <c r="E157" i="11"/>
  <c r="J14" i="11"/>
  <c r="J20" i="11"/>
  <c r="H27" i="11"/>
  <c r="J34" i="11"/>
  <c r="E50" i="11"/>
  <c r="E75" i="11"/>
  <c r="J91" i="11"/>
  <c r="E129" i="11"/>
  <c r="J157" i="11"/>
  <c r="E59" i="11"/>
  <c r="H75" i="11"/>
  <c r="J100" i="11"/>
  <c r="H129" i="11"/>
  <c r="E9" i="11"/>
  <c r="E15" i="11"/>
  <c r="E21" i="11"/>
  <c r="J28" i="11"/>
  <c r="E44" i="11"/>
  <c r="J85" i="11"/>
  <c r="H120" i="11"/>
  <c r="E150" i="11"/>
  <c r="J156" i="11"/>
  <c r="H15" i="11"/>
  <c r="E36" i="11"/>
  <c r="E60" i="11"/>
  <c r="E101" i="11"/>
  <c r="H150" i="11"/>
  <c r="H3" i="11"/>
  <c r="J10" i="11"/>
  <c r="E29" i="11"/>
  <c r="E45" i="11"/>
  <c r="H60" i="11"/>
  <c r="H69" i="11"/>
  <c r="E86" i="11"/>
  <c r="J23" i="11"/>
  <c r="E54" i="11"/>
  <c r="J74" i="11"/>
  <c r="J71" i="11"/>
  <c r="J68" i="11"/>
  <c r="J65" i="11"/>
  <c r="J62" i="11"/>
  <c r="J59" i="11"/>
  <c r="J56" i="11"/>
  <c r="J53" i="11"/>
  <c r="J50" i="11"/>
  <c r="J47" i="11"/>
  <c r="J44" i="11"/>
  <c r="J41" i="11"/>
  <c r="J38" i="11"/>
  <c r="J35" i="11"/>
  <c r="J32" i="11"/>
  <c r="J29" i="11"/>
  <c r="J26" i="11"/>
  <c r="H38" i="11"/>
  <c r="H35" i="11"/>
  <c r="H32" i="11"/>
  <c r="H29" i="11"/>
  <c r="H26" i="11"/>
  <c r="H23" i="11"/>
  <c r="H20" i="11"/>
  <c r="H17" i="11"/>
  <c r="H14" i="11"/>
  <c r="H11" i="11"/>
  <c r="H8" i="11"/>
  <c r="H5" i="11"/>
  <c r="E122" i="11"/>
  <c r="E119" i="11"/>
  <c r="E116" i="11"/>
  <c r="E113" i="11"/>
  <c r="E110" i="11"/>
  <c r="E107" i="11"/>
  <c r="J118" i="11"/>
  <c r="J115" i="11"/>
  <c r="J112" i="11"/>
  <c r="J109" i="11"/>
  <c r="J106" i="11"/>
  <c r="J103" i="11"/>
  <c r="H34" i="11"/>
  <c r="H31" i="11"/>
  <c r="H28" i="11"/>
  <c r="H25" i="11"/>
  <c r="H22" i="11"/>
  <c r="H19" i="11"/>
  <c r="H16" i="11"/>
  <c r="H13" i="11"/>
  <c r="H10" i="11"/>
  <c r="H7" i="11"/>
  <c r="H4" i="11"/>
  <c r="E37" i="11"/>
  <c r="E34" i="11"/>
  <c r="E31" i="11"/>
  <c r="E28" i="11"/>
  <c r="E25" i="11"/>
  <c r="E22" i="11"/>
  <c r="E19" i="11"/>
  <c r="E16" i="11"/>
  <c r="E13" i="11"/>
  <c r="E10" i="11"/>
  <c r="E7" i="11"/>
  <c r="H141" i="11"/>
  <c r="E120" i="11"/>
  <c r="H105" i="11"/>
  <c r="H84" i="11"/>
  <c r="J79" i="11"/>
  <c r="E74" i="11"/>
  <c r="E69" i="11"/>
  <c r="H48" i="11"/>
  <c r="J43" i="11"/>
  <c r="E38" i="11"/>
  <c r="E33" i="11"/>
  <c r="E23" i="11"/>
  <c r="H18" i="11"/>
  <c r="E14" i="11"/>
  <c r="H9" i="11"/>
  <c r="E5" i="11"/>
  <c r="J155" i="11"/>
  <c r="E141" i="11"/>
  <c r="H126" i="11"/>
  <c r="E105" i="11"/>
  <c r="H99" i="11"/>
  <c r="J94" i="11"/>
  <c r="E89" i="11"/>
  <c r="E84" i="11"/>
  <c r="H63" i="11"/>
  <c r="J58" i="11"/>
  <c r="E53" i="11"/>
  <c r="H147" i="11"/>
  <c r="E126" i="11"/>
  <c r="H111" i="11"/>
  <c r="E99" i="11"/>
  <c r="H78" i="11"/>
  <c r="J73" i="11"/>
  <c r="E68" i="11"/>
  <c r="E63" i="11"/>
  <c r="H42" i="11"/>
  <c r="J37" i="11"/>
  <c r="E32" i="11"/>
  <c r="E27" i="11"/>
  <c r="J22" i="11"/>
  <c r="J13" i="11"/>
  <c r="J4" i="11"/>
  <c r="E147" i="11"/>
  <c r="H132" i="11"/>
  <c r="E111" i="11"/>
  <c r="E104" i="11"/>
  <c r="H93" i="11"/>
  <c r="J88" i="11"/>
  <c r="E83" i="11"/>
  <c r="E78" i="11"/>
  <c r="H57" i="11"/>
  <c r="J52" i="11"/>
  <c r="E47" i="11"/>
  <c r="E42" i="11"/>
  <c r="J17" i="11"/>
  <c r="J8" i="11"/>
  <c r="E4" i="11"/>
  <c r="J153" i="11"/>
  <c r="E132" i="11"/>
  <c r="H117" i="11"/>
  <c r="E98" i="11"/>
  <c r="E93" i="11"/>
  <c r="H72" i="11"/>
  <c r="J67" i="11"/>
  <c r="E62" i="11"/>
  <c r="E57" i="11"/>
  <c r="H36" i="11"/>
  <c r="J31" i="11"/>
  <c r="E26" i="11"/>
  <c r="H21" i="11"/>
  <c r="E17" i="11"/>
  <c r="H12" i="11"/>
  <c r="E8" i="11"/>
  <c r="J160" i="11"/>
  <c r="E153" i="11"/>
  <c r="H138" i="11"/>
  <c r="E117" i="11"/>
  <c r="H87" i="11"/>
  <c r="J82" i="11"/>
  <c r="E77" i="11"/>
  <c r="E72" i="11"/>
  <c r="H51" i="11"/>
  <c r="J46" i="11"/>
  <c r="E41" i="11"/>
  <c r="E138" i="11"/>
  <c r="H123" i="11"/>
  <c r="H102" i="11"/>
  <c r="J97" i="11"/>
  <c r="E92" i="11"/>
  <c r="E87" i="11"/>
  <c r="H66" i="11"/>
  <c r="J61" i="11"/>
  <c r="E56" i="11"/>
  <c r="E51" i="11"/>
  <c r="H30" i="11"/>
  <c r="J25" i="11"/>
  <c r="J16" i="11"/>
  <c r="J7" i="11"/>
  <c r="E3" i="11"/>
  <c r="H144" i="11"/>
  <c r="E123" i="11"/>
  <c r="H108" i="11"/>
  <c r="E102" i="11"/>
  <c r="H81" i="11"/>
  <c r="J76" i="11"/>
  <c r="E71" i="11"/>
  <c r="E66" i="11"/>
  <c r="H45" i="11"/>
  <c r="J40" i="11"/>
  <c r="E35" i="11"/>
  <c r="E11" i="11"/>
  <c r="E30" i="11"/>
  <c r="H54" i="11"/>
  <c r="J70" i="11"/>
  <c r="E114" i="11"/>
  <c r="J5" i="11"/>
  <c r="J11" i="11"/>
  <c r="E18" i="11"/>
  <c r="E24" i="11"/>
  <c r="E39" i="11"/>
  <c r="E80" i="11"/>
  <c r="E96" i="11"/>
  <c r="H114" i="11"/>
  <c r="E144" i="11"/>
  <c r="C986" i="9"/>
  <c r="H24" i="11"/>
  <c r="H39" i="11"/>
  <c r="E48" i="11"/>
  <c r="J55" i="11"/>
  <c r="H96" i="11"/>
  <c r="E135" i="11"/>
  <c r="C217" i="9"/>
  <c r="C238" i="9"/>
  <c r="C251" i="9"/>
  <c r="C264" i="9"/>
  <c r="C277" i="9"/>
  <c r="C290" i="9"/>
  <c r="C303" i="9"/>
  <c r="C316" i="9"/>
  <c r="C329" i="9"/>
  <c r="C342" i="9"/>
  <c r="C355" i="9"/>
  <c r="C369" i="9"/>
  <c r="C382" i="9"/>
  <c r="C395" i="9"/>
  <c r="C408" i="9"/>
  <c r="C421" i="9"/>
  <c r="C434" i="9"/>
  <c r="C447" i="9"/>
  <c r="C460" i="9"/>
  <c r="C473" i="9"/>
  <c r="C486" i="9"/>
  <c r="C499" i="9"/>
  <c r="C513" i="9"/>
  <c r="C526" i="9"/>
  <c r="C539" i="9"/>
  <c r="C552" i="9"/>
  <c r="C565" i="9"/>
  <c r="C578" i="9"/>
  <c r="C592" i="9"/>
  <c r="C606" i="9"/>
  <c r="C622" i="9"/>
  <c r="C636" i="9"/>
  <c r="C650" i="9"/>
  <c r="C664" i="9"/>
  <c r="C678" i="9"/>
  <c r="C694" i="9"/>
  <c r="C708" i="9"/>
  <c r="C722" i="9"/>
  <c r="C736" i="9"/>
  <c r="C750" i="9"/>
  <c r="C766" i="9"/>
  <c r="C780" i="9"/>
  <c r="C794" i="9"/>
  <c r="C810" i="9"/>
  <c r="C827" i="9"/>
  <c r="C842" i="9"/>
  <c r="C858" i="9"/>
  <c r="C875" i="9"/>
  <c r="C890" i="9"/>
  <c r="C906" i="9"/>
  <c r="C923" i="9"/>
  <c r="C938" i="9"/>
  <c r="C954" i="9"/>
  <c r="C971" i="9"/>
  <c r="C988" i="9"/>
  <c r="C976" i="9"/>
  <c r="C964" i="9"/>
  <c r="C952" i="9"/>
  <c r="C940" i="9"/>
  <c r="C928" i="9"/>
  <c r="C916" i="9"/>
  <c r="C904" i="9"/>
  <c r="C892" i="9"/>
  <c r="C880" i="9"/>
  <c r="C868" i="9"/>
  <c r="C856" i="9"/>
  <c r="C844" i="9"/>
  <c r="C832" i="9"/>
  <c r="C820" i="9"/>
  <c r="C808" i="9"/>
  <c r="C796" i="9"/>
  <c r="C992" i="9"/>
  <c r="C980" i="9"/>
  <c r="C968" i="9"/>
  <c r="C956" i="9"/>
  <c r="C944" i="9"/>
  <c r="C932" i="9"/>
  <c r="C920" i="9"/>
  <c r="C908" i="9"/>
  <c r="C896" i="9"/>
  <c r="C884" i="9"/>
  <c r="C872" i="9"/>
  <c r="C860" i="9"/>
  <c r="C848" i="9"/>
  <c r="C836" i="9"/>
  <c r="C824" i="9"/>
  <c r="C812" i="9"/>
  <c r="C800" i="9"/>
  <c r="C788" i="9"/>
  <c r="C776" i="9"/>
  <c r="C764" i="9"/>
  <c r="C752" i="9"/>
  <c r="C740" i="9"/>
  <c r="C728" i="9"/>
  <c r="C716" i="9"/>
  <c r="C704" i="9"/>
  <c r="C692" i="9"/>
  <c r="C680" i="9"/>
  <c r="C668" i="9"/>
  <c r="C656" i="9"/>
  <c r="C644" i="9"/>
  <c r="C632" i="9"/>
  <c r="C620" i="9"/>
  <c r="C608" i="9"/>
  <c r="C596" i="9"/>
  <c r="C584" i="9"/>
  <c r="C572" i="9"/>
  <c r="C560" i="9"/>
  <c r="C548" i="9"/>
  <c r="C536" i="9"/>
  <c r="C524" i="9"/>
  <c r="C512" i="9"/>
  <c r="C500" i="9"/>
  <c r="C488" i="9"/>
  <c r="C476" i="9"/>
  <c r="C464" i="9"/>
  <c r="C452" i="9"/>
  <c r="C440" i="9"/>
  <c r="C428" i="9"/>
  <c r="C416" i="9"/>
  <c r="C404" i="9"/>
  <c r="C392" i="9"/>
  <c r="C380" i="9"/>
  <c r="C368" i="9"/>
  <c r="C356" i="9"/>
  <c r="C344" i="9"/>
  <c r="C332" i="9"/>
  <c r="C320" i="9"/>
  <c r="C308" i="9"/>
  <c r="C296" i="9"/>
  <c r="C284" i="9"/>
  <c r="C272" i="9"/>
  <c r="C260" i="9"/>
  <c r="C248" i="9"/>
  <c r="C236" i="9"/>
  <c r="C230" i="9"/>
  <c r="C224" i="9"/>
  <c r="C218" i="9"/>
  <c r="C212" i="9"/>
  <c r="C991" i="9"/>
  <c r="C979" i="9"/>
  <c r="C967" i="9"/>
  <c r="C955" i="9"/>
  <c r="C943" i="9"/>
  <c r="C931" i="9"/>
  <c r="C919" i="9"/>
  <c r="C907" i="9"/>
  <c r="C895" i="9"/>
  <c r="C883" i="9"/>
  <c r="C871" i="9"/>
  <c r="C859" i="9"/>
  <c r="C847" i="9"/>
  <c r="C835" i="9"/>
  <c r="C823" i="9"/>
  <c r="C811" i="9"/>
  <c r="C799" i="9"/>
  <c r="C787" i="9"/>
  <c r="C775" i="9"/>
  <c r="C763" i="9"/>
  <c r="C751" i="9"/>
  <c r="C739" i="9"/>
  <c r="C727" i="9"/>
  <c r="C715" i="9"/>
  <c r="C703" i="9"/>
  <c r="C691" i="9"/>
  <c r="C679" i="9"/>
  <c r="C667" i="9"/>
  <c r="C655" i="9"/>
  <c r="C643" i="9"/>
  <c r="C631" i="9"/>
  <c r="C619" i="9"/>
  <c r="C607" i="9"/>
  <c r="C595" i="9"/>
  <c r="C583" i="9"/>
  <c r="C225" i="9"/>
  <c r="C240" i="9"/>
  <c r="C253" i="9"/>
  <c r="C266" i="9"/>
  <c r="C279" i="9"/>
  <c r="C292" i="9"/>
  <c r="C305" i="9"/>
  <c r="C318" i="9"/>
  <c r="C331" i="9"/>
  <c r="C345" i="9"/>
  <c r="C358" i="9"/>
  <c r="C371" i="9"/>
  <c r="C384" i="9"/>
  <c r="C397" i="9"/>
  <c r="C410" i="9"/>
  <c r="C423" i="9"/>
  <c r="C436" i="9"/>
  <c r="C449" i="9"/>
  <c r="C462" i="9"/>
  <c r="C475" i="9"/>
  <c r="C489" i="9"/>
  <c r="C502" i="9"/>
  <c r="C515" i="9"/>
  <c r="C528" i="9"/>
  <c r="C541" i="9"/>
  <c r="C554" i="9"/>
  <c r="C567" i="9"/>
  <c r="C580" i="9"/>
  <c r="C594" i="9"/>
  <c r="C610" i="9"/>
  <c r="C624" i="9"/>
  <c r="C638" i="9"/>
  <c r="C652" i="9"/>
  <c r="C666" i="9"/>
  <c r="C682" i="9"/>
  <c r="C696" i="9"/>
  <c r="C710" i="9"/>
  <c r="C724" i="9"/>
  <c r="C738" i="9"/>
  <c r="C754" i="9"/>
  <c r="C768" i="9"/>
  <c r="C782" i="9"/>
  <c r="C797" i="9"/>
  <c r="C814" i="9"/>
  <c r="C829" i="9"/>
  <c r="C845" i="9"/>
  <c r="C862" i="9"/>
  <c r="C877" i="9"/>
  <c r="C893" i="9"/>
  <c r="C910" i="9"/>
  <c r="C925" i="9"/>
  <c r="C941" i="9"/>
  <c r="C958" i="9"/>
  <c r="C973" i="9"/>
  <c r="C989" i="9"/>
  <c r="C293" i="9"/>
  <c r="C306" i="9"/>
  <c r="C319" i="9"/>
  <c r="C333" i="9"/>
  <c r="C346" i="9"/>
  <c r="C359" i="9"/>
  <c r="C372" i="9"/>
  <c r="C385" i="9"/>
  <c r="C398" i="9"/>
  <c r="C411" i="9"/>
  <c r="C424" i="9"/>
  <c r="C437" i="9"/>
  <c r="C450" i="9"/>
  <c r="C463" i="9"/>
  <c r="C477" i="9"/>
  <c r="C490" i="9"/>
  <c r="C503" i="9"/>
  <c r="C516" i="9"/>
  <c r="C529" i="9"/>
  <c r="C542" i="9"/>
  <c r="C555" i="9"/>
  <c r="C568" i="9"/>
  <c r="C581" i="9"/>
  <c r="C597" i="9"/>
  <c r="C611" i="9"/>
  <c r="C625" i="9"/>
  <c r="C639" i="9"/>
  <c r="C653" i="9"/>
  <c r="C669" i="9"/>
  <c r="C683" i="9"/>
  <c r="C697" i="9"/>
  <c r="C711" i="9"/>
  <c r="C725" i="9"/>
  <c r="C741" i="9"/>
  <c r="C755" i="9"/>
  <c r="C769" i="9"/>
  <c r="C783" i="9"/>
  <c r="C798" i="9"/>
  <c r="C815" i="9"/>
  <c r="C830" i="9"/>
  <c r="C846" i="9"/>
  <c r="C863" i="9"/>
  <c r="C878" i="9"/>
  <c r="C894" i="9"/>
  <c r="C911" i="9"/>
  <c r="C926" i="9"/>
  <c r="C942" i="9"/>
  <c r="C959" i="9"/>
  <c r="C974" i="9"/>
  <c r="C990" i="9"/>
  <c r="C504" i="9"/>
  <c r="C517" i="9"/>
  <c r="C530" i="9"/>
  <c r="C543" i="9"/>
  <c r="C556" i="9"/>
  <c r="C569" i="9"/>
  <c r="C582" i="9"/>
  <c r="C598" i="9"/>
  <c r="C612" i="9"/>
  <c r="C626" i="9"/>
  <c r="C640" i="9"/>
  <c r="C654" i="9"/>
  <c r="C670" i="9"/>
  <c r="C684" i="9"/>
  <c r="C698" i="9"/>
  <c r="C712" i="9"/>
  <c r="C726" i="9"/>
  <c r="C742" i="9"/>
  <c r="C756" i="9"/>
  <c r="C770" i="9"/>
  <c r="C784" i="9"/>
  <c r="C801" i="9"/>
  <c r="C816" i="9"/>
  <c r="C831" i="9"/>
  <c r="C849" i="9"/>
  <c r="C864" i="9"/>
  <c r="C879" i="9"/>
  <c r="C897" i="9"/>
  <c r="C912" i="9"/>
  <c r="C927" i="9"/>
  <c r="C945" i="9"/>
  <c r="C960" i="9"/>
  <c r="C975" i="9"/>
  <c r="C993" i="9"/>
  <c r="C297" i="9"/>
  <c r="C310" i="9"/>
  <c r="C323" i="9"/>
  <c r="C336" i="9"/>
  <c r="C349" i="9"/>
  <c r="C362" i="9"/>
  <c r="C375" i="9"/>
  <c r="C388" i="9"/>
  <c r="C401" i="9"/>
  <c r="C414" i="9"/>
  <c r="C427" i="9"/>
  <c r="C441" i="9"/>
  <c r="C454" i="9"/>
  <c r="C467" i="9"/>
  <c r="C480" i="9"/>
  <c r="C493" i="9"/>
  <c r="C506" i="9"/>
  <c r="C519" i="9"/>
  <c r="C532" i="9"/>
  <c r="C545" i="9"/>
  <c r="C558" i="9"/>
  <c r="C571" i="9"/>
  <c r="C586" i="9"/>
  <c r="C600" i="9"/>
  <c r="C614" i="9"/>
  <c r="C628" i="9"/>
  <c r="C642" i="9"/>
  <c r="C658" i="9"/>
  <c r="C672" i="9"/>
  <c r="C686" i="9"/>
  <c r="C700" i="9"/>
  <c r="C714" i="9"/>
  <c r="C730" i="9"/>
  <c r="C744" i="9"/>
  <c r="C758" i="9"/>
  <c r="C772" i="9"/>
  <c r="C786" i="9"/>
  <c r="C803" i="9"/>
  <c r="C818" i="9"/>
  <c r="C834" i="9"/>
  <c r="C851" i="9"/>
  <c r="C866" i="9"/>
  <c r="C882" i="9"/>
  <c r="C899" i="9"/>
  <c r="C914" i="9"/>
  <c r="C930" i="9"/>
  <c r="C947" i="9"/>
  <c r="C962" i="9"/>
  <c r="C978" i="9"/>
  <c r="C995" i="9"/>
  <c r="J3" i="11"/>
  <c r="J6" i="11"/>
  <c r="J9" i="11"/>
  <c r="J12" i="11"/>
  <c r="J15" i="11"/>
  <c r="J18" i="11"/>
  <c r="J21" i="11"/>
  <c r="J24" i="11"/>
  <c r="J27" i="11"/>
  <c r="J30" i="11"/>
  <c r="J33" i="11"/>
  <c r="J36" i="11"/>
  <c r="J39" i="11"/>
  <c r="J42" i="11"/>
  <c r="J45" i="11"/>
  <c r="J48" i="11"/>
  <c r="J51" i="11"/>
  <c r="J54" i="11"/>
  <c r="J57" i="11"/>
  <c r="J60" i="11"/>
  <c r="J63" i="11"/>
  <c r="J66" i="11"/>
  <c r="J69" i="11"/>
  <c r="J72" i="11"/>
  <c r="J75" i="11"/>
  <c r="J78" i="11"/>
  <c r="J81" i="11"/>
  <c r="J84" i="11"/>
  <c r="J87" i="11"/>
  <c r="J90" i="11"/>
  <c r="J93" i="11"/>
  <c r="J96" i="11"/>
  <c r="J99" i="11"/>
  <c r="J102" i="11"/>
  <c r="J105" i="11"/>
  <c r="J108" i="11"/>
  <c r="J111" i="11"/>
  <c r="J114" i="11"/>
  <c r="J117" i="11"/>
  <c r="J120" i="11"/>
  <c r="J123" i="11"/>
  <c r="J126" i="11"/>
  <c r="J129" i="11"/>
  <c r="J132" i="11"/>
  <c r="J135" i="11"/>
  <c r="J138" i="11"/>
  <c r="J141" i="11"/>
  <c r="J144" i="11"/>
  <c r="J147" i="11"/>
  <c r="J150" i="11"/>
  <c r="E154" i="11"/>
  <c r="J158" i="11"/>
  <c r="E40" i="11"/>
  <c r="E43" i="11"/>
  <c r="E46" i="11"/>
  <c r="E49" i="11"/>
  <c r="E52" i="11"/>
  <c r="E55" i="11"/>
  <c r="E58" i="11"/>
  <c r="E61" i="11"/>
  <c r="E64" i="11"/>
  <c r="E67" i="11"/>
  <c r="E70" i="11"/>
  <c r="E73" i="11"/>
  <c r="E76" i="11"/>
  <c r="E79" i="11"/>
  <c r="E82" i="11"/>
  <c r="E85" i="11"/>
  <c r="E88" i="11"/>
  <c r="E91" i="11"/>
  <c r="E94" i="11"/>
  <c r="E97" i="11"/>
  <c r="E100" i="11"/>
  <c r="E103" i="11"/>
  <c r="E106" i="11"/>
  <c r="E109" i="11"/>
  <c r="E112" i="11"/>
  <c r="E115" i="11"/>
  <c r="E118" i="11"/>
  <c r="E121" i="11"/>
  <c r="E124" i="11"/>
  <c r="E127" i="11"/>
  <c r="E130" i="11"/>
  <c r="E133" i="11"/>
  <c r="E136" i="11"/>
  <c r="E139" i="11"/>
  <c r="E142" i="11"/>
  <c r="E145" i="11"/>
  <c r="E148" i="11"/>
  <c r="E151" i="11"/>
  <c r="J154" i="11"/>
  <c r="H37" i="11"/>
  <c r="H40" i="11"/>
  <c r="H43" i="11"/>
  <c r="H46" i="11"/>
  <c r="H49" i="11"/>
  <c r="H52" i="11"/>
  <c r="H55" i="11"/>
  <c r="H58" i="11"/>
  <c r="H61" i="11"/>
  <c r="H64" i="11"/>
  <c r="H67" i="11"/>
  <c r="H70" i="11"/>
  <c r="H73" i="11"/>
  <c r="H76" i="11"/>
  <c r="H79" i="11"/>
  <c r="H82" i="11"/>
  <c r="H85" i="11"/>
  <c r="H88" i="11"/>
  <c r="H91" i="11"/>
  <c r="H94" i="11"/>
  <c r="H97" i="11"/>
  <c r="H100" i="11"/>
  <c r="H103" i="11"/>
  <c r="H106" i="11"/>
  <c r="H109" i="11"/>
  <c r="H112" i="11"/>
  <c r="H115" i="11"/>
  <c r="H118" i="11"/>
  <c r="H121" i="11"/>
  <c r="H124" i="11"/>
  <c r="H127" i="11"/>
  <c r="H130" i="11"/>
  <c r="H133" i="11"/>
  <c r="H136" i="11"/>
  <c r="H139" i="11"/>
  <c r="H142" i="11"/>
  <c r="H145" i="11"/>
  <c r="H148" i="11"/>
  <c r="H151" i="11"/>
  <c r="J159" i="11"/>
  <c r="J121" i="11"/>
  <c r="J124" i="11"/>
  <c r="J127" i="11"/>
  <c r="J130" i="11"/>
  <c r="J133" i="11"/>
  <c r="J136" i="11"/>
  <c r="J139" i="11"/>
  <c r="J142" i="11"/>
  <c r="J145" i="11"/>
  <c r="J148" i="11"/>
  <c r="J151" i="11"/>
  <c r="E155" i="11"/>
  <c r="E125" i="11"/>
  <c r="E128" i="11"/>
  <c r="E131" i="11"/>
  <c r="E134" i="11"/>
  <c r="E137" i="11"/>
  <c r="E140" i="11"/>
  <c r="E143" i="11"/>
  <c r="E146" i="11"/>
  <c r="E149" i="11"/>
  <c r="E152" i="11"/>
  <c r="H41" i="11"/>
  <c r="H44" i="11"/>
  <c r="H47" i="11"/>
  <c r="H50" i="11"/>
  <c r="H53" i="11"/>
  <c r="H56" i="11"/>
  <c r="H59" i="11"/>
  <c r="H62" i="11"/>
  <c r="H65" i="11"/>
  <c r="H68" i="11"/>
  <c r="H71" i="11"/>
  <c r="H74" i="11"/>
  <c r="H77" i="11"/>
  <c r="H80" i="11"/>
  <c r="H83" i="11"/>
  <c r="H86" i="11"/>
  <c r="H89" i="11"/>
  <c r="H92" i="11"/>
  <c r="H95" i="11"/>
  <c r="H98" i="11"/>
  <c r="H101" i="11"/>
  <c r="H104" i="11"/>
  <c r="H107" i="11"/>
  <c r="H110" i="11"/>
  <c r="H113" i="11"/>
  <c r="H116" i="11"/>
  <c r="H119" i="11"/>
  <c r="H122" i="11"/>
  <c r="H125" i="11"/>
  <c r="H128" i="11"/>
  <c r="H131" i="11"/>
  <c r="H134" i="11"/>
  <c r="H137" i="11"/>
  <c r="H140" i="11"/>
  <c r="H143" i="11"/>
  <c r="H146" i="11"/>
  <c r="H149" i="11"/>
  <c r="H152" i="11"/>
  <c r="E156" i="11"/>
  <c r="J77" i="11"/>
  <c r="J80" i="11"/>
  <c r="J83" i="11"/>
  <c r="J86" i="11"/>
  <c r="J89" i="11"/>
  <c r="J92" i="11"/>
  <c r="J95" i="11"/>
  <c r="J98" i="11"/>
  <c r="J101" i="11"/>
  <c r="J104" i="11"/>
  <c r="J107" i="11"/>
  <c r="J110" i="11"/>
  <c r="J113" i="11"/>
  <c r="J116" i="11"/>
  <c r="J119" i="11"/>
  <c r="J122" i="11"/>
  <c r="J125" i="11"/>
  <c r="J128" i="11"/>
  <c r="J131" i="11"/>
  <c r="J134" i="11"/>
  <c r="J137" i="11"/>
  <c r="J140" i="11"/>
  <c r="J143" i="11"/>
  <c r="J146" i="11"/>
  <c r="J149" i="11"/>
  <c r="J152" i="11"/>
  <c r="BY820" i="1" l="1"/>
  <c r="D820" i="1" s="1"/>
  <c r="BY653" i="1"/>
  <c r="D653" i="1" s="1"/>
  <c r="BY833" i="1"/>
  <c r="D833" i="1" s="1"/>
  <c r="BY916" i="1"/>
  <c r="D916" i="1" s="1"/>
  <c r="BY687" i="1"/>
  <c r="D68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500-000001000000}">
      <text>
        <r>
          <rPr>
            <sz val="10"/>
            <color rgb="FF000000"/>
            <rFont val="Arial"/>
            <scheme val="minor"/>
          </rPr>
          <t>COLAR COLUNA D (COLABORADOR)
	-Vitória Corrêa da Silva de Souza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A00-000001000000}">
      <text>
        <r>
          <rPr>
            <sz val="10"/>
            <color rgb="FF000000"/>
            <rFont val="Arial"/>
            <scheme val="minor"/>
          </rPr>
          <t>COLAR LISTA ATUALIZADA AQUI
	-Luíza Barcellos</t>
        </r>
      </text>
    </comment>
  </commentList>
</comments>
</file>

<file path=xl/sharedStrings.xml><?xml version="1.0" encoding="utf-8"?>
<sst xmlns="http://schemas.openxmlformats.org/spreadsheetml/2006/main" count="36113" uniqueCount="1420">
  <si>
    <t>Horas Normais</t>
  </si>
  <si>
    <t>PROV.: 420 - DSR</t>
  </si>
  <si>
    <t>AD. Noturno</t>
  </si>
  <si>
    <t>Periculosidade</t>
  </si>
  <si>
    <t>SOMAR COM A PERICULOSIDADE!!!!</t>
  </si>
  <si>
    <t>UNIFCADO Reembolso Desc. Indev.</t>
  </si>
  <si>
    <t>Aux. Educação</t>
  </si>
  <si>
    <t>PROV.: 159 - Dissidio Retroativo</t>
  </si>
  <si>
    <t>juntar com SALÁRIO BASE!!!</t>
  </si>
  <si>
    <t>Gratificação</t>
  </si>
  <si>
    <t>Sobre Aviso</t>
  </si>
  <si>
    <t>Adicional de transferência</t>
  </si>
  <si>
    <t>PROV.: 296 - Adic. de Transferência/Aux. Viagem</t>
  </si>
  <si>
    <t>Comissão</t>
  </si>
  <si>
    <t>HE 50%</t>
  </si>
  <si>
    <t>HE 100%</t>
  </si>
  <si>
    <t>Reflexo DSR HE</t>
  </si>
  <si>
    <t>Reembolso Desc. Indev.</t>
  </si>
  <si>
    <t>PROV:. 433 - DEV DESCONTO INDEVIDO</t>
  </si>
  <si>
    <t>Salário Familia</t>
  </si>
  <si>
    <t>Insuficiencia de saldo</t>
  </si>
  <si>
    <t>Arredondamento</t>
  </si>
  <si>
    <t>Falta + DSR</t>
  </si>
  <si>
    <t>VA</t>
  </si>
  <si>
    <t>VT</t>
  </si>
  <si>
    <t>Adiantamento</t>
  </si>
  <si>
    <t>Insuficiencia de Saldo</t>
  </si>
  <si>
    <t>2 via de VT</t>
  </si>
  <si>
    <t>Plano Odontologico</t>
  </si>
  <si>
    <t>Contribuição sindical</t>
  </si>
  <si>
    <t>UNIFICADO COM 398 - FALTA + DSR</t>
  </si>
  <si>
    <t xml:space="preserve">Multa de Transito </t>
  </si>
  <si>
    <t>Plano de Saúde descontado na folha</t>
  </si>
  <si>
    <t>EXTRA</t>
  </si>
  <si>
    <t>Emprestimo (cred trab)</t>
  </si>
  <si>
    <t>INSS</t>
  </si>
  <si>
    <t>IRRF</t>
  </si>
  <si>
    <t>Pensão Alimenticia</t>
  </si>
  <si>
    <t>Pensão Alimenticia 2</t>
  </si>
  <si>
    <t>DESC.: 609 - Insuficiência de Saldo</t>
  </si>
  <si>
    <t>Plano de Saúde TOTAL (Titular+dependentes+cop.)</t>
  </si>
  <si>
    <t>Odontológico TOTAL (titular+dependentes)</t>
  </si>
  <si>
    <t>Locação/Sal. Contratual</t>
  </si>
  <si>
    <t>UNIFICADO COM AUXILIO VIAGEM</t>
  </si>
  <si>
    <t>UNIFICADO COM AD TRANSFERENCIA</t>
  </si>
  <si>
    <t>433 e 456 UNIFICADOS!!</t>
  </si>
  <si>
    <t>UNIFICADO COM DSR!!!</t>
  </si>
  <si>
    <t>DUPLICADO</t>
  </si>
  <si>
    <t>UNIFICADO AP+AQ</t>
  </si>
  <si>
    <t>UNIFICADO COM 699 - AU+AV+AW</t>
  </si>
  <si>
    <t>UNFICADO EM 920 - BB+BC</t>
  </si>
  <si>
    <t>CUSTO EMPRESA - VALORES DEPOSITADOS</t>
  </si>
  <si>
    <t>NOME/SÓLIDES</t>
  </si>
  <si>
    <t>DATA DEMISSÃO</t>
  </si>
  <si>
    <t>CONFERIR</t>
  </si>
  <si>
    <t>R$ Total Custos</t>
  </si>
  <si>
    <t>Referência</t>
  </si>
  <si>
    <t>CNPJ</t>
  </si>
  <si>
    <t>Matrícula</t>
  </si>
  <si>
    <t>Colaborador</t>
  </si>
  <si>
    <t>Função</t>
  </si>
  <si>
    <t>Admissão</t>
  </si>
  <si>
    <t>Sal. Contratual</t>
  </si>
  <si>
    <t>Observações</t>
  </si>
  <si>
    <t>PROV.: 001 - Salário Base</t>
  </si>
  <si>
    <t>PROV.: 014 - Férias Períodos Quebrados ou Cheios</t>
  </si>
  <si>
    <t>PROV.: 017 - Noturno 20%</t>
  </si>
  <si>
    <t>PROV.: 020 - Periculosidade 30%</t>
  </si>
  <si>
    <t>PROV.: 026 - Insalubridade 20%</t>
  </si>
  <si>
    <t xml:space="preserve">PROV.: 027 - Dif. Férias </t>
  </si>
  <si>
    <t>PROV.: 069 - Diferença de salario</t>
  </si>
  <si>
    <t>PROV.: 155 - Auxílio Creche/Educaçao</t>
  </si>
  <si>
    <t>PROV.: 159 - Dissidio Retroativo 1/3</t>
  </si>
  <si>
    <t>PROV:. 183- Acumulo de Função</t>
  </si>
  <si>
    <t>PROV.: 200 - Salário Maternidade</t>
  </si>
  <si>
    <t>PROV:. 231 - Devolução Ass Odontológica</t>
  </si>
  <si>
    <t>PROV.: 245 - Prêmio</t>
  </si>
  <si>
    <t>PROV.: 259 - Adicional de Horas Sobre Aviso</t>
  </si>
  <si>
    <t>PROV.: 296 - Adicional de Transferencia</t>
  </si>
  <si>
    <t>PROV.: 313 - Auxilio viagem 25%</t>
  </si>
  <si>
    <t>PROV.: 400 - Comissão</t>
  </si>
  <si>
    <t>PROV.: 401 - Hora Extra 50%</t>
  </si>
  <si>
    <t>PROV.: 402 - Hora Extra 100%</t>
  </si>
  <si>
    <t>PROV.: 420 - Repouso Remunerado</t>
  </si>
  <si>
    <t>PROV:. 433 - DEV DESCONTO INDEVIDO VT</t>
  </si>
  <si>
    <t>PROV.: 456 - Estorno de Provisão (Crédito Trabalhado)</t>
  </si>
  <si>
    <t>PROV.: 461 - DSR Sobre Comissões</t>
  </si>
  <si>
    <t>PROV.: 599 - Salário Família</t>
  </si>
  <si>
    <t>PROV.: 647 - DEVOLUÇÃO PLANO</t>
  </si>
  <si>
    <t>PROV.: 998 - Insuficiência de Saldo</t>
  </si>
  <si>
    <t>PROV.: 999 - Arredondamento</t>
  </si>
  <si>
    <t>R$ Proventos</t>
  </si>
  <si>
    <t>DESC.: 398 - Faltas em Dias</t>
  </si>
  <si>
    <t>DESC.: 600 - Alimentação</t>
  </si>
  <si>
    <t>DESC.: 604 - Vale Transporte</t>
  </si>
  <si>
    <t>DESC.: 606 - Adiantamento viagem</t>
  </si>
  <si>
    <t>DESC.: 610 - Arredondamento</t>
  </si>
  <si>
    <t>DESC.: 616 - Rio Card</t>
  </si>
  <si>
    <t>DESC.: 623 - Assistência Odontológica - Part.</t>
  </si>
  <si>
    <t>DESC.: 623 - Assistência Odontológica - Part. Dep.</t>
  </si>
  <si>
    <t>DESC.: 636 - Aux. Viagem</t>
  </si>
  <si>
    <t>DESC.: 645 - Contribuicao Assistencial</t>
  </si>
  <si>
    <t>DESC.: 674 - Desconto Repouso Remunerado</t>
  </si>
  <si>
    <t>DESC.: 681 - Desconto multa de transito</t>
  </si>
  <si>
    <t>DESC.: 698 - Outras Despesas Co-participação - Part.</t>
  </si>
  <si>
    <t>DESC.: 699 - Plano De Saúde Part.</t>
  </si>
  <si>
    <t>DESC.: 699 - Plano De Saúde - Part. Dep.</t>
  </si>
  <si>
    <t>DESC.: 701 - 13° Pago Durante o Ano (Desconto)</t>
  </si>
  <si>
    <t>DESC.: 711 - Empréstimo (Crédito Trabalhador) Parc.</t>
  </si>
  <si>
    <t>DESC.: 903 - INSS Folha</t>
  </si>
  <si>
    <t>DESC.: 914 - IRRF Folha</t>
  </si>
  <si>
    <t>DESC.: 920 - Pensao Alimenticia</t>
  </si>
  <si>
    <t>DESC.: 997 - Pensão</t>
  </si>
  <si>
    <t>DESC.: 998 - Insuficiência de Saldo</t>
  </si>
  <si>
    <t>R$ Descontos</t>
  </si>
  <si>
    <t>R$ Líquido</t>
  </si>
  <si>
    <t>Parcela 13º salário</t>
  </si>
  <si>
    <t>Parcela de Férias</t>
  </si>
  <si>
    <t>1/3 de Férias</t>
  </si>
  <si>
    <t>INSS Empresa</t>
  </si>
  <si>
    <t>FGTS</t>
  </si>
  <si>
    <t>Rest. Alimentação</t>
  </si>
  <si>
    <t>Rest. Transporte</t>
  </si>
  <si>
    <t>Rest. Plano de Saúde TOTAL</t>
  </si>
  <si>
    <t>SEGURO DE VIDA</t>
  </si>
  <si>
    <t>TREINAMENTOS</t>
  </si>
  <si>
    <t>EXAMES</t>
  </si>
  <si>
    <t>R$ Empresa</t>
  </si>
  <si>
    <t>Nome</t>
  </si>
  <si>
    <t>Rest. Plano de saúde</t>
  </si>
  <si>
    <t>Rest. Plano Odonto</t>
  </si>
  <si>
    <t>ALIMENTAÇÃO</t>
  </si>
  <si>
    <t>TRANSPORTE</t>
  </si>
  <si>
    <t>PLANO DE SAÚDE</t>
  </si>
  <si>
    <t>PLANO ODONTO</t>
  </si>
  <si>
    <t>DESC.: 699 - Plano De Saúde</t>
  </si>
  <si>
    <t>DESC.: 623 - Assistência Odontológica</t>
  </si>
  <si>
    <t>Total Proventos (R$)</t>
  </si>
  <si>
    <t>Total Descontos (R$)</t>
  </si>
  <si>
    <t>Valor Líquido (R$)</t>
  </si>
  <si>
    <t>Base INSS (R$)</t>
  </si>
  <si>
    <t>Alíquota INSS ()</t>
  </si>
  <si>
    <t>Base FGTS (R$)</t>
  </si>
  <si>
    <t>Valor FGTS (R$)</t>
  </si>
  <si>
    <t>Base IRRF (R$)</t>
  </si>
  <si>
    <t>07.391.921/0001-71</t>
  </si>
  <si>
    <t>ADRIANO SOUZA SANTOS</t>
  </si>
  <si>
    <t>TECNICO DE TELECOMUNI</t>
  </si>
  <si>
    <t>ALESSANDRO SOARES RIBEIRO</t>
  </si>
  <si>
    <t>MOTORISTA DE CARRO DE</t>
  </si>
  <si>
    <t>ALEX ANTONIO VICTORINO</t>
  </si>
  <si>
    <t>INSTALADOR JUNIOR</t>
  </si>
  <si>
    <t>ALEX SENA DE SOUZA</t>
  </si>
  <si>
    <t>TECNICO EM FIBRA OPTICA</t>
  </si>
  <si>
    <t>ALEXANDRE FERREIRA DE LIMA</t>
  </si>
  <si>
    <t>ELETRICISTA</t>
  </si>
  <si>
    <t>ALEXANDRE SOUZA DE ABREU</t>
  </si>
  <si>
    <t>INST REDES TELEMATICAS</t>
  </si>
  <si>
    <t>ALIENE FORAPANI LOPES</t>
  </si>
  <si>
    <t>TECNICO EM SEGURANCA</t>
  </si>
  <si>
    <t>Salário Maternidade</t>
  </si>
  <si>
    <t>ALLAM LUCAS MESQUITA DA SILVA</t>
  </si>
  <si>
    <t>ALLAN DELFIM DOS SANTOS</t>
  </si>
  <si>
    <t>AUX INST REDE TEL JR</t>
  </si>
  <si>
    <t>ANA BEATRIZ SAMPAIO TORRES DOS SANTOS</t>
  </si>
  <si>
    <t>ESTAGIARIO EM TELECOM</t>
  </si>
  <si>
    <t>ΑNA BEATRIZ SAMPAIO TORRES DC</t>
  </si>
  <si>
    <t>ANA BEATRIZ SOARES FERREIRA DE OLIVEIRA</t>
  </si>
  <si>
    <t>ΑNA BEATRIZ SOARES FERREIRA D</t>
  </si>
  <si>
    <t>ANDERSON PACHECO LOULA SALES</t>
  </si>
  <si>
    <t>Operador de Audio e Video</t>
  </si>
  <si>
    <t>ANDERSON PACHECO LOULA SALE</t>
  </si>
  <si>
    <t>ANDERSON SANTOS PROMMERCHENKEL</t>
  </si>
  <si>
    <t>ANDERSON SANTOS PROMMERCHE</t>
  </si>
  <si>
    <t>ANDERSON VIEIRA BARBOZA</t>
  </si>
  <si>
    <t>ANDRE LUIZ PEREIRA COSTA</t>
  </si>
  <si>
    <t>ANGÉLICA DE FRANÇA RAMOS</t>
  </si>
  <si>
    <t>ASSIST PROJETOS</t>
  </si>
  <si>
    <t>ANGELICA DE FRANCA RAMOS</t>
  </si>
  <si>
    <t>20.258.413/0001-88</t>
  </si>
  <si>
    <t>ANTONIO DIOGO DA SILVA TEIXEIRA</t>
  </si>
  <si>
    <t>TECNICO DE MANUTENCAC</t>
  </si>
  <si>
    <t>Férias</t>
  </si>
  <si>
    <t>ARTHUR CASSILHAS DA MATA</t>
  </si>
  <si>
    <t>Atestado</t>
  </si>
  <si>
    <t>ARTHUR CASSILHAS DA ΜΑΤΑ</t>
  </si>
  <si>
    <t>ARTHUR RODRIGUES RANGEL</t>
  </si>
  <si>
    <t>ARTHUR SOUZA LEMOS PINHEIRO</t>
  </si>
  <si>
    <t>ANALISTA DE TELECOMUN</t>
  </si>
  <si>
    <t>ARTUR OLIVEIRA CABRAL</t>
  </si>
  <si>
    <t>INSTALADOR</t>
  </si>
  <si>
    <t>AUREA CRISTINA DE OLIVEIRA BERNARDES</t>
  </si>
  <si>
    <t>AUREA CRISTINA DE OLIVEIRA BER</t>
  </si>
  <si>
    <t>BIANCA RODRIGUES DA SILVEIRA</t>
  </si>
  <si>
    <t>ASSISTENTE ADMINISTRAT</t>
  </si>
  <si>
    <t>BRUNA DE JESUS DA SILVA</t>
  </si>
  <si>
    <t>BRUNNO MARQUES ESPOSITO</t>
  </si>
  <si>
    <t>AUX TEC TELECOMUNICAC</t>
  </si>
  <si>
    <t>CARLOS DA SILVA SANTOS</t>
  </si>
  <si>
    <t>CARLOS EDUARDO DE MORAIS RODRIGUES JUNIOR</t>
  </si>
  <si>
    <t>CARLOS EDUARDO DE MORAIS ROL</t>
  </si>
  <si>
    <t>CARLOS EDUARDO SILVA DE SOUZA</t>
  </si>
  <si>
    <t>COORDENADOR DE TELEC</t>
  </si>
  <si>
    <t>CARLOS EDUARDO SILVA DE SOUZ</t>
  </si>
  <si>
    <t>CARLOS GOMES DA SILVA</t>
  </si>
  <si>
    <t>AUX. DE INSTALACAO DE R</t>
  </si>
  <si>
    <t>CARLOS ROBERTO MESQUITA</t>
  </si>
  <si>
    <t>CAUÃ BARBOSA DE CARVALHO</t>
  </si>
  <si>
    <t>CAUA BARBOSA DE CARVALHO</t>
  </si>
  <si>
    <t>CAUA VIEIRA LORENCINI ZANONI</t>
  </si>
  <si>
    <t>CLARA GABRIELLE NASCIMENTO FIEL</t>
  </si>
  <si>
    <t>Jovem Aprendiz em Op de St</t>
  </si>
  <si>
    <t>CLARA GABRIELLE NASCIMENTO FI</t>
  </si>
  <si>
    <t>CLERISTON CLEDSON GOMES DA SILVA</t>
  </si>
  <si>
    <t>CLERISTON CLEDSON GOMES DA S</t>
  </si>
  <si>
    <t>CLEVERSON BHERING CLARE JUNIOR</t>
  </si>
  <si>
    <t>ASSIST. SERVICE DESK</t>
  </si>
  <si>
    <t>CLEVERSON BHERING CLARE JUNIO</t>
  </si>
  <si>
    <t>DANIEL ANCHIETA BRAZIEL PETZOLD</t>
  </si>
  <si>
    <t>DANIEL ANCHIETA BRAZIEL PETZOL</t>
  </si>
  <si>
    <t>DANIEL DUARTE ALVES</t>
  </si>
  <si>
    <t>DAVI VASCONCELLOS MACEDO</t>
  </si>
  <si>
    <t>DIEGO CARLOS DA SILVA SANTOS</t>
  </si>
  <si>
    <t>DIEGO FERNANDES ALVES MARTINS</t>
  </si>
  <si>
    <t>ASSISTENTE COMERCIAL</t>
  </si>
  <si>
    <t>DIEGO FERNANDES ALVES MARTIN</t>
  </si>
  <si>
    <t>DOUGLAS DE SOUZA PAULO</t>
  </si>
  <si>
    <t>EDILEI SANTOS SILVA</t>
  </si>
  <si>
    <t>EDMILSON MENDES DE SOUZA</t>
  </si>
  <si>
    <t>TECNICO SEGURANÇA DO</t>
  </si>
  <si>
    <t>EDRIZIO SANTANA DA SILVA</t>
  </si>
  <si>
    <t>INSTALADOR PLENO</t>
  </si>
  <si>
    <t>EDUARDO FERREIRA DA MOTTA</t>
  </si>
  <si>
    <t>EDUARDO MENDES AVILA</t>
  </si>
  <si>
    <t>EDUARDO MENDES ÁVILA</t>
  </si>
  <si>
    <t>EMERSON ADAUTO DA SILVA</t>
  </si>
  <si>
    <t>EMERSON DA SILVA GOMES</t>
  </si>
  <si>
    <t>ANALISTA DE SISTEMAS</t>
  </si>
  <si>
    <t>EMILLY VITORIA CABRAL DANTAS</t>
  </si>
  <si>
    <t>ESTAGIÁRIO (A) TEC SEG T</t>
  </si>
  <si>
    <t>ENZO ALCÂNTARA CABRAL</t>
  </si>
  <si>
    <t>ENZO ALCANTARA CABRAL</t>
  </si>
  <si>
    <t>ESTHER VICTÓRIA DOS SANTOS FARIA</t>
  </si>
  <si>
    <t>ESTHER VICTORIA DOS SANTOS FA</t>
  </si>
  <si>
    <t>FABIANO DE OLIVEIRA MACHADO</t>
  </si>
  <si>
    <t>COORDENADOR DE SERVI</t>
  </si>
  <si>
    <t>FABRICIO LORENCINI ZANONI</t>
  </si>
  <si>
    <t>Inst emendador de redes tele</t>
  </si>
  <si>
    <t>FELIPE CORREA CONCEIÇÃO</t>
  </si>
  <si>
    <t>FELIPE GOMES SILVA</t>
  </si>
  <si>
    <t>FELIPE GOMES DA SILVA</t>
  </si>
  <si>
    <t>FELIPE TAVARES ARAUJO</t>
  </si>
  <si>
    <t>FELIPE TAVARES DE ARAUJO</t>
  </si>
  <si>
    <t>FELIPE VARGAS DE SOUZA</t>
  </si>
  <si>
    <t>FERNANDO MENDONÇA FERNANDES</t>
  </si>
  <si>
    <t>PRO LABORE</t>
  </si>
  <si>
    <t>FERNANDO MENDONCA FERNANDES</t>
  </si>
  <si>
    <t>FERNANDO PAIVA SILVA DE SOUZA</t>
  </si>
  <si>
    <t>TECNICO DE BROADCAST</t>
  </si>
  <si>
    <t>FILIPE DE SOUSA BOLONINI</t>
  </si>
  <si>
    <t>Eletricista Pleno</t>
  </si>
  <si>
    <t>FLAVIANO DE ALMEIDA DOS SANTOS</t>
  </si>
  <si>
    <t>Benefício</t>
  </si>
  <si>
    <t>FLAVIANO DE ALMEIDA DOS SANTO</t>
  </si>
  <si>
    <t>FRANCISCO DA SILVA ALVES</t>
  </si>
  <si>
    <t>GABRIEL DE ALMEIDA MONTEIRO</t>
  </si>
  <si>
    <t>GABRIEL SAMPAIO DE SOUSA</t>
  </si>
  <si>
    <t>GEORGIA MARIANA DA SILVA PEREIRA</t>
  </si>
  <si>
    <t>APRENDIZ ADMINISTRATIV</t>
  </si>
  <si>
    <t>GEORGIA MARIANA DA SILVA PERE</t>
  </si>
  <si>
    <t>GLAUBER RODRIGUES GOMES</t>
  </si>
  <si>
    <t>GLAUBERT RODRIGUES DE JESUS</t>
  </si>
  <si>
    <t>PEDREIRO</t>
  </si>
  <si>
    <t>GRAZIELLE VITORIA NEVES GOMES</t>
  </si>
  <si>
    <t>GUSTAVO MACHADO SOEIRO</t>
  </si>
  <si>
    <t>HUGO DE AQUINO VOLOTÃO</t>
  </si>
  <si>
    <t>HUGO DE AQUINO VOLOTAO</t>
  </si>
  <si>
    <t>IGOR BARROS DA SILVA</t>
  </si>
  <si>
    <t>IVAN DE MELLO</t>
  </si>
  <si>
    <t>JANILSON FERREIRA ACIOLI JUNIOR</t>
  </si>
  <si>
    <t>JANILSON FERREIRA ACIOLI JUNIOF</t>
  </si>
  <si>
    <t>JEANDERSON CRISTIAN DA SILVA TEIXEIRA</t>
  </si>
  <si>
    <t>JEANDERSON CRISTIAN DA SILVA T</t>
  </si>
  <si>
    <t>JENIFFER LUISA CHAGAS DA CONCEIÇÃO</t>
  </si>
  <si>
    <t>JENIFFER LUISA CHAGAS DA CONC</t>
  </si>
  <si>
    <t>JHEANCARLOS JESUS DA SILVA</t>
  </si>
  <si>
    <t>INSTALADOR DE REDES TE</t>
  </si>
  <si>
    <t>JOÃO GABRIEL DE LIMA PEREIRA</t>
  </si>
  <si>
    <t>JOAO GABRIEL DE LIMA PEREIRA</t>
  </si>
  <si>
    <t>JOAO PAULO TAVARES SILVA</t>
  </si>
  <si>
    <t>AUX. COMPRAS JR.</t>
  </si>
  <si>
    <t>JOÃO VICTOR VASCONCELLOS DE SOUSA</t>
  </si>
  <si>
    <t>ESTAGIARIO(A)</t>
  </si>
  <si>
    <t>JOAO VICTOR VASCONCELLOS DES</t>
  </si>
  <si>
    <t>JOÃO VITOR MOÇO SANTOS</t>
  </si>
  <si>
    <t>ESTAGIÁRIO (A)</t>
  </si>
  <si>
    <t>JOAO VITOR MOCO SANTOS</t>
  </si>
  <si>
    <t>JORGE LUIZ RAMOS JUNIOR</t>
  </si>
  <si>
    <t>SUPERVISOR TECNICO DE</t>
  </si>
  <si>
    <t>JOYCE DE OLIVEIRA MOTA</t>
  </si>
  <si>
    <t>ESTAGIÁRIO (A) AUXILIAR /</t>
  </si>
  <si>
    <t>JOYCE DE OLIVEIRA ΜΟΤΑ</t>
  </si>
  <si>
    <t>JUAN PATRICK MOURA NUNES</t>
  </si>
  <si>
    <t>JULIANA DA SILVA SILVEIRA</t>
  </si>
  <si>
    <t>APRENDIZ AUXILIAR DE ES</t>
  </si>
  <si>
    <t>KAIKE PENHA SOARES</t>
  </si>
  <si>
    <t>ΚΑIKE PENHA SOARES</t>
  </si>
  <si>
    <t>KALEB PINHEIRO DA MATA</t>
  </si>
  <si>
    <t>KALEB PINHEIRO DA MAΤΑ</t>
  </si>
  <si>
    <t>KANANDA SOARES DA CRUZ MORALES</t>
  </si>
  <si>
    <t>ΚANANDA SOARES DA CRUZ MORAI</t>
  </si>
  <si>
    <t>LARISSA LIMA DE MOURA</t>
  </si>
  <si>
    <t>ASSIST PROJETOS PLENO</t>
  </si>
  <si>
    <t>LEANDRO RANGEL DE OLIVEIRA</t>
  </si>
  <si>
    <t>LEANDRO SOUZA BRAUL</t>
  </si>
  <si>
    <t>ESTAGIARIO EM ENGENHA</t>
  </si>
  <si>
    <t>LENON MARTINS DOS SANTOS</t>
  </si>
  <si>
    <t>LEONARDO BEN SENOR CASALES MARQUES RIBAS</t>
  </si>
  <si>
    <t>LEONARDO BEN SENOR CASALES M</t>
  </si>
  <si>
    <t>LEONARDO DUARTE RANGEL</t>
  </si>
  <si>
    <t>SUPERVISOR TEC EM TELE</t>
  </si>
  <si>
    <t>LEONARDO NERI DE MELLO</t>
  </si>
  <si>
    <t>ANALISTA DE MANUTENÇÃ</t>
  </si>
  <si>
    <t>LINCON LIMA MATIAS</t>
  </si>
  <si>
    <t>LORRAINE SANTOS DA SILVA</t>
  </si>
  <si>
    <t>LUAN MODESTO PINTO</t>
  </si>
  <si>
    <t>LUAN TEIXEIRA DE SOUZA</t>
  </si>
  <si>
    <t>AUX TEC DE TELECOMUNIC</t>
  </si>
  <si>
    <t>LUCAS DE CARVALHO SOBRAL</t>
  </si>
  <si>
    <t>LUCAS DOS SANTOS GOULLART</t>
  </si>
  <si>
    <t>LUCAS PEREIRA DA SILVA</t>
  </si>
  <si>
    <t>LUCCA DE JESUS LOPES</t>
  </si>
  <si>
    <t>LUIZ CARLOS ASSIS</t>
  </si>
  <si>
    <t>Supervisor</t>
  </si>
  <si>
    <t>LUIZ CARLOS ROSA CARREIRO</t>
  </si>
  <si>
    <t>LUIZ FABRICIO BONFIM SOARES</t>
  </si>
  <si>
    <t>LUIZ GABRIEL DUARTE ALVES</t>
  </si>
  <si>
    <t>LUIZ HENRIQUE MENDONÇA DE SOUZA</t>
  </si>
  <si>
    <t>LUIZ HENRIQUE MENDONCA DE SOI</t>
  </si>
  <si>
    <t>LUIZA MENEGHELLI BARCELLOS</t>
  </si>
  <si>
    <t>Auxiliar de Controle</t>
  </si>
  <si>
    <t>MAGNON SILVA DE JESUS</t>
  </si>
  <si>
    <t>MAIARA GERMANO DOS SANTOS ARAUJO</t>
  </si>
  <si>
    <t>MAIARA GERMANO DOS SANTOS AF</t>
  </si>
  <si>
    <t>MARCELO JORGE ARAUJO COUTO</t>
  </si>
  <si>
    <t>MARCELO JORGE ARAUJO DO COU</t>
  </si>
  <si>
    <t>MARCELO MAHFOUD CERDEIRA</t>
  </si>
  <si>
    <t>MARCELO MENDONÇA BARROZO DA SILVA</t>
  </si>
  <si>
    <t>MARCELO MENDONCA BARROZO D.</t>
  </si>
  <si>
    <t>MARCOS URSULINO DA SILVA</t>
  </si>
  <si>
    <t>TECNICO EM MANUTENCA(</t>
  </si>
  <si>
    <t>MARIANA PASSAMANI SALAROLLI</t>
  </si>
  <si>
    <t>Técnico em segurança do tral</t>
  </si>
  <si>
    <t>MARIANA TAUFFER DE ALMEIDA VALADARES</t>
  </si>
  <si>
    <t>ANALISTA COMERCIAL</t>
  </si>
  <si>
    <t>MARIANA TAUFFER DE ALMEIDA VA</t>
  </si>
  <si>
    <t>MARIANE DA SILVA MELO</t>
  </si>
  <si>
    <t>MATHEUS FRANCO DA COSTA</t>
  </si>
  <si>
    <t>MATHEUS LUCAS BARBOSA DA SILVA</t>
  </si>
  <si>
    <t>MATHEUS LUCAS BARBOSA DA SILV</t>
  </si>
  <si>
    <t>MAURICIO LIMA DE ARAUJO</t>
  </si>
  <si>
    <t>MAYARA PIMENTEL DA SILVA</t>
  </si>
  <si>
    <t>ASSISTENTE FINANCEIRO:</t>
  </si>
  <si>
    <t>MAYCON GABRIEL SILVA DE SOUZA</t>
  </si>
  <si>
    <t>NADSON SANTOS DE JESUS</t>
  </si>
  <si>
    <t>NATÃ MARTINS FRANÇA</t>
  </si>
  <si>
    <t>NATA MARTINS FRANCA</t>
  </si>
  <si>
    <t>PABLO HENRIQUE DA SILVA MOURA</t>
  </si>
  <si>
    <t>PATRICK DIAS</t>
  </si>
  <si>
    <t>PATRICK ROBERTO DOS SANTOS MARTINS</t>
  </si>
  <si>
    <t>AUXILIAR DE COMPRAS</t>
  </si>
  <si>
    <t>PATRICK ROBERTO DOS SANTOS M</t>
  </si>
  <si>
    <t>PAULO HENRIQUE SOUZA DOS SANTOS</t>
  </si>
  <si>
    <t>AUXILIAR TECNICO DE TEL</t>
  </si>
  <si>
    <t>PAULO HENRIQUE SOUZA DOS SAN</t>
  </si>
  <si>
    <t>PEDRO HENRIQUE DA SILVA TEIXEIRA</t>
  </si>
  <si>
    <t>OFICIAL DE REDE PLENO</t>
  </si>
  <si>
    <t>PEDRO HENRIQUE DA SILVA TEIXEI</t>
  </si>
  <si>
    <t>PEDRO HENRIQUE LEMOS BONFIM</t>
  </si>
  <si>
    <t>RAFAEL CARDOSO LEITE</t>
  </si>
  <si>
    <t>RAFAEL SIMÕES SILVA</t>
  </si>
  <si>
    <t>RAFAEL SIMOES SILVA</t>
  </si>
  <si>
    <t>RAPHAEL DE SOUZA SANTORO</t>
  </si>
  <si>
    <t>SUPERVISOR DE MANUTEN</t>
  </si>
  <si>
    <t>REINALDO ALMEIDA DOS SANTOS</t>
  </si>
  <si>
    <t>RENAN PRATA MONTEIRO</t>
  </si>
  <si>
    <t>RENAN SALDANHA DUARTE</t>
  </si>
  <si>
    <t>RENATO DOS SANTOS SILVA</t>
  </si>
  <si>
    <t>RENATO RIBEIRO</t>
  </si>
  <si>
    <t>RICARDO DA SILVA RODRIGUES</t>
  </si>
  <si>
    <t>ANALISTA SISTEMAS</t>
  </si>
  <si>
    <t>ROBSON FERREIRA DA SILVA</t>
  </si>
  <si>
    <t>ROBSON LUIZ DE OLIVEIRA ALBUQUERQUE</t>
  </si>
  <si>
    <t>ROBSON LUIZ DE OLIVEIRA ALBUQU</t>
  </si>
  <si>
    <t>ROSANGELA LEMOS DO CARMO DE MELLO</t>
  </si>
  <si>
    <t>RUAN CARLOS DA SILVA DOS SANTOS</t>
  </si>
  <si>
    <t>AUXILIAR DE TELECOMUNI</t>
  </si>
  <si>
    <t>RUAN CARLOS DA SILVA DOS SANT</t>
  </si>
  <si>
    <t>RUANY CRISTINA DA COSTA ALVES BARCELOS</t>
  </si>
  <si>
    <t>GERENTE ADMINISTRATIV(</t>
  </si>
  <si>
    <t>RUANY CRISTINA DA COSTA ALVES</t>
  </si>
  <si>
    <t>RUBENS NUNES DA LUZ JUNIOR</t>
  </si>
  <si>
    <t>RUI ALVARENGA BARBOSA NETO</t>
  </si>
  <si>
    <t>COORDENADOR DE PROJE</t>
  </si>
  <si>
    <t>SAMUEL BASTOS MIGUEL</t>
  </si>
  <si>
    <t>SANDERSON SOARES ALVES</t>
  </si>
  <si>
    <t>SEBASTIÃO GESUINO GOMES FILHO</t>
  </si>
  <si>
    <t>SOLANO DOS SANTOS FONTES</t>
  </si>
  <si>
    <t>Supervisor de Projetos</t>
  </si>
  <si>
    <t>TELMO LEONARDO PAIVA BEZERRA</t>
  </si>
  <si>
    <t>THIAGO DA SILVA OLIVEIRA</t>
  </si>
  <si>
    <t>VALDECIR GOMES DE LIMA</t>
  </si>
  <si>
    <t>TECNICO ELETRONICO</t>
  </si>
  <si>
    <t>VALTER RODRIGUES DIAS</t>
  </si>
  <si>
    <t>VANDESON MONDEGO FLOR</t>
  </si>
  <si>
    <t>VICTOR LUCAS LOPES DE LIMA</t>
  </si>
  <si>
    <t>VICTÓRIA ROCIO PEREIRA</t>
  </si>
  <si>
    <t>VICTORIA ROCIO PEREIRA</t>
  </si>
  <si>
    <t>VINÍCIUS PINTO GALDINO DA SILVA</t>
  </si>
  <si>
    <t>VINICIUS PINTO GALDINO DA SILVA</t>
  </si>
  <si>
    <t>VITOR MARTINS DE OLIVEIRA MATTOS</t>
  </si>
  <si>
    <t>VITOR MARTINS DE OLIVEIRA MATT</t>
  </si>
  <si>
    <t>WANDERSON DE OLIVEIRA DUTRA</t>
  </si>
  <si>
    <t>WASHINGTON SANTOS OLIVEIRA DE ASSIS</t>
  </si>
  <si>
    <t>WASHINGTON SANTOS OLIVEIRA DI</t>
  </si>
  <si>
    <t>WELLINGTON CARVALHO PEREIRA</t>
  </si>
  <si>
    <t>AUXILIAR DE INSTALAÇÃO</t>
  </si>
  <si>
    <t>WILIAN SANTOS DE OLIVEIRA</t>
  </si>
  <si>
    <t>WILLIAN WALLACE MONTEIRO MENDONÇA</t>
  </si>
  <si>
    <t>WILLIAN WALLACE MONTEIRO DE M</t>
  </si>
  <si>
    <t>YAN LOPES TEIXEIRA</t>
  </si>
  <si>
    <t>ANALISTA COMERCIAL PLE</t>
  </si>
  <si>
    <t>TECNICO EM FIBRA OPTIC/</t>
  </si>
  <si>
    <t>Especialista em transmissão</t>
  </si>
  <si>
    <t>ESTAGIARIO EM TELECOMI</t>
  </si>
  <si>
    <t>CARLOS EDUARDO DE MORAIS ROD</t>
  </si>
  <si>
    <t>AUX TECNICO DE TELECOM</t>
  </si>
  <si>
    <t>FREDERICO TAVARES GOMES DA CUNHA</t>
  </si>
  <si>
    <t>FREDERICO TAVARES GOMES DA C</t>
  </si>
  <si>
    <t>GABRIELLA VARELA DE OLIVEIRA</t>
  </si>
  <si>
    <t>KANANDA SOARES DA CRUZ MORA</t>
  </si>
  <si>
    <t>LARISSA CRISTINNA SILVA DA COSTA</t>
  </si>
  <si>
    <t>LARISSA CRISTINNA SILVA DA COS</t>
  </si>
  <si>
    <t>MARCIO SILVA MASCARENHAS</t>
  </si>
  <si>
    <t>MATHEUS BARROS SIMIÃO FERREIRA</t>
  </si>
  <si>
    <t>MATHEUS BARROS SIMIAO FERREIF</t>
  </si>
  <si>
    <t>Especialista em transmissão:</t>
  </si>
  <si>
    <t>SEBASTIÃO MANOEL DE SOUZA</t>
  </si>
  <si>
    <t>SEBASTIAO MANOEL DE SOUZA</t>
  </si>
  <si>
    <t>TARCIS FRANCISCO MACHADO DA SILVA</t>
  </si>
  <si>
    <t>TARCIS FRANCISCO MACHADO DAS</t>
  </si>
  <si>
    <t>TIAGO DO NASCIMENTO MORAES</t>
  </si>
  <si>
    <t>VITÓRIA CORRÊA DA SILVA DE SOUZA</t>
  </si>
  <si>
    <t>APRENDIZ ARQUIVISTA</t>
  </si>
  <si>
    <t>VITORIA CORREA DA SILVA DE SOU</t>
  </si>
  <si>
    <t>TECNICO EM FIBRA OPTIC</t>
  </si>
  <si>
    <t>Salário Maternidade de 07/05/2025 até 03/09/2025</t>
  </si>
  <si>
    <t>Atestado de 06/08/2025 até 07/08/2025</t>
  </si>
  <si>
    <t>Atestado de 19/08/2025 até 20/08/2025</t>
  </si>
  <si>
    <t>Atestado de 01/08/2025 até 01/08/2025</t>
  </si>
  <si>
    <t>BRUNO DE MORAES LIMA</t>
  </si>
  <si>
    <t>Férias de 04/08/2025 até 23/08/2025</t>
  </si>
  <si>
    <t>Férias de 21/07/2025 até 09/08/2025</t>
  </si>
  <si>
    <t>Férias de 18/08/2025 até 16/09/2025</t>
  </si>
  <si>
    <t>Atestado de 28/08/2025 até 28/08/2025</t>
  </si>
  <si>
    <t>COORDENADOR DE SERVIK</t>
  </si>
  <si>
    <t>Atestado de 31/07/2025 até 01/08/2025</t>
  </si>
  <si>
    <t>FILIPE FERREIRA AGRA DE ARAUJO</t>
  </si>
  <si>
    <t>TEC DE MANUTENCAO</t>
  </si>
  <si>
    <t>Benefício a partir 22/06/2025</t>
  </si>
  <si>
    <t>Atestado de 13/08/2025 até 13/08/2025</t>
  </si>
  <si>
    <t>AUXILIAR ADM JR</t>
  </si>
  <si>
    <t>GIOVANNI MATOS STELAI GIRÃO</t>
  </si>
  <si>
    <t>AUX TEC MANUTENCAO</t>
  </si>
  <si>
    <t>Férias de 04/08/2025 até 02/09/2025</t>
  </si>
  <si>
    <t>IURY DOS SANTOS DA SILVA</t>
  </si>
  <si>
    <t>TÉC ELETRONICA JR</t>
  </si>
  <si>
    <t>Atestado de 05/08/2025 até 05/08/2025</t>
  </si>
  <si>
    <t>AUX DE ESCRITORIO JR</t>
  </si>
  <si>
    <t>Atestado de 25/08/2025 até 26/08/2025</t>
  </si>
  <si>
    <t>Atestado de 25/08/2025 até 25/08/2025</t>
  </si>
  <si>
    <t>COORDENADOR DE SERVI(</t>
  </si>
  <si>
    <t>Férias de 18/08/2025 até 01/09/2025</t>
  </si>
  <si>
    <t>ANALISTA DE MANUTENÇA</t>
  </si>
  <si>
    <t>LORENA VIEIRA DE CASTRO SILVA</t>
  </si>
  <si>
    <t>AUXILIAR DE ESCRITORIO</t>
  </si>
  <si>
    <t>Atestado de 17/08/2025 até 21/08/2025</t>
  </si>
  <si>
    <t>Atestado de 26/08/2025 até 26/08/2025</t>
  </si>
  <si>
    <t>MARCELLE DA COSTA COSTA</t>
  </si>
  <si>
    <t>Atestado de 11/08/2025 até 15/08/2025</t>
  </si>
  <si>
    <t>ASSISTENTE FINANCEIRO</t>
  </si>
  <si>
    <t>Férias de 11/08/2025 até 30/08/2025</t>
  </si>
  <si>
    <t>Férias de 17/07/2025 até 05/08/2025</t>
  </si>
  <si>
    <t>Benefício a partir 14/02/2012</t>
  </si>
  <si>
    <t>RODRIGO GUIMARÃES MARTINS</t>
  </si>
  <si>
    <t>Férias de 08/09/2025 até 07/10/2025</t>
  </si>
  <si>
    <t>ANDERSON BARBOSA PEREIRA</t>
  </si>
  <si>
    <t>Anderson Pacheco Loula Sales</t>
  </si>
  <si>
    <t>Anderson Santos Prommerchenkel</t>
  </si>
  <si>
    <t>Atestado de 02/09/2025</t>
  </si>
  <si>
    <t>Aurea Cristina de Oliveira Bernardes</t>
  </si>
  <si>
    <t>BEATRIZ MEIRA CUNHA</t>
  </si>
  <si>
    <t>AUXILIAR ADMINISTRATIVC</t>
  </si>
  <si>
    <t>Férias de 11/09/2025 até 30/09/2025</t>
  </si>
  <si>
    <t>Carlos Eduardo de Morais Rodrigues Junior</t>
  </si>
  <si>
    <t>Carlos Eduardo Silva de Souza</t>
  </si>
  <si>
    <t>CASSIANO FERREIRA MORAES</t>
  </si>
  <si>
    <t>CAUÃ DE FREITAS LEITE</t>
  </si>
  <si>
    <t>Cauã de Freitas Leite</t>
  </si>
  <si>
    <t>Clara Gabrielle Nascimento Fiel</t>
  </si>
  <si>
    <t>Cleriston Cledson Gomes da Silva</t>
  </si>
  <si>
    <t>Cleverson Bhering Clare Junior</t>
  </si>
  <si>
    <t>Daniel Anchieta Braziel Petzold</t>
  </si>
  <si>
    <t>DAVI ELIAS DA SILVA CARVALHO</t>
  </si>
  <si>
    <t>Férias de 01/09/2025 até 30/09/2025</t>
  </si>
  <si>
    <t>Atestado de 26/09/2025</t>
  </si>
  <si>
    <t>Eduardo Mendes Avila</t>
  </si>
  <si>
    <t>Enzo Alcântara Cabral</t>
  </si>
  <si>
    <t>Esther Victória dos Santos Faria</t>
  </si>
  <si>
    <t>Atestado de 15/09/2025 até 16/09/2025</t>
  </si>
  <si>
    <t>Felipe Correa Conceição</t>
  </si>
  <si>
    <t>Atestado de 11/09/2025 até 25/09/2025</t>
  </si>
  <si>
    <t>Felipe Gomes Silva</t>
  </si>
  <si>
    <t>Frederico Tavares Gomes da Cunha</t>
  </si>
  <si>
    <t>GABRIEL CARVALHO PEREIRA</t>
  </si>
  <si>
    <t>GABRIEL LIRA AUAD CARRIÓ</t>
  </si>
  <si>
    <t>Gabriel Lira Auad Carrió</t>
  </si>
  <si>
    <t>IURY CAUAM JESUS DA COSTA</t>
  </si>
  <si>
    <t>Jeanderson Cristian da Silva Teixeira</t>
  </si>
  <si>
    <t>Jeniffer Luisa Chagas da Conceição</t>
  </si>
  <si>
    <t>Férias de 15/09/2025 até 20/09/2025</t>
  </si>
  <si>
    <t>JHONNY FERREIRA MOREIRA</t>
  </si>
  <si>
    <t>JOÃO RODRIGUES PEREIRA</t>
  </si>
  <si>
    <t>João Rodrigues Pereira</t>
  </si>
  <si>
    <t>Atestado de 22/09/2025 até 23/09/2025</t>
  </si>
  <si>
    <t>JOSÉ LEONARDO PENHA PEREIRA</t>
  </si>
  <si>
    <t>SUPERVISOR DE ELETRICA</t>
  </si>
  <si>
    <t>José Leonardo Penha Pereira</t>
  </si>
  <si>
    <t>Kananda Soares da Cruz Morales</t>
  </si>
  <si>
    <t>Leonardo Ben Senor Casales Marques Ribas</t>
  </si>
  <si>
    <t>Marcelo Jorge Araujo Couto</t>
  </si>
  <si>
    <t>Marcelo Mendonça Barrozo da Silva</t>
  </si>
  <si>
    <t>MARCELO TADEU DE ANDRADE WAIANDT</t>
  </si>
  <si>
    <t>ANALISTA ADMINISTRATIVO</t>
  </si>
  <si>
    <t>Marcelo Tadeu de Andrade Waiandt</t>
  </si>
  <si>
    <t>TECNICO EM MANUTENCA</t>
  </si>
  <si>
    <t>Mariana Tauffer de Almeida Valadares</t>
  </si>
  <si>
    <t>MATHEUS BENÍCIO DE AZEVEDO CUNHA</t>
  </si>
  <si>
    <t>Matheus Benício de Azevedo Cunha</t>
  </si>
  <si>
    <t>PATRIC EUDES SILVA BASÍLIO</t>
  </si>
  <si>
    <t>Patric Eudes Silva Basílio</t>
  </si>
  <si>
    <t>Patrick Roberto dos Santos Martins</t>
  </si>
  <si>
    <t>PAULA SABOYA DA MATTA</t>
  </si>
  <si>
    <t>ROBERTO REGO JUNIOR</t>
  </si>
  <si>
    <t>GERENTE ADMINISTRATIV</t>
  </si>
  <si>
    <t>Atestado de 30/09/2025 até 03/10/2025</t>
  </si>
  <si>
    <t>Ruany Cristina da Costa Alves Barcelos</t>
  </si>
  <si>
    <t>Férias de 09/09/2025 até 22/09/2025</t>
  </si>
  <si>
    <t>AUXILIAR DE ALMOXARIFA</t>
  </si>
  <si>
    <t>Tarcis Francisco Machado da Silva</t>
  </si>
  <si>
    <t>THIAGO THIERRY FERNANDES FERREIRA DA SILVA</t>
  </si>
  <si>
    <t>Thiago Thierry Fernandes Ferreira da Silva</t>
  </si>
  <si>
    <t>VANDERBETY SÁ TAVARES</t>
  </si>
  <si>
    <t>VANILSON OLIVEIRA VERAS</t>
  </si>
  <si>
    <t>VITÓRIA LIMA DE SOUZA</t>
  </si>
  <si>
    <t>AUX. INSTALACAO DE R</t>
  </si>
  <si>
    <t>Washington Santos Oliveira de Assis</t>
  </si>
  <si>
    <t>WELLINGTON DA COSTA OLIVEIRA</t>
  </si>
  <si>
    <t>Willian Wallace Monteiro Mendonça</t>
  </si>
  <si>
    <t>AMANDA CRISTINA DE SOUZA ESTEVES</t>
  </si>
  <si>
    <t>ANDERSON FERREIRA SANTANA</t>
  </si>
  <si>
    <t>TECNICO DE MANUTENCAO</t>
  </si>
  <si>
    <t>ARTHUR TELES SILVA DE ANDRADE</t>
  </si>
  <si>
    <t>Gestor de telecomunicações</t>
  </si>
  <si>
    <t>DOUGLAS RODRIGUES DIAS</t>
  </si>
  <si>
    <t>JHOUBERTT DA SILVA QUINTANILHA</t>
  </si>
  <si>
    <t>AJUDANTE ELETRICISTA</t>
  </si>
  <si>
    <t>JOÃO LUCAS LIMA PEREIRA</t>
  </si>
  <si>
    <t>AJUDANTE DE ELETRICIST.</t>
  </si>
  <si>
    <t>JOSÉ FÁBIO ALVES DA SILVA</t>
  </si>
  <si>
    <t>JOSÉ MARCOS PEREIRA DA SILVA</t>
  </si>
  <si>
    <t>LEONARDO LUCIANO DA SILVA</t>
  </si>
  <si>
    <t>AUXILIAR DE CONTROLE</t>
  </si>
  <si>
    <t>Assistente Comercial Junior</t>
  </si>
  <si>
    <t>Oficial de Rede Senior</t>
  </si>
  <si>
    <t>THIAGO DE ASSIS DE ALMEIDA SANTOS</t>
  </si>
  <si>
    <t>AUXILIAR ADMINISTRATIVO</t>
  </si>
  <si>
    <t>AJUD DE PEDREIRO</t>
  </si>
  <si>
    <t>JOÃO DE JESUS MELONIO REIS</t>
  </si>
  <si>
    <t>LARA FERREIRA DA CONCEIÇÃO</t>
  </si>
  <si>
    <t>ANALISTA DE MANUTENÇÃO</t>
  </si>
  <si>
    <t>TECNICO EM MANUTENCAO</t>
  </si>
  <si>
    <t>Técnico em segurança do tra</t>
  </si>
  <si>
    <t>GERENTE ADMINISTRATIVO</t>
  </si>
  <si>
    <t>TECNICO DE MANUTENCAO JR</t>
  </si>
  <si>
    <t>ASSISTENTE ADMINISTRATIVO</t>
  </si>
  <si>
    <t>ASSISTENTE FINANCEIRO SENIOR</t>
  </si>
  <si>
    <t>EMPREGADO</t>
  </si>
  <si>
    <t>HORAS REFERÊNCIA</t>
  </si>
  <si>
    <t>H. NORMAIS/REFERÊNCIA</t>
  </si>
  <si>
    <t>H.PERIC./REFERÊNCIA</t>
  </si>
  <si>
    <t>R$ H.TOTAL PROJETO</t>
  </si>
  <si>
    <t>R$ HORAS NORMAIS</t>
  </si>
  <si>
    <t>R$ TOTAL HORAS NORMAIS</t>
  </si>
  <si>
    <t>R$ HORAS C/ PER.</t>
  </si>
  <si>
    <t>R$ TOTAL HORAS PERICULOSIDADE</t>
  </si>
  <si>
    <t>H/N PROJETO</t>
  </si>
  <si>
    <t>H/P PROJETO</t>
  </si>
  <si>
    <t>Vencimento</t>
  </si>
  <si>
    <t>Funcionário</t>
  </si>
  <si>
    <t>Acumulo de função</t>
  </si>
  <si>
    <t>Soma Proventos</t>
  </si>
  <si>
    <t xml:space="preserve">Adiantamento </t>
  </si>
  <si>
    <t>EXTRAS</t>
  </si>
  <si>
    <t>Soma Descontos</t>
  </si>
  <si>
    <t>Total Folha</t>
  </si>
  <si>
    <t>Rest. VA</t>
  </si>
  <si>
    <t>Rest. VT</t>
  </si>
  <si>
    <t>Rest. Plano</t>
  </si>
  <si>
    <t>Seguro de Vida</t>
  </si>
  <si>
    <t>Parcela 13 sálario</t>
  </si>
  <si>
    <t>1/3 de férias</t>
  </si>
  <si>
    <t>Valor Empresa</t>
  </si>
  <si>
    <t>Total dos gastos</t>
  </si>
  <si>
    <t>VA Depositado</t>
  </si>
  <si>
    <t>VT depositado</t>
  </si>
  <si>
    <t>Valor Plano de Saúde total</t>
  </si>
  <si>
    <t>colaboradores</t>
  </si>
  <si>
    <t>Encontra esse nome na sólides?</t>
  </si>
  <si>
    <t>Total horas úteis/referência</t>
  </si>
  <si>
    <t>Total horas normais/referência</t>
  </si>
  <si>
    <t>Total horas periculosidade/referência</t>
  </si>
  <si>
    <t>LISTA SÓLIDES</t>
  </si>
  <si>
    <t>DEMISSÃO EM</t>
  </si>
  <si>
    <t>COLABORADOR</t>
  </si>
  <si>
    <t>VALOR UNITÁRIO</t>
  </si>
  <si>
    <t>Nº NF</t>
  </si>
  <si>
    <t>REFERÊNCIA</t>
  </si>
  <si>
    <t>VENCIMENTO</t>
  </si>
  <si>
    <t>CATEGORIA</t>
  </si>
  <si>
    <t>FORNECEDOR</t>
  </si>
  <si>
    <t/>
  </si>
  <si>
    <t>RIOCARD</t>
  </si>
  <si>
    <t>AMANDA GOMES ALFENAS</t>
  </si>
  <si>
    <t>ANA CAROLINA MARQUES SERAFIM</t>
  </si>
  <si>
    <t>01/05/2025</t>
  </si>
  <si>
    <t>ANNA BEATRIZ DOS SANTOS CARNEIRO SILVA</t>
  </si>
  <si>
    <t>12/06/2025</t>
  </si>
  <si>
    <t>30/07/2025</t>
  </si>
  <si>
    <t>BRUNO DUTRA DE MACEDO</t>
  </si>
  <si>
    <t>13/06/2025</t>
  </si>
  <si>
    <t>10/06/2025</t>
  </si>
  <si>
    <t>02/06/2025</t>
  </si>
  <si>
    <t>Leandro Souza Braul</t>
  </si>
  <si>
    <t>09/06/2025</t>
  </si>
  <si>
    <t>31/07/2025</t>
  </si>
  <si>
    <t>15/08/2025</t>
  </si>
  <si>
    <t>10/07/2025</t>
  </si>
  <si>
    <t>02/07/2025</t>
  </si>
  <si>
    <t>01/09/2025</t>
  </si>
  <si>
    <t>ALISSON SANTOS DO NASCIMENTO</t>
  </si>
  <si>
    <t>GVBUS</t>
  </si>
  <si>
    <t>12/08/2025</t>
  </si>
  <si>
    <t>RUBERLAN ROCCON NOGUEIRA</t>
  </si>
  <si>
    <t>19/05/2025</t>
  </si>
  <si>
    <t>18/07/2025</t>
  </si>
  <si>
    <t>28/07/2025</t>
  </si>
  <si>
    <t>05/09/2025</t>
  </si>
  <si>
    <t>17/07/2025</t>
  </si>
  <si>
    <t>08/07/2025</t>
  </si>
  <si>
    <t>18/08/2025</t>
  </si>
  <si>
    <t>19/08/2025</t>
  </si>
  <si>
    <t>22/02/2025</t>
  </si>
  <si>
    <t>05/05/2025</t>
  </si>
  <si>
    <t>12/05/2025</t>
  </si>
  <si>
    <t>JAÉ</t>
  </si>
  <si>
    <t>EM CONTA</t>
  </si>
  <si>
    <t>Ana Beatriz Soares Ferreira de Oliveira</t>
  </si>
  <si>
    <t>Rafael Simões Silva</t>
  </si>
  <si>
    <t>Brunno Marques Esposito</t>
  </si>
  <si>
    <t>Natã Martins França</t>
  </si>
  <si>
    <t>Arthur Rodrigues Rangel</t>
  </si>
  <si>
    <t>Davi Vasconcellos Macedo</t>
  </si>
  <si>
    <t>Marcio Silva Mascarenhas</t>
  </si>
  <si>
    <t>Tarcis Francisco Machado Da Silva</t>
  </si>
  <si>
    <t>Iury dos Santos da Silva</t>
  </si>
  <si>
    <t>Giovanni Matos Stelai Girão</t>
  </si>
  <si>
    <t>Marcelle da Costa Costa</t>
  </si>
  <si>
    <t>Rodrigo Guimarães Martins</t>
  </si>
  <si>
    <t>Matheus Lucas Barbosa da Silva</t>
  </si>
  <si>
    <t>Patrick Dias</t>
  </si>
  <si>
    <t>Nadson Santos de Jesus</t>
  </si>
  <si>
    <t>Cauã Barbosa de Carvalho</t>
  </si>
  <si>
    <t>Larissa Cristinna Silva da Costa</t>
  </si>
  <si>
    <t>Gabriella Varela de Oliveira</t>
  </si>
  <si>
    <t>Vitória Lima de Souza</t>
  </si>
  <si>
    <t>Paula Saboya da Matta</t>
  </si>
  <si>
    <t>Beatriz Meira Cunha</t>
  </si>
  <si>
    <t>CAUA DE FREITAS LEITE</t>
  </si>
  <si>
    <t>GABRIEL LIRA AUAD CARRIO</t>
  </si>
  <si>
    <t>MATHEUS BENICIO DE AZEVEDO CUNHA</t>
  </si>
  <si>
    <t>JOSE FABIO ALVES DA SILVA</t>
  </si>
  <si>
    <t>JENIFFER LUISA CHAGAS DA CONCEICAO</t>
  </si>
  <si>
    <t>ESTHER VICTORIA DOS SANTOS FARIA</t>
  </si>
  <si>
    <t>FELIPE CORREA CONCEICAO</t>
  </si>
  <si>
    <t>MARCELO JORGE ARAUJO DO COUTO</t>
  </si>
  <si>
    <t>PATRIC EUDES SILVA BASILIO</t>
  </si>
  <si>
    <t>VITORIA LIMA DE SOUZA</t>
  </si>
  <si>
    <t>MARCELO MENDONCA BARROZO DA SILVA</t>
  </si>
  <si>
    <t>LUIZ HENRIQUE MENDONCA DE SOUZA</t>
  </si>
  <si>
    <t>MATHEUS BARROS SIMIAO FERREIRA</t>
  </si>
  <si>
    <t>SEBASTIAO GESUINO GOMES FILHO</t>
  </si>
  <si>
    <t>VITORIA CORREA DA SILVA DE SOUZA</t>
  </si>
  <si>
    <t>WILLIAN WALLACE MONTEIRO DE MENDONCA</t>
  </si>
  <si>
    <t>EDINEI SANTOS SILVA</t>
  </si>
  <si>
    <t>CAUÃ VIEIRA LORENCINI ZANONI</t>
  </si>
  <si>
    <t>Thiago de Assis de Almeida Santos</t>
  </si>
  <si>
    <t>José Fábio Alves da Silva</t>
  </si>
  <si>
    <t>Anderson Ferreira Santana</t>
  </si>
  <si>
    <t>Leonardo Luciano da Silva</t>
  </si>
  <si>
    <t>Arthur Teles Silva de Andrade</t>
  </si>
  <si>
    <t>Douglas Rodrigues Dias</t>
  </si>
  <si>
    <t>JENIFFER LUISA</t>
  </si>
  <si>
    <t>Anderson Ferreira</t>
  </si>
  <si>
    <t>Leonardo Luciano</t>
  </si>
  <si>
    <t>LARA FERREIRA DA CONCEICAO</t>
  </si>
  <si>
    <t>JOYCE DE OLIVEIRA</t>
  </si>
  <si>
    <t>Amanda Cristina de Souza Esteves</t>
  </si>
  <si>
    <t>Nº NF/PEDIDO</t>
  </si>
  <si>
    <t>39083510/25</t>
  </si>
  <si>
    <t>PLUXEE</t>
  </si>
  <si>
    <t>39086898/25</t>
  </si>
  <si>
    <t>39088672/25</t>
  </si>
  <si>
    <t>39081675/25</t>
  </si>
  <si>
    <t>39093533/25</t>
  </si>
  <si>
    <t>39168244/25</t>
  </si>
  <si>
    <t>39247690/25</t>
  </si>
  <si>
    <t>39205714/25</t>
  </si>
  <si>
    <t>39082046/25</t>
  </si>
  <si>
    <t>39075205/25</t>
  </si>
  <si>
    <t>39266507/25</t>
  </si>
  <si>
    <t>DAVI DOUGLAS BATISTA DOS SANTOS</t>
  </si>
  <si>
    <t>39396612/25</t>
  </si>
  <si>
    <t>39236793/25</t>
  </si>
  <si>
    <t>39394397/25</t>
  </si>
  <si>
    <t>39393817/25</t>
  </si>
  <si>
    <t>39395170/25</t>
  </si>
  <si>
    <t>39394927/25</t>
  </si>
  <si>
    <t>39379991/25</t>
  </si>
  <si>
    <t>39697293/25</t>
  </si>
  <si>
    <t>39490996/25</t>
  </si>
  <si>
    <t>39570509/25</t>
  </si>
  <si>
    <t>39516364/25</t>
  </si>
  <si>
    <t>39464918/25</t>
  </si>
  <si>
    <t>39696888/25</t>
  </si>
  <si>
    <t>39531047/25</t>
  </si>
  <si>
    <t>39613378/25</t>
  </si>
  <si>
    <t>39457750/25</t>
  </si>
  <si>
    <t>39580638/25</t>
  </si>
  <si>
    <t>39698138/25</t>
  </si>
  <si>
    <t>39697770/25</t>
  </si>
  <si>
    <t>39697676/25</t>
  </si>
  <si>
    <t>39691088/25</t>
  </si>
  <si>
    <t>39986061/25</t>
  </si>
  <si>
    <t>39957116/25</t>
  </si>
  <si>
    <t>40290265/25</t>
  </si>
  <si>
    <t>39824520/25</t>
  </si>
  <si>
    <t>39851792/25</t>
  </si>
  <si>
    <t>REFEIÇÃO</t>
  </si>
  <si>
    <t>Matheus Barros Simião Ferreira</t>
  </si>
  <si>
    <t>João Vitor Moço Santos</t>
  </si>
  <si>
    <t>40085881/25</t>
  </si>
  <si>
    <t>39954907/25</t>
  </si>
  <si>
    <t>39954167/25</t>
  </si>
  <si>
    <t>40191362/25</t>
  </si>
  <si>
    <t>40087134/25</t>
  </si>
  <si>
    <t>40291133/25</t>
  </si>
  <si>
    <t>39943386/25</t>
  </si>
  <si>
    <t>40166732/25</t>
  </si>
  <si>
    <t>39955733/25</t>
  </si>
  <si>
    <t>40129135/25</t>
  </si>
  <si>
    <t>40206863/25</t>
  </si>
  <si>
    <t>40087681/25</t>
  </si>
  <si>
    <t>Arthur Teles</t>
  </si>
  <si>
    <t>Douglas Rodrigues</t>
  </si>
  <si>
    <t>40288224/25</t>
  </si>
  <si>
    <t>RODRIGO GUIMARAES MARTINS</t>
  </si>
  <si>
    <t>KANANDA SOARES DA CRUZ MORAES</t>
  </si>
  <si>
    <t>40289160/25</t>
  </si>
  <si>
    <t>THIAGO THIERRY FERNANDES FERREIRA</t>
  </si>
  <si>
    <t>40264728/25</t>
  </si>
  <si>
    <t>40287849/25</t>
  </si>
  <si>
    <t>CARLOS EDUARDO DE MORAIS RODRIGUES JR</t>
  </si>
  <si>
    <t>WANDERSON OLIVEIRA DUTRA</t>
  </si>
  <si>
    <t>LEONARDO BEN SENOR CASALES MARQUES</t>
  </si>
  <si>
    <t>40599406/25</t>
  </si>
  <si>
    <t>40567706/25</t>
  </si>
  <si>
    <t>40592638/25</t>
  </si>
  <si>
    <t>40594708/25</t>
  </si>
  <si>
    <t>40592383/25</t>
  </si>
  <si>
    <t>40593554/25</t>
  </si>
  <si>
    <t>40669985/25</t>
  </si>
  <si>
    <t>40676892/25</t>
  </si>
  <si>
    <t>Lara Ferreira da Conceição</t>
  </si>
  <si>
    <t>CONFERIR/DEMITIDO EM</t>
  </si>
  <si>
    <t>SEGURO</t>
  </si>
  <si>
    <t>MET LIFE SEGURO</t>
  </si>
  <si>
    <t>DIEGO OLIVEIRA SILVA</t>
  </si>
  <si>
    <t>MET LIFE SEGURO DE VIDA</t>
  </si>
  <si>
    <t>ENNYA GOMES OLIVEIRA CAMPOS</t>
  </si>
  <si>
    <t>JOÃO PEDRO CARDOSO ARIO</t>
  </si>
  <si>
    <t>LUCIANO DA SILVA BARBOSA</t>
  </si>
  <si>
    <t>LUIS FERNANDO DE SOUZA LIMA</t>
  </si>
  <si>
    <t>RODRIGO CESAR MEIRELLES FERREIRA</t>
  </si>
  <si>
    <t>LUIZ TOSCANO DE BRITO JUNIOR</t>
  </si>
  <si>
    <t>NATAN ALEX LINS ALVES</t>
  </si>
  <si>
    <t>ROGER RODRIGUES DE OLIVEIRA</t>
  </si>
  <si>
    <t>ALLAM DELFIM DOS SANTOS</t>
  </si>
  <si>
    <t>ÁLLAM LUCAS MESQUITA DA SILVA</t>
  </si>
  <si>
    <t>BRUNNO MARQUES ESPORITO</t>
  </si>
  <si>
    <t>CLARA GABRIELLE NASCIMENTO</t>
  </si>
  <si>
    <t>FABRICIO LORENCINI ZARONI</t>
  </si>
  <si>
    <t>FILIPE DE SOUZA BALONINI</t>
  </si>
  <si>
    <t>GABRIEL SAMPAIO DE SOUZA</t>
  </si>
  <si>
    <t>JANILSON FERREIRA ACILOLI JR</t>
  </si>
  <si>
    <t>JOAO PEDRO CARDOSO ARIO</t>
  </si>
  <si>
    <t>MARCELO JORGE DE ARAUJO DO COUTO</t>
  </si>
  <si>
    <t>RUAN CARLOS DA SILVA SANTOS</t>
  </si>
  <si>
    <t>WILLIAN WALLACE MONTEIRO MENDONCA</t>
  </si>
  <si>
    <t>JOAO RODRIGUES PEREIRA FILHO</t>
  </si>
  <si>
    <t>JOSE LEONARDO PENHA PEREIRA</t>
  </si>
  <si>
    <t>ARTHUR TELES DA SILVA DE ANDRADE</t>
  </si>
  <si>
    <t>José Marcos Pereira da Silva</t>
  </si>
  <si>
    <t>JOSE MARCOS PEREIRA DA SILVA</t>
  </si>
  <si>
    <t>Allan Delfim dos Santos</t>
  </si>
  <si>
    <t>Allam Lucas Mesquita da Silva</t>
  </si>
  <si>
    <t>JOAO LUCAS LIMA PEREIRA</t>
  </si>
  <si>
    <t>TARSIS FRANCISCO MACHADO DA SILVA</t>
  </si>
  <si>
    <t>JOAO DE JESUS MELONIO REIS</t>
  </si>
  <si>
    <t>OBSERVAÇÃO</t>
  </si>
  <si>
    <t>Amil Assistencia Medica Internacional S.A.</t>
  </si>
  <si>
    <t>ANDERSON SANTOS</t>
  </si>
  <si>
    <t>AUREA CRISTINA DE OLIVEIRA</t>
  </si>
  <si>
    <t>LEONARDO BEN SENOR CASALES</t>
  </si>
  <si>
    <t>ROBSON LUIZ DE OLIVEIRA</t>
  </si>
  <si>
    <t>WILLIAN WALLACE MONTEIRO DE</t>
  </si>
  <si>
    <t>MARCELO MENDONCA BARROZO DA</t>
  </si>
  <si>
    <t>LUIZ CARLOS ROSA CAREIRO</t>
  </si>
  <si>
    <t>ANNA BEATRIZ DOS SANTOS CARNEIRO</t>
  </si>
  <si>
    <t>JENIFFER LUISA CHAGAS DA</t>
  </si>
  <si>
    <t>JEANDERSON CRISTIAN DA SILVA</t>
  </si>
  <si>
    <t>RODRIGO CESAR MEIRELLES</t>
  </si>
  <si>
    <t>EDUARDO MARTINS DE LUCENA</t>
  </si>
  <si>
    <t>VITOR DA SILVA MIRANDA</t>
  </si>
  <si>
    <t>JACSON DE LIMA LEANDRO</t>
  </si>
  <si>
    <t>FERNANDA GIOIA GONÇALVES VAZ</t>
  </si>
  <si>
    <t>FERNANDA GIOIA GONCALVES VAZ</t>
  </si>
  <si>
    <t>VICTOR HONORIO</t>
  </si>
  <si>
    <t>GUILHERME SIMOES DE CARVALHO</t>
  </si>
  <si>
    <t>GUILHERME SIMOES DE</t>
  </si>
  <si>
    <t>PATRICK ROBERTO DOS SANTOS</t>
  </si>
  <si>
    <t xml:space="preserve"> GLAUBER RODRIGUES GOMES</t>
  </si>
  <si>
    <t>WELLINGTON GOMES DE ANDRADE</t>
  </si>
  <si>
    <t xml:space="preserve"> SOLANO DOS SANTOS FONTES</t>
  </si>
  <si>
    <t>ASSOCIACAO DAS EMPRESAS E FUNCIONARIOS DO COMERCIO DE BENS E SERVICOS NO ESTADO</t>
  </si>
  <si>
    <t>ANGELICA DE FRANÇA RAMOS</t>
  </si>
  <si>
    <t>PATRICIA DE MELLO ALVES</t>
  </si>
  <si>
    <t>PRISCILA LEMOS DE MELLO RANGEL</t>
  </si>
  <si>
    <t>RONAM BOBBIO ROCHA</t>
  </si>
  <si>
    <t>TAXA ASSOCIATIVA</t>
  </si>
  <si>
    <t>615595-4</t>
  </si>
  <si>
    <t>646279-1</t>
  </si>
  <si>
    <t xml:space="preserve">PLANO DE SAÚDE </t>
  </si>
  <si>
    <t>GRUPO HOSPITALAR DO RIO DE JANEIRO LTDA</t>
  </si>
  <si>
    <t>NIVEA MARIA FELICIO DA MOTTA</t>
  </si>
  <si>
    <t>EVELYN ROSA DE SOUZA</t>
  </si>
  <si>
    <t>MARIE MEDEIROS RODRIGUES</t>
  </si>
  <si>
    <t>KAUE MEDEIROS RODRIGUES</t>
  </si>
  <si>
    <t>EDUARDA DE DEUS TEIXEIRA</t>
  </si>
  <si>
    <t>ARTHUR DE DEUS TEIXEIRA</t>
  </si>
  <si>
    <t>FABIOLA DE DEUS DA SILVA</t>
  </si>
  <si>
    <t>VALENTINA ARRUDA NERI</t>
  </si>
  <si>
    <t>LUCAS DE CARVALHO BARCELLOS</t>
  </si>
  <si>
    <t>LARA RIBEIRO VARGAS DE SOUZA</t>
  </si>
  <si>
    <t>AMANDA VERISSIMO CURCIO DA SILVA</t>
  </si>
  <si>
    <t>ISIS QUEIROGA ACIOLI</t>
  </si>
  <si>
    <t>ADRIANA CRISTINA LINS DOS SANTOS</t>
  </si>
  <si>
    <t>VALENTINA LINS DOS SANTOS FONTES</t>
  </si>
  <si>
    <t>LARYSSA BOMFIM MARTINS</t>
  </si>
  <si>
    <t>SOPHIA TAVARES DE JESUS LIMA</t>
  </si>
  <si>
    <t>DANIEL LEANDRO DE LIMA</t>
  </si>
  <si>
    <t>LAVINIA SANTOS BERNARDINO SANTORO</t>
  </si>
  <si>
    <t>RIAN BERNARDO RABELLO ADAUTO</t>
  </si>
  <si>
    <t xml:space="preserve"> FABIANO DE OLIVEIRA MACHADO </t>
  </si>
  <si>
    <t>Adriano Souza Santos</t>
  </si>
  <si>
    <t>Eduardo Ferreira da Motta</t>
  </si>
  <si>
    <t>Vinicius Pinto Galdino da Silva</t>
  </si>
  <si>
    <t>Pablo Henrique da Silva Moura</t>
  </si>
  <si>
    <t>Alexandre Souza de Abreu</t>
  </si>
  <si>
    <t>Carlos da Silva Santos</t>
  </si>
  <si>
    <t>Jorge Luiz Ramos Junior</t>
  </si>
  <si>
    <t>Luan Teixeira de Souza</t>
  </si>
  <si>
    <t>Wilian Santos de Oliveira</t>
  </si>
  <si>
    <t>Marcos Ursulino da Silva</t>
  </si>
  <si>
    <t>Robson Ferreira da Silva</t>
  </si>
  <si>
    <t>Glauber Rodrigues Gomes</t>
  </si>
  <si>
    <t>Reinaldo Almeida dos Santos</t>
  </si>
  <si>
    <t>Antonio Diogo da Silva Teixeira</t>
  </si>
  <si>
    <t>Robson Luiz de Oliveira Albuquerque</t>
  </si>
  <si>
    <t>Sanderson Soares Alves</t>
  </si>
  <si>
    <t>Andre Luiz Pereira Costa</t>
  </si>
  <si>
    <t>Carlos Roberto Mesquita</t>
  </si>
  <si>
    <t>Leonardo Neri de Mello</t>
  </si>
  <si>
    <t>Ruan Carlos da Silva dos Santos</t>
  </si>
  <si>
    <t>Luiza Meneghelli Barcellos</t>
  </si>
  <si>
    <t>Bruna de Jesus da Silva</t>
  </si>
  <si>
    <t>Felipe Vargas de Souza</t>
  </si>
  <si>
    <t>Victor Lucas Lopes de Lima</t>
  </si>
  <si>
    <t>Yan Lopes Teixeira</t>
  </si>
  <si>
    <t>Luiz Henrique Mendonca de Souza</t>
  </si>
  <si>
    <t>Willian Wallace Monteiro de Mendonca</t>
  </si>
  <si>
    <t>Alex Sena de Souza</t>
  </si>
  <si>
    <t>Emerson da Silva Gomes</t>
  </si>
  <si>
    <t>Fernando Paiva Silva de Souza</t>
  </si>
  <si>
    <t>Matheus Franco da Costa</t>
  </si>
  <si>
    <t>Douglas de Souza Paulo</t>
  </si>
  <si>
    <t>Marcelo Mendonca Barrozo da Silva</t>
  </si>
  <si>
    <t>Rubens Nunes da Luz Junior</t>
  </si>
  <si>
    <t>Janilson Ferreira Acioli Junior</t>
  </si>
  <si>
    <t>Luiz Carlos Rosa Carreiro</t>
  </si>
  <si>
    <t>Renan Prata Monteiro</t>
  </si>
  <si>
    <t>Solano dos Santos Fontes</t>
  </si>
  <si>
    <t>Luiz Gabriel Duarte Alves</t>
  </si>
  <si>
    <t>Diego Fernandes Alves Martins</t>
  </si>
  <si>
    <t>Lenon Martins dos Santos</t>
  </si>
  <si>
    <t>Gabriel Sampaio de Sousa</t>
  </si>
  <si>
    <t>Anna Beatriz dos Santos Carneiro Silva</t>
  </si>
  <si>
    <t>Lucas Pereira da Silva</t>
  </si>
  <si>
    <t>Marcelo Jorge Araujo do Couto</t>
  </si>
  <si>
    <t>Jeniffer Luisa Chagas da Conceicao</t>
  </si>
  <si>
    <t>Luan Modesto Pinto</t>
  </si>
  <si>
    <t>Georgia Mariana da Silva Pereira</t>
  </si>
  <si>
    <t>Pedro Henrique Lemos Bonfim</t>
  </si>
  <si>
    <t>Joao Paulo Tavares Silva</t>
  </si>
  <si>
    <t>Joao Pedro Cardoso Ario</t>
  </si>
  <si>
    <t>Telmo Leonardo Paiva Bezerra</t>
  </si>
  <si>
    <t>Alex Antonio Victorino</t>
  </si>
  <si>
    <t>Pedro Henrique da Silva Teixeira</t>
  </si>
  <si>
    <t>Edmilson Mendes de Souza</t>
  </si>
  <si>
    <t>Alessandro Soares Ribeiro</t>
  </si>
  <si>
    <t>Rodrigo Cesar Meirelles Ferreira</t>
  </si>
  <si>
    <t>Juan Patrick Moura Nunes</t>
  </si>
  <si>
    <t>Davi Douglas Batista dos Santos</t>
  </si>
  <si>
    <t>Maycon Gabriel Silva de Souza</t>
  </si>
  <si>
    <t>Eduardo Martins de Lucena</t>
  </si>
  <si>
    <t>Roger Rodrigues de Oliveira</t>
  </si>
  <si>
    <t>Vitor da Silva Miranda</t>
  </si>
  <si>
    <t>Jacson de Lima Leandro</t>
  </si>
  <si>
    <t>Lucas dos Santos Goullart</t>
  </si>
  <si>
    <t>Lucca de Jesus Lopes</t>
  </si>
  <si>
    <t>Lincon Lima Matias</t>
  </si>
  <si>
    <t>Samuel Bastos Miguel</t>
  </si>
  <si>
    <t>Artur Oliveira Cabral</t>
  </si>
  <si>
    <t>Alexandre Ferreira de Lima</t>
  </si>
  <si>
    <t>Grazielle Vitoria Neves Gomes</t>
  </si>
  <si>
    <t>Felipe Tavares de Araujo</t>
  </si>
  <si>
    <t>Lucas de Carvalho Sobral</t>
  </si>
  <si>
    <t>Raphael de Souza Santoro</t>
  </si>
  <si>
    <t>Ana Carolina Marques Serafim</t>
  </si>
  <si>
    <t>Emerson Adauto da Silva</t>
  </si>
  <si>
    <t>COM DESCONTO</t>
  </si>
  <si>
    <t>JOAO GABRIEL LIMA PEREIRA</t>
  </si>
  <si>
    <t>JOAO VITOR MOÇO SANTOS</t>
  </si>
  <si>
    <t xml:space="preserve"> EDUARDO MENDES AVILA</t>
  </si>
  <si>
    <t>RD MAYARA PIMENTEL</t>
  </si>
  <si>
    <t>RD BIANCA RODRIGUES</t>
  </si>
  <si>
    <t>RD MAYARA PIMENTEL - PLANO DE SAÚDE</t>
  </si>
  <si>
    <t>RD BIANCA RODRIGUES- PLANO DE SAÚDE</t>
  </si>
  <si>
    <t>RD ANTONIO DIOGO - Plano de saúde</t>
  </si>
  <si>
    <t>RD BIANCA RODRIGUES - Plano de saúde</t>
  </si>
  <si>
    <t>RD MAYARA PIMENTEL - Plano de saúde</t>
  </si>
  <si>
    <t>SULAMÉRICA</t>
  </si>
  <si>
    <t>IOF</t>
  </si>
  <si>
    <t>VITORIA CORREIA DA SILVA DE SOUZA</t>
  </si>
  <si>
    <t>ARTHUR C. MATA</t>
  </si>
  <si>
    <t>CAUA V. L. ZANONI</t>
  </si>
  <si>
    <t>ARTHUR OLIVEIRA CABRAL</t>
  </si>
  <si>
    <t>738653-2</t>
  </si>
  <si>
    <t>SEBASTIAO MANOEL SOUZA</t>
  </si>
  <si>
    <t>HAPVIDA ASSISTENCIA MEDICA S.A.</t>
  </si>
  <si>
    <t>JOÃO RODRIGUES PEREIRA FILHO</t>
  </si>
  <si>
    <t>VANILSON OLVEIRA VERAS</t>
  </si>
  <si>
    <t>CARLOS E D M R JUNIOR</t>
  </si>
  <si>
    <t xml:space="preserve"> ANDERSON BARBOSA PEREIRA </t>
  </si>
  <si>
    <t xml:space="preserve">  JHONNY FERREIRA MOREIRA</t>
  </si>
  <si>
    <t>JOAO RODRIGUES PEREIRA FILBO</t>
  </si>
  <si>
    <t>JOSE LEONARDO   PENHA  PEREIRA</t>
  </si>
  <si>
    <t xml:space="preserve"> VANDERBETY SA TAVARES  </t>
  </si>
  <si>
    <t xml:space="preserve">VANILSON OLIVEIRA VERAS    </t>
  </si>
  <si>
    <t>0000769233-9</t>
  </si>
  <si>
    <t>LEONARDO D. RANGEL</t>
  </si>
  <si>
    <t>PRORATA</t>
  </si>
  <si>
    <t>GABRIEL LIRA AUAD CORRIO</t>
  </si>
  <si>
    <t>PATRICK ROBERTO DOS SANTOS MARTIN</t>
  </si>
  <si>
    <t xml:space="preserve">Valor Fixo Mensal    </t>
  </si>
  <si>
    <t>GCMED CONSULT MEDICA S/S LTDA</t>
  </si>
  <si>
    <t>Valdecir Gomes de Lima</t>
  </si>
  <si>
    <t>Tiago do Nascimento Moraes</t>
  </si>
  <si>
    <t>Luiz Fabricio Bonfim Soares</t>
  </si>
  <si>
    <t>Victoria Rocio Pereira</t>
  </si>
  <si>
    <t>Fabiano de Oliveira Machado</t>
  </si>
  <si>
    <t>Arthur Souza Lemos Pinheiro</t>
  </si>
  <si>
    <t>Gabriel de Almeida Monteiro</t>
  </si>
  <si>
    <t>Leandro Rangel de Oliveira</t>
  </si>
  <si>
    <t>João Gabriel de Lima Pereira</t>
  </si>
  <si>
    <t>INATIVO</t>
  </si>
  <si>
    <t>Caio Barbosa de Carvalho</t>
  </si>
  <si>
    <t>Felipe Corrêa Conceição</t>
  </si>
  <si>
    <t>Juliana da Silva Silveira</t>
  </si>
  <si>
    <t>Maiara Germano dos Santos Araujo</t>
  </si>
  <si>
    <t>Joao Vitor Moço Santos</t>
  </si>
  <si>
    <t>Joao Victor Vasconcellos de Sousa</t>
  </si>
  <si>
    <t>Valor Fixo Mensal</t>
  </si>
  <si>
    <t>Paulo Henrique Souza dos Santos</t>
  </si>
  <si>
    <t>Alex Antônio Victorino</t>
  </si>
  <si>
    <t>Eduardo Mendes Ávila</t>
  </si>
  <si>
    <t>Matheus Barros Simiao Ferreira</t>
  </si>
  <si>
    <t>Marcos Jose Rodrigues da Silva</t>
  </si>
  <si>
    <t>Wellington Carvalho Pereira</t>
  </si>
  <si>
    <t>Rodrigo Guimaraes Martins</t>
  </si>
  <si>
    <t>Willian Wallace Monteiro de Mendonça</t>
  </si>
  <si>
    <t>Francisco da Silva Alves</t>
  </si>
  <si>
    <t>Lorena Vieira de Castro Silva</t>
  </si>
  <si>
    <t>Vitoria Correa da Silva de Souza</t>
  </si>
  <si>
    <t>João Paulo Tavares Silva</t>
  </si>
  <si>
    <t>Jeanderson Cristian da Silva Texeira</t>
  </si>
  <si>
    <t>LIDER MAIS SAUDE GESTAO EM MEDICINA E SEGURANCA DO TRABALHO LTDA</t>
  </si>
  <si>
    <t>DESCONTO DE 6,15%</t>
  </si>
  <si>
    <t>Sebastiao Manoel de Souza</t>
  </si>
  <si>
    <t>Leonardo Duarte Rangel</t>
  </si>
  <si>
    <t>Cauã Vieira Lorencini Zanoni</t>
  </si>
  <si>
    <t>Wanderson de Oliveira Dutra</t>
  </si>
  <si>
    <t>Vandeson Mondego Flor</t>
  </si>
  <si>
    <t>Jheancarlos Jesus da Silva</t>
  </si>
  <si>
    <t>Emilly Vitoria Cabral Dantas</t>
  </si>
  <si>
    <t>Filipe Ferreira Agra de Araujo</t>
  </si>
  <si>
    <t>Fabricio Lorencini Zanoni</t>
  </si>
  <si>
    <t>Anderson Vieira Barboza</t>
  </si>
  <si>
    <t>Kaleb Pinheiro da Mata</t>
  </si>
  <si>
    <t>Glaubert Rodrigues de Jesus</t>
  </si>
  <si>
    <t>Joyce de Oliveira Mota</t>
  </si>
  <si>
    <t>EXAME</t>
  </si>
  <si>
    <t>Mauricio Lima de Araújo</t>
  </si>
  <si>
    <t>Nata Martins França</t>
  </si>
  <si>
    <t>Lorraine Santos da Silva</t>
  </si>
  <si>
    <t>Bruno de Moraes Lima</t>
  </si>
  <si>
    <t>Matheus Benicio de Azevedo Cunha</t>
  </si>
  <si>
    <t>Giovanni Matos Stelai Girao</t>
  </si>
  <si>
    <t>Vitoria Lima de Souza</t>
  </si>
  <si>
    <t xml:space="preserve">Mauricio Lima de Araújo Eduardo Mendes Ávila
</t>
  </si>
  <si>
    <t xml:space="preserve"> Eduardo Mendes Ávila</t>
  </si>
  <si>
    <t xml:space="preserve">
Edmilson Mendes de Souza </t>
  </si>
  <si>
    <t xml:space="preserve">
Davi Vasconcellos Macedo</t>
  </si>
  <si>
    <t xml:space="preserve">
Rubens Nunes da Luz Junior
</t>
  </si>
  <si>
    <t xml:space="preserve">
Antonio Diogo da Silva Teixeira</t>
  </si>
  <si>
    <t>Edrizio Santana da Silva</t>
  </si>
  <si>
    <t>Gabriel Carvalho Pereira</t>
  </si>
  <si>
    <t>Roberto Rego Junior</t>
  </si>
  <si>
    <t>Davi Elias da Silva Carvalho</t>
  </si>
  <si>
    <t>Patric Eudes Silva Basilio</t>
  </si>
  <si>
    <t>Wellington da Costa Oliveira</t>
  </si>
  <si>
    <t>Juan Patrick Moura Nunes Leite</t>
  </si>
  <si>
    <t>Carlos Gomes da Silva</t>
  </si>
  <si>
    <t>Gabriel Lira Auad Carrio</t>
  </si>
  <si>
    <t>Caua de Freitas Leite</t>
  </si>
  <si>
    <t>Iury Cauam Jesus da Costa</t>
  </si>
  <si>
    <t xml:space="preserve">
Iury dos Santos da Silva</t>
  </si>
  <si>
    <t xml:space="preserve">
Solano dos Santos Fontes</t>
  </si>
  <si>
    <t>Flaviano de Almeida dos Santos</t>
  </si>
  <si>
    <t>Arthur Cassilhas da Mata</t>
  </si>
  <si>
    <t>Kaike Penha Soares</t>
  </si>
  <si>
    <t>Igor Barros da Silva</t>
  </si>
  <si>
    <t>CMTM MEDICINA DO TRABALHO LTDA</t>
  </si>
  <si>
    <t>VANDERBETY SA TAVARES</t>
  </si>
  <si>
    <t>Rafael Cardoso Leite</t>
  </si>
  <si>
    <t>Victória Rocio Pereira</t>
  </si>
  <si>
    <t>Renato Ribeiro</t>
  </si>
  <si>
    <t>Jose Fabio Alves da Silva</t>
  </si>
  <si>
    <t>Diego Carlos da Silva Santos</t>
  </si>
  <si>
    <t>Daniel Duarte Alves</t>
  </si>
  <si>
    <t>Valter Rodrigues Dias</t>
  </si>
  <si>
    <t>Mariane da Silva Melo</t>
  </si>
  <si>
    <t>VALOR FIXO MENSAL</t>
  </si>
  <si>
    <t>Aliene Forapani Lopes</t>
  </si>
  <si>
    <t>SL SERVICOS EM SEGURANCA E SAUDE NO TRABALHO LTDA</t>
  </si>
  <si>
    <t>Magnon Silva de Jesus</t>
  </si>
  <si>
    <t>Renato dos Santos Silva</t>
  </si>
  <si>
    <t>Luiz Carlos Assis</t>
  </si>
  <si>
    <t xml:space="preserve">Edmilson Mendes de Souza </t>
  </si>
  <si>
    <t xml:space="preserve">   Anderson Santos Prommerchenkel</t>
  </si>
  <si>
    <t xml:space="preserve">          Luiz Gabriel Duarte Alves</t>
  </si>
  <si>
    <t xml:space="preserve">                      Alexandre Souza de Abreu</t>
  </si>
  <si>
    <t xml:space="preserve">   Magnon Silva de Jesus</t>
  </si>
  <si>
    <t xml:space="preserve">  Douglas de Souza Paulo</t>
  </si>
  <si>
    <t xml:space="preserve">       Pablo Henrique da Silva Moura</t>
  </si>
  <si>
    <t xml:space="preserve">    Leandro Rangel de Oliveira</t>
  </si>
  <si>
    <t xml:space="preserve">  Marcos Ursulino da Silva</t>
  </si>
  <si>
    <t>ODONTOPREV S.A.</t>
  </si>
  <si>
    <t>DAIANA S VIEIRA LORENCINI ZANONI</t>
  </si>
  <si>
    <t>MONICA DA SILVA</t>
  </si>
  <si>
    <t>YGOR DE OLIVEIRA AQUINO</t>
  </si>
  <si>
    <t>LARISSA DE OLIVEIRA AQUINO</t>
  </si>
  <si>
    <t>DAIANA RAMALHO DA SILVA</t>
  </si>
  <si>
    <t>REGINA DE LIMA SOARES</t>
  </si>
  <si>
    <t>GISELE MARIA MESQUITA ALVARENGA</t>
  </si>
  <si>
    <t>IURY DAVI MESQUITA ALVARENGA</t>
  </si>
  <si>
    <t>IAN LUCA MESQUITA ALVARENGA</t>
  </si>
  <si>
    <t>ADRIELE PEREIRA DOS SANTOS DE SOUSA</t>
  </si>
  <si>
    <t>ANDREY SOUSA SANTOS</t>
  </si>
  <si>
    <t>ARTHUR SOUSA SANTOS</t>
  </si>
  <si>
    <t>ANNA BEATRIZ SANTOS CARNEIRO SILVA</t>
  </si>
  <si>
    <t>CAROLINA ALVES RANGEL</t>
  </si>
  <si>
    <t>ADRIANA C LINS SANTOS FONTES</t>
  </si>
  <si>
    <t>ALDA VALERIA XAVIER BARROS</t>
  </si>
  <si>
    <t>ZULEIDE DE ANDRADE RIBEIRO</t>
  </si>
  <si>
    <t>RUANY C COSTA ALVES BARCELOS</t>
  </si>
  <si>
    <t>JONATHAN MARTINS BARCELOS</t>
  </si>
  <si>
    <t>JEANDERSON CRISTIAN SILVA TEIXEIRA</t>
  </si>
  <si>
    <t>CARLOS EDUARDO MORAIS RODRIGUES JR</t>
  </si>
  <si>
    <t>PATRICIA LEANDRO DE LIMA</t>
  </si>
  <si>
    <t>JACIARA BATISTA PEREIRA COSTA</t>
  </si>
  <si>
    <t>MARIA EDUARDA MOREIRA SILVA</t>
  </si>
  <si>
    <t>ELAINE DA ENCARNACAO GASPAR DIAS</t>
  </si>
  <si>
    <t>BIANCA GASPAR DIAS</t>
  </si>
  <si>
    <t>KAMILLE GASPAR DIAS</t>
  </si>
  <si>
    <t>OS REEMBOLSOS NÃO ESTÃO CONSIDERADOS</t>
  </si>
  <si>
    <t>EMANUELLE CRISTINI DA SILVA SANTOS</t>
  </si>
  <si>
    <t>NATALY CRISTINE DA SILVA SANTOS</t>
  </si>
  <si>
    <t>STEPHANY GABRIELLY OLIVEIRA SANTOS</t>
  </si>
  <si>
    <t>JOAO VICTOR VASCONCELLOS DE SOUSA</t>
  </si>
  <si>
    <t>KATHARINE FERREIRA DE HOLANDA</t>
  </si>
  <si>
    <t>THIAGO T FERNANDES FERREIRA SILVA</t>
  </si>
  <si>
    <t>HABIL TREINAMENTOS</t>
  </si>
  <si>
    <t xml:space="preserve">RAFAEL SIMÕES SILVA
</t>
  </si>
  <si>
    <t xml:space="preserve">ARTUR OLIVEIRA CABRAL
</t>
  </si>
  <si>
    <t xml:space="preserve">Carlos Eduardo de Morais Rodrigues Junior
</t>
  </si>
  <si>
    <t xml:space="preserve">SEBASTIÃO MANOEL DE SOUZA
</t>
  </si>
  <si>
    <t xml:space="preserve">LEANDRO RANGEL DE OLIVEIRA
</t>
  </si>
  <si>
    <t xml:space="preserve">Carlos Eduardo de Morais Rodrigues Junior </t>
  </si>
  <si>
    <t xml:space="preserve">JHEANCARLOS JESUS DA SILVA
</t>
  </si>
  <si>
    <t>JB SERVICOS DE ASSESSORIA E CONSULTORIA EMPRESARIA</t>
  </si>
  <si>
    <t xml:space="preserve">Fernando Paiva Silva de Souza </t>
  </si>
  <si>
    <t>Luiz Henrique Mendonça de Souza</t>
  </si>
  <si>
    <t xml:space="preserve"> Artur Oliveira Cabral</t>
  </si>
  <si>
    <t xml:space="preserve">Alex Sena de Souza 
</t>
  </si>
  <si>
    <t>CENTRO DE INTEGRACAO EMPRESA ESCOLA DO E RIO DE JANEIRO</t>
  </si>
  <si>
    <t xml:space="preserve">ANNA BEATRIZ DOS SANTOS CARNEI
</t>
  </si>
  <si>
    <t>30/062025</t>
  </si>
  <si>
    <t>GEORGIA MARIANA DA SILVA PEREI</t>
  </si>
  <si>
    <t xml:space="preserve">CLARA GABRIELLE NASCIMENTO FIE
</t>
  </si>
  <si>
    <t>GAMA FORTE</t>
  </si>
  <si>
    <t>TREINAMENTO</t>
  </si>
  <si>
    <t xml:space="preserve">Tiago do Nascimento Moraes
</t>
  </si>
  <si>
    <t>Francisco Machado da Silva</t>
  </si>
  <si>
    <t>Larissa Lima de Moura</t>
  </si>
  <si>
    <t xml:space="preserve">Larissa Cristinna Silva da Costa </t>
  </si>
  <si>
    <t>Matheus Barros Simião
Ferreira</t>
  </si>
  <si>
    <t xml:space="preserve">Emerson da Silva Gomes </t>
  </si>
  <si>
    <t xml:space="preserve">JULIANA DA SILVA SILVEIRA
</t>
  </si>
  <si>
    <t>VITORIA CORREA SA SILVA DE SOU</t>
  </si>
  <si>
    <t>Mills Locacao, Servicos e Logistica S. A.</t>
  </si>
  <si>
    <t>ROBSON ALBUQUERQUE</t>
  </si>
  <si>
    <t xml:space="preserve">CAUA VIEIRA LORENCINI ZANONI
</t>
  </si>
  <si>
    <t xml:space="preserve">LEONARDO DUARTE RANGEL
</t>
  </si>
  <si>
    <t xml:space="preserve">MARIANA PASSAMANI SALAROLLI
</t>
  </si>
  <si>
    <t xml:space="preserve">FILIPE FERREIRA AGRA DE ARAUJO
</t>
  </si>
  <si>
    <t xml:space="preserve">ALEX SENA DE SOUZA
</t>
  </si>
  <si>
    <t>LUIZ HENRIQUE MENDONÇA</t>
  </si>
  <si>
    <t>ANTÔNIO DIOGO DA SILVA TEIXEIRA</t>
  </si>
  <si>
    <t xml:space="preserve">Lenon Martins </t>
  </si>
  <si>
    <t xml:space="preserve">LARISSA CRISTINNA SILVA DA COSTA </t>
  </si>
  <si>
    <t xml:space="preserve">ANDERSON VIEIRA BARBOZA
</t>
  </si>
  <si>
    <t xml:space="preserve">FILIPE DE SOUSA BOLONINI
</t>
  </si>
  <si>
    <t xml:space="preserve">KALEB PINHEIRO DA MATA
</t>
  </si>
  <si>
    <t xml:space="preserve">THIAGO DA SILVA OLIVEIRA
</t>
  </si>
  <si>
    <t>VITORIA CORREA SA SILVA DE SOUZA</t>
  </si>
  <si>
    <t xml:space="preserve">CAUA DE FREITAS LEITE
</t>
  </si>
  <si>
    <t>CLARA GABRIELLE NASCIMENTO FIE</t>
  </si>
  <si>
    <t xml:space="preserve">ALEXANDRE FERREIRA DE LIMA
</t>
  </si>
  <si>
    <t xml:space="preserve">ALLAN DELFIM DOS SANTOS
</t>
  </si>
  <si>
    <t xml:space="preserve">FELIPE VARGAS DE SOUZA
</t>
  </si>
  <si>
    <t xml:space="preserve">LARISSA CRISTINNA SILVA DA COSTA
</t>
  </si>
  <si>
    <t xml:space="preserve">LUAN TEIXEIRA DE SOUZA
</t>
  </si>
  <si>
    <t xml:space="preserve">MARCIO SILVA MASCARENHAS
</t>
  </si>
  <si>
    <t xml:space="preserve">MATHEUS BARROS SIMIÃO FERREIRA
</t>
  </si>
  <si>
    <t xml:space="preserve">RODRIGO GUIMARÃES MARTINS
</t>
  </si>
  <si>
    <t xml:space="preserve">TARCIS FRANCISCO MACHADO DA
</t>
  </si>
  <si>
    <t xml:space="preserve">LENON MARTINS DOS SANTOS
</t>
  </si>
  <si>
    <t>Matheus Barros Simião</t>
  </si>
  <si>
    <t>Tarcis Francisco Machado</t>
  </si>
  <si>
    <t xml:space="preserve">Larissa Cristinna Silva da Costa
</t>
  </si>
  <si>
    <t>MANOEL CARVALHO CONSULTORIA</t>
  </si>
  <si>
    <t xml:space="preserve">ANDERSON BARBOSA PEREIRA    </t>
  </si>
  <si>
    <t xml:space="preserve">  JOÃO RODRIGUES PEREIRA </t>
  </si>
  <si>
    <t xml:space="preserve">CASSIANO FERREIRA MORAES        </t>
  </si>
  <si>
    <t xml:space="preserve">   JOSÉ LEONARDO PEREIRA      </t>
  </si>
  <si>
    <t>VITÓRIA CORRÊA SA SILVA DE SOUZA</t>
  </si>
  <si>
    <t xml:space="preserve">IGOR BARROS DA SILVA
</t>
  </si>
  <si>
    <t xml:space="preserve">KAIKE PENHA SOARES
</t>
  </si>
  <si>
    <t xml:space="preserve">ARTHUR CASSILHAS DA MATA
</t>
  </si>
  <si>
    <t xml:space="preserve">GLAUBERT RODRIGUES DE JESUS
</t>
  </si>
  <si>
    <t xml:space="preserve">VANDESON MONDEGO FLOR
</t>
  </si>
  <si>
    <t xml:space="preserve">FABRÍCIO LORENCINI ZANONI
</t>
  </si>
  <si>
    <t>Manoel Carvalho Consultoria</t>
  </si>
  <si>
    <t xml:space="preserve">VANDERBETY TAVAR </t>
  </si>
  <si>
    <t>JOÃO  LUCAS LIMA PEREIRA</t>
  </si>
  <si>
    <t xml:space="preserve">Rodrigo Guimarães Martins </t>
  </si>
  <si>
    <t>Larissa Cristina</t>
  </si>
  <si>
    <t>Marcio Mascarenhas</t>
  </si>
  <si>
    <t>Matheus Barros Simão</t>
  </si>
  <si>
    <t>Tarcis Franco</t>
  </si>
  <si>
    <t>GIGATEK CURSOS PROFISSIONALIZANTES</t>
  </si>
  <si>
    <t>DENY RAFAEL RIBEIRO</t>
  </si>
  <si>
    <t>DIGIFORT</t>
  </si>
  <si>
    <t xml:space="preserve">Antônio Diogo da Silva Teixeira </t>
  </si>
  <si>
    <t>COMMSCOPE CABOS DO BRASIL LTDA</t>
  </si>
  <si>
    <t>Állam Lucas Mesquita da Silva</t>
  </si>
  <si>
    <t>Edilei Santos Silva</t>
  </si>
  <si>
    <t xml:space="preserve">Felipe Gomes Silva </t>
  </si>
  <si>
    <t>Filipe de Sousa Bolonini</t>
  </si>
  <si>
    <t>Jeniffer Luísa Chagas da Conceição</t>
  </si>
  <si>
    <t>José Fabio Alves da Silva</t>
  </si>
  <si>
    <t xml:space="preserve">Juan Patrick Moura Nunes </t>
  </si>
  <si>
    <t>Mauricio Lima de Araujo</t>
  </si>
  <si>
    <t>Sebastião Gesuino Gomes Filho</t>
  </si>
  <si>
    <t>Sebastião Manoel de Souza</t>
  </si>
  <si>
    <t>Thiago de Assis De Almeida Santos</t>
  </si>
  <si>
    <t xml:space="preserve">Victor Lucas Lopes de Lima </t>
  </si>
  <si>
    <t>PROCEDIMENTO</t>
  </si>
  <si>
    <t>VITÓRIA</t>
  </si>
  <si>
    <t>PROJETO</t>
  </si>
  <si>
    <t>DATA DE ENTRADA</t>
  </si>
  <si>
    <t>DATA DE EMISSÃO</t>
  </si>
  <si>
    <t>NOME PRODUTO/SERVIÇO</t>
  </si>
  <si>
    <t>VALOR LÍQUIDO NF</t>
  </si>
  <si>
    <t>COMPLEMENTO HISTÓRICO</t>
  </si>
  <si>
    <t>UF (Filial)</t>
  </si>
  <si>
    <t>REFERENCIA</t>
  </si>
  <si>
    <t>RELATÓRIO OK?</t>
  </si>
  <si>
    <t>NOTA OK?</t>
  </si>
  <si>
    <t>EM EXCEL?</t>
  </si>
  <si>
    <t>CENTAURO_INTERNO_RJ</t>
  </si>
  <si>
    <t>EXAMES PROFISSIONAIS</t>
  </si>
  <si>
    <t>Valor ref. Medicina do trabalho</t>
  </si>
  <si>
    <t>RJ</t>
  </si>
  <si>
    <t>Valor ref. MEDICINA DO TRABALHO</t>
  </si>
  <si>
    <t>Valor ref. medicina do traballho</t>
  </si>
  <si>
    <t>DOM GRAPHEIN SERVICOS EM PSICOLOGIA LTDA</t>
  </si>
  <si>
    <t>VALE_MA</t>
  </si>
  <si>
    <t>ASSISTENCIA MEDICA</t>
  </si>
  <si>
    <t>Valor ref. Plano de Saúde</t>
  </si>
  <si>
    <t>MA</t>
  </si>
  <si>
    <t>VER COM A BIANCA</t>
  </si>
  <si>
    <t>Valor ref. Plano de saúde</t>
  </si>
  <si>
    <t>Unimed-Rio Coop de Trab Médico do RJ Ltda</t>
  </si>
  <si>
    <t>ASSISTENCIA ODONTOLÓGICA</t>
  </si>
  <si>
    <t>Valor ref. Plano Odonto</t>
  </si>
  <si>
    <t>CENTAURO_INTERNO_ES</t>
  </si>
  <si>
    <t>460643-7</t>
  </si>
  <si>
    <t>Valor ref. Plano de saúde ES</t>
  </si>
  <si>
    <t>ES</t>
  </si>
  <si>
    <t>Valor ref. Plano de saúde - coparticipação</t>
  </si>
  <si>
    <t>492205-3</t>
  </si>
  <si>
    <t>523137-5</t>
  </si>
  <si>
    <t>Valor ref. Adesão - Bradesco Odonto</t>
  </si>
  <si>
    <t>Valor ref. Bradesco Odonto</t>
  </si>
  <si>
    <t>Valor ref. PLANO DE SAUDE ES</t>
  </si>
  <si>
    <t>Valor ref. Plano de saúde - Coparticipação</t>
  </si>
  <si>
    <t>Valor ref. PLANO DE SAÚDE ES</t>
  </si>
  <si>
    <t>Valor ref. TREINAMENTOS</t>
  </si>
  <si>
    <t>HABIL TREINAMENTOS LTDA</t>
  </si>
  <si>
    <t>Valor ref. Treinamento de Pessoal</t>
  </si>
  <si>
    <t>Valor ref. Treinamento Pessoal</t>
  </si>
  <si>
    <t>WINNER RECURSOS HUMANOS E TREINAMENTO LTDA</t>
  </si>
  <si>
    <t>Valor ref. Programa de recrutamento</t>
  </si>
  <si>
    <t>Valor ref. Escola Técnica/ Jovem Aprendiz</t>
  </si>
  <si>
    <t>Valor ref. TREINAMENTO PESSOAL</t>
  </si>
  <si>
    <t>Valor ref. TREINAMENTO</t>
  </si>
  <si>
    <t>IARA REGINA VENTURINI BAGULEY LTDA</t>
  </si>
  <si>
    <t>TREINAMENTO FCP FURUKAWA</t>
  </si>
  <si>
    <t>Valor ref. Treinamento Datacabling - Furukawa</t>
  </si>
  <si>
    <t>NÃO ENCONTREI O EMAIL</t>
  </si>
  <si>
    <t>Valor ref. Treinamentos</t>
  </si>
  <si>
    <t>CE0922924_590</t>
  </si>
  <si>
    <t>GAMA FORTE - TREINAMENTOS, ASSESSORIA E CONSULTORIA EM SEGURANCA DO TRABALHO LTD</t>
  </si>
  <si>
    <t>Valor ref. Treinamento de PTA</t>
  </si>
  <si>
    <t>MEDICINA DO TRABALHO</t>
  </si>
  <si>
    <t>Valor ref. medicina do trabalho</t>
  </si>
  <si>
    <t>Valor ref. Medicina do Trabalho</t>
  </si>
  <si>
    <t>Valor ref. Seguro de vida</t>
  </si>
  <si>
    <t>05/092025</t>
  </si>
  <si>
    <t>25/39075205</t>
  </si>
  <si>
    <t>VALE ALIMENTAÇÃO</t>
  </si>
  <si>
    <t>Valor ref. VALE ALIMENTAÇÃO</t>
  </si>
  <si>
    <t>01/09/0205</t>
  </si>
  <si>
    <t>11/082025</t>
  </si>
  <si>
    <t>CMTM - MEDICINA DO TRABALHO LTDA - ME</t>
  </si>
  <si>
    <t>10/10/2025</t>
  </si>
  <si>
    <t>05/11/2025</t>
  </si>
  <si>
    <t>15/11/2025</t>
  </si>
  <si>
    <t>10/11/2025</t>
  </si>
  <si>
    <t>31/10/2025</t>
  </si>
  <si>
    <t>27/10/2025</t>
  </si>
  <si>
    <t>24/11/2025</t>
  </si>
  <si>
    <t>29/10/2025</t>
  </si>
  <si>
    <t>28/11/2025</t>
  </si>
  <si>
    <t>16/11/2025</t>
  </si>
  <si>
    <t>11/11/2025</t>
  </si>
  <si>
    <t>30/11/2025</t>
  </si>
  <si>
    <t>05/12/2025</t>
  </si>
  <si>
    <t>15/12/2025</t>
  </si>
  <si>
    <t>01/12/2025</t>
  </si>
  <si>
    <t>18/11/2025</t>
  </si>
  <si>
    <t>10/12/2025</t>
  </si>
  <si>
    <t>LISTA SÓLIDES - ATUALIZADA 18/08</t>
  </si>
  <si>
    <t>Data Demissão</t>
  </si>
  <si>
    <t>FOLHA 06/2025</t>
  </si>
  <si>
    <t>FOLHA 07/2025</t>
  </si>
  <si>
    <t>26/09/2025</t>
  </si>
  <si>
    <t>Alisson Santos do Nascimento</t>
  </si>
  <si>
    <t>ANA BEATRIZ SAMPAIO TORRES DC</t>
  </si>
  <si>
    <t>ANA BEATRIZ SOARES FERREIRA D</t>
  </si>
  <si>
    <t>Amanda Gomes Alfenas</t>
  </si>
  <si>
    <t>Ana Beatriz Sampaio Torres dos Santos</t>
  </si>
  <si>
    <t>Anderson Barbosa Pereira</t>
  </si>
  <si>
    <t>Angélica de França Ramos</t>
  </si>
  <si>
    <t>BRUNO DE MORAES LIΜΑ</t>
  </si>
  <si>
    <t>CLEVERSON BHERING CLARE JUNIK</t>
  </si>
  <si>
    <t>Bianca Rodrigues da Silveira</t>
  </si>
  <si>
    <t>Bruno Dutra de Macedo</t>
  </si>
  <si>
    <t>06/10/2025</t>
  </si>
  <si>
    <t>Cassiano Ferreira Moraes</t>
  </si>
  <si>
    <t>ESTHER VICTORIA DOS SANTOS</t>
  </si>
  <si>
    <t>Caua Vieira Lorencini Zanoni</t>
  </si>
  <si>
    <t>FILIPE FERREIRA AGRA DE ARAUJC</t>
  </si>
  <si>
    <t>Daniel Victor Teodoro Moreira</t>
  </si>
  <si>
    <t>GIOVANNI MATOS STELAI GIRAO</t>
  </si>
  <si>
    <t>25/09/2025</t>
  </si>
  <si>
    <t>Ennya Gomes Oliveira Campos</t>
  </si>
  <si>
    <t>Felipe Tavares Araujo</t>
  </si>
  <si>
    <t>LARISSA CRISTINNA SILVA</t>
  </si>
  <si>
    <t>Fernanda Gioia Gonçalves Vaz</t>
  </si>
  <si>
    <t>Fernando Mendonça Fernandes</t>
  </si>
  <si>
    <t>KANANDA SOARES DA CRUZ MORAI</t>
  </si>
  <si>
    <t>LEONARDO BEN SENOR CASALES A</t>
  </si>
  <si>
    <t>02/10/2025</t>
  </si>
  <si>
    <t>11/10/2025</t>
  </si>
  <si>
    <t>Georgia Mariana da Silva</t>
  </si>
  <si>
    <t>Guilherme Simoes de Carvalho</t>
  </si>
  <si>
    <t>Gustavo Machado Soeiro</t>
  </si>
  <si>
    <t>Hugo de Aquino Volotão</t>
  </si>
  <si>
    <t>Ivan de Mello</t>
  </si>
  <si>
    <t>Jhonny Ferreira Moreira</t>
  </si>
  <si>
    <t>MATHEUS LUCAS BARBOSA DA SIL</t>
  </si>
  <si>
    <t>Jhoubertt da Silva Quintanilha</t>
  </si>
  <si>
    <t>João de Jesus Melonio Reis</t>
  </si>
  <si>
    <t>João Lucas Lima Pereira</t>
  </si>
  <si>
    <t>João Pedro Cardoso Ario</t>
  </si>
  <si>
    <t>João Victor Vasconcellos de Sousa</t>
  </si>
  <si>
    <t>10/09/2025</t>
  </si>
  <si>
    <t>Luiza</t>
  </si>
  <si>
    <t>Luiz Toscano de Brito Junior</t>
  </si>
  <si>
    <t>Mariana Passamani Salarolli</t>
  </si>
  <si>
    <t>30/09/2025</t>
  </si>
  <si>
    <t>Maria Silvia Silva de Barros</t>
  </si>
  <si>
    <t>Mayara Pimentel da Silva</t>
  </si>
  <si>
    <t>03/11/2025</t>
  </si>
  <si>
    <t>Natan Alex Lins Alves</t>
  </si>
  <si>
    <t>Renan Saldanha Duarte</t>
  </si>
  <si>
    <t>Ruberlan Roccon Nogueira</t>
  </si>
  <si>
    <t>Rui Alvarenga Barbosa Neto</t>
  </si>
  <si>
    <t>Thiago da Silva Oliveira</t>
  </si>
  <si>
    <t>Vanderbety Sá Tavares</t>
  </si>
  <si>
    <t>Vanilson Oliveira Veras</t>
  </si>
  <si>
    <t>Victor Honorio</t>
  </si>
  <si>
    <t>Vinícius Pinto Galdino da Silva</t>
  </si>
  <si>
    <t>Vitória Corrêa da Silva de Souza</t>
  </si>
  <si>
    <t>Vitor Martins de Oliveira Mattos</t>
  </si>
  <si>
    <t>PRIORIDADE:</t>
  </si>
  <si>
    <t>CAMINHO REDE</t>
  </si>
  <si>
    <t>OBSERVAÇÕES</t>
  </si>
  <si>
    <t>LINKS</t>
  </si>
  <si>
    <t>Y:\CEN_ENGENHARIA\ADMINISTRACAO\3.RECURSOS HUMANOS CENTAURO\BENEFÍCIOS</t>
  </si>
  <si>
    <t>SELECIONAR: ANO &gt; EMPRESA &gt; MÊS</t>
  </si>
  <si>
    <t>VALE REFEIÇÃO / ALIMENTAÇÃO</t>
  </si>
  <si>
    <t>Y:\CEN_ENGENHARIA\ADMINISTRACAO\3.RECURSOS HUMANOS CENTAURO\11.VR &amp; VT</t>
  </si>
  <si>
    <t>SELECIONAR: ANO &gt; MÊS &gt; SODEXO</t>
  </si>
  <si>
    <t>VERIFICAR A PLANILHA</t>
  </si>
  <si>
    <t>VALE TRANSPORTE</t>
  </si>
  <si>
    <t>SELECIONAR: ANO &gt; MÊS &gt; RIOCARD , GVBUS E JAÉ</t>
  </si>
  <si>
    <t>Y:\CEN_ENGENHARIA\ADMINISTRACAO\3.RECURSOS HUMANOS CENTAURO\19. EXAMES</t>
  </si>
  <si>
    <t>GCMED</t>
  </si>
  <si>
    <t>Y:\CEN_ENGENHARIA\ADMINISTRACAO\3.RECURSOS HUMANOS CENTAURO\20. TREINAMENTOS</t>
  </si>
  <si>
    <t>SELECIONAR: ANO &gt; MÊS &gt; EMPRESA</t>
  </si>
  <si>
    <t>EMPRESA</t>
  </si>
  <si>
    <t>TELECOM</t>
  </si>
  <si>
    <t>ENGENHARIA</t>
  </si>
  <si>
    <t>AMIL</t>
  </si>
  <si>
    <t>CIEE</t>
  </si>
  <si>
    <t>JB SERVIÇOS</t>
  </si>
  <si>
    <t>HÁBIL</t>
  </si>
  <si>
    <t>ODONTOPREV</t>
  </si>
  <si>
    <t>LIDER MAIS</t>
  </si>
  <si>
    <t>ACS</t>
  </si>
  <si>
    <t>VR/VA</t>
  </si>
  <si>
    <t>SEG. DE VIDA</t>
  </si>
  <si>
    <t>METLIFE</t>
  </si>
  <si>
    <t>MILLS</t>
  </si>
  <si>
    <t>CMTM - MEDICINA DO TRABALHO LTDA</t>
  </si>
  <si>
    <t>GIGATEK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</si>
</sst>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mm/yyyy"/>
    <numFmt numFmtId="165" formatCode="d/m/yyyy"/>
    <numFmt numFmtId="166" formatCode="m/yyyy"/>
    <numFmt numFmtId="167" formatCode="[$R$ -416]#,##0.00"/>
    <numFmt numFmtId="168" formatCode="[h]:mm"/>
    <numFmt numFmtId="169" formatCode="mm&quot;/&quot;yyyy"/>
    <numFmt numFmtId="170" formatCode="dd/mm"/>
  </numFmts>
  <fonts count="30">
    <font>
      <sz val="10"/>
      <color rgb="FF000000"/>
      <name val="Arial"/>
      <scheme val="minor"/>
    </font>
    <font>
      <sz val="10"/>
      <color theme="1"/>
      <name val="Calibri"/>
    </font>
    <font>
      <sz val="10"/>
      <color rgb="FFFFFFFF"/>
      <name val="Calibri"/>
    </font>
    <font>
      <b/>
      <sz val="10"/>
      <color theme="1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sz val="10"/>
      <color theme="1"/>
      <name val="SansSerif"/>
    </font>
    <font>
      <sz val="10"/>
      <color theme="1"/>
      <name val="Arial"/>
      <scheme val="minor"/>
    </font>
    <font>
      <sz val="11"/>
      <color theme="1"/>
      <name val="Arial"/>
    </font>
    <font>
      <sz val="10"/>
      <color rgb="FF000000"/>
      <name val="SansSerif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222222"/>
      <name val="Arial"/>
    </font>
    <font>
      <b/>
      <sz val="10"/>
      <color rgb="FFFFFFFF"/>
      <name val="Calibri"/>
    </font>
    <font>
      <sz val="10"/>
      <name val="Arial"/>
    </font>
    <font>
      <sz val="10"/>
      <color rgb="FF333333"/>
      <name val="Calibri"/>
    </font>
    <font>
      <sz val="10"/>
      <color theme="1"/>
      <name val="Calibri"/>
    </font>
    <font>
      <b/>
      <u/>
      <sz val="10"/>
      <color rgb="FF000000"/>
      <name val="Arial"/>
      <scheme val="minor"/>
    </font>
    <font>
      <b/>
      <sz val="10"/>
      <color rgb="FF000000"/>
      <name val="Arial"/>
      <scheme val="minor"/>
    </font>
    <font>
      <u/>
      <sz val="10"/>
      <color rgb="FF0000FF"/>
      <name val="Arial"/>
    </font>
    <font>
      <b/>
      <sz val="10"/>
      <color rgb="FFFFFFFF"/>
      <name val="Arial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78909C"/>
        <bgColor rgb="FF78909C"/>
      </patternFill>
    </fill>
    <fill>
      <patternFill patternType="solid">
        <fgColor rgb="FFB4C6E7"/>
        <bgColor rgb="FFB4C6E7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EBEFF1"/>
        <bgColor rgb="FFEBEFF1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0" borderId="0" xfId="0" applyFont="1" applyAlignment="1">
      <alignment horizontal="center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2" fillId="4" borderId="0" xfId="0" applyNumberFormat="1" applyFont="1" applyFill="1" applyAlignment="1">
      <alignment horizontal="center"/>
    </xf>
    <xf numFmtId="4" fontId="1" fillId="0" borderId="0" xfId="0" applyNumberFormat="1" applyFont="1" applyAlignment="1">
      <alignment horizontal="center"/>
    </xf>
    <xf numFmtId="4" fontId="2" fillId="5" borderId="0" xfId="0" applyNumberFormat="1" applyFont="1" applyFill="1" applyAlignment="1">
      <alignment horizontal="center"/>
    </xf>
    <xf numFmtId="4" fontId="3" fillId="6" borderId="0" xfId="0" applyNumberFormat="1" applyFont="1" applyFill="1" applyAlignment="1">
      <alignment horizontal="center"/>
    </xf>
    <xf numFmtId="4" fontId="2" fillId="7" borderId="0" xfId="0" applyNumberFormat="1" applyFont="1" applyFill="1" applyAlignment="1">
      <alignment horizontal="center"/>
    </xf>
    <xf numFmtId="4" fontId="1" fillId="8" borderId="0" xfId="0" applyNumberFormat="1" applyFont="1" applyFill="1" applyAlignment="1">
      <alignment horizontal="center"/>
    </xf>
    <xf numFmtId="4" fontId="3" fillId="9" borderId="0" xfId="0" applyNumberFormat="1" applyFont="1" applyFill="1" applyAlignment="1">
      <alignment horizontal="center"/>
    </xf>
    <xf numFmtId="4" fontId="3" fillId="10" borderId="0" xfId="0" applyNumberFormat="1" applyFont="1" applyFill="1" applyAlignment="1">
      <alignment horizontal="center"/>
    </xf>
    <xf numFmtId="4" fontId="4" fillId="0" borderId="0" xfId="0" applyNumberFormat="1" applyFont="1" applyAlignment="1">
      <alignment horizontal="center"/>
    </xf>
    <xf numFmtId="4" fontId="4" fillId="11" borderId="0" xfId="0" applyNumberFormat="1" applyFont="1" applyFill="1" applyAlignment="1">
      <alignment horizontal="center"/>
    </xf>
    <xf numFmtId="4" fontId="5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" fontId="4" fillId="12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4" fontId="2" fillId="8" borderId="0" xfId="0" applyNumberFormat="1" applyFont="1" applyFill="1" applyAlignment="1">
      <alignment horizontal="center"/>
    </xf>
    <xf numFmtId="4" fontId="4" fillId="8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" fontId="3" fillId="2" borderId="0" xfId="0" applyNumberFormat="1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4" fontId="5" fillId="13" borderId="0" xfId="0" applyNumberFormat="1" applyFont="1" applyFill="1" applyAlignment="1">
      <alignment horizontal="center"/>
    </xf>
    <xf numFmtId="4" fontId="3" fillId="13" borderId="0" xfId="0" applyNumberFormat="1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4" fontId="5" fillId="8" borderId="0" xfId="0" applyNumberFormat="1" applyFont="1" applyFill="1" applyAlignment="1">
      <alignment horizontal="center"/>
    </xf>
    <xf numFmtId="4" fontId="3" fillId="8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" fontId="5" fillId="5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4" fontId="1" fillId="11" borderId="0" xfId="0" applyNumberFormat="1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/>
    </xf>
    <xf numFmtId="0" fontId="6" fillId="14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167" fontId="6" fillId="8" borderId="0" xfId="0" applyNumberFormat="1" applyFont="1" applyFill="1" applyAlignment="1">
      <alignment horizontal="center"/>
    </xf>
    <xf numFmtId="167" fontId="6" fillId="14" borderId="0" xfId="0" applyNumberFormat="1" applyFont="1" applyFill="1" applyAlignment="1">
      <alignment horizontal="center"/>
    </xf>
    <xf numFmtId="168" fontId="6" fillId="9" borderId="0" xfId="0" applyNumberFormat="1" applyFont="1" applyFill="1" applyAlignment="1">
      <alignment horizontal="center"/>
    </xf>
    <xf numFmtId="4" fontId="6" fillId="14" borderId="0" xfId="0" applyNumberFormat="1" applyFont="1" applyFill="1" applyAlignment="1">
      <alignment horizontal="center"/>
    </xf>
    <xf numFmtId="49" fontId="6" fillId="14" borderId="0" xfId="0" applyNumberFormat="1" applyFont="1" applyFill="1" applyAlignment="1">
      <alignment horizontal="center"/>
    </xf>
    <xf numFmtId="169" fontId="6" fillId="14" borderId="0" xfId="0" applyNumberFormat="1" applyFont="1" applyFill="1" applyAlignment="1">
      <alignment horizontal="center"/>
    </xf>
    <xf numFmtId="49" fontId="6" fillId="14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center"/>
    </xf>
    <xf numFmtId="4" fontId="7" fillId="4" borderId="1" xfId="0" applyNumberFormat="1" applyFont="1" applyFill="1" applyBorder="1"/>
    <xf numFmtId="4" fontId="6" fillId="7" borderId="2" xfId="0" applyNumberFormat="1" applyFont="1" applyFill="1" applyBorder="1" applyAlignment="1">
      <alignment horizontal="center"/>
    </xf>
    <xf numFmtId="4" fontId="6" fillId="7" borderId="3" xfId="0" applyNumberFormat="1" applyFont="1" applyFill="1" applyBorder="1" applyAlignment="1">
      <alignment horizontal="center"/>
    </xf>
    <xf numFmtId="4" fontId="6" fillId="7" borderId="4" xfId="0" applyNumberFormat="1" applyFont="1" applyFill="1" applyBorder="1" applyAlignment="1">
      <alignment horizontal="center"/>
    </xf>
    <xf numFmtId="4" fontId="6" fillId="15" borderId="5" xfId="0" applyNumberFormat="1" applyFont="1" applyFill="1" applyBorder="1" applyAlignment="1">
      <alignment horizontal="center"/>
    </xf>
    <xf numFmtId="4" fontId="6" fillId="16" borderId="6" xfId="0" applyNumberFormat="1" applyFont="1" applyFill="1" applyBorder="1" applyAlignment="1">
      <alignment horizontal="center"/>
    </xf>
    <xf numFmtId="4" fontId="6" fillId="16" borderId="7" xfId="0" applyNumberFormat="1" applyFont="1" applyFill="1" applyBorder="1" applyAlignment="1">
      <alignment horizontal="center"/>
    </xf>
    <xf numFmtId="4" fontId="6" fillId="16" borderId="4" xfId="0" applyNumberFormat="1" applyFont="1" applyFill="1" applyBorder="1" applyAlignment="1">
      <alignment horizontal="center"/>
    </xf>
    <xf numFmtId="4" fontId="6" fillId="17" borderId="4" xfId="0" applyNumberFormat="1" applyFont="1" applyFill="1" applyBorder="1" applyAlignment="1">
      <alignment horizontal="center"/>
    </xf>
    <xf numFmtId="4" fontId="7" fillId="18" borderId="4" xfId="0" applyNumberFormat="1" applyFont="1" applyFill="1" applyBorder="1"/>
    <xf numFmtId="4" fontId="6" fillId="9" borderId="4" xfId="0" applyNumberFormat="1" applyFont="1" applyFill="1" applyBorder="1" applyAlignment="1">
      <alignment horizontal="center"/>
    </xf>
    <xf numFmtId="4" fontId="6" fillId="9" borderId="0" xfId="0" applyNumberFormat="1" applyFont="1" applyFill="1" applyAlignment="1">
      <alignment horizontal="center"/>
    </xf>
    <xf numFmtId="4" fontId="6" fillId="18" borderId="0" xfId="0" applyNumberFormat="1" applyFont="1" applyFill="1" applyAlignment="1">
      <alignment horizontal="center"/>
    </xf>
    <xf numFmtId="4" fontId="6" fillId="7" borderId="0" xfId="0" applyNumberFormat="1" applyFont="1" applyFill="1" applyAlignment="1">
      <alignment horizontal="center"/>
    </xf>
    <xf numFmtId="4" fontId="7" fillId="18" borderId="0" xfId="0" applyNumberFormat="1" applyFont="1" applyFill="1"/>
    <xf numFmtId="0" fontId="8" fillId="0" borderId="0" xfId="0" applyFont="1"/>
    <xf numFmtId="167" fontId="8" fillId="0" borderId="0" xfId="0" applyNumberFormat="1" applyFont="1"/>
    <xf numFmtId="168" fontId="8" fillId="0" borderId="0" xfId="0" applyNumberFormat="1" applyFont="1"/>
    <xf numFmtId="49" fontId="8" fillId="0" borderId="0" xfId="0" applyNumberFormat="1" applyFont="1"/>
    <xf numFmtId="169" fontId="8" fillId="0" borderId="0" xfId="0" applyNumberFormat="1" applyFont="1"/>
    <xf numFmtId="4" fontId="8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 vertical="top"/>
    </xf>
    <xf numFmtId="49" fontId="7" fillId="0" borderId="0" xfId="0" applyNumberFormat="1" applyFont="1"/>
    <xf numFmtId="169" fontId="7" fillId="0" borderId="0" xfId="0" applyNumberFormat="1" applyFont="1" applyAlignment="1">
      <alignment horizontal="right"/>
    </xf>
    <xf numFmtId="0" fontId="7" fillId="0" borderId="0" xfId="0" applyFont="1"/>
    <xf numFmtId="14" fontId="13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top"/>
    </xf>
    <xf numFmtId="14" fontId="12" fillId="0" borderId="0" xfId="0" applyNumberFormat="1" applyFont="1" applyAlignment="1">
      <alignment horizontal="center" vertical="top"/>
    </xf>
    <xf numFmtId="14" fontId="8" fillId="0" borderId="0" xfId="0" applyNumberFormat="1" applyFont="1"/>
    <xf numFmtId="164" fontId="7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4" fontId="12" fillId="11" borderId="0" xfId="0" applyNumberFormat="1" applyFont="1" applyFill="1" applyAlignment="1">
      <alignment horizontal="center"/>
    </xf>
    <xf numFmtId="0" fontId="12" fillId="0" borderId="0" xfId="0" applyFont="1"/>
    <xf numFmtId="16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4" fontId="7" fillId="0" borderId="0" xfId="0" applyNumberFormat="1" applyFont="1"/>
    <xf numFmtId="169" fontId="7" fillId="0" borderId="0" xfId="0" applyNumberFormat="1" applyFont="1"/>
    <xf numFmtId="49" fontId="12" fillId="0" borderId="0" xfId="0" applyNumberFormat="1" applyFont="1"/>
    <xf numFmtId="4" fontId="12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66" fontId="12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center"/>
    </xf>
    <xf numFmtId="2" fontId="8" fillId="0" borderId="0" xfId="0" applyNumberFormat="1" applyFont="1"/>
    <xf numFmtId="166" fontId="7" fillId="0" borderId="0" xfId="0" applyNumberFormat="1" applyFont="1"/>
    <xf numFmtId="166" fontId="8" fillId="0" borderId="0" xfId="0" applyNumberFormat="1" applyFont="1"/>
    <xf numFmtId="0" fontId="12" fillId="11" borderId="0" xfId="0" applyFont="1" applyFill="1" applyAlignment="1">
      <alignment horizontal="center"/>
    </xf>
    <xf numFmtId="169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64" fontId="1" fillId="11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2" fontId="12" fillId="0" borderId="0" xfId="0" applyNumberFormat="1" applyFont="1"/>
    <xf numFmtId="164" fontId="12" fillId="0" borderId="0" xfId="0" applyNumberFormat="1" applyFont="1"/>
    <xf numFmtId="14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0" fontId="16" fillId="0" borderId="0" xfId="0" applyFont="1" applyAlignment="1">
      <alignment horizontal="left" vertical="top"/>
    </xf>
    <xf numFmtId="166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4" fontId="10" fillId="0" borderId="0" xfId="0" applyNumberFormat="1" applyFont="1" applyAlignment="1">
      <alignment horizontal="center"/>
    </xf>
    <xf numFmtId="0" fontId="9" fillId="11" borderId="0" xfId="0" applyFont="1" applyFill="1"/>
    <xf numFmtId="9" fontId="12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0" fontId="8" fillId="3" borderId="0" xfId="0" applyFont="1" applyFill="1"/>
    <xf numFmtId="49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0" fontId="14" fillId="11" borderId="0" xfId="0" applyFont="1" applyFill="1"/>
    <xf numFmtId="0" fontId="14" fillId="3" borderId="0" xfId="0" applyFont="1" applyFill="1"/>
    <xf numFmtId="0" fontId="14" fillId="0" borderId="0" xfId="0" applyFont="1"/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" fillId="11" borderId="0" xfId="0" applyFont="1" applyFill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4" fontId="20" fillId="0" borderId="0" xfId="0" applyNumberFormat="1" applyFont="1" applyAlignment="1">
      <alignment horizontal="center"/>
    </xf>
    <xf numFmtId="4" fontId="14" fillId="0" borderId="0" xfId="0" applyNumberFormat="1" applyFont="1"/>
    <xf numFmtId="164" fontId="14" fillId="0" borderId="0" xfId="0" applyNumberFormat="1" applyFont="1"/>
    <xf numFmtId="14" fontId="14" fillId="0" borderId="0" xfId="0" applyNumberFormat="1" applyFont="1"/>
    <xf numFmtId="165" fontId="14" fillId="0" borderId="0" xfId="0" applyNumberFormat="1" applyFont="1"/>
    <xf numFmtId="164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20" fillId="0" borderId="0" xfId="0" applyFont="1"/>
    <xf numFmtId="166" fontId="14" fillId="0" borderId="0" xfId="0" applyNumberFormat="1" applyFont="1"/>
    <xf numFmtId="2" fontId="14" fillId="0" borderId="0" xfId="0" applyNumberFormat="1" applyFont="1"/>
    <xf numFmtId="0" fontId="9" fillId="11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170" fontId="12" fillId="0" borderId="0" xfId="0" applyNumberFormat="1" applyFont="1" applyAlignment="1">
      <alignment horizontal="center"/>
    </xf>
    <xf numFmtId="0" fontId="8" fillId="11" borderId="0" xfId="0" applyFont="1" applyFill="1" applyAlignment="1">
      <alignment horizontal="center"/>
    </xf>
    <xf numFmtId="4" fontId="12" fillId="0" borderId="0" xfId="0" applyNumberFormat="1" applyFont="1" applyAlignment="1">
      <alignment horizontal="center" vertical="top"/>
    </xf>
    <xf numFmtId="164" fontId="12" fillId="0" borderId="0" xfId="0" applyNumberFormat="1" applyFont="1" applyAlignment="1">
      <alignment horizontal="center" vertical="top"/>
    </xf>
    <xf numFmtId="164" fontId="8" fillId="0" borderId="0" xfId="0" applyNumberFormat="1" applyFont="1"/>
    <xf numFmtId="0" fontId="21" fillId="11" borderId="0" xfId="0" applyFont="1" applyFill="1"/>
    <xf numFmtId="4" fontId="12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0" fontId="22" fillId="19" borderId="0" xfId="0" applyFont="1" applyFill="1" applyAlignment="1">
      <alignment horizontal="center" vertical="center"/>
    </xf>
    <xf numFmtId="0" fontId="22" fillId="19" borderId="0" xfId="0" applyFont="1" applyFill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11" borderId="1" xfId="0" applyFon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/>
    </xf>
    <xf numFmtId="4" fontId="4" fillId="11" borderId="1" xfId="0" applyNumberFormat="1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14" fontId="4" fillId="20" borderId="1" xfId="0" applyNumberFormat="1" applyFont="1" applyFill="1" applyBorder="1" applyAlignment="1">
      <alignment horizontal="center" vertical="center"/>
    </xf>
    <xf numFmtId="4" fontId="4" fillId="20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164" fontId="4" fillId="20" borderId="1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0" borderId="0" xfId="0" applyFon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14" fontId="1" fillId="20" borderId="1" xfId="0" applyNumberFormat="1" applyFont="1" applyFill="1" applyBorder="1" applyAlignment="1">
      <alignment horizontal="center" vertical="center"/>
    </xf>
    <xf numFmtId="164" fontId="1" fillId="20" borderId="1" xfId="0" applyNumberFormat="1" applyFont="1" applyFill="1" applyBorder="1" applyAlignment="1">
      <alignment horizontal="center" vertical="center"/>
    </xf>
    <xf numFmtId="3" fontId="1" fillId="11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4" fillId="20" borderId="1" xfId="0" applyFont="1" applyFill="1" applyBorder="1" applyAlignment="1">
      <alignment horizontal="center"/>
    </xf>
    <xf numFmtId="0" fontId="1" fillId="20" borderId="0" xfId="0" applyFont="1" applyFill="1" applyAlignment="1">
      <alignment horizontal="center"/>
    </xf>
    <xf numFmtId="165" fontId="1" fillId="11" borderId="1" xfId="0" applyNumberFormat="1" applyFont="1" applyFill="1" applyBorder="1" applyAlignment="1">
      <alignment horizontal="center" vertical="center"/>
    </xf>
    <xf numFmtId="166" fontId="1" fillId="11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6" fontId="1" fillId="20" borderId="1" xfId="0" applyNumberFormat="1" applyFont="1" applyFill="1" applyBorder="1" applyAlignment="1">
      <alignment horizontal="center" vertical="center"/>
    </xf>
    <xf numFmtId="49" fontId="1" fillId="20" borderId="1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/>
    </xf>
    <xf numFmtId="14" fontId="4" fillId="21" borderId="1" xfId="0" applyNumberFormat="1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164" fontId="1" fillId="21" borderId="1" xfId="0" applyNumberFormat="1" applyFont="1" applyFill="1" applyBorder="1" applyAlignment="1">
      <alignment horizontal="center" vertical="center"/>
    </xf>
    <xf numFmtId="49" fontId="1" fillId="21" borderId="1" xfId="0" applyNumberFormat="1" applyFont="1" applyFill="1" applyBorder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1" borderId="0" xfId="0" applyFont="1" applyFill="1" applyAlignment="1">
      <alignment vertical="center"/>
    </xf>
    <xf numFmtId="165" fontId="1" fillId="20" borderId="1" xfId="0" applyNumberFormat="1" applyFont="1" applyFill="1" applyBorder="1" applyAlignment="1">
      <alignment horizontal="center" vertical="center"/>
    </xf>
    <xf numFmtId="0" fontId="25" fillId="20" borderId="1" xfId="0" applyFont="1" applyFill="1" applyBorder="1" applyAlignment="1">
      <alignment horizontal="center"/>
    </xf>
    <xf numFmtId="14" fontId="25" fillId="20" borderId="1" xfId="0" applyNumberFormat="1" applyFont="1" applyFill="1" applyBorder="1" applyAlignment="1">
      <alignment horizontal="center"/>
    </xf>
    <xf numFmtId="166" fontId="25" fillId="20" borderId="1" xfId="0" applyNumberFormat="1" applyFont="1" applyFill="1" applyBorder="1" applyAlignment="1">
      <alignment horizontal="center"/>
    </xf>
    <xf numFmtId="49" fontId="25" fillId="20" borderId="1" xfId="0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4" fontId="25" fillId="11" borderId="1" xfId="0" applyNumberFormat="1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164" fontId="25" fillId="0" borderId="1" xfId="0" applyNumberFormat="1" applyFont="1" applyBorder="1" applyAlignment="1">
      <alignment horizontal="center"/>
    </xf>
    <xf numFmtId="14" fontId="12" fillId="0" borderId="1" xfId="0" applyNumberFormat="1" applyFont="1" applyBorder="1"/>
    <xf numFmtId="0" fontId="1" fillId="0" borderId="0" xfId="0" applyFont="1"/>
    <xf numFmtId="0" fontId="12" fillId="20" borderId="1" xfId="0" applyFont="1" applyFill="1" applyBorder="1"/>
    <xf numFmtId="14" fontId="12" fillId="20" borderId="1" xfId="0" applyNumberFormat="1" applyFont="1" applyFill="1" applyBorder="1"/>
    <xf numFmtId="166" fontId="12" fillId="20" borderId="1" xfId="0" applyNumberFormat="1" applyFont="1" applyFill="1" applyBorder="1"/>
    <xf numFmtId="49" fontId="12" fillId="20" borderId="1" xfId="0" applyNumberFormat="1" applyFont="1" applyFill="1" applyBorder="1"/>
    <xf numFmtId="0" fontId="12" fillId="11" borderId="1" xfId="0" applyFont="1" applyFill="1" applyBorder="1"/>
    <xf numFmtId="0" fontId="12" fillId="0" borderId="1" xfId="0" applyFont="1" applyBorder="1"/>
    <xf numFmtId="14" fontId="12" fillId="11" borderId="1" xfId="0" applyNumberFormat="1" applyFont="1" applyFill="1" applyBorder="1"/>
    <xf numFmtId="164" fontId="12" fillId="0" borderId="1" xfId="0" applyNumberFormat="1" applyFont="1" applyBorder="1"/>
    <xf numFmtId="0" fontId="27" fillId="2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3" borderId="0" xfId="0" applyFont="1" applyFill="1" applyAlignment="1">
      <alignment horizontal="center"/>
    </xf>
    <xf numFmtId="165" fontId="12" fillId="3" borderId="0" xfId="0" applyNumberFormat="1" applyFont="1" applyFill="1"/>
    <xf numFmtId="14" fontId="12" fillId="3" borderId="0" xfId="0" applyNumberFormat="1" applyFont="1" applyFill="1"/>
    <xf numFmtId="14" fontId="13" fillId="0" borderId="0" xfId="0" applyNumberFormat="1" applyFont="1" applyAlignment="1">
      <alignment vertical="top"/>
    </xf>
    <xf numFmtId="14" fontId="12" fillId="0" borderId="0" xfId="0" applyNumberFormat="1" applyFont="1" applyAlignment="1">
      <alignment vertical="top"/>
    </xf>
    <xf numFmtId="0" fontId="12" fillId="3" borderId="0" xfId="0" applyFont="1" applyFill="1"/>
    <xf numFmtId="0" fontId="14" fillId="8" borderId="0" xfId="0" applyFont="1" applyFill="1" applyAlignment="1">
      <alignment horizontal="center"/>
    </xf>
    <xf numFmtId="0" fontId="14" fillId="22" borderId="0" xfId="0" applyFont="1" applyFill="1" applyAlignment="1">
      <alignment horizontal="center"/>
    </xf>
    <xf numFmtId="0" fontId="28" fillId="0" borderId="0" xfId="0" applyFont="1"/>
    <xf numFmtId="0" fontId="29" fillId="0" borderId="0" xfId="0" applyFont="1" applyAlignment="1">
      <alignment horizontal="center"/>
    </xf>
    <xf numFmtId="0" fontId="29" fillId="19" borderId="1" xfId="0" applyFont="1" applyFill="1" applyBorder="1" applyAlignment="1">
      <alignment horizontal="center"/>
    </xf>
    <xf numFmtId="164" fontId="29" fillId="19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9" fillId="19" borderId="0" xfId="0" applyFont="1" applyFill="1" applyAlignment="1">
      <alignment horizontal="center"/>
    </xf>
    <xf numFmtId="0" fontId="8" fillId="11" borderId="0" xfId="0" applyFont="1" applyFill="1"/>
    <xf numFmtId="4" fontId="5" fillId="12" borderId="0" xfId="0" applyNumberFormat="1" applyFont="1" applyFill="1" applyAlignment="1">
      <alignment horizontal="center"/>
    </xf>
    <xf numFmtId="0" fontId="0" fillId="0" borderId="0" xfId="0"/>
    <xf numFmtId="0" fontId="22" fillId="19" borderId="0" xfId="0" applyFont="1" applyFill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23" fillId="0" borderId="9" xfId="0" applyFont="1" applyBorder="1"/>
    <xf numFmtId="0" fontId="23" fillId="0" borderId="10" xfId="0" applyFont="1" applyBorder="1"/>
    <xf numFmtId="0" fontId="26" fillId="22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</dxfs>
  <tableStyles count="2">
    <tableStyle name="TOTAL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rascunho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G1:BK2">
  <tableColumns count="5">
    <tableColumn id="1" xr3:uid="{00000000-0010-0000-0000-000001000000}" name="INSS"/>
    <tableColumn id="2" xr3:uid="{00000000-0010-0000-0000-000002000000}" name="IRRF"/>
    <tableColumn id="3" xr3:uid="{00000000-0010-0000-0000-000003000000}" name="Pensão Alimenticia"/>
    <tableColumn id="4" xr3:uid="{00000000-0010-0000-0000-000004000000}" name="Pensão Alimenticia 2"/>
    <tableColumn id="5" xr3:uid="{00000000-0010-0000-0000-000005000000}" name="DESC.: 609 - Insuficiência de Saldo"/>
  </tableColumns>
  <tableStyleInfo name="TOT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E1" headerRowCount="0">
  <tableColumns count="8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/>
    <tableColumn id="42" xr3:uid="{00000000-0010-0000-0100-00002A000000}" name="Column42"/>
    <tableColumn id="43" xr3:uid="{00000000-0010-0000-0100-00002B000000}" name="Column43"/>
    <tableColumn id="44" xr3:uid="{00000000-0010-0000-0100-00002C000000}" name="Column44"/>
    <tableColumn id="45" xr3:uid="{00000000-0010-0000-0100-00002D000000}" name="Column45"/>
    <tableColumn id="46" xr3:uid="{00000000-0010-0000-0100-00002E000000}" name="Column46"/>
    <tableColumn id="47" xr3:uid="{00000000-0010-0000-0100-00002F000000}" name="Column47"/>
    <tableColumn id="48" xr3:uid="{00000000-0010-0000-0100-000030000000}" name="Column48"/>
    <tableColumn id="49" xr3:uid="{00000000-0010-0000-0100-000031000000}" name="Column49"/>
    <tableColumn id="50" xr3:uid="{00000000-0010-0000-0100-000032000000}" name="Column50"/>
    <tableColumn id="51" xr3:uid="{00000000-0010-0000-0100-000033000000}" name="Column51"/>
    <tableColumn id="52" xr3:uid="{00000000-0010-0000-0100-000034000000}" name="Column52"/>
    <tableColumn id="53" xr3:uid="{00000000-0010-0000-0100-000035000000}" name="Column53"/>
    <tableColumn id="54" xr3:uid="{00000000-0010-0000-0100-000036000000}" name="Column54"/>
    <tableColumn id="55" xr3:uid="{00000000-0010-0000-0100-000037000000}" name="Column55"/>
    <tableColumn id="56" xr3:uid="{00000000-0010-0000-0100-000038000000}" name="Column56"/>
    <tableColumn id="57" xr3:uid="{00000000-0010-0000-0100-000039000000}" name="Column57"/>
    <tableColumn id="58" xr3:uid="{00000000-0010-0000-0100-00003A000000}" name="Column58"/>
    <tableColumn id="59" xr3:uid="{00000000-0010-0000-0100-00003B000000}" name="Column59"/>
    <tableColumn id="60" xr3:uid="{00000000-0010-0000-0100-00003C000000}" name="Column60"/>
    <tableColumn id="61" xr3:uid="{00000000-0010-0000-0100-00003D000000}" name="Column61"/>
    <tableColumn id="62" xr3:uid="{00000000-0010-0000-0100-00003E000000}" name="Column62"/>
    <tableColumn id="63" xr3:uid="{00000000-0010-0000-0100-00003F000000}" name="Column63"/>
    <tableColumn id="64" xr3:uid="{00000000-0010-0000-0100-000040000000}" name="Column64"/>
    <tableColumn id="65" xr3:uid="{00000000-0010-0000-0100-000041000000}" name="Column65"/>
    <tableColumn id="66" xr3:uid="{00000000-0010-0000-0100-000042000000}" name="Column66"/>
    <tableColumn id="67" xr3:uid="{00000000-0010-0000-0100-000043000000}" name="Column67"/>
    <tableColumn id="68" xr3:uid="{00000000-0010-0000-0100-000044000000}" name="Column68"/>
    <tableColumn id="69" xr3:uid="{00000000-0010-0000-0100-000045000000}" name="Column69"/>
    <tableColumn id="70" xr3:uid="{00000000-0010-0000-0100-000046000000}" name="Column70"/>
    <tableColumn id="71" xr3:uid="{00000000-0010-0000-0100-000047000000}" name="Column71"/>
    <tableColumn id="72" xr3:uid="{00000000-0010-0000-0100-000048000000}" name="Column72"/>
    <tableColumn id="73" xr3:uid="{00000000-0010-0000-0100-000049000000}" name="Column73"/>
    <tableColumn id="74" xr3:uid="{00000000-0010-0000-0100-00004A000000}" name="Column74"/>
    <tableColumn id="75" xr3:uid="{00000000-0010-0000-0100-00004B000000}" name="Column75"/>
    <tableColumn id="76" xr3:uid="{00000000-0010-0000-0100-00004C000000}" name="Column76"/>
    <tableColumn id="77" xr3:uid="{00000000-0010-0000-0100-00004D000000}" name="Column77"/>
    <tableColumn id="78" xr3:uid="{00000000-0010-0000-0100-00004E000000}" name="Column78"/>
    <tableColumn id="79" xr3:uid="{00000000-0010-0000-0100-00004F000000}" name="Column79"/>
    <tableColumn id="80" xr3:uid="{00000000-0010-0000-0100-000050000000}" name="Column80"/>
    <tableColumn id="81" xr3:uid="{00000000-0010-0000-0100-000051000000}" name="Column81"/>
    <tableColumn id="82" xr3:uid="{00000000-0010-0000-0100-000052000000}" name="Column82"/>
    <tableColumn id="83" xr3:uid="{00000000-0010-0000-0100-000053000000}" name="Column83"/>
  </tableColumns>
  <tableStyleInfo name="rascunh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7xzok5LVIIDWresOuy4DZXAGJIQibRlnfH5RKJuftIE/edit?gi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CV1057"/>
  <sheetViews>
    <sheetView tabSelected="1" workbookViewId="0">
      <pane xSplit="8" ySplit="3" topLeftCell="AC868" activePane="bottomRight" state="frozen"/>
      <selection pane="topRight" activeCell="I1" sqref="I1"/>
      <selection pane="bottomLeft" activeCell="A4" sqref="A4"/>
      <selection pane="bottomRight" activeCell="I882" sqref="I882"/>
    </sheetView>
  </sheetViews>
  <sheetFormatPr defaultColWidth="12.6640625" defaultRowHeight="15" customHeight="1" outlineLevelCol="1"/>
  <cols>
    <col min="1" max="1" width="40.6640625" hidden="1" customWidth="1" outlineLevel="1"/>
    <col min="2" max="2" width="18.88671875" hidden="1" customWidth="1" outlineLevel="1"/>
    <col min="3" max="3" width="13.5546875" hidden="1" customWidth="1" outlineLevel="1"/>
    <col min="4" max="4" width="17.6640625" bestFit="1" customWidth="1" collapsed="1"/>
    <col min="5" max="5" width="10.88671875" customWidth="1"/>
    <col min="6" max="6" width="15.88671875" customWidth="1"/>
    <col min="7" max="7" width="10.109375" customWidth="1"/>
    <col min="8" max="8" width="35.6640625" customWidth="1"/>
    <col min="9" max="9" width="20.88671875" customWidth="1"/>
    <col min="10" max="10" width="13" bestFit="1" customWidth="1"/>
    <col min="11" max="11" width="13.6640625" customWidth="1"/>
    <col min="12" max="12" width="11.77734375" customWidth="1"/>
    <col min="13" max="13" width="23.88671875" hidden="1" customWidth="1" outlineLevel="1"/>
    <col min="14" max="14" width="44.109375" hidden="1" customWidth="1" outlineLevel="1"/>
    <col min="15" max="15" width="24.109375" hidden="1" customWidth="1" outlineLevel="1"/>
    <col min="16" max="16" width="29.44140625" hidden="1" customWidth="1" outlineLevel="1"/>
    <col min="17" max="19" width="30.77734375" hidden="1" customWidth="1" outlineLevel="1"/>
    <col min="20" max="22" width="33.77734375" hidden="1" customWidth="1" outlineLevel="1"/>
    <col min="23" max="24" width="29.6640625" hidden="1" customWidth="1" outlineLevel="1"/>
    <col min="25" max="25" width="19.44140625" hidden="1" customWidth="1" outlineLevel="1"/>
    <col min="26" max="26" width="39" hidden="1" customWidth="1" outlineLevel="1"/>
    <col min="27" max="27" width="35" hidden="1" customWidth="1" outlineLevel="1"/>
    <col min="28" max="28" width="37.6640625" hidden="1" customWidth="1" outlineLevel="1"/>
    <col min="29" max="29" width="21.77734375" hidden="1" customWidth="1" outlineLevel="1"/>
    <col min="30" max="30" width="26" hidden="1" customWidth="1" outlineLevel="1"/>
    <col min="31" max="31" width="27" hidden="1" customWidth="1" outlineLevel="1"/>
    <col min="32" max="32" width="31.6640625" hidden="1" customWidth="1" outlineLevel="1"/>
    <col min="33" max="34" width="46.77734375" hidden="1" customWidth="1" outlineLevel="1"/>
    <col min="35" max="35" width="31.88671875" hidden="1" customWidth="1" outlineLevel="1"/>
    <col min="36" max="36" width="25.6640625" hidden="1" customWidth="1" outlineLevel="1"/>
    <col min="37" max="37" width="30.77734375" hidden="1" customWidth="1" outlineLevel="1"/>
    <col min="38" max="38" width="31.21875" hidden="1" customWidth="1" outlineLevel="1"/>
    <col min="39" max="39" width="27.21875" hidden="1" customWidth="1" outlineLevel="1"/>
    <col min="40" max="40" width="12.6640625" customWidth="1" collapsed="1"/>
    <col min="41" max="41" width="25.44140625" hidden="1" customWidth="1" outlineLevel="1"/>
    <col min="42" max="42" width="23.77734375" hidden="1" customWidth="1" outlineLevel="1"/>
    <col min="43" max="43" width="26.21875" hidden="1" customWidth="1" outlineLevel="1"/>
    <col min="44" max="44" width="31.109375" hidden="1" customWidth="1" outlineLevel="1"/>
    <col min="45" max="45" width="31.33203125" hidden="1" customWidth="1" outlineLevel="1"/>
    <col min="46" max="46" width="27.21875" hidden="1" customWidth="1" outlineLevel="1"/>
    <col min="47" max="47" width="20.88671875" hidden="1" customWidth="1" outlineLevel="1"/>
    <col min="48" max="48" width="39.44140625" hidden="1" customWidth="1" outlineLevel="1"/>
    <col min="49" max="50" width="43.6640625" hidden="1" customWidth="1" outlineLevel="1"/>
    <col min="51" max="51" width="34.33203125" hidden="1" customWidth="1" outlineLevel="1"/>
    <col min="52" max="52" width="39.77734375" hidden="1" customWidth="1" outlineLevel="1"/>
    <col min="53" max="53" width="22.77734375" hidden="1" customWidth="1" outlineLevel="1"/>
    <col min="54" max="54" width="45.77734375" hidden="1" customWidth="1" outlineLevel="1"/>
    <col min="55" max="55" width="30.6640625" hidden="1" customWidth="1" outlineLevel="1"/>
    <col min="56" max="56" width="35.77734375" hidden="1" customWidth="1" outlineLevel="1"/>
    <col min="57" max="57" width="42" hidden="1" customWidth="1" outlineLevel="1"/>
    <col min="58" max="58" width="45.33203125" hidden="1" customWidth="1" outlineLevel="1"/>
    <col min="59" max="60" width="22.6640625" hidden="1" customWidth="1" outlineLevel="1"/>
    <col min="61" max="61" width="29.109375" hidden="1" customWidth="1" outlineLevel="1"/>
    <col min="62" max="62" width="19.77734375" hidden="1" customWidth="1" outlineLevel="1"/>
    <col min="63" max="63" width="31.33203125" hidden="1" customWidth="1" outlineLevel="1"/>
    <col min="64" max="64" width="12.77734375" customWidth="1" collapsed="1"/>
    <col min="65" max="65" width="10.77734375" customWidth="1"/>
    <col min="66" max="66" width="17.77734375" hidden="1" customWidth="1" outlineLevel="1"/>
    <col min="67" max="67" width="16.33203125" hidden="1" customWidth="1" outlineLevel="1"/>
    <col min="68" max="68" width="13.44140625" hidden="1" customWidth="1" outlineLevel="1"/>
    <col min="69" max="69" width="14" hidden="1" customWidth="1" outlineLevel="1"/>
    <col min="70" max="70" width="7.44140625" hidden="1" customWidth="1" outlineLevel="1"/>
    <col min="71" max="71" width="17.21875" hidden="1" customWidth="1" outlineLevel="1"/>
    <col min="72" max="72" width="15.88671875" hidden="1" customWidth="1" outlineLevel="1"/>
    <col min="73" max="73" width="22.6640625" hidden="1" customWidth="1" outlineLevel="1"/>
    <col min="74" max="74" width="18" hidden="1" customWidth="1" outlineLevel="1"/>
    <col min="75" max="75" width="16.77734375" hidden="1" customWidth="1" outlineLevel="1"/>
    <col min="76" max="76" width="10.44140625" hidden="1" customWidth="1" outlineLevel="1"/>
    <col min="77" max="77" width="11.6640625" customWidth="1" collapsed="1"/>
    <col min="79" max="79" width="30.44140625" hidden="1" customWidth="1" outlineLevel="1"/>
    <col min="80" max="80" width="17.77734375" hidden="1" customWidth="1" outlineLevel="1"/>
    <col min="81" max="81" width="16.88671875" hidden="1" customWidth="1" outlineLevel="1"/>
    <col min="82" max="82" width="13.77734375" hidden="1" customWidth="1" outlineLevel="1"/>
    <col min="83" max="83" width="12.77734375" hidden="1" customWidth="1" outlineLevel="1"/>
    <col min="84" max="84" width="15.6640625" hidden="1" customWidth="1" outlineLevel="1"/>
    <col min="85" max="85" width="15" hidden="1" customWidth="1" outlineLevel="1"/>
    <col min="86" max="86" width="22.88671875" hidden="1" customWidth="1" outlineLevel="1"/>
    <col min="87" max="87" width="25.21875" hidden="1" customWidth="1" outlineLevel="1"/>
    <col min="88" max="90" width="36.77734375" hidden="1" customWidth="1" outlineLevel="1"/>
    <col min="91" max="91" width="29.33203125" hidden="1" customWidth="1" outlineLevel="1"/>
    <col min="92" max="92" width="17.33203125" hidden="1" customWidth="1" outlineLevel="1"/>
    <col min="93" max="93" width="17.6640625" hidden="1" customWidth="1" outlineLevel="1"/>
    <col min="94" max="94" width="15.77734375" hidden="1" customWidth="1" outlineLevel="1"/>
    <col min="95" max="95" width="13.44140625" hidden="1" customWidth="1" outlineLevel="1"/>
    <col min="96" max="96" width="15.44140625" hidden="1" customWidth="1" outlineLevel="1"/>
    <col min="97" max="97" width="13.77734375" hidden="1" customWidth="1" outlineLevel="1"/>
    <col min="98" max="98" width="14.109375" hidden="1" customWidth="1" outlineLevel="1"/>
    <col min="99" max="99" width="13.33203125" hidden="1" customWidth="1" outlineLevel="1"/>
    <col min="100" max="100" width="12.6640625" collapsed="1"/>
  </cols>
  <sheetData>
    <row r="1" spans="1:99" ht="13.8" hidden="1">
      <c r="A1" s="1"/>
      <c r="B1" s="1"/>
      <c r="C1" s="1"/>
      <c r="D1" s="2"/>
      <c r="E1" s="3"/>
      <c r="F1" s="3"/>
      <c r="G1" s="3"/>
      <c r="H1" s="3"/>
      <c r="I1" s="3"/>
      <c r="J1" s="3"/>
      <c r="K1" s="4"/>
      <c r="L1" s="3"/>
      <c r="M1" s="5" t="s">
        <v>0</v>
      </c>
      <c r="N1" s="5" t="s">
        <v>1</v>
      </c>
      <c r="O1" s="5" t="s">
        <v>2</v>
      </c>
      <c r="P1" s="5" t="s">
        <v>3</v>
      </c>
      <c r="Q1" s="4" t="s">
        <v>4</v>
      </c>
      <c r="R1" s="5" t="s">
        <v>5</v>
      </c>
      <c r="S1" s="5" t="s">
        <v>5</v>
      </c>
      <c r="T1" s="5" t="s">
        <v>6</v>
      </c>
      <c r="U1" s="5" t="s">
        <v>7</v>
      </c>
      <c r="V1" s="5"/>
      <c r="W1" s="6" t="s">
        <v>8</v>
      </c>
      <c r="X1" s="6"/>
      <c r="Y1" s="5" t="s">
        <v>9</v>
      </c>
      <c r="Z1" s="5" t="s">
        <v>10</v>
      </c>
      <c r="AA1" s="7" t="s">
        <v>11</v>
      </c>
      <c r="AB1" s="7" t="s">
        <v>12</v>
      </c>
      <c r="AC1" s="5" t="s">
        <v>13</v>
      </c>
      <c r="AD1" s="5" t="s">
        <v>14</v>
      </c>
      <c r="AE1" s="5" t="s">
        <v>15</v>
      </c>
      <c r="AF1" s="5" t="s">
        <v>16</v>
      </c>
      <c r="AG1" s="5" t="s">
        <v>17</v>
      </c>
      <c r="AH1" s="5" t="s">
        <v>18</v>
      </c>
      <c r="AI1" s="4" t="s">
        <v>1</v>
      </c>
      <c r="AJ1" s="5" t="s">
        <v>19</v>
      </c>
      <c r="AK1" s="5" t="s">
        <v>18</v>
      </c>
      <c r="AL1" s="5" t="s">
        <v>20</v>
      </c>
      <c r="AM1" s="5" t="s">
        <v>21</v>
      </c>
      <c r="AN1" s="8"/>
      <c r="AO1" s="9" t="s">
        <v>22</v>
      </c>
      <c r="AP1" s="9" t="s">
        <v>23</v>
      </c>
      <c r="AQ1" s="9" t="s">
        <v>24</v>
      </c>
      <c r="AR1" s="9" t="s">
        <v>25</v>
      </c>
      <c r="AS1" s="9" t="s">
        <v>26</v>
      </c>
      <c r="AT1" s="9" t="s">
        <v>21</v>
      </c>
      <c r="AU1" s="9" t="s">
        <v>27</v>
      </c>
      <c r="AV1" s="9" t="s">
        <v>28</v>
      </c>
      <c r="AW1" s="9" t="s">
        <v>28</v>
      </c>
      <c r="AX1" s="9"/>
      <c r="AY1" s="9" t="s">
        <v>29</v>
      </c>
      <c r="AZ1" s="10" t="s">
        <v>30</v>
      </c>
      <c r="BA1" s="9" t="s">
        <v>31</v>
      </c>
      <c r="BB1" s="9" t="s">
        <v>32</v>
      </c>
      <c r="BC1" s="9" t="s">
        <v>32</v>
      </c>
      <c r="BD1" s="9" t="s">
        <v>32</v>
      </c>
      <c r="BE1" s="4" t="s">
        <v>33</v>
      </c>
      <c r="BF1" s="9" t="s">
        <v>34</v>
      </c>
      <c r="BG1" s="9" t="s">
        <v>35</v>
      </c>
      <c r="BH1" s="9" t="s">
        <v>36</v>
      </c>
      <c r="BI1" s="9" t="s">
        <v>37</v>
      </c>
      <c r="BJ1" s="9" t="s">
        <v>38</v>
      </c>
      <c r="BK1" s="9" t="s">
        <v>39</v>
      </c>
      <c r="BL1" s="11"/>
      <c r="BM1" s="12"/>
      <c r="BN1" s="13"/>
      <c r="BO1" s="13"/>
      <c r="BP1" s="13"/>
      <c r="BQ1" s="13"/>
      <c r="BR1" s="13"/>
      <c r="BS1" s="13"/>
      <c r="BT1" s="13"/>
      <c r="BU1" s="13"/>
      <c r="BV1" s="14"/>
      <c r="BW1" s="14"/>
      <c r="BX1" s="14"/>
      <c r="BY1" s="15"/>
      <c r="BZ1" s="1"/>
      <c r="CA1" s="16"/>
      <c r="CB1" s="13"/>
      <c r="CC1" s="13"/>
      <c r="CD1" s="17"/>
      <c r="CE1" s="17"/>
      <c r="CF1" s="17"/>
      <c r="CG1" s="17"/>
      <c r="CH1" s="9" t="s">
        <v>40</v>
      </c>
      <c r="CI1" s="9"/>
      <c r="CJ1" s="18"/>
      <c r="CK1" s="18"/>
      <c r="CL1" s="18"/>
      <c r="CM1" s="9" t="s">
        <v>41</v>
      </c>
      <c r="CN1" s="1"/>
      <c r="CO1" s="1"/>
      <c r="CP1" s="1"/>
      <c r="CQ1" s="1"/>
      <c r="CR1" s="1"/>
      <c r="CS1" s="1"/>
      <c r="CT1" s="1"/>
      <c r="CU1" s="1"/>
    </row>
    <row r="2" spans="1:99" ht="13.8" hidden="1">
      <c r="A2" s="1"/>
      <c r="B2" s="1"/>
      <c r="C2" s="1"/>
      <c r="D2" s="2"/>
      <c r="E2" s="3"/>
      <c r="F2" s="3"/>
      <c r="G2" s="3"/>
      <c r="H2" s="3"/>
      <c r="I2" s="3"/>
      <c r="J2" s="3"/>
      <c r="K2" s="4" t="s">
        <v>42</v>
      </c>
      <c r="L2" s="3"/>
      <c r="M2" s="4"/>
      <c r="N2" s="4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 t="s">
        <v>43</v>
      </c>
      <c r="AB2" s="10" t="s">
        <v>44</v>
      </c>
      <c r="AC2" s="10"/>
      <c r="AD2" s="10"/>
      <c r="AE2" s="10"/>
      <c r="AF2" s="10"/>
      <c r="AG2" s="10" t="s">
        <v>45</v>
      </c>
      <c r="AH2" s="10" t="s">
        <v>45</v>
      </c>
      <c r="AI2" s="10" t="s">
        <v>46</v>
      </c>
      <c r="AJ2" s="10"/>
      <c r="AK2" s="10"/>
      <c r="AL2" s="10"/>
      <c r="AM2" s="10"/>
      <c r="AN2" s="8"/>
      <c r="AO2" s="10"/>
      <c r="AP2" s="10"/>
      <c r="AQ2" s="10"/>
      <c r="AR2" s="10"/>
      <c r="AS2" s="10" t="s">
        <v>47</v>
      </c>
      <c r="AT2" s="10"/>
      <c r="AU2" s="10"/>
      <c r="AV2" s="10" t="s">
        <v>48</v>
      </c>
      <c r="AW2" s="10" t="s">
        <v>48</v>
      </c>
      <c r="AX2" s="10"/>
      <c r="AY2" s="10"/>
      <c r="AZ2" s="10" t="s">
        <v>30</v>
      </c>
      <c r="BA2" s="10"/>
      <c r="BB2" s="10" t="s">
        <v>49</v>
      </c>
      <c r="BC2" s="10"/>
      <c r="BD2" s="10"/>
      <c r="BE2" s="10"/>
      <c r="BF2" s="10"/>
      <c r="BG2" s="19"/>
      <c r="BH2" s="19"/>
      <c r="BI2" s="20" t="s">
        <v>50</v>
      </c>
      <c r="BJ2" s="20" t="s">
        <v>50</v>
      </c>
      <c r="BK2" s="20"/>
      <c r="BL2" s="11"/>
      <c r="BM2" s="12"/>
      <c r="BN2" s="13"/>
      <c r="BO2" s="13"/>
      <c r="BP2" s="13"/>
      <c r="BQ2" s="13"/>
      <c r="BR2" s="13"/>
      <c r="BS2" s="13"/>
      <c r="BT2" s="13"/>
      <c r="BU2" s="13"/>
      <c r="BV2" s="14"/>
      <c r="BW2" s="14"/>
      <c r="BX2" s="14"/>
      <c r="BY2" s="15"/>
      <c r="BZ2" s="1"/>
      <c r="CA2" s="16"/>
      <c r="CB2" s="13"/>
      <c r="CC2" s="13"/>
      <c r="CD2" s="268" t="s">
        <v>51</v>
      </c>
      <c r="CE2" s="269"/>
      <c r="CF2" s="269"/>
      <c r="CG2" s="269"/>
      <c r="CH2" s="21"/>
      <c r="CI2" s="21"/>
      <c r="CJ2" s="1"/>
      <c r="CK2" s="1"/>
      <c r="CL2" s="1"/>
      <c r="CM2" s="21"/>
      <c r="CN2" s="1"/>
      <c r="CO2" s="1"/>
      <c r="CP2" s="1"/>
      <c r="CQ2" s="1"/>
      <c r="CR2" s="1"/>
      <c r="CS2" s="1"/>
      <c r="CT2" s="1"/>
      <c r="CU2" s="1"/>
    </row>
    <row r="3" spans="1:99" ht="14.25" customHeight="1">
      <c r="A3" s="22" t="s">
        <v>52</v>
      </c>
      <c r="B3" s="22" t="s">
        <v>53</v>
      </c>
      <c r="C3" s="22" t="s">
        <v>54</v>
      </c>
      <c r="D3" s="23" t="s">
        <v>55</v>
      </c>
      <c r="E3" s="22" t="s">
        <v>56</v>
      </c>
      <c r="F3" s="22" t="s">
        <v>57</v>
      </c>
      <c r="G3" s="22" t="s">
        <v>58</v>
      </c>
      <c r="H3" s="22" t="s">
        <v>59</v>
      </c>
      <c r="I3" s="22" t="s">
        <v>60</v>
      </c>
      <c r="J3" s="22" t="s">
        <v>61</v>
      </c>
      <c r="K3" s="24" t="s">
        <v>62</v>
      </c>
      <c r="L3" s="22" t="s">
        <v>63</v>
      </c>
      <c r="M3" s="8" t="s">
        <v>64</v>
      </c>
      <c r="N3" s="8" t="s">
        <v>65</v>
      </c>
      <c r="O3" s="8" t="s">
        <v>66</v>
      </c>
      <c r="P3" s="8" t="s">
        <v>67</v>
      </c>
      <c r="Q3" s="8" t="s">
        <v>68</v>
      </c>
      <c r="R3" s="8" t="s">
        <v>69</v>
      </c>
      <c r="S3" s="8" t="s">
        <v>70</v>
      </c>
      <c r="T3" s="8" t="s">
        <v>71</v>
      </c>
      <c r="U3" s="8" t="s">
        <v>72</v>
      </c>
      <c r="V3" s="8" t="s">
        <v>73</v>
      </c>
      <c r="W3" s="8" t="s">
        <v>74</v>
      </c>
      <c r="X3" s="8" t="s">
        <v>75</v>
      </c>
      <c r="Y3" s="8" t="s">
        <v>76</v>
      </c>
      <c r="Z3" s="8" t="s">
        <v>77</v>
      </c>
      <c r="AA3" s="8" t="s">
        <v>78</v>
      </c>
      <c r="AB3" s="8" t="s">
        <v>79</v>
      </c>
      <c r="AC3" s="8" t="s">
        <v>80</v>
      </c>
      <c r="AD3" s="8" t="s">
        <v>81</v>
      </c>
      <c r="AE3" s="8" t="s">
        <v>82</v>
      </c>
      <c r="AF3" s="8" t="s">
        <v>83</v>
      </c>
      <c r="AG3" s="8" t="s">
        <v>84</v>
      </c>
      <c r="AH3" s="8" t="s">
        <v>85</v>
      </c>
      <c r="AI3" s="8" t="s">
        <v>86</v>
      </c>
      <c r="AJ3" s="8" t="s">
        <v>87</v>
      </c>
      <c r="AK3" s="8" t="s">
        <v>88</v>
      </c>
      <c r="AL3" s="8" t="s">
        <v>89</v>
      </c>
      <c r="AM3" s="8" t="s">
        <v>90</v>
      </c>
      <c r="AN3" s="8" t="s">
        <v>91</v>
      </c>
      <c r="AO3" s="11" t="s">
        <v>92</v>
      </c>
      <c r="AP3" s="11" t="s">
        <v>93</v>
      </c>
      <c r="AQ3" s="11" t="s">
        <v>94</v>
      </c>
      <c r="AR3" s="11" t="s">
        <v>95</v>
      </c>
      <c r="AS3" s="11" t="s">
        <v>39</v>
      </c>
      <c r="AT3" s="11" t="s">
        <v>96</v>
      </c>
      <c r="AU3" s="11" t="s">
        <v>97</v>
      </c>
      <c r="AV3" s="11" t="s">
        <v>98</v>
      </c>
      <c r="AW3" s="11" t="s">
        <v>99</v>
      </c>
      <c r="AX3" s="11" t="s">
        <v>100</v>
      </c>
      <c r="AY3" s="11" t="s">
        <v>101</v>
      </c>
      <c r="AZ3" s="11" t="s">
        <v>102</v>
      </c>
      <c r="BA3" s="11" t="s">
        <v>103</v>
      </c>
      <c r="BB3" s="11" t="s">
        <v>104</v>
      </c>
      <c r="BC3" s="11" t="s">
        <v>105</v>
      </c>
      <c r="BD3" s="11" t="s">
        <v>106</v>
      </c>
      <c r="BE3" s="11" t="s">
        <v>107</v>
      </c>
      <c r="BF3" s="11" t="s">
        <v>108</v>
      </c>
      <c r="BG3" s="11" t="s">
        <v>109</v>
      </c>
      <c r="BH3" s="11" t="s">
        <v>110</v>
      </c>
      <c r="BI3" s="11" t="s">
        <v>111</v>
      </c>
      <c r="BJ3" s="11" t="s">
        <v>112</v>
      </c>
      <c r="BK3" s="11" t="s">
        <v>113</v>
      </c>
      <c r="BL3" s="11" t="s">
        <v>114</v>
      </c>
      <c r="BM3" s="12" t="s">
        <v>115</v>
      </c>
      <c r="BN3" s="25" t="s">
        <v>116</v>
      </c>
      <c r="BO3" s="25" t="s">
        <v>117</v>
      </c>
      <c r="BP3" s="25" t="s">
        <v>118</v>
      </c>
      <c r="BQ3" s="25" t="s">
        <v>119</v>
      </c>
      <c r="BR3" s="25" t="s">
        <v>120</v>
      </c>
      <c r="BS3" s="25" t="s">
        <v>121</v>
      </c>
      <c r="BT3" s="25" t="s">
        <v>122</v>
      </c>
      <c r="BU3" s="25" t="s">
        <v>123</v>
      </c>
      <c r="BV3" s="26" t="s">
        <v>124</v>
      </c>
      <c r="BW3" s="26" t="s">
        <v>125</v>
      </c>
      <c r="BX3" s="26" t="s">
        <v>126</v>
      </c>
      <c r="BY3" s="25" t="s">
        <v>127</v>
      </c>
      <c r="BZ3" s="27"/>
      <c r="CA3" s="28" t="s">
        <v>128</v>
      </c>
      <c r="CB3" s="29" t="s">
        <v>129</v>
      </c>
      <c r="CC3" s="29" t="s">
        <v>130</v>
      </c>
      <c r="CD3" s="30" t="s">
        <v>131</v>
      </c>
      <c r="CE3" s="31" t="s">
        <v>132</v>
      </c>
      <c r="CF3" s="31" t="s">
        <v>133</v>
      </c>
      <c r="CG3" s="31" t="s">
        <v>134</v>
      </c>
      <c r="CH3" s="32" t="s">
        <v>135</v>
      </c>
      <c r="CI3" s="32" t="s">
        <v>111</v>
      </c>
      <c r="CJ3" s="33" t="s">
        <v>12</v>
      </c>
      <c r="CK3" s="33" t="s">
        <v>86</v>
      </c>
      <c r="CL3" s="33" t="s">
        <v>18</v>
      </c>
      <c r="CM3" s="32" t="s">
        <v>136</v>
      </c>
      <c r="CN3" s="22" t="s">
        <v>137</v>
      </c>
      <c r="CO3" s="22" t="s">
        <v>138</v>
      </c>
      <c r="CP3" s="22" t="s">
        <v>139</v>
      </c>
      <c r="CQ3" s="22" t="s">
        <v>140</v>
      </c>
      <c r="CR3" s="22" t="s">
        <v>141</v>
      </c>
      <c r="CS3" s="22" t="s">
        <v>142</v>
      </c>
      <c r="CT3" s="22" t="s">
        <v>143</v>
      </c>
      <c r="CU3" s="22" t="s">
        <v>144</v>
      </c>
    </row>
    <row r="4" spans="1:99" ht="13.8" hidden="1">
      <c r="A4" s="1" t="str">
        <f ca="1">IFERROR(__xludf.DUMMYFUNCTION("unique(flatten(LISTAFOLHAS!A3:A1001))"),"ADRIANO SOUZA SANTOS")</f>
        <v>ADRIANO SOUZA SANTOS</v>
      </c>
      <c r="B4" s="34"/>
      <c r="C4" s="34" t="str">
        <f t="shared" ref="C4:C258" ca="1" si="0">IF(COUNTIF(A:A, H4)&gt;0, "OK", "Incompleto")</f>
        <v>OK</v>
      </c>
      <c r="D4" s="2">
        <f t="shared" ref="D4:D258" si="1">AN4+BY4</f>
        <v>5074.1297225344442</v>
      </c>
      <c r="E4" s="34">
        <v>45809</v>
      </c>
      <c r="F4" s="1" t="s">
        <v>145</v>
      </c>
      <c r="G4" s="1">
        <v>136</v>
      </c>
      <c r="H4" s="1" t="s">
        <v>146</v>
      </c>
      <c r="I4" s="1" t="s">
        <v>147</v>
      </c>
      <c r="J4" s="35">
        <v>41992</v>
      </c>
      <c r="K4" s="6">
        <v>3159.37</v>
      </c>
      <c r="L4" s="1"/>
      <c r="M4" s="6">
        <v>3159.37</v>
      </c>
      <c r="N4" s="6"/>
      <c r="O4" s="6">
        <v>0</v>
      </c>
      <c r="P4" s="6">
        <v>0</v>
      </c>
      <c r="Q4" s="6"/>
      <c r="R4" s="6"/>
      <c r="S4" s="6"/>
      <c r="T4" s="6"/>
      <c r="U4" s="6"/>
      <c r="V4" s="6"/>
      <c r="W4" s="6">
        <v>0</v>
      </c>
      <c r="X4" s="6"/>
      <c r="Y4" s="6"/>
      <c r="Z4" s="6"/>
      <c r="AA4" s="6"/>
      <c r="AB4" s="6">
        <v>0</v>
      </c>
      <c r="AC4" s="6"/>
      <c r="AD4" s="6">
        <v>0</v>
      </c>
      <c r="AE4" s="6">
        <v>0</v>
      </c>
      <c r="AF4" s="6">
        <v>0</v>
      </c>
      <c r="AG4" s="6"/>
      <c r="AH4" s="6"/>
      <c r="AI4" s="6"/>
      <c r="AJ4" s="6"/>
      <c r="AK4" s="6"/>
      <c r="AL4" s="6"/>
      <c r="AM4" s="6">
        <v>0.44</v>
      </c>
      <c r="AN4" s="8">
        <f t="shared" ref="AN4:AN258" si="2">SUM(M4:AM4)</f>
        <v>3159.81</v>
      </c>
      <c r="AO4" s="6"/>
      <c r="AP4" s="6"/>
      <c r="AQ4" s="6">
        <v>-189.56</v>
      </c>
      <c r="AR4" s="6"/>
      <c r="AS4" s="6"/>
      <c r="AT4" s="6">
        <v>-0.18</v>
      </c>
      <c r="AU4" s="6"/>
      <c r="AV4" s="6">
        <v>-14</v>
      </c>
      <c r="AW4" s="6">
        <v>-42</v>
      </c>
      <c r="AX4" s="6"/>
      <c r="AY4" s="6"/>
      <c r="AZ4" s="6"/>
      <c r="BA4" s="6"/>
      <c r="BB4" s="6">
        <v>0</v>
      </c>
      <c r="BC4" s="6">
        <v>-34.549999999999997</v>
      </c>
      <c r="BD4" s="6">
        <v>0</v>
      </c>
      <c r="BE4" s="6"/>
      <c r="BF4" s="6"/>
      <c r="BG4" s="6">
        <v>-272.52</v>
      </c>
      <c r="BH4" s="6">
        <v>0</v>
      </c>
      <c r="BI4" s="6">
        <v>0</v>
      </c>
      <c r="BJ4" s="6"/>
      <c r="BK4" s="6"/>
      <c r="BL4" s="11">
        <f t="shared" ref="BL4:BL258" si="3">SUM(AO4:BK4)</f>
        <v>-552.80999999999995</v>
      </c>
      <c r="BM4" s="12">
        <f t="shared" ref="BM4:BM258" si="4">AN4+BL4</f>
        <v>2607</v>
      </c>
      <c r="BN4" s="14">
        <f t="shared" ref="BN4:BN258" si="5">K4/12*1</f>
        <v>263.28083333333331</v>
      </c>
      <c r="BO4" s="14">
        <f t="shared" ref="BO4:BO258" si="6">K4/12*1</f>
        <v>263.28083333333331</v>
      </c>
      <c r="BP4" s="14">
        <f t="shared" ref="BP4:BP258" si="7">BO4/3</f>
        <v>87.760277777777773</v>
      </c>
      <c r="BQ4" s="14">
        <f t="shared" ref="BQ4:BQ258" si="8">CQ4*CR4%</f>
        <v>272.51777808999998</v>
      </c>
      <c r="BR4" s="14">
        <f t="shared" ref="BR4:BR258" si="9">CT4</f>
        <v>252.74</v>
      </c>
      <c r="BS4" s="14">
        <f t="shared" ref="BS4:BS258" si="10">-(-CD4-AP4)</f>
        <v>560</v>
      </c>
      <c r="BT4" s="14">
        <f t="shared" ref="BT4:BT258" si="11">IF(CE4+AQ4&lt;0, 0, CE4+AQ4)</f>
        <v>49.84</v>
      </c>
      <c r="BU4" s="14">
        <f t="shared" ref="BU4:BU258" si="12">CB4+CC4</f>
        <v>151.19</v>
      </c>
      <c r="BV4" s="36">
        <f>SUMIFS('SEGURO DE VIDA'!E:E, 'SEGURO DE VIDA'!D:D, H4, 'SEGURO DE VIDA'!G:G, E4)</f>
        <v>13.71</v>
      </c>
      <c r="BW4" s="36">
        <f>SUMIFS(TREINAMENTOS!E:E, TREINAMENTOS!D:D, H4, TREINAMENTOS!G:G, E4)</f>
        <v>0</v>
      </c>
      <c r="BX4" s="36">
        <f>SUMIFS(EXAMES!E:E, EXAMES!D:D, H4, EXAMES!G:G, E4)</f>
        <v>0</v>
      </c>
      <c r="BY4" s="25">
        <f t="shared" ref="BY4:BY258" si="13">SUM(BN4:BU4)+SUM(BV4:BX4)</f>
        <v>1914.3197225344445</v>
      </c>
      <c r="BZ4" s="37"/>
      <c r="CA4" s="37" t="s">
        <v>146</v>
      </c>
      <c r="CB4" s="13">
        <f t="shared" ref="CB4:CB258" si="14">IF(SUM(BB4:BD4)+CF4&lt;0, 0, SUM(BB4:BD4)+CF4)</f>
        <v>151.19</v>
      </c>
      <c r="CC4" s="13">
        <f t="shared" ref="CC4:CC258" si="15">IF(SUM(AV4:AW4)+CG4&lt;0, 0, SUM(AV4:AW4)+CG4)</f>
        <v>0</v>
      </c>
      <c r="CD4" s="13">
        <f>SUMIFS(ALIMENTAÇÃO!E:E, ALIMENTAÇÃO!D:D, H4, ALIMENTAÇÃO!G:G, E4)</f>
        <v>560</v>
      </c>
      <c r="CE4" s="6">
        <f>SUMIFS(TRANSPORTE!E:E, TRANSPORTE!D:D, H4, TRANSPORTE!G:G, E4)</f>
        <v>239.4</v>
      </c>
      <c r="CF4" s="6">
        <f>SUMIFS('PLANO DE SAÚDE'!E:E, 'PLANO DE SAÚDE'!D:D, H4, 'PLANO DE SAÚDE'!G:G, E4)</f>
        <v>185.74</v>
      </c>
      <c r="CG4" s="6">
        <f>SUMIFS('PLANO ODONTO'!E:E, 'PLANO ODONTO'!D:D, H4, 'PLANO ODONTO'!G:G, E4)</f>
        <v>56</v>
      </c>
      <c r="CH4" s="6">
        <f t="shared" ref="CH4:CH258" si="16">BB4+BC4+BD4</f>
        <v>-34.549999999999997</v>
      </c>
      <c r="CI4" s="6">
        <f t="shared" ref="CI4:CI258" si="17">BI4+BJ4</f>
        <v>0</v>
      </c>
      <c r="CJ4" s="6">
        <f t="shared" ref="CJ4:CJ258" si="18">AA4+AB4</f>
        <v>0</v>
      </c>
      <c r="CK4" s="6"/>
      <c r="CL4" s="6"/>
      <c r="CM4" s="6">
        <f t="shared" ref="CM4:CM258" si="19">AV4+AW4</f>
        <v>-56</v>
      </c>
      <c r="CN4" s="6">
        <v>3159.81</v>
      </c>
      <c r="CO4" s="1">
        <v>-552.80999999999995</v>
      </c>
      <c r="CP4" s="6">
        <v>2607</v>
      </c>
      <c r="CQ4" s="6">
        <v>3159.37</v>
      </c>
      <c r="CR4" s="1">
        <v>8.6257000000000001</v>
      </c>
      <c r="CS4" s="6">
        <v>3159.37</v>
      </c>
      <c r="CT4" s="1">
        <v>252.74</v>
      </c>
      <c r="CU4" s="6">
        <v>2552.17</v>
      </c>
    </row>
    <row r="5" spans="1:99" ht="13.8" hidden="1">
      <c r="A5" s="1" t="str">
        <f ca="1">IFERROR(__xludf.DUMMYFUNCTION("""COMPUTED_VALUE"""),"ALESSANDRO SOARES RIBEIRO")</f>
        <v>ALESSANDRO SOARES RIBEIRO</v>
      </c>
      <c r="B5" s="34"/>
      <c r="C5" s="34" t="str">
        <f t="shared" ca="1" si="0"/>
        <v>OK</v>
      </c>
      <c r="D5" s="2">
        <f t="shared" si="1"/>
        <v>3618.10860125</v>
      </c>
      <c r="E5" s="34">
        <v>45809</v>
      </c>
      <c r="F5" s="1" t="s">
        <v>145</v>
      </c>
      <c r="G5" s="1">
        <v>3467</v>
      </c>
      <c r="H5" s="1" t="s">
        <v>148</v>
      </c>
      <c r="I5" s="1" t="s">
        <v>149</v>
      </c>
      <c r="J5" s="38">
        <v>45551</v>
      </c>
      <c r="K5" s="6">
        <v>1800</v>
      </c>
      <c r="L5" s="1"/>
      <c r="M5" s="6">
        <v>1800</v>
      </c>
      <c r="N5" s="6"/>
      <c r="O5" s="6">
        <v>0</v>
      </c>
      <c r="P5" s="6">
        <v>0</v>
      </c>
      <c r="Q5" s="6"/>
      <c r="R5" s="6"/>
      <c r="S5" s="6"/>
      <c r="T5" s="6"/>
      <c r="U5" s="6"/>
      <c r="V5" s="6"/>
      <c r="W5" s="6">
        <v>0</v>
      </c>
      <c r="X5" s="6"/>
      <c r="Y5" s="6"/>
      <c r="Z5" s="6"/>
      <c r="AA5" s="6"/>
      <c r="AB5" s="6">
        <v>0</v>
      </c>
      <c r="AC5" s="6"/>
      <c r="AD5" s="6">
        <v>279</v>
      </c>
      <c r="AE5" s="6">
        <v>0</v>
      </c>
      <c r="AF5" s="6">
        <v>69.75</v>
      </c>
      <c r="AG5" s="6"/>
      <c r="AH5" s="6"/>
      <c r="AI5" s="6"/>
      <c r="AJ5" s="6"/>
      <c r="AK5" s="6"/>
      <c r="AL5" s="6"/>
      <c r="AM5" s="6">
        <v>0.88</v>
      </c>
      <c r="AN5" s="8">
        <f t="shared" si="2"/>
        <v>2149.63</v>
      </c>
      <c r="AO5" s="6"/>
      <c r="AP5" s="6"/>
      <c r="AQ5" s="6">
        <v>0</v>
      </c>
      <c r="AR5" s="6"/>
      <c r="AS5" s="6"/>
      <c r="AT5" s="6">
        <v>-0.78</v>
      </c>
      <c r="AU5" s="6"/>
      <c r="AV5" s="6">
        <v>-14</v>
      </c>
      <c r="AW5" s="6">
        <v>0</v>
      </c>
      <c r="AX5" s="6"/>
      <c r="AY5" s="6"/>
      <c r="AZ5" s="6"/>
      <c r="BA5" s="6"/>
      <c r="BB5" s="6">
        <v>0</v>
      </c>
      <c r="BC5" s="6">
        <v>-2.2400000000000002</v>
      </c>
      <c r="BD5" s="6">
        <v>0</v>
      </c>
      <c r="BE5" s="6"/>
      <c r="BF5" s="6"/>
      <c r="BG5" s="6">
        <v>-170.61</v>
      </c>
      <c r="BH5" s="6">
        <v>0</v>
      </c>
      <c r="BI5" s="6">
        <v>0</v>
      </c>
      <c r="BJ5" s="6"/>
      <c r="BK5" s="6"/>
      <c r="BL5" s="11">
        <f t="shared" si="3"/>
        <v>-187.63000000000002</v>
      </c>
      <c r="BM5" s="12">
        <f t="shared" si="4"/>
        <v>1962</v>
      </c>
      <c r="BN5" s="13">
        <f t="shared" si="5"/>
        <v>150</v>
      </c>
      <c r="BO5" s="13">
        <f t="shared" si="6"/>
        <v>150</v>
      </c>
      <c r="BP5" s="13">
        <f t="shared" si="7"/>
        <v>50</v>
      </c>
      <c r="BQ5" s="13">
        <f t="shared" si="8"/>
        <v>170.60860124999999</v>
      </c>
      <c r="BR5" s="13">
        <f t="shared" si="9"/>
        <v>171.9</v>
      </c>
      <c r="BS5" s="13">
        <f t="shared" si="10"/>
        <v>630</v>
      </c>
      <c r="BT5" s="13">
        <f t="shared" si="11"/>
        <v>0</v>
      </c>
      <c r="BU5" s="13">
        <f t="shared" si="12"/>
        <v>132.26</v>
      </c>
      <c r="BV5" s="6">
        <f>SUMIFS('SEGURO DE VIDA'!E:E, 'SEGURO DE VIDA'!D:D, H5, 'SEGURO DE VIDA'!G:G, E5)</f>
        <v>13.71</v>
      </c>
      <c r="BW5" s="6">
        <f>SUMIFS(TREINAMENTOS!E:E, TREINAMENTOS!D:D, H5, TREINAMENTOS!G:G, E5)</f>
        <v>0</v>
      </c>
      <c r="BX5" s="6">
        <f>SUMIFS(EXAMES!E:E, EXAMES!D:D, H5, EXAMES!G:G, E5)</f>
        <v>0</v>
      </c>
      <c r="BY5" s="25">
        <f t="shared" si="13"/>
        <v>1468.4786012500001</v>
      </c>
      <c r="BZ5" s="1"/>
      <c r="CA5" s="1" t="s">
        <v>148</v>
      </c>
      <c r="CB5" s="13">
        <f t="shared" si="14"/>
        <v>132.26</v>
      </c>
      <c r="CC5" s="13">
        <f t="shared" si="15"/>
        <v>0</v>
      </c>
      <c r="CD5" s="13">
        <f>SUMIFS(ALIMENTAÇÃO!E:E, ALIMENTAÇÃO!D:D, H5, ALIMENTAÇÃO!G:G, E5)</f>
        <v>630</v>
      </c>
      <c r="CE5" s="6">
        <f>SUMIFS(TRANSPORTE!E:E, TRANSPORTE!D:D, H5, TRANSPORTE!G:G, E5)</f>
        <v>0</v>
      </c>
      <c r="CF5" s="6">
        <f>SUMIFS('PLANO DE SAÚDE'!E:E, 'PLANO DE SAÚDE'!D:D, H5, 'PLANO DE SAÚDE'!G:G, E5)</f>
        <v>134.5</v>
      </c>
      <c r="CG5" s="6">
        <f>SUMIFS('PLANO ODONTO'!E:E, 'PLANO ODONTO'!D:D, H5, 'PLANO ODONTO'!G:G, E5)</f>
        <v>14</v>
      </c>
      <c r="CH5" s="6">
        <f t="shared" si="16"/>
        <v>-2.2400000000000002</v>
      </c>
      <c r="CI5" s="6">
        <f t="shared" si="17"/>
        <v>0</v>
      </c>
      <c r="CJ5" s="6">
        <f t="shared" si="18"/>
        <v>0</v>
      </c>
      <c r="CK5" s="6"/>
      <c r="CL5" s="6"/>
      <c r="CM5" s="6">
        <f t="shared" si="19"/>
        <v>-14</v>
      </c>
      <c r="CN5" s="6">
        <v>2149.63</v>
      </c>
      <c r="CO5" s="1">
        <v>-187.63</v>
      </c>
      <c r="CP5" s="6">
        <v>1962</v>
      </c>
      <c r="CQ5" s="6">
        <v>2148.75</v>
      </c>
      <c r="CR5" s="1">
        <v>7.9398999999999997</v>
      </c>
      <c r="CS5" s="6">
        <v>2148.75</v>
      </c>
      <c r="CT5" s="1">
        <v>171.9</v>
      </c>
      <c r="CU5" s="6">
        <v>1541.55</v>
      </c>
    </row>
    <row r="6" spans="1:99" ht="13.8" hidden="1">
      <c r="A6" s="1" t="str">
        <f ca="1">IFERROR(__xludf.DUMMYFUNCTION("""COMPUTED_VALUE"""),"ALEXANDRE FERREIRA DE LIMA")</f>
        <v>ALEXANDRE FERREIRA DE LIMA</v>
      </c>
      <c r="B6" s="34"/>
      <c r="C6" s="34" t="str">
        <f t="shared" ca="1" si="0"/>
        <v>OK</v>
      </c>
      <c r="D6" s="2">
        <f t="shared" si="1"/>
        <v>3787.5094713611106</v>
      </c>
      <c r="E6" s="34">
        <v>45809</v>
      </c>
      <c r="F6" s="1" t="s">
        <v>145</v>
      </c>
      <c r="G6" s="1">
        <v>3465</v>
      </c>
      <c r="H6" s="1" t="s">
        <v>150</v>
      </c>
      <c r="I6" s="1" t="s">
        <v>151</v>
      </c>
      <c r="J6" s="38">
        <v>45537</v>
      </c>
      <c r="K6" s="6">
        <v>1600</v>
      </c>
      <c r="L6" s="1"/>
      <c r="M6" s="6">
        <v>1600</v>
      </c>
      <c r="N6" s="6"/>
      <c r="O6" s="6">
        <v>0</v>
      </c>
      <c r="P6" s="6">
        <v>480</v>
      </c>
      <c r="Q6" s="6"/>
      <c r="R6" s="6"/>
      <c r="S6" s="6"/>
      <c r="T6" s="6"/>
      <c r="U6" s="6"/>
      <c r="V6" s="6"/>
      <c r="W6" s="6">
        <v>0</v>
      </c>
      <c r="X6" s="6"/>
      <c r="Y6" s="6"/>
      <c r="Z6" s="6"/>
      <c r="AA6" s="6"/>
      <c r="AB6" s="6">
        <v>0</v>
      </c>
      <c r="AC6" s="6"/>
      <c r="AD6" s="6">
        <v>123.24</v>
      </c>
      <c r="AE6" s="6">
        <v>0</v>
      </c>
      <c r="AF6" s="6">
        <v>30.81</v>
      </c>
      <c r="AG6" s="6"/>
      <c r="AH6" s="6"/>
      <c r="AI6" s="6"/>
      <c r="AJ6" s="6"/>
      <c r="AK6" s="6"/>
      <c r="AL6" s="6"/>
      <c r="AM6" s="6">
        <v>0.74</v>
      </c>
      <c r="AN6" s="8">
        <f t="shared" si="2"/>
        <v>2234.7899999999995</v>
      </c>
      <c r="AO6" s="6"/>
      <c r="AP6" s="6"/>
      <c r="AQ6" s="6">
        <v>-96</v>
      </c>
      <c r="AR6" s="6"/>
      <c r="AS6" s="6"/>
      <c r="AT6" s="6">
        <v>-0.95</v>
      </c>
      <c r="AU6" s="6"/>
      <c r="AV6" s="6">
        <v>0</v>
      </c>
      <c r="AW6" s="6">
        <v>0</v>
      </c>
      <c r="AX6" s="6"/>
      <c r="AY6" s="6"/>
      <c r="AZ6" s="6"/>
      <c r="BA6" s="6"/>
      <c r="BB6" s="6">
        <v>0</v>
      </c>
      <c r="BC6" s="6">
        <v>-34.549999999999997</v>
      </c>
      <c r="BD6" s="6">
        <v>0</v>
      </c>
      <c r="BE6" s="6"/>
      <c r="BF6" s="6"/>
      <c r="BG6" s="6">
        <v>-178.29</v>
      </c>
      <c r="BH6" s="6">
        <v>0</v>
      </c>
      <c r="BI6" s="6">
        <v>0</v>
      </c>
      <c r="BJ6" s="6"/>
      <c r="BK6" s="6"/>
      <c r="BL6" s="11">
        <f t="shared" si="3"/>
        <v>-309.78999999999996</v>
      </c>
      <c r="BM6" s="12">
        <f t="shared" si="4"/>
        <v>1924.9999999999995</v>
      </c>
      <c r="BN6" s="13">
        <f t="shared" si="5"/>
        <v>133.33333333333334</v>
      </c>
      <c r="BO6" s="13">
        <f t="shared" si="6"/>
        <v>133.33333333333334</v>
      </c>
      <c r="BP6" s="13">
        <f t="shared" si="7"/>
        <v>44.44444444444445</v>
      </c>
      <c r="BQ6" s="13">
        <f t="shared" si="8"/>
        <v>178.28836025000001</v>
      </c>
      <c r="BR6" s="13">
        <f t="shared" si="9"/>
        <v>178.72</v>
      </c>
      <c r="BS6" s="13">
        <f t="shared" si="10"/>
        <v>525</v>
      </c>
      <c r="BT6" s="13">
        <f t="shared" si="11"/>
        <v>194.7</v>
      </c>
      <c r="BU6" s="13">
        <f t="shared" si="12"/>
        <v>151.19</v>
      </c>
      <c r="BV6" s="6">
        <f>SUMIFS('SEGURO DE VIDA'!E:E, 'SEGURO DE VIDA'!D:D, H6, 'SEGURO DE VIDA'!G:G, E6)</f>
        <v>13.71</v>
      </c>
      <c r="BW6" s="6">
        <f>SUMIFS(TREINAMENTOS!E:E, TREINAMENTOS!D:D, H6, TREINAMENTOS!G:G, E6)</f>
        <v>0</v>
      </c>
      <c r="BX6" s="6">
        <f>SUMIFS(EXAMES!E:E, EXAMES!D:D, H6, EXAMES!G:G, E6)</f>
        <v>0</v>
      </c>
      <c r="BY6" s="25">
        <f t="shared" si="13"/>
        <v>1552.7194713611113</v>
      </c>
      <c r="BZ6" s="1"/>
      <c r="CA6" s="1" t="s">
        <v>150</v>
      </c>
      <c r="CB6" s="13">
        <f t="shared" si="14"/>
        <v>151.19</v>
      </c>
      <c r="CC6" s="13">
        <f t="shared" si="15"/>
        <v>0</v>
      </c>
      <c r="CD6" s="13">
        <f>SUMIFS(ALIMENTAÇÃO!E:E, ALIMENTAÇÃO!D:D, H6, ALIMENTAÇÃO!G:G, E6)</f>
        <v>525</v>
      </c>
      <c r="CE6" s="6">
        <f>SUMIFS(TRANSPORTE!E:E, TRANSPORTE!D:D, H6, TRANSPORTE!G:G, E6)</f>
        <v>290.7</v>
      </c>
      <c r="CF6" s="6">
        <f>SUMIFS('PLANO DE SAÚDE'!E:E, 'PLANO DE SAÚDE'!D:D, H6, 'PLANO DE SAÚDE'!G:G, E6)</f>
        <v>185.74</v>
      </c>
      <c r="CG6" s="6">
        <f>SUMIFS('PLANO ODONTO'!E:E, 'PLANO ODONTO'!D:D, H6, 'PLANO ODONTO'!G:G, E6)</f>
        <v>0</v>
      </c>
      <c r="CH6" s="6">
        <f t="shared" si="16"/>
        <v>-34.549999999999997</v>
      </c>
      <c r="CI6" s="6">
        <f t="shared" si="17"/>
        <v>0</v>
      </c>
      <c r="CJ6" s="6">
        <f t="shared" si="18"/>
        <v>0</v>
      </c>
      <c r="CK6" s="6"/>
      <c r="CL6" s="6"/>
      <c r="CM6" s="6">
        <f t="shared" si="19"/>
        <v>0</v>
      </c>
      <c r="CN6" s="6">
        <v>2234.79</v>
      </c>
      <c r="CO6" s="1">
        <v>-309.79000000000002</v>
      </c>
      <c r="CP6" s="6">
        <v>1925</v>
      </c>
      <c r="CQ6" s="6">
        <v>2234.0500000000002</v>
      </c>
      <c r="CR6" s="1">
        <v>7.9805000000000001</v>
      </c>
      <c r="CS6" s="6">
        <v>2234.0500000000002</v>
      </c>
      <c r="CT6" s="1">
        <v>178.72</v>
      </c>
      <c r="CU6" s="6">
        <v>1626.85</v>
      </c>
    </row>
    <row r="7" spans="1:99" ht="13.8" hidden="1">
      <c r="A7" s="1" t="str">
        <f ca="1">IFERROR(__xludf.DUMMYFUNCTION("""COMPUTED_VALUE"""),"ALEXANDRE SOUZA DE ABREU")</f>
        <v>ALEXANDRE SOUZA DE ABREU</v>
      </c>
      <c r="B7" s="34"/>
      <c r="C7" s="34" t="str">
        <f t="shared" ca="1" si="0"/>
        <v>OK</v>
      </c>
      <c r="D7" s="2">
        <f t="shared" si="1"/>
        <v>4931.3669663933333</v>
      </c>
      <c r="E7" s="34">
        <v>45809</v>
      </c>
      <c r="F7" s="1" t="s">
        <v>145</v>
      </c>
      <c r="G7" s="1">
        <v>3373</v>
      </c>
      <c r="H7" s="1" t="s">
        <v>152</v>
      </c>
      <c r="I7" s="1" t="s">
        <v>153</v>
      </c>
      <c r="J7" s="38">
        <v>45065</v>
      </c>
      <c r="K7" s="6">
        <v>2776.98</v>
      </c>
      <c r="L7" s="1"/>
      <c r="M7" s="6">
        <v>2776.98</v>
      </c>
      <c r="N7" s="6"/>
      <c r="O7" s="6">
        <v>0</v>
      </c>
      <c r="P7" s="6">
        <v>0</v>
      </c>
      <c r="Q7" s="6"/>
      <c r="R7" s="6"/>
      <c r="S7" s="6"/>
      <c r="T7" s="6"/>
      <c r="U7" s="6"/>
      <c r="V7" s="6"/>
      <c r="W7" s="6">
        <v>0</v>
      </c>
      <c r="X7" s="6"/>
      <c r="Y7" s="6"/>
      <c r="Z7" s="6"/>
      <c r="AA7" s="6"/>
      <c r="AB7" s="6">
        <v>0</v>
      </c>
      <c r="AC7" s="6"/>
      <c r="AD7" s="6">
        <v>0</v>
      </c>
      <c r="AE7" s="6">
        <v>0</v>
      </c>
      <c r="AF7" s="6">
        <v>0</v>
      </c>
      <c r="AG7" s="6"/>
      <c r="AH7" s="6"/>
      <c r="AI7" s="6"/>
      <c r="AJ7" s="6"/>
      <c r="AK7" s="6"/>
      <c r="AL7" s="6"/>
      <c r="AM7" s="6">
        <v>0.96</v>
      </c>
      <c r="AN7" s="8">
        <f t="shared" si="2"/>
        <v>2777.94</v>
      </c>
      <c r="AO7" s="6"/>
      <c r="AP7" s="6"/>
      <c r="AQ7" s="6">
        <v>-166.62</v>
      </c>
      <c r="AR7" s="6"/>
      <c r="AS7" s="6"/>
      <c r="AT7" s="6">
        <v>-0.56000000000000005</v>
      </c>
      <c r="AU7" s="6"/>
      <c r="AV7" s="6">
        <v>-14</v>
      </c>
      <c r="AW7" s="6">
        <v>0</v>
      </c>
      <c r="AX7" s="6"/>
      <c r="AY7" s="6"/>
      <c r="AZ7" s="6"/>
      <c r="BA7" s="6"/>
      <c r="BB7" s="6">
        <v>0</v>
      </c>
      <c r="BC7" s="6">
        <v>-94.61</v>
      </c>
      <c r="BD7" s="6">
        <v>0</v>
      </c>
      <c r="BE7" s="6"/>
      <c r="BF7" s="6"/>
      <c r="BG7" s="6">
        <v>-227.15</v>
      </c>
      <c r="BH7" s="6">
        <v>0</v>
      </c>
      <c r="BI7" s="6">
        <v>0</v>
      </c>
      <c r="BJ7" s="6"/>
      <c r="BK7" s="6"/>
      <c r="BL7" s="11">
        <f t="shared" si="3"/>
        <v>-502.94000000000005</v>
      </c>
      <c r="BM7" s="12">
        <f t="shared" si="4"/>
        <v>2275</v>
      </c>
      <c r="BN7" s="13">
        <f t="shared" si="5"/>
        <v>231.41499999999999</v>
      </c>
      <c r="BO7" s="13">
        <f t="shared" si="6"/>
        <v>231.41499999999999</v>
      </c>
      <c r="BP7" s="13">
        <f t="shared" si="7"/>
        <v>77.138333333333335</v>
      </c>
      <c r="BQ7" s="13">
        <f t="shared" si="8"/>
        <v>227.14863306000004</v>
      </c>
      <c r="BR7" s="13">
        <f t="shared" si="9"/>
        <v>222.15</v>
      </c>
      <c r="BS7" s="13">
        <f t="shared" si="10"/>
        <v>665</v>
      </c>
      <c r="BT7" s="13">
        <f t="shared" si="11"/>
        <v>158.27999999999997</v>
      </c>
      <c r="BU7" s="13">
        <f t="shared" si="12"/>
        <v>127.17</v>
      </c>
      <c r="BV7" s="6">
        <f>SUMIFS('SEGURO DE VIDA'!E:E, 'SEGURO DE VIDA'!D:D, H7, 'SEGURO DE VIDA'!G:G, E7)</f>
        <v>13.71</v>
      </c>
      <c r="BW7" s="6">
        <f>SUMIFS(TREINAMENTOS!E:E, TREINAMENTOS!D:D, H7, TREINAMENTOS!G:G, E7)</f>
        <v>200</v>
      </c>
      <c r="BX7" s="6">
        <f>SUMIFS(EXAMES!E:E, EXAMES!D:D, H7, EXAMES!G:G, E7)</f>
        <v>0</v>
      </c>
      <c r="BY7" s="25">
        <f t="shared" si="13"/>
        <v>2153.4269663933333</v>
      </c>
      <c r="BZ7" s="1"/>
      <c r="CA7" s="1" t="s">
        <v>152</v>
      </c>
      <c r="CB7" s="13">
        <f t="shared" si="14"/>
        <v>127.17</v>
      </c>
      <c r="CC7" s="13">
        <f t="shared" si="15"/>
        <v>0</v>
      </c>
      <c r="CD7" s="13">
        <f>SUMIFS(ALIMENTAÇÃO!E:E, ALIMENTAÇÃO!D:D, H7, ALIMENTAÇÃO!G:G, E7)</f>
        <v>665</v>
      </c>
      <c r="CE7" s="6">
        <f>SUMIFS(TRANSPORTE!E:E, TRANSPORTE!D:D, H7, TRANSPORTE!G:G, E7)</f>
        <v>324.89999999999998</v>
      </c>
      <c r="CF7" s="6">
        <f>SUMIFS('PLANO DE SAÚDE'!E:E, 'PLANO DE SAÚDE'!D:D, H7, 'PLANO DE SAÚDE'!G:G, E7)</f>
        <v>221.78</v>
      </c>
      <c r="CG7" s="6">
        <f>SUMIFS('PLANO ODONTO'!E:E, 'PLANO ODONTO'!D:D, H7, 'PLANO ODONTO'!G:G, E7)</f>
        <v>14</v>
      </c>
      <c r="CH7" s="6">
        <f t="shared" si="16"/>
        <v>-94.61</v>
      </c>
      <c r="CI7" s="6">
        <f t="shared" si="17"/>
        <v>0</v>
      </c>
      <c r="CJ7" s="6">
        <f t="shared" si="18"/>
        <v>0</v>
      </c>
      <c r="CK7" s="6"/>
      <c r="CL7" s="6"/>
      <c r="CM7" s="6">
        <f t="shared" si="19"/>
        <v>-14</v>
      </c>
      <c r="CN7" s="6">
        <v>2777.94</v>
      </c>
      <c r="CO7" s="1">
        <v>-502.94</v>
      </c>
      <c r="CP7" s="6">
        <v>2275</v>
      </c>
      <c r="CQ7" s="6">
        <v>2776.98</v>
      </c>
      <c r="CR7" s="1">
        <v>8.1797000000000004</v>
      </c>
      <c r="CS7" s="6">
        <v>2776.98</v>
      </c>
      <c r="CT7" s="1">
        <v>222.15</v>
      </c>
      <c r="CU7" s="6">
        <v>2169.7800000000002</v>
      </c>
    </row>
    <row r="8" spans="1:99" ht="13.8" hidden="1">
      <c r="A8" s="1" t="str">
        <f ca="1">IFERROR(__xludf.DUMMYFUNCTION("""COMPUTED_VALUE"""),"ALEX ANTONIO VICTORINO")</f>
        <v>ALEX ANTONIO VICTORINO</v>
      </c>
      <c r="B8" s="34"/>
      <c r="C8" s="34" t="str">
        <f t="shared" ca="1" si="0"/>
        <v>OK</v>
      </c>
      <c r="D8" s="2">
        <f t="shared" si="1"/>
        <v>4164.0680888888892</v>
      </c>
      <c r="E8" s="34">
        <v>45809</v>
      </c>
      <c r="F8" s="1" t="s">
        <v>145</v>
      </c>
      <c r="G8" s="1">
        <v>3515</v>
      </c>
      <c r="H8" s="1" t="s">
        <v>154</v>
      </c>
      <c r="I8" s="1" t="s">
        <v>155</v>
      </c>
      <c r="J8" s="38">
        <v>45726</v>
      </c>
      <c r="K8" s="6">
        <v>2000</v>
      </c>
      <c r="L8" s="1"/>
      <c r="M8" s="6">
        <v>2000</v>
      </c>
      <c r="N8" s="6"/>
      <c r="O8" s="6">
        <v>0</v>
      </c>
      <c r="P8" s="6">
        <v>600</v>
      </c>
      <c r="Q8" s="6"/>
      <c r="R8" s="6"/>
      <c r="S8" s="6"/>
      <c r="T8" s="6"/>
      <c r="U8" s="6"/>
      <c r="V8" s="6"/>
      <c r="W8" s="6">
        <v>0</v>
      </c>
      <c r="X8" s="6"/>
      <c r="Y8" s="6"/>
      <c r="Z8" s="6"/>
      <c r="AA8" s="6"/>
      <c r="AB8" s="6">
        <v>0</v>
      </c>
      <c r="AC8" s="6"/>
      <c r="AD8" s="6">
        <v>0</v>
      </c>
      <c r="AE8" s="6">
        <v>0</v>
      </c>
      <c r="AF8" s="6">
        <v>0</v>
      </c>
      <c r="AG8" s="6"/>
      <c r="AH8" s="6"/>
      <c r="AI8" s="6"/>
      <c r="AJ8" s="6"/>
      <c r="AK8" s="6"/>
      <c r="AL8" s="6"/>
      <c r="AM8" s="6">
        <v>0.43</v>
      </c>
      <c r="AN8" s="8">
        <f t="shared" si="2"/>
        <v>2600.4299999999998</v>
      </c>
      <c r="AO8" s="6"/>
      <c r="AP8" s="6"/>
      <c r="AQ8" s="6">
        <v>0</v>
      </c>
      <c r="AR8" s="6"/>
      <c r="AS8" s="6"/>
      <c r="AT8" s="6">
        <v>-0.7</v>
      </c>
      <c r="AU8" s="6"/>
      <c r="AV8" s="6">
        <v>-14</v>
      </c>
      <c r="AW8" s="6">
        <v>-14</v>
      </c>
      <c r="AX8" s="6"/>
      <c r="AY8" s="6"/>
      <c r="AZ8" s="6"/>
      <c r="BA8" s="6"/>
      <c r="BB8" s="6">
        <v>0</v>
      </c>
      <c r="BC8" s="6">
        <v>-94.61</v>
      </c>
      <c r="BD8" s="6">
        <v>-125.89</v>
      </c>
      <c r="BE8" s="6"/>
      <c r="BF8" s="6"/>
      <c r="BG8" s="6">
        <v>-211.23</v>
      </c>
      <c r="BH8" s="6">
        <v>0</v>
      </c>
      <c r="BI8" s="6">
        <v>0</v>
      </c>
      <c r="BJ8" s="6"/>
      <c r="BK8" s="6"/>
      <c r="BL8" s="11">
        <f t="shared" si="3"/>
        <v>-460.42999999999995</v>
      </c>
      <c r="BM8" s="12">
        <f t="shared" si="4"/>
        <v>2140</v>
      </c>
      <c r="BN8" s="13">
        <f t="shared" si="5"/>
        <v>166.66666666666666</v>
      </c>
      <c r="BO8" s="13">
        <f t="shared" si="6"/>
        <v>166.66666666666666</v>
      </c>
      <c r="BP8" s="13">
        <f t="shared" si="7"/>
        <v>55.55555555555555</v>
      </c>
      <c r="BQ8" s="13">
        <f t="shared" si="8"/>
        <v>211.22919999999999</v>
      </c>
      <c r="BR8" s="13">
        <f t="shared" si="9"/>
        <v>208</v>
      </c>
      <c r="BS8" s="13">
        <f t="shared" si="10"/>
        <v>665</v>
      </c>
      <c r="BT8" s="13">
        <f t="shared" si="11"/>
        <v>0</v>
      </c>
      <c r="BU8" s="13">
        <f t="shared" si="12"/>
        <v>76.81</v>
      </c>
      <c r="BV8" s="6">
        <f>SUMIFS('SEGURO DE VIDA'!E:E, 'SEGURO DE VIDA'!D:D, H8, 'SEGURO DE VIDA'!G:G, E8)</f>
        <v>13.71</v>
      </c>
      <c r="BW8" s="6">
        <f>SUMIFS(TREINAMENTOS!E:E, TREINAMENTOS!D:D, H8, TREINAMENTOS!G:G, E8)</f>
        <v>0</v>
      </c>
      <c r="BX8" s="6">
        <f>SUMIFS(EXAMES!E:E, EXAMES!D:D, H8, EXAMES!G:G, E8)</f>
        <v>0</v>
      </c>
      <c r="BY8" s="25">
        <f t="shared" si="13"/>
        <v>1563.6380888888889</v>
      </c>
      <c r="BZ8" s="1"/>
      <c r="CA8" s="1" t="s">
        <v>154</v>
      </c>
      <c r="CB8" s="13">
        <f t="shared" si="14"/>
        <v>76.81</v>
      </c>
      <c r="CC8" s="13">
        <f t="shared" si="15"/>
        <v>0</v>
      </c>
      <c r="CD8" s="13">
        <f>SUMIFS(ALIMENTAÇÃO!E:E, ALIMENTAÇÃO!D:D, H8, ALIMENTAÇÃO!G:G, E8)</f>
        <v>665</v>
      </c>
      <c r="CE8" s="6">
        <f>SUMIFS(TRANSPORTE!E:E, TRANSPORTE!D:D, H8, TRANSPORTE!G:G, E8)</f>
        <v>0</v>
      </c>
      <c r="CF8" s="6">
        <f>SUMIFS('PLANO DE SAÚDE'!E:E, 'PLANO DE SAÚDE'!D:D, H8, 'PLANO DE SAÚDE'!G:G, E8)</f>
        <v>297.31</v>
      </c>
      <c r="CG8" s="6">
        <f>SUMIFS('PLANO ODONTO'!E:E, 'PLANO ODONTO'!D:D, H8, 'PLANO ODONTO'!G:G, E8)</f>
        <v>28</v>
      </c>
      <c r="CH8" s="6">
        <f t="shared" si="16"/>
        <v>-220.5</v>
      </c>
      <c r="CI8" s="6">
        <f t="shared" si="17"/>
        <v>0</v>
      </c>
      <c r="CJ8" s="6">
        <f t="shared" si="18"/>
        <v>0</v>
      </c>
      <c r="CK8" s="6"/>
      <c r="CL8" s="6"/>
      <c r="CM8" s="6">
        <f t="shared" si="19"/>
        <v>-28</v>
      </c>
      <c r="CN8" s="6">
        <v>2600.4299999999998</v>
      </c>
      <c r="CO8" s="1">
        <v>-460.43</v>
      </c>
      <c r="CP8" s="6">
        <v>2140</v>
      </c>
      <c r="CQ8" s="6">
        <v>2600</v>
      </c>
      <c r="CR8" s="1">
        <v>8.1242000000000001</v>
      </c>
      <c r="CS8" s="6">
        <v>2600</v>
      </c>
      <c r="CT8" s="1">
        <v>208</v>
      </c>
      <c r="CU8" s="6">
        <v>1992.8</v>
      </c>
    </row>
    <row r="9" spans="1:99" ht="13.8" hidden="1">
      <c r="A9" s="1" t="str">
        <f ca="1">IFERROR(__xludf.DUMMYFUNCTION("""COMPUTED_VALUE"""),"ALEX SENA DE SOUZA")</f>
        <v>ALEX SENA DE SOUZA</v>
      </c>
      <c r="B9" s="34"/>
      <c r="C9" s="34" t="str">
        <f t="shared" ca="1" si="0"/>
        <v>OK</v>
      </c>
      <c r="D9" s="2">
        <f t="shared" si="1"/>
        <v>4308.0104738788896</v>
      </c>
      <c r="E9" s="34">
        <v>45809</v>
      </c>
      <c r="F9" s="1" t="s">
        <v>145</v>
      </c>
      <c r="G9" s="1">
        <v>187</v>
      </c>
      <c r="H9" s="1" t="s">
        <v>156</v>
      </c>
      <c r="I9" s="1" t="s">
        <v>157</v>
      </c>
      <c r="J9" s="38">
        <v>42248</v>
      </c>
      <c r="K9" s="6">
        <v>2495.63</v>
      </c>
      <c r="L9" s="1"/>
      <c r="M9" s="6">
        <v>2495.63</v>
      </c>
      <c r="N9" s="6"/>
      <c r="O9" s="6">
        <v>0</v>
      </c>
      <c r="P9" s="6">
        <v>0</v>
      </c>
      <c r="Q9" s="6"/>
      <c r="R9" s="6"/>
      <c r="S9" s="6"/>
      <c r="T9" s="6"/>
      <c r="U9" s="6"/>
      <c r="V9" s="6"/>
      <c r="W9" s="6">
        <v>0</v>
      </c>
      <c r="X9" s="6"/>
      <c r="Y9" s="6"/>
      <c r="Z9" s="6"/>
      <c r="AA9" s="6"/>
      <c r="AB9" s="6">
        <v>0</v>
      </c>
      <c r="AC9" s="6"/>
      <c r="AD9" s="6">
        <v>0</v>
      </c>
      <c r="AE9" s="6">
        <v>0</v>
      </c>
      <c r="AF9" s="6">
        <v>0</v>
      </c>
      <c r="AG9" s="6"/>
      <c r="AH9" s="6"/>
      <c r="AI9" s="6"/>
      <c r="AJ9" s="6"/>
      <c r="AK9" s="6"/>
      <c r="AL9" s="6"/>
      <c r="AM9" s="6">
        <v>0.86</v>
      </c>
      <c r="AN9" s="8">
        <f t="shared" si="2"/>
        <v>2496.4900000000002</v>
      </c>
      <c r="AO9" s="6"/>
      <c r="AP9" s="6"/>
      <c r="AQ9" s="6">
        <v>-149.74</v>
      </c>
      <c r="AR9" s="6"/>
      <c r="AS9" s="6"/>
      <c r="AT9" s="6">
        <v>-0.23</v>
      </c>
      <c r="AU9" s="6"/>
      <c r="AV9" s="6">
        <v>-14</v>
      </c>
      <c r="AW9" s="6">
        <v>0</v>
      </c>
      <c r="AX9" s="6"/>
      <c r="AY9" s="6"/>
      <c r="AZ9" s="6"/>
      <c r="BA9" s="6"/>
      <c r="BB9" s="6">
        <v>-21.45</v>
      </c>
      <c r="BC9" s="6">
        <v>-34.549999999999997</v>
      </c>
      <c r="BD9" s="6">
        <v>-200.69</v>
      </c>
      <c r="BE9" s="6"/>
      <c r="BF9" s="6"/>
      <c r="BG9" s="6">
        <v>-201.83</v>
      </c>
      <c r="BH9" s="6">
        <v>0</v>
      </c>
      <c r="BI9" s="6">
        <v>0</v>
      </c>
      <c r="BJ9" s="6"/>
      <c r="BK9" s="6"/>
      <c r="BL9" s="11">
        <f t="shared" si="3"/>
        <v>-622.49</v>
      </c>
      <c r="BM9" s="12">
        <f t="shared" si="4"/>
        <v>1874.0000000000002</v>
      </c>
      <c r="BN9" s="13">
        <f t="shared" si="5"/>
        <v>207.96916666666667</v>
      </c>
      <c r="BO9" s="13">
        <f t="shared" si="6"/>
        <v>207.96916666666667</v>
      </c>
      <c r="BP9" s="13">
        <f t="shared" si="7"/>
        <v>69.323055555555555</v>
      </c>
      <c r="BQ9" s="13">
        <f t="shared" si="8"/>
        <v>201.82908499000004</v>
      </c>
      <c r="BR9" s="13">
        <f t="shared" si="9"/>
        <v>199.65</v>
      </c>
      <c r="BS9" s="13">
        <f t="shared" si="10"/>
        <v>665</v>
      </c>
      <c r="BT9" s="13">
        <f t="shared" si="11"/>
        <v>175.15999999999997</v>
      </c>
      <c r="BU9" s="13">
        <f t="shared" si="12"/>
        <v>70.910000000000025</v>
      </c>
      <c r="BV9" s="6">
        <f>SUMIFS('SEGURO DE VIDA'!E:E, 'SEGURO DE VIDA'!D:D, H9, 'SEGURO DE VIDA'!G:G, E9)</f>
        <v>13.71</v>
      </c>
      <c r="BW9" s="6">
        <f>SUMIFS(TREINAMENTOS!E:E, TREINAMENTOS!D:D, H9, TREINAMENTOS!G:G, E9)</f>
        <v>0</v>
      </c>
      <c r="BX9" s="6">
        <f>SUMIFS(EXAMES!E:E, EXAMES!D:D, H9, EXAMES!G:G, E9)</f>
        <v>0</v>
      </c>
      <c r="BY9" s="25">
        <f t="shared" si="13"/>
        <v>1811.5204738788891</v>
      </c>
      <c r="BZ9" s="1"/>
      <c r="CA9" s="1" t="s">
        <v>156</v>
      </c>
      <c r="CB9" s="13">
        <f t="shared" si="14"/>
        <v>70.910000000000025</v>
      </c>
      <c r="CC9" s="13">
        <f t="shared" si="15"/>
        <v>0</v>
      </c>
      <c r="CD9" s="13">
        <f>SUMIFS(ALIMENTAÇÃO!E:E, ALIMENTAÇÃO!D:D, H9, ALIMENTAÇÃO!G:G, E9)</f>
        <v>665</v>
      </c>
      <c r="CE9" s="6">
        <f>SUMIFS(TRANSPORTE!E:E, TRANSPORTE!D:D, H9, TRANSPORTE!G:G, E9)</f>
        <v>324.89999999999998</v>
      </c>
      <c r="CF9" s="6">
        <f>SUMIFS('PLANO DE SAÚDE'!E:E, 'PLANO DE SAÚDE'!D:D, H9, 'PLANO DE SAÚDE'!G:G, E9)</f>
        <v>327.60000000000002</v>
      </c>
      <c r="CG9" s="6">
        <f>SUMIFS('PLANO ODONTO'!E:E, 'PLANO ODONTO'!D:D, H9, 'PLANO ODONTO'!G:G, E9)</f>
        <v>14</v>
      </c>
      <c r="CH9" s="6">
        <f t="shared" si="16"/>
        <v>-256.69</v>
      </c>
      <c r="CI9" s="6">
        <f t="shared" si="17"/>
        <v>0</v>
      </c>
      <c r="CJ9" s="6">
        <f t="shared" si="18"/>
        <v>0</v>
      </c>
      <c r="CK9" s="6"/>
      <c r="CL9" s="6"/>
      <c r="CM9" s="6">
        <f t="shared" si="19"/>
        <v>-14</v>
      </c>
      <c r="CN9" s="6">
        <v>2496.4899999999998</v>
      </c>
      <c r="CO9" s="1">
        <v>-622.49</v>
      </c>
      <c r="CP9" s="6">
        <v>1874</v>
      </c>
      <c r="CQ9" s="6">
        <v>2495.63</v>
      </c>
      <c r="CR9" s="1">
        <v>8.0873000000000008</v>
      </c>
      <c r="CS9" s="6">
        <v>2495.63</v>
      </c>
      <c r="CT9" s="1">
        <v>199.65</v>
      </c>
      <c r="CU9" s="6">
        <v>1888.43</v>
      </c>
    </row>
    <row r="10" spans="1:99" ht="13.8" hidden="1">
      <c r="A10" s="1" t="str">
        <f ca="1">IFERROR(__xludf.DUMMYFUNCTION("""COMPUTED_VALUE"""),"ALIENE FORAPANI LOPES")</f>
        <v>ALIENE FORAPANI LOPES</v>
      </c>
      <c r="B10" s="34"/>
      <c r="C10" s="34" t="str">
        <f t="shared" ca="1" si="0"/>
        <v>OK</v>
      </c>
      <c r="D10" s="2">
        <f t="shared" si="1"/>
        <v>3493.1144905555557</v>
      </c>
      <c r="E10" s="34">
        <v>45809</v>
      </c>
      <c r="F10" s="1" t="s">
        <v>145</v>
      </c>
      <c r="G10" s="1">
        <v>299</v>
      </c>
      <c r="H10" s="1" t="s">
        <v>158</v>
      </c>
      <c r="I10" s="1" t="s">
        <v>159</v>
      </c>
      <c r="J10" s="38">
        <v>44333</v>
      </c>
      <c r="K10" s="6">
        <v>2566.52</v>
      </c>
      <c r="L10" s="1" t="s">
        <v>160</v>
      </c>
      <c r="M10" s="6">
        <v>2566.52</v>
      </c>
      <c r="N10" s="6"/>
      <c r="O10" s="6">
        <v>0</v>
      </c>
      <c r="P10" s="6">
        <v>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0</v>
      </c>
      <c r="AC10" s="6"/>
      <c r="AD10" s="6">
        <v>0</v>
      </c>
      <c r="AE10" s="6">
        <v>0</v>
      </c>
      <c r="AF10" s="6">
        <v>0</v>
      </c>
      <c r="AG10" s="6"/>
      <c r="AH10" s="6"/>
      <c r="AI10" s="6"/>
      <c r="AJ10" s="6"/>
      <c r="AK10" s="6"/>
      <c r="AL10" s="6"/>
      <c r="AM10" s="6">
        <v>0.31</v>
      </c>
      <c r="AN10" s="8">
        <f t="shared" si="2"/>
        <v>2566.83</v>
      </c>
      <c r="AO10" s="6"/>
      <c r="AP10" s="6"/>
      <c r="AQ10" s="6">
        <v>0</v>
      </c>
      <c r="AR10" s="6"/>
      <c r="AS10" s="6"/>
      <c r="AT10" s="6">
        <v>-0.62</v>
      </c>
      <c r="AU10" s="6"/>
      <c r="AV10" s="6">
        <v>0</v>
      </c>
      <c r="AW10" s="6">
        <v>0</v>
      </c>
      <c r="AX10" s="6"/>
      <c r="AY10" s="6"/>
      <c r="AZ10" s="6"/>
      <c r="BA10" s="6"/>
      <c r="BB10" s="6">
        <v>0</v>
      </c>
      <c r="BC10" s="6">
        <v>0</v>
      </c>
      <c r="BD10" s="6">
        <v>0</v>
      </c>
      <c r="BE10" s="6"/>
      <c r="BF10" s="6"/>
      <c r="BG10" s="6">
        <v>-208.21</v>
      </c>
      <c r="BH10" s="6">
        <v>0</v>
      </c>
      <c r="BI10" s="6">
        <v>0</v>
      </c>
      <c r="BJ10" s="6"/>
      <c r="BK10" s="6"/>
      <c r="BL10" s="11">
        <f t="shared" si="3"/>
        <v>-208.83</v>
      </c>
      <c r="BM10" s="12">
        <f t="shared" si="4"/>
        <v>2358</v>
      </c>
      <c r="BN10" s="13">
        <f t="shared" si="5"/>
        <v>213.87666666666667</v>
      </c>
      <c r="BO10" s="13">
        <f t="shared" si="6"/>
        <v>213.87666666666667</v>
      </c>
      <c r="BP10" s="13">
        <f t="shared" si="7"/>
        <v>71.292222222222222</v>
      </c>
      <c r="BQ10" s="13">
        <f t="shared" si="8"/>
        <v>208.208935</v>
      </c>
      <c r="BR10" s="13">
        <f t="shared" si="9"/>
        <v>205.32</v>
      </c>
      <c r="BS10" s="13">
        <f t="shared" si="10"/>
        <v>0</v>
      </c>
      <c r="BT10" s="13">
        <f t="shared" si="11"/>
        <v>0</v>
      </c>
      <c r="BU10" s="13">
        <f t="shared" si="12"/>
        <v>0</v>
      </c>
      <c r="BV10" s="6">
        <f>SUMIFS('SEGURO DE VIDA'!E:E, 'SEGURO DE VIDA'!D:D, H10, 'SEGURO DE VIDA'!G:G, E10)</f>
        <v>13.71</v>
      </c>
      <c r="BW10" s="6">
        <f>SUMIFS(TREINAMENTOS!E:E, TREINAMENTOS!D:D, H10, TREINAMENTOS!G:G, E10)</f>
        <v>0</v>
      </c>
      <c r="BX10" s="6">
        <f>SUMIFS(EXAMES!E:E, EXAMES!D:D, H10, EXAMES!G:G, E10)</f>
        <v>0</v>
      </c>
      <c r="BY10" s="25">
        <f t="shared" si="13"/>
        <v>926.28449055555552</v>
      </c>
      <c r="BZ10" s="1"/>
      <c r="CA10" s="1" t="s">
        <v>158</v>
      </c>
      <c r="CB10" s="13">
        <f t="shared" si="14"/>
        <v>0</v>
      </c>
      <c r="CC10" s="13">
        <f t="shared" si="15"/>
        <v>0</v>
      </c>
      <c r="CD10" s="13">
        <f>SUMIFS(ALIMENTAÇÃO!E:E, ALIMENTAÇÃO!D:D, H10, ALIMENTAÇÃO!G:G, E10)</f>
        <v>0</v>
      </c>
      <c r="CE10" s="6">
        <f>SUMIFS(TRANSPORTE!E:E, TRANSPORTE!D:D, H10, TRANSPORTE!G:G, E10)</f>
        <v>0</v>
      </c>
      <c r="CF10" s="6">
        <f>SUMIFS('PLANO DE SAÚDE'!E:E, 'PLANO DE SAÚDE'!D:D, H10, 'PLANO DE SAÚDE'!G:G, E10)</f>
        <v>0</v>
      </c>
      <c r="CG10" s="6">
        <f>SUMIFS('PLANO ODONTO'!E:E, 'PLANO ODONTO'!D:D, H10, 'PLANO ODONTO'!G:G, E10)</f>
        <v>0</v>
      </c>
      <c r="CH10" s="6">
        <f t="shared" si="16"/>
        <v>0</v>
      </c>
      <c r="CI10" s="6">
        <f t="shared" si="17"/>
        <v>0</v>
      </c>
      <c r="CJ10" s="6">
        <f t="shared" si="18"/>
        <v>0</v>
      </c>
      <c r="CK10" s="6"/>
      <c r="CL10" s="6"/>
      <c r="CM10" s="6">
        <f t="shared" si="19"/>
        <v>0</v>
      </c>
      <c r="CN10" s="6">
        <v>2566.83</v>
      </c>
      <c r="CO10" s="1">
        <v>-208.83</v>
      </c>
      <c r="CP10" s="6">
        <v>2358</v>
      </c>
      <c r="CQ10" s="6">
        <v>2566.52</v>
      </c>
      <c r="CR10" s="1">
        <v>8.1125000000000007</v>
      </c>
      <c r="CS10" s="6">
        <v>2566.52</v>
      </c>
      <c r="CT10" s="1">
        <v>205.32</v>
      </c>
      <c r="CU10" s="6">
        <v>1959.32</v>
      </c>
    </row>
    <row r="11" spans="1:99" ht="13.8" hidden="1">
      <c r="A11" s="1" t="str">
        <f ca="1">IFERROR(__xludf.DUMMYFUNCTION("""COMPUTED_VALUE"""),"ALISSON SANTOS DO NASCIMENTO")</f>
        <v>ALISSON SANTOS DO NASCIMENTO</v>
      </c>
      <c r="B11" s="34"/>
      <c r="C11" s="34" t="str">
        <f t="shared" ca="1" si="0"/>
        <v>OK</v>
      </c>
      <c r="D11" s="2">
        <f t="shared" si="1"/>
        <v>5062.6013778444449</v>
      </c>
      <c r="E11" s="34">
        <v>45809</v>
      </c>
      <c r="F11" s="1" t="s">
        <v>145</v>
      </c>
      <c r="G11" s="1">
        <v>176</v>
      </c>
      <c r="H11" s="1" t="s">
        <v>161</v>
      </c>
      <c r="I11" s="1" t="s">
        <v>147</v>
      </c>
      <c r="J11" s="38">
        <v>42041</v>
      </c>
      <c r="K11" s="6">
        <v>3159.37</v>
      </c>
      <c r="L11" s="1"/>
      <c r="M11" s="6">
        <v>3159.37</v>
      </c>
      <c r="N11" s="6"/>
      <c r="O11" s="6">
        <v>0.84</v>
      </c>
      <c r="P11" s="6">
        <v>0</v>
      </c>
      <c r="Q11" s="6"/>
      <c r="R11" s="6"/>
      <c r="S11" s="6"/>
      <c r="T11" s="6"/>
      <c r="U11" s="6"/>
      <c r="V11" s="6"/>
      <c r="W11" s="6">
        <v>0</v>
      </c>
      <c r="X11" s="6"/>
      <c r="Y11" s="6"/>
      <c r="Z11" s="6"/>
      <c r="AA11" s="6"/>
      <c r="AB11" s="6">
        <v>0</v>
      </c>
      <c r="AC11" s="6"/>
      <c r="AD11" s="6">
        <v>0</v>
      </c>
      <c r="AE11" s="6">
        <v>0</v>
      </c>
      <c r="AF11" s="6">
        <v>0.21</v>
      </c>
      <c r="AG11" s="6"/>
      <c r="AH11" s="6"/>
      <c r="AI11" s="6"/>
      <c r="AJ11" s="6"/>
      <c r="AK11" s="6"/>
      <c r="AL11" s="6"/>
      <c r="AM11" s="6">
        <v>0.27</v>
      </c>
      <c r="AN11" s="8">
        <f t="shared" si="2"/>
        <v>3160.69</v>
      </c>
      <c r="AO11" s="6"/>
      <c r="AP11" s="6"/>
      <c r="AQ11" s="6">
        <v>0</v>
      </c>
      <c r="AR11" s="6"/>
      <c r="AS11" s="6"/>
      <c r="AT11" s="6">
        <v>-0.03</v>
      </c>
      <c r="AU11" s="6"/>
      <c r="AV11" s="6">
        <v>-14</v>
      </c>
      <c r="AW11" s="6">
        <v>0</v>
      </c>
      <c r="AX11" s="6"/>
      <c r="AY11" s="6"/>
      <c r="AZ11" s="6"/>
      <c r="BA11" s="6"/>
      <c r="BB11" s="6">
        <v>0</v>
      </c>
      <c r="BC11" s="6">
        <v>-2.0099999999999998</v>
      </c>
      <c r="BD11" s="6">
        <v>0</v>
      </c>
      <c r="BE11" s="6"/>
      <c r="BF11" s="6"/>
      <c r="BG11" s="6">
        <v>-272.64999999999998</v>
      </c>
      <c r="BH11" s="6">
        <v>0</v>
      </c>
      <c r="BI11" s="6">
        <v>0</v>
      </c>
      <c r="BJ11" s="6"/>
      <c r="BK11" s="6"/>
      <c r="BL11" s="11">
        <f t="shared" si="3"/>
        <v>-288.69</v>
      </c>
      <c r="BM11" s="12">
        <f t="shared" si="4"/>
        <v>2872</v>
      </c>
      <c r="BN11" s="13">
        <f t="shared" si="5"/>
        <v>263.28083333333331</v>
      </c>
      <c r="BO11" s="13">
        <f t="shared" si="6"/>
        <v>263.28083333333331</v>
      </c>
      <c r="BP11" s="13">
        <f t="shared" si="7"/>
        <v>87.760277777777773</v>
      </c>
      <c r="BQ11" s="13">
        <f t="shared" si="8"/>
        <v>272.64943340000002</v>
      </c>
      <c r="BR11" s="13">
        <f t="shared" si="9"/>
        <v>252.83</v>
      </c>
      <c r="BS11" s="13">
        <f t="shared" si="10"/>
        <v>630</v>
      </c>
      <c r="BT11" s="13">
        <f t="shared" si="11"/>
        <v>0</v>
      </c>
      <c r="BU11" s="13">
        <f t="shared" si="12"/>
        <v>118.39999999999999</v>
      </c>
      <c r="BV11" s="6">
        <f>SUMIFS('SEGURO DE VIDA'!E:E, 'SEGURO DE VIDA'!D:D, H11, 'SEGURO DE VIDA'!G:G, E11)</f>
        <v>13.71</v>
      </c>
      <c r="BW11" s="6">
        <f>SUMIFS(TREINAMENTOS!E:E, TREINAMENTOS!D:D, H11, TREINAMENTOS!G:G, E11)</f>
        <v>0</v>
      </c>
      <c r="BX11" s="6">
        <f>SUMIFS(EXAMES!E:E, EXAMES!D:D, H11, EXAMES!G:G, E11)</f>
        <v>0</v>
      </c>
      <c r="BY11" s="25">
        <f t="shared" si="13"/>
        <v>1901.9113778444446</v>
      </c>
      <c r="BZ11" s="1"/>
      <c r="CA11" s="1" t="s">
        <v>161</v>
      </c>
      <c r="CB11" s="13">
        <f t="shared" si="14"/>
        <v>118.39999999999999</v>
      </c>
      <c r="CC11" s="13">
        <f t="shared" si="15"/>
        <v>0</v>
      </c>
      <c r="CD11" s="13">
        <f>SUMIFS(ALIMENTAÇÃO!E:E, ALIMENTAÇÃO!D:D, H11, ALIMENTAÇÃO!G:G, E11)</f>
        <v>630</v>
      </c>
      <c r="CE11" s="6">
        <f>SUMIFS(TRANSPORTE!E:E, TRANSPORTE!D:D, H11, TRANSPORTE!G:G, E11)</f>
        <v>0</v>
      </c>
      <c r="CF11" s="6">
        <f>SUMIFS('PLANO DE SAÚDE'!E:E, 'PLANO DE SAÚDE'!D:D, H11, 'PLANO DE SAÚDE'!G:G, E11)</f>
        <v>120.41</v>
      </c>
      <c r="CG11" s="6">
        <f>SUMIFS('PLANO ODONTO'!E:E, 'PLANO ODONTO'!D:D, H11, 'PLANO ODONTO'!G:G, E11)</f>
        <v>14</v>
      </c>
      <c r="CH11" s="6">
        <f t="shared" si="16"/>
        <v>-2.0099999999999998</v>
      </c>
      <c r="CI11" s="6">
        <f t="shared" si="17"/>
        <v>0</v>
      </c>
      <c r="CJ11" s="6">
        <f t="shared" si="18"/>
        <v>0</v>
      </c>
      <c r="CK11" s="6"/>
      <c r="CL11" s="6"/>
      <c r="CM11" s="6">
        <f t="shared" si="19"/>
        <v>-14</v>
      </c>
      <c r="CN11" s="6">
        <v>3160.69</v>
      </c>
      <c r="CO11" s="1">
        <v>-288.69</v>
      </c>
      <c r="CP11" s="6">
        <v>2872</v>
      </c>
      <c r="CQ11" s="6">
        <v>3160.42</v>
      </c>
      <c r="CR11" s="1">
        <v>8.6270000000000007</v>
      </c>
      <c r="CS11" s="6">
        <v>3160.42</v>
      </c>
      <c r="CT11" s="1">
        <v>252.83</v>
      </c>
      <c r="CU11" s="6">
        <v>2553.2199999999998</v>
      </c>
    </row>
    <row r="12" spans="1:99" ht="13.8" hidden="1">
      <c r="A12" s="1" t="str">
        <f ca="1">IFERROR(__xludf.DUMMYFUNCTION("""COMPUTED_VALUE"""),"ALLAM LUCAS MESQUITA DA SILVA")</f>
        <v>ALLAM LUCAS MESQUITA DA SILVA</v>
      </c>
      <c r="B12" s="34"/>
      <c r="C12" s="34" t="str">
        <f t="shared" ca="1" si="0"/>
        <v>OK</v>
      </c>
      <c r="D12" s="2">
        <f t="shared" si="1"/>
        <v>3291.3456838666666</v>
      </c>
      <c r="E12" s="34">
        <v>45809</v>
      </c>
      <c r="F12" s="1" t="s">
        <v>145</v>
      </c>
      <c r="G12" s="1">
        <v>3468</v>
      </c>
      <c r="H12" s="1" t="s">
        <v>162</v>
      </c>
      <c r="I12" s="1" t="s">
        <v>163</v>
      </c>
      <c r="J12" s="38">
        <v>45566</v>
      </c>
      <c r="K12" s="6">
        <v>1518</v>
      </c>
      <c r="L12" s="1"/>
      <c r="M12" s="6">
        <v>1518</v>
      </c>
      <c r="N12" s="6"/>
      <c r="O12" s="6">
        <v>0</v>
      </c>
      <c r="P12" s="6">
        <v>455.4</v>
      </c>
      <c r="Q12" s="6"/>
      <c r="R12" s="6"/>
      <c r="S12" s="6"/>
      <c r="T12" s="6"/>
      <c r="U12" s="6"/>
      <c r="V12" s="6"/>
      <c r="W12" s="6">
        <v>0</v>
      </c>
      <c r="X12" s="6"/>
      <c r="Y12" s="6"/>
      <c r="Z12" s="6"/>
      <c r="AA12" s="6"/>
      <c r="AB12" s="6">
        <v>0</v>
      </c>
      <c r="AC12" s="6"/>
      <c r="AD12" s="6">
        <v>0</v>
      </c>
      <c r="AE12" s="6">
        <v>0</v>
      </c>
      <c r="AF12" s="6">
        <v>0</v>
      </c>
      <c r="AG12" s="6"/>
      <c r="AH12" s="6"/>
      <c r="AI12" s="6"/>
      <c r="AJ12" s="6"/>
      <c r="AK12" s="6"/>
      <c r="AL12" s="6"/>
      <c r="AM12" s="6">
        <v>0.5</v>
      </c>
      <c r="AN12" s="8">
        <f t="shared" si="2"/>
        <v>1973.9</v>
      </c>
      <c r="AO12" s="6"/>
      <c r="AP12" s="6"/>
      <c r="AQ12" s="6">
        <v>0</v>
      </c>
      <c r="AR12" s="6"/>
      <c r="AS12" s="6"/>
      <c r="AT12" s="6">
        <v>-0.36</v>
      </c>
      <c r="AU12" s="6"/>
      <c r="AV12" s="6">
        <v>-14</v>
      </c>
      <c r="AW12" s="6">
        <v>0</v>
      </c>
      <c r="AX12" s="6"/>
      <c r="AY12" s="6"/>
      <c r="AZ12" s="6"/>
      <c r="BA12" s="6"/>
      <c r="BB12" s="6">
        <v>0</v>
      </c>
      <c r="BC12" s="6">
        <v>-1.71</v>
      </c>
      <c r="BD12" s="6">
        <v>0</v>
      </c>
      <c r="BE12" s="6"/>
      <c r="BF12" s="6"/>
      <c r="BG12" s="6">
        <v>-154.83000000000001</v>
      </c>
      <c r="BH12" s="6">
        <v>0</v>
      </c>
      <c r="BI12" s="6">
        <v>0</v>
      </c>
      <c r="BJ12" s="6"/>
      <c r="BK12" s="6"/>
      <c r="BL12" s="11">
        <f t="shared" si="3"/>
        <v>-170.9</v>
      </c>
      <c r="BM12" s="12">
        <f t="shared" si="4"/>
        <v>1803</v>
      </c>
      <c r="BN12" s="13">
        <f t="shared" si="5"/>
        <v>126.5</v>
      </c>
      <c r="BO12" s="13">
        <f t="shared" si="6"/>
        <v>126.5</v>
      </c>
      <c r="BP12" s="13">
        <f t="shared" si="7"/>
        <v>42.166666666666664</v>
      </c>
      <c r="BQ12" s="13">
        <f t="shared" si="8"/>
        <v>154.82901720000001</v>
      </c>
      <c r="BR12" s="13">
        <f t="shared" si="9"/>
        <v>157.87</v>
      </c>
      <c r="BS12" s="13">
        <f t="shared" si="10"/>
        <v>595</v>
      </c>
      <c r="BT12" s="13">
        <f t="shared" si="11"/>
        <v>0</v>
      </c>
      <c r="BU12" s="13">
        <f t="shared" si="12"/>
        <v>100.87</v>
      </c>
      <c r="BV12" s="6">
        <f>SUMIFS('SEGURO DE VIDA'!E:E, 'SEGURO DE VIDA'!D:D, H12, 'SEGURO DE VIDA'!G:G, E12)</f>
        <v>13.71</v>
      </c>
      <c r="BW12" s="6">
        <f>SUMIFS(TREINAMENTOS!E:E, TREINAMENTOS!D:D, H12, TREINAMENTOS!G:G, E12)</f>
        <v>0</v>
      </c>
      <c r="BX12" s="6">
        <f>SUMIFS(EXAMES!E:E, EXAMES!D:D, H12, EXAMES!G:G, E12)</f>
        <v>0</v>
      </c>
      <c r="BY12" s="25">
        <f t="shared" si="13"/>
        <v>1317.4456838666665</v>
      </c>
      <c r="BZ12" s="1"/>
      <c r="CA12" s="1" t="s">
        <v>162</v>
      </c>
      <c r="CB12" s="13">
        <f t="shared" si="14"/>
        <v>100.87</v>
      </c>
      <c r="CC12" s="13">
        <f t="shared" si="15"/>
        <v>0</v>
      </c>
      <c r="CD12" s="13">
        <f>SUMIFS(ALIMENTAÇÃO!E:E, ALIMENTAÇÃO!D:D, H12, ALIMENTAÇÃO!G:G, E12)</f>
        <v>595</v>
      </c>
      <c r="CE12" s="6">
        <f>SUMIFS(TRANSPORTE!E:E, TRANSPORTE!D:D, H12, TRANSPORTE!G:G, E12)</f>
        <v>0</v>
      </c>
      <c r="CF12" s="6">
        <f>SUMIFS('PLANO DE SAÚDE'!E:E, 'PLANO DE SAÚDE'!D:D, H12, 'PLANO DE SAÚDE'!G:G, E12)</f>
        <v>102.58</v>
      </c>
      <c r="CG12" s="6">
        <f>SUMIFS('PLANO ODONTO'!E:E, 'PLANO ODONTO'!D:D, H12, 'PLANO ODONTO'!G:G, E12)</f>
        <v>14</v>
      </c>
      <c r="CH12" s="6">
        <f t="shared" si="16"/>
        <v>-1.71</v>
      </c>
      <c r="CI12" s="6">
        <f t="shared" si="17"/>
        <v>0</v>
      </c>
      <c r="CJ12" s="6">
        <f t="shared" si="18"/>
        <v>0</v>
      </c>
      <c r="CK12" s="6"/>
      <c r="CL12" s="6"/>
      <c r="CM12" s="6">
        <f t="shared" si="19"/>
        <v>-14</v>
      </c>
      <c r="CN12" s="6">
        <v>1973.9</v>
      </c>
      <c r="CO12" s="1">
        <v>-170.9</v>
      </c>
      <c r="CP12" s="6">
        <v>1803</v>
      </c>
      <c r="CQ12" s="6">
        <v>1973.4</v>
      </c>
      <c r="CR12" s="1">
        <v>7.8457999999999997</v>
      </c>
      <c r="CS12" s="6">
        <v>1973.4</v>
      </c>
      <c r="CT12" s="1">
        <v>157.87</v>
      </c>
      <c r="CU12" s="6">
        <v>1366.2</v>
      </c>
    </row>
    <row r="13" spans="1:99" ht="13.8" hidden="1">
      <c r="A13" s="34" t="str">
        <f ca="1">IFERROR(__xludf.DUMMYFUNCTION("""COMPUTED_VALUE"""),"ALLAN DELFIM DOS SANTOS")</f>
        <v>ALLAN DELFIM DOS SANTOS</v>
      </c>
      <c r="B13" s="34"/>
      <c r="C13" s="34" t="str">
        <f t="shared" ca="1" si="0"/>
        <v>OK</v>
      </c>
      <c r="D13" s="2">
        <f t="shared" si="1"/>
        <v>1883.8433333333335</v>
      </c>
      <c r="E13" s="34">
        <v>45809</v>
      </c>
      <c r="F13" s="1" t="s">
        <v>145</v>
      </c>
      <c r="G13" s="1">
        <v>3540</v>
      </c>
      <c r="H13" s="1" t="s">
        <v>164</v>
      </c>
      <c r="I13" s="1" t="s">
        <v>165</v>
      </c>
      <c r="J13" s="38">
        <v>45810</v>
      </c>
      <c r="K13" s="6">
        <v>750</v>
      </c>
      <c r="L13" s="1"/>
      <c r="M13" s="6">
        <v>725</v>
      </c>
      <c r="N13" s="6"/>
      <c r="O13" s="6">
        <v>0</v>
      </c>
      <c r="P13" s="6">
        <v>0</v>
      </c>
      <c r="Q13" s="6"/>
      <c r="R13" s="6"/>
      <c r="S13" s="6"/>
      <c r="T13" s="6"/>
      <c r="U13" s="6"/>
      <c r="V13" s="6"/>
      <c r="W13" s="6">
        <v>0</v>
      </c>
      <c r="X13" s="6"/>
      <c r="Y13" s="6"/>
      <c r="Z13" s="6"/>
      <c r="AA13" s="6"/>
      <c r="AB13" s="6">
        <v>0</v>
      </c>
      <c r="AC13" s="6"/>
      <c r="AD13" s="6">
        <v>0</v>
      </c>
      <c r="AE13" s="6">
        <v>0</v>
      </c>
      <c r="AF13" s="6">
        <v>0</v>
      </c>
      <c r="AG13" s="6"/>
      <c r="AH13" s="6"/>
      <c r="AI13" s="6"/>
      <c r="AJ13" s="6"/>
      <c r="AK13" s="6"/>
      <c r="AL13" s="6"/>
      <c r="AM13" s="6">
        <v>0</v>
      </c>
      <c r="AN13" s="8">
        <f t="shared" si="2"/>
        <v>725</v>
      </c>
      <c r="AO13" s="6"/>
      <c r="AP13" s="6"/>
      <c r="AQ13" s="6">
        <v>0</v>
      </c>
      <c r="AR13" s="6"/>
      <c r="AS13" s="6"/>
      <c r="AT13" s="6">
        <v>0</v>
      </c>
      <c r="AU13" s="6"/>
      <c r="AV13" s="6">
        <v>0</v>
      </c>
      <c r="AW13" s="6">
        <v>0</v>
      </c>
      <c r="AX13" s="6"/>
      <c r="AY13" s="6"/>
      <c r="AZ13" s="6"/>
      <c r="BA13" s="6"/>
      <c r="BB13" s="6">
        <v>0</v>
      </c>
      <c r="BC13" s="6">
        <v>0</v>
      </c>
      <c r="BD13" s="6">
        <v>0</v>
      </c>
      <c r="BE13" s="6"/>
      <c r="BF13" s="6"/>
      <c r="BG13" s="6">
        <v>0</v>
      </c>
      <c r="BH13" s="6">
        <v>0</v>
      </c>
      <c r="BI13" s="6">
        <v>0</v>
      </c>
      <c r="BJ13" s="6"/>
      <c r="BK13" s="6"/>
      <c r="BL13" s="11">
        <f t="shared" si="3"/>
        <v>0</v>
      </c>
      <c r="BM13" s="12">
        <f t="shared" si="4"/>
        <v>725</v>
      </c>
      <c r="BN13" s="13">
        <f t="shared" si="5"/>
        <v>62.5</v>
      </c>
      <c r="BO13" s="13">
        <f t="shared" si="6"/>
        <v>62.5</v>
      </c>
      <c r="BP13" s="13">
        <f t="shared" si="7"/>
        <v>20.833333333333332</v>
      </c>
      <c r="BQ13" s="13">
        <f t="shared" si="8"/>
        <v>0</v>
      </c>
      <c r="BR13" s="13">
        <f t="shared" si="9"/>
        <v>0</v>
      </c>
      <c r="BS13" s="13">
        <f t="shared" si="10"/>
        <v>665</v>
      </c>
      <c r="BT13" s="13">
        <f t="shared" si="11"/>
        <v>334.3</v>
      </c>
      <c r="BU13" s="13">
        <f t="shared" si="12"/>
        <v>0</v>
      </c>
      <c r="BV13" s="6">
        <f>SUMIFS('SEGURO DE VIDA'!E:E, 'SEGURO DE VIDA'!D:D, H13, 'SEGURO DE VIDA'!G:G, E13)</f>
        <v>13.71</v>
      </c>
      <c r="BW13" s="6">
        <f>SUMIFS(TREINAMENTOS!E:E, TREINAMENTOS!D:D, H13, TREINAMENTOS!G:G, E13)</f>
        <v>0</v>
      </c>
      <c r="BX13" s="6">
        <f>SUMIFS(EXAMES!E:E, EXAMES!D:D, H13, EXAMES!G:G, E13)</f>
        <v>0</v>
      </c>
      <c r="BY13" s="25">
        <f t="shared" si="13"/>
        <v>1158.8433333333335</v>
      </c>
      <c r="BZ13" s="1"/>
      <c r="CA13" s="1" t="s">
        <v>166</v>
      </c>
      <c r="CB13" s="13">
        <f t="shared" si="14"/>
        <v>0</v>
      </c>
      <c r="CC13" s="13">
        <f t="shared" si="15"/>
        <v>0</v>
      </c>
      <c r="CD13" s="13">
        <f>SUMIFS(ALIMENTAÇÃO!E:E, ALIMENTAÇÃO!D:D, H13, ALIMENTAÇÃO!G:G, E13)</f>
        <v>665</v>
      </c>
      <c r="CE13" s="6">
        <f>SUMIFS(TRANSPORTE!E:E, TRANSPORTE!D:D, H13, TRANSPORTE!G:G, E13)</f>
        <v>334.3</v>
      </c>
      <c r="CF13" s="6">
        <f>SUMIFS('PLANO DE SAÚDE'!E:E, 'PLANO DE SAÚDE'!D:D, H13, 'PLANO DE SAÚDE'!G:G, E13)</f>
        <v>0</v>
      </c>
      <c r="CG13" s="6">
        <f>SUMIFS('PLANO ODONTO'!E:E, 'PLANO ODONTO'!D:D, H13, 'PLANO ODONTO'!G:G, E13)</f>
        <v>0</v>
      </c>
      <c r="CH13" s="6">
        <f t="shared" si="16"/>
        <v>0</v>
      </c>
      <c r="CI13" s="6">
        <f t="shared" si="17"/>
        <v>0</v>
      </c>
      <c r="CJ13" s="6">
        <f t="shared" si="18"/>
        <v>0</v>
      </c>
      <c r="CK13" s="6"/>
      <c r="CL13" s="6"/>
      <c r="CM13" s="6">
        <f t="shared" si="19"/>
        <v>0</v>
      </c>
      <c r="CN13" s="1">
        <v>725</v>
      </c>
      <c r="CO13" s="1">
        <v>0</v>
      </c>
      <c r="CP13" s="1">
        <v>725</v>
      </c>
      <c r="CQ13" s="1">
        <v>0</v>
      </c>
      <c r="CR13" s="1">
        <v>0</v>
      </c>
      <c r="CS13" s="1">
        <v>0</v>
      </c>
      <c r="CT13" s="1">
        <v>0</v>
      </c>
      <c r="CU13" s="1">
        <v>117.8</v>
      </c>
    </row>
    <row r="14" spans="1:99" ht="13.8" hidden="1">
      <c r="A14" s="34" t="str">
        <f ca="1">IFERROR(__xludf.DUMMYFUNCTION("""COMPUTED_VALUE"""),"AMANDA CRISTINA DE SOUZA ESTEVES")</f>
        <v>AMANDA CRISTINA DE SOUZA ESTEVES</v>
      </c>
      <c r="B14" s="34"/>
      <c r="C14" s="34" t="str">
        <f t="shared" ca="1" si="0"/>
        <v>OK</v>
      </c>
      <c r="D14" s="2">
        <f t="shared" si="1"/>
        <v>1691.3433333333332</v>
      </c>
      <c r="E14" s="34">
        <v>45809</v>
      </c>
      <c r="F14" s="1" t="s">
        <v>145</v>
      </c>
      <c r="G14" s="1">
        <v>3544</v>
      </c>
      <c r="H14" s="1" t="s">
        <v>167</v>
      </c>
      <c r="I14" s="1" t="s">
        <v>165</v>
      </c>
      <c r="J14" s="38">
        <v>45824</v>
      </c>
      <c r="K14" s="6">
        <v>750</v>
      </c>
      <c r="L14" s="1"/>
      <c r="M14" s="6">
        <v>375</v>
      </c>
      <c r="N14" s="6"/>
      <c r="O14" s="6">
        <v>0</v>
      </c>
      <c r="P14" s="6">
        <v>0</v>
      </c>
      <c r="Q14" s="6"/>
      <c r="R14" s="6"/>
      <c r="S14" s="6"/>
      <c r="T14" s="6"/>
      <c r="U14" s="6"/>
      <c r="V14" s="6"/>
      <c r="W14" s="6">
        <v>0</v>
      </c>
      <c r="X14" s="6"/>
      <c r="Y14" s="6"/>
      <c r="Z14" s="6"/>
      <c r="AA14" s="6"/>
      <c r="AB14" s="6">
        <v>0</v>
      </c>
      <c r="AC14" s="6"/>
      <c r="AD14" s="6">
        <v>0</v>
      </c>
      <c r="AE14" s="6">
        <v>0</v>
      </c>
      <c r="AF14" s="6">
        <v>0</v>
      </c>
      <c r="AG14" s="6"/>
      <c r="AH14" s="6"/>
      <c r="AI14" s="6"/>
      <c r="AJ14" s="6"/>
      <c r="AK14" s="6"/>
      <c r="AL14" s="6"/>
      <c r="AM14" s="6">
        <v>0</v>
      </c>
      <c r="AN14" s="8">
        <f t="shared" si="2"/>
        <v>375</v>
      </c>
      <c r="AO14" s="6"/>
      <c r="AP14" s="6"/>
      <c r="AQ14" s="6">
        <v>0</v>
      </c>
      <c r="AR14" s="6"/>
      <c r="AS14" s="6"/>
      <c r="AT14" s="6">
        <v>0</v>
      </c>
      <c r="AU14" s="6"/>
      <c r="AV14" s="6">
        <v>0</v>
      </c>
      <c r="AW14" s="6">
        <v>0</v>
      </c>
      <c r="AX14" s="6"/>
      <c r="AY14" s="6"/>
      <c r="AZ14" s="6"/>
      <c r="BA14" s="6"/>
      <c r="BB14" s="6">
        <v>0</v>
      </c>
      <c r="BC14" s="6">
        <v>0</v>
      </c>
      <c r="BD14" s="6">
        <v>0</v>
      </c>
      <c r="BE14" s="6"/>
      <c r="BF14" s="6"/>
      <c r="BG14" s="6">
        <v>0</v>
      </c>
      <c r="BH14" s="6">
        <v>0</v>
      </c>
      <c r="BI14" s="6">
        <v>0</v>
      </c>
      <c r="BJ14" s="6"/>
      <c r="BK14" s="6"/>
      <c r="BL14" s="11">
        <f t="shared" si="3"/>
        <v>0</v>
      </c>
      <c r="BM14" s="12">
        <f t="shared" si="4"/>
        <v>375</v>
      </c>
      <c r="BN14" s="13">
        <f t="shared" si="5"/>
        <v>62.5</v>
      </c>
      <c r="BO14" s="13">
        <f t="shared" si="6"/>
        <v>62.5</v>
      </c>
      <c r="BP14" s="13">
        <f t="shared" si="7"/>
        <v>20.833333333333332</v>
      </c>
      <c r="BQ14" s="13">
        <f t="shared" si="8"/>
        <v>0</v>
      </c>
      <c r="BR14" s="13">
        <f t="shared" si="9"/>
        <v>0</v>
      </c>
      <c r="BS14" s="13">
        <f t="shared" si="10"/>
        <v>315</v>
      </c>
      <c r="BT14" s="13">
        <f t="shared" si="11"/>
        <v>256.5</v>
      </c>
      <c r="BU14" s="13">
        <f t="shared" si="12"/>
        <v>0</v>
      </c>
      <c r="BV14" s="6">
        <f>SUMIFS('SEGURO DE VIDA'!E:E, 'SEGURO DE VIDA'!D:D, H14, 'SEGURO DE VIDA'!G:G, E14)</f>
        <v>0</v>
      </c>
      <c r="BW14" s="6">
        <f>SUMIFS(TREINAMENTOS!E:E, TREINAMENTOS!D:D, H14, TREINAMENTOS!G:G, E14)</f>
        <v>0</v>
      </c>
      <c r="BX14" s="6">
        <f>SUMIFS(EXAMES!E:E, EXAMES!D:D, H14, EXAMES!G:G, E14)</f>
        <v>599.01</v>
      </c>
      <c r="BY14" s="25">
        <f t="shared" si="13"/>
        <v>1316.3433333333332</v>
      </c>
      <c r="BZ14" s="1"/>
      <c r="CA14" s="1" t="s">
        <v>168</v>
      </c>
      <c r="CB14" s="13">
        <f t="shared" si="14"/>
        <v>0</v>
      </c>
      <c r="CC14" s="13">
        <f t="shared" si="15"/>
        <v>0</v>
      </c>
      <c r="CD14" s="13">
        <f>SUMIFS(ALIMENTAÇÃO!E:E, ALIMENTAÇÃO!D:D, H14, ALIMENTAÇÃO!G:G, E14)</f>
        <v>315</v>
      </c>
      <c r="CE14" s="6">
        <f>SUMIFS(TRANSPORTE!E:E, TRANSPORTE!D:D, H14, TRANSPORTE!G:G, E14)</f>
        <v>256.5</v>
      </c>
      <c r="CF14" s="6">
        <f>SUMIFS('PLANO DE SAÚDE'!E:E, 'PLANO DE SAÚDE'!D:D, H14, 'PLANO DE SAÚDE'!G:G, E14)</f>
        <v>0</v>
      </c>
      <c r="CG14" s="6">
        <f>SUMIFS('PLANO ODONTO'!E:E, 'PLANO ODONTO'!D:D, H14, 'PLANO ODONTO'!G:G, E14)</f>
        <v>0</v>
      </c>
      <c r="CH14" s="6">
        <f t="shared" si="16"/>
        <v>0</v>
      </c>
      <c r="CI14" s="6">
        <f t="shared" si="17"/>
        <v>0</v>
      </c>
      <c r="CJ14" s="6">
        <f t="shared" si="18"/>
        <v>0</v>
      </c>
      <c r="CK14" s="6"/>
      <c r="CL14" s="6"/>
      <c r="CM14" s="6">
        <f t="shared" si="19"/>
        <v>0</v>
      </c>
      <c r="CN14" s="1">
        <v>375</v>
      </c>
      <c r="CO14" s="1">
        <v>0</v>
      </c>
      <c r="CP14" s="1">
        <v>375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</row>
    <row r="15" spans="1:99" ht="13.8" hidden="1">
      <c r="A15" s="1" t="str">
        <f ca="1">IFERROR(__xludf.DUMMYFUNCTION("""COMPUTED_VALUE"""),"AMANDA GOMES ALFENAS")</f>
        <v>AMANDA GOMES ALFENAS</v>
      </c>
      <c r="B15" s="34"/>
      <c r="C15" s="34" t="str">
        <f t="shared" ca="1" si="0"/>
        <v>OK</v>
      </c>
      <c r="D15" s="2">
        <f t="shared" si="1"/>
        <v>3756.5092199111114</v>
      </c>
      <c r="E15" s="34">
        <v>45809</v>
      </c>
      <c r="F15" s="1" t="s">
        <v>145</v>
      </c>
      <c r="G15" s="1">
        <v>3527</v>
      </c>
      <c r="H15" s="1" t="s">
        <v>169</v>
      </c>
      <c r="I15" s="1" t="s">
        <v>170</v>
      </c>
      <c r="J15" s="38">
        <v>45771</v>
      </c>
      <c r="K15" s="6">
        <v>2239.36</v>
      </c>
      <c r="L15" s="1"/>
      <c r="M15" s="6">
        <v>2239.36</v>
      </c>
      <c r="N15" s="6"/>
      <c r="O15" s="6">
        <v>0</v>
      </c>
      <c r="P15" s="6">
        <v>0</v>
      </c>
      <c r="Q15" s="6"/>
      <c r="R15" s="6"/>
      <c r="S15" s="6"/>
      <c r="T15" s="6"/>
      <c r="U15" s="6"/>
      <c r="V15" s="6"/>
      <c r="W15" s="6">
        <v>0</v>
      </c>
      <c r="X15" s="6"/>
      <c r="Y15" s="6"/>
      <c r="Z15" s="6"/>
      <c r="AA15" s="6"/>
      <c r="AB15" s="6">
        <v>0</v>
      </c>
      <c r="AC15" s="6"/>
      <c r="AD15" s="6">
        <v>0</v>
      </c>
      <c r="AE15" s="6">
        <v>0</v>
      </c>
      <c r="AF15" s="6">
        <v>0</v>
      </c>
      <c r="AG15" s="6"/>
      <c r="AH15" s="6"/>
      <c r="AI15" s="6"/>
      <c r="AJ15" s="6"/>
      <c r="AK15" s="6"/>
      <c r="AL15" s="6"/>
      <c r="AM15" s="6">
        <v>0.86</v>
      </c>
      <c r="AN15" s="8">
        <f t="shared" si="2"/>
        <v>2240.2200000000003</v>
      </c>
      <c r="AO15" s="6"/>
      <c r="AP15" s="6"/>
      <c r="AQ15" s="6">
        <v>-134.36000000000001</v>
      </c>
      <c r="AR15" s="6"/>
      <c r="AS15" s="6"/>
      <c r="AT15" s="6">
        <v>-0.09</v>
      </c>
      <c r="AU15" s="6"/>
      <c r="AV15" s="6">
        <v>0</v>
      </c>
      <c r="AW15" s="6">
        <v>0</v>
      </c>
      <c r="AX15" s="6"/>
      <c r="AY15" s="6"/>
      <c r="AZ15" s="6"/>
      <c r="BA15" s="6"/>
      <c r="BB15" s="6">
        <v>0</v>
      </c>
      <c r="BC15" s="6">
        <v>0</v>
      </c>
      <c r="BD15" s="6">
        <v>0</v>
      </c>
      <c r="BE15" s="6"/>
      <c r="BF15" s="6"/>
      <c r="BG15" s="6">
        <v>-178.77</v>
      </c>
      <c r="BH15" s="6">
        <v>0</v>
      </c>
      <c r="BI15" s="6">
        <v>0</v>
      </c>
      <c r="BJ15" s="6"/>
      <c r="BK15" s="6"/>
      <c r="BL15" s="11">
        <f t="shared" si="3"/>
        <v>-313.22000000000003</v>
      </c>
      <c r="BM15" s="12">
        <f t="shared" si="4"/>
        <v>1927.0000000000002</v>
      </c>
      <c r="BN15" s="13">
        <f t="shared" si="5"/>
        <v>186.61333333333334</v>
      </c>
      <c r="BO15" s="13">
        <f t="shared" si="6"/>
        <v>186.61333333333334</v>
      </c>
      <c r="BP15" s="13">
        <f t="shared" si="7"/>
        <v>62.204444444444448</v>
      </c>
      <c r="BQ15" s="13">
        <f t="shared" si="8"/>
        <v>178.76810879999999</v>
      </c>
      <c r="BR15" s="13">
        <f t="shared" si="9"/>
        <v>179.14</v>
      </c>
      <c r="BS15" s="13">
        <f t="shared" si="10"/>
        <v>665</v>
      </c>
      <c r="BT15" s="13">
        <f t="shared" si="11"/>
        <v>44.239999999999981</v>
      </c>
      <c r="BU15" s="13">
        <f t="shared" si="12"/>
        <v>0</v>
      </c>
      <c r="BV15" s="6">
        <f>SUMIFS('SEGURO DE VIDA'!E:E, 'SEGURO DE VIDA'!D:D, H15, 'SEGURO DE VIDA'!G:G, E15)</f>
        <v>13.71</v>
      </c>
      <c r="BW15" s="6">
        <f>SUMIFS(TREINAMENTOS!E:E, TREINAMENTOS!D:D, H15, TREINAMENTOS!G:G, E15)</f>
        <v>0</v>
      </c>
      <c r="BX15" s="6">
        <f>SUMIFS(EXAMES!E:E, EXAMES!D:D, H15, EXAMES!G:G, E15)</f>
        <v>0</v>
      </c>
      <c r="BY15" s="25">
        <f t="shared" si="13"/>
        <v>1516.2892199111113</v>
      </c>
      <c r="BZ15" s="1"/>
      <c r="CA15" s="1" t="s">
        <v>171</v>
      </c>
      <c r="CB15" s="13">
        <f t="shared" si="14"/>
        <v>0</v>
      </c>
      <c r="CC15" s="13">
        <f t="shared" si="15"/>
        <v>0</v>
      </c>
      <c r="CD15" s="13">
        <f>SUMIFS(ALIMENTAÇÃO!E:E, ALIMENTAÇÃO!D:D, H15, ALIMENTAÇÃO!G:G, E15)</f>
        <v>665</v>
      </c>
      <c r="CE15" s="6">
        <f>SUMIFS(TRANSPORTE!E:E, TRANSPORTE!D:D, H15, TRANSPORTE!G:G, E15)</f>
        <v>178.6</v>
      </c>
      <c r="CF15" s="6">
        <f>SUMIFS('PLANO DE SAÚDE'!E:E, 'PLANO DE SAÚDE'!D:D, H15, 'PLANO DE SAÚDE'!G:G, E15)</f>
        <v>0</v>
      </c>
      <c r="CG15" s="6">
        <f>SUMIFS('PLANO ODONTO'!E:E, 'PLANO ODONTO'!D:D, H15, 'PLANO ODONTO'!G:G, E15)</f>
        <v>0</v>
      </c>
      <c r="CH15" s="6">
        <f t="shared" si="16"/>
        <v>0</v>
      </c>
      <c r="CI15" s="6">
        <f t="shared" si="17"/>
        <v>0</v>
      </c>
      <c r="CJ15" s="6">
        <f t="shared" si="18"/>
        <v>0</v>
      </c>
      <c r="CK15" s="6"/>
      <c r="CL15" s="6"/>
      <c r="CM15" s="6">
        <f t="shared" si="19"/>
        <v>0</v>
      </c>
      <c r="CN15" s="6">
        <v>2240.2199999999998</v>
      </c>
      <c r="CO15" s="1">
        <v>-313.22000000000003</v>
      </c>
      <c r="CP15" s="6">
        <v>1927</v>
      </c>
      <c r="CQ15" s="6">
        <v>2239.36</v>
      </c>
      <c r="CR15" s="1">
        <v>7.9829999999999997</v>
      </c>
      <c r="CS15" s="6">
        <v>2239.36</v>
      </c>
      <c r="CT15" s="1">
        <v>179.14</v>
      </c>
      <c r="CU15" s="6">
        <v>1632.16</v>
      </c>
    </row>
    <row r="16" spans="1:99" ht="13.8" hidden="1">
      <c r="A16" s="1" t="str">
        <f ca="1">IFERROR(__xludf.DUMMYFUNCTION("""COMPUTED_VALUE"""),"ANA BEATRIZ SAMPAIO TORRES DOS SANTOS")</f>
        <v>ANA BEATRIZ SAMPAIO TORRES DOS SANTOS</v>
      </c>
      <c r="B16" s="34"/>
      <c r="C16" s="34" t="str">
        <f t="shared" ca="1" si="0"/>
        <v>OK</v>
      </c>
      <c r="D16" s="2">
        <f t="shared" si="1"/>
        <v>4179.7804738788891</v>
      </c>
      <c r="E16" s="34">
        <v>45809</v>
      </c>
      <c r="F16" s="1" t="s">
        <v>145</v>
      </c>
      <c r="G16" s="1">
        <v>212</v>
      </c>
      <c r="H16" s="1" t="s">
        <v>172</v>
      </c>
      <c r="I16" s="1" t="s">
        <v>157</v>
      </c>
      <c r="J16" s="38">
        <v>42569</v>
      </c>
      <c r="K16" s="6">
        <v>2495.63</v>
      </c>
      <c r="L16" s="1"/>
      <c r="M16" s="6">
        <v>2495.63</v>
      </c>
      <c r="N16" s="6"/>
      <c r="O16" s="6">
        <v>0</v>
      </c>
      <c r="P16" s="6">
        <v>0</v>
      </c>
      <c r="Q16" s="6"/>
      <c r="R16" s="6"/>
      <c r="S16" s="6"/>
      <c r="T16" s="6"/>
      <c r="U16" s="6"/>
      <c r="V16" s="6"/>
      <c r="W16" s="6">
        <v>0</v>
      </c>
      <c r="X16" s="6"/>
      <c r="Y16" s="6"/>
      <c r="Z16" s="6"/>
      <c r="AA16" s="6"/>
      <c r="AB16" s="6">
        <v>0</v>
      </c>
      <c r="AC16" s="6"/>
      <c r="AD16" s="6">
        <v>0</v>
      </c>
      <c r="AE16" s="6">
        <v>0</v>
      </c>
      <c r="AF16" s="6">
        <v>0</v>
      </c>
      <c r="AG16" s="6"/>
      <c r="AH16" s="6"/>
      <c r="AI16" s="6"/>
      <c r="AJ16" s="6"/>
      <c r="AK16" s="6"/>
      <c r="AL16" s="6"/>
      <c r="AM16" s="6">
        <v>0.3</v>
      </c>
      <c r="AN16" s="8">
        <f t="shared" si="2"/>
        <v>2495.9300000000003</v>
      </c>
      <c r="AO16" s="6"/>
      <c r="AP16" s="6"/>
      <c r="AQ16" s="6">
        <v>0</v>
      </c>
      <c r="AR16" s="6"/>
      <c r="AS16" s="6"/>
      <c r="AT16" s="6">
        <v>-0.09</v>
      </c>
      <c r="AU16" s="6"/>
      <c r="AV16" s="6">
        <v>0</v>
      </c>
      <c r="AW16" s="6">
        <v>0</v>
      </c>
      <c r="AX16" s="6"/>
      <c r="AY16" s="6"/>
      <c r="AZ16" s="6"/>
      <c r="BA16" s="6"/>
      <c r="BB16" s="6">
        <v>0</v>
      </c>
      <c r="BC16" s="6">
        <v>-2.0099999999999998</v>
      </c>
      <c r="BD16" s="6">
        <v>0</v>
      </c>
      <c r="BE16" s="6"/>
      <c r="BF16" s="6"/>
      <c r="BG16" s="6">
        <v>-201.83</v>
      </c>
      <c r="BH16" s="6">
        <v>0</v>
      </c>
      <c r="BI16" s="6">
        <v>0</v>
      </c>
      <c r="BJ16" s="6"/>
      <c r="BK16" s="6"/>
      <c r="BL16" s="11">
        <f t="shared" si="3"/>
        <v>-203.93</v>
      </c>
      <c r="BM16" s="12">
        <f t="shared" si="4"/>
        <v>2292.0000000000005</v>
      </c>
      <c r="BN16" s="13">
        <f t="shared" si="5"/>
        <v>207.96916666666667</v>
      </c>
      <c r="BO16" s="13">
        <f t="shared" si="6"/>
        <v>207.96916666666667</v>
      </c>
      <c r="BP16" s="13">
        <f t="shared" si="7"/>
        <v>69.323055555555555</v>
      </c>
      <c r="BQ16" s="13">
        <f t="shared" si="8"/>
        <v>201.82908499000004</v>
      </c>
      <c r="BR16" s="13">
        <f t="shared" si="9"/>
        <v>199.65</v>
      </c>
      <c r="BS16" s="13">
        <f t="shared" si="10"/>
        <v>665</v>
      </c>
      <c r="BT16" s="13">
        <f t="shared" si="11"/>
        <v>0</v>
      </c>
      <c r="BU16" s="13">
        <f t="shared" si="12"/>
        <v>118.39999999999999</v>
      </c>
      <c r="BV16" s="6">
        <f>SUMIFS('SEGURO DE VIDA'!E:E, 'SEGURO DE VIDA'!D:D, H16, 'SEGURO DE VIDA'!G:G, E16)</f>
        <v>13.71</v>
      </c>
      <c r="BW16" s="6">
        <f>SUMIFS(TREINAMENTOS!E:E, TREINAMENTOS!D:D, H16, TREINAMENTOS!G:G, E16)</f>
        <v>0</v>
      </c>
      <c r="BX16" s="6">
        <f>SUMIFS(EXAMES!E:E, EXAMES!D:D, H16, EXAMES!G:G, E16)</f>
        <v>0</v>
      </c>
      <c r="BY16" s="25">
        <f t="shared" si="13"/>
        <v>1683.850473878889</v>
      </c>
      <c r="BZ16" s="1"/>
      <c r="CA16" s="1" t="s">
        <v>173</v>
      </c>
      <c r="CB16" s="13">
        <f t="shared" si="14"/>
        <v>118.39999999999999</v>
      </c>
      <c r="CC16" s="13">
        <f t="shared" si="15"/>
        <v>0</v>
      </c>
      <c r="CD16" s="13">
        <f>SUMIFS(ALIMENTAÇÃO!E:E, ALIMENTAÇÃO!D:D, H16, ALIMENTAÇÃO!G:G, E16)</f>
        <v>665</v>
      </c>
      <c r="CE16" s="6">
        <f>SUMIFS(TRANSPORTE!E:E, TRANSPORTE!D:D, H16, TRANSPORTE!G:G, E16)</f>
        <v>0</v>
      </c>
      <c r="CF16" s="6">
        <f>SUMIFS('PLANO DE SAÚDE'!E:E, 'PLANO DE SAÚDE'!D:D, H16, 'PLANO DE SAÚDE'!G:G, E16)</f>
        <v>120.41</v>
      </c>
      <c r="CG16" s="6">
        <f>SUMIFS('PLANO ODONTO'!E:E, 'PLANO ODONTO'!D:D, H16, 'PLANO ODONTO'!G:G, E16)</f>
        <v>0</v>
      </c>
      <c r="CH16" s="6">
        <f t="shared" si="16"/>
        <v>-2.0099999999999998</v>
      </c>
      <c r="CI16" s="6">
        <f t="shared" si="17"/>
        <v>0</v>
      </c>
      <c r="CJ16" s="6">
        <f t="shared" si="18"/>
        <v>0</v>
      </c>
      <c r="CK16" s="6"/>
      <c r="CL16" s="6"/>
      <c r="CM16" s="6">
        <f t="shared" si="19"/>
        <v>0</v>
      </c>
      <c r="CN16" s="6">
        <v>2495.9299999999998</v>
      </c>
      <c r="CO16" s="1">
        <v>-203.93</v>
      </c>
      <c r="CP16" s="6">
        <v>2292</v>
      </c>
      <c r="CQ16" s="6">
        <v>2495.63</v>
      </c>
      <c r="CR16" s="1">
        <v>8.0873000000000008</v>
      </c>
      <c r="CS16" s="6">
        <v>2495.63</v>
      </c>
      <c r="CT16" s="1">
        <v>199.65</v>
      </c>
      <c r="CU16" s="6">
        <v>1888.43</v>
      </c>
    </row>
    <row r="17" spans="1:99" ht="13.8" hidden="1">
      <c r="A17" s="1" t="str">
        <f ca="1">IFERROR(__xludf.DUMMYFUNCTION("""COMPUTED_VALUE"""),"ANA BEATRIZ SOARES FERREIRA DE OLIVEIRA")</f>
        <v>ANA BEATRIZ SOARES FERREIRA DE OLIVEIRA</v>
      </c>
      <c r="B17" s="34"/>
      <c r="C17" s="34" t="str">
        <f t="shared" ca="1" si="0"/>
        <v>OK</v>
      </c>
      <c r="D17" s="2">
        <f t="shared" si="1"/>
        <v>7623.2212777855566</v>
      </c>
      <c r="E17" s="34">
        <v>45809</v>
      </c>
      <c r="F17" s="1" t="s">
        <v>145</v>
      </c>
      <c r="G17" s="1">
        <v>331</v>
      </c>
      <c r="H17" s="1" t="s">
        <v>174</v>
      </c>
      <c r="I17" s="1" t="s">
        <v>155</v>
      </c>
      <c r="J17" s="38">
        <v>44531</v>
      </c>
      <c r="K17" s="6">
        <v>2489.5700000000002</v>
      </c>
      <c r="L17" s="1"/>
      <c r="M17" s="6">
        <v>2489.5700000000002</v>
      </c>
      <c r="N17" s="6"/>
      <c r="O17" s="6">
        <v>0</v>
      </c>
      <c r="P17" s="6">
        <v>746.87</v>
      </c>
      <c r="Q17" s="6"/>
      <c r="R17" s="6"/>
      <c r="S17" s="6"/>
      <c r="T17" s="6"/>
      <c r="U17" s="6"/>
      <c r="V17" s="6"/>
      <c r="W17" s="6">
        <v>0</v>
      </c>
      <c r="X17" s="6"/>
      <c r="Y17" s="6"/>
      <c r="Z17" s="6"/>
      <c r="AA17" s="6"/>
      <c r="AB17" s="6">
        <v>623.9</v>
      </c>
      <c r="AC17" s="6"/>
      <c r="AD17" s="6">
        <v>1100.3900000000001</v>
      </c>
      <c r="AE17" s="6">
        <v>0</v>
      </c>
      <c r="AF17" s="6">
        <v>275.10000000000002</v>
      </c>
      <c r="AG17" s="6"/>
      <c r="AH17" s="6"/>
      <c r="AI17" s="6"/>
      <c r="AJ17" s="6"/>
      <c r="AK17" s="6"/>
      <c r="AL17" s="6"/>
      <c r="AM17" s="6">
        <v>0.18</v>
      </c>
      <c r="AN17" s="8">
        <f t="shared" si="2"/>
        <v>5236.0100000000011</v>
      </c>
      <c r="AO17" s="6"/>
      <c r="AP17" s="6"/>
      <c r="AQ17" s="6">
        <v>-149.37</v>
      </c>
      <c r="AR17" s="6"/>
      <c r="AS17" s="6"/>
      <c r="AT17" s="6">
        <v>-1.22</v>
      </c>
      <c r="AU17" s="6"/>
      <c r="AV17" s="6">
        <v>-14</v>
      </c>
      <c r="AW17" s="6">
        <v>0</v>
      </c>
      <c r="AX17" s="6"/>
      <c r="AY17" s="6"/>
      <c r="AZ17" s="6"/>
      <c r="BA17" s="6"/>
      <c r="BB17" s="6">
        <v>0</v>
      </c>
      <c r="BC17" s="6">
        <v>0</v>
      </c>
      <c r="BD17" s="6">
        <v>0</v>
      </c>
      <c r="BE17" s="6"/>
      <c r="BF17" s="6"/>
      <c r="BG17" s="6">
        <v>-455.25</v>
      </c>
      <c r="BH17" s="6">
        <v>-217.11</v>
      </c>
      <c r="BI17" s="6">
        <v>-1313.06</v>
      </c>
      <c r="BJ17" s="6"/>
      <c r="BK17" s="6"/>
      <c r="BL17" s="11">
        <f t="shared" si="3"/>
        <v>-2150.0100000000002</v>
      </c>
      <c r="BM17" s="12">
        <f t="shared" si="4"/>
        <v>3086.0000000000009</v>
      </c>
      <c r="BN17" s="13">
        <f t="shared" si="5"/>
        <v>207.46416666666667</v>
      </c>
      <c r="BO17" s="13">
        <f t="shared" si="6"/>
        <v>207.46416666666667</v>
      </c>
      <c r="BP17" s="13">
        <f t="shared" si="7"/>
        <v>69.154722222222219</v>
      </c>
      <c r="BQ17" s="13">
        <f t="shared" si="8"/>
        <v>455.24822223000007</v>
      </c>
      <c r="BR17" s="13">
        <f t="shared" si="9"/>
        <v>368.95</v>
      </c>
      <c r="BS17" s="13">
        <f t="shared" si="10"/>
        <v>540</v>
      </c>
      <c r="BT17" s="13">
        <f t="shared" si="11"/>
        <v>36.829999999999984</v>
      </c>
      <c r="BU17" s="13">
        <f t="shared" si="12"/>
        <v>488.39</v>
      </c>
      <c r="BV17" s="6">
        <f>SUMIFS('SEGURO DE VIDA'!E:E, 'SEGURO DE VIDA'!D:D, H17, 'SEGURO DE VIDA'!G:G, E17)</f>
        <v>13.71</v>
      </c>
      <c r="BW17" s="6">
        <f>SUMIFS(TREINAMENTOS!E:E, TREINAMENTOS!D:D, H17, TREINAMENTOS!G:G, E17)</f>
        <v>0</v>
      </c>
      <c r="BX17" s="6">
        <f>SUMIFS(EXAMES!E:E, EXAMES!D:D, H17, EXAMES!G:G, E17)</f>
        <v>0</v>
      </c>
      <c r="BY17" s="25">
        <f t="shared" si="13"/>
        <v>2387.2112777855555</v>
      </c>
      <c r="BZ17" s="1"/>
      <c r="CA17" s="1" t="s">
        <v>174</v>
      </c>
      <c r="CB17" s="13">
        <f t="shared" si="14"/>
        <v>488.39</v>
      </c>
      <c r="CC17" s="13">
        <f t="shared" si="15"/>
        <v>0</v>
      </c>
      <c r="CD17" s="13">
        <f>SUMIFS(ALIMENTAÇÃO!E:E, ALIMENTAÇÃO!D:D, H17, ALIMENTAÇÃO!G:G, E17)</f>
        <v>540</v>
      </c>
      <c r="CE17" s="6">
        <f>SUMIFS(TRANSPORTE!E:E, TRANSPORTE!D:D, H17, TRANSPORTE!G:G, E17)</f>
        <v>186.2</v>
      </c>
      <c r="CF17" s="6">
        <f>SUMIFS('PLANO DE SAÚDE'!E:E, 'PLANO DE SAÚDE'!D:D, H17, 'PLANO DE SAÚDE'!G:G, E17)</f>
        <v>488.39</v>
      </c>
      <c r="CG17" s="6">
        <f>SUMIFS('PLANO ODONTO'!E:E, 'PLANO ODONTO'!D:D, H17, 'PLANO ODONTO'!G:G, E17)</f>
        <v>14</v>
      </c>
      <c r="CH17" s="6">
        <f t="shared" si="16"/>
        <v>0</v>
      </c>
      <c r="CI17" s="6">
        <f t="shared" si="17"/>
        <v>-1313.06</v>
      </c>
      <c r="CJ17" s="6">
        <f t="shared" si="18"/>
        <v>623.9</v>
      </c>
      <c r="CK17" s="6"/>
      <c r="CL17" s="6"/>
      <c r="CM17" s="6">
        <f t="shared" si="19"/>
        <v>-14</v>
      </c>
      <c r="CN17" s="6">
        <v>5236.01</v>
      </c>
      <c r="CO17" s="6">
        <v>-2150.0100000000002</v>
      </c>
      <c r="CP17" s="6">
        <v>3086</v>
      </c>
      <c r="CQ17" s="6">
        <v>4611.93</v>
      </c>
      <c r="CR17" s="1">
        <v>9.8711000000000002</v>
      </c>
      <c r="CS17" s="6">
        <v>4611.93</v>
      </c>
      <c r="CT17" s="1">
        <v>368.95</v>
      </c>
      <c r="CU17" s="6">
        <v>3967.09</v>
      </c>
    </row>
    <row r="18" spans="1:99" ht="13.8" hidden="1">
      <c r="A18" s="1" t="str">
        <f ca="1">IFERROR(__xludf.DUMMYFUNCTION("""COMPUTED_VALUE"""),"ANA CAROLINA MARQUES SERAFIM")</f>
        <v>ANA CAROLINA MARQUES SERAFIM</v>
      </c>
      <c r="B18" s="34"/>
      <c r="C18" s="34" t="str">
        <f t="shared" ca="1" si="0"/>
        <v>OK</v>
      </c>
      <c r="D18" s="2">
        <f t="shared" si="1"/>
        <v>4523.7804738788891</v>
      </c>
      <c r="E18" s="34">
        <v>45809</v>
      </c>
      <c r="F18" s="1" t="s">
        <v>145</v>
      </c>
      <c r="G18" s="1">
        <v>220</v>
      </c>
      <c r="H18" s="1" t="s">
        <v>175</v>
      </c>
      <c r="I18" s="1" t="s">
        <v>157</v>
      </c>
      <c r="J18" s="35">
        <v>43060</v>
      </c>
      <c r="K18" s="6">
        <v>2495.63</v>
      </c>
      <c r="L18" s="1"/>
      <c r="M18" s="6">
        <v>2495.63</v>
      </c>
      <c r="N18" s="6"/>
      <c r="O18" s="6">
        <v>0</v>
      </c>
      <c r="P18" s="6">
        <v>0</v>
      </c>
      <c r="Q18" s="6"/>
      <c r="R18" s="6"/>
      <c r="S18" s="6"/>
      <c r="T18" s="6"/>
      <c r="U18" s="6"/>
      <c r="V18" s="6"/>
      <c r="W18" s="6">
        <v>0</v>
      </c>
      <c r="X18" s="6"/>
      <c r="Y18" s="6"/>
      <c r="Z18" s="6"/>
      <c r="AA18" s="6"/>
      <c r="AB18" s="6">
        <v>0</v>
      </c>
      <c r="AC18" s="6"/>
      <c r="AD18" s="6">
        <v>0</v>
      </c>
      <c r="AE18" s="6">
        <v>0</v>
      </c>
      <c r="AF18" s="6">
        <v>0</v>
      </c>
      <c r="AG18" s="6"/>
      <c r="AH18" s="6"/>
      <c r="AI18" s="6"/>
      <c r="AJ18" s="6"/>
      <c r="AK18" s="6"/>
      <c r="AL18" s="6"/>
      <c r="AM18" s="6">
        <v>0.23</v>
      </c>
      <c r="AN18" s="8">
        <f t="shared" si="2"/>
        <v>2495.86</v>
      </c>
      <c r="AO18" s="6"/>
      <c r="AP18" s="6"/>
      <c r="AQ18" s="6">
        <v>-149.74</v>
      </c>
      <c r="AR18" s="6"/>
      <c r="AS18" s="6"/>
      <c r="AT18" s="6">
        <v>-0.74</v>
      </c>
      <c r="AU18" s="6"/>
      <c r="AV18" s="6">
        <v>-14</v>
      </c>
      <c r="AW18" s="6">
        <v>-14</v>
      </c>
      <c r="AX18" s="6"/>
      <c r="AY18" s="6"/>
      <c r="AZ18" s="6"/>
      <c r="BA18" s="6"/>
      <c r="BB18" s="6">
        <v>0</v>
      </c>
      <c r="BC18" s="6">
        <v>-34.549999999999997</v>
      </c>
      <c r="BD18" s="6">
        <v>0</v>
      </c>
      <c r="BE18" s="6"/>
      <c r="BF18" s="6"/>
      <c r="BG18" s="6">
        <v>-201.83</v>
      </c>
      <c r="BH18" s="6">
        <v>0</v>
      </c>
      <c r="BI18" s="6">
        <v>0</v>
      </c>
      <c r="BJ18" s="6"/>
      <c r="BK18" s="6"/>
      <c r="BL18" s="11">
        <f t="shared" si="3"/>
        <v>-414.86</v>
      </c>
      <c r="BM18" s="12">
        <f t="shared" si="4"/>
        <v>2081</v>
      </c>
      <c r="BN18" s="13">
        <f t="shared" si="5"/>
        <v>207.96916666666667</v>
      </c>
      <c r="BO18" s="13">
        <f t="shared" si="6"/>
        <v>207.96916666666667</v>
      </c>
      <c r="BP18" s="13">
        <f t="shared" si="7"/>
        <v>69.323055555555555</v>
      </c>
      <c r="BQ18" s="13">
        <f t="shared" si="8"/>
        <v>201.82908499000004</v>
      </c>
      <c r="BR18" s="13">
        <f t="shared" si="9"/>
        <v>199.65</v>
      </c>
      <c r="BS18" s="13">
        <f t="shared" si="10"/>
        <v>630</v>
      </c>
      <c r="BT18" s="13">
        <f t="shared" si="11"/>
        <v>163.76</v>
      </c>
      <c r="BU18" s="13">
        <f t="shared" si="12"/>
        <v>231.59000000000003</v>
      </c>
      <c r="BV18" s="6">
        <f>SUMIFS('SEGURO DE VIDA'!E:E, 'SEGURO DE VIDA'!D:D, H18, 'SEGURO DE VIDA'!G:G, E18)</f>
        <v>13.71</v>
      </c>
      <c r="BW18" s="6">
        <f>SUMIFS(TREINAMENTOS!E:E, TREINAMENTOS!D:D, H18, TREINAMENTOS!G:G, E18)</f>
        <v>0</v>
      </c>
      <c r="BX18" s="6">
        <f>SUMIFS(EXAMES!E:E, EXAMES!D:D, H18, EXAMES!G:G, E18)</f>
        <v>102.12</v>
      </c>
      <c r="BY18" s="25">
        <f t="shared" si="13"/>
        <v>2027.920473878889</v>
      </c>
      <c r="BZ18" s="1"/>
      <c r="CA18" s="1" t="s">
        <v>175</v>
      </c>
      <c r="CB18" s="13">
        <f t="shared" si="14"/>
        <v>206.41000000000003</v>
      </c>
      <c r="CC18" s="13">
        <f t="shared" si="15"/>
        <v>25.18</v>
      </c>
      <c r="CD18" s="13">
        <f>SUMIFS(ALIMENTAÇÃO!E:E, ALIMENTAÇÃO!D:D, H18, ALIMENTAÇÃO!G:G, E18)</f>
        <v>630</v>
      </c>
      <c r="CE18" s="6">
        <f>SUMIFS(TRANSPORTE!E:E, TRANSPORTE!D:D, H18, TRANSPORTE!G:G, E18)</f>
        <v>313.5</v>
      </c>
      <c r="CF18" s="6">
        <f>SUMIFS('PLANO DE SAÚDE'!E:E, 'PLANO DE SAÚDE'!D:D, H18, 'PLANO DE SAÚDE'!G:G, E18)</f>
        <v>240.96</v>
      </c>
      <c r="CG18" s="6">
        <f>SUMIFS('PLANO ODONTO'!E:E, 'PLANO ODONTO'!D:D, H18, 'PLANO ODONTO'!G:G, E18)</f>
        <v>53.18</v>
      </c>
      <c r="CH18" s="6">
        <f t="shared" si="16"/>
        <v>-34.549999999999997</v>
      </c>
      <c r="CI18" s="6">
        <f t="shared" si="17"/>
        <v>0</v>
      </c>
      <c r="CJ18" s="6">
        <f t="shared" si="18"/>
        <v>0</v>
      </c>
      <c r="CK18" s="6"/>
      <c r="CL18" s="6"/>
      <c r="CM18" s="6">
        <f t="shared" si="19"/>
        <v>-28</v>
      </c>
      <c r="CN18" s="6">
        <v>2495.86</v>
      </c>
      <c r="CO18" s="1">
        <v>-414.86</v>
      </c>
      <c r="CP18" s="6">
        <v>2081</v>
      </c>
      <c r="CQ18" s="6">
        <v>2495.63</v>
      </c>
      <c r="CR18" s="1">
        <v>8.0873000000000008</v>
      </c>
      <c r="CS18" s="6">
        <v>2495.63</v>
      </c>
      <c r="CT18" s="1">
        <v>199.65</v>
      </c>
      <c r="CU18" s="6">
        <v>1888.43</v>
      </c>
    </row>
    <row r="19" spans="1:99" ht="13.8" hidden="1">
      <c r="A19" s="1" t="str">
        <f ca="1">IFERROR(__xludf.DUMMYFUNCTION("""COMPUTED_VALUE"""),"ANDERSON BARBOSA PEREIRA")</f>
        <v>ANDERSON BARBOSA PEREIRA</v>
      </c>
      <c r="B19" s="34"/>
      <c r="C19" s="34" t="str">
        <f t="shared" ca="1" si="0"/>
        <v>OK</v>
      </c>
      <c r="D19" s="2">
        <f t="shared" si="1"/>
        <v>4063.633376708889</v>
      </c>
      <c r="E19" s="34">
        <v>45809</v>
      </c>
      <c r="F19" s="1" t="s">
        <v>145</v>
      </c>
      <c r="G19" s="1">
        <v>3504</v>
      </c>
      <c r="H19" s="1" t="s">
        <v>176</v>
      </c>
      <c r="I19" s="1" t="s">
        <v>177</v>
      </c>
      <c r="J19" s="38">
        <v>45677</v>
      </c>
      <c r="K19" s="6">
        <v>2390.42</v>
      </c>
      <c r="L19" s="1"/>
      <c r="M19" s="6">
        <v>2390.42</v>
      </c>
      <c r="N19" s="6"/>
      <c r="O19" s="6">
        <v>0</v>
      </c>
      <c r="P19" s="6">
        <v>0</v>
      </c>
      <c r="Q19" s="6"/>
      <c r="R19" s="6"/>
      <c r="S19" s="6"/>
      <c r="T19" s="6"/>
      <c r="U19" s="6"/>
      <c r="V19" s="6"/>
      <c r="W19" s="6">
        <v>0</v>
      </c>
      <c r="X19" s="6"/>
      <c r="Y19" s="6"/>
      <c r="Z19" s="6"/>
      <c r="AA19" s="6"/>
      <c r="AB19" s="6">
        <v>0</v>
      </c>
      <c r="AC19" s="6"/>
      <c r="AD19" s="6">
        <v>0</v>
      </c>
      <c r="AE19" s="6">
        <v>0</v>
      </c>
      <c r="AF19" s="6">
        <v>0</v>
      </c>
      <c r="AG19" s="6"/>
      <c r="AH19" s="6"/>
      <c r="AI19" s="6"/>
      <c r="AJ19" s="6"/>
      <c r="AK19" s="6"/>
      <c r="AL19" s="6"/>
      <c r="AM19" s="6">
        <v>0.89</v>
      </c>
      <c r="AN19" s="8">
        <f t="shared" si="2"/>
        <v>2391.31</v>
      </c>
      <c r="AO19" s="6"/>
      <c r="AP19" s="6"/>
      <c r="AQ19" s="6">
        <v>0</v>
      </c>
      <c r="AR19" s="6"/>
      <c r="AS19" s="6"/>
      <c r="AT19" s="6">
        <v>-0.87</v>
      </c>
      <c r="AU19" s="6"/>
      <c r="AV19" s="6">
        <v>0</v>
      </c>
      <c r="AW19" s="6">
        <v>0</v>
      </c>
      <c r="AX19" s="6"/>
      <c r="AY19" s="6"/>
      <c r="AZ19" s="6"/>
      <c r="BA19" s="6"/>
      <c r="BB19" s="6">
        <v>0</v>
      </c>
      <c r="BC19" s="6">
        <v>-100.08</v>
      </c>
      <c r="BD19" s="6">
        <v>0</v>
      </c>
      <c r="BE19" s="6"/>
      <c r="BF19" s="6"/>
      <c r="BG19" s="6">
        <v>-192.36</v>
      </c>
      <c r="BH19" s="6">
        <v>0</v>
      </c>
      <c r="BI19" s="6">
        <v>0</v>
      </c>
      <c r="BJ19" s="6"/>
      <c r="BK19" s="6"/>
      <c r="BL19" s="11">
        <f t="shared" si="3"/>
        <v>-293.31</v>
      </c>
      <c r="BM19" s="12">
        <f t="shared" si="4"/>
        <v>2098</v>
      </c>
      <c r="BN19" s="13">
        <f t="shared" si="5"/>
        <v>199.20166666666668</v>
      </c>
      <c r="BO19" s="13">
        <f t="shared" si="6"/>
        <v>199.20166666666668</v>
      </c>
      <c r="BP19" s="13">
        <f t="shared" si="7"/>
        <v>66.400555555555556</v>
      </c>
      <c r="BQ19" s="13">
        <f t="shared" si="8"/>
        <v>192.35948782</v>
      </c>
      <c r="BR19" s="13">
        <f t="shared" si="9"/>
        <v>191.23</v>
      </c>
      <c r="BS19" s="13">
        <f t="shared" si="10"/>
        <v>510</v>
      </c>
      <c r="BT19" s="13">
        <f t="shared" si="11"/>
        <v>0</v>
      </c>
      <c r="BU19" s="13">
        <f t="shared" si="12"/>
        <v>300.22000000000003</v>
      </c>
      <c r="BV19" s="6">
        <f>SUMIFS('SEGURO DE VIDA'!E:E, 'SEGURO DE VIDA'!D:D, H19, 'SEGURO DE VIDA'!G:G, E19)</f>
        <v>13.71</v>
      </c>
      <c r="BW19" s="6">
        <f>SUMIFS(TREINAMENTOS!E:E, TREINAMENTOS!D:D, H19, TREINAMENTOS!G:G, E19)</f>
        <v>0</v>
      </c>
      <c r="BX19" s="6">
        <f>SUMIFS(EXAMES!E:E, EXAMES!D:D, H19, EXAMES!G:G, E19)</f>
        <v>0</v>
      </c>
      <c r="BY19" s="25">
        <f t="shared" si="13"/>
        <v>1672.3233767088889</v>
      </c>
      <c r="BZ19" s="1"/>
      <c r="CA19" s="1" t="s">
        <v>178</v>
      </c>
      <c r="CB19" s="13">
        <f t="shared" si="14"/>
        <v>300.22000000000003</v>
      </c>
      <c r="CC19" s="13">
        <f t="shared" si="15"/>
        <v>0</v>
      </c>
      <c r="CD19" s="13">
        <f>SUMIFS(ALIMENTAÇÃO!E:E, ALIMENTAÇÃO!D:D, H19, ALIMENTAÇÃO!G:G, E19)</f>
        <v>510</v>
      </c>
      <c r="CE19" s="6">
        <f>SUMIFS(TRANSPORTE!E:E, TRANSPORTE!D:D, H19, TRANSPORTE!G:G, E19)</f>
        <v>0</v>
      </c>
      <c r="CF19" s="6">
        <f>SUMIFS('PLANO DE SAÚDE'!E:E, 'PLANO DE SAÚDE'!D:D, H19, 'PLANO DE SAÚDE'!G:G, E19)</f>
        <v>400.3</v>
      </c>
      <c r="CG19" s="6">
        <f>SUMIFS('PLANO ODONTO'!E:E, 'PLANO ODONTO'!D:D, H19, 'PLANO ODONTO'!G:G, E19)</f>
        <v>0</v>
      </c>
      <c r="CH19" s="6">
        <f t="shared" si="16"/>
        <v>-100.08</v>
      </c>
      <c r="CI19" s="6">
        <f t="shared" si="17"/>
        <v>0</v>
      </c>
      <c r="CJ19" s="6">
        <f t="shared" si="18"/>
        <v>0</v>
      </c>
      <c r="CK19" s="6"/>
      <c r="CL19" s="6"/>
      <c r="CM19" s="6">
        <f t="shared" si="19"/>
        <v>0</v>
      </c>
      <c r="CN19" s="6">
        <v>2391.31</v>
      </c>
      <c r="CO19" s="1">
        <v>-293.31</v>
      </c>
      <c r="CP19" s="6">
        <v>2098</v>
      </c>
      <c r="CQ19" s="6">
        <v>2390.42</v>
      </c>
      <c r="CR19" s="1">
        <v>8.0471000000000004</v>
      </c>
      <c r="CS19" s="6">
        <v>2390.42</v>
      </c>
      <c r="CT19" s="1">
        <v>191.23</v>
      </c>
      <c r="CU19" s="6">
        <v>1783.22</v>
      </c>
    </row>
    <row r="20" spans="1:99" ht="13.8" hidden="1">
      <c r="A20" s="1" t="str">
        <f ca="1">IFERROR(__xludf.DUMMYFUNCTION("""COMPUTED_VALUE"""),"ANDERSON FERREIRA SANTANA")</f>
        <v>ANDERSON FERREIRA SANTANA</v>
      </c>
      <c r="B20" s="34"/>
      <c r="C20" s="34" t="str">
        <f t="shared" ca="1" si="0"/>
        <v>OK</v>
      </c>
      <c r="D20" s="2">
        <f t="shared" si="1"/>
        <v>3665.8117357777778</v>
      </c>
      <c r="E20" s="34">
        <v>45809</v>
      </c>
      <c r="F20" s="1" t="s">
        <v>179</v>
      </c>
      <c r="G20" s="1">
        <v>13</v>
      </c>
      <c r="H20" s="1" t="s">
        <v>180</v>
      </c>
      <c r="I20" s="1" t="s">
        <v>181</v>
      </c>
      <c r="J20" s="38">
        <v>43592</v>
      </c>
      <c r="K20" s="6">
        <v>2562.79</v>
      </c>
      <c r="L20" s="1" t="s">
        <v>182</v>
      </c>
      <c r="M20" s="6">
        <v>1964.81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0</v>
      </c>
      <c r="AD20" s="6">
        <v>0</v>
      </c>
      <c r="AE20" s="6">
        <v>0</v>
      </c>
      <c r="AF20" s="6">
        <v>0</v>
      </c>
      <c r="AG20" s="6"/>
      <c r="AH20" s="6"/>
      <c r="AI20" s="6"/>
      <c r="AJ20" s="6"/>
      <c r="AK20" s="6"/>
      <c r="AL20" s="6"/>
      <c r="AM20" s="6">
        <v>0.83</v>
      </c>
      <c r="AN20" s="8">
        <f t="shared" si="2"/>
        <v>1965.6399999999999</v>
      </c>
      <c r="AO20" s="6"/>
      <c r="AP20" s="6">
        <v>-6.65</v>
      </c>
      <c r="AQ20" s="6">
        <v>-117.89</v>
      </c>
      <c r="AR20" s="6">
        <v>0</v>
      </c>
      <c r="AS20" s="6"/>
      <c r="AT20" s="6">
        <v>-0.72</v>
      </c>
      <c r="AU20" s="6"/>
      <c r="AV20" s="6">
        <v>-14</v>
      </c>
      <c r="AW20" s="6"/>
      <c r="AX20" s="6"/>
      <c r="AY20" s="6"/>
      <c r="AZ20" s="6"/>
      <c r="BA20" s="6"/>
      <c r="BB20" s="6">
        <v>-52.64</v>
      </c>
      <c r="BC20" s="6">
        <v>-2.2400000000000002</v>
      </c>
      <c r="BD20" s="6">
        <v>-452.47</v>
      </c>
      <c r="BE20" s="6"/>
      <c r="BF20" s="6"/>
      <c r="BG20" s="6">
        <v>-166.03</v>
      </c>
      <c r="BH20" s="6">
        <v>0</v>
      </c>
      <c r="BI20" s="6"/>
      <c r="BJ20" s="6"/>
      <c r="BK20" s="6"/>
      <c r="BL20" s="11">
        <f t="shared" si="3"/>
        <v>-812.64</v>
      </c>
      <c r="BM20" s="12">
        <f t="shared" si="4"/>
        <v>1153</v>
      </c>
      <c r="BN20" s="13">
        <f t="shared" si="5"/>
        <v>213.56583333333333</v>
      </c>
      <c r="BO20" s="13">
        <f t="shared" si="6"/>
        <v>213.56583333333333</v>
      </c>
      <c r="BP20" s="13">
        <f t="shared" si="7"/>
        <v>71.188611111111115</v>
      </c>
      <c r="BQ20" s="13">
        <f t="shared" si="8"/>
        <v>160.72145799999998</v>
      </c>
      <c r="BR20" s="13">
        <f t="shared" si="9"/>
        <v>157.18</v>
      </c>
      <c r="BS20" s="13">
        <f t="shared" si="10"/>
        <v>658.35</v>
      </c>
      <c r="BT20" s="13">
        <f t="shared" si="11"/>
        <v>207.01</v>
      </c>
      <c r="BU20" s="13">
        <f t="shared" si="12"/>
        <v>0</v>
      </c>
      <c r="BV20" s="6">
        <f>SUMIFS('SEGURO DE VIDA'!E:E, 'SEGURO DE VIDA'!D:D, H20, 'SEGURO DE VIDA'!G:G, E20)</f>
        <v>18.59</v>
      </c>
      <c r="BW20" s="6">
        <f>SUMIFS(TREINAMENTOS!E:E, TREINAMENTOS!D:D, H20, TREINAMENTOS!G:G, E20)</f>
        <v>0</v>
      </c>
      <c r="BX20" s="6">
        <f>SUMIFS(EXAMES!E:E, EXAMES!D:D, H20, EXAMES!G:G, E20)</f>
        <v>0</v>
      </c>
      <c r="BY20" s="25">
        <f t="shared" si="13"/>
        <v>1700.1717357777779</v>
      </c>
      <c r="BZ20" s="1"/>
      <c r="CA20" s="1" t="s">
        <v>180</v>
      </c>
      <c r="CB20" s="13">
        <f t="shared" si="14"/>
        <v>0</v>
      </c>
      <c r="CC20" s="13">
        <f t="shared" si="15"/>
        <v>0</v>
      </c>
      <c r="CD20" s="13">
        <f>SUMIFS(ALIMENTAÇÃO!E:E, ALIMENTAÇÃO!D:D, H20, ALIMENTAÇÃO!G:G, E20)</f>
        <v>665</v>
      </c>
      <c r="CE20" s="6">
        <f>SUMIFS(TRANSPORTE!E:E, TRANSPORTE!D:D, H20, TRANSPORTE!G:G, E20)</f>
        <v>324.89999999999998</v>
      </c>
      <c r="CF20" s="6">
        <f>SUMIFS('PLANO DE SAÚDE'!E:E, 'PLANO DE SAÚDE'!D:D, H20, 'PLANO DE SAÚDE'!G:G, E20)</f>
        <v>458.61</v>
      </c>
      <c r="CG20" s="6">
        <f>SUMIFS('PLANO ODONTO'!E:E, 'PLANO ODONTO'!D:D, H20, 'PLANO ODONTO'!G:G, E20)</f>
        <v>14</v>
      </c>
      <c r="CH20" s="6">
        <f t="shared" si="16"/>
        <v>-507.35</v>
      </c>
      <c r="CI20" s="6">
        <f t="shared" si="17"/>
        <v>0</v>
      </c>
      <c r="CJ20" s="6">
        <f t="shared" si="18"/>
        <v>0</v>
      </c>
      <c r="CK20" s="6"/>
      <c r="CL20" s="6"/>
      <c r="CM20" s="6">
        <f t="shared" si="19"/>
        <v>-14</v>
      </c>
      <c r="CN20" s="6">
        <v>1965.64</v>
      </c>
      <c r="CO20" s="1">
        <v>-812.64</v>
      </c>
      <c r="CP20" s="6">
        <v>1153</v>
      </c>
      <c r="CQ20" s="6">
        <v>1964.81</v>
      </c>
      <c r="CR20" s="1">
        <v>8.18</v>
      </c>
      <c r="CS20" s="6">
        <v>1964.81</v>
      </c>
      <c r="CT20" s="1">
        <v>157.18</v>
      </c>
      <c r="CU20" s="6">
        <v>1357.61</v>
      </c>
    </row>
    <row r="21" spans="1:99" ht="13.8" hidden="1">
      <c r="A21" s="1" t="str">
        <f ca="1">IFERROR(__xludf.DUMMYFUNCTION("""COMPUTED_VALUE"""),"ANDERSON PACHECO LOULA SALES")</f>
        <v>ANDERSON PACHECO LOULA SALES</v>
      </c>
      <c r="B21" s="34"/>
      <c r="C21" s="34" t="str">
        <f t="shared" ca="1" si="0"/>
        <v>OK</v>
      </c>
      <c r="D21" s="2">
        <f t="shared" si="1"/>
        <v>4134.564560605555</v>
      </c>
      <c r="E21" s="34">
        <v>45809</v>
      </c>
      <c r="F21" s="1" t="s">
        <v>145</v>
      </c>
      <c r="G21" s="1">
        <v>3526</v>
      </c>
      <c r="H21" s="1" t="s">
        <v>183</v>
      </c>
      <c r="I21" s="1" t="s">
        <v>151</v>
      </c>
      <c r="J21" s="38">
        <v>45761</v>
      </c>
      <c r="K21" s="6">
        <v>1700</v>
      </c>
      <c r="L21" s="1" t="s">
        <v>184</v>
      </c>
      <c r="M21" s="6">
        <v>1700</v>
      </c>
      <c r="N21" s="6"/>
      <c r="O21" s="6">
        <v>0</v>
      </c>
      <c r="P21" s="6">
        <v>510</v>
      </c>
      <c r="Q21" s="6"/>
      <c r="R21" s="6"/>
      <c r="S21" s="6"/>
      <c r="T21" s="6"/>
      <c r="U21" s="6"/>
      <c r="V21" s="6"/>
      <c r="W21" s="6">
        <v>0</v>
      </c>
      <c r="X21" s="6"/>
      <c r="Y21" s="6"/>
      <c r="Z21" s="6"/>
      <c r="AA21" s="6"/>
      <c r="AB21" s="6">
        <v>0</v>
      </c>
      <c r="AC21" s="6"/>
      <c r="AD21" s="6">
        <v>259.68</v>
      </c>
      <c r="AE21" s="6">
        <v>182.33</v>
      </c>
      <c r="AF21" s="6">
        <v>110.5</v>
      </c>
      <c r="AG21" s="6"/>
      <c r="AH21" s="6"/>
      <c r="AI21" s="6"/>
      <c r="AJ21" s="6"/>
      <c r="AK21" s="6"/>
      <c r="AL21" s="6"/>
      <c r="AM21" s="6">
        <v>0.94</v>
      </c>
      <c r="AN21" s="8">
        <f t="shared" si="2"/>
        <v>2763.45</v>
      </c>
      <c r="AO21" s="6"/>
      <c r="AP21" s="6"/>
      <c r="AQ21" s="6">
        <v>0</v>
      </c>
      <c r="AR21" s="6"/>
      <c r="AS21" s="6"/>
      <c r="AT21" s="6">
        <v>-0.6</v>
      </c>
      <c r="AU21" s="6"/>
      <c r="AV21" s="6">
        <v>0</v>
      </c>
      <c r="AW21" s="6">
        <v>0</v>
      </c>
      <c r="AX21" s="6"/>
      <c r="AY21" s="6"/>
      <c r="AZ21" s="6"/>
      <c r="BA21" s="6"/>
      <c r="BB21" s="6">
        <v>0</v>
      </c>
      <c r="BC21" s="6">
        <v>0</v>
      </c>
      <c r="BD21" s="6">
        <v>0</v>
      </c>
      <c r="BE21" s="6"/>
      <c r="BF21" s="6"/>
      <c r="BG21" s="6">
        <v>-225.85</v>
      </c>
      <c r="BH21" s="6">
        <v>0</v>
      </c>
      <c r="BI21" s="6">
        <v>0</v>
      </c>
      <c r="BJ21" s="6"/>
      <c r="BK21" s="6"/>
      <c r="BL21" s="11">
        <f t="shared" si="3"/>
        <v>-226.45</v>
      </c>
      <c r="BM21" s="12">
        <f t="shared" si="4"/>
        <v>2537</v>
      </c>
      <c r="BN21" s="13">
        <f t="shared" si="5"/>
        <v>141.66666666666666</v>
      </c>
      <c r="BO21" s="13">
        <f t="shared" si="6"/>
        <v>141.66666666666666</v>
      </c>
      <c r="BP21" s="13">
        <f t="shared" si="7"/>
        <v>47.222222222222221</v>
      </c>
      <c r="BQ21" s="13">
        <f t="shared" si="8"/>
        <v>225.84900504999999</v>
      </c>
      <c r="BR21" s="13">
        <f t="shared" si="9"/>
        <v>221</v>
      </c>
      <c r="BS21" s="13">
        <f t="shared" si="10"/>
        <v>570</v>
      </c>
      <c r="BT21" s="13">
        <f t="shared" si="11"/>
        <v>0</v>
      </c>
      <c r="BU21" s="13">
        <f t="shared" si="12"/>
        <v>0</v>
      </c>
      <c r="BV21" s="6">
        <f>SUMIFS('SEGURO DE VIDA'!E:E, 'SEGURO DE VIDA'!D:D, H21, 'SEGURO DE VIDA'!G:G, E21)</f>
        <v>13.71</v>
      </c>
      <c r="BW21" s="6">
        <f>SUMIFS(TREINAMENTOS!E:E, TREINAMENTOS!D:D, H21, TREINAMENTOS!G:G, E21)</f>
        <v>0</v>
      </c>
      <c r="BX21" s="6">
        <f>SUMIFS(EXAMES!E:E, EXAMES!D:D, H21, EXAMES!G:G, E21)</f>
        <v>10</v>
      </c>
      <c r="BY21" s="25">
        <f t="shared" si="13"/>
        <v>1371.1145606055557</v>
      </c>
      <c r="BZ21" s="1"/>
      <c r="CA21" s="1" t="s">
        <v>185</v>
      </c>
      <c r="CB21" s="13">
        <f t="shared" si="14"/>
        <v>0</v>
      </c>
      <c r="CC21" s="13">
        <f t="shared" si="15"/>
        <v>0</v>
      </c>
      <c r="CD21" s="13">
        <f>SUMIFS(ALIMENTAÇÃO!E:E, ALIMENTAÇÃO!D:D, H21, ALIMENTAÇÃO!G:G, E21)</f>
        <v>570</v>
      </c>
      <c r="CE21" s="6">
        <f>SUMIFS(TRANSPORTE!E:E, TRANSPORTE!D:D, H21, TRANSPORTE!G:G, E21)</f>
        <v>0</v>
      </c>
      <c r="CF21" s="6">
        <f>SUMIFS('PLANO DE SAÚDE'!E:E, 'PLANO DE SAÚDE'!D:D, H21, 'PLANO DE SAÚDE'!G:G, E21)</f>
        <v>0</v>
      </c>
      <c r="CG21" s="6">
        <f>SUMIFS('PLANO ODONTO'!E:E, 'PLANO ODONTO'!D:D, H21, 'PLANO ODONTO'!G:G, E21)</f>
        <v>0</v>
      </c>
      <c r="CH21" s="6">
        <f t="shared" si="16"/>
        <v>0</v>
      </c>
      <c r="CI21" s="6">
        <f t="shared" si="17"/>
        <v>0</v>
      </c>
      <c r="CJ21" s="6">
        <f t="shared" si="18"/>
        <v>0</v>
      </c>
      <c r="CK21" s="6"/>
      <c r="CL21" s="6"/>
      <c r="CM21" s="6">
        <f t="shared" si="19"/>
        <v>0</v>
      </c>
      <c r="CN21" s="6">
        <v>2763.45</v>
      </c>
      <c r="CO21" s="1">
        <v>-226.45</v>
      </c>
      <c r="CP21" s="6">
        <v>2537</v>
      </c>
      <c r="CQ21" s="6">
        <v>2762.51</v>
      </c>
      <c r="CR21" s="1">
        <v>8.1754999999999995</v>
      </c>
      <c r="CS21" s="6">
        <v>2762.51</v>
      </c>
      <c r="CT21" s="1">
        <v>221</v>
      </c>
      <c r="CU21" s="6">
        <v>2155.31</v>
      </c>
    </row>
    <row r="22" spans="1:99" ht="13.8" hidden="1">
      <c r="A22" s="1" t="str">
        <f ca="1">IFERROR(__xludf.DUMMYFUNCTION("""COMPUTED_VALUE"""),"ANDERSON SANTOS PROMMERCHENKEL")</f>
        <v>ANDERSON SANTOS PROMMERCHENKEL</v>
      </c>
      <c r="B22" s="34"/>
      <c r="C22" s="34" t="str">
        <f t="shared" ca="1" si="0"/>
        <v>OK</v>
      </c>
      <c r="D22" s="2">
        <f t="shared" si="1"/>
        <v>1737.5433333333335</v>
      </c>
      <c r="E22" s="34">
        <v>45809</v>
      </c>
      <c r="F22" s="1" t="s">
        <v>145</v>
      </c>
      <c r="G22" s="1">
        <v>3541</v>
      </c>
      <c r="H22" s="1" t="s">
        <v>186</v>
      </c>
      <c r="I22" s="1" t="s">
        <v>165</v>
      </c>
      <c r="J22" s="38">
        <v>45810</v>
      </c>
      <c r="K22" s="6">
        <v>750</v>
      </c>
      <c r="L22" s="1"/>
      <c r="M22" s="6">
        <v>725</v>
      </c>
      <c r="N22" s="6"/>
      <c r="O22" s="6">
        <v>0</v>
      </c>
      <c r="P22" s="6">
        <v>0</v>
      </c>
      <c r="Q22" s="6"/>
      <c r="R22" s="6"/>
      <c r="S22" s="6"/>
      <c r="T22" s="6"/>
      <c r="U22" s="6"/>
      <c r="V22" s="6"/>
      <c r="W22" s="6">
        <v>0</v>
      </c>
      <c r="X22" s="6"/>
      <c r="Y22" s="6"/>
      <c r="Z22" s="6"/>
      <c r="AA22" s="6"/>
      <c r="AB22" s="6">
        <v>0</v>
      </c>
      <c r="AC22" s="6"/>
      <c r="AD22" s="6">
        <v>0</v>
      </c>
      <c r="AE22" s="6">
        <v>0</v>
      </c>
      <c r="AF22" s="6">
        <v>0</v>
      </c>
      <c r="AG22" s="6"/>
      <c r="AH22" s="6"/>
      <c r="AI22" s="6"/>
      <c r="AJ22" s="6"/>
      <c r="AK22" s="6"/>
      <c r="AL22" s="6"/>
      <c r="AM22" s="6">
        <v>0</v>
      </c>
      <c r="AN22" s="8">
        <f t="shared" si="2"/>
        <v>725</v>
      </c>
      <c r="AO22" s="6"/>
      <c r="AP22" s="6"/>
      <c r="AQ22" s="6">
        <v>0</v>
      </c>
      <c r="AR22" s="6"/>
      <c r="AS22" s="6"/>
      <c r="AT22" s="6">
        <v>0</v>
      </c>
      <c r="AU22" s="6"/>
      <c r="AV22" s="6">
        <v>0</v>
      </c>
      <c r="AW22" s="6">
        <v>0</v>
      </c>
      <c r="AX22" s="6"/>
      <c r="AY22" s="6"/>
      <c r="AZ22" s="6"/>
      <c r="BA22" s="6"/>
      <c r="BB22" s="6">
        <v>0</v>
      </c>
      <c r="BC22" s="6">
        <v>0</v>
      </c>
      <c r="BD22" s="6">
        <v>0</v>
      </c>
      <c r="BE22" s="6"/>
      <c r="BF22" s="6"/>
      <c r="BG22" s="6">
        <v>0</v>
      </c>
      <c r="BH22" s="6">
        <v>0</v>
      </c>
      <c r="BI22" s="6">
        <v>0</v>
      </c>
      <c r="BJ22" s="6"/>
      <c r="BK22" s="6"/>
      <c r="BL22" s="11">
        <f t="shared" si="3"/>
        <v>0</v>
      </c>
      <c r="BM22" s="12">
        <f t="shared" si="4"/>
        <v>725</v>
      </c>
      <c r="BN22" s="13">
        <f t="shared" si="5"/>
        <v>62.5</v>
      </c>
      <c r="BO22" s="13">
        <f t="shared" si="6"/>
        <v>62.5</v>
      </c>
      <c r="BP22" s="13">
        <f t="shared" si="7"/>
        <v>20.833333333333332</v>
      </c>
      <c r="BQ22" s="13">
        <f t="shared" si="8"/>
        <v>0</v>
      </c>
      <c r="BR22" s="13">
        <f t="shared" si="9"/>
        <v>0</v>
      </c>
      <c r="BS22" s="13">
        <f t="shared" si="10"/>
        <v>665</v>
      </c>
      <c r="BT22" s="13">
        <f t="shared" si="11"/>
        <v>188</v>
      </c>
      <c r="BU22" s="13">
        <f t="shared" si="12"/>
        <v>0</v>
      </c>
      <c r="BV22" s="6">
        <f>SUMIFS('SEGURO DE VIDA'!E:E, 'SEGURO DE VIDA'!D:D, H22, 'SEGURO DE VIDA'!G:G, E22)</f>
        <v>13.71</v>
      </c>
      <c r="BW22" s="6">
        <f>SUMIFS(TREINAMENTOS!E:E, TREINAMENTOS!D:D, H22, TREINAMENTOS!G:G, E22)</f>
        <v>0</v>
      </c>
      <c r="BX22" s="6">
        <f>SUMIFS(EXAMES!E:E, EXAMES!D:D, H22, EXAMES!G:G, E22)</f>
        <v>0</v>
      </c>
      <c r="BY22" s="25">
        <f t="shared" si="13"/>
        <v>1012.5433333333334</v>
      </c>
      <c r="BZ22" s="1"/>
      <c r="CA22" s="1" t="s">
        <v>186</v>
      </c>
      <c r="CB22" s="13">
        <f t="shared" si="14"/>
        <v>0</v>
      </c>
      <c r="CC22" s="13">
        <f t="shared" si="15"/>
        <v>0</v>
      </c>
      <c r="CD22" s="13">
        <f>SUMIFS(ALIMENTAÇÃO!E:E, ALIMENTAÇÃO!D:D, H22, ALIMENTAÇÃO!G:G, E22)</f>
        <v>665</v>
      </c>
      <c r="CE22" s="6">
        <f>SUMIFS(TRANSPORTE!E:E, TRANSPORTE!D:D, H22, TRANSPORTE!G:G, E22)</f>
        <v>188</v>
      </c>
      <c r="CF22" s="6">
        <f>SUMIFS('PLANO DE SAÚDE'!E:E, 'PLANO DE SAÚDE'!D:D, H22, 'PLANO DE SAÚDE'!G:G, E22)</f>
        <v>0</v>
      </c>
      <c r="CG22" s="6">
        <f>SUMIFS('PLANO ODONTO'!E:E, 'PLANO ODONTO'!D:D, H22, 'PLANO ODONTO'!G:G, E22)</f>
        <v>0</v>
      </c>
      <c r="CH22" s="6">
        <f t="shared" si="16"/>
        <v>0</v>
      </c>
      <c r="CI22" s="6">
        <f t="shared" si="17"/>
        <v>0</v>
      </c>
      <c r="CJ22" s="6">
        <f t="shared" si="18"/>
        <v>0</v>
      </c>
      <c r="CK22" s="6"/>
      <c r="CL22" s="6"/>
      <c r="CM22" s="6">
        <f t="shared" si="19"/>
        <v>0</v>
      </c>
      <c r="CN22" s="1">
        <v>725</v>
      </c>
      <c r="CO22" s="1">
        <v>0</v>
      </c>
      <c r="CP22" s="1">
        <v>725</v>
      </c>
      <c r="CQ22" s="1">
        <v>0</v>
      </c>
      <c r="CR22" s="1">
        <v>0</v>
      </c>
      <c r="CS22" s="1">
        <v>0</v>
      </c>
      <c r="CT22" s="1">
        <v>0</v>
      </c>
      <c r="CU22" s="1">
        <v>117.8</v>
      </c>
    </row>
    <row r="23" spans="1:99" ht="13.8" hidden="1">
      <c r="A23" s="1" t="str">
        <f ca="1">IFERROR(__xludf.DUMMYFUNCTION("""COMPUTED_VALUE"""),"ANDERSON VIEIRA BARBOZA")</f>
        <v>ANDERSON VIEIRA BARBOZA</v>
      </c>
      <c r="B23" s="34"/>
      <c r="C23" s="34" t="str">
        <f t="shared" ca="1" si="0"/>
        <v>OK</v>
      </c>
      <c r="D23" s="2">
        <f t="shared" si="1"/>
        <v>4870.5207844777779</v>
      </c>
      <c r="E23" s="34">
        <v>45809</v>
      </c>
      <c r="F23" s="1" t="s">
        <v>145</v>
      </c>
      <c r="G23" s="1">
        <v>347</v>
      </c>
      <c r="H23" s="1" t="s">
        <v>187</v>
      </c>
      <c r="I23" s="1" t="s">
        <v>188</v>
      </c>
      <c r="J23" s="38">
        <v>44713</v>
      </c>
      <c r="K23" s="6">
        <v>3034.3</v>
      </c>
      <c r="L23" s="1"/>
      <c r="M23" s="6">
        <v>3034.3</v>
      </c>
      <c r="N23" s="6"/>
      <c r="O23" s="6">
        <v>0</v>
      </c>
      <c r="P23" s="6">
        <v>0</v>
      </c>
      <c r="Q23" s="6"/>
      <c r="R23" s="6"/>
      <c r="S23" s="6"/>
      <c r="T23" s="6"/>
      <c r="U23" s="6"/>
      <c r="V23" s="6"/>
      <c r="W23" s="6">
        <v>0</v>
      </c>
      <c r="X23" s="6"/>
      <c r="Y23" s="6"/>
      <c r="Z23" s="6"/>
      <c r="AA23" s="6"/>
      <c r="AB23" s="6">
        <v>0</v>
      </c>
      <c r="AC23" s="6"/>
      <c r="AD23" s="6">
        <v>0</v>
      </c>
      <c r="AE23" s="6">
        <v>0</v>
      </c>
      <c r="AF23" s="6">
        <v>0</v>
      </c>
      <c r="AG23" s="6"/>
      <c r="AH23" s="6"/>
      <c r="AI23" s="6"/>
      <c r="AJ23" s="6"/>
      <c r="AK23" s="6"/>
      <c r="AL23" s="6"/>
      <c r="AM23" s="6">
        <v>0.13</v>
      </c>
      <c r="AN23" s="8">
        <f t="shared" si="2"/>
        <v>3034.4300000000003</v>
      </c>
      <c r="AO23" s="6"/>
      <c r="AP23" s="6"/>
      <c r="AQ23" s="6">
        <v>0</v>
      </c>
      <c r="AR23" s="6"/>
      <c r="AS23" s="6"/>
      <c r="AT23" s="6">
        <v>-0.91</v>
      </c>
      <c r="AU23" s="6"/>
      <c r="AV23" s="6">
        <v>0</v>
      </c>
      <c r="AW23" s="6">
        <v>0</v>
      </c>
      <c r="AX23" s="6"/>
      <c r="AY23" s="6"/>
      <c r="AZ23" s="6"/>
      <c r="BA23" s="6"/>
      <c r="BB23" s="6">
        <v>0</v>
      </c>
      <c r="BC23" s="6">
        <v>0</v>
      </c>
      <c r="BD23" s="6">
        <v>0</v>
      </c>
      <c r="BE23" s="6"/>
      <c r="BF23" s="6"/>
      <c r="BG23" s="6">
        <v>-257.52</v>
      </c>
      <c r="BH23" s="6">
        <v>0</v>
      </c>
      <c r="BI23" s="6">
        <v>0</v>
      </c>
      <c r="BJ23" s="6"/>
      <c r="BK23" s="6"/>
      <c r="BL23" s="11">
        <f t="shared" si="3"/>
        <v>-258.43</v>
      </c>
      <c r="BM23" s="12">
        <f t="shared" si="4"/>
        <v>2776.0000000000005</v>
      </c>
      <c r="BN23" s="13">
        <f t="shared" si="5"/>
        <v>252.85833333333335</v>
      </c>
      <c r="BO23" s="13">
        <f t="shared" si="6"/>
        <v>252.85833333333335</v>
      </c>
      <c r="BP23" s="13">
        <f t="shared" si="7"/>
        <v>84.286111111111111</v>
      </c>
      <c r="BQ23" s="13">
        <f t="shared" si="8"/>
        <v>257.5180067</v>
      </c>
      <c r="BR23" s="13">
        <f t="shared" si="9"/>
        <v>242.74</v>
      </c>
      <c r="BS23" s="13">
        <f t="shared" si="10"/>
        <v>630</v>
      </c>
      <c r="BT23" s="13">
        <f t="shared" si="11"/>
        <v>0</v>
      </c>
      <c r="BU23" s="13">
        <f t="shared" si="12"/>
        <v>0</v>
      </c>
      <c r="BV23" s="6">
        <f>SUMIFS('SEGURO DE VIDA'!E:E, 'SEGURO DE VIDA'!D:D, H23, 'SEGURO DE VIDA'!G:G, E23)</f>
        <v>13.71</v>
      </c>
      <c r="BW23" s="6">
        <f>SUMIFS(TREINAMENTOS!E:E, TREINAMENTOS!D:D, H23, TREINAMENTOS!G:G, E23)</f>
        <v>0</v>
      </c>
      <c r="BX23" s="6">
        <f>SUMIFS(EXAMES!E:E, EXAMES!D:D, H23, EXAMES!G:G, E23)</f>
        <v>102.12</v>
      </c>
      <c r="BY23" s="25">
        <f t="shared" si="13"/>
        <v>1836.0907844777778</v>
      </c>
      <c r="BZ23" s="1"/>
      <c r="CA23" s="1" t="s">
        <v>187</v>
      </c>
      <c r="CB23" s="13">
        <f t="shared" si="14"/>
        <v>0</v>
      </c>
      <c r="CC23" s="13">
        <f t="shared" si="15"/>
        <v>0</v>
      </c>
      <c r="CD23" s="13">
        <f>SUMIFS(ALIMENTAÇÃO!E:E, ALIMENTAÇÃO!D:D, H23, ALIMENTAÇÃO!G:G, E23)</f>
        <v>630</v>
      </c>
      <c r="CE23" s="6">
        <f>SUMIFS(TRANSPORTE!E:E, TRANSPORTE!D:D, H23, TRANSPORTE!G:G, E23)</f>
        <v>0</v>
      </c>
      <c r="CF23" s="6">
        <f>SUMIFS('PLANO DE SAÚDE'!E:E, 'PLANO DE SAÚDE'!D:D, H23, 'PLANO DE SAÚDE'!G:G, E23)</f>
        <v>0</v>
      </c>
      <c r="CG23" s="6">
        <f>SUMIFS('PLANO ODONTO'!E:E, 'PLANO ODONTO'!D:D, H23, 'PLANO ODONTO'!G:G, E23)</f>
        <v>0</v>
      </c>
      <c r="CH23" s="6">
        <f t="shared" si="16"/>
        <v>0</v>
      </c>
      <c r="CI23" s="6">
        <f t="shared" si="17"/>
        <v>0</v>
      </c>
      <c r="CJ23" s="6">
        <f t="shared" si="18"/>
        <v>0</v>
      </c>
      <c r="CK23" s="6"/>
      <c r="CL23" s="6"/>
      <c r="CM23" s="6">
        <f t="shared" si="19"/>
        <v>0</v>
      </c>
      <c r="CN23" s="6">
        <v>3034.43</v>
      </c>
      <c r="CO23" s="1">
        <v>-258.43</v>
      </c>
      <c r="CP23" s="6">
        <v>2776</v>
      </c>
      <c r="CQ23" s="6">
        <v>3034.3</v>
      </c>
      <c r="CR23" s="1">
        <v>8.4869000000000003</v>
      </c>
      <c r="CS23" s="6">
        <v>3034.3</v>
      </c>
      <c r="CT23" s="1">
        <v>242.74</v>
      </c>
      <c r="CU23" s="6">
        <v>2427.1</v>
      </c>
    </row>
    <row r="24" spans="1:99" ht="13.8" hidden="1">
      <c r="A24" s="1" t="str">
        <f ca="1">IFERROR(__xludf.DUMMYFUNCTION("""COMPUTED_VALUE"""),"ANDRE LUIZ PEREIRA COSTA")</f>
        <v>ANDRE LUIZ PEREIRA COSTA</v>
      </c>
      <c r="B24" s="34"/>
      <c r="C24" s="34" t="str">
        <f t="shared" ca="1" si="0"/>
        <v>OK</v>
      </c>
      <c r="D24" s="2">
        <f t="shared" si="1"/>
        <v>3460.9</v>
      </c>
      <c r="E24" s="34">
        <v>45809</v>
      </c>
      <c r="F24" s="1" t="s">
        <v>145</v>
      </c>
      <c r="G24" s="1">
        <v>3514</v>
      </c>
      <c r="H24" s="1" t="s">
        <v>189</v>
      </c>
      <c r="I24" s="1" t="s">
        <v>190</v>
      </c>
      <c r="J24" s="38">
        <v>45726</v>
      </c>
      <c r="K24" s="6">
        <v>1800</v>
      </c>
      <c r="L24" s="1"/>
      <c r="M24" s="6">
        <v>1800</v>
      </c>
      <c r="N24" s="6"/>
      <c r="O24" s="6">
        <v>0</v>
      </c>
      <c r="P24" s="6">
        <v>0</v>
      </c>
      <c r="Q24" s="6"/>
      <c r="R24" s="6"/>
      <c r="S24" s="6"/>
      <c r="T24" s="6"/>
      <c r="U24" s="6"/>
      <c r="V24" s="6"/>
      <c r="W24" s="6">
        <v>0</v>
      </c>
      <c r="X24" s="6"/>
      <c r="Y24" s="6"/>
      <c r="Z24" s="6"/>
      <c r="AA24" s="6"/>
      <c r="AB24" s="6">
        <v>0</v>
      </c>
      <c r="AC24" s="6"/>
      <c r="AD24" s="6">
        <v>0</v>
      </c>
      <c r="AE24" s="6">
        <v>0</v>
      </c>
      <c r="AF24" s="6">
        <v>0</v>
      </c>
      <c r="AG24" s="6"/>
      <c r="AH24" s="6"/>
      <c r="AI24" s="6"/>
      <c r="AJ24" s="6"/>
      <c r="AK24" s="6"/>
      <c r="AL24" s="6"/>
      <c r="AM24" s="6">
        <v>0.66</v>
      </c>
      <c r="AN24" s="8">
        <f t="shared" si="2"/>
        <v>1800.66</v>
      </c>
      <c r="AO24" s="6"/>
      <c r="AP24" s="6"/>
      <c r="AQ24" s="6">
        <v>-108</v>
      </c>
      <c r="AR24" s="6"/>
      <c r="AS24" s="6"/>
      <c r="AT24" s="6">
        <v>-0.97</v>
      </c>
      <c r="AU24" s="6"/>
      <c r="AV24" s="6">
        <v>-14</v>
      </c>
      <c r="AW24" s="6">
        <v>0</v>
      </c>
      <c r="AX24" s="6"/>
      <c r="AY24" s="6"/>
      <c r="AZ24" s="6"/>
      <c r="BA24" s="6"/>
      <c r="BB24" s="6">
        <v>-21.45</v>
      </c>
      <c r="BC24" s="6">
        <v>-2.0099999999999998</v>
      </c>
      <c r="BD24" s="6">
        <v>0</v>
      </c>
      <c r="BE24" s="6"/>
      <c r="BF24" s="6"/>
      <c r="BG24" s="6">
        <v>-139.22999999999999</v>
      </c>
      <c r="BH24" s="6">
        <v>0</v>
      </c>
      <c r="BI24" s="6">
        <v>0</v>
      </c>
      <c r="BJ24" s="6"/>
      <c r="BK24" s="6"/>
      <c r="BL24" s="11">
        <f t="shared" si="3"/>
        <v>-285.65999999999997</v>
      </c>
      <c r="BM24" s="12">
        <f t="shared" si="4"/>
        <v>1515</v>
      </c>
      <c r="BN24" s="13">
        <f t="shared" si="5"/>
        <v>150</v>
      </c>
      <c r="BO24" s="13">
        <f t="shared" si="6"/>
        <v>150</v>
      </c>
      <c r="BP24" s="13">
        <f t="shared" si="7"/>
        <v>50</v>
      </c>
      <c r="BQ24" s="13">
        <f t="shared" si="8"/>
        <v>139.22999999999999</v>
      </c>
      <c r="BR24" s="13">
        <f t="shared" si="9"/>
        <v>144</v>
      </c>
      <c r="BS24" s="13">
        <f t="shared" si="10"/>
        <v>630</v>
      </c>
      <c r="BT24" s="13">
        <f t="shared" si="11"/>
        <v>4.7999999999999972</v>
      </c>
      <c r="BU24" s="13">
        <f t="shared" si="12"/>
        <v>118.4</v>
      </c>
      <c r="BV24" s="6">
        <f>SUMIFS('SEGURO DE VIDA'!E:E, 'SEGURO DE VIDA'!D:D, H24, 'SEGURO DE VIDA'!G:G, E24)</f>
        <v>13.71</v>
      </c>
      <c r="BW24" s="6">
        <f>SUMIFS(TREINAMENTOS!E:E, TREINAMENTOS!D:D, H24, TREINAMENTOS!G:G, E24)</f>
        <v>260.10000000000002</v>
      </c>
      <c r="BX24" s="6">
        <f>SUMIFS(EXAMES!E:E, EXAMES!D:D, H24, EXAMES!G:G, E24)</f>
        <v>0</v>
      </c>
      <c r="BY24" s="25">
        <f t="shared" si="13"/>
        <v>1660.24</v>
      </c>
      <c r="BZ24" s="1"/>
      <c r="CA24" s="1" t="s">
        <v>189</v>
      </c>
      <c r="CB24" s="13">
        <f t="shared" si="14"/>
        <v>118.4</v>
      </c>
      <c r="CC24" s="13">
        <f t="shared" si="15"/>
        <v>0</v>
      </c>
      <c r="CD24" s="13">
        <f>SUMIFS(ALIMENTAÇÃO!E:E, ALIMENTAÇÃO!D:D, H24, ALIMENTAÇÃO!G:G, E24)</f>
        <v>630</v>
      </c>
      <c r="CE24" s="6">
        <f>SUMIFS(TRANSPORTE!E:E, TRANSPORTE!D:D, H24, TRANSPORTE!G:G, E24)</f>
        <v>112.8</v>
      </c>
      <c r="CF24" s="6">
        <f>SUMIFS('PLANO DE SAÚDE'!E:E, 'PLANO DE SAÚDE'!D:D, H24, 'PLANO DE SAÚDE'!G:G, E24)</f>
        <v>141.86000000000001</v>
      </c>
      <c r="CG24" s="6">
        <f>SUMIFS('PLANO ODONTO'!E:E, 'PLANO ODONTO'!D:D, H24, 'PLANO ODONTO'!G:G, E24)</f>
        <v>14</v>
      </c>
      <c r="CH24" s="6">
        <f t="shared" si="16"/>
        <v>-23.46</v>
      </c>
      <c r="CI24" s="6">
        <f t="shared" si="17"/>
        <v>0</v>
      </c>
      <c r="CJ24" s="6">
        <f t="shared" si="18"/>
        <v>0</v>
      </c>
      <c r="CK24" s="6"/>
      <c r="CL24" s="6"/>
      <c r="CM24" s="6">
        <f t="shared" si="19"/>
        <v>-14</v>
      </c>
      <c r="CN24" s="6">
        <v>1800.66</v>
      </c>
      <c r="CO24" s="1">
        <v>-285.66000000000003</v>
      </c>
      <c r="CP24" s="6">
        <v>1515</v>
      </c>
      <c r="CQ24" s="6">
        <v>1800</v>
      </c>
      <c r="CR24" s="1">
        <v>7.7350000000000003</v>
      </c>
      <c r="CS24" s="6">
        <v>1800</v>
      </c>
      <c r="CT24" s="1">
        <v>144</v>
      </c>
      <c r="CU24" s="6">
        <v>1192.8</v>
      </c>
    </row>
    <row r="25" spans="1:99" ht="13.8" hidden="1">
      <c r="A25" s="1" t="str">
        <f ca="1">IFERROR(__xludf.DUMMYFUNCTION("""COMPUTED_VALUE"""),"ANGÉLICA DE FRANÇA RAMOS")</f>
        <v>ANGÉLICA DE FRANÇA RAMOS</v>
      </c>
      <c r="B25" s="34"/>
      <c r="C25" s="34" t="str">
        <f t="shared" ca="1" si="0"/>
        <v>OK</v>
      </c>
      <c r="D25" s="2">
        <f t="shared" si="1"/>
        <v>5987.3263647377771</v>
      </c>
      <c r="E25" s="34">
        <v>45809</v>
      </c>
      <c r="F25" s="1" t="s">
        <v>145</v>
      </c>
      <c r="G25" s="1">
        <v>180</v>
      </c>
      <c r="H25" s="1" t="s">
        <v>191</v>
      </c>
      <c r="I25" s="1" t="s">
        <v>188</v>
      </c>
      <c r="J25" s="38">
        <v>42248</v>
      </c>
      <c r="K25" s="6">
        <v>3741.16</v>
      </c>
      <c r="L25" s="1"/>
      <c r="M25" s="6">
        <v>3741.16</v>
      </c>
      <c r="N25" s="6"/>
      <c r="O25" s="6">
        <v>0</v>
      </c>
      <c r="P25" s="6">
        <v>0</v>
      </c>
      <c r="Q25" s="6"/>
      <c r="R25" s="6"/>
      <c r="S25" s="6"/>
      <c r="T25" s="6">
        <v>0</v>
      </c>
      <c r="U25" s="6"/>
      <c r="V25" s="6"/>
      <c r="W25" s="6"/>
      <c r="X25" s="6"/>
      <c r="Y25" s="6">
        <v>0</v>
      </c>
      <c r="Z25" s="6"/>
      <c r="AA25" s="6">
        <v>0</v>
      </c>
      <c r="AB25" s="6">
        <v>0</v>
      </c>
      <c r="AC25" s="6"/>
      <c r="AD25" s="6">
        <v>0</v>
      </c>
      <c r="AE25" s="6">
        <v>0</v>
      </c>
      <c r="AF25" s="6">
        <v>0</v>
      </c>
      <c r="AG25" s="6"/>
      <c r="AH25" s="6"/>
      <c r="AI25" s="6"/>
      <c r="AJ25" s="6">
        <v>0</v>
      </c>
      <c r="AK25" s="6"/>
      <c r="AL25" s="6"/>
      <c r="AM25" s="6">
        <v>0.69</v>
      </c>
      <c r="AN25" s="8">
        <f t="shared" si="2"/>
        <v>3741.85</v>
      </c>
      <c r="AO25" s="6"/>
      <c r="AP25" s="6">
        <v>0</v>
      </c>
      <c r="AQ25" s="6">
        <v>-224.47</v>
      </c>
      <c r="AR25" s="6"/>
      <c r="AS25" s="6"/>
      <c r="AT25" s="6">
        <v>-0.46</v>
      </c>
      <c r="AU25" s="6"/>
      <c r="AV25" s="6">
        <v>0</v>
      </c>
      <c r="AW25" s="6"/>
      <c r="AX25" s="6"/>
      <c r="AY25" s="6">
        <v>-37.409999999999997</v>
      </c>
      <c r="AZ25" s="6"/>
      <c r="BA25" s="6"/>
      <c r="BB25" s="6">
        <v>0</v>
      </c>
      <c r="BC25" s="6">
        <v>-2.2400000000000002</v>
      </c>
      <c r="BD25" s="6"/>
      <c r="BE25" s="6"/>
      <c r="BF25" s="6">
        <v>0</v>
      </c>
      <c r="BG25" s="6">
        <v>-342.34</v>
      </c>
      <c r="BH25" s="6">
        <v>-75.930000000000007</v>
      </c>
      <c r="BI25" s="6">
        <v>0</v>
      </c>
      <c r="BJ25" s="6"/>
      <c r="BK25" s="6"/>
      <c r="BL25" s="11">
        <f t="shared" si="3"/>
        <v>-682.85000000000014</v>
      </c>
      <c r="BM25" s="12">
        <f t="shared" si="4"/>
        <v>3059</v>
      </c>
      <c r="BN25" s="13">
        <f t="shared" si="5"/>
        <v>311.76333333333332</v>
      </c>
      <c r="BO25" s="13">
        <f t="shared" si="6"/>
        <v>311.76333333333332</v>
      </c>
      <c r="BP25" s="13">
        <f t="shared" si="7"/>
        <v>103.9211111111111</v>
      </c>
      <c r="BQ25" s="13">
        <f t="shared" si="8"/>
        <v>342.33858695999999</v>
      </c>
      <c r="BR25" s="13">
        <f t="shared" si="9"/>
        <v>299.29000000000002</v>
      </c>
      <c r="BS25" s="13">
        <f t="shared" si="10"/>
        <v>630</v>
      </c>
      <c r="BT25" s="13">
        <f t="shared" si="11"/>
        <v>100.42999999999998</v>
      </c>
      <c r="BU25" s="13">
        <f t="shared" si="12"/>
        <v>132.26</v>
      </c>
      <c r="BV25" s="6">
        <f>SUMIFS('SEGURO DE VIDA'!E:E, 'SEGURO DE VIDA'!D:D, H25, 'SEGURO DE VIDA'!G:G, E25)</f>
        <v>13.71</v>
      </c>
      <c r="BW25" s="6">
        <f>SUMIFS(TREINAMENTOS!E:E, TREINAMENTOS!D:D, H25, TREINAMENTOS!G:G, E25)</f>
        <v>0</v>
      </c>
      <c r="BX25" s="6">
        <f>SUMIFS(EXAMES!E:E, EXAMES!D:D, H25, EXAMES!G:G, E25)</f>
        <v>0</v>
      </c>
      <c r="BY25" s="25">
        <f t="shared" si="13"/>
        <v>2245.4763647377777</v>
      </c>
      <c r="BZ25" s="1"/>
      <c r="CA25" s="1" t="s">
        <v>192</v>
      </c>
      <c r="CB25" s="13">
        <f t="shared" si="14"/>
        <v>132.26</v>
      </c>
      <c r="CC25" s="13">
        <f t="shared" si="15"/>
        <v>0</v>
      </c>
      <c r="CD25" s="13">
        <f>SUMIFS(ALIMENTAÇÃO!E:E, ALIMENTAÇÃO!D:D, H25, ALIMENTAÇÃO!G:G, E25)</f>
        <v>630</v>
      </c>
      <c r="CE25" s="6">
        <f>SUMIFS(TRANSPORTE!E:E, TRANSPORTE!D:D, H25, TRANSPORTE!G:G, E25)</f>
        <v>324.89999999999998</v>
      </c>
      <c r="CF25" s="6">
        <f>SUMIFS('PLANO DE SAÚDE'!E:E, 'PLANO DE SAÚDE'!D:D, H25, 'PLANO DE SAÚDE'!G:G, E25)</f>
        <v>134.5</v>
      </c>
      <c r="CG25" s="6">
        <f>SUMIFS('PLANO ODONTO'!E:E, 'PLANO ODONTO'!D:D, H25, 'PLANO ODONTO'!G:G, E25)</f>
        <v>0</v>
      </c>
      <c r="CH25" s="6">
        <f t="shared" si="16"/>
        <v>-2.2400000000000002</v>
      </c>
      <c r="CI25" s="6">
        <f t="shared" si="17"/>
        <v>0</v>
      </c>
      <c r="CJ25" s="6">
        <f t="shared" si="18"/>
        <v>0</v>
      </c>
      <c r="CK25" s="6"/>
      <c r="CL25" s="6"/>
      <c r="CM25" s="6">
        <f t="shared" si="19"/>
        <v>0</v>
      </c>
      <c r="CN25" s="6">
        <v>3741.85</v>
      </c>
      <c r="CO25" s="1">
        <v>-682.85</v>
      </c>
      <c r="CP25" s="6">
        <v>3059</v>
      </c>
      <c r="CQ25" s="6">
        <v>3741.16</v>
      </c>
      <c r="CR25" s="1">
        <v>9.1506000000000007</v>
      </c>
      <c r="CS25" s="6">
        <v>3741.16</v>
      </c>
      <c r="CT25" s="1">
        <v>299.29000000000002</v>
      </c>
      <c r="CU25" s="6">
        <v>3133.96</v>
      </c>
    </row>
    <row r="26" spans="1:99" ht="13.8" hidden="1">
      <c r="A26" s="1" t="str">
        <f ca="1">IFERROR(__xludf.DUMMYFUNCTION("""COMPUTED_VALUE"""),"ANNA BEATRIZ DOS SANTOS CARNEIRO SILVA")</f>
        <v>ANNA BEATRIZ DOS SANTOS CARNEIRO SILVA</v>
      </c>
      <c r="B26" s="34"/>
      <c r="C26" s="34" t="str">
        <f t="shared" ca="1" si="0"/>
        <v>OK</v>
      </c>
      <c r="D26" s="2">
        <f t="shared" si="1"/>
        <v>4579.732531222222</v>
      </c>
      <c r="E26" s="34">
        <v>45809</v>
      </c>
      <c r="F26" s="1" t="s">
        <v>179</v>
      </c>
      <c r="G26" s="1">
        <v>21</v>
      </c>
      <c r="H26" s="1" t="s">
        <v>193</v>
      </c>
      <c r="I26" s="1" t="s">
        <v>194</v>
      </c>
      <c r="J26" s="38">
        <v>44200</v>
      </c>
      <c r="K26" s="6">
        <v>3200</v>
      </c>
      <c r="L26" s="1"/>
      <c r="M26" s="6">
        <v>3200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0</v>
      </c>
      <c r="AD26" s="6">
        <v>0</v>
      </c>
      <c r="AE26" s="6">
        <v>0</v>
      </c>
      <c r="AF26" s="6">
        <v>0</v>
      </c>
      <c r="AG26" s="6"/>
      <c r="AH26" s="6"/>
      <c r="AI26" s="6"/>
      <c r="AJ26" s="6"/>
      <c r="AK26" s="6"/>
      <c r="AL26" s="6"/>
      <c r="AM26" s="6">
        <v>0.31</v>
      </c>
      <c r="AN26" s="8">
        <f t="shared" si="2"/>
        <v>3200.31</v>
      </c>
      <c r="AO26" s="6"/>
      <c r="AP26" s="6">
        <v>-5.6</v>
      </c>
      <c r="AQ26" s="6">
        <v>0</v>
      </c>
      <c r="AR26" s="6">
        <v>0</v>
      </c>
      <c r="AS26" s="6"/>
      <c r="AT26" s="6">
        <v>-0.01</v>
      </c>
      <c r="AU26" s="6"/>
      <c r="AV26" s="6">
        <v>-14</v>
      </c>
      <c r="AW26" s="6"/>
      <c r="AX26" s="6"/>
      <c r="AY26" s="6"/>
      <c r="AZ26" s="6"/>
      <c r="BA26" s="6"/>
      <c r="BB26" s="6">
        <v>0</v>
      </c>
      <c r="BC26" s="6">
        <v>0</v>
      </c>
      <c r="BD26" s="6">
        <v>0</v>
      </c>
      <c r="BE26" s="6"/>
      <c r="BF26" s="6"/>
      <c r="BG26" s="6">
        <v>-277.39999999999998</v>
      </c>
      <c r="BH26" s="6">
        <v>-12.3</v>
      </c>
      <c r="BI26" s="6"/>
      <c r="BJ26" s="6"/>
      <c r="BK26" s="6"/>
      <c r="BL26" s="11">
        <f t="shared" si="3"/>
        <v>-309.31</v>
      </c>
      <c r="BM26" s="12">
        <f t="shared" si="4"/>
        <v>2891</v>
      </c>
      <c r="BN26" s="13">
        <f t="shared" si="5"/>
        <v>266.66666666666669</v>
      </c>
      <c r="BO26" s="13">
        <f t="shared" si="6"/>
        <v>266.66666666666669</v>
      </c>
      <c r="BP26" s="13">
        <f t="shared" si="7"/>
        <v>88.8888888888889</v>
      </c>
      <c r="BQ26" s="13">
        <f t="shared" si="8"/>
        <v>98.880308999999997</v>
      </c>
      <c r="BR26" s="13">
        <f t="shared" si="9"/>
        <v>85.33</v>
      </c>
      <c r="BS26" s="13">
        <f t="shared" si="10"/>
        <v>554.4</v>
      </c>
      <c r="BT26" s="13">
        <f t="shared" si="11"/>
        <v>0</v>
      </c>
      <c r="BU26" s="13">
        <f t="shared" si="12"/>
        <v>0</v>
      </c>
      <c r="BV26" s="6">
        <f>SUMIFS('SEGURO DE VIDA'!E:E, 'SEGURO DE VIDA'!D:D, H26, 'SEGURO DE VIDA'!G:G, E26)</f>
        <v>18.59</v>
      </c>
      <c r="BW26" s="6">
        <f>SUMIFS(TREINAMENTOS!E:E, TREINAMENTOS!D:D, H26, TREINAMENTOS!G:G, E26)</f>
        <v>0</v>
      </c>
      <c r="BX26" s="6">
        <f>SUMIFS(EXAMES!E:E, EXAMES!D:D, H26, EXAMES!G:G, E26)</f>
        <v>0</v>
      </c>
      <c r="BY26" s="25">
        <f t="shared" si="13"/>
        <v>1379.4225312222222</v>
      </c>
      <c r="BZ26" s="1"/>
      <c r="CA26" s="1" t="s">
        <v>193</v>
      </c>
      <c r="CB26" s="13">
        <f t="shared" si="14"/>
        <v>0</v>
      </c>
      <c r="CC26" s="13">
        <f t="shared" si="15"/>
        <v>0</v>
      </c>
      <c r="CD26" s="13">
        <f>SUMIFS(ALIMENTAÇÃO!E:E, ALIMENTAÇÃO!D:D, H26, ALIMENTAÇÃO!G:G, E26)</f>
        <v>560</v>
      </c>
      <c r="CE26" s="6">
        <f>SUMIFS(TRANSPORTE!E:E, TRANSPORTE!D:D, H26, TRANSPORTE!G:G, E26)</f>
        <v>0</v>
      </c>
      <c r="CF26" s="6">
        <f>SUMIFS('PLANO DE SAÚDE'!E:E, 'PLANO DE SAÚDE'!D:D, H26, 'PLANO DE SAÚDE'!G:G, E26)</f>
        <v>0</v>
      </c>
      <c r="CG26" s="6">
        <f>SUMIFS('PLANO ODONTO'!E:E, 'PLANO ODONTO'!D:D, H26, 'PLANO ODONTO'!G:G, E26)</f>
        <v>14</v>
      </c>
      <c r="CH26" s="6">
        <f t="shared" si="16"/>
        <v>0</v>
      </c>
      <c r="CI26" s="6">
        <f t="shared" si="17"/>
        <v>0</v>
      </c>
      <c r="CJ26" s="6">
        <f t="shared" si="18"/>
        <v>0</v>
      </c>
      <c r="CK26" s="6"/>
      <c r="CL26" s="6"/>
      <c r="CM26" s="6">
        <f t="shared" si="19"/>
        <v>-14</v>
      </c>
      <c r="CN26" s="6">
        <v>1066.81</v>
      </c>
      <c r="CO26" s="1">
        <v>-145.81</v>
      </c>
      <c r="CP26" s="1">
        <v>921</v>
      </c>
      <c r="CQ26" s="6">
        <v>1066.67</v>
      </c>
      <c r="CR26" s="1">
        <v>9.27</v>
      </c>
      <c r="CS26" s="6">
        <v>1066.67</v>
      </c>
      <c r="CT26" s="1">
        <v>85.33</v>
      </c>
      <c r="CU26" s="1">
        <v>459.47</v>
      </c>
    </row>
    <row r="27" spans="1:99" ht="13.8" hidden="1">
      <c r="A27" s="1" t="str">
        <f ca="1">IFERROR(__xludf.DUMMYFUNCTION("""COMPUTED_VALUE"""),"ANTONIO DIOGO DA SILVA TEIXEIRA")</f>
        <v>ANTONIO DIOGO DA SILVA TEIXEIRA</v>
      </c>
      <c r="B27" s="34"/>
      <c r="C27" s="34" t="str">
        <f t="shared" ca="1" si="0"/>
        <v>OK</v>
      </c>
      <c r="D27" s="2">
        <f t="shared" si="1"/>
        <v>3568.4688888888886</v>
      </c>
      <c r="E27" s="34">
        <v>45809</v>
      </c>
      <c r="F27" s="1" t="s">
        <v>145</v>
      </c>
      <c r="G27" s="1">
        <v>3416</v>
      </c>
      <c r="H27" s="1" t="s">
        <v>195</v>
      </c>
      <c r="I27" s="1" t="s">
        <v>194</v>
      </c>
      <c r="J27" s="38">
        <v>45292</v>
      </c>
      <c r="K27" s="6">
        <v>2000</v>
      </c>
      <c r="L27" s="1"/>
      <c r="M27" s="6">
        <v>2000</v>
      </c>
      <c r="N27" s="6"/>
      <c r="O27" s="6">
        <v>0</v>
      </c>
      <c r="P27" s="6">
        <v>0</v>
      </c>
      <c r="Q27" s="6"/>
      <c r="R27" s="6"/>
      <c r="S27" s="6"/>
      <c r="T27" s="6">
        <v>0</v>
      </c>
      <c r="U27" s="6"/>
      <c r="V27" s="6"/>
      <c r="W27" s="6"/>
      <c r="X27" s="6"/>
      <c r="Y27" s="6">
        <v>0</v>
      </c>
      <c r="Z27" s="6"/>
      <c r="AA27" s="6">
        <v>0</v>
      </c>
      <c r="AB27" s="6">
        <v>0</v>
      </c>
      <c r="AC27" s="6"/>
      <c r="AD27" s="6">
        <v>0</v>
      </c>
      <c r="AE27" s="6">
        <v>0</v>
      </c>
      <c r="AF27" s="6">
        <v>0</v>
      </c>
      <c r="AG27" s="6"/>
      <c r="AH27" s="6"/>
      <c r="AI27" s="6"/>
      <c r="AJ27" s="6">
        <v>0</v>
      </c>
      <c r="AK27" s="6"/>
      <c r="AL27" s="6"/>
      <c r="AM27" s="6">
        <v>0.34</v>
      </c>
      <c r="AN27" s="8">
        <f t="shared" si="2"/>
        <v>2000.34</v>
      </c>
      <c r="AO27" s="6"/>
      <c r="AP27" s="6">
        <v>0</v>
      </c>
      <c r="AQ27" s="6">
        <v>-120</v>
      </c>
      <c r="AR27" s="6"/>
      <c r="AS27" s="6"/>
      <c r="AT27" s="6">
        <v>-0.1</v>
      </c>
      <c r="AU27" s="6"/>
      <c r="AV27" s="6">
        <v>-14</v>
      </c>
      <c r="AW27" s="6"/>
      <c r="AX27" s="6"/>
      <c r="AY27" s="6">
        <v>0</v>
      </c>
      <c r="AZ27" s="6"/>
      <c r="BA27" s="6"/>
      <c r="BB27" s="6">
        <v>0</v>
      </c>
      <c r="BC27" s="6">
        <v>-2.0099999999999998</v>
      </c>
      <c r="BD27" s="6"/>
      <c r="BE27" s="6"/>
      <c r="BF27" s="6">
        <v>0</v>
      </c>
      <c r="BG27" s="6">
        <v>-157.22999999999999</v>
      </c>
      <c r="BH27" s="6">
        <v>0</v>
      </c>
      <c r="BI27" s="6">
        <v>0</v>
      </c>
      <c r="BJ27" s="6"/>
      <c r="BK27" s="6"/>
      <c r="BL27" s="11">
        <f t="shared" si="3"/>
        <v>-293.33999999999997</v>
      </c>
      <c r="BM27" s="12">
        <f t="shared" si="4"/>
        <v>1707</v>
      </c>
      <c r="BN27" s="13">
        <f t="shared" si="5"/>
        <v>166.66666666666666</v>
      </c>
      <c r="BO27" s="13">
        <f t="shared" si="6"/>
        <v>166.66666666666666</v>
      </c>
      <c r="BP27" s="13">
        <f t="shared" si="7"/>
        <v>55.55555555555555</v>
      </c>
      <c r="BQ27" s="13">
        <f t="shared" si="8"/>
        <v>157.23000000000002</v>
      </c>
      <c r="BR27" s="13">
        <f t="shared" si="9"/>
        <v>160</v>
      </c>
      <c r="BS27" s="13">
        <f t="shared" si="10"/>
        <v>525</v>
      </c>
      <c r="BT27" s="13">
        <f t="shared" si="11"/>
        <v>204.89999999999998</v>
      </c>
      <c r="BU27" s="13">
        <f t="shared" si="12"/>
        <v>118.39999999999999</v>
      </c>
      <c r="BV27" s="6">
        <f>SUMIFS('SEGURO DE VIDA'!E:E, 'SEGURO DE VIDA'!D:D, H27, 'SEGURO DE VIDA'!G:G, E27)</f>
        <v>13.71</v>
      </c>
      <c r="BW27" s="6">
        <f>SUMIFS(TREINAMENTOS!E:E, TREINAMENTOS!D:D, H27, TREINAMENTOS!G:G, E27)</f>
        <v>0</v>
      </c>
      <c r="BX27" s="6">
        <f>SUMIFS(EXAMES!E:E, EXAMES!D:D, H27, EXAMES!G:G, E27)</f>
        <v>0</v>
      </c>
      <c r="BY27" s="25">
        <f t="shared" si="13"/>
        <v>1568.1288888888889</v>
      </c>
      <c r="BZ27" s="1"/>
      <c r="CA27" s="1" t="s">
        <v>195</v>
      </c>
      <c r="CB27" s="13">
        <f t="shared" si="14"/>
        <v>118.39999999999999</v>
      </c>
      <c r="CC27" s="13">
        <f t="shared" si="15"/>
        <v>0</v>
      </c>
      <c r="CD27" s="13">
        <f>SUMIFS(ALIMENTAÇÃO!E:E, ALIMENTAÇÃO!D:D, H27, ALIMENTAÇÃO!G:G, E27)</f>
        <v>525</v>
      </c>
      <c r="CE27" s="6">
        <f>SUMIFS(TRANSPORTE!E:E, TRANSPORTE!D:D, H27, TRANSPORTE!G:G, E27)</f>
        <v>324.89999999999998</v>
      </c>
      <c r="CF27" s="6">
        <f>SUMIFS('PLANO DE SAÚDE'!E:E, 'PLANO DE SAÚDE'!D:D, H27, 'PLANO DE SAÚDE'!G:G, E27)</f>
        <v>120.41</v>
      </c>
      <c r="CG27" s="6">
        <f>SUMIFS('PLANO ODONTO'!E:E, 'PLANO ODONTO'!D:D, H27, 'PLANO ODONTO'!G:G, E27)</f>
        <v>14</v>
      </c>
      <c r="CH27" s="6">
        <f t="shared" si="16"/>
        <v>-2.0099999999999998</v>
      </c>
      <c r="CI27" s="6">
        <f t="shared" si="17"/>
        <v>0</v>
      </c>
      <c r="CJ27" s="6">
        <f t="shared" si="18"/>
        <v>0</v>
      </c>
      <c r="CK27" s="6"/>
      <c r="CL27" s="6"/>
      <c r="CM27" s="6">
        <f t="shared" si="19"/>
        <v>-14</v>
      </c>
      <c r="CN27" s="6">
        <v>2000.34</v>
      </c>
      <c r="CO27" s="1">
        <v>-293.33999999999997</v>
      </c>
      <c r="CP27" s="6">
        <v>1707</v>
      </c>
      <c r="CQ27" s="6">
        <v>2000</v>
      </c>
      <c r="CR27" s="1">
        <v>7.8615000000000004</v>
      </c>
      <c r="CS27" s="6">
        <v>2000</v>
      </c>
      <c r="CT27" s="1">
        <v>160</v>
      </c>
      <c r="CU27" s="6">
        <v>1392.8</v>
      </c>
    </row>
    <row r="28" spans="1:99" ht="13.8" hidden="1">
      <c r="A28" s="1" t="str">
        <f ca="1">IFERROR(__xludf.DUMMYFUNCTION("""COMPUTED_VALUE"""),"ARTHUR CASSILHAS DA MATA")</f>
        <v>ARTHUR CASSILHAS DA MATA</v>
      </c>
      <c r="B28" s="34"/>
      <c r="C28" s="34" t="str">
        <f t="shared" ca="1" si="0"/>
        <v>OK</v>
      </c>
      <c r="D28" s="2">
        <f t="shared" si="1"/>
        <v>1256.5866666666668</v>
      </c>
      <c r="E28" s="34">
        <v>45809</v>
      </c>
      <c r="F28" s="1" t="s">
        <v>145</v>
      </c>
      <c r="G28" s="1">
        <v>3550</v>
      </c>
      <c r="H28" s="1" t="s">
        <v>196</v>
      </c>
      <c r="I28" s="1" t="s">
        <v>197</v>
      </c>
      <c r="J28" s="38">
        <v>45831</v>
      </c>
      <c r="K28" s="6">
        <v>1518</v>
      </c>
      <c r="L28" s="1"/>
      <c r="M28" s="6">
        <v>404.8</v>
      </c>
      <c r="N28" s="6"/>
      <c r="O28" s="6">
        <v>0</v>
      </c>
      <c r="P28" s="6">
        <v>0</v>
      </c>
      <c r="Q28" s="6"/>
      <c r="R28" s="6"/>
      <c r="S28" s="6"/>
      <c r="T28" s="6">
        <v>0</v>
      </c>
      <c r="U28" s="6"/>
      <c r="V28" s="6"/>
      <c r="W28" s="6"/>
      <c r="X28" s="6"/>
      <c r="Y28" s="6">
        <v>0</v>
      </c>
      <c r="Z28" s="6"/>
      <c r="AA28" s="6">
        <v>0</v>
      </c>
      <c r="AB28" s="6">
        <v>0</v>
      </c>
      <c r="AC28" s="6"/>
      <c r="AD28" s="6">
        <v>0</v>
      </c>
      <c r="AE28" s="6">
        <v>0</v>
      </c>
      <c r="AF28" s="6">
        <v>0</v>
      </c>
      <c r="AG28" s="6"/>
      <c r="AH28" s="6"/>
      <c r="AI28" s="6"/>
      <c r="AJ28" s="6">
        <v>0</v>
      </c>
      <c r="AK28" s="6"/>
      <c r="AL28" s="6"/>
      <c r="AM28" s="6">
        <v>0.85</v>
      </c>
      <c r="AN28" s="8">
        <f t="shared" si="2"/>
        <v>405.65000000000003</v>
      </c>
      <c r="AO28" s="6"/>
      <c r="AP28" s="6">
        <v>0</v>
      </c>
      <c r="AQ28" s="6">
        <v>-24.29</v>
      </c>
      <c r="AR28" s="6"/>
      <c r="AS28" s="6"/>
      <c r="AT28" s="6">
        <v>0</v>
      </c>
      <c r="AU28" s="6"/>
      <c r="AV28" s="6">
        <v>0</v>
      </c>
      <c r="AW28" s="6"/>
      <c r="AX28" s="6"/>
      <c r="AY28" s="6">
        <v>0</v>
      </c>
      <c r="AZ28" s="6"/>
      <c r="BA28" s="6"/>
      <c r="BB28" s="6">
        <v>0</v>
      </c>
      <c r="BC28" s="6">
        <v>0</v>
      </c>
      <c r="BD28" s="6"/>
      <c r="BE28" s="6"/>
      <c r="BF28" s="6">
        <v>0</v>
      </c>
      <c r="BG28" s="6">
        <v>-30.36</v>
      </c>
      <c r="BH28" s="6">
        <v>0</v>
      </c>
      <c r="BI28" s="6">
        <v>0</v>
      </c>
      <c r="BJ28" s="6"/>
      <c r="BK28" s="6"/>
      <c r="BL28" s="11">
        <f t="shared" si="3"/>
        <v>-54.65</v>
      </c>
      <c r="BM28" s="12">
        <f t="shared" si="4"/>
        <v>351.00000000000006</v>
      </c>
      <c r="BN28" s="13">
        <f t="shared" si="5"/>
        <v>126.5</v>
      </c>
      <c r="BO28" s="13">
        <f t="shared" si="6"/>
        <v>126.5</v>
      </c>
      <c r="BP28" s="13">
        <f t="shared" si="7"/>
        <v>42.166666666666664</v>
      </c>
      <c r="BQ28" s="13">
        <f t="shared" si="8"/>
        <v>30.36</v>
      </c>
      <c r="BR28" s="13">
        <f t="shared" si="9"/>
        <v>32.380000000000003</v>
      </c>
      <c r="BS28" s="13">
        <f t="shared" si="10"/>
        <v>210</v>
      </c>
      <c r="BT28" s="13">
        <f t="shared" si="11"/>
        <v>180.91</v>
      </c>
      <c r="BU28" s="13">
        <f t="shared" si="12"/>
        <v>0</v>
      </c>
      <c r="BV28" s="6">
        <f>SUMIFS('SEGURO DE VIDA'!E:E, 'SEGURO DE VIDA'!D:D, H28, 'SEGURO DE VIDA'!G:G, E28)</f>
        <v>0</v>
      </c>
      <c r="BW28" s="6">
        <f>SUMIFS(TREINAMENTOS!E:E, TREINAMENTOS!D:D, H28, TREINAMENTOS!G:G, E28)</f>
        <v>0</v>
      </c>
      <c r="BX28" s="6">
        <f>SUMIFS(EXAMES!E:E, EXAMES!D:D, H28, EXAMES!G:G, E28)</f>
        <v>102.12</v>
      </c>
      <c r="BY28" s="25">
        <f t="shared" si="13"/>
        <v>850.93666666666672</v>
      </c>
      <c r="BZ28" s="1"/>
      <c r="CA28" s="1" t="s">
        <v>196</v>
      </c>
      <c r="CB28" s="13">
        <f t="shared" si="14"/>
        <v>0</v>
      </c>
      <c r="CC28" s="13">
        <f t="shared" si="15"/>
        <v>0</v>
      </c>
      <c r="CD28" s="13">
        <f>SUMIFS(ALIMENTAÇÃO!E:E, ALIMENTAÇÃO!D:D, H28, ALIMENTAÇÃO!G:G, E28)</f>
        <v>210</v>
      </c>
      <c r="CE28" s="6">
        <f>SUMIFS(TRANSPORTE!E:E, TRANSPORTE!D:D, H28, TRANSPORTE!G:G, E28)</f>
        <v>205.2</v>
      </c>
      <c r="CF28" s="6">
        <f>SUMIFS('PLANO DE SAÚDE'!E:E, 'PLANO DE SAÚDE'!D:D, H28, 'PLANO DE SAÚDE'!G:G, E28)</f>
        <v>0</v>
      </c>
      <c r="CG28" s="6">
        <f>SUMIFS('PLANO ODONTO'!E:E, 'PLANO ODONTO'!D:D, H28, 'PLANO ODONTO'!G:G, E28)</f>
        <v>0</v>
      </c>
      <c r="CH28" s="6">
        <f t="shared" si="16"/>
        <v>0</v>
      </c>
      <c r="CI28" s="6">
        <f t="shared" si="17"/>
        <v>0</v>
      </c>
      <c r="CJ28" s="6">
        <f t="shared" si="18"/>
        <v>0</v>
      </c>
      <c r="CK28" s="6"/>
      <c r="CL28" s="6"/>
      <c r="CM28" s="6">
        <f t="shared" si="19"/>
        <v>0</v>
      </c>
      <c r="CN28" s="1">
        <v>405.65</v>
      </c>
      <c r="CO28" s="1">
        <v>-54.65</v>
      </c>
      <c r="CP28" s="1">
        <v>351</v>
      </c>
      <c r="CQ28" s="1">
        <v>404.8</v>
      </c>
      <c r="CR28" s="1">
        <v>7.5</v>
      </c>
      <c r="CS28" s="1">
        <v>404.8</v>
      </c>
      <c r="CT28" s="1">
        <v>32.380000000000003</v>
      </c>
      <c r="CU28" s="1">
        <v>0</v>
      </c>
    </row>
    <row r="29" spans="1:99" ht="13.8" hidden="1">
      <c r="A29" s="1" t="str">
        <f ca="1">IFERROR(__xludf.DUMMYFUNCTION("""COMPUTED_VALUE"""),"ARTHUR RODRIGUES RANGEL")</f>
        <v>ARTHUR RODRIGUES RANGEL</v>
      </c>
      <c r="B29" s="34"/>
      <c r="C29" s="34" t="str">
        <f t="shared" ca="1" si="0"/>
        <v>OK</v>
      </c>
      <c r="D29" s="2">
        <f t="shared" si="1"/>
        <v>4368.7404738788891</v>
      </c>
      <c r="E29" s="34">
        <v>45809</v>
      </c>
      <c r="F29" s="1" t="s">
        <v>145</v>
      </c>
      <c r="G29" s="1">
        <v>288</v>
      </c>
      <c r="H29" s="1" t="s">
        <v>198</v>
      </c>
      <c r="I29" s="1" t="s">
        <v>157</v>
      </c>
      <c r="J29" s="38">
        <v>44256</v>
      </c>
      <c r="K29" s="6">
        <v>2495.63</v>
      </c>
      <c r="L29" s="1"/>
      <c r="M29" s="6">
        <v>2495.63</v>
      </c>
      <c r="N29" s="6"/>
      <c r="O29" s="6">
        <v>0</v>
      </c>
      <c r="P29" s="6">
        <v>0</v>
      </c>
      <c r="Q29" s="6"/>
      <c r="R29" s="6"/>
      <c r="S29" s="6"/>
      <c r="T29" s="6">
        <v>0</v>
      </c>
      <c r="U29" s="6"/>
      <c r="V29" s="6"/>
      <c r="W29" s="6"/>
      <c r="X29" s="6"/>
      <c r="Y29" s="6">
        <v>0</v>
      </c>
      <c r="Z29" s="6"/>
      <c r="AA29" s="6">
        <v>0</v>
      </c>
      <c r="AB29" s="6">
        <v>0</v>
      </c>
      <c r="AC29" s="6"/>
      <c r="AD29" s="6">
        <v>0</v>
      </c>
      <c r="AE29" s="6">
        <v>0</v>
      </c>
      <c r="AF29" s="6">
        <v>0</v>
      </c>
      <c r="AG29" s="6"/>
      <c r="AH29" s="6"/>
      <c r="AI29" s="6"/>
      <c r="AJ29" s="6">
        <v>0</v>
      </c>
      <c r="AK29" s="6"/>
      <c r="AL29" s="6"/>
      <c r="AM29" s="6">
        <v>0.24</v>
      </c>
      <c r="AN29" s="8">
        <f t="shared" si="2"/>
        <v>2495.87</v>
      </c>
      <c r="AO29" s="6"/>
      <c r="AP29" s="6">
        <v>0</v>
      </c>
      <c r="AQ29" s="6">
        <v>-149.74</v>
      </c>
      <c r="AR29" s="6"/>
      <c r="AS29" s="6"/>
      <c r="AT29" s="6">
        <v>-0.06</v>
      </c>
      <c r="AU29" s="6"/>
      <c r="AV29" s="6">
        <v>0</v>
      </c>
      <c r="AW29" s="6"/>
      <c r="AX29" s="6"/>
      <c r="AY29" s="6">
        <v>0</v>
      </c>
      <c r="AZ29" s="6"/>
      <c r="BA29" s="6"/>
      <c r="BB29" s="6">
        <v>0</v>
      </c>
      <c r="BC29" s="6">
        <v>-2.2400000000000002</v>
      </c>
      <c r="BD29" s="6"/>
      <c r="BE29" s="6"/>
      <c r="BF29" s="6">
        <v>0</v>
      </c>
      <c r="BG29" s="6">
        <v>-201.83</v>
      </c>
      <c r="BH29" s="6">
        <v>0</v>
      </c>
      <c r="BI29" s="6">
        <v>0</v>
      </c>
      <c r="BJ29" s="6"/>
      <c r="BK29" s="6"/>
      <c r="BL29" s="11">
        <f t="shared" si="3"/>
        <v>-353.87</v>
      </c>
      <c r="BM29" s="12">
        <f t="shared" si="4"/>
        <v>2142</v>
      </c>
      <c r="BN29" s="13">
        <f t="shared" si="5"/>
        <v>207.96916666666667</v>
      </c>
      <c r="BO29" s="13">
        <f t="shared" si="6"/>
        <v>207.96916666666667</v>
      </c>
      <c r="BP29" s="13">
        <f t="shared" si="7"/>
        <v>69.323055555555555</v>
      </c>
      <c r="BQ29" s="13">
        <f t="shared" si="8"/>
        <v>201.82908499000004</v>
      </c>
      <c r="BR29" s="13">
        <f t="shared" si="9"/>
        <v>199.65</v>
      </c>
      <c r="BS29" s="13">
        <f t="shared" si="10"/>
        <v>665</v>
      </c>
      <c r="BT29" s="13">
        <f t="shared" si="11"/>
        <v>175.15999999999997</v>
      </c>
      <c r="BU29" s="13">
        <f t="shared" si="12"/>
        <v>132.26</v>
      </c>
      <c r="BV29" s="6">
        <f>SUMIFS('SEGURO DE VIDA'!E:E, 'SEGURO DE VIDA'!D:D, H29, 'SEGURO DE VIDA'!G:G, E29)</f>
        <v>13.71</v>
      </c>
      <c r="BW29" s="6">
        <f>SUMIFS(TREINAMENTOS!E:E, TREINAMENTOS!D:D, H29, TREINAMENTOS!G:G, E29)</f>
        <v>0</v>
      </c>
      <c r="BX29" s="6">
        <f>SUMIFS(EXAMES!E:E, EXAMES!D:D, H29, EXAMES!G:G, E29)</f>
        <v>0</v>
      </c>
      <c r="BY29" s="25">
        <f t="shared" si="13"/>
        <v>1872.870473878889</v>
      </c>
      <c r="BZ29" s="1"/>
      <c r="CA29" s="1" t="s">
        <v>198</v>
      </c>
      <c r="CB29" s="13">
        <f t="shared" si="14"/>
        <v>132.26</v>
      </c>
      <c r="CC29" s="13">
        <f t="shared" si="15"/>
        <v>0</v>
      </c>
      <c r="CD29" s="13">
        <f>SUMIFS(ALIMENTAÇÃO!E:E, ALIMENTAÇÃO!D:D, H29, ALIMENTAÇÃO!G:G, E29)</f>
        <v>665</v>
      </c>
      <c r="CE29" s="6">
        <f>SUMIFS(TRANSPORTE!E:E, TRANSPORTE!D:D, H29, TRANSPORTE!G:G, E29)</f>
        <v>324.89999999999998</v>
      </c>
      <c r="CF29" s="6">
        <f>SUMIFS('PLANO DE SAÚDE'!E:E, 'PLANO DE SAÚDE'!D:D, H29, 'PLANO DE SAÚDE'!G:G, E29)</f>
        <v>134.5</v>
      </c>
      <c r="CG29" s="6">
        <f>SUMIFS('PLANO ODONTO'!E:E, 'PLANO ODONTO'!D:D, H29, 'PLANO ODONTO'!G:G, E29)</f>
        <v>0</v>
      </c>
      <c r="CH29" s="6">
        <f t="shared" si="16"/>
        <v>-2.2400000000000002</v>
      </c>
      <c r="CI29" s="6">
        <f t="shared" si="17"/>
        <v>0</v>
      </c>
      <c r="CJ29" s="6">
        <f t="shared" si="18"/>
        <v>0</v>
      </c>
      <c r="CK29" s="6"/>
      <c r="CL29" s="6"/>
      <c r="CM29" s="6">
        <f t="shared" si="19"/>
        <v>0</v>
      </c>
      <c r="CN29" s="6">
        <v>2495.87</v>
      </c>
      <c r="CO29" s="1">
        <v>-353.87</v>
      </c>
      <c r="CP29" s="6">
        <v>2142</v>
      </c>
      <c r="CQ29" s="6">
        <v>2495.63</v>
      </c>
      <c r="CR29" s="1">
        <v>8.0873000000000008</v>
      </c>
      <c r="CS29" s="6">
        <v>2495.63</v>
      </c>
      <c r="CT29" s="1">
        <v>199.65</v>
      </c>
      <c r="CU29" s="6">
        <v>1888.43</v>
      </c>
    </row>
    <row r="30" spans="1:99" ht="13.8" hidden="1">
      <c r="A30" s="1" t="str">
        <f ca="1">IFERROR(__xludf.DUMMYFUNCTION("""COMPUTED_VALUE"""),"ARTHUR SOUZA LEMOS PINHEIRO")</f>
        <v>ARTHUR SOUZA LEMOS PINHEIRO</v>
      </c>
      <c r="B30" s="34"/>
      <c r="C30" s="34" t="str">
        <f t="shared" ca="1" si="0"/>
        <v>OK</v>
      </c>
      <c r="D30" s="2">
        <f t="shared" si="1"/>
        <v>3519.45</v>
      </c>
      <c r="E30" s="34">
        <v>45809</v>
      </c>
      <c r="F30" s="1" t="s">
        <v>145</v>
      </c>
      <c r="G30" s="1">
        <v>3493</v>
      </c>
      <c r="H30" s="1" t="s">
        <v>199</v>
      </c>
      <c r="I30" s="1" t="s">
        <v>190</v>
      </c>
      <c r="J30" s="38">
        <v>45635</v>
      </c>
      <c r="K30" s="6">
        <v>1800</v>
      </c>
      <c r="L30" s="1"/>
      <c r="M30" s="6">
        <v>1800</v>
      </c>
      <c r="N30" s="6"/>
      <c r="O30" s="6">
        <v>0</v>
      </c>
      <c r="P30" s="6">
        <v>0</v>
      </c>
      <c r="Q30" s="6"/>
      <c r="R30" s="6"/>
      <c r="S30" s="6"/>
      <c r="T30" s="6">
        <v>0</v>
      </c>
      <c r="U30" s="6"/>
      <c r="V30" s="6"/>
      <c r="W30" s="6"/>
      <c r="X30" s="6"/>
      <c r="Y30" s="6">
        <v>0</v>
      </c>
      <c r="Z30" s="6"/>
      <c r="AA30" s="6">
        <v>0</v>
      </c>
      <c r="AB30" s="6">
        <v>0</v>
      </c>
      <c r="AC30" s="6"/>
      <c r="AD30" s="6">
        <v>0</v>
      </c>
      <c r="AE30" s="6">
        <v>0</v>
      </c>
      <c r="AF30" s="6">
        <v>0</v>
      </c>
      <c r="AG30" s="6"/>
      <c r="AH30" s="6"/>
      <c r="AI30" s="6"/>
      <c r="AJ30" s="6">
        <v>0</v>
      </c>
      <c r="AK30" s="6"/>
      <c r="AL30" s="6"/>
      <c r="AM30" s="6">
        <v>0.51</v>
      </c>
      <c r="AN30" s="8">
        <f t="shared" si="2"/>
        <v>1800.51</v>
      </c>
      <c r="AO30" s="6"/>
      <c r="AP30" s="6">
        <v>0</v>
      </c>
      <c r="AQ30" s="6">
        <v>-108</v>
      </c>
      <c r="AR30" s="6"/>
      <c r="AS30" s="6"/>
      <c r="AT30" s="6">
        <v>-0.28000000000000003</v>
      </c>
      <c r="AU30" s="6"/>
      <c r="AV30" s="6">
        <v>-14</v>
      </c>
      <c r="AW30" s="6"/>
      <c r="AX30" s="6"/>
      <c r="AY30" s="6">
        <v>0</v>
      </c>
      <c r="AZ30" s="6"/>
      <c r="BA30" s="6"/>
      <c r="BB30" s="6">
        <v>0</v>
      </c>
      <c r="BC30" s="6">
        <v>0</v>
      </c>
      <c r="BD30" s="6"/>
      <c r="BE30" s="6"/>
      <c r="BF30" s="6">
        <v>0</v>
      </c>
      <c r="BG30" s="6">
        <v>-139.22999999999999</v>
      </c>
      <c r="BH30" s="6">
        <v>0</v>
      </c>
      <c r="BI30" s="6">
        <v>0</v>
      </c>
      <c r="BJ30" s="6"/>
      <c r="BK30" s="6"/>
      <c r="BL30" s="11">
        <f t="shared" si="3"/>
        <v>-261.51</v>
      </c>
      <c r="BM30" s="12">
        <f t="shared" si="4"/>
        <v>1539</v>
      </c>
      <c r="BN30" s="13">
        <f t="shared" si="5"/>
        <v>150</v>
      </c>
      <c r="BO30" s="13">
        <f t="shared" si="6"/>
        <v>150</v>
      </c>
      <c r="BP30" s="13">
        <f t="shared" si="7"/>
        <v>50</v>
      </c>
      <c r="BQ30" s="13">
        <f t="shared" si="8"/>
        <v>139.22999999999999</v>
      </c>
      <c r="BR30" s="13">
        <f t="shared" si="9"/>
        <v>144</v>
      </c>
      <c r="BS30" s="13">
        <f t="shared" si="10"/>
        <v>595</v>
      </c>
      <c r="BT30" s="13">
        <f t="shared" si="11"/>
        <v>216.89999999999998</v>
      </c>
      <c r="BU30" s="13">
        <f t="shared" si="12"/>
        <v>0</v>
      </c>
      <c r="BV30" s="6">
        <f>SUMIFS('SEGURO DE VIDA'!E:E, 'SEGURO DE VIDA'!D:D, H30, 'SEGURO DE VIDA'!G:G, E30)</f>
        <v>13.71</v>
      </c>
      <c r="BW30" s="6">
        <f>SUMIFS(TREINAMENTOS!E:E, TREINAMENTOS!D:D, H30, TREINAMENTOS!G:G, E30)</f>
        <v>260.10000000000002</v>
      </c>
      <c r="BX30" s="6">
        <f>SUMIFS(EXAMES!E:E, EXAMES!D:D, H30, EXAMES!G:G, E30)</f>
        <v>0</v>
      </c>
      <c r="BY30" s="25">
        <f t="shared" si="13"/>
        <v>1718.94</v>
      </c>
      <c r="BZ30" s="1"/>
      <c r="CA30" s="1" t="s">
        <v>200</v>
      </c>
      <c r="CB30" s="13">
        <f t="shared" si="14"/>
        <v>0</v>
      </c>
      <c r="CC30" s="13">
        <f t="shared" si="15"/>
        <v>0</v>
      </c>
      <c r="CD30" s="13">
        <f>SUMIFS(ALIMENTAÇÃO!E:E, ALIMENTAÇÃO!D:D, H30, ALIMENTAÇÃO!G:G, E30)</f>
        <v>595</v>
      </c>
      <c r="CE30" s="6">
        <f>SUMIFS(TRANSPORTE!E:E, TRANSPORTE!D:D, H30, TRANSPORTE!G:G, E30)</f>
        <v>324.89999999999998</v>
      </c>
      <c r="CF30" s="6">
        <f>SUMIFS('PLANO DE SAÚDE'!E:E, 'PLANO DE SAÚDE'!D:D, H30, 'PLANO DE SAÚDE'!G:G, E30)</f>
        <v>0</v>
      </c>
      <c r="CG30" s="6">
        <f>SUMIFS('PLANO ODONTO'!E:E, 'PLANO ODONTO'!D:D, H30, 'PLANO ODONTO'!G:G, E30)</f>
        <v>14</v>
      </c>
      <c r="CH30" s="6">
        <f t="shared" si="16"/>
        <v>0</v>
      </c>
      <c r="CI30" s="6">
        <f t="shared" si="17"/>
        <v>0</v>
      </c>
      <c r="CJ30" s="6">
        <f t="shared" si="18"/>
        <v>0</v>
      </c>
      <c r="CK30" s="6"/>
      <c r="CL30" s="6"/>
      <c r="CM30" s="6">
        <f t="shared" si="19"/>
        <v>-14</v>
      </c>
      <c r="CN30" s="6">
        <v>1800.51</v>
      </c>
      <c r="CO30" s="1">
        <v>-261.51</v>
      </c>
      <c r="CP30" s="6">
        <v>1539</v>
      </c>
      <c r="CQ30" s="6">
        <v>1800</v>
      </c>
      <c r="CR30" s="1">
        <v>7.7350000000000003</v>
      </c>
      <c r="CS30" s="6">
        <v>1800</v>
      </c>
      <c r="CT30" s="1">
        <v>144</v>
      </c>
      <c r="CU30" s="6">
        <v>1192.8</v>
      </c>
    </row>
    <row r="31" spans="1:99" ht="13.8" hidden="1">
      <c r="A31" s="1" t="str">
        <f ca="1">IFERROR(__xludf.DUMMYFUNCTION("""COMPUTED_VALUE"""),"ARTHUR TELES SILVA DE ANDRADE")</f>
        <v>ARTHUR TELES SILVA DE ANDRADE</v>
      </c>
      <c r="B31" s="34"/>
      <c r="C31" s="34" t="str">
        <f t="shared" ca="1" si="0"/>
        <v>OK</v>
      </c>
      <c r="D31" s="2">
        <f t="shared" si="1"/>
        <v>3048.2269624833334</v>
      </c>
      <c r="E31" s="34">
        <v>45809</v>
      </c>
      <c r="F31" s="1" t="s">
        <v>145</v>
      </c>
      <c r="G31" s="1">
        <v>182</v>
      </c>
      <c r="H31" s="1" t="s">
        <v>201</v>
      </c>
      <c r="I31" s="1" t="s">
        <v>202</v>
      </c>
      <c r="J31" s="38">
        <v>42248</v>
      </c>
      <c r="K31" s="6">
        <v>4336.05</v>
      </c>
      <c r="L31" s="1" t="s">
        <v>182</v>
      </c>
      <c r="M31" s="6">
        <v>1445.35</v>
      </c>
      <c r="N31" s="6"/>
      <c r="O31" s="6">
        <v>0</v>
      </c>
      <c r="P31" s="6">
        <v>0</v>
      </c>
      <c r="Q31" s="6"/>
      <c r="R31" s="6"/>
      <c r="S31" s="6"/>
      <c r="T31" s="6">
        <v>0</v>
      </c>
      <c r="U31" s="6"/>
      <c r="V31" s="6"/>
      <c r="W31" s="6"/>
      <c r="X31" s="6"/>
      <c r="Y31" s="6">
        <v>0</v>
      </c>
      <c r="Z31" s="6"/>
      <c r="AA31" s="6">
        <v>0</v>
      </c>
      <c r="AB31" s="6">
        <v>0</v>
      </c>
      <c r="AC31" s="6"/>
      <c r="AD31" s="6">
        <v>0</v>
      </c>
      <c r="AE31" s="6">
        <v>0</v>
      </c>
      <c r="AF31" s="6">
        <v>0</v>
      </c>
      <c r="AG31" s="6"/>
      <c r="AH31" s="6"/>
      <c r="AI31" s="6"/>
      <c r="AJ31" s="6">
        <v>0</v>
      </c>
      <c r="AK31" s="6"/>
      <c r="AL31" s="6"/>
      <c r="AM31" s="6">
        <v>0.63</v>
      </c>
      <c r="AN31" s="8">
        <f t="shared" si="2"/>
        <v>1445.98</v>
      </c>
      <c r="AO31" s="6"/>
      <c r="AP31" s="6">
        <v>0</v>
      </c>
      <c r="AQ31" s="6">
        <v>0</v>
      </c>
      <c r="AR31" s="6"/>
      <c r="AS31" s="6"/>
      <c r="AT31" s="6">
        <v>-0.85</v>
      </c>
      <c r="AU31" s="6"/>
      <c r="AV31" s="6">
        <v>-14</v>
      </c>
      <c r="AW31" s="6"/>
      <c r="AX31" s="6"/>
      <c r="AY31" s="6">
        <v>0</v>
      </c>
      <c r="AZ31" s="6"/>
      <c r="BA31" s="6"/>
      <c r="BB31" s="6">
        <v>-65.27</v>
      </c>
      <c r="BC31" s="6">
        <v>-2.2400000000000002</v>
      </c>
      <c r="BD31" s="6"/>
      <c r="BE31" s="6"/>
      <c r="BF31" s="6">
        <v>0</v>
      </c>
      <c r="BG31" s="6">
        <v>-195.62</v>
      </c>
      <c r="BH31" s="6">
        <v>0</v>
      </c>
      <c r="BI31" s="6">
        <v>0</v>
      </c>
      <c r="BJ31" s="6"/>
      <c r="BK31" s="6"/>
      <c r="BL31" s="11">
        <f t="shared" si="3"/>
        <v>-277.98</v>
      </c>
      <c r="BM31" s="12">
        <f t="shared" si="4"/>
        <v>1168</v>
      </c>
      <c r="BN31" s="13">
        <f t="shared" si="5"/>
        <v>361.33750000000003</v>
      </c>
      <c r="BO31" s="13">
        <f t="shared" si="6"/>
        <v>361.33750000000003</v>
      </c>
      <c r="BP31" s="13">
        <f t="shared" si="7"/>
        <v>120.44583333333334</v>
      </c>
      <c r="BQ31" s="13">
        <f t="shared" si="8"/>
        <v>150.41612914999999</v>
      </c>
      <c r="BR31" s="13">
        <f t="shared" si="9"/>
        <v>115.62</v>
      </c>
      <c r="BS31" s="13">
        <f t="shared" si="10"/>
        <v>245</v>
      </c>
      <c r="BT31" s="13">
        <f t="shared" si="11"/>
        <v>0</v>
      </c>
      <c r="BU31" s="13">
        <f t="shared" si="12"/>
        <v>132.26000000000002</v>
      </c>
      <c r="BV31" s="6">
        <f>SUMIFS('SEGURO DE VIDA'!E:E, 'SEGURO DE VIDA'!D:D, H31, 'SEGURO DE VIDA'!G:G, E31)</f>
        <v>13.71</v>
      </c>
      <c r="BW31" s="6">
        <f>SUMIFS(TREINAMENTOS!E:E, TREINAMENTOS!D:D, H31, TREINAMENTOS!G:G, E31)</f>
        <v>0</v>
      </c>
      <c r="BX31" s="6">
        <f>SUMIFS(EXAMES!E:E, EXAMES!D:D, H31, EXAMES!G:G, E31)</f>
        <v>102.12</v>
      </c>
      <c r="BY31" s="25">
        <f t="shared" si="13"/>
        <v>1602.2469624833332</v>
      </c>
      <c r="BZ31" s="1"/>
      <c r="CA31" s="1" t="s">
        <v>203</v>
      </c>
      <c r="CB31" s="13">
        <f t="shared" si="14"/>
        <v>132.26000000000002</v>
      </c>
      <c r="CC31" s="13">
        <f t="shared" si="15"/>
        <v>0</v>
      </c>
      <c r="CD31" s="13">
        <f>SUMIFS(ALIMENTAÇÃO!E:E, ALIMENTAÇÃO!D:D, H31, ALIMENTAÇÃO!G:G, E31)</f>
        <v>245</v>
      </c>
      <c r="CE31" s="6">
        <f>SUMIFS(TRANSPORTE!E:E, TRANSPORTE!D:D, H31, TRANSPORTE!G:G, E31)</f>
        <v>0</v>
      </c>
      <c r="CF31" s="6">
        <f>SUMIFS('PLANO DE SAÚDE'!E:E, 'PLANO DE SAÚDE'!D:D, H31, 'PLANO DE SAÚDE'!G:G, E31)</f>
        <v>199.77</v>
      </c>
      <c r="CG31" s="6">
        <f>SUMIFS('PLANO ODONTO'!E:E, 'PLANO ODONTO'!D:D, H31, 'PLANO ODONTO'!G:G, E31)</f>
        <v>14</v>
      </c>
      <c r="CH31" s="6">
        <f t="shared" si="16"/>
        <v>-67.509999999999991</v>
      </c>
      <c r="CI31" s="6">
        <f t="shared" si="17"/>
        <v>0</v>
      </c>
      <c r="CJ31" s="6">
        <f t="shared" si="18"/>
        <v>0</v>
      </c>
      <c r="CK31" s="6"/>
      <c r="CL31" s="6"/>
      <c r="CM31" s="6">
        <f t="shared" si="19"/>
        <v>-14</v>
      </c>
      <c r="CN31" s="6">
        <v>1445.98</v>
      </c>
      <c r="CO31" s="1">
        <v>-277.98</v>
      </c>
      <c r="CP31" s="6">
        <v>1168</v>
      </c>
      <c r="CQ31" s="6">
        <v>1445.35</v>
      </c>
      <c r="CR31" s="1">
        <v>10.4069</v>
      </c>
      <c r="CS31" s="6">
        <v>1445.35</v>
      </c>
      <c r="CT31" s="1">
        <v>115.62</v>
      </c>
      <c r="CU31" s="1">
        <v>838.15</v>
      </c>
    </row>
    <row r="32" spans="1:99" ht="13.8" hidden="1">
      <c r="A32" s="1" t="str">
        <f ca="1">IFERROR(__xludf.DUMMYFUNCTION("""COMPUTED_VALUE"""),"ARTUR OLIVEIRA CABRAL")</f>
        <v>ARTUR OLIVEIRA CABRAL</v>
      </c>
      <c r="B32" s="34"/>
      <c r="C32" s="34" t="str">
        <f t="shared" ca="1" si="0"/>
        <v>OK</v>
      </c>
      <c r="D32" s="2">
        <f t="shared" si="1"/>
        <v>2926.9266666666667</v>
      </c>
      <c r="E32" s="34">
        <v>45809</v>
      </c>
      <c r="F32" s="1" t="s">
        <v>145</v>
      </c>
      <c r="G32" s="1">
        <v>3478</v>
      </c>
      <c r="H32" s="1" t="s">
        <v>204</v>
      </c>
      <c r="I32" s="1" t="s">
        <v>205</v>
      </c>
      <c r="J32" s="38">
        <v>45597</v>
      </c>
      <c r="K32" s="6">
        <v>1518</v>
      </c>
      <c r="L32" s="1" t="s">
        <v>184</v>
      </c>
      <c r="M32" s="6">
        <v>1518</v>
      </c>
      <c r="N32" s="6"/>
      <c r="O32" s="6">
        <v>0</v>
      </c>
      <c r="P32" s="6">
        <v>0</v>
      </c>
      <c r="Q32" s="6"/>
      <c r="R32" s="6"/>
      <c r="S32" s="6"/>
      <c r="T32" s="6">
        <v>0</v>
      </c>
      <c r="U32" s="6"/>
      <c r="V32" s="6"/>
      <c r="W32" s="6"/>
      <c r="X32" s="6"/>
      <c r="Y32" s="6">
        <v>0</v>
      </c>
      <c r="Z32" s="6"/>
      <c r="AA32" s="6">
        <v>0</v>
      </c>
      <c r="AB32" s="6">
        <v>0</v>
      </c>
      <c r="AC32" s="6"/>
      <c r="AD32" s="6">
        <v>0</v>
      </c>
      <c r="AE32" s="6">
        <v>0</v>
      </c>
      <c r="AF32" s="6">
        <v>0</v>
      </c>
      <c r="AG32" s="6"/>
      <c r="AH32" s="6"/>
      <c r="AI32" s="6"/>
      <c r="AJ32" s="6">
        <v>0</v>
      </c>
      <c r="AK32" s="6"/>
      <c r="AL32" s="6"/>
      <c r="AM32" s="6">
        <v>0.94</v>
      </c>
      <c r="AN32" s="8">
        <f t="shared" si="2"/>
        <v>1518.94</v>
      </c>
      <c r="AO32" s="6"/>
      <c r="AP32" s="6">
        <v>0</v>
      </c>
      <c r="AQ32" s="6">
        <v>-91.08</v>
      </c>
      <c r="AR32" s="6"/>
      <c r="AS32" s="6"/>
      <c r="AT32" s="6">
        <v>-0.01</v>
      </c>
      <c r="AU32" s="6"/>
      <c r="AV32" s="6">
        <v>0</v>
      </c>
      <c r="AW32" s="6"/>
      <c r="AX32" s="6"/>
      <c r="AY32" s="6">
        <v>0</v>
      </c>
      <c r="AZ32" s="6"/>
      <c r="BA32" s="6"/>
      <c r="BB32" s="6">
        <v>0</v>
      </c>
      <c r="BC32" s="6">
        <v>0</v>
      </c>
      <c r="BD32" s="6"/>
      <c r="BE32" s="6"/>
      <c r="BF32" s="6">
        <v>0</v>
      </c>
      <c r="BG32" s="6">
        <v>-113.85</v>
      </c>
      <c r="BH32" s="6">
        <v>0</v>
      </c>
      <c r="BI32" s="6">
        <v>0</v>
      </c>
      <c r="BJ32" s="6"/>
      <c r="BK32" s="6"/>
      <c r="BL32" s="11">
        <f t="shared" si="3"/>
        <v>-204.94</v>
      </c>
      <c r="BM32" s="12">
        <f t="shared" si="4"/>
        <v>1314</v>
      </c>
      <c r="BN32" s="13">
        <f t="shared" si="5"/>
        <v>126.5</v>
      </c>
      <c r="BO32" s="13">
        <f t="shared" si="6"/>
        <v>126.5</v>
      </c>
      <c r="BP32" s="13">
        <f t="shared" si="7"/>
        <v>42.166666666666664</v>
      </c>
      <c r="BQ32" s="13">
        <f t="shared" si="8"/>
        <v>113.85</v>
      </c>
      <c r="BR32" s="13">
        <f t="shared" si="9"/>
        <v>121.44</v>
      </c>
      <c r="BS32" s="13">
        <f t="shared" si="10"/>
        <v>630</v>
      </c>
      <c r="BT32" s="13">
        <f t="shared" si="11"/>
        <v>233.82</v>
      </c>
      <c r="BU32" s="13">
        <f t="shared" si="12"/>
        <v>0</v>
      </c>
      <c r="BV32" s="6">
        <f>SUMIFS('SEGURO DE VIDA'!E:E, 'SEGURO DE VIDA'!D:D, H32, 'SEGURO DE VIDA'!G:G, E32)</f>
        <v>13.71</v>
      </c>
      <c r="BW32" s="6">
        <f>SUMIFS(TREINAMENTOS!E:E, TREINAMENTOS!D:D, H32, TREINAMENTOS!G:G, E32)</f>
        <v>0</v>
      </c>
      <c r="BX32" s="6">
        <f>SUMIFS(EXAMES!E:E, EXAMES!D:D, H32, EXAMES!G:G, E32)</f>
        <v>0</v>
      </c>
      <c r="BY32" s="25">
        <f t="shared" si="13"/>
        <v>1407.9866666666667</v>
      </c>
      <c r="BZ32" s="1"/>
      <c r="CA32" s="1" t="s">
        <v>204</v>
      </c>
      <c r="CB32" s="13">
        <f t="shared" si="14"/>
        <v>0</v>
      </c>
      <c r="CC32" s="13">
        <f t="shared" si="15"/>
        <v>0</v>
      </c>
      <c r="CD32" s="13">
        <f>SUMIFS(ALIMENTAÇÃO!E:E, ALIMENTAÇÃO!D:D, H32, ALIMENTAÇÃO!G:G, E32)</f>
        <v>630</v>
      </c>
      <c r="CE32" s="6">
        <f>SUMIFS(TRANSPORTE!E:E, TRANSPORTE!D:D, H32, TRANSPORTE!G:G, E32)</f>
        <v>324.89999999999998</v>
      </c>
      <c r="CF32" s="6">
        <f>SUMIFS('PLANO DE SAÚDE'!E:E, 'PLANO DE SAÚDE'!D:D, H32, 'PLANO DE SAÚDE'!G:G, E32)</f>
        <v>0</v>
      </c>
      <c r="CG32" s="6">
        <f>SUMIFS('PLANO ODONTO'!E:E, 'PLANO ODONTO'!D:D, H32, 'PLANO ODONTO'!G:G, E32)</f>
        <v>0</v>
      </c>
      <c r="CH32" s="6">
        <f t="shared" si="16"/>
        <v>0</v>
      </c>
      <c r="CI32" s="6">
        <f t="shared" si="17"/>
        <v>0</v>
      </c>
      <c r="CJ32" s="6">
        <f t="shared" si="18"/>
        <v>0</v>
      </c>
      <c r="CK32" s="6"/>
      <c r="CL32" s="6"/>
      <c r="CM32" s="6">
        <f t="shared" si="19"/>
        <v>0</v>
      </c>
      <c r="CN32" s="6">
        <v>1518.94</v>
      </c>
      <c r="CO32" s="1">
        <v>-204.94</v>
      </c>
      <c r="CP32" s="6">
        <v>1314</v>
      </c>
      <c r="CQ32" s="6">
        <v>1518</v>
      </c>
      <c r="CR32" s="1">
        <v>7.5</v>
      </c>
      <c r="CS32" s="6">
        <v>1518</v>
      </c>
      <c r="CT32" s="1">
        <v>121.44</v>
      </c>
      <c r="CU32" s="1">
        <v>910.8</v>
      </c>
    </row>
    <row r="33" spans="1:99" ht="13.8" hidden="1">
      <c r="A33" s="1" t="str">
        <f ca="1">IFERROR(__xludf.DUMMYFUNCTION("""COMPUTED_VALUE"""),"AUREA CRISTINA DE OLIVEIRA BERNARDES")</f>
        <v>AUREA CRISTINA DE OLIVEIRA BERNARDES</v>
      </c>
      <c r="B33" s="34"/>
      <c r="C33" s="34" t="str">
        <f t="shared" ca="1" si="0"/>
        <v>OK</v>
      </c>
      <c r="D33" s="2">
        <f t="shared" si="1"/>
        <v>6286.2316875444449</v>
      </c>
      <c r="E33" s="34">
        <v>45809</v>
      </c>
      <c r="F33" s="1" t="s">
        <v>145</v>
      </c>
      <c r="G33" s="1">
        <v>67</v>
      </c>
      <c r="H33" s="1" t="s">
        <v>206</v>
      </c>
      <c r="I33" s="1" t="s">
        <v>147</v>
      </c>
      <c r="J33" s="38">
        <v>41078</v>
      </c>
      <c r="K33" s="6">
        <v>3159.37</v>
      </c>
      <c r="L33" s="1" t="s">
        <v>184</v>
      </c>
      <c r="M33" s="6">
        <v>3159.37</v>
      </c>
      <c r="N33" s="6"/>
      <c r="O33" s="6">
        <v>0</v>
      </c>
      <c r="P33" s="6">
        <v>947.81</v>
      </c>
      <c r="Q33" s="6"/>
      <c r="R33" s="6"/>
      <c r="S33" s="6"/>
      <c r="T33" s="6">
        <v>0</v>
      </c>
      <c r="U33" s="6"/>
      <c r="V33" s="6"/>
      <c r="W33" s="6"/>
      <c r="X33" s="6"/>
      <c r="Y33" s="6">
        <v>0</v>
      </c>
      <c r="Z33" s="6"/>
      <c r="AA33" s="6">
        <v>0</v>
      </c>
      <c r="AB33" s="6">
        <v>0</v>
      </c>
      <c r="AC33" s="6"/>
      <c r="AD33" s="6">
        <v>0</v>
      </c>
      <c r="AE33" s="6">
        <v>0</v>
      </c>
      <c r="AF33" s="6">
        <v>0</v>
      </c>
      <c r="AG33" s="6"/>
      <c r="AH33" s="6"/>
      <c r="AI33" s="6"/>
      <c r="AJ33" s="6">
        <v>0</v>
      </c>
      <c r="AK33" s="6"/>
      <c r="AL33" s="6"/>
      <c r="AM33" s="6">
        <v>0.19</v>
      </c>
      <c r="AN33" s="8">
        <f t="shared" si="2"/>
        <v>4107.37</v>
      </c>
      <c r="AO33" s="6"/>
      <c r="AP33" s="6">
        <v>0</v>
      </c>
      <c r="AQ33" s="6">
        <v>0</v>
      </c>
      <c r="AR33" s="6"/>
      <c r="AS33" s="6"/>
      <c r="AT33" s="6">
        <v>-7.0000000000000007E-2</v>
      </c>
      <c r="AU33" s="6"/>
      <c r="AV33" s="6">
        <v>-14</v>
      </c>
      <c r="AW33" s="6"/>
      <c r="AX33" s="6"/>
      <c r="AY33" s="6">
        <v>0</v>
      </c>
      <c r="AZ33" s="6"/>
      <c r="BA33" s="6"/>
      <c r="BB33" s="6">
        <v>-28.5</v>
      </c>
      <c r="BC33" s="6">
        <v>-478.7</v>
      </c>
      <c r="BD33" s="6"/>
      <c r="BE33" s="6"/>
      <c r="BF33" s="6">
        <v>0</v>
      </c>
      <c r="BG33" s="6">
        <v>-386.26</v>
      </c>
      <c r="BH33" s="6">
        <v>-130.84</v>
      </c>
      <c r="BI33" s="6">
        <v>0</v>
      </c>
      <c r="BJ33" s="6"/>
      <c r="BK33" s="6"/>
      <c r="BL33" s="11">
        <f t="shared" si="3"/>
        <v>-1038.3699999999999</v>
      </c>
      <c r="BM33" s="12">
        <f t="shared" si="4"/>
        <v>3069</v>
      </c>
      <c r="BN33" s="13">
        <f t="shared" si="5"/>
        <v>263.28083333333331</v>
      </c>
      <c r="BO33" s="13">
        <f t="shared" si="6"/>
        <v>263.28083333333331</v>
      </c>
      <c r="BP33" s="13">
        <f t="shared" si="7"/>
        <v>87.760277777777773</v>
      </c>
      <c r="BQ33" s="13">
        <f t="shared" si="8"/>
        <v>386.25974310000004</v>
      </c>
      <c r="BR33" s="13">
        <f t="shared" si="9"/>
        <v>328.57</v>
      </c>
      <c r="BS33" s="13">
        <f t="shared" si="10"/>
        <v>665</v>
      </c>
      <c r="BT33" s="13">
        <f t="shared" si="11"/>
        <v>171</v>
      </c>
      <c r="BU33" s="13">
        <f t="shared" si="12"/>
        <v>0</v>
      </c>
      <c r="BV33" s="6">
        <f>SUMIFS('SEGURO DE VIDA'!E:E, 'SEGURO DE VIDA'!D:D, H33, 'SEGURO DE VIDA'!G:G, E33)</f>
        <v>13.71</v>
      </c>
      <c r="BW33" s="6">
        <f>SUMIFS(TREINAMENTOS!E:E, TREINAMENTOS!D:D, H33, TREINAMENTOS!G:G, E33)</f>
        <v>0</v>
      </c>
      <c r="BX33" s="6">
        <f>SUMIFS(EXAMES!E:E, EXAMES!D:D, H33, EXAMES!G:G, E33)</f>
        <v>0</v>
      </c>
      <c r="BY33" s="25">
        <f t="shared" si="13"/>
        <v>2178.8616875444445</v>
      </c>
      <c r="BZ33" s="1"/>
      <c r="CA33" s="1" t="s">
        <v>206</v>
      </c>
      <c r="CB33" s="13">
        <f t="shared" si="14"/>
        <v>0</v>
      </c>
      <c r="CC33" s="13">
        <f t="shared" si="15"/>
        <v>0</v>
      </c>
      <c r="CD33" s="13">
        <f>SUMIFS(ALIMENTAÇÃO!E:E, ALIMENTAÇÃO!D:D, H33, ALIMENTAÇÃO!G:G, E33)</f>
        <v>665</v>
      </c>
      <c r="CE33" s="6">
        <f>SUMIFS(TRANSPORTE!E:E, TRANSPORTE!D:D, H33, TRANSPORTE!G:G, E33)</f>
        <v>171</v>
      </c>
      <c r="CF33" s="6">
        <f>SUMIFS('PLANO DE SAÚDE'!E:E, 'PLANO DE SAÚDE'!D:D, H33, 'PLANO DE SAÚDE'!G:G, E33)</f>
        <v>480.73</v>
      </c>
      <c r="CG33" s="6">
        <f>SUMIFS('PLANO ODONTO'!E:E, 'PLANO ODONTO'!D:D, H33, 'PLANO ODONTO'!G:G, E33)</f>
        <v>14</v>
      </c>
      <c r="CH33" s="6">
        <f t="shared" si="16"/>
        <v>-507.2</v>
      </c>
      <c r="CI33" s="6">
        <f t="shared" si="17"/>
        <v>0</v>
      </c>
      <c r="CJ33" s="6">
        <f t="shared" si="18"/>
        <v>0</v>
      </c>
      <c r="CK33" s="6"/>
      <c r="CL33" s="6"/>
      <c r="CM33" s="6">
        <f t="shared" si="19"/>
        <v>-14</v>
      </c>
      <c r="CN33" s="6">
        <v>4107.37</v>
      </c>
      <c r="CO33" s="6">
        <v>-1038.3699999999999</v>
      </c>
      <c r="CP33" s="6">
        <v>3069</v>
      </c>
      <c r="CQ33" s="6">
        <v>4107.18</v>
      </c>
      <c r="CR33" s="1">
        <v>9.4045000000000005</v>
      </c>
      <c r="CS33" s="6">
        <v>4107.18</v>
      </c>
      <c r="CT33" s="1">
        <v>328.57</v>
      </c>
      <c r="CU33" s="6">
        <v>3499.98</v>
      </c>
    </row>
    <row r="34" spans="1:99" ht="13.8" hidden="1">
      <c r="A34" s="1" t="str">
        <f ca="1">IFERROR(__xludf.DUMMYFUNCTION("""COMPUTED_VALUE"""),"BEATRIZ MEIRA CUNHA")</f>
        <v>BEATRIZ MEIRA CUNHA</v>
      </c>
      <c r="B34" s="34"/>
      <c r="C34" s="34" t="str">
        <f t="shared" ca="1" si="0"/>
        <v>OK</v>
      </c>
      <c r="D34" s="2">
        <f t="shared" si="1"/>
        <v>1467.4433333333334</v>
      </c>
      <c r="E34" s="34">
        <v>45809</v>
      </c>
      <c r="F34" s="1" t="s">
        <v>145</v>
      </c>
      <c r="G34" s="1">
        <v>3552</v>
      </c>
      <c r="H34" s="1" t="s">
        <v>207</v>
      </c>
      <c r="I34" s="1" t="s">
        <v>165</v>
      </c>
      <c r="J34" s="38">
        <v>45831</v>
      </c>
      <c r="K34" s="6">
        <v>750</v>
      </c>
      <c r="L34" s="1"/>
      <c r="M34" s="6">
        <v>200</v>
      </c>
      <c r="N34" s="6"/>
      <c r="O34" s="6">
        <v>0</v>
      </c>
      <c r="P34" s="6">
        <v>0</v>
      </c>
      <c r="Q34" s="6"/>
      <c r="R34" s="6"/>
      <c r="S34" s="6"/>
      <c r="T34" s="6">
        <v>0</v>
      </c>
      <c r="U34" s="6"/>
      <c r="V34" s="6"/>
      <c r="W34" s="6"/>
      <c r="X34" s="6"/>
      <c r="Y34" s="6">
        <v>0</v>
      </c>
      <c r="Z34" s="6"/>
      <c r="AA34" s="6">
        <v>0</v>
      </c>
      <c r="AB34" s="6">
        <v>0</v>
      </c>
      <c r="AC34" s="6"/>
      <c r="AD34" s="6">
        <v>0</v>
      </c>
      <c r="AE34" s="6">
        <v>0</v>
      </c>
      <c r="AF34" s="6">
        <v>0</v>
      </c>
      <c r="AG34" s="6"/>
      <c r="AH34" s="6"/>
      <c r="AI34" s="6"/>
      <c r="AJ34" s="6">
        <v>0</v>
      </c>
      <c r="AK34" s="6"/>
      <c r="AL34" s="6"/>
      <c r="AM34" s="6">
        <v>0</v>
      </c>
      <c r="AN34" s="8">
        <f t="shared" si="2"/>
        <v>200</v>
      </c>
      <c r="AO34" s="6"/>
      <c r="AP34" s="6">
        <v>0</v>
      </c>
      <c r="AQ34" s="6">
        <v>0</v>
      </c>
      <c r="AR34" s="6"/>
      <c r="AS34" s="6"/>
      <c r="AT34" s="6">
        <v>0</v>
      </c>
      <c r="AU34" s="6"/>
      <c r="AV34" s="6">
        <v>0</v>
      </c>
      <c r="AW34" s="6"/>
      <c r="AX34" s="6"/>
      <c r="AY34" s="6">
        <v>0</v>
      </c>
      <c r="AZ34" s="6"/>
      <c r="BA34" s="6"/>
      <c r="BB34" s="6">
        <v>0</v>
      </c>
      <c r="BC34" s="6">
        <v>0</v>
      </c>
      <c r="BD34" s="6"/>
      <c r="BE34" s="6"/>
      <c r="BF34" s="6">
        <v>0</v>
      </c>
      <c r="BG34" s="6">
        <v>0</v>
      </c>
      <c r="BH34" s="6">
        <v>0</v>
      </c>
      <c r="BI34" s="6">
        <v>0</v>
      </c>
      <c r="BJ34" s="6"/>
      <c r="BK34" s="6"/>
      <c r="BL34" s="11">
        <f t="shared" si="3"/>
        <v>0</v>
      </c>
      <c r="BM34" s="12">
        <f t="shared" si="4"/>
        <v>200</v>
      </c>
      <c r="BN34" s="13">
        <f t="shared" si="5"/>
        <v>62.5</v>
      </c>
      <c r="BO34" s="13">
        <f t="shared" si="6"/>
        <v>62.5</v>
      </c>
      <c r="BP34" s="13">
        <f t="shared" si="7"/>
        <v>20.833333333333332</v>
      </c>
      <c r="BQ34" s="13">
        <f t="shared" si="8"/>
        <v>0</v>
      </c>
      <c r="BR34" s="13">
        <f t="shared" si="9"/>
        <v>0</v>
      </c>
      <c r="BS34" s="13">
        <f t="shared" si="10"/>
        <v>420</v>
      </c>
      <c r="BT34" s="13">
        <f t="shared" si="11"/>
        <v>102.6</v>
      </c>
      <c r="BU34" s="13">
        <f t="shared" si="12"/>
        <v>0</v>
      </c>
      <c r="BV34" s="6">
        <f>SUMIFS('SEGURO DE VIDA'!E:E, 'SEGURO DE VIDA'!D:D, H34, 'SEGURO DE VIDA'!G:G, E34)</f>
        <v>0</v>
      </c>
      <c r="BW34" s="6">
        <f>SUMIFS(TREINAMENTOS!E:E, TREINAMENTOS!D:D, H34, TREINAMENTOS!G:G, E34)</f>
        <v>0</v>
      </c>
      <c r="BX34" s="6">
        <f>SUMIFS(EXAMES!E:E, EXAMES!D:D, H34, EXAMES!G:G, E34)</f>
        <v>599.01</v>
      </c>
      <c r="BY34" s="25">
        <f t="shared" si="13"/>
        <v>1267.4433333333334</v>
      </c>
      <c r="BZ34" s="1"/>
      <c r="CA34" s="1" t="s">
        <v>208</v>
      </c>
      <c r="CB34" s="13">
        <f t="shared" si="14"/>
        <v>0</v>
      </c>
      <c r="CC34" s="13">
        <f t="shared" si="15"/>
        <v>0</v>
      </c>
      <c r="CD34" s="13">
        <f>SUMIFS(ALIMENTAÇÃO!E:E, ALIMENTAÇÃO!D:D, H34, ALIMENTAÇÃO!G:G, E34)</f>
        <v>420</v>
      </c>
      <c r="CE34" s="6">
        <f>SUMIFS(TRANSPORTE!E:E, TRANSPORTE!D:D, H34, TRANSPORTE!G:G, E34)</f>
        <v>102.6</v>
      </c>
      <c r="CF34" s="6">
        <f>SUMIFS('PLANO DE SAÚDE'!E:E, 'PLANO DE SAÚDE'!D:D, H34, 'PLANO DE SAÚDE'!G:G, E34)</f>
        <v>0</v>
      </c>
      <c r="CG34" s="6">
        <f>SUMIFS('PLANO ODONTO'!E:E, 'PLANO ODONTO'!D:D, H34, 'PLANO ODONTO'!G:G, E34)</f>
        <v>0</v>
      </c>
      <c r="CH34" s="6">
        <f t="shared" si="16"/>
        <v>0</v>
      </c>
      <c r="CI34" s="6">
        <f t="shared" si="17"/>
        <v>0</v>
      </c>
      <c r="CJ34" s="6">
        <f t="shared" si="18"/>
        <v>0</v>
      </c>
      <c r="CK34" s="6"/>
      <c r="CL34" s="6"/>
      <c r="CM34" s="6">
        <f t="shared" si="19"/>
        <v>0</v>
      </c>
      <c r="CN34" s="1">
        <v>200</v>
      </c>
      <c r="CO34" s="1">
        <v>0</v>
      </c>
      <c r="CP34" s="1">
        <v>200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</row>
    <row r="35" spans="1:99" ht="13.8" hidden="1">
      <c r="A35" s="1" t="str">
        <f ca="1">IFERROR(__xludf.DUMMYFUNCTION("""COMPUTED_VALUE"""),"BIANCA RODRIGUES DA SILVEIRA")</f>
        <v>BIANCA RODRIGUES DA SILVEIRA</v>
      </c>
      <c r="B35" s="34"/>
      <c r="C35" s="34" t="str">
        <f t="shared" ca="1" si="0"/>
        <v>OK</v>
      </c>
      <c r="D35" s="2">
        <f t="shared" si="1"/>
        <v>4723.5143759155553</v>
      </c>
      <c r="E35" s="34">
        <v>45809</v>
      </c>
      <c r="F35" s="1" t="s">
        <v>145</v>
      </c>
      <c r="G35" s="1">
        <v>3353</v>
      </c>
      <c r="H35" s="1" t="s">
        <v>209</v>
      </c>
      <c r="I35" s="1" t="s">
        <v>151</v>
      </c>
      <c r="J35" s="38">
        <v>45019</v>
      </c>
      <c r="K35" s="6">
        <v>1700</v>
      </c>
      <c r="L35" s="1"/>
      <c r="M35" s="6">
        <v>1700</v>
      </c>
      <c r="N35" s="6"/>
      <c r="O35" s="6">
        <v>0</v>
      </c>
      <c r="P35" s="6">
        <v>510</v>
      </c>
      <c r="Q35" s="6"/>
      <c r="R35" s="6"/>
      <c r="S35" s="6"/>
      <c r="T35" s="6">
        <v>0</v>
      </c>
      <c r="U35" s="6"/>
      <c r="V35" s="6"/>
      <c r="W35" s="6"/>
      <c r="X35" s="6"/>
      <c r="Y35" s="6">
        <v>150</v>
      </c>
      <c r="Z35" s="6"/>
      <c r="AA35" s="6">
        <v>0</v>
      </c>
      <c r="AB35" s="6">
        <v>0</v>
      </c>
      <c r="AC35" s="6"/>
      <c r="AD35" s="6">
        <v>436.75</v>
      </c>
      <c r="AE35" s="6">
        <v>188.96</v>
      </c>
      <c r="AF35" s="6">
        <v>156.43</v>
      </c>
      <c r="AG35" s="6"/>
      <c r="AH35" s="6"/>
      <c r="AI35" s="6"/>
      <c r="AJ35" s="6">
        <v>0</v>
      </c>
      <c r="AK35" s="6"/>
      <c r="AL35" s="6"/>
      <c r="AM35" s="6">
        <v>0.21</v>
      </c>
      <c r="AN35" s="8">
        <f t="shared" si="2"/>
        <v>3142.35</v>
      </c>
      <c r="AO35" s="6"/>
      <c r="AP35" s="6">
        <v>0</v>
      </c>
      <c r="AQ35" s="6">
        <v>-102</v>
      </c>
      <c r="AR35" s="6"/>
      <c r="AS35" s="6"/>
      <c r="AT35" s="6">
        <v>-0.81</v>
      </c>
      <c r="AU35" s="6"/>
      <c r="AV35" s="6">
        <v>-14</v>
      </c>
      <c r="AW35" s="6"/>
      <c r="AX35" s="6"/>
      <c r="AY35" s="6">
        <v>0</v>
      </c>
      <c r="AZ35" s="6"/>
      <c r="BA35" s="6"/>
      <c r="BB35" s="6">
        <v>0</v>
      </c>
      <c r="BC35" s="6">
        <v>-100.08</v>
      </c>
      <c r="BD35" s="6"/>
      <c r="BE35" s="6"/>
      <c r="BF35" s="6">
        <v>0</v>
      </c>
      <c r="BG35" s="6">
        <v>-252.46</v>
      </c>
      <c r="BH35" s="6">
        <v>0</v>
      </c>
      <c r="BI35" s="6">
        <v>0</v>
      </c>
      <c r="BJ35" s="6"/>
      <c r="BK35" s="6"/>
      <c r="BL35" s="11">
        <f t="shared" si="3"/>
        <v>-469.35</v>
      </c>
      <c r="BM35" s="12">
        <f t="shared" si="4"/>
        <v>2673</v>
      </c>
      <c r="BN35" s="13">
        <f t="shared" si="5"/>
        <v>141.66666666666666</v>
      </c>
      <c r="BO35" s="13">
        <f t="shared" si="6"/>
        <v>141.66666666666666</v>
      </c>
      <c r="BP35" s="13">
        <f t="shared" si="7"/>
        <v>47.222222222222221</v>
      </c>
      <c r="BQ35" s="13">
        <f t="shared" si="8"/>
        <v>252.45882036</v>
      </c>
      <c r="BR35" s="13">
        <f t="shared" si="9"/>
        <v>239.37</v>
      </c>
      <c r="BS35" s="13">
        <f t="shared" si="10"/>
        <v>480</v>
      </c>
      <c r="BT35" s="13">
        <f t="shared" si="11"/>
        <v>0</v>
      </c>
      <c r="BU35" s="13">
        <f t="shared" si="12"/>
        <v>225.07</v>
      </c>
      <c r="BV35" s="6">
        <f>SUMIFS('SEGURO DE VIDA'!E:E, 'SEGURO DE VIDA'!D:D, H35, 'SEGURO DE VIDA'!G:G, E35)</f>
        <v>13.71</v>
      </c>
      <c r="BW35" s="6">
        <f>SUMIFS(TREINAMENTOS!E:E, TREINAMENTOS!D:D, H35, TREINAMENTOS!G:G, E35)</f>
        <v>0</v>
      </c>
      <c r="BX35" s="6">
        <f>SUMIFS(EXAMES!E:E, EXAMES!D:D, H35, EXAMES!G:G, E35)</f>
        <v>40</v>
      </c>
      <c r="BY35" s="25">
        <f t="shared" si="13"/>
        <v>1581.1643759155556</v>
      </c>
      <c r="BZ35" s="1"/>
      <c r="CA35" s="1" t="s">
        <v>209</v>
      </c>
      <c r="CB35" s="13">
        <f t="shared" si="14"/>
        <v>225.07</v>
      </c>
      <c r="CC35" s="13">
        <f t="shared" si="15"/>
        <v>0</v>
      </c>
      <c r="CD35" s="13">
        <f>SUMIFS(ALIMENTAÇÃO!E:E, ALIMENTAÇÃO!D:D, H35, ALIMENTAÇÃO!G:G, E35)</f>
        <v>480</v>
      </c>
      <c r="CE35" s="6">
        <f>SUMIFS(TRANSPORTE!E:E, TRANSPORTE!D:D, H35, TRANSPORTE!G:G, E35)</f>
        <v>43.5</v>
      </c>
      <c r="CF35" s="6">
        <f>SUMIFS('PLANO DE SAÚDE'!E:E, 'PLANO DE SAÚDE'!D:D, H35, 'PLANO DE SAÚDE'!G:G, E35)</f>
        <v>325.14999999999998</v>
      </c>
      <c r="CG35" s="6">
        <f>SUMIFS('PLANO ODONTO'!E:E, 'PLANO ODONTO'!D:D, H35, 'PLANO ODONTO'!G:G, E35)</f>
        <v>14</v>
      </c>
      <c r="CH35" s="6">
        <f t="shared" si="16"/>
        <v>-100.08</v>
      </c>
      <c r="CI35" s="6">
        <f t="shared" si="17"/>
        <v>0</v>
      </c>
      <c r="CJ35" s="6">
        <f t="shared" si="18"/>
        <v>0</v>
      </c>
      <c r="CK35" s="6"/>
      <c r="CL35" s="6"/>
      <c r="CM35" s="6">
        <f t="shared" si="19"/>
        <v>-14</v>
      </c>
      <c r="CN35" s="6">
        <v>3142.35</v>
      </c>
      <c r="CO35" s="1">
        <v>-469.35</v>
      </c>
      <c r="CP35" s="6">
        <v>2673</v>
      </c>
      <c r="CQ35" s="6">
        <v>2992.14</v>
      </c>
      <c r="CR35" s="1">
        <v>8.4374000000000002</v>
      </c>
      <c r="CS35" s="6">
        <v>2992.14</v>
      </c>
      <c r="CT35" s="1">
        <v>239.37</v>
      </c>
      <c r="CU35" s="6">
        <v>2534.94</v>
      </c>
    </row>
    <row r="36" spans="1:99" ht="13.8" hidden="1">
      <c r="A36" s="1" t="str">
        <f ca="1">IFERROR(__xludf.DUMMYFUNCTION("""COMPUTED_VALUE"""),"BRUNA DE JESUS DA SILVA")</f>
        <v>BRUNA DE JESUS DA SILVA</v>
      </c>
      <c r="B36" s="34"/>
      <c r="C36" s="34" t="str">
        <f t="shared" ca="1" si="0"/>
        <v>OK</v>
      </c>
      <c r="D36" s="2">
        <f t="shared" si="1"/>
        <v>2386.0954444444446</v>
      </c>
      <c r="E36" s="34">
        <v>45809</v>
      </c>
      <c r="F36" s="1" t="s">
        <v>145</v>
      </c>
      <c r="G36" s="1">
        <v>3513</v>
      </c>
      <c r="H36" s="1" t="s">
        <v>210</v>
      </c>
      <c r="I36" s="1" t="s">
        <v>211</v>
      </c>
      <c r="J36" s="38">
        <v>45726</v>
      </c>
      <c r="K36" s="6">
        <v>1069.48</v>
      </c>
      <c r="L36" s="1"/>
      <c r="M36" s="6">
        <v>1069.48</v>
      </c>
      <c r="N36" s="6"/>
      <c r="O36" s="6">
        <v>0</v>
      </c>
      <c r="P36" s="6">
        <v>0</v>
      </c>
      <c r="Q36" s="6"/>
      <c r="R36" s="6"/>
      <c r="S36" s="6"/>
      <c r="T36" s="6">
        <v>0</v>
      </c>
      <c r="U36" s="6"/>
      <c r="V36" s="6"/>
      <c r="W36" s="6"/>
      <c r="X36" s="6"/>
      <c r="Y36" s="6">
        <v>0</v>
      </c>
      <c r="Z36" s="6"/>
      <c r="AA36" s="6">
        <v>0</v>
      </c>
      <c r="AB36" s="6">
        <v>0</v>
      </c>
      <c r="AC36" s="6"/>
      <c r="AD36" s="6">
        <v>0</v>
      </c>
      <c r="AE36" s="6">
        <v>0</v>
      </c>
      <c r="AF36" s="6">
        <v>0</v>
      </c>
      <c r="AG36" s="6"/>
      <c r="AH36" s="6"/>
      <c r="AI36" s="6"/>
      <c r="AJ36" s="6">
        <v>0</v>
      </c>
      <c r="AK36" s="6"/>
      <c r="AL36" s="6"/>
      <c r="AM36" s="6">
        <v>0.96</v>
      </c>
      <c r="AN36" s="8">
        <f t="shared" si="2"/>
        <v>1070.44</v>
      </c>
      <c r="AO36" s="6"/>
      <c r="AP36" s="6">
        <v>0</v>
      </c>
      <c r="AQ36" s="6">
        <v>-64.17</v>
      </c>
      <c r="AR36" s="6"/>
      <c r="AS36" s="6"/>
      <c r="AT36" s="6">
        <v>-0.35</v>
      </c>
      <c r="AU36" s="6"/>
      <c r="AV36" s="6">
        <v>-14</v>
      </c>
      <c r="AW36" s="6"/>
      <c r="AX36" s="6"/>
      <c r="AY36" s="6">
        <v>0</v>
      </c>
      <c r="AZ36" s="6"/>
      <c r="BA36" s="6"/>
      <c r="BB36" s="6">
        <v>0</v>
      </c>
      <c r="BC36" s="6">
        <v>-1.71</v>
      </c>
      <c r="BD36" s="6"/>
      <c r="BE36" s="6"/>
      <c r="BF36" s="6">
        <v>0</v>
      </c>
      <c r="BG36" s="6">
        <v>-80.209999999999994</v>
      </c>
      <c r="BH36" s="6">
        <v>0</v>
      </c>
      <c r="BI36" s="6">
        <v>0</v>
      </c>
      <c r="BJ36" s="6"/>
      <c r="BK36" s="6"/>
      <c r="BL36" s="11">
        <f t="shared" si="3"/>
        <v>-160.44</v>
      </c>
      <c r="BM36" s="12">
        <f t="shared" si="4"/>
        <v>910</v>
      </c>
      <c r="BN36" s="13">
        <f t="shared" si="5"/>
        <v>89.123333333333335</v>
      </c>
      <c r="BO36" s="13">
        <f t="shared" si="6"/>
        <v>89.123333333333335</v>
      </c>
      <c r="BP36" s="13">
        <f t="shared" si="7"/>
        <v>29.707777777777778</v>
      </c>
      <c r="BQ36" s="13">
        <f t="shared" si="8"/>
        <v>80.210999999999999</v>
      </c>
      <c r="BR36" s="13">
        <f t="shared" si="9"/>
        <v>21.38</v>
      </c>
      <c r="BS36" s="13">
        <f t="shared" si="10"/>
        <v>665</v>
      </c>
      <c r="BT36" s="13">
        <f t="shared" si="11"/>
        <v>226.52999999999997</v>
      </c>
      <c r="BU36" s="13">
        <f t="shared" si="12"/>
        <v>100.87</v>
      </c>
      <c r="BV36" s="6">
        <f>SUMIFS('SEGURO DE VIDA'!E:E, 'SEGURO DE VIDA'!D:D, H36, 'SEGURO DE VIDA'!G:G, E36)</f>
        <v>13.71</v>
      </c>
      <c r="BW36" s="6">
        <f>SUMIFS(TREINAMENTOS!E:E, TREINAMENTOS!D:D, H36, TREINAMENTOS!G:G, E36)</f>
        <v>0</v>
      </c>
      <c r="BX36" s="6">
        <f>SUMIFS(EXAMES!E:E, EXAMES!D:D, H36, EXAMES!G:G, E36)</f>
        <v>0</v>
      </c>
      <c r="BY36" s="25">
        <f t="shared" si="13"/>
        <v>1315.6554444444446</v>
      </c>
      <c r="BZ36" s="1"/>
      <c r="CA36" s="1" t="s">
        <v>212</v>
      </c>
      <c r="CB36" s="13">
        <f t="shared" si="14"/>
        <v>100.87</v>
      </c>
      <c r="CC36" s="13">
        <f t="shared" si="15"/>
        <v>0</v>
      </c>
      <c r="CD36" s="13">
        <f>SUMIFS(ALIMENTAÇÃO!E:E, ALIMENTAÇÃO!D:D, H36, ALIMENTAÇÃO!G:G, E36)</f>
        <v>665</v>
      </c>
      <c r="CE36" s="6">
        <f>SUMIFS(TRANSPORTE!E:E, TRANSPORTE!D:D, H36, TRANSPORTE!G:G, E36)</f>
        <v>290.7</v>
      </c>
      <c r="CF36" s="6">
        <f>SUMIFS('PLANO DE SAÚDE'!E:E, 'PLANO DE SAÚDE'!D:D, H36, 'PLANO DE SAÚDE'!G:G, E36)</f>
        <v>102.58</v>
      </c>
      <c r="CG36" s="6">
        <f>SUMIFS('PLANO ODONTO'!E:E, 'PLANO ODONTO'!D:D, H36, 'PLANO ODONTO'!G:G, E36)</f>
        <v>14</v>
      </c>
      <c r="CH36" s="6">
        <f t="shared" si="16"/>
        <v>-1.71</v>
      </c>
      <c r="CI36" s="6">
        <f t="shared" si="17"/>
        <v>0</v>
      </c>
      <c r="CJ36" s="6">
        <f t="shared" si="18"/>
        <v>0</v>
      </c>
      <c r="CK36" s="6"/>
      <c r="CL36" s="6"/>
      <c r="CM36" s="6">
        <f t="shared" si="19"/>
        <v>-14</v>
      </c>
      <c r="CN36" s="6">
        <v>1070.44</v>
      </c>
      <c r="CO36" s="1">
        <v>-160.44</v>
      </c>
      <c r="CP36" s="1">
        <v>910</v>
      </c>
      <c r="CQ36" s="6">
        <v>1069.48</v>
      </c>
      <c r="CR36" s="1">
        <v>7.5</v>
      </c>
      <c r="CS36" s="6">
        <v>1069.48</v>
      </c>
      <c r="CT36" s="1">
        <v>21.38</v>
      </c>
      <c r="CU36" s="1">
        <v>462.28</v>
      </c>
    </row>
    <row r="37" spans="1:99" ht="13.8" hidden="1">
      <c r="A37" s="1" t="str">
        <f ca="1">IFERROR(__xludf.DUMMYFUNCTION("""COMPUTED_VALUE"""),"BRUNNO MARQUES ESPOSITO")</f>
        <v>BRUNNO MARQUES ESPOSITO</v>
      </c>
      <c r="B37" s="34"/>
      <c r="C37" s="34" t="str">
        <f t="shared" ca="1" si="0"/>
        <v>OK</v>
      </c>
      <c r="D37" s="2">
        <f t="shared" si="1"/>
        <v>3898.5995869688895</v>
      </c>
      <c r="E37" s="34">
        <v>45809</v>
      </c>
      <c r="F37" s="1" t="s">
        <v>145</v>
      </c>
      <c r="G37" s="1">
        <v>283</v>
      </c>
      <c r="H37" s="1" t="s">
        <v>213</v>
      </c>
      <c r="I37" s="1" t="s">
        <v>157</v>
      </c>
      <c r="J37" s="38">
        <v>44228</v>
      </c>
      <c r="K37" s="6">
        <v>2495.63</v>
      </c>
      <c r="L37" s="1" t="s">
        <v>182</v>
      </c>
      <c r="M37" s="6">
        <v>2246.0700000000002</v>
      </c>
      <c r="N37" s="6"/>
      <c r="O37" s="6">
        <v>0</v>
      </c>
      <c r="P37" s="6">
        <v>0</v>
      </c>
      <c r="Q37" s="6"/>
      <c r="R37" s="6"/>
      <c r="S37" s="6"/>
      <c r="T37" s="6">
        <v>0</v>
      </c>
      <c r="U37" s="6"/>
      <c r="V37" s="6"/>
      <c r="W37" s="6"/>
      <c r="X37" s="6"/>
      <c r="Y37" s="6">
        <v>0</v>
      </c>
      <c r="Z37" s="6"/>
      <c r="AA37" s="6">
        <v>0</v>
      </c>
      <c r="AB37" s="6">
        <v>0</v>
      </c>
      <c r="AC37" s="6"/>
      <c r="AD37" s="6">
        <v>0</v>
      </c>
      <c r="AE37" s="6">
        <v>0</v>
      </c>
      <c r="AF37" s="6">
        <v>0</v>
      </c>
      <c r="AG37" s="6"/>
      <c r="AH37" s="6"/>
      <c r="AI37" s="6"/>
      <c r="AJ37" s="6">
        <v>0</v>
      </c>
      <c r="AK37" s="6"/>
      <c r="AL37" s="6"/>
      <c r="AM37" s="6">
        <v>0.67</v>
      </c>
      <c r="AN37" s="8">
        <f t="shared" si="2"/>
        <v>2246.7400000000002</v>
      </c>
      <c r="AO37" s="6"/>
      <c r="AP37" s="6">
        <v>0</v>
      </c>
      <c r="AQ37" s="6">
        <v>-134.76</v>
      </c>
      <c r="AR37" s="6"/>
      <c r="AS37" s="6"/>
      <c r="AT37" s="6">
        <v>-1.37</v>
      </c>
      <c r="AU37" s="6"/>
      <c r="AV37" s="6">
        <v>0</v>
      </c>
      <c r="AW37" s="6"/>
      <c r="AX37" s="6"/>
      <c r="AY37" s="6">
        <v>0</v>
      </c>
      <c r="AZ37" s="6"/>
      <c r="BA37" s="6"/>
      <c r="BB37" s="6">
        <v>0</v>
      </c>
      <c r="BC37" s="6">
        <v>-2.2400000000000002</v>
      </c>
      <c r="BD37" s="6"/>
      <c r="BE37" s="6"/>
      <c r="BF37" s="6">
        <v>0</v>
      </c>
      <c r="BG37" s="6">
        <v>-184.37</v>
      </c>
      <c r="BH37" s="6">
        <v>0</v>
      </c>
      <c r="BI37" s="6">
        <v>0</v>
      </c>
      <c r="BJ37" s="6"/>
      <c r="BK37" s="6"/>
      <c r="BL37" s="11">
        <f t="shared" si="3"/>
        <v>-322.74</v>
      </c>
      <c r="BM37" s="12">
        <f t="shared" si="4"/>
        <v>1924.0000000000002</v>
      </c>
      <c r="BN37" s="13">
        <f t="shared" si="5"/>
        <v>207.96916666666667</v>
      </c>
      <c r="BO37" s="13">
        <f t="shared" si="6"/>
        <v>207.96916666666667</v>
      </c>
      <c r="BP37" s="13">
        <f t="shared" si="7"/>
        <v>69.323055555555555</v>
      </c>
      <c r="BQ37" s="13">
        <f t="shared" si="8"/>
        <v>182.30819807999998</v>
      </c>
      <c r="BR37" s="13">
        <f t="shared" si="9"/>
        <v>179.68</v>
      </c>
      <c r="BS37" s="13">
        <f t="shared" si="10"/>
        <v>630</v>
      </c>
      <c r="BT37" s="13">
        <f t="shared" si="11"/>
        <v>28.640000000000015</v>
      </c>
      <c r="BU37" s="13">
        <f t="shared" si="12"/>
        <v>132.26</v>
      </c>
      <c r="BV37" s="6">
        <f>SUMIFS('SEGURO DE VIDA'!E:E, 'SEGURO DE VIDA'!D:D, H37, 'SEGURO DE VIDA'!G:G, E37)</f>
        <v>13.71</v>
      </c>
      <c r="BW37" s="6">
        <f>SUMIFS(TREINAMENTOS!E:E, TREINAMENTOS!D:D, H37, TREINAMENTOS!G:G, E37)</f>
        <v>0</v>
      </c>
      <c r="BX37" s="6">
        <f>SUMIFS(EXAMES!E:E, EXAMES!D:D, H37, EXAMES!G:G, E37)</f>
        <v>0</v>
      </c>
      <c r="BY37" s="25">
        <f t="shared" si="13"/>
        <v>1651.8595869688891</v>
      </c>
      <c r="BZ37" s="1"/>
      <c r="CA37" s="1" t="s">
        <v>214</v>
      </c>
      <c r="CB37" s="13">
        <f t="shared" si="14"/>
        <v>132.26</v>
      </c>
      <c r="CC37" s="13">
        <f t="shared" si="15"/>
        <v>0</v>
      </c>
      <c r="CD37" s="13">
        <f>SUMIFS(ALIMENTAÇÃO!E:E, ALIMENTAÇÃO!D:D, H37, ALIMENTAÇÃO!G:G, E37)</f>
        <v>630</v>
      </c>
      <c r="CE37" s="6">
        <f>SUMIFS(TRANSPORTE!E:E, TRANSPORTE!D:D, H37, TRANSPORTE!G:G, E37)</f>
        <v>163.4</v>
      </c>
      <c r="CF37" s="6">
        <f>SUMIFS('PLANO DE SAÚDE'!E:E, 'PLANO DE SAÚDE'!D:D, H37, 'PLANO DE SAÚDE'!G:G, E37)</f>
        <v>134.5</v>
      </c>
      <c r="CG37" s="6">
        <f>SUMIFS('PLANO ODONTO'!E:E, 'PLANO ODONTO'!D:D, H37, 'PLANO ODONTO'!G:G, E37)</f>
        <v>0</v>
      </c>
      <c r="CH37" s="6">
        <f t="shared" si="16"/>
        <v>-2.2400000000000002</v>
      </c>
      <c r="CI37" s="6">
        <f t="shared" si="17"/>
        <v>0</v>
      </c>
      <c r="CJ37" s="6">
        <f t="shared" si="18"/>
        <v>0</v>
      </c>
      <c r="CK37" s="6"/>
      <c r="CL37" s="6"/>
      <c r="CM37" s="6">
        <f t="shared" si="19"/>
        <v>0</v>
      </c>
      <c r="CN37" s="6">
        <v>2246.7399999999998</v>
      </c>
      <c r="CO37" s="1">
        <v>-322.74</v>
      </c>
      <c r="CP37" s="6">
        <v>1924</v>
      </c>
      <c r="CQ37" s="6">
        <v>2246.06</v>
      </c>
      <c r="CR37" s="1">
        <v>8.1167999999999996</v>
      </c>
      <c r="CS37" s="6">
        <v>2246.0700000000002</v>
      </c>
      <c r="CT37" s="1">
        <v>179.68</v>
      </c>
      <c r="CU37" s="6">
        <v>1638.87</v>
      </c>
    </row>
    <row r="38" spans="1:99" ht="13.8" hidden="1">
      <c r="A38" s="1" t="str">
        <f ca="1">IFERROR(__xludf.DUMMYFUNCTION("""COMPUTED_VALUE"""),"BRUNO DE MORAES LIMA")</f>
        <v>BRUNO DE MORAES LIMA</v>
      </c>
      <c r="B38" s="34"/>
      <c r="C38" s="34" t="str">
        <f t="shared" ca="1" si="0"/>
        <v>OK</v>
      </c>
      <c r="D38" s="2">
        <f t="shared" si="1"/>
        <v>3155.9640555555561</v>
      </c>
      <c r="E38" s="34">
        <v>45809</v>
      </c>
      <c r="F38" s="1" t="s">
        <v>145</v>
      </c>
      <c r="G38" s="1">
        <v>3474</v>
      </c>
      <c r="H38" s="1" t="s">
        <v>215</v>
      </c>
      <c r="I38" s="1" t="s">
        <v>216</v>
      </c>
      <c r="J38" s="35">
        <v>45586</v>
      </c>
      <c r="K38" s="6">
        <v>1700</v>
      </c>
      <c r="L38" s="1"/>
      <c r="M38" s="6">
        <v>1700</v>
      </c>
      <c r="N38" s="6"/>
      <c r="O38" s="6">
        <v>0</v>
      </c>
      <c r="P38" s="6">
        <v>0</v>
      </c>
      <c r="Q38" s="6"/>
      <c r="R38" s="6"/>
      <c r="S38" s="6"/>
      <c r="T38" s="6">
        <v>0</v>
      </c>
      <c r="U38" s="6"/>
      <c r="V38" s="6"/>
      <c r="W38" s="6"/>
      <c r="X38" s="6"/>
      <c r="Y38" s="6">
        <v>0</v>
      </c>
      <c r="Z38" s="6"/>
      <c r="AA38" s="6">
        <v>0</v>
      </c>
      <c r="AB38" s="6">
        <v>0</v>
      </c>
      <c r="AC38" s="6"/>
      <c r="AD38" s="6">
        <v>0</v>
      </c>
      <c r="AE38" s="6">
        <v>0</v>
      </c>
      <c r="AF38" s="6">
        <v>0</v>
      </c>
      <c r="AG38" s="6"/>
      <c r="AH38" s="6"/>
      <c r="AI38" s="6"/>
      <c r="AJ38" s="6">
        <v>0</v>
      </c>
      <c r="AK38" s="6"/>
      <c r="AL38" s="6"/>
      <c r="AM38" s="6">
        <v>0.67</v>
      </c>
      <c r="AN38" s="8">
        <f t="shared" si="2"/>
        <v>1700.67</v>
      </c>
      <c r="AO38" s="6"/>
      <c r="AP38" s="6">
        <v>0</v>
      </c>
      <c r="AQ38" s="6">
        <v>-102</v>
      </c>
      <c r="AR38" s="6"/>
      <c r="AS38" s="6"/>
      <c r="AT38" s="6">
        <v>-0.43</v>
      </c>
      <c r="AU38" s="6"/>
      <c r="AV38" s="6">
        <v>-14</v>
      </c>
      <c r="AW38" s="6"/>
      <c r="AX38" s="6"/>
      <c r="AY38" s="6">
        <v>0</v>
      </c>
      <c r="AZ38" s="6"/>
      <c r="BA38" s="6"/>
      <c r="BB38" s="6">
        <v>0</v>
      </c>
      <c r="BC38" s="6">
        <v>-2.0099999999999998</v>
      </c>
      <c r="BD38" s="6"/>
      <c r="BE38" s="6"/>
      <c r="BF38" s="6">
        <v>0</v>
      </c>
      <c r="BG38" s="6">
        <v>-130.22999999999999</v>
      </c>
      <c r="BH38" s="6">
        <v>0</v>
      </c>
      <c r="BI38" s="6">
        <v>0</v>
      </c>
      <c r="BJ38" s="6"/>
      <c r="BK38" s="6"/>
      <c r="BL38" s="11">
        <f t="shared" si="3"/>
        <v>-248.67000000000002</v>
      </c>
      <c r="BM38" s="12">
        <f t="shared" si="4"/>
        <v>1452</v>
      </c>
      <c r="BN38" s="13">
        <f t="shared" si="5"/>
        <v>141.66666666666666</v>
      </c>
      <c r="BO38" s="13">
        <f t="shared" si="6"/>
        <v>141.66666666666666</v>
      </c>
      <c r="BP38" s="13">
        <f t="shared" si="7"/>
        <v>47.222222222222221</v>
      </c>
      <c r="BQ38" s="13">
        <f t="shared" si="8"/>
        <v>130.2285</v>
      </c>
      <c r="BR38" s="13">
        <f t="shared" si="9"/>
        <v>136</v>
      </c>
      <c r="BS38" s="13">
        <f t="shared" si="10"/>
        <v>665</v>
      </c>
      <c r="BT38" s="13">
        <f t="shared" si="11"/>
        <v>61.400000000000006</v>
      </c>
      <c r="BU38" s="13">
        <f t="shared" si="12"/>
        <v>118.39999999999999</v>
      </c>
      <c r="BV38" s="6">
        <f>SUMIFS('SEGURO DE VIDA'!E:E, 'SEGURO DE VIDA'!D:D, H38, 'SEGURO DE VIDA'!G:G, E38)</f>
        <v>13.71</v>
      </c>
      <c r="BW38" s="6">
        <f>SUMIFS(TREINAMENTOS!E:E, TREINAMENTOS!D:D, H38, TREINAMENTOS!G:G, E38)</f>
        <v>0</v>
      </c>
      <c r="BX38" s="6">
        <f>SUMIFS(EXAMES!E:E, EXAMES!D:D, H38, EXAMES!G:G, E38)</f>
        <v>0</v>
      </c>
      <c r="BY38" s="25">
        <f t="shared" si="13"/>
        <v>1455.2940555555558</v>
      </c>
      <c r="BZ38" s="1"/>
      <c r="CA38" s="1" t="s">
        <v>217</v>
      </c>
      <c r="CB38" s="13">
        <f t="shared" si="14"/>
        <v>118.39999999999999</v>
      </c>
      <c r="CC38" s="13">
        <f t="shared" si="15"/>
        <v>0</v>
      </c>
      <c r="CD38" s="13">
        <f>SUMIFS(ALIMENTAÇÃO!E:E, ALIMENTAÇÃO!D:D, H38, ALIMENTAÇÃO!G:G, E38)</f>
        <v>665</v>
      </c>
      <c r="CE38" s="6">
        <f>SUMIFS(TRANSPORTE!E:E, TRANSPORTE!D:D, H38, TRANSPORTE!G:G, E38)</f>
        <v>163.4</v>
      </c>
      <c r="CF38" s="6">
        <f>SUMIFS('PLANO DE SAÚDE'!E:E, 'PLANO DE SAÚDE'!D:D, H38, 'PLANO DE SAÚDE'!G:G, E38)</f>
        <v>120.41</v>
      </c>
      <c r="CG38" s="6">
        <f>SUMIFS('PLANO ODONTO'!E:E, 'PLANO ODONTO'!D:D, H38, 'PLANO ODONTO'!G:G, E38)</f>
        <v>14</v>
      </c>
      <c r="CH38" s="6">
        <f t="shared" si="16"/>
        <v>-2.0099999999999998</v>
      </c>
      <c r="CI38" s="6">
        <f t="shared" si="17"/>
        <v>0</v>
      </c>
      <c r="CJ38" s="6">
        <f t="shared" si="18"/>
        <v>0</v>
      </c>
      <c r="CK38" s="6"/>
      <c r="CL38" s="6"/>
      <c r="CM38" s="6">
        <f t="shared" si="19"/>
        <v>-14</v>
      </c>
      <c r="CN38" s="6">
        <v>1700.67</v>
      </c>
      <c r="CO38" s="1">
        <v>-248.67</v>
      </c>
      <c r="CP38" s="6">
        <v>1452</v>
      </c>
      <c r="CQ38" s="6">
        <v>1700</v>
      </c>
      <c r="CR38" s="1">
        <v>7.6604999999999999</v>
      </c>
      <c r="CS38" s="6">
        <v>1700</v>
      </c>
      <c r="CT38" s="1">
        <v>136</v>
      </c>
      <c r="CU38" s="6">
        <v>1092.8</v>
      </c>
    </row>
    <row r="39" spans="1:99" ht="13.8" hidden="1">
      <c r="A39" s="1" t="str">
        <f ca="1">IFERROR(__xludf.DUMMYFUNCTION("""COMPUTED_VALUE"""),"BRUNO DUTRA DE MACEDO")</f>
        <v>BRUNO DUTRA DE MACEDO</v>
      </c>
      <c r="B39" s="34"/>
      <c r="C39" s="34" t="str">
        <f t="shared" ca="1" si="0"/>
        <v>OK</v>
      </c>
      <c r="D39" s="2">
        <f t="shared" si="1"/>
        <v>3194.7959052766664</v>
      </c>
      <c r="E39" s="34">
        <v>45809</v>
      </c>
      <c r="F39" s="1" t="s">
        <v>145</v>
      </c>
      <c r="G39" s="1">
        <v>3536</v>
      </c>
      <c r="H39" s="1" t="s">
        <v>218</v>
      </c>
      <c r="I39" s="1" t="s">
        <v>205</v>
      </c>
      <c r="J39" s="38">
        <v>45790</v>
      </c>
      <c r="K39" s="6">
        <v>1518</v>
      </c>
      <c r="L39" s="1"/>
      <c r="M39" s="6">
        <v>1518</v>
      </c>
      <c r="N39" s="6"/>
      <c r="O39" s="6">
        <v>93.53</v>
      </c>
      <c r="P39" s="6">
        <v>0</v>
      </c>
      <c r="Q39" s="6"/>
      <c r="R39" s="6"/>
      <c r="S39" s="6"/>
      <c r="T39" s="6">
        <v>0</v>
      </c>
      <c r="U39" s="6"/>
      <c r="V39" s="6"/>
      <c r="W39" s="6"/>
      <c r="X39" s="6"/>
      <c r="Y39" s="6">
        <v>0</v>
      </c>
      <c r="Z39" s="6"/>
      <c r="AA39" s="6">
        <v>0</v>
      </c>
      <c r="AB39" s="6">
        <v>0</v>
      </c>
      <c r="AC39" s="6"/>
      <c r="AD39" s="6">
        <v>0</v>
      </c>
      <c r="AE39" s="6">
        <v>0</v>
      </c>
      <c r="AF39" s="6">
        <v>23.38</v>
      </c>
      <c r="AG39" s="6"/>
      <c r="AH39" s="6"/>
      <c r="AI39" s="6"/>
      <c r="AJ39" s="6">
        <v>0</v>
      </c>
      <c r="AK39" s="6"/>
      <c r="AL39" s="6"/>
      <c r="AM39" s="6">
        <v>0.08</v>
      </c>
      <c r="AN39" s="8">
        <f t="shared" si="2"/>
        <v>1634.99</v>
      </c>
      <c r="AO39" s="6"/>
      <c r="AP39" s="6">
        <v>0</v>
      </c>
      <c r="AQ39" s="6">
        <v>0</v>
      </c>
      <c r="AR39" s="6"/>
      <c r="AS39" s="6"/>
      <c r="AT39" s="6">
        <v>-0.36</v>
      </c>
      <c r="AU39" s="6"/>
      <c r="AV39" s="6">
        <v>-14</v>
      </c>
      <c r="AW39" s="6"/>
      <c r="AX39" s="6"/>
      <c r="AY39" s="6">
        <v>0</v>
      </c>
      <c r="AZ39" s="6"/>
      <c r="BA39" s="6"/>
      <c r="BB39" s="6">
        <v>0</v>
      </c>
      <c r="BC39" s="6">
        <v>-1.26</v>
      </c>
      <c r="BD39" s="6"/>
      <c r="BE39" s="6"/>
      <c r="BF39" s="6">
        <v>0</v>
      </c>
      <c r="BG39" s="6">
        <v>-124.37</v>
      </c>
      <c r="BH39" s="6">
        <v>0</v>
      </c>
      <c r="BI39" s="6">
        <v>0</v>
      </c>
      <c r="BJ39" s="6"/>
      <c r="BK39" s="6"/>
      <c r="BL39" s="11">
        <f t="shared" si="3"/>
        <v>-139.99</v>
      </c>
      <c r="BM39" s="12">
        <f t="shared" si="4"/>
        <v>1495</v>
      </c>
      <c r="BN39" s="13">
        <f t="shared" si="5"/>
        <v>126.5</v>
      </c>
      <c r="BO39" s="13">
        <f t="shared" si="6"/>
        <v>126.5</v>
      </c>
      <c r="BP39" s="13">
        <f t="shared" si="7"/>
        <v>42.166666666666664</v>
      </c>
      <c r="BQ39" s="13">
        <f t="shared" si="8"/>
        <v>124.36923861000001</v>
      </c>
      <c r="BR39" s="13">
        <f t="shared" si="9"/>
        <v>130.79</v>
      </c>
      <c r="BS39" s="13">
        <f t="shared" si="10"/>
        <v>665</v>
      </c>
      <c r="BT39" s="13">
        <f t="shared" si="11"/>
        <v>256.5</v>
      </c>
      <c r="BU39" s="13">
        <f t="shared" si="12"/>
        <v>74.27</v>
      </c>
      <c r="BV39" s="6">
        <f>SUMIFS('SEGURO DE VIDA'!E:E, 'SEGURO DE VIDA'!D:D, H39, 'SEGURO DE VIDA'!G:G, E39)</f>
        <v>13.71</v>
      </c>
      <c r="BW39" s="6">
        <f>SUMIFS(TREINAMENTOS!E:E, TREINAMENTOS!D:D, H39, TREINAMENTOS!G:G, E39)</f>
        <v>0</v>
      </c>
      <c r="BX39" s="6">
        <f>SUMIFS(EXAMES!E:E, EXAMES!D:D, H39, EXAMES!G:G, E39)</f>
        <v>0</v>
      </c>
      <c r="BY39" s="25">
        <f t="shared" si="13"/>
        <v>1559.8059052766666</v>
      </c>
      <c r="BZ39" s="1"/>
      <c r="CA39" s="1" t="s">
        <v>219</v>
      </c>
      <c r="CB39" s="13">
        <f t="shared" si="14"/>
        <v>74.27</v>
      </c>
      <c r="CC39" s="13">
        <f t="shared" si="15"/>
        <v>0</v>
      </c>
      <c r="CD39" s="13">
        <f>SUMIFS(ALIMENTAÇÃO!E:E, ALIMENTAÇÃO!D:D, H39, ALIMENTAÇÃO!G:G, E39)</f>
        <v>665</v>
      </c>
      <c r="CE39" s="6">
        <f>SUMIFS(TRANSPORTE!E:E, TRANSPORTE!D:D, H39, TRANSPORTE!G:G, E39)</f>
        <v>256.5</v>
      </c>
      <c r="CF39" s="6">
        <f>SUMIFS('PLANO DE SAÚDE'!E:E, 'PLANO DE SAÚDE'!D:D, H39, 'PLANO DE SAÚDE'!G:G, E39)</f>
        <v>75.53</v>
      </c>
      <c r="CG39" s="6">
        <f>SUMIFS('PLANO ODONTO'!E:E, 'PLANO ODONTO'!D:D, H39, 'PLANO ODONTO'!G:G, E39)</f>
        <v>14</v>
      </c>
      <c r="CH39" s="6">
        <f t="shared" si="16"/>
        <v>-1.26</v>
      </c>
      <c r="CI39" s="6">
        <f t="shared" si="17"/>
        <v>0</v>
      </c>
      <c r="CJ39" s="6">
        <f t="shared" si="18"/>
        <v>0</v>
      </c>
      <c r="CK39" s="6"/>
      <c r="CL39" s="6"/>
      <c r="CM39" s="6">
        <f t="shared" si="19"/>
        <v>-14</v>
      </c>
      <c r="CN39" s="6">
        <v>1634.99</v>
      </c>
      <c r="CO39" s="1">
        <v>-139.99</v>
      </c>
      <c r="CP39" s="6">
        <v>1495</v>
      </c>
      <c r="CQ39" s="6">
        <v>1634.91</v>
      </c>
      <c r="CR39" s="1">
        <v>7.6071</v>
      </c>
      <c r="CS39" s="6">
        <v>1634.91</v>
      </c>
      <c r="CT39" s="1">
        <v>130.79</v>
      </c>
      <c r="CU39" s="6">
        <v>1027.71</v>
      </c>
    </row>
    <row r="40" spans="1:99" ht="13.8" hidden="1">
      <c r="A40" s="1" t="str">
        <f ca="1">IFERROR(__xludf.DUMMYFUNCTION("""COMPUTED_VALUE"""),"CARLOS DA SILVA SANTOS")</f>
        <v>CARLOS DA SILVA SANTOS</v>
      </c>
      <c r="B40" s="34"/>
      <c r="C40" s="34" t="str">
        <f t="shared" ca="1" si="0"/>
        <v>OK</v>
      </c>
      <c r="D40" s="2">
        <f t="shared" si="1"/>
        <v>2789.336666666667</v>
      </c>
      <c r="E40" s="34">
        <v>45809</v>
      </c>
      <c r="F40" s="1" t="s">
        <v>145</v>
      </c>
      <c r="G40" s="1">
        <v>3438</v>
      </c>
      <c r="H40" s="1" t="s">
        <v>220</v>
      </c>
      <c r="I40" s="1" t="s">
        <v>205</v>
      </c>
      <c r="J40" s="38">
        <v>45397</v>
      </c>
      <c r="K40" s="6">
        <v>1518</v>
      </c>
      <c r="L40" s="1"/>
      <c r="M40" s="6">
        <v>1518</v>
      </c>
      <c r="N40" s="6"/>
      <c r="O40" s="6">
        <v>0</v>
      </c>
      <c r="P40" s="6">
        <v>0</v>
      </c>
      <c r="Q40" s="6"/>
      <c r="R40" s="6"/>
      <c r="S40" s="6"/>
      <c r="T40" s="6">
        <v>0</v>
      </c>
      <c r="U40" s="6"/>
      <c r="V40" s="6"/>
      <c r="W40" s="6"/>
      <c r="X40" s="6"/>
      <c r="Y40" s="6">
        <v>0</v>
      </c>
      <c r="Z40" s="6"/>
      <c r="AA40" s="6">
        <v>0</v>
      </c>
      <c r="AB40" s="6">
        <v>0</v>
      </c>
      <c r="AC40" s="6"/>
      <c r="AD40" s="6">
        <v>0</v>
      </c>
      <c r="AE40" s="6">
        <v>0</v>
      </c>
      <c r="AF40" s="6">
        <v>0</v>
      </c>
      <c r="AG40" s="6"/>
      <c r="AH40" s="6"/>
      <c r="AI40" s="6"/>
      <c r="AJ40" s="6">
        <v>0</v>
      </c>
      <c r="AK40" s="6"/>
      <c r="AL40" s="6"/>
      <c r="AM40" s="6">
        <v>0.95</v>
      </c>
      <c r="AN40" s="8">
        <f t="shared" si="2"/>
        <v>1518.95</v>
      </c>
      <c r="AO40" s="6"/>
      <c r="AP40" s="6">
        <v>0</v>
      </c>
      <c r="AQ40" s="6">
        <v>-91.08</v>
      </c>
      <c r="AR40" s="6"/>
      <c r="AS40" s="6"/>
      <c r="AT40" s="6">
        <v>-0.02</v>
      </c>
      <c r="AU40" s="6"/>
      <c r="AV40" s="6">
        <v>0</v>
      </c>
      <c r="AW40" s="6"/>
      <c r="AX40" s="6"/>
      <c r="AY40" s="6">
        <v>0</v>
      </c>
      <c r="AZ40" s="6"/>
      <c r="BA40" s="6"/>
      <c r="BB40" s="6">
        <v>0</v>
      </c>
      <c r="BC40" s="6">
        <v>0</v>
      </c>
      <c r="BD40" s="6"/>
      <c r="BE40" s="6"/>
      <c r="BF40" s="6">
        <v>0</v>
      </c>
      <c r="BG40" s="6">
        <v>-113.85</v>
      </c>
      <c r="BH40" s="6">
        <v>0</v>
      </c>
      <c r="BI40" s="6">
        <v>0</v>
      </c>
      <c r="BJ40" s="6"/>
      <c r="BK40" s="6"/>
      <c r="BL40" s="11">
        <f t="shared" si="3"/>
        <v>-204.95</v>
      </c>
      <c r="BM40" s="12">
        <f t="shared" si="4"/>
        <v>1314</v>
      </c>
      <c r="BN40" s="13">
        <f t="shared" si="5"/>
        <v>126.5</v>
      </c>
      <c r="BO40" s="13">
        <f t="shared" si="6"/>
        <v>126.5</v>
      </c>
      <c r="BP40" s="13">
        <f t="shared" si="7"/>
        <v>42.166666666666664</v>
      </c>
      <c r="BQ40" s="13">
        <f t="shared" si="8"/>
        <v>113.85</v>
      </c>
      <c r="BR40" s="13">
        <f t="shared" si="9"/>
        <v>121.44</v>
      </c>
      <c r="BS40" s="13">
        <f t="shared" si="10"/>
        <v>595</v>
      </c>
      <c r="BT40" s="13">
        <f t="shared" si="11"/>
        <v>131.22000000000003</v>
      </c>
      <c r="BU40" s="13">
        <f t="shared" si="12"/>
        <v>0</v>
      </c>
      <c r="BV40" s="6">
        <f>SUMIFS('SEGURO DE VIDA'!E:E, 'SEGURO DE VIDA'!D:D, H40, 'SEGURO DE VIDA'!G:G, E40)</f>
        <v>13.71</v>
      </c>
      <c r="BW40" s="6">
        <f>SUMIFS(TREINAMENTOS!E:E, TREINAMENTOS!D:D, H40, TREINAMENTOS!G:G, E40)</f>
        <v>0</v>
      </c>
      <c r="BX40" s="6">
        <f>SUMIFS(EXAMES!E:E, EXAMES!D:D, H40, EXAMES!G:G, E40)</f>
        <v>0</v>
      </c>
      <c r="BY40" s="25">
        <f t="shared" si="13"/>
        <v>1270.3866666666668</v>
      </c>
      <c r="BZ40" s="1"/>
      <c r="CA40" s="1" t="s">
        <v>220</v>
      </c>
      <c r="CB40" s="13">
        <f t="shared" si="14"/>
        <v>0</v>
      </c>
      <c r="CC40" s="13">
        <f t="shared" si="15"/>
        <v>0</v>
      </c>
      <c r="CD40" s="13">
        <f>SUMIFS(ALIMENTAÇÃO!E:E, ALIMENTAÇÃO!D:D, H40, ALIMENTAÇÃO!G:G, E40)</f>
        <v>595</v>
      </c>
      <c r="CE40" s="6">
        <f>SUMIFS(TRANSPORTE!E:E, TRANSPORTE!D:D, H40, TRANSPORTE!G:G, E40)</f>
        <v>222.3</v>
      </c>
      <c r="CF40" s="6">
        <f>SUMIFS('PLANO DE SAÚDE'!E:E, 'PLANO DE SAÚDE'!D:D, H40, 'PLANO DE SAÚDE'!G:G, E40)</f>
        <v>0</v>
      </c>
      <c r="CG40" s="6">
        <f>SUMIFS('PLANO ODONTO'!E:E, 'PLANO ODONTO'!D:D, H40, 'PLANO ODONTO'!G:G, E40)</f>
        <v>0</v>
      </c>
      <c r="CH40" s="6">
        <f t="shared" si="16"/>
        <v>0</v>
      </c>
      <c r="CI40" s="6">
        <f t="shared" si="17"/>
        <v>0</v>
      </c>
      <c r="CJ40" s="6">
        <f t="shared" si="18"/>
        <v>0</v>
      </c>
      <c r="CK40" s="6"/>
      <c r="CL40" s="6"/>
      <c r="CM40" s="6">
        <f t="shared" si="19"/>
        <v>0</v>
      </c>
      <c r="CN40" s="6">
        <v>1518.95</v>
      </c>
      <c r="CO40" s="1">
        <v>-204.95</v>
      </c>
      <c r="CP40" s="6">
        <v>1314</v>
      </c>
      <c r="CQ40" s="6">
        <v>1518</v>
      </c>
      <c r="CR40" s="1">
        <v>7.5</v>
      </c>
      <c r="CS40" s="6">
        <v>1518</v>
      </c>
      <c r="CT40" s="1">
        <v>121.44</v>
      </c>
      <c r="CU40" s="1">
        <v>910.8</v>
      </c>
    </row>
    <row r="41" spans="1:99" ht="13.8" hidden="1">
      <c r="A41" s="1" t="str">
        <f ca="1">IFERROR(__xludf.DUMMYFUNCTION("""COMPUTED_VALUE"""),"CARLOS EDUARDO DE MORAIS RODRIGUES JUNIOR")</f>
        <v>CARLOS EDUARDO DE MORAIS RODRIGUES JUNIOR</v>
      </c>
      <c r="B41" s="34"/>
      <c r="C41" s="34" t="str">
        <f t="shared" ca="1" si="0"/>
        <v>OK</v>
      </c>
      <c r="D41" s="2">
        <f t="shared" si="1"/>
        <v>1165.6433333333334</v>
      </c>
      <c r="E41" s="34">
        <v>45809</v>
      </c>
      <c r="F41" s="1" t="s">
        <v>145</v>
      </c>
      <c r="G41" s="1">
        <v>3555</v>
      </c>
      <c r="H41" s="1" t="s">
        <v>221</v>
      </c>
      <c r="I41" s="1" t="s">
        <v>165</v>
      </c>
      <c r="J41" s="38">
        <v>45831</v>
      </c>
      <c r="K41" s="6">
        <v>750</v>
      </c>
      <c r="L41" s="1"/>
      <c r="M41" s="6">
        <v>200</v>
      </c>
      <c r="N41" s="6"/>
      <c r="O41" s="6">
        <v>0</v>
      </c>
      <c r="P41" s="6">
        <v>0</v>
      </c>
      <c r="Q41" s="6"/>
      <c r="R41" s="6"/>
      <c r="S41" s="6"/>
      <c r="T41" s="6">
        <v>0</v>
      </c>
      <c r="U41" s="6"/>
      <c r="V41" s="6"/>
      <c r="W41" s="6"/>
      <c r="X41" s="6"/>
      <c r="Y41" s="6">
        <v>0</v>
      </c>
      <c r="Z41" s="6"/>
      <c r="AA41" s="6">
        <v>0</v>
      </c>
      <c r="AB41" s="6">
        <v>0</v>
      </c>
      <c r="AC41" s="6"/>
      <c r="AD41" s="6">
        <v>0</v>
      </c>
      <c r="AE41" s="6">
        <v>0</v>
      </c>
      <c r="AF41" s="6">
        <v>0</v>
      </c>
      <c r="AG41" s="6"/>
      <c r="AH41" s="6"/>
      <c r="AI41" s="6"/>
      <c r="AJ41" s="6">
        <v>0</v>
      </c>
      <c r="AK41" s="6"/>
      <c r="AL41" s="6"/>
      <c r="AM41" s="6">
        <v>0</v>
      </c>
      <c r="AN41" s="8">
        <f t="shared" si="2"/>
        <v>200</v>
      </c>
      <c r="AO41" s="6"/>
      <c r="AP41" s="6">
        <v>0</v>
      </c>
      <c r="AQ41" s="6">
        <v>0</v>
      </c>
      <c r="AR41" s="6"/>
      <c r="AS41" s="6"/>
      <c r="AT41" s="6">
        <v>0</v>
      </c>
      <c r="AU41" s="6"/>
      <c r="AV41" s="6">
        <v>0</v>
      </c>
      <c r="AW41" s="6"/>
      <c r="AX41" s="6"/>
      <c r="AY41" s="6">
        <v>0</v>
      </c>
      <c r="AZ41" s="6"/>
      <c r="BA41" s="6"/>
      <c r="BB41" s="6">
        <v>0</v>
      </c>
      <c r="BC41" s="6">
        <v>0</v>
      </c>
      <c r="BD41" s="6"/>
      <c r="BE41" s="6"/>
      <c r="BF41" s="6">
        <v>0</v>
      </c>
      <c r="BG41" s="6">
        <v>0</v>
      </c>
      <c r="BH41" s="6">
        <v>0</v>
      </c>
      <c r="BI41" s="6">
        <v>0</v>
      </c>
      <c r="BJ41" s="6"/>
      <c r="BK41" s="6"/>
      <c r="BL41" s="11">
        <f t="shared" si="3"/>
        <v>0</v>
      </c>
      <c r="BM41" s="12">
        <f t="shared" si="4"/>
        <v>200</v>
      </c>
      <c r="BN41" s="13">
        <f t="shared" si="5"/>
        <v>62.5</v>
      </c>
      <c r="BO41" s="13">
        <f t="shared" si="6"/>
        <v>62.5</v>
      </c>
      <c r="BP41" s="13">
        <f t="shared" si="7"/>
        <v>20.833333333333332</v>
      </c>
      <c r="BQ41" s="13">
        <f t="shared" si="8"/>
        <v>0</v>
      </c>
      <c r="BR41" s="13">
        <f t="shared" si="9"/>
        <v>0</v>
      </c>
      <c r="BS41" s="13">
        <f t="shared" si="10"/>
        <v>210</v>
      </c>
      <c r="BT41" s="13">
        <f t="shared" si="11"/>
        <v>65.8</v>
      </c>
      <c r="BU41" s="13">
        <f t="shared" si="12"/>
        <v>0</v>
      </c>
      <c r="BV41" s="6">
        <f>SUMIFS('SEGURO DE VIDA'!E:E, 'SEGURO DE VIDA'!D:D, H41, 'SEGURO DE VIDA'!G:G, E41)</f>
        <v>0</v>
      </c>
      <c r="BW41" s="6">
        <f>SUMIFS(TREINAMENTOS!E:E, TREINAMENTOS!D:D, H41, TREINAMENTOS!G:G, E41)</f>
        <v>0</v>
      </c>
      <c r="BX41" s="6">
        <f>SUMIFS(EXAMES!E:E, EXAMES!D:D, H41, EXAMES!G:G, E41)</f>
        <v>544.01</v>
      </c>
      <c r="BY41" s="25">
        <f t="shared" si="13"/>
        <v>965.64333333333343</v>
      </c>
      <c r="BZ41" s="1"/>
      <c r="CA41" s="1" t="s">
        <v>221</v>
      </c>
      <c r="CB41" s="13">
        <f t="shared" si="14"/>
        <v>0</v>
      </c>
      <c r="CC41" s="13">
        <f t="shared" si="15"/>
        <v>0</v>
      </c>
      <c r="CD41" s="13">
        <f>SUMIFS(ALIMENTAÇÃO!E:E, ALIMENTAÇÃO!D:D, H41, ALIMENTAÇÃO!G:G, E41)</f>
        <v>210</v>
      </c>
      <c r="CE41" s="6">
        <f>SUMIFS(TRANSPORTE!E:E, TRANSPORTE!D:D, H41, TRANSPORTE!G:G, E41)</f>
        <v>65.8</v>
      </c>
      <c r="CF41" s="6">
        <f>SUMIFS('PLANO DE SAÚDE'!E:E, 'PLANO DE SAÚDE'!D:D, H41, 'PLANO DE SAÚDE'!G:G, E41)</f>
        <v>0</v>
      </c>
      <c r="CG41" s="6">
        <f>SUMIFS('PLANO ODONTO'!E:E, 'PLANO ODONTO'!D:D, H41, 'PLANO ODONTO'!G:G, E41)</f>
        <v>0</v>
      </c>
      <c r="CH41" s="6">
        <f t="shared" si="16"/>
        <v>0</v>
      </c>
      <c r="CI41" s="6">
        <f t="shared" si="17"/>
        <v>0</v>
      </c>
      <c r="CJ41" s="6">
        <f t="shared" si="18"/>
        <v>0</v>
      </c>
      <c r="CK41" s="6"/>
      <c r="CL41" s="6"/>
      <c r="CM41" s="6">
        <f t="shared" si="19"/>
        <v>0</v>
      </c>
      <c r="CN41" s="1">
        <v>200</v>
      </c>
      <c r="CO41" s="1">
        <v>0</v>
      </c>
      <c r="CP41" s="1">
        <v>200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</row>
    <row r="42" spans="1:99" ht="13.8" hidden="1">
      <c r="A42" s="1" t="str">
        <f ca="1">IFERROR(__xludf.DUMMYFUNCTION("""COMPUTED_VALUE"""),"CARLOS EDUARDO SILVA DE SOUZA")</f>
        <v>CARLOS EDUARDO SILVA DE SOUZA</v>
      </c>
      <c r="B42" s="34"/>
      <c r="C42" s="34" t="str">
        <f t="shared" ca="1" si="0"/>
        <v>OK</v>
      </c>
      <c r="D42" s="2">
        <f t="shared" si="1"/>
        <v>3359.04</v>
      </c>
      <c r="E42" s="34">
        <v>45809</v>
      </c>
      <c r="F42" s="1" t="s">
        <v>145</v>
      </c>
      <c r="G42" s="1">
        <v>352</v>
      </c>
      <c r="H42" s="1" t="s">
        <v>222</v>
      </c>
      <c r="I42" s="1" t="s">
        <v>151</v>
      </c>
      <c r="J42" s="38">
        <v>44746</v>
      </c>
      <c r="K42" s="6">
        <v>1800</v>
      </c>
      <c r="L42" s="1"/>
      <c r="M42" s="6">
        <v>1800</v>
      </c>
      <c r="N42" s="6"/>
      <c r="O42" s="6">
        <v>0</v>
      </c>
      <c r="P42" s="6">
        <v>0</v>
      </c>
      <c r="Q42" s="6"/>
      <c r="R42" s="6"/>
      <c r="S42" s="6"/>
      <c r="T42" s="6">
        <v>0</v>
      </c>
      <c r="U42" s="6"/>
      <c r="V42" s="6"/>
      <c r="W42" s="6"/>
      <c r="X42" s="6"/>
      <c r="Y42" s="6">
        <v>0</v>
      </c>
      <c r="Z42" s="6"/>
      <c r="AA42" s="6">
        <v>0</v>
      </c>
      <c r="AB42" s="6">
        <v>0</v>
      </c>
      <c r="AC42" s="6"/>
      <c r="AD42" s="6">
        <v>0</v>
      </c>
      <c r="AE42" s="6">
        <v>0</v>
      </c>
      <c r="AF42" s="6">
        <v>0</v>
      </c>
      <c r="AG42" s="6"/>
      <c r="AH42" s="6"/>
      <c r="AI42" s="6"/>
      <c r="AJ42" s="6">
        <v>65</v>
      </c>
      <c r="AK42" s="6"/>
      <c r="AL42" s="6"/>
      <c r="AM42" s="6">
        <v>0.2</v>
      </c>
      <c r="AN42" s="8">
        <f t="shared" si="2"/>
        <v>1865.2</v>
      </c>
      <c r="AO42" s="6"/>
      <c r="AP42" s="6">
        <v>0</v>
      </c>
      <c r="AQ42" s="6">
        <v>-108</v>
      </c>
      <c r="AR42" s="6"/>
      <c r="AS42" s="6"/>
      <c r="AT42" s="6">
        <v>-0.97</v>
      </c>
      <c r="AU42" s="6"/>
      <c r="AV42" s="6">
        <v>0</v>
      </c>
      <c r="AW42" s="6"/>
      <c r="AX42" s="6"/>
      <c r="AY42" s="6">
        <v>0</v>
      </c>
      <c r="AZ42" s="6"/>
      <c r="BA42" s="6"/>
      <c r="BB42" s="6">
        <v>0</v>
      </c>
      <c r="BC42" s="6">
        <v>0</v>
      </c>
      <c r="BD42" s="6"/>
      <c r="BE42" s="6"/>
      <c r="BF42" s="6">
        <v>0</v>
      </c>
      <c r="BG42" s="6">
        <v>-139.22999999999999</v>
      </c>
      <c r="BH42" s="6">
        <v>0</v>
      </c>
      <c r="BI42" s="6">
        <v>0</v>
      </c>
      <c r="BJ42" s="6"/>
      <c r="BK42" s="6"/>
      <c r="BL42" s="11">
        <f t="shared" si="3"/>
        <v>-248.2</v>
      </c>
      <c r="BM42" s="12">
        <f t="shared" si="4"/>
        <v>1617</v>
      </c>
      <c r="BN42" s="13">
        <f t="shared" si="5"/>
        <v>150</v>
      </c>
      <c r="BO42" s="13">
        <f t="shared" si="6"/>
        <v>150</v>
      </c>
      <c r="BP42" s="13">
        <f t="shared" si="7"/>
        <v>50</v>
      </c>
      <c r="BQ42" s="13">
        <f t="shared" si="8"/>
        <v>139.22999999999999</v>
      </c>
      <c r="BR42" s="13">
        <f t="shared" si="9"/>
        <v>144</v>
      </c>
      <c r="BS42" s="13">
        <f t="shared" si="10"/>
        <v>630</v>
      </c>
      <c r="BT42" s="13">
        <f t="shared" si="11"/>
        <v>216.89999999999998</v>
      </c>
      <c r="BU42" s="13">
        <f t="shared" si="12"/>
        <v>0</v>
      </c>
      <c r="BV42" s="6">
        <f>SUMIFS('SEGURO DE VIDA'!E:E, 'SEGURO DE VIDA'!D:D, H42, 'SEGURO DE VIDA'!G:G, E42)</f>
        <v>13.71</v>
      </c>
      <c r="BW42" s="6">
        <f>SUMIFS(TREINAMENTOS!E:E, TREINAMENTOS!D:D, H42, TREINAMENTOS!G:G, E42)</f>
        <v>0</v>
      </c>
      <c r="BX42" s="6">
        <f>SUMIFS(EXAMES!E:E, EXAMES!D:D, H42, EXAMES!G:G, E42)</f>
        <v>0</v>
      </c>
      <c r="BY42" s="25">
        <f t="shared" si="13"/>
        <v>1493.8400000000001</v>
      </c>
      <c r="BZ42" s="1"/>
      <c r="CA42" s="1" t="s">
        <v>222</v>
      </c>
      <c r="CB42" s="13">
        <f t="shared" si="14"/>
        <v>0</v>
      </c>
      <c r="CC42" s="13">
        <f t="shared" si="15"/>
        <v>0</v>
      </c>
      <c r="CD42" s="13">
        <f>SUMIFS(ALIMENTAÇÃO!E:E, ALIMENTAÇÃO!D:D, H42, ALIMENTAÇÃO!G:G, E42)</f>
        <v>630</v>
      </c>
      <c r="CE42" s="6">
        <f>SUMIFS(TRANSPORTE!E:E, TRANSPORTE!D:D, H42, TRANSPORTE!G:G, E42)</f>
        <v>324.89999999999998</v>
      </c>
      <c r="CF42" s="6">
        <f>SUMIFS('PLANO DE SAÚDE'!E:E, 'PLANO DE SAÚDE'!D:D, H42, 'PLANO DE SAÚDE'!G:G, E42)</f>
        <v>0</v>
      </c>
      <c r="CG42" s="6">
        <f>SUMIFS('PLANO ODONTO'!E:E, 'PLANO ODONTO'!D:D, H42, 'PLANO ODONTO'!G:G, E42)</f>
        <v>0</v>
      </c>
      <c r="CH42" s="6">
        <f t="shared" si="16"/>
        <v>0</v>
      </c>
      <c r="CI42" s="6">
        <f t="shared" si="17"/>
        <v>0</v>
      </c>
      <c r="CJ42" s="6">
        <f t="shared" si="18"/>
        <v>0</v>
      </c>
      <c r="CK42" s="6"/>
      <c r="CL42" s="6"/>
      <c r="CM42" s="6">
        <f t="shared" si="19"/>
        <v>0</v>
      </c>
      <c r="CN42" s="6">
        <v>1865.2</v>
      </c>
      <c r="CO42" s="1">
        <v>-248.2</v>
      </c>
      <c r="CP42" s="6">
        <v>1617</v>
      </c>
      <c r="CQ42" s="6">
        <v>1800</v>
      </c>
      <c r="CR42" s="1">
        <v>7.7350000000000003</v>
      </c>
      <c r="CS42" s="6">
        <v>1800</v>
      </c>
      <c r="CT42" s="1">
        <v>144</v>
      </c>
      <c r="CU42" s="6">
        <v>1092</v>
      </c>
    </row>
    <row r="43" spans="1:99" ht="13.8" hidden="1">
      <c r="A43" s="1" t="str">
        <f ca="1">IFERROR(__xludf.DUMMYFUNCTION("""COMPUTED_VALUE"""),"CARLOS GOMES DA SILVA")</f>
        <v>CARLOS GOMES DA SILVA</v>
      </c>
      <c r="B43" s="34"/>
      <c r="C43" s="34" t="str">
        <f t="shared" ca="1" si="0"/>
        <v>OK</v>
      </c>
      <c r="D43" s="2">
        <f t="shared" si="1"/>
        <v>4718.7024666666666</v>
      </c>
      <c r="E43" s="34">
        <v>45809</v>
      </c>
      <c r="F43" s="1" t="s">
        <v>179</v>
      </c>
      <c r="G43" s="1">
        <v>10</v>
      </c>
      <c r="H43" s="1" t="s">
        <v>223</v>
      </c>
      <c r="I43" s="1" t="s">
        <v>224</v>
      </c>
      <c r="J43" s="38">
        <v>43558</v>
      </c>
      <c r="K43" s="6">
        <v>3045.48</v>
      </c>
      <c r="L43" s="1" t="s">
        <v>182</v>
      </c>
      <c r="M43" s="6">
        <v>1928.8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597.69000000000005</v>
      </c>
      <c r="AD43" s="6">
        <v>0</v>
      </c>
      <c r="AE43" s="6">
        <v>0</v>
      </c>
      <c r="AF43" s="6">
        <v>88.55</v>
      </c>
      <c r="AG43" s="6"/>
      <c r="AH43" s="6"/>
      <c r="AI43" s="6"/>
      <c r="AJ43" s="6"/>
      <c r="AK43" s="6"/>
      <c r="AL43" s="6"/>
      <c r="AM43" s="6">
        <v>0.17</v>
      </c>
      <c r="AN43" s="8">
        <f t="shared" si="2"/>
        <v>2615.21</v>
      </c>
      <c r="AO43" s="6"/>
      <c r="AP43" s="6">
        <v>-7.35</v>
      </c>
      <c r="AQ43" s="6">
        <v>-182.73</v>
      </c>
      <c r="AR43" s="6">
        <v>0</v>
      </c>
      <c r="AS43" s="6"/>
      <c r="AT43" s="6">
        <v>-0.98</v>
      </c>
      <c r="AU43" s="6"/>
      <c r="AV43" s="6">
        <v>0</v>
      </c>
      <c r="AW43" s="6"/>
      <c r="AX43" s="6"/>
      <c r="AY43" s="6"/>
      <c r="AZ43" s="6"/>
      <c r="BA43" s="6"/>
      <c r="BB43" s="6">
        <v>0</v>
      </c>
      <c r="BC43" s="6">
        <v>0</v>
      </c>
      <c r="BD43" s="6">
        <v>0</v>
      </c>
      <c r="BE43" s="6"/>
      <c r="BF43" s="6"/>
      <c r="BG43" s="6">
        <v>-258.86</v>
      </c>
      <c r="BH43" s="6">
        <v>0</v>
      </c>
      <c r="BI43" s="6"/>
      <c r="BJ43" s="6"/>
      <c r="BK43" s="6"/>
      <c r="BL43" s="11">
        <f t="shared" si="3"/>
        <v>-449.91999999999996</v>
      </c>
      <c r="BM43" s="12">
        <f t="shared" si="4"/>
        <v>2165.29</v>
      </c>
      <c r="BN43" s="13">
        <f t="shared" si="5"/>
        <v>253.79</v>
      </c>
      <c r="BO43" s="13">
        <f t="shared" si="6"/>
        <v>253.79</v>
      </c>
      <c r="BP43" s="13">
        <f t="shared" si="7"/>
        <v>84.596666666666664</v>
      </c>
      <c r="BQ43" s="13">
        <f t="shared" si="8"/>
        <v>258.86580000000004</v>
      </c>
      <c r="BR43" s="13">
        <f t="shared" si="9"/>
        <v>243.63</v>
      </c>
      <c r="BS43" s="13">
        <f t="shared" si="10"/>
        <v>727.65</v>
      </c>
      <c r="BT43" s="13">
        <f t="shared" si="11"/>
        <v>142.16999999999999</v>
      </c>
      <c r="BU43" s="13">
        <f t="shared" si="12"/>
        <v>120.41</v>
      </c>
      <c r="BV43" s="6">
        <f>SUMIFS('SEGURO DE VIDA'!E:E, 'SEGURO DE VIDA'!D:D, H43, 'SEGURO DE VIDA'!G:G, E43)</f>
        <v>18.59</v>
      </c>
      <c r="BW43" s="6">
        <f>SUMIFS(TREINAMENTOS!E:E, TREINAMENTOS!D:D, H43, TREINAMENTOS!G:G, E43)</f>
        <v>0</v>
      </c>
      <c r="BX43" s="6">
        <f>SUMIFS(EXAMES!E:E, EXAMES!D:D, H43, EXAMES!G:G, E43)</f>
        <v>0</v>
      </c>
      <c r="BY43" s="25">
        <f t="shared" si="13"/>
        <v>2103.4924666666666</v>
      </c>
      <c r="BZ43" s="1"/>
      <c r="CA43" s="1" t="s">
        <v>225</v>
      </c>
      <c r="CB43" s="13">
        <f t="shared" si="14"/>
        <v>120.41</v>
      </c>
      <c r="CC43" s="13">
        <f t="shared" si="15"/>
        <v>0</v>
      </c>
      <c r="CD43" s="13">
        <f>SUMIFS(ALIMENTAÇÃO!E:E, ALIMENTAÇÃO!D:D, H43, ALIMENTAÇÃO!G:G, E43)</f>
        <v>735</v>
      </c>
      <c r="CE43" s="6">
        <f>SUMIFS(TRANSPORTE!E:E, TRANSPORTE!D:D, H43, TRANSPORTE!G:G, E43)</f>
        <v>324.89999999999998</v>
      </c>
      <c r="CF43" s="6">
        <f>SUMIFS('PLANO DE SAÚDE'!E:E, 'PLANO DE SAÚDE'!D:D, H43, 'PLANO DE SAÚDE'!G:G, E43)</f>
        <v>120.41</v>
      </c>
      <c r="CG43" s="6">
        <f>SUMIFS('PLANO ODONTO'!E:E, 'PLANO ODONTO'!D:D, H43, 'PLANO ODONTO'!G:G, E43)</f>
        <v>0</v>
      </c>
      <c r="CH43" s="6">
        <f t="shared" si="16"/>
        <v>0</v>
      </c>
      <c r="CI43" s="6">
        <f t="shared" si="17"/>
        <v>0</v>
      </c>
      <c r="CJ43" s="6">
        <f t="shared" si="18"/>
        <v>0</v>
      </c>
      <c r="CK43" s="6"/>
      <c r="CL43" s="6"/>
      <c r="CM43" s="6">
        <f t="shared" si="19"/>
        <v>0</v>
      </c>
      <c r="CN43" s="6">
        <v>2615.21</v>
      </c>
      <c r="CO43" s="1">
        <v>-449.92</v>
      </c>
      <c r="CP43" s="6">
        <v>2165.29</v>
      </c>
      <c r="CQ43" s="6">
        <v>3045.48</v>
      </c>
      <c r="CR43" s="1">
        <v>8.5</v>
      </c>
      <c r="CS43" s="6">
        <v>3045.48</v>
      </c>
      <c r="CT43" s="1">
        <v>243.63</v>
      </c>
      <c r="CU43" s="6">
        <v>2438.2800000000002</v>
      </c>
    </row>
    <row r="44" spans="1:99" ht="13.8" hidden="1">
      <c r="A44" s="1" t="str">
        <f ca="1">IFERROR(__xludf.DUMMYFUNCTION("""COMPUTED_VALUE"""),"CARLOS ROBERTO MESQUITA")</f>
        <v>CARLOS ROBERTO MESQUITA</v>
      </c>
      <c r="B44" s="34"/>
      <c r="C44" s="34" t="str">
        <f t="shared" ca="1" si="0"/>
        <v>OK</v>
      </c>
      <c r="D44" s="2">
        <f t="shared" si="1"/>
        <v>3462.31</v>
      </c>
      <c r="E44" s="34">
        <v>45809</v>
      </c>
      <c r="F44" s="1" t="s">
        <v>145</v>
      </c>
      <c r="G44" s="1">
        <v>3358</v>
      </c>
      <c r="H44" s="1" t="s">
        <v>226</v>
      </c>
      <c r="I44" s="1" t="s">
        <v>151</v>
      </c>
      <c r="J44" s="38">
        <v>45033</v>
      </c>
      <c r="K44" s="6">
        <v>1800</v>
      </c>
      <c r="L44" s="1"/>
      <c r="M44" s="6">
        <v>1800</v>
      </c>
      <c r="N44" s="6"/>
      <c r="O44" s="6">
        <v>0</v>
      </c>
      <c r="P44" s="6">
        <v>0</v>
      </c>
      <c r="Q44" s="6"/>
      <c r="R44" s="6"/>
      <c r="S44" s="6"/>
      <c r="T44" s="6">
        <v>0</v>
      </c>
      <c r="U44" s="6"/>
      <c r="V44" s="6"/>
      <c r="W44" s="6"/>
      <c r="X44" s="6"/>
      <c r="Y44" s="6">
        <v>0</v>
      </c>
      <c r="Z44" s="6"/>
      <c r="AA44" s="6">
        <v>0</v>
      </c>
      <c r="AB44" s="6">
        <v>0</v>
      </c>
      <c r="AC44" s="6"/>
      <c r="AD44" s="6">
        <v>0</v>
      </c>
      <c r="AE44" s="6">
        <v>0</v>
      </c>
      <c r="AF44" s="6">
        <v>0</v>
      </c>
      <c r="AG44" s="6"/>
      <c r="AH44" s="6"/>
      <c r="AI44" s="6"/>
      <c r="AJ44" s="6">
        <v>0</v>
      </c>
      <c r="AK44" s="6"/>
      <c r="AL44" s="6"/>
      <c r="AM44" s="6">
        <v>0.48</v>
      </c>
      <c r="AN44" s="8">
        <f t="shared" si="2"/>
        <v>1800.48</v>
      </c>
      <c r="AO44" s="6"/>
      <c r="AP44" s="6">
        <v>0</v>
      </c>
      <c r="AQ44" s="6">
        <v>-108</v>
      </c>
      <c r="AR44" s="6"/>
      <c r="AS44" s="6"/>
      <c r="AT44" s="6">
        <v>-0.09</v>
      </c>
      <c r="AU44" s="6"/>
      <c r="AV44" s="6">
        <v>-14</v>
      </c>
      <c r="AW44" s="6"/>
      <c r="AX44" s="6"/>
      <c r="AY44" s="6">
        <v>0</v>
      </c>
      <c r="AZ44" s="6"/>
      <c r="BA44" s="6"/>
      <c r="BB44" s="6">
        <v>-21.45</v>
      </c>
      <c r="BC44" s="6">
        <v>-1.71</v>
      </c>
      <c r="BD44" s="6"/>
      <c r="BE44" s="6"/>
      <c r="BF44" s="6">
        <v>0</v>
      </c>
      <c r="BG44" s="6">
        <v>-139.22999999999999</v>
      </c>
      <c r="BH44" s="6">
        <v>0</v>
      </c>
      <c r="BI44" s="6">
        <v>0</v>
      </c>
      <c r="BJ44" s="6"/>
      <c r="BK44" s="6"/>
      <c r="BL44" s="11">
        <f t="shared" si="3"/>
        <v>-284.48</v>
      </c>
      <c r="BM44" s="12">
        <f t="shared" si="4"/>
        <v>1516</v>
      </c>
      <c r="BN44" s="13">
        <f t="shared" si="5"/>
        <v>150</v>
      </c>
      <c r="BO44" s="13">
        <f t="shared" si="6"/>
        <v>150</v>
      </c>
      <c r="BP44" s="13">
        <f t="shared" si="7"/>
        <v>50</v>
      </c>
      <c r="BQ44" s="13">
        <f t="shared" si="8"/>
        <v>139.22999999999999</v>
      </c>
      <c r="BR44" s="13">
        <f t="shared" si="9"/>
        <v>144</v>
      </c>
      <c r="BS44" s="13">
        <f t="shared" si="10"/>
        <v>595</v>
      </c>
      <c r="BT44" s="13">
        <f t="shared" si="11"/>
        <v>216.89999999999998</v>
      </c>
      <c r="BU44" s="13">
        <f t="shared" si="12"/>
        <v>100.87</v>
      </c>
      <c r="BV44" s="6">
        <f>SUMIFS('SEGURO DE VIDA'!E:E, 'SEGURO DE VIDA'!D:D, H44, 'SEGURO DE VIDA'!G:G, E44)</f>
        <v>13.71</v>
      </c>
      <c r="BW44" s="6">
        <f>SUMIFS(TREINAMENTOS!E:E, TREINAMENTOS!D:D, H44, TREINAMENTOS!G:G, E44)</f>
        <v>0</v>
      </c>
      <c r="BX44" s="6">
        <f>SUMIFS(EXAMES!E:E, EXAMES!D:D, H44, EXAMES!G:G, E44)</f>
        <v>102.12</v>
      </c>
      <c r="BY44" s="25">
        <f t="shared" si="13"/>
        <v>1661.83</v>
      </c>
      <c r="BZ44" s="1"/>
      <c r="CA44" s="1" t="s">
        <v>226</v>
      </c>
      <c r="CB44" s="13">
        <f t="shared" si="14"/>
        <v>100.87</v>
      </c>
      <c r="CC44" s="13">
        <f t="shared" si="15"/>
        <v>0</v>
      </c>
      <c r="CD44" s="13">
        <f>SUMIFS(ALIMENTAÇÃO!E:E, ALIMENTAÇÃO!D:D, H44, ALIMENTAÇÃO!G:G, E44)</f>
        <v>595</v>
      </c>
      <c r="CE44" s="6">
        <f>SUMIFS(TRANSPORTE!E:E, TRANSPORTE!D:D, H44, TRANSPORTE!G:G, E44)</f>
        <v>324.89999999999998</v>
      </c>
      <c r="CF44" s="6">
        <f>SUMIFS('PLANO DE SAÚDE'!E:E, 'PLANO DE SAÚDE'!D:D, H44, 'PLANO DE SAÚDE'!G:G, E44)</f>
        <v>124.03</v>
      </c>
      <c r="CG44" s="6">
        <f>SUMIFS('PLANO ODONTO'!E:E, 'PLANO ODONTO'!D:D, H44, 'PLANO ODONTO'!G:G, E44)</f>
        <v>14</v>
      </c>
      <c r="CH44" s="6">
        <f t="shared" si="16"/>
        <v>-23.16</v>
      </c>
      <c r="CI44" s="6">
        <f t="shared" si="17"/>
        <v>0</v>
      </c>
      <c r="CJ44" s="6">
        <f t="shared" si="18"/>
        <v>0</v>
      </c>
      <c r="CK44" s="6"/>
      <c r="CL44" s="6"/>
      <c r="CM44" s="6">
        <f t="shared" si="19"/>
        <v>-14</v>
      </c>
      <c r="CN44" s="6">
        <v>1800.48</v>
      </c>
      <c r="CO44" s="1">
        <v>-284.48</v>
      </c>
      <c r="CP44" s="6">
        <v>1516</v>
      </c>
      <c r="CQ44" s="6">
        <v>1800</v>
      </c>
      <c r="CR44" s="1">
        <v>7.7350000000000003</v>
      </c>
      <c r="CS44" s="6">
        <v>1800</v>
      </c>
      <c r="CT44" s="1">
        <v>144</v>
      </c>
      <c r="CU44" s="6">
        <v>1192.8</v>
      </c>
    </row>
    <row r="45" spans="1:99" ht="13.8" hidden="1">
      <c r="A45" s="1" t="str">
        <f ca="1">IFERROR(__xludf.DUMMYFUNCTION("""COMPUTED_VALUE"""),"CASSIANO FERREIRA MORAES")</f>
        <v>CASSIANO FERREIRA MORAES</v>
      </c>
      <c r="B45" s="34"/>
      <c r="C45" s="34" t="str">
        <f t="shared" ca="1" si="0"/>
        <v>OK</v>
      </c>
      <c r="D45" s="2">
        <f t="shared" si="1"/>
        <v>970.72450723999998</v>
      </c>
      <c r="E45" s="34">
        <v>45809</v>
      </c>
      <c r="F45" s="1" t="s">
        <v>145</v>
      </c>
      <c r="G45" s="1">
        <v>3357</v>
      </c>
      <c r="H45" s="1" t="s">
        <v>227</v>
      </c>
      <c r="I45" s="1" t="s">
        <v>157</v>
      </c>
      <c r="J45" s="38">
        <v>45033</v>
      </c>
      <c r="K45" s="6">
        <v>2002.59</v>
      </c>
      <c r="L45" s="1" t="s">
        <v>182</v>
      </c>
      <c r="M45" s="6">
        <v>66.75</v>
      </c>
      <c r="N45" s="6"/>
      <c r="O45" s="6">
        <v>0</v>
      </c>
      <c r="P45" s="6">
        <v>0</v>
      </c>
      <c r="Q45" s="6"/>
      <c r="R45" s="6"/>
      <c r="S45" s="6"/>
      <c r="T45" s="6">
        <v>0</v>
      </c>
      <c r="U45" s="6"/>
      <c r="V45" s="6"/>
      <c r="W45" s="6"/>
      <c r="X45" s="6"/>
      <c r="Y45" s="6">
        <v>0</v>
      </c>
      <c r="Z45" s="6"/>
      <c r="AA45" s="6">
        <v>0</v>
      </c>
      <c r="AB45" s="6">
        <v>0</v>
      </c>
      <c r="AC45" s="6"/>
      <c r="AD45" s="6">
        <v>0</v>
      </c>
      <c r="AE45" s="6">
        <v>0</v>
      </c>
      <c r="AF45" s="6">
        <v>0</v>
      </c>
      <c r="AG45" s="6"/>
      <c r="AH45" s="6"/>
      <c r="AI45" s="6"/>
      <c r="AJ45" s="6">
        <v>0</v>
      </c>
      <c r="AK45" s="6"/>
      <c r="AL45" s="6"/>
      <c r="AM45" s="6">
        <v>0.89</v>
      </c>
      <c r="AN45" s="8">
        <f t="shared" si="2"/>
        <v>67.64</v>
      </c>
      <c r="AO45" s="6"/>
      <c r="AP45" s="6">
        <v>0</v>
      </c>
      <c r="AQ45" s="6">
        <v>0</v>
      </c>
      <c r="AR45" s="6"/>
      <c r="AS45" s="6"/>
      <c r="AT45" s="6">
        <v>-0.63</v>
      </c>
      <c r="AU45" s="6"/>
      <c r="AV45" s="6">
        <v>0</v>
      </c>
      <c r="AW45" s="6"/>
      <c r="AX45" s="6"/>
      <c r="AY45" s="6">
        <v>0</v>
      </c>
      <c r="AZ45" s="6"/>
      <c r="BA45" s="6"/>
      <c r="BB45" s="6">
        <v>0</v>
      </c>
      <c r="BC45" s="6">
        <v>0</v>
      </c>
      <c r="BD45" s="6"/>
      <c r="BE45" s="6"/>
      <c r="BF45" s="6">
        <v>0</v>
      </c>
      <c r="BG45" s="6">
        <v>-8.01</v>
      </c>
      <c r="BH45" s="6">
        <v>0</v>
      </c>
      <c r="BI45" s="6">
        <v>0</v>
      </c>
      <c r="BJ45" s="6"/>
      <c r="BK45" s="6"/>
      <c r="BL45" s="11">
        <f t="shared" si="3"/>
        <v>-8.64</v>
      </c>
      <c r="BM45" s="12">
        <f t="shared" si="4"/>
        <v>59</v>
      </c>
      <c r="BN45" s="13">
        <f t="shared" si="5"/>
        <v>166.88249999999999</v>
      </c>
      <c r="BO45" s="13">
        <f t="shared" si="6"/>
        <v>166.88249999999999</v>
      </c>
      <c r="BP45" s="13">
        <f t="shared" si="7"/>
        <v>55.627499999999998</v>
      </c>
      <c r="BQ45" s="13">
        <f t="shared" si="8"/>
        <v>6.2520072400000011</v>
      </c>
      <c r="BR45" s="13">
        <f t="shared" si="9"/>
        <v>5.34</v>
      </c>
      <c r="BS45" s="13">
        <f t="shared" si="10"/>
        <v>0</v>
      </c>
      <c r="BT45" s="13">
        <f t="shared" si="11"/>
        <v>0</v>
      </c>
      <c r="BU45" s="13">
        <f t="shared" si="12"/>
        <v>488.39</v>
      </c>
      <c r="BV45" s="6">
        <f>SUMIFS('SEGURO DE VIDA'!E:E, 'SEGURO DE VIDA'!D:D, H45, 'SEGURO DE VIDA'!G:G, E45)</f>
        <v>13.71</v>
      </c>
      <c r="BW45" s="6">
        <f>SUMIFS(TREINAMENTOS!E:E, TREINAMENTOS!D:D, H45, TREINAMENTOS!G:G, E45)</f>
        <v>0</v>
      </c>
      <c r="BX45" s="6">
        <f>SUMIFS(EXAMES!E:E, EXAMES!D:D, H45, EXAMES!G:G, E45)</f>
        <v>0</v>
      </c>
      <c r="BY45" s="25">
        <f t="shared" si="13"/>
        <v>903.08450723999999</v>
      </c>
      <c r="BZ45" s="1"/>
      <c r="CA45" s="1" t="s">
        <v>227</v>
      </c>
      <c r="CB45" s="13">
        <f t="shared" si="14"/>
        <v>488.39</v>
      </c>
      <c r="CC45" s="13">
        <f t="shared" si="15"/>
        <v>0</v>
      </c>
      <c r="CD45" s="13">
        <f>SUMIFS(ALIMENTAÇÃO!E:E, ALIMENTAÇÃO!D:D, H45, ALIMENTAÇÃO!G:G, E45)</f>
        <v>0</v>
      </c>
      <c r="CE45" s="6">
        <f>SUMIFS(TRANSPORTE!E:E, TRANSPORTE!D:D, H45, TRANSPORTE!G:G, E45)</f>
        <v>0</v>
      </c>
      <c r="CF45" s="6">
        <f>SUMIFS('PLANO DE SAÚDE'!E:E, 'PLANO DE SAÚDE'!D:D, H45, 'PLANO DE SAÚDE'!G:G, E45)</f>
        <v>488.39</v>
      </c>
      <c r="CG45" s="6">
        <f>SUMIFS('PLANO ODONTO'!E:E, 'PLANO ODONTO'!D:D, H45, 'PLANO ODONTO'!G:G, E45)</f>
        <v>0</v>
      </c>
      <c r="CH45" s="6">
        <f t="shared" si="16"/>
        <v>0</v>
      </c>
      <c r="CI45" s="6">
        <f t="shared" si="17"/>
        <v>0</v>
      </c>
      <c r="CJ45" s="6">
        <f t="shared" si="18"/>
        <v>0</v>
      </c>
      <c r="CK45" s="6"/>
      <c r="CL45" s="6"/>
      <c r="CM45" s="6">
        <f t="shared" si="19"/>
        <v>0</v>
      </c>
      <c r="CN45" s="1">
        <v>67.64</v>
      </c>
      <c r="CO45" s="1">
        <v>-8.64</v>
      </c>
      <c r="CP45" s="1">
        <v>59</v>
      </c>
      <c r="CQ45" s="1">
        <v>66.760000000000005</v>
      </c>
      <c r="CR45" s="1">
        <v>9.3649000000000004</v>
      </c>
      <c r="CS45" s="1">
        <v>66.75</v>
      </c>
      <c r="CT45" s="1">
        <v>5.34</v>
      </c>
      <c r="CU45" s="1">
        <v>0</v>
      </c>
    </row>
    <row r="46" spans="1:99" ht="13.8" hidden="1">
      <c r="A46" s="1" t="str">
        <f ca="1">IFERROR(__xludf.DUMMYFUNCTION("""COMPUTED_VALUE"""),"CAUÃ BARBOSA DE CARVALHO")</f>
        <v>CAUÃ BARBOSA DE CARVALHO</v>
      </c>
      <c r="B46" s="34"/>
      <c r="C46" s="34" t="str">
        <f t="shared" ca="1" si="0"/>
        <v>OK</v>
      </c>
      <c r="D46" s="2">
        <f t="shared" si="1"/>
        <v>5751.4199965155549</v>
      </c>
      <c r="E46" s="34">
        <v>45809</v>
      </c>
      <c r="F46" s="1" t="s">
        <v>145</v>
      </c>
      <c r="G46" s="1">
        <v>3462</v>
      </c>
      <c r="H46" s="1" t="s">
        <v>228</v>
      </c>
      <c r="I46" s="1" t="s">
        <v>229</v>
      </c>
      <c r="J46" s="38">
        <v>45523</v>
      </c>
      <c r="K46" s="6">
        <v>2315.33</v>
      </c>
      <c r="L46" s="1"/>
      <c r="M46" s="6">
        <v>2315.33</v>
      </c>
      <c r="N46" s="6"/>
      <c r="O46" s="6">
        <v>0</v>
      </c>
      <c r="P46" s="6">
        <v>694.6</v>
      </c>
      <c r="Q46" s="6"/>
      <c r="R46" s="6"/>
      <c r="S46" s="6"/>
      <c r="T46" s="6">
        <v>0</v>
      </c>
      <c r="U46" s="6"/>
      <c r="V46" s="6"/>
      <c r="W46" s="6"/>
      <c r="X46" s="6"/>
      <c r="Y46" s="6">
        <v>0</v>
      </c>
      <c r="Z46" s="6"/>
      <c r="AA46" s="6">
        <v>0</v>
      </c>
      <c r="AB46" s="6">
        <v>0</v>
      </c>
      <c r="AC46" s="6"/>
      <c r="AD46" s="6">
        <v>541.79</v>
      </c>
      <c r="AE46" s="6">
        <v>0</v>
      </c>
      <c r="AF46" s="6">
        <v>135.44999999999999</v>
      </c>
      <c r="AG46" s="6"/>
      <c r="AH46" s="6"/>
      <c r="AI46" s="6"/>
      <c r="AJ46" s="6">
        <v>0</v>
      </c>
      <c r="AK46" s="6"/>
      <c r="AL46" s="6"/>
      <c r="AM46" s="6">
        <v>0.13</v>
      </c>
      <c r="AN46" s="8">
        <f t="shared" si="2"/>
        <v>3687.2999999999997</v>
      </c>
      <c r="AO46" s="6"/>
      <c r="AP46" s="6">
        <v>0</v>
      </c>
      <c r="AQ46" s="6">
        <v>-138.91999999999999</v>
      </c>
      <c r="AR46" s="6"/>
      <c r="AS46" s="6"/>
      <c r="AT46" s="6">
        <v>-0.08</v>
      </c>
      <c r="AU46" s="6"/>
      <c r="AV46" s="6">
        <v>0</v>
      </c>
      <c r="AW46" s="6"/>
      <c r="AX46" s="6"/>
      <c r="AY46" s="6">
        <v>0</v>
      </c>
      <c r="AZ46" s="6"/>
      <c r="BA46" s="6"/>
      <c r="BB46" s="6">
        <v>0</v>
      </c>
      <c r="BC46" s="6">
        <v>-2.0099999999999998</v>
      </c>
      <c r="BD46" s="6"/>
      <c r="BE46" s="6"/>
      <c r="BF46" s="6">
        <v>-679.59</v>
      </c>
      <c r="BG46" s="6">
        <v>-335.86</v>
      </c>
      <c r="BH46" s="6">
        <v>-67.84</v>
      </c>
      <c r="BI46" s="6">
        <v>0</v>
      </c>
      <c r="BJ46" s="6"/>
      <c r="BK46" s="6"/>
      <c r="BL46" s="11">
        <f t="shared" si="3"/>
        <v>-1224.3</v>
      </c>
      <c r="BM46" s="12">
        <f t="shared" si="4"/>
        <v>2463</v>
      </c>
      <c r="BN46" s="13">
        <f t="shared" si="5"/>
        <v>192.94416666666666</v>
      </c>
      <c r="BO46" s="13">
        <f t="shared" si="6"/>
        <v>192.94416666666666</v>
      </c>
      <c r="BP46" s="13">
        <f t="shared" si="7"/>
        <v>64.314722222222215</v>
      </c>
      <c r="BQ46" s="13">
        <f t="shared" si="8"/>
        <v>335.85694096000003</v>
      </c>
      <c r="BR46" s="13">
        <f t="shared" si="9"/>
        <v>294.97000000000003</v>
      </c>
      <c r="BS46" s="13">
        <f t="shared" si="10"/>
        <v>665</v>
      </c>
      <c r="BT46" s="13">
        <f t="shared" si="11"/>
        <v>185.98</v>
      </c>
      <c r="BU46" s="13">
        <f t="shared" si="12"/>
        <v>118.39999999999999</v>
      </c>
      <c r="BV46" s="6">
        <f>SUMIFS('SEGURO DE VIDA'!E:E, 'SEGURO DE VIDA'!D:D, H46, 'SEGURO DE VIDA'!G:G, E46)</f>
        <v>13.71</v>
      </c>
      <c r="BW46" s="6">
        <f>SUMIFS(TREINAMENTOS!E:E, TREINAMENTOS!D:D, H46, TREINAMENTOS!G:G, E46)</f>
        <v>0</v>
      </c>
      <c r="BX46" s="6">
        <f>SUMIFS(EXAMES!E:E, EXAMES!D:D, H46, EXAMES!G:G, E46)</f>
        <v>0</v>
      </c>
      <c r="BY46" s="25">
        <f t="shared" si="13"/>
        <v>2064.1199965155556</v>
      </c>
      <c r="BZ46" s="1"/>
      <c r="CA46" s="1" t="s">
        <v>228</v>
      </c>
      <c r="CB46" s="13">
        <f t="shared" si="14"/>
        <v>118.39999999999999</v>
      </c>
      <c r="CC46" s="13">
        <f t="shared" si="15"/>
        <v>0</v>
      </c>
      <c r="CD46" s="13">
        <f>SUMIFS(ALIMENTAÇÃO!E:E, ALIMENTAÇÃO!D:D, H46, ALIMENTAÇÃO!G:G, E46)</f>
        <v>665</v>
      </c>
      <c r="CE46" s="6">
        <f>SUMIFS(TRANSPORTE!E:E, TRANSPORTE!D:D, H46, TRANSPORTE!G:G, E46)</f>
        <v>324.89999999999998</v>
      </c>
      <c r="CF46" s="6">
        <f>SUMIFS('PLANO DE SAÚDE'!E:E, 'PLANO DE SAÚDE'!D:D, H46, 'PLANO DE SAÚDE'!G:G, E46)</f>
        <v>120.41</v>
      </c>
      <c r="CG46" s="6">
        <f>SUMIFS('PLANO ODONTO'!E:E, 'PLANO ODONTO'!D:D, H46, 'PLANO ODONTO'!G:G, E46)</f>
        <v>0</v>
      </c>
      <c r="CH46" s="6">
        <f t="shared" si="16"/>
        <v>-2.0099999999999998</v>
      </c>
      <c r="CI46" s="6">
        <f t="shared" si="17"/>
        <v>0</v>
      </c>
      <c r="CJ46" s="6">
        <f t="shared" si="18"/>
        <v>0</v>
      </c>
      <c r="CK46" s="6"/>
      <c r="CL46" s="6"/>
      <c r="CM46" s="6">
        <f t="shared" si="19"/>
        <v>0</v>
      </c>
      <c r="CN46" s="6">
        <v>3687.3</v>
      </c>
      <c r="CO46" s="6">
        <v>-1224.3</v>
      </c>
      <c r="CP46" s="6">
        <v>2463</v>
      </c>
      <c r="CQ46" s="6">
        <v>3687.17</v>
      </c>
      <c r="CR46" s="1">
        <v>9.1088000000000005</v>
      </c>
      <c r="CS46" s="6">
        <v>3687.17</v>
      </c>
      <c r="CT46" s="1">
        <v>294.97000000000003</v>
      </c>
      <c r="CU46" s="6">
        <v>3079.97</v>
      </c>
    </row>
    <row r="47" spans="1:99" ht="13.8" hidden="1">
      <c r="A47" s="1" t="str">
        <f ca="1">IFERROR(__xludf.DUMMYFUNCTION("""COMPUTED_VALUE"""),"CAUÃ DE FREITAS LEITE")</f>
        <v>CAUÃ DE FREITAS LEITE</v>
      </c>
      <c r="B47" s="34"/>
      <c r="C47" s="34" t="str">
        <f t="shared" ca="1" si="0"/>
        <v>OK</v>
      </c>
      <c r="D47" s="2">
        <f t="shared" si="1"/>
        <v>3919.3596571999997</v>
      </c>
      <c r="E47" s="34">
        <v>45809</v>
      </c>
      <c r="F47" s="1" t="s">
        <v>145</v>
      </c>
      <c r="G47" s="1">
        <v>3475</v>
      </c>
      <c r="H47" s="1" t="s">
        <v>230</v>
      </c>
      <c r="I47" s="1" t="s">
        <v>231</v>
      </c>
      <c r="J47" s="35">
        <v>45587</v>
      </c>
      <c r="K47" s="6">
        <v>1980</v>
      </c>
      <c r="L47" s="1"/>
      <c r="M47" s="6">
        <v>1980</v>
      </c>
      <c r="N47" s="6"/>
      <c r="O47" s="6"/>
      <c r="P47" s="6">
        <v>303.60000000000002</v>
      </c>
      <c r="Q47" s="6">
        <v>0</v>
      </c>
      <c r="R47" s="6"/>
      <c r="S47" s="6"/>
      <c r="T47" s="6">
        <v>0</v>
      </c>
      <c r="U47" s="6"/>
      <c r="V47" s="6"/>
      <c r="W47" s="6"/>
      <c r="X47" s="6"/>
      <c r="Y47" s="6">
        <v>0</v>
      </c>
      <c r="Z47" s="6">
        <v>0</v>
      </c>
      <c r="AA47" s="6"/>
      <c r="AB47" s="6">
        <v>0</v>
      </c>
      <c r="AC47" s="6"/>
      <c r="AD47" s="6">
        <v>0</v>
      </c>
      <c r="AE47" s="6">
        <v>0</v>
      </c>
      <c r="AF47" s="6">
        <v>0</v>
      </c>
      <c r="AG47" s="6"/>
      <c r="AH47" s="6"/>
      <c r="AI47" s="6"/>
      <c r="AJ47" s="6">
        <v>0</v>
      </c>
      <c r="AK47" s="6"/>
      <c r="AL47" s="6"/>
      <c r="AM47" s="6">
        <v>0.52</v>
      </c>
      <c r="AN47" s="8">
        <f t="shared" si="2"/>
        <v>2284.12</v>
      </c>
      <c r="AO47" s="6"/>
      <c r="AP47" s="6">
        <v>0</v>
      </c>
      <c r="AQ47" s="6">
        <v>-118.8</v>
      </c>
      <c r="AR47" s="6"/>
      <c r="AS47" s="6"/>
      <c r="AT47" s="6">
        <v>-0.4</v>
      </c>
      <c r="AU47" s="6"/>
      <c r="AV47" s="6">
        <v>-14</v>
      </c>
      <c r="AW47" s="6">
        <v>0</v>
      </c>
      <c r="AX47" s="6"/>
      <c r="AY47" s="6"/>
      <c r="AZ47" s="6"/>
      <c r="BA47" s="6"/>
      <c r="BB47" s="6">
        <v>0</v>
      </c>
      <c r="BC47" s="6">
        <v>0</v>
      </c>
      <c r="BD47" s="6">
        <v>0</v>
      </c>
      <c r="BE47" s="6"/>
      <c r="BF47" s="6">
        <v>0</v>
      </c>
      <c r="BG47" s="6">
        <v>-182.75</v>
      </c>
      <c r="BH47" s="6">
        <v>0</v>
      </c>
      <c r="BI47" s="6">
        <v>-420.17</v>
      </c>
      <c r="BJ47" s="6"/>
      <c r="BK47" s="6"/>
      <c r="BL47" s="11">
        <f t="shared" si="3"/>
        <v>-736.12</v>
      </c>
      <c r="BM47" s="12">
        <f t="shared" si="4"/>
        <v>1548</v>
      </c>
      <c r="BN47" s="13">
        <f t="shared" si="5"/>
        <v>165</v>
      </c>
      <c r="BO47" s="13">
        <f t="shared" si="6"/>
        <v>165</v>
      </c>
      <c r="BP47" s="13">
        <f t="shared" si="7"/>
        <v>55</v>
      </c>
      <c r="BQ47" s="13">
        <f t="shared" si="8"/>
        <v>182.74965720000003</v>
      </c>
      <c r="BR47" s="13">
        <f t="shared" si="9"/>
        <v>182.68</v>
      </c>
      <c r="BS47" s="13">
        <f t="shared" si="10"/>
        <v>665</v>
      </c>
      <c r="BT47" s="13">
        <f t="shared" si="11"/>
        <v>206.09999999999997</v>
      </c>
      <c r="BU47" s="13">
        <f t="shared" si="12"/>
        <v>0</v>
      </c>
      <c r="BV47" s="6">
        <f>SUMIFS('SEGURO DE VIDA'!E:E, 'SEGURO DE VIDA'!D:D, H47, 'SEGURO DE VIDA'!G:G, E47)</f>
        <v>13.71</v>
      </c>
      <c r="BW47" s="6">
        <f>SUMIFS(TREINAMENTOS!E:E, TREINAMENTOS!D:D, H47, TREINAMENTOS!G:G, E47)</f>
        <v>0</v>
      </c>
      <c r="BX47" s="6">
        <f>SUMIFS(EXAMES!E:E, EXAMES!D:D, H47, EXAMES!G:G, E47)</f>
        <v>0</v>
      </c>
      <c r="BY47" s="25">
        <f t="shared" si="13"/>
        <v>1635.2396572</v>
      </c>
      <c r="BZ47" s="1"/>
      <c r="CA47" s="1" t="s">
        <v>230</v>
      </c>
      <c r="CB47" s="13">
        <f t="shared" si="14"/>
        <v>0</v>
      </c>
      <c r="CC47" s="13">
        <f t="shared" si="15"/>
        <v>0</v>
      </c>
      <c r="CD47" s="13">
        <f>SUMIFS(ALIMENTAÇÃO!E:E, ALIMENTAÇÃO!D:D, H47, ALIMENTAÇÃO!G:G, E47)</f>
        <v>665</v>
      </c>
      <c r="CE47" s="6">
        <f>SUMIFS(TRANSPORTE!E:E, TRANSPORTE!D:D, H47, TRANSPORTE!G:G, E47)</f>
        <v>324.89999999999998</v>
      </c>
      <c r="CF47" s="6">
        <f>SUMIFS('PLANO DE SAÚDE'!E:E, 'PLANO DE SAÚDE'!D:D, H47, 'PLANO DE SAÚDE'!G:G, E47)</f>
        <v>0</v>
      </c>
      <c r="CG47" s="6">
        <f>SUMIFS('PLANO ODONTO'!E:E, 'PLANO ODONTO'!D:D, H47, 'PLANO ODONTO'!G:G, E47)</f>
        <v>14</v>
      </c>
      <c r="CH47" s="6">
        <f t="shared" si="16"/>
        <v>0</v>
      </c>
      <c r="CI47" s="6">
        <f t="shared" si="17"/>
        <v>-420.17</v>
      </c>
      <c r="CJ47" s="6">
        <f t="shared" si="18"/>
        <v>0</v>
      </c>
      <c r="CK47" s="6"/>
      <c r="CL47" s="6"/>
      <c r="CM47" s="6">
        <f t="shared" si="19"/>
        <v>-14</v>
      </c>
      <c r="CN47" s="6">
        <v>2284.12</v>
      </c>
      <c r="CO47" s="1">
        <v>-736.12</v>
      </c>
      <c r="CP47" s="6">
        <v>1548</v>
      </c>
      <c r="CQ47" s="6">
        <v>2283.6</v>
      </c>
      <c r="CR47" s="1">
        <v>8.0027000000000008</v>
      </c>
      <c r="CS47" s="6">
        <v>2283.6</v>
      </c>
      <c r="CT47" s="1">
        <v>182.68</v>
      </c>
      <c r="CU47" s="6">
        <v>1676.4</v>
      </c>
    </row>
    <row r="48" spans="1:99" ht="13.8" hidden="1">
      <c r="A48" s="1" t="str">
        <f ca="1">IFERROR(__xludf.DUMMYFUNCTION("""COMPUTED_VALUE"""),"CAUA VIEIRA LORENCINI ZANONI")</f>
        <v>CAUA VIEIRA LORENCINI ZANONI</v>
      </c>
      <c r="B48" s="34"/>
      <c r="C48" s="34" t="str">
        <f t="shared" ca="1" si="0"/>
        <v>OK</v>
      </c>
      <c r="D48" s="2">
        <f t="shared" si="1"/>
        <v>6564.4090053244445</v>
      </c>
      <c r="E48" s="34">
        <v>45809</v>
      </c>
      <c r="F48" s="1" t="s">
        <v>145</v>
      </c>
      <c r="G48" s="1">
        <v>137</v>
      </c>
      <c r="H48" s="1" t="s">
        <v>232</v>
      </c>
      <c r="I48" s="1" t="s">
        <v>147</v>
      </c>
      <c r="J48" s="35">
        <v>41962</v>
      </c>
      <c r="K48" s="6">
        <v>3159.37</v>
      </c>
      <c r="L48" s="1"/>
      <c r="M48" s="6">
        <v>3159.37</v>
      </c>
      <c r="N48" s="6"/>
      <c r="O48" s="6"/>
      <c r="P48" s="6">
        <v>0</v>
      </c>
      <c r="Q48" s="6">
        <v>0</v>
      </c>
      <c r="R48" s="6"/>
      <c r="S48" s="6"/>
      <c r="T48" s="6">
        <v>0</v>
      </c>
      <c r="U48" s="6"/>
      <c r="V48" s="6"/>
      <c r="W48" s="6"/>
      <c r="X48" s="6"/>
      <c r="Y48" s="6">
        <v>0</v>
      </c>
      <c r="Z48" s="6">
        <v>1263.75</v>
      </c>
      <c r="AA48" s="6"/>
      <c r="AB48" s="6">
        <v>0</v>
      </c>
      <c r="AC48" s="6"/>
      <c r="AD48" s="6">
        <v>0</v>
      </c>
      <c r="AE48" s="6">
        <v>0</v>
      </c>
      <c r="AF48" s="6">
        <v>0</v>
      </c>
      <c r="AG48" s="6"/>
      <c r="AH48" s="6"/>
      <c r="AI48" s="6"/>
      <c r="AJ48" s="6">
        <v>0</v>
      </c>
      <c r="AK48" s="6"/>
      <c r="AL48" s="6"/>
      <c r="AM48" s="6">
        <v>0.26</v>
      </c>
      <c r="AN48" s="8">
        <f t="shared" si="2"/>
        <v>4423.38</v>
      </c>
      <c r="AO48" s="6"/>
      <c r="AP48" s="6">
        <v>0</v>
      </c>
      <c r="AQ48" s="6">
        <v>-189.56</v>
      </c>
      <c r="AR48" s="6"/>
      <c r="AS48" s="6">
        <v>0</v>
      </c>
      <c r="AT48" s="6">
        <v>-0.13</v>
      </c>
      <c r="AU48" s="6"/>
      <c r="AV48" s="6">
        <v>-14</v>
      </c>
      <c r="AW48" s="6">
        <v>-14</v>
      </c>
      <c r="AX48" s="6"/>
      <c r="AY48" s="6"/>
      <c r="AZ48" s="6"/>
      <c r="BA48" s="6">
        <v>-39.049999999999997</v>
      </c>
      <c r="BB48" s="6">
        <v>-122.7</v>
      </c>
      <c r="BC48" s="6">
        <v>-478.7</v>
      </c>
      <c r="BD48" s="6">
        <v>-170.96</v>
      </c>
      <c r="BE48" s="6"/>
      <c r="BF48" s="6">
        <v>-1041.3699999999999</v>
      </c>
      <c r="BG48" s="6">
        <v>-428.82</v>
      </c>
      <c r="BH48" s="6">
        <v>-183.09</v>
      </c>
      <c r="BI48" s="6">
        <v>0</v>
      </c>
      <c r="BJ48" s="6"/>
      <c r="BK48" s="6"/>
      <c r="BL48" s="11">
        <f t="shared" si="3"/>
        <v>-2682.38</v>
      </c>
      <c r="BM48" s="12">
        <f t="shared" si="4"/>
        <v>1741</v>
      </c>
      <c r="BN48" s="13">
        <f t="shared" si="5"/>
        <v>263.28083333333331</v>
      </c>
      <c r="BO48" s="13">
        <f t="shared" si="6"/>
        <v>263.28083333333331</v>
      </c>
      <c r="BP48" s="13">
        <f t="shared" si="7"/>
        <v>87.760277777777773</v>
      </c>
      <c r="BQ48" s="13">
        <f t="shared" si="8"/>
        <v>428.81706088000004</v>
      </c>
      <c r="BR48" s="13">
        <f t="shared" si="9"/>
        <v>353.84</v>
      </c>
      <c r="BS48" s="13">
        <f t="shared" si="10"/>
        <v>595</v>
      </c>
      <c r="BT48" s="13">
        <f t="shared" si="11"/>
        <v>135.33999999999997</v>
      </c>
      <c r="BU48" s="13">
        <f t="shared" si="12"/>
        <v>0</v>
      </c>
      <c r="BV48" s="6">
        <f>SUMIFS('SEGURO DE VIDA'!E:E, 'SEGURO DE VIDA'!D:D, H48, 'SEGURO DE VIDA'!G:G, E48)</f>
        <v>13.71</v>
      </c>
      <c r="BW48" s="6">
        <f>SUMIFS(TREINAMENTOS!E:E, TREINAMENTOS!D:D, H48, TREINAMENTOS!G:G, E48)</f>
        <v>0</v>
      </c>
      <c r="BX48" s="6">
        <f>SUMIFS(EXAMES!E:E, EXAMES!D:D, H48, EXAMES!G:G, E48)</f>
        <v>0</v>
      </c>
      <c r="BY48" s="25">
        <f t="shared" si="13"/>
        <v>2141.0290053244444</v>
      </c>
      <c r="BZ48" s="1"/>
      <c r="CA48" s="1" t="s">
        <v>232</v>
      </c>
      <c r="CB48" s="13">
        <f t="shared" si="14"/>
        <v>0</v>
      </c>
      <c r="CC48" s="13">
        <f t="shared" si="15"/>
        <v>0</v>
      </c>
      <c r="CD48" s="13">
        <f>SUMIFS(ALIMENTAÇÃO!E:E, ALIMENTAÇÃO!D:D, H48, ALIMENTAÇÃO!G:G, E48)</f>
        <v>595</v>
      </c>
      <c r="CE48" s="6">
        <f>SUMIFS(TRANSPORTE!E:E, TRANSPORTE!D:D, H48, TRANSPORTE!G:G, E48)</f>
        <v>324.89999999999998</v>
      </c>
      <c r="CF48" s="6">
        <f>SUMIFS('PLANO DE SAÚDE'!E:E, 'PLANO DE SAÚDE'!D:D, H48, 'PLANO DE SAÚDE'!G:G, E48)</f>
        <v>677.51</v>
      </c>
      <c r="CG48" s="6">
        <f>SUMIFS('PLANO ODONTO'!E:E, 'PLANO ODONTO'!D:D, H48, 'PLANO ODONTO'!G:G, E48)</f>
        <v>28</v>
      </c>
      <c r="CH48" s="6">
        <f t="shared" si="16"/>
        <v>-772.36</v>
      </c>
      <c r="CI48" s="6">
        <f t="shared" si="17"/>
        <v>0</v>
      </c>
      <c r="CJ48" s="6">
        <f t="shared" si="18"/>
        <v>0</v>
      </c>
      <c r="CK48" s="6"/>
      <c r="CL48" s="6"/>
      <c r="CM48" s="6">
        <f t="shared" si="19"/>
        <v>-28</v>
      </c>
      <c r="CN48" s="6">
        <v>4423.38</v>
      </c>
      <c r="CO48" s="6">
        <v>-2682.38</v>
      </c>
      <c r="CP48" s="6">
        <v>1741</v>
      </c>
      <c r="CQ48" s="6">
        <v>4423.12</v>
      </c>
      <c r="CR48" s="1">
        <v>9.6949000000000005</v>
      </c>
      <c r="CS48" s="6">
        <v>4423.12</v>
      </c>
      <c r="CT48" s="1">
        <v>353.84</v>
      </c>
      <c r="CU48" s="6">
        <v>3815.92</v>
      </c>
    </row>
    <row r="49" spans="1:99" ht="13.8" hidden="1">
      <c r="A49" s="1" t="str">
        <f ca="1">IFERROR(__xludf.DUMMYFUNCTION("""COMPUTED_VALUE"""),"CLARA GABRIELLE NASCIMENTO FIEL")</f>
        <v>CLARA GABRIELLE NASCIMENTO FIEL</v>
      </c>
      <c r="B49" s="34"/>
      <c r="C49" s="34" t="str">
        <f t="shared" ca="1" si="0"/>
        <v>OK</v>
      </c>
      <c r="D49" s="2">
        <f t="shared" si="1"/>
        <v>5235.4544949244446</v>
      </c>
      <c r="E49" s="34">
        <v>45809</v>
      </c>
      <c r="F49" s="1" t="s">
        <v>145</v>
      </c>
      <c r="G49" s="1">
        <v>3432</v>
      </c>
      <c r="H49" s="1" t="s">
        <v>233</v>
      </c>
      <c r="I49" s="1" t="s">
        <v>181</v>
      </c>
      <c r="J49" s="38">
        <v>45362</v>
      </c>
      <c r="K49" s="6">
        <v>2636.11</v>
      </c>
      <c r="L49" s="1"/>
      <c r="M49" s="6">
        <v>2636.11</v>
      </c>
      <c r="N49" s="6"/>
      <c r="O49" s="6"/>
      <c r="P49" s="6">
        <v>790.83</v>
      </c>
      <c r="Q49" s="6">
        <v>0</v>
      </c>
      <c r="R49" s="6"/>
      <c r="S49" s="6"/>
      <c r="T49" s="6">
        <v>0</v>
      </c>
      <c r="U49" s="6"/>
      <c r="V49" s="6"/>
      <c r="W49" s="6"/>
      <c r="X49" s="6"/>
      <c r="Y49" s="6">
        <v>0</v>
      </c>
      <c r="Z49" s="6">
        <v>0</v>
      </c>
      <c r="AA49" s="6"/>
      <c r="AB49" s="6">
        <v>0</v>
      </c>
      <c r="AC49" s="6"/>
      <c r="AD49" s="6">
        <v>0</v>
      </c>
      <c r="AE49" s="6">
        <v>0</v>
      </c>
      <c r="AF49" s="6">
        <v>0</v>
      </c>
      <c r="AG49" s="6"/>
      <c r="AH49" s="6"/>
      <c r="AI49" s="6"/>
      <c r="AJ49" s="6">
        <v>0</v>
      </c>
      <c r="AK49" s="6"/>
      <c r="AL49" s="6"/>
      <c r="AM49" s="6">
        <v>0.33</v>
      </c>
      <c r="AN49" s="8">
        <f t="shared" si="2"/>
        <v>3427.27</v>
      </c>
      <c r="AO49" s="6"/>
      <c r="AP49" s="6">
        <v>0</v>
      </c>
      <c r="AQ49" s="6">
        <v>0</v>
      </c>
      <c r="AR49" s="6"/>
      <c r="AS49" s="6">
        <v>-120.04</v>
      </c>
      <c r="AT49" s="6">
        <v>0</v>
      </c>
      <c r="AU49" s="6"/>
      <c r="AV49" s="6">
        <v>-14</v>
      </c>
      <c r="AW49" s="6">
        <v>-14</v>
      </c>
      <c r="AX49" s="6"/>
      <c r="AY49" s="6"/>
      <c r="AZ49" s="6"/>
      <c r="BA49" s="6">
        <v>0</v>
      </c>
      <c r="BB49" s="6">
        <v>-41.58</v>
      </c>
      <c r="BC49" s="6">
        <v>-2.0099999999999998</v>
      </c>
      <c r="BD49" s="6">
        <v>-200.69</v>
      </c>
      <c r="BE49" s="6"/>
      <c r="BF49" s="6">
        <v>0</v>
      </c>
      <c r="BG49" s="6">
        <v>-304.63</v>
      </c>
      <c r="BH49" s="6">
        <v>-29.32</v>
      </c>
      <c r="BI49" s="6">
        <v>0</v>
      </c>
      <c r="BJ49" s="6"/>
      <c r="BK49" s="6"/>
      <c r="BL49" s="11">
        <f t="shared" si="3"/>
        <v>-726.2700000000001</v>
      </c>
      <c r="BM49" s="12">
        <f t="shared" si="4"/>
        <v>2701</v>
      </c>
      <c r="BN49" s="13">
        <f t="shared" si="5"/>
        <v>219.67583333333334</v>
      </c>
      <c r="BO49" s="13">
        <f t="shared" si="6"/>
        <v>219.67583333333334</v>
      </c>
      <c r="BP49" s="13">
        <f t="shared" si="7"/>
        <v>73.225277777777777</v>
      </c>
      <c r="BQ49" s="13">
        <f t="shared" si="8"/>
        <v>304.62755048000002</v>
      </c>
      <c r="BR49" s="13">
        <f t="shared" si="9"/>
        <v>274.14999999999998</v>
      </c>
      <c r="BS49" s="13">
        <f t="shared" si="10"/>
        <v>665</v>
      </c>
      <c r="BT49" s="13">
        <f t="shared" si="11"/>
        <v>0</v>
      </c>
      <c r="BU49" s="13">
        <f t="shared" si="12"/>
        <v>38.119999999999976</v>
      </c>
      <c r="BV49" s="6">
        <f>SUMIFS('SEGURO DE VIDA'!E:E, 'SEGURO DE VIDA'!D:D, H49, 'SEGURO DE VIDA'!G:G, E49)</f>
        <v>13.71</v>
      </c>
      <c r="BW49" s="6">
        <f>SUMIFS(TREINAMENTOS!E:E, TREINAMENTOS!D:D, H49, TREINAMENTOS!G:G, E49)</f>
        <v>0</v>
      </c>
      <c r="BX49" s="6">
        <f>SUMIFS(EXAMES!E:E, EXAMES!D:D, H49, EXAMES!G:G, E49)</f>
        <v>0</v>
      </c>
      <c r="BY49" s="25">
        <f t="shared" si="13"/>
        <v>1808.1844949244446</v>
      </c>
      <c r="BZ49" s="1"/>
      <c r="CA49" s="1" t="s">
        <v>234</v>
      </c>
      <c r="CB49" s="13">
        <f t="shared" si="14"/>
        <v>38.119999999999976</v>
      </c>
      <c r="CC49" s="13">
        <f t="shared" si="15"/>
        <v>0</v>
      </c>
      <c r="CD49" s="13">
        <f>SUMIFS(ALIMENTAÇÃO!E:E, ALIMENTAÇÃO!D:D, H49, ALIMENTAÇÃO!G:G, E49)</f>
        <v>665</v>
      </c>
      <c r="CE49" s="6">
        <f>SUMIFS(TRANSPORTE!E:E, TRANSPORTE!D:D, H49, TRANSPORTE!G:G, E49)</f>
        <v>0</v>
      </c>
      <c r="CF49" s="6">
        <f>SUMIFS('PLANO DE SAÚDE'!E:E, 'PLANO DE SAÚDE'!D:D, H49, 'PLANO DE SAÚDE'!G:G, E49)</f>
        <v>282.39999999999998</v>
      </c>
      <c r="CG49" s="6">
        <f>SUMIFS('PLANO ODONTO'!E:E, 'PLANO ODONTO'!D:D, H49, 'PLANO ODONTO'!G:G, E49)</f>
        <v>28</v>
      </c>
      <c r="CH49" s="6">
        <f t="shared" si="16"/>
        <v>-244.28</v>
      </c>
      <c r="CI49" s="6">
        <f t="shared" si="17"/>
        <v>0</v>
      </c>
      <c r="CJ49" s="6">
        <f t="shared" si="18"/>
        <v>0</v>
      </c>
      <c r="CK49" s="6"/>
      <c r="CL49" s="6"/>
      <c r="CM49" s="6">
        <f t="shared" si="19"/>
        <v>-28</v>
      </c>
      <c r="CN49" s="6">
        <v>3427.27</v>
      </c>
      <c r="CO49" s="1">
        <v>-726.27</v>
      </c>
      <c r="CP49" s="6">
        <v>2701</v>
      </c>
      <c r="CQ49" s="6">
        <v>3426.94</v>
      </c>
      <c r="CR49" s="1">
        <v>8.8892000000000007</v>
      </c>
      <c r="CS49" s="6">
        <v>3426.94</v>
      </c>
      <c r="CT49" s="1">
        <v>274.14999999999998</v>
      </c>
      <c r="CU49" s="6">
        <v>2819.74</v>
      </c>
    </row>
    <row r="50" spans="1:99" ht="13.8" hidden="1">
      <c r="A50" s="1" t="str">
        <f ca="1">IFERROR(__xludf.DUMMYFUNCTION("""COMPUTED_VALUE"""),"CLERISTON CLEDSON GOMES DA SILVA")</f>
        <v>CLERISTON CLEDSON GOMES DA SILVA</v>
      </c>
      <c r="B50" s="34"/>
      <c r="C50" s="34" t="str">
        <f t="shared" ca="1" si="0"/>
        <v>OK</v>
      </c>
      <c r="D50" s="2">
        <f t="shared" si="1"/>
        <v>6824.2401975833327</v>
      </c>
      <c r="E50" s="34">
        <v>45809</v>
      </c>
      <c r="F50" s="1" t="s">
        <v>145</v>
      </c>
      <c r="G50" s="1">
        <v>3525</v>
      </c>
      <c r="H50" s="1" t="s">
        <v>235</v>
      </c>
      <c r="I50" s="1" t="s">
        <v>202</v>
      </c>
      <c r="J50" s="38">
        <v>45754</v>
      </c>
      <c r="K50" s="6">
        <v>4336.05</v>
      </c>
      <c r="L50" s="1"/>
      <c r="M50" s="6">
        <v>4336.05</v>
      </c>
      <c r="N50" s="6"/>
      <c r="O50" s="6"/>
      <c r="P50" s="6">
        <v>0</v>
      </c>
      <c r="Q50" s="6">
        <v>0</v>
      </c>
      <c r="R50" s="6"/>
      <c r="S50" s="6"/>
      <c r="T50" s="6">
        <v>0</v>
      </c>
      <c r="U50" s="6"/>
      <c r="V50" s="6"/>
      <c r="W50" s="6"/>
      <c r="X50" s="6"/>
      <c r="Y50" s="6">
        <v>0</v>
      </c>
      <c r="Z50" s="6">
        <v>0</v>
      </c>
      <c r="AA50" s="6"/>
      <c r="AB50" s="6">
        <v>0</v>
      </c>
      <c r="AC50" s="6"/>
      <c r="AD50" s="6">
        <v>0</v>
      </c>
      <c r="AE50" s="6">
        <v>0</v>
      </c>
      <c r="AF50" s="6">
        <v>0</v>
      </c>
      <c r="AG50" s="6"/>
      <c r="AH50" s="6"/>
      <c r="AI50" s="6"/>
      <c r="AJ50" s="6">
        <v>0</v>
      </c>
      <c r="AK50" s="6"/>
      <c r="AL50" s="6"/>
      <c r="AM50" s="6">
        <v>0.15</v>
      </c>
      <c r="AN50" s="8">
        <f t="shared" si="2"/>
        <v>4336.2</v>
      </c>
      <c r="AO50" s="6"/>
      <c r="AP50" s="6">
        <v>0</v>
      </c>
      <c r="AQ50" s="6">
        <v>0</v>
      </c>
      <c r="AR50" s="6"/>
      <c r="AS50" s="6"/>
      <c r="AT50" s="6">
        <v>-0.79</v>
      </c>
      <c r="AU50" s="6"/>
      <c r="AV50" s="6">
        <v>0</v>
      </c>
      <c r="AW50" s="6">
        <v>0</v>
      </c>
      <c r="AX50" s="6"/>
      <c r="AY50" s="6"/>
      <c r="AZ50" s="6"/>
      <c r="BA50" s="6"/>
      <c r="BB50" s="6">
        <v>0</v>
      </c>
      <c r="BC50" s="6">
        <v>-94.61</v>
      </c>
      <c r="BD50" s="6">
        <v>0</v>
      </c>
      <c r="BE50" s="6"/>
      <c r="BF50" s="6">
        <v>0</v>
      </c>
      <c r="BG50" s="6">
        <v>-416.63</v>
      </c>
      <c r="BH50" s="6">
        <v>-165.17</v>
      </c>
      <c r="BI50" s="6">
        <v>0</v>
      </c>
      <c r="BJ50" s="6"/>
      <c r="BK50" s="6"/>
      <c r="BL50" s="11">
        <f t="shared" si="3"/>
        <v>-677.19999999999993</v>
      </c>
      <c r="BM50" s="12">
        <f t="shared" si="4"/>
        <v>3659</v>
      </c>
      <c r="BN50" s="13">
        <f t="shared" si="5"/>
        <v>361.33750000000003</v>
      </c>
      <c r="BO50" s="13">
        <f t="shared" si="6"/>
        <v>361.33750000000003</v>
      </c>
      <c r="BP50" s="13">
        <f t="shared" si="7"/>
        <v>120.44583333333334</v>
      </c>
      <c r="BQ50" s="13">
        <f t="shared" si="8"/>
        <v>416.62936424999998</v>
      </c>
      <c r="BR50" s="13">
        <f t="shared" si="9"/>
        <v>346.88</v>
      </c>
      <c r="BS50" s="13">
        <f t="shared" si="10"/>
        <v>665</v>
      </c>
      <c r="BT50" s="13">
        <f t="shared" si="11"/>
        <v>0</v>
      </c>
      <c r="BU50" s="13">
        <f t="shared" si="12"/>
        <v>202.7</v>
      </c>
      <c r="BV50" s="6">
        <f>SUMIFS('SEGURO DE VIDA'!E:E, 'SEGURO DE VIDA'!D:D, H50, 'SEGURO DE VIDA'!G:G, E50)</f>
        <v>13.71</v>
      </c>
      <c r="BW50" s="6">
        <f>SUMIFS(TREINAMENTOS!E:E, TREINAMENTOS!D:D, H50, TREINAMENTOS!G:G, E50)</f>
        <v>0</v>
      </c>
      <c r="BX50" s="6">
        <f>SUMIFS(EXAMES!E:E, EXAMES!D:D, H50, EXAMES!G:G, E50)</f>
        <v>0</v>
      </c>
      <c r="BY50" s="25">
        <f t="shared" si="13"/>
        <v>2488.0401975833333</v>
      </c>
      <c r="BZ50" s="1"/>
      <c r="CA50" s="1" t="s">
        <v>235</v>
      </c>
      <c r="CB50" s="13">
        <f t="shared" si="14"/>
        <v>202.7</v>
      </c>
      <c r="CC50" s="13">
        <f t="shared" si="15"/>
        <v>0</v>
      </c>
      <c r="CD50" s="13">
        <f>SUMIFS(ALIMENTAÇÃO!E:E, ALIMENTAÇÃO!D:D, H50, ALIMENTAÇÃO!G:G, E50)</f>
        <v>665</v>
      </c>
      <c r="CE50" s="6">
        <f>SUMIFS(TRANSPORTE!E:E, TRANSPORTE!D:D, H50, TRANSPORTE!G:G, E50)</f>
        <v>0</v>
      </c>
      <c r="CF50" s="6">
        <f>SUMIFS('PLANO DE SAÚDE'!E:E, 'PLANO DE SAÚDE'!D:D, H50, 'PLANO DE SAÚDE'!G:G, E50)</f>
        <v>297.31</v>
      </c>
      <c r="CG50" s="6">
        <f>SUMIFS('PLANO ODONTO'!E:E, 'PLANO ODONTO'!D:D, H50, 'PLANO ODONTO'!G:G, E50)</f>
        <v>0</v>
      </c>
      <c r="CH50" s="6">
        <f t="shared" si="16"/>
        <v>-94.61</v>
      </c>
      <c r="CI50" s="6">
        <f t="shared" si="17"/>
        <v>0</v>
      </c>
      <c r="CJ50" s="6">
        <f t="shared" si="18"/>
        <v>0</v>
      </c>
      <c r="CK50" s="6"/>
      <c r="CL50" s="6"/>
      <c r="CM50" s="6">
        <f t="shared" si="19"/>
        <v>0</v>
      </c>
      <c r="CN50" s="6">
        <v>4336.2</v>
      </c>
      <c r="CO50" s="1">
        <v>-677.2</v>
      </c>
      <c r="CP50" s="6">
        <v>3659</v>
      </c>
      <c r="CQ50" s="6">
        <v>4336.05</v>
      </c>
      <c r="CR50" s="1">
        <v>9.6084999999999994</v>
      </c>
      <c r="CS50" s="6">
        <v>4336.05</v>
      </c>
      <c r="CT50" s="1">
        <v>346.88</v>
      </c>
      <c r="CU50" s="6">
        <v>3728.85</v>
      </c>
    </row>
    <row r="51" spans="1:99" ht="13.8" hidden="1">
      <c r="A51" s="1" t="str">
        <f ca="1">IFERROR(__xludf.DUMMYFUNCTION("""COMPUTED_VALUE"""),"CLEVERSON BHERING CLARE JUNIOR")</f>
        <v>CLEVERSON BHERING CLARE JUNIOR</v>
      </c>
      <c r="B51" s="34"/>
      <c r="C51" s="34" t="str">
        <f t="shared" ca="1" si="0"/>
        <v>OK</v>
      </c>
      <c r="D51" s="2">
        <f t="shared" si="1"/>
        <v>8050.094826333333</v>
      </c>
      <c r="E51" s="34">
        <v>45809</v>
      </c>
      <c r="F51" s="1" t="s">
        <v>145</v>
      </c>
      <c r="G51" s="1">
        <v>355</v>
      </c>
      <c r="H51" s="1" t="s">
        <v>236</v>
      </c>
      <c r="I51" s="1" t="s">
        <v>237</v>
      </c>
      <c r="J51" s="38">
        <v>44774</v>
      </c>
      <c r="K51" s="6">
        <v>4057.59</v>
      </c>
      <c r="L51" s="1" t="s">
        <v>184</v>
      </c>
      <c r="M51" s="6">
        <v>4057.59</v>
      </c>
      <c r="N51" s="6"/>
      <c r="O51" s="6"/>
      <c r="P51" s="6">
        <v>1217.28</v>
      </c>
      <c r="Q51" s="6">
        <v>0</v>
      </c>
      <c r="R51" s="6"/>
      <c r="S51" s="6"/>
      <c r="T51" s="6">
        <v>0</v>
      </c>
      <c r="U51" s="6"/>
      <c r="V51" s="6"/>
      <c r="W51" s="6"/>
      <c r="X51" s="6"/>
      <c r="Y51" s="6">
        <v>0</v>
      </c>
      <c r="Z51" s="6">
        <v>0</v>
      </c>
      <c r="AA51" s="6"/>
      <c r="AB51" s="6">
        <v>0</v>
      </c>
      <c r="AC51" s="6"/>
      <c r="AD51" s="6">
        <v>0</v>
      </c>
      <c r="AE51" s="6">
        <v>0</v>
      </c>
      <c r="AF51" s="6">
        <v>0</v>
      </c>
      <c r="AG51" s="6"/>
      <c r="AH51" s="6"/>
      <c r="AI51" s="6"/>
      <c r="AJ51" s="6">
        <v>0</v>
      </c>
      <c r="AK51" s="6"/>
      <c r="AL51" s="6"/>
      <c r="AM51" s="6">
        <v>0.57999999999999996</v>
      </c>
      <c r="AN51" s="8">
        <f t="shared" si="2"/>
        <v>5275.45</v>
      </c>
      <c r="AO51" s="6"/>
      <c r="AP51" s="6">
        <v>0</v>
      </c>
      <c r="AQ51" s="6">
        <v>0</v>
      </c>
      <c r="AR51" s="6"/>
      <c r="AS51" s="6"/>
      <c r="AT51" s="6">
        <v>-0.48</v>
      </c>
      <c r="AU51" s="6"/>
      <c r="AV51" s="6">
        <v>0</v>
      </c>
      <c r="AW51" s="6">
        <v>0</v>
      </c>
      <c r="AX51" s="6"/>
      <c r="AY51" s="6"/>
      <c r="AZ51" s="6"/>
      <c r="BA51" s="6"/>
      <c r="BB51" s="6">
        <v>-66.62</v>
      </c>
      <c r="BC51" s="6">
        <v>-34.56</v>
      </c>
      <c r="BD51" s="6">
        <v>0</v>
      </c>
      <c r="BE51" s="6"/>
      <c r="BF51" s="6">
        <v>0</v>
      </c>
      <c r="BG51" s="6">
        <v>-548.05999999999995</v>
      </c>
      <c r="BH51" s="6">
        <v>-302.73</v>
      </c>
      <c r="BI51" s="6">
        <v>0</v>
      </c>
      <c r="BJ51" s="6"/>
      <c r="BK51" s="6"/>
      <c r="BL51" s="11">
        <f t="shared" si="3"/>
        <v>-952.44999999999993</v>
      </c>
      <c r="BM51" s="12">
        <f t="shared" si="4"/>
        <v>4323</v>
      </c>
      <c r="BN51" s="13">
        <f t="shared" si="5"/>
        <v>338.13249999999999</v>
      </c>
      <c r="BO51" s="13">
        <f t="shared" si="6"/>
        <v>338.13249999999999</v>
      </c>
      <c r="BP51" s="13">
        <f t="shared" si="7"/>
        <v>112.71083333333333</v>
      </c>
      <c r="BQ51" s="13">
        <f t="shared" si="8"/>
        <v>548.05899299999999</v>
      </c>
      <c r="BR51" s="13">
        <f t="shared" si="9"/>
        <v>421.98</v>
      </c>
      <c r="BS51" s="13">
        <f t="shared" si="10"/>
        <v>665</v>
      </c>
      <c r="BT51" s="13">
        <f t="shared" si="11"/>
        <v>0</v>
      </c>
      <c r="BU51" s="13">
        <f t="shared" si="12"/>
        <v>336.92</v>
      </c>
      <c r="BV51" s="6">
        <f>SUMIFS('SEGURO DE VIDA'!E:E, 'SEGURO DE VIDA'!D:D, H51, 'SEGURO DE VIDA'!G:G, E51)</f>
        <v>13.71</v>
      </c>
      <c r="BW51" s="6">
        <f>SUMIFS(TREINAMENTOS!E:E, TREINAMENTOS!D:D, H51, TREINAMENTOS!G:G, E51)</f>
        <v>0</v>
      </c>
      <c r="BX51" s="6">
        <f>SUMIFS(EXAMES!E:E, EXAMES!D:D, H51, EXAMES!G:G, E51)</f>
        <v>0</v>
      </c>
      <c r="BY51" s="25">
        <f t="shared" si="13"/>
        <v>2774.6448263333332</v>
      </c>
      <c r="BZ51" s="1"/>
      <c r="CA51" s="1" t="s">
        <v>236</v>
      </c>
      <c r="CB51" s="13">
        <f t="shared" si="14"/>
        <v>336.92</v>
      </c>
      <c r="CC51" s="13">
        <f t="shared" si="15"/>
        <v>0</v>
      </c>
      <c r="CD51" s="13">
        <f>SUMIFS(ALIMENTAÇÃO!E:E, ALIMENTAÇÃO!D:D, H51, ALIMENTAÇÃO!G:G, E51)</f>
        <v>665</v>
      </c>
      <c r="CE51" s="6">
        <f>SUMIFS(TRANSPORTE!E:E, TRANSPORTE!D:D, H51, TRANSPORTE!G:G, E51)</f>
        <v>0</v>
      </c>
      <c r="CF51" s="6">
        <f>SUMIFS('PLANO DE SAÚDE'!E:E, 'PLANO DE SAÚDE'!D:D, H51, 'PLANO DE SAÚDE'!G:G, E51)</f>
        <v>438.1</v>
      </c>
      <c r="CG51" s="6">
        <f>SUMIFS('PLANO ODONTO'!E:E, 'PLANO ODONTO'!D:D, H51, 'PLANO ODONTO'!G:G, E51)</f>
        <v>0</v>
      </c>
      <c r="CH51" s="6">
        <f t="shared" si="16"/>
        <v>-101.18</v>
      </c>
      <c r="CI51" s="6">
        <f t="shared" si="17"/>
        <v>0</v>
      </c>
      <c r="CJ51" s="6">
        <f t="shared" si="18"/>
        <v>0</v>
      </c>
      <c r="CK51" s="6"/>
      <c r="CL51" s="6"/>
      <c r="CM51" s="6">
        <f t="shared" si="19"/>
        <v>0</v>
      </c>
      <c r="CN51" s="6">
        <v>5275.45</v>
      </c>
      <c r="CO51" s="1">
        <v>-952.45</v>
      </c>
      <c r="CP51" s="6">
        <v>4323</v>
      </c>
      <c r="CQ51" s="6">
        <v>5274.87</v>
      </c>
      <c r="CR51" s="1">
        <v>10.39</v>
      </c>
      <c r="CS51" s="6">
        <v>5274.87</v>
      </c>
      <c r="CT51" s="1">
        <v>421.98</v>
      </c>
      <c r="CU51" s="6">
        <v>4347.63</v>
      </c>
    </row>
    <row r="52" spans="1:99" ht="13.8" hidden="1">
      <c r="A52" s="1" t="str">
        <f ca="1">IFERROR(__xludf.DUMMYFUNCTION("""COMPUTED_VALUE"""),"DANIEL ANCHIETA BRAZIEL PETZOLD")</f>
        <v>DANIEL ANCHIETA BRAZIEL PETZOLD</v>
      </c>
      <c r="B52" s="34"/>
      <c r="C52" s="34" t="str">
        <f t="shared" ca="1" si="0"/>
        <v>OK</v>
      </c>
      <c r="D52" s="2">
        <f t="shared" si="1"/>
        <v>1511.8433333333332</v>
      </c>
      <c r="E52" s="34">
        <v>45809</v>
      </c>
      <c r="F52" s="1" t="s">
        <v>145</v>
      </c>
      <c r="G52" s="1">
        <v>3517</v>
      </c>
      <c r="H52" s="1" t="s">
        <v>238</v>
      </c>
      <c r="I52" s="1" t="s">
        <v>239</v>
      </c>
      <c r="J52" s="38">
        <v>45733</v>
      </c>
      <c r="K52" s="6">
        <v>750</v>
      </c>
      <c r="L52" s="1"/>
      <c r="M52" s="6">
        <v>750</v>
      </c>
      <c r="N52" s="6"/>
      <c r="O52" s="6"/>
      <c r="P52" s="6">
        <v>0</v>
      </c>
      <c r="Q52" s="6">
        <v>0</v>
      </c>
      <c r="R52" s="6"/>
      <c r="S52" s="6"/>
      <c r="T52" s="6">
        <v>0</v>
      </c>
      <c r="U52" s="6"/>
      <c r="V52" s="6"/>
      <c r="W52" s="6"/>
      <c r="X52" s="6"/>
      <c r="Y52" s="6">
        <v>0</v>
      </c>
      <c r="Z52" s="6">
        <v>0</v>
      </c>
      <c r="AA52" s="6"/>
      <c r="AB52" s="6">
        <v>0</v>
      </c>
      <c r="AC52" s="6"/>
      <c r="AD52" s="6">
        <v>0</v>
      </c>
      <c r="AE52" s="6">
        <v>0</v>
      </c>
      <c r="AF52" s="6">
        <v>0</v>
      </c>
      <c r="AG52" s="6"/>
      <c r="AH52" s="6"/>
      <c r="AI52" s="6"/>
      <c r="AJ52" s="6">
        <v>0</v>
      </c>
      <c r="AK52" s="6"/>
      <c r="AL52" s="6"/>
      <c r="AM52" s="6">
        <v>0.4</v>
      </c>
      <c r="AN52" s="8">
        <f t="shared" si="2"/>
        <v>750.4</v>
      </c>
      <c r="AO52" s="6"/>
      <c r="AP52" s="6">
        <v>0</v>
      </c>
      <c r="AQ52" s="6">
        <v>0</v>
      </c>
      <c r="AR52" s="6"/>
      <c r="AS52" s="6"/>
      <c r="AT52" s="6">
        <v>-0.4</v>
      </c>
      <c r="AU52" s="6"/>
      <c r="AV52" s="6">
        <v>-14</v>
      </c>
      <c r="AW52" s="6">
        <v>0</v>
      </c>
      <c r="AX52" s="6"/>
      <c r="AY52" s="6"/>
      <c r="AZ52" s="6"/>
      <c r="BA52" s="6"/>
      <c r="BB52" s="6">
        <v>0</v>
      </c>
      <c r="BC52" s="6">
        <v>0</v>
      </c>
      <c r="BD52" s="6">
        <v>0</v>
      </c>
      <c r="BE52" s="6"/>
      <c r="BF52" s="6">
        <v>0</v>
      </c>
      <c r="BG52" s="6">
        <v>0</v>
      </c>
      <c r="BH52" s="6">
        <v>0</v>
      </c>
      <c r="BI52" s="6">
        <v>0</v>
      </c>
      <c r="BJ52" s="6"/>
      <c r="BK52" s="6"/>
      <c r="BL52" s="11">
        <f t="shared" si="3"/>
        <v>-14.4</v>
      </c>
      <c r="BM52" s="12">
        <f t="shared" si="4"/>
        <v>736</v>
      </c>
      <c r="BN52" s="13">
        <f t="shared" si="5"/>
        <v>62.5</v>
      </c>
      <c r="BO52" s="13">
        <f t="shared" si="6"/>
        <v>62.5</v>
      </c>
      <c r="BP52" s="13">
        <f t="shared" si="7"/>
        <v>20.833333333333332</v>
      </c>
      <c r="BQ52" s="13">
        <f t="shared" si="8"/>
        <v>0</v>
      </c>
      <c r="BR52" s="13">
        <f t="shared" si="9"/>
        <v>0</v>
      </c>
      <c r="BS52" s="13">
        <f t="shared" si="10"/>
        <v>450</v>
      </c>
      <c r="BT52" s="13">
        <f t="shared" si="11"/>
        <v>151.9</v>
      </c>
      <c r="BU52" s="13">
        <f t="shared" si="12"/>
        <v>0</v>
      </c>
      <c r="BV52" s="6">
        <f>SUMIFS('SEGURO DE VIDA'!E:E, 'SEGURO DE VIDA'!D:D, H52, 'SEGURO DE VIDA'!G:G, E52)</f>
        <v>13.71</v>
      </c>
      <c r="BW52" s="6">
        <f>SUMIFS(TREINAMENTOS!E:E, TREINAMENTOS!D:D, H52, TREINAMENTOS!G:G, E52)</f>
        <v>0</v>
      </c>
      <c r="BX52" s="6">
        <f>SUMIFS(EXAMES!E:E, EXAMES!D:D, H52, EXAMES!G:G, E52)</f>
        <v>0</v>
      </c>
      <c r="BY52" s="25">
        <f t="shared" si="13"/>
        <v>761.44333333333338</v>
      </c>
      <c r="BZ52" s="1"/>
      <c r="CA52" s="1" t="s">
        <v>238</v>
      </c>
      <c r="CB52" s="13">
        <f t="shared" si="14"/>
        <v>0</v>
      </c>
      <c r="CC52" s="13">
        <f t="shared" si="15"/>
        <v>0</v>
      </c>
      <c r="CD52" s="13">
        <f>SUMIFS(ALIMENTAÇÃO!E:E, ALIMENTAÇÃO!D:D, H52, ALIMENTAÇÃO!G:G, E52)</f>
        <v>450</v>
      </c>
      <c r="CE52" s="6">
        <f>SUMIFS(TRANSPORTE!E:E, TRANSPORTE!D:D, H52, TRANSPORTE!G:G, E52)</f>
        <v>151.9</v>
      </c>
      <c r="CF52" s="6">
        <f>SUMIFS('PLANO DE SAÚDE'!E:E, 'PLANO DE SAÚDE'!D:D, H52, 'PLANO DE SAÚDE'!G:G, E52)</f>
        <v>0</v>
      </c>
      <c r="CG52" s="6">
        <f>SUMIFS('PLANO ODONTO'!E:E, 'PLANO ODONTO'!D:D, H52, 'PLANO ODONTO'!G:G, E52)</f>
        <v>14</v>
      </c>
      <c r="CH52" s="6">
        <f t="shared" si="16"/>
        <v>0</v>
      </c>
      <c r="CI52" s="6">
        <f t="shared" si="17"/>
        <v>0</v>
      </c>
      <c r="CJ52" s="6">
        <f t="shared" si="18"/>
        <v>0</v>
      </c>
      <c r="CK52" s="6"/>
      <c r="CL52" s="6"/>
      <c r="CM52" s="6">
        <f t="shared" si="19"/>
        <v>-14</v>
      </c>
      <c r="CN52" s="1">
        <v>750.4</v>
      </c>
      <c r="CO52" s="1">
        <v>-14.4</v>
      </c>
      <c r="CP52" s="1">
        <v>736</v>
      </c>
      <c r="CQ52" s="1">
        <v>0</v>
      </c>
      <c r="CR52" s="1">
        <v>0</v>
      </c>
      <c r="CS52" s="1">
        <v>0</v>
      </c>
      <c r="CT52" s="1">
        <v>0</v>
      </c>
      <c r="CU52" s="1">
        <v>142.80000000000001</v>
      </c>
    </row>
    <row r="53" spans="1:99" ht="13.8" hidden="1">
      <c r="A53" s="1" t="str">
        <f ca="1">IFERROR(__xludf.DUMMYFUNCTION("""COMPUTED_VALUE"""),"DANIEL DUARTE ALVES")</f>
        <v>DANIEL DUARTE ALVES</v>
      </c>
      <c r="B53" s="34"/>
      <c r="C53" s="34" t="str">
        <f t="shared" ca="1" si="0"/>
        <v>OK</v>
      </c>
      <c r="D53" s="2">
        <f t="shared" si="1"/>
        <v>3812.9292199111114</v>
      </c>
      <c r="E53" s="34">
        <v>45809</v>
      </c>
      <c r="F53" s="1" t="s">
        <v>145</v>
      </c>
      <c r="G53" s="1">
        <v>3530</v>
      </c>
      <c r="H53" s="1" t="s">
        <v>240</v>
      </c>
      <c r="I53" s="1" t="s">
        <v>170</v>
      </c>
      <c r="J53" s="38">
        <v>45782</v>
      </c>
      <c r="K53" s="6">
        <v>2239.36</v>
      </c>
      <c r="L53" s="1"/>
      <c r="M53" s="6">
        <v>2239.36</v>
      </c>
      <c r="N53" s="6"/>
      <c r="O53" s="6"/>
      <c r="P53" s="6">
        <v>0</v>
      </c>
      <c r="Q53" s="6">
        <v>0</v>
      </c>
      <c r="R53" s="6"/>
      <c r="S53" s="6"/>
      <c r="T53" s="6">
        <v>0</v>
      </c>
      <c r="U53" s="6"/>
      <c r="V53" s="6"/>
      <c r="W53" s="6"/>
      <c r="X53" s="6"/>
      <c r="Y53" s="6">
        <v>0</v>
      </c>
      <c r="Z53" s="6">
        <v>0</v>
      </c>
      <c r="AA53" s="6"/>
      <c r="AB53" s="6">
        <v>0</v>
      </c>
      <c r="AC53" s="6"/>
      <c r="AD53" s="6">
        <v>0</v>
      </c>
      <c r="AE53" s="6">
        <v>0</v>
      </c>
      <c r="AF53" s="6">
        <v>0</v>
      </c>
      <c r="AG53" s="6"/>
      <c r="AH53" s="6"/>
      <c r="AI53" s="6"/>
      <c r="AJ53" s="6">
        <v>0</v>
      </c>
      <c r="AK53" s="6"/>
      <c r="AL53" s="6"/>
      <c r="AM53" s="6">
        <v>0.65</v>
      </c>
      <c r="AN53" s="8">
        <f t="shared" si="2"/>
        <v>2240.0100000000002</v>
      </c>
      <c r="AO53" s="6"/>
      <c r="AP53" s="6">
        <v>0</v>
      </c>
      <c r="AQ53" s="6">
        <v>0</v>
      </c>
      <c r="AR53" s="6"/>
      <c r="AS53" s="6"/>
      <c r="AT53" s="6">
        <v>-0.53</v>
      </c>
      <c r="AU53" s="6"/>
      <c r="AV53" s="6">
        <v>0</v>
      </c>
      <c r="AW53" s="6">
        <v>0</v>
      </c>
      <c r="AX53" s="6"/>
      <c r="AY53" s="6"/>
      <c r="AZ53" s="6"/>
      <c r="BA53" s="6"/>
      <c r="BB53" s="6">
        <v>0</v>
      </c>
      <c r="BC53" s="6">
        <v>-1.71</v>
      </c>
      <c r="BD53" s="6">
        <v>0</v>
      </c>
      <c r="BE53" s="6"/>
      <c r="BF53" s="6">
        <v>0</v>
      </c>
      <c r="BG53" s="6">
        <v>-178.77</v>
      </c>
      <c r="BH53" s="6">
        <v>0</v>
      </c>
      <c r="BI53" s="6">
        <v>0</v>
      </c>
      <c r="BJ53" s="6"/>
      <c r="BK53" s="6"/>
      <c r="BL53" s="11">
        <f t="shared" si="3"/>
        <v>-181.01000000000002</v>
      </c>
      <c r="BM53" s="12">
        <f t="shared" si="4"/>
        <v>2059</v>
      </c>
      <c r="BN53" s="13">
        <f t="shared" si="5"/>
        <v>186.61333333333334</v>
      </c>
      <c r="BO53" s="13">
        <f t="shared" si="6"/>
        <v>186.61333333333334</v>
      </c>
      <c r="BP53" s="13">
        <f t="shared" si="7"/>
        <v>62.204444444444448</v>
      </c>
      <c r="BQ53" s="13">
        <f t="shared" si="8"/>
        <v>178.76810879999999</v>
      </c>
      <c r="BR53" s="13">
        <f t="shared" si="9"/>
        <v>179.14</v>
      </c>
      <c r="BS53" s="13">
        <f t="shared" si="10"/>
        <v>665</v>
      </c>
      <c r="BT53" s="13">
        <f t="shared" si="11"/>
        <v>0</v>
      </c>
      <c r="BU53" s="13">
        <f t="shared" si="12"/>
        <v>100.87</v>
      </c>
      <c r="BV53" s="6">
        <f>SUMIFS('SEGURO DE VIDA'!E:E, 'SEGURO DE VIDA'!D:D, H53, 'SEGURO DE VIDA'!G:G, E53)</f>
        <v>13.71</v>
      </c>
      <c r="BW53" s="6">
        <f>SUMIFS(TREINAMENTOS!E:E, TREINAMENTOS!D:D, H53, TREINAMENTOS!G:G, E53)</f>
        <v>0</v>
      </c>
      <c r="BX53" s="6">
        <f>SUMIFS(EXAMES!E:E, EXAMES!D:D, H53, EXAMES!G:G, E53)</f>
        <v>0</v>
      </c>
      <c r="BY53" s="25">
        <f t="shared" si="13"/>
        <v>1572.9192199111112</v>
      </c>
      <c r="BZ53" s="1"/>
      <c r="CA53" s="1" t="s">
        <v>241</v>
      </c>
      <c r="CB53" s="13">
        <f t="shared" si="14"/>
        <v>100.87</v>
      </c>
      <c r="CC53" s="13">
        <f t="shared" si="15"/>
        <v>0</v>
      </c>
      <c r="CD53" s="13">
        <f>SUMIFS(ALIMENTAÇÃO!E:E, ALIMENTAÇÃO!D:D, H53, ALIMENTAÇÃO!G:G, E53)</f>
        <v>665</v>
      </c>
      <c r="CE53" s="6">
        <f>SUMIFS(TRANSPORTE!E:E, TRANSPORTE!D:D, H53, TRANSPORTE!G:G, E53)</f>
        <v>0</v>
      </c>
      <c r="CF53" s="6">
        <f>SUMIFS('PLANO DE SAÚDE'!E:E, 'PLANO DE SAÚDE'!D:D, H53, 'PLANO DE SAÚDE'!G:G, E53)</f>
        <v>102.58</v>
      </c>
      <c r="CG53" s="6">
        <f>SUMIFS('PLANO ODONTO'!E:E, 'PLANO ODONTO'!D:D, H53, 'PLANO ODONTO'!G:G, E53)</f>
        <v>0</v>
      </c>
      <c r="CH53" s="6">
        <f t="shared" si="16"/>
        <v>-1.71</v>
      </c>
      <c r="CI53" s="6">
        <f t="shared" si="17"/>
        <v>0</v>
      </c>
      <c r="CJ53" s="6">
        <f t="shared" si="18"/>
        <v>0</v>
      </c>
      <c r="CK53" s="6"/>
      <c r="CL53" s="6"/>
      <c r="CM53" s="6">
        <f t="shared" si="19"/>
        <v>0</v>
      </c>
      <c r="CN53" s="6">
        <v>2240.0100000000002</v>
      </c>
      <c r="CO53" s="1">
        <v>-181.01</v>
      </c>
      <c r="CP53" s="6">
        <v>2059</v>
      </c>
      <c r="CQ53" s="6">
        <v>2239.36</v>
      </c>
      <c r="CR53" s="1">
        <v>7.9829999999999997</v>
      </c>
      <c r="CS53" s="6">
        <v>2239.36</v>
      </c>
      <c r="CT53" s="1">
        <v>179.14</v>
      </c>
      <c r="CU53" s="6">
        <v>1632.16</v>
      </c>
    </row>
    <row r="54" spans="1:99" ht="13.8" hidden="1">
      <c r="A54" s="1" t="str">
        <f ca="1">IFERROR(__xludf.DUMMYFUNCTION("""COMPUTED_VALUE"""),"DANIEL VICTOR TEODORO MOREIRA")</f>
        <v>DANIEL VICTOR TEODORO MOREIRA</v>
      </c>
      <c r="B54" s="34"/>
      <c r="C54" s="34" t="str">
        <f t="shared" ca="1" si="0"/>
        <v>OK</v>
      </c>
      <c r="D54" s="2">
        <f t="shared" si="1"/>
        <v>4137.4192199111112</v>
      </c>
      <c r="E54" s="34">
        <v>45809</v>
      </c>
      <c r="F54" s="1" t="s">
        <v>145</v>
      </c>
      <c r="G54" s="1">
        <v>3535</v>
      </c>
      <c r="H54" s="1" t="s">
        <v>242</v>
      </c>
      <c r="I54" s="1" t="s">
        <v>170</v>
      </c>
      <c r="J54" s="38">
        <v>45789</v>
      </c>
      <c r="K54" s="6">
        <v>2239.36</v>
      </c>
      <c r="L54" s="1"/>
      <c r="M54" s="6">
        <v>2239.36</v>
      </c>
      <c r="N54" s="6"/>
      <c r="O54" s="6"/>
      <c r="P54" s="6">
        <v>0</v>
      </c>
      <c r="Q54" s="6">
        <v>0</v>
      </c>
      <c r="R54" s="6"/>
      <c r="S54" s="6"/>
      <c r="T54" s="6">
        <v>0</v>
      </c>
      <c r="U54" s="6"/>
      <c r="V54" s="6"/>
      <c r="W54" s="6"/>
      <c r="X54" s="6"/>
      <c r="Y54" s="6">
        <v>0</v>
      </c>
      <c r="Z54" s="6">
        <v>0</v>
      </c>
      <c r="AA54" s="6"/>
      <c r="AB54" s="6">
        <v>0</v>
      </c>
      <c r="AC54" s="6"/>
      <c r="AD54" s="6">
        <v>0</v>
      </c>
      <c r="AE54" s="6">
        <v>0</v>
      </c>
      <c r="AF54" s="6">
        <v>0</v>
      </c>
      <c r="AG54" s="6"/>
      <c r="AH54" s="6"/>
      <c r="AI54" s="6"/>
      <c r="AJ54" s="6">
        <v>0</v>
      </c>
      <c r="AK54" s="6"/>
      <c r="AL54" s="6"/>
      <c r="AM54" s="6">
        <v>0.98</v>
      </c>
      <c r="AN54" s="8">
        <f t="shared" si="2"/>
        <v>2240.34</v>
      </c>
      <c r="AO54" s="6"/>
      <c r="AP54" s="6">
        <v>0</v>
      </c>
      <c r="AQ54" s="6">
        <v>-134.36000000000001</v>
      </c>
      <c r="AR54" s="6"/>
      <c r="AS54" s="6"/>
      <c r="AT54" s="6">
        <v>-0.2</v>
      </c>
      <c r="AU54" s="6"/>
      <c r="AV54" s="6">
        <v>-14</v>
      </c>
      <c r="AW54" s="6">
        <v>0</v>
      </c>
      <c r="AX54" s="6"/>
      <c r="AY54" s="6"/>
      <c r="AZ54" s="6"/>
      <c r="BA54" s="6"/>
      <c r="BB54" s="6">
        <v>0</v>
      </c>
      <c r="BC54" s="6">
        <v>-2.0099999999999998</v>
      </c>
      <c r="BD54" s="6">
        <v>0</v>
      </c>
      <c r="BE54" s="6"/>
      <c r="BF54" s="6">
        <v>0</v>
      </c>
      <c r="BG54" s="6">
        <v>-178.77</v>
      </c>
      <c r="BH54" s="6">
        <v>0</v>
      </c>
      <c r="BI54" s="6">
        <v>0</v>
      </c>
      <c r="BJ54" s="6"/>
      <c r="BK54" s="6"/>
      <c r="BL54" s="11">
        <f t="shared" si="3"/>
        <v>-329.34000000000003</v>
      </c>
      <c r="BM54" s="12">
        <f t="shared" si="4"/>
        <v>1911</v>
      </c>
      <c r="BN54" s="13">
        <f t="shared" si="5"/>
        <v>186.61333333333334</v>
      </c>
      <c r="BO54" s="13">
        <f t="shared" si="6"/>
        <v>186.61333333333334</v>
      </c>
      <c r="BP54" s="13">
        <f t="shared" si="7"/>
        <v>62.204444444444448</v>
      </c>
      <c r="BQ54" s="13">
        <f t="shared" si="8"/>
        <v>178.76810879999999</v>
      </c>
      <c r="BR54" s="13">
        <f t="shared" si="9"/>
        <v>179.14</v>
      </c>
      <c r="BS54" s="13">
        <f t="shared" si="10"/>
        <v>665</v>
      </c>
      <c r="BT54" s="13">
        <f t="shared" si="11"/>
        <v>190.53999999999996</v>
      </c>
      <c r="BU54" s="13">
        <f t="shared" si="12"/>
        <v>234.49</v>
      </c>
      <c r="BV54" s="6">
        <f>SUMIFS('SEGURO DE VIDA'!E:E, 'SEGURO DE VIDA'!D:D, H54, 'SEGURO DE VIDA'!G:G, E54)</f>
        <v>13.71</v>
      </c>
      <c r="BW54" s="6">
        <f>SUMIFS(TREINAMENTOS!E:E, TREINAMENTOS!D:D, H54, TREINAMENTOS!G:G, E54)</f>
        <v>0</v>
      </c>
      <c r="BX54" s="6">
        <f>SUMIFS(EXAMES!E:E, EXAMES!D:D, H54, EXAMES!G:G, E54)</f>
        <v>0</v>
      </c>
      <c r="BY54" s="25">
        <f t="shared" si="13"/>
        <v>1897.0792199111113</v>
      </c>
      <c r="BZ54" s="1"/>
      <c r="CA54" s="1" t="s">
        <v>243</v>
      </c>
      <c r="CB54" s="13">
        <f t="shared" si="14"/>
        <v>221.9</v>
      </c>
      <c r="CC54" s="13">
        <f t="shared" si="15"/>
        <v>12.59</v>
      </c>
      <c r="CD54" s="13">
        <f>SUMIFS(ALIMENTAÇÃO!E:E, ALIMENTAÇÃO!D:D, H54, ALIMENTAÇÃO!G:G, E54)</f>
        <v>665</v>
      </c>
      <c r="CE54" s="6">
        <f>SUMIFS(TRANSPORTE!E:E, TRANSPORTE!D:D, H54, TRANSPORTE!G:G, E54)</f>
        <v>324.89999999999998</v>
      </c>
      <c r="CF54" s="6">
        <f>SUMIFS('PLANO DE SAÚDE'!E:E, 'PLANO DE SAÚDE'!D:D, H54, 'PLANO DE SAÚDE'!G:G, E54)</f>
        <v>223.91</v>
      </c>
      <c r="CG54" s="6">
        <f>SUMIFS('PLANO ODONTO'!E:E, 'PLANO ODONTO'!D:D, H54, 'PLANO ODONTO'!G:G, E54)</f>
        <v>26.59</v>
      </c>
      <c r="CH54" s="6">
        <f t="shared" si="16"/>
        <v>-2.0099999999999998</v>
      </c>
      <c r="CI54" s="6">
        <f t="shared" si="17"/>
        <v>0</v>
      </c>
      <c r="CJ54" s="6">
        <f t="shared" si="18"/>
        <v>0</v>
      </c>
      <c r="CK54" s="6"/>
      <c r="CL54" s="6"/>
      <c r="CM54" s="6">
        <f t="shared" si="19"/>
        <v>-14</v>
      </c>
      <c r="CN54" s="6">
        <v>2240.34</v>
      </c>
      <c r="CO54" s="1">
        <v>-329.34</v>
      </c>
      <c r="CP54" s="6">
        <v>1911</v>
      </c>
      <c r="CQ54" s="6">
        <v>2239.36</v>
      </c>
      <c r="CR54" s="1">
        <v>7.9829999999999997</v>
      </c>
      <c r="CS54" s="6">
        <v>2239.36</v>
      </c>
      <c r="CT54" s="1">
        <v>179.14</v>
      </c>
      <c r="CU54" s="6">
        <v>1632.16</v>
      </c>
    </row>
    <row r="55" spans="1:99" ht="13.8" hidden="1">
      <c r="A55" s="1" t="str">
        <f ca="1">IFERROR(__xludf.DUMMYFUNCTION("""COMPUTED_VALUE"""),"DAVI DOUGLAS BATISTA DOS SANTOS")</f>
        <v>DAVI DOUGLAS BATISTA DOS SANTOS</v>
      </c>
      <c r="B55" s="34"/>
      <c r="C55" s="34" t="str">
        <f t="shared" ca="1" si="0"/>
        <v>OK</v>
      </c>
      <c r="D55" s="2">
        <f t="shared" si="1"/>
        <v>9475.2386862788881</v>
      </c>
      <c r="E55" s="34">
        <v>45809</v>
      </c>
      <c r="F55" s="1" t="s">
        <v>145</v>
      </c>
      <c r="G55" s="1">
        <v>375</v>
      </c>
      <c r="H55" s="1" t="s">
        <v>244</v>
      </c>
      <c r="I55" s="1" t="s">
        <v>245</v>
      </c>
      <c r="J55" s="38">
        <v>44928</v>
      </c>
      <c r="K55" s="6">
        <v>5336.03</v>
      </c>
      <c r="L55" s="1"/>
      <c r="M55" s="6">
        <v>5336.03</v>
      </c>
      <c r="N55" s="6"/>
      <c r="O55" s="6"/>
      <c r="P55" s="6">
        <v>0</v>
      </c>
      <c r="Q55" s="6">
        <v>0</v>
      </c>
      <c r="R55" s="6"/>
      <c r="S55" s="6"/>
      <c r="T55" s="6">
        <v>0</v>
      </c>
      <c r="U55" s="6"/>
      <c r="V55" s="6"/>
      <c r="W55" s="6"/>
      <c r="X55" s="6"/>
      <c r="Y55" s="6">
        <v>0</v>
      </c>
      <c r="Z55" s="6">
        <v>0</v>
      </c>
      <c r="AA55" s="6"/>
      <c r="AB55" s="6">
        <v>0</v>
      </c>
      <c r="AC55" s="6"/>
      <c r="AD55" s="6">
        <v>0</v>
      </c>
      <c r="AE55" s="6">
        <v>0</v>
      </c>
      <c r="AF55" s="6">
        <v>0</v>
      </c>
      <c r="AG55" s="6"/>
      <c r="AH55" s="6"/>
      <c r="AI55" s="6"/>
      <c r="AJ55" s="6">
        <v>0</v>
      </c>
      <c r="AK55" s="6"/>
      <c r="AL55" s="6"/>
      <c r="AM55" s="6">
        <v>0.77</v>
      </c>
      <c r="AN55" s="8">
        <f t="shared" si="2"/>
        <v>5336.8</v>
      </c>
      <c r="AO55" s="6"/>
      <c r="AP55" s="6">
        <v>-13.65</v>
      </c>
      <c r="AQ55" s="6">
        <v>-243</v>
      </c>
      <c r="AR55" s="6"/>
      <c r="AS55" s="6"/>
      <c r="AT55" s="6">
        <v>-0.83</v>
      </c>
      <c r="AU55" s="6"/>
      <c r="AV55" s="6">
        <v>-14</v>
      </c>
      <c r="AW55" s="6">
        <v>-14</v>
      </c>
      <c r="AX55" s="6"/>
      <c r="AY55" s="6"/>
      <c r="AZ55" s="6"/>
      <c r="BA55" s="6"/>
      <c r="BB55" s="6">
        <v>0</v>
      </c>
      <c r="BC55" s="6">
        <v>0</v>
      </c>
      <c r="BD55" s="6">
        <v>0</v>
      </c>
      <c r="BE55" s="6"/>
      <c r="BF55" s="6">
        <v>0</v>
      </c>
      <c r="BG55" s="6">
        <v>-556.62</v>
      </c>
      <c r="BH55" s="6">
        <v>-391.7</v>
      </c>
      <c r="BI55" s="6">
        <v>0</v>
      </c>
      <c r="BJ55" s="6"/>
      <c r="BK55" s="6"/>
      <c r="BL55" s="11">
        <f t="shared" si="3"/>
        <v>-1233.8</v>
      </c>
      <c r="BM55" s="12">
        <f t="shared" si="4"/>
        <v>4103</v>
      </c>
      <c r="BN55" s="13">
        <f t="shared" si="5"/>
        <v>444.66916666666663</v>
      </c>
      <c r="BO55" s="13">
        <f t="shared" si="6"/>
        <v>444.66916666666663</v>
      </c>
      <c r="BP55" s="13">
        <f t="shared" si="7"/>
        <v>148.22305555555553</v>
      </c>
      <c r="BQ55" s="13">
        <f t="shared" si="8"/>
        <v>556.61729738999998</v>
      </c>
      <c r="BR55" s="13">
        <f t="shared" si="9"/>
        <v>426.88</v>
      </c>
      <c r="BS55" s="13">
        <f t="shared" si="10"/>
        <v>1351.35</v>
      </c>
      <c r="BT55" s="13">
        <f t="shared" si="11"/>
        <v>330.79999999999995</v>
      </c>
      <c r="BU55" s="13">
        <f t="shared" si="12"/>
        <v>272.27999999999997</v>
      </c>
      <c r="BV55" s="6">
        <f>SUMIFS('SEGURO DE VIDA'!E:E, 'SEGURO DE VIDA'!D:D, H55, 'SEGURO DE VIDA'!G:G, E55)</f>
        <v>13.71</v>
      </c>
      <c r="BW55" s="6">
        <f>SUMIFS(TREINAMENTOS!E:E, TREINAMENTOS!D:D, H55, TREINAMENTOS!G:G, E55)</f>
        <v>0</v>
      </c>
      <c r="BX55" s="6">
        <f>SUMIFS(EXAMES!E:E, EXAMES!D:D, H55, EXAMES!G:G, E55)</f>
        <v>149.24</v>
      </c>
      <c r="BY55" s="25">
        <f t="shared" si="13"/>
        <v>4138.4386862788879</v>
      </c>
      <c r="BZ55" s="1"/>
      <c r="CA55" s="1" t="s">
        <v>244</v>
      </c>
      <c r="CB55" s="13">
        <f t="shared" si="14"/>
        <v>272.27999999999997</v>
      </c>
      <c r="CC55" s="13">
        <f t="shared" si="15"/>
        <v>0</v>
      </c>
      <c r="CD55" s="13">
        <f>SUMIFS(ALIMENTAÇÃO!E:E, ALIMENTAÇÃO!D:D, H55, ALIMENTAÇÃO!G:G, E55)</f>
        <v>1365</v>
      </c>
      <c r="CE55" s="6">
        <f>SUMIFS(TRANSPORTE!E:E, TRANSPORTE!D:D, H55, TRANSPORTE!G:G, E55)</f>
        <v>573.79999999999995</v>
      </c>
      <c r="CF55" s="6">
        <f>SUMIFS('PLANO DE SAÚDE'!E:E, 'PLANO DE SAÚDE'!D:D, H55, 'PLANO DE SAÚDE'!G:G, E55)</f>
        <v>272.27999999999997</v>
      </c>
      <c r="CG55" s="6">
        <f>SUMIFS('PLANO ODONTO'!E:E, 'PLANO ODONTO'!D:D, H55, 'PLANO ODONTO'!G:G, E55)</f>
        <v>28</v>
      </c>
      <c r="CH55" s="6">
        <f t="shared" si="16"/>
        <v>0</v>
      </c>
      <c r="CI55" s="6">
        <f t="shared" si="17"/>
        <v>0</v>
      </c>
      <c r="CJ55" s="6">
        <f t="shared" si="18"/>
        <v>0</v>
      </c>
      <c r="CK55" s="6"/>
      <c r="CL55" s="6"/>
      <c r="CM55" s="6">
        <f t="shared" si="19"/>
        <v>-28</v>
      </c>
      <c r="CN55" s="6">
        <v>5336.8</v>
      </c>
      <c r="CO55" s="6">
        <v>-1233.8</v>
      </c>
      <c r="CP55" s="6">
        <v>4103</v>
      </c>
      <c r="CQ55" s="6">
        <v>5336.03</v>
      </c>
      <c r="CR55" s="1">
        <v>10.4313</v>
      </c>
      <c r="CS55" s="6">
        <v>5336.03</v>
      </c>
      <c r="CT55" s="1">
        <v>426.88</v>
      </c>
      <c r="CU55" s="6">
        <v>4728.83</v>
      </c>
    </row>
    <row r="56" spans="1:99" ht="13.8" hidden="1">
      <c r="A56" s="1" t="str">
        <f ca="1">IFERROR(__xludf.DUMMYFUNCTION("""COMPUTED_VALUE"""),"DAVI ELIAS DA SILVA CARVALHO")</f>
        <v>DAVI ELIAS DA SILVA CARVALHO</v>
      </c>
      <c r="B56" s="34"/>
      <c r="C56" s="34" t="str">
        <f t="shared" ca="1" si="0"/>
        <v>OK</v>
      </c>
      <c r="D56" s="2">
        <f t="shared" si="1"/>
        <v>6893.5159087499997</v>
      </c>
      <c r="E56" s="34">
        <v>45809</v>
      </c>
      <c r="F56" s="1" t="s">
        <v>145</v>
      </c>
      <c r="G56" s="1">
        <v>285</v>
      </c>
      <c r="H56" s="1" t="s">
        <v>246</v>
      </c>
      <c r="I56" s="1" t="s">
        <v>247</v>
      </c>
      <c r="J56" s="38">
        <v>44236</v>
      </c>
      <c r="K56" s="6">
        <v>2202.84</v>
      </c>
      <c r="L56" s="1"/>
      <c r="M56" s="6">
        <v>2202.84</v>
      </c>
      <c r="N56" s="6"/>
      <c r="O56" s="6"/>
      <c r="P56" s="6">
        <v>660.85</v>
      </c>
      <c r="Q56" s="6">
        <v>0</v>
      </c>
      <c r="R56" s="6"/>
      <c r="S56" s="6"/>
      <c r="T56" s="6">
        <v>0</v>
      </c>
      <c r="U56" s="6"/>
      <c r="V56" s="6"/>
      <c r="W56" s="6"/>
      <c r="X56" s="6"/>
      <c r="Y56" s="6">
        <v>150</v>
      </c>
      <c r="Z56" s="6">
        <v>0</v>
      </c>
      <c r="AA56" s="6"/>
      <c r="AB56" s="6">
        <v>500.64</v>
      </c>
      <c r="AC56" s="6"/>
      <c r="AD56" s="6">
        <v>1052.05</v>
      </c>
      <c r="AE56" s="6">
        <v>0</v>
      </c>
      <c r="AF56" s="6">
        <v>263.01</v>
      </c>
      <c r="AG56" s="6"/>
      <c r="AH56" s="6"/>
      <c r="AI56" s="6"/>
      <c r="AJ56" s="6">
        <v>0</v>
      </c>
      <c r="AK56" s="6"/>
      <c r="AL56" s="6"/>
      <c r="AM56" s="6">
        <v>0.12</v>
      </c>
      <c r="AN56" s="8">
        <f t="shared" si="2"/>
        <v>4829.51</v>
      </c>
      <c r="AO56" s="6"/>
      <c r="AP56" s="6">
        <v>-5.7</v>
      </c>
      <c r="AQ56" s="6">
        <v>-132.16999999999999</v>
      </c>
      <c r="AR56" s="6"/>
      <c r="AS56" s="6">
        <v>0</v>
      </c>
      <c r="AT56" s="6">
        <v>-0.38</v>
      </c>
      <c r="AU56" s="6"/>
      <c r="AV56" s="6">
        <v>-14</v>
      </c>
      <c r="AW56" s="6">
        <v>-14</v>
      </c>
      <c r="AX56" s="6"/>
      <c r="AY56" s="6"/>
      <c r="AZ56" s="6"/>
      <c r="BA56" s="6">
        <v>-117.14</v>
      </c>
      <c r="BB56" s="6">
        <v>0</v>
      </c>
      <c r="BC56" s="6">
        <v>-244.2</v>
      </c>
      <c r="BD56" s="6">
        <v>0</v>
      </c>
      <c r="BE56" s="6"/>
      <c r="BF56" s="6">
        <v>0</v>
      </c>
      <c r="BG56" s="6">
        <v>-394.85</v>
      </c>
      <c r="BH56" s="6">
        <v>-164.07</v>
      </c>
      <c r="BI56" s="6">
        <v>0</v>
      </c>
      <c r="BJ56" s="6"/>
      <c r="BK56" s="6"/>
      <c r="BL56" s="11">
        <f t="shared" si="3"/>
        <v>-1086.51</v>
      </c>
      <c r="BM56" s="12">
        <f t="shared" si="4"/>
        <v>3743</v>
      </c>
      <c r="BN56" s="13">
        <f t="shared" si="5"/>
        <v>183.57000000000002</v>
      </c>
      <c r="BO56" s="13">
        <f t="shared" si="6"/>
        <v>183.57000000000002</v>
      </c>
      <c r="BP56" s="13">
        <f t="shared" si="7"/>
        <v>61.190000000000005</v>
      </c>
      <c r="BQ56" s="13">
        <f t="shared" si="8"/>
        <v>394.84590875000004</v>
      </c>
      <c r="BR56" s="13">
        <f t="shared" si="9"/>
        <v>334.3</v>
      </c>
      <c r="BS56" s="13">
        <f t="shared" si="10"/>
        <v>564.29999999999995</v>
      </c>
      <c r="BT56" s="13">
        <f t="shared" si="11"/>
        <v>39.330000000000013</v>
      </c>
      <c r="BU56" s="13">
        <f t="shared" si="12"/>
        <v>289.19</v>
      </c>
      <c r="BV56" s="6">
        <f>SUMIFS('SEGURO DE VIDA'!E:E, 'SEGURO DE VIDA'!D:D, H56, 'SEGURO DE VIDA'!G:G, E56)</f>
        <v>13.71</v>
      </c>
      <c r="BW56" s="6">
        <f>SUMIFS(TREINAMENTOS!E:E, TREINAMENTOS!D:D, H56, TREINAMENTOS!G:G, E56)</f>
        <v>0</v>
      </c>
      <c r="BX56" s="6">
        <f>SUMIFS(EXAMES!E:E, EXAMES!D:D, H56, EXAMES!G:G, E56)</f>
        <v>0</v>
      </c>
      <c r="BY56" s="25">
        <f t="shared" si="13"/>
        <v>2064.0059087499999</v>
      </c>
      <c r="BZ56" s="1"/>
      <c r="CA56" s="1" t="s">
        <v>246</v>
      </c>
      <c r="CB56" s="13">
        <f t="shared" si="14"/>
        <v>289.19</v>
      </c>
      <c r="CC56" s="13">
        <f t="shared" si="15"/>
        <v>0</v>
      </c>
      <c r="CD56" s="13">
        <f>SUMIFS(ALIMENTAÇÃO!E:E, ALIMENTAÇÃO!D:D, H56, ALIMENTAÇÃO!G:G, E56)</f>
        <v>570</v>
      </c>
      <c r="CE56" s="6">
        <f>SUMIFS(TRANSPORTE!E:E, TRANSPORTE!D:D, H56, TRANSPORTE!G:G, E56)</f>
        <v>171.5</v>
      </c>
      <c r="CF56" s="6">
        <f>SUMIFS('PLANO DE SAÚDE'!E:E, 'PLANO DE SAÚDE'!D:D, H56, 'PLANO DE SAÚDE'!G:G, E56)</f>
        <v>533.39</v>
      </c>
      <c r="CG56" s="6">
        <f>SUMIFS('PLANO ODONTO'!E:E, 'PLANO ODONTO'!D:D, H56, 'PLANO ODONTO'!G:G, E56)</f>
        <v>28</v>
      </c>
      <c r="CH56" s="6">
        <f t="shared" si="16"/>
        <v>-244.2</v>
      </c>
      <c r="CI56" s="6">
        <f t="shared" si="17"/>
        <v>0</v>
      </c>
      <c r="CJ56" s="6">
        <f t="shared" si="18"/>
        <v>500.64</v>
      </c>
      <c r="CK56" s="6"/>
      <c r="CL56" s="6"/>
      <c r="CM56" s="6">
        <f t="shared" si="19"/>
        <v>-28</v>
      </c>
      <c r="CN56" s="6">
        <v>4829.51</v>
      </c>
      <c r="CO56" s="6">
        <v>-1086.51</v>
      </c>
      <c r="CP56" s="6">
        <v>3743</v>
      </c>
      <c r="CQ56" s="6">
        <v>4178.75</v>
      </c>
      <c r="CR56" s="1">
        <v>9.4489000000000001</v>
      </c>
      <c r="CS56" s="6">
        <v>4178.75</v>
      </c>
      <c r="CT56" s="1">
        <v>334.3</v>
      </c>
      <c r="CU56" s="6">
        <v>3721.55</v>
      </c>
    </row>
    <row r="57" spans="1:99" ht="13.8" hidden="1">
      <c r="A57" s="1" t="str">
        <f ca="1">IFERROR(__xludf.DUMMYFUNCTION("""COMPUTED_VALUE"""),"DAVI VASCONCELLOS MACEDO")</f>
        <v>DAVI VASCONCELLOS MACEDO</v>
      </c>
      <c r="B57" s="34"/>
      <c r="C57" s="34" t="str">
        <f t="shared" ca="1" si="0"/>
        <v>OK</v>
      </c>
      <c r="D57" s="2">
        <f t="shared" si="1"/>
        <v>3083.85</v>
      </c>
      <c r="E57" s="34">
        <v>45809</v>
      </c>
      <c r="F57" s="1" t="s">
        <v>145</v>
      </c>
      <c r="G57" s="1">
        <v>3433</v>
      </c>
      <c r="H57" s="1" t="s">
        <v>248</v>
      </c>
      <c r="I57" s="1" t="s">
        <v>151</v>
      </c>
      <c r="J57" s="38">
        <v>45362</v>
      </c>
      <c r="K57" s="6">
        <v>1800</v>
      </c>
      <c r="L57" s="1"/>
      <c r="M57" s="6">
        <v>1800</v>
      </c>
      <c r="N57" s="6"/>
      <c r="O57" s="6"/>
      <c r="P57" s="6">
        <v>0</v>
      </c>
      <c r="Q57" s="6">
        <v>0</v>
      </c>
      <c r="R57" s="6"/>
      <c r="S57" s="6"/>
      <c r="T57" s="6">
        <v>0</v>
      </c>
      <c r="U57" s="6"/>
      <c r="V57" s="6"/>
      <c r="W57" s="6"/>
      <c r="X57" s="6"/>
      <c r="Y57" s="6">
        <v>0</v>
      </c>
      <c r="Z57" s="6">
        <v>0</v>
      </c>
      <c r="AA57" s="6"/>
      <c r="AB57" s="6">
        <v>0</v>
      </c>
      <c r="AC57" s="6"/>
      <c r="AD57" s="6">
        <v>0</v>
      </c>
      <c r="AE57" s="6">
        <v>0</v>
      </c>
      <c r="AF57" s="6">
        <v>0</v>
      </c>
      <c r="AG57" s="6"/>
      <c r="AH57" s="6"/>
      <c r="AI57" s="6"/>
      <c r="AJ57" s="6">
        <v>0</v>
      </c>
      <c r="AK57" s="6"/>
      <c r="AL57" s="6"/>
      <c r="AM57" s="6">
        <v>0.74</v>
      </c>
      <c r="AN57" s="8">
        <f t="shared" si="2"/>
        <v>1800.74</v>
      </c>
      <c r="AO57" s="6"/>
      <c r="AP57" s="6">
        <v>-5.95</v>
      </c>
      <c r="AQ57" s="6">
        <v>0</v>
      </c>
      <c r="AR57" s="6"/>
      <c r="AS57" s="6"/>
      <c r="AT57" s="6">
        <v>-0.56000000000000005</v>
      </c>
      <c r="AU57" s="6"/>
      <c r="AV57" s="6">
        <v>0</v>
      </c>
      <c r="AW57" s="6">
        <v>0</v>
      </c>
      <c r="AX57" s="6"/>
      <c r="AY57" s="6"/>
      <c r="AZ57" s="6"/>
      <c r="BA57" s="6"/>
      <c r="BB57" s="6">
        <v>0</v>
      </c>
      <c r="BC57" s="6">
        <v>0</v>
      </c>
      <c r="BD57" s="6">
        <v>0</v>
      </c>
      <c r="BE57" s="6"/>
      <c r="BF57" s="6">
        <v>0</v>
      </c>
      <c r="BG57" s="6">
        <v>-139.22999999999999</v>
      </c>
      <c r="BH57" s="6">
        <v>0</v>
      </c>
      <c r="BI57" s="6">
        <v>0</v>
      </c>
      <c r="BJ57" s="6"/>
      <c r="BK57" s="6"/>
      <c r="BL57" s="11">
        <f t="shared" si="3"/>
        <v>-145.73999999999998</v>
      </c>
      <c r="BM57" s="12">
        <f t="shared" si="4"/>
        <v>1655</v>
      </c>
      <c r="BN57" s="13">
        <f t="shared" si="5"/>
        <v>150</v>
      </c>
      <c r="BO57" s="13">
        <f t="shared" si="6"/>
        <v>150</v>
      </c>
      <c r="BP57" s="13">
        <f t="shared" si="7"/>
        <v>50</v>
      </c>
      <c r="BQ57" s="13">
        <f t="shared" si="8"/>
        <v>139.22999999999999</v>
      </c>
      <c r="BR57" s="13">
        <f t="shared" si="9"/>
        <v>144</v>
      </c>
      <c r="BS57" s="13">
        <f t="shared" si="10"/>
        <v>589.04999999999995</v>
      </c>
      <c r="BT57" s="13">
        <f t="shared" si="11"/>
        <v>0</v>
      </c>
      <c r="BU57" s="13">
        <f t="shared" si="12"/>
        <v>0</v>
      </c>
      <c r="BV57" s="6">
        <f>SUMIFS('SEGURO DE VIDA'!E:E, 'SEGURO DE VIDA'!D:D, H57, 'SEGURO DE VIDA'!G:G, E57)</f>
        <v>13.71</v>
      </c>
      <c r="BW57" s="6">
        <f>SUMIFS(TREINAMENTOS!E:E, TREINAMENTOS!D:D, H57, TREINAMENTOS!G:G, E57)</f>
        <v>0</v>
      </c>
      <c r="BX57" s="6">
        <f>SUMIFS(EXAMES!E:E, EXAMES!D:D, H57, EXAMES!G:G, E57)</f>
        <v>47.12</v>
      </c>
      <c r="BY57" s="25">
        <f t="shared" si="13"/>
        <v>1283.1099999999999</v>
      </c>
      <c r="BZ57" s="1"/>
      <c r="CA57" s="1" t="s">
        <v>248</v>
      </c>
      <c r="CB57" s="13">
        <f t="shared" si="14"/>
        <v>0</v>
      </c>
      <c r="CC57" s="13">
        <f t="shared" si="15"/>
        <v>0</v>
      </c>
      <c r="CD57" s="13">
        <f>SUMIFS(ALIMENTAÇÃO!E:E, ALIMENTAÇÃO!D:D, H57, ALIMENTAÇÃO!G:G, E57)</f>
        <v>595</v>
      </c>
      <c r="CE57" s="6">
        <f>SUMIFS(TRANSPORTE!E:E, TRANSPORTE!D:D, H57, TRANSPORTE!G:G, E57)</f>
        <v>0</v>
      </c>
      <c r="CF57" s="6">
        <f>SUMIFS('PLANO DE SAÚDE'!E:E, 'PLANO DE SAÚDE'!D:D, H57, 'PLANO DE SAÚDE'!G:G, E57)</f>
        <v>0</v>
      </c>
      <c r="CG57" s="6">
        <f>SUMIFS('PLANO ODONTO'!E:E, 'PLANO ODONTO'!D:D, H57, 'PLANO ODONTO'!G:G, E57)</f>
        <v>0</v>
      </c>
      <c r="CH57" s="6">
        <f t="shared" si="16"/>
        <v>0</v>
      </c>
      <c r="CI57" s="6">
        <f t="shared" si="17"/>
        <v>0</v>
      </c>
      <c r="CJ57" s="6">
        <f t="shared" si="18"/>
        <v>0</v>
      </c>
      <c r="CK57" s="6"/>
      <c r="CL57" s="6"/>
      <c r="CM57" s="6">
        <f t="shared" si="19"/>
        <v>0</v>
      </c>
      <c r="CN57" s="6">
        <v>1800.74</v>
      </c>
      <c r="CO57" s="1">
        <v>-145.74</v>
      </c>
      <c r="CP57" s="6">
        <v>1655</v>
      </c>
      <c r="CQ57" s="6">
        <v>1800</v>
      </c>
      <c r="CR57" s="1">
        <v>7.7350000000000003</v>
      </c>
      <c r="CS57" s="6">
        <v>1800</v>
      </c>
      <c r="CT57" s="1">
        <v>144</v>
      </c>
      <c r="CU57" s="6">
        <v>1192.8</v>
      </c>
    </row>
    <row r="58" spans="1:99" ht="13.8" hidden="1">
      <c r="A58" s="1" t="str">
        <f ca="1">IFERROR(__xludf.DUMMYFUNCTION("""COMPUTED_VALUE"""),"DIEGO CARLOS DA SILVA SANTOS")</f>
        <v>DIEGO CARLOS DA SILVA SANTOS</v>
      </c>
      <c r="B58" s="34"/>
      <c r="C58" s="34" t="str">
        <f t="shared" ca="1" si="0"/>
        <v>OK</v>
      </c>
      <c r="D58" s="2">
        <f t="shared" si="1"/>
        <v>4061.4596630000001</v>
      </c>
      <c r="E58" s="34">
        <v>45809</v>
      </c>
      <c r="F58" s="1" t="s">
        <v>145</v>
      </c>
      <c r="G58" s="1">
        <v>3489</v>
      </c>
      <c r="H58" s="1" t="s">
        <v>249</v>
      </c>
      <c r="I58" s="1" t="s">
        <v>231</v>
      </c>
      <c r="J58" s="35">
        <v>45621</v>
      </c>
      <c r="K58" s="6">
        <v>1800</v>
      </c>
      <c r="L58" s="1"/>
      <c r="M58" s="6">
        <v>1800</v>
      </c>
      <c r="N58" s="6"/>
      <c r="O58" s="6"/>
      <c r="P58" s="6">
        <v>540</v>
      </c>
      <c r="Q58" s="6">
        <v>0</v>
      </c>
      <c r="R58" s="6"/>
      <c r="S58" s="6"/>
      <c r="T58" s="6">
        <v>0</v>
      </c>
      <c r="U58" s="6"/>
      <c r="V58" s="6"/>
      <c r="W58" s="6"/>
      <c r="X58" s="6"/>
      <c r="Y58" s="6">
        <v>0</v>
      </c>
      <c r="Z58" s="6">
        <v>0</v>
      </c>
      <c r="AA58" s="6"/>
      <c r="AB58" s="6">
        <v>0</v>
      </c>
      <c r="AC58" s="6"/>
      <c r="AD58" s="6">
        <v>140.4</v>
      </c>
      <c r="AE58" s="6">
        <v>0</v>
      </c>
      <c r="AF58" s="6">
        <v>35.1</v>
      </c>
      <c r="AG58" s="6"/>
      <c r="AH58" s="6"/>
      <c r="AI58" s="6"/>
      <c r="AJ58" s="6">
        <v>0</v>
      </c>
      <c r="AK58" s="6"/>
      <c r="AL58" s="6"/>
      <c r="AM58" s="6">
        <v>0.64</v>
      </c>
      <c r="AN58" s="8">
        <f t="shared" si="2"/>
        <v>2516.14</v>
      </c>
      <c r="AO58" s="6"/>
      <c r="AP58" s="6">
        <v>-6.65</v>
      </c>
      <c r="AQ58" s="6">
        <v>0</v>
      </c>
      <c r="AR58" s="6"/>
      <c r="AS58" s="6"/>
      <c r="AT58" s="6">
        <v>-0.86</v>
      </c>
      <c r="AU58" s="6"/>
      <c r="AV58" s="6">
        <v>-14</v>
      </c>
      <c r="AW58" s="6">
        <v>0</v>
      </c>
      <c r="AX58" s="6"/>
      <c r="AY58" s="6"/>
      <c r="AZ58" s="6"/>
      <c r="BA58" s="6"/>
      <c r="BB58" s="6">
        <v>0</v>
      </c>
      <c r="BC58" s="6">
        <v>-2.0099999999999998</v>
      </c>
      <c r="BD58" s="6">
        <v>0</v>
      </c>
      <c r="BE58" s="6"/>
      <c r="BF58" s="6">
        <v>0</v>
      </c>
      <c r="BG58" s="6">
        <v>-203.62</v>
      </c>
      <c r="BH58" s="6">
        <v>0</v>
      </c>
      <c r="BI58" s="6">
        <v>0</v>
      </c>
      <c r="BJ58" s="6"/>
      <c r="BK58" s="6"/>
      <c r="BL58" s="11">
        <f t="shared" si="3"/>
        <v>-227.14000000000001</v>
      </c>
      <c r="BM58" s="12">
        <f t="shared" si="4"/>
        <v>2289</v>
      </c>
      <c r="BN58" s="13">
        <f t="shared" si="5"/>
        <v>150</v>
      </c>
      <c r="BO58" s="13">
        <f t="shared" si="6"/>
        <v>150</v>
      </c>
      <c r="BP58" s="13">
        <f t="shared" si="7"/>
        <v>50</v>
      </c>
      <c r="BQ58" s="13">
        <f t="shared" si="8"/>
        <v>203.619663</v>
      </c>
      <c r="BR58" s="13">
        <f t="shared" si="9"/>
        <v>201.24</v>
      </c>
      <c r="BS58" s="13">
        <f t="shared" si="10"/>
        <v>658.35</v>
      </c>
      <c r="BT58" s="13">
        <f t="shared" si="11"/>
        <v>0</v>
      </c>
      <c r="BU58" s="13">
        <f t="shared" si="12"/>
        <v>118.39999999999999</v>
      </c>
      <c r="BV58" s="6">
        <f>SUMIFS('SEGURO DE VIDA'!E:E, 'SEGURO DE VIDA'!D:D, H58, 'SEGURO DE VIDA'!G:G, E58)</f>
        <v>13.71</v>
      </c>
      <c r="BW58" s="6">
        <f>SUMIFS(TREINAMENTOS!E:E, TREINAMENTOS!D:D, H58, TREINAMENTOS!G:G, E58)</f>
        <v>0</v>
      </c>
      <c r="BX58" s="6">
        <f>SUMIFS(EXAMES!E:E, EXAMES!D:D, H58, EXAMES!G:G, E58)</f>
        <v>0</v>
      </c>
      <c r="BY58" s="25">
        <f t="shared" si="13"/>
        <v>1545.3196630000002</v>
      </c>
      <c r="BZ58" s="1"/>
      <c r="CA58" s="1" t="s">
        <v>250</v>
      </c>
      <c r="CB58" s="13">
        <f t="shared" si="14"/>
        <v>118.39999999999999</v>
      </c>
      <c r="CC58" s="13">
        <f t="shared" si="15"/>
        <v>0</v>
      </c>
      <c r="CD58" s="13">
        <f>SUMIFS(ALIMENTAÇÃO!E:E, ALIMENTAÇÃO!D:D, H58, ALIMENTAÇÃO!G:G, E58)</f>
        <v>665</v>
      </c>
      <c r="CE58" s="6">
        <f>SUMIFS(TRANSPORTE!E:E, TRANSPORTE!D:D, H58, TRANSPORTE!G:G, E58)</f>
        <v>0</v>
      </c>
      <c r="CF58" s="6">
        <f>SUMIFS('PLANO DE SAÚDE'!E:E, 'PLANO DE SAÚDE'!D:D, H58, 'PLANO DE SAÚDE'!G:G, E58)</f>
        <v>120.41</v>
      </c>
      <c r="CG58" s="6">
        <f>SUMIFS('PLANO ODONTO'!E:E, 'PLANO ODONTO'!D:D, H58, 'PLANO ODONTO'!G:G, E58)</f>
        <v>14</v>
      </c>
      <c r="CH58" s="6">
        <f t="shared" si="16"/>
        <v>-2.0099999999999998</v>
      </c>
      <c r="CI58" s="6">
        <f t="shared" si="17"/>
        <v>0</v>
      </c>
      <c r="CJ58" s="6">
        <f t="shared" si="18"/>
        <v>0</v>
      </c>
      <c r="CK58" s="6"/>
      <c r="CL58" s="6"/>
      <c r="CM58" s="6">
        <f t="shared" si="19"/>
        <v>-14</v>
      </c>
      <c r="CN58" s="6">
        <v>2516.14</v>
      </c>
      <c r="CO58" s="1">
        <v>-227.14</v>
      </c>
      <c r="CP58" s="6">
        <v>2289</v>
      </c>
      <c r="CQ58" s="6">
        <v>2515.5</v>
      </c>
      <c r="CR58" s="1">
        <v>8.0945999999999998</v>
      </c>
      <c r="CS58" s="6">
        <v>2515.5</v>
      </c>
      <c r="CT58" s="1">
        <v>201.24</v>
      </c>
      <c r="CU58" s="6">
        <v>1908.3</v>
      </c>
    </row>
    <row r="59" spans="1:99" ht="13.8" hidden="1">
      <c r="A59" s="1" t="str">
        <f ca="1">IFERROR(__xludf.DUMMYFUNCTION("""COMPUTED_VALUE"""),"DIEGO FERNANDES ALVES MARTINS")</f>
        <v>DIEGO FERNANDES ALVES MARTINS</v>
      </c>
      <c r="B59" s="34"/>
      <c r="C59" s="34" t="str">
        <f t="shared" ca="1" si="0"/>
        <v>OK</v>
      </c>
      <c r="D59" s="2">
        <f t="shared" si="1"/>
        <v>4532.4754967066665</v>
      </c>
      <c r="E59" s="34">
        <v>45809</v>
      </c>
      <c r="F59" s="1" t="s">
        <v>145</v>
      </c>
      <c r="G59" s="1">
        <v>3516</v>
      </c>
      <c r="H59" s="1" t="s">
        <v>251</v>
      </c>
      <c r="I59" s="1" t="s">
        <v>147</v>
      </c>
      <c r="J59" s="38">
        <v>45728</v>
      </c>
      <c r="K59" s="6">
        <v>2049</v>
      </c>
      <c r="L59" s="1"/>
      <c r="M59" s="6">
        <v>2049</v>
      </c>
      <c r="N59" s="6"/>
      <c r="O59" s="6"/>
      <c r="P59" s="6">
        <v>614.70000000000005</v>
      </c>
      <c r="Q59" s="6">
        <v>0</v>
      </c>
      <c r="R59" s="6"/>
      <c r="S59" s="6"/>
      <c r="T59" s="6">
        <v>0</v>
      </c>
      <c r="U59" s="6"/>
      <c r="V59" s="6"/>
      <c r="W59" s="6"/>
      <c r="X59" s="6"/>
      <c r="Y59" s="6">
        <v>0</v>
      </c>
      <c r="Z59" s="6">
        <v>0</v>
      </c>
      <c r="AA59" s="6"/>
      <c r="AB59" s="6">
        <v>0</v>
      </c>
      <c r="AC59" s="6"/>
      <c r="AD59" s="6">
        <v>159.82</v>
      </c>
      <c r="AE59" s="6">
        <v>0</v>
      </c>
      <c r="AF59" s="6">
        <v>39.96</v>
      </c>
      <c r="AG59" s="6"/>
      <c r="AH59" s="6"/>
      <c r="AI59" s="6"/>
      <c r="AJ59" s="6">
        <v>0</v>
      </c>
      <c r="AK59" s="6"/>
      <c r="AL59" s="6"/>
      <c r="AM59" s="6">
        <v>0.17</v>
      </c>
      <c r="AN59" s="8">
        <f t="shared" si="2"/>
        <v>2863.65</v>
      </c>
      <c r="AO59" s="6"/>
      <c r="AP59" s="6">
        <v>-6.65</v>
      </c>
      <c r="AQ59" s="6">
        <v>0</v>
      </c>
      <c r="AR59" s="6"/>
      <c r="AS59" s="6"/>
      <c r="AT59" s="6">
        <v>-0.74</v>
      </c>
      <c r="AU59" s="6"/>
      <c r="AV59" s="6">
        <v>-14</v>
      </c>
      <c r="AW59" s="6">
        <v>0</v>
      </c>
      <c r="AX59" s="6"/>
      <c r="AY59" s="6"/>
      <c r="AZ59" s="6"/>
      <c r="BA59" s="6"/>
      <c r="BB59" s="6">
        <v>0</v>
      </c>
      <c r="BC59" s="6">
        <v>-2.2400000000000002</v>
      </c>
      <c r="BD59" s="6">
        <v>0</v>
      </c>
      <c r="BE59" s="6"/>
      <c r="BF59" s="6">
        <v>0</v>
      </c>
      <c r="BG59" s="6">
        <v>-237.02</v>
      </c>
      <c r="BH59" s="6">
        <v>0</v>
      </c>
      <c r="BI59" s="6">
        <v>0</v>
      </c>
      <c r="BJ59" s="6"/>
      <c r="BK59" s="6"/>
      <c r="BL59" s="11">
        <f t="shared" si="3"/>
        <v>-260.65000000000003</v>
      </c>
      <c r="BM59" s="12">
        <f t="shared" si="4"/>
        <v>2603</v>
      </c>
      <c r="BN59" s="13">
        <f t="shared" si="5"/>
        <v>170.75</v>
      </c>
      <c r="BO59" s="13">
        <f t="shared" si="6"/>
        <v>170.75</v>
      </c>
      <c r="BP59" s="13">
        <f t="shared" si="7"/>
        <v>56.916666666666664</v>
      </c>
      <c r="BQ59" s="13">
        <f t="shared" si="8"/>
        <v>237.01883004000001</v>
      </c>
      <c r="BR59" s="13">
        <f t="shared" si="9"/>
        <v>229.07</v>
      </c>
      <c r="BS59" s="13">
        <f t="shared" si="10"/>
        <v>658.35</v>
      </c>
      <c r="BT59" s="13">
        <f t="shared" si="11"/>
        <v>0</v>
      </c>
      <c r="BU59" s="13">
        <f t="shared" si="12"/>
        <v>132.26</v>
      </c>
      <c r="BV59" s="6">
        <f>SUMIFS('SEGURO DE VIDA'!E:E, 'SEGURO DE VIDA'!D:D, H59, 'SEGURO DE VIDA'!G:G, E59)</f>
        <v>13.71</v>
      </c>
      <c r="BW59" s="6">
        <f>SUMIFS(TREINAMENTOS!E:E, TREINAMENTOS!D:D, H59, TREINAMENTOS!G:G, E59)</f>
        <v>0</v>
      </c>
      <c r="BX59" s="6">
        <f>SUMIFS(EXAMES!E:E, EXAMES!D:D, H59, EXAMES!G:G, E59)</f>
        <v>0</v>
      </c>
      <c r="BY59" s="25">
        <f t="shared" si="13"/>
        <v>1668.8254967066666</v>
      </c>
      <c r="BZ59" s="1"/>
      <c r="CA59" s="1" t="s">
        <v>252</v>
      </c>
      <c r="CB59" s="13">
        <f t="shared" si="14"/>
        <v>132.26</v>
      </c>
      <c r="CC59" s="13">
        <f t="shared" si="15"/>
        <v>0</v>
      </c>
      <c r="CD59" s="13">
        <f>SUMIFS(ALIMENTAÇÃO!E:E, ALIMENTAÇÃO!D:D, H59, ALIMENTAÇÃO!G:G, E59)</f>
        <v>665</v>
      </c>
      <c r="CE59" s="6">
        <f>SUMIFS(TRANSPORTE!E:E, TRANSPORTE!D:D, H59, TRANSPORTE!G:G, E59)</f>
        <v>0</v>
      </c>
      <c r="CF59" s="6">
        <f>SUMIFS('PLANO DE SAÚDE'!E:E, 'PLANO DE SAÚDE'!D:D, H59, 'PLANO DE SAÚDE'!G:G, E59)</f>
        <v>134.5</v>
      </c>
      <c r="CG59" s="6">
        <f>SUMIFS('PLANO ODONTO'!E:E, 'PLANO ODONTO'!D:D, H59, 'PLANO ODONTO'!G:G, E59)</f>
        <v>14</v>
      </c>
      <c r="CH59" s="6">
        <f t="shared" si="16"/>
        <v>-2.2400000000000002</v>
      </c>
      <c r="CI59" s="6">
        <f t="shared" si="17"/>
        <v>0</v>
      </c>
      <c r="CJ59" s="6">
        <f t="shared" si="18"/>
        <v>0</v>
      </c>
      <c r="CK59" s="6"/>
      <c r="CL59" s="6"/>
      <c r="CM59" s="6">
        <f t="shared" si="19"/>
        <v>-14</v>
      </c>
      <c r="CN59" s="6">
        <v>2863.65</v>
      </c>
      <c r="CO59" s="1">
        <v>-260.64999999999998</v>
      </c>
      <c r="CP59" s="6">
        <v>2603</v>
      </c>
      <c r="CQ59" s="6">
        <v>2863.48</v>
      </c>
      <c r="CR59" s="1">
        <v>8.2773000000000003</v>
      </c>
      <c r="CS59" s="6">
        <v>2863.48</v>
      </c>
      <c r="CT59" s="1">
        <v>229.07</v>
      </c>
      <c r="CU59" s="6">
        <v>2247.2800000000002</v>
      </c>
    </row>
    <row r="60" spans="1:99" ht="13.8" hidden="1">
      <c r="A60" s="1" t="str">
        <f ca="1">IFERROR(__xludf.DUMMYFUNCTION("""COMPUTED_VALUE"""),"DOUGLAS DE SOUZA PAULO")</f>
        <v>DOUGLAS DE SOUZA PAULO</v>
      </c>
      <c r="B60" s="34"/>
      <c r="C60" s="34" t="str">
        <f t="shared" ca="1" si="0"/>
        <v>OK</v>
      </c>
      <c r="D60" s="2">
        <f t="shared" si="1"/>
        <v>4356.1948284111113</v>
      </c>
      <c r="E60" s="34">
        <v>45809</v>
      </c>
      <c r="F60" s="1" t="s">
        <v>145</v>
      </c>
      <c r="G60" s="1">
        <v>3347</v>
      </c>
      <c r="H60" s="1" t="s">
        <v>253</v>
      </c>
      <c r="I60" s="1" t="s">
        <v>151</v>
      </c>
      <c r="J60" s="38">
        <v>45017</v>
      </c>
      <c r="K60" s="6">
        <v>1988.62</v>
      </c>
      <c r="L60" s="1"/>
      <c r="M60" s="6">
        <v>1988.62</v>
      </c>
      <c r="N60" s="6"/>
      <c r="O60" s="6"/>
      <c r="P60" s="6">
        <v>596.59</v>
      </c>
      <c r="Q60" s="6">
        <v>0</v>
      </c>
      <c r="R60" s="6"/>
      <c r="S60" s="6"/>
      <c r="T60" s="6">
        <v>0</v>
      </c>
      <c r="U60" s="6"/>
      <c r="V60" s="6"/>
      <c r="W60" s="6"/>
      <c r="X60" s="6"/>
      <c r="Y60" s="6">
        <v>0</v>
      </c>
      <c r="Z60" s="6">
        <v>0</v>
      </c>
      <c r="AA60" s="6"/>
      <c r="AB60" s="6">
        <v>0</v>
      </c>
      <c r="AC60" s="6"/>
      <c r="AD60" s="6">
        <v>155.11000000000001</v>
      </c>
      <c r="AE60" s="6">
        <v>0</v>
      </c>
      <c r="AF60" s="6">
        <v>38.78</v>
      </c>
      <c r="AG60" s="6"/>
      <c r="AH60" s="6"/>
      <c r="AI60" s="6"/>
      <c r="AJ60" s="6">
        <v>0</v>
      </c>
      <c r="AK60" s="6"/>
      <c r="AL60" s="6"/>
      <c r="AM60" s="6">
        <v>0.66</v>
      </c>
      <c r="AN60" s="8">
        <f t="shared" si="2"/>
        <v>2779.76</v>
      </c>
      <c r="AO60" s="6"/>
      <c r="AP60" s="6">
        <v>-6.65</v>
      </c>
      <c r="AQ60" s="6">
        <v>0</v>
      </c>
      <c r="AR60" s="6"/>
      <c r="AS60" s="6"/>
      <c r="AT60" s="6">
        <v>-0.32</v>
      </c>
      <c r="AU60" s="6"/>
      <c r="AV60" s="6">
        <v>-14</v>
      </c>
      <c r="AW60" s="6">
        <v>0</v>
      </c>
      <c r="AX60" s="6"/>
      <c r="AY60" s="6"/>
      <c r="AZ60" s="6"/>
      <c r="BA60" s="6"/>
      <c r="BB60" s="6">
        <v>-32.549999999999997</v>
      </c>
      <c r="BC60" s="6">
        <v>-2.0099999999999998</v>
      </c>
      <c r="BD60" s="6">
        <v>-125.89</v>
      </c>
      <c r="BE60" s="6"/>
      <c r="BF60" s="6">
        <v>0</v>
      </c>
      <c r="BG60" s="6">
        <v>-227.34</v>
      </c>
      <c r="BH60" s="6">
        <v>0</v>
      </c>
      <c r="BI60" s="6">
        <v>0</v>
      </c>
      <c r="BJ60" s="6"/>
      <c r="BK60" s="6"/>
      <c r="BL60" s="11">
        <f t="shared" si="3"/>
        <v>-408.76</v>
      </c>
      <c r="BM60" s="12">
        <f t="shared" si="4"/>
        <v>2371</v>
      </c>
      <c r="BN60" s="13">
        <f t="shared" si="5"/>
        <v>165.71833333333333</v>
      </c>
      <c r="BO60" s="13">
        <f t="shared" si="6"/>
        <v>165.71833333333333</v>
      </c>
      <c r="BP60" s="13">
        <f t="shared" si="7"/>
        <v>55.239444444444445</v>
      </c>
      <c r="BQ60" s="13">
        <f t="shared" si="8"/>
        <v>227.33871730000004</v>
      </c>
      <c r="BR60" s="13">
        <f t="shared" si="9"/>
        <v>222.32</v>
      </c>
      <c r="BS60" s="13">
        <f t="shared" si="10"/>
        <v>658.35</v>
      </c>
      <c r="BT60" s="13">
        <f t="shared" si="11"/>
        <v>0</v>
      </c>
      <c r="BU60" s="13">
        <f t="shared" si="12"/>
        <v>68.04000000000002</v>
      </c>
      <c r="BV60" s="6">
        <f>SUMIFS('SEGURO DE VIDA'!E:E, 'SEGURO DE VIDA'!D:D, H60, 'SEGURO DE VIDA'!G:G, E60)</f>
        <v>13.71</v>
      </c>
      <c r="BW60" s="6">
        <f>SUMIFS(TREINAMENTOS!E:E, TREINAMENTOS!D:D, H60, TREINAMENTOS!G:G, E60)</f>
        <v>0</v>
      </c>
      <c r="BX60" s="6">
        <f>SUMIFS(EXAMES!E:E, EXAMES!D:D, H60, EXAMES!G:G, E60)</f>
        <v>0</v>
      </c>
      <c r="BY60" s="25">
        <f t="shared" si="13"/>
        <v>1576.4348284111111</v>
      </c>
      <c r="BZ60" s="1"/>
      <c r="CA60" s="1" t="s">
        <v>253</v>
      </c>
      <c r="CB60" s="13">
        <f t="shared" si="14"/>
        <v>68.04000000000002</v>
      </c>
      <c r="CC60" s="13">
        <f t="shared" si="15"/>
        <v>0</v>
      </c>
      <c r="CD60" s="13">
        <f>SUMIFS(ALIMENTAÇÃO!E:E, ALIMENTAÇÃO!D:D, H60, ALIMENTAÇÃO!G:G, E60)</f>
        <v>665</v>
      </c>
      <c r="CE60" s="6">
        <f>SUMIFS(TRANSPORTE!E:E, TRANSPORTE!D:D, H60, TRANSPORTE!G:G, E60)</f>
        <v>0</v>
      </c>
      <c r="CF60" s="6">
        <f>SUMIFS('PLANO DE SAÚDE'!E:E, 'PLANO DE SAÚDE'!D:D, H60, 'PLANO DE SAÚDE'!G:G, E60)</f>
        <v>228.49</v>
      </c>
      <c r="CG60" s="6">
        <f>SUMIFS('PLANO ODONTO'!E:E, 'PLANO ODONTO'!D:D, H60, 'PLANO ODONTO'!G:G, E60)</f>
        <v>14</v>
      </c>
      <c r="CH60" s="6">
        <f t="shared" si="16"/>
        <v>-160.44999999999999</v>
      </c>
      <c r="CI60" s="6">
        <f t="shared" si="17"/>
        <v>0</v>
      </c>
      <c r="CJ60" s="6">
        <f t="shared" si="18"/>
        <v>0</v>
      </c>
      <c r="CK60" s="6"/>
      <c r="CL60" s="6"/>
      <c r="CM60" s="6">
        <f t="shared" si="19"/>
        <v>-14</v>
      </c>
      <c r="CN60" s="6">
        <v>2779.76</v>
      </c>
      <c r="CO60" s="1">
        <v>-408.76</v>
      </c>
      <c r="CP60" s="6">
        <v>2371</v>
      </c>
      <c r="CQ60" s="6">
        <v>2779.1</v>
      </c>
      <c r="CR60" s="1">
        <v>8.1803000000000008</v>
      </c>
      <c r="CS60" s="6">
        <v>2779.1</v>
      </c>
      <c r="CT60" s="1">
        <v>222.32</v>
      </c>
      <c r="CU60" s="6">
        <v>2171.9</v>
      </c>
    </row>
    <row r="61" spans="1:99" ht="13.8" hidden="1">
      <c r="A61" s="1" t="str">
        <f ca="1">IFERROR(__xludf.DUMMYFUNCTION("""COMPUTED_VALUE"""),"DOUGLAS RODRIGUES DIAS")</f>
        <v>DOUGLAS RODRIGUES DIAS</v>
      </c>
      <c r="B61" s="34"/>
      <c r="C61" s="34" t="str">
        <f t="shared" ca="1" si="0"/>
        <v>OK</v>
      </c>
      <c r="D61" s="2">
        <f t="shared" si="1"/>
        <v>4705.32</v>
      </c>
      <c r="E61" s="34">
        <v>45809</v>
      </c>
      <c r="F61" s="1" t="s">
        <v>179</v>
      </c>
      <c r="G61" s="1">
        <v>2</v>
      </c>
      <c r="H61" s="1" t="s">
        <v>254</v>
      </c>
      <c r="I61" s="1" t="s">
        <v>255</v>
      </c>
      <c r="J61" s="1"/>
      <c r="K61" s="6"/>
      <c r="L61" s="1"/>
      <c r="M61" s="6">
        <v>2824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0</v>
      </c>
      <c r="AD61" s="6">
        <v>0</v>
      </c>
      <c r="AE61" s="6">
        <v>0</v>
      </c>
      <c r="AF61" s="6">
        <v>0</v>
      </c>
      <c r="AG61" s="6"/>
      <c r="AH61" s="6"/>
      <c r="AI61" s="6"/>
      <c r="AJ61" s="6"/>
      <c r="AK61" s="6"/>
      <c r="AL61" s="6"/>
      <c r="AM61" s="6">
        <v>0</v>
      </c>
      <c r="AN61" s="8">
        <f t="shared" si="2"/>
        <v>2824</v>
      </c>
      <c r="AO61" s="6"/>
      <c r="AP61" s="6">
        <v>0</v>
      </c>
      <c r="AQ61" s="6">
        <v>0</v>
      </c>
      <c r="AR61" s="6">
        <v>0</v>
      </c>
      <c r="AS61" s="6"/>
      <c r="AT61" s="6">
        <v>0</v>
      </c>
      <c r="AU61" s="6"/>
      <c r="AV61" s="6">
        <v>0</v>
      </c>
      <c r="AW61" s="6"/>
      <c r="AX61" s="6"/>
      <c r="AY61" s="6"/>
      <c r="AZ61" s="6"/>
      <c r="BA61" s="6"/>
      <c r="BB61" s="6">
        <v>0</v>
      </c>
      <c r="BC61" s="6">
        <v>0</v>
      </c>
      <c r="BD61" s="6">
        <v>0</v>
      </c>
      <c r="BE61" s="6"/>
      <c r="BF61" s="6"/>
      <c r="BG61" s="6">
        <v>-310.64</v>
      </c>
      <c r="BH61" s="6">
        <v>0</v>
      </c>
      <c r="BI61" s="6"/>
      <c r="BJ61" s="6"/>
      <c r="BK61" s="6"/>
      <c r="BL61" s="11">
        <f t="shared" si="3"/>
        <v>-310.64</v>
      </c>
      <c r="BM61" s="12">
        <f t="shared" si="4"/>
        <v>2513.36</v>
      </c>
      <c r="BN61" s="13">
        <f t="shared" si="5"/>
        <v>0</v>
      </c>
      <c r="BO61" s="13">
        <f t="shared" si="6"/>
        <v>0</v>
      </c>
      <c r="BP61" s="13">
        <f t="shared" si="7"/>
        <v>0</v>
      </c>
      <c r="BQ61" s="13">
        <f t="shared" si="8"/>
        <v>310.64</v>
      </c>
      <c r="BR61" s="13">
        <f t="shared" si="9"/>
        <v>0</v>
      </c>
      <c r="BS61" s="13">
        <f t="shared" si="10"/>
        <v>1000</v>
      </c>
      <c r="BT61" s="13">
        <f t="shared" si="11"/>
        <v>0</v>
      </c>
      <c r="BU61" s="13">
        <f t="shared" si="12"/>
        <v>511.01</v>
      </c>
      <c r="BV61" s="6">
        <f>SUMIFS('SEGURO DE VIDA'!E:E, 'SEGURO DE VIDA'!D:D, H61, 'SEGURO DE VIDA'!G:G, E61)</f>
        <v>59.67</v>
      </c>
      <c r="BW61" s="6">
        <f>SUMIFS(TREINAMENTOS!E:E, TREINAMENTOS!D:D, H61, TREINAMENTOS!G:G, E61)</f>
        <v>0</v>
      </c>
      <c r="BX61" s="6">
        <f>SUMIFS(EXAMES!E:E, EXAMES!D:D, H61, EXAMES!G:G, E61)</f>
        <v>0</v>
      </c>
      <c r="BY61" s="25">
        <f t="shared" si="13"/>
        <v>1881.32</v>
      </c>
      <c r="BZ61" s="1"/>
      <c r="CA61" s="1" t="s">
        <v>256</v>
      </c>
      <c r="CB61" s="13">
        <f t="shared" si="14"/>
        <v>483.01</v>
      </c>
      <c r="CC61" s="13">
        <f t="shared" si="15"/>
        <v>28</v>
      </c>
      <c r="CD61" s="13">
        <f>SUMIFS(ALIMENTAÇÃO!E:E, ALIMENTAÇÃO!D:D, H61, ALIMENTAÇÃO!G:G, E61)</f>
        <v>1000</v>
      </c>
      <c r="CE61" s="6">
        <f>SUMIFS(TRANSPORTE!E:E, TRANSPORTE!D:D, H61, TRANSPORTE!G:G, E61)</f>
        <v>0</v>
      </c>
      <c r="CF61" s="6">
        <f>SUMIFS('PLANO DE SAÚDE'!E:E, 'PLANO DE SAÚDE'!D:D, H61, 'PLANO DE SAÚDE'!G:G, E61)</f>
        <v>483.01</v>
      </c>
      <c r="CG61" s="6">
        <f>SUMIFS('PLANO ODONTO'!E:E, 'PLANO ODONTO'!D:D, H61, 'PLANO ODONTO'!G:G, E61)</f>
        <v>28</v>
      </c>
      <c r="CH61" s="6">
        <f t="shared" si="16"/>
        <v>0</v>
      </c>
      <c r="CI61" s="6">
        <f t="shared" si="17"/>
        <v>0</v>
      </c>
      <c r="CJ61" s="6">
        <f t="shared" si="18"/>
        <v>0</v>
      </c>
      <c r="CK61" s="6"/>
      <c r="CL61" s="6"/>
      <c r="CM61" s="6">
        <f t="shared" si="19"/>
        <v>0</v>
      </c>
      <c r="CN61" s="6">
        <v>2824</v>
      </c>
      <c r="CO61" s="1">
        <v>-310.64</v>
      </c>
      <c r="CP61" s="6">
        <v>2513.36</v>
      </c>
      <c r="CQ61" s="6">
        <v>2824</v>
      </c>
      <c r="CR61" s="1">
        <v>11</v>
      </c>
      <c r="CS61" s="1">
        <v>0</v>
      </c>
      <c r="CT61" s="1">
        <v>0</v>
      </c>
      <c r="CU61" s="6">
        <v>2216.8000000000002</v>
      </c>
    </row>
    <row r="62" spans="1:99" ht="13.8" hidden="1">
      <c r="A62" s="1" t="str">
        <f ca="1">IFERROR(__xludf.DUMMYFUNCTION("""COMPUTED_VALUE"""),"EDILEI SANTOS SILVA")</f>
        <v>EDILEI SANTOS SILVA</v>
      </c>
      <c r="B62" s="34"/>
      <c r="C62" s="34" t="str">
        <f t="shared" ca="1" si="0"/>
        <v>OK</v>
      </c>
      <c r="D62" s="2">
        <f t="shared" si="1"/>
        <v>5268.0913333333338</v>
      </c>
      <c r="E62" s="34">
        <v>45809</v>
      </c>
      <c r="F62" s="1" t="s">
        <v>145</v>
      </c>
      <c r="G62" s="1">
        <v>3374</v>
      </c>
      <c r="H62" s="1" t="s">
        <v>257</v>
      </c>
      <c r="I62" s="1" t="s">
        <v>258</v>
      </c>
      <c r="J62" s="38">
        <v>45108</v>
      </c>
      <c r="K62" s="6">
        <v>3000</v>
      </c>
      <c r="L62" s="1"/>
      <c r="M62" s="6">
        <v>3000</v>
      </c>
      <c r="N62" s="6"/>
      <c r="O62" s="6"/>
      <c r="P62" s="6">
        <v>0</v>
      </c>
      <c r="Q62" s="6">
        <v>0</v>
      </c>
      <c r="R62" s="6"/>
      <c r="S62" s="6"/>
      <c r="T62" s="6">
        <v>400</v>
      </c>
      <c r="U62" s="6"/>
      <c r="V62" s="6"/>
      <c r="W62" s="6"/>
      <c r="X62" s="6"/>
      <c r="Y62" s="6">
        <v>0</v>
      </c>
      <c r="Z62" s="6">
        <v>0</v>
      </c>
      <c r="AA62" s="6"/>
      <c r="AB62" s="6">
        <v>0</v>
      </c>
      <c r="AC62" s="6"/>
      <c r="AD62" s="6">
        <v>0</v>
      </c>
      <c r="AE62" s="6">
        <v>0</v>
      </c>
      <c r="AF62" s="6">
        <v>0</v>
      </c>
      <c r="AG62" s="6"/>
      <c r="AH62" s="6"/>
      <c r="AI62" s="6"/>
      <c r="AJ62" s="6">
        <v>0</v>
      </c>
      <c r="AK62" s="6"/>
      <c r="AL62" s="6"/>
      <c r="AM62" s="6">
        <v>0.9</v>
      </c>
      <c r="AN62" s="8">
        <f t="shared" si="2"/>
        <v>3400.9</v>
      </c>
      <c r="AO62" s="6"/>
      <c r="AP62" s="6">
        <v>-6.65</v>
      </c>
      <c r="AQ62" s="6">
        <v>0</v>
      </c>
      <c r="AR62" s="6"/>
      <c r="AS62" s="6"/>
      <c r="AT62" s="6">
        <v>-0.84</v>
      </c>
      <c r="AU62" s="6"/>
      <c r="AV62" s="6">
        <v>-14</v>
      </c>
      <c r="AW62" s="6">
        <v>0</v>
      </c>
      <c r="AX62" s="6"/>
      <c r="AY62" s="6"/>
      <c r="AZ62" s="6"/>
      <c r="BA62" s="6"/>
      <c r="BB62" s="6">
        <v>0</v>
      </c>
      <c r="BC62" s="6">
        <v>-2.0099999999999998</v>
      </c>
      <c r="BD62" s="6">
        <v>0</v>
      </c>
      <c r="BE62" s="6"/>
      <c r="BF62" s="6">
        <v>0</v>
      </c>
      <c r="BG62" s="6">
        <v>-253.4</v>
      </c>
      <c r="BH62" s="6">
        <v>0</v>
      </c>
      <c r="BI62" s="6">
        <v>0</v>
      </c>
      <c r="BJ62" s="6"/>
      <c r="BK62" s="6"/>
      <c r="BL62" s="11">
        <f t="shared" si="3"/>
        <v>-276.89999999999998</v>
      </c>
      <c r="BM62" s="12">
        <f t="shared" si="4"/>
        <v>3124</v>
      </c>
      <c r="BN62" s="13">
        <f t="shared" si="5"/>
        <v>250</v>
      </c>
      <c r="BO62" s="13">
        <f t="shared" si="6"/>
        <v>250</v>
      </c>
      <c r="BP62" s="13">
        <f t="shared" si="7"/>
        <v>83.333333333333329</v>
      </c>
      <c r="BQ62" s="13">
        <f t="shared" si="8"/>
        <v>253.398</v>
      </c>
      <c r="BR62" s="13">
        <f t="shared" si="9"/>
        <v>240</v>
      </c>
      <c r="BS62" s="13">
        <f t="shared" si="10"/>
        <v>658.35</v>
      </c>
      <c r="BT62" s="13">
        <f t="shared" si="11"/>
        <v>0</v>
      </c>
      <c r="BU62" s="13">
        <f t="shared" si="12"/>
        <v>118.39999999999999</v>
      </c>
      <c r="BV62" s="6">
        <f>SUMIFS('SEGURO DE VIDA'!E:E, 'SEGURO DE VIDA'!D:D, H62, 'SEGURO DE VIDA'!G:G, E62)</f>
        <v>13.71</v>
      </c>
      <c r="BW62" s="6">
        <f>SUMIFS(TREINAMENTOS!E:E, TREINAMENTOS!D:D, H62, TREINAMENTOS!G:G, E62)</f>
        <v>0</v>
      </c>
      <c r="BX62" s="6">
        <f>SUMIFS(EXAMES!E:E, EXAMES!D:D, H62, EXAMES!G:G, E62)</f>
        <v>0</v>
      </c>
      <c r="BY62" s="25">
        <f t="shared" si="13"/>
        <v>1867.1913333333337</v>
      </c>
      <c r="BZ62" s="1"/>
      <c r="CA62" s="1" t="s">
        <v>257</v>
      </c>
      <c r="CB62" s="13">
        <f t="shared" si="14"/>
        <v>118.39999999999999</v>
      </c>
      <c r="CC62" s="13">
        <f t="shared" si="15"/>
        <v>0</v>
      </c>
      <c r="CD62" s="13">
        <f>SUMIFS(ALIMENTAÇÃO!E:E, ALIMENTAÇÃO!D:D, H62, ALIMENTAÇÃO!G:G, E62)</f>
        <v>665</v>
      </c>
      <c r="CE62" s="6">
        <f>SUMIFS(TRANSPORTE!E:E, TRANSPORTE!D:D, H62, TRANSPORTE!G:G, E62)</f>
        <v>0</v>
      </c>
      <c r="CF62" s="6">
        <f>SUMIFS('PLANO DE SAÚDE'!E:E, 'PLANO DE SAÚDE'!D:D, H62, 'PLANO DE SAÚDE'!G:G, E62)</f>
        <v>120.41</v>
      </c>
      <c r="CG62" s="6">
        <f>SUMIFS('PLANO ODONTO'!E:E, 'PLANO ODONTO'!D:D, H62, 'PLANO ODONTO'!G:G, E62)</f>
        <v>14</v>
      </c>
      <c r="CH62" s="6">
        <f t="shared" si="16"/>
        <v>-2.0099999999999998</v>
      </c>
      <c r="CI62" s="6">
        <f t="shared" si="17"/>
        <v>0</v>
      </c>
      <c r="CJ62" s="6">
        <f t="shared" si="18"/>
        <v>0</v>
      </c>
      <c r="CK62" s="6"/>
      <c r="CL62" s="6"/>
      <c r="CM62" s="6">
        <f t="shared" si="19"/>
        <v>-14</v>
      </c>
      <c r="CN62" s="6">
        <v>3400.9</v>
      </c>
      <c r="CO62" s="1">
        <v>-276.89999999999998</v>
      </c>
      <c r="CP62" s="6">
        <v>3124</v>
      </c>
      <c r="CQ62" s="6">
        <v>3000</v>
      </c>
      <c r="CR62" s="1">
        <v>8.4466000000000001</v>
      </c>
      <c r="CS62" s="6">
        <v>3000</v>
      </c>
      <c r="CT62" s="1">
        <v>240</v>
      </c>
      <c r="CU62" s="6">
        <v>2392.8000000000002</v>
      </c>
    </row>
    <row r="63" spans="1:99" ht="13.8" hidden="1">
      <c r="A63" s="1" t="str">
        <f ca="1">IFERROR(__xludf.DUMMYFUNCTION("""COMPUTED_VALUE"""),"EDMILSON MENDES DE SOUZA")</f>
        <v>EDMILSON MENDES DE SOUZA</v>
      </c>
      <c r="B63" s="34"/>
      <c r="C63" s="34" t="str">
        <f t="shared" ca="1" si="0"/>
        <v>OK</v>
      </c>
      <c r="D63" s="2">
        <f t="shared" si="1"/>
        <v>8017.4442788244451</v>
      </c>
      <c r="E63" s="34">
        <v>45809</v>
      </c>
      <c r="F63" s="1" t="s">
        <v>145</v>
      </c>
      <c r="G63" s="1">
        <v>3371</v>
      </c>
      <c r="H63" s="1" t="s">
        <v>259</v>
      </c>
      <c r="I63" s="1" t="s">
        <v>260</v>
      </c>
      <c r="J63" s="38">
        <v>45062</v>
      </c>
      <c r="K63" s="6">
        <v>2800</v>
      </c>
      <c r="L63" s="1"/>
      <c r="M63" s="6">
        <v>2800</v>
      </c>
      <c r="N63" s="6"/>
      <c r="O63" s="6"/>
      <c r="P63" s="6">
        <v>840</v>
      </c>
      <c r="Q63" s="6">
        <v>0</v>
      </c>
      <c r="R63" s="6"/>
      <c r="S63" s="6"/>
      <c r="T63" s="6">
        <v>0</v>
      </c>
      <c r="U63" s="6"/>
      <c r="V63" s="6"/>
      <c r="W63" s="6"/>
      <c r="X63" s="6"/>
      <c r="Y63" s="6">
        <v>0</v>
      </c>
      <c r="Z63" s="6">
        <v>0</v>
      </c>
      <c r="AA63" s="6"/>
      <c r="AB63" s="6">
        <v>700</v>
      </c>
      <c r="AC63" s="6"/>
      <c r="AD63" s="6">
        <v>1209.3900000000001</v>
      </c>
      <c r="AE63" s="6">
        <v>0</v>
      </c>
      <c r="AF63" s="6">
        <v>302.35000000000002</v>
      </c>
      <c r="AG63" s="6"/>
      <c r="AH63" s="6"/>
      <c r="AI63" s="6"/>
      <c r="AJ63" s="6">
        <v>0</v>
      </c>
      <c r="AK63" s="6"/>
      <c r="AL63" s="6"/>
      <c r="AM63" s="6">
        <v>0.23</v>
      </c>
      <c r="AN63" s="8">
        <f t="shared" si="2"/>
        <v>5851.97</v>
      </c>
      <c r="AO63" s="6"/>
      <c r="AP63" s="6">
        <v>-5.7</v>
      </c>
      <c r="AQ63" s="6">
        <v>0</v>
      </c>
      <c r="AR63" s="6"/>
      <c r="AS63" s="6"/>
      <c r="AT63" s="6">
        <v>-0.34</v>
      </c>
      <c r="AU63" s="6"/>
      <c r="AV63" s="6">
        <v>-14</v>
      </c>
      <c r="AW63" s="6">
        <v>0</v>
      </c>
      <c r="AX63" s="6"/>
      <c r="AY63" s="6"/>
      <c r="AZ63" s="6"/>
      <c r="BA63" s="6"/>
      <c r="BB63" s="6">
        <v>0</v>
      </c>
      <c r="BC63" s="6">
        <v>-100.08</v>
      </c>
      <c r="BD63" s="6">
        <v>0</v>
      </c>
      <c r="BE63" s="6"/>
      <c r="BF63" s="6">
        <v>0</v>
      </c>
      <c r="BG63" s="6">
        <v>-530.82000000000005</v>
      </c>
      <c r="BH63" s="6">
        <v>-347.03</v>
      </c>
      <c r="BI63" s="6">
        <v>0</v>
      </c>
      <c r="BJ63" s="6"/>
      <c r="BK63" s="6"/>
      <c r="BL63" s="11">
        <f t="shared" si="3"/>
        <v>-997.97</v>
      </c>
      <c r="BM63" s="12">
        <f t="shared" si="4"/>
        <v>4854</v>
      </c>
      <c r="BN63" s="13">
        <f t="shared" si="5"/>
        <v>233.33333333333334</v>
      </c>
      <c r="BO63" s="13">
        <f t="shared" si="6"/>
        <v>233.33333333333334</v>
      </c>
      <c r="BP63" s="13">
        <f t="shared" si="7"/>
        <v>77.777777777777786</v>
      </c>
      <c r="BQ63" s="13">
        <f t="shared" si="8"/>
        <v>530.81983437999997</v>
      </c>
      <c r="BR63" s="13">
        <f t="shared" si="9"/>
        <v>412.13</v>
      </c>
      <c r="BS63" s="13">
        <f t="shared" si="10"/>
        <v>564.29999999999995</v>
      </c>
      <c r="BT63" s="13">
        <f t="shared" si="11"/>
        <v>0</v>
      </c>
      <c r="BU63" s="13">
        <f t="shared" si="12"/>
        <v>100.07000000000001</v>
      </c>
      <c r="BV63" s="6">
        <f>SUMIFS('SEGURO DE VIDA'!E:E, 'SEGURO DE VIDA'!D:D, H63, 'SEGURO DE VIDA'!G:G, E63)</f>
        <v>13.71</v>
      </c>
      <c r="BW63" s="6">
        <f>SUMIFS(TREINAMENTOS!E:E, TREINAMENTOS!D:D, H63, TREINAMENTOS!G:G, E63)</f>
        <v>0</v>
      </c>
      <c r="BX63" s="6">
        <f>SUMIFS(EXAMES!E:E, EXAMES!D:D, H63, EXAMES!G:G, E63)</f>
        <v>0</v>
      </c>
      <c r="BY63" s="25">
        <f t="shared" si="13"/>
        <v>2165.4742788244444</v>
      </c>
      <c r="BZ63" s="1"/>
      <c r="CA63" s="1" t="s">
        <v>259</v>
      </c>
      <c r="CB63" s="13">
        <f t="shared" si="14"/>
        <v>100.07000000000001</v>
      </c>
      <c r="CC63" s="13">
        <f t="shared" si="15"/>
        <v>0</v>
      </c>
      <c r="CD63" s="13">
        <f>SUMIFS(ALIMENTAÇÃO!E:E, ALIMENTAÇÃO!D:D, H63, ALIMENTAÇÃO!G:G, E63)</f>
        <v>570</v>
      </c>
      <c r="CE63" s="6">
        <f>SUMIFS(TRANSPORTE!E:E, TRANSPORTE!D:D, H63, TRANSPORTE!G:G, E63)</f>
        <v>0</v>
      </c>
      <c r="CF63" s="6">
        <f>SUMIFS('PLANO DE SAÚDE'!E:E, 'PLANO DE SAÚDE'!D:D, H63, 'PLANO DE SAÚDE'!G:G, E63)</f>
        <v>200.15</v>
      </c>
      <c r="CG63" s="6">
        <f>SUMIFS('PLANO ODONTO'!E:E, 'PLANO ODONTO'!D:D, H63, 'PLANO ODONTO'!G:G, E63)</f>
        <v>14</v>
      </c>
      <c r="CH63" s="6">
        <f t="shared" si="16"/>
        <v>-100.08</v>
      </c>
      <c r="CI63" s="6">
        <f t="shared" si="17"/>
        <v>0</v>
      </c>
      <c r="CJ63" s="6">
        <f t="shared" si="18"/>
        <v>700</v>
      </c>
      <c r="CK63" s="6"/>
      <c r="CL63" s="6"/>
      <c r="CM63" s="6">
        <f t="shared" si="19"/>
        <v>-14</v>
      </c>
      <c r="CN63" s="6">
        <v>5851.97</v>
      </c>
      <c r="CO63" s="1">
        <v>-997.97</v>
      </c>
      <c r="CP63" s="6">
        <v>4854</v>
      </c>
      <c r="CQ63" s="6">
        <v>5151.74</v>
      </c>
      <c r="CR63" s="1">
        <v>10.303699999999999</v>
      </c>
      <c r="CS63" s="6">
        <v>5151.74</v>
      </c>
      <c r="CT63" s="1">
        <v>412.13</v>
      </c>
      <c r="CU63" s="6">
        <v>4544.54</v>
      </c>
    </row>
    <row r="64" spans="1:99" ht="13.8" hidden="1">
      <c r="A64" s="1" t="str">
        <f ca="1">IFERROR(__xludf.DUMMYFUNCTION("""COMPUTED_VALUE"""),"EDRIZIO SANTANA DA SILVA")</f>
        <v>EDRIZIO SANTANA DA SILVA</v>
      </c>
      <c r="B64" s="34"/>
      <c r="C64" s="34" t="str">
        <f t="shared" ca="1" si="0"/>
        <v>OK</v>
      </c>
      <c r="D64" s="2">
        <f t="shared" si="1"/>
        <v>2620.6400000000003</v>
      </c>
      <c r="E64" s="34">
        <v>45809</v>
      </c>
      <c r="F64" s="1" t="s">
        <v>145</v>
      </c>
      <c r="G64" s="1">
        <v>3476</v>
      </c>
      <c r="H64" s="1" t="s">
        <v>261</v>
      </c>
      <c r="I64" s="1" t="s">
        <v>231</v>
      </c>
      <c r="J64" s="35">
        <v>45593</v>
      </c>
      <c r="K64" s="6">
        <v>1800</v>
      </c>
      <c r="L64" s="1" t="s">
        <v>262</v>
      </c>
      <c r="M64" s="6">
        <v>1260</v>
      </c>
      <c r="N64" s="6"/>
      <c r="O64" s="6"/>
      <c r="P64" s="6">
        <v>0</v>
      </c>
      <c r="Q64" s="6">
        <v>0</v>
      </c>
      <c r="R64" s="6"/>
      <c r="S64" s="6"/>
      <c r="T64" s="6">
        <v>0</v>
      </c>
      <c r="U64" s="6"/>
      <c r="V64" s="6"/>
      <c r="W64" s="6"/>
      <c r="X64" s="6"/>
      <c r="Y64" s="6">
        <v>0</v>
      </c>
      <c r="Z64" s="6">
        <v>0</v>
      </c>
      <c r="AA64" s="6"/>
      <c r="AB64" s="6">
        <v>0</v>
      </c>
      <c r="AC64" s="6"/>
      <c r="AD64" s="6">
        <v>0</v>
      </c>
      <c r="AE64" s="6">
        <v>0</v>
      </c>
      <c r="AF64" s="6">
        <v>0</v>
      </c>
      <c r="AG64" s="6"/>
      <c r="AH64" s="6"/>
      <c r="AI64" s="6"/>
      <c r="AJ64" s="6">
        <v>65</v>
      </c>
      <c r="AK64" s="6"/>
      <c r="AL64" s="6"/>
      <c r="AM64" s="6">
        <v>0.88</v>
      </c>
      <c r="AN64" s="8">
        <f t="shared" si="2"/>
        <v>1325.88</v>
      </c>
      <c r="AO64" s="6"/>
      <c r="AP64" s="6">
        <v>-5.95</v>
      </c>
      <c r="AQ64" s="6">
        <v>-75.599999999999994</v>
      </c>
      <c r="AR64" s="6"/>
      <c r="AS64" s="6"/>
      <c r="AT64" s="6">
        <v>-0.83</v>
      </c>
      <c r="AU64" s="6"/>
      <c r="AV64" s="6">
        <v>0</v>
      </c>
      <c r="AW64" s="6">
        <v>0</v>
      </c>
      <c r="AX64" s="6"/>
      <c r="AY64" s="6"/>
      <c r="AZ64" s="6"/>
      <c r="BA64" s="6"/>
      <c r="BB64" s="6">
        <v>0</v>
      </c>
      <c r="BC64" s="6">
        <v>0</v>
      </c>
      <c r="BD64" s="6">
        <v>0</v>
      </c>
      <c r="BE64" s="6"/>
      <c r="BF64" s="6">
        <v>0</v>
      </c>
      <c r="BG64" s="6">
        <v>-94.5</v>
      </c>
      <c r="BH64" s="6">
        <v>0</v>
      </c>
      <c r="BI64" s="6">
        <v>0</v>
      </c>
      <c r="BJ64" s="6"/>
      <c r="BK64" s="6"/>
      <c r="BL64" s="11">
        <f t="shared" si="3"/>
        <v>-176.88</v>
      </c>
      <c r="BM64" s="12">
        <f t="shared" si="4"/>
        <v>1149</v>
      </c>
      <c r="BN64" s="13">
        <f t="shared" si="5"/>
        <v>150</v>
      </c>
      <c r="BO64" s="13">
        <f t="shared" si="6"/>
        <v>150</v>
      </c>
      <c r="BP64" s="13">
        <f t="shared" si="7"/>
        <v>50</v>
      </c>
      <c r="BQ64" s="13">
        <f t="shared" si="8"/>
        <v>94.5</v>
      </c>
      <c r="BR64" s="13">
        <f t="shared" si="9"/>
        <v>100.8</v>
      </c>
      <c r="BS64" s="13">
        <f t="shared" si="10"/>
        <v>589.04999999999995</v>
      </c>
      <c r="BT64" s="13">
        <f t="shared" si="11"/>
        <v>146.70000000000002</v>
      </c>
      <c r="BU64" s="13">
        <f t="shared" si="12"/>
        <v>0</v>
      </c>
      <c r="BV64" s="6">
        <f>SUMIFS('SEGURO DE VIDA'!E:E, 'SEGURO DE VIDA'!D:D, H64, 'SEGURO DE VIDA'!G:G, E64)</f>
        <v>13.71</v>
      </c>
      <c r="BW64" s="6">
        <f>SUMIFS(TREINAMENTOS!E:E, TREINAMENTOS!D:D, H64, TREINAMENTOS!G:G, E64)</f>
        <v>0</v>
      </c>
      <c r="BX64" s="6">
        <f>SUMIFS(EXAMES!E:E, EXAMES!D:D, H64, EXAMES!G:G, E64)</f>
        <v>0</v>
      </c>
      <c r="BY64" s="25">
        <f t="shared" si="13"/>
        <v>1294.76</v>
      </c>
      <c r="BZ64" s="1"/>
      <c r="CA64" s="1" t="s">
        <v>263</v>
      </c>
      <c r="CB64" s="13">
        <f t="shared" si="14"/>
        <v>0</v>
      </c>
      <c r="CC64" s="13">
        <f t="shared" si="15"/>
        <v>0</v>
      </c>
      <c r="CD64" s="13">
        <f>SUMIFS(ALIMENTAÇÃO!E:E, ALIMENTAÇÃO!D:D, H64, ALIMENTAÇÃO!G:G, E64)</f>
        <v>595</v>
      </c>
      <c r="CE64" s="6">
        <f>SUMIFS(TRANSPORTE!E:E, TRANSPORTE!D:D, H64, TRANSPORTE!G:G, E64)</f>
        <v>222.3</v>
      </c>
      <c r="CF64" s="6">
        <f>SUMIFS('PLANO DE SAÚDE'!E:E, 'PLANO DE SAÚDE'!D:D, H64, 'PLANO DE SAÚDE'!G:G, E64)</f>
        <v>0</v>
      </c>
      <c r="CG64" s="6">
        <f>SUMIFS('PLANO ODONTO'!E:E, 'PLANO ODONTO'!D:D, H64, 'PLANO ODONTO'!G:G, E64)</f>
        <v>0</v>
      </c>
      <c r="CH64" s="6">
        <f t="shared" si="16"/>
        <v>0</v>
      </c>
      <c r="CI64" s="6">
        <f t="shared" si="17"/>
        <v>0</v>
      </c>
      <c r="CJ64" s="6">
        <f t="shared" si="18"/>
        <v>0</v>
      </c>
      <c r="CK64" s="6"/>
      <c r="CL64" s="6"/>
      <c r="CM64" s="6">
        <f t="shared" si="19"/>
        <v>0</v>
      </c>
      <c r="CN64" s="6">
        <v>1325.88</v>
      </c>
      <c r="CO64" s="1">
        <v>-176.88</v>
      </c>
      <c r="CP64" s="6">
        <v>1149</v>
      </c>
      <c r="CQ64" s="6">
        <v>1260</v>
      </c>
      <c r="CR64" s="1">
        <v>7.5</v>
      </c>
      <c r="CS64" s="6">
        <v>1260</v>
      </c>
      <c r="CT64" s="1">
        <v>100.8</v>
      </c>
      <c r="CU64" s="1">
        <v>652.79999999999995</v>
      </c>
    </row>
    <row r="65" spans="1:99" ht="13.8" hidden="1">
      <c r="A65" s="1" t="str">
        <f ca="1">IFERROR(__xludf.DUMMYFUNCTION("""COMPUTED_VALUE"""),"EDUARDO FERREIRA DA MOTTA")</f>
        <v>EDUARDO FERREIRA DA MOTTA</v>
      </c>
      <c r="B65" s="34"/>
      <c r="C65" s="34" t="str">
        <f t="shared" ca="1" si="0"/>
        <v>OK</v>
      </c>
      <c r="D65" s="2">
        <f t="shared" si="1"/>
        <v>3957.170932891112</v>
      </c>
      <c r="E65" s="34">
        <v>45809</v>
      </c>
      <c r="F65" s="1" t="s">
        <v>145</v>
      </c>
      <c r="G65" s="1">
        <v>3518</v>
      </c>
      <c r="H65" s="1" t="s">
        <v>264</v>
      </c>
      <c r="I65" s="1" t="s">
        <v>170</v>
      </c>
      <c r="J65" s="38">
        <v>45733</v>
      </c>
      <c r="K65" s="6">
        <v>2239.36</v>
      </c>
      <c r="L65" s="1"/>
      <c r="M65" s="6">
        <v>2239.36</v>
      </c>
      <c r="N65" s="6"/>
      <c r="O65" s="6"/>
      <c r="P65" s="6">
        <v>0</v>
      </c>
      <c r="Q65" s="6">
        <v>0</v>
      </c>
      <c r="R65" s="6"/>
      <c r="S65" s="6"/>
      <c r="T65" s="6">
        <v>0</v>
      </c>
      <c r="U65" s="6"/>
      <c r="V65" s="6"/>
      <c r="W65" s="6"/>
      <c r="X65" s="6"/>
      <c r="Y65" s="6">
        <v>0</v>
      </c>
      <c r="Z65" s="6">
        <v>0</v>
      </c>
      <c r="AA65" s="6"/>
      <c r="AB65" s="6">
        <v>0</v>
      </c>
      <c r="AC65" s="6"/>
      <c r="AD65" s="6">
        <v>65.78</v>
      </c>
      <c r="AE65" s="6">
        <v>0</v>
      </c>
      <c r="AF65" s="6">
        <v>16.440000000000001</v>
      </c>
      <c r="AG65" s="6"/>
      <c r="AH65" s="6"/>
      <c r="AI65" s="6"/>
      <c r="AJ65" s="6">
        <v>0</v>
      </c>
      <c r="AK65" s="6"/>
      <c r="AL65" s="6"/>
      <c r="AM65" s="6">
        <v>0.32</v>
      </c>
      <c r="AN65" s="8">
        <f t="shared" si="2"/>
        <v>2321.9000000000005</v>
      </c>
      <c r="AO65" s="6"/>
      <c r="AP65" s="6">
        <v>-6.3</v>
      </c>
      <c r="AQ65" s="6">
        <v>-134.36000000000001</v>
      </c>
      <c r="AR65" s="6"/>
      <c r="AS65" s="6"/>
      <c r="AT65" s="6">
        <v>-7.0000000000000007E-2</v>
      </c>
      <c r="AU65" s="6"/>
      <c r="AV65" s="6">
        <v>0</v>
      </c>
      <c r="AW65" s="6">
        <v>0</v>
      </c>
      <c r="AX65" s="6"/>
      <c r="AY65" s="6"/>
      <c r="AZ65" s="6"/>
      <c r="BA65" s="6"/>
      <c r="BB65" s="6">
        <v>0</v>
      </c>
      <c r="BC65" s="6">
        <v>0</v>
      </c>
      <c r="BD65" s="6">
        <v>0</v>
      </c>
      <c r="BE65" s="6"/>
      <c r="BF65" s="6">
        <v>0</v>
      </c>
      <c r="BG65" s="6">
        <v>-186.17</v>
      </c>
      <c r="BH65" s="6">
        <v>0</v>
      </c>
      <c r="BI65" s="6">
        <v>0</v>
      </c>
      <c r="BJ65" s="6"/>
      <c r="BK65" s="6"/>
      <c r="BL65" s="11">
        <f t="shared" si="3"/>
        <v>-326.89999999999998</v>
      </c>
      <c r="BM65" s="12">
        <f t="shared" si="4"/>
        <v>1995.0000000000005</v>
      </c>
      <c r="BN65" s="13">
        <f t="shared" si="5"/>
        <v>186.61333333333334</v>
      </c>
      <c r="BO65" s="13">
        <f t="shared" si="6"/>
        <v>186.61333333333334</v>
      </c>
      <c r="BP65" s="13">
        <f t="shared" si="7"/>
        <v>62.204444444444448</v>
      </c>
      <c r="BQ65" s="13">
        <f t="shared" si="8"/>
        <v>186.16982177999998</v>
      </c>
      <c r="BR65" s="13">
        <f t="shared" si="9"/>
        <v>185.72</v>
      </c>
      <c r="BS65" s="13">
        <f t="shared" si="10"/>
        <v>623.70000000000005</v>
      </c>
      <c r="BT65" s="13">
        <f t="shared" si="11"/>
        <v>190.53999999999996</v>
      </c>
      <c r="BU65" s="13">
        <f t="shared" si="12"/>
        <v>0</v>
      </c>
      <c r="BV65" s="6">
        <f>SUMIFS('SEGURO DE VIDA'!E:E, 'SEGURO DE VIDA'!D:D, H65, 'SEGURO DE VIDA'!G:G, E65)</f>
        <v>13.71</v>
      </c>
      <c r="BW65" s="6">
        <f>SUMIFS(TREINAMENTOS!E:E, TREINAMENTOS!D:D, H65, TREINAMENTOS!G:G, E65)</f>
        <v>0</v>
      </c>
      <c r="BX65" s="6">
        <f>SUMIFS(EXAMES!E:E, EXAMES!D:D, H65, EXAMES!G:G, E65)</f>
        <v>0</v>
      </c>
      <c r="BY65" s="25">
        <f t="shared" si="13"/>
        <v>1635.2709328911112</v>
      </c>
      <c r="BZ65" s="1"/>
      <c r="CA65" s="1" t="s">
        <v>264</v>
      </c>
      <c r="CB65" s="13">
        <f t="shared" si="14"/>
        <v>0</v>
      </c>
      <c r="CC65" s="13">
        <f t="shared" si="15"/>
        <v>0</v>
      </c>
      <c r="CD65" s="13">
        <f>SUMIFS(ALIMENTAÇÃO!E:E, ALIMENTAÇÃO!D:D, H65, ALIMENTAÇÃO!G:G, E65)</f>
        <v>630</v>
      </c>
      <c r="CE65" s="6">
        <f>SUMIFS(TRANSPORTE!E:E, TRANSPORTE!D:D, H65, TRANSPORTE!G:G, E65)</f>
        <v>324.89999999999998</v>
      </c>
      <c r="CF65" s="6">
        <f>SUMIFS('PLANO DE SAÚDE'!E:E, 'PLANO DE SAÚDE'!D:D, H65, 'PLANO DE SAÚDE'!G:G, E65)</f>
        <v>0</v>
      </c>
      <c r="CG65" s="6">
        <f>SUMIFS('PLANO ODONTO'!E:E, 'PLANO ODONTO'!D:D, H65, 'PLANO ODONTO'!G:G, E65)</f>
        <v>0</v>
      </c>
      <c r="CH65" s="6">
        <f t="shared" si="16"/>
        <v>0</v>
      </c>
      <c r="CI65" s="6">
        <f t="shared" si="17"/>
        <v>0</v>
      </c>
      <c r="CJ65" s="6">
        <f t="shared" si="18"/>
        <v>0</v>
      </c>
      <c r="CK65" s="6"/>
      <c r="CL65" s="6"/>
      <c r="CM65" s="6">
        <f t="shared" si="19"/>
        <v>0</v>
      </c>
      <c r="CN65" s="6">
        <v>2321.9</v>
      </c>
      <c r="CO65" s="1">
        <v>-326.89999999999998</v>
      </c>
      <c r="CP65" s="6">
        <v>1995</v>
      </c>
      <c r="CQ65" s="6">
        <v>2321.58</v>
      </c>
      <c r="CR65" s="1">
        <v>8.0190999999999999</v>
      </c>
      <c r="CS65" s="6">
        <v>2321.58</v>
      </c>
      <c r="CT65" s="1">
        <v>185.72</v>
      </c>
      <c r="CU65" s="6">
        <v>1714.38</v>
      </c>
    </row>
    <row r="66" spans="1:99" ht="13.8" hidden="1">
      <c r="A66" s="1" t="str">
        <f ca="1">IFERROR(__xludf.DUMMYFUNCTION("""COMPUTED_VALUE"""),"EDUARDO MARTINS DE LUCENA")</f>
        <v>EDUARDO MARTINS DE LUCENA</v>
      </c>
      <c r="B66" s="34"/>
      <c r="C66" s="34" t="str">
        <f t="shared" ca="1" si="0"/>
        <v>OK</v>
      </c>
      <c r="D66" s="2">
        <f t="shared" si="1"/>
        <v>3320.62</v>
      </c>
      <c r="E66" s="34">
        <v>45809</v>
      </c>
      <c r="F66" s="1" t="s">
        <v>145</v>
      </c>
      <c r="G66" s="1">
        <v>373</v>
      </c>
      <c r="H66" s="1" t="s">
        <v>265</v>
      </c>
      <c r="I66" s="1" t="s">
        <v>151</v>
      </c>
      <c r="J66" s="35">
        <v>44844</v>
      </c>
      <c r="K66" s="6">
        <v>1800</v>
      </c>
      <c r="L66" s="1"/>
      <c r="M66" s="6">
        <v>1800</v>
      </c>
      <c r="N66" s="6"/>
      <c r="O66" s="6"/>
      <c r="P66" s="6">
        <v>0</v>
      </c>
      <c r="Q66" s="6">
        <v>0</v>
      </c>
      <c r="R66" s="6"/>
      <c r="S66" s="6"/>
      <c r="T66" s="6">
        <v>0</v>
      </c>
      <c r="U66" s="6"/>
      <c r="V66" s="6"/>
      <c r="W66" s="6"/>
      <c r="X66" s="6"/>
      <c r="Y66" s="6">
        <v>0</v>
      </c>
      <c r="Z66" s="6">
        <v>0</v>
      </c>
      <c r="AA66" s="6"/>
      <c r="AB66" s="6">
        <v>0</v>
      </c>
      <c r="AC66" s="6"/>
      <c r="AD66" s="6">
        <v>0</v>
      </c>
      <c r="AE66" s="6">
        <v>0</v>
      </c>
      <c r="AF66" s="6">
        <v>0</v>
      </c>
      <c r="AG66" s="6"/>
      <c r="AH66" s="6"/>
      <c r="AI66" s="6"/>
      <c r="AJ66" s="6">
        <v>0</v>
      </c>
      <c r="AK66" s="6"/>
      <c r="AL66" s="6"/>
      <c r="AM66" s="6">
        <v>0.26</v>
      </c>
      <c r="AN66" s="8">
        <f t="shared" si="2"/>
        <v>1800.26</v>
      </c>
      <c r="AO66" s="6"/>
      <c r="AP66" s="6">
        <v>-5.6</v>
      </c>
      <c r="AQ66" s="6">
        <v>-108</v>
      </c>
      <c r="AR66" s="6"/>
      <c r="AS66" s="6"/>
      <c r="AT66" s="6">
        <v>-0.43</v>
      </c>
      <c r="AU66" s="6"/>
      <c r="AV66" s="6">
        <v>0</v>
      </c>
      <c r="AW66" s="6">
        <v>0</v>
      </c>
      <c r="AX66" s="6"/>
      <c r="AY66" s="6"/>
      <c r="AZ66" s="6"/>
      <c r="BA66" s="6"/>
      <c r="BB66" s="6">
        <v>0</v>
      </c>
      <c r="BC66" s="6">
        <v>0</v>
      </c>
      <c r="BD66" s="6">
        <v>0</v>
      </c>
      <c r="BE66" s="6"/>
      <c r="BF66" s="6">
        <v>0</v>
      </c>
      <c r="BG66" s="6">
        <v>-139.22999999999999</v>
      </c>
      <c r="BH66" s="6">
        <v>0</v>
      </c>
      <c r="BI66" s="6">
        <v>0</v>
      </c>
      <c r="BJ66" s="6"/>
      <c r="BK66" s="6"/>
      <c r="BL66" s="11">
        <f t="shared" si="3"/>
        <v>-253.26</v>
      </c>
      <c r="BM66" s="12">
        <f t="shared" si="4"/>
        <v>1547</v>
      </c>
      <c r="BN66" s="13">
        <f t="shared" si="5"/>
        <v>150</v>
      </c>
      <c r="BO66" s="13">
        <f t="shared" si="6"/>
        <v>150</v>
      </c>
      <c r="BP66" s="13">
        <f t="shared" si="7"/>
        <v>50</v>
      </c>
      <c r="BQ66" s="13">
        <f t="shared" si="8"/>
        <v>139.22999999999999</v>
      </c>
      <c r="BR66" s="13">
        <f t="shared" si="9"/>
        <v>144</v>
      </c>
      <c r="BS66" s="13">
        <f t="shared" si="10"/>
        <v>554.4</v>
      </c>
      <c r="BT66" s="13">
        <f t="shared" si="11"/>
        <v>216.89999999999998</v>
      </c>
      <c r="BU66" s="13">
        <f t="shared" si="12"/>
        <v>0</v>
      </c>
      <c r="BV66" s="6">
        <f>SUMIFS('SEGURO DE VIDA'!E:E, 'SEGURO DE VIDA'!D:D, H66, 'SEGURO DE VIDA'!G:G, E66)</f>
        <v>13.71</v>
      </c>
      <c r="BW66" s="6">
        <f>SUMIFS(TREINAMENTOS!E:E, TREINAMENTOS!D:D, H66, TREINAMENTOS!G:G, E66)</f>
        <v>0</v>
      </c>
      <c r="BX66" s="6">
        <f>SUMIFS(EXAMES!E:E, EXAMES!D:D, H66, EXAMES!G:G, E66)</f>
        <v>102.12</v>
      </c>
      <c r="BY66" s="25">
        <f t="shared" si="13"/>
        <v>1520.3600000000001</v>
      </c>
      <c r="BZ66" s="1"/>
      <c r="CA66" s="1" t="s">
        <v>265</v>
      </c>
      <c r="CB66" s="13">
        <f t="shared" si="14"/>
        <v>0</v>
      </c>
      <c r="CC66" s="13">
        <f t="shared" si="15"/>
        <v>0</v>
      </c>
      <c r="CD66" s="13">
        <f>SUMIFS(ALIMENTAÇÃO!E:E, ALIMENTAÇÃO!D:D, H66, ALIMENTAÇÃO!G:G, E66)</f>
        <v>560</v>
      </c>
      <c r="CE66" s="6">
        <f>SUMIFS(TRANSPORTE!E:E, TRANSPORTE!D:D, H66, TRANSPORTE!G:G, E66)</f>
        <v>324.89999999999998</v>
      </c>
      <c r="CF66" s="6">
        <f>SUMIFS('PLANO DE SAÚDE'!E:E, 'PLANO DE SAÚDE'!D:D, H66, 'PLANO DE SAÚDE'!G:G, E66)</f>
        <v>0</v>
      </c>
      <c r="CG66" s="6">
        <f>SUMIFS('PLANO ODONTO'!E:E, 'PLANO ODONTO'!D:D, H66, 'PLANO ODONTO'!G:G, E66)</f>
        <v>0</v>
      </c>
      <c r="CH66" s="6">
        <f t="shared" si="16"/>
        <v>0</v>
      </c>
      <c r="CI66" s="6">
        <f t="shared" si="17"/>
        <v>0</v>
      </c>
      <c r="CJ66" s="6">
        <f t="shared" si="18"/>
        <v>0</v>
      </c>
      <c r="CK66" s="6"/>
      <c r="CL66" s="6"/>
      <c r="CM66" s="6">
        <f t="shared" si="19"/>
        <v>0</v>
      </c>
      <c r="CN66" s="6">
        <v>1800.26</v>
      </c>
      <c r="CO66" s="1">
        <v>-253.26</v>
      </c>
      <c r="CP66" s="6">
        <v>1547</v>
      </c>
      <c r="CQ66" s="6">
        <v>1800</v>
      </c>
      <c r="CR66" s="1">
        <v>7.7350000000000003</v>
      </c>
      <c r="CS66" s="6">
        <v>1800</v>
      </c>
      <c r="CT66" s="1">
        <v>144</v>
      </c>
      <c r="CU66" s="6">
        <v>1192.8</v>
      </c>
    </row>
    <row r="67" spans="1:99" ht="13.8" hidden="1">
      <c r="A67" s="1" t="str">
        <f ca="1">IFERROR(__xludf.DUMMYFUNCTION("""COMPUTED_VALUE"""),"EDUARDO MENDES AVILA")</f>
        <v>EDUARDO MENDES AVILA</v>
      </c>
      <c r="B67" s="34"/>
      <c r="C67" s="34" t="str">
        <f t="shared" ca="1" si="0"/>
        <v>OK</v>
      </c>
      <c r="D67" s="2">
        <f t="shared" si="1"/>
        <v>4097.1392199111115</v>
      </c>
      <c r="E67" s="34">
        <v>45809</v>
      </c>
      <c r="F67" s="1" t="s">
        <v>145</v>
      </c>
      <c r="G67" s="1">
        <v>3423</v>
      </c>
      <c r="H67" s="1" t="s">
        <v>266</v>
      </c>
      <c r="I67" s="1" t="s">
        <v>170</v>
      </c>
      <c r="J67" s="38">
        <v>45323</v>
      </c>
      <c r="K67" s="6">
        <v>2239.36</v>
      </c>
      <c r="L67" s="1"/>
      <c r="M67" s="6">
        <v>2239.36</v>
      </c>
      <c r="N67" s="6"/>
      <c r="O67" s="6"/>
      <c r="P67" s="6">
        <v>0</v>
      </c>
      <c r="Q67" s="6">
        <v>0</v>
      </c>
      <c r="R67" s="6"/>
      <c r="S67" s="6"/>
      <c r="T67" s="6">
        <v>0</v>
      </c>
      <c r="U67" s="6"/>
      <c r="V67" s="6"/>
      <c r="W67" s="6"/>
      <c r="X67" s="6"/>
      <c r="Y67" s="6">
        <v>0</v>
      </c>
      <c r="Z67" s="6">
        <v>0</v>
      </c>
      <c r="AA67" s="6"/>
      <c r="AB67" s="6">
        <v>0</v>
      </c>
      <c r="AC67" s="6"/>
      <c r="AD67" s="6">
        <v>0</v>
      </c>
      <c r="AE67" s="6">
        <v>0</v>
      </c>
      <c r="AF67" s="6">
        <v>0</v>
      </c>
      <c r="AG67" s="6"/>
      <c r="AH67" s="6"/>
      <c r="AI67" s="6"/>
      <c r="AJ67" s="6">
        <v>0</v>
      </c>
      <c r="AK67" s="6"/>
      <c r="AL67" s="6"/>
      <c r="AM67" s="6">
        <v>0.81</v>
      </c>
      <c r="AN67" s="8">
        <f t="shared" si="2"/>
        <v>2240.17</v>
      </c>
      <c r="AO67" s="6"/>
      <c r="AP67" s="6">
        <v>-6.65</v>
      </c>
      <c r="AQ67" s="6">
        <v>0</v>
      </c>
      <c r="AR67" s="6"/>
      <c r="AS67" s="6"/>
      <c r="AT67" s="6">
        <v>-0.04</v>
      </c>
      <c r="AU67" s="6"/>
      <c r="AV67" s="6">
        <v>0</v>
      </c>
      <c r="AW67" s="6">
        <v>0</v>
      </c>
      <c r="AX67" s="6"/>
      <c r="AY67" s="6"/>
      <c r="AZ67" s="6"/>
      <c r="BA67" s="6"/>
      <c r="BB67" s="6">
        <v>0</v>
      </c>
      <c r="BC67" s="6">
        <v>-1.71</v>
      </c>
      <c r="BD67" s="6">
        <v>0</v>
      </c>
      <c r="BE67" s="6"/>
      <c r="BF67" s="6">
        <v>-245</v>
      </c>
      <c r="BG67" s="6">
        <v>-178.77</v>
      </c>
      <c r="BH67" s="6">
        <v>0</v>
      </c>
      <c r="BI67" s="6">
        <v>0</v>
      </c>
      <c r="BJ67" s="6"/>
      <c r="BK67" s="6"/>
      <c r="BL67" s="11">
        <f t="shared" si="3"/>
        <v>-432.17</v>
      </c>
      <c r="BM67" s="12">
        <f t="shared" si="4"/>
        <v>1808</v>
      </c>
      <c r="BN67" s="13">
        <f t="shared" si="5"/>
        <v>186.61333333333334</v>
      </c>
      <c r="BO67" s="13">
        <f t="shared" si="6"/>
        <v>186.61333333333334</v>
      </c>
      <c r="BP67" s="13">
        <f t="shared" si="7"/>
        <v>62.204444444444448</v>
      </c>
      <c r="BQ67" s="13">
        <f t="shared" si="8"/>
        <v>178.76810879999999</v>
      </c>
      <c r="BR67" s="13">
        <f t="shared" si="9"/>
        <v>179.14</v>
      </c>
      <c r="BS67" s="13">
        <f t="shared" si="10"/>
        <v>658.35</v>
      </c>
      <c r="BT67" s="13">
        <f t="shared" si="11"/>
        <v>290.7</v>
      </c>
      <c r="BU67" s="13">
        <f t="shared" si="12"/>
        <v>100.87</v>
      </c>
      <c r="BV67" s="6">
        <f>SUMIFS('SEGURO DE VIDA'!E:E, 'SEGURO DE VIDA'!D:D, H67, 'SEGURO DE VIDA'!G:G, E67)</f>
        <v>13.71</v>
      </c>
      <c r="BW67" s="6">
        <f>SUMIFS(TREINAMENTOS!E:E, TREINAMENTOS!D:D, H67, TREINAMENTOS!G:G, E67)</f>
        <v>0</v>
      </c>
      <c r="BX67" s="6">
        <f>SUMIFS(EXAMES!E:E, EXAMES!D:D, H67, EXAMES!G:G, E67)</f>
        <v>0</v>
      </c>
      <c r="BY67" s="25">
        <f t="shared" si="13"/>
        <v>1856.9692199111114</v>
      </c>
      <c r="BZ67" s="1"/>
      <c r="CA67" s="1" t="s">
        <v>266</v>
      </c>
      <c r="CB67" s="13">
        <f t="shared" si="14"/>
        <v>100.87</v>
      </c>
      <c r="CC67" s="13">
        <f t="shared" si="15"/>
        <v>0</v>
      </c>
      <c r="CD67" s="13">
        <f>SUMIFS(ALIMENTAÇÃO!E:E, ALIMENTAÇÃO!D:D, H67, ALIMENTAÇÃO!G:G, E67)</f>
        <v>665</v>
      </c>
      <c r="CE67" s="6">
        <f>SUMIFS(TRANSPORTE!E:E, TRANSPORTE!D:D, H67, TRANSPORTE!G:G, E67)</f>
        <v>290.7</v>
      </c>
      <c r="CF67" s="6">
        <f>SUMIFS('PLANO DE SAÚDE'!E:E, 'PLANO DE SAÚDE'!D:D, H67, 'PLANO DE SAÚDE'!G:G, E67)</f>
        <v>102.58</v>
      </c>
      <c r="CG67" s="6">
        <f>SUMIFS('PLANO ODONTO'!E:E, 'PLANO ODONTO'!D:D, H67, 'PLANO ODONTO'!G:G, E67)</f>
        <v>0</v>
      </c>
      <c r="CH67" s="6">
        <f t="shared" si="16"/>
        <v>-1.71</v>
      </c>
      <c r="CI67" s="6">
        <f t="shared" si="17"/>
        <v>0</v>
      </c>
      <c r="CJ67" s="6">
        <f t="shared" si="18"/>
        <v>0</v>
      </c>
      <c r="CK67" s="6"/>
      <c r="CL67" s="6"/>
      <c r="CM67" s="6">
        <f t="shared" si="19"/>
        <v>0</v>
      </c>
      <c r="CN67" s="6">
        <v>2240.17</v>
      </c>
      <c r="CO67" s="1">
        <v>-432.17</v>
      </c>
      <c r="CP67" s="6">
        <v>1808</v>
      </c>
      <c r="CQ67" s="6">
        <v>2239.36</v>
      </c>
      <c r="CR67" s="1">
        <v>7.9829999999999997</v>
      </c>
      <c r="CS67" s="6">
        <v>2239.36</v>
      </c>
      <c r="CT67" s="1">
        <v>179.14</v>
      </c>
      <c r="CU67" s="6">
        <v>1632.16</v>
      </c>
    </row>
    <row r="68" spans="1:99" ht="13.8" hidden="1">
      <c r="A68" s="1" t="str">
        <f ca="1">IFERROR(__xludf.DUMMYFUNCTION("""COMPUTED_VALUE"""),"EMERSON ADAUTO DA SILVA")</f>
        <v>EMERSON ADAUTO DA SILVA</v>
      </c>
      <c r="B68" s="34"/>
      <c r="C68" s="34" t="str">
        <f t="shared" ca="1" si="0"/>
        <v>OK</v>
      </c>
      <c r="D68" s="2">
        <f t="shared" si="1"/>
        <v>3166.9354444444448</v>
      </c>
      <c r="E68" s="34">
        <v>45809</v>
      </c>
      <c r="F68" s="1" t="s">
        <v>145</v>
      </c>
      <c r="G68" s="1">
        <v>3454</v>
      </c>
      <c r="H68" s="1" t="s">
        <v>267</v>
      </c>
      <c r="I68" s="1" t="s">
        <v>268</v>
      </c>
      <c r="J68" s="38">
        <v>45495</v>
      </c>
      <c r="K68" s="6">
        <v>1069.48</v>
      </c>
      <c r="L68" s="1"/>
      <c r="M68" s="6">
        <v>1069.48</v>
      </c>
      <c r="N68" s="6"/>
      <c r="O68" s="6">
        <v>0</v>
      </c>
      <c r="P68" s="6">
        <v>0</v>
      </c>
      <c r="Q68" s="6"/>
      <c r="R68" s="6"/>
      <c r="S68" s="6"/>
      <c r="T68" s="6">
        <v>0</v>
      </c>
      <c r="U68" s="6"/>
      <c r="V68" s="6"/>
      <c r="W68" s="6"/>
      <c r="X68" s="6"/>
      <c r="Y68" s="6">
        <v>0</v>
      </c>
      <c r="Z68" s="6"/>
      <c r="AA68" s="6"/>
      <c r="AB68" s="6"/>
      <c r="AC68" s="6"/>
      <c r="AD68" s="6">
        <v>0</v>
      </c>
      <c r="AE68" s="6">
        <v>0</v>
      </c>
      <c r="AF68" s="6">
        <v>0</v>
      </c>
      <c r="AG68" s="6"/>
      <c r="AH68" s="6"/>
      <c r="AI68" s="6"/>
      <c r="AJ68" s="6"/>
      <c r="AK68" s="6"/>
      <c r="AL68" s="6"/>
      <c r="AM68" s="6">
        <v>0.9</v>
      </c>
      <c r="AN68" s="8">
        <f t="shared" si="2"/>
        <v>1070.3800000000001</v>
      </c>
      <c r="AO68" s="6"/>
      <c r="AP68" s="6">
        <v>-6.3</v>
      </c>
      <c r="AQ68" s="6">
        <v>-64.17</v>
      </c>
      <c r="AR68" s="6"/>
      <c r="AS68" s="6"/>
      <c r="AT68" s="6">
        <v>-0.99</v>
      </c>
      <c r="AU68" s="6"/>
      <c r="AV68" s="6">
        <v>0</v>
      </c>
      <c r="AW68" s="6"/>
      <c r="AX68" s="6"/>
      <c r="AY68" s="6"/>
      <c r="AZ68" s="6"/>
      <c r="BA68" s="6"/>
      <c r="BB68" s="6">
        <v>0</v>
      </c>
      <c r="BC68" s="6">
        <v>-1.71</v>
      </c>
      <c r="BD68" s="6">
        <v>0</v>
      </c>
      <c r="BE68" s="6"/>
      <c r="BF68" s="6">
        <v>0</v>
      </c>
      <c r="BG68" s="6">
        <v>-80.209999999999994</v>
      </c>
      <c r="BH68" s="6">
        <v>0</v>
      </c>
      <c r="BI68" s="6"/>
      <c r="BJ68" s="6">
        <v>0</v>
      </c>
      <c r="BK68" s="6"/>
      <c r="BL68" s="11">
        <f t="shared" si="3"/>
        <v>-153.38</v>
      </c>
      <c r="BM68" s="12">
        <f t="shared" si="4"/>
        <v>917.00000000000011</v>
      </c>
      <c r="BN68" s="13">
        <f t="shared" si="5"/>
        <v>89.123333333333335</v>
      </c>
      <c r="BO68" s="13">
        <f t="shared" si="6"/>
        <v>89.123333333333335</v>
      </c>
      <c r="BP68" s="13">
        <f t="shared" si="7"/>
        <v>29.707777777777778</v>
      </c>
      <c r="BQ68" s="13">
        <f t="shared" si="8"/>
        <v>80.210999999999999</v>
      </c>
      <c r="BR68" s="13">
        <f t="shared" si="9"/>
        <v>21.38</v>
      </c>
      <c r="BS68" s="13">
        <f t="shared" si="10"/>
        <v>623.70000000000005</v>
      </c>
      <c r="BT68" s="13">
        <f t="shared" si="11"/>
        <v>450.72999999999996</v>
      </c>
      <c r="BU68" s="13">
        <f t="shared" si="12"/>
        <v>100.87</v>
      </c>
      <c r="BV68" s="6">
        <f>SUMIFS('SEGURO DE VIDA'!E:E, 'SEGURO DE VIDA'!D:D, H68, 'SEGURO DE VIDA'!G:G, E68)</f>
        <v>13.71</v>
      </c>
      <c r="BW68" s="6">
        <f>SUMIFS(TREINAMENTOS!E:E, TREINAMENTOS!D:D, H68, TREINAMENTOS!G:G, E68)</f>
        <v>598</v>
      </c>
      <c r="BX68" s="6">
        <f>SUMIFS(EXAMES!E:E, EXAMES!D:D, H68, EXAMES!G:G, E68)</f>
        <v>0</v>
      </c>
      <c r="BY68" s="25">
        <f t="shared" si="13"/>
        <v>2096.5554444444447</v>
      </c>
      <c r="BZ68" s="1"/>
      <c r="CA68" s="1" t="s">
        <v>269</v>
      </c>
      <c r="CB68" s="13">
        <f t="shared" si="14"/>
        <v>100.87</v>
      </c>
      <c r="CC68" s="13">
        <f t="shared" si="15"/>
        <v>0</v>
      </c>
      <c r="CD68" s="13">
        <f>SUMIFS(ALIMENTAÇÃO!E:E, ALIMENTAÇÃO!D:D, H68, ALIMENTAÇÃO!G:G, E68)</f>
        <v>630</v>
      </c>
      <c r="CE68" s="6">
        <f>SUMIFS(TRANSPORTE!E:E, TRANSPORTE!D:D, H68, TRANSPORTE!G:G, E68)</f>
        <v>514.9</v>
      </c>
      <c r="CF68" s="6">
        <f>SUMIFS('PLANO DE SAÚDE'!E:E, 'PLANO DE SAÚDE'!D:D, H68, 'PLANO DE SAÚDE'!G:G, E68)</f>
        <v>102.58</v>
      </c>
      <c r="CG68" s="6">
        <f>SUMIFS('PLANO ODONTO'!E:E, 'PLANO ODONTO'!D:D, H68, 'PLANO ODONTO'!G:G, E68)</f>
        <v>0</v>
      </c>
      <c r="CH68" s="6">
        <f t="shared" si="16"/>
        <v>-1.71</v>
      </c>
      <c r="CI68" s="6">
        <f t="shared" si="17"/>
        <v>0</v>
      </c>
      <c r="CJ68" s="6">
        <f t="shared" si="18"/>
        <v>0</v>
      </c>
      <c r="CK68" s="6"/>
      <c r="CL68" s="6"/>
      <c r="CM68" s="6">
        <f t="shared" si="19"/>
        <v>0</v>
      </c>
      <c r="CN68" s="6">
        <v>1070.3800000000001</v>
      </c>
      <c r="CO68" s="1">
        <v>-153.38</v>
      </c>
      <c r="CP68" s="1">
        <v>917</v>
      </c>
      <c r="CQ68" s="6">
        <v>1069.48</v>
      </c>
      <c r="CR68" s="1">
        <v>7.5</v>
      </c>
      <c r="CS68" s="6">
        <v>1069.48</v>
      </c>
      <c r="CT68" s="1">
        <v>21.38</v>
      </c>
      <c r="CU68" s="1">
        <v>462.28</v>
      </c>
    </row>
    <row r="69" spans="1:99" ht="13.8" hidden="1">
      <c r="A69" s="1" t="str">
        <f ca="1">IFERROR(__xludf.DUMMYFUNCTION("""COMPUTED_VALUE"""),"EMERSON DA SILVA GOMES")</f>
        <v>EMERSON DA SILVA GOMES</v>
      </c>
      <c r="B69" s="34"/>
      <c r="C69" s="34" t="str">
        <f t="shared" ca="1" si="0"/>
        <v>OK</v>
      </c>
      <c r="D69" s="2">
        <f t="shared" si="1"/>
        <v>5477.2013333333334</v>
      </c>
      <c r="E69" s="34">
        <v>45809</v>
      </c>
      <c r="F69" s="1" t="s">
        <v>145</v>
      </c>
      <c r="G69" s="1">
        <v>291</v>
      </c>
      <c r="H69" s="1" t="s">
        <v>270</v>
      </c>
      <c r="I69" s="1" t="s">
        <v>258</v>
      </c>
      <c r="J69" s="38">
        <v>44264</v>
      </c>
      <c r="K69" s="6">
        <v>3000</v>
      </c>
      <c r="L69" s="1"/>
      <c r="M69" s="6">
        <v>3000</v>
      </c>
      <c r="N69" s="6"/>
      <c r="O69" s="6">
        <v>0</v>
      </c>
      <c r="P69" s="6">
        <v>0</v>
      </c>
      <c r="Q69" s="6"/>
      <c r="R69" s="6"/>
      <c r="S69" s="6"/>
      <c r="T69" s="6">
        <v>400</v>
      </c>
      <c r="U69" s="6"/>
      <c r="V69" s="6"/>
      <c r="W69" s="6"/>
      <c r="X69" s="6"/>
      <c r="Y69" s="6">
        <v>0</v>
      </c>
      <c r="Z69" s="6"/>
      <c r="AA69" s="6"/>
      <c r="AB69" s="6"/>
      <c r="AC69" s="6"/>
      <c r="AD69" s="6">
        <v>0</v>
      </c>
      <c r="AE69" s="6">
        <v>0</v>
      </c>
      <c r="AF69" s="6">
        <v>0</v>
      </c>
      <c r="AG69" s="6"/>
      <c r="AH69" s="6"/>
      <c r="AI69" s="6"/>
      <c r="AJ69" s="6"/>
      <c r="AK69" s="6"/>
      <c r="AL69" s="6"/>
      <c r="AM69" s="6">
        <v>0.48</v>
      </c>
      <c r="AN69" s="8">
        <f t="shared" si="2"/>
        <v>3400.48</v>
      </c>
      <c r="AO69" s="6"/>
      <c r="AP69" s="6">
        <v>-6.3</v>
      </c>
      <c r="AQ69" s="6">
        <v>-180</v>
      </c>
      <c r="AR69" s="6"/>
      <c r="AS69" s="6"/>
      <c r="AT69" s="6">
        <v>-0.99</v>
      </c>
      <c r="AU69" s="6"/>
      <c r="AV69" s="6">
        <v>-14</v>
      </c>
      <c r="AW69" s="6">
        <v>-14</v>
      </c>
      <c r="AX69" s="6"/>
      <c r="AY69" s="6"/>
      <c r="AZ69" s="6"/>
      <c r="BA69" s="6"/>
      <c r="BB69" s="6">
        <v>0</v>
      </c>
      <c r="BC69" s="6">
        <v>-2.0099999999999998</v>
      </c>
      <c r="BD69" s="6">
        <v>-251.78</v>
      </c>
      <c r="BE69" s="6"/>
      <c r="BF69" s="6">
        <v>0</v>
      </c>
      <c r="BG69" s="6">
        <v>-253.4</v>
      </c>
      <c r="BH69" s="6">
        <v>0</v>
      </c>
      <c r="BI69" s="6"/>
      <c r="BJ69" s="6">
        <v>0</v>
      </c>
      <c r="BK69" s="6"/>
      <c r="BL69" s="11">
        <f t="shared" si="3"/>
        <v>-722.48</v>
      </c>
      <c r="BM69" s="12">
        <f t="shared" si="4"/>
        <v>2678</v>
      </c>
      <c r="BN69" s="13">
        <f t="shared" si="5"/>
        <v>250</v>
      </c>
      <c r="BO69" s="13">
        <f t="shared" si="6"/>
        <v>250</v>
      </c>
      <c r="BP69" s="13">
        <f t="shared" si="7"/>
        <v>83.333333333333329</v>
      </c>
      <c r="BQ69" s="13">
        <f t="shared" si="8"/>
        <v>253.398</v>
      </c>
      <c r="BR69" s="13">
        <f t="shared" si="9"/>
        <v>240</v>
      </c>
      <c r="BS69" s="13">
        <f t="shared" si="10"/>
        <v>623.70000000000005</v>
      </c>
      <c r="BT69" s="13">
        <f t="shared" si="11"/>
        <v>144.89999999999998</v>
      </c>
      <c r="BU69" s="13">
        <f t="shared" si="12"/>
        <v>17.680000000000035</v>
      </c>
      <c r="BV69" s="6">
        <f>SUMIFS('SEGURO DE VIDA'!E:E, 'SEGURO DE VIDA'!D:D, H69, 'SEGURO DE VIDA'!G:G, E69)</f>
        <v>13.71</v>
      </c>
      <c r="BW69" s="6">
        <f>SUMIFS(TREINAMENTOS!E:E, TREINAMENTOS!D:D, H69, TREINAMENTOS!G:G, E69)</f>
        <v>200</v>
      </c>
      <c r="BX69" s="6">
        <f>SUMIFS(EXAMES!E:E, EXAMES!D:D, H69, EXAMES!G:G, E69)</f>
        <v>0</v>
      </c>
      <c r="BY69" s="25">
        <f t="shared" si="13"/>
        <v>2076.7213333333334</v>
      </c>
      <c r="BZ69" s="1"/>
      <c r="CA69" s="1" t="s">
        <v>270</v>
      </c>
      <c r="CB69" s="13">
        <f t="shared" si="14"/>
        <v>17.680000000000035</v>
      </c>
      <c r="CC69" s="13">
        <f t="shared" si="15"/>
        <v>0</v>
      </c>
      <c r="CD69" s="13">
        <f>SUMIFS(ALIMENTAÇÃO!E:E, ALIMENTAÇÃO!D:D, H69, ALIMENTAÇÃO!G:G, E69)</f>
        <v>630</v>
      </c>
      <c r="CE69" s="6">
        <f>SUMIFS(TRANSPORTE!E:E, TRANSPORTE!D:D, H69, TRANSPORTE!G:G, E69)</f>
        <v>324.89999999999998</v>
      </c>
      <c r="CF69" s="6">
        <f>SUMIFS('PLANO DE SAÚDE'!E:E, 'PLANO DE SAÚDE'!D:D, H69, 'PLANO DE SAÚDE'!G:G, E69)</f>
        <v>271.47000000000003</v>
      </c>
      <c r="CG69" s="6">
        <f>SUMIFS('PLANO ODONTO'!E:E, 'PLANO ODONTO'!D:D, H69, 'PLANO ODONTO'!G:G, E69)</f>
        <v>28</v>
      </c>
      <c r="CH69" s="6">
        <f t="shared" si="16"/>
        <v>-253.79</v>
      </c>
      <c r="CI69" s="6">
        <f t="shared" si="17"/>
        <v>0</v>
      </c>
      <c r="CJ69" s="6">
        <f t="shared" si="18"/>
        <v>0</v>
      </c>
      <c r="CK69" s="6"/>
      <c r="CL69" s="6"/>
      <c r="CM69" s="6">
        <f t="shared" si="19"/>
        <v>-28</v>
      </c>
      <c r="CN69" s="6">
        <v>3400.48</v>
      </c>
      <c r="CO69" s="1">
        <v>-722.48</v>
      </c>
      <c r="CP69" s="6">
        <v>2678</v>
      </c>
      <c r="CQ69" s="6">
        <v>3000</v>
      </c>
      <c r="CR69" s="1">
        <v>8.4466000000000001</v>
      </c>
      <c r="CS69" s="6">
        <v>3000</v>
      </c>
      <c r="CT69" s="1">
        <v>240</v>
      </c>
      <c r="CU69" s="6">
        <v>2367.42</v>
      </c>
    </row>
    <row r="70" spans="1:99" ht="13.8" hidden="1">
      <c r="A70" s="1" t="str">
        <f ca="1">IFERROR(__xludf.DUMMYFUNCTION("""COMPUTED_VALUE"""),"EMILLY VITORIA CABRAL DANTAS")</f>
        <v>EMILLY VITORIA CABRAL DANTAS</v>
      </c>
      <c r="B70" s="34"/>
      <c r="C70" s="34" t="str">
        <f t="shared" ca="1" si="0"/>
        <v>OK</v>
      </c>
      <c r="D70" s="2">
        <f t="shared" si="1"/>
        <v>5014.6368131288891</v>
      </c>
      <c r="E70" s="34">
        <v>45809</v>
      </c>
      <c r="F70" s="1" t="s">
        <v>145</v>
      </c>
      <c r="G70" s="1">
        <v>3381</v>
      </c>
      <c r="H70" s="1" t="s">
        <v>271</v>
      </c>
      <c r="I70" s="1" t="s">
        <v>272</v>
      </c>
      <c r="J70" s="38">
        <v>45194</v>
      </c>
      <c r="K70" s="6">
        <v>2000</v>
      </c>
      <c r="L70" s="1"/>
      <c r="M70" s="6">
        <v>2000</v>
      </c>
      <c r="N70" s="6"/>
      <c r="O70" s="6">
        <v>0</v>
      </c>
      <c r="P70" s="6">
        <v>600</v>
      </c>
      <c r="Q70" s="6"/>
      <c r="R70" s="6"/>
      <c r="S70" s="6"/>
      <c r="T70" s="6">
        <v>0</v>
      </c>
      <c r="U70" s="6"/>
      <c r="V70" s="6"/>
      <c r="W70" s="6"/>
      <c r="X70" s="6"/>
      <c r="Y70" s="6">
        <v>0</v>
      </c>
      <c r="Z70" s="6"/>
      <c r="AA70" s="6"/>
      <c r="AB70" s="6"/>
      <c r="AC70" s="6"/>
      <c r="AD70" s="6">
        <v>317.52999999999997</v>
      </c>
      <c r="AE70" s="6">
        <v>223.6</v>
      </c>
      <c r="AF70" s="6">
        <v>135.28</v>
      </c>
      <c r="AG70" s="6"/>
      <c r="AH70" s="6"/>
      <c r="AI70" s="6"/>
      <c r="AJ70" s="6"/>
      <c r="AK70" s="6"/>
      <c r="AL70" s="6"/>
      <c r="AM70" s="6">
        <v>0.4</v>
      </c>
      <c r="AN70" s="8">
        <f t="shared" si="2"/>
        <v>3276.81</v>
      </c>
      <c r="AO70" s="6"/>
      <c r="AP70" s="6">
        <v>-5.7</v>
      </c>
      <c r="AQ70" s="6">
        <v>-120</v>
      </c>
      <c r="AR70" s="6"/>
      <c r="AS70" s="6"/>
      <c r="AT70" s="6">
        <v>-0.9</v>
      </c>
      <c r="AU70" s="6"/>
      <c r="AV70" s="6">
        <v>0</v>
      </c>
      <c r="AW70" s="6"/>
      <c r="AX70" s="6"/>
      <c r="AY70" s="6"/>
      <c r="AZ70" s="6"/>
      <c r="BA70" s="6"/>
      <c r="BB70" s="6">
        <v>0</v>
      </c>
      <c r="BC70" s="6">
        <v>0</v>
      </c>
      <c r="BD70" s="6">
        <v>0</v>
      </c>
      <c r="BE70" s="6"/>
      <c r="BF70" s="6">
        <v>0</v>
      </c>
      <c r="BG70" s="6">
        <v>-286.57</v>
      </c>
      <c r="BH70" s="6">
        <v>-13.64</v>
      </c>
      <c r="BI70" s="6"/>
      <c r="BJ70" s="6">
        <v>0</v>
      </c>
      <c r="BK70" s="6"/>
      <c r="BL70" s="11">
        <f t="shared" si="3"/>
        <v>-426.81</v>
      </c>
      <c r="BM70" s="12">
        <f t="shared" si="4"/>
        <v>2850</v>
      </c>
      <c r="BN70" s="13">
        <f t="shared" si="5"/>
        <v>166.66666666666666</v>
      </c>
      <c r="BO70" s="13">
        <f t="shared" si="6"/>
        <v>166.66666666666666</v>
      </c>
      <c r="BP70" s="13">
        <f t="shared" si="7"/>
        <v>55.55555555555555</v>
      </c>
      <c r="BQ70" s="13">
        <f t="shared" si="8"/>
        <v>286.56792423999997</v>
      </c>
      <c r="BR70" s="13">
        <f t="shared" si="9"/>
        <v>262.11</v>
      </c>
      <c r="BS70" s="13">
        <f t="shared" si="10"/>
        <v>564.29999999999995</v>
      </c>
      <c r="BT70" s="13">
        <f t="shared" si="11"/>
        <v>22.099999999999994</v>
      </c>
      <c r="BU70" s="13">
        <f t="shared" si="12"/>
        <v>200.15</v>
      </c>
      <c r="BV70" s="6">
        <f>SUMIFS('SEGURO DE VIDA'!E:E, 'SEGURO DE VIDA'!D:D, H70, 'SEGURO DE VIDA'!G:G, E70)</f>
        <v>13.71</v>
      </c>
      <c r="BW70" s="6">
        <f>SUMIFS(TREINAMENTOS!E:E, TREINAMENTOS!D:D, H70, TREINAMENTOS!G:G, E70)</f>
        <v>0</v>
      </c>
      <c r="BX70" s="6">
        <f>SUMIFS(EXAMES!E:E, EXAMES!D:D, H70, EXAMES!G:G, E70)</f>
        <v>0</v>
      </c>
      <c r="BY70" s="25">
        <f t="shared" si="13"/>
        <v>1737.8268131288887</v>
      </c>
      <c r="BZ70" s="1"/>
      <c r="CA70" s="1" t="s">
        <v>271</v>
      </c>
      <c r="CB70" s="13">
        <f t="shared" si="14"/>
        <v>200.15</v>
      </c>
      <c r="CC70" s="13">
        <f t="shared" si="15"/>
        <v>0</v>
      </c>
      <c r="CD70" s="13">
        <f>SUMIFS(ALIMENTAÇÃO!E:E, ALIMENTAÇÃO!D:D, H70, ALIMENTAÇÃO!G:G, E70)</f>
        <v>570</v>
      </c>
      <c r="CE70" s="6">
        <f>SUMIFS(TRANSPORTE!E:E, TRANSPORTE!D:D, H70, TRANSPORTE!G:G, E70)</f>
        <v>142.1</v>
      </c>
      <c r="CF70" s="6">
        <f>SUMIFS('PLANO DE SAÚDE'!E:E, 'PLANO DE SAÚDE'!D:D, H70, 'PLANO DE SAÚDE'!G:G, E70)</f>
        <v>200.15</v>
      </c>
      <c r="CG70" s="6">
        <f>SUMIFS('PLANO ODONTO'!E:E, 'PLANO ODONTO'!D:D, H70, 'PLANO ODONTO'!G:G, E70)</f>
        <v>0</v>
      </c>
      <c r="CH70" s="6">
        <f t="shared" si="16"/>
        <v>0</v>
      </c>
      <c r="CI70" s="6">
        <f t="shared" si="17"/>
        <v>0</v>
      </c>
      <c r="CJ70" s="6">
        <f t="shared" si="18"/>
        <v>0</v>
      </c>
      <c r="CK70" s="6"/>
      <c r="CL70" s="6"/>
      <c r="CM70" s="6">
        <f t="shared" si="19"/>
        <v>0</v>
      </c>
      <c r="CN70" s="6">
        <v>3276.81</v>
      </c>
      <c r="CO70" s="1">
        <v>-426.81</v>
      </c>
      <c r="CP70" s="6">
        <v>2850</v>
      </c>
      <c r="CQ70" s="6">
        <v>3276.41</v>
      </c>
      <c r="CR70" s="1">
        <v>8.7463999999999995</v>
      </c>
      <c r="CS70" s="6">
        <v>3276.41</v>
      </c>
      <c r="CT70" s="1">
        <v>262.11</v>
      </c>
      <c r="CU70" s="6">
        <v>2610.66</v>
      </c>
    </row>
    <row r="71" spans="1:99" ht="13.8" hidden="1">
      <c r="A71" s="1" t="str">
        <f ca="1">IFERROR(__xludf.DUMMYFUNCTION("""COMPUTED_VALUE"""),"ENNYA GOMES OLIVEIRA CAMPOS")</f>
        <v>ENNYA GOMES OLIVEIRA CAMPOS</v>
      </c>
      <c r="B71" s="34"/>
      <c r="C71" s="34" t="str">
        <f t="shared" ca="1" si="0"/>
        <v>OK</v>
      </c>
      <c r="D71" s="2">
        <f t="shared" si="1"/>
        <v>2165.9354444444443</v>
      </c>
      <c r="E71" s="34">
        <v>45809</v>
      </c>
      <c r="F71" s="1" t="s">
        <v>145</v>
      </c>
      <c r="G71" s="1">
        <v>3509</v>
      </c>
      <c r="H71" s="1" t="s">
        <v>273</v>
      </c>
      <c r="I71" s="1" t="s">
        <v>211</v>
      </c>
      <c r="J71" s="38">
        <v>45705</v>
      </c>
      <c r="K71" s="6">
        <v>1069.48</v>
      </c>
      <c r="L71" s="1"/>
      <c r="M71" s="6">
        <v>1069.48</v>
      </c>
      <c r="N71" s="6"/>
      <c r="O71" s="6">
        <v>0</v>
      </c>
      <c r="P71" s="6">
        <v>0</v>
      </c>
      <c r="Q71" s="6"/>
      <c r="R71" s="6"/>
      <c r="S71" s="6"/>
      <c r="T71" s="6">
        <v>0</v>
      </c>
      <c r="U71" s="6"/>
      <c r="V71" s="6"/>
      <c r="W71" s="6"/>
      <c r="X71" s="6"/>
      <c r="Y71" s="6">
        <v>0</v>
      </c>
      <c r="Z71" s="6"/>
      <c r="AA71" s="6"/>
      <c r="AB71" s="6"/>
      <c r="AC71" s="6"/>
      <c r="AD71" s="6">
        <v>0</v>
      </c>
      <c r="AE71" s="6">
        <v>0</v>
      </c>
      <c r="AF71" s="6">
        <v>0</v>
      </c>
      <c r="AG71" s="6"/>
      <c r="AH71" s="6"/>
      <c r="AI71" s="6"/>
      <c r="AJ71" s="6"/>
      <c r="AK71" s="6"/>
      <c r="AL71" s="6"/>
      <c r="AM71" s="6">
        <v>0.45</v>
      </c>
      <c r="AN71" s="8">
        <f t="shared" si="2"/>
        <v>1069.93</v>
      </c>
      <c r="AO71" s="6"/>
      <c r="AP71" s="6">
        <v>-6.65</v>
      </c>
      <c r="AQ71" s="6">
        <v>0</v>
      </c>
      <c r="AR71" s="6"/>
      <c r="AS71" s="6"/>
      <c r="AT71" s="6">
        <v>-0.68</v>
      </c>
      <c r="AU71" s="6"/>
      <c r="AV71" s="6">
        <v>-14</v>
      </c>
      <c r="AW71" s="6"/>
      <c r="AX71" s="6"/>
      <c r="AY71" s="6"/>
      <c r="AZ71" s="6"/>
      <c r="BA71" s="6"/>
      <c r="BB71" s="6">
        <v>-73.680000000000007</v>
      </c>
      <c r="BC71" s="6">
        <v>-1.71</v>
      </c>
      <c r="BD71" s="6">
        <v>0</v>
      </c>
      <c r="BE71" s="6"/>
      <c r="BF71" s="6">
        <v>0</v>
      </c>
      <c r="BG71" s="6">
        <v>-80.209999999999994</v>
      </c>
      <c r="BH71" s="6">
        <v>0</v>
      </c>
      <c r="BI71" s="6"/>
      <c r="BJ71" s="6">
        <v>0</v>
      </c>
      <c r="BK71" s="6"/>
      <c r="BL71" s="11">
        <f t="shared" si="3"/>
        <v>-176.93</v>
      </c>
      <c r="BM71" s="12">
        <f t="shared" si="4"/>
        <v>893</v>
      </c>
      <c r="BN71" s="13">
        <f t="shared" si="5"/>
        <v>89.123333333333335</v>
      </c>
      <c r="BO71" s="13">
        <f t="shared" si="6"/>
        <v>89.123333333333335</v>
      </c>
      <c r="BP71" s="13">
        <f t="shared" si="7"/>
        <v>29.707777777777778</v>
      </c>
      <c r="BQ71" s="13">
        <f t="shared" si="8"/>
        <v>80.210999999999999</v>
      </c>
      <c r="BR71" s="13">
        <f t="shared" si="9"/>
        <v>21.38</v>
      </c>
      <c r="BS71" s="13">
        <f t="shared" si="10"/>
        <v>658.35</v>
      </c>
      <c r="BT71" s="13">
        <f t="shared" si="11"/>
        <v>0</v>
      </c>
      <c r="BU71" s="13">
        <f t="shared" si="12"/>
        <v>114.39999999999999</v>
      </c>
      <c r="BV71" s="6">
        <f>SUMIFS('SEGURO DE VIDA'!E:E, 'SEGURO DE VIDA'!D:D, H71, 'SEGURO DE VIDA'!G:G, E71)</f>
        <v>13.71</v>
      </c>
      <c r="BW71" s="6">
        <f>SUMIFS(TREINAMENTOS!E:E, TREINAMENTOS!D:D, H71, TREINAMENTOS!G:G, E71)</f>
        <v>0</v>
      </c>
      <c r="BX71" s="6">
        <f>SUMIFS(EXAMES!E:E, EXAMES!D:D, H71, EXAMES!G:G, E71)</f>
        <v>0</v>
      </c>
      <c r="BY71" s="25">
        <f t="shared" si="13"/>
        <v>1096.0054444444445</v>
      </c>
      <c r="BZ71" s="1"/>
      <c r="CA71" s="1" t="s">
        <v>273</v>
      </c>
      <c r="CB71" s="13">
        <f t="shared" si="14"/>
        <v>100.86999999999999</v>
      </c>
      <c r="CC71" s="13">
        <f t="shared" si="15"/>
        <v>13.530000000000001</v>
      </c>
      <c r="CD71" s="13">
        <f>SUMIFS(ALIMENTAÇÃO!E:E, ALIMENTAÇÃO!D:D, H71, ALIMENTAÇÃO!G:G, E71)</f>
        <v>665</v>
      </c>
      <c r="CE71" s="6">
        <f>SUMIFS(TRANSPORTE!E:E, TRANSPORTE!D:D, H71, TRANSPORTE!G:G, E71)</f>
        <v>0</v>
      </c>
      <c r="CF71" s="6">
        <f>SUMIFS('PLANO DE SAÚDE'!E:E, 'PLANO DE SAÚDE'!D:D, H71, 'PLANO DE SAÚDE'!G:G, E71)</f>
        <v>176.26</v>
      </c>
      <c r="CG71" s="6">
        <f>SUMIFS('PLANO ODONTO'!E:E, 'PLANO ODONTO'!D:D, H71, 'PLANO ODONTO'!G:G, E71)</f>
        <v>27.53</v>
      </c>
      <c r="CH71" s="6">
        <f t="shared" si="16"/>
        <v>-75.39</v>
      </c>
      <c r="CI71" s="6">
        <f t="shared" si="17"/>
        <v>0</v>
      </c>
      <c r="CJ71" s="6">
        <f t="shared" si="18"/>
        <v>0</v>
      </c>
      <c r="CK71" s="6"/>
      <c r="CL71" s="6"/>
      <c r="CM71" s="6">
        <f t="shared" si="19"/>
        <v>-14</v>
      </c>
      <c r="CN71" s="6">
        <v>1069.93</v>
      </c>
      <c r="CO71" s="1">
        <v>-176.93</v>
      </c>
      <c r="CP71" s="1">
        <v>893</v>
      </c>
      <c r="CQ71" s="6">
        <v>1069.48</v>
      </c>
      <c r="CR71" s="1">
        <v>7.5</v>
      </c>
      <c r="CS71" s="6">
        <v>1069.48</v>
      </c>
      <c r="CT71" s="1">
        <v>21.38</v>
      </c>
      <c r="CU71" s="1">
        <v>462.28</v>
      </c>
    </row>
    <row r="72" spans="1:99" ht="13.8" hidden="1">
      <c r="A72" s="1" t="str">
        <f ca="1">IFERROR(__xludf.DUMMYFUNCTION("""COMPUTED_VALUE"""),"ENZO ALCÂNTARA CABRAL")</f>
        <v>ENZO ALCÂNTARA CABRAL</v>
      </c>
      <c r="B72" s="34"/>
      <c r="C72" s="34" t="str">
        <f t="shared" ca="1" si="0"/>
        <v>OK</v>
      </c>
      <c r="D72" s="2">
        <f t="shared" si="1"/>
        <v>8008.162442750001</v>
      </c>
      <c r="E72" s="34">
        <v>45809</v>
      </c>
      <c r="F72" s="1" t="s">
        <v>145</v>
      </c>
      <c r="G72" s="1">
        <v>3422</v>
      </c>
      <c r="H72" s="1" t="s">
        <v>274</v>
      </c>
      <c r="I72" s="1" t="s">
        <v>229</v>
      </c>
      <c r="J72" s="38">
        <v>45323</v>
      </c>
      <c r="K72" s="6">
        <v>2749.59</v>
      </c>
      <c r="L72" s="1"/>
      <c r="M72" s="6">
        <v>2749.59</v>
      </c>
      <c r="N72" s="6"/>
      <c r="O72" s="6">
        <v>0</v>
      </c>
      <c r="P72" s="6">
        <v>824.88</v>
      </c>
      <c r="Q72" s="6"/>
      <c r="R72" s="6"/>
      <c r="S72" s="6"/>
      <c r="T72" s="6">
        <v>0</v>
      </c>
      <c r="U72" s="6"/>
      <c r="V72" s="6"/>
      <c r="W72" s="6"/>
      <c r="X72" s="6"/>
      <c r="Y72" s="6">
        <v>0</v>
      </c>
      <c r="Z72" s="6"/>
      <c r="AA72" s="6"/>
      <c r="AB72" s="6">
        <v>687.39</v>
      </c>
      <c r="AC72" s="6"/>
      <c r="AD72" s="6">
        <v>1184.94</v>
      </c>
      <c r="AE72" s="6">
        <v>0</v>
      </c>
      <c r="AF72" s="6">
        <v>296.24</v>
      </c>
      <c r="AG72" s="6"/>
      <c r="AH72" s="6"/>
      <c r="AI72" s="6"/>
      <c r="AJ72" s="6"/>
      <c r="AK72" s="6"/>
      <c r="AL72" s="6"/>
      <c r="AM72" s="6">
        <v>0.57999999999999996</v>
      </c>
      <c r="AN72" s="8">
        <f t="shared" si="2"/>
        <v>5743.6200000000008</v>
      </c>
      <c r="AO72" s="6"/>
      <c r="AP72" s="6">
        <v>-5.7</v>
      </c>
      <c r="AQ72" s="6">
        <v>-164.98</v>
      </c>
      <c r="AR72" s="6"/>
      <c r="AS72" s="6"/>
      <c r="AT72" s="6">
        <v>-0.08</v>
      </c>
      <c r="AU72" s="6"/>
      <c r="AV72" s="6">
        <v>-14</v>
      </c>
      <c r="AW72" s="6"/>
      <c r="AX72" s="6"/>
      <c r="AY72" s="6"/>
      <c r="AZ72" s="6"/>
      <c r="BA72" s="6"/>
      <c r="BB72" s="6">
        <v>0</v>
      </c>
      <c r="BC72" s="6">
        <v>0</v>
      </c>
      <c r="BD72" s="6">
        <v>-100.08</v>
      </c>
      <c r="BE72" s="6"/>
      <c r="BF72" s="6">
        <v>0</v>
      </c>
      <c r="BG72" s="6">
        <v>-517.37</v>
      </c>
      <c r="BH72" s="6">
        <v>-325.41000000000003</v>
      </c>
      <c r="BI72" s="6"/>
      <c r="BJ72" s="6">
        <v>0</v>
      </c>
      <c r="BK72" s="6"/>
      <c r="BL72" s="11">
        <f t="shared" si="3"/>
        <v>-1127.6200000000001</v>
      </c>
      <c r="BM72" s="12">
        <f t="shared" si="4"/>
        <v>4616.0000000000009</v>
      </c>
      <c r="BN72" s="13">
        <f t="shared" si="5"/>
        <v>229.13250000000002</v>
      </c>
      <c r="BO72" s="13">
        <f t="shared" si="6"/>
        <v>229.13250000000002</v>
      </c>
      <c r="BP72" s="13">
        <f t="shared" si="7"/>
        <v>76.377500000000012</v>
      </c>
      <c r="BQ72" s="13">
        <f t="shared" si="8"/>
        <v>517.36994274999995</v>
      </c>
      <c r="BR72" s="13">
        <f t="shared" si="9"/>
        <v>404.45</v>
      </c>
      <c r="BS72" s="13">
        <f t="shared" si="10"/>
        <v>564.29999999999995</v>
      </c>
      <c r="BT72" s="13">
        <f t="shared" si="11"/>
        <v>0</v>
      </c>
      <c r="BU72" s="13">
        <f t="shared" si="12"/>
        <v>100.07000000000001</v>
      </c>
      <c r="BV72" s="6">
        <f>SUMIFS('SEGURO DE VIDA'!E:E, 'SEGURO DE VIDA'!D:D, H72, 'SEGURO DE VIDA'!G:G, E72)</f>
        <v>13.71</v>
      </c>
      <c r="BW72" s="6">
        <f>SUMIFS(TREINAMENTOS!E:E, TREINAMENTOS!D:D, H72, TREINAMENTOS!G:G, E72)</f>
        <v>130</v>
      </c>
      <c r="BX72" s="6">
        <f>SUMIFS(EXAMES!E:E, EXAMES!D:D, H72, EXAMES!G:G, E72)</f>
        <v>0</v>
      </c>
      <c r="BY72" s="25">
        <f t="shared" si="13"/>
        <v>2264.5424427500002</v>
      </c>
      <c r="BZ72" s="1"/>
      <c r="CA72" s="1" t="s">
        <v>274</v>
      </c>
      <c r="CB72" s="13">
        <f t="shared" si="14"/>
        <v>100.07000000000001</v>
      </c>
      <c r="CC72" s="13">
        <f t="shared" si="15"/>
        <v>0</v>
      </c>
      <c r="CD72" s="13">
        <f>SUMIFS(ALIMENTAÇÃO!E:E, ALIMENTAÇÃO!D:D, H72, ALIMENTAÇÃO!G:G, E72)</f>
        <v>570</v>
      </c>
      <c r="CE72" s="6">
        <f>SUMIFS(TRANSPORTE!E:E, TRANSPORTE!D:D, H72, TRANSPORTE!G:G, E72)</f>
        <v>63.7</v>
      </c>
      <c r="CF72" s="6">
        <f>SUMIFS('PLANO DE SAÚDE'!E:E, 'PLANO DE SAÚDE'!D:D, H72, 'PLANO DE SAÚDE'!G:G, E72)</f>
        <v>200.15</v>
      </c>
      <c r="CG72" s="6">
        <f>SUMIFS('PLANO ODONTO'!E:E, 'PLANO ODONTO'!D:D, H72, 'PLANO ODONTO'!G:G, E72)</f>
        <v>14</v>
      </c>
      <c r="CH72" s="6">
        <f t="shared" si="16"/>
        <v>-100.08</v>
      </c>
      <c r="CI72" s="6">
        <f t="shared" si="17"/>
        <v>0</v>
      </c>
      <c r="CJ72" s="6">
        <f t="shared" si="18"/>
        <v>687.39</v>
      </c>
      <c r="CK72" s="6"/>
      <c r="CL72" s="6"/>
      <c r="CM72" s="6">
        <f t="shared" si="19"/>
        <v>-14</v>
      </c>
      <c r="CN72" s="6">
        <v>5743.62</v>
      </c>
      <c r="CO72" s="6">
        <v>-1127.6199999999999</v>
      </c>
      <c r="CP72" s="6">
        <v>4616</v>
      </c>
      <c r="CQ72" s="6">
        <v>5055.6499999999996</v>
      </c>
      <c r="CR72" s="1">
        <v>10.233499999999999</v>
      </c>
      <c r="CS72" s="6">
        <v>5055.6499999999996</v>
      </c>
      <c r="CT72" s="1">
        <v>404.45</v>
      </c>
      <c r="CU72" s="6">
        <v>4448.45</v>
      </c>
    </row>
    <row r="73" spans="1:99" ht="13.8" hidden="1">
      <c r="A73" s="1" t="str">
        <f ca="1">IFERROR(__xludf.DUMMYFUNCTION("""COMPUTED_VALUE"""),"ESTHER VICTÓRIA DOS SANTOS FARIA")</f>
        <v>ESTHER VICTÓRIA DOS SANTOS FARIA</v>
      </c>
      <c r="B73" s="34"/>
      <c r="C73" s="34" t="str">
        <f t="shared" ca="1" si="0"/>
        <v>OK</v>
      </c>
      <c r="D73" s="2">
        <f t="shared" si="1"/>
        <v>7636.9432999999999</v>
      </c>
      <c r="E73" s="34">
        <v>45809</v>
      </c>
      <c r="F73" s="1" t="s">
        <v>179</v>
      </c>
      <c r="G73" s="1">
        <v>3</v>
      </c>
      <c r="H73" s="1" t="s">
        <v>275</v>
      </c>
      <c r="I73" s="1" t="s">
        <v>255</v>
      </c>
      <c r="J73" s="1"/>
      <c r="K73" s="6"/>
      <c r="L73" s="1"/>
      <c r="M73" s="6">
        <v>5336.03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0</v>
      </c>
      <c r="AD73" s="6">
        <v>0</v>
      </c>
      <c r="AE73" s="6">
        <v>0</v>
      </c>
      <c r="AF73" s="6">
        <v>0</v>
      </c>
      <c r="AG73" s="6"/>
      <c r="AH73" s="6"/>
      <c r="AI73" s="6"/>
      <c r="AJ73" s="6"/>
      <c r="AK73" s="6"/>
      <c r="AL73" s="6"/>
      <c r="AM73" s="6">
        <v>0</v>
      </c>
      <c r="AN73" s="8">
        <f t="shared" si="2"/>
        <v>5336.03</v>
      </c>
      <c r="AO73" s="6"/>
      <c r="AP73" s="6">
        <v>0</v>
      </c>
      <c r="AQ73" s="6">
        <v>0</v>
      </c>
      <c r="AR73" s="6">
        <v>0</v>
      </c>
      <c r="AS73" s="6"/>
      <c r="AT73" s="6">
        <v>0</v>
      </c>
      <c r="AU73" s="6"/>
      <c r="AV73" s="6">
        <v>0</v>
      </c>
      <c r="AW73" s="6"/>
      <c r="AX73" s="6"/>
      <c r="AY73" s="6"/>
      <c r="AZ73" s="6"/>
      <c r="BA73" s="6"/>
      <c r="BB73" s="6">
        <v>0</v>
      </c>
      <c r="BC73" s="6">
        <v>0</v>
      </c>
      <c r="BD73" s="6">
        <v>0</v>
      </c>
      <c r="BE73" s="6"/>
      <c r="BF73" s="6"/>
      <c r="BG73" s="6">
        <v>-586.96</v>
      </c>
      <c r="BH73" s="6">
        <v>-391.7</v>
      </c>
      <c r="BI73" s="6"/>
      <c r="BJ73" s="6"/>
      <c r="BK73" s="6"/>
      <c r="BL73" s="11">
        <f t="shared" si="3"/>
        <v>-978.66000000000008</v>
      </c>
      <c r="BM73" s="12">
        <f t="shared" si="4"/>
        <v>4357.37</v>
      </c>
      <c r="BN73" s="13">
        <f t="shared" si="5"/>
        <v>0</v>
      </c>
      <c r="BO73" s="13">
        <f t="shared" si="6"/>
        <v>0</v>
      </c>
      <c r="BP73" s="13">
        <f t="shared" si="7"/>
        <v>0</v>
      </c>
      <c r="BQ73" s="13">
        <f t="shared" si="8"/>
        <v>586.9633</v>
      </c>
      <c r="BR73" s="13">
        <f t="shared" si="9"/>
        <v>0</v>
      </c>
      <c r="BS73" s="13">
        <f t="shared" si="10"/>
        <v>700</v>
      </c>
      <c r="BT73" s="13">
        <f t="shared" si="11"/>
        <v>0</v>
      </c>
      <c r="BU73" s="13">
        <f t="shared" si="12"/>
        <v>954.28</v>
      </c>
      <c r="BV73" s="6">
        <f>SUMIFS('SEGURO DE VIDA'!E:E, 'SEGURO DE VIDA'!D:D, H73, 'SEGURO DE VIDA'!G:G, E73)</f>
        <v>59.67</v>
      </c>
      <c r="BW73" s="6">
        <f>SUMIFS(TREINAMENTOS!E:E, TREINAMENTOS!D:D, H73, TREINAMENTOS!G:G, E73)</f>
        <v>0</v>
      </c>
      <c r="BX73" s="6">
        <f>SUMIFS(EXAMES!E:E, EXAMES!D:D, H73, EXAMES!G:G, E73)</f>
        <v>0</v>
      </c>
      <c r="BY73" s="25">
        <f t="shared" si="13"/>
        <v>2300.9133000000002</v>
      </c>
      <c r="BZ73" s="1"/>
      <c r="CA73" s="1" t="s">
        <v>276</v>
      </c>
      <c r="CB73" s="13">
        <f t="shared" si="14"/>
        <v>898.28</v>
      </c>
      <c r="CC73" s="13">
        <f t="shared" si="15"/>
        <v>56</v>
      </c>
      <c r="CD73" s="13">
        <f>SUMIFS(ALIMENTAÇÃO!E:E, ALIMENTAÇÃO!D:D, H73, ALIMENTAÇÃO!G:G, E73)</f>
        <v>700</v>
      </c>
      <c r="CE73" s="6">
        <f>SUMIFS(TRANSPORTE!E:E, TRANSPORTE!D:D, H73, TRANSPORTE!G:G, E73)</f>
        <v>0</v>
      </c>
      <c r="CF73" s="6">
        <f>SUMIFS('PLANO DE SAÚDE'!E:E, 'PLANO DE SAÚDE'!D:D, H73, 'PLANO DE SAÚDE'!G:G, E73)</f>
        <v>898.28</v>
      </c>
      <c r="CG73" s="6">
        <f>SUMIFS('PLANO ODONTO'!E:E, 'PLANO ODONTO'!D:D, H73, 'PLANO ODONTO'!G:G, E73)</f>
        <v>56</v>
      </c>
      <c r="CH73" s="6">
        <f t="shared" si="16"/>
        <v>0</v>
      </c>
      <c r="CI73" s="6">
        <f t="shared" si="17"/>
        <v>0</v>
      </c>
      <c r="CJ73" s="6">
        <f t="shared" si="18"/>
        <v>0</v>
      </c>
      <c r="CK73" s="6"/>
      <c r="CL73" s="6"/>
      <c r="CM73" s="6">
        <f t="shared" si="19"/>
        <v>0</v>
      </c>
      <c r="CN73" s="6">
        <v>5336.03</v>
      </c>
      <c r="CO73" s="1">
        <v>-978.66</v>
      </c>
      <c r="CP73" s="6">
        <v>4357.37</v>
      </c>
      <c r="CQ73" s="6">
        <v>5336.03</v>
      </c>
      <c r="CR73" s="1">
        <v>11</v>
      </c>
      <c r="CS73" s="1">
        <v>0</v>
      </c>
      <c r="CT73" s="1">
        <v>0</v>
      </c>
      <c r="CU73" s="6">
        <v>4728.83</v>
      </c>
    </row>
    <row r="74" spans="1:99" ht="13.8" hidden="1">
      <c r="A74" s="1" t="str">
        <f ca="1">IFERROR(__xludf.DUMMYFUNCTION("""COMPUTED_VALUE"""),"FABIANO DE OLIVEIRA MACHADO")</f>
        <v>FABIANO DE OLIVEIRA MACHADO</v>
      </c>
      <c r="B74" s="34"/>
      <c r="C74" s="34" t="str">
        <f t="shared" ca="1" si="0"/>
        <v>OK</v>
      </c>
      <c r="D74" s="2">
        <f t="shared" si="1"/>
        <v>3996.9534671955553</v>
      </c>
      <c r="E74" s="34">
        <v>45809</v>
      </c>
      <c r="F74" s="1" t="s">
        <v>145</v>
      </c>
      <c r="G74" s="1">
        <v>3521</v>
      </c>
      <c r="H74" s="1" t="s">
        <v>277</v>
      </c>
      <c r="I74" s="1" t="s">
        <v>151</v>
      </c>
      <c r="J74" s="38">
        <v>45740</v>
      </c>
      <c r="K74" s="6">
        <v>1700</v>
      </c>
      <c r="L74" s="1"/>
      <c r="M74" s="6">
        <v>1700</v>
      </c>
      <c r="N74" s="6"/>
      <c r="O74" s="6">
        <v>0</v>
      </c>
      <c r="P74" s="6">
        <v>510</v>
      </c>
      <c r="Q74" s="6"/>
      <c r="R74" s="6"/>
      <c r="S74" s="6"/>
      <c r="T74" s="6">
        <v>0</v>
      </c>
      <c r="U74" s="6"/>
      <c r="V74" s="6"/>
      <c r="W74" s="6"/>
      <c r="X74" s="6"/>
      <c r="Y74" s="6">
        <v>0</v>
      </c>
      <c r="Z74" s="6"/>
      <c r="AA74" s="6"/>
      <c r="AB74" s="6"/>
      <c r="AC74" s="6"/>
      <c r="AD74" s="6">
        <v>212.44</v>
      </c>
      <c r="AE74" s="6">
        <v>183.06</v>
      </c>
      <c r="AF74" s="6">
        <v>98.88</v>
      </c>
      <c r="AG74" s="6"/>
      <c r="AH74" s="6"/>
      <c r="AI74" s="6"/>
      <c r="AJ74" s="6"/>
      <c r="AK74" s="6"/>
      <c r="AL74" s="6"/>
      <c r="AM74" s="6">
        <v>0.74</v>
      </c>
      <c r="AN74" s="8">
        <f t="shared" si="2"/>
        <v>2705.12</v>
      </c>
      <c r="AO74" s="6"/>
      <c r="AP74" s="6">
        <v>-4.8</v>
      </c>
      <c r="AQ74" s="6">
        <v>-102</v>
      </c>
      <c r="AR74" s="6"/>
      <c r="AS74" s="6"/>
      <c r="AT74" s="6">
        <v>-0.7</v>
      </c>
      <c r="AU74" s="6"/>
      <c r="AV74" s="6">
        <v>0</v>
      </c>
      <c r="AW74" s="6"/>
      <c r="AX74" s="6"/>
      <c r="AY74" s="6"/>
      <c r="AZ74" s="6"/>
      <c r="BA74" s="6"/>
      <c r="BB74" s="6">
        <v>0</v>
      </c>
      <c r="BC74" s="6">
        <v>0</v>
      </c>
      <c r="BD74" s="6">
        <v>0</v>
      </c>
      <c r="BE74" s="6"/>
      <c r="BF74" s="6">
        <v>0</v>
      </c>
      <c r="BG74" s="6">
        <v>-220.62</v>
      </c>
      <c r="BH74" s="6">
        <v>0</v>
      </c>
      <c r="BI74" s="6"/>
      <c r="BJ74" s="6">
        <v>0</v>
      </c>
      <c r="BK74" s="6"/>
      <c r="BL74" s="11">
        <f t="shared" si="3"/>
        <v>-328.12</v>
      </c>
      <c r="BM74" s="12">
        <f t="shared" si="4"/>
        <v>2377</v>
      </c>
      <c r="BN74" s="13">
        <f t="shared" si="5"/>
        <v>141.66666666666666</v>
      </c>
      <c r="BO74" s="13">
        <f t="shared" si="6"/>
        <v>141.66666666666666</v>
      </c>
      <c r="BP74" s="13">
        <f t="shared" si="7"/>
        <v>47.222222222222221</v>
      </c>
      <c r="BQ74" s="13">
        <f t="shared" si="8"/>
        <v>220.61791164000002</v>
      </c>
      <c r="BR74" s="13">
        <f t="shared" si="9"/>
        <v>216.35</v>
      </c>
      <c r="BS74" s="13">
        <f t="shared" si="10"/>
        <v>475.2</v>
      </c>
      <c r="BT74" s="13">
        <f t="shared" si="11"/>
        <v>25.400000000000006</v>
      </c>
      <c r="BU74" s="13">
        <f t="shared" si="12"/>
        <v>0</v>
      </c>
      <c r="BV74" s="6">
        <f>SUMIFS('SEGURO DE VIDA'!E:E, 'SEGURO DE VIDA'!D:D, H74, 'SEGURO DE VIDA'!G:G, E74)</f>
        <v>13.71</v>
      </c>
      <c r="BW74" s="6">
        <f>SUMIFS(TREINAMENTOS!E:E, TREINAMENTOS!D:D, H74, TREINAMENTOS!G:G, E74)</f>
        <v>0</v>
      </c>
      <c r="BX74" s="6">
        <f>SUMIFS(EXAMES!E:E, EXAMES!D:D, H74, EXAMES!G:G, E74)</f>
        <v>10</v>
      </c>
      <c r="BY74" s="25">
        <f t="shared" si="13"/>
        <v>1291.8334671955556</v>
      </c>
      <c r="BZ74" s="1"/>
      <c r="CA74" s="1" t="s">
        <v>277</v>
      </c>
      <c r="CB74" s="13">
        <f t="shared" si="14"/>
        <v>0</v>
      </c>
      <c r="CC74" s="13">
        <f t="shared" si="15"/>
        <v>0</v>
      </c>
      <c r="CD74" s="13">
        <f>SUMIFS(ALIMENTAÇÃO!E:E, ALIMENTAÇÃO!D:D, H74, ALIMENTAÇÃO!G:G, E74)</f>
        <v>480</v>
      </c>
      <c r="CE74" s="6">
        <f>SUMIFS(TRANSPORTE!E:E, TRANSPORTE!D:D, H74, TRANSPORTE!G:G, E74)</f>
        <v>127.4</v>
      </c>
      <c r="CF74" s="6">
        <f>SUMIFS('PLANO DE SAÚDE'!E:E, 'PLANO DE SAÚDE'!D:D, H74, 'PLANO DE SAÚDE'!G:G, E74)</f>
        <v>0</v>
      </c>
      <c r="CG74" s="6">
        <f>SUMIFS('PLANO ODONTO'!E:E, 'PLANO ODONTO'!D:D, H74, 'PLANO ODONTO'!G:G, E74)</f>
        <v>0</v>
      </c>
      <c r="CH74" s="6">
        <f t="shared" si="16"/>
        <v>0</v>
      </c>
      <c r="CI74" s="6">
        <f t="shared" si="17"/>
        <v>0</v>
      </c>
      <c r="CJ74" s="6">
        <f t="shared" si="18"/>
        <v>0</v>
      </c>
      <c r="CK74" s="6"/>
      <c r="CL74" s="6"/>
      <c r="CM74" s="6">
        <f t="shared" si="19"/>
        <v>0</v>
      </c>
      <c r="CN74" s="6">
        <v>2705.12</v>
      </c>
      <c r="CO74" s="1">
        <v>-328.12</v>
      </c>
      <c r="CP74" s="6">
        <v>2377</v>
      </c>
      <c r="CQ74" s="6">
        <v>2704.38</v>
      </c>
      <c r="CR74" s="1">
        <v>8.1577999999999999</v>
      </c>
      <c r="CS74" s="6">
        <v>2704.38</v>
      </c>
      <c r="CT74" s="1">
        <v>216.35</v>
      </c>
      <c r="CU74" s="6">
        <v>2097.1799999999998</v>
      </c>
    </row>
    <row r="75" spans="1:99" ht="13.8" hidden="1">
      <c r="A75" s="1" t="str">
        <f ca="1">IFERROR(__xludf.DUMMYFUNCTION("""COMPUTED_VALUE"""),"FABRICIO LORENCINI ZANONI")</f>
        <v>FABRICIO LORENCINI ZANONI</v>
      </c>
      <c r="B75" s="34"/>
      <c r="C75" s="34" t="str">
        <f t="shared" ca="1" si="0"/>
        <v>OK</v>
      </c>
      <c r="D75" s="2">
        <f t="shared" si="1"/>
        <v>8035.0499999999993</v>
      </c>
      <c r="E75" s="34">
        <v>45809</v>
      </c>
      <c r="F75" s="1" t="s">
        <v>145</v>
      </c>
      <c r="G75" s="1">
        <v>3</v>
      </c>
      <c r="H75" s="1" t="s">
        <v>278</v>
      </c>
      <c r="I75" s="1" t="s">
        <v>255</v>
      </c>
      <c r="J75" s="1"/>
      <c r="K75" s="6"/>
      <c r="L75" s="1"/>
      <c r="M75" s="6">
        <v>4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>
        <v>0</v>
      </c>
      <c r="AE75" s="6">
        <v>0</v>
      </c>
      <c r="AF75" s="6">
        <v>0</v>
      </c>
      <c r="AG75" s="6"/>
      <c r="AH75" s="6"/>
      <c r="AI75" s="6"/>
      <c r="AJ75" s="6"/>
      <c r="AK75" s="6"/>
      <c r="AL75" s="6"/>
      <c r="AM75" s="6">
        <v>0</v>
      </c>
      <c r="AN75" s="8">
        <f t="shared" si="2"/>
        <v>4</v>
      </c>
      <c r="AO75" s="6"/>
      <c r="AP75" s="6">
        <v>0</v>
      </c>
      <c r="AQ75" s="6">
        <v>0</v>
      </c>
      <c r="AR75" s="6">
        <v>0</v>
      </c>
      <c r="AS75" s="6"/>
      <c r="AT75" s="6">
        <v>0</v>
      </c>
      <c r="AU75" s="6"/>
      <c r="AV75" s="6">
        <v>0</v>
      </c>
      <c r="AW75" s="6"/>
      <c r="AX75" s="6"/>
      <c r="AY75" s="6"/>
      <c r="AZ75" s="6"/>
      <c r="BA75" s="6"/>
      <c r="BB75" s="6">
        <v>0</v>
      </c>
      <c r="BC75" s="6">
        <v>0</v>
      </c>
      <c r="BD75" s="6">
        <v>0</v>
      </c>
      <c r="BE75" s="6"/>
      <c r="BF75" s="6"/>
      <c r="BG75" s="6">
        <v>-0.44</v>
      </c>
      <c r="BH75" s="6">
        <v>0</v>
      </c>
      <c r="BI75" s="6"/>
      <c r="BJ75" s="6"/>
      <c r="BK75" s="6"/>
      <c r="BL75" s="11">
        <f t="shared" si="3"/>
        <v>-0.44</v>
      </c>
      <c r="BM75" s="12">
        <f t="shared" si="4"/>
        <v>3.56</v>
      </c>
      <c r="BN75" s="13">
        <f t="shared" si="5"/>
        <v>0</v>
      </c>
      <c r="BO75" s="13">
        <f t="shared" si="6"/>
        <v>0</v>
      </c>
      <c r="BP75" s="13">
        <f t="shared" si="7"/>
        <v>0</v>
      </c>
      <c r="BQ75" s="13">
        <f t="shared" si="8"/>
        <v>0.44</v>
      </c>
      <c r="BR75" s="13">
        <f t="shared" si="9"/>
        <v>0</v>
      </c>
      <c r="BS75" s="13">
        <f t="shared" si="10"/>
        <v>665</v>
      </c>
      <c r="BT75" s="13">
        <f t="shared" si="11"/>
        <v>0</v>
      </c>
      <c r="BU75" s="13">
        <f t="shared" si="12"/>
        <v>7204.5099999999993</v>
      </c>
      <c r="BV75" s="6">
        <f>SUMIFS('SEGURO DE VIDA'!E:E, 'SEGURO DE VIDA'!D:D, H75, 'SEGURO DE VIDA'!G:G, E75)</f>
        <v>161.1</v>
      </c>
      <c r="BW75" s="6">
        <f>SUMIFS(TREINAMENTOS!E:E, TREINAMENTOS!D:D, H75, TREINAMENTOS!G:G, E75)</f>
        <v>0</v>
      </c>
      <c r="BX75" s="6">
        <f>SUMIFS(EXAMES!E:E, EXAMES!D:D, H75, EXAMES!G:G, E75)</f>
        <v>0</v>
      </c>
      <c r="BY75" s="25">
        <f t="shared" si="13"/>
        <v>8031.0499999999993</v>
      </c>
      <c r="BZ75" s="1"/>
      <c r="CA75" s="1" t="s">
        <v>278</v>
      </c>
      <c r="CB75" s="13">
        <f t="shared" si="14"/>
        <v>7204.5099999999993</v>
      </c>
      <c r="CC75" s="13">
        <f t="shared" si="15"/>
        <v>0</v>
      </c>
      <c r="CD75" s="13">
        <f>SUMIFS(ALIMENTAÇÃO!E:E, ALIMENTAÇÃO!D:D, H75, ALIMENTAÇÃO!G:G, E75)</f>
        <v>665</v>
      </c>
      <c r="CE75" s="6">
        <f>SUMIFS(TRANSPORTE!E:E, TRANSPORTE!D:D, H75, TRANSPORTE!G:G, E75)</f>
        <v>0</v>
      </c>
      <c r="CF75" s="6">
        <f>SUMIFS('PLANO DE SAÚDE'!E:E, 'PLANO DE SAÚDE'!D:D, H75, 'PLANO DE SAÚDE'!G:G, E75)</f>
        <v>7204.5099999999993</v>
      </c>
      <c r="CG75" s="6">
        <f>SUMIFS('PLANO ODONTO'!E:E, 'PLANO ODONTO'!D:D, H75, 'PLANO ODONTO'!G:G, E75)</f>
        <v>0</v>
      </c>
      <c r="CH75" s="6">
        <f t="shared" si="16"/>
        <v>0</v>
      </c>
      <c r="CI75" s="6">
        <f t="shared" si="17"/>
        <v>0</v>
      </c>
      <c r="CJ75" s="6">
        <f t="shared" si="18"/>
        <v>0</v>
      </c>
      <c r="CK75" s="6"/>
      <c r="CL75" s="6"/>
      <c r="CM75" s="6">
        <f t="shared" si="19"/>
        <v>0</v>
      </c>
      <c r="CN75" s="1">
        <v>4</v>
      </c>
      <c r="CO75" s="1">
        <v>-0.44</v>
      </c>
      <c r="CP75" s="1">
        <v>3.56</v>
      </c>
      <c r="CQ75" s="1">
        <v>4</v>
      </c>
      <c r="CR75" s="1">
        <v>11</v>
      </c>
      <c r="CS75" s="1">
        <v>0</v>
      </c>
      <c r="CT75" s="1">
        <v>0</v>
      </c>
      <c r="CU75" s="1">
        <v>0</v>
      </c>
    </row>
    <row r="76" spans="1:99" ht="13.8" hidden="1">
      <c r="A76" s="1" t="str">
        <f ca="1">IFERROR(__xludf.DUMMYFUNCTION("""COMPUTED_VALUE"""),"FELIPE CORREA CONCEIÇÃO")</f>
        <v>FELIPE CORREA CONCEIÇÃO</v>
      </c>
      <c r="B76" s="34"/>
      <c r="C76" s="34" t="str">
        <f t="shared" ca="1" si="0"/>
        <v>OK</v>
      </c>
      <c r="D76" s="2">
        <f t="shared" si="1"/>
        <v>5396.2433460355551</v>
      </c>
      <c r="E76" s="34">
        <v>45809</v>
      </c>
      <c r="F76" s="1" t="s">
        <v>145</v>
      </c>
      <c r="G76" s="1">
        <v>3387</v>
      </c>
      <c r="H76" s="1" t="s">
        <v>279</v>
      </c>
      <c r="I76" s="1" t="s">
        <v>151</v>
      </c>
      <c r="J76" s="35">
        <v>45215</v>
      </c>
      <c r="K76" s="6">
        <v>1664</v>
      </c>
      <c r="L76" s="1"/>
      <c r="M76" s="6">
        <v>1664</v>
      </c>
      <c r="N76" s="6"/>
      <c r="O76" s="6">
        <v>88.69</v>
      </c>
      <c r="P76" s="6">
        <v>499.2</v>
      </c>
      <c r="Q76" s="6"/>
      <c r="R76" s="6"/>
      <c r="S76" s="6"/>
      <c r="T76" s="6">
        <v>0</v>
      </c>
      <c r="U76" s="6"/>
      <c r="V76" s="6"/>
      <c r="W76" s="6"/>
      <c r="X76" s="6"/>
      <c r="Y76" s="6">
        <v>0</v>
      </c>
      <c r="Z76" s="6"/>
      <c r="AA76" s="6"/>
      <c r="AB76" s="6"/>
      <c r="AC76" s="6"/>
      <c r="AD76" s="6">
        <v>356.12</v>
      </c>
      <c r="AE76" s="6">
        <v>150.34</v>
      </c>
      <c r="AF76" s="6">
        <v>148.79</v>
      </c>
      <c r="AG76" s="6"/>
      <c r="AH76" s="6"/>
      <c r="AI76" s="6"/>
      <c r="AJ76" s="6"/>
      <c r="AK76" s="6"/>
      <c r="AL76" s="6"/>
      <c r="AM76" s="6">
        <v>0.66</v>
      </c>
      <c r="AN76" s="8">
        <f t="shared" si="2"/>
        <v>2907.7999999999997</v>
      </c>
      <c r="AO76" s="6"/>
      <c r="AP76" s="6">
        <v>-6.65</v>
      </c>
      <c r="AQ76" s="6">
        <v>-99.84</v>
      </c>
      <c r="AR76" s="6"/>
      <c r="AS76" s="6"/>
      <c r="AT76" s="6">
        <v>-0.15</v>
      </c>
      <c r="AU76" s="6"/>
      <c r="AV76" s="6">
        <v>0</v>
      </c>
      <c r="AW76" s="6"/>
      <c r="AX76" s="6"/>
      <c r="AY76" s="6"/>
      <c r="AZ76" s="6"/>
      <c r="BA76" s="6"/>
      <c r="BB76" s="6">
        <v>0</v>
      </c>
      <c r="BC76" s="6">
        <v>0</v>
      </c>
      <c r="BD76" s="6">
        <v>-2.0099999999999998</v>
      </c>
      <c r="BE76" s="6"/>
      <c r="BF76" s="6">
        <v>-125.89</v>
      </c>
      <c r="BG76" s="6">
        <v>-242.26</v>
      </c>
      <c r="BH76" s="6">
        <v>0</v>
      </c>
      <c r="BI76" s="6"/>
      <c r="BJ76" s="6">
        <v>0</v>
      </c>
      <c r="BK76" s="6"/>
      <c r="BL76" s="11">
        <f t="shared" si="3"/>
        <v>-476.8</v>
      </c>
      <c r="BM76" s="12">
        <f t="shared" si="4"/>
        <v>2430.9999999999995</v>
      </c>
      <c r="BN76" s="13">
        <f t="shared" si="5"/>
        <v>138.66666666666666</v>
      </c>
      <c r="BO76" s="13">
        <f t="shared" si="6"/>
        <v>138.66666666666666</v>
      </c>
      <c r="BP76" s="13">
        <f t="shared" si="7"/>
        <v>46.222222222222221</v>
      </c>
      <c r="BQ76" s="13">
        <f t="shared" si="8"/>
        <v>242.25779048000001</v>
      </c>
      <c r="BR76" s="13">
        <f t="shared" si="9"/>
        <v>232.57</v>
      </c>
      <c r="BS76" s="13">
        <f t="shared" si="10"/>
        <v>658.35</v>
      </c>
      <c r="BT76" s="13">
        <f t="shared" si="11"/>
        <v>225.05999999999997</v>
      </c>
      <c r="BU76" s="13">
        <f t="shared" si="12"/>
        <v>193.93</v>
      </c>
      <c r="BV76" s="6">
        <f>SUMIFS('SEGURO DE VIDA'!E:E, 'SEGURO DE VIDA'!D:D, H76, 'SEGURO DE VIDA'!G:G, E76)</f>
        <v>13.71</v>
      </c>
      <c r="BW76" s="6">
        <f>SUMIFS(TREINAMENTOS!E:E, TREINAMENTOS!D:D, H76, TREINAMENTOS!G:G, E76)</f>
        <v>0</v>
      </c>
      <c r="BX76" s="6">
        <f>SUMIFS(EXAMES!E:E, EXAMES!D:D, H76, EXAMES!G:G, E76)</f>
        <v>599.01</v>
      </c>
      <c r="BY76" s="25">
        <f t="shared" si="13"/>
        <v>2488.4433460355558</v>
      </c>
      <c r="BZ76" s="1"/>
      <c r="CA76" s="1" t="s">
        <v>280</v>
      </c>
      <c r="CB76" s="13">
        <f t="shared" si="14"/>
        <v>193.93</v>
      </c>
      <c r="CC76" s="13">
        <f t="shared" si="15"/>
        <v>0</v>
      </c>
      <c r="CD76" s="13">
        <f>SUMIFS(ALIMENTAÇÃO!E:E, ALIMENTAÇÃO!D:D, H76, ALIMENTAÇÃO!G:G, E76)</f>
        <v>665</v>
      </c>
      <c r="CE76" s="6">
        <f>SUMIFS(TRANSPORTE!E:E, TRANSPORTE!D:D, H76, TRANSPORTE!G:G, E76)</f>
        <v>324.89999999999998</v>
      </c>
      <c r="CF76" s="6">
        <f>SUMIFS('PLANO DE SAÚDE'!E:E, 'PLANO DE SAÚDE'!D:D, H76, 'PLANO DE SAÚDE'!G:G, E76)</f>
        <v>195.94</v>
      </c>
      <c r="CG76" s="6">
        <f>SUMIFS('PLANO ODONTO'!E:E, 'PLANO ODONTO'!D:D, H76, 'PLANO ODONTO'!G:G, E76)</f>
        <v>0</v>
      </c>
      <c r="CH76" s="6">
        <f t="shared" si="16"/>
        <v>-2.0099999999999998</v>
      </c>
      <c r="CI76" s="6">
        <f t="shared" si="17"/>
        <v>0</v>
      </c>
      <c r="CJ76" s="6">
        <f t="shared" si="18"/>
        <v>0</v>
      </c>
      <c r="CK76" s="6"/>
      <c r="CL76" s="6"/>
      <c r="CM76" s="6">
        <f t="shared" si="19"/>
        <v>0</v>
      </c>
      <c r="CN76" s="6">
        <v>2907.8</v>
      </c>
      <c r="CO76" s="1">
        <v>-476.8</v>
      </c>
      <c r="CP76" s="6">
        <v>2431</v>
      </c>
      <c r="CQ76" s="6">
        <v>2907.14</v>
      </c>
      <c r="CR76" s="1">
        <v>8.3331999999999997</v>
      </c>
      <c r="CS76" s="6">
        <v>2907.14</v>
      </c>
      <c r="CT76" s="1">
        <v>232.57</v>
      </c>
      <c r="CU76" s="6">
        <v>2299.94</v>
      </c>
    </row>
    <row r="77" spans="1:99" ht="13.8" hidden="1">
      <c r="A77" s="1" t="str">
        <f ca="1">IFERROR(__xludf.DUMMYFUNCTION("""COMPUTED_VALUE"""),"FELIPE GOMES SILVA")</f>
        <v>FELIPE GOMES SILVA</v>
      </c>
      <c r="B77" s="34"/>
      <c r="C77" s="34" t="str">
        <f t="shared" ca="1" si="0"/>
        <v>OK</v>
      </c>
      <c r="D77" s="2">
        <f t="shared" si="1"/>
        <v>2916.9199111111111</v>
      </c>
      <c r="E77" s="34">
        <v>45809</v>
      </c>
      <c r="F77" s="1" t="s">
        <v>145</v>
      </c>
      <c r="G77" s="1">
        <v>3455</v>
      </c>
      <c r="H77" s="1" t="s">
        <v>281</v>
      </c>
      <c r="I77" s="1" t="s">
        <v>190</v>
      </c>
      <c r="J77" s="38">
        <v>45495</v>
      </c>
      <c r="K77" s="6">
        <v>1600</v>
      </c>
      <c r="L77" s="1"/>
      <c r="M77" s="6">
        <v>1600</v>
      </c>
      <c r="N77" s="6"/>
      <c r="O77" s="6">
        <v>0</v>
      </c>
      <c r="P77" s="6">
        <v>0</v>
      </c>
      <c r="Q77" s="6"/>
      <c r="R77" s="6"/>
      <c r="S77" s="6"/>
      <c r="T77" s="6">
        <v>0</v>
      </c>
      <c r="U77" s="6"/>
      <c r="V77" s="6"/>
      <c r="W77" s="6"/>
      <c r="X77" s="6"/>
      <c r="Y77" s="6">
        <v>0</v>
      </c>
      <c r="Z77" s="6"/>
      <c r="AA77" s="6"/>
      <c r="AB77" s="6"/>
      <c r="AC77" s="6"/>
      <c r="AD77" s="6">
        <v>0</v>
      </c>
      <c r="AE77" s="6">
        <v>0</v>
      </c>
      <c r="AF77" s="6">
        <v>0</v>
      </c>
      <c r="AG77" s="6"/>
      <c r="AH77" s="6"/>
      <c r="AI77" s="6"/>
      <c r="AJ77" s="6"/>
      <c r="AK77" s="6"/>
      <c r="AL77" s="6"/>
      <c r="AM77" s="6">
        <v>0.77</v>
      </c>
      <c r="AN77" s="8">
        <f t="shared" si="2"/>
        <v>1600.77</v>
      </c>
      <c r="AO77" s="6"/>
      <c r="AP77" s="6">
        <v>-6.3</v>
      </c>
      <c r="AQ77" s="6">
        <v>0</v>
      </c>
      <c r="AR77" s="6"/>
      <c r="AS77" s="6"/>
      <c r="AT77" s="6">
        <v>-0.23</v>
      </c>
      <c r="AU77" s="6"/>
      <c r="AV77" s="6">
        <v>-14</v>
      </c>
      <c r="AW77" s="6"/>
      <c r="AX77" s="6"/>
      <c r="AY77" s="6"/>
      <c r="AZ77" s="6"/>
      <c r="BA77" s="6"/>
      <c r="BB77" s="6">
        <v>0</v>
      </c>
      <c r="BC77" s="6">
        <v>0</v>
      </c>
      <c r="BD77" s="6">
        <v>-2.0099999999999998</v>
      </c>
      <c r="BE77" s="6"/>
      <c r="BF77" s="6">
        <v>0</v>
      </c>
      <c r="BG77" s="6">
        <v>-121.23</v>
      </c>
      <c r="BH77" s="6">
        <v>0</v>
      </c>
      <c r="BI77" s="6"/>
      <c r="BJ77" s="6">
        <v>0</v>
      </c>
      <c r="BK77" s="6"/>
      <c r="BL77" s="11">
        <f t="shared" si="3"/>
        <v>-143.77000000000001</v>
      </c>
      <c r="BM77" s="12">
        <f t="shared" si="4"/>
        <v>1457</v>
      </c>
      <c r="BN77" s="13">
        <f t="shared" si="5"/>
        <v>133.33333333333334</v>
      </c>
      <c r="BO77" s="13">
        <f t="shared" si="6"/>
        <v>133.33333333333334</v>
      </c>
      <c r="BP77" s="13">
        <f t="shared" si="7"/>
        <v>44.44444444444445</v>
      </c>
      <c r="BQ77" s="13">
        <f t="shared" si="8"/>
        <v>121.22880000000001</v>
      </c>
      <c r="BR77" s="13">
        <f t="shared" si="9"/>
        <v>128</v>
      </c>
      <c r="BS77" s="13">
        <f t="shared" si="10"/>
        <v>623.70000000000005</v>
      </c>
      <c r="BT77" s="13">
        <f t="shared" si="11"/>
        <v>0</v>
      </c>
      <c r="BU77" s="13">
        <f t="shared" si="12"/>
        <v>118.39999999999999</v>
      </c>
      <c r="BV77" s="6">
        <f>SUMIFS('SEGURO DE VIDA'!E:E, 'SEGURO DE VIDA'!D:D, H77, 'SEGURO DE VIDA'!G:G, E77)</f>
        <v>13.71</v>
      </c>
      <c r="BW77" s="6">
        <f>SUMIFS(TREINAMENTOS!E:E, TREINAMENTOS!D:D, H77, TREINAMENTOS!G:G, E77)</f>
        <v>0</v>
      </c>
      <c r="BX77" s="6">
        <f>SUMIFS(EXAMES!E:E, EXAMES!D:D, H77, EXAMES!G:G, E77)</f>
        <v>0</v>
      </c>
      <c r="BY77" s="25">
        <f t="shared" si="13"/>
        <v>1316.1499111111114</v>
      </c>
      <c r="BZ77" s="1"/>
      <c r="CA77" s="1" t="s">
        <v>282</v>
      </c>
      <c r="CB77" s="13">
        <f t="shared" si="14"/>
        <v>118.39999999999999</v>
      </c>
      <c r="CC77" s="13">
        <f t="shared" si="15"/>
        <v>0</v>
      </c>
      <c r="CD77" s="13">
        <f>SUMIFS(ALIMENTAÇÃO!E:E, ALIMENTAÇÃO!D:D, H77, ALIMENTAÇÃO!G:G, E77)</f>
        <v>630</v>
      </c>
      <c r="CE77" s="6">
        <f>SUMIFS(TRANSPORTE!E:E, TRANSPORTE!D:D, H77, TRANSPORTE!G:G, E77)</f>
        <v>0</v>
      </c>
      <c r="CF77" s="6">
        <f>SUMIFS('PLANO DE SAÚDE'!E:E, 'PLANO DE SAÚDE'!D:D, H77, 'PLANO DE SAÚDE'!G:G, E77)</f>
        <v>120.41</v>
      </c>
      <c r="CG77" s="6">
        <f>SUMIFS('PLANO ODONTO'!E:E, 'PLANO ODONTO'!D:D, H77, 'PLANO ODONTO'!G:G, E77)</f>
        <v>14</v>
      </c>
      <c r="CH77" s="6">
        <f t="shared" si="16"/>
        <v>-2.0099999999999998</v>
      </c>
      <c r="CI77" s="6">
        <f t="shared" si="17"/>
        <v>0</v>
      </c>
      <c r="CJ77" s="6">
        <f t="shared" si="18"/>
        <v>0</v>
      </c>
      <c r="CK77" s="6"/>
      <c r="CL77" s="6"/>
      <c r="CM77" s="6">
        <f t="shared" si="19"/>
        <v>-14</v>
      </c>
      <c r="CN77" s="6">
        <v>1600.77</v>
      </c>
      <c r="CO77" s="1">
        <v>-143.77000000000001</v>
      </c>
      <c r="CP77" s="6">
        <v>1457</v>
      </c>
      <c r="CQ77" s="6">
        <v>1600</v>
      </c>
      <c r="CR77" s="1">
        <v>7.5768000000000004</v>
      </c>
      <c r="CS77" s="6">
        <v>1600</v>
      </c>
      <c r="CT77" s="1">
        <v>128</v>
      </c>
      <c r="CU77" s="1">
        <v>992.8</v>
      </c>
    </row>
    <row r="78" spans="1:99" ht="13.8" hidden="1">
      <c r="A78" s="1" t="str">
        <f ca="1">IFERROR(__xludf.DUMMYFUNCTION("""COMPUTED_VALUE"""),"FELIPE TAVARES ARAUJO")</f>
        <v>FELIPE TAVARES ARAUJO</v>
      </c>
      <c r="B78" s="34"/>
      <c r="C78" s="34" t="str">
        <f t="shared" ca="1" si="0"/>
        <v>OK</v>
      </c>
      <c r="D78" s="2">
        <f t="shared" si="1"/>
        <v>2986.3566666666666</v>
      </c>
      <c r="E78" s="34">
        <v>45809</v>
      </c>
      <c r="F78" s="1" t="s">
        <v>145</v>
      </c>
      <c r="G78" s="1">
        <v>3479</v>
      </c>
      <c r="H78" s="1" t="s">
        <v>283</v>
      </c>
      <c r="I78" s="1" t="s">
        <v>205</v>
      </c>
      <c r="J78" s="38">
        <v>45597</v>
      </c>
      <c r="K78" s="6">
        <v>1518</v>
      </c>
      <c r="L78" s="1"/>
      <c r="M78" s="6">
        <v>1518</v>
      </c>
      <c r="N78" s="6"/>
      <c r="O78" s="6">
        <v>0</v>
      </c>
      <c r="P78" s="6">
        <v>0</v>
      </c>
      <c r="Q78" s="6"/>
      <c r="R78" s="6"/>
      <c r="S78" s="6"/>
      <c r="T78" s="6">
        <v>0</v>
      </c>
      <c r="U78" s="6"/>
      <c r="V78" s="6"/>
      <c r="W78" s="6"/>
      <c r="X78" s="6"/>
      <c r="Y78" s="6">
        <v>0</v>
      </c>
      <c r="Z78" s="6"/>
      <c r="AA78" s="6"/>
      <c r="AB78" s="6"/>
      <c r="AC78" s="6"/>
      <c r="AD78" s="6">
        <v>0</v>
      </c>
      <c r="AE78" s="6">
        <v>0</v>
      </c>
      <c r="AF78" s="6">
        <v>0</v>
      </c>
      <c r="AG78" s="6"/>
      <c r="AH78" s="6"/>
      <c r="AI78" s="6"/>
      <c r="AJ78" s="6"/>
      <c r="AK78" s="6"/>
      <c r="AL78" s="6"/>
      <c r="AM78" s="6">
        <v>0.45</v>
      </c>
      <c r="AN78" s="8">
        <f t="shared" si="2"/>
        <v>1518.45</v>
      </c>
      <c r="AO78" s="6"/>
      <c r="AP78" s="6">
        <v>-5.95</v>
      </c>
      <c r="AQ78" s="6">
        <v>-91.08</v>
      </c>
      <c r="AR78" s="6"/>
      <c r="AS78" s="6"/>
      <c r="AT78" s="6">
        <v>-0.59</v>
      </c>
      <c r="AU78" s="6"/>
      <c r="AV78" s="6">
        <v>0</v>
      </c>
      <c r="AW78" s="6"/>
      <c r="AX78" s="6"/>
      <c r="AY78" s="6"/>
      <c r="AZ78" s="6"/>
      <c r="BA78" s="6"/>
      <c r="BB78" s="6">
        <v>0</v>
      </c>
      <c r="BC78" s="6">
        <v>-65.27</v>
      </c>
      <c r="BD78" s="6">
        <v>-1.71</v>
      </c>
      <c r="BE78" s="6"/>
      <c r="BF78" s="6">
        <v>0</v>
      </c>
      <c r="BG78" s="6">
        <v>-113.85</v>
      </c>
      <c r="BH78" s="6">
        <v>0</v>
      </c>
      <c r="BI78" s="6"/>
      <c r="BJ78" s="6">
        <v>0</v>
      </c>
      <c r="BK78" s="6"/>
      <c r="BL78" s="11">
        <f t="shared" si="3"/>
        <v>-278.45</v>
      </c>
      <c r="BM78" s="12">
        <f t="shared" si="4"/>
        <v>1240</v>
      </c>
      <c r="BN78" s="13">
        <f t="shared" si="5"/>
        <v>126.5</v>
      </c>
      <c r="BO78" s="13">
        <f t="shared" si="6"/>
        <v>126.5</v>
      </c>
      <c r="BP78" s="13">
        <f t="shared" si="7"/>
        <v>42.166666666666664</v>
      </c>
      <c r="BQ78" s="13">
        <f t="shared" si="8"/>
        <v>113.85</v>
      </c>
      <c r="BR78" s="13">
        <f t="shared" si="9"/>
        <v>121.44</v>
      </c>
      <c r="BS78" s="13">
        <f t="shared" si="10"/>
        <v>589.04999999999995</v>
      </c>
      <c r="BT78" s="13">
        <f t="shared" si="11"/>
        <v>233.82</v>
      </c>
      <c r="BU78" s="13">
        <f t="shared" si="12"/>
        <v>100.87</v>
      </c>
      <c r="BV78" s="6">
        <f>SUMIFS('SEGURO DE VIDA'!E:E, 'SEGURO DE VIDA'!D:D, H78, 'SEGURO DE VIDA'!G:G, E78)</f>
        <v>13.71</v>
      </c>
      <c r="BW78" s="6">
        <f>SUMIFS(TREINAMENTOS!E:E, TREINAMENTOS!D:D, H78, TREINAMENTOS!G:G, E78)</f>
        <v>0</v>
      </c>
      <c r="BX78" s="6">
        <f>SUMIFS(EXAMES!E:E, EXAMES!D:D, H78, EXAMES!G:G, E78)</f>
        <v>0</v>
      </c>
      <c r="BY78" s="25">
        <f t="shared" si="13"/>
        <v>1467.9066666666668</v>
      </c>
      <c r="BZ78" s="1"/>
      <c r="CA78" s="1" t="s">
        <v>284</v>
      </c>
      <c r="CB78" s="13">
        <f t="shared" si="14"/>
        <v>100.87</v>
      </c>
      <c r="CC78" s="13">
        <f t="shared" si="15"/>
        <v>0</v>
      </c>
      <c r="CD78" s="13">
        <f>SUMIFS(ALIMENTAÇÃO!E:E, ALIMENTAÇÃO!D:D, H78, ALIMENTAÇÃO!G:G, E78)</f>
        <v>595</v>
      </c>
      <c r="CE78" s="6">
        <f>SUMIFS(TRANSPORTE!E:E, TRANSPORTE!D:D, H78, TRANSPORTE!G:G, E78)</f>
        <v>324.89999999999998</v>
      </c>
      <c r="CF78" s="6">
        <f>SUMIFS('PLANO DE SAÚDE'!E:E, 'PLANO DE SAÚDE'!D:D, H78, 'PLANO DE SAÚDE'!G:G, E78)</f>
        <v>167.85</v>
      </c>
      <c r="CG78" s="6">
        <f>SUMIFS('PLANO ODONTO'!E:E, 'PLANO ODONTO'!D:D, H78, 'PLANO ODONTO'!G:G, E78)</f>
        <v>0</v>
      </c>
      <c r="CH78" s="6">
        <f t="shared" si="16"/>
        <v>-66.97999999999999</v>
      </c>
      <c r="CI78" s="6">
        <f t="shared" si="17"/>
        <v>0</v>
      </c>
      <c r="CJ78" s="6">
        <f t="shared" si="18"/>
        <v>0</v>
      </c>
      <c r="CK78" s="6"/>
      <c r="CL78" s="6"/>
      <c r="CM78" s="6">
        <f t="shared" si="19"/>
        <v>0</v>
      </c>
      <c r="CN78" s="6">
        <v>1518.45</v>
      </c>
      <c r="CO78" s="1">
        <v>-278.45</v>
      </c>
      <c r="CP78" s="6">
        <v>1240</v>
      </c>
      <c r="CQ78" s="6">
        <v>1518</v>
      </c>
      <c r="CR78" s="1">
        <v>7.5</v>
      </c>
      <c r="CS78" s="6">
        <v>1518</v>
      </c>
      <c r="CT78" s="1">
        <v>121.44</v>
      </c>
      <c r="CU78" s="1">
        <v>910.8</v>
      </c>
    </row>
    <row r="79" spans="1:99" ht="13.8" hidden="1">
      <c r="A79" s="1" t="str">
        <f ca="1">IFERROR(__xludf.DUMMYFUNCTION("""COMPUTED_VALUE"""),"FELIPE VARGAS DE SOUZA")</f>
        <v>FELIPE VARGAS DE SOUZA</v>
      </c>
      <c r="B79" s="34"/>
      <c r="C79" s="34" t="str">
        <f t="shared" ca="1" si="0"/>
        <v>OK</v>
      </c>
      <c r="D79" s="2">
        <f t="shared" si="1"/>
        <v>2716.0501547200001</v>
      </c>
      <c r="E79" s="34">
        <v>45809</v>
      </c>
      <c r="F79" s="1" t="s">
        <v>145</v>
      </c>
      <c r="G79" s="1">
        <v>271</v>
      </c>
      <c r="H79" s="1" t="s">
        <v>285</v>
      </c>
      <c r="I79" s="1" t="s">
        <v>286</v>
      </c>
      <c r="J79" s="35">
        <v>44127</v>
      </c>
      <c r="K79" s="6">
        <v>2002.59</v>
      </c>
      <c r="L79" s="1" t="s">
        <v>182</v>
      </c>
      <c r="M79" s="6">
        <v>1068.05</v>
      </c>
      <c r="N79" s="6"/>
      <c r="O79" s="6">
        <v>0</v>
      </c>
      <c r="P79" s="6">
        <v>320.42</v>
      </c>
      <c r="Q79" s="6"/>
      <c r="R79" s="6"/>
      <c r="S79" s="6"/>
      <c r="T79" s="6">
        <v>0</v>
      </c>
      <c r="U79" s="6"/>
      <c r="V79" s="6"/>
      <c r="W79" s="6"/>
      <c r="X79" s="6"/>
      <c r="Y79" s="6">
        <v>0</v>
      </c>
      <c r="Z79" s="6"/>
      <c r="AA79" s="6"/>
      <c r="AB79" s="6"/>
      <c r="AC79" s="6"/>
      <c r="AD79" s="6">
        <v>173.45</v>
      </c>
      <c r="AE79" s="6">
        <v>0</v>
      </c>
      <c r="AF79" s="6">
        <v>43.36</v>
      </c>
      <c r="AG79" s="6"/>
      <c r="AH79" s="6"/>
      <c r="AI79" s="6"/>
      <c r="AJ79" s="6"/>
      <c r="AK79" s="6"/>
      <c r="AL79" s="6"/>
      <c r="AM79" s="6">
        <v>0.09</v>
      </c>
      <c r="AN79" s="8">
        <f t="shared" si="2"/>
        <v>1605.37</v>
      </c>
      <c r="AO79" s="6"/>
      <c r="AP79" s="6">
        <v>-2.7</v>
      </c>
      <c r="AQ79" s="6">
        <v>-64.08</v>
      </c>
      <c r="AR79" s="6"/>
      <c r="AS79" s="6"/>
      <c r="AT79" s="6">
        <v>-0.51</v>
      </c>
      <c r="AU79" s="6"/>
      <c r="AV79" s="6">
        <v>0</v>
      </c>
      <c r="AW79" s="6"/>
      <c r="AX79" s="6"/>
      <c r="AY79" s="6"/>
      <c r="AZ79" s="6"/>
      <c r="BA79" s="6"/>
      <c r="BB79" s="6">
        <v>0</v>
      </c>
      <c r="BC79" s="6">
        <v>0</v>
      </c>
      <c r="BD79" s="6">
        <v>-100.08</v>
      </c>
      <c r="BE79" s="6"/>
      <c r="BF79" s="6">
        <v>0</v>
      </c>
      <c r="BG79" s="6">
        <v>-163.4</v>
      </c>
      <c r="BH79" s="6">
        <v>0</v>
      </c>
      <c r="BI79" s="6"/>
      <c r="BJ79" s="6">
        <v>-303.60000000000002</v>
      </c>
      <c r="BK79" s="6"/>
      <c r="BL79" s="11">
        <f t="shared" si="3"/>
        <v>-634.37</v>
      </c>
      <c r="BM79" s="12">
        <f t="shared" si="4"/>
        <v>970.99999999999989</v>
      </c>
      <c r="BN79" s="13">
        <f t="shared" si="5"/>
        <v>166.88249999999999</v>
      </c>
      <c r="BO79" s="13">
        <f t="shared" si="6"/>
        <v>166.88249999999999</v>
      </c>
      <c r="BP79" s="13">
        <f t="shared" si="7"/>
        <v>55.627499999999998</v>
      </c>
      <c r="BQ79" s="13">
        <f t="shared" si="8"/>
        <v>142.66765472</v>
      </c>
      <c r="BR79" s="13">
        <f t="shared" si="9"/>
        <v>128.41999999999999</v>
      </c>
      <c r="BS79" s="13">
        <f t="shared" si="10"/>
        <v>267.3</v>
      </c>
      <c r="BT79" s="13">
        <f t="shared" si="11"/>
        <v>24.120000000000005</v>
      </c>
      <c r="BU79" s="13">
        <f t="shared" si="12"/>
        <v>145.07</v>
      </c>
      <c r="BV79" s="6">
        <f>SUMIFS('SEGURO DE VIDA'!E:E, 'SEGURO DE VIDA'!D:D, H79, 'SEGURO DE VIDA'!G:G, E79)</f>
        <v>13.71</v>
      </c>
      <c r="BW79" s="6">
        <f>SUMIFS(TREINAMENTOS!E:E, TREINAMENTOS!D:D, H79, TREINAMENTOS!G:G, E79)</f>
        <v>0</v>
      </c>
      <c r="BX79" s="6">
        <f>SUMIFS(EXAMES!E:E, EXAMES!D:D, H79, EXAMES!G:G, E79)</f>
        <v>0</v>
      </c>
      <c r="BY79" s="25">
        <f t="shared" si="13"/>
        <v>1110.68015472</v>
      </c>
      <c r="BZ79" s="1"/>
      <c r="CA79" s="1" t="s">
        <v>285</v>
      </c>
      <c r="CB79" s="13">
        <f t="shared" si="14"/>
        <v>145.07</v>
      </c>
      <c r="CC79" s="13">
        <f t="shared" si="15"/>
        <v>0</v>
      </c>
      <c r="CD79" s="13">
        <f>SUMIFS(ALIMENTAÇÃO!E:E, ALIMENTAÇÃO!D:D, H79, ALIMENTAÇÃO!G:G, E79)</f>
        <v>270</v>
      </c>
      <c r="CE79" s="6">
        <f>SUMIFS(TRANSPORTE!E:E, TRANSPORTE!D:D, H79, TRANSPORTE!G:G, E79)</f>
        <v>88.2</v>
      </c>
      <c r="CF79" s="6">
        <f>SUMIFS('PLANO DE SAÚDE'!E:E, 'PLANO DE SAÚDE'!D:D, H79, 'PLANO DE SAÚDE'!G:G, E79)</f>
        <v>245.15</v>
      </c>
      <c r="CG79" s="6">
        <f>SUMIFS('PLANO ODONTO'!E:E, 'PLANO ODONTO'!D:D, H79, 'PLANO ODONTO'!G:G, E79)</f>
        <v>0</v>
      </c>
      <c r="CH79" s="6">
        <f t="shared" si="16"/>
        <v>-100.08</v>
      </c>
      <c r="CI79" s="6">
        <f t="shared" si="17"/>
        <v>-303.60000000000002</v>
      </c>
      <c r="CJ79" s="6">
        <f t="shared" si="18"/>
        <v>0</v>
      </c>
      <c r="CK79" s="6"/>
      <c r="CL79" s="6"/>
      <c r="CM79" s="6">
        <f t="shared" si="19"/>
        <v>0</v>
      </c>
      <c r="CN79" s="6">
        <v>1605.37</v>
      </c>
      <c r="CO79" s="1">
        <v>-634.37</v>
      </c>
      <c r="CP79" s="1">
        <v>971</v>
      </c>
      <c r="CQ79" s="6">
        <v>1605.28</v>
      </c>
      <c r="CR79" s="1">
        <v>8.8873999999999995</v>
      </c>
      <c r="CS79" s="6">
        <v>1605.28</v>
      </c>
      <c r="CT79" s="1">
        <v>128.41999999999999</v>
      </c>
      <c r="CU79" s="1">
        <v>998.08</v>
      </c>
    </row>
    <row r="80" spans="1:99" ht="13.8" hidden="1">
      <c r="A80" s="1" t="str">
        <f ca="1">IFERROR(__xludf.DUMMYFUNCTION("""COMPUTED_VALUE"""),"FERNANDA GIOIA GONÇALVES VAZ")</f>
        <v>FERNANDA GIOIA GONÇALVES VAZ</v>
      </c>
      <c r="B80" s="34"/>
      <c r="C80" s="34" t="str">
        <f t="shared" ca="1" si="0"/>
        <v>OK</v>
      </c>
      <c r="D80" s="2">
        <f t="shared" si="1"/>
        <v>1377.7433333333333</v>
      </c>
      <c r="E80" s="34">
        <v>45809</v>
      </c>
      <c r="F80" s="1" t="s">
        <v>145</v>
      </c>
      <c r="G80" s="1">
        <v>3543</v>
      </c>
      <c r="H80" s="1" t="s">
        <v>287</v>
      </c>
      <c r="I80" s="1" t="s">
        <v>165</v>
      </c>
      <c r="J80" s="38">
        <v>45824</v>
      </c>
      <c r="K80" s="6">
        <v>750</v>
      </c>
      <c r="L80" s="1"/>
      <c r="M80" s="6">
        <v>375</v>
      </c>
      <c r="N80" s="6"/>
      <c r="O80" s="6">
        <v>0</v>
      </c>
      <c r="P80" s="6">
        <v>0</v>
      </c>
      <c r="Q80" s="6"/>
      <c r="R80" s="6"/>
      <c r="S80" s="6"/>
      <c r="T80" s="6">
        <v>0</v>
      </c>
      <c r="U80" s="6"/>
      <c r="V80" s="6"/>
      <c r="W80" s="6"/>
      <c r="X80" s="6"/>
      <c r="Y80" s="6">
        <v>0</v>
      </c>
      <c r="Z80" s="6"/>
      <c r="AA80" s="6"/>
      <c r="AB80" s="6"/>
      <c r="AC80" s="6"/>
      <c r="AD80" s="6">
        <v>0</v>
      </c>
      <c r="AE80" s="6">
        <v>0</v>
      </c>
      <c r="AF80" s="6">
        <v>0</v>
      </c>
      <c r="AG80" s="6"/>
      <c r="AH80" s="6"/>
      <c r="AI80" s="6"/>
      <c r="AJ80" s="6"/>
      <c r="AK80" s="6"/>
      <c r="AL80" s="6"/>
      <c r="AM80" s="6">
        <v>0.8</v>
      </c>
      <c r="AN80" s="8">
        <f t="shared" si="2"/>
        <v>375.8</v>
      </c>
      <c r="AO80" s="6"/>
      <c r="AP80" s="6">
        <v>-1.8</v>
      </c>
      <c r="AQ80" s="6">
        <v>0</v>
      </c>
      <c r="AR80" s="6"/>
      <c r="AS80" s="6"/>
      <c r="AT80" s="6">
        <v>0</v>
      </c>
      <c r="AU80" s="6"/>
      <c r="AV80" s="6">
        <v>0</v>
      </c>
      <c r="AW80" s="6"/>
      <c r="AX80" s="6"/>
      <c r="AY80" s="6"/>
      <c r="AZ80" s="6"/>
      <c r="BA80" s="6"/>
      <c r="BB80" s="6">
        <v>0</v>
      </c>
      <c r="BC80" s="6">
        <v>0</v>
      </c>
      <c r="BD80" s="6">
        <v>0</v>
      </c>
      <c r="BE80" s="6"/>
      <c r="BF80" s="6">
        <v>0</v>
      </c>
      <c r="BG80" s="6">
        <v>0</v>
      </c>
      <c r="BH80" s="6">
        <v>0</v>
      </c>
      <c r="BI80" s="6"/>
      <c r="BJ80" s="6">
        <v>0</v>
      </c>
      <c r="BK80" s="6"/>
      <c r="BL80" s="11">
        <f t="shared" si="3"/>
        <v>-1.8</v>
      </c>
      <c r="BM80" s="12">
        <f t="shared" si="4"/>
        <v>374</v>
      </c>
      <c r="BN80" s="13">
        <f t="shared" si="5"/>
        <v>62.5</v>
      </c>
      <c r="BO80" s="13">
        <f t="shared" si="6"/>
        <v>62.5</v>
      </c>
      <c r="BP80" s="13">
        <f t="shared" si="7"/>
        <v>20.833333333333332</v>
      </c>
      <c r="BQ80" s="13">
        <f t="shared" si="8"/>
        <v>0</v>
      </c>
      <c r="BR80" s="13">
        <f t="shared" si="9"/>
        <v>0</v>
      </c>
      <c r="BS80" s="13">
        <f t="shared" si="10"/>
        <v>103.2</v>
      </c>
      <c r="BT80" s="13">
        <f t="shared" si="11"/>
        <v>153.89999999999998</v>
      </c>
      <c r="BU80" s="13">
        <f t="shared" si="12"/>
        <v>0</v>
      </c>
      <c r="BV80" s="6">
        <f>SUMIFS('SEGURO DE VIDA'!E:E, 'SEGURO DE VIDA'!D:D, H80, 'SEGURO DE VIDA'!G:G, E80)</f>
        <v>0</v>
      </c>
      <c r="BW80" s="6">
        <f>SUMIFS(TREINAMENTOS!E:E, TREINAMENTOS!D:D, H80, TREINAMENTOS!G:G, E80)</f>
        <v>0</v>
      </c>
      <c r="BX80" s="6">
        <f>SUMIFS(EXAMES!E:E, EXAMES!D:D, H80, EXAMES!G:G, E80)</f>
        <v>599.01</v>
      </c>
      <c r="BY80" s="25">
        <f t="shared" si="13"/>
        <v>1001.9433333333334</v>
      </c>
      <c r="BZ80" s="1"/>
      <c r="CA80" s="1" t="s">
        <v>288</v>
      </c>
      <c r="CB80" s="13">
        <f t="shared" si="14"/>
        <v>0</v>
      </c>
      <c r="CC80" s="13">
        <f t="shared" si="15"/>
        <v>0</v>
      </c>
      <c r="CD80" s="13">
        <f>SUMIFS(ALIMENTAÇÃO!E:E, ALIMENTAÇÃO!D:D, H80, ALIMENTAÇÃO!G:G, E80)</f>
        <v>105</v>
      </c>
      <c r="CE80" s="6">
        <f>SUMIFS(TRANSPORTE!E:E, TRANSPORTE!D:D, H80, TRANSPORTE!G:G, E80)</f>
        <v>153.89999999999998</v>
      </c>
      <c r="CF80" s="6">
        <f>SUMIFS('PLANO DE SAÚDE'!E:E, 'PLANO DE SAÚDE'!D:D, H80, 'PLANO DE SAÚDE'!G:G, E80)</f>
        <v>0</v>
      </c>
      <c r="CG80" s="6">
        <f>SUMIFS('PLANO ODONTO'!E:E, 'PLANO ODONTO'!D:D, H80, 'PLANO ODONTO'!G:G, E80)</f>
        <v>0</v>
      </c>
      <c r="CH80" s="6">
        <f t="shared" si="16"/>
        <v>0</v>
      </c>
      <c r="CI80" s="6">
        <f t="shared" si="17"/>
        <v>0</v>
      </c>
      <c r="CJ80" s="6">
        <f t="shared" si="18"/>
        <v>0</v>
      </c>
      <c r="CK80" s="6"/>
      <c r="CL80" s="6"/>
      <c r="CM80" s="6">
        <f t="shared" si="19"/>
        <v>0</v>
      </c>
      <c r="CN80" s="1">
        <v>375.8</v>
      </c>
      <c r="CO80" s="1">
        <v>-1.8</v>
      </c>
      <c r="CP80" s="1">
        <v>374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</row>
    <row r="81" spans="1:99" ht="13.8" hidden="1">
      <c r="A81" s="1" t="str">
        <f ca="1">IFERROR(__xludf.DUMMYFUNCTION("""COMPUTED_VALUE"""),"FERNANDO MENDONÇA FERNANDES")</f>
        <v>FERNANDO MENDONÇA FERNANDES</v>
      </c>
      <c r="B81" s="34"/>
      <c r="C81" s="34" t="str">
        <f t="shared" ca="1" si="0"/>
        <v>OK</v>
      </c>
      <c r="D81" s="2">
        <f t="shared" si="1"/>
        <v>4037.9777777777781</v>
      </c>
      <c r="E81" s="34">
        <v>45809</v>
      </c>
      <c r="F81" s="1" t="s">
        <v>145</v>
      </c>
      <c r="G81" s="1">
        <v>3458</v>
      </c>
      <c r="H81" s="1" t="s">
        <v>289</v>
      </c>
      <c r="I81" s="1" t="s">
        <v>290</v>
      </c>
      <c r="J81" s="38">
        <v>45505</v>
      </c>
      <c r="K81" s="6">
        <v>2200</v>
      </c>
      <c r="L81" s="1"/>
      <c r="M81" s="6">
        <v>2200</v>
      </c>
      <c r="N81" s="6"/>
      <c r="O81" s="6">
        <v>0</v>
      </c>
      <c r="P81" s="6">
        <v>0</v>
      </c>
      <c r="Q81" s="6"/>
      <c r="R81" s="6"/>
      <c r="S81" s="6"/>
      <c r="T81" s="6">
        <v>0</v>
      </c>
      <c r="U81" s="6"/>
      <c r="V81" s="6"/>
      <c r="W81" s="6"/>
      <c r="X81" s="6"/>
      <c r="Y81" s="6">
        <v>0</v>
      </c>
      <c r="Z81" s="6"/>
      <c r="AA81" s="6"/>
      <c r="AB81" s="6"/>
      <c r="AC81" s="6"/>
      <c r="AD81" s="6">
        <v>0</v>
      </c>
      <c r="AE81" s="6">
        <v>0</v>
      </c>
      <c r="AF81" s="6">
        <v>0</v>
      </c>
      <c r="AG81" s="6"/>
      <c r="AH81" s="6"/>
      <c r="AI81" s="6"/>
      <c r="AJ81" s="6"/>
      <c r="AK81" s="6"/>
      <c r="AL81" s="6"/>
      <c r="AM81" s="6">
        <v>7.0000000000000007E-2</v>
      </c>
      <c r="AN81" s="8">
        <f t="shared" si="2"/>
        <v>2200.0700000000002</v>
      </c>
      <c r="AO81" s="6"/>
      <c r="AP81" s="6">
        <v>-6.65</v>
      </c>
      <c r="AQ81" s="6">
        <v>-132</v>
      </c>
      <c r="AR81" s="6"/>
      <c r="AS81" s="6"/>
      <c r="AT81" s="6">
        <v>-0.89</v>
      </c>
      <c r="AU81" s="6"/>
      <c r="AV81" s="6">
        <v>-14</v>
      </c>
      <c r="AW81" s="6"/>
      <c r="AX81" s="6"/>
      <c r="AY81" s="6"/>
      <c r="AZ81" s="6"/>
      <c r="BA81" s="6"/>
      <c r="BB81" s="6">
        <v>0</v>
      </c>
      <c r="BC81" s="6">
        <v>-13.41</v>
      </c>
      <c r="BD81" s="6">
        <v>-2</v>
      </c>
      <c r="BE81" s="6"/>
      <c r="BF81" s="6">
        <v>-125.89</v>
      </c>
      <c r="BG81" s="6">
        <v>-175.23</v>
      </c>
      <c r="BH81" s="6">
        <v>0</v>
      </c>
      <c r="BI81" s="6"/>
      <c r="BJ81" s="6">
        <v>0</v>
      </c>
      <c r="BK81" s="6"/>
      <c r="BL81" s="11">
        <f t="shared" si="3"/>
        <v>-470.06999999999994</v>
      </c>
      <c r="BM81" s="12">
        <f t="shared" si="4"/>
        <v>1730.0000000000002</v>
      </c>
      <c r="BN81" s="13">
        <f t="shared" si="5"/>
        <v>183.33333333333334</v>
      </c>
      <c r="BO81" s="13">
        <f t="shared" si="6"/>
        <v>183.33333333333334</v>
      </c>
      <c r="BP81" s="13">
        <f t="shared" si="7"/>
        <v>61.111111111111114</v>
      </c>
      <c r="BQ81" s="13">
        <f t="shared" si="8"/>
        <v>175.23</v>
      </c>
      <c r="BR81" s="13">
        <f t="shared" si="9"/>
        <v>176</v>
      </c>
      <c r="BS81" s="13">
        <f t="shared" si="10"/>
        <v>658.35</v>
      </c>
      <c r="BT81" s="13">
        <f t="shared" si="11"/>
        <v>192.89999999999998</v>
      </c>
      <c r="BU81" s="13">
        <f t="shared" si="12"/>
        <v>193.94</v>
      </c>
      <c r="BV81" s="6">
        <f>SUMIFS('SEGURO DE VIDA'!E:E, 'SEGURO DE VIDA'!D:D, H81, 'SEGURO DE VIDA'!G:G, E81)</f>
        <v>13.71</v>
      </c>
      <c r="BW81" s="6">
        <f>SUMIFS(TREINAMENTOS!E:E, TREINAMENTOS!D:D, H81, TREINAMENTOS!G:G, E81)</f>
        <v>0</v>
      </c>
      <c r="BX81" s="6">
        <f>SUMIFS(EXAMES!E:E, EXAMES!D:D, H81, EXAMES!G:G, E81)</f>
        <v>0</v>
      </c>
      <c r="BY81" s="25">
        <f t="shared" si="13"/>
        <v>1837.9077777777779</v>
      </c>
      <c r="BZ81" s="1"/>
      <c r="CA81" s="1" t="s">
        <v>289</v>
      </c>
      <c r="CB81" s="13">
        <f t="shared" si="14"/>
        <v>193.94</v>
      </c>
      <c r="CC81" s="13">
        <f t="shared" si="15"/>
        <v>0</v>
      </c>
      <c r="CD81" s="13">
        <f>SUMIFS(ALIMENTAÇÃO!E:E, ALIMENTAÇÃO!D:D, H81, ALIMENTAÇÃO!G:G, E81)</f>
        <v>665</v>
      </c>
      <c r="CE81" s="6">
        <f>SUMIFS(TRANSPORTE!E:E, TRANSPORTE!D:D, H81, TRANSPORTE!G:G, E81)</f>
        <v>324.89999999999998</v>
      </c>
      <c r="CF81" s="6">
        <f>SUMIFS('PLANO DE SAÚDE'!E:E, 'PLANO DE SAÚDE'!D:D, H81, 'PLANO DE SAÚDE'!G:G, E81)</f>
        <v>209.35</v>
      </c>
      <c r="CG81" s="6">
        <f>SUMIFS('PLANO ODONTO'!E:E, 'PLANO ODONTO'!D:D, H81, 'PLANO ODONTO'!G:G, E81)</f>
        <v>14</v>
      </c>
      <c r="CH81" s="6">
        <f t="shared" si="16"/>
        <v>-15.41</v>
      </c>
      <c r="CI81" s="6">
        <f t="shared" si="17"/>
        <v>0</v>
      </c>
      <c r="CJ81" s="6">
        <f t="shared" si="18"/>
        <v>0</v>
      </c>
      <c r="CK81" s="6"/>
      <c r="CL81" s="6"/>
      <c r="CM81" s="6">
        <f t="shared" si="19"/>
        <v>-14</v>
      </c>
      <c r="CN81" s="6">
        <v>2200.0700000000002</v>
      </c>
      <c r="CO81" s="1">
        <v>-470.07</v>
      </c>
      <c r="CP81" s="6">
        <v>1730</v>
      </c>
      <c r="CQ81" s="6">
        <v>2200</v>
      </c>
      <c r="CR81" s="1">
        <v>7.9649999999999999</v>
      </c>
      <c r="CS81" s="6">
        <v>2200</v>
      </c>
      <c r="CT81" s="1">
        <v>176</v>
      </c>
      <c r="CU81" s="6">
        <v>1592.8</v>
      </c>
    </row>
    <row r="82" spans="1:99" ht="13.8" hidden="1">
      <c r="A82" s="1" t="str">
        <f ca="1">IFERROR(__xludf.DUMMYFUNCTION("""COMPUTED_VALUE"""),"FERNANDO PAIVA SILVA DE SOUZA")</f>
        <v>FERNANDO PAIVA SILVA DE SOUZA</v>
      </c>
      <c r="B82" s="34"/>
      <c r="C82" s="34" t="str">
        <f t="shared" ca="1" si="0"/>
        <v>OK</v>
      </c>
      <c r="D82" s="2">
        <f t="shared" si="1"/>
        <v>710.94222222222231</v>
      </c>
      <c r="E82" s="34">
        <v>45809</v>
      </c>
      <c r="F82" s="1" t="s">
        <v>145</v>
      </c>
      <c r="G82" s="1">
        <v>3556</v>
      </c>
      <c r="H82" s="1" t="s">
        <v>291</v>
      </c>
      <c r="I82" s="1" t="s">
        <v>292</v>
      </c>
      <c r="J82" s="38">
        <v>45831</v>
      </c>
      <c r="K82" s="6">
        <v>950</v>
      </c>
      <c r="L82" s="1"/>
      <c r="M82" s="6">
        <v>253.33</v>
      </c>
      <c r="N82" s="6"/>
      <c r="O82" s="6">
        <v>0</v>
      </c>
      <c r="P82" s="6">
        <v>0</v>
      </c>
      <c r="Q82" s="6"/>
      <c r="R82" s="6"/>
      <c r="S82" s="6"/>
      <c r="T82" s="6">
        <v>0</v>
      </c>
      <c r="U82" s="6"/>
      <c r="V82" s="6"/>
      <c r="W82" s="6"/>
      <c r="X82" s="6"/>
      <c r="Y82" s="6">
        <v>0</v>
      </c>
      <c r="Z82" s="6"/>
      <c r="AA82" s="6"/>
      <c r="AB82" s="6"/>
      <c r="AC82" s="6"/>
      <c r="AD82" s="6">
        <v>0</v>
      </c>
      <c r="AE82" s="6">
        <v>0</v>
      </c>
      <c r="AF82" s="6">
        <v>0</v>
      </c>
      <c r="AG82" s="6"/>
      <c r="AH82" s="6"/>
      <c r="AI82" s="6"/>
      <c r="AJ82" s="6"/>
      <c r="AK82" s="6"/>
      <c r="AL82" s="6"/>
      <c r="AM82" s="6">
        <v>0.77</v>
      </c>
      <c r="AN82" s="8">
        <f t="shared" si="2"/>
        <v>254.10000000000002</v>
      </c>
      <c r="AO82" s="6"/>
      <c r="AP82" s="6">
        <v>-2.1</v>
      </c>
      <c r="AQ82" s="6">
        <v>0</v>
      </c>
      <c r="AR82" s="6"/>
      <c r="AS82" s="6"/>
      <c r="AT82" s="6">
        <v>0</v>
      </c>
      <c r="AU82" s="6"/>
      <c r="AV82" s="6">
        <v>0</v>
      </c>
      <c r="AW82" s="6"/>
      <c r="AX82" s="6"/>
      <c r="AY82" s="6"/>
      <c r="AZ82" s="6"/>
      <c r="BA82" s="6"/>
      <c r="BB82" s="6">
        <v>0</v>
      </c>
      <c r="BC82" s="6">
        <v>0</v>
      </c>
      <c r="BD82" s="6">
        <v>0</v>
      </c>
      <c r="BE82" s="6"/>
      <c r="BF82" s="6">
        <v>0</v>
      </c>
      <c r="BG82" s="6">
        <v>0</v>
      </c>
      <c r="BH82" s="6">
        <v>0</v>
      </c>
      <c r="BI82" s="6"/>
      <c r="BJ82" s="6">
        <v>0</v>
      </c>
      <c r="BK82" s="6"/>
      <c r="BL82" s="11">
        <f t="shared" si="3"/>
        <v>-2.1</v>
      </c>
      <c r="BM82" s="12">
        <f t="shared" si="4"/>
        <v>252.00000000000003</v>
      </c>
      <c r="BN82" s="13">
        <f t="shared" si="5"/>
        <v>79.166666666666671</v>
      </c>
      <c r="BO82" s="13">
        <f t="shared" si="6"/>
        <v>79.166666666666671</v>
      </c>
      <c r="BP82" s="13">
        <f t="shared" si="7"/>
        <v>26.388888888888889</v>
      </c>
      <c r="BQ82" s="13">
        <f t="shared" si="8"/>
        <v>0</v>
      </c>
      <c r="BR82" s="13">
        <f t="shared" si="9"/>
        <v>0</v>
      </c>
      <c r="BS82" s="13">
        <f t="shared" si="10"/>
        <v>207.9</v>
      </c>
      <c r="BT82" s="13">
        <f t="shared" si="11"/>
        <v>17.100000000000001</v>
      </c>
      <c r="BU82" s="13">
        <f t="shared" si="12"/>
        <v>0</v>
      </c>
      <c r="BV82" s="6">
        <f>SUMIFS('SEGURO DE VIDA'!E:E, 'SEGURO DE VIDA'!D:D, H82, 'SEGURO DE VIDA'!G:G, E82)</f>
        <v>0</v>
      </c>
      <c r="BW82" s="6">
        <f>SUMIFS(TREINAMENTOS!E:E, TREINAMENTOS!D:D, H82, TREINAMENTOS!G:G, E82)</f>
        <v>0</v>
      </c>
      <c r="BX82" s="6">
        <f>SUMIFS(EXAMES!E:E, EXAMES!D:D, H82, EXAMES!G:G, E82)</f>
        <v>47.12</v>
      </c>
      <c r="BY82" s="25">
        <f t="shared" si="13"/>
        <v>456.84222222222229</v>
      </c>
      <c r="BZ82" s="1"/>
      <c r="CA82" s="1" t="s">
        <v>293</v>
      </c>
      <c r="CB82" s="13">
        <f t="shared" si="14"/>
        <v>0</v>
      </c>
      <c r="CC82" s="13">
        <f t="shared" si="15"/>
        <v>0</v>
      </c>
      <c r="CD82" s="13">
        <f>SUMIFS(ALIMENTAÇÃO!E:E, ALIMENTAÇÃO!D:D, H82, ALIMENTAÇÃO!G:G, E82)</f>
        <v>210</v>
      </c>
      <c r="CE82" s="6">
        <f>SUMIFS(TRANSPORTE!E:E, TRANSPORTE!D:D, H82, TRANSPORTE!G:G, E82)</f>
        <v>17.100000000000001</v>
      </c>
      <c r="CF82" s="6">
        <f>SUMIFS('PLANO DE SAÚDE'!E:E, 'PLANO DE SAÚDE'!D:D, H82, 'PLANO DE SAÚDE'!G:G, E82)</f>
        <v>0</v>
      </c>
      <c r="CG82" s="6">
        <f>SUMIFS('PLANO ODONTO'!E:E, 'PLANO ODONTO'!D:D, H82, 'PLANO ODONTO'!G:G, E82)</f>
        <v>0</v>
      </c>
      <c r="CH82" s="6">
        <f t="shared" si="16"/>
        <v>0</v>
      </c>
      <c r="CI82" s="6">
        <f t="shared" si="17"/>
        <v>0</v>
      </c>
      <c r="CJ82" s="6">
        <f t="shared" si="18"/>
        <v>0</v>
      </c>
      <c r="CK82" s="6"/>
      <c r="CL82" s="6"/>
      <c r="CM82" s="6">
        <f t="shared" si="19"/>
        <v>0</v>
      </c>
      <c r="CN82" s="1">
        <v>254.1</v>
      </c>
      <c r="CO82" s="1">
        <v>-2.1</v>
      </c>
      <c r="CP82" s="1">
        <v>252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</row>
    <row r="83" spans="1:99" ht="13.8" hidden="1">
      <c r="A83" s="1" t="str">
        <f ca="1">IFERROR(__xludf.DUMMYFUNCTION("""COMPUTED_VALUE"""),"FILIPE DE SOUSA BOLONINI")</f>
        <v>FILIPE DE SOUSA BOLONINI</v>
      </c>
      <c r="B83" s="34"/>
      <c r="C83" s="34" t="str">
        <f t="shared" ca="1" si="0"/>
        <v>OK</v>
      </c>
      <c r="D83" s="2">
        <f t="shared" si="1"/>
        <v>866.44222222222231</v>
      </c>
      <c r="E83" s="34">
        <v>45809</v>
      </c>
      <c r="F83" s="1" t="s">
        <v>145</v>
      </c>
      <c r="G83" s="1">
        <v>3557</v>
      </c>
      <c r="H83" s="1" t="s">
        <v>294</v>
      </c>
      <c r="I83" s="1" t="s">
        <v>295</v>
      </c>
      <c r="J83" s="38">
        <v>45831</v>
      </c>
      <c r="K83" s="6">
        <v>950</v>
      </c>
      <c r="L83" s="1"/>
      <c r="M83" s="6">
        <v>253.33</v>
      </c>
      <c r="N83" s="6"/>
      <c r="O83" s="6">
        <v>0</v>
      </c>
      <c r="P83" s="6">
        <v>0</v>
      </c>
      <c r="Q83" s="6"/>
      <c r="R83" s="6"/>
      <c r="S83" s="6"/>
      <c r="T83" s="6">
        <v>0</v>
      </c>
      <c r="U83" s="6"/>
      <c r="V83" s="6"/>
      <c r="W83" s="6"/>
      <c r="X83" s="6"/>
      <c r="Y83" s="6">
        <v>0</v>
      </c>
      <c r="Z83" s="6"/>
      <c r="AA83" s="6"/>
      <c r="AB83" s="6"/>
      <c r="AC83" s="6"/>
      <c r="AD83" s="6">
        <v>0</v>
      </c>
      <c r="AE83" s="6">
        <v>0</v>
      </c>
      <c r="AF83" s="6">
        <v>0</v>
      </c>
      <c r="AG83" s="6"/>
      <c r="AH83" s="6"/>
      <c r="AI83" s="6"/>
      <c r="AJ83" s="6"/>
      <c r="AK83" s="6"/>
      <c r="AL83" s="6"/>
      <c r="AM83" s="6">
        <v>0.77</v>
      </c>
      <c r="AN83" s="8">
        <f t="shared" si="2"/>
        <v>254.10000000000002</v>
      </c>
      <c r="AO83" s="6"/>
      <c r="AP83" s="6">
        <v>-2.1</v>
      </c>
      <c r="AQ83" s="6">
        <v>0</v>
      </c>
      <c r="AR83" s="6"/>
      <c r="AS83" s="6"/>
      <c r="AT83" s="6">
        <v>0</v>
      </c>
      <c r="AU83" s="6"/>
      <c r="AV83" s="6">
        <v>0</v>
      </c>
      <c r="AW83" s="6"/>
      <c r="AX83" s="6"/>
      <c r="AY83" s="6"/>
      <c r="AZ83" s="6"/>
      <c r="BA83" s="6"/>
      <c r="BB83" s="6">
        <v>0</v>
      </c>
      <c r="BC83" s="6">
        <v>0</v>
      </c>
      <c r="BD83" s="6">
        <v>0</v>
      </c>
      <c r="BE83" s="6"/>
      <c r="BF83" s="6">
        <v>0</v>
      </c>
      <c r="BG83" s="6">
        <v>0</v>
      </c>
      <c r="BH83" s="6">
        <v>0</v>
      </c>
      <c r="BI83" s="6"/>
      <c r="BJ83" s="6">
        <v>0</v>
      </c>
      <c r="BK83" s="6"/>
      <c r="BL83" s="11">
        <f t="shared" si="3"/>
        <v>-2.1</v>
      </c>
      <c r="BM83" s="12">
        <f t="shared" si="4"/>
        <v>252.00000000000003</v>
      </c>
      <c r="BN83" s="13">
        <f t="shared" si="5"/>
        <v>79.166666666666671</v>
      </c>
      <c r="BO83" s="13">
        <f t="shared" si="6"/>
        <v>79.166666666666671</v>
      </c>
      <c r="BP83" s="13">
        <f t="shared" si="7"/>
        <v>26.388888888888889</v>
      </c>
      <c r="BQ83" s="13">
        <f t="shared" si="8"/>
        <v>0</v>
      </c>
      <c r="BR83" s="13">
        <f t="shared" si="9"/>
        <v>0</v>
      </c>
      <c r="BS83" s="13">
        <f t="shared" si="10"/>
        <v>207.9</v>
      </c>
      <c r="BT83" s="13">
        <f t="shared" si="11"/>
        <v>172.6</v>
      </c>
      <c r="BU83" s="13">
        <f t="shared" si="12"/>
        <v>0</v>
      </c>
      <c r="BV83" s="6">
        <f>SUMIFS('SEGURO DE VIDA'!E:E, 'SEGURO DE VIDA'!D:D, H83, 'SEGURO DE VIDA'!G:G, E83)</f>
        <v>0</v>
      </c>
      <c r="BW83" s="6">
        <f>SUMIFS(TREINAMENTOS!E:E, TREINAMENTOS!D:D, H83, TREINAMENTOS!G:G, E83)</f>
        <v>0</v>
      </c>
      <c r="BX83" s="6">
        <f>SUMIFS(EXAMES!E:E, EXAMES!D:D, H83, EXAMES!G:G, E83)</f>
        <v>47.12</v>
      </c>
      <c r="BY83" s="25">
        <f t="shared" si="13"/>
        <v>612.34222222222229</v>
      </c>
      <c r="BZ83" s="1"/>
      <c r="CA83" s="1" t="s">
        <v>296</v>
      </c>
      <c r="CB83" s="13">
        <f t="shared" si="14"/>
        <v>0</v>
      </c>
      <c r="CC83" s="13">
        <f t="shared" si="15"/>
        <v>0</v>
      </c>
      <c r="CD83" s="13">
        <f>SUMIFS(ALIMENTAÇÃO!E:E, ALIMENTAÇÃO!D:D, H83, ALIMENTAÇÃO!G:G, E83)</f>
        <v>210</v>
      </c>
      <c r="CE83" s="6">
        <f>SUMIFS(TRANSPORTE!E:E, TRANSPORTE!D:D, H83, TRANSPORTE!G:G, E83)</f>
        <v>172.6</v>
      </c>
      <c r="CF83" s="6">
        <f>SUMIFS('PLANO DE SAÚDE'!E:E, 'PLANO DE SAÚDE'!D:D, H83, 'PLANO DE SAÚDE'!G:G, E83)</f>
        <v>0</v>
      </c>
      <c r="CG83" s="6">
        <f>SUMIFS('PLANO ODONTO'!E:E, 'PLANO ODONTO'!D:D, H83, 'PLANO ODONTO'!G:G, E83)</f>
        <v>0</v>
      </c>
      <c r="CH83" s="6">
        <f t="shared" si="16"/>
        <v>0</v>
      </c>
      <c r="CI83" s="6">
        <f t="shared" si="17"/>
        <v>0</v>
      </c>
      <c r="CJ83" s="6">
        <f t="shared" si="18"/>
        <v>0</v>
      </c>
      <c r="CK83" s="6"/>
      <c r="CL83" s="6"/>
      <c r="CM83" s="6">
        <f t="shared" si="19"/>
        <v>0</v>
      </c>
      <c r="CN83" s="1">
        <v>254.1</v>
      </c>
      <c r="CO83" s="1">
        <v>-2.1</v>
      </c>
      <c r="CP83" s="1">
        <v>252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</row>
    <row r="84" spans="1:99" ht="13.8" hidden="1">
      <c r="A84" s="1" t="str">
        <f ca="1">IFERROR(__xludf.DUMMYFUNCTION("""COMPUTED_VALUE"""),"FILIPE FERREIRA AGRA DE ARAUJO")</f>
        <v>FILIPE FERREIRA AGRA DE ARAUJO</v>
      </c>
      <c r="B84" s="34"/>
      <c r="C84" s="34" t="str">
        <f t="shared" ca="1" si="0"/>
        <v>OK</v>
      </c>
      <c r="D84" s="2">
        <f t="shared" si="1"/>
        <v>5817.4822692355556</v>
      </c>
      <c r="E84" s="34">
        <v>45809</v>
      </c>
      <c r="F84" s="1" t="s">
        <v>145</v>
      </c>
      <c r="G84" s="1">
        <v>190</v>
      </c>
      <c r="H84" s="1" t="s">
        <v>297</v>
      </c>
      <c r="I84" s="1" t="s">
        <v>298</v>
      </c>
      <c r="J84" s="38">
        <v>42248</v>
      </c>
      <c r="K84" s="6">
        <v>3791.24</v>
      </c>
      <c r="L84" s="1"/>
      <c r="M84" s="6">
        <v>3791.24</v>
      </c>
      <c r="N84" s="6"/>
      <c r="O84" s="6">
        <v>0</v>
      </c>
      <c r="P84" s="6">
        <v>0</v>
      </c>
      <c r="Q84" s="6"/>
      <c r="R84" s="6"/>
      <c r="S84" s="6"/>
      <c r="T84" s="6">
        <v>0</v>
      </c>
      <c r="U84" s="6"/>
      <c r="V84" s="6"/>
      <c r="W84" s="6"/>
      <c r="X84" s="6"/>
      <c r="Y84" s="6">
        <v>0</v>
      </c>
      <c r="Z84" s="6"/>
      <c r="AA84" s="6"/>
      <c r="AB84" s="6"/>
      <c r="AC84" s="6"/>
      <c r="AD84" s="6">
        <v>0</v>
      </c>
      <c r="AE84" s="6">
        <v>0</v>
      </c>
      <c r="AF84" s="6">
        <v>0</v>
      </c>
      <c r="AG84" s="6"/>
      <c r="AH84" s="6"/>
      <c r="AI84" s="6"/>
      <c r="AJ84" s="6"/>
      <c r="AK84" s="6"/>
      <c r="AL84" s="6"/>
      <c r="AM84" s="6">
        <v>0.01</v>
      </c>
      <c r="AN84" s="8">
        <f t="shared" si="2"/>
        <v>3791.25</v>
      </c>
      <c r="AO84" s="6"/>
      <c r="AP84" s="6">
        <v>-6.3</v>
      </c>
      <c r="AQ84" s="6">
        <v>0</v>
      </c>
      <c r="AR84" s="6"/>
      <c r="AS84" s="6"/>
      <c r="AT84" s="6">
        <v>-0.96</v>
      </c>
      <c r="AU84" s="6"/>
      <c r="AV84" s="6">
        <v>-14</v>
      </c>
      <c r="AW84" s="6"/>
      <c r="AX84" s="6"/>
      <c r="AY84" s="6">
        <v>-37.909999999999997</v>
      </c>
      <c r="AZ84" s="6"/>
      <c r="BA84" s="6"/>
      <c r="BB84" s="6">
        <v>0</v>
      </c>
      <c r="BC84" s="6">
        <v>-34.549999999999997</v>
      </c>
      <c r="BD84" s="6">
        <v>-442.73</v>
      </c>
      <c r="BE84" s="6"/>
      <c r="BF84" s="6">
        <v>0</v>
      </c>
      <c r="BG84" s="6">
        <v>-348.35</v>
      </c>
      <c r="BH84" s="6">
        <v>-83.45</v>
      </c>
      <c r="BI84" s="6"/>
      <c r="BJ84" s="6">
        <v>0</v>
      </c>
      <c r="BK84" s="6"/>
      <c r="BL84" s="11">
        <f t="shared" si="3"/>
        <v>-968.25000000000011</v>
      </c>
      <c r="BM84" s="12">
        <f t="shared" si="4"/>
        <v>2823</v>
      </c>
      <c r="BN84" s="13">
        <f t="shared" si="5"/>
        <v>315.93666666666667</v>
      </c>
      <c r="BO84" s="13">
        <f t="shared" si="6"/>
        <v>315.93666666666667</v>
      </c>
      <c r="BP84" s="13">
        <f t="shared" si="7"/>
        <v>105.31222222222222</v>
      </c>
      <c r="BQ84" s="13">
        <f t="shared" si="8"/>
        <v>348.34671367999999</v>
      </c>
      <c r="BR84" s="13">
        <f t="shared" si="9"/>
        <v>303.29000000000002</v>
      </c>
      <c r="BS84" s="13">
        <f t="shared" si="10"/>
        <v>623.70000000000005</v>
      </c>
      <c r="BT84" s="13">
        <f t="shared" si="11"/>
        <v>0</v>
      </c>
      <c r="BU84" s="13">
        <f t="shared" si="12"/>
        <v>0</v>
      </c>
      <c r="BV84" s="6">
        <f>SUMIFS('SEGURO DE VIDA'!E:E, 'SEGURO DE VIDA'!D:D, H84, 'SEGURO DE VIDA'!G:G, E84)</f>
        <v>13.71</v>
      </c>
      <c r="BW84" s="6">
        <f>SUMIFS(TREINAMENTOS!E:E, TREINAMENTOS!D:D, H84, TREINAMENTOS!G:G, E84)</f>
        <v>0</v>
      </c>
      <c r="BX84" s="6">
        <f>SUMIFS(EXAMES!E:E, EXAMES!D:D, H84, EXAMES!G:G, E84)</f>
        <v>0</v>
      </c>
      <c r="BY84" s="25">
        <f t="shared" si="13"/>
        <v>2026.2322692355556</v>
      </c>
      <c r="BZ84" s="1"/>
      <c r="CA84" s="1" t="s">
        <v>297</v>
      </c>
      <c r="CB84" s="13">
        <f t="shared" si="14"/>
        <v>0</v>
      </c>
      <c r="CC84" s="13">
        <f t="shared" si="15"/>
        <v>0</v>
      </c>
      <c r="CD84" s="13">
        <f>SUMIFS(ALIMENTAÇÃO!E:E, ALIMENTAÇÃO!D:D, H84, ALIMENTAÇÃO!G:G, E84)</f>
        <v>630</v>
      </c>
      <c r="CE84" s="6">
        <f>SUMIFS(TRANSPORTE!E:E, TRANSPORTE!D:D, H84, TRANSPORTE!G:G, E84)</f>
        <v>0</v>
      </c>
      <c r="CF84" s="6">
        <f>SUMIFS('PLANO DE SAÚDE'!E:E, 'PLANO DE SAÚDE'!D:D, H84, 'PLANO DE SAÚDE'!G:G, E84)</f>
        <v>439.38</v>
      </c>
      <c r="CG84" s="6">
        <f>SUMIFS('PLANO ODONTO'!E:E, 'PLANO ODONTO'!D:D, H84, 'PLANO ODONTO'!G:G, E84)</f>
        <v>14</v>
      </c>
      <c r="CH84" s="6">
        <f t="shared" si="16"/>
        <v>-477.28000000000003</v>
      </c>
      <c r="CI84" s="6">
        <f t="shared" si="17"/>
        <v>0</v>
      </c>
      <c r="CJ84" s="6">
        <f t="shared" si="18"/>
        <v>0</v>
      </c>
      <c r="CK84" s="6"/>
      <c r="CL84" s="6"/>
      <c r="CM84" s="6">
        <f t="shared" si="19"/>
        <v>-14</v>
      </c>
      <c r="CN84" s="6">
        <v>3791.25</v>
      </c>
      <c r="CO84" s="6">
        <v>-968.25</v>
      </c>
      <c r="CP84" s="6">
        <v>2823</v>
      </c>
      <c r="CQ84" s="6">
        <v>3791.24</v>
      </c>
      <c r="CR84" s="6">
        <v>9.1882000000000001</v>
      </c>
      <c r="CS84" s="6">
        <v>3791.24</v>
      </c>
      <c r="CT84" s="6">
        <v>303.29000000000002</v>
      </c>
      <c r="CU84" s="6">
        <v>3184.04</v>
      </c>
    </row>
    <row r="85" spans="1:99" ht="13.8" hidden="1">
      <c r="A85" s="1" t="str">
        <f ca="1">IFERROR(__xludf.DUMMYFUNCTION("""COMPUTED_VALUE"""),"FLAVIANO DE ALMEIDA DOS SANTOS")</f>
        <v>FLAVIANO DE ALMEIDA DOS SANTOS</v>
      </c>
      <c r="B85" s="34"/>
      <c r="C85" s="34" t="str">
        <f t="shared" ca="1" si="0"/>
        <v>OK</v>
      </c>
      <c r="D85" s="2">
        <f t="shared" si="1"/>
        <v>1792.6777777777779</v>
      </c>
      <c r="E85" s="34">
        <v>45809</v>
      </c>
      <c r="F85" s="1" t="s">
        <v>145</v>
      </c>
      <c r="G85" s="1">
        <v>3503</v>
      </c>
      <c r="H85" s="1" t="s">
        <v>299</v>
      </c>
      <c r="I85" s="1" t="s">
        <v>300</v>
      </c>
      <c r="J85" s="38">
        <v>45677</v>
      </c>
      <c r="K85" s="6">
        <v>850</v>
      </c>
      <c r="L85" s="1"/>
      <c r="M85" s="6">
        <v>850</v>
      </c>
      <c r="N85" s="6"/>
      <c r="O85" s="6">
        <v>0</v>
      </c>
      <c r="P85" s="6">
        <v>0</v>
      </c>
      <c r="Q85" s="6"/>
      <c r="R85" s="6"/>
      <c r="S85" s="6"/>
      <c r="T85" s="6">
        <v>0</v>
      </c>
      <c r="U85" s="6"/>
      <c r="V85" s="6"/>
      <c r="W85" s="6"/>
      <c r="X85" s="6"/>
      <c r="Y85" s="6">
        <v>0</v>
      </c>
      <c r="Z85" s="6"/>
      <c r="AA85" s="6"/>
      <c r="AB85" s="6"/>
      <c r="AC85" s="6"/>
      <c r="AD85" s="6">
        <v>0</v>
      </c>
      <c r="AE85" s="6">
        <v>0</v>
      </c>
      <c r="AF85" s="6">
        <v>0</v>
      </c>
      <c r="AG85" s="6"/>
      <c r="AH85" s="6"/>
      <c r="AI85" s="6"/>
      <c r="AJ85" s="6"/>
      <c r="AK85" s="6"/>
      <c r="AL85" s="6"/>
      <c r="AM85" s="6">
        <v>0.6</v>
      </c>
      <c r="AN85" s="8">
        <f t="shared" si="2"/>
        <v>850.6</v>
      </c>
      <c r="AO85" s="6"/>
      <c r="AP85" s="6">
        <v>-5.7</v>
      </c>
      <c r="AQ85" s="6">
        <v>0</v>
      </c>
      <c r="AR85" s="6"/>
      <c r="AS85" s="6"/>
      <c r="AT85" s="6">
        <v>-0.9</v>
      </c>
      <c r="AU85" s="6"/>
      <c r="AV85" s="6">
        <v>-14</v>
      </c>
      <c r="AW85" s="6"/>
      <c r="AX85" s="6"/>
      <c r="AY85" s="6"/>
      <c r="AZ85" s="6"/>
      <c r="BA85" s="6"/>
      <c r="BB85" s="6">
        <v>0</v>
      </c>
      <c r="BC85" s="6">
        <v>0</v>
      </c>
      <c r="BD85" s="6">
        <v>0</v>
      </c>
      <c r="BE85" s="6"/>
      <c r="BF85" s="6">
        <v>0</v>
      </c>
      <c r="BG85" s="6">
        <v>0</v>
      </c>
      <c r="BH85" s="6">
        <v>0</v>
      </c>
      <c r="BI85" s="6"/>
      <c r="BJ85" s="6">
        <v>0</v>
      </c>
      <c r="BK85" s="6"/>
      <c r="BL85" s="11">
        <f t="shared" si="3"/>
        <v>-20.6</v>
      </c>
      <c r="BM85" s="12">
        <f t="shared" si="4"/>
        <v>830</v>
      </c>
      <c r="BN85" s="13">
        <f t="shared" si="5"/>
        <v>70.833333333333329</v>
      </c>
      <c r="BO85" s="13">
        <f t="shared" si="6"/>
        <v>70.833333333333329</v>
      </c>
      <c r="BP85" s="13">
        <f t="shared" si="7"/>
        <v>23.611111111111111</v>
      </c>
      <c r="BQ85" s="13">
        <f t="shared" si="8"/>
        <v>0</v>
      </c>
      <c r="BR85" s="13">
        <f t="shared" si="9"/>
        <v>0</v>
      </c>
      <c r="BS85" s="13">
        <f t="shared" si="10"/>
        <v>564.29999999999995</v>
      </c>
      <c r="BT85" s="13">
        <f t="shared" si="11"/>
        <v>186.2</v>
      </c>
      <c r="BU85" s="13">
        <f t="shared" si="12"/>
        <v>12.59</v>
      </c>
      <c r="BV85" s="6">
        <f>SUMIFS('SEGURO DE VIDA'!E:E, 'SEGURO DE VIDA'!D:D, H85, 'SEGURO DE VIDA'!G:G, E85)</f>
        <v>13.71</v>
      </c>
      <c r="BW85" s="6">
        <f>SUMIFS(TREINAMENTOS!E:E, TREINAMENTOS!D:D, H85, TREINAMENTOS!G:G, E85)</f>
        <v>0</v>
      </c>
      <c r="BX85" s="6">
        <f>SUMIFS(EXAMES!E:E, EXAMES!D:D, H85, EXAMES!G:G, E85)</f>
        <v>0</v>
      </c>
      <c r="BY85" s="25">
        <f t="shared" si="13"/>
        <v>942.0777777777779</v>
      </c>
      <c r="BZ85" s="1"/>
      <c r="CA85" s="1" t="s">
        <v>301</v>
      </c>
      <c r="CB85" s="13">
        <f t="shared" si="14"/>
        <v>0</v>
      </c>
      <c r="CC85" s="13">
        <f t="shared" si="15"/>
        <v>12.59</v>
      </c>
      <c r="CD85" s="13">
        <f>SUMIFS(ALIMENTAÇÃO!E:E, ALIMENTAÇÃO!D:D, H85, ALIMENTAÇÃO!G:G, E85)</f>
        <v>570</v>
      </c>
      <c r="CE85" s="6">
        <f>SUMIFS(TRANSPORTE!E:E, TRANSPORTE!D:D, H85, TRANSPORTE!G:G, E85)</f>
        <v>186.2</v>
      </c>
      <c r="CF85" s="6">
        <f>SUMIFS('PLANO DE SAÚDE'!E:E, 'PLANO DE SAÚDE'!D:D, H85, 'PLANO DE SAÚDE'!G:G, E85)</f>
        <v>0</v>
      </c>
      <c r="CG85" s="6">
        <f>SUMIFS('PLANO ODONTO'!E:E, 'PLANO ODONTO'!D:D, H85, 'PLANO ODONTO'!G:G, E85)</f>
        <v>26.59</v>
      </c>
      <c r="CH85" s="6">
        <f t="shared" si="16"/>
        <v>0</v>
      </c>
      <c r="CI85" s="6">
        <f t="shared" si="17"/>
        <v>0</v>
      </c>
      <c r="CJ85" s="6">
        <f t="shared" si="18"/>
        <v>0</v>
      </c>
      <c r="CK85" s="6"/>
      <c r="CL85" s="6"/>
      <c r="CM85" s="6">
        <f t="shared" si="19"/>
        <v>-14</v>
      </c>
      <c r="CN85" s="1">
        <v>850.6</v>
      </c>
      <c r="CO85" s="1">
        <v>-20.6</v>
      </c>
      <c r="CP85" s="1">
        <v>830</v>
      </c>
      <c r="CQ85" s="1">
        <v>0</v>
      </c>
      <c r="CR85" s="1">
        <v>0</v>
      </c>
      <c r="CS85" s="1">
        <v>0</v>
      </c>
      <c r="CT85" s="1">
        <v>0</v>
      </c>
      <c r="CU85" s="1">
        <v>242.8</v>
      </c>
    </row>
    <row r="86" spans="1:99" ht="13.8" hidden="1">
      <c r="A86" s="1" t="str">
        <f ca="1">IFERROR(__xludf.DUMMYFUNCTION("""COMPUTED_VALUE"""),"FRANCISCO DA SILVA ALVES")</f>
        <v>FRANCISCO DA SILVA ALVES</v>
      </c>
      <c r="B86" s="34"/>
      <c r="C86" s="34" t="str">
        <f t="shared" ca="1" si="0"/>
        <v>OK</v>
      </c>
      <c r="D86" s="2">
        <f t="shared" si="1"/>
        <v>3495.7292711111113</v>
      </c>
      <c r="E86" s="34">
        <v>45809</v>
      </c>
      <c r="F86" s="1" t="s">
        <v>145</v>
      </c>
      <c r="G86" s="1">
        <v>3477</v>
      </c>
      <c r="H86" s="1" t="s">
        <v>302</v>
      </c>
      <c r="I86" s="1" t="s">
        <v>151</v>
      </c>
      <c r="J86" s="35">
        <v>45593</v>
      </c>
      <c r="K86" s="6">
        <v>1600</v>
      </c>
      <c r="L86" s="1"/>
      <c r="M86" s="6">
        <v>1600</v>
      </c>
      <c r="N86" s="6"/>
      <c r="O86" s="6">
        <v>0</v>
      </c>
      <c r="P86" s="6">
        <v>480</v>
      </c>
      <c r="Q86" s="6"/>
      <c r="R86" s="6"/>
      <c r="S86" s="6"/>
      <c r="T86" s="6">
        <v>0</v>
      </c>
      <c r="U86" s="6"/>
      <c r="V86" s="6"/>
      <c r="W86" s="6"/>
      <c r="X86" s="6"/>
      <c r="Y86" s="6">
        <v>0</v>
      </c>
      <c r="Z86" s="6"/>
      <c r="AA86" s="6"/>
      <c r="AB86" s="6"/>
      <c r="AC86" s="6"/>
      <c r="AD86" s="6">
        <v>0</v>
      </c>
      <c r="AE86" s="6">
        <v>0</v>
      </c>
      <c r="AF86" s="6">
        <v>0</v>
      </c>
      <c r="AG86" s="6"/>
      <c r="AH86" s="6"/>
      <c r="AI86" s="6"/>
      <c r="AJ86" s="6"/>
      <c r="AK86" s="6"/>
      <c r="AL86" s="6"/>
      <c r="AM86" s="6">
        <v>0.85</v>
      </c>
      <c r="AN86" s="8">
        <f t="shared" si="2"/>
        <v>2080.85</v>
      </c>
      <c r="AO86" s="6"/>
      <c r="AP86" s="6">
        <v>-6.65</v>
      </c>
      <c r="AQ86" s="6">
        <v>0</v>
      </c>
      <c r="AR86" s="6"/>
      <c r="AS86" s="6"/>
      <c r="AT86" s="6">
        <v>-7.0000000000000007E-2</v>
      </c>
      <c r="AU86" s="6"/>
      <c r="AV86" s="6">
        <v>-14</v>
      </c>
      <c r="AW86" s="6"/>
      <c r="AX86" s="6"/>
      <c r="AY86" s="6"/>
      <c r="AZ86" s="6"/>
      <c r="BA86" s="6"/>
      <c r="BB86" s="6">
        <v>0</v>
      </c>
      <c r="BC86" s="6">
        <v>0</v>
      </c>
      <c r="BD86" s="6">
        <v>-1.7</v>
      </c>
      <c r="BE86" s="6"/>
      <c r="BF86" s="6">
        <v>0</v>
      </c>
      <c r="BG86" s="6">
        <v>-164.43</v>
      </c>
      <c r="BH86" s="6">
        <v>0</v>
      </c>
      <c r="BI86" s="6"/>
      <c r="BJ86" s="6">
        <v>0</v>
      </c>
      <c r="BK86" s="6"/>
      <c r="BL86" s="11">
        <f t="shared" si="3"/>
        <v>-186.85</v>
      </c>
      <c r="BM86" s="12">
        <f t="shared" si="4"/>
        <v>1894</v>
      </c>
      <c r="BN86" s="13">
        <f t="shared" si="5"/>
        <v>133.33333333333334</v>
      </c>
      <c r="BO86" s="13">
        <f t="shared" si="6"/>
        <v>133.33333333333334</v>
      </c>
      <c r="BP86" s="13">
        <f t="shared" si="7"/>
        <v>44.44444444444445</v>
      </c>
      <c r="BQ86" s="13">
        <f t="shared" si="8"/>
        <v>164.42815999999999</v>
      </c>
      <c r="BR86" s="13">
        <f t="shared" si="9"/>
        <v>166.4</v>
      </c>
      <c r="BS86" s="13">
        <f t="shared" si="10"/>
        <v>658.35</v>
      </c>
      <c r="BT86" s="13">
        <f t="shared" si="11"/>
        <v>0</v>
      </c>
      <c r="BU86" s="13">
        <f t="shared" si="12"/>
        <v>100.88</v>
      </c>
      <c r="BV86" s="6">
        <f>SUMIFS('SEGURO DE VIDA'!E:E, 'SEGURO DE VIDA'!D:D, H86, 'SEGURO DE VIDA'!G:G, E86)</f>
        <v>13.71</v>
      </c>
      <c r="BW86" s="6">
        <f>SUMIFS(TREINAMENTOS!E:E, TREINAMENTOS!D:D, H86, TREINAMENTOS!G:G, E86)</f>
        <v>0</v>
      </c>
      <c r="BX86" s="6">
        <f>SUMIFS(EXAMES!E:E, EXAMES!D:D, H86, EXAMES!G:G, E86)</f>
        <v>0</v>
      </c>
      <c r="BY86" s="25">
        <f t="shared" si="13"/>
        <v>1414.8792711111114</v>
      </c>
      <c r="BZ86" s="1"/>
      <c r="CA86" s="1" t="s">
        <v>302</v>
      </c>
      <c r="CB86" s="13">
        <f t="shared" si="14"/>
        <v>100.88</v>
      </c>
      <c r="CC86" s="13">
        <f t="shared" si="15"/>
        <v>0</v>
      </c>
      <c r="CD86" s="13">
        <f>SUMIFS(ALIMENTAÇÃO!E:E, ALIMENTAÇÃO!D:D, H86, ALIMENTAÇÃO!G:G, E86)</f>
        <v>665</v>
      </c>
      <c r="CE86" s="6">
        <f>SUMIFS(TRANSPORTE!E:E, TRANSPORTE!D:D, H86, TRANSPORTE!G:G, E86)</f>
        <v>0</v>
      </c>
      <c r="CF86" s="6">
        <f>SUMIFS('PLANO DE SAÚDE'!E:E, 'PLANO DE SAÚDE'!D:D, H86, 'PLANO DE SAÚDE'!G:G, E86)</f>
        <v>102.58</v>
      </c>
      <c r="CG86" s="6">
        <f>SUMIFS('PLANO ODONTO'!E:E, 'PLANO ODONTO'!D:D, H86, 'PLANO ODONTO'!G:G, E86)</f>
        <v>14</v>
      </c>
      <c r="CH86" s="6">
        <f t="shared" si="16"/>
        <v>-1.7</v>
      </c>
      <c r="CI86" s="6">
        <f t="shared" si="17"/>
        <v>0</v>
      </c>
      <c r="CJ86" s="6">
        <f t="shared" si="18"/>
        <v>0</v>
      </c>
      <c r="CK86" s="6"/>
      <c r="CL86" s="6"/>
      <c r="CM86" s="6">
        <f t="shared" si="19"/>
        <v>-14</v>
      </c>
      <c r="CN86" s="6">
        <v>2080.85</v>
      </c>
      <c r="CO86" s="1">
        <v>-186.85</v>
      </c>
      <c r="CP86" s="6">
        <v>1894</v>
      </c>
      <c r="CQ86" s="6">
        <v>2080</v>
      </c>
      <c r="CR86" s="1">
        <v>7.9051999999999998</v>
      </c>
      <c r="CS86" s="6">
        <v>2080</v>
      </c>
      <c r="CT86" s="1">
        <v>166.4</v>
      </c>
      <c r="CU86" s="6">
        <v>1472.8</v>
      </c>
    </row>
    <row r="87" spans="1:99" ht="13.8" hidden="1">
      <c r="A87" s="1" t="str">
        <f ca="1">IFERROR(__xludf.DUMMYFUNCTION("""COMPUTED_VALUE"""),"FREDERICO TAVARES GOMES DA CUNHA")</f>
        <v>FREDERICO TAVARES GOMES DA CUNHA</v>
      </c>
      <c r="B87" s="34"/>
      <c r="C87" s="34" t="str">
        <f t="shared" ca="1" si="0"/>
        <v>OK</v>
      </c>
      <c r="D87" s="2">
        <f t="shared" si="1"/>
        <v>1688.8599444444444</v>
      </c>
      <c r="E87" s="34">
        <v>45809</v>
      </c>
      <c r="F87" s="1" t="s">
        <v>145</v>
      </c>
      <c r="G87" s="1">
        <v>3542</v>
      </c>
      <c r="H87" s="1" t="s">
        <v>303</v>
      </c>
      <c r="I87" s="1" t="s">
        <v>304</v>
      </c>
      <c r="J87" s="38">
        <v>45824</v>
      </c>
      <c r="K87" s="6">
        <v>1069.48</v>
      </c>
      <c r="L87" s="1"/>
      <c r="M87" s="6">
        <v>534.74</v>
      </c>
      <c r="N87" s="6"/>
      <c r="O87" s="6">
        <v>0</v>
      </c>
      <c r="P87" s="6">
        <v>0</v>
      </c>
      <c r="Q87" s="6"/>
      <c r="R87" s="6"/>
      <c r="S87" s="6"/>
      <c r="T87" s="6">
        <v>0</v>
      </c>
      <c r="U87" s="6"/>
      <c r="V87" s="6"/>
      <c r="W87" s="6"/>
      <c r="X87" s="6"/>
      <c r="Y87" s="6">
        <v>0</v>
      </c>
      <c r="Z87" s="6"/>
      <c r="AA87" s="6"/>
      <c r="AB87" s="6"/>
      <c r="AC87" s="6"/>
      <c r="AD87" s="6">
        <v>0</v>
      </c>
      <c r="AE87" s="6">
        <v>0</v>
      </c>
      <c r="AF87" s="6">
        <v>0</v>
      </c>
      <c r="AG87" s="6"/>
      <c r="AH87" s="6"/>
      <c r="AI87" s="6"/>
      <c r="AJ87" s="6"/>
      <c r="AK87" s="6"/>
      <c r="AL87" s="6"/>
      <c r="AM87" s="6">
        <v>0.51</v>
      </c>
      <c r="AN87" s="8">
        <f t="shared" si="2"/>
        <v>535.25</v>
      </c>
      <c r="AO87" s="6"/>
      <c r="AP87" s="6">
        <v>-3.15</v>
      </c>
      <c r="AQ87" s="6">
        <v>0</v>
      </c>
      <c r="AR87" s="6"/>
      <c r="AS87" s="6"/>
      <c r="AT87" s="6">
        <v>0</v>
      </c>
      <c r="AU87" s="6"/>
      <c r="AV87" s="6">
        <v>0</v>
      </c>
      <c r="AW87" s="6"/>
      <c r="AX87" s="6"/>
      <c r="AY87" s="6"/>
      <c r="AZ87" s="6"/>
      <c r="BA87" s="6"/>
      <c r="BB87" s="6">
        <v>0</v>
      </c>
      <c r="BC87" s="6">
        <v>0</v>
      </c>
      <c r="BD87" s="6">
        <v>0</v>
      </c>
      <c r="BE87" s="6"/>
      <c r="BF87" s="6">
        <v>0</v>
      </c>
      <c r="BG87" s="6">
        <v>-40.1</v>
      </c>
      <c r="BH87" s="6">
        <v>0</v>
      </c>
      <c r="BI87" s="6"/>
      <c r="BJ87" s="6">
        <v>0</v>
      </c>
      <c r="BK87" s="6"/>
      <c r="BL87" s="11">
        <f t="shared" si="3"/>
        <v>-43.25</v>
      </c>
      <c r="BM87" s="12">
        <f t="shared" si="4"/>
        <v>492</v>
      </c>
      <c r="BN87" s="13">
        <f t="shared" si="5"/>
        <v>89.123333333333335</v>
      </c>
      <c r="BO87" s="13">
        <f t="shared" si="6"/>
        <v>89.123333333333335</v>
      </c>
      <c r="BP87" s="13">
        <f t="shared" si="7"/>
        <v>29.707777777777778</v>
      </c>
      <c r="BQ87" s="13">
        <f t="shared" si="8"/>
        <v>40.105499999999999</v>
      </c>
      <c r="BR87" s="13">
        <f t="shared" si="9"/>
        <v>10.69</v>
      </c>
      <c r="BS87" s="13">
        <f t="shared" si="10"/>
        <v>-3.15</v>
      </c>
      <c r="BT87" s="13">
        <f t="shared" si="11"/>
        <v>0</v>
      </c>
      <c r="BU87" s="13">
        <f t="shared" si="12"/>
        <v>0</v>
      </c>
      <c r="BV87" s="6">
        <f>SUMIFS('SEGURO DE VIDA'!E:E, 'SEGURO DE VIDA'!D:D, H87, 'SEGURO DE VIDA'!G:G, E87)</f>
        <v>0</v>
      </c>
      <c r="BW87" s="6">
        <f>SUMIFS(TREINAMENTOS!E:E, TREINAMENTOS!D:D, H87, TREINAMENTOS!G:G, E87)</f>
        <v>299</v>
      </c>
      <c r="BX87" s="6">
        <f>SUMIFS(EXAMES!E:E, EXAMES!D:D, H87, EXAMES!G:G, E87)</f>
        <v>599.01</v>
      </c>
      <c r="BY87" s="25">
        <f t="shared" si="13"/>
        <v>1153.6099444444444</v>
      </c>
      <c r="BZ87" s="1"/>
      <c r="CA87" s="1" t="s">
        <v>303</v>
      </c>
      <c r="CB87" s="13">
        <f t="shared" si="14"/>
        <v>0</v>
      </c>
      <c r="CC87" s="13">
        <f t="shared" si="15"/>
        <v>0</v>
      </c>
      <c r="CD87" s="13">
        <f>SUMIFS(ALIMENTAÇÃO!E:E, ALIMENTAÇÃO!D:D, H87, ALIMENTAÇÃO!G:G, E87)</f>
        <v>0</v>
      </c>
      <c r="CE87" s="6">
        <f>SUMIFS(TRANSPORTE!E:E, TRANSPORTE!D:D, H87, TRANSPORTE!G:G, E87)</f>
        <v>0</v>
      </c>
      <c r="CF87" s="6">
        <f>SUMIFS('PLANO DE SAÚDE'!E:E, 'PLANO DE SAÚDE'!D:D, H87, 'PLANO DE SAÚDE'!G:G, E87)</f>
        <v>0</v>
      </c>
      <c r="CG87" s="6">
        <f>SUMIFS('PLANO ODONTO'!E:E, 'PLANO ODONTO'!D:D, H87, 'PLANO ODONTO'!G:G, E87)</f>
        <v>0</v>
      </c>
      <c r="CH87" s="6">
        <f t="shared" si="16"/>
        <v>0</v>
      </c>
      <c r="CI87" s="6">
        <f t="shared" si="17"/>
        <v>0</v>
      </c>
      <c r="CJ87" s="6">
        <f t="shared" si="18"/>
        <v>0</v>
      </c>
      <c r="CK87" s="6"/>
      <c r="CL87" s="6"/>
      <c r="CM87" s="6">
        <f t="shared" si="19"/>
        <v>0</v>
      </c>
      <c r="CN87" s="1">
        <v>535.25</v>
      </c>
      <c r="CO87" s="1">
        <v>-43.25</v>
      </c>
      <c r="CP87" s="1">
        <v>492</v>
      </c>
      <c r="CQ87" s="1">
        <v>534.74</v>
      </c>
      <c r="CR87" s="1">
        <v>7.5</v>
      </c>
      <c r="CS87" s="1">
        <v>534.74</v>
      </c>
      <c r="CT87" s="1">
        <v>10.69</v>
      </c>
      <c r="CU87" s="1">
        <v>0</v>
      </c>
    </row>
    <row r="88" spans="1:99" ht="13.8" hidden="1">
      <c r="A88" s="34" t="str">
        <f ca="1">IFERROR(__xludf.DUMMYFUNCTION("""COMPUTED_VALUE"""),"GABRIEL CARVALHO PEREIRA")</f>
        <v>GABRIEL CARVALHO PEREIRA</v>
      </c>
      <c r="B88" s="34"/>
      <c r="C88" s="34" t="str">
        <f t="shared" ca="1" si="0"/>
        <v>OK</v>
      </c>
      <c r="D88" s="2">
        <f t="shared" si="1"/>
        <v>4160.3830073355557</v>
      </c>
      <c r="E88" s="34">
        <v>45809</v>
      </c>
      <c r="F88" s="1" t="s">
        <v>145</v>
      </c>
      <c r="G88" s="1">
        <v>3520</v>
      </c>
      <c r="H88" s="1" t="s">
        <v>305</v>
      </c>
      <c r="I88" s="1" t="s">
        <v>151</v>
      </c>
      <c r="J88" s="38">
        <v>45740</v>
      </c>
      <c r="K88" s="6">
        <v>1700</v>
      </c>
      <c r="L88" s="1"/>
      <c r="M88" s="6">
        <v>1700</v>
      </c>
      <c r="N88" s="6"/>
      <c r="O88" s="6">
        <v>0</v>
      </c>
      <c r="P88" s="6">
        <v>510</v>
      </c>
      <c r="Q88" s="6"/>
      <c r="R88" s="6"/>
      <c r="S88" s="6"/>
      <c r="T88" s="6">
        <v>0</v>
      </c>
      <c r="U88" s="6"/>
      <c r="V88" s="6"/>
      <c r="W88" s="6"/>
      <c r="X88" s="6"/>
      <c r="Y88" s="6">
        <v>0</v>
      </c>
      <c r="Z88" s="6"/>
      <c r="AA88" s="6"/>
      <c r="AB88" s="6"/>
      <c r="AC88" s="6"/>
      <c r="AD88" s="6">
        <v>146.41</v>
      </c>
      <c r="AE88" s="6">
        <v>190.06</v>
      </c>
      <c r="AF88" s="6">
        <v>84.12</v>
      </c>
      <c r="AG88" s="6"/>
      <c r="AH88" s="6"/>
      <c r="AI88" s="6"/>
      <c r="AJ88" s="6"/>
      <c r="AK88" s="6"/>
      <c r="AL88" s="6"/>
      <c r="AM88" s="6">
        <v>0.61</v>
      </c>
      <c r="AN88" s="8">
        <f t="shared" si="2"/>
        <v>2631.2</v>
      </c>
      <c r="AO88" s="6"/>
      <c r="AP88" s="6">
        <v>-5.7</v>
      </c>
      <c r="AQ88" s="6">
        <v>0</v>
      </c>
      <c r="AR88" s="6"/>
      <c r="AS88" s="6"/>
      <c r="AT88" s="6">
        <v>-0.52</v>
      </c>
      <c r="AU88" s="6"/>
      <c r="AV88" s="6">
        <v>0</v>
      </c>
      <c r="AW88" s="6"/>
      <c r="AX88" s="6"/>
      <c r="AY88" s="6"/>
      <c r="AZ88" s="6"/>
      <c r="BA88" s="6"/>
      <c r="BB88" s="6">
        <v>0</v>
      </c>
      <c r="BC88" s="6">
        <v>0</v>
      </c>
      <c r="BD88" s="6">
        <v>0</v>
      </c>
      <c r="BE88" s="6"/>
      <c r="BF88" s="6">
        <v>0</v>
      </c>
      <c r="BG88" s="6">
        <v>-213.98</v>
      </c>
      <c r="BH88" s="6">
        <v>0</v>
      </c>
      <c r="BI88" s="6"/>
      <c r="BJ88" s="6">
        <v>0</v>
      </c>
      <c r="BK88" s="6"/>
      <c r="BL88" s="11">
        <f t="shared" si="3"/>
        <v>-220.2</v>
      </c>
      <c r="BM88" s="12">
        <f t="shared" si="4"/>
        <v>2411</v>
      </c>
      <c r="BN88" s="13">
        <f t="shared" si="5"/>
        <v>141.66666666666666</v>
      </c>
      <c r="BO88" s="13">
        <f t="shared" si="6"/>
        <v>141.66666666666666</v>
      </c>
      <c r="BP88" s="13">
        <f t="shared" si="7"/>
        <v>47.222222222222221</v>
      </c>
      <c r="BQ88" s="13">
        <f t="shared" si="8"/>
        <v>213.97745178</v>
      </c>
      <c r="BR88" s="13">
        <f t="shared" si="9"/>
        <v>210.44</v>
      </c>
      <c r="BS88" s="13">
        <f t="shared" si="10"/>
        <v>564.29999999999995</v>
      </c>
      <c r="BT88" s="13">
        <f t="shared" si="11"/>
        <v>186.2</v>
      </c>
      <c r="BU88" s="13">
        <f t="shared" si="12"/>
        <v>0</v>
      </c>
      <c r="BV88" s="6">
        <f>SUMIFS('SEGURO DE VIDA'!E:E, 'SEGURO DE VIDA'!D:D, H88, 'SEGURO DE VIDA'!G:G, E88)</f>
        <v>13.71</v>
      </c>
      <c r="BW88" s="6">
        <f>SUMIFS(TREINAMENTOS!E:E, TREINAMENTOS!D:D, H88, TREINAMENTOS!G:G, E88)</f>
        <v>0</v>
      </c>
      <c r="BX88" s="6">
        <f>SUMIFS(EXAMES!E:E, EXAMES!D:D, H88, EXAMES!G:G, E88)</f>
        <v>10</v>
      </c>
      <c r="BY88" s="25">
        <f t="shared" si="13"/>
        <v>1529.1830073355557</v>
      </c>
      <c r="BZ88" s="1"/>
      <c r="CA88" s="1" t="s">
        <v>306</v>
      </c>
      <c r="CB88" s="13">
        <f t="shared" si="14"/>
        <v>0</v>
      </c>
      <c r="CC88" s="13">
        <f t="shared" si="15"/>
        <v>0</v>
      </c>
      <c r="CD88" s="13">
        <f>SUMIFS(ALIMENTAÇÃO!E:E, ALIMENTAÇÃO!D:D, H88, ALIMENTAÇÃO!G:G, E88)</f>
        <v>570</v>
      </c>
      <c r="CE88" s="6">
        <f>SUMIFS(TRANSPORTE!E:E, TRANSPORTE!D:D, H88, TRANSPORTE!G:G, E88)</f>
        <v>186.2</v>
      </c>
      <c r="CF88" s="6">
        <f>SUMIFS('PLANO DE SAÚDE'!E:E, 'PLANO DE SAÚDE'!D:D, H88, 'PLANO DE SAÚDE'!G:G, E88)</f>
        <v>0</v>
      </c>
      <c r="CG88" s="6">
        <f>SUMIFS('PLANO ODONTO'!E:E, 'PLANO ODONTO'!D:D, H88, 'PLANO ODONTO'!G:G, E88)</f>
        <v>0</v>
      </c>
      <c r="CH88" s="6">
        <f t="shared" si="16"/>
        <v>0</v>
      </c>
      <c r="CI88" s="6">
        <f t="shared" si="17"/>
        <v>0</v>
      </c>
      <c r="CJ88" s="6">
        <f t="shared" si="18"/>
        <v>0</v>
      </c>
      <c r="CK88" s="6"/>
      <c r="CL88" s="6"/>
      <c r="CM88" s="6">
        <f t="shared" si="19"/>
        <v>0</v>
      </c>
      <c r="CN88" s="6">
        <v>2631.2</v>
      </c>
      <c r="CO88" s="1">
        <v>-220.2</v>
      </c>
      <c r="CP88" s="6">
        <v>2411</v>
      </c>
      <c r="CQ88" s="6">
        <v>2630.59</v>
      </c>
      <c r="CR88" s="1">
        <v>8.1341999999999999</v>
      </c>
      <c r="CS88" s="6">
        <v>2630.59</v>
      </c>
      <c r="CT88" s="1">
        <v>210.44</v>
      </c>
      <c r="CU88" s="6">
        <v>2023.39</v>
      </c>
    </row>
    <row r="89" spans="1:99" ht="13.8" hidden="1">
      <c r="A89" s="1" t="str">
        <f ca="1">IFERROR(__xludf.DUMMYFUNCTION("""COMPUTED_VALUE"""),"GABRIEL DE ALMEIDA MONTEIRO")</f>
        <v>GABRIEL DE ALMEIDA MONTEIRO</v>
      </c>
      <c r="B89" s="34"/>
      <c r="C89" s="34" t="str">
        <f t="shared" ca="1" si="0"/>
        <v>OK</v>
      </c>
      <c r="D89" s="2">
        <f t="shared" si="1"/>
        <v>6879.4561063688889</v>
      </c>
      <c r="E89" s="34">
        <v>45809</v>
      </c>
      <c r="F89" s="1" t="s">
        <v>145</v>
      </c>
      <c r="G89" s="1">
        <v>273</v>
      </c>
      <c r="H89" s="1" t="s">
        <v>307</v>
      </c>
      <c r="I89" s="1" t="s">
        <v>247</v>
      </c>
      <c r="J89" s="35">
        <v>44127</v>
      </c>
      <c r="K89" s="6">
        <v>2900</v>
      </c>
      <c r="L89" s="1" t="s">
        <v>182</v>
      </c>
      <c r="M89" s="6">
        <v>2610</v>
      </c>
      <c r="N89" s="6"/>
      <c r="O89" s="6">
        <v>0</v>
      </c>
      <c r="P89" s="6">
        <v>783</v>
      </c>
      <c r="Q89" s="6"/>
      <c r="R89" s="6"/>
      <c r="S89" s="6"/>
      <c r="T89" s="6">
        <v>0</v>
      </c>
      <c r="U89" s="6"/>
      <c r="V89" s="6"/>
      <c r="W89" s="6"/>
      <c r="X89" s="6"/>
      <c r="Y89" s="6">
        <v>0</v>
      </c>
      <c r="Z89" s="6"/>
      <c r="AA89" s="6"/>
      <c r="AB89" s="6"/>
      <c r="AC89" s="6"/>
      <c r="AD89" s="6">
        <v>746.46</v>
      </c>
      <c r="AE89" s="6">
        <v>336.79</v>
      </c>
      <c r="AF89" s="6">
        <v>270.81</v>
      </c>
      <c r="AG89" s="6"/>
      <c r="AH89" s="6"/>
      <c r="AI89" s="6"/>
      <c r="AJ89" s="6"/>
      <c r="AK89" s="6"/>
      <c r="AL89" s="6"/>
      <c r="AM89" s="6">
        <v>0.3</v>
      </c>
      <c r="AN89" s="8">
        <f t="shared" si="2"/>
        <v>4747.3600000000006</v>
      </c>
      <c r="AO89" s="6"/>
      <c r="AP89" s="6">
        <v>-5.7</v>
      </c>
      <c r="AQ89" s="6">
        <v>-156.6</v>
      </c>
      <c r="AR89" s="6"/>
      <c r="AS89" s="6"/>
      <c r="AT89" s="6">
        <v>-1.17</v>
      </c>
      <c r="AU89" s="6"/>
      <c r="AV89" s="6">
        <v>-14</v>
      </c>
      <c r="AW89" s="6"/>
      <c r="AX89" s="6"/>
      <c r="AY89" s="6">
        <v>0</v>
      </c>
      <c r="AZ89" s="6"/>
      <c r="BA89" s="6"/>
      <c r="BB89" s="6">
        <v>0</v>
      </c>
      <c r="BC89" s="6">
        <v>-100.08</v>
      </c>
      <c r="BD89" s="6">
        <v>0</v>
      </c>
      <c r="BE89" s="6"/>
      <c r="BF89" s="6">
        <v>0</v>
      </c>
      <c r="BG89" s="6">
        <v>-517.83000000000004</v>
      </c>
      <c r="BH89" s="6">
        <v>-255.98</v>
      </c>
      <c r="BI89" s="6"/>
      <c r="BJ89" s="6">
        <v>0</v>
      </c>
      <c r="BK89" s="6"/>
      <c r="BL89" s="11">
        <f t="shared" si="3"/>
        <v>-1051.3599999999999</v>
      </c>
      <c r="BM89" s="12">
        <f t="shared" si="4"/>
        <v>3696.0000000000009</v>
      </c>
      <c r="BN89" s="13">
        <f t="shared" si="5"/>
        <v>241.66666666666666</v>
      </c>
      <c r="BO89" s="13">
        <f t="shared" si="6"/>
        <v>241.66666666666666</v>
      </c>
      <c r="BP89" s="13">
        <f t="shared" si="7"/>
        <v>80.555555555555557</v>
      </c>
      <c r="BQ89" s="13">
        <f t="shared" si="8"/>
        <v>497.76721748</v>
      </c>
      <c r="BR89" s="13">
        <f t="shared" si="9"/>
        <v>379.76</v>
      </c>
      <c r="BS89" s="13">
        <f t="shared" si="10"/>
        <v>564.29999999999995</v>
      </c>
      <c r="BT89" s="13">
        <f t="shared" si="11"/>
        <v>12.599999999999994</v>
      </c>
      <c r="BU89" s="13">
        <f t="shared" si="12"/>
        <v>100.07000000000001</v>
      </c>
      <c r="BV89" s="6">
        <f>SUMIFS('SEGURO DE VIDA'!E:E, 'SEGURO DE VIDA'!D:D, H89, 'SEGURO DE VIDA'!G:G, E89)</f>
        <v>13.71</v>
      </c>
      <c r="BW89" s="6">
        <f>SUMIFS(TREINAMENTOS!E:E, TREINAMENTOS!D:D, H89, TREINAMENTOS!G:G, E89)</f>
        <v>0</v>
      </c>
      <c r="BX89" s="6">
        <f>SUMIFS(EXAMES!E:E, EXAMES!D:D, H89, EXAMES!G:G, E89)</f>
        <v>0</v>
      </c>
      <c r="BY89" s="25">
        <f t="shared" si="13"/>
        <v>2132.0961063688887</v>
      </c>
      <c r="BZ89" s="1"/>
      <c r="CA89" s="1" t="s">
        <v>308</v>
      </c>
      <c r="CB89" s="13">
        <f t="shared" si="14"/>
        <v>100.07000000000001</v>
      </c>
      <c r="CC89" s="13">
        <f t="shared" si="15"/>
        <v>0</v>
      </c>
      <c r="CD89" s="13">
        <f>SUMIFS(ALIMENTAÇÃO!E:E, ALIMENTAÇÃO!D:D, H89, ALIMENTAÇÃO!G:G, E89)</f>
        <v>570</v>
      </c>
      <c r="CE89" s="6">
        <f>SUMIFS(TRANSPORTE!E:E, TRANSPORTE!D:D, H89, TRANSPORTE!G:G, E89)</f>
        <v>169.2</v>
      </c>
      <c r="CF89" s="6">
        <f>SUMIFS('PLANO DE SAÚDE'!E:E, 'PLANO DE SAÚDE'!D:D, H89, 'PLANO DE SAÚDE'!G:G, E89)</f>
        <v>200.15</v>
      </c>
      <c r="CG89" s="6">
        <f>SUMIFS('PLANO ODONTO'!E:E, 'PLANO ODONTO'!D:D, H89, 'PLANO ODONTO'!G:G, E89)</f>
        <v>14</v>
      </c>
      <c r="CH89" s="6">
        <f t="shared" si="16"/>
        <v>-100.08</v>
      </c>
      <c r="CI89" s="6">
        <f t="shared" si="17"/>
        <v>0</v>
      </c>
      <c r="CJ89" s="6">
        <f t="shared" si="18"/>
        <v>0</v>
      </c>
      <c r="CK89" s="6"/>
      <c r="CL89" s="6"/>
      <c r="CM89" s="6">
        <f t="shared" si="19"/>
        <v>-14</v>
      </c>
      <c r="CN89" s="6">
        <v>4747.3599999999997</v>
      </c>
      <c r="CO89" s="6">
        <v>-1051.3599999999999</v>
      </c>
      <c r="CP89" s="6">
        <v>3696</v>
      </c>
      <c r="CQ89" s="6">
        <v>4747.0600000000004</v>
      </c>
      <c r="CR89" s="6">
        <v>10.485799999999999</v>
      </c>
      <c r="CS89" s="6">
        <v>4747.0600000000004</v>
      </c>
      <c r="CT89" s="6">
        <v>379.76</v>
      </c>
      <c r="CU89" s="6">
        <v>4139.8599999999997</v>
      </c>
    </row>
    <row r="90" spans="1:99" ht="13.8" hidden="1">
      <c r="A90" s="34" t="str">
        <f ca="1">IFERROR(__xludf.DUMMYFUNCTION("""COMPUTED_VALUE"""),"GABRIELLA VARELA DE OLIVEIRA")</f>
        <v>GABRIELLA VARELA DE OLIVEIRA</v>
      </c>
      <c r="B90" s="34"/>
      <c r="C90" s="34" t="str">
        <f t="shared" ca="1" si="0"/>
        <v>OK</v>
      </c>
      <c r="D90" s="2">
        <f t="shared" si="1"/>
        <v>1975.4300000000003</v>
      </c>
      <c r="E90" s="34">
        <v>45809</v>
      </c>
      <c r="F90" s="1" t="s">
        <v>145</v>
      </c>
      <c r="G90" s="1">
        <v>3481</v>
      </c>
      <c r="H90" s="1" t="s">
        <v>309</v>
      </c>
      <c r="I90" s="1" t="s">
        <v>165</v>
      </c>
      <c r="J90" s="35">
        <v>45607</v>
      </c>
      <c r="K90" s="6">
        <v>720</v>
      </c>
      <c r="L90" s="1"/>
      <c r="M90" s="6">
        <v>720</v>
      </c>
      <c r="N90" s="6"/>
      <c r="O90" s="6">
        <v>0</v>
      </c>
      <c r="P90" s="6">
        <v>0</v>
      </c>
      <c r="Q90" s="6"/>
      <c r="R90" s="6"/>
      <c r="S90" s="6"/>
      <c r="T90" s="6"/>
      <c r="U90" s="6"/>
      <c r="V90" s="6"/>
      <c r="W90" s="6"/>
      <c r="X90" s="6"/>
      <c r="Y90" s="6"/>
      <c r="Z90" s="6">
        <v>0</v>
      </c>
      <c r="AA90" s="6"/>
      <c r="AB90" s="6"/>
      <c r="AC90" s="6"/>
      <c r="AD90" s="6">
        <v>0</v>
      </c>
      <c r="AE90" s="6">
        <v>0</v>
      </c>
      <c r="AF90" s="6">
        <v>0</v>
      </c>
      <c r="AG90" s="6"/>
      <c r="AH90" s="6"/>
      <c r="AI90" s="6"/>
      <c r="AJ90" s="6"/>
      <c r="AK90" s="6"/>
      <c r="AL90" s="6"/>
      <c r="AM90" s="6">
        <v>7.0000000000000007E-2</v>
      </c>
      <c r="AN90" s="8">
        <f t="shared" si="2"/>
        <v>720.07</v>
      </c>
      <c r="AO90" s="6"/>
      <c r="AP90" s="6">
        <v>-6.65</v>
      </c>
      <c r="AQ90" s="6">
        <v>0</v>
      </c>
      <c r="AR90" s="6"/>
      <c r="AS90" s="6"/>
      <c r="AT90" s="6">
        <v>-0.41</v>
      </c>
      <c r="AU90" s="6"/>
      <c r="AV90" s="6">
        <v>0</v>
      </c>
      <c r="AW90" s="6"/>
      <c r="AX90" s="6"/>
      <c r="AY90" s="6"/>
      <c r="AZ90" s="6"/>
      <c r="BA90" s="6"/>
      <c r="BB90" s="6">
        <v>0</v>
      </c>
      <c r="BC90" s="6">
        <v>-2.0099999999999998</v>
      </c>
      <c r="BD90" s="6">
        <v>0</v>
      </c>
      <c r="BE90" s="6"/>
      <c r="BF90" s="6">
        <v>0</v>
      </c>
      <c r="BG90" s="6">
        <v>0</v>
      </c>
      <c r="BH90" s="6">
        <v>0</v>
      </c>
      <c r="BI90" s="6">
        <v>0</v>
      </c>
      <c r="BJ90" s="6"/>
      <c r="BK90" s="6"/>
      <c r="BL90" s="11">
        <f t="shared" si="3"/>
        <v>-9.07</v>
      </c>
      <c r="BM90" s="12">
        <f t="shared" si="4"/>
        <v>711</v>
      </c>
      <c r="BN90" s="13">
        <f t="shared" si="5"/>
        <v>60</v>
      </c>
      <c r="BO90" s="13">
        <f t="shared" si="6"/>
        <v>60</v>
      </c>
      <c r="BP90" s="13">
        <f t="shared" si="7"/>
        <v>20</v>
      </c>
      <c r="BQ90" s="13">
        <f t="shared" si="8"/>
        <v>0</v>
      </c>
      <c r="BR90" s="13">
        <f t="shared" si="9"/>
        <v>0</v>
      </c>
      <c r="BS90" s="13">
        <f t="shared" si="10"/>
        <v>658.35</v>
      </c>
      <c r="BT90" s="13">
        <f t="shared" si="11"/>
        <v>324.89999999999998</v>
      </c>
      <c r="BU90" s="13">
        <f t="shared" si="12"/>
        <v>118.39999999999999</v>
      </c>
      <c r="BV90" s="6">
        <f>SUMIFS('SEGURO DE VIDA'!E:E, 'SEGURO DE VIDA'!D:D, H90, 'SEGURO DE VIDA'!G:G, E90)</f>
        <v>13.71</v>
      </c>
      <c r="BW90" s="6">
        <f>SUMIFS(TREINAMENTOS!E:E, TREINAMENTOS!D:D, H90, TREINAMENTOS!G:G, E90)</f>
        <v>0</v>
      </c>
      <c r="BX90" s="6">
        <f>SUMIFS(EXAMES!E:E, EXAMES!D:D, H90, EXAMES!G:G, E90)</f>
        <v>0</v>
      </c>
      <c r="BY90" s="25">
        <f t="shared" si="13"/>
        <v>1255.3600000000001</v>
      </c>
      <c r="BZ90" s="1"/>
      <c r="CA90" s="1" t="s">
        <v>310</v>
      </c>
      <c r="CB90" s="13">
        <f t="shared" si="14"/>
        <v>118.39999999999999</v>
      </c>
      <c r="CC90" s="13">
        <f t="shared" si="15"/>
        <v>0</v>
      </c>
      <c r="CD90" s="13">
        <f>SUMIFS(ALIMENTAÇÃO!E:E, ALIMENTAÇÃO!D:D, H90, ALIMENTAÇÃO!G:G, E90)</f>
        <v>665</v>
      </c>
      <c r="CE90" s="6">
        <f>SUMIFS(TRANSPORTE!E:E, TRANSPORTE!D:D, H90, TRANSPORTE!G:G, E90)</f>
        <v>324.89999999999998</v>
      </c>
      <c r="CF90" s="6">
        <f>SUMIFS('PLANO DE SAÚDE'!E:E, 'PLANO DE SAÚDE'!D:D, H90, 'PLANO DE SAÚDE'!G:G, E90)</f>
        <v>120.41</v>
      </c>
      <c r="CG90" s="6">
        <f>SUMIFS('PLANO ODONTO'!E:E, 'PLANO ODONTO'!D:D, H90, 'PLANO ODONTO'!G:G, E90)</f>
        <v>0</v>
      </c>
      <c r="CH90" s="6">
        <f t="shared" si="16"/>
        <v>-2.0099999999999998</v>
      </c>
      <c r="CI90" s="6">
        <f t="shared" si="17"/>
        <v>0</v>
      </c>
      <c r="CJ90" s="6">
        <f t="shared" si="18"/>
        <v>0</v>
      </c>
      <c r="CK90" s="6"/>
      <c r="CL90" s="6"/>
      <c r="CM90" s="6">
        <f t="shared" si="19"/>
        <v>0</v>
      </c>
      <c r="CN90" s="1">
        <v>720.07</v>
      </c>
      <c r="CO90" s="1">
        <v>-9.07</v>
      </c>
      <c r="CP90" s="1">
        <v>711</v>
      </c>
      <c r="CQ90" s="1">
        <v>0</v>
      </c>
      <c r="CR90" s="1">
        <v>0</v>
      </c>
      <c r="CS90" s="1">
        <v>0</v>
      </c>
      <c r="CT90" s="1">
        <v>0</v>
      </c>
      <c r="CU90" s="1">
        <v>112.8</v>
      </c>
    </row>
    <row r="91" spans="1:99" ht="13.8" hidden="1">
      <c r="A91" s="1" t="str">
        <f ca="1">IFERROR(__xludf.DUMMYFUNCTION("""COMPUTED_VALUE"""),"GABRIEL LIRA AUAD CARRIÓ")</f>
        <v>GABRIEL LIRA AUAD CARRIÓ</v>
      </c>
      <c r="B91" s="34"/>
      <c r="C91" s="34" t="str">
        <f t="shared" ca="1" si="0"/>
        <v>OK</v>
      </c>
      <c r="D91" s="2">
        <f t="shared" si="1"/>
        <v>3810.11</v>
      </c>
      <c r="E91" s="34">
        <v>45809</v>
      </c>
      <c r="F91" s="1" t="s">
        <v>145</v>
      </c>
      <c r="G91" s="1">
        <v>3508</v>
      </c>
      <c r="H91" s="1" t="s">
        <v>311</v>
      </c>
      <c r="I91" s="1" t="s">
        <v>312</v>
      </c>
      <c r="J91" s="38">
        <v>45701</v>
      </c>
      <c r="K91" s="6">
        <v>2277</v>
      </c>
      <c r="L91" s="1"/>
      <c r="M91" s="6">
        <v>2277</v>
      </c>
      <c r="N91" s="6"/>
      <c r="O91" s="6">
        <v>0</v>
      </c>
      <c r="P91" s="6">
        <v>0</v>
      </c>
      <c r="Q91" s="6"/>
      <c r="R91" s="6"/>
      <c r="S91" s="6"/>
      <c r="T91" s="6"/>
      <c r="U91" s="6"/>
      <c r="V91" s="6"/>
      <c r="W91" s="6"/>
      <c r="X91" s="6"/>
      <c r="Y91" s="6"/>
      <c r="Z91" s="6">
        <v>0</v>
      </c>
      <c r="AA91" s="6"/>
      <c r="AB91" s="6"/>
      <c r="AC91" s="6"/>
      <c r="AD91" s="6">
        <v>0</v>
      </c>
      <c r="AE91" s="6">
        <v>0</v>
      </c>
      <c r="AF91" s="6">
        <v>0</v>
      </c>
      <c r="AG91" s="6"/>
      <c r="AH91" s="6"/>
      <c r="AI91" s="6"/>
      <c r="AJ91" s="6"/>
      <c r="AK91" s="6"/>
      <c r="AL91" s="6"/>
      <c r="AM91" s="6">
        <v>0.6</v>
      </c>
      <c r="AN91" s="8">
        <f t="shared" si="2"/>
        <v>2277.6</v>
      </c>
      <c r="AO91" s="6"/>
      <c r="AP91" s="6">
        <v>-6.65</v>
      </c>
      <c r="AQ91" s="6">
        <v>-136.62</v>
      </c>
      <c r="AR91" s="6"/>
      <c r="AS91" s="6"/>
      <c r="AT91" s="6">
        <v>-0.17</v>
      </c>
      <c r="AU91" s="6"/>
      <c r="AV91" s="6">
        <v>0</v>
      </c>
      <c r="AW91" s="6"/>
      <c r="AX91" s="6"/>
      <c r="AY91" s="6"/>
      <c r="AZ91" s="6"/>
      <c r="BA91" s="6"/>
      <c r="BB91" s="6">
        <v>0</v>
      </c>
      <c r="BC91" s="6">
        <v>0</v>
      </c>
      <c r="BD91" s="6">
        <v>0</v>
      </c>
      <c r="BE91" s="6"/>
      <c r="BF91" s="6">
        <v>0</v>
      </c>
      <c r="BG91" s="6">
        <v>-182.16</v>
      </c>
      <c r="BH91" s="6">
        <v>0</v>
      </c>
      <c r="BI91" s="6">
        <v>0</v>
      </c>
      <c r="BJ91" s="6"/>
      <c r="BK91" s="6"/>
      <c r="BL91" s="11">
        <f t="shared" si="3"/>
        <v>-325.60000000000002</v>
      </c>
      <c r="BM91" s="12">
        <f t="shared" si="4"/>
        <v>1952</v>
      </c>
      <c r="BN91" s="13">
        <f t="shared" si="5"/>
        <v>189.75</v>
      </c>
      <c r="BO91" s="13">
        <f t="shared" si="6"/>
        <v>189.75</v>
      </c>
      <c r="BP91" s="13">
        <f t="shared" si="7"/>
        <v>63.25</v>
      </c>
      <c r="BQ91" s="13">
        <f t="shared" si="8"/>
        <v>182.16</v>
      </c>
      <c r="BR91" s="13">
        <f t="shared" si="9"/>
        <v>182.16</v>
      </c>
      <c r="BS91" s="13">
        <f t="shared" si="10"/>
        <v>658.35</v>
      </c>
      <c r="BT91" s="13">
        <f t="shared" si="11"/>
        <v>53.379999999999995</v>
      </c>
      <c r="BU91" s="13">
        <f t="shared" si="12"/>
        <v>0</v>
      </c>
      <c r="BV91" s="6">
        <f>SUMIFS('SEGURO DE VIDA'!E:E, 'SEGURO DE VIDA'!D:D, H91, 'SEGURO DE VIDA'!G:G, E91)</f>
        <v>13.71</v>
      </c>
      <c r="BW91" s="6">
        <f>SUMIFS(TREINAMENTOS!E:E, TREINAMENTOS!D:D, H91, TREINAMENTOS!G:G, E91)</f>
        <v>0</v>
      </c>
      <c r="BX91" s="6">
        <f>SUMIFS(EXAMES!E:E, EXAMES!D:D, H91, EXAMES!G:G, E91)</f>
        <v>0</v>
      </c>
      <c r="BY91" s="25">
        <f t="shared" si="13"/>
        <v>1532.5100000000002</v>
      </c>
      <c r="BZ91" s="1"/>
      <c r="CA91" s="1" t="s">
        <v>311</v>
      </c>
      <c r="CB91" s="13">
        <f t="shared" si="14"/>
        <v>0</v>
      </c>
      <c r="CC91" s="13">
        <f t="shared" si="15"/>
        <v>0</v>
      </c>
      <c r="CD91" s="13">
        <f>SUMIFS(ALIMENTAÇÃO!E:E, ALIMENTAÇÃO!D:D, H91, ALIMENTAÇÃO!G:G, E91)</f>
        <v>665</v>
      </c>
      <c r="CE91" s="6">
        <f>SUMIFS(TRANSPORTE!E:E, TRANSPORTE!D:D, H91, TRANSPORTE!G:G, E91)</f>
        <v>190</v>
      </c>
      <c r="CF91" s="6">
        <f>SUMIFS('PLANO DE SAÚDE'!E:E, 'PLANO DE SAÚDE'!D:D, H91, 'PLANO DE SAÚDE'!G:G, E91)</f>
        <v>0</v>
      </c>
      <c r="CG91" s="6">
        <f>SUMIFS('PLANO ODONTO'!E:E, 'PLANO ODONTO'!D:D, H91, 'PLANO ODONTO'!G:G, E91)</f>
        <v>0</v>
      </c>
      <c r="CH91" s="6">
        <f t="shared" si="16"/>
        <v>0</v>
      </c>
      <c r="CI91" s="6">
        <f t="shared" si="17"/>
        <v>0</v>
      </c>
      <c r="CJ91" s="6">
        <f t="shared" si="18"/>
        <v>0</v>
      </c>
      <c r="CK91" s="6"/>
      <c r="CL91" s="6"/>
      <c r="CM91" s="6">
        <f t="shared" si="19"/>
        <v>0</v>
      </c>
      <c r="CN91" s="6">
        <v>2277.6</v>
      </c>
      <c r="CO91" s="1">
        <v>-325.60000000000002</v>
      </c>
      <c r="CP91" s="6">
        <v>1952</v>
      </c>
      <c r="CQ91" s="6">
        <v>2277</v>
      </c>
      <c r="CR91" s="1">
        <v>8</v>
      </c>
      <c r="CS91" s="6">
        <v>2277</v>
      </c>
      <c r="CT91" s="1">
        <v>182.16</v>
      </c>
      <c r="CU91" s="6">
        <v>1669.8</v>
      </c>
    </row>
    <row r="92" spans="1:99" ht="13.8" hidden="1">
      <c r="A92" s="1" t="str">
        <f ca="1">IFERROR(__xludf.DUMMYFUNCTION("""COMPUTED_VALUE"""),"GABRIEL SAMPAIO DE SOUSA")</f>
        <v>GABRIEL SAMPAIO DE SOUSA</v>
      </c>
      <c r="B92" s="34"/>
      <c r="C92" s="34" t="str">
        <f t="shared" ca="1" si="0"/>
        <v>OK</v>
      </c>
      <c r="D92" s="2">
        <f t="shared" si="1"/>
        <v>2232.4526000000001</v>
      </c>
      <c r="E92" s="34">
        <v>45809</v>
      </c>
      <c r="F92" s="1" t="s">
        <v>145</v>
      </c>
      <c r="G92" s="1">
        <v>353</v>
      </c>
      <c r="H92" s="1" t="s">
        <v>313</v>
      </c>
      <c r="I92" s="1" t="s">
        <v>151</v>
      </c>
      <c r="J92" s="38">
        <v>44746</v>
      </c>
      <c r="K92" s="6">
        <v>1800</v>
      </c>
      <c r="L92" s="1" t="s">
        <v>182</v>
      </c>
      <c r="M92" s="6">
        <v>600</v>
      </c>
      <c r="N92" s="6"/>
      <c r="O92" s="6">
        <v>0</v>
      </c>
      <c r="P92" s="6">
        <v>0</v>
      </c>
      <c r="Q92" s="6"/>
      <c r="R92" s="6"/>
      <c r="S92" s="6"/>
      <c r="T92" s="6"/>
      <c r="U92" s="6"/>
      <c r="V92" s="6"/>
      <c r="W92" s="6"/>
      <c r="X92" s="6"/>
      <c r="Y92" s="6"/>
      <c r="Z92" s="6">
        <v>0</v>
      </c>
      <c r="AA92" s="6"/>
      <c r="AB92" s="6"/>
      <c r="AC92" s="6"/>
      <c r="AD92" s="6">
        <v>0</v>
      </c>
      <c r="AE92" s="6">
        <v>0</v>
      </c>
      <c r="AF92" s="6">
        <v>0</v>
      </c>
      <c r="AG92" s="6"/>
      <c r="AH92" s="6"/>
      <c r="AI92" s="6"/>
      <c r="AJ92" s="6"/>
      <c r="AK92" s="6"/>
      <c r="AL92" s="6"/>
      <c r="AM92" s="6">
        <v>0.32</v>
      </c>
      <c r="AN92" s="8">
        <f t="shared" si="2"/>
        <v>600.32000000000005</v>
      </c>
      <c r="AO92" s="6"/>
      <c r="AP92" s="6">
        <v>-1.75</v>
      </c>
      <c r="AQ92" s="6">
        <v>-36</v>
      </c>
      <c r="AR92" s="6"/>
      <c r="AS92" s="6"/>
      <c r="AT92" s="6">
        <v>-0.84</v>
      </c>
      <c r="AU92" s="6"/>
      <c r="AV92" s="6">
        <v>0</v>
      </c>
      <c r="AW92" s="6"/>
      <c r="AX92" s="6"/>
      <c r="AY92" s="6"/>
      <c r="AZ92" s="6"/>
      <c r="BA92" s="6"/>
      <c r="BB92" s="6">
        <v>0</v>
      </c>
      <c r="BC92" s="6">
        <v>0</v>
      </c>
      <c r="BD92" s="6">
        <v>0</v>
      </c>
      <c r="BE92" s="6"/>
      <c r="BF92" s="6">
        <v>0</v>
      </c>
      <c r="BG92" s="6">
        <v>-51.73</v>
      </c>
      <c r="BH92" s="6">
        <v>0</v>
      </c>
      <c r="BI92" s="6">
        <v>0</v>
      </c>
      <c r="BJ92" s="6"/>
      <c r="BK92" s="6"/>
      <c r="BL92" s="11">
        <f t="shared" si="3"/>
        <v>-90.32</v>
      </c>
      <c r="BM92" s="12">
        <f t="shared" si="4"/>
        <v>510.00000000000006</v>
      </c>
      <c r="BN92" s="13">
        <f t="shared" si="5"/>
        <v>150</v>
      </c>
      <c r="BO92" s="13">
        <f t="shared" si="6"/>
        <v>150</v>
      </c>
      <c r="BP92" s="13">
        <f t="shared" si="7"/>
        <v>50</v>
      </c>
      <c r="BQ92" s="13">
        <f t="shared" si="8"/>
        <v>47.052600000000005</v>
      </c>
      <c r="BR92" s="13">
        <f t="shared" si="9"/>
        <v>48</v>
      </c>
      <c r="BS92" s="13">
        <f t="shared" si="10"/>
        <v>173.25</v>
      </c>
      <c r="BT92" s="13">
        <f t="shared" si="11"/>
        <v>288.89999999999998</v>
      </c>
      <c r="BU92" s="13">
        <f t="shared" si="12"/>
        <v>0</v>
      </c>
      <c r="BV92" s="6">
        <f>SUMIFS('SEGURO DE VIDA'!E:E, 'SEGURO DE VIDA'!D:D, H92, 'SEGURO DE VIDA'!G:G, E92)</f>
        <v>13.71</v>
      </c>
      <c r="BW92" s="6">
        <f>SUMIFS(TREINAMENTOS!E:E, TREINAMENTOS!D:D, H92, TREINAMENTOS!G:G, E92)</f>
        <v>0</v>
      </c>
      <c r="BX92" s="6">
        <f>SUMIFS(EXAMES!E:E, EXAMES!D:D, H92, EXAMES!G:G, E92)</f>
        <v>711.22</v>
      </c>
      <c r="BY92" s="25">
        <f t="shared" si="13"/>
        <v>1632.1325999999999</v>
      </c>
      <c r="BZ92" s="1"/>
      <c r="CA92" s="1" t="s">
        <v>313</v>
      </c>
      <c r="CB92" s="13">
        <f t="shared" si="14"/>
        <v>0</v>
      </c>
      <c r="CC92" s="13">
        <f t="shared" si="15"/>
        <v>0</v>
      </c>
      <c r="CD92" s="13">
        <f>SUMIFS(ALIMENTAÇÃO!E:E, ALIMENTAÇÃO!D:D, H92, ALIMENTAÇÃO!G:G, E92)</f>
        <v>175</v>
      </c>
      <c r="CE92" s="6">
        <f>SUMIFS(TRANSPORTE!E:E, TRANSPORTE!D:D, H92, TRANSPORTE!G:G, E92)</f>
        <v>324.89999999999998</v>
      </c>
      <c r="CF92" s="6">
        <f>SUMIFS('PLANO DE SAÚDE'!E:E, 'PLANO DE SAÚDE'!D:D, H92, 'PLANO DE SAÚDE'!G:G, E92)</f>
        <v>0</v>
      </c>
      <c r="CG92" s="6">
        <f>SUMIFS('PLANO ODONTO'!E:E, 'PLANO ODONTO'!D:D, H92, 'PLANO ODONTO'!G:G, E92)</f>
        <v>0</v>
      </c>
      <c r="CH92" s="6">
        <f t="shared" si="16"/>
        <v>0</v>
      </c>
      <c r="CI92" s="6">
        <f t="shared" si="17"/>
        <v>0</v>
      </c>
      <c r="CJ92" s="6">
        <f t="shared" si="18"/>
        <v>0</v>
      </c>
      <c r="CK92" s="6"/>
      <c r="CL92" s="6"/>
      <c r="CM92" s="6">
        <f t="shared" si="19"/>
        <v>0</v>
      </c>
      <c r="CN92" s="1">
        <v>600.32000000000005</v>
      </c>
      <c r="CO92" s="1">
        <v>-90.32</v>
      </c>
      <c r="CP92" s="1">
        <v>510</v>
      </c>
      <c r="CQ92" s="1">
        <v>600</v>
      </c>
      <c r="CR92" s="1">
        <v>7.8421000000000003</v>
      </c>
      <c r="CS92" s="1">
        <v>600</v>
      </c>
      <c r="CT92" s="1">
        <v>48</v>
      </c>
      <c r="CU92" s="1">
        <v>0</v>
      </c>
    </row>
    <row r="93" spans="1:99" ht="13.8" hidden="1">
      <c r="A93" s="1" t="str">
        <f ca="1">IFERROR(__xludf.DUMMYFUNCTION("""COMPUTED_VALUE"""),"GEORGIA MARIANA DA SILVA")</f>
        <v>GEORGIA MARIANA DA SILVA</v>
      </c>
      <c r="B93" s="34"/>
      <c r="C93" s="34" t="str">
        <f t="shared" ca="1" si="0"/>
        <v>OK</v>
      </c>
      <c r="D93" s="2">
        <f t="shared" si="1"/>
        <v>1958.1677777777777</v>
      </c>
      <c r="E93" s="34">
        <v>45809</v>
      </c>
      <c r="F93" s="1" t="s">
        <v>145</v>
      </c>
      <c r="G93" s="1">
        <v>3538</v>
      </c>
      <c r="H93" s="1" t="s">
        <v>314</v>
      </c>
      <c r="I93" s="1" t="s">
        <v>315</v>
      </c>
      <c r="J93" s="38">
        <v>45800</v>
      </c>
      <c r="K93" s="6">
        <v>850</v>
      </c>
      <c r="L93" s="1"/>
      <c r="M93" s="6">
        <v>850</v>
      </c>
      <c r="N93" s="6"/>
      <c r="O93" s="6">
        <v>0</v>
      </c>
      <c r="P93" s="6">
        <v>0</v>
      </c>
      <c r="Q93" s="6"/>
      <c r="R93" s="6"/>
      <c r="S93" s="6"/>
      <c r="T93" s="6"/>
      <c r="U93" s="6"/>
      <c r="V93" s="6"/>
      <c r="W93" s="6"/>
      <c r="X93" s="6"/>
      <c r="Y93" s="6"/>
      <c r="Z93" s="6">
        <v>0</v>
      </c>
      <c r="AA93" s="6"/>
      <c r="AB93" s="6"/>
      <c r="AC93" s="6"/>
      <c r="AD93" s="6">
        <v>0</v>
      </c>
      <c r="AE93" s="6">
        <v>0</v>
      </c>
      <c r="AF93" s="6">
        <v>0</v>
      </c>
      <c r="AG93" s="6"/>
      <c r="AH93" s="6"/>
      <c r="AI93" s="6"/>
      <c r="AJ93" s="6"/>
      <c r="AK93" s="6"/>
      <c r="AL93" s="6"/>
      <c r="AM93" s="6">
        <v>0.33</v>
      </c>
      <c r="AN93" s="8">
        <f t="shared" si="2"/>
        <v>850.33</v>
      </c>
      <c r="AO93" s="6"/>
      <c r="AP93" s="6">
        <v>-6.65</v>
      </c>
      <c r="AQ93" s="6">
        <v>0</v>
      </c>
      <c r="AR93" s="6"/>
      <c r="AS93" s="6"/>
      <c r="AT93" s="6">
        <v>-0.68</v>
      </c>
      <c r="AU93" s="6"/>
      <c r="AV93" s="6">
        <v>0</v>
      </c>
      <c r="AW93" s="6"/>
      <c r="AX93" s="6"/>
      <c r="AY93" s="6"/>
      <c r="AZ93" s="6"/>
      <c r="BA93" s="6"/>
      <c r="BB93" s="6">
        <v>0</v>
      </c>
      <c r="BC93" s="6">
        <v>0</v>
      </c>
      <c r="BD93" s="6">
        <v>0</v>
      </c>
      <c r="BE93" s="6"/>
      <c r="BF93" s="6">
        <v>0</v>
      </c>
      <c r="BG93" s="6">
        <v>0</v>
      </c>
      <c r="BH93" s="6">
        <v>0</v>
      </c>
      <c r="BI93" s="6">
        <v>0</v>
      </c>
      <c r="BJ93" s="6"/>
      <c r="BK93" s="6"/>
      <c r="BL93" s="11">
        <f t="shared" si="3"/>
        <v>-7.33</v>
      </c>
      <c r="BM93" s="12">
        <f t="shared" si="4"/>
        <v>843</v>
      </c>
      <c r="BN93" s="13">
        <f t="shared" si="5"/>
        <v>70.833333333333329</v>
      </c>
      <c r="BO93" s="13">
        <f t="shared" si="6"/>
        <v>70.833333333333329</v>
      </c>
      <c r="BP93" s="13">
        <f t="shared" si="7"/>
        <v>23.611111111111111</v>
      </c>
      <c r="BQ93" s="13">
        <f t="shared" si="8"/>
        <v>0</v>
      </c>
      <c r="BR93" s="13">
        <f t="shared" si="9"/>
        <v>0</v>
      </c>
      <c r="BS93" s="13">
        <f t="shared" si="10"/>
        <v>658.35</v>
      </c>
      <c r="BT93" s="13">
        <f t="shared" si="11"/>
        <v>256.5</v>
      </c>
      <c r="BU93" s="13">
        <f t="shared" si="12"/>
        <v>14</v>
      </c>
      <c r="BV93" s="6">
        <f>SUMIFS('SEGURO DE VIDA'!E:E, 'SEGURO DE VIDA'!D:D, H93, 'SEGURO DE VIDA'!G:G, E93)</f>
        <v>13.71</v>
      </c>
      <c r="BW93" s="6">
        <f>SUMIFS(TREINAMENTOS!E:E, TREINAMENTOS!D:D, H93, TREINAMENTOS!G:G, E93)</f>
        <v>0</v>
      </c>
      <c r="BX93" s="6">
        <f>SUMIFS(EXAMES!E:E, EXAMES!D:D, H93, EXAMES!G:G, E93)</f>
        <v>0</v>
      </c>
      <c r="BY93" s="25">
        <f t="shared" si="13"/>
        <v>1107.8377777777778</v>
      </c>
      <c r="BZ93" s="1"/>
      <c r="CA93" s="1" t="s">
        <v>314</v>
      </c>
      <c r="CB93" s="13">
        <f t="shared" si="14"/>
        <v>0</v>
      </c>
      <c r="CC93" s="13">
        <f t="shared" si="15"/>
        <v>14</v>
      </c>
      <c r="CD93" s="13">
        <f>SUMIFS(ALIMENTAÇÃO!E:E, ALIMENTAÇÃO!D:D, H93, ALIMENTAÇÃO!G:G, E93)</f>
        <v>665</v>
      </c>
      <c r="CE93" s="6">
        <f>SUMIFS(TRANSPORTE!E:E, TRANSPORTE!D:D, H93, TRANSPORTE!G:G, E93)</f>
        <v>256.5</v>
      </c>
      <c r="CF93" s="6">
        <f>SUMIFS('PLANO DE SAÚDE'!E:E, 'PLANO DE SAÚDE'!D:D, H93, 'PLANO DE SAÚDE'!G:G, E93)</f>
        <v>0</v>
      </c>
      <c r="CG93" s="6">
        <f>SUMIFS('PLANO ODONTO'!E:E, 'PLANO ODONTO'!D:D, H93, 'PLANO ODONTO'!G:G, E93)</f>
        <v>14</v>
      </c>
      <c r="CH93" s="6">
        <f t="shared" si="16"/>
        <v>0</v>
      </c>
      <c r="CI93" s="6">
        <f t="shared" si="17"/>
        <v>0</v>
      </c>
      <c r="CJ93" s="6">
        <f t="shared" si="18"/>
        <v>0</v>
      </c>
      <c r="CK93" s="6"/>
      <c r="CL93" s="6"/>
      <c r="CM93" s="6">
        <f t="shared" si="19"/>
        <v>0</v>
      </c>
      <c r="CN93" s="1">
        <v>850.33</v>
      </c>
      <c r="CO93" s="1">
        <v>-7.33</v>
      </c>
      <c r="CP93" s="1">
        <v>843</v>
      </c>
      <c r="CQ93" s="1">
        <v>0</v>
      </c>
      <c r="CR93" s="1">
        <v>0</v>
      </c>
      <c r="CS93" s="1">
        <v>0</v>
      </c>
      <c r="CT93" s="1">
        <v>0</v>
      </c>
      <c r="CU93" s="1">
        <v>242.8</v>
      </c>
    </row>
    <row r="94" spans="1:99" ht="13.8" hidden="1">
      <c r="A94" s="1" t="str">
        <f ca="1">IFERROR(__xludf.DUMMYFUNCTION("""COMPUTED_VALUE"""),"GEORGIA MARIANA DA SILVA PEREIRA")</f>
        <v>GEORGIA MARIANA DA SILVA PEREIRA</v>
      </c>
      <c r="B94" s="34"/>
      <c r="C94" s="34" t="str">
        <f t="shared" ca="1" si="0"/>
        <v>OK</v>
      </c>
      <c r="D94" s="2">
        <f t="shared" si="1"/>
        <v>5863.7064846666672</v>
      </c>
      <c r="E94" s="34">
        <v>45809</v>
      </c>
      <c r="F94" s="1" t="s">
        <v>145</v>
      </c>
      <c r="G94" s="1">
        <v>3419</v>
      </c>
      <c r="H94" s="1" t="s">
        <v>316</v>
      </c>
      <c r="I94" s="1" t="s">
        <v>147</v>
      </c>
      <c r="J94" s="38">
        <v>45313</v>
      </c>
      <c r="K94" s="6">
        <v>2400</v>
      </c>
      <c r="L94" s="1"/>
      <c r="M94" s="6">
        <v>2400</v>
      </c>
      <c r="N94" s="6"/>
      <c r="O94" s="6">
        <v>0</v>
      </c>
      <c r="P94" s="6">
        <v>720</v>
      </c>
      <c r="Q94" s="6"/>
      <c r="R94" s="6"/>
      <c r="S94" s="6"/>
      <c r="T94" s="6"/>
      <c r="U94" s="6"/>
      <c r="V94" s="6"/>
      <c r="W94" s="6"/>
      <c r="X94" s="6"/>
      <c r="Y94" s="6"/>
      <c r="Z94" s="6">
        <v>0</v>
      </c>
      <c r="AA94" s="6"/>
      <c r="AB94" s="6"/>
      <c r="AC94" s="6"/>
      <c r="AD94" s="6">
        <v>187.2</v>
      </c>
      <c r="AE94" s="6">
        <v>0</v>
      </c>
      <c r="AF94" s="6">
        <v>46.8</v>
      </c>
      <c r="AG94" s="6"/>
      <c r="AH94" s="6"/>
      <c r="AI94" s="6"/>
      <c r="AJ94" s="6"/>
      <c r="AK94" s="6"/>
      <c r="AL94" s="6"/>
      <c r="AM94" s="6">
        <v>0.7</v>
      </c>
      <c r="AN94" s="8">
        <f t="shared" si="2"/>
        <v>3354.7</v>
      </c>
      <c r="AO94" s="6"/>
      <c r="AP94" s="6">
        <v>-6.3</v>
      </c>
      <c r="AQ94" s="6">
        <v>-144</v>
      </c>
      <c r="AR94" s="6"/>
      <c r="AS94" s="6"/>
      <c r="AT94" s="6">
        <v>-0.28000000000000003</v>
      </c>
      <c r="AU94" s="6"/>
      <c r="AV94" s="6">
        <v>-14</v>
      </c>
      <c r="AW94" s="6"/>
      <c r="AX94" s="6"/>
      <c r="AY94" s="6"/>
      <c r="AZ94" s="6"/>
      <c r="BA94" s="6"/>
      <c r="BB94" s="6">
        <v>0</v>
      </c>
      <c r="BC94" s="6">
        <v>-2.2400000000000002</v>
      </c>
      <c r="BD94" s="6">
        <v>0</v>
      </c>
      <c r="BE94" s="6"/>
      <c r="BF94" s="6">
        <v>-546</v>
      </c>
      <c r="BG94" s="6">
        <v>-295.88</v>
      </c>
      <c r="BH94" s="6">
        <v>0</v>
      </c>
      <c r="BI94" s="6">
        <v>0</v>
      </c>
      <c r="BJ94" s="6"/>
      <c r="BK94" s="6"/>
      <c r="BL94" s="11">
        <f t="shared" si="3"/>
        <v>-1008.7</v>
      </c>
      <c r="BM94" s="12">
        <f t="shared" si="4"/>
        <v>2346</v>
      </c>
      <c r="BN94" s="13">
        <f t="shared" si="5"/>
        <v>200</v>
      </c>
      <c r="BO94" s="13">
        <f t="shared" si="6"/>
        <v>200</v>
      </c>
      <c r="BP94" s="13">
        <f t="shared" si="7"/>
        <v>66.666666666666671</v>
      </c>
      <c r="BQ94" s="13">
        <f t="shared" si="8"/>
        <v>295.879818</v>
      </c>
      <c r="BR94" s="13">
        <f t="shared" si="9"/>
        <v>268.32</v>
      </c>
      <c r="BS94" s="13">
        <f t="shared" si="10"/>
        <v>623.70000000000005</v>
      </c>
      <c r="BT94" s="13">
        <f t="shared" si="11"/>
        <v>95.4</v>
      </c>
      <c r="BU94" s="13">
        <f t="shared" si="12"/>
        <v>132.26</v>
      </c>
      <c r="BV94" s="6">
        <f>SUMIFS('SEGURO DE VIDA'!E:E, 'SEGURO DE VIDA'!D:D, H94, 'SEGURO DE VIDA'!G:G, E94)</f>
        <v>13.71</v>
      </c>
      <c r="BW94" s="6">
        <f>SUMIFS(TREINAMENTOS!E:E, TREINAMENTOS!D:D, H94, TREINAMENTOS!G:G, E94)</f>
        <v>0</v>
      </c>
      <c r="BX94" s="6">
        <f>SUMIFS(EXAMES!E:E, EXAMES!D:D, H94, EXAMES!G:G, E94)</f>
        <v>613.07000000000005</v>
      </c>
      <c r="BY94" s="25">
        <f t="shared" si="13"/>
        <v>2509.0064846666669</v>
      </c>
      <c r="BZ94" s="1"/>
      <c r="CA94" s="1" t="s">
        <v>316</v>
      </c>
      <c r="CB94" s="13">
        <f t="shared" si="14"/>
        <v>132.26</v>
      </c>
      <c r="CC94" s="13">
        <f t="shared" si="15"/>
        <v>0</v>
      </c>
      <c r="CD94" s="13">
        <f>SUMIFS(ALIMENTAÇÃO!E:E, ALIMENTAÇÃO!D:D, H94, ALIMENTAÇÃO!G:G, E94)</f>
        <v>630</v>
      </c>
      <c r="CE94" s="6">
        <f>SUMIFS(TRANSPORTE!E:E, TRANSPORTE!D:D, H94, TRANSPORTE!G:G, E94)</f>
        <v>239.4</v>
      </c>
      <c r="CF94" s="6">
        <f>SUMIFS('PLANO DE SAÚDE'!E:E, 'PLANO DE SAÚDE'!D:D, H94, 'PLANO DE SAÚDE'!G:G, E94)</f>
        <v>134.5</v>
      </c>
      <c r="CG94" s="6">
        <f>SUMIFS('PLANO ODONTO'!E:E, 'PLANO ODONTO'!D:D, H94, 'PLANO ODONTO'!G:G, E94)</f>
        <v>14</v>
      </c>
      <c r="CH94" s="6">
        <f t="shared" si="16"/>
        <v>-2.2400000000000002</v>
      </c>
      <c r="CI94" s="6">
        <f t="shared" si="17"/>
        <v>0</v>
      </c>
      <c r="CJ94" s="6">
        <f t="shared" si="18"/>
        <v>0</v>
      </c>
      <c r="CK94" s="6"/>
      <c r="CL94" s="6"/>
      <c r="CM94" s="6">
        <f t="shared" si="19"/>
        <v>-14</v>
      </c>
      <c r="CN94" s="6">
        <v>3354.7</v>
      </c>
      <c r="CO94" s="6">
        <v>-1008.7</v>
      </c>
      <c r="CP94" s="6">
        <v>2346</v>
      </c>
      <c r="CQ94" s="6">
        <v>3354</v>
      </c>
      <c r="CR94" s="1">
        <v>8.8216999999999999</v>
      </c>
      <c r="CS94" s="6">
        <v>3354</v>
      </c>
      <c r="CT94" s="1">
        <v>268.32</v>
      </c>
      <c r="CU94" s="6">
        <v>2489.35</v>
      </c>
    </row>
    <row r="95" spans="1:99" ht="13.8" hidden="1">
      <c r="A95" s="1" t="str">
        <f ca="1">IFERROR(__xludf.DUMMYFUNCTION("""COMPUTED_VALUE"""),"GIOVANNI MATOS STELAI GIRÃO")</f>
        <v>GIOVANNI MATOS STELAI GIRÃO</v>
      </c>
      <c r="B95" s="34"/>
      <c r="C95" s="34" t="str">
        <f t="shared" ca="1" si="0"/>
        <v>OK</v>
      </c>
      <c r="D95" s="2">
        <f t="shared" si="1"/>
        <v>12331.97286725889</v>
      </c>
      <c r="E95" s="34">
        <v>45809</v>
      </c>
      <c r="F95" s="1" t="s">
        <v>145</v>
      </c>
      <c r="G95" s="1">
        <v>161</v>
      </c>
      <c r="H95" s="1" t="s">
        <v>317</v>
      </c>
      <c r="I95" s="1" t="s">
        <v>245</v>
      </c>
      <c r="J95" s="38">
        <v>42011</v>
      </c>
      <c r="K95" s="6">
        <v>7718.42</v>
      </c>
      <c r="L95" s="1"/>
      <c r="M95" s="6">
        <v>7718.42</v>
      </c>
      <c r="N95" s="6"/>
      <c r="O95" s="6">
        <v>15.31</v>
      </c>
      <c r="P95" s="6">
        <v>0</v>
      </c>
      <c r="Q95" s="6"/>
      <c r="R95" s="6"/>
      <c r="S95" s="6"/>
      <c r="T95" s="6"/>
      <c r="U95" s="6"/>
      <c r="V95" s="6"/>
      <c r="W95" s="6"/>
      <c r="X95" s="6"/>
      <c r="Y95" s="6"/>
      <c r="Z95" s="6">
        <v>0</v>
      </c>
      <c r="AA95" s="6"/>
      <c r="AB95" s="6"/>
      <c r="AC95" s="6"/>
      <c r="AD95" s="6">
        <v>542.22</v>
      </c>
      <c r="AE95" s="6">
        <v>0</v>
      </c>
      <c r="AF95" s="6">
        <v>139.38</v>
      </c>
      <c r="AG95" s="6"/>
      <c r="AH95" s="6"/>
      <c r="AI95" s="6"/>
      <c r="AJ95" s="6"/>
      <c r="AK95" s="6"/>
      <c r="AL95" s="6"/>
      <c r="AM95" s="6">
        <v>0.54</v>
      </c>
      <c r="AN95" s="8">
        <f t="shared" si="2"/>
        <v>8415.8700000000008</v>
      </c>
      <c r="AO95" s="6"/>
      <c r="AP95" s="6">
        <v>-6.65</v>
      </c>
      <c r="AQ95" s="6">
        <v>0</v>
      </c>
      <c r="AR95" s="6"/>
      <c r="AS95" s="6"/>
      <c r="AT95" s="6">
        <v>-0.8</v>
      </c>
      <c r="AU95" s="6"/>
      <c r="AV95" s="6">
        <v>0</v>
      </c>
      <c r="AW95" s="6"/>
      <c r="AX95" s="6"/>
      <c r="AY95" s="6"/>
      <c r="AZ95" s="6"/>
      <c r="BA95" s="6"/>
      <c r="BB95" s="6">
        <v>0</v>
      </c>
      <c r="BC95" s="6">
        <v>-2.0099999999999998</v>
      </c>
      <c r="BD95" s="6">
        <v>0</v>
      </c>
      <c r="BE95" s="6"/>
      <c r="BF95" s="6">
        <v>0</v>
      </c>
      <c r="BG95" s="6">
        <v>-951.62</v>
      </c>
      <c r="BH95" s="6">
        <v>-1143.79</v>
      </c>
      <c r="BI95" s="6">
        <v>0</v>
      </c>
      <c r="BJ95" s="6"/>
      <c r="BK95" s="6"/>
      <c r="BL95" s="11">
        <f t="shared" si="3"/>
        <v>-2104.87</v>
      </c>
      <c r="BM95" s="12">
        <f t="shared" si="4"/>
        <v>6311.0000000000009</v>
      </c>
      <c r="BN95" s="13">
        <f t="shared" si="5"/>
        <v>643.20166666666671</v>
      </c>
      <c r="BO95" s="13">
        <f t="shared" si="6"/>
        <v>643.20166666666671</v>
      </c>
      <c r="BP95" s="13">
        <f t="shared" si="7"/>
        <v>214.40055555555557</v>
      </c>
      <c r="BQ95" s="13">
        <f t="shared" si="8"/>
        <v>951.61897836999992</v>
      </c>
      <c r="BR95" s="13">
        <f t="shared" si="9"/>
        <v>673.22</v>
      </c>
      <c r="BS95" s="13">
        <f t="shared" si="10"/>
        <v>658.35</v>
      </c>
      <c r="BT95" s="13">
        <f t="shared" si="11"/>
        <v>0</v>
      </c>
      <c r="BU95" s="13">
        <f t="shared" si="12"/>
        <v>118.39999999999999</v>
      </c>
      <c r="BV95" s="6">
        <f>SUMIFS('SEGURO DE VIDA'!E:E, 'SEGURO DE VIDA'!D:D, H95, 'SEGURO DE VIDA'!G:G, E95)</f>
        <v>13.71</v>
      </c>
      <c r="BW95" s="6">
        <f>SUMIFS(TREINAMENTOS!E:E, TREINAMENTOS!D:D, H95, TREINAMENTOS!G:G, E95)</f>
        <v>0</v>
      </c>
      <c r="BX95" s="6">
        <f>SUMIFS(EXAMES!E:E, EXAMES!D:D, H95, EXAMES!G:G, E95)</f>
        <v>0</v>
      </c>
      <c r="BY95" s="25">
        <f t="shared" si="13"/>
        <v>3916.1028672588891</v>
      </c>
      <c r="BZ95" s="1"/>
      <c r="CA95" s="1" t="s">
        <v>318</v>
      </c>
      <c r="CB95" s="13">
        <f t="shared" si="14"/>
        <v>118.39999999999999</v>
      </c>
      <c r="CC95" s="13">
        <f t="shared" si="15"/>
        <v>0</v>
      </c>
      <c r="CD95" s="13">
        <f>SUMIFS(ALIMENTAÇÃO!E:E, ALIMENTAÇÃO!D:D, H95, ALIMENTAÇÃO!G:G, E95)</f>
        <v>665</v>
      </c>
      <c r="CE95" s="6">
        <f>SUMIFS(TRANSPORTE!E:E, TRANSPORTE!D:D, H95, TRANSPORTE!G:G, E95)</f>
        <v>0</v>
      </c>
      <c r="CF95" s="6">
        <f>SUMIFS('PLANO DE SAÚDE'!E:E, 'PLANO DE SAÚDE'!D:D, H95, 'PLANO DE SAÚDE'!G:G, E95)</f>
        <v>120.41</v>
      </c>
      <c r="CG95" s="6">
        <f>SUMIFS('PLANO ODONTO'!E:E, 'PLANO ODONTO'!D:D, H95, 'PLANO ODONTO'!G:G, E95)</f>
        <v>0</v>
      </c>
      <c r="CH95" s="6">
        <f t="shared" si="16"/>
        <v>-2.0099999999999998</v>
      </c>
      <c r="CI95" s="6">
        <f t="shared" si="17"/>
        <v>0</v>
      </c>
      <c r="CJ95" s="6">
        <f t="shared" si="18"/>
        <v>0</v>
      </c>
      <c r="CK95" s="6"/>
      <c r="CL95" s="6"/>
      <c r="CM95" s="6">
        <f t="shared" si="19"/>
        <v>0</v>
      </c>
      <c r="CN95" s="6">
        <v>8415.8700000000008</v>
      </c>
      <c r="CO95" s="6">
        <v>-2104.87</v>
      </c>
      <c r="CP95" s="6">
        <v>6311</v>
      </c>
      <c r="CQ95" s="6">
        <v>8157.41</v>
      </c>
      <c r="CR95" s="1">
        <v>11.665699999999999</v>
      </c>
      <c r="CS95" s="6">
        <v>8415.33</v>
      </c>
      <c r="CT95" s="1">
        <v>673.22</v>
      </c>
      <c r="CU95" s="6">
        <v>7463.71</v>
      </c>
    </row>
    <row r="96" spans="1:99" ht="13.8" hidden="1">
      <c r="A96" s="1" t="str">
        <f ca="1">IFERROR(__xludf.DUMMYFUNCTION("""COMPUTED_VALUE"""),"GLAUBER RODRIGUES GOMES")</f>
        <v>GLAUBER RODRIGUES GOMES</v>
      </c>
      <c r="B96" s="34"/>
      <c r="C96" s="34" t="str">
        <f t="shared" ca="1" si="0"/>
        <v>OK</v>
      </c>
      <c r="D96" s="2">
        <f t="shared" si="1"/>
        <v>8146.7835830488893</v>
      </c>
      <c r="E96" s="34">
        <v>45809</v>
      </c>
      <c r="F96" s="1" t="s">
        <v>145</v>
      </c>
      <c r="G96" s="1">
        <v>263</v>
      </c>
      <c r="H96" s="1" t="s">
        <v>319</v>
      </c>
      <c r="I96" s="1" t="s">
        <v>320</v>
      </c>
      <c r="J96" s="38">
        <v>43697</v>
      </c>
      <c r="K96" s="6">
        <v>4081.88</v>
      </c>
      <c r="L96" s="1"/>
      <c r="M96" s="6">
        <v>4081.88</v>
      </c>
      <c r="N96" s="6"/>
      <c r="O96" s="6">
        <v>0</v>
      </c>
      <c r="P96" s="6">
        <v>1224.56</v>
      </c>
      <c r="Q96" s="6"/>
      <c r="R96" s="6"/>
      <c r="S96" s="6"/>
      <c r="T96" s="6"/>
      <c r="U96" s="6"/>
      <c r="V96" s="6"/>
      <c r="W96" s="6"/>
      <c r="X96" s="6"/>
      <c r="Y96" s="6"/>
      <c r="Z96" s="6">
        <v>0</v>
      </c>
      <c r="AA96" s="6"/>
      <c r="AB96" s="6"/>
      <c r="AC96" s="6"/>
      <c r="AD96" s="6">
        <v>0</v>
      </c>
      <c r="AE96" s="6">
        <v>0</v>
      </c>
      <c r="AF96" s="6">
        <v>0</v>
      </c>
      <c r="AG96" s="6"/>
      <c r="AH96" s="6"/>
      <c r="AI96" s="6"/>
      <c r="AJ96" s="6"/>
      <c r="AK96" s="6"/>
      <c r="AL96" s="6"/>
      <c r="AM96" s="6">
        <v>0.65</v>
      </c>
      <c r="AN96" s="8">
        <f t="shared" si="2"/>
        <v>5307.09</v>
      </c>
      <c r="AO96" s="6"/>
      <c r="AP96" s="6">
        <v>-5.7</v>
      </c>
      <c r="AQ96" s="6">
        <v>0</v>
      </c>
      <c r="AR96" s="6"/>
      <c r="AS96" s="6"/>
      <c r="AT96" s="6">
        <v>-0.35</v>
      </c>
      <c r="AU96" s="6"/>
      <c r="AV96" s="6">
        <v>0</v>
      </c>
      <c r="AW96" s="6"/>
      <c r="AX96" s="6"/>
      <c r="AY96" s="6"/>
      <c r="AZ96" s="6"/>
      <c r="BA96" s="6"/>
      <c r="BB96" s="6">
        <v>0</v>
      </c>
      <c r="BC96" s="6">
        <v>0</v>
      </c>
      <c r="BD96" s="6">
        <v>0</v>
      </c>
      <c r="BE96" s="6"/>
      <c r="BF96" s="6">
        <v>0</v>
      </c>
      <c r="BG96" s="6">
        <v>-552.48</v>
      </c>
      <c r="BH96" s="6">
        <v>-383.56</v>
      </c>
      <c r="BI96" s="6">
        <v>0</v>
      </c>
      <c r="BJ96" s="6"/>
      <c r="BK96" s="6"/>
      <c r="BL96" s="11">
        <f t="shared" si="3"/>
        <v>-942.08999999999992</v>
      </c>
      <c r="BM96" s="12">
        <f t="shared" si="4"/>
        <v>4365</v>
      </c>
      <c r="BN96" s="13">
        <f t="shared" si="5"/>
        <v>340.15666666666669</v>
      </c>
      <c r="BO96" s="13">
        <f t="shared" si="6"/>
        <v>340.15666666666669</v>
      </c>
      <c r="BP96" s="13">
        <f t="shared" si="7"/>
        <v>113.38555555555557</v>
      </c>
      <c r="BQ96" s="13">
        <f t="shared" si="8"/>
        <v>552.4746941599999</v>
      </c>
      <c r="BR96" s="13">
        <f t="shared" si="9"/>
        <v>424.51</v>
      </c>
      <c r="BS96" s="13">
        <f t="shared" si="10"/>
        <v>564.29999999999995</v>
      </c>
      <c r="BT96" s="13">
        <f t="shared" si="11"/>
        <v>0</v>
      </c>
      <c r="BU96" s="13">
        <f t="shared" si="12"/>
        <v>0</v>
      </c>
      <c r="BV96" s="6">
        <f>SUMIFS('SEGURO DE VIDA'!E:E, 'SEGURO DE VIDA'!D:D, H96, 'SEGURO DE VIDA'!G:G, E96)</f>
        <v>13.71</v>
      </c>
      <c r="BW96" s="6">
        <f>SUMIFS(TREINAMENTOS!E:E, TREINAMENTOS!D:D, H96, TREINAMENTOS!G:G, E96)</f>
        <v>0</v>
      </c>
      <c r="BX96" s="6">
        <f>SUMIFS(EXAMES!E:E, EXAMES!D:D, H96, EXAMES!G:G, E96)</f>
        <v>491</v>
      </c>
      <c r="BY96" s="25">
        <f t="shared" si="13"/>
        <v>2839.6935830488887</v>
      </c>
      <c r="BZ96" s="1"/>
      <c r="CA96" s="1" t="s">
        <v>319</v>
      </c>
      <c r="CB96" s="13">
        <f t="shared" si="14"/>
        <v>0</v>
      </c>
      <c r="CC96" s="13">
        <f t="shared" si="15"/>
        <v>0</v>
      </c>
      <c r="CD96" s="13">
        <f>SUMIFS(ALIMENTAÇÃO!E:E, ALIMENTAÇÃO!D:D, H96, ALIMENTAÇÃO!G:G, E96)</f>
        <v>570</v>
      </c>
      <c r="CE96" s="6">
        <f>SUMIFS(TRANSPORTE!E:E, TRANSPORTE!D:D, H96, TRANSPORTE!G:G, E96)</f>
        <v>0</v>
      </c>
      <c r="CF96" s="6">
        <f>SUMIFS('PLANO DE SAÚDE'!E:E, 'PLANO DE SAÚDE'!D:D, H96, 'PLANO DE SAÚDE'!G:G, E96)</f>
        <v>0</v>
      </c>
      <c r="CG96" s="6">
        <f>SUMIFS('PLANO ODONTO'!E:E, 'PLANO ODONTO'!D:D, H96, 'PLANO ODONTO'!G:G, E96)</f>
        <v>0</v>
      </c>
      <c r="CH96" s="6">
        <f t="shared" si="16"/>
        <v>0</v>
      </c>
      <c r="CI96" s="6">
        <f t="shared" si="17"/>
        <v>0</v>
      </c>
      <c r="CJ96" s="6">
        <f t="shared" si="18"/>
        <v>0</v>
      </c>
      <c r="CK96" s="6"/>
      <c r="CL96" s="6"/>
      <c r="CM96" s="6">
        <f t="shared" si="19"/>
        <v>0</v>
      </c>
      <c r="CN96" s="6">
        <v>5307.09</v>
      </c>
      <c r="CO96" s="1">
        <v>-942.09</v>
      </c>
      <c r="CP96" s="6">
        <v>4365</v>
      </c>
      <c r="CQ96" s="6">
        <v>5306.44</v>
      </c>
      <c r="CR96" s="1">
        <v>10.4114</v>
      </c>
      <c r="CS96" s="6">
        <v>5306.44</v>
      </c>
      <c r="CT96" s="1">
        <v>424.51</v>
      </c>
      <c r="CU96" s="6">
        <v>4699.24</v>
      </c>
    </row>
    <row r="97" spans="1:99" ht="13.8" hidden="1">
      <c r="A97" s="1" t="str">
        <f ca="1">IFERROR(__xludf.DUMMYFUNCTION("""COMPUTED_VALUE"""),"GLAUBERT RODRIGUES DE JESUS")</f>
        <v>GLAUBERT RODRIGUES DE JESUS</v>
      </c>
      <c r="B97" s="34"/>
      <c r="C97" s="34" t="str">
        <f t="shared" ca="1" si="0"/>
        <v>OK</v>
      </c>
      <c r="D97" s="2">
        <f t="shared" si="1"/>
        <v>5479.7323474666664</v>
      </c>
      <c r="E97" s="34">
        <v>45809</v>
      </c>
      <c r="F97" s="1" t="s">
        <v>145</v>
      </c>
      <c r="G97" s="1">
        <v>226</v>
      </c>
      <c r="H97" s="1" t="s">
        <v>321</v>
      </c>
      <c r="I97" s="1" t="s">
        <v>322</v>
      </c>
      <c r="J97" s="38">
        <v>43122</v>
      </c>
      <c r="K97" s="6">
        <v>3275.97</v>
      </c>
      <c r="L97" s="1"/>
      <c r="M97" s="6">
        <v>3275.97</v>
      </c>
      <c r="N97" s="6"/>
      <c r="O97" s="6">
        <v>0</v>
      </c>
      <c r="P97" s="6">
        <v>0</v>
      </c>
      <c r="Q97" s="6"/>
      <c r="R97" s="6"/>
      <c r="S97" s="6"/>
      <c r="T97" s="6"/>
      <c r="U97" s="6"/>
      <c r="V97" s="6"/>
      <c r="W97" s="6"/>
      <c r="X97" s="6"/>
      <c r="Y97" s="6"/>
      <c r="Z97" s="6">
        <v>0</v>
      </c>
      <c r="AA97" s="6"/>
      <c r="AB97" s="6"/>
      <c r="AC97" s="6"/>
      <c r="AD97" s="6">
        <v>31.12</v>
      </c>
      <c r="AE97" s="6">
        <v>0</v>
      </c>
      <c r="AF97" s="6">
        <v>7.78</v>
      </c>
      <c r="AG97" s="6"/>
      <c r="AH97" s="6"/>
      <c r="AI97" s="6"/>
      <c r="AJ97" s="6"/>
      <c r="AK97" s="6"/>
      <c r="AL97" s="6"/>
      <c r="AM97" s="6">
        <v>0.95</v>
      </c>
      <c r="AN97" s="8">
        <f t="shared" si="2"/>
        <v>3315.8199999999997</v>
      </c>
      <c r="AO97" s="6"/>
      <c r="AP97" s="6">
        <v>-6.65</v>
      </c>
      <c r="AQ97" s="6">
        <v>-196.56</v>
      </c>
      <c r="AR97" s="6"/>
      <c r="AS97" s="6"/>
      <c r="AT97" s="6">
        <v>-0.61</v>
      </c>
      <c r="AU97" s="6"/>
      <c r="AV97" s="6">
        <v>0</v>
      </c>
      <c r="AW97" s="6"/>
      <c r="AX97" s="6"/>
      <c r="AY97" s="6"/>
      <c r="AZ97" s="6"/>
      <c r="BA97" s="6"/>
      <c r="BB97" s="6">
        <v>0</v>
      </c>
      <c r="BC97" s="6">
        <v>-2.0099999999999998</v>
      </c>
      <c r="BD97" s="6">
        <v>-125.89</v>
      </c>
      <c r="BE97" s="6"/>
      <c r="BF97" s="6">
        <v>0</v>
      </c>
      <c r="BG97" s="6">
        <v>-291.18</v>
      </c>
      <c r="BH97" s="6">
        <v>-20.92</v>
      </c>
      <c r="BI97" s="6">
        <v>0</v>
      </c>
      <c r="BJ97" s="6"/>
      <c r="BK97" s="6"/>
      <c r="BL97" s="11">
        <f t="shared" si="3"/>
        <v>-643.82000000000005</v>
      </c>
      <c r="BM97" s="12">
        <f t="shared" si="4"/>
        <v>2671.9999999999995</v>
      </c>
      <c r="BN97" s="13">
        <f t="shared" si="5"/>
        <v>272.9975</v>
      </c>
      <c r="BO97" s="13">
        <f t="shared" si="6"/>
        <v>272.9975</v>
      </c>
      <c r="BP97" s="13">
        <f t="shared" si="7"/>
        <v>90.999166666666667</v>
      </c>
      <c r="BQ97" s="13">
        <f t="shared" si="8"/>
        <v>291.17818080000001</v>
      </c>
      <c r="BR97" s="13">
        <f t="shared" si="9"/>
        <v>265.18</v>
      </c>
      <c r="BS97" s="13">
        <f t="shared" si="10"/>
        <v>658.35</v>
      </c>
      <c r="BT97" s="13">
        <f t="shared" si="11"/>
        <v>128.33999999999997</v>
      </c>
      <c r="BU97" s="13">
        <f t="shared" si="12"/>
        <v>68.039999999999992</v>
      </c>
      <c r="BV97" s="6">
        <f>SUMIFS('SEGURO DE VIDA'!E:E, 'SEGURO DE VIDA'!D:D, H97, 'SEGURO DE VIDA'!G:G, E97)</f>
        <v>13.71</v>
      </c>
      <c r="BW97" s="6">
        <f>SUMIFS(TREINAMENTOS!E:E, TREINAMENTOS!D:D, H97, TREINAMENTOS!G:G, E97)</f>
        <v>0</v>
      </c>
      <c r="BX97" s="6">
        <f>SUMIFS(EXAMES!E:E, EXAMES!D:D, H97, EXAMES!G:G, E97)</f>
        <v>102.12</v>
      </c>
      <c r="BY97" s="25">
        <f t="shared" si="13"/>
        <v>2163.9123474666667</v>
      </c>
      <c r="BZ97" s="1"/>
      <c r="CA97" s="1" t="s">
        <v>321</v>
      </c>
      <c r="CB97" s="13">
        <f t="shared" si="14"/>
        <v>68.039999999999992</v>
      </c>
      <c r="CC97" s="13">
        <f t="shared" si="15"/>
        <v>0</v>
      </c>
      <c r="CD97" s="13">
        <f>SUMIFS(ALIMENTAÇÃO!E:E, ALIMENTAÇÃO!D:D, H97, ALIMENTAÇÃO!G:G, E97)</f>
        <v>665</v>
      </c>
      <c r="CE97" s="6">
        <f>SUMIFS(TRANSPORTE!E:E, TRANSPORTE!D:D, H97, TRANSPORTE!G:G, E97)</f>
        <v>324.89999999999998</v>
      </c>
      <c r="CF97" s="6">
        <f>SUMIFS('PLANO DE SAÚDE'!E:E, 'PLANO DE SAÚDE'!D:D, H97, 'PLANO DE SAÚDE'!G:G, E97)</f>
        <v>195.94</v>
      </c>
      <c r="CG97" s="6">
        <f>SUMIFS('PLANO ODONTO'!E:E, 'PLANO ODONTO'!D:D, H97, 'PLANO ODONTO'!G:G, E97)</f>
        <v>0</v>
      </c>
      <c r="CH97" s="6">
        <f t="shared" si="16"/>
        <v>-127.9</v>
      </c>
      <c r="CI97" s="6">
        <f t="shared" si="17"/>
        <v>0</v>
      </c>
      <c r="CJ97" s="6">
        <f t="shared" si="18"/>
        <v>0</v>
      </c>
      <c r="CK97" s="6"/>
      <c r="CL97" s="6"/>
      <c r="CM97" s="6">
        <f t="shared" si="19"/>
        <v>0</v>
      </c>
      <c r="CN97" s="6">
        <v>3315.82</v>
      </c>
      <c r="CO97" s="1">
        <v>-643.82000000000005</v>
      </c>
      <c r="CP97" s="6">
        <v>2672</v>
      </c>
      <c r="CQ97" s="6">
        <v>3314.87</v>
      </c>
      <c r="CR97" s="1">
        <v>8.7840000000000007</v>
      </c>
      <c r="CS97" s="6">
        <v>3314.87</v>
      </c>
      <c r="CT97" s="1">
        <v>265.18</v>
      </c>
      <c r="CU97" s="6">
        <v>2707.67</v>
      </c>
    </row>
    <row r="98" spans="1:99" ht="13.8" hidden="1">
      <c r="A98" s="1" t="str">
        <f ca="1">IFERROR(__xludf.DUMMYFUNCTION("""COMPUTED_VALUE"""),"GRAZIELLE VITORIA NEVES GOMES")</f>
        <v>GRAZIELLE VITORIA NEVES GOMES</v>
      </c>
      <c r="B98" s="34"/>
      <c r="C98" s="34" t="str">
        <f t="shared" ca="1" si="0"/>
        <v>OK</v>
      </c>
      <c r="D98" s="2">
        <f t="shared" si="1"/>
        <v>4040.5307741111114</v>
      </c>
      <c r="E98" s="34">
        <v>45809</v>
      </c>
      <c r="F98" s="1" t="s">
        <v>145</v>
      </c>
      <c r="G98" s="1">
        <v>3501</v>
      </c>
      <c r="H98" s="1" t="s">
        <v>323</v>
      </c>
      <c r="I98" s="1" t="s">
        <v>170</v>
      </c>
      <c r="J98" s="38">
        <v>45670</v>
      </c>
      <c r="K98" s="6">
        <v>2239.36</v>
      </c>
      <c r="L98" s="1"/>
      <c r="M98" s="6">
        <v>2239.36</v>
      </c>
      <c r="N98" s="6"/>
      <c r="O98" s="6">
        <v>0</v>
      </c>
      <c r="P98" s="6">
        <v>0</v>
      </c>
      <c r="Q98" s="6"/>
      <c r="R98" s="6"/>
      <c r="S98" s="6"/>
      <c r="T98" s="6"/>
      <c r="U98" s="6"/>
      <c r="V98" s="6"/>
      <c r="W98" s="6"/>
      <c r="X98" s="6"/>
      <c r="Y98" s="6"/>
      <c r="Z98" s="6">
        <v>0</v>
      </c>
      <c r="AA98" s="6"/>
      <c r="AB98" s="6"/>
      <c r="AC98" s="6"/>
      <c r="AD98" s="6">
        <v>19.309999999999999</v>
      </c>
      <c r="AE98" s="6">
        <v>0</v>
      </c>
      <c r="AF98" s="6">
        <v>4.83</v>
      </c>
      <c r="AG98" s="6"/>
      <c r="AH98" s="6"/>
      <c r="AI98" s="6"/>
      <c r="AJ98" s="6"/>
      <c r="AK98" s="6"/>
      <c r="AL98" s="6"/>
      <c r="AM98" s="6">
        <v>0.44</v>
      </c>
      <c r="AN98" s="8">
        <f t="shared" si="2"/>
        <v>2263.94</v>
      </c>
      <c r="AO98" s="6"/>
      <c r="AP98" s="6">
        <v>-6.3</v>
      </c>
      <c r="AQ98" s="6">
        <v>-134.36000000000001</v>
      </c>
      <c r="AR98" s="6"/>
      <c r="AS98" s="6"/>
      <c r="AT98" s="6">
        <v>-0.79</v>
      </c>
      <c r="AU98" s="6"/>
      <c r="AV98" s="6">
        <v>0</v>
      </c>
      <c r="AW98" s="6"/>
      <c r="AX98" s="6"/>
      <c r="AY98" s="6"/>
      <c r="AZ98" s="6"/>
      <c r="BA98" s="6"/>
      <c r="BB98" s="6">
        <v>0</v>
      </c>
      <c r="BC98" s="6">
        <v>-34.549999999999997</v>
      </c>
      <c r="BD98" s="6">
        <v>0</v>
      </c>
      <c r="BE98" s="6"/>
      <c r="BF98" s="6">
        <v>0</v>
      </c>
      <c r="BG98" s="6">
        <v>-180.94</v>
      </c>
      <c r="BH98" s="6">
        <v>0</v>
      </c>
      <c r="BI98" s="6">
        <v>0</v>
      </c>
      <c r="BJ98" s="6"/>
      <c r="BK98" s="6"/>
      <c r="BL98" s="11">
        <f t="shared" si="3"/>
        <v>-356.94</v>
      </c>
      <c r="BM98" s="12">
        <f t="shared" si="4"/>
        <v>1907</v>
      </c>
      <c r="BN98" s="13">
        <f t="shared" si="5"/>
        <v>186.61333333333334</v>
      </c>
      <c r="BO98" s="13">
        <f t="shared" si="6"/>
        <v>186.61333333333334</v>
      </c>
      <c r="BP98" s="13">
        <f t="shared" si="7"/>
        <v>62.204444444444448</v>
      </c>
      <c r="BQ98" s="13">
        <f t="shared" si="8"/>
        <v>180.93966300000002</v>
      </c>
      <c r="BR98" s="13">
        <f t="shared" si="9"/>
        <v>181.08</v>
      </c>
      <c r="BS98" s="13">
        <f t="shared" si="10"/>
        <v>623.70000000000005</v>
      </c>
      <c r="BT98" s="13">
        <f t="shared" si="11"/>
        <v>190.53999999999996</v>
      </c>
      <c r="BU98" s="13">
        <f t="shared" si="12"/>
        <v>151.19</v>
      </c>
      <c r="BV98" s="6">
        <f>SUMIFS('SEGURO DE VIDA'!E:E, 'SEGURO DE VIDA'!D:D, H98, 'SEGURO DE VIDA'!G:G, E98)</f>
        <v>13.71</v>
      </c>
      <c r="BW98" s="6">
        <f>SUMIFS(TREINAMENTOS!E:E, TREINAMENTOS!D:D, H98, TREINAMENTOS!G:G, E98)</f>
        <v>0</v>
      </c>
      <c r="BX98" s="6">
        <f>SUMIFS(EXAMES!E:E, EXAMES!D:D, H98, EXAMES!G:G, E98)</f>
        <v>0</v>
      </c>
      <c r="BY98" s="25">
        <f t="shared" si="13"/>
        <v>1776.5907741111114</v>
      </c>
      <c r="BZ98" s="1"/>
      <c r="CA98" s="1" t="s">
        <v>323</v>
      </c>
      <c r="CB98" s="13">
        <f t="shared" si="14"/>
        <v>151.19</v>
      </c>
      <c r="CC98" s="13">
        <f t="shared" si="15"/>
        <v>0</v>
      </c>
      <c r="CD98" s="13">
        <f>SUMIFS(ALIMENTAÇÃO!E:E, ALIMENTAÇÃO!D:D, H98, ALIMENTAÇÃO!G:G, E98)</f>
        <v>630</v>
      </c>
      <c r="CE98" s="6">
        <f>SUMIFS(TRANSPORTE!E:E, TRANSPORTE!D:D, H98, TRANSPORTE!G:G, E98)</f>
        <v>324.89999999999998</v>
      </c>
      <c r="CF98" s="6">
        <f>SUMIFS('PLANO DE SAÚDE'!E:E, 'PLANO DE SAÚDE'!D:D, H98, 'PLANO DE SAÚDE'!G:G, E98)</f>
        <v>185.74</v>
      </c>
      <c r="CG98" s="6">
        <f>SUMIFS('PLANO ODONTO'!E:E, 'PLANO ODONTO'!D:D, H98, 'PLANO ODONTO'!G:G, E98)</f>
        <v>0</v>
      </c>
      <c r="CH98" s="6">
        <f t="shared" si="16"/>
        <v>-34.549999999999997</v>
      </c>
      <c r="CI98" s="6">
        <f t="shared" si="17"/>
        <v>0</v>
      </c>
      <c r="CJ98" s="6">
        <f t="shared" si="18"/>
        <v>0</v>
      </c>
      <c r="CK98" s="6"/>
      <c r="CL98" s="6"/>
      <c r="CM98" s="6">
        <f t="shared" si="19"/>
        <v>0</v>
      </c>
      <c r="CN98" s="6">
        <v>2263.94</v>
      </c>
      <c r="CO98" s="1">
        <v>-356.94</v>
      </c>
      <c r="CP98" s="6">
        <v>1907</v>
      </c>
      <c r="CQ98" s="6">
        <v>2263.5</v>
      </c>
      <c r="CR98" s="1">
        <v>7.9938000000000002</v>
      </c>
      <c r="CS98" s="6">
        <v>2263.5</v>
      </c>
      <c r="CT98" s="1">
        <v>181.08</v>
      </c>
      <c r="CU98" s="6">
        <v>1656.3</v>
      </c>
    </row>
    <row r="99" spans="1:99" ht="13.8" hidden="1">
      <c r="A99" s="1" t="str">
        <f ca="1">IFERROR(__xludf.DUMMYFUNCTION("""COMPUTED_VALUE"""),"GUILHERME SIMOES DE CARVALHO")</f>
        <v>GUILHERME SIMOES DE CARVALHO</v>
      </c>
      <c r="B99" s="34"/>
      <c r="C99" s="34" t="str">
        <f t="shared" ca="1" si="0"/>
        <v>OK</v>
      </c>
      <c r="D99" s="2">
        <f t="shared" si="1"/>
        <v>2427.7877777777776</v>
      </c>
      <c r="E99" s="34">
        <v>45809</v>
      </c>
      <c r="F99" s="1" t="s">
        <v>145</v>
      </c>
      <c r="G99" s="1">
        <v>3533</v>
      </c>
      <c r="H99" s="1" t="s">
        <v>324</v>
      </c>
      <c r="I99" s="1" t="s">
        <v>239</v>
      </c>
      <c r="J99" s="38">
        <v>45782</v>
      </c>
      <c r="K99" s="6">
        <v>850</v>
      </c>
      <c r="L99" s="1"/>
      <c r="M99" s="6">
        <v>850</v>
      </c>
      <c r="N99" s="6"/>
      <c r="O99" s="6">
        <v>0</v>
      </c>
      <c r="P99" s="6">
        <v>0</v>
      </c>
      <c r="Q99" s="6"/>
      <c r="R99" s="6"/>
      <c r="S99" s="6"/>
      <c r="T99" s="6"/>
      <c r="U99" s="6"/>
      <c r="V99" s="6"/>
      <c r="W99" s="6"/>
      <c r="X99" s="6"/>
      <c r="Y99" s="6"/>
      <c r="Z99" s="6">
        <v>0</v>
      </c>
      <c r="AA99" s="6"/>
      <c r="AB99" s="6"/>
      <c r="AC99" s="6"/>
      <c r="AD99" s="6">
        <v>0</v>
      </c>
      <c r="AE99" s="6">
        <v>0</v>
      </c>
      <c r="AF99" s="6">
        <v>0</v>
      </c>
      <c r="AG99" s="6"/>
      <c r="AH99" s="6"/>
      <c r="AI99" s="6"/>
      <c r="AJ99" s="6"/>
      <c r="AK99" s="6"/>
      <c r="AL99" s="6"/>
      <c r="AM99" s="6">
        <v>0.24</v>
      </c>
      <c r="AN99" s="8">
        <f t="shared" si="2"/>
        <v>850.24</v>
      </c>
      <c r="AO99" s="6"/>
      <c r="AP99" s="6">
        <v>-6.65</v>
      </c>
      <c r="AQ99" s="6">
        <v>0</v>
      </c>
      <c r="AR99" s="6"/>
      <c r="AS99" s="6"/>
      <c r="AT99" s="6">
        <v>-0.57999999999999996</v>
      </c>
      <c r="AU99" s="6"/>
      <c r="AV99" s="6">
        <v>-14</v>
      </c>
      <c r="AW99" s="6"/>
      <c r="AX99" s="6"/>
      <c r="AY99" s="6"/>
      <c r="AZ99" s="6"/>
      <c r="BA99" s="6"/>
      <c r="BB99" s="6">
        <v>0</v>
      </c>
      <c r="BC99" s="6">
        <v>-2.0099999999999998</v>
      </c>
      <c r="BD99" s="6">
        <v>0</v>
      </c>
      <c r="BE99" s="6"/>
      <c r="BF99" s="6">
        <v>0</v>
      </c>
      <c r="BG99" s="6">
        <v>0</v>
      </c>
      <c r="BH99" s="6">
        <v>0</v>
      </c>
      <c r="BI99" s="6">
        <v>0</v>
      </c>
      <c r="BJ99" s="6"/>
      <c r="BK99" s="6"/>
      <c r="BL99" s="11">
        <f t="shared" si="3"/>
        <v>-23.240000000000002</v>
      </c>
      <c r="BM99" s="12">
        <f t="shared" si="4"/>
        <v>827</v>
      </c>
      <c r="BN99" s="13">
        <f t="shared" si="5"/>
        <v>70.833333333333329</v>
      </c>
      <c r="BO99" s="13">
        <f t="shared" si="6"/>
        <v>70.833333333333329</v>
      </c>
      <c r="BP99" s="13">
        <f t="shared" si="7"/>
        <v>23.611111111111111</v>
      </c>
      <c r="BQ99" s="13">
        <f t="shared" si="8"/>
        <v>0</v>
      </c>
      <c r="BR99" s="13">
        <f t="shared" si="9"/>
        <v>0</v>
      </c>
      <c r="BS99" s="13">
        <f t="shared" si="10"/>
        <v>658.35</v>
      </c>
      <c r="BT99" s="13">
        <f t="shared" si="11"/>
        <v>324.89999999999998</v>
      </c>
      <c r="BU99" s="13">
        <f t="shared" si="12"/>
        <v>415.31</v>
      </c>
      <c r="BV99" s="6">
        <f>SUMIFS('SEGURO DE VIDA'!E:E, 'SEGURO DE VIDA'!D:D, H99, 'SEGURO DE VIDA'!G:G, E99)</f>
        <v>13.71</v>
      </c>
      <c r="BW99" s="6">
        <f>SUMIFS(TREINAMENTOS!E:E, TREINAMENTOS!D:D, H99, TREINAMENTOS!G:G, E99)</f>
        <v>0</v>
      </c>
      <c r="BX99" s="6">
        <f>SUMIFS(EXAMES!E:E, EXAMES!D:D, H99, EXAMES!G:G, E99)</f>
        <v>0</v>
      </c>
      <c r="BY99" s="25">
        <f t="shared" si="13"/>
        <v>1577.5477777777778</v>
      </c>
      <c r="BZ99" s="1"/>
      <c r="CA99" s="1" t="s">
        <v>324</v>
      </c>
      <c r="CB99" s="13">
        <f t="shared" si="14"/>
        <v>402.72</v>
      </c>
      <c r="CC99" s="13">
        <f t="shared" si="15"/>
        <v>12.59</v>
      </c>
      <c r="CD99" s="13">
        <f>SUMIFS(ALIMENTAÇÃO!E:E, ALIMENTAÇÃO!D:D, H99, ALIMENTAÇÃO!G:G, E99)</f>
        <v>665</v>
      </c>
      <c r="CE99" s="6">
        <f>SUMIFS(TRANSPORTE!E:E, TRANSPORTE!D:D, H99, TRANSPORTE!G:G, E99)</f>
        <v>324.89999999999998</v>
      </c>
      <c r="CF99" s="6">
        <f>SUMIFS('PLANO DE SAÚDE'!E:E, 'PLANO DE SAÚDE'!D:D, H99, 'PLANO DE SAÚDE'!G:G, E99)</f>
        <v>404.73</v>
      </c>
      <c r="CG99" s="6">
        <f>SUMIFS('PLANO ODONTO'!E:E, 'PLANO ODONTO'!D:D, H99, 'PLANO ODONTO'!G:G, E99)</f>
        <v>26.59</v>
      </c>
      <c r="CH99" s="6">
        <f t="shared" si="16"/>
        <v>-2.0099999999999998</v>
      </c>
      <c r="CI99" s="6">
        <f t="shared" si="17"/>
        <v>0</v>
      </c>
      <c r="CJ99" s="6">
        <f t="shared" si="18"/>
        <v>0</v>
      </c>
      <c r="CK99" s="6"/>
      <c r="CL99" s="6"/>
      <c r="CM99" s="6">
        <f t="shared" si="19"/>
        <v>-14</v>
      </c>
      <c r="CN99" s="1">
        <v>850.24</v>
      </c>
      <c r="CO99" s="1">
        <v>-23.24</v>
      </c>
      <c r="CP99" s="1">
        <v>827</v>
      </c>
      <c r="CQ99" s="1">
        <v>0</v>
      </c>
      <c r="CR99" s="1">
        <v>0</v>
      </c>
      <c r="CS99" s="1">
        <v>0</v>
      </c>
      <c r="CT99" s="1">
        <v>0</v>
      </c>
      <c r="CU99" s="1">
        <v>242.8</v>
      </c>
    </row>
    <row r="100" spans="1:99" ht="13.8" hidden="1">
      <c r="A100" s="1" t="str">
        <f ca="1">IFERROR(__xludf.DUMMYFUNCTION("""COMPUTED_VALUE"""),"GUSTAVO MACHADO SOEIRO")</f>
        <v>GUSTAVO MACHADO SOEIRO</v>
      </c>
      <c r="B100" s="34"/>
      <c r="C100" s="34" t="str">
        <f t="shared" ca="1" si="0"/>
        <v>OK</v>
      </c>
      <c r="D100" s="2">
        <f t="shared" si="1"/>
        <v>3571.8356838666668</v>
      </c>
      <c r="E100" s="34">
        <v>45809</v>
      </c>
      <c r="F100" s="1" t="s">
        <v>145</v>
      </c>
      <c r="G100" s="1">
        <v>3446</v>
      </c>
      <c r="H100" s="1" t="s">
        <v>325</v>
      </c>
      <c r="I100" s="1" t="s">
        <v>205</v>
      </c>
      <c r="J100" s="38">
        <v>45481</v>
      </c>
      <c r="K100" s="6">
        <v>1518</v>
      </c>
      <c r="L100" s="1"/>
      <c r="M100" s="6">
        <v>1518</v>
      </c>
      <c r="N100" s="6"/>
      <c r="O100" s="6">
        <v>0</v>
      </c>
      <c r="P100" s="6">
        <v>455.4</v>
      </c>
      <c r="Q100" s="6"/>
      <c r="R100" s="6"/>
      <c r="S100" s="6"/>
      <c r="T100" s="6"/>
      <c r="U100" s="6"/>
      <c r="V100" s="6"/>
      <c r="W100" s="6"/>
      <c r="X100" s="6"/>
      <c r="Y100" s="6"/>
      <c r="Z100" s="6">
        <v>0</v>
      </c>
      <c r="AA100" s="6"/>
      <c r="AB100" s="6"/>
      <c r="AC100" s="6"/>
      <c r="AD100" s="6">
        <v>0</v>
      </c>
      <c r="AE100" s="6">
        <v>0</v>
      </c>
      <c r="AF100" s="6">
        <v>0</v>
      </c>
      <c r="AG100" s="6"/>
      <c r="AH100" s="6"/>
      <c r="AI100" s="6"/>
      <c r="AJ100" s="6"/>
      <c r="AK100" s="6"/>
      <c r="AL100" s="6"/>
      <c r="AM100" s="6">
        <v>0.94</v>
      </c>
      <c r="AN100" s="8">
        <f t="shared" si="2"/>
        <v>1974.3400000000001</v>
      </c>
      <c r="AO100" s="6"/>
      <c r="AP100" s="6">
        <v>-6.3</v>
      </c>
      <c r="AQ100" s="6">
        <v>-91.08</v>
      </c>
      <c r="AR100" s="6"/>
      <c r="AS100" s="6"/>
      <c r="AT100" s="6">
        <v>-0.53</v>
      </c>
      <c r="AU100" s="6"/>
      <c r="AV100" s="6">
        <v>0</v>
      </c>
      <c r="AW100" s="6"/>
      <c r="AX100" s="6"/>
      <c r="AY100" s="6"/>
      <c r="AZ100" s="6"/>
      <c r="BA100" s="6"/>
      <c r="BB100" s="6">
        <v>0</v>
      </c>
      <c r="BC100" s="6">
        <v>-2.0099999999999998</v>
      </c>
      <c r="BD100" s="6">
        <v>0</v>
      </c>
      <c r="BE100" s="6"/>
      <c r="BF100" s="6">
        <v>-486.88</v>
      </c>
      <c r="BG100" s="6">
        <v>-154.83000000000001</v>
      </c>
      <c r="BH100" s="6">
        <v>0</v>
      </c>
      <c r="BI100" s="6">
        <v>-363.71</v>
      </c>
      <c r="BJ100" s="6"/>
      <c r="BK100" s="6"/>
      <c r="BL100" s="11">
        <f t="shared" si="3"/>
        <v>-1105.3399999999999</v>
      </c>
      <c r="BM100" s="12">
        <f t="shared" si="4"/>
        <v>869.00000000000023</v>
      </c>
      <c r="BN100" s="13">
        <f t="shared" si="5"/>
        <v>126.5</v>
      </c>
      <c r="BO100" s="13">
        <f t="shared" si="6"/>
        <v>126.5</v>
      </c>
      <c r="BP100" s="13">
        <f t="shared" si="7"/>
        <v>42.166666666666664</v>
      </c>
      <c r="BQ100" s="13">
        <f t="shared" si="8"/>
        <v>154.82901720000001</v>
      </c>
      <c r="BR100" s="13">
        <f t="shared" si="9"/>
        <v>157.87</v>
      </c>
      <c r="BS100" s="13">
        <f t="shared" si="10"/>
        <v>623.70000000000005</v>
      </c>
      <c r="BT100" s="13">
        <f t="shared" si="11"/>
        <v>233.82</v>
      </c>
      <c r="BU100" s="13">
        <f t="shared" si="12"/>
        <v>118.39999999999999</v>
      </c>
      <c r="BV100" s="6">
        <f>SUMIFS('SEGURO DE VIDA'!E:E, 'SEGURO DE VIDA'!D:D, H100, 'SEGURO DE VIDA'!G:G, E100)</f>
        <v>13.71</v>
      </c>
      <c r="BW100" s="6">
        <f>SUMIFS(TREINAMENTOS!E:E, TREINAMENTOS!D:D, H100, TREINAMENTOS!G:G, E100)</f>
        <v>0</v>
      </c>
      <c r="BX100" s="6">
        <f>SUMIFS(EXAMES!E:E, EXAMES!D:D, H100, EXAMES!G:G, E100)</f>
        <v>0</v>
      </c>
      <c r="BY100" s="25">
        <f t="shared" si="13"/>
        <v>1597.4956838666669</v>
      </c>
      <c r="BZ100" s="1"/>
      <c r="CA100" s="1" t="s">
        <v>325</v>
      </c>
      <c r="CB100" s="13">
        <f t="shared" si="14"/>
        <v>118.39999999999999</v>
      </c>
      <c r="CC100" s="13">
        <f t="shared" si="15"/>
        <v>0</v>
      </c>
      <c r="CD100" s="13">
        <f>SUMIFS(ALIMENTAÇÃO!E:E, ALIMENTAÇÃO!D:D, H100, ALIMENTAÇÃO!G:G, E100)</f>
        <v>630</v>
      </c>
      <c r="CE100" s="6">
        <f>SUMIFS(TRANSPORTE!E:E, TRANSPORTE!D:D, H100, TRANSPORTE!G:G, E100)</f>
        <v>324.89999999999998</v>
      </c>
      <c r="CF100" s="6">
        <f>SUMIFS('PLANO DE SAÚDE'!E:E, 'PLANO DE SAÚDE'!D:D, H100, 'PLANO DE SAÚDE'!G:G, E100)</f>
        <v>120.41</v>
      </c>
      <c r="CG100" s="6">
        <f>SUMIFS('PLANO ODONTO'!E:E, 'PLANO ODONTO'!D:D, H100, 'PLANO ODONTO'!G:G, E100)</f>
        <v>0</v>
      </c>
      <c r="CH100" s="6">
        <f t="shared" si="16"/>
        <v>-2.0099999999999998</v>
      </c>
      <c r="CI100" s="6">
        <f t="shared" si="17"/>
        <v>-363.71</v>
      </c>
      <c r="CJ100" s="6">
        <f t="shared" si="18"/>
        <v>0</v>
      </c>
      <c r="CK100" s="6"/>
      <c r="CL100" s="6"/>
      <c r="CM100" s="6">
        <f t="shared" si="19"/>
        <v>0</v>
      </c>
      <c r="CN100" s="6">
        <v>1974.34</v>
      </c>
      <c r="CO100" s="6">
        <v>-1105.3399999999999</v>
      </c>
      <c r="CP100" s="1">
        <v>869</v>
      </c>
      <c r="CQ100" s="6">
        <v>1973.4</v>
      </c>
      <c r="CR100" s="1">
        <v>7.8457999999999997</v>
      </c>
      <c r="CS100" s="6">
        <v>1973.4</v>
      </c>
      <c r="CT100" s="1">
        <v>157.87</v>
      </c>
      <c r="CU100" s="6">
        <v>1366.2</v>
      </c>
    </row>
    <row r="101" spans="1:99" ht="13.8" hidden="1">
      <c r="A101" s="1" t="str">
        <f ca="1">IFERROR(__xludf.DUMMYFUNCTION("""COMPUTED_VALUE"""),"HUGO DE AQUINO VOLOTÃO")</f>
        <v>HUGO DE AQUINO VOLOTÃO</v>
      </c>
      <c r="B101" s="34"/>
      <c r="C101" s="34" t="str">
        <f t="shared" ca="1" si="0"/>
        <v>OK</v>
      </c>
      <c r="D101" s="2">
        <f t="shared" si="1"/>
        <v>4321.9254047744444</v>
      </c>
      <c r="E101" s="34">
        <v>45809</v>
      </c>
      <c r="F101" s="1" t="s">
        <v>145</v>
      </c>
      <c r="G101" s="1">
        <v>232</v>
      </c>
      <c r="H101" s="1" t="s">
        <v>326</v>
      </c>
      <c r="I101" s="1" t="s">
        <v>327</v>
      </c>
      <c r="J101" s="38">
        <v>43377</v>
      </c>
      <c r="K101" s="6">
        <v>1881.55</v>
      </c>
      <c r="L101" s="1"/>
      <c r="M101" s="6">
        <v>1881.55</v>
      </c>
      <c r="N101" s="6"/>
      <c r="O101" s="6">
        <v>0</v>
      </c>
      <c r="P101" s="6">
        <v>564.47</v>
      </c>
      <c r="Q101" s="6"/>
      <c r="R101" s="6"/>
      <c r="S101" s="6"/>
      <c r="T101" s="6"/>
      <c r="U101" s="6"/>
      <c r="V101" s="6"/>
      <c r="W101" s="6"/>
      <c r="X101" s="6"/>
      <c r="Y101" s="6"/>
      <c r="Z101" s="6">
        <v>0</v>
      </c>
      <c r="AA101" s="6"/>
      <c r="AB101" s="6"/>
      <c r="AC101" s="6"/>
      <c r="AD101" s="6">
        <v>146.76</v>
      </c>
      <c r="AE101" s="6">
        <v>0</v>
      </c>
      <c r="AF101" s="6">
        <v>36.69</v>
      </c>
      <c r="AG101" s="6"/>
      <c r="AH101" s="6"/>
      <c r="AI101" s="6"/>
      <c r="AJ101" s="6"/>
      <c r="AK101" s="6"/>
      <c r="AL101" s="6"/>
      <c r="AM101" s="6">
        <v>0.62</v>
      </c>
      <c r="AN101" s="8">
        <f t="shared" si="2"/>
        <v>2630.0899999999997</v>
      </c>
      <c r="AO101" s="6"/>
      <c r="AP101" s="6">
        <v>-6.65</v>
      </c>
      <c r="AQ101" s="6">
        <v>-112.89</v>
      </c>
      <c r="AR101" s="6"/>
      <c r="AS101" s="6"/>
      <c r="AT101" s="6">
        <v>-0.84</v>
      </c>
      <c r="AU101" s="6"/>
      <c r="AV101" s="6">
        <v>-14</v>
      </c>
      <c r="AW101" s="6"/>
      <c r="AX101" s="6"/>
      <c r="AY101" s="6"/>
      <c r="AZ101" s="6"/>
      <c r="BA101" s="6"/>
      <c r="BB101" s="6">
        <v>0</v>
      </c>
      <c r="BC101" s="6">
        <v>-2.0099999999999998</v>
      </c>
      <c r="BD101" s="6">
        <v>-251.78</v>
      </c>
      <c r="BE101" s="6"/>
      <c r="BF101" s="6">
        <v>-455.04</v>
      </c>
      <c r="BG101" s="6">
        <v>-213.88</v>
      </c>
      <c r="BH101" s="6">
        <v>0</v>
      </c>
      <c r="BI101" s="6">
        <v>0</v>
      </c>
      <c r="BJ101" s="6"/>
      <c r="BK101" s="6"/>
      <c r="BL101" s="11">
        <f t="shared" si="3"/>
        <v>-1057.0900000000001</v>
      </c>
      <c r="BM101" s="12">
        <f t="shared" si="4"/>
        <v>1572.9999999999995</v>
      </c>
      <c r="BN101" s="13">
        <f t="shared" si="5"/>
        <v>156.79583333333332</v>
      </c>
      <c r="BO101" s="13">
        <f t="shared" si="6"/>
        <v>156.79583333333332</v>
      </c>
      <c r="BP101" s="13">
        <f t="shared" si="7"/>
        <v>52.265277777777776</v>
      </c>
      <c r="BQ101" s="13">
        <f t="shared" si="8"/>
        <v>213.87846033</v>
      </c>
      <c r="BR101" s="13">
        <f t="shared" si="9"/>
        <v>210.35</v>
      </c>
      <c r="BS101" s="13">
        <f t="shared" si="10"/>
        <v>658.35</v>
      </c>
      <c r="BT101" s="13">
        <f t="shared" si="11"/>
        <v>212.01</v>
      </c>
      <c r="BU101" s="13">
        <f t="shared" si="12"/>
        <v>17.680000000000035</v>
      </c>
      <c r="BV101" s="6">
        <f>SUMIFS('SEGURO DE VIDA'!E:E, 'SEGURO DE VIDA'!D:D, H101, 'SEGURO DE VIDA'!G:G, E101)</f>
        <v>13.71</v>
      </c>
      <c r="BW101" s="6">
        <f>SUMIFS(TREINAMENTOS!E:E, TREINAMENTOS!D:D, H101, TREINAMENTOS!G:G, E101)</f>
        <v>0</v>
      </c>
      <c r="BX101" s="6">
        <f>SUMIFS(EXAMES!E:E, EXAMES!D:D, H101, EXAMES!G:G, E101)</f>
        <v>0</v>
      </c>
      <c r="BY101" s="25">
        <f t="shared" si="13"/>
        <v>1691.8354047744447</v>
      </c>
      <c r="BZ101" s="1"/>
      <c r="CA101" s="1" t="s">
        <v>326</v>
      </c>
      <c r="CB101" s="13">
        <f t="shared" si="14"/>
        <v>17.680000000000035</v>
      </c>
      <c r="CC101" s="13">
        <f t="shared" si="15"/>
        <v>0</v>
      </c>
      <c r="CD101" s="13">
        <f>SUMIFS(ALIMENTAÇÃO!E:E, ALIMENTAÇÃO!D:D, H101, ALIMENTAÇÃO!G:G, E101)</f>
        <v>665</v>
      </c>
      <c r="CE101" s="6">
        <f>SUMIFS(TRANSPORTE!E:E, TRANSPORTE!D:D, H101, TRANSPORTE!G:G, E101)</f>
        <v>324.89999999999998</v>
      </c>
      <c r="CF101" s="6">
        <f>SUMIFS('PLANO DE SAÚDE'!E:E, 'PLANO DE SAÚDE'!D:D, H101, 'PLANO DE SAÚDE'!G:G, E101)</f>
        <v>271.47000000000003</v>
      </c>
      <c r="CG101" s="6">
        <f>SUMIFS('PLANO ODONTO'!E:E, 'PLANO ODONTO'!D:D, H101, 'PLANO ODONTO'!G:G, E101)</f>
        <v>14</v>
      </c>
      <c r="CH101" s="6">
        <f t="shared" si="16"/>
        <v>-253.79</v>
      </c>
      <c r="CI101" s="6">
        <f t="shared" si="17"/>
        <v>0</v>
      </c>
      <c r="CJ101" s="6">
        <f t="shared" si="18"/>
        <v>0</v>
      </c>
      <c r="CK101" s="6"/>
      <c r="CL101" s="6"/>
      <c r="CM101" s="6">
        <f t="shared" si="19"/>
        <v>-14</v>
      </c>
      <c r="CN101" s="6">
        <v>2630.09</v>
      </c>
      <c r="CO101" s="6">
        <v>-1057.0899999999999</v>
      </c>
      <c r="CP101" s="6">
        <v>1573</v>
      </c>
      <c r="CQ101" s="6">
        <v>2629.47</v>
      </c>
      <c r="CR101" s="1">
        <v>8.1339000000000006</v>
      </c>
      <c r="CS101" s="6">
        <v>2629.47</v>
      </c>
      <c r="CT101" s="1">
        <v>210.35</v>
      </c>
      <c r="CU101" s="6">
        <v>2022.27</v>
      </c>
    </row>
    <row r="102" spans="1:99" ht="13.8" hidden="1">
      <c r="A102" s="1" t="str">
        <f ca="1">IFERROR(__xludf.DUMMYFUNCTION("""COMPUTED_VALUE"""),"IGOR BARROS DA SILVA")</f>
        <v>IGOR BARROS DA SILVA</v>
      </c>
      <c r="B102" s="34"/>
      <c r="C102" s="34" t="str">
        <f t="shared" ca="1" si="0"/>
        <v>OK</v>
      </c>
      <c r="D102" s="2">
        <f t="shared" si="1"/>
        <v>4014.1792199111114</v>
      </c>
      <c r="E102" s="34">
        <v>45809</v>
      </c>
      <c r="F102" s="1" t="s">
        <v>145</v>
      </c>
      <c r="G102" s="1">
        <v>3524</v>
      </c>
      <c r="H102" s="1" t="s">
        <v>328</v>
      </c>
      <c r="I102" s="1" t="s">
        <v>170</v>
      </c>
      <c r="J102" s="38">
        <v>45748</v>
      </c>
      <c r="K102" s="6">
        <v>2239.36</v>
      </c>
      <c r="L102" s="1"/>
      <c r="M102" s="6">
        <v>2239.36</v>
      </c>
      <c r="N102" s="6"/>
      <c r="O102" s="6">
        <v>0</v>
      </c>
      <c r="P102" s="6">
        <v>0</v>
      </c>
      <c r="Q102" s="6"/>
      <c r="R102" s="6"/>
      <c r="S102" s="6"/>
      <c r="T102" s="6"/>
      <c r="U102" s="6"/>
      <c r="V102" s="6"/>
      <c r="W102" s="6"/>
      <c r="X102" s="6"/>
      <c r="Y102" s="6"/>
      <c r="Z102" s="6">
        <v>0</v>
      </c>
      <c r="AA102" s="6"/>
      <c r="AB102" s="6"/>
      <c r="AC102" s="6"/>
      <c r="AD102" s="6">
        <v>0</v>
      </c>
      <c r="AE102" s="6">
        <v>0</v>
      </c>
      <c r="AF102" s="6">
        <v>0</v>
      </c>
      <c r="AG102" s="6"/>
      <c r="AH102" s="6"/>
      <c r="AI102" s="6"/>
      <c r="AJ102" s="6"/>
      <c r="AK102" s="6"/>
      <c r="AL102" s="6"/>
      <c r="AM102" s="6">
        <v>0.48</v>
      </c>
      <c r="AN102" s="8">
        <f t="shared" si="2"/>
        <v>2239.84</v>
      </c>
      <c r="AO102" s="6"/>
      <c r="AP102" s="6">
        <v>-6.65</v>
      </c>
      <c r="AQ102" s="6">
        <v>-134.36000000000001</v>
      </c>
      <c r="AR102" s="6"/>
      <c r="AS102" s="6"/>
      <c r="AT102" s="6">
        <v>-0.05</v>
      </c>
      <c r="AU102" s="6"/>
      <c r="AV102" s="6">
        <v>0</v>
      </c>
      <c r="AW102" s="6"/>
      <c r="AX102" s="6"/>
      <c r="AY102" s="6"/>
      <c r="AZ102" s="6"/>
      <c r="BA102" s="6"/>
      <c r="BB102" s="6">
        <v>0</v>
      </c>
      <c r="BC102" s="6">
        <v>-2.0099999999999998</v>
      </c>
      <c r="BD102" s="6">
        <v>0</v>
      </c>
      <c r="BE102" s="6"/>
      <c r="BF102" s="6">
        <v>0</v>
      </c>
      <c r="BG102" s="6">
        <v>-178.77</v>
      </c>
      <c r="BH102" s="6">
        <v>0</v>
      </c>
      <c r="BI102" s="6">
        <v>0</v>
      </c>
      <c r="BJ102" s="6"/>
      <c r="BK102" s="6"/>
      <c r="BL102" s="11">
        <f t="shared" si="3"/>
        <v>-321.84000000000003</v>
      </c>
      <c r="BM102" s="12">
        <f t="shared" si="4"/>
        <v>1918</v>
      </c>
      <c r="BN102" s="13">
        <f t="shared" si="5"/>
        <v>186.61333333333334</v>
      </c>
      <c r="BO102" s="13">
        <f t="shared" si="6"/>
        <v>186.61333333333334</v>
      </c>
      <c r="BP102" s="13">
        <f t="shared" si="7"/>
        <v>62.204444444444448</v>
      </c>
      <c r="BQ102" s="13">
        <f t="shared" si="8"/>
        <v>178.76810879999999</v>
      </c>
      <c r="BR102" s="13">
        <f t="shared" si="9"/>
        <v>179.14</v>
      </c>
      <c r="BS102" s="13">
        <f t="shared" si="10"/>
        <v>658.35</v>
      </c>
      <c r="BT102" s="13">
        <f t="shared" si="11"/>
        <v>190.53999999999996</v>
      </c>
      <c r="BU102" s="13">
        <f t="shared" si="12"/>
        <v>118.39999999999999</v>
      </c>
      <c r="BV102" s="6">
        <f>SUMIFS('SEGURO DE VIDA'!E:E, 'SEGURO DE VIDA'!D:D, H102, 'SEGURO DE VIDA'!G:G, E102)</f>
        <v>13.71</v>
      </c>
      <c r="BW102" s="6">
        <f>SUMIFS(TREINAMENTOS!E:E, TREINAMENTOS!D:D, H102, TREINAMENTOS!G:G, E102)</f>
        <v>0</v>
      </c>
      <c r="BX102" s="6">
        <f>SUMIFS(EXAMES!E:E, EXAMES!D:D, H102, EXAMES!G:G, E102)</f>
        <v>0</v>
      </c>
      <c r="BY102" s="25">
        <f t="shared" si="13"/>
        <v>1774.3392199111113</v>
      </c>
      <c r="BZ102" s="1"/>
      <c r="CA102" s="1" t="s">
        <v>328</v>
      </c>
      <c r="CB102" s="13">
        <f t="shared" si="14"/>
        <v>118.39999999999999</v>
      </c>
      <c r="CC102" s="13">
        <f t="shared" si="15"/>
        <v>0</v>
      </c>
      <c r="CD102" s="13">
        <f>SUMIFS(ALIMENTAÇÃO!E:E, ALIMENTAÇÃO!D:D, H102, ALIMENTAÇÃO!G:G, E102)</f>
        <v>665</v>
      </c>
      <c r="CE102" s="6">
        <f>SUMIFS(TRANSPORTE!E:E, TRANSPORTE!D:D, H102, TRANSPORTE!G:G, E102)</f>
        <v>324.89999999999998</v>
      </c>
      <c r="CF102" s="6">
        <f>SUMIFS('PLANO DE SAÚDE'!E:E, 'PLANO DE SAÚDE'!D:D, H102, 'PLANO DE SAÚDE'!G:G, E102)</f>
        <v>120.41</v>
      </c>
      <c r="CG102" s="6">
        <f>SUMIFS('PLANO ODONTO'!E:E, 'PLANO ODONTO'!D:D, H102, 'PLANO ODONTO'!G:G, E102)</f>
        <v>0</v>
      </c>
      <c r="CH102" s="6">
        <f t="shared" si="16"/>
        <v>-2.0099999999999998</v>
      </c>
      <c r="CI102" s="6">
        <f t="shared" si="17"/>
        <v>0</v>
      </c>
      <c r="CJ102" s="6">
        <f t="shared" si="18"/>
        <v>0</v>
      </c>
      <c r="CK102" s="6"/>
      <c r="CL102" s="6"/>
      <c r="CM102" s="6">
        <f t="shared" si="19"/>
        <v>0</v>
      </c>
      <c r="CN102" s="6">
        <v>2239.84</v>
      </c>
      <c r="CO102" s="1">
        <v>-321.83999999999997</v>
      </c>
      <c r="CP102" s="6">
        <v>1918</v>
      </c>
      <c r="CQ102" s="6">
        <v>2239.36</v>
      </c>
      <c r="CR102" s="1">
        <v>7.9829999999999997</v>
      </c>
      <c r="CS102" s="6">
        <v>2239.36</v>
      </c>
      <c r="CT102" s="1">
        <v>179.14</v>
      </c>
      <c r="CU102" s="6">
        <v>1632.16</v>
      </c>
    </row>
    <row r="103" spans="1:99" ht="13.8" hidden="1">
      <c r="A103" s="1" t="str">
        <f ca="1">IFERROR(__xludf.DUMMYFUNCTION("""COMPUTED_VALUE"""),"IURY CAUAM JESUS DA COSTA")</f>
        <v>IURY CAUAM JESUS DA COSTA</v>
      </c>
      <c r="B103" s="34"/>
      <c r="C103" s="34" t="str">
        <f t="shared" ca="1" si="0"/>
        <v>OK</v>
      </c>
      <c r="D103" s="2">
        <f t="shared" si="1"/>
        <v>3355.2500317511112</v>
      </c>
      <c r="E103" s="34">
        <v>45809</v>
      </c>
      <c r="F103" s="1" t="s">
        <v>145</v>
      </c>
      <c r="G103" s="1">
        <v>3496</v>
      </c>
      <c r="H103" s="1" t="s">
        <v>329</v>
      </c>
      <c r="I103" s="1" t="s">
        <v>151</v>
      </c>
      <c r="J103" s="38">
        <v>45659</v>
      </c>
      <c r="K103" s="6">
        <v>1600</v>
      </c>
      <c r="L103" s="1"/>
      <c r="M103" s="6">
        <v>1600</v>
      </c>
      <c r="N103" s="6"/>
      <c r="O103" s="6">
        <v>119.97</v>
      </c>
      <c r="P103" s="6">
        <v>0</v>
      </c>
      <c r="Q103" s="6"/>
      <c r="R103" s="6"/>
      <c r="S103" s="6"/>
      <c r="T103" s="6"/>
      <c r="U103" s="6"/>
      <c r="V103" s="6"/>
      <c r="W103" s="6"/>
      <c r="X103" s="6"/>
      <c r="Y103" s="6"/>
      <c r="Z103" s="6">
        <v>0</v>
      </c>
      <c r="AA103" s="6"/>
      <c r="AB103" s="6"/>
      <c r="AC103" s="6"/>
      <c r="AD103" s="6">
        <v>0</v>
      </c>
      <c r="AE103" s="6">
        <v>0</v>
      </c>
      <c r="AF103" s="6">
        <v>29.99</v>
      </c>
      <c r="AG103" s="6"/>
      <c r="AH103" s="6"/>
      <c r="AI103" s="6"/>
      <c r="AJ103" s="6"/>
      <c r="AK103" s="6"/>
      <c r="AL103" s="6"/>
      <c r="AM103" s="6">
        <v>0.11</v>
      </c>
      <c r="AN103" s="8">
        <f t="shared" si="2"/>
        <v>1750.07</v>
      </c>
      <c r="AO103" s="6"/>
      <c r="AP103" s="6">
        <v>-6.65</v>
      </c>
      <c r="AQ103" s="6">
        <v>-96</v>
      </c>
      <c r="AR103" s="6"/>
      <c r="AS103" s="6"/>
      <c r="AT103" s="6">
        <v>-0.69</v>
      </c>
      <c r="AU103" s="6"/>
      <c r="AV103" s="6">
        <v>-14</v>
      </c>
      <c r="AW103" s="6"/>
      <c r="AX103" s="6"/>
      <c r="AY103" s="6"/>
      <c r="AZ103" s="6"/>
      <c r="BA103" s="6"/>
      <c r="BB103" s="6">
        <v>0</v>
      </c>
      <c r="BC103" s="6">
        <v>-2.0099999999999998</v>
      </c>
      <c r="BD103" s="6">
        <v>0</v>
      </c>
      <c r="BE103" s="6"/>
      <c r="BF103" s="6">
        <v>0</v>
      </c>
      <c r="BG103" s="6">
        <v>-134.72</v>
      </c>
      <c r="BH103" s="6">
        <v>0</v>
      </c>
      <c r="BI103" s="6">
        <v>0</v>
      </c>
      <c r="BJ103" s="6"/>
      <c r="BK103" s="6"/>
      <c r="BL103" s="11">
        <f t="shared" si="3"/>
        <v>-254.07</v>
      </c>
      <c r="BM103" s="12">
        <f t="shared" si="4"/>
        <v>1496</v>
      </c>
      <c r="BN103" s="13">
        <f t="shared" si="5"/>
        <v>133.33333333333334</v>
      </c>
      <c r="BO103" s="13">
        <f t="shared" si="6"/>
        <v>133.33333333333334</v>
      </c>
      <c r="BP103" s="13">
        <f t="shared" si="7"/>
        <v>44.44444444444445</v>
      </c>
      <c r="BQ103" s="13">
        <f t="shared" si="8"/>
        <v>134.71892063999999</v>
      </c>
      <c r="BR103" s="13">
        <f t="shared" si="9"/>
        <v>139.99</v>
      </c>
      <c r="BS103" s="13">
        <f t="shared" si="10"/>
        <v>658.35</v>
      </c>
      <c r="BT103" s="13">
        <f t="shared" si="11"/>
        <v>228.89999999999998</v>
      </c>
      <c r="BU103" s="13">
        <f t="shared" si="12"/>
        <v>118.39999999999999</v>
      </c>
      <c r="BV103" s="6">
        <f>SUMIFS('SEGURO DE VIDA'!E:E, 'SEGURO DE VIDA'!D:D, H103, 'SEGURO DE VIDA'!G:G, E103)</f>
        <v>13.71</v>
      </c>
      <c r="BW103" s="6">
        <f>SUMIFS(TREINAMENTOS!E:E, TREINAMENTOS!D:D, H103, TREINAMENTOS!G:G, E103)</f>
        <v>0</v>
      </c>
      <c r="BX103" s="6">
        <f>SUMIFS(EXAMES!E:E, EXAMES!D:D, H103, EXAMES!G:G, E103)</f>
        <v>0</v>
      </c>
      <c r="BY103" s="25">
        <f t="shared" si="13"/>
        <v>1605.1800317511115</v>
      </c>
      <c r="BZ103" s="1"/>
      <c r="CA103" s="1" t="s">
        <v>329</v>
      </c>
      <c r="CB103" s="13">
        <f t="shared" si="14"/>
        <v>118.39999999999999</v>
      </c>
      <c r="CC103" s="13">
        <f t="shared" si="15"/>
        <v>0</v>
      </c>
      <c r="CD103" s="13">
        <f>SUMIFS(ALIMENTAÇÃO!E:E, ALIMENTAÇÃO!D:D, H103, ALIMENTAÇÃO!G:G, E103)</f>
        <v>665</v>
      </c>
      <c r="CE103" s="6">
        <f>SUMIFS(TRANSPORTE!E:E, TRANSPORTE!D:D, H103, TRANSPORTE!G:G, E103)</f>
        <v>324.89999999999998</v>
      </c>
      <c r="CF103" s="6">
        <f>SUMIFS('PLANO DE SAÚDE'!E:E, 'PLANO DE SAÚDE'!D:D, H103, 'PLANO DE SAÚDE'!G:G, E103)</f>
        <v>120.41</v>
      </c>
      <c r="CG103" s="6">
        <f>SUMIFS('PLANO ODONTO'!E:E, 'PLANO ODONTO'!D:D, H103, 'PLANO ODONTO'!G:G, E103)</f>
        <v>14</v>
      </c>
      <c r="CH103" s="6">
        <f t="shared" si="16"/>
        <v>-2.0099999999999998</v>
      </c>
      <c r="CI103" s="6">
        <f t="shared" si="17"/>
        <v>0</v>
      </c>
      <c r="CJ103" s="6">
        <f t="shared" si="18"/>
        <v>0</v>
      </c>
      <c r="CK103" s="6"/>
      <c r="CL103" s="6"/>
      <c r="CM103" s="6">
        <f t="shared" si="19"/>
        <v>-14</v>
      </c>
      <c r="CN103" s="6">
        <v>1750.07</v>
      </c>
      <c r="CO103" s="1">
        <v>-254.07</v>
      </c>
      <c r="CP103" s="6">
        <v>1496</v>
      </c>
      <c r="CQ103" s="6">
        <v>1749.96</v>
      </c>
      <c r="CR103" s="1">
        <v>7.6984000000000004</v>
      </c>
      <c r="CS103" s="6">
        <v>1749.96</v>
      </c>
      <c r="CT103" s="1">
        <v>139.99</v>
      </c>
      <c r="CU103" s="6">
        <v>1142.76</v>
      </c>
    </row>
    <row r="104" spans="1:99" ht="13.8" hidden="1">
      <c r="A104" s="1" t="str">
        <f ca="1">IFERROR(__xludf.DUMMYFUNCTION("""COMPUTED_VALUE"""),"IURY DOS SANTOS DA SILVA")</f>
        <v>IURY DOS SANTOS DA SILVA</v>
      </c>
      <c r="B104" s="34"/>
      <c r="C104" s="34" t="str">
        <f t="shared" ca="1" si="0"/>
        <v>OK</v>
      </c>
      <c r="D104" s="2">
        <f t="shared" si="1"/>
        <v>3957.8310369333331</v>
      </c>
      <c r="E104" s="34">
        <v>45809</v>
      </c>
      <c r="F104" s="1" t="s">
        <v>145</v>
      </c>
      <c r="G104" s="1">
        <v>3460</v>
      </c>
      <c r="H104" s="1" t="s">
        <v>330</v>
      </c>
      <c r="I104" s="1" t="s">
        <v>177</v>
      </c>
      <c r="J104" s="38">
        <v>45505</v>
      </c>
      <c r="K104" s="6">
        <v>1812</v>
      </c>
      <c r="L104" s="1"/>
      <c r="M104" s="6">
        <v>1812</v>
      </c>
      <c r="N104" s="6"/>
      <c r="O104" s="6">
        <v>0</v>
      </c>
      <c r="P104" s="6">
        <v>543.6</v>
      </c>
      <c r="Q104" s="6"/>
      <c r="R104" s="6"/>
      <c r="S104" s="6"/>
      <c r="T104" s="6"/>
      <c r="U104" s="6"/>
      <c r="V104" s="6"/>
      <c r="W104" s="6"/>
      <c r="X104" s="6"/>
      <c r="Y104" s="6"/>
      <c r="Z104" s="6">
        <v>0</v>
      </c>
      <c r="AA104" s="6"/>
      <c r="AB104" s="6"/>
      <c r="AC104" s="6"/>
      <c r="AD104" s="6">
        <v>0</v>
      </c>
      <c r="AE104" s="6">
        <v>0</v>
      </c>
      <c r="AF104" s="6">
        <v>0</v>
      </c>
      <c r="AG104" s="6"/>
      <c r="AH104" s="6"/>
      <c r="AI104" s="6"/>
      <c r="AJ104" s="6"/>
      <c r="AK104" s="6"/>
      <c r="AL104" s="6"/>
      <c r="AM104" s="6">
        <v>0.49</v>
      </c>
      <c r="AN104" s="8">
        <f t="shared" si="2"/>
        <v>2356.0899999999997</v>
      </c>
      <c r="AO104" s="6"/>
      <c r="AP104" s="6">
        <v>-6.65</v>
      </c>
      <c r="AQ104" s="6">
        <v>-108.72</v>
      </c>
      <c r="AR104" s="6"/>
      <c r="AS104" s="6"/>
      <c r="AT104" s="6">
        <v>-0.48</v>
      </c>
      <c r="AU104" s="6"/>
      <c r="AV104" s="6">
        <v>0</v>
      </c>
      <c r="AW104" s="6"/>
      <c r="AX104" s="6"/>
      <c r="AY104" s="6"/>
      <c r="AZ104" s="6"/>
      <c r="BA104" s="6"/>
      <c r="BB104" s="6">
        <v>0</v>
      </c>
      <c r="BC104" s="6">
        <v>-2.0099999999999998</v>
      </c>
      <c r="BD104" s="6">
        <v>0</v>
      </c>
      <c r="BE104" s="6"/>
      <c r="BF104" s="6">
        <v>0</v>
      </c>
      <c r="BG104" s="6">
        <v>-189.23</v>
      </c>
      <c r="BH104" s="6">
        <v>0</v>
      </c>
      <c r="BI104" s="6">
        <v>0</v>
      </c>
      <c r="BJ104" s="6"/>
      <c r="BK104" s="6"/>
      <c r="BL104" s="11">
        <f t="shared" si="3"/>
        <v>-307.09000000000003</v>
      </c>
      <c r="BM104" s="12">
        <f t="shared" si="4"/>
        <v>2048.9999999999995</v>
      </c>
      <c r="BN104" s="13">
        <f t="shared" si="5"/>
        <v>151</v>
      </c>
      <c r="BO104" s="13">
        <f t="shared" si="6"/>
        <v>151</v>
      </c>
      <c r="BP104" s="13">
        <f t="shared" si="7"/>
        <v>50.333333333333336</v>
      </c>
      <c r="BQ104" s="13">
        <f t="shared" si="8"/>
        <v>189.22770359999996</v>
      </c>
      <c r="BR104" s="13">
        <f t="shared" si="9"/>
        <v>188.44</v>
      </c>
      <c r="BS104" s="13">
        <f t="shared" si="10"/>
        <v>658.35</v>
      </c>
      <c r="BT104" s="13">
        <f t="shared" si="11"/>
        <v>81.28</v>
      </c>
      <c r="BU104" s="13">
        <f t="shared" si="12"/>
        <v>118.39999999999999</v>
      </c>
      <c r="BV104" s="6">
        <f>SUMIFS('SEGURO DE VIDA'!E:E, 'SEGURO DE VIDA'!D:D, H104, 'SEGURO DE VIDA'!G:G, E104)</f>
        <v>13.71</v>
      </c>
      <c r="BW104" s="6">
        <f>SUMIFS(TREINAMENTOS!E:E, TREINAMENTOS!D:D, H104, TREINAMENTOS!G:G, E104)</f>
        <v>0</v>
      </c>
      <c r="BX104" s="6">
        <f>SUMIFS(EXAMES!E:E, EXAMES!D:D, H104, EXAMES!G:G, E104)</f>
        <v>0</v>
      </c>
      <c r="BY104" s="25">
        <f t="shared" si="13"/>
        <v>1601.7410369333336</v>
      </c>
      <c r="BZ104" s="1"/>
      <c r="CA104" s="1" t="s">
        <v>330</v>
      </c>
      <c r="CB104" s="13">
        <f t="shared" si="14"/>
        <v>118.39999999999999</v>
      </c>
      <c r="CC104" s="13">
        <f t="shared" si="15"/>
        <v>0</v>
      </c>
      <c r="CD104" s="13">
        <f>SUMIFS(ALIMENTAÇÃO!E:E, ALIMENTAÇÃO!D:D, H104, ALIMENTAÇÃO!G:G, E104)</f>
        <v>665</v>
      </c>
      <c r="CE104" s="6">
        <f>SUMIFS(TRANSPORTE!E:E, TRANSPORTE!D:D, H104, TRANSPORTE!G:G, E104)</f>
        <v>190</v>
      </c>
      <c r="CF104" s="6">
        <f>SUMIFS('PLANO DE SAÚDE'!E:E, 'PLANO DE SAÚDE'!D:D, H104, 'PLANO DE SAÚDE'!G:G, E104)</f>
        <v>120.41</v>
      </c>
      <c r="CG104" s="6">
        <f>SUMIFS('PLANO ODONTO'!E:E, 'PLANO ODONTO'!D:D, H104, 'PLANO ODONTO'!G:G, E104)</f>
        <v>0</v>
      </c>
      <c r="CH104" s="6">
        <f t="shared" si="16"/>
        <v>-2.0099999999999998</v>
      </c>
      <c r="CI104" s="6">
        <f t="shared" si="17"/>
        <v>0</v>
      </c>
      <c r="CJ104" s="6">
        <f t="shared" si="18"/>
        <v>0</v>
      </c>
      <c r="CK104" s="6"/>
      <c r="CL104" s="6"/>
      <c r="CM104" s="6">
        <f t="shared" si="19"/>
        <v>0</v>
      </c>
      <c r="CN104" s="6">
        <v>2356.09</v>
      </c>
      <c r="CO104" s="1">
        <v>-307.08999999999997</v>
      </c>
      <c r="CP104" s="6">
        <v>2049</v>
      </c>
      <c r="CQ104" s="6">
        <v>2355.6</v>
      </c>
      <c r="CR104" s="1">
        <v>8.0330999999999992</v>
      </c>
      <c r="CS104" s="6">
        <v>2355.6</v>
      </c>
      <c r="CT104" s="1">
        <v>188.44</v>
      </c>
      <c r="CU104" s="6">
        <v>1748.4</v>
      </c>
    </row>
    <row r="105" spans="1:99" ht="13.8" hidden="1">
      <c r="A105" s="1" t="str">
        <f ca="1">IFERROR(__xludf.DUMMYFUNCTION("""COMPUTED_VALUE"""),"IVAN DE MELLO")</f>
        <v>IVAN DE MELLO</v>
      </c>
      <c r="B105" s="34"/>
      <c r="C105" s="34" t="str">
        <f t="shared" ca="1" si="0"/>
        <v>OK</v>
      </c>
      <c r="D105" s="2">
        <f t="shared" si="1"/>
        <v>3787.0190372311113</v>
      </c>
      <c r="E105" s="34">
        <v>45809</v>
      </c>
      <c r="F105" s="1" t="s">
        <v>145</v>
      </c>
      <c r="G105" s="1">
        <v>3502</v>
      </c>
      <c r="H105" s="1" t="s">
        <v>331</v>
      </c>
      <c r="I105" s="1" t="s">
        <v>170</v>
      </c>
      <c r="J105" s="38">
        <v>45670</v>
      </c>
      <c r="K105" s="6">
        <v>2239.36</v>
      </c>
      <c r="L105" s="1"/>
      <c r="M105" s="6">
        <v>2239.36</v>
      </c>
      <c r="N105" s="6"/>
      <c r="O105" s="6">
        <v>0</v>
      </c>
      <c r="P105" s="6">
        <v>0</v>
      </c>
      <c r="Q105" s="6"/>
      <c r="R105" s="6"/>
      <c r="S105" s="6"/>
      <c r="T105" s="6"/>
      <c r="U105" s="6"/>
      <c r="V105" s="6"/>
      <c r="W105" s="6"/>
      <c r="X105" s="6"/>
      <c r="Y105" s="6"/>
      <c r="Z105" s="6">
        <v>0</v>
      </c>
      <c r="AA105" s="6"/>
      <c r="AB105" s="6"/>
      <c r="AC105" s="6"/>
      <c r="AD105" s="6">
        <v>0</v>
      </c>
      <c r="AE105" s="6">
        <v>0</v>
      </c>
      <c r="AF105" s="6">
        <v>0</v>
      </c>
      <c r="AG105" s="6"/>
      <c r="AH105" s="6"/>
      <c r="AI105" s="6"/>
      <c r="AJ105" s="6"/>
      <c r="AK105" s="6"/>
      <c r="AL105" s="6"/>
      <c r="AM105" s="6">
        <v>0.3</v>
      </c>
      <c r="AN105" s="8">
        <f t="shared" si="2"/>
        <v>2239.6600000000003</v>
      </c>
      <c r="AO105" s="6">
        <f>-74.65+(-74.65)</f>
        <v>-149.30000000000001</v>
      </c>
      <c r="AP105" s="6">
        <v>-6.3</v>
      </c>
      <c r="AQ105" s="6">
        <v>-129.88</v>
      </c>
      <c r="AR105" s="6"/>
      <c r="AS105" s="6"/>
      <c r="AT105" s="6">
        <v>-0.14000000000000001</v>
      </c>
      <c r="AU105" s="6"/>
      <c r="AV105" s="6">
        <v>0</v>
      </c>
      <c r="AW105" s="6"/>
      <c r="AX105" s="6"/>
      <c r="AY105" s="6"/>
      <c r="AZ105" s="6"/>
      <c r="BA105" s="6"/>
      <c r="BB105" s="6">
        <v>0</v>
      </c>
      <c r="BC105" s="6">
        <v>-1.71</v>
      </c>
      <c r="BD105" s="6">
        <v>0</v>
      </c>
      <c r="BE105" s="6"/>
      <c r="BF105" s="6">
        <v>0</v>
      </c>
      <c r="BG105" s="6">
        <v>-165.33</v>
      </c>
      <c r="BH105" s="6">
        <v>0</v>
      </c>
      <c r="BI105" s="6">
        <v>0</v>
      </c>
      <c r="BJ105" s="6"/>
      <c r="BK105" s="6"/>
      <c r="BL105" s="11">
        <f t="shared" si="3"/>
        <v>-452.65999999999997</v>
      </c>
      <c r="BM105" s="12">
        <f t="shared" si="4"/>
        <v>1787.0000000000005</v>
      </c>
      <c r="BN105" s="13">
        <f t="shared" si="5"/>
        <v>186.61333333333334</v>
      </c>
      <c r="BO105" s="13">
        <f t="shared" si="6"/>
        <v>186.61333333333334</v>
      </c>
      <c r="BP105" s="13">
        <f t="shared" si="7"/>
        <v>62.204444444444448</v>
      </c>
      <c r="BQ105" s="13">
        <f t="shared" si="8"/>
        <v>165.32792611999997</v>
      </c>
      <c r="BR105" s="13">
        <f t="shared" si="9"/>
        <v>167.2</v>
      </c>
      <c r="BS105" s="13">
        <f t="shared" si="10"/>
        <v>623.70000000000005</v>
      </c>
      <c r="BT105" s="13">
        <f t="shared" si="11"/>
        <v>41.120000000000005</v>
      </c>
      <c r="BU105" s="13">
        <f t="shared" si="12"/>
        <v>100.87</v>
      </c>
      <c r="BV105" s="6">
        <f>SUMIFS('SEGURO DE VIDA'!E:E, 'SEGURO DE VIDA'!D:D, H105, 'SEGURO DE VIDA'!G:G, E105)</f>
        <v>13.71</v>
      </c>
      <c r="BW105" s="6">
        <f>SUMIFS(TREINAMENTOS!E:E, TREINAMENTOS!D:D, H105, TREINAMENTOS!G:G, E105)</f>
        <v>0</v>
      </c>
      <c r="BX105" s="6">
        <f>SUMIFS(EXAMES!E:E, EXAMES!D:D, H105, EXAMES!G:G, E105)</f>
        <v>0</v>
      </c>
      <c r="BY105" s="25">
        <f t="shared" si="13"/>
        <v>1547.359037231111</v>
      </c>
      <c r="BZ105" s="1"/>
      <c r="CA105" s="1" t="s">
        <v>331</v>
      </c>
      <c r="CB105" s="13">
        <f t="shared" si="14"/>
        <v>100.87</v>
      </c>
      <c r="CC105" s="13">
        <f t="shared" si="15"/>
        <v>0</v>
      </c>
      <c r="CD105" s="13">
        <f>SUMIFS(ALIMENTAÇÃO!E:E, ALIMENTAÇÃO!D:D, H105, ALIMENTAÇÃO!G:G, E105)</f>
        <v>630</v>
      </c>
      <c r="CE105" s="6">
        <f>SUMIFS(TRANSPORTE!E:E, TRANSPORTE!D:D, H105, TRANSPORTE!G:G, E105)</f>
        <v>171</v>
      </c>
      <c r="CF105" s="6">
        <f>SUMIFS('PLANO DE SAÚDE'!E:E, 'PLANO DE SAÚDE'!D:D, H105, 'PLANO DE SAÚDE'!G:G, E105)</f>
        <v>102.58</v>
      </c>
      <c r="CG105" s="6">
        <f>SUMIFS('PLANO ODONTO'!E:E, 'PLANO ODONTO'!D:D, H105, 'PLANO ODONTO'!G:G, E105)</f>
        <v>0</v>
      </c>
      <c r="CH105" s="6">
        <f t="shared" si="16"/>
        <v>-1.71</v>
      </c>
      <c r="CI105" s="6">
        <f t="shared" si="17"/>
        <v>0</v>
      </c>
      <c r="CJ105" s="6">
        <f t="shared" si="18"/>
        <v>0</v>
      </c>
      <c r="CK105" s="6"/>
      <c r="CL105" s="6"/>
      <c r="CM105" s="6">
        <f t="shared" si="19"/>
        <v>0</v>
      </c>
      <c r="CN105" s="6">
        <v>2239.66</v>
      </c>
      <c r="CO105" s="1">
        <v>-452.66</v>
      </c>
      <c r="CP105" s="6">
        <v>1787</v>
      </c>
      <c r="CQ105" s="6">
        <v>2090.06</v>
      </c>
      <c r="CR105" s="1">
        <v>7.9101999999999997</v>
      </c>
      <c r="CS105" s="6">
        <v>2090.06</v>
      </c>
      <c r="CT105" s="1">
        <v>167.2</v>
      </c>
      <c r="CU105" s="6">
        <v>1557.51</v>
      </c>
    </row>
    <row r="106" spans="1:99" ht="13.8" hidden="1">
      <c r="A106" s="1" t="str">
        <f ca="1">IFERROR(__xludf.DUMMYFUNCTION("""COMPUTED_VALUE"""),"JACSON DE LIMA LEANDRO")</f>
        <v>JACSON DE LIMA LEANDRO</v>
      </c>
      <c r="B106" s="34"/>
      <c r="C106" s="34" t="str">
        <f t="shared" ca="1" si="0"/>
        <v>OK</v>
      </c>
      <c r="D106" s="2">
        <f t="shared" si="1"/>
        <v>5987.4348694555556</v>
      </c>
      <c r="E106" s="34">
        <v>45809</v>
      </c>
      <c r="F106" s="1" t="s">
        <v>145</v>
      </c>
      <c r="G106" s="1">
        <v>3498</v>
      </c>
      <c r="H106" s="1" t="s">
        <v>332</v>
      </c>
      <c r="I106" s="1" t="s">
        <v>333</v>
      </c>
      <c r="J106" s="38">
        <v>45670</v>
      </c>
      <c r="K106" s="6">
        <v>3791.24</v>
      </c>
      <c r="L106" s="1"/>
      <c r="M106" s="6">
        <v>3791.24</v>
      </c>
      <c r="N106" s="6"/>
      <c r="O106" s="6">
        <v>0</v>
      </c>
      <c r="P106" s="6">
        <v>0</v>
      </c>
      <c r="Q106" s="6"/>
      <c r="R106" s="6"/>
      <c r="S106" s="6"/>
      <c r="T106" s="6"/>
      <c r="U106" s="6"/>
      <c r="V106" s="6"/>
      <c r="W106" s="6"/>
      <c r="X106" s="6"/>
      <c r="Y106" s="6"/>
      <c r="Z106" s="6">
        <v>0</v>
      </c>
      <c r="AA106" s="6"/>
      <c r="AB106" s="6"/>
      <c r="AC106" s="6"/>
      <c r="AD106" s="6">
        <v>113.26</v>
      </c>
      <c r="AE106" s="6">
        <v>0</v>
      </c>
      <c r="AF106" s="6">
        <v>28.32</v>
      </c>
      <c r="AG106" s="6"/>
      <c r="AH106" s="6"/>
      <c r="AI106" s="6"/>
      <c r="AJ106" s="6"/>
      <c r="AK106" s="6"/>
      <c r="AL106" s="6"/>
      <c r="AM106" s="6">
        <v>0.06</v>
      </c>
      <c r="AN106" s="8">
        <f t="shared" si="2"/>
        <v>3932.88</v>
      </c>
      <c r="AO106" s="6"/>
      <c r="AP106" s="6">
        <v>-6.3</v>
      </c>
      <c r="AQ106" s="6">
        <v>0</v>
      </c>
      <c r="AR106" s="6"/>
      <c r="AS106" s="6"/>
      <c r="AT106" s="6">
        <v>-0.56000000000000005</v>
      </c>
      <c r="AU106" s="6"/>
      <c r="AV106" s="6">
        <v>0</v>
      </c>
      <c r="AW106" s="6"/>
      <c r="AX106" s="6"/>
      <c r="AY106" s="6"/>
      <c r="AZ106" s="6"/>
      <c r="BA106" s="6"/>
      <c r="BB106" s="6">
        <v>0</v>
      </c>
      <c r="BC106" s="6">
        <v>0</v>
      </c>
      <c r="BD106" s="6">
        <v>0</v>
      </c>
      <c r="BE106" s="6"/>
      <c r="BF106" s="6">
        <v>0</v>
      </c>
      <c r="BG106" s="6">
        <v>-365.34</v>
      </c>
      <c r="BH106" s="6">
        <v>-104.68</v>
      </c>
      <c r="BI106" s="6">
        <v>0</v>
      </c>
      <c r="BJ106" s="6"/>
      <c r="BK106" s="6"/>
      <c r="BL106" s="11">
        <f t="shared" si="3"/>
        <v>-476.88</v>
      </c>
      <c r="BM106" s="12">
        <f t="shared" si="4"/>
        <v>3456</v>
      </c>
      <c r="BN106" s="13">
        <f t="shared" si="5"/>
        <v>315.93666666666667</v>
      </c>
      <c r="BO106" s="13">
        <f t="shared" si="6"/>
        <v>315.93666666666667</v>
      </c>
      <c r="BP106" s="13">
        <f t="shared" si="7"/>
        <v>105.31222222222222</v>
      </c>
      <c r="BQ106" s="13">
        <f t="shared" si="8"/>
        <v>365.33931390000004</v>
      </c>
      <c r="BR106" s="13">
        <f t="shared" si="9"/>
        <v>314.62</v>
      </c>
      <c r="BS106" s="13">
        <f t="shared" si="10"/>
        <v>623.70000000000005</v>
      </c>
      <c r="BT106" s="13">
        <f t="shared" si="11"/>
        <v>0</v>
      </c>
      <c r="BU106" s="13">
        <f t="shared" si="12"/>
        <v>0</v>
      </c>
      <c r="BV106" s="6">
        <f>SUMIFS('SEGURO DE VIDA'!E:E, 'SEGURO DE VIDA'!D:D, H106, 'SEGURO DE VIDA'!G:G, E106)</f>
        <v>13.71</v>
      </c>
      <c r="BW106" s="6">
        <f>SUMIFS(TREINAMENTOS!E:E, TREINAMENTOS!D:D, H106, TREINAMENTOS!G:G, E106)</f>
        <v>0</v>
      </c>
      <c r="BX106" s="6">
        <f>SUMIFS(EXAMES!E:E, EXAMES!D:D, H106, EXAMES!G:G, E106)</f>
        <v>0</v>
      </c>
      <c r="BY106" s="25">
        <f t="shared" si="13"/>
        <v>2054.5548694555555</v>
      </c>
      <c r="BZ106" s="1"/>
      <c r="CA106" s="1" t="s">
        <v>332</v>
      </c>
      <c r="CB106" s="13">
        <f t="shared" si="14"/>
        <v>0</v>
      </c>
      <c r="CC106" s="13">
        <f t="shared" si="15"/>
        <v>0</v>
      </c>
      <c r="CD106" s="13">
        <f>SUMIFS(ALIMENTAÇÃO!E:E, ALIMENTAÇÃO!D:D, H106, ALIMENTAÇÃO!G:G, E106)</f>
        <v>630</v>
      </c>
      <c r="CE106" s="6">
        <f>SUMIFS(TRANSPORTE!E:E, TRANSPORTE!D:D, H106, TRANSPORTE!G:G, E106)</f>
        <v>0</v>
      </c>
      <c r="CF106" s="6">
        <f>SUMIFS('PLANO DE SAÚDE'!E:E, 'PLANO DE SAÚDE'!D:D, H106, 'PLANO DE SAÚDE'!G:G, E106)</f>
        <v>0</v>
      </c>
      <c r="CG106" s="6">
        <f>SUMIFS('PLANO ODONTO'!E:E, 'PLANO ODONTO'!D:D, H106, 'PLANO ODONTO'!G:G, E106)</f>
        <v>0</v>
      </c>
      <c r="CH106" s="6">
        <f t="shared" si="16"/>
        <v>0</v>
      </c>
      <c r="CI106" s="6">
        <f t="shared" si="17"/>
        <v>0</v>
      </c>
      <c r="CJ106" s="6">
        <f t="shared" si="18"/>
        <v>0</v>
      </c>
      <c r="CK106" s="6"/>
      <c r="CL106" s="6"/>
      <c r="CM106" s="6">
        <f t="shared" si="19"/>
        <v>0</v>
      </c>
      <c r="CN106" s="6">
        <v>3932.88</v>
      </c>
      <c r="CO106" s="1">
        <v>-476.88</v>
      </c>
      <c r="CP106" s="6">
        <v>3456</v>
      </c>
      <c r="CQ106" s="6">
        <v>3932.82</v>
      </c>
      <c r="CR106" s="1">
        <v>9.2895000000000003</v>
      </c>
      <c r="CS106" s="6">
        <v>3932.82</v>
      </c>
      <c r="CT106" s="1">
        <v>314.62</v>
      </c>
      <c r="CU106" s="6">
        <v>3325.62</v>
      </c>
    </row>
    <row r="107" spans="1:99" ht="13.8" hidden="1">
      <c r="A107" s="1" t="str">
        <f ca="1">IFERROR(__xludf.DUMMYFUNCTION("""COMPUTED_VALUE"""),"JANILSON FERREIRA ACIOLI JUNIOR")</f>
        <v>JANILSON FERREIRA ACIOLI JUNIOR</v>
      </c>
      <c r="B107" s="34"/>
      <c r="C107" s="34" t="str">
        <f t="shared" ca="1" si="0"/>
        <v>OK</v>
      </c>
      <c r="D107" s="2">
        <f t="shared" si="1"/>
        <v>5043.0373901666662</v>
      </c>
      <c r="E107" s="34">
        <v>45809</v>
      </c>
      <c r="F107" s="1" t="s">
        <v>145</v>
      </c>
      <c r="G107" s="1">
        <v>3385</v>
      </c>
      <c r="H107" s="1" t="s">
        <v>334</v>
      </c>
      <c r="I107" s="1" t="s">
        <v>151</v>
      </c>
      <c r="J107" s="35">
        <v>45215</v>
      </c>
      <c r="K107" s="6">
        <v>1658.67</v>
      </c>
      <c r="L107" s="1"/>
      <c r="M107" s="6">
        <v>1658.67</v>
      </c>
      <c r="N107" s="6"/>
      <c r="O107" s="6">
        <v>49.56</v>
      </c>
      <c r="P107" s="6">
        <v>497.6</v>
      </c>
      <c r="Q107" s="6"/>
      <c r="R107" s="6"/>
      <c r="S107" s="6"/>
      <c r="T107" s="6"/>
      <c r="U107" s="6"/>
      <c r="V107" s="6"/>
      <c r="W107" s="6"/>
      <c r="X107" s="6"/>
      <c r="Y107" s="6"/>
      <c r="Z107" s="6">
        <v>0</v>
      </c>
      <c r="AA107" s="6"/>
      <c r="AB107" s="6"/>
      <c r="AC107" s="6"/>
      <c r="AD107" s="6">
        <v>258.75</v>
      </c>
      <c r="AE107" s="6">
        <v>129.38</v>
      </c>
      <c r="AF107" s="6">
        <v>109.42</v>
      </c>
      <c r="AG107" s="6"/>
      <c r="AH107" s="6"/>
      <c r="AI107" s="6"/>
      <c r="AJ107" s="6"/>
      <c r="AK107" s="6"/>
      <c r="AL107" s="6"/>
      <c r="AM107" s="6">
        <v>0.14000000000000001</v>
      </c>
      <c r="AN107" s="8">
        <f t="shared" si="2"/>
        <v>2703.52</v>
      </c>
      <c r="AO107" s="6"/>
      <c r="AP107" s="6">
        <v>-6.3</v>
      </c>
      <c r="AQ107" s="6">
        <v>-99.52</v>
      </c>
      <c r="AR107" s="6"/>
      <c r="AS107" s="6"/>
      <c r="AT107" s="6">
        <v>-0.16</v>
      </c>
      <c r="AU107" s="6"/>
      <c r="AV107" s="6">
        <v>-14</v>
      </c>
      <c r="AW107" s="6"/>
      <c r="AX107" s="6"/>
      <c r="AY107" s="6"/>
      <c r="AZ107" s="6"/>
      <c r="BA107" s="6"/>
      <c r="BB107" s="6">
        <v>0</v>
      </c>
      <c r="BC107" s="6">
        <v>-2.0099999999999998</v>
      </c>
      <c r="BD107" s="6">
        <v>0</v>
      </c>
      <c r="BE107" s="6"/>
      <c r="BF107" s="6">
        <v>-277</v>
      </c>
      <c r="BG107" s="6">
        <v>-220.53</v>
      </c>
      <c r="BH107" s="6">
        <v>0</v>
      </c>
      <c r="BI107" s="6">
        <v>0</v>
      </c>
      <c r="BJ107" s="6"/>
      <c r="BK107" s="6"/>
      <c r="BL107" s="11">
        <f t="shared" si="3"/>
        <v>-619.52</v>
      </c>
      <c r="BM107" s="12">
        <f t="shared" si="4"/>
        <v>2084</v>
      </c>
      <c r="BN107" s="13">
        <f t="shared" si="5"/>
        <v>138.2225</v>
      </c>
      <c r="BO107" s="13">
        <f t="shared" si="6"/>
        <v>138.2225</v>
      </c>
      <c r="BP107" s="13">
        <f t="shared" si="7"/>
        <v>46.074166666666663</v>
      </c>
      <c r="BQ107" s="13">
        <f t="shared" si="8"/>
        <v>220.52822350000002</v>
      </c>
      <c r="BR107" s="13">
        <f t="shared" si="9"/>
        <v>216.27</v>
      </c>
      <c r="BS107" s="13">
        <f t="shared" si="10"/>
        <v>623.70000000000005</v>
      </c>
      <c r="BT107" s="13">
        <f t="shared" si="11"/>
        <v>225.38</v>
      </c>
      <c r="BU107" s="13">
        <f t="shared" si="12"/>
        <v>118.39999999999999</v>
      </c>
      <c r="BV107" s="6">
        <f>SUMIFS('SEGURO DE VIDA'!E:E, 'SEGURO DE VIDA'!D:D, H107, 'SEGURO DE VIDA'!G:G, E107)</f>
        <v>13.71</v>
      </c>
      <c r="BW107" s="6">
        <f>SUMIFS(TREINAMENTOS!E:E, TREINAMENTOS!D:D, H107, TREINAMENTOS!G:G, E107)</f>
        <v>0</v>
      </c>
      <c r="BX107" s="6">
        <f>SUMIFS(EXAMES!E:E, EXAMES!D:D, H107, EXAMES!G:G, E107)</f>
        <v>599.01</v>
      </c>
      <c r="BY107" s="25">
        <f t="shared" si="13"/>
        <v>2339.5173901666667</v>
      </c>
      <c r="BZ107" s="1"/>
      <c r="CA107" s="1" t="s">
        <v>334</v>
      </c>
      <c r="CB107" s="13">
        <f t="shared" si="14"/>
        <v>118.39999999999999</v>
      </c>
      <c r="CC107" s="13">
        <f t="shared" si="15"/>
        <v>0</v>
      </c>
      <c r="CD107" s="13">
        <f>SUMIFS(ALIMENTAÇÃO!E:E, ALIMENTAÇÃO!D:D, H107, ALIMENTAÇÃO!G:G, E107)</f>
        <v>630</v>
      </c>
      <c r="CE107" s="6">
        <f>SUMIFS(TRANSPORTE!E:E, TRANSPORTE!D:D, H107, TRANSPORTE!G:G, E107)</f>
        <v>324.89999999999998</v>
      </c>
      <c r="CF107" s="6">
        <f>SUMIFS('PLANO DE SAÚDE'!E:E, 'PLANO DE SAÚDE'!D:D, H107, 'PLANO DE SAÚDE'!G:G, E107)</f>
        <v>120.41</v>
      </c>
      <c r="CG107" s="6">
        <f>SUMIFS('PLANO ODONTO'!E:E, 'PLANO ODONTO'!D:D, H107, 'PLANO ODONTO'!G:G, E107)</f>
        <v>14</v>
      </c>
      <c r="CH107" s="6">
        <f t="shared" si="16"/>
        <v>-2.0099999999999998</v>
      </c>
      <c r="CI107" s="6">
        <f t="shared" si="17"/>
        <v>0</v>
      </c>
      <c r="CJ107" s="6">
        <f t="shared" si="18"/>
        <v>0</v>
      </c>
      <c r="CK107" s="6"/>
      <c r="CL107" s="6"/>
      <c r="CM107" s="6">
        <f t="shared" si="19"/>
        <v>-14</v>
      </c>
      <c r="CN107" s="6">
        <v>2703.52</v>
      </c>
      <c r="CO107" s="1">
        <v>-619.52</v>
      </c>
      <c r="CP107" s="6">
        <v>2084</v>
      </c>
      <c r="CQ107" s="6">
        <v>2703.38</v>
      </c>
      <c r="CR107" s="1">
        <v>8.1575000000000006</v>
      </c>
      <c r="CS107" s="6">
        <v>2703.38</v>
      </c>
      <c r="CT107" s="1">
        <v>216.27</v>
      </c>
      <c r="CU107" s="6">
        <v>2096.1799999999998</v>
      </c>
    </row>
    <row r="108" spans="1:99" ht="13.8" hidden="1">
      <c r="A108" s="1" t="str">
        <f ca="1">IFERROR(__xludf.DUMMYFUNCTION("""COMPUTED_VALUE"""),"JEANDERSON CRISTIAN DA SILVA TEIXEIRA")</f>
        <v>JEANDERSON CRISTIAN DA SILVA TEIXEIRA</v>
      </c>
      <c r="B108" s="34"/>
      <c r="C108" s="34" t="str">
        <f t="shared" ca="1" si="0"/>
        <v>OK</v>
      </c>
      <c r="D108" s="2">
        <f t="shared" si="1"/>
        <v>1740.7516666666666</v>
      </c>
      <c r="E108" s="34">
        <v>45809</v>
      </c>
      <c r="F108" s="1" t="s">
        <v>145</v>
      </c>
      <c r="G108" s="1">
        <v>3545</v>
      </c>
      <c r="H108" s="1" t="s">
        <v>335</v>
      </c>
      <c r="I108" s="1" t="s">
        <v>197</v>
      </c>
      <c r="J108" s="38">
        <v>45824</v>
      </c>
      <c r="K108" s="6">
        <v>1518</v>
      </c>
      <c r="L108" s="1"/>
      <c r="M108" s="6">
        <v>759</v>
      </c>
      <c r="N108" s="6"/>
      <c r="O108" s="6">
        <v>0</v>
      </c>
      <c r="P108" s="6">
        <v>0</v>
      </c>
      <c r="Q108" s="6"/>
      <c r="R108" s="6"/>
      <c r="S108" s="6"/>
      <c r="T108" s="6"/>
      <c r="U108" s="6"/>
      <c r="V108" s="6"/>
      <c r="W108" s="6"/>
      <c r="X108" s="6"/>
      <c r="Y108" s="6"/>
      <c r="Z108" s="6">
        <v>0</v>
      </c>
      <c r="AA108" s="6"/>
      <c r="AB108" s="6"/>
      <c r="AC108" s="6"/>
      <c r="AD108" s="6">
        <v>0</v>
      </c>
      <c r="AE108" s="6">
        <v>0</v>
      </c>
      <c r="AF108" s="6">
        <v>0</v>
      </c>
      <c r="AG108" s="6"/>
      <c r="AH108" s="6"/>
      <c r="AI108" s="6"/>
      <c r="AJ108" s="6"/>
      <c r="AK108" s="6"/>
      <c r="AL108" s="6"/>
      <c r="AM108" s="6">
        <v>0.62</v>
      </c>
      <c r="AN108" s="8">
        <f t="shared" si="2"/>
        <v>759.62</v>
      </c>
      <c r="AO108" s="6"/>
      <c r="AP108" s="6">
        <v>-2.7</v>
      </c>
      <c r="AQ108" s="6">
        <v>0</v>
      </c>
      <c r="AR108" s="6"/>
      <c r="AS108" s="6"/>
      <c r="AT108" s="6">
        <v>0</v>
      </c>
      <c r="AU108" s="6"/>
      <c r="AV108" s="6">
        <v>0</v>
      </c>
      <c r="AW108" s="6"/>
      <c r="AX108" s="6"/>
      <c r="AY108" s="6"/>
      <c r="AZ108" s="6"/>
      <c r="BA108" s="6"/>
      <c r="BB108" s="6">
        <v>0</v>
      </c>
      <c r="BC108" s="6">
        <v>0</v>
      </c>
      <c r="BD108" s="6">
        <v>0</v>
      </c>
      <c r="BE108" s="6"/>
      <c r="BF108" s="6">
        <v>0</v>
      </c>
      <c r="BG108" s="6">
        <v>-56.92</v>
      </c>
      <c r="BH108" s="6">
        <v>0</v>
      </c>
      <c r="BI108" s="6">
        <v>0</v>
      </c>
      <c r="BJ108" s="6"/>
      <c r="BK108" s="6"/>
      <c r="BL108" s="11">
        <f t="shared" si="3"/>
        <v>-59.620000000000005</v>
      </c>
      <c r="BM108" s="12">
        <f t="shared" si="4"/>
        <v>700</v>
      </c>
      <c r="BN108" s="13">
        <f t="shared" si="5"/>
        <v>126.5</v>
      </c>
      <c r="BO108" s="13">
        <f t="shared" si="6"/>
        <v>126.5</v>
      </c>
      <c r="BP108" s="13">
        <f t="shared" si="7"/>
        <v>42.166666666666664</v>
      </c>
      <c r="BQ108" s="13">
        <f t="shared" si="8"/>
        <v>56.924999999999997</v>
      </c>
      <c r="BR108" s="13">
        <f t="shared" si="9"/>
        <v>60.72</v>
      </c>
      <c r="BS108" s="13">
        <f t="shared" si="10"/>
        <v>312.3</v>
      </c>
      <c r="BT108" s="13">
        <f t="shared" si="11"/>
        <v>153.89999999999998</v>
      </c>
      <c r="BU108" s="13">
        <f t="shared" si="12"/>
        <v>0</v>
      </c>
      <c r="BV108" s="6">
        <f>SUMIFS('SEGURO DE VIDA'!E:E, 'SEGURO DE VIDA'!D:D, H108, 'SEGURO DE VIDA'!G:G, E108)</f>
        <v>0</v>
      </c>
      <c r="BW108" s="6">
        <f>SUMIFS(TREINAMENTOS!E:E, TREINAMENTOS!D:D, H108, TREINAMENTOS!G:G, E108)</f>
        <v>0</v>
      </c>
      <c r="BX108" s="6">
        <f>SUMIFS(EXAMES!E:E, EXAMES!D:D, H108, EXAMES!G:G, E108)</f>
        <v>102.12</v>
      </c>
      <c r="BY108" s="25">
        <f t="shared" si="13"/>
        <v>981.13166666666666</v>
      </c>
      <c r="BZ108" s="1"/>
      <c r="CA108" s="1" t="s">
        <v>335</v>
      </c>
      <c r="CB108" s="13">
        <f t="shared" si="14"/>
        <v>0</v>
      </c>
      <c r="CC108" s="13">
        <f t="shared" si="15"/>
        <v>0</v>
      </c>
      <c r="CD108" s="13">
        <f>SUMIFS(ALIMENTAÇÃO!E:E, ALIMENTAÇÃO!D:D, H108, ALIMENTAÇÃO!G:G, E108)</f>
        <v>315</v>
      </c>
      <c r="CE108" s="6">
        <f>SUMIFS(TRANSPORTE!E:E, TRANSPORTE!D:D, H108, TRANSPORTE!G:G, E108)</f>
        <v>153.89999999999998</v>
      </c>
      <c r="CF108" s="6">
        <f>SUMIFS('PLANO DE SAÚDE'!E:E, 'PLANO DE SAÚDE'!D:D, H108, 'PLANO DE SAÚDE'!G:G, E108)</f>
        <v>0</v>
      </c>
      <c r="CG108" s="6">
        <f>SUMIFS('PLANO ODONTO'!E:E, 'PLANO ODONTO'!D:D, H108, 'PLANO ODONTO'!G:G, E108)</f>
        <v>0</v>
      </c>
      <c r="CH108" s="6">
        <f t="shared" si="16"/>
        <v>0</v>
      </c>
      <c r="CI108" s="6">
        <f t="shared" si="17"/>
        <v>0</v>
      </c>
      <c r="CJ108" s="6">
        <f t="shared" si="18"/>
        <v>0</v>
      </c>
      <c r="CK108" s="6"/>
      <c r="CL108" s="6"/>
      <c r="CM108" s="6">
        <f t="shared" si="19"/>
        <v>0</v>
      </c>
      <c r="CN108" s="1">
        <v>759.62</v>
      </c>
      <c r="CO108" s="1">
        <v>-59.62</v>
      </c>
      <c r="CP108" s="1">
        <v>700</v>
      </c>
      <c r="CQ108" s="1">
        <v>759</v>
      </c>
      <c r="CR108" s="1">
        <v>7.5</v>
      </c>
      <c r="CS108" s="1">
        <v>759</v>
      </c>
      <c r="CT108" s="1">
        <v>60.72</v>
      </c>
      <c r="CU108" s="1">
        <v>151.80000000000001</v>
      </c>
    </row>
    <row r="109" spans="1:99" ht="13.8" hidden="1">
      <c r="A109" s="1" t="str">
        <f ca="1">IFERROR(__xludf.DUMMYFUNCTION("""COMPUTED_VALUE"""),"JENIFFER LUISA CHAGAS DA CONCEIÇÃO")</f>
        <v>JENIFFER LUISA CHAGAS DA CONCEIÇÃO</v>
      </c>
      <c r="B109" s="34"/>
      <c r="C109" s="34" t="str">
        <f t="shared" ca="1" si="0"/>
        <v>OK</v>
      </c>
      <c r="D109" s="2">
        <f t="shared" si="1"/>
        <v>3337.6400000000003</v>
      </c>
      <c r="E109" s="34">
        <v>45809</v>
      </c>
      <c r="F109" s="1" t="s">
        <v>145</v>
      </c>
      <c r="G109" s="1">
        <v>3393</v>
      </c>
      <c r="H109" s="1" t="s">
        <v>336</v>
      </c>
      <c r="I109" s="1" t="s">
        <v>151</v>
      </c>
      <c r="J109" s="38">
        <v>45236</v>
      </c>
      <c r="K109" s="6">
        <v>1800</v>
      </c>
      <c r="L109" s="1"/>
      <c r="M109" s="6">
        <v>1800</v>
      </c>
      <c r="N109" s="6"/>
      <c r="O109" s="6">
        <v>0</v>
      </c>
      <c r="P109" s="6">
        <v>0</v>
      </c>
      <c r="Q109" s="6"/>
      <c r="R109" s="6"/>
      <c r="S109" s="6"/>
      <c r="T109" s="6"/>
      <c r="U109" s="6"/>
      <c r="V109" s="6"/>
      <c r="W109" s="6"/>
      <c r="X109" s="6"/>
      <c r="Y109" s="6"/>
      <c r="Z109" s="6">
        <v>0</v>
      </c>
      <c r="AA109" s="6"/>
      <c r="AB109" s="6"/>
      <c r="AC109" s="6"/>
      <c r="AD109" s="6">
        <v>0</v>
      </c>
      <c r="AE109" s="6">
        <v>0</v>
      </c>
      <c r="AF109" s="6">
        <v>0</v>
      </c>
      <c r="AG109" s="6"/>
      <c r="AH109" s="6"/>
      <c r="AI109" s="6"/>
      <c r="AJ109" s="6"/>
      <c r="AK109" s="6"/>
      <c r="AL109" s="6"/>
      <c r="AM109" s="6">
        <v>0.57999999999999996</v>
      </c>
      <c r="AN109" s="8">
        <f t="shared" si="2"/>
        <v>1800.58</v>
      </c>
      <c r="AO109" s="6"/>
      <c r="AP109" s="6">
        <v>-6.3</v>
      </c>
      <c r="AQ109" s="6">
        <v>-108</v>
      </c>
      <c r="AR109" s="6"/>
      <c r="AS109" s="6"/>
      <c r="AT109" s="6">
        <v>-0.04</v>
      </c>
      <c r="AU109" s="6"/>
      <c r="AV109" s="6">
        <v>-14</v>
      </c>
      <c r="AW109" s="6"/>
      <c r="AX109" s="6"/>
      <c r="AY109" s="6"/>
      <c r="AZ109" s="6"/>
      <c r="BA109" s="6"/>
      <c r="BB109" s="6">
        <v>0</v>
      </c>
      <c r="BC109" s="6">
        <v>-2.0099999999999998</v>
      </c>
      <c r="BD109" s="6">
        <v>0</v>
      </c>
      <c r="BE109" s="6"/>
      <c r="BF109" s="6">
        <v>0</v>
      </c>
      <c r="BG109" s="6">
        <v>-139.22999999999999</v>
      </c>
      <c r="BH109" s="6">
        <v>0</v>
      </c>
      <c r="BI109" s="6">
        <v>0</v>
      </c>
      <c r="BJ109" s="6"/>
      <c r="BK109" s="6"/>
      <c r="BL109" s="11">
        <f t="shared" si="3"/>
        <v>-269.58</v>
      </c>
      <c r="BM109" s="12">
        <f t="shared" si="4"/>
        <v>1531</v>
      </c>
      <c r="BN109" s="13">
        <f t="shared" si="5"/>
        <v>150</v>
      </c>
      <c r="BO109" s="13">
        <f t="shared" si="6"/>
        <v>150</v>
      </c>
      <c r="BP109" s="13">
        <f t="shared" si="7"/>
        <v>50</v>
      </c>
      <c r="BQ109" s="13">
        <f t="shared" si="8"/>
        <v>139.22999999999999</v>
      </c>
      <c r="BR109" s="13">
        <f t="shared" si="9"/>
        <v>144</v>
      </c>
      <c r="BS109" s="13">
        <f t="shared" si="10"/>
        <v>623.70000000000005</v>
      </c>
      <c r="BT109" s="13">
        <f t="shared" si="11"/>
        <v>45.900000000000006</v>
      </c>
      <c r="BU109" s="13">
        <f t="shared" si="12"/>
        <v>118.39999999999999</v>
      </c>
      <c r="BV109" s="6">
        <f>SUMIFS('SEGURO DE VIDA'!E:E, 'SEGURO DE VIDA'!D:D, H109, 'SEGURO DE VIDA'!G:G, E109)</f>
        <v>13.71</v>
      </c>
      <c r="BW109" s="6">
        <f>SUMIFS(TREINAMENTOS!E:E, TREINAMENTOS!D:D, H109, TREINAMENTOS!G:G, E109)</f>
        <v>0</v>
      </c>
      <c r="BX109" s="6">
        <f>SUMIFS(EXAMES!E:E, EXAMES!D:D, H109, EXAMES!G:G, E109)</f>
        <v>102.12</v>
      </c>
      <c r="BY109" s="25">
        <f t="shared" si="13"/>
        <v>1537.0600000000002</v>
      </c>
      <c r="BZ109" s="1"/>
      <c r="CA109" s="1" t="s">
        <v>336</v>
      </c>
      <c r="CB109" s="13">
        <f t="shared" si="14"/>
        <v>118.39999999999999</v>
      </c>
      <c r="CC109" s="13">
        <f t="shared" si="15"/>
        <v>0</v>
      </c>
      <c r="CD109" s="13">
        <f>SUMIFS(ALIMENTAÇÃO!E:E, ALIMENTAÇÃO!D:D, H109, ALIMENTAÇÃO!G:G, E109)</f>
        <v>630</v>
      </c>
      <c r="CE109" s="6">
        <f>SUMIFS(TRANSPORTE!E:E, TRANSPORTE!D:D, H109, TRANSPORTE!G:G, E109)</f>
        <v>153.9</v>
      </c>
      <c r="CF109" s="6">
        <f>SUMIFS('PLANO DE SAÚDE'!E:E, 'PLANO DE SAÚDE'!D:D, H109, 'PLANO DE SAÚDE'!G:G, E109)</f>
        <v>120.41</v>
      </c>
      <c r="CG109" s="6">
        <f>SUMIFS('PLANO ODONTO'!E:E, 'PLANO ODONTO'!D:D, H109, 'PLANO ODONTO'!G:G, E109)</f>
        <v>14</v>
      </c>
      <c r="CH109" s="6">
        <f t="shared" si="16"/>
        <v>-2.0099999999999998</v>
      </c>
      <c r="CI109" s="6">
        <f t="shared" si="17"/>
        <v>0</v>
      </c>
      <c r="CJ109" s="6">
        <f t="shared" si="18"/>
        <v>0</v>
      </c>
      <c r="CK109" s="6"/>
      <c r="CL109" s="6"/>
      <c r="CM109" s="6">
        <f t="shared" si="19"/>
        <v>-14</v>
      </c>
      <c r="CN109" s="6">
        <v>1800.58</v>
      </c>
      <c r="CO109" s="1">
        <v>-269.58</v>
      </c>
      <c r="CP109" s="6">
        <v>1531</v>
      </c>
      <c r="CQ109" s="6">
        <v>1800</v>
      </c>
      <c r="CR109" s="1">
        <v>7.7350000000000003</v>
      </c>
      <c r="CS109" s="6">
        <v>1800</v>
      </c>
      <c r="CT109" s="1">
        <v>144</v>
      </c>
      <c r="CU109" s="6">
        <v>1192.8</v>
      </c>
    </row>
    <row r="110" spans="1:99" ht="13.8" hidden="1">
      <c r="A110" s="1" t="str">
        <f ca="1">IFERROR(__xludf.DUMMYFUNCTION("""COMPUTED_VALUE"""),"JHEANCARLOS JESUS DA SILVA")</f>
        <v>JHEANCARLOS JESUS DA SILVA</v>
      </c>
      <c r="B110" s="34"/>
      <c r="C110" s="34" t="str">
        <f t="shared" ca="1" si="0"/>
        <v>OK</v>
      </c>
      <c r="D110" s="2">
        <f t="shared" si="1"/>
        <v>3251.8742004077776</v>
      </c>
      <c r="E110" s="34">
        <v>45809</v>
      </c>
      <c r="F110" s="1" t="s">
        <v>145</v>
      </c>
      <c r="G110" s="1">
        <v>356</v>
      </c>
      <c r="H110" s="1" t="s">
        <v>337</v>
      </c>
      <c r="I110" s="1" t="s">
        <v>151</v>
      </c>
      <c r="J110" s="38">
        <v>44774</v>
      </c>
      <c r="K110" s="6">
        <v>1733.89</v>
      </c>
      <c r="L110" s="1"/>
      <c r="M110" s="6">
        <v>1733.89</v>
      </c>
      <c r="N110" s="6"/>
      <c r="O110" s="6">
        <v>0</v>
      </c>
      <c r="P110" s="6"/>
      <c r="Q110" s="6"/>
      <c r="R110" s="6"/>
      <c r="S110" s="6"/>
      <c r="T110" s="6"/>
      <c r="U110" s="6"/>
      <c r="V110" s="6"/>
      <c r="W110" s="6"/>
      <c r="X110" s="6"/>
      <c r="Y110" s="6">
        <v>0</v>
      </c>
      <c r="Z110" s="6"/>
      <c r="AA110" s="6"/>
      <c r="AB110" s="6"/>
      <c r="AC110" s="6"/>
      <c r="AD110" s="6">
        <v>0</v>
      </c>
      <c r="AE110" s="6"/>
      <c r="AF110" s="6">
        <v>0</v>
      </c>
      <c r="AG110" s="6"/>
      <c r="AH110" s="6"/>
      <c r="AI110" s="6"/>
      <c r="AJ110" s="6"/>
      <c r="AK110" s="6"/>
      <c r="AL110" s="6"/>
      <c r="AM110" s="6">
        <v>0.12</v>
      </c>
      <c r="AN110" s="8">
        <f t="shared" si="2"/>
        <v>1734.01</v>
      </c>
      <c r="AO110" s="6"/>
      <c r="AP110" s="6">
        <v>-6.65</v>
      </c>
      <c r="AQ110" s="6">
        <v>-104.03</v>
      </c>
      <c r="AR110" s="6"/>
      <c r="AS110" s="6"/>
      <c r="AT110" s="6">
        <v>-0.04</v>
      </c>
      <c r="AU110" s="6"/>
      <c r="AV110" s="6">
        <v>-14</v>
      </c>
      <c r="AW110" s="6"/>
      <c r="AX110" s="6"/>
      <c r="AY110" s="6"/>
      <c r="AZ110" s="6"/>
      <c r="BA110" s="6"/>
      <c r="BB110" s="6"/>
      <c r="BC110" s="6">
        <v>-2.0099999999999998</v>
      </c>
      <c r="BD110" s="6">
        <v>0</v>
      </c>
      <c r="BE110" s="6"/>
      <c r="BF110" s="6">
        <v>0</v>
      </c>
      <c r="BG110" s="6">
        <v>-133.28</v>
      </c>
      <c r="BH110" s="6"/>
      <c r="BI110" s="6"/>
      <c r="BJ110" s="6"/>
      <c r="BK110" s="6"/>
      <c r="BL110" s="11">
        <f t="shared" si="3"/>
        <v>-260.01</v>
      </c>
      <c r="BM110" s="12">
        <f t="shared" si="4"/>
        <v>1474</v>
      </c>
      <c r="BN110" s="13">
        <f t="shared" si="5"/>
        <v>144.49083333333334</v>
      </c>
      <c r="BO110" s="13">
        <f t="shared" si="6"/>
        <v>144.49083333333334</v>
      </c>
      <c r="BP110" s="13">
        <f t="shared" si="7"/>
        <v>48.163611111111116</v>
      </c>
      <c r="BQ110" s="13">
        <f t="shared" si="8"/>
        <v>133.27892263000001</v>
      </c>
      <c r="BR110" s="13">
        <f t="shared" si="9"/>
        <v>138.71</v>
      </c>
      <c r="BS110" s="13">
        <f t="shared" si="10"/>
        <v>658.35</v>
      </c>
      <c r="BT110" s="13">
        <f t="shared" si="11"/>
        <v>118.27000000000001</v>
      </c>
      <c r="BU110" s="13">
        <f t="shared" si="12"/>
        <v>118.39999999999999</v>
      </c>
      <c r="BV110" s="6">
        <f>SUMIFS('SEGURO DE VIDA'!E:E, 'SEGURO DE VIDA'!D:D, H110, 'SEGURO DE VIDA'!G:G, E110)</f>
        <v>13.71</v>
      </c>
      <c r="BW110" s="6">
        <f>SUMIFS(TREINAMENTOS!E:E, TREINAMENTOS!D:D, H110, TREINAMENTOS!G:G, E110)</f>
        <v>0</v>
      </c>
      <c r="BX110" s="6">
        <f>SUMIFS(EXAMES!E:E, EXAMES!D:D, H110, EXAMES!G:G, E110)</f>
        <v>0</v>
      </c>
      <c r="BY110" s="25">
        <f t="shared" si="13"/>
        <v>1517.8642004077778</v>
      </c>
      <c r="BZ110" s="1"/>
      <c r="CA110" s="1" t="s">
        <v>338</v>
      </c>
      <c r="CB110" s="13">
        <f t="shared" si="14"/>
        <v>118.39999999999999</v>
      </c>
      <c r="CC110" s="13">
        <f t="shared" si="15"/>
        <v>0</v>
      </c>
      <c r="CD110" s="13">
        <f>SUMIFS(ALIMENTAÇÃO!E:E, ALIMENTAÇÃO!D:D, H110, ALIMENTAÇÃO!G:G, E110)</f>
        <v>665</v>
      </c>
      <c r="CE110" s="6">
        <f>SUMIFS(TRANSPORTE!E:E, TRANSPORTE!D:D, H110, TRANSPORTE!G:G, E110)</f>
        <v>222.3</v>
      </c>
      <c r="CF110" s="6">
        <f>SUMIFS('PLANO DE SAÚDE'!E:E, 'PLANO DE SAÚDE'!D:D, H110, 'PLANO DE SAÚDE'!G:G, E110)</f>
        <v>120.41</v>
      </c>
      <c r="CG110" s="6">
        <f>SUMIFS('PLANO ODONTO'!E:E, 'PLANO ODONTO'!D:D, H110, 'PLANO ODONTO'!G:G, E110)</f>
        <v>14</v>
      </c>
      <c r="CH110" s="6">
        <f t="shared" si="16"/>
        <v>-2.0099999999999998</v>
      </c>
      <c r="CI110" s="6">
        <f t="shared" si="17"/>
        <v>0</v>
      </c>
      <c r="CJ110" s="6">
        <f t="shared" si="18"/>
        <v>0</v>
      </c>
      <c r="CK110" s="6"/>
      <c r="CL110" s="6"/>
      <c r="CM110" s="6">
        <f t="shared" si="19"/>
        <v>-14</v>
      </c>
      <c r="CN110" s="6">
        <v>1734.01</v>
      </c>
      <c r="CO110" s="1">
        <v>-260.01</v>
      </c>
      <c r="CP110" s="6">
        <v>1474</v>
      </c>
      <c r="CQ110" s="6">
        <v>1733.89</v>
      </c>
      <c r="CR110" s="1">
        <v>7.6867000000000001</v>
      </c>
      <c r="CS110" s="6">
        <v>1733.89</v>
      </c>
      <c r="CT110" s="1">
        <v>138.71</v>
      </c>
      <c r="CU110" s="6">
        <v>1126.69</v>
      </c>
    </row>
    <row r="111" spans="1:99" ht="13.8" hidden="1">
      <c r="A111" s="34" t="str">
        <f ca="1">IFERROR(__xludf.DUMMYFUNCTION("""COMPUTED_VALUE"""),"JHONNY FERREIRA MOREIRA")</f>
        <v>JHONNY FERREIRA MOREIRA</v>
      </c>
      <c r="B111" s="34"/>
      <c r="C111" s="34" t="str">
        <f t="shared" ca="1" si="0"/>
        <v>OK</v>
      </c>
      <c r="D111" s="2">
        <f t="shared" si="1"/>
        <v>1169.1399466666667</v>
      </c>
      <c r="E111" s="34">
        <v>45809</v>
      </c>
      <c r="F111" s="1" t="s">
        <v>145</v>
      </c>
      <c r="G111" s="1">
        <v>3341</v>
      </c>
      <c r="H111" s="1" t="s">
        <v>339</v>
      </c>
      <c r="I111" s="1" t="s">
        <v>340</v>
      </c>
      <c r="J111" s="38">
        <v>44928</v>
      </c>
      <c r="K111" s="6">
        <v>2400</v>
      </c>
      <c r="L111" s="1" t="s">
        <v>182</v>
      </c>
      <c r="M111" s="6">
        <v>320</v>
      </c>
      <c r="N111" s="6"/>
      <c r="O111" s="6">
        <v>0</v>
      </c>
      <c r="P111" s="6"/>
      <c r="Q111" s="6"/>
      <c r="R111" s="6"/>
      <c r="S111" s="6"/>
      <c r="T111" s="6"/>
      <c r="U111" s="6"/>
      <c r="V111" s="6"/>
      <c r="W111" s="6"/>
      <c r="X111" s="6"/>
      <c r="Y111" s="6">
        <v>0</v>
      </c>
      <c r="Z111" s="6"/>
      <c r="AA111" s="6"/>
      <c r="AB111" s="6"/>
      <c r="AC111" s="6"/>
      <c r="AD111" s="6">
        <v>0</v>
      </c>
      <c r="AE111" s="6"/>
      <c r="AF111" s="6">
        <v>0</v>
      </c>
      <c r="AG111" s="6"/>
      <c r="AH111" s="6"/>
      <c r="AI111" s="6"/>
      <c r="AJ111" s="6"/>
      <c r="AK111" s="6"/>
      <c r="AL111" s="6"/>
      <c r="AM111" s="6">
        <v>0.45</v>
      </c>
      <c r="AN111" s="8">
        <f t="shared" si="2"/>
        <v>320.45</v>
      </c>
      <c r="AO111" s="6"/>
      <c r="AP111" s="6">
        <v>-2.8</v>
      </c>
      <c r="AQ111" s="6">
        <v>0</v>
      </c>
      <c r="AR111" s="6"/>
      <c r="AS111" s="6"/>
      <c r="AT111" s="6">
        <v>0</v>
      </c>
      <c r="AU111" s="6"/>
      <c r="AV111" s="6">
        <v>0</v>
      </c>
      <c r="AW111" s="6"/>
      <c r="AX111" s="6"/>
      <c r="AY111" s="6"/>
      <c r="AZ111" s="6"/>
      <c r="BA111" s="6"/>
      <c r="BB111" s="6"/>
      <c r="BC111" s="6">
        <v>-2.0099999999999998</v>
      </c>
      <c r="BD111" s="6">
        <v>-200.69</v>
      </c>
      <c r="BE111" s="6"/>
      <c r="BF111" s="6">
        <v>0</v>
      </c>
      <c r="BG111" s="6">
        <v>-37.950000000000003</v>
      </c>
      <c r="BH111" s="6"/>
      <c r="BI111" s="6"/>
      <c r="BJ111" s="6"/>
      <c r="BK111" s="6"/>
      <c r="BL111" s="11">
        <f t="shared" si="3"/>
        <v>-243.45</v>
      </c>
      <c r="BM111" s="12">
        <f t="shared" si="4"/>
        <v>77</v>
      </c>
      <c r="BN111" s="13">
        <f t="shared" si="5"/>
        <v>200</v>
      </c>
      <c r="BO111" s="13">
        <f t="shared" si="6"/>
        <v>200</v>
      </c>
      <c r="BP111" s="13">
        <f t="shared" si="7"/>
        <v>66.666666666666671</v>
      </c>
      <c r="BQ111" s="13">
        <f t="shared" si="8"/>
        <v>27.393280000000001</v>
      </c>
      <c r="BR111" s="13">
        <f t="shared" si="9"/>
        <v>25.6</v>
      </c>
      <c r="BS111" s="13">
        <f t="shared" si="10"/>
        <v>277.2</v>
      </c>
      <c r="BT111" s="13">
        <f t="shared" si="11"/>
        <v>0</v>
      </c>
      <c r="BU111" s="13">
        <f t="shared" si="12"/>
        <v>38.120000000000005</v>
      </c>
      <c r="BV111" s="6">
        <f>SUMIFS('SEGURO DE VIDA'!E:E, 'SEGURO DE VIDA'!D:D, H111, 'SEGURO DE VIDA'!G:G, E111)</f>
        <v>13.71</v>
      </c>
      <c r="BW111" s="6">
        <f>SUMIFS(TREINAMENTOS!E:E, TREINAMENTOS!D:D, H111, TREINAMENTOS!G:G, E111)</f>
        <v>0</v>
      </c>
      <c r="BX111" s="6">
        <f>SUMIFS(EXAMES!E:E, EXAMES!D:D, H111, EXAMES!G:G, E111)</f>
        <v>0</v>
      </c>
      <c r="BY111" s="25">
        <f t="shared" si="13"/>
        <v>848.68994666666674</v>
      </c>
      <c r="BZ111" s="1"/>
      <c r="CA111" s="1" t="s">
        <v>339</v>
      </c>
      <c r="CB111" s="13">
        <f t="shared" si="14"/>
        <v>38.120000000000005</v>
      </c>
      <c r="CC111" s="13">
        <f t="shared" si="15"/>
        <v>0</v>
      </c>
      <c r="CD111" s="13">
        <f>SUMIFS(ALIMENTAÇÃO!E:E, ALIMENTAÇÃO!D:D, H111, ALIMENTAÇÃO!G:G, E111)</f>
        <v>280</v>
      </c>
      <c r="CE111" s="6">
        <f>SUMIFS(TRANSPORTE!E:E, TRANSPORTE!D:D, H111, TRANSPORTE!G:G, E111)</f>
        <v>0</v>
      </c>
      <c r="CF111" s="6">
        <f>SUMIFS('PLANO DE SAÚDE'!E:E, 'PLANO DE SAÚDE'!D:D, H111, 'PLANO DE SAÚDE'!G:G, E111)</f>
        <v>240.82</v>
      </c>
      <c r="CG111" s="6">
        <f>SUMIFS('PLANO ODONTO'!E:E, 'PLANO ODONTO'!D:D, H111, 'PLANO ODONTO'!G:G, E111)</f>
        <v>0</v>
      </c>
      <c r="CH111" s="6">
        <f t="shared" si="16"/>
        <v>-202.7</v>
      </c>
      <c r="CI111" s="6">
        <f t="shared" si="17"/>
        <v>0</v>
      </c>
      <c r="CJ111" s="6">
        <f t="shared" si="18"/>
        <v>0</v>
      </c>
      <c r="CK111" s="6"/>
      <c r="CL111" s="6"/>
      <c r="CM111" s="6">
        <f t="shared" si="19"/>
        <v>0</v>
      </c>
      <c r="CN111" s="1">
        <v>320.45</v>
      </c>
      <c r="CO111" s="1">
        <v>-243.45</v>
      </c>
      <c r="CP111" s="1">
        <v>77</v>
      </c>
      <c r="CQ111" s="1">
        <v>320</v>
      </c>
      <c r="CR111" s="1">
        <v>8.5603999999999996</v>
      </c>
      <c r="CS111" s="1">
        <v>320</v>
      </c>
      <c r="CT111" s="1">
        <v>25.6</v>
      </c>
      <c r="CU111" s="1">
        <v>0</v>
      </c>
    </row>
    <row r="112" spans="1:99" ht="13.8" hidden="1">
      <c r="A112" s="34" t="str">
        <f ca="1">IFERROR(__xludf.DUMMYFUNCTION("""COMPUTED_VALUE"""),"JHOUBERTT DA SILVA QUINTANILHA")</f>
        <v>JHOUBERTT DA SILVA QUINTANILHA</v>
      </c>
      <c r="B112" s="34"/>
      <c r="C112" s="34" t="str">
        <f t="shared" ca="1" si="0"/>
        <v>OK</v>
      </c>
      <c r="D112" s="2">
        <f t="shared" si="1"/>
        <v>3287.9700000000003</v>
      </c>
      <c r="E112" s="34">
        <v>45809</v>
      </c>
      <c r="F112" s="1" t="s">
        <v>145</v>
      </c>
      <c r="G112" s="1">
        <v>3349</v>
      </c>
      <c r="H112" s="1" t="s">
        <v>341</v>
      </c>
      <c r="I112" s="1" t="s">
        <v>151</v>
      </c>
      <c r="J112" s="38">
        <v>45017</v>
      </c>
      <c r="K112" s="6">
        <v>1800</v>
      </c>
      <c r="L112" s="1"/>
      <c r="M112" s="6">
        <v>1800</v>
      </c>
      <c r="N112" s="6"/>
      <c r="O112" s="6">
        <v>0</v>
      </c>
      <c r="P112" s="6"/>
      <c r="Q112" s="6"/>
      <c r="R112" s="6"/>
      <c r="S112" s="6"/>
      <c r="T112" s="6"/>
      <c r="U112" s="6"/>
      <c r="V112" s="6"/>
      <c r="W112" s="6"/>
      <c r="X112" s="6"/>
      <c r="Y112" s="6">
        <v>0</v>
      </c>
      <c r="Z112" s="6"/>
      <c r="AA112" s="6"/>
      <c r="AB112" s="6"/>
      <c r="AC112" s="6"/>
      <c r="AD112" s="6">
        <v>0</v>
      </c>
      <c r="AE112" s="6"/>
      <c r="AF112" s="6">
        <v>0</v>
      </c>
      <c r="AG112" s="6"/>
      <c r="AH112" s="6"/>
      <c r="AI112" s="6"/>
      <c r="AJ112" s="6"/>
      <c r="AK112" s="6"/>
      <c r="AL112" s="6"/>
      <c r="AM112" s="6">
        <v>0.43</v>
      </c>
      <c r="AN112" s="8">
        <f t="shared" si="2"/>
        <v>1800.43</v>
      </c>
      <c r="AO112" s="6"/>
      <c r="AP112" s="6">
        <v>-6.3</v>
      </c>
      <c r="AQ112" s="6">
        <v>-108</v>
      </c>
      <c r="AR112" s="6"/>
      <c r="AS112" s="6"/>
      <c r="AT112" s="6">
        <v>-0.13</v>
      </c>
      <c r="AU112" s="6"/>
      <c r="AV112" s="6">
        <v>0</v>
      </c>
      <c r="AW112" s="6"/>
      <c r="AX112" s="6"/>
      <c r="AY112" s="6"/>
      <c r="AZ112" s="6"/>
      <c r="BA112" s="6"/>
      <c r="BB112" s="6"/>
      <c r="BC112" s="6">
        <v>0</v>
      </c>
      <c r="BD112" s="6">
        <v>0</v>
      </c>
      <c r="BE112" s="6"/>
      <c r="BF112" s="6">
        <v>-298.77</v>
      </c>
      <c r="BG112" s="6">
        <v>-139.22999999999999</v>
      </c>
      <c r="BH112" s="6"/>
      <c r="BI112" s="6"/>
      <c r="BJ112" s="6"/>
      <c r="BK112" s="6"/>
      <c r="BL112" s="11">
        <f t="shared" si="3"/>
        <v>-552.42999999999995</v>
      </c>
      <c r="BM112" s="12">
        <f t="shared" si="4"/>
        <v>1248</v>
      </c>
      <c r="BN112" s="13">
        <f t="shared" si="5"/>
        <v>150</v>
      </c>
      <c r="BO112" s="13">
        <f t="shared" si="6"/>
        <v>150</v>
      </c>
      <c r="BP112" s="13">
        <f t="shared" si="7"/>
        <v>50</v>
      </c>
      <c r="BQ112" s="13">
        <f t="shared" si="8"/>
        <v>139.22999999999999</v>
      </c>
      <c r="BR112" s="13">
        <f t="shared" si="9"/>
        <v>144</v>
      </c>
      <c r="BS112" s="13">
        <f t="shared" si="10"/>
        <v>623.70000000000005</v>
      </c>
      <c r="BT112" s="13">
        <f t="shared" si="11"/>
        <v>216.89999999999998</v>
      </c>
      <c r="BU112" s="13">
        <f t="shared" si="12"/>
        <v>0</v>
      </c>
      <c r="BV112" s="6">
        <f>SUMIFS('SEGURO DE VIDA'!E:E, 'SEGURO DE VIDA'!D:D, H112, 'SEGURO DE VIDA'!G:G, E112)</f>
        <v>13.71</v>
      </c>
      <c r="BW112" s="6">
        <f>SUMIFS(TREINAMENTOS!E:E, TREINAMENTOS!D:D, H112, TREINAMENTOS!G:G, E112)</f>
        <v>0</v>
      </c>
      <c r="BX112" s="6">
        <f>SUMIFS(EXAMES!E:E, EXAMES!D:D, H112, EXAMES!G:G, E112)</f>
        <v>0</v>
      </c>
      <c r="BY112" s="25">
        <f t="shared" si="13"/>
        <v>1487.54</v>
      </c>
      <c r="BZ112" s="1"/>
      <c r="CA112" s="1" t="s">
        <v>341</v>
      </c>
      <c r="CB112" s="13">
        <f t="shared" si="14"/>
        <v>0</v>
      </c>
      <c r="CC112" s="13">
        <f t="shared" si="15"/>
        <v>0</v>
      </c>
      <c r="CD112" s="13">
        <f>SUMIFS(ALIMENTAÇÃO!E:E, ALIMENTAÇÃO!D:D, H112, ALIMENTAÇÃO!G:G, E112)</f>
        <v>630</v>
      </c>
      <c r="CE112" s="6">
        <f>SUMIFS(TRANSPORTE!E:E, TRANSPORTE!D:D, H112, TRANSPORTE!G:G, E112)</f>
        <v>324.89999999999998</v>
      </c>
      <c r="CF112" s="6">
        <f>SUMIFS('PLANO DE SAÚDE'!E:E, 'PLANO DE SAÚDE'!D:D, H112, 'PLANO DE SAÚDE'!G:G, E112)</f>
        <v>0</v>
      </c>
      <c r="CG112" s="6">
        <f>SUMIFS('PLANO ODONTO'!E:E, 'PLANO ODONTO'!D:D, H112, 'PLANO ODONTO'!G:G, E112)</f>
        <v>0</v>
      </c>
      <c r="CH112" s="6">
        <f t="shared" si="16"/>
        <v>0</v>
      </c>
      <c r="CI112" s="6">
        <f t="shared" si="17"/>
        <v>0</v>
      </c>
      <c r="CJ112" s="6">
        <f t="shared" si="18"/>
        <v>0</v>
      </c>
      <c r="CK112" s="6"/>
      <c r="CL112" s="6"/>
      <c r="CM112" s="6">
        <f t="shared" si="19"/>
        <v>0</v>
      </c>
      <c r="CN112" s="6">
        <v>1800.43</v>
      </c>
      <c r="CO112" s="1">
        <v>-552.42999999999995</v>
      </c>
      <c r="CP112" s="6">
        <v>1248</v>
      </c>
      <c r="CQ112" s="6">
        <v>1800</v>
      </c>
      <c r="CR112" s="1">
        <v>7.7350000000000003</v>
      </c>
      <c r="CS112" s="6">
        <v>1800</v>
      </c>
      <c r="CT112" s="1">
        <v>144</v>
      </c>
      <c r="CU112" s="6">
        <v>1192.8</v>
      </c>
    </row>
    <row r="113" spans="1:99" ht="13.8" hidden="1">
      <c r="A113" s="34" t="str">
        <f ca="1">IFERROR(__xludf.DUMMYFUNCTION("""COMPUTED_VALUE"""),"JOÃO DE JESUS MELONIO REIS")</f>
        <v>JOÃO DE JESUS MELONIO REIS</v>
      </c>
      <c r="B113" s="34"/>
      <c r="C113" s="34" t="str">
        <f t="shared" ca="1" si="0"/>
        <v>OK</v>
      </c>
      <c r="D113" s="2">
        <f t="shared" si="1"/>
        <v>1386.258638888889</v>
      </c>
      <c r="E113" s="34">
        <v>45809</v>
      </c>
      <c r="F113" s="1" t="s">
        <v>145</v>
      </c>
      <c r="G113" s="1">
        <v>3546</v>
      </c>
      <c r="H113" s="1" t="s">
        <v>342</v>
      </c>
      <c r="I113" s="1" t="s">
        <v>194</v>
      </c>
      <c r="J113" s="38">
        <v>45831</v>
      </c>
      <c r="K113" s="6">
        <v>2000</v>
      </c>
      <c r="L113" s="1"/>
      <c r="M113" s="6">
        <v>533.33000000000004</v>
      </c>
      <c r="N113" s="6"/>
      <c r="O113" s="6">
        <v>0</v>
      </c>
      <c r="P113" s="6"/>
      <c r="Q113" s="6"/>
      <c r="R113" s="6"/>
      <c r="S113" s="6"/>
      <c r="T113" s="6"/>
      <c r="U113" s="6"/>
      <c r="V113" s="6"/>
      <c r="W113" s="6"/>
      <c r="X113" s="6"/>
      <c r="Y113" s="6">
        <v>0</v>
      </c>
      <c r="Z113" s="6"/>
      <c r="AA113" s="6"/>
      <c r="AB113" s="6"/>
      <c r="AC113" s="6"/>
      <c r="AD113" s="6">
        <v>0</v>
      </c>
      <c r="AE113" s="6"/>
      <c r="AF113" s="6">
        <v>0</v>
      </c>
      <c r="AG113" s="6"/>
      <c r="AH113" s="6"/>
      <c r="AI113" s="6"/>
      <c r="AJ113" s="6"/>
      <c r="AK113" s="6"/>
      <c r="AL113" s="6"/>
      <c r="AM113" s="6">
        <v>0.76</v>
      </c>
      <c r="AN113" s="8">
        <f t="shared" si="2"/>
        <v>534.09</v>
      </c>
      <c r="AO113" s="6"/>
      <c r="AP113" s="6">
        <v>-2.1</v>
      </c>
      <c r="AQ113" s="6">
        <v>-32</v>
      </c>
      <c r="AR113" s="6"/>
      <c r="AS113" s="6"/>
      <c r="AT113" s="6">
        <v>0</v>
      </c>
      <c r="AU113" s="6"/>
      <c r="AV113" s="6">
        <v>0</v>
      </c>
      <c r="AW113" s="6"/>
      <c r="AX113" s="6"/>
      <c r="AY113" s="6"/>
      <c r="AZ113" s="6"/>
      <c r="BA113" s="6"/>
      <c r="BB113" s="6"/>
      <c r="BC113" s="6">
        <v>0</v>
      </c>
      <c r="BD113" s="6">
        <v>0</v>
      </c>
      <c r="BE113" s="6"/>
      <c r="BF113" s="6">
        <v>0</v>
      </c>
      <c r="BG113" s="6">
        <v>-39.99</v>
      </c>
      <c r="BH113" s="6"/>
      <c r="BI113" s="6"/>
      <c r="BJ113" s="6"/>
      <c r="BK113" s="6"/>
      <c r="BL113" s="11">
        <f t="shared" si="3"/>
        <v>-74.09</v>
      </c>
      <c r="BM113" s="12">
        <f t="shared" si="4"/>
        <v>460</v>
      </c>
      <c r="BN113" s="13">
        <f t="shared" si="5"/>
        <v>166.66666666666666</v>
      </c>
      <c r="BO113" s="13">
        <f t="shared" si="6"/>
        <v>166.66666666666666</v>
      </c>
      <c r="BP113" s="13">
        <f t="shared" si="7"/>
        <v>55.55555555555555</v>
      </c>
      <c r="BQ113" s="13">
        <f t="shared" si="8"/>
        <v>39.999749999999999</v>
      </c>
      <c r="BR113" s="13">
        <f t="shared" si="9"/>
        <v>42.66</v>
      </c>
      <c r="BS113" s="13">
        <f t="shared" si="10"/>
        <v>207.9</v>
      </c>
      <c r="BT113" s="13">
        <f t="shared" si="11"/>
        <v>70.599999999999994</v>
      </c>
      <c r="BU113" s="13">
        <f t="shared" si="12"/>
        <v>0</v>
      </c>
      <c r="BV113" s="6">
        <f>SUMIFS('SEGURO DE VIDA'!E:E, 'SEGURO DE VIDA'!D:D, H113, 'SEGURO DE VIDA'!G:G, E113)</f>
        <v>0</v>
      </c>
      <c r="BW113" s="6">
        <f>SUMIFS(TREINAMENTOS!E:E, TREINAMENTOS!D:D, H113, TREINAMENTOS!G:G, E113)</f>
        <v>0</v>
      </c>
      <c r="BX113" s="6">
        <f>SUMIFS(EXAMES!E:E, EXAMES!D:D, H113, EXAMES!G:G, E113)</f>
        <v>102.12</v>
      </c>
      <c r="BY113" s="25">
        <f t="shared" si="13"/>
        <v>852.16863888888884</v>
      </c>
      <c r="BZ113" s="1"/>
      <c r="CA113" s="1" t="s">
        <v>343</v>
      </c>
      <c r="CB113" s="13">
        <f t="shared" si="14"/>
        <v>0</v>
      </c>
      <c r="CC113" s="13">
        <f t="shared" si="15"/>
        <v>0</v>
      </c>
      <c r="CD113" s="13">
        <f>SUMIFS(ALIMENTAÇÃO!E:E, ALIMENTAÇÃO!D:D, H113, ALIMENTAÇÃO!G:G, E113)</f>
        <v>210</v>
      </c>
      <c r="CE113" s="6">
        <f>SUMIFS(TRANSPORTE!E:E, TRANSPORTE!D:D, H113, TRANSPORTE!G:G, E113)</f>
        <v>102.6</v>
      </c>
      <c r="CF113" s="6">
        <f>SUMIFS('PLANO DE SAÚDE'!E:E, 'PLANO DE SAÚDE'!D:D, H113, 'PLANO DE SAÚDE'!G:G, E113)</f>
        <v>0</v>
      </c>
      <c r="CG113" s="6">
        <f>SUMIFS('PLANO ODONTO'!E:E, 'PLANO ODONTO'!D:D, H113, 'PLANO ODONTO'!G:G, E113)</f>
        <v>0</v>
      </c>
      <c r="CH113" s="6">
        <f t="shared" si="16"/>
        <v>0</v>
      </c>
      <c r="CI113" s="6">
        <f t="shared" si="17"/>
        <v>0</v>
      </c>
      <c r="CJ113" s="6">
        <f t="shared" si="18"/>
        <v>0</v>
      </c>
      <c r="CK113" s="6"/>
      <c r="CL113" s="6"/>
      <c r="CM113" s="6">
        <f t="shared" si="19"/>
        <v>0</v>
      </c>
      <c r="CN113" s="1">
        <v>534.09</v>
      </c>
      <c r="CO113" s="1">
        <v>-74.09</v>
      </c>
      <c r="CP113" s="1">
        <v>460</v>
      </c>
      <c r="CQ113" s="1">
        <v>533.33000000000004</v>
      </c>
      <c r="CR113" s="1">
        <v>7.5</v>
      </c>
      <c r="CS113" s="1">
        <v>533.33000000000004</v>
      </c>
      <c r="CT113" s="1">
        <v>42.66</v>
      </c>
      <c r="CU113" s="1">
        <v>0</v>
      </c>
    </row>
    <row r="114" spans="1:99" ht="13.8" hidden="1">
      <c r="A114" s="34" t="str">
        <f ca="1">IFERROR(__xludf.DUMMYFUNCTION("""COMPUTED_VALUE"""),"JOÃO GABRIEL DE LIMA PEREIRA")</f>
        <v>JOÃO GABRIEL DE LIMA PEREIRA</v>
      </c>
      <c r="B114" s="34"/>
      <c r="C114" s="34" t="str">
        <f t="shared" ca="1" si="0"/>
        <v>OK</v>
      </c>
      <c r="D114" s="2">
        <f t="shared" si="1"/>
        <v>3808.3695548000001</v>
      </c>
      <c r="E114" s="34">
        <v>45809</v>
      </c>
      <c r="F114" s="1" t="s">
        <v>145</v>
      </c>
      <c r="G114" s="1">
        <v>3431</v>
      </c>
      <c r="H114" s="1" t="s">
        <v>344</v>
      </c>
      <c r="I114" s="1" t="s">
        <v>149</v>
      </c>
      <c r="J114" s="38">
        <v>45355</v>
      </c>
      <c r="K114" s="6">
        <v>1872</v>
      </c>
      <c r="L114" s="1"/>
      <c r="M114" s="6">
        <v>1872</v>
      </c>
      <c r="N114" s="6"/>
      <c r="O114" s="6">
        <v>0.84</v>
      </c>
      <c r="P114" s="6"/>
      <c r="Q114" s="6"/>
      <c r="R114" s="6"/>
      <c r="S114" s="6"/>
      <c r="T114" s="6"/>
      <c r="U114" s="6"/>
      <c r="V114" s="6"/>
      <c r="W114" s="6"/>
      <c r="X114" s="6"/>
      <c r="Y114" s="6">
        <v>0</v>
      </c>
      <c r="Z114" s="6"/>
      <c r="AA114" s="6"/>
      <c r="AB114" s="6"/>
      <c r="AC114" s="6"/>
      <c r="AD114" s="6">
        <v>332.28</v>
      </c>
      <c r="AE114" s="6"/>
      <c r="AF114" s="6">
        <v>83.28</v>
      </c>
      <c r="AG114" s="6"/>
      <c r="AH114" s="6"/>
      <c r="AI114" s="6"/>
      <c r="AJ114" s="6"/>
      <c r="AK114" s="6"/>
      <c r="AL114" s="6"/>
      <c r="AM114" s="6">
        <v>0.66</v>
      </c>
      <c r="AN114" s="8">
        <f t="shared" si="2"/>
        <v>2289.06</v>
      </c>
      <c r="AO114" s="6"/>
      <c r="AP114" s="6">
        <v>-6.3</v>
      </c>
      <c r="AQ114" s="6">
        <v>-112.32</v>
      </c>
      <c r="AR114" s="6"/>
      <c r="AS114" s="6"/>
      <c r="AT114" s="6">
        <v>-0.65</v>
      </c>
      <c r="AU114" s="6"/>
      <c r="AV114" s="6">
        <v>0</v>
      </c>
      <c r="AW114" s="6"/>
      <c r="AX114" s="6"/>
      <c r="AY114" s="6"/>
      <c r="AZ114" s="6"/>
      <c r="BA114" s="6"/>
      <c r="BB114" s="6"/>
      <c r="BC114" s="6">
        <v>-94.61</v>
      </c>
      <c r="BD114" s="6">
        <v>0</v>
      </c>
      <c r="BE114" s="6"/>
      <c r="BF114" s="6">
        <v>0</v>
      </c>
      <c r="BG114" s="6">
        <v>-183.18</v>
      </c>
      <c r="BH114" s="6"/>
      <c r="BI114" s="6"/>
      <c r="BJ114" s="6"/>
      <c r="BK114" s="6"/>
      <c r="BL114" s="11">
        <f t="shared" si="3"/>
        <v>-397.06</v>
      </c>
      <c r="BM114" s="12">
        <f t="shared" si="4"/>
        <v>1892</v>
      </c>
      <c r="BN114" s="13">
        <f t="shared" si="5"/>
        <v>156</v>
      </c>
      <c r="BO114" s="13">
        <f t="shared" si="6"/>
        <v>156</v>
      </c>
      <c r="BP114" s="13">
        <f t="shared" si="7"/>
        <v>52</v>
      </c>
      <c r="BQ114" s="13">
        <f t="shared" si="8"/>
        <v>183.17955480000001</v>
      </c>
      <c r="BR114" s="13">
        <f t="shared" si="9"/>
        <v>183.07</v>
      </c>
      <c r="BS114" s="13">
        <f t="shared" si="10"/>
        <v>623.70000000000005</v>
      </c>
      <c r="BT114" s="13">
        <f t="shared" si="11"/>
        <v>24.480000000000018</v>
      </c>
      <c r="BU114" s="13">
        <f t="shared" si="12"/>
        <v>127.17</v>
      </c>
      <c r="BV114" s="6">
        <f>SUMIFS('SEGURO DE VIDA'!E:E, 'SEGURO DE VIDA'!D:D, H114, 'SEGURO DE VIDA'!G:G, E114)</f>
        <v>13.71</v>
      </c>
      <c r="BW114" s="6">
        <f>SUMIFS(TREINAMENTOS!E:E, TREINAMENTOS!D:D, H114, TREINAMENTOS!G:G, E114)</f>
        <v>0</v>
      </c>
      <c r="BX114" s="6">
        <f>SUMIFS(EXAMES!E:E, EXAMES!D:D, H114, EXAMES!G:G, E114)</f>
        <v>0</v>
      </c>
      <c r="BY114" s="25">
        <f t="shared" si="13"/>
        <v>1519.3095548000001</v>
      </c>
      <c r="BZ114" s="1"/>
      <c r="CA114" s="1" t="s">
        <v>345</v>
      </c>
      <c r="CB114" s="13">
        <f t="shared" si="14"/>
        <v>127.17</v>
      </c>
      <c r="CC114" s="13">
        <f t="shared" si="15"/>
        <v>0</v>
      </c>
      <c r="CD114" s="13">
        <f>SUMIFS(ALIMENTAÇÃO!E:E, ALIMENTAÇÃO!D:D, H114, ALIMENTAÇÃO!G:G, E114)</f>
        <v>630</v>
      </c>
      <c r="CE114" s="6">
        <f>SUMIFS(TRANSPORTE!E:E, TRANSPORTE!D:D, H114, TRANSPORTE!G:G, E114)</f>
        <v>136.80000000000001</v>
      </c>
      <c r="CF114" s="6">
        <f>SUMIFS('PLANO DE SAÚDE'!E:E, 'PLANO DE SAÚDE'!D:D, H114, 'PLANO DE SAÚDE'!G:G, E114)</f>
        <v>221.78</v>
      </c>
      <c r="CG114" s="6">
        <f>SUMIFS('PLANO ODONTO'!E:E, 'PLANO ODONTO'!D:D, H114, 'PLANO ODONTO'!G:G, E114)</f>
        <v>0</v>
      </c>
      <c r="CH114" s="6">
        <f t="shared" si="16"/>
        <v>-94.61</v>
      </c>
      <c r="CI114" s="6">
        <f t="shared" si="17"/>
        <v>0</v>
      </c>
      <c r="CJ114" s="6">
        <f t="shared" si="18"/>
        <v>0</v>
      </c>
      <c r="CK114" s="6"/>
      <c r="CL114" s="6"/>
      <c r="CM114" s="6">
        <f t="shared" si="19"/>
        <v>0</v>
      </c>
      <c r="CN114" s="6">
        <v>2289.06</v>
      </c>
      <c r="CO114" s="1">
        <v>-397.06</v>
      </c>
      <c r="CP114" s="6">
        <v>1892</v>
      </c>
      <c r="CQ114" s="6">
        <v>2288.4</v>
      </c>
      <c r="CR114" s="1">
        <v>8.0046999999999997</v>
      </c>
      <c r="CS114" s="6">
        <v>2288.4</v>
      </c>
      <c r="CT114" s="1">
        <v>183.07</v>
      </c>
      <c r="CU114" s="6">
        <v>1681.2</v>
      </c>
    </row>
    <row r="115" spans="1:99" ht="13.8" hidden="1">
      <c r="A115" s="34" t="str">
        <f ca="1">IFERROR(__xludf.DUMMYFUNCTION("""COMPUTED_VALUE"""),"JOÃO LUCAS LIMA PEREIRA")</f>
        <v>JOÃO LUCAS LIMA PEREIRA</v>
      </c>
      <c r="B115" s="34"/>
      <c r="C115" s="34" t="str">
        <f t="shared" ca="1" si="0"/>
        <v>Incompleto</v>
      </c>
      <c r="D115" s="2">
        <f t="shared" si="1"/>
        <v>13599.964</v>
      </c>
      <c r="E115" s="34">
        <v>45809</v>
      </c>
      <c r="F115" s="1" t="s">
        <v>145</v>
      </c>
      <c r="G115" s="1">
        <v>3</v>
      </c>
      <c r="H115" s="1" t="s">
        <v>346</v>
      </c>
      <c r="I115" s="1" t="s">
        <v>255</v>
      </c>
      <c r="J115" s="1"/>
      <c r="K115" s="6"/>
      <c r="L115" s="1"/>
      <c r="M115" s="6">
        <v>8157.4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>
        <v>0</v>
      </c>
      <c r="AE115" s="6">
        <v>0</v>
      </c>
      <c r="AF115" s="6">
        <v>0</v>
      </c>
      <c r="AG115" s="6"/>
      <c r="AH115" s="6"/>
      <c r="AI115" s="6"/>
      <c r="AJ115" s="6"/>
      <c r="AK115" s="6"/>
      <c r="AL115" s="6"/>
      <c r="AM115" s="6">
        <v>0</v>
      </c>
      <c r="AN115" s="8">
        <f t="shared" si="2"/>
        <v>8157.4</v>
      </c>
      <c r="AO115" s="6"/>
      <c r="AP115" s="6">
        <v>0</v>
      </c>
      <c r="AQ115" s="6">
        <v>0</v>
      </c>
      <c r="AR115" s="6">
        <v>0</v>
      </c>
      <c r="AS115" s="6"/>
      <c r="AT115" s="6">
        <v>0</v>
      </c>
      <c r="AU115" s="6"/>
      <c r="AV115" s="6">
        <v>0</v>
      </c>
      <c r="AW115" s="6"/>
      <c r="AX115" s="6"/>
      <c r="AY115" s="6"/>
      <c r="AZ115" s="6"/>
      <c r="BA115" s="6"/>
      <c r="BB115" s="6">
        <v>0</v>
      </c>
      <c r="BC115" s="6">
        <v>0</v>
      </c>
      <c r="BD115" s="6">
        <v>0</v>
      </c>
      <c r="BE115" s="6"/>
      <c r="BF115" s="6"/>
      <c r="BG115" s="6">
        <v>-897.31</v>
      </c>
      <c r="BH115" s="6">
        <v>-1087.79</v>
      </c>
      <c r="BI115" s="6"/>
      <c r="BJ115" s="6"/>
      <c r="BK115" s="6"/>
      <c r="BL115" s="11">
        <f t="shared" si="3"/>
        <v>-1985.1</v>
      </c>
      <c r="BM115" s="12">
        <f t="shared" si="4"/>
        <v>6172.2999999999993</v>
      </c>
      <c r="BN115" s="13">
        <f t="shared" si="5"/>
        <v>0</v>
      </c>
      <c r="BO115" s="13">
        <f t="shared" si="6"/>
        <v>0</v>
      </c>
      <c r="BP115" s="13">
        <f t="shared" si="7"/>
        <v>0</v>
      </c>
      <c r="BQ115" s="13">
        <f t="shared" si="8"/>
        <v>897.31399999999996</v>
      </c>
      <c r="BR115" s="13">
        <f t="shared" si="9"/>
        <v>0</v>
      </c>
      <c r="BS115" s="13">
        <f t="shared" si="10"/>
        <v>665</v>
      </c>
      <c r="BT115" s="13">
        <f t="shared" si="11"/>
        <v>0</v>
      </c>
      <c r="BU115" s="13">
        <f t="shared" si="12"/>
        <v>3719.15</v>
      </c>
      <c r="BV115" s="6">
        <f>SUMIFS('SEGURO DE VIDA'!E:E, 'SEGURO DE VIDA'!D:D, H115, 'SEGURO DE VIDA'!G:G, E115)</f>
        <v>161.1</v>
      </c>
      <c r="BW115" s="6">
        <f>SUMIFS(TREINAMENTOS!E:E, TREINAMENTOS!D:D, H115, TREINAMENTOS!G:G, E115)</f>
        <v>0</v>
      </c>
      <c r="BX115" s="6">
        <f>SUMIFS(EXAMES!E:E, EXAMES!D:D, H115, EXAMES!G:G, E115)</f>
        <v>0</v>
      </c>
      <c r="BY115" s="25">
        <f t="shared" si="13"/>
        <v>5442.5640000000003</v>
      </c>
      <c r="BZ115" s="1"/>
      <c r="CA115" s="1" t="s">
        <v>346</v>
      </c>
      <c r="CB115" s="13">
        <f t="shared" si="14"/>
        <v>3691.15</v>
      </c>
      <c r="CC115" s="13">
        <f t="shared" si="15"/>
        <v>28</v>
      </c>
      <c r="CD115" s="13">
        <f>SUMIFS(ALIMENTAÇÃO!E:E, ALIMENTAÇÃO!D:D, H115, ALIMENTAÇÃO!G:G, E115)</f>
        <v>665</v>
      </c>
      <c r="CE115" s="6">
        <f>SUMIFS(TRANSPORTE!E:E, TRANSPORTE!D:D, H115, TRANSPORTE!G:G, E115)</f>
        <v>0</v>
      </c>
      <c r="CF115" s="6">
        <f>SUMIFS('PLANO DE SAÚDE'!E:E, 'PLANO DE SAÚDE'!D:D, H115, 'PLANO DE SAÚDE'!G:G, E115)</f>
        <v>3691.15</v>
      </c>
      <c r="CG115" s="6">
        <f>SUMIFS('PLANO ODONTO'!E:E, 'PLANO ODONTO'!D:D, H115, 'PLANO ODONTO'!G:G, E115)</f>
        <v>28</v>
      </c>
      <c r="CH115" s="6">
        <f t="shared" si="16"/>
        <v>0</v>
      </c>
      <c r="CI115" s="6">
        <f t="shared" si="17"/>
        <v>0</v>
      </c>
      <c r="CJ115" s="6">
        <f t="shared" si="18"/>
        <v>0</v>
      </c>
      <c r="CK115" s="6"/>
      <c r="CL115" s="6"/>
      <c r="CM115" s="6">
        <f t="shared" si="19"/>
        <v>0</v>
      </c>
      <c r="CN115" s="6">
        <v>8157.4</v>
      </c>
      <c r="CO115" s="6">
        <v>-1985.1</v>
      </c>
      <c r="CP115" s="6">
        <v>6172.3</v>
      </c>
      <c r="CQ115" s="6">
        <v>8157.4</v>
      </c>
      <c r="CR115" s="1">
        <v>11</v>
      </c>
      <c r="CS115" s="1">
        <v>0</v>
      </c>
      <c r="CT115" s="1">
        <v>0</v>
      </c>
      <c r="CU115" s="6">
        <v>7260.09</v>
      </c>
    </row>
    <row r="116" spans="1:99" ht="13.8" hidden="1">
      <c r="A116" s="34" t="str">
        <f ca="1">IFERROR(__xludf.DUMMYFUNCTION("""COMPUTED_VALUE"""),"JOAO PAULO TAVARES SILVA")</f>
        <v>JOAO PAULO TAVARES SILVA</v>
      </c>
      <c r="B116" s="34"/>
      <c r="C116" s="34" t="str">
        <f t="shared" ca="1" si="0"/>
        <v>OK</v>
      </c>
      <c r="D116" s="2">
        <f t="shared" si="1"/>
        <v>4398.7941405911115</v>
      </c>
      <c r="E116" s="34">
        <v>45809</v>
      </c>
      <c r="F116" s="1" t="s">
        <v>145</v>
      </c>
      <c r="G116" s="1">
        <v>3351</v>
      </c>
      <c r="H116" s="1" t="s">
        <v>347</v>
      </c>
      <c r="I116" s="1" t="s">
        <v>151</v>
      </c>
      <c r="J116" s="38">
        <v>45017</v>
      </c>
      <c r="K116" s="6">
        <v>1988.62</v>
      </c>
      <c r="L116" s="1"/>
      <c r="M116" s="6">
        <v>1988.62</v>
      </c>
      <c r="N116" s="6"/>
      <c r="O116" s="6">
        <v>0</v>
      </c>
      <c r="P116" s="6">
        <v>596.59</v>
      </c>
      <c r="Q116" s="6"/>
      <c r="R116" s="6"/>
      <c r="S116" s="6"/>
      <c r="T116" s="6"/>
      <c r="U116" s="6"/>
      <c r="V116" s="6"/>
      <c r="W116" s="6"/>
      <c r="X116" s="6"/>
      <c r="Y116" s="6">
        <v>0</v>
      </c>
      <c r="Z116" s="6"/>
      <c r="AA116" s="6"/>
      <c r="AB116" s="6"/>
      <c r="AC116" s="6"/>
      <c r="AD116" s="6">
        <v>0</v>
      </c>
      <c r="AE116" s="6"/>
      <c r="AF116" s="6">
        <v>0</v>
      </c>
      <c r="AG116" s="6"/>
      <c r="AH116" s="6"/>
      <c r="AI116" s="6"/>
      <c r="AJ116" s="6"/>
      <c r="AK116" s="6"/>
      <c r="AL116" s="6"/>
      <c r="AM116" s="6">
        <v>0.31</v>
      </c>
      <c r="AN116" s="8">
        <f t="shared" si="2"/>
        <v>2585.52</v>
      </c>
      <c r="AO116" s="6"/>
      <c r="AP116" s="6">
        <v>-6.65</v>
      </c>
      <c r="AQ116" s="6">
        <v>-119.32</v>
      </c>
      <c r="AR116" s="6"/>
      <c r="AS116" s="6"/>
      <c r="AT116" s="6">
        <v>-0.42</v>
      </c>
      <c r="AU116" s="6"/>
      <c r="AV116" s="6">
        <v>-14</v>
      </c>
      <c r="AW116" s="6"/>
      <c r="AX116" s="6"/>
      <c r="AY116" s="6"/>
      <c r="AZ116" s="6"/>
      <c r="BA116" s="6"/>
      <c r="BB116" s="6"/>
      <c r="BC116" s="6">
        <v>-2.2400000000000002</v>
      </c>
      <c r="BD116" s="6">
        <v>0</v>
      </c>
      <c r="BE116" s="6"/>
      <c r="BF116" s="6">
        <v>0</v>
      </c>
      <c r="BG116" s="6">
        <v>-209.89</v>
      </c>
      <c r="BH116" s="6"/>
      <c r="BI116" s="6"/>
      <c r="BJ116" s="6"/>
      <c r="BK116" s="6"/>
      <c r="BL116" s="11">
        <f t="shared" si="3"/>
        <v>-352.52</v>
      </c>
      <c r="BM116" s="12">
        <f t="shared" si="4"/>
        <v>2233</v>
      </c>
      <c r="BN116" s="13">
        <f t="shared" si="5"/>
        <v>165.71833333333333</v>
      </c>
      <c r="BO116" s="13">
        <f t="shared" si="6"/>
        <v>165.71833333333333</v>
      </c>
      <c r="BP116" s="13">
        <f t="shared" si="7"/>
        <v>55.239444444444445</v>
      </c>
      <c r="BQ116" s="13">
        <f t="shared" si="8"/>
        <v>209.88802948</v>
      </c>
      <c r="BR116" s="13">
        <f t="shared" si="9"/>
        <v>206.81</v>
      </c>
      <c r="BS116" s="13">
        <f t="shared" si="10"/>
        <v>658.35</v>
      </c>
      <c r="BT116" s="13">
        <f t="shared" si="11"/>
        <v>205.57999999999998</v>
      </c>
      <c r="BU116" s="13">
        <f t="shared" si="12"/>
        <v>132.26</v>
      </c>
      <c r="BV116" s="6">
        <f>SUMIFS('SEGURO DE VIDA'!E:E, 'SEGURO DE VIDA'!D:D, H116, 'SEGURO DE VIDA'!G:G, E116)</f>
        <v>13.71</v>
      </c>
      <c r="BW116" s="6">
        <f>SUMIFS(TREINAMENTOS!E:E, TREINAMENTOS!D:D, H116, TREINAMENTOS!G:G, E116)</f>
        <v>0</v>
      </c>
      <c r="BX116" s="6">
        <f>SUMIFS(EXAMES!E:E, EXAMES!D:D, H116, EXAMES!G:G, E116)</f>
        <v>0</v>
      </c>
      <c r="BY116" s="25">
        <f t="shared" si="13"/>
        <v>1813.2741405911113</v>
      </c>
      <c r="BZ116" s="1"/>
      <c r="CA116" s="1" t="s">
        <v>348</v>
      </c>
      <c r="CB116" s="13">
        <f t="shared" si="14"/>
        <v>132.26</v>
      </c>
      <c r="CC116" s="13">
        <f t="shared" si="15"/>
        <v>0</v>
      </c>
      <c r="CD116" s="13">
        <f>SUMIFS(ALIMENTAÇÃO!E:E, ALIMENTAÇÃO!D:D, H116, ALIMENTAÇÃO!G:G, E116)</f>
        <v>665</v>
      </c>
      <c r="CE116" s="6">
        <f>SUMIFS(TRANSPORTE!E:E, TRANSPORTE!D:D, H116, TRANSPORTE!G:G, E116)</f>
        <v>324.89999999999998</v>
      </c>
      <c r="CF116" s="6">
        <f>SUMIFS('PLANO DE SAÚDE'!E:E, 'PLANO DE SAÚDE'!D:D, H116, 'PLANO DE SAÚDE'!G:G, E116)</f>
        <v>134.5</v>
      </c>
      <c r="CG116" s="6">
        <f>SUMIFS('PLANO ODONTO'!E:E, 'PLANO ODONTO'!D:D, H116, 'PLANO ODONTO'!G:G, E116)</f>
        <v>14</v>
      </c>
      <c r="CH116" s="6">
        <f t="shared" si="16"/>
        <v>-2.2400000000000002</v>
      </c>
      <c r="CI116" s="6">
        <f t="shared" si="17"/>
        <v>0</v>
      </c>
      <c r="CJ116" s="6">
        <f t="shared" si="18"/>
        <v>0</v>
      </c>
      <c r="CK116" s="6"/>
      <c r="CL116" s="6"/>
      <c r="CM116" s="6">
        <f t="shared" si="19"/>
        <v>-14</v>
      </c>
      <c r="CN116" s="6">
        <v>2585.52</v>
      </c>
      <c r="CO116" s="1">
        <v>-352.52</v>
      </c>
      <c r="CP116" s="6">
        <v>2233</v>
      </c>
      <c r="CQ116" s="6">
        <v>2585.21</v>
      </c>
      <c r="CR116" s="1">
        <v>8.1188000000000002</v>
      </c>
      <c r="CS116" s="6">
        <v>2585.21</v>
      </c>
      <c r="CT116" s="1">
        <v>206.81</v>
      </c>
      <c r="CU116" s="6">
        <v>1978.01</v>
      </c>
    </row>
    <row r="117" spans="1:99" ht="13.8" hidden="1">
      <c r="A117" s="34" t="str">
        <f ca="1">IFERROR(__xludf.DUMMYFUNCTION("""COMPUTED_VALUE"""),"JOÃO PEDRO CARDOSO ARIO")</f>
        <v>JOÃO PEDRO CARDOSO ARIO</v>
      </c>
      <c r="B117" s="34"/>
      <c r="C117" s="34" t="str">
        <f t="shared" ca="1" si="0"/>
        <v>OK</v>
      </c>
      <c r="D117" s="2">
        <f t="shared" si="1"/>
        <v>5771.5866059366672</v>
      </c>
      <c r="E117" s="34">
        <v>45809</v>
      </c>
      <c r="F117" s="1" t="s">
        <v>145</v>
      </c>
      <c r="G117" s="1">
        <v>68</v>
      </c>
      <c r="H117" s="1" t="s">
        <v>349</v>
      </c>
      <c r="I117" s="1" t="s">
        <v>350</v>
      </c>
      <c r="J117" s="38">
        <v>41463</v>
      </c>
      <c r="K117" s="6">
        <v>3054.12</v>
      </c>
      <c r="L117" s="1"/>
      <c r="M117" s="6">
        <v>3054.12</v>
      </c>
      <c r="N117" s="6"/>
      <c r="O117" s="6">
        <v>2.44</v>
      </c>
      <c r="P117" s="6"/>
      <c r="Q117" s="6"/>
      <c r="R117" s="6"/>
      <c r="S117" s="6"/>
      <c r="T117" s="6"/>
      <c r="U117" s="6"/>
      <c r="V117" s="6"/>
      <c r="W117" s="6"/>
      <c r="X117" s="6"/>
      <c r="Y117" s="6">
        <v>0</v>
      </c>
      <c r="Z117" s="6"/>
      <c r="AA117" s="6"/>
      <c r="AB117" s="6"/>
      <c r="AC117" s="6"/>
      <c r="AD117" s="6">
        <v>0</v>
      </c>
      <c r="AE117" s="6"/>
      <c r="AF117" s="6">
        <v>0.61</v>
      </c>
      <c r="AG117" s="6"/>
      <c r="AH117" s="6"/>
      <c r="AI117" s="6"/>
      <c r="AJ117" s="6"/>
      <c r="AK117" s="6"/>
      <c r="AL117" s="6"/>
      <c r="AM117" s="6">
        <v>0.93</v>
      </c>
      <c r="AN117" s="8">
        <f t="shared" si="2"/>
        <v>3058.1</v>
      </c>
      <c r="AO117" s="6"/>
      <c r="AP117" s="6">
        <v>-6.65</v>
      </c>
      <c r="AQ117" s="6">
        <v>-183.25</v>
      </c>
      <c r="AR117" s="6"/>
      <c r="AS117" s="6"/>
      <c r="AT117" s="6">
        <v>-0.42</v>
      </c>
      <c r="AU117" s="6"/>
      <c r="AV117" s="6">
        <v>0</v>
      </c>
      <c r="AW117" s="6"/>
      <c r="AX117" s="6"/>
      <c r="AY117" s="6"/>
      <c r="AZ117" s="6"/>
      <c r="BA117" s="6"/>
      <c r="BB117" s="6"/>
      <c r="BC117" s="6">
        <v>-256.52</v>
      </c>
      <c r="BD117" s="6">
        <v>0</v>
      </c>
      <c r="BE117" s="6"/>
      <c r="BF117" s="6">
        <v>0</v>
      </c>
      <c r="BG117" s="6">
        <v>-260.26</v>
      </c>
      <c r="BH117" s="6"/>
      <c r="BI117" s="6"/>
      <c r="BJ117" s="6"/>
      <c r="BK117" s="6"/>
      <c r="BL117" s="11">
        <f t="shared" si="3"/>
        <v>-707.09999999999991</v>
      </c>
      <c r="BM117" s="12">
        <f t="shared" si="4"/>
        <v>2351</v>
      </c>
      <c r="BN117" s="13">
        <f t="shared" si="5"/>
        <v>254.51</v>
      </c>
      <c r="BO117" s="13">
        <f t="shared" si="6"/>
        <v>254.51</v>
      </c>
      <c r="BP117" s="13">
        <f t="shared" si="7"/>
        <v>84.836666666666659</v>
      </c>
      <c r="BQ117" s="13">
        <f t="shared" si="8"/>
        <v>260.25993927000002</v>
      </c>
      <c r="BR117" s="13">
        <f t="shared" si="9"/>
        <v>244.57</v>
      </c>
      <c r="BS117" s="13">
        <f t="shared" si="10"/>
        <v>658.35</v>
      </c>
      <c r="BT117" s="13">
        <f t="shared" si="11"/>
        <v>141.64999999999998</v>
      </c>
      <c r="BU117" s="13">
        <f t="shared" si="12"/>
        <v>62.400000000000034</v>
      </c>
      <c r="BV117" s="6">
        <f>SUMIFS('SEGURO DE VIDA'!E:E, 'SEGURO DE VIDA'!D:D, H117, 'SEGURO DE VIDA'!G:G, E117)</f>
        <v>13.71</v>
      </c>
      <c r="BW117" s="6">
        <f>SUMIFS(TREINAMENTOS!E:E, TREINAMENTOS!D:D, H117, TREINAMENTOS!G:G, E117)</f>
        <v>0</v>
      </c>
      <c r="BX117" s="6">
        <f>SUMIFS(EXAMES!E:E, EXAMES!D:D, H117, EXAMES!G:G, E117)</f>
        <v>738.68999999999994</v>
      </c>
      <c r="BY117" s="25">
        <f t="shared" si="13"/>
        <v>2713.4866059366668</v>
      </c>
      <c r="BZ117" s="1"/>
      <c r="CA117" s="1" t="s">
        <v>349</v>
      </c>
      <c r="CB117" s="13">
        <f t="shared" si="14"/>
        <v>62.400000000000034</v>
      </c>
      <c r="CC117" s="13">
        <f t="shared" si="15"/>
        <v>0</v>
      </c>
      <c r="CD117" s="13">
        <f>SUMIFS(ALIMENTAÇÃO!E:E, ALIMENTAÇÃO!D:D, H117, ALIMENTAÇÃO!G:G, E117)</f>
        <v>665</v>
      </c>
      <c r="CE117" s="6">
        <f>SUMIFS(TRANSPORTE!E:E, TRANSPORTE!D:D, H117, TRANSPORTE!G:G, E117)</f>
        <v>324.89999999999998</v>
      </c>
      <c r="CF117" s="6">
        <f>SUMIFS('PLANO DE SAÚDE'!E:E, 'PLANO DE SAÚDE'!D:D, H117, 'PLANO DE SAÚDE'!G:G, E117)</f>
        <v>318.92</v>
      </c>
      <c r="CG117" s="6">
        <f>SUMIFS('PLANO ODONTO'!E:E, 'PLANO ODONTO'!D:D, H117, 'PLANO ODONTO'!G:G, E117)</f>
        <v>0</v>
      </c>
      <c r="CH117" s="6">
        <f t="shared" si="16"/>
        <v>-256.52</v>
      </c>
      <c r="CI117" s="6">
        <f t="shared" si="17"/>
        <v>0</v>
      </c>
      <c r="CJ117" s="6">
        <f t="shared" si="18"/>
        <v>0</v>
      </c>
      <c r="CK117" s="6"/>
      <c r="CL117" s="6"/>
      <c r="CM117" s="6">
        <f t="shared" si="19"/>
        <v>0</v>
      </c>
      <c r="CN117" s="6">
        <v>3058.1</v>
      </c>
      <c r="CO117" s="1">
        <v>-707.1</v>
      </c>
      <c r="CP117" s="6">
        <v>2351</v>
      </c>
      <c r="CQ117" s="6">
        <v>3057.17</v>
      </c>
      <c r="CR117" s="1">
        <v>8.5130999999999997</v>
      </c>
      <c r="CS117" s="6">
        <v>3057.17</v>
      </c>
      <c r="CT117" s="1">
        <v>244.57</v>
      </c>
      <c r="CU117" s="6">
        <v>2449.9699999999998</v>
      </c>
    </row>
    <row r="118" spans="1:99" ht="13.8" hidden="1">
      <c r="A118" s="34" t="str">
        <f ca="1">IFERROR(__xludf.DUMMYFUNCTION("""COMPUTED_VALUE"""),"JOÃO RODRIGUES PEREIRA")</f>
        <v>JOÃO RODRIGUES PEREIRA</v>
      </c>
      <c r="B118" s="34"/>
      <c r="C118" s="34" t="str">
        <f t="shared" ca="1" si="0"/>
        <v>OK</v>
      </c>
      <c r="D118" s="2">
        <f t="shared" si="1"/>
        <v>8167.5064272177769</v>
      </c>
      <c r="E118" s="34">
        <v>45809</v>
      </c>
      <c r="F118" s="1" t="s">
        <v>145</v>
      </c>
      <c r="G118" s="1">
        <v>3378</v>
      </c>
      <c r="H118" s="1" t="s">
        <v>351</v>
      </c>
      <c r="I118" s="1" t="s">
        <v>352</v>
      </c>
      <c r="J118" s="38">
        <v>45173</v>
      </c>
      <c r="K118" s="6">
        <v>3654.4</v>
      </c>
      <c r="L118" s="1"/>
      <c r="M118" s="6">
        <v>3654.4</v>
      </c>
      <c r="N118" s="6"/>
      <c r="O118" s="6">
        <v>0</v>
      </c>
      <c r="P118" s="6">
        <v>1096.32</v>
      </c>
      <c r="Q118" s="6"/>
      <c r="R118" s="6"/>
      <c r="S118" s="6"/>
      <c r="T118" s="6"/>
      <c r="U118" s="6"/>
      <c r="V118" s="6"/>
      <c r="W118" s="6"/>
      <c r="X118" s="6"/>
      <c r="Y118" s="6">
        <v>150</v>
      </c>
      <c r="Z118" s="6"/>
      <c r="AA118" s="6"/>
      <c r="AB118" s="6"/>
      <c r="AC118" s="6"/>
      <c r="AD118" s="6">
        <v>296.92</v>
      </c>
      <c r="AE118" s="6">
        <v>412.52</v>
      </c>
      <c r="AF118" s="6">
        <v>177.36</v>
      </c>
      <c r="AG118" s="6"/>
      <c r="AH118" s="6"/>
      <c r="AI118" s="6"/>
      <c r="AJ118" s="6"/>
      <c r="AK118" s="6"/>
      <c r="AL118" s="6"/>
      <c r="AM118" s="6">
        <v>0.9</v>
      </c>
      <c r="AN118" s="8">
        <f t="shared" si="2"/>
        <v>5788.4199999999992</v>
      </c>
      <c r="AO118" s="6"/>
      <c r="AP118" s="6">
        <v>-5.0999999999999996</v>
      </c>
      <c r="AQ118" s="6">
        <v>0</v>
      </c>
      <c r="AR118" s="6"/>
      <c r="AS118" s="6"/>
      <c r="AT118" s="6">
        <v>-0.55000000000000004</v>
      </c>
      <c r="AU118" s="6"/>
      <c r="AV118" s="6">
        <v>-14</v>
      </c>
      <c r="AW118" s="6"/>
      <c r="AX118" s="6"/>
      <c r="AY118" s="6"/>
      <c r="AZ118" s="6"/>
      <c r="BA118" s="6"/>
      <c r="BB118" s="6"/>
      <c r="BC118" s="6">
        <v>-100.08</v>
      </c>
      <c r="BD118" s="6">
        <v>0</v>
      </c>
      <c r="BE118" s="6"/>
      <c r="BF118" s="6">
        <v>0</v>
      </c>
      <c r="BG118" s="6">
        <v>-598.83000000000004</v>
      </c>
      <c r="BH118" s="6">
        <v>-515.86</v>
      </c>
      <c r="BI118" s="6"/>
      <c r="BJ118" s="6"/>
      <c r="BK118" s="6"/>
      <c r="BL118" s="11">
        <f t="shared" si="3"/>
        <v>-1234.42</v>
      </c>
      <c r="BM118" s="12">
        <f t="shared" si="4"/>
        <v>4553.9999999999991</v>
      </c>
      <c r="BN118" s="13">
        <f t="shared" si="5"/>
        <v>304.53333333333336</v>
      </c>
      <c r="BO118" s="13">
        <f t="shared" si="6"/>
        <v>304.53333333333336</v>
      </c>
      <c r="BP118" s="13">
        <f t="shared" si="7"/>
        <v>101.51111111111112</v>
      </c>
      <c r="BQ118" s="13">
        <f t="shared" si="8"/>
        <v>598.82864944000005</v>
      </c>
      <c r="BR118" s="13">
        <f t="shared" si="9"/>
        <v>451</v>
      </c>
      <c r="BS118" s="13">
        <f t="shared" si="10"/>
        <v>504.9</v>
      </c>
      <c r="BT118" s="13">
        <f t="shared" si="11"/>
        <v>0</v>
      </c>
      <c r="BU118" s="13">
        <f t="shared" si="12"/>
        <v>100.07000000000001</v>
      </c>
      <c r="BV118" s="6">
        <f>SUMIFS('SEGURO DE VIDA'!E:E, 'SEGURO DE VIDA'!D:D, H118, 'SEGURO DE VIDA'!G:G, E118)</f>
        <v>13.71</v>
      </c>
      <c r="BW118" s="6">
        <f>SUMIFS(TREINAMENTOS!E:E, TREINAMENTOS!D:D, H118, TREINAMENTOS!G:G, E118)</f>
        <v>0</v>
      </c>
      <c r="BX118" s="6">
        <f>SUMIFS(EXAMES!E:E, EXAMES!D:D, H118, EXAMES!G:G, E118)</f>
        <v>0</v>
      </c>
      <c r="BY118" s="25">
        <f t="shared" si="13"/>
        <v>2379.0864272177782</v>
      </c>
      <c r="BZ118" s="1"/>
      <c r="CA118" s="1" t="s">
        <v>351</v>
      </c>
      <c r="CB118" s="13">
        <f t="shared" si="14"/>
        <v>100.07000000000001</v>
      </c>
      <c r="CC118" s="13">
        <f t="shared" si="15"/>
        <v>0</v>
      </c>
      <c r="CD118" s="13">
        <f>SUMIFS(ALIMENTAÇÃO!E:E, ALIMENTAÇÃO!D:D, H118, ALIMENTAÇÃO!G:G, E118)</f>
        <v>510</v>
      </c>
      <c r="CE118" s="6">
        <f>SUMIFS(TRANSPORTE!E:E, TRANSPORTE!D:D, H118, TRANSPORTE!G:G, E118)</f>
        <v>0</v>
      </c>
      <c r="CF118" s="6">
        <f>SUMIFS('PLANO DE SAÚDE'!E:E, 'PLANO DE SAÚDE'!D:D, H118, 'PLANO DE SAÚDE'!G:G, E118)</f>
        <v>200.15</v>
      </c>
      <c r="CG118" s="6">
        <f>SUMIFS('PLANO ODONTO'!E:E, 'PLANO ODONTO'!D:D, H118, 'PLANO ODONTO'!G:G, E118)</f>
        <v>14</v>
      </c>
      <c r="CH118" s="6">
        <f t="shared" si="16"/>
        <v>-100.08</v>
      </c>
      <c r="CI118" s="6">
        <f t="shared" si="17"/>
        <v>0</v>
      </c>
      <c r="CJ118" s="6">
        <f t="shared" si="18"/>
        <v>0</v>
      </c>
      <c r="CK118" s="6"/>
      <c r="CL118" s="6"/>
      <c r="CM118" s="6">
        <f t="shared" si="19"/>
        <v>-14</v>
      </c>
      <c r="CN118" s="6">
        <v>5788.42</v>
      </c>
      <c r="CO118" s="6">
        <v>-1234.42</v>
      </c>
      <c r="CP118" s="6">
        <v>4554</v>
      </c>
      <c r="CQ118" s="6">
        <v>5637.52</v>
      </c>
      <c r="CR118" s="1">
        <v>10.622199999999999</v>
      </c>
      <c r="CS118" s="6">
        <v>5637.52</v>
      </c>
      <c r="CT118" s="1">
        <v>451</v>
      </c>
      <c r="CU118" s="6">
        <v>5180.32</v>
      </c>
    </row>
    <row r="119" spans="1:99" ht="13.8" hidden="1">
      <c r="A119" s="34" t="str">
        <f ca="1">IFERROR(__xludf.DUMMYFUNCTION("""COMPUTED_VALUE"""),"JOÃO VICTOR VASCONCELLOS DE SOUSA")</f>
        <v>JOÃO VICTOR VASCONCELLOS DE SOUSA</v>
      </c>
      <c r="B119" s="34"/>
      <c r="C119" s="34" t="str">
        <f t="shared" ca="1" si="0"/>
        <v>OK</v>
      </c>
      <c r="D119" s="2">
        <f t="shared" si="1"/>
        <v>3966.3711111111111</v>
      </c>
      <c r="E119" s="34">
        <v>45809</v>
      </c>
      <c r="F119" s="1" t="s">
        <v>145</v>
      </c>
      <c r="G119" s="1">
        <v>3491</v>
      </c>
      <c r="H119" s="1" t="s">
        <v>353</v>
      </c>
      <c r="I119" s="1" t="s">
        <v>354</v>
      </c>
      <c r="J119" s="38">
        <v>45628</v>
      </c>
      <c r="K119" s="6">
        <v>2500</v>
      </c>
      <c r="L119" s="1"/>
      <c r="M119" s="6">
        <v>2500</v>
      </c>
      <c r="N119" s="6"/>
      <c r="O119" s="6">
        <v>0</v>
      </c>
      <c r="P119" s="6"/>
      <c r="Q119" s="6"/>
      <c r="R119" s="6"/>
      <c r="S119" s="6"/>
      <c r="T119" s="6"/>
      <c r="U119" s="6"/>
      <c r="V119" s="6"/>
      <c r="W119" s="6"/>
      <c r="X119" s="6"/>
      <c r="Y119" s="6">
        <v>0</v>
      </c>
      <c r="Z119" s="6"/>
      <c r="AA119" s="6"/>
      <c r="AB119" s="6"/>
      <c r="AC119" s="6"/>
      <c r="AD119" s="6">
        <v>0</v>
      </c>
      <c r="AE119" s="6"/>
      <c r="AF119" s="6">
        <v>0</v>
      </c>
      <c r="AG119" s="6"/>
      <c r="AH119" s="6"/>
      <c r="AI119" s="6"/>
      <c r="AJ119" s="6"/>
      <c r="AK119" s="6"/>
      <c r="AL119" s="6"/>
      <c r="AM119" s="6">
        <v>0.02</v>
      </c>
      <c r="AN119" s="8">
        <f t="shared" si="2"/>
        <v>2500.02</v>
      </c>
      <c r="AO119" s="6"/>
      <c r="AP119" s="6">
        <v>-5.7</v>
      </c>
      <c r="AQ119" s="6">
        <v>0</v>
      </c>
      <c r="AR119" s="6"/>
      <c r="AS119" s="6"/>
      <c r="AT119" s="6">
        <v>-0.09</v>
      </c>
      <c r="AU119" s="6"/>
      <c r="AV119" s="6">
        <v>0</v>
      </c>
      <c r="AW119" s="6"/>
      <c r="AX119" s="6"/>
      <c r="AY119" s="6"/>
      <c r="AZ119" s="6"/>
      <c r="BA119" s="6"/>
      <c r="BB119" s="6"/>
      <c r="BC119" s="6">
        <v>0</v>
      </c>
      <c r="BD119" s="6">
        <v>0</v>
      </c>
      <c r="BE119" s="6"/>
      <c r="BF119" s="6">
        <v>0</v>
      </c>
      <c r="BG119" s="6">
        <v>-202.23</v>
      </c>
      <c r="BH119" s="6"/>
      <c r="BI119" s="6"/>
      <c r="BJ119" s="6"/>
      <c r="BK119" s="6"/>
      <c r="BL119" s="11">
        <f t="shared" si="3"/>
        <v>-208.01999999999998</v>
      </c>
      <c r="BM119" s="12">
        <f t="shared" si="4"/>
        <v>2292</v>
      </c>
      <c r="BN119" s="13">
        <f t="shared" si="5"/>
        <v>208.33333333333334</v>
      </c>
      <c r="BO119" s="13">
        <f t="shared" si="6"/>
        <v>208.33333333333334</v>
      </c>
      <c r="BP119" s="13">
        <f t="shared" si="7"/>
        <v>69.444444444444443</v>
      </c>
      <c r="BQ119" s="13">
        <f t="shared" si="8"/>
        <v>202.23000000000002</v>
      </c>
      <c r="BR119" s="13">
        <f t="shared" si="9"/>
        <v>200</v>
      </c>
      <c r="BS119" s="13">
        <f t="shared" si="10"/>
        <v>564.29999999999995</v>
      </c>
      <c r="BT119" s="13">
        <f t="shared" si="11"/>
        <v>0</v>
      </c>
      <c r="BU119" s="13">
        <f t="shared" si="12"/>
        <v>0</v>
      </c>
      <c r="BV119" s="6">
        <f>SUMIFS('SEGURO DE VIDA'!E:E, 'SEGURO DE VIDA'!D:D, H119, 'SEGURO DE VIDA'!G:G, E119)</f>
        <v>13.71</v>
      </c>
      <c r="BW119" s="6">
        <f>SUMIFS(TREINAMENTOS!E:E, TREINAMENTOS!D:D, H119, TREINAMENTOS!G:G, E119)</f>
        <v>0</v>
      </c>
      <c r="BX119" s="6">
        <f>SUMIFS(EXAMES!E:E, EXAMES!D:D, H119, EXAMES!G:G, E119)</f>
        <v>0</v>
      </c>
      <c r="BY119" s="25">
        <f t="shared" si="13"/>
        <v>1466.3511111111111</v>
      </c>
      <c r="BZ119" s="1"/>
      <c r="CA119" s="1" t="s">
        <v>355</v>
      </c>
      <c r="CB119" s="13">
        <f t="shared" si="14"/>
        <v>0</v>
      </c>
      <c r="CC119" s="13">
        <f t="shared" si="15"/>
        <v>0</v>
      </c>
      <c r="CD119" s="13">
        <f>SUMIFS(ALIMENTAÇÃO!E:E, ALIMENTAÇÃO!D:D, H119, ALIMENTAÇÃO!G:G, E119)</f>
        <v>570</v>
      </c>
      <c r="CE119" s="6">
        <f>SUMIFS(TRANSPORTE!E:E, TRANSPORTE!D:D, H119, TRANSPORTE!G:G, E119)</f>
        <v>0</v>
      </c>
      <c r="CF119" s="6">
        <f>SUMIFS('PLANO DE SAÚDE'!E:E, 'PLANO DE SAÚDE'!D:D, H119, 'PLANO DE SAÚDE'!G:G, E119)</f>
        <v>0</v>
      </c>
      <c r="CG119" s="6">
        <f>SUMIFS('PLANO ODONTO'!E:E, 'PLANO ODONTO'!D:D, H119, 'PLANO ODONTO'!G:G, E119)</f>
        <v>0</v>
      </c>
      <c r="CH119" s="6">
        <f t="shared" si="16"/>
        <v>0</v>
      </c>
      <c r="CI119" s="6">
        <f t="shared" si="17"/>
        <v>0</v>
      </c>
      <c r="CJ119" s="6">
        <f t="shared" si="18"/>
        <v>0</v>
      </c>
      <c r="CK119" s="6"/>
      <c r="CL119" s="6"/>
      <c r="CM119" s="6">
        <f t="shared" si="19"/>
        <v>0</v>
      </c>
      <c r="CN119" s="6">
        <v>2500.02</v>
      </c>
      <c r="CO119" s="1">
        <v>-208.02</v>
      </c>
      <c r="CP119" s="6">
        <v>2292</v>
      </c>
      <c r="CQ119" s="6">
        <v>2500</v>
      </c>
      <c r="CR119" s="1">
        <v>8.0891999999999999</v>
      </c>
      <c r="CS119" s="6">
        <v>2500</v>
      </c>
      <c r="CT119" s="1">
        <v>200</v>
      </c>
      <c r="CU119" s="6">
        <v>1892.8</v>
      </c>
    </row>
    <row r="120" spans="1:99" ht="13.8" hidden="1">
      <c r="A120" s="34" t="str">
        <f ca="1">IFERROR(__xludf.DUMMYFUNCTION("""COMPUTED_VALUE"""),"JOÃO VITOR MOÇO SANTOS")</f>
        <v>JOÃO VITOR MOÇO SANTOS</v>
      </c>
      <c r="B120" s="34"/>
      <c r="C120" s="34" t="str">
        <f t="shared" ca="1" si="0"/>
        <v>OK</v>
      </c>
      <c r="D120" s="2">
        <f t="shared" si="1"/>
        <v>2023.1444444444446</v>
      </c>
      <c r="E120" s="34">
        <v>45809</v>
      </c>
      <c r="F120" s="1" t="s">
        <v>145</v>
      </c>
      <c r="G120" s="1">
        <v>3519</v>
      </c>
      <c r="H120" s="1" t="s">
        <v>356</v>
      </c>
      <c r="I120" s="1" t="s">
        <v>295</v>
      </c>
      <c r="J120" s="38">
        <v>45735</v>
      </c>
      <c r="K120" s="6">
        <v>1000</v>
      </c>
      <c r="L120" s="1"/>
      <c r="M120" s="6">
        <v>1000</v>
      </c>
      <c r="N120" s="6"/>
      <c r="O120" s="6">
        <v>0</v>
      </c>
      <c r="P120" s="6"/>
      <c r="Q120" s="6"/>
      <c r="R120" s="6"/>
      <c r="S120" s="6"/>
      <c r="T120" s="6"/>
      <c r="U120" s="6"/>
      <c r="V120" s="6"/>
      <c r="W120" s="6"/>
      <c r="X120" s="6"/>
      <c r="Y120" s="6">
        <v>0</v>
      </c>
      <c r="Z120" s="6"/>
      <c r="AA120" s="6"/>
      <c r="AB120" s="6"/>
      <c r="AC120" s="6"/>
      <c r="AD120" s="6">
        <v>0</v>
      </c>
      <c r="AE120" s="6"/>
      <c r="AF120" s="6">
        <v>0</v>
      </c>
      <c r="AG120" s="6"/>
      <c r="AH120" s="6"/>
      <c r="AI120" s="6"/>
      <c r="AJ120" s="6"/>
      <c r="AK120" s="6"/>
      <c r="AL120" s="6"/>
      <c r="AM120" s="6">
        <v>0.1</v>
      </c>
      <c r="AN120" s="8">
        <f t="shared" si="2"/>
        <v>1000.1</v>
      </c>
      <c r="AO120" s="6"/>
      <c r="AP120" s="6">
        <v>-6.3</v>
      </c>
      <c r="AQ120" s="6">
        <v>0</v>
      </c>
      <c r="AR120" s="6"/>
      <c r="AS120" s="6"/>
      <c r="AT120" s="6">
        <v>-0.8</v>
      </c>
      <c r="AU120" s="6"/>
      <c r="AV120" s="6">
        <v>-14</v>
      </c>
      <c r="AW120" s="6"/>
      <c r="AX120" s="6"/>
      <c r="AY120" s="6"/>
      <c r="AZ120" s="6"/>
      <c r="BA120" s="6"/>
      <c r="BB120" s="6"/>
      <c r="BC120" s="6">
        <v>0</v>
      </c>
      <c r="BD120" s="6">
        <v>0</v>
      </c>
      <c r="BE120" s="6"/>
      <c r="BF120" s="6">
        <v>0</v>
      </c>
      <c r="BG120" s="6">
        <v>0</v>
      </c>
      <c r="BH120" s="6"/>
      <c r="BI120" s="6"/>
      <c r="BJ120" s="6"/>
      <c r="BK120" s="6"/>
      <c r="BL120" s="11">
        <f t="shared" si="3"/>
        <v>-21.1</v>
      </c>
      <c r="BM120" s="12">
        <f t="shared" si="4"/>
        <v>979</v>
      </c>
      <c r="BN120" s="13">
        <f t="shared" si="5"/>
        <v>83.333333333333329</v>
      </c>
      <c r="BO120" s="13">
        <f t="shared" si="6"/>
        <v>83.333333333333329</v>
      </c>
      <c r="BP120" s="13">
        <f t="shared" si="7"/>
        <v>27.777777777777775</v>
      </c>
      <c r="BQ120" s="13">
        <f t="shared" si="8"/>
        <v>0</v>
      </c>
      <c r="BR120" s="13">
        <f t="shared" si="9"/>
        <v>0</v>
      </c>
      <c r="BS120" s="13">
        <f t="shared" si="10"/>
        <v>623.70000000000005</v>
      </c>
      <c r="BT120" s="13">
        <f t="shared" si="11"/>
        <v>178.6</v>
      </c>
      <c r="BU120" s="13">
        <f t="shared" si="12"/>
        <v>12.59</v>
      </c>
      <c r="BV120" s="6">
        <f>SUMIFS('SEGURO DE VIDA'!E:E, 'SEGURO DE VIDA'!D:D, H120, 'SEGURO DE VIDA'!G:G, E120)</f>
        <v>13.71</v>
      </c>
      <c r="BW120" s="6">
        <f>SUMIFS(TREINAMENTOS!E:E, TREINAMENTOS!D:D, H120, TREINAMENTOS!G:G, E120)</f>
        <v>0</v>
      </c>
      <c r="BX120" s="6">
        <f>SUMIFS(EXAMES!E:E, EXAMES!D:D, H120, EXAMES!G:G, E120)</f>
        <v>0</v>
      </c>
      <c r="BY120" s="25">
        <f t="shared" si="13"/>
        <v>1023.0444444444446</v>
      </c>
      <c r="BZ120" s="1"/>
      <c r="CA120" s="1" t="s">
        <v>356</v>
      </c>
      <c r="CB120" s="13">
        <f t="shared" si="14"/>
        <v>0</v>
      </c>
      <c r="CC120" s="13">
        <f t="shared" si="15"/>
        <v>12.59</v>
      </c>
      <c r="CD120" s="13">
        <f>SUMIFS(ALIMENTAÇÃO!E:E, ALIMENTAÇÃO!D:D, H120, ALIMENTAÇÃO!G:G, E120)</f>
        <v>630</v>
      </c>
      <c r="CE120" s="6">
        <f>SUMIFS(TRANSPORTE!E:E, TRANSPORTE!D:D, H120, TRANSPORTE!G:G, E120)</f>
        <v>178.6</v>
      </c>
      <c r="CF120" s="6">
        <f>SUMIFS('PLANO DE SAÚDE'!E:E, 'PLANO DE SAÚDE'!D:D, H120, 'PLANO DE SAÚDE'!G:G, E120)</f>
        <v>0</v>
      </c>
      <c r="CG120" s="6">
        <f>SUMIFS('PLANO ODONTO'!E:E, 'PLANO ODONTO'!D:D, H120, 'PLANO ODONTO'!G:G, E120)</f>
        <v>26.59</v>
      </c>
      <c r="CH120" s="6">
        <f t="shared" si="16"/>
        <v>0</v>
      </c>
      <c r="CI120" s="6">
        <f t="shared" si="17"/>
        <v>0</v>
      </c>
      <c r="CJ120" s="6">
        <f t="shared" si="18"/>
        <v>0</v>
      </c>
      <c r="CK120" s="6"/>
      <c r="CL120" s="6"/>
      <c r="CM120" s="6">
        <f t="shared" si="19"/>
        <v>-14</v>
      </c>
      <c r="CN120" s="6">
        <v>1000.1</v>
      </c>
      <c r="CO120" s="1">
        <v>-21.1</v>
      </c>
      <c r="CP120" s="1">
        <v>979</v>
      </c>
      <c r="CQ120" s="1">
        <v>0</v>
      </c>
      <c r="CR120" s="1">
        <v>0</v>
      </c>
      <c r="CS120" s="1">
        <v>0</v>
      </c>
      <c r="CT120" s="1">
        <v>0</v>
      </c>
      <c r="CU120" s="1">
        <v>392.8</v>
      </c>
    </row>
    <row r="121" spans="1:99" ht="13.8" hidden="1">
      <c r="A121" s="34" t="str">
        <f ca="1">IFERROR(__xludf.DUMMYFUNCTION("""COMPUTED_VALUE"""),"JORGE LUIZ RAMOS JUNIOR")</f>
        <v>JORGE LUIZ RAMOS JUNIOR</v>
      </c>
      <c r="B121" s="34"/>
      <c r="C121" s="34" t="str">
        <f t="shared" ca="1" si="0"/>
        <v>OK</v>
      </c>
      <c r="D121" s="2">
        <f t="shared" si="1"/>
        <v>3452.4740555555554</v>
      </c>
      <c r="E121" s="34">
        <v>45809</v>
      </c>
      <c r="F121" s="1" t="s">
        <v>145</v>
      </c>
      <c r="G121" s="1">
        <v>3461</v>
      </c>
      <c r="H121" s="1" t="s">
        <v>357</v>
      </c>
      <c r="I121" s="1" t="s">
        <v>177</v>
      </c>
      <c r="J121" s="38">
        <v>45505</v>
      </c>
      <c r="K121" s="6">
        <v>1700</v>
      </c>
      <c r="L121" s="1"/>
      <c r="M121" s="6">
        <v>1700</v>
      </c>
      <c r="N121" s="6"/>
      <c r="O121" s="6">
        <v>0</v>
      </c>
      <c r="P121" s="6"/>
      <c r="Q121" s="6"/>
      <c r="R121" s="6"/>
      <c r="S121" s="6"/>
      <c r="T121" s="6"/>
      <c r="U121" s="6"/>
      <c r="V121" s="6"/>
      <c r="W121" s="6"/>
      <c r="X121" s="6"/>
      <c r="Y121" s="6">
        <v>0</v>
      </c>
      <c r="Z121" s="6"/>
      <c r="AA121" s="6"/>
      <c r="AB121" s="6"/>
      <c r="AC121" s="6"/>
      <c r="AD121" s="6">
        <v>0</v>
      </c>
      <c r="AE121" s="6"/>
      <c r="AF121" s="6">
        <v>0</v>
      </c>
      <c r="AG121" s="6"/>
      <c r="AH121" s="6"/>
      <c r="AI121" s="6"/>
      <c r="AJ121" s="6"/>
      <c r="AK121" s="6"/>
      <c r="AL121" s="6"/>
      <c r="AM121" s="6">
        <v>0.27</v>
      </c>
      <c r="AN121" s="8">
        <f t="shared" si="2"/>
        <v>1700.27</v>
      </c>
      <c r="AO121" s="6"/>
      <c r="AP121" s="6">
        <v>-6.65</v>
      </c>
      <c r="AQ121" s="6">
        <v>0</v>
      </c>
      <c r="AR121" s="6"/>
      <c r="AS121" s="6"/>
      <c r="AT121" s="6">
        <v>-0.38</v>
      </c>
      <c r="AU121" s="6"/>
      <c r="AV121" s="6">
        <v>0</v>
      </c>
      <c r="AW121" s="6"/>
      <c r="AX121" s="6"/>
      <c r="AY121" s="6"/>
      <c r="AZ121" s="6"/>
      <c r="BA121" s="6"/>
      <c r="BB121" s="6"/>
      <c r="BC121" s="6">
        <v>-2.0099999999999998</v>
      </c>
      <c r="BD121" s="6">
        <v>0</v>
      </c>
      <c r="BE121" s="6"/>
      <c r="BF121" s="6">
        <v>0</v>
      </c>
      <c r="BG121" s="6">
        <v>-130.22999999999999</v>
      </c>
      <c r="BH121" s="6"/>
      <c r="BI121" s="6"/>
      <c r="BJ121" s="6"/>
      <c r="BK121" s="6"/>
      <c r="BL121" s="11">
        <f t="shared" si="3"/>
        <v>-139.26999999999998</v>
      </c>
      <c r="BM121" s="12">
        <f t="shared" si="4"/>
        <v>1561</v>
      </c>
      <c r="BN121" s="13">
        <f t="shared" si="5"/>
        <v>141.66666666666666</v>
      </c>
      <c r="BO121" s="13">
        <f t="shared" si="6"/>
        <v>141.66666666666666</v>
      </c>
      <c r="BP121" s="13">
        <f t="shared" si="7"/>
        <v>47.222222222222221</v>
      </c>
      <c r="BQ121" s="13">
        <f t="shared" si="8"/>
        <v>130.2285</v>
      </c>
      <c r="BR121" s="13">
        <f t="shared" si="9"/>
        <v>136</v>
      </c>
      <c r="BS121" s="13">
        <f t="shared" si="10"/>
        <v>658.35</v>
      </c>
      <c r="BT121" s="13">
        <f t="shared" si="11"/>
        <v>0</v>
      </c>
      <c r="BU121" s="13">
        <f t="shared" si="12"/>
        <v>381.24</v>
      </c>
      <c r="BV121" s="6">
        <f>SUMIFS('SEGURO DE VIDA'!E:E, 'SEGURO DE VIDA'!D:D, H121, 'SEGURO DE VIDA'!G:G, E121)</f>
        <v>13.71</v>
      </c>
      <c r="BW121" s="6">
        <f>SUMIFS(TREINAMENTOS!E:E, TREINAMENTOS!D:D, H121, TREINAMENTOS!G:G, E121)</f>
        <v>0</v>
      </c>
      <c r="BX121" s="6">
        <f>SUMIFS(EXAMES!E:E, EXAMES!D:D, H121, EXAMES!G:G, E121)</f>
        <v>102.12</v>
      </c>
      <c r="BY121" s="25">
        <f t="shared" si="13"/>
        <v>1752.2040555555557</v>
      </c>
      <c r="BZ121" s="1"/>
      <c r="CA121" s="1" t="s">
        <v>357</v>
      </c>
      <c r="CB121" s="13">
        <f t="shared" si="14"/>
        <v>381.24</v>
      </c>
      <c r="CC121" s="13">
        <f t="shared" si="15"/>
        <v>0</v>
      </c>
      <c r="CD121" s="13">
        <f>SUMIFS(ALIMENTAÇÃO!E:E, ALIMENTAÇÃO!D:D, H121, ALIMENTAÇÃO!G:G, E121)</f>
        <v>665</v>
      </c>
      <c r="CE121" s="6">
        <f>SUMIFS(TRANSPORTE!E:E, TRANSPORTE!D:D, H121, TRANSPORTE!G:G, E121)</f>
        <v>0</v>
      </c>
      <c r="CF121" s="6">
        <f>SUMIFS('PLANO DE SAÚDE'!E:E, 'PLANO DE SAÚDE'!D:D, H121, 'PLANO DE SAÚDE'!G:G, E121)</f>
        <v>383.25</v>
      </c>
      <c r="CG121" s="6">
        <f>SUMIFS('PLANO ODONTO'!E:E, 'PLANO ODONTO'!D:D, H121, 'PLANO ODONTO'!G:G, E121)</f>
        <v>0</v>
      </c>
      <c r="CH121" s="6">
        <f t="shared" si="16"/>
        <v>-2.0099999999999998</v>
      </c>
      <c r="CI121" s="6">
        <f t="shared" si="17"/>
        <v>0</v>
      </c>
      <c r="CJ121" s="6">
        <f t="shared" si="18"/>
        <v>0</v>
      </c>
      <c r="CK121" s="6"/>
      <c r="CL121" s="6"/>
      <c r="CM121" s="6">
        <f t="shared" si="19"/>
        <v>0</v>
      </c>
      <c r="CN121" s="6">
        <v>1700.27</v>
      </c>
      <c r="CO121" s="1">
        <v>-139.27000000000001</v>
      </c>
      <c r="CP121" s="6">
        <v>1561</v>
      </c>
      <c r="CQ121" s="6">
        <v>1700</v>
      </c>
      <c r="CR121" s="1">
        <v>7.6604999999999999</v>
      </c>
      <c r="CS121" s="6">
        <v>1700</v>
      </c>
      <c r="CT121" s="1">
        <v>136</v>
      </c>
      <c r="CU121" s="6">
        <v>1092.8</v>
      </c>
    </row>
    <row r="122" spans="1:99" ht="13.8" hidden="1">
      <c r="A122" s="34" t="str">
        <f ca="1">IFERROR(__xludf.DUMMYFUNCTION("""COMPUTED_VALUE"""),"JOSÉ FÁBIO ALVES DA SILVA")</f>
        <v>JOSÉ FÁBIO ALVES DA SILVA</v>
      </c>
      <c r="B122" s="34"/>
      <c r="C122" s="34" t="str">
        <f t="shared" ca="1" si="0"/>
        <v>OK</v>
      </c>
      <c r="D122" s="2">
        <f t="shared" si="1"/>
        <v>1107.7866666666669</v>
      </c>
      <c r="E122" s="34">
        <v>45809</v>
      </c>
      <c r="F122" s="1" t="s">
        <v>145</v>
      </c>
      <c r="G122" s="1">
        <v>3551</v>
      </c>
      <c r="H122" s="1" t="s">
        <v>358</v>
      </c>
      <c r="I122" s="1" t="s">
        <v>197</v>
      </c>
      <c r="J122" s="38">
        <v>45831</v>
      </c>
      <c r="K122" s="6">
        <v>1518</v>
      </c>
      <c r="L122" s="1"/>
      <c r="M122" s="6">
        <v>404.8</v>
      </c>
      <c r="N122" s="6"/>
      <c r="O122" s="6">
        <v>0</v>
      </c>
      <c r="P122" s="6"/>
      <c r="Q122" s="6"/>
      <c r="R122" s="6"/>
      <c r="S122" s="6"/>
      <c r="T122" s="6"/>
      <c r="U122" s="6"/>
      <c r="V122" s="6"/>
      <c r="W122" s="6"/>
      <c r="X122" s="6"/>
      <c r="Y122" s="6">
        <v>0</v>
      </c>
      <c r="Z122" s="6"/>
      <c r="AA122" s="6"/>
      <c r="AB122" s="6"/>
      <c r="AC122" s="6"/>
      <c r="AD122" s="6">
        <v>0</v>
      </c>
      <c r="AE122" s="6"/>
      <c r="AF122" s="6">
        <v>0</v>
      </c>
      <c r="AG122" s="6"/>
      <c r="AH122" s="6"/>
      <c r="AI122" s="6"/>
      <c r="AJ122" s="6"/>
      <c r="AK122" s="6"/>
      <c r="AL122" s="6"/>
      <c r="AM122" s="6">
        <v>0.85</v>
      </c>
      <c r="AN122" s="8">
        <f t="shared" si="2"/>
        <v>405.65000000000003</v>
      </c>
      <c r="AO122" s="6"/>
      <c r="AP122" s="6">
        <v>0</v>
      </c>
      <c r="AQ122" s="6">
        <v>-24.29</v>
      </c>
      <c r="AR122" s="6"/>
      <c r="AS122" s="6"/>
      <c r="AT122" s="6">
        <v>0</v>
      </c>
      <c r="AU122" s="6"/>
      <c r="AV122" s="6">
        <v>0</v>
      </c>
      <c r="AW122" s="6"/>
      <c r="AX122" s="6"/>
      <c r="AY122" s="6"/>
      <c r="AZ122" s="6"/>
      <c r="BA122" s="6"/>
      <c r="BB122" s="6"/>
      <c r="BC122" s="6">
        <v>0</v>
      </c>
      <c r="BD122" s="6">
        <v>0</v>
      </c>
      <c r="BE122" s="6"/>
      <c r="BF122" s="6">
        <v>0</v>
      </c>
      <c r="BG122" s="6">
        <v>-30.36</v>
      </c>
      <c r="BH122" s="6"/>
      <c r="BI122" s="6"/>
      <c r="BJ122" s="6"/>
      <c r="BK122" s="6"/>
      <c r="BL122" s="11">
        <f t="shared" si="3"/>
        <v>-54.65</v>
      </c>
      <c r="BM122" s="12">
        <f t="shared" si="4"/>
        <v>351.00000000000006</v>
      </c>
      <c r="BN122" s="13">
        <f t="shared" si="5"/>
        <v>126.5</v>
      </c>
      <c r="BO122" s="13">
        <f t="shared" si="6"/>
        <v>126.5</v>
      </c>
      <c r="BP122" s="13">
        <f t="shared" si="7"/>
        <v>42.166666666666664</v>
      </c>
      <c r="BQ122" s="13">
        <f t="shared" si="8"/>
        <v>30.36</v>
      </c>
      <c r="BR122" s="13">
        <f t="shared" si="9"/>
        <v>32.380000000000003</v>
      </c>
      <c r="BS122" s="13">
        <f t="shared" si="10"/>
        <v>210</v>
      </c>
      <c r="BT122" s="13">
        <f t="shared" si="11"/>
        <v>32.11</v>
      </c>
      <c r="BU122" s="13">
        <f t="shared" si="12"/>
        <v>0</v>
      </c>
      <c r="BV122" s="6">
        <f>SUMIFS('SEGURO DE VIDA'!E:E, 'SEGURO DE VIDA'!D:D, H122, 'SEGURO DE VIDA'!G:G, E122)</f>
        <v>0</v>
      </c>
      <c r="BW122" s="6">
        <f>SUMIFS(TREINAMENTOS!E:E, TREINAMENTOS!D:D, H122, TREINAMENTOS!G:G, E122)</f>
        <v>0</v>
      </c>
      <c r="BX122" s="6">
        <f>SUMIFS(EXAMES!E:E, EXAMES!D:D, H122, EXAMES!G:G, E122)</f>
        <v>102.12</v>
      </c>
      <c r="BY122" s="25">
        <f t="shared" si="13"/>
        <v>702.13666666666677</v>
      </c>
      <c r="BZ122" s="1"/>
      <c r="CA122" s="1" t="s">
        <v>359</v>
      </c>
      <c r="CB122" s="13">
        <f t="shared" si="14"/>
        <v>0</v>
      </c>
      <c r="CC122" s="13">
        <f t="shared" si="15"/>
        <v>0</v>
      </c>
      <c r="CD122" s="13">
        <f>SUMIFS(ALIMENTAÇÃO!E:E, ALIMENTAÇÃO!D:D, H122, ALIMENTAÇÃO!G:G, E122)</f>
        <v>210</v>
      </c>
      <c r="CE122" s="6">
        <f>SUMIFS(TRANSPORTE!E:E, TRANSPORTE!D:D, H122, TRANSPORTE!G:G, E122)</f>
        <v>56.4</v>
      </c>
      <c r="CF122" s="6">
        <f>SUMIFS('PLANO DE SAÚDE'!E:E, 'PLANO DE SAÚDE'!D:D, H122, 'PLANO DE SAÚDE'!G:G, E122)</f>
        <v>0</v>
      </c>
      <c r="CG122" s="6">
        <f>SUMIFS('PLANO ODONTO'!E:E, 'PLANO ODONTO'!D:D, H122, 'PLANO ODONTO'!G:G, E122)</f>
        <v>0</v>
      </c>
      <c r="CH122" s="6">
        <f t="shared" si="16"/>
        <v>0</v>
      </c>
      <c r="CI122" s="6">
        <f t="shared" si="17"/>
        <v>0</v>
      </c>
      <c r="CJ122" s="6">
        <f t="shared" si="18"/>
        <v>0</v>
      </c>
      <c r="CK122" s="6"/>
      <c r="CL122" s="6"/>
      <c r="CM122" s="6">
        <f t="shared" si="19"/>
        <v>0</v>
      </c>
      <c r="CN122" s="1">
        <v>405.65</v>
      </c>
      <c r="CO122" s="1">
        <v>-54.65</v>
      </c>
      <c r="CP122" s="1">
        <v>351</v>
      </c>
      <c r="CQ122" s="1">
        <v>404.8</v>
      </c>
      <c r="CR122" s="1">
        <v>7.5</v>
      </c>
      <c r="CS122" s="1">
        <v>404.8</v>
      </c>
      <c r="CT122" s="1">
        <v>32.380000000000003</v>
      </c>
      <c r="CU122" s="1">
        <v>0</v>
      </c>
    </row>
    <row r="123" spans="1:99" ht="13.8" hidden="1">
      <c r="A123" s="34" t="str">
        <f ca="1">IFERROR(__xludf.DUMMYFUNCTION("""COMPUTED_VALUE"""),"JOSÉ LEONARDO PENHA PEREIRA")</f>
        <v>JOSÉ LEONARDO PENHA PEREIRA</v>
      </c>
      <c r="B123" s="34"/>
      <c r="C123" s="34" t="str">
        <f t="shared" ca="1" si="0"/>
        <v>OK</v>
      </c>
      <c r="D123" s="2">
        <f t="shared" si="1"/>
        <v>2841.7223229233332</v>
      </c>
      <c r="E123" s="34">
        <v>45809</v>
      </c>
      <c r="F123" s="1" t="s">
        <v>145</v>
      </c>
      <c r="G123" s="1">
        <v>3472</v>
      </c>
      <c r="H123" s="1" t="s">
        <v>360</v>
      </c>
      <c r="I123" s="1" t="s">
        <v>197</v>
      </c>
      <c r="J123" s="35">
        <v>45581</v>
      </c>
      <c r="K123" s="6">
        <v>1533</v>
      </c>
      <c r="L123" s="1"/>
      <c r="M123" s="6">
        <v>1533</v>
      </c>
      <c r="N123" s="6"/>
      <c r="O123" s="6">
        <v>0</v>
      </c>
      <c r="P123" s="6"/>
      <c r="Q123" s="6"/>
      <c r="R123" s="6"/>
      <c r="S123" s="6"/>
      <c r="T123" s="6"/>
      <c r="U123" s="6"/>
      <c r="V123" s="6"/>
      <c r="W123" s="6"/>
      <c r="X123" s="6"/>
      <c r="Y123" s="6">
        <v>0</v>
      </c>
      <c r="Z123" s="6"/>
      <c r="AA123" s="6"/>
      <c r="AB123" s="6"/>
      <c r="AC123" s="6"/>
      <c r="AD123" s="6">
        <v>92.17</v>
      </c>
      <c r="AE123" s="6"/>
      <c r="AF123" s="6">
        <v>23.04</v>
      </c>
      <c r="AG123" s="6"/>
      <c r="AH123" s="6"/>
      <c r="AI123" s="6"/>
      <c r="AJ123" s="6"/>
      <c r="AK123" s="6"/>
      <c r="AL123" s="6"/>
      <c r="AM123" s="6">
        <v>0.61</v>
      </c>
      <c r="AN123" s="8">
        <f t="shared" si="2"/>
        <v>1648.82</v>
      </c>
      <c r="AO123" s="6"/>
      <c r="AP123" s="6">
        <v>-6.3</v>
      </c>
      <c r="AQ123" s="6"/>
      <c r="AR123" s="6">
        <v>-119.5</v>
      </c>
      <c r="AS123" s="6"/>
      <c r="AT123" s="6">
        <v>-0.46</v>
      </c>
      <c r="AU123" s="6"/>
      <c r="AV123" s="6">
        <v>0</v>
      </c>
      <c r="AW123" s="6"/>
      <c r="AX123" s="6"/>
      <c r="AY123" s="6"/>
      <c r="AZ123" s="6"/>
      <c r="BA123" s="6"/>
      <c r="BB123" s="6"/>
      <c r="BC123" s="6">
        <v>0</v>
      </c>
      <c r="BD123" s="6">
        <v>0</v>
      </c>
      <c r="BE123" s="6"/>
      <c r="BF123" s="6">
        <v>0</v>
      </c>
      <c r="BG123" s="6">
        <v>-125.56</v>
      </c>
      <c r="BH123" s="6"/>
      <c r="BI123" s="6"/>
      <c r="BJ123" s="6"/>
      <c r="BK123" s="6"/>
      <c r="BL123" s="11">
        <f t="shared" si="3"/>
        <v>-251.82</v>
      </c>
      <c r="BM123" s="12">
        <f t="shared" si="4"/>
        <v>1397</v>
      </c>
      <c r="BN123" s="13">
        <f t="shared" si="5"/>
        <v>127.75</v>
      </c>
      <c r="BO123" s="13">
        <f t="shared" si="6"/>
        <v>127.75</v>
      </c>
      <c r="BP123" s="13">
        <f t="shared" si="7"/>
        <v>42.583333333333336</v>
      </c>
      <c r="BQ123" s="13">
        <f t="shared" si="8"/>
        <v>125.55898959</v>
      </c>
      <c r="BR123" s="13">
        <f t="shared" si="9"/>
        <v>131.85</v>
      </c>
      <c r="BS123" s="13">
        <f t="shared" si="10"/>
        <v>623.70000000000005</v>
      </c>
      <c r="BT123" s="13">
        <f t="shared" si="11"/>
        <v>0</v>
      </c>
      <c r="BU123" s="13">
        <f t="shared" si="12"/>
        <v>0</v>
      </c>
      <c r="BV123" s="6">
        <f>SUMIFS('SEGURO DE VIDA'!E:E, 'SEGURO DE VIDA'!D:D, H123, 'SEGURO DE VIDA'!G:G, E123)</f>
        <v>13.71</v>
      </c>
      <c r="BW123" s="6">
        <f>SUMIFS(TREINAMENTOS!E:E, TREINAMENTOS!D:D, H123, TREINAMENTOS!G:G, E123)</f>
        <v>0</v>
      </c>
      <c r="BX123" s="6">
        <f>SUMIFS(EXAMES!E:E, EXAMES!D:D, H123, EXAMES!G:G, E123)</f>
        <v>0</v>
      </c>
      <c r="BY123" s="25">
        <f t="shared" si="13"/>
        <v>1192.9023229233335</v>
      </c>
      <c r="BZ123" s="1"/>
      <c r="CA123" s="1" t="s">
        <v>360</v>
      </c>
      <c r="CB123" s="13">
        <f t="shared" si="14"/>
        <v>0</v>
      </c>
      <c r="CC123" s="13">
        <f t="shared" si="15"/>
        <v>0</v>
      </c>
      <c r="CD123" s="13">
        <f>SUMIFS(ALIMENTAÇÃO!E:E, ALIMENTAÇÃO!D:D, H123, ALIMENTAÇÃO!G:G, E123)</f>
        <v>630</v>
      </c>
      <c r="CE123" s="6">
        <f>SUMIFS(TRANSPORTE!E:E, TRANSPORTE!D:D, H123, TRANSPORTE!G:G, E123)</f>
        <v>0</v>
      </c>
      <c r="CF123" s="6">
        <f>SUMIFS('PLANO DE SAÚDE'!E:E, 'PLANO DE SAÚDE'!D:D, H123, 'PLANO DE SAÚDE'!G:G, E123)</f>
        <v>0</v>
      </c>
      <c r="CG123" s="6">
        <f>SUMIFS('PLANO ODONTO'!E:E, 'PLANO ODONTO'!D:D, H123, 'PLANO ODONTO'!G:G, E123)</f>
        <v>0</v>
      </c>
      <c r="CH123" s="6">
        <f t="shared" si="16"/>
        <v>0</v>
      </c>
      <c r="CI123" s="6">
        <f t="shared" si="17"/>
        <v>0</v>
      </c>
      <c r="CJ123" s="6">
        <f t="shared" si="18"/>
        <v>0</v>
      </c>
      <c r="CK123" s="6"/>
      <c r="CL123" s="6"/>
      <c r="CM123" s="6">
        <f t="shared" si="19"/>
        <v>0</v>
      </c>
      <c r="CN123" s="6">
        <v>1648.82</v>
      </c>
      <c r="CO123" s="1">
        <v>-251.82</v>
      </c>
      <c r="CP123" s="6">
        <v>1397</v>
      </c>
      <c r="CQ123" s="6">
        <v>1648.21</v>
      </c>
      <c r="CR123" s="1">
        <v>7.6178999999999997</v>
      </c>
      <c r="CS123" s="6">
        <v>1648.21</v>
      </c>
      <c r="CT123" s="1">
        <v>131.85</v>
      </c>
      <c r="CU123" s="6">
        <v>1041.01</v>
      </c>
    </row>
    <row r="124" spans="1:99" ht="13.8" hidden="1">
      <c r="A124" s="34" t="str">
        <f ca="1">IFERROR(__xludf.DUMMYFUNCTION("""COMPUTED_VALUE"""),"JOSÉ MARCOS PEREIRA DA SILVA")</f>
        <v>JOSÉ MARCOS PEREIRA DA SILVA</v>
      </c>
      <c r="B124" s="34"/>
      <c r="C124" s="34" t="str">
        <f t="shared" ca="1" si="0"/>
        <v>OK</v>
      </c>
      <c r="D124" s="2">
        <f t="shared" si="1"/>
        <v>5397.9411111111112</v>
      </c>
      <c r="E124" s="34">
        <v>45809</v>
      </c>
      <c r="F124" s="1" t="s">
        <v>179</v>
      </c>
      <c r="G124" s="1">
        <v>139</v>
      </c>
      <c r="H124" s="1" t="s">
        <v>361</v>
      </c>
      <c r="I124" s="1" t="s">
        <v>362</v>
      </c>
      <c r="J124" s="38">
        <v>44593</v>
      </c>
      <c r="K124" s="6">
        <v>3400</v>
      </c>
      <c r="L124" s="1"/>
      <c r="M124" s="6">
        <v>3400</v>
      </c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>
        <v>0</v>
      </c>
      <c r="AD124" s="6">
        <v>0</v>
      </c>
      <c r="AE124" s="6">
        <v>0</v>
      </c>
      <c r="AF124" s="6">
        <v>0</v>
      </c>
      <c r="AG124" s="6"/>
      <c r="AH124" s="6"/>
      <c r="AI124" s="6"/>
      <c r="AJ124" s="6"/>
      <c r="AK124" s="6"/>
      <c r="AL124" s="6"/>
      <c r="AM124" s="6">
        <v>0.4</v>
      </c>
      <c r="AN124" s="8">
        <f t="shared" si="2"/>
        <v>3400.4</v>
      </c>
      <c r="AO124" s="6"/>
      <c r="AP124" s="6">
        <v>-6.3</v>
      </c>
      <c r="AQ124" s="6">
        <v>-204</v>
      </c>
      <c r="AR124" s="6">
        <v>-144.44</v>
      </c>
      <c r="AS124" s="6"/>
      <c r="AT124" s="6">
        <v>-0.96</v>
      </c>
      <c r="AU124" s="6"/>
      <c r="AV124" s="6">
        <v>0</v>
      </c>
      <c r="AW124" s="6"/>
      <c r="AX124" s="6"/>
      <c r="AY124" s="6"/>
      <c r="AZ124" s="6"/>
      <c r="BA124" s="6"/>
      <c r="BB124" s="6">
        <v>0</v>
      </c>
      <c r="BC124" s="6">
        <v>0</v>
      </c>
      <c r="BD124" s="6">
        <v>0</v>
      </c>
      <c r="BE124" s="6"/>
      <c r="BF124" s="6"/>
      <c r="BG124" s="6">
        <v>-301.39999999999998</v>
      </c>
      <c r="BH124" s="6">
        <v>-27.3</v>
      </c>
      <c r="BI124" s="6"/>
      <c r="BJ124" s="6"/>
      <c r="BK124" s="6"/>
      <c r="BL124" s="11">
        <f t="shared" si="3"/>
        <v>-684.39999999999986</v>
      </c>
      <c r="BM124" s="12">
        <f t="shared" si="4"/>
        <v>2716</v>
      </c>
      <c r="BN124" s="13">
        <f t="shared" si="5"/>
        <v>283.33333333333331</v>
      </c>
      <c r="BO124" s="13">
        <f t="shared" si="6"/>
        <v>283.33333333333331</v>
      </c>
      <c r="BP124" s="13">
        <f t="shared" si="7"/>
        <v>94.444444444444443</v>
      </c>
      <c r="BQ124" s="13">
        <f t="shared" si="8"/>
        <v>301.24</v>
      </c>
      <c r="BR124" s="13">
        <f t="shared" si="9"/>
        <v>272</v>
      </c>
      <c r="BS124" s="13">
        <f t="shared" si="10"/>
        <v>623.70000000000005</v>
      </c>
      <c r="BT124" s="13">
        <f t="shared" si="11"/>
        <v>120.89999999999998</v>
      </c>
      <c r="BU124" s="13">
        <f t="shared" si="12"/>
        <v>0</v>
      </c>
      <c r="BV124" s="6">
        <f>SUMIFS('SEGURO DE VIDA'!E:E, 'SEGURO DE VIDA'!D:D, H124, 'SEGURO DE VIDA'!G:G, E124)</f>
        <v>18.59</v>
      </c>
      <c r="BW124" s="6">
        <f>SUMIFS(TREINAMENTOS!E:E, TREINAMENTOS!D:D, H124, TREINAMENTOS!G:G, E124)</f>
        <v>0</v>
      </c>
      <c r="BX124" s="6">
        <f>SUMIFS(EXAMES!E:E, EXAMES!D:D, H124, EXAMES!G:G, E124)</f>
        <v>0</v>
      </c>
      <c r="BY124" s="25">
        <f t="shared" si="13"/>
        <v>1997.5411111111109</v>
      </c>
      <c r="BZ124" s="1"/>
      <c r="CA124" s="1" t="s">
        <v>361</v>
      </c>
      <c r="CB124" s="13">
        <f t="shared" si="14"/>
        <v>0</v>
      </c>
      <c r="CC124" s="13">
        <f t="shared" si="15"/>
        <v>0</v>
      </c>
      <c r="CD124" s="13">
        <f>SUMIFS(ALIMENTAÇÃO!E:E, ALIMENTAÇÃO!D:D, H124, ALIMENTAÇÃO!G:G, E124)</f>
        <v>630</v>
      </c>
      <c r="CE124" s="6">
        <f>SUMIFS(TRANSPORTE!E:E, TRANSPORTE!D:D, H124, TRANSPORTE!G:G, E124)</f>
        <v>324.89999999999998</v>
      </c>
      <c r="CF124" s="6">
        <f>SUMIFS('PLANO DE SAÚDE'!E:E, 'PLANO DE SAÚDE'!D:D, H124, 'PLANO DE SAÚDE'!G:G, E124)</f>
        <v>0</v>
      </c>
      <c r="CG124" s="6">
        <f>SUMIFS('PLANO ODONTO'!E:E, 'PLANO ODONTO'!D:D, H124, 'PLANO ODONTO'!G:G, E124)</f>
        <v>0</v>
      </c>
      <c r="CH124" s="6">
        <f t="shared" si="16"/>
        <v>0</v>
      </c>
      <c r="CI124" s="6">
        <f t="shared" si="17"/>
        <v>0</v>
      </c>
      <c r="CJ124" s="6">
        <f t="shared" si="18"/>
        <v>0</v>
      </c>
      <c r="CK124" s="6"/>
      <c r="CL124" s="6"/>
      <c r="CM124" s="6">
        <f t="shared" si="19"/>
        <v>0</v>
      </c>
      <c r="CN124" s="6">
        <v>3400.4</v>
      </c>
      <c r="CO124" s="1">
        <v>-684.4</v>
      </c>
      <c r="CP124" s="6">
        <v>2716</v>
      </c>
      <c r="CQ124" s="6">
        <v>3400</v>
      </c>
      <c r="CR124" s="1">
        <v>8.86</v>
      </c>
      <c r="CS124" s="6">
        <v>3400</v>
      </c>
      <c r="CT124" s="1">
        <v>272</v>
      </c>
      <c r="CU124" s="6">
        <v>2792.8</v>
      </c>
    </row>
    <row r="125" spans="1:99" ht="13.8" hidden="1">
      <c r="A125" s="34" t="str">
        <f ca="1">IFERROR(__xludf.DUMMYFUNCTION("""COMPUTED_VALUE"""),"JOYCE DE OLIVEIRA MOTA")</f>
        <v>JOYCE DE OLIVEIRA MOTA</v>
      </c>
      <c r="B125" s="34"/>
      <c r="C125" s="34" t="str">
        <f t="shared" ca="1" si="0"/>
        <v>OK</v>
      </c>
      <c r="D125" s="2">
        <f t="shared" si="1"/>
        <v>3184.3457853466666</v>
      </c>
      <c r="E125" s="34">
        <v>45809</v>
      </c>
      <c r="F125" s="1" t="s">
        <v>145</v>
      </c>
      <c r="G125" s="1">
        <v>3537</v>
      </c>
      <c r="H125" s="1" t="s">
        <v>363</v>
      </c>
      <c r="I125" s="1" t="s">
        <v>205</v>
      </c>
      <c r="J125" s="38">
        <v>45790</v>
      </c>
      <c r="K125" s="6">
        <v>1518</v>
      </c>
      <c r="L125" s="1"/>
      <c r="M125" s="6">
        <v>1518</v>
      </c>
      <c r="N125" s="6"/>
      <c r="O125" s="6">
        <v>103.33</v>
      </c>
      <c r="P125" s="6"/>
      <c r="Q125" s="6"/>
      <c r="R125" s="6"/>
      <c r="S125" s="6"/>
      <c r="T125" s="6"/>
      <c r="U125" s="6"/>
      <c r="V125" s="6"/>
      <c r="W125" s="6"/>
      <c r="X125" s="6"/>
      <c r="Y125" s="6">
        <v>0</v>
      </c>
      <c r="Z125" s="6"/>
      <c r="AA125" s="6"/>
      <c r="AB125" s="6"/>
      <c r="AC125" s="6"/>
      <c r="AD125" s="6">
        <v>0</v>
      </c>
      <c r="AE125" s="6"/>
      <c r="AF125" s="6">
        <v>25.83</v>
      </c>
      <c r="AG125" s="6"/>
      <c r="AH125" s="6"/>
      <c r="AI125" s="6"/>
      <c r="AJ125" s="6"/>
      <c r="AK125" s="6"/>
      <c r="AL125" s="6"/>
      <c r="AM125" s="6">
        <v>0.09</v>
      </c>
      <c r="AN125" s="8">
        <f t="shared" si="2"/>
        <v>1647.2499999999998</v>
      </c>
      <c r="AO125" s="6"/>
      <c r="AP125" s="6">
        <v>-6.3</v>
      </c>
      <c r="AQ125" s="6">
        <v>-91.08</v>
      </c>
      <c r="AR125" s="6"/>
      <c r="AS125" s="6"/>
      <c r="AT125" s="6">
        <v>-0.69</v>
      </c>
      <c r="AU125" s="6"/>
      <c r="AV125" s="6">
        <v>-14</v>
      </c>
      <c r="AW125" s="6"/>
      <c r="AX125" s="6"/>
      <c r="AY125" s="6"/>
      <c r="AZ125" s="6"/>
      <c r="BA125" s="6"/>
      <c r="BB125" s="6"/>
      <c r="BC125" s="6">
        <v>-1.71</v>
      </c>
      <c r="BD125" s="6">
        <v>0</v>
      </c>
      <c r="BE125" s="6"/>
      <c r="BF125" s="6">
        <v>0</v>
      </c>
      <c r="BG125" s="6">
        <v>-125.47</v>
      </c>
      <c r="BH125" s="6"/>
      <c r="BI125" s="6"/>
      <c r="BJ125" s="6"/>
      <c r="BK125" s="6"/>
      <c r="BL125" s="11">
        <f t="shared" si="3"/>
        <v>-239.25</v>
      </c>
      <c r="BM125" s="12">
        <f t="shared" si="4"/>
        <v>1407.9999999999998</v>
      </c>
      <c r="BN125" s="13">
        <f t="shared" si="5"/>
        <v>126.5</v>
      </c>
      <c r="BO125" s="13">
        <f t="shared" si="6"/>
        <v>126.5</v>
      </c>
      <c r="BP125" s="13">
        <f t="shared" si="7"/>
        <v>42.166666666666664</v>
      </c>
      <c r="BQ125" s="13">
        <f t="shared" si="8"/>
        <v>125.46911868000001</v>
      </c>
      <c r="BR125" s="13">
        <f t="shared" si="9"/>
        <v>131.77000000000001</v>
      </c>
      <c r="BS125" s="13">
        <f t="shared" si="10"/>
        <v>623.70000000000005</v>
      </c>
      <c r="BT125" s="13">
        <f t="shared" si="11"/>
        <v>233.82</v>
      </c>
      <c r="BU125" s="13">
        <f t="shared" si="12"/>
        <v>113.46000000000001</v>
      </c>
      <c r="BV125" s="6">
        <f>SUMIFS('SEGURO DE VIDA'!E:E, 'SEGURO DE VIDA'!D:D, H125, 'SEGURO DE VIDA'!G:G, E125)</f>
        <v>13.71</v>
      </c>
      <c r="BW125" s="6">
        <f>SUMIFS(TREINAMENTOS!E:E, TREINAMENTOS!D:D, H125, TREINAMENTOS!G:G, E125)</f>
        <v>0</v>
      </c>
      <c r="BX125" s="6">
        <f>SUMIFS(EXAMES!E:E, EXAMES!D:D, H125, EXAMES!G:G, E125)</f>
        <v>0</v>
      </c>
      <c r="BY125" s="25">
        <f t="shared" si="13"/>
        <v>1537.0957853466668</v>
      </c>
      <c r="BZ125" s="1"/>
      <c r="CA125" s="1" t="s">
        <v>363</v>
      </c>
      <c r="CB125" s="13">
        <f t="shared" si="14"/>
        <v>100.87</v>
      </c>
      <c r="CC125" s="13">
        <f t="shared" si="15"/>
        <v>12.59</v>
      </c>
      <c r="CD125" s="13">
        <f>SUMIFS(ALIMENTAÇÃO!E:E, ALIMENTAÇÃO!D:D, H125, ALIMENTAÇÃO!G:G, E125)</f>
        <v>630</v>
      </c>
      <c r="CE125" s="6">
        <f>SUMIFS(TRANSPORTE!E:E, TRANSPORTE!D:D, H125, TRANSPORTE!G:G, E125)</f>
        <v>324.89999999999998</v>
      </c>
      <c r="CF125" s="6">
        <f>SUMIFS('PLANO DE SAÚDE'!E:E, 'PLANO DE SAÚDE'!D:D, H125, 'PLANO DE SAÚDE'!G:G, E125)</f>
        <v>102.58</v>
      </c>
      <c r="CG125" s="6">
        <f>SUMIFS('PLANO ODONTO'!E:E, 'PLANO ODONTO'!D:D, H125, 'PLANO ODONTO'!G:G, E125)</f>
        <v>26.59</v>
      </c>
      <c r="CH125" s="6">
        <f t="shared" si="16"/>
        <v>-1.71</v>
      </c>
      <c r="CI125" s="6">
        <f t="shared" si="17"/>
        <v>0</v>
      </c>
      <c r="CJ125" s="6">
        <f t="shared" si="18"/>
        <v>0</v>
      </c>
      <c r="CK125" s="6"/>
      <c r="CL125" s="6"/>
      <c r="CM125" s="6">
        <f t="shared" si="19"/>
        <v>-14</v>
      </c>
      <c r="CN125" s="6">
        <v>1647.25</v>
      </c>
      <c r="CO125" s="1">
        <v>-239.25</v>
      </c>
      <c r="CP125" s="6">
        <v>1408</v>
      </c>
      <c r="CQ125" s="6">
        <v>1647.16</v>
      </c>
      <c r="CR125" s="1">
        <v>7.6173000000000002</v>
      </c>
      <c r="CS125" s="6">
        <v>1647.16</v>
      </c>
      <c r="CT125" s="1">
        <v>131.77000000000001</v>
      </c>
      <c r="CU125" s="6">
        <v>1039.96</v>
      </c>
    </row>
    <row r="126" spans="1:99" ht="13.8" hidden="1">
      <c r="A126" s="34" t="str">
        <f ca="1">IFERROR(__xludf.DUMMYFUNCTION("""COMPUTED_VALUE"""),"JUAN PATRICK MOURA NUNES")</f>
        <v>JUAN PATRICK MOURA NUNES</v>
      </c>
      <c r="B126" s="34"/>
      <c r="C126" s="34" t="str">
        <f t="shared" ca="1" si="0"/>
        <v>OK</v>
      </c>
      <c r="D126" s="2">
        <f t="shared" si="1"/>
        <v>1175.9866666666667</v>
      </c>
      <c r="E126" s="34">
        <v>45809</v>
      </c>
      <c r="F126" s="1" t="s">
        <v>145</v>
      </c>
      <c r="G126" s="1">
        <v>3548</v>
      </c>
      <c r="H126" s="1" t="s">
        <v>364</v>
      </c>
      <c r="I126" s="1" t="s">
        <v>197</v>
      </c>
      <c r="J126" s="38">
        <v>45831</v>
      </c>
      <c r="K126" s="6">
        <v>1518</v>
      </c>
      <c r="L126" s="1"/>
      <c r="M126" s="6">
        <v>404.8</v>
      </c>
      <c r="N126" s="6"/>
      <c r="O126" s="6">
        <v>0</v>
      </c>
      <c r="P126" s="6"/>
      <c r="Q126" s="6"/>
      <c r="R126" s="6"/>
      <c r="S126" s="6"/>
      <c r="T126" s="6"/>
      <c r="U126" s="6"/>
      <c r="V126" s="6"/>
      <c r="W126" s="6"/>
      <c r="X126" s="6"/>
      <c r="Y126" s="6">
        <v>0</v>
      </c>
      <c r="Z126" s="6"/>
      <c r="AA126" s="6"/>
      <c r="AB126" s="6"/>
      <c r="AC126" s="6"/>
      <c r="AD126" s="6">
        <v>0</v>
      </c>
      <c r="AE126" s="6"/>
      <c r="AF126" s="6">
        <v>0</v>
      </c>
      <c r="AG126" s="6"/>
      <c r="AH126" s="6"/>
      <c r="AI126" s="6"/>
      <c r="AJ126" s="6"/>
      <c r="AK126" s="6"/>
      <c r="AL126" s="6"/>
      <c r="AM126" s="6">
        <v>0.66</v>
      </c>
      <c r="AN126" s="8">
        <f t="shared" si="2"/>
        <v>405.46000000000004</v>
      </c>
      <c r="AO126" s="6"/>
      <c r="AP126" s="6">
        <v>-2.1</v>
      </c>
      <c r="AQ126" s="6">
        <v>0</v>
      </c>
      <c r="AR126" s="6"/>
      <c r="AS126" s="6"/>
      <c r="AT126" s="6">
        <v>0</v>
      </c>
      <c r="AU126" s="6"/>
      <c r="AV126" s="6">
        <v>0</v>
      </c>
      <c r="AW126" s="6"/>
      <c r="AX126" s="6"/>
      <c r="AY126" s="6"/>
      <c r="AZ126" s="6"/>
      <c r="BA126" s="6"/>
      <c r="BB126" s="6"/>
      <c r="BC126" s="6">
        <v>0</v>
      </c>
      <c r="BD126" s="6">
        <v>0</v>
      </c>
      <c r="BE126" s="6"/>
      <c r="BF126" s="6">
        <v>0</v>
      </c>
      <c r="BG126" s="6">
        <v>-30.36</v>
      </c>
      <c r="BH126" s="6"/>
      <c r="BI126" s="6"/>
      <c r="BJ126" s="6"/>
      <c r="BK126" s="6"/>
      <c r="BL126" s="11">
        <f t="shared" si="3"/>
        <v>-32.46</v>
      </c>
      <c r="BM126" s="12">
        <f t="shared" si="4"/>
        <v>373.00000000000006</v>
      </c>
      <c r="BN126" s="13">
        <f t="shared" si="5"/>
        <v>126.5</v>
      </c>
      <c r="BO126" s="13">
        <f t="shared" si="6"/>
        <v>126.5</v>
      </c>
      <c r="BP126" s="13">
        <f t="shared" si="7"/>
        <v>42.166666666666664</v>
      </c>
      <c r="BQ126" s="13">
        <f t="shared" si="8"/>
        <v>30.36</v>
      </c>
      <c r="BR126" s="13">
        <f t="shared" si="9"/>
        <v>32.380000000000003</v>
      </c>
      <c r="BS126" s="13">
        <f t="shared" si="10"/>
        <v>207.9</v>
      </c>
      <c r="BT126" s="13">
        <f t="shared" si="11"/>
        <v>102.6</v>
      </c>
      <c r="BU126" s="13">
        <f t="shared" si="12"/>
        <v>0</v>
      </c>
      <c r="BV126" s="6">
        <f>SUMIFS('SEGURO DE VIDA'!E:E, 'SEGURO DE VIDA'!D:D, H126, 'SEGURO DE VIDA'!G:G, E126)</f>
        <v>0</v>
      </c>
      <c r="BW126" s="6">
        <f>SUMIFS(TREINAMENTOS!E:E, TREINAMENTOS!D:D, H126, TREINAMENTOS!G:G, E126)</f>
        <v>0</v>
      </c>
      <c r="BX126" s="6">
        <f>SUMIFS(EXAMES!E:E, EXAMES!D:D, H126, EXAMES!G:G, E126)</f>
        <v>102.12</v>
      </c>
      <c r="BY126" s="25">
        <f t="shared" si="13"/>
        <v>770.52666666666676</v>
      </c>
      <c r="BZ126" s="1"/>
      <c r="CA126" s="1" t="s">
        <v>364</v>
      </c>
      <c r="CB126" s="13">
        <f t="shared" si="14"/>
        <v>0</v>
      </c>
      <c r="CC126" s="13">
        <f t="shared" si="15"/>
        <v>0</v>
      </c>
      <c r="CD126" s="13">
        <f>SUMIFS(ALIMENTAÇÃO!E:E, ALIMENTAÇÃO!D:D, H126, ALIMENTAÇÃO!G:G, E126)</f>
        <v>210</v>
      </c>
      <c r="CE126" s="6">
        <f>SUMIFS(TRANSPORTE!E:E, TRANSPORTE!D:D, H126, TRANSPORTE!G:G, E126)</f>
        <v>102.6</v>
      </c>
      <c r="CF126" s="6">
        <f>SUMIFS('PLANO DE SAÚDE'!E:E, 'PLANO DE SAÚDE'!D:D, H126, 'PLANO DE SAÚDE'!G:G, E126)</f>
        <v>0</v>
      </c>
      <c r="CG126" s="6">
        <f>SUMIFS('PLANO ODONTO'!E:E, 'PLANO ODONTO'!D:D, H126, 'PLANO ODONTO'!G:G, E126)</f>
        <v>0</v>
      </c>
      <c r="CH126" s="6">
        <f t="shared" si="16"/>
        <v>0</v>
      </c>
      <c r="CI126" s="6">
        <f t="shared" si="17"/>
        <v>0</v>
      </c>
      <c r="CJ126" s="6">
        <f t="shared" si="18"/>
        <v>0</v>
      </c>
      <c r="CK126" s="6"/>
      <c r="CL126" s="6"/>
      <c r="CM126" s="6">
        <f t="shared" si="19"/>
        <v>0</v>
      </c>
      <c r="CN126" s="1">
        <v>405.46</v>
      </c>
      <c r="CO126" s="1">
        <v>-32.46</v>
      </c>
      <c r="CP126" s="1">
        <v>373</v>
      </c>
      <c r="CQ126" s="1">
        <v>404.8</v>
      </c>
      <c r="CR126" s="1">
        <v>7.5</v>
      </c>
      <c r="CS126" s="1">
        <v>404.8</v>
      </c>
      <c r="CT126" s="1">
        <v>32.380000000000003</v>
      </c>
      <c r="CU126" s="1">
        <v>0</v>
      </c>
    </row>
    <row r="127" spans="1:99" ht="13.8" hidden="1">
      <c r="A127" s="34" t="str">
        <f ca="1">IFERROR(__xludf.DUMMYFUNCTION("""COMPUTED_VALUE"""),"JULIANA DA SILVA SILVEIRA")</f>
        <v>JULIANA DA SILVA SILVEIRA</v>
      </c>
      <c r="B127" s="34"/>
      <c r="C127" s="34" t="str">
        <f t="shared" ca="1" si="0"/>
        <v>OK</v>
      </c>
      <c r="D127" s="2">
        <f t="shared" si="1"/>
        <v>1514.1433333333332</v>
      </c>
      <c r="E127" s="34">
        <v>45809</v>
      </c>
      <c r="F127" s="1" t="s">
        <v>145</v>
      </c>
      <c r="G127" s="1">
        <v>3554</v>
      </c>
      <c r="H127" s="1" t="s">
        <v>365</v>
      </c>
      <c r="I127" s="1" t="s">
        <v>165</v>
      </c>
      <c r="J127" s="38">
        <v>45831</v>
      </c>
      <c r="K127" s="6">
        <v>750</v>
      </c>
      <c r="L127" s="1"/>
      <c r="M127" s="6">
        <v>200</v>
      </c>
      <c r="N127" s="6"/>
      <c r="O127" s="6">
        <v>0</v>
      </c>
      <c r="P127" s="6"/>
      <c r="Q127" s="6"/>
      <c r="R127" s="6"/>
      <c r="S127" s="6"/>
      <c r="T127" s="6"/>
      <c r="U127" s="6"/>
      <c r="V127" s="6"/>
      <c r="W127" s="6"/>
      <c r="X127" s="6"/>
      <c r="Y127" s="6">
        <v>0</v>
      </c>
      <c r="Z127" s="6"/>
      <c r="AA127" s="6"/>
      <c r="AB127" s="6"/>
      <c r="AC127" s="6"/>
      <c r="AD127" s="6">
        <v>0</v>
      </c>
      <c r="AE127" s="6"/>
      <c r="AF127" s="6">
        <v>0</v>
      </c>
      <c r="AG127" s="6"/>
      <c r="AH127" s="6"/>
      <c r="AI127" s="6"/>
      <c r="AJ127" s="6"/>
      <c r="AK127" s="6"/>
      <c r="AL127" s="6"/>
      <c r="AM127" s="6">
        <v>0.1</v>
      </c>
      <c r="AN127" s="8">
        <f t="shared" si="2"/>
        <v>200.1</v>
      </c>
      <c r="AO127" s="6"/>
      <c r="AP127" s="6">
        <v>-2.1</v>
      </c>
      <c r="AQ127" s="6">
        <v>0</v>
      </c>
      <c r="AR127" s="6"/>
      <c r="AS127" s="6"/>
      <c r="AT127" s="6">
        <v>0</v>
      </c>
      <c r="AU127" s="6"/>
      <c r="AV127" s="6">
        <v>0</v>
      </c>
      <c r="AW127" s="6"/>
      <c r="AX127" s="6"/>
      <c r="AY127" s="6"/>
      <c r="AZ127" s="6"/>
      <c r="BA127" s="6"/>
      <c r="BB127" s="6"/>
      <c r="BC127" s="6">
        <v>0</v>
      </c>
      <c r="BD127" s="6">
        <v>0</v>
      </c>
      <c r="BE127" s="6"/>
      <c r="BF127" s="6">
        <v>0</v>
      </c>
      <c r="BG127" s="6">
        <v>0</v>
      </c>
      <c r="BH127" s="6"/>
      <c r="BI127" s="6"/>
      <c r="BJ127" s="6"/>
      <c r="BK127" s="6"/>
      <c r="BL127" s="11">
        <f t="shared" si="3"/>
        <v>-2.1</v>
      </c>
      <c r="BM127" s="12">
        <f t="shared" si="4"/>
        <v>198</v>
      </c>
      <c r="BN127" s="13">
        <f t="shared" si="5"/>
        <v>62.5</v>
      </c>
      <c r="BO127" s="13">
        <f t="shared" si="6"/>
        <v>62.5</v>
      </c>
      <c r="BP127" s="13">
        <f t="shared" si="7"/>
        <v>20.833333333333332</v>
      </c>
      <c r="BQ127" s="13">
        <f t="shared" si="8"/>
        <v>0</v>
      </c>
      <c r="BR127" s="13">
        <f t="shared" si="9"/>
        <v>0</v>
      </c>
      <c r="BS127" s="13">
        <f t="shared" si="10"/>
        <v>417.9</v>
      </c>
      <c r="BT127" s="13">
        <f t="shared" si="11"/>
        <v>151.30000000000001</v>
      </c>
      <c r="BU127" s="13">
        <f t="shared" si="12"/>
        <v>0</v>
      </c>
      <c r="BV127" s="6">
        <f>SUMIFS('SEGURO DE VIDA'!E:E, 'SEGURO DE VIDA'!D:D, H127, 'SEGURO DE VIDA'!G:G, E127)</f>
        <v>0</v>
      </c>
      <c r="BW127" s="6">
        <f>SUMIFS(TREINAMENTOS!E:E, TREINAMENTOS!D:D, H127, TREINAMENTOS!G:G, E127)</f>
        <v>0</v>
      </c>
      <c r="BX127" s="6">
        <f>SUMIFS(EXAMES!E:E, EXAMES!D:D, H127, EXAMES!G:G, E127)</f>
        <v>599.01</v>
      </c>
      <c r="BY127" s="25">
        <f t="shared" si="13"/>
        <v>1314.0433333333333</v>
      </c>
      <c r="BZ127" s="1"/>
      <c r="CA127" s="1" t="s">
        <v>366</v>
      </c>
      <c r="CB127" s="13">
        <f t="shared" si="14"/>
        <v>0</v>
      </c>
      <c r="CC127" s="13">
        <f t="shared" si="15"/>
        <v>0</v>
      </c>
      <c r="CD127" s="13">
        <f>SUMIFS(ALIMENTAÇÃO!E:E, ALIMENTAÇÃO!D:D, H127, ALIMENTAÇÃO!G:G, E127)</f>
        <v>420</v>
      </c>
      <c r="CE127" s="6">
        <f>SUMIFS(TRANSPORTE!E:E, TRANSPORTE!D:D, H127, TRANSPORTE!G:G, E127)</f>
        <v>151.30000000000001</v>
      </c>
      <c r="CF127" s="6">
        <f>SUMIFS('PLANO DE SAÚDE'!E:E, 'PLANO DE SAÚDE'!D:D, H127, 'PLANO DE SAÚDE'!G:G, E127)</f>
        <v>0</v>
      </c>
      <c r="CG127" s="6">
        <f>SUMIFS('PLANO ODONTO'!E:E, 'PLANO ODONTO'!D:D, H127, 'PLANO ODONTO'!G:G, E127)</f>
        <v>0</v>
      </c>
      <c r="CH127" s="6">
        <f t="shared" si="16"/>
        <v>0</v>
      </c>
      <c r="CI127" s="6">
        <f t="shared" si="17"/>
        <v>0</v>
      </c>
      <c r="CJ127" s="6">
        <f t="shared" si="18"/>
        <v>0</v>
      </c>
      <c r="CK127" s="6"/>
      <c r="CL127" s="6"/>
      <c r="CM127" s="6">
        <f t="shared" si="19"/>
        <v>0</v>
      </c>
      <c r="CN127" s="1">
        <v>200.1</v>
      </c>
      <c r="CO127" s="1">
        <v>-2.1</v>
      </c>
      <c r="CP127" s="1">
        <v>198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</row>
    <row r="128" spans="1:99" ht="13.8" hidden="1">
      <c r="A128" s="34" t="str">
        <f ca="1">IFERROR(__xludf.DUMMYFUNCTION("""COMPUTED_VALUE"""),"KAIKE PENHA SOARES")</f>
        <v>KAIKE PENHA SOARES</v>
      </c>
      <c r="B128" s="34"/>
      <c r="C128" s="34" t="str">
        <f t="shared" ca="1" si="0"/>
        <v>OK</v>
      </c>
      <c r="D128" s="2">
        <f t="shared" si="1"/>
        <v>3367.57</v>
      </c>
      <c r="E128" s="34">
        <v>45809</v>
      </c>
      <c r="F128" s="1" t="s">
        <v>145</v>
      </c>
      <c r="G128" s="1">
        <v>292</v>
      </c>
      <c r="H128" s="1" t="s">
        <v>367</v>
      </c>
      <c r="I128" s="1" t="s">
        <v>151</v>
      </c>
      <c r="J128" s="38">
        <v>44270</v>
      </c>
      <c r="K128" s="6">
        <v>1800</v>
      </c>
      <c r="L128" s="1"/>
      <c r="M128" s="6">
        <v>1800</v>
      </c>
      <c r="N128" s="6"/>
      <c r="O128" s="6">
        <v>0</v>
      </c>
      <c r="P128" s="6"/>
      <c r="Q128" s="6"/>
      <c r="R128" s="6"/>
      <c r="S128" s="6"/>
      <c r="T128" s="6"/>
      <c r="U128" s="6"/>
      <c r="V128" s="6"/>
      <c r="W128" s="6"/>
      <c r="X128" s="6"/>
      <c r="Y128" s="6">
        <v>0</v>
      </c>
      <c r="Z128" s="6"/>
      <c r="AA128" s="6"/>
      <c r="AB128" s="6"/>
      <c r="AC128" s="6"/>
      <c r="AD128" s="6">
        <v>0</v>
      </c>
      <c r="AE128" s="6"/>
      <c r="AF128" s="6">
        <v>0</v>
      </c>
      <c r="AG128" s="6"/>
      <c r="AH128" s="6"/>
      <c r="AI128" s="6"/>
      <c r="AJ128" s="6"/>
      <c r="AK128" s="6"/>
      <c r="AL128" s="6"/>
      <c r="AM128" s="6">
        <v>0.46</v>
      </c>
      <c r="AN128" s="8">
        <f t="shared" si="2"/>
        <v>1800.46</v>
      </c>
      <c r="AO128" s="6"/>
      <c r="AP128" s="6">
        <v>-5.95</v>
      </c>
      <c r="AQ128" s="6">
        <v>-108</v>
      </c>
      <c r="AR128" s="6"/>
      <c r="AS128" s="6"/>
      <c r="AT128" s="6">
        <v>-0.27</v>
      </c>
      <c r="AU128" s="6"/>
      <c r="AV128" s="6">
        <v>0</v>
      </c>
      <c r="AW128" s="6"/>
      <c r="AX128" s="6"/>
      <c r="AY128" s="6"/>
      <c r="AZ128" s="6"/>
      <c r="BA128" s="6"/>
      <c r="BB128" s="6"/>
      <c r="BC128" s="6">
        <v>-2.0099999999999998</v>
      </c>
      <c r="BD128" s="6">
        <v>0</v>
      </c>
      <c r="BE128" s="6"/>
      <c r="BF128" s="6">
        <v>0</v>
      </c>
      <c r="BG128" s="6">
        <v>-139.22999999999999</v>
      </c>
      <c r="BH128" s="6"/>
      <c r="BI128" s="6"/>
      <c r="BJ128" s="6"/>
      <c r="BK128" s="6"/>
      <c r="BL128" s="11">
        <f t="shared" si="3"/>
        <v>-255.45999999999998</v>
      </c>
      <c r="BM128" s="12">
        <f t="shared" si="4"/>
        <v>1545</v>
      </c>
      <c r="BN128" s="13">
        <f t="shared" si="5"/>
        <v>150</v>
      </c>
      <c r="BO128" s="13">
        <f t="shared" si="6"/>
        <v>150</v>
      </c>
      <c r="BP128" s="13">
        <f t="shared" si="7"/>
        <v>50</v>
      </c>
      <c r="BQ128" s="13">
        <f t="shared" si="8"/>
        <v>139.22999999999999</v>
      </c>
      <c r="BR128" s="13">
        <f t="shared" si="9"/>
        <v>144</v>
      </c>
      <c r="BS128" s="13">
        <f t="shared" si="10"/>
        <v>589.04999999999995</v>
      </c>
      <c r="BT128" s="13">
        <f t="shared" si="11"/>
        <v>165.60000000000002</v>
      </c>
      <c r="BU128" s="13">
        <f t="shared" si="12"/>
        <v>118.39999999999999</v>
      </c>
      <c r="BV128" s="6">
        <f>SUMIFS('SEGURO DE VIDA'!E:E, 'SEGURO DE VIDA'!D:D, H128, 'SEGURO DE VIDA'!G:G, E128)</f>
        <v>13.71</v>
      </c>
      <c r="BW128" s="6">
        <f>SUMIFS(TREINAMENTOS!E:E, TREINAMENTOS!D:D, H128, TREINAMENTOS!G:G, E128)</f>
        <v>0</v>
      </c>
      <c r="BX128" s="6">
        <f>SUMIFS(EXAMES!E:E, EXAMES!D:D, H128, EXAMES!G:G, E128)</f>
        <v>47.12</v>
      </c>
      <c r="BY128" s="25">
        <f t="shared" si="13"/>
        <v>1567.1100000000001</v>
      </c>
      <c r="BZ128" s="1"/>
      <c r="CA128" s="1" t="s">
        <v>367</v>
      </c>
      <c r="CB128" s="13">
        <f t="shared" si="14"/>
        <v>118.39999999999999</v>
      </c>
      <c r="CC128" s="13">
        <f t="shared" si="15"/>
        <v>0</v>
      </c>
      <c r="CD128" s="13">
        <f>SUMIFS(ALIMENTAÇÃO!E:E, ALIMENTAÇÃO!D:D, H128, ALIMENTAÇÃO!G:G, E128)</f>
        <v>595</v>
      </c>
      <c r="CE128" s="6">
        <f>SUMIFS(TRANSPORTE!E:E, TRANSPORTE!D:D, H128, TRANSPORTE!G:G, E128)</f>
        <v>273.60000000000002</v>
      </c>
      <c r="CF128" s="6">
        <f>SUMIFS('PLANO DE SAÚDE'!E:E, 'PLANO DE SAÚDE'!D:D, H128, 'PLANO DE SAÚDE'!G:G, E128)</f>
        <v>120.41</v>
      </c>
      <c r="CG128" s="6">
        <f>SUMIFS('PLANO ODONTO'!E:E, 'PLANO ODONTO'!D:D, H128, 'PLANO ODONTO'!G:G, E128)</f>
        <v>0</v>
      </c>
      <c r="CH128" s="6">
        <f t="shared" si="16"/>
        <v>-2.0099999999999998</v>
      </c>
      <c r="CI128" s="6">
        <f t="shared" si="17"/>
        <v>0</v>
      </c>
      <c r="CJ128" s="6">
        <f t="shared" si="18"/>
        <v>0</v>
      </c>
      <c r="CK128" s="6"/>
      <c r="CL128" s="6"/>
      <c r="CM128" s="6">
        <f t="shared" si="19"/>
        <v>0</v>
      </c>
      <c r="CN128" s="6">
        <v>1800.46</v>
      </c>
      <c r="CO128" s="1">
        <v>-255.46</v>
      </c>
      <c r="CP128" s="6">
        <v>1545</v>
      </c>
      <c r="CQ128" s="6">
        <v>1800</v>
      </c>
      <c r="CR128" s="1">
        <v>7.7350000000000003</v>
      </c>
      <c r="CS128" s="6">
        <v>1800</v>
      </c>
      <c r="CT128" s="1">
        <v>144</v>
      </c>
      <c r="CU128" s="6">
        <v>1192.8</v>
      </c>
    </row>
    <row r="129" spans="1:99" ht="13.8" hidden="1">
      <c r="A129" s="34" t="str">
        <f ca="1">IFERROR(__xludf.DUMMYFUNCTION("""COMPUTED_VALUE"""),"KALEB PINHEIRO DA MATA")</f>
        <v>KALEB PINHEIRO DA MATA</v>
      </c>
      <c r="B129" s="34"/>
      <c r="C129" s="34" t="str">
        <f t="shared" ca="1" si="0"/>
        <v>OK</v>
      </c>
      <c r="D129" s="2">
        <f t="shared" si="1"/>
        <v>1169.0866666666666</v>
      </c>
      <c r="E129" s="34">
        <v>45809</v>
      </c>
      <c r="F129" s="1" t="s">
        <v>145</v>
      </c>
      <c r="G129" s="1">
        <v>3549</v>
      </c>
      <c r="H129" s="1" t="s">
        <v>368</v>
      </c>
      <c r="I129" s="1" t="s">
        <v>197</v>
      </c>
      <c r="J129" s="38">
        <v>45831</v>
      </c>
      <c r="K129" s="6">
        <v>1518</v>
      </c>
      <c r="L129" s="1"/>
      <c r="M129" s="6">
        <v>404.8</v>
      </c>
      <c r="N129" s="6"/>
      <c r="O129" s="6">
        <v>0</v>
      </c>
      <c r="P129" s="6"/>
      <c r="Q129" s="6"/>
      <c r="R129" s="6"/>
      <c r="S129" s="6"/>
      <c r="T129" s="6"/>
      <c r="U129" s="6"/>
      <c r="V129" s="6"/>
      <c r="W129" s="6"/>
      <c r="X129" s="6"/>
      <c r="Y129" s="6">
        <v>0</v>
      </c>
      <c r="Z129" s="6"/>
      <c r="AA129" s="6"/>
      <c r="AB129" s="6"/>
      <c r="AC129" s="6"/>
      <c r="AD129" s="6">
        <v>0</v>
      </c>
      <c r="AE129" s="6"/>
      <c r="AF129" s="6">
        <v>0</v>
      </c>
      <c r="AG129" s="6"/>
      <c r="AH129" s="6"/>
      <c r="AI129" s="6"/>
      <c r="AJ129" s="6"/>
      <c r="AK129" s="6"/>
      <c r="AL129" s="6"/>
      <c r="AM129" s="6">
        <v>0.95</v>
      </c>
      <c r="AN129" s="8">
        <f t="shared" si="2"/>
        <v>405.75</v>
      </c>
      <c r="AO129" s="6"/>
      <c r="AP129" s="6">
        <v>-2.1</v>
      </c>
      <c r="AQ129" s="6">
        <v>-24.29</v>
      </c>
      <c r="AR129" s="6"/>
      <c r="AS129" s="6"/>
      <c r="AT129" s="6">
        <v>0</v>
      </c>
      <c r="AU129" s="6"/>
      <c r="AV129" s="6">
        <v>0</v>
      </c>
      <c r="AW129" s="6"/>
      <c r="AX129" s="6"/>
      <c r="AY129" s="6"/>
      <c r="AZ129" s="6"/>
      <c r="BA129" s="6"/>
      <c r="BB129" s="6"/>
      <c r="BC129" s="6">
        <v>0</v>
      </c>
      <c r="BD129" s="6">
        <v>0</v>
      </c>
      <c r="BE129" s="6"/>
      <c r="BF129" s="6">
        <v>0</v>
      </c>
      <c r="BG129" s="6">
        <v>-30.36</v>
      </c>
      <c r="BH129" s="6"/>
      <c r="BI129" s="6"/>
      <c r="BJ129" s="6"/>
      <c r="BK129" s="6"/>
      <c r="BL129" s="11">
        <f t="shared" si="3"/>
        <v>-56.75</v>
      </c>
      <c r="BM129" s="12">
        <f t="shared" si="4"/>
        <v>349</v>
      </c>
      <c r="BN129" s="13">
        <f t="shared" si="5"/>
        <v>126.5</v>
      </c>
      <c r="BO129" s="13">
        <f t="shared" si="6"/>
        <v>126.5</v>
      </c>
      <c r="BP129" s="13">
        <f t="shared" si="7"/>
        <v>42.166666666666664</v>
      </c>
      <c r="BQ129" s="13">
        <f t="shared" si="8"/>
        <v>30.36</v>
      </c>
      <c r="BR129" s="13">
        <f t="shared" si="9"/>
        <v>32.380000000000003</v>
      </c>
      <c r="BS129" s="13">
        <f t="shared" si="10"/>
        <v>207.9</v>
      </c>
      <c r="BT129" s="13">
        <f t="shared" si="11"/>
        <v>95.41</v>
      </c>
      <c r="BU129" s="13">
        <f t="shared" si="12"/>
        <v>0</v>
      </c>
      <c r="BV129" s="6">
        <f>SUMIFS('SEGURO DE VIDA'!E:E, 'SEGURO DE VIDA'!D:D, H129, 'SEGURO DE VIDA'!G:G, E129)</f>
        <v>0</v>
      </c>
      <c r="BW129" s="6">
        <f>SUMIFS(TREINAMENTOS!E:E, TREINAMENTOS!D:D, H129, TREINAMENTOS!G:G, E129)</f>
        <v>0</v>
      </c>
      <c r="BX129" s="6">
        <f>SUMIFS(EXAMES!E:E, EXAMES!D:D, H129, EXAMES!G:G, E129)</f>
        <v>102.12</v>
      </c>
      <c r="BY129" s="25">
        <f t="shared" si="13"/>
        <v>763.3366666666667</v>
      </c>
      <c r="BZ129" s="1"/>
      <c r="CA129" s="1" t="s">
        <v>368</v>
      </c>
      <c r="CB129" s="13">
        <f t="shared" si="14"/>
        <v>0</v>
      </c>
      <c r="CC129" s="13">
        <f t="shared" si="15"/>
        <v>0</v>
      </c>
      <c r="CD129" s="13">
        <f>SUMIFS(ALIMENTAÇÃO!E:E, ALIMENTAÇÃO!D:D, H129, ALIMENTAÇÃO!G:G, E129)</f>
        <v>210</v>
      </c>
      <c r="CE129" s="6">
        <f>SUMIFS(TRANSPORTE!E:E, TRANSPORTE!D:D, H129, TRANSPORTE!G:G, E129)</f>
        <v>119.69999999999999</v>
      </c>
      <c r="CF129" s="6">
        <f>SUMIFS('PLANO DE SAÚDE'!E:E, 'PLANO DE SAÚDE'!D:D, H129, 'PLANO DE SAÚDE'!G:G, E129)</f>
        <v>0</v>
      </c>
      <c r="CG129" s="6">
        <f>SUMIFS('PLANO ODONTO'!E:E, 'PLANO ODONTO'!D:D, H129, 'PLANO ODONTO'!G:G, E129)</f>
        <v>0</v>
      </c>
      <c r="CH129" s="6">
        <f t="shared" si="16"/>
        <v>0</v>
      </c>
      <c r="CI129" s="6">
        <f t="shared" si="17"/>
        <v>0</v>
      </c>
      <c r="CJ129" s="6">
        <f t="shared" si="18"/>
        <v>0</v>
      </c>
      <c r="CK129" s="6"/>
      <c r="CL129" s="6"/>
      <c r="CM129" s="6">
        <f t="shared" si="19"/>
        <v>0</v>
      </c>
      <c r="CN129" s="1">
        <v>405.75</v>
      </c>
      <c r="CO129" s="1">
        <v>-56.75</v>
      </c>
      <c r="CP129" s="1">
        <v>349</v>
      </c>
      <c r="CQ129" s="1">
        <v>404.8</v>
      </c>
      <c r="CR129" s="1">
        <v>7.5</v>
      </c>
      <c r="CS129" s="1">
        <v>404.8</v>
      </c>
      <c r="CT129" s="1">
        <v>32.380000000000003</v>
      </c>
      <c r="CU129" s="1">
        <v>0</v>
      </c>
    </row>
    <row r="130" spans="1:99" ht="13.8" hidden="1">
      <c r="A130" s="34" t="str">
        <f ca="1">IFERROR(__xludf.DUMMYFUNCTION("""COMPUTED_VALUE"""),"KANANDA SOARES DA CRUZ MORALES")</f>
        <v>KANANDA SOARES DA CRUZ MORALES</v>
      </c>
      <c r="B130" s="34"/>
      <c r="C130" s="34" t="str">
        <f t="shared" ca="1" si="0"/>
        <v>OK</v>
      </c>
      <c r="D130" s="2">
        <f t="shared" si="1"/>
        <v>3425.044055555556</v>
      </c>
      <c r="E130" s="34">
        <v>45809</v>
      </c>
      <c r="F130" s="1" t="s">
        <v>145</v>
      </c>
      <c r="G130" s="1">
        <v>3528</v>
      </c>
      <c r="H130" s="1" t="s">
        <v>369</v>
      </c>
      <c r="I130" s="1" t="s">
        <v>370</v>
      </c>
      <c r="J130" s="38">
        <v>45782</v>
      </c>
      <c r="K130" s="6">
        <v>1700</v>
      </c>
      <c r="L130" s="1"/>
      <c r="M130" s="6">
        <v>1700</v>
      </c>
      <c r="N130" s="6"/>
      <c r="O130" s="6">
        <v>0</v>
      </c>
      <c r="P130" s="6"/>
      <c r="Q130" s="6"/>
      <c r="R130" s="6"/>
      <c r="S130" s="6"/>
      <c r="T130" s="6"/>
      <c r="U130" s="6"/>
      <c r="V130" s="6"/>
      <c r="W130" s="6"/>
      <c r="X130" s="6"/>
      <c r="Y130" s="6">
        <v>0</v>
      </c>
      <c r="Z130" s="6"/>
      <c r="AA130" s="6"/>
      <c r="AB130" s="6"/>
      <c r="AC130" s="6"/>
      <c r="AD130" s="6">
        <v>0</v>
      </c>
      <c r="AE130" s="6"/>
      <c r="AF130" s="6">
        <v>0</v>
      </c>
      <c r="AG130" s="6"/>
      <c r="AH130" s="6"/>
      <c r="AI130" s="6"/>
      <c r="AJ130" s="6"/>
      <c r="AK130" s="6"/>
      <c r="AL130" s="6"/>
      <c r="AM130" s="6">
        <v>0.31</v>
      </c>
      <c r="AN130" s="8">
        <f t="shared" si="2"/>
        <v>1700.31</v>
      </c>
      <c r="AO130" s="6"/>
      <c r="AP130" s="6">
        <v>-6.65</v>
      </c>
      <c r="AQ130" s="6">
        <v>0</v>
      </c>
      <c r="AR130" s="6"/>
      <c r="AS130" s="6"/>
      <c r="AT130" s="6">
        <v>-0.42</v>
      </c>
      <c r="AU130" s="6"/>
      <c r="AV130" s="6">
        <v>-14</v>
      </c>
      <c r="AW130" s="6"/>
      <c r="AX130" s="6"/>
      <c r="AY130" s="6"/>
      <c r="AZ130" s="6"/>
      <c r="BA130" s="6"/>
      <c r="BB130" s="6"/>
      <c r="BC130" s="6">
        <v>-2.0099999999999998</v>
      </c>
      <c r="BD130" s="6">
        <v>0</v>
      </c>
      <c r="BE130" s="6"/>
      <c r="BF130" s="6">
        <v>0</v>
      </c>
      <c r="BG130" s="6">
        <v>-130.22999999999999</v>
      </c>
      <c r="BH130" s="6"/>
      <c r="BI130" s="6"/>
      <c r="BJ130" s="6"/>
      <c r="BK130" s="6"/>
      <c r="BL130" s="11">
        <f t="shared" si="3"/>
        <v>-153.31</v>
      </c>
      <c r="BM130" s="12">
        <f t="shared" si="4"/>
        <v>1547</v>
      </c>
      <c r="BN130" s="13">
        <f t="shared" si="5"/>
        <v>141.66666666666666</v>
      </c>
      <c r="BO130" s="13">
        <f t="shared" si="6"/>
        <v>141.66666666666666</v>
      </c>
      <c r="BP130" s="13">
        <f t="shared" si="7"/>
        <v>47.222222222222221</v>
      </c>
      <c r="BQ130" s="13">
        <f t="shared" si="8"/>
        <v>130.2285</v>
      </c>
      <c r="BR130" s="13">
        <f t="shared" si="9"/>
        <v>136</v>
      </c>
      <c r="BS130" s="13">
        <f t="shared" si="10"/>
        <v>658.35</v>
      </c>
      <c r="BT130" s="13">
        <f t="shared" si="11"/>
        <v>324.89999999999998</v>
      </c>
      <c r="BU130" s="13">
        <f t="shared" si="12"/>
        <v>130.98999999999998</v>
      </c>
      <c r="BV130" s="6">
        <f>SUMIFS('SEGURO DE VIDA'!E:E, 'SEGURO DE VIDA'!D:D, H130, 'SEGURO DE VIDA'!G:G, E130)</f>
        <v>13.71</v>
      </c>
      <c r="BW130" s="6">
        <f>SUMIFS(TREINAMENTOS!E:E, TREINAMENTOS!D:D, H130, TREINAMENTOS!G:G, E130)</f>
        <v>0</v>
      </c>
      <c r="BX130" s="6">
        <f>SUMIFS(EXAMES!E:E, EXAMES!D:D, H130, EXAMES!G:G, E130)</f>
        <v>0</v>
      </c>
      <c r="BY130" s="25">
        <f t="shared" si="13"/>
        <v>1724.7340555555559</v>
      </c>
      <c r="BZ130" s="1"/>
      <c r="CA130" s="1" t="s">
        <v>371</v>
      </c>
      <c r="CB130" s="13">
        <f t="shared" si="14"/>
        <v>118.39999999999999</v>
      </c>
      <c r="CC130" s="13">
        <f t="shared" si="15"/>
        <v>12.59</v>
      </c>
      <c r="CD130" s="13">
        <f>SUMIFS(ALIMENTAÇÃO!E:E, ALIMENTAÇÃO!D:D, H130, ALIMENTAÇÃO!G:G, E130)</f>
        <v>665</v>
      </c>
      <c r="CE130" s="6">
        <f>SUMIFS(TRANSPORTE!E:E, TRANSPORTE!D:D, H130, TRANSPORTE!G:G, E130)</f>
        <v>324.89999999999998</v>
      </c>
      <c r="CF130" s="6">
        <f>SUMIFS('PLANO DE SAÚDE'!E:E, 'PLANO DE SAÚDE'!D:D, H130, 'PLANO DE SAÚDE'!G:G, E130)</f>
        <v>120.41</v>
      </c>
      <c r="CG130" s="6">
        <f>SUMIFS('PLANO ODONTO'!E:E, 'PLANO ODONTO'!D:D, H130, 'PLANO ODONTO'!G:G, E130)</f>
        <v>26.59</v>
      </c>
      <c r="CH130" s="6">
        <f t="shared" si="16"/>
        <v>-2.0099999999999998</v>
      </c>
      <c r="CI130" s="6">
        <f t="shared" si="17"/>
        <v>0</v>
      </c>
      <c r="CJ130" s="6">
        <f t="shared" si="18"/>
        <v>0</v>
      </c>
      <c r="CK130" s="6"/>
      <c r="CL130" s="6"/>
      <c r="CM130" s="6">
        <f t="shared" si="19"/>
        <v>-14</v>
      </c>
      <c r="CN130" s="6">
        <v>1700.31</v>
      </c>
      <c r="CO130" s="1">
        <v>-153.31</v>
      </c>
      <c r="CP130" s="6">
        <v>1547</v>
      </c>
      <c r="CQ130" s="6">
        <v>1700</v>
      </c>
      <c r="CR130" s="1">
        <v>7.6604999999999999</v>
      </c>
      <c r="CS130" s="6">
        <v>1700</v>
      </c>
      <c r="CT130" s="1">
        <v>136</v>
      </c>
      <c r="CU130" s="6">
        <v>1092.8</v>
      </c>
    </row>
    <row r="131" spans="1:99" ht="13.8" hidden="1">
      <c r="A131" s="34" t="str">
        <f ca="1">IFERROR(__xludf.DUMMYFUNCTION("""COMPUTED_VALUE"""),"LARA FERREIRA DA CONCEIÇÃO")</f>
        <v>LARA FERREIRA DA CONCEIÇÃO</v>
      </c>
      <c r="B131" s="34"/>
      <c r="C131" s="34" t="str">
        <f t="shared" ca="1" si="0"/>
        <v>OK</v>
      </c>
      <c r="D131" s="2">
        <f t="shared" si="1"/>
        <v>3094.5662086166667</v>
      </c>
      <c r="E131" s="34">
        <v>45809</v>
      </c>
      <c r="F131" s="1" t="s">
        <v>145</v>
      </c>
      <c r="G131" s="1">
        <v>3450</v>
      </c>
      <c r="H131" s="1" t="s">
        <v>372</v>
      </c>
      <c r="I131" s="1" t="s">
        <v>373</v>
      </c>
      <c r="J131" s="38">
        <v>45495</v>
      </c>
      <c r="K131" s="6">
        <v>1518</v>
      </c>
      <c r="L131" s="1" t="s">
        <v>184</v>
      </c>
      <c r="M131" s="6">
        <v>1518</v>
      </c>
      <c r="N131" s="6"/>
      <c r="O131" s="6">
        <v>9.8699999999999992</v>
      </c>
      <c r="P131" s="6"/>
      <c r="Q131" s="6"/>
      <c r="R131" s="6"/>
      <c r="S131" s="6"/>
      <c r="T131" s="6"/>
      <c r="U131" s="6"/>
      <c r="V131" s="6"/>
      <c r="W131" s="6"/>
      <c r="X131" s="6"/>
      <c r="Y131" s="6">
        <v>0</v>
      </c>
      <c r="Z131" s="6"/>
      <c r="AA131" s="6"/>
      <c r="AB131" s="6"/>
      <c r="AC131" s="6"/>
      <c r="AD131" s="6">
        <v>85.77</v>
      </c>
      <c r="AE131" s="6"/>
      <c r="AF131" s="6">
        <v>23.91</v>
      </c>
      <c r="AG131" s="6"/>
      <c r="AH131" s="6"/>
      <c r="AI131" s="6"/>
      <c r="AJ131" s="6"/>
      <c r="AK131" s="6"/>
      <c r="AL131" s="6"/>
      <c r="AM131" s="6">
        <v>0.37</v>
      </c>
      <c r="AN131" s="8">
        <f t="shared" si="2"/>
        <v>1637.9199999999998</v>
      </c>
      <c r="AO131" s="6"/>
      <c r="AP131" s="6">
        <v>-6.65</v>
      </c>
      <c r="AQ131" s="6">
        <v>-91.08</v>
      </c>
      <c r="AR131" s="6"/>
      <c r="AS131" s="6"/>
      <c r="AT131" s="6">
        <v>-0.59</v>
      </c>
      <c r="AU131" s="6"/>
      <c r="AV131" s="6">
        <v>0</v>
      </c>
      <c r="AW131" s="6"/>
      <c r="AX131" s="6"/>
      <c r="AY131" s="6"/>
      <c r="AZ131" s="6"/>
      <c r="BA131" s="6"/>
      <c r="BB131" s="6"/>
      <c r="BC131" s="6">
        <v>0</v>
      </c>
      <c r="BD131" s="6">
        <v>0</v>
      </c>
      <c r="BE131" s="6"/>
      <c r="BF131" s="6">
        <v>0</v>
      </c>
      <c r="BG131" s="6">
        <v>-124.6</v>
      </c>
      <c r="BH131" s="6"/>
      <c r="BI131" s="6"/>
      <c r="BJ131" s="6"/>
      <c r="BK131" s="6"/>
      <c r="BL131" s="11">
        <f t="shared" si="3"/>
        <v>-222.92000000000002</v>
      </c>
      <c r="BM131" s="12">
        <f t="shared" si="4"/>
        <v>1414.9999999999998</v>
      </c>
      <c r="BN131" s="13">
        <f t="shared" si="5"/>
        <v>126.5</v>
      </c>
      <c r="BO131" s="13">
        <f t="shared" si="6"/>
        <v>126.5</v>
      </c>
      <c r="BP131" s="13">
        <f t="shared" si="7"/>
        <v>42.166666666666664</v>
      </c>
      <c r="BQ131" s="13">
        <f t="shared" si="8"/>
        <v>124.59954195</v>
      </c>
      <c r="BR131" s="13">
        <f t="shared" si="9"/>
        <v>131</v>
      </c>
      <c r="BS131" s="13">
        <f t="shared" si="10"/>
        <v>658.35</v>
      </c>
      <c r="BT131" s="13">
        <f t="shared" si="11"/>
        <v>233.82</v>
      </c>
      <c r="BU131" s="13">
        <f t="shared" si="12"/>
        <v>0</v>
      </c>
      <c r="BV131" s="6">
        <f>SUMIFS('SEGURO DE VIDA'!E:E, 'SEGURO DE VIDA'!D:D, H131, 'SEGURO DE VIDA'!G:G, E131)</f>
        <v>13.71</v>
      </c>
      <c r="BW131" s="6">
        <f>SUMIFS(TREINAMENTOS!E:E, TREINAMENTOS!D:D, H131, TREINAMENTOS!G:G, E131)</f>
        <v>0</v>
      </c>
      <c r="BX131" s="6">
        <f>SUMIFS(EXAMES!E:E, EXAMES!D:D, H131, EXAMES!G:G, E131)</f>
        <v>0</v>
      </c>
      <c r="BY131" s="25">
        <f t="shared" si="13"/>
        <v>1456.6462086166669</v>
      </c>
      <c r="BZ131" s="1"/>
      <c r="CA131" s="1" t="s">
        <v>374</v>
      </c>
      <c r="CB131" s="13">
        <f t="shared" si="14"/>
        <v>0</v>
      </c>
      <c r="CC131" s="13">
        <f t="shared" si="15"/>
        <v>0</v>
      </c>
      <c r="CD131" s="13">
        <f>SUMIFS(ALIMENTAÇÃO!E:E, ALIMENTAÇÃO!D:D, H131, ALIMENTAÇÃO!G:G, E131)</f>
        <v>665</v>
      </c>
      <c r="CE131" s="6">
        <f>SUMIFS(TRANSPORTE!E:E, TRANSPORTE!D:D, H131, TRANSPORTE!G:G, E131)</f>
        <v>324.89999999999998</v>
      </c>
      <c r="CF131" s="6">
        <f>SUMIFS('PLANO DE SAÚDE'!E:E, 'PLANO DE SAÚDE'!D:D, H131, 'PLANO DE SAÚDE'!G:G, E131)</f>
        <v>0</v>
      </c>
      <c r="CG131" s="6">
        <f>SUMIFS('PLANO ODONTO'!E:E, 'PLANO ODONTO'!D:D, H131, 'PLANO ODONTO'!G:G, E131)</f>
        <v>0</v>
      </c>
      <c r="CH131" s="6">
        <f t="shared" si="16"/>
        <v>0</v>
      </c>
      <c r="CI131" s="6">
        <f t="shared" si="17"/>
        <v>0</v>
      </c>
      <c r="CJ131" s="6">
        <f t="shared" si="18"/>
        <v>0</v>
      </c>
      <c r="CK131" s="6"/>
      <c r="CL131" s="6"/>
      <c r="CM131" s="6">
        <f t="shared" si="19"/>
        <v>0</v>
      </c>
      <c r="CN131" s="6">
        <v>1637.92</v>
      </c>
      <c r="CO131" s="1">
        <v>-222.92</v>
      </c>
      <c r="CP131" s="6">
        <v>1415</v>
      </c>
      <c r="CQ131" s="6">
        <v>1637.55</v>
      </c>
      <c r="CR131" s="1">
        <v>7.6089000000000002</v>
      </c>
      <c r="CS131" s="6">
        <v>1637.55</v>
      </c>
      <c r="CT131" s="1">
        <v>131</v>
      </c>
      <c r="CU131" s="6">
        <v>1030.3499999999999</v>
      </c>
    </row>
    <row r="132" spans="1:99" ht="13.8" hidden="1">
      <c r="A132" s="34" t="str">
        <f ca="1">IFERROR(__xludf.DUMMYFUNCTION("""COMPUTED_VALUE"""),"LARISSA CRISTINNA SILVA DA COSTA")</f>
        <v>LARISSA CRISTINNA SILVA DA COSTA</v>
      </c>
      <c r="B132" s="34"/>
      <c r="C132" s="34" t="str">
        <f t="shared" ca="1" si="0"/>
        <v>OK</v>
      </c>
      <c r="D132" s="2">
        <f t="shared" si="1"/>
        <v>4183.28939601</v>
      </c>
      <c r="E132" s="34">
        <v>45809</v>
      </c>
      <c r="F132" s="1" t="s">
        <v>145</v>
      </c>
      <c r="G132" s="1">
        <v>3466</v>
      </c>
      <c r="H132" s="1" t="s">
        <v>375</v>
      </c>
      <c r="I132" s="1" t="s">
        <v>376</v>
      </c>
      <c r="J132" s="38">
        <v>45537</v>
      </c>
      <c r="K132" s="6">
        <v>1800</v>
      </c>
      <c r="L132" s="1"/>
      <c r="M132" s="6">
        <v>1800</v>
      </c>
      <c r="N132" s="6"/>
      <c r="O132" s="6">
        <v>11.34</v>
      </c>
      <c r="P132" s="6">
        <v>0</v>
      </c>
      <c r="Q132" s="6"/>
      <c r="R132" s="6"/>
      <c r="S132" s="6"/>
      <c r="T132" s="6"/>
      <c r="U132" s="6"/>
      <c r="V132" s="6"/>
      <c r="W132" s="6"/>
      <c r="X132" s="6"/>
      <c r="Y132" s="6">
        <v>0</v>
      </c>
      <c r="Z132" s="6">
        <v>0</v>
      </c>
      <c r="AA132" s="6"/>
      <c r="AB132" s="6">
        <v>0</v>
      </c>
      <c r="AC132" s="6"/>
      <c r="AD132" s="6">
        <v>110.03</v>
      </c>
      <c r="AE132" s="6"/>
      <c r="AF132" s="6">
        <v>30.34</v>
      </c>
      <c r="AG132" s="6"/>
      <c r="AH132" s="6"/>
      <c r="AI132" s="6"/>
      <c r="AJ132" s="6"/>
      <c r="AK132" s="6"/>
      <c r="AL132" s="6"/>
      <c r="AM132" s="6">
        <v>0.85</v>
      </c>
      <c r="AN132" s="8">
        <f t="shared" si="2"/>
        <v>1952.5599999999997</v>
      </c>
      <c r="AO132" s="6"/>
      <c r="AP132" s="6">
        <v>-6.3</v>
      </c>
      <c r="AQ132" s="6">
        <v>-108</v>
      </c>
      <c r="AR132" s="6"/>
      <c r="AS132" s="6"/>
      <c r="AT132" s="6">
        <v>-0.37</v>
      </c>
      <c r="AU132" s="6"/>
      <c r="AV132" s="6">
        <v>0</v>
      </c>
      <c r="AW132" s="6"/>
      <c r="AX132" s="6"/>
      <c r="AY132" s="6"/>
      <c r="AZ132" s="6"/>
      <c r="BA132" s="6"/>
      <c r="BB132" s="6"/>
      <c r="BC132" s="6">
        <v>-2.0099999999999998</v>
      </c>
      <c r="BD132" s="6"/>
      <c r="BE132" s="6"/>
      <c r="BF132" s="6"/>
      <c r="BG132" s="6">
        <v>-152.88</v>
      </c>
      <c r="BH132" s="6">
        <v>0</v>
      </c>
      <c r="BI132" s="6"/>
      <c r="BJ132" s="6"/>
      <c r="BK132" s="6"/>
      <c r="BL132" s="11">
        <f t="shared" si="3"/>
        <v>-269.56</v>
      </c>
      <c r="BM132" s="12">
        <f t="shared" si="4"/>
        <v>1682.9999999999998</v>
      </c>
      <c r="BN132" s="13">
        <f t="shared" si="5"/>
        <v>150</v>
      </c>
      <c r="BO132" s="13">
        <f t="shared" si="6"/>
        <v>150</v>
      </c>
      <c r="BP132" s="13">
        <f t="shared" si="7"/>
        <v>50</v>
      </c>
      <c r="BQ132" s="13">
        <f t="shared" si="8"/>
        <v>152.87939600999999</v>
      </c>
      <c r="BR132" s="13">
        <f t="shared" si="9"/>
        <v>156.13</v>
      </c>
      <c r="BS132" s="13">
        <f t="shared" si="10"/>
        <v>623.70000000000005</v>
      </c>
      <c r="BT132" s="13">
        <f t="shared" si="11"/>
        <v>216.89999999999998</v>
      </c>
      <c r="BU132" s="13">
        <f t="shared" si="12"/>
        <v>118.39999999999999</v>
      </c>
      <c r="BV132" s="6">
        <f>SUMIFS('SEGURO DE VIDA'!E:E, 'SEGURO DE VIDA'!D:D, H132, 'SEGURO DE VIDA'!G:G, E132)</f>
        <v>13.71</v>
      </c>
      <c r="BW132" s="6">
        <f>SUMIFS(TREINAMENTOS!E:E, TREINAMENTOS!D:D, H132, TREINAMENTOS!G:G, E132)</f>
        <v>0</v>
      </c>
      <c r="BX132" s="6">
        <f>SUMIFS(EXAMES!E:E, EXAMES!D:D, H132, EXAMES!G:G, E132)</f>
        <v>599.01</v>
      </c>
      <c r="BY132" s="25">
        <f t="shared" si="13"/>
        <v>2230.7293960100005</v>
      </c>
      <c r="BZ132" s="1"/>
      <c r="CA132" s="1" t="s">
        <v>377</v>
      </c>
      <c r="CB132" s="13">
        <f t="shared" si="14"/>
        <v>118.39999999999999</v>
      </c>
      <c r="CC132" s="13">
        <f t="shared" si="15"/>
        <v>0</v>
      </c>
      <c r="CD132" s="13">
        <f>SUMIFS(ALIMENTAÇÃO!E:E, ALIMENTAÇÃO!D:D, H132, ALIMENTAÇÃO!G:G, E132)</f>
        <v>630</v>
      </c>
      <c r="CE132" s="6">
        <f>SUMIFS(TRANSPORTE!E:E, TRANSPORTE!D:D, H132, TRANSPORTE!G:G, E132)</f>
        <v>324.89999999999998</v>
      </c>
      <c r="CF132" s="6">
        <f>SUMIFS('PLANO DE SAÚDE'!E:E, 'PLANO DE SAÚDE'!D:D, H132, 'PLANO DE SAÚDE'!G:G, E132)</f>
        <v>120.41</v>
      </c>
      <c r="CG132" s="6">
        <f>SUMIFS('PLANO ODONTO'!E:E, 'PLANO ODONTO'!D:D, H132, 'PLANO ODONTO'!G:G, E132)</f>
        <v>0</v>
      </c>
      <c r="CH132" s="6">
        <f t="shared" si="16"/>
        <v>-2.0099999999999998</v>
      </c>
      <c r="CI132" s="6">
        <f t="shared" si="17"/>
        <v>0</v>
      </c>
      <c r="CJ132" s="6">
        <f t="shared" si="18"/>
        <v>0</v>
      </c>
      <c r="CK132" s="6"/>
      <c r="CL132" s="6"/>
      <c r="CM132" s="6">
        <f t="shared" si="19"/>
        <v>0</v>
      </c>
      <c r="CN132" s="6">
        <v>1952.56</v>
      </c>
      <c r="CO132" s="1">
        <v>-269.56</v>
      </c>
      <c r="CP132" s="6">
        <v>1683</v>
      </c>
      <c r="CQ132" s="6">
        <v>1951.71</v>
      </c>
      <c r="CR132" s="1">
        <v>7.8331</v>
      </c>
      <c r="CS132" s="6">
        <v>1951.71</v>
      </c>
      <c r="CT132" s="1">
        <v>156.13</v>
      </c>
      <c r="CU132" s="6">
        <v>1344.51</v>
      </c>
    </row>
    <row r="133" spans="1:99" ht="13.8" hidden="1">
      <c r="A133" s="34" t="str">
        <f ca="1">IFERROR(__xludf.DUMMYFUNCTION("""COMPUTED_VALUE"""),"LARISSA LIMA DE MOURA")</f>
        <v>LARISSA LIMA DE MOURA</v>
      </c>
      <c r="B133" s="34"/>
      <c r="C133" s="34" t="str">
        <f t="shared" ca="1" si="0"/>
        <v>OK</v>
      </c>
      <c r="D133" s="2">
        <f t="shared" si="1"/>
        <v>3557.6040555555555</v>
      </c>
      <c r="E133" s="34">
        <v>45809</v>
      </c>
      <c r="F133" s="1" t="s">
        <v>145</v>
      </c>
      <c r="G133" s="1">
        <v>3451</v>
      </c>
      <c r="H133" s="1" t="s">
        <v>378</v>
      </c>
      <c r="I133" s="1" t="s">
        <v>177</v>
      </c>
      <c r="J133" s="38">
        <v>45495</v>
      </c>
      <c r="K133" s="6">
        <v>1700</v>
      </c>
      <c r="L133" s="1"/>
      <c r="M133" s="6">
        <v>1700</v>
      </c>
      <c r="N133" s="6"/>
      <c r="O133" s="6">
        <v>0</v>
      </c>
      <c r="P133" s="6">
        <v>0</v>
      </c>
      <c r="Q133" s="6"/>
      <c r="R133" s="6"/>
      <c r="S133" s="6"/>
      <c r="T133" s="6"/>
      <c r="U133" s="6"/>
      <c r="V133" s="6"/>
      <c r="W133" s="6"/>
      <c r="X133" s="6"/>
      <c r="Y133" s="6">
        <v>200</v>
      </c>
      <c r="Z133" s="6">
        <v>0</v>
      </c>
      <c r="AA133" s="6"/>
      <c r="AB133" s="6">
        <v>0</v>
      </c>
      <c r="AC133" s="6"/>
      <c r="AD133" s="6">
        <v>0</v>
      </c>
      <c r="AE133" s="6"/>
      <c r="AF133" s="6">
        <v>0</v>
      </c>
      <c r="AG133" s="6"/>
      <c r="AH133" s="6"/>
      <c r="AI133" s="6"/>
      <c r="AJ133" s="6"/>
      <c r="AK133" s="6"/>
      <c r="AL133" s="6"/>
      <c r="AM133" s="6">
        <v>0.34</v>
      </c>
      <c r="AN133" s="8">
        <f t="shared" si="2"/>
        <v>1900.34</v>
      </c>
      <c r="AO133" s="6"/>
      <c r="AP133" s="6">
        <v>-6.65</v>
      </c>
      <c r="AQ133" s="6">
        <v>-102</v>
      </c>
      <c r="AR133" s="6"/>
      <c r="AS133" s="6"/>
      <c r="AT133" s="6">
        <v>-0.45</v>
      </c>
      <c r="AU133" s="6"/>
      <c r="AV133" s="6">
        <v>0</v>
      </c>
      <c r="AW133" s="6"/>
      <c r="AX133" s="6"/>
      <c r="AY133" s="6"/>
      <c r="AZ133" s="6"/>
      <c r="BA133" s="6"/>
      <c r="BB133" s="6"/>
      <c r="BC133" s="6">
        <v>-2.0099999999999998</v>
      </c>
      <c r="BD133" s="6"/>
      <c r="BE133" s="6"/>
      <c r="BF133" s="6"/>
      <c r="BG133" s="6">
        <v>-130.22999999999999</v>
      </c>
      <c r="BH133" s="6">
        <v>0</v>
      </c>
      <c r="BI133" s="6"/>
      <c r="BJ133" s="6"/>
      <c r="BK133" s="6"/>
      <c r="BL133" s="11">
        <f t="shared" si="3"/>
        <v>-241.34</v>
      </c>
      <c r="BM133" s="12">
        <f t="shared" si="4"/>
        <v>1659</v>
      </c>
      <c r="BN133" s="13">
        <f t="shared" si="5"/>
        <v>141.66666666666666</v>
      </c>
      <c r="BO133" s="13">
        <f t="shared" si="6"/>
        <v>141.66666666666666</v>
      </c>
      <c r="BP133" s="13">
        <f t="shared" si="7"/>
        <v>47.222222222222221</v>
      </c>
      <c r="BQ133" s="13">
        <f t="shared" si="8"/>
        <v>130.2285</v>
      </c>
      <c r="BR133" s="13">
        <f t="shared" si="9"/>
        <v>136</v>
      </c>
      <c r="BS133" s="13">
        <f t="shared" si="10"/>
        <v>658.35</v>
      </c>
      <c r="BT133" s="13">
        <f t="shared" si="11"/>
        <v>222.89999999999998</v>
      </c>
      <c r="BU133" s="13">
        <f t="shared" si="12"/>
        <v>118.39999999999999</v>
      </c>
      <c r="BV133" s="6">
        <f>SUMIFS('SEGURO DE VIDA'!E:E, 'SEGURO DE VIDA'!D:D, H133, 'SEGURO DE VIDA'!G:G, E133)</f>
        <v>13.71</v>
      </c>
      <c r="BW133" s="6">
        <f>SUMIFS(TREINAMENTOS!E:E, TREINAMENTOS!D:D, H133, TREINAMENTOS!G:G, E133)</f>
        <v>0</v>
      </c>
      <c r="BX133" s="6">
        <f>SUMIFS(EXAMES!E:E, EXAMES!D:D, H133, EXAMES!G:G, E133)</f>
        <v>47.12</v>
      </c>
      <c r="BY133" s="25">
        <f t="shared" si="13"/>
        <v>1657.2640555555558</v>
      </c>
      <c r="BZ133" s="1"/>
      <c r="CA133" s="1" t="s">
        <v>378</v>
      </c>
      <c r="CB133" s="13">
        <f t="shared" si="14"/>
        <v>118.39999999999999</v>
      </c>
      <c r="CC133" s="13">
        <f t="shared" si="15"/>
        <v>0</v>
      </c>
      <c r="CD133" s="13">
        <f>SUMIFS(ALIMENTAÇÃO!E:E, ALIMENTAÇÃO!D:D, H133, ALIMENTAÇÃO!G:G, E133)</f>
        <v>665</v>
      </c>
      <c r="CE133" s="6">
        <f>SUMIFS(TRANSPORTE!E:E, TRANSPORTE!D:D, H133, TRANSPORTE!G:G, E133)</f>
        <v>324.89999999999998</v>
      </c>
      <c r="CF133" s="6">
        <f>SUMIFS('PLANO DE SAÚDE'!E:E, 'PLANO DE SAÚDE'!D:D, H133, 'PLANO DE SAÚDE'!G:G, E133)</f>
        <v>120.41</v>
      </c>
      <c r="CG133" s="6">
        <f>SUMIFS('PLANO ODONTO'!E:E, 'PLANO ODONTO'!D:D, H133, 'PLANO ODONTO'!G:G, E133)</f>
        <v>0</v>
      </c>
      <c r="CH133" s="6">
        <f t="shared" si="16"/>
        <v>-2.0099999999999998</v>
      </c>
      <c r="CI133" s="6">
        <f t="shared" si="17"/>
        <v>0</v>
      </c>
      <c r="CJ133" s="6">
        <f t="shared" si="18"/>
        <v>0</v>
      </c>
      <c r="CK133" s="6"/>
      <c r="CL133" s="6"/>
      <c r="CM133" s="6">
        <f t="shared" si="19"/>
        <v>0</v>
      </c>
      <c r="CN133" s="6">
        <v>1900.34</v>
      </c>
      <c r="CO133" s="1">
        <v>-241.34</v>
      </c>
      <c r="CP133" s="6">
        <v>1659</v>
      </c>
      <c r="CQ133" s="6">
        <v>1700</v>
      </c>
      <c r="CR133" s="1">
        <v>7.6604999999999999</v>
      </c>
      <c r="CS133" s="6">
        <v>1700</v>
      </c>
      <c r="CT133" s="1">
        <v>136</v>
      </c>
      <c r="CU133" s="6">
        <v>1292.8</v>
      </c>
    </row>
    <row r="134" spans="1:99" ht="13.8" hidden="1">
      <c r="A134" s="34" t="str">
        <f ca="1">IFERROR(__xludf.DUMMYFUNCTION("""COMPUTED_VALUE"""),"LEANDRO RANGEL DE OLIVEIRA")</f>
        <v>LEANDRO RANGEL DE OLIVEIRA</v>
      </c>
      <c r="B134" s="34"/>
      <c r="C134" s="34" t="str">
        <f t="shared" ca="1" si="0"/>
        <v>OK</v>
      </c>
      <c r="D134" s="2">
        <f t="shared" si="1"/>
        <v>3488.0956838666671</v>
      </c>
      <c r="E134" s="34">
        <v>45809</v>
      </c>
      <c r="F134" s="1" t="s">
        <v>145</v>
      </c>
      <c r="G134" s="1">
        <v>3487</v>
      </c>
      <c r="H134" s="1" t="s">
        <v>379</v>
      </c>
      <c r="I134" s="1" t="s">
        <v>197</v>
      </c>
      <c r="J134" s="35">
        <v>45621</v>
      </c>
      <c r="K134" s="6">
        <v>1518</v>
      </c>
      <c r="L134" s="1"/>
      <c r="M134" s="6">
        <v>1518</v>
      </c>
      <c r="N134" s="6"/>
      <c r="O134" s="6">
        <v>0</v>
      </c>
      <c r="P134" s="6">
        <v>455.4</v>
      </c>
      <c r="Q134" s="6"/>
      <c r="R134" s="6"/>
      <c r="S134" s="6"/>
      <c r="T134" s="6"/>
      <c r="U134" s="6"/>
      <c r="V134" s="6"/>
      <c r="W134" s="6"/>
      <c r="X134" s="6"/>
      <c r="Y134" s="6">
        <v>0</v>
      </c>
      <c r="Z134" s="6">
        <v>0</v>
      </c>
      <c r="AA134" s="6"/>
      <c r="AB134" s="6">
        <v>0</v>
      </c>
      <c r="AC134" s="6"/>
      <c r="AD134" s="6">
        <v>0</v>
      </c>
      <c r="AE134" s="6"/>
      <c r="AF134" s="6">
        <v>0</v>
      </c>
      <c r="AG134" s="6"/>
      <c r="AH134" s="6"/>
      <c r="AI134" s="6"/>
      <c r="AJ134" s="6"/>
      <c r="AK134" s="6"/>
      <c r="AL134" s="6"/>
      <c r="AM134" s="6">
        <v>0.95</v>
      </c>
      <c r="AN134" s="8">
        <f t="shared" si="2"/>
        <v>1974.3500000000001</v>
      </c>
      <c r="AO134" s="6"/>
      <c r="AP134" s="6">
        <v>-6.65</v>
      </c>
      <c r="AQ134" s="6">
        <v>-91.08</v>
      </c>
      <c r="AR134" s="6"/>
      <c r="AS134" s="6"/>
      <c r="AT134" s="6">
        <v>-0.79</v>
      </c>
      <c r="AU134" s="6"/>
      <c r="AV134" s="6">
        <v>0</v>
      </c>
      <c r="AW134" s="6"/>
      <c r="AX134" s="6"/>
      <c r="AY134" s="6"/>
      <c r="AZ134" s="6"/>
      <c r="BA134" s="6"/>
      <c r="BB134" s="6"/>
      <c r="BC134" s="6">
        <v>0</v>
      </c>
      <c r="BD134" s="6"/>
      <c r="BE134" s="6"/>
      <c r="BF134" s="6"/>
      <c r="BG134" s="6">
        <v>-154.83000000000001</v>
      </c>
      <c r="BH134" s="6">
        <v>0</v>
      </c>
      <c r="BI134" s="6"/>
      <c r="BJ134" s="6"/>
      <c r="BK134" s="6"/>
      <c r="BL134" s="11">
        <f t="shared" si="3"/>
        <v>-253.35000000000002</v>
      </c>
      <c r="BM134" s="12">
        <f t="shared" si="4"/>
        <v>1721</v>
      </c>
      <c r="BN134" s="13">
        <f t="shared" si="5"/>
        <v>126.5</v>
      </c>
      <c r="BO134" s="13">
        <f t="shared" si="6"/>
        <v>126.5</v>
      </c>
      <c r="BP134" s="13">
        <f t="shared" si="7"/>
        <v>42.166666666666664</v>
      </c>
      <c r="BQ134" s="13">
        <f t="shared" si="8"/>
        <v>154.82901720000001</v>
      </c>
      <c r="BR134" s="13">
        <f t="shared" si="9"/>
        <v>157.87</v>
      </c>
      <c r="BS134" s="13">
        <f t="shared" si="10"/>
        <v>658.35</v>
      </c>
      <c r="BT134" s="13">
        <f t="shared" si="11"/>
        <v>233.82</v>
      </c>
      <c r="BU134" s="13">
        <f t="shared" si="12"/>
        <v>0</v>
      </c>
      <c r="BV134" s="6">
        <f>SUMIFS('SEGURO DE VIDA'!E:E, 'SEGURO DE VIDA'!D:D, H134, 'SEGURO DE VIDA'!G:G, E134)</f>
        <v>13.71</v>
      </c>
      <c r="BW134" s="6">
        <f>SUMIFS(TREINAMENTOS!E:E, TREINAMENTOS!D:D, H134, TREINAMENTOS!G:G, E134)</f>
        <v>0</v>
      </c>
      <c r="BX134" s="6">
        <f>SUMIFS(EXAMES!E:E, EXAMES!D:D, H134, EXAMES!G:G, E134)</f>
        <v>0</v>
      </c>
      <c r="BY134" s="25">
        <f t="shared" si="13"/>
        <v>1513.7456838666667</v>
      </c>
      <c r="BZ134" s="1"/>
      <c r="CA134" s="1" t="s">
        <v>379</v>
      </c>
      <c r="CB134" s="13">
        <f t="shared" si="14"/>
        <v>0</v>
      </c>
      <c r="CC134" s="13">
        <f t="shared" si="15"/>
        <v>0</v>
      </c>
      <c r="CD134" s="13">
        <f>SUMIFS(ALIMENTAÇÃO!E:E, ALIMENTAÇÃO!D:D, H134, ALIMENTAÇÃO!G:G, E134)</f>
        <v>665</v>
      </c>
      <c r="CE134" s="6">
        <f>SUMIFS(TRANSPORTE!E:E, TRANSPORTE!D:D, H134, TRANSPORTE!G:G, E134)</f>
        <v>324.89999999999998</v>
      </c>
      <c r="CF134" s="6">
        <f>SUMIFS('PLANO DE SAÚDE'!E:E, 'PLANO DE SAÚDE'!D:D, H134, 'PLANO DE SAÚDE'!G:G, E134)</f>
        <v>0</v>
      </c>
      <c r="CG134" s="6">
        <f>SUMIFS('PLANO ODONTO'!E:E, 'PLANO ODONTO'!D:D, H134, 'PLANO ODONTO'!G:G, E134)</f>
        <v>0</v>
      </c>
      <c r="CH134" s="6">
        <f t="shared" si="16"/>
        <v>0</v>
      </c>
      <c r="CI134" s="6">
        <f t="shared" si="17"/>
        <v>0</v>
      </c>
      <c r="CJ134" s="6">
        <f t="shared" si="18"/>
        <v>0</v>
      </c>
      <c r="CK134" s="6"/>
      <c r="CL134" s="6"/>
      <c r="CM134" s="6">
        <f t="shared" si="19"/>
        <v>0</v>
      </c>
      <c r="CN134" s="6">
        <v>1974.35</v>
      </c>
      <c r="CO134" s="1">
        <v>-253.35</v>
      </c>
      <c r="CP134" s="6">
        <v>1721</v>
      </c>
      <c r="CQ134" s="6">
        <v>1973.4</v>
      </c>
      <c r="CR134" s="1">
        <v>7.8457999999999997</v>
      </c>
      <c r="CS134" s="6">
        <v>1973.4</v>
      </c>
      <c r="CT134" s="1">
        <v>157.87</v>
      </c>
      <c r="CU134" s="6">
        <v>1366.2</v>
      </c>
    </row>
    <row r="135" spans="1:99" ht="13.8" hidden="1">
      <c r="A135" s="34" t="str">
        <f ca="1">IFERROR(__xludf.DUMMYFUNCTION("""COMPUTED_VALUE"""),"LEANDRO SOUZA BRAUL")</f>
        <v>LEANDRO SOUZA BRAUL</v>
      </c>
      <c r="B135" s="34"/>
      <c r="C135" s="34" t="str">
        <f t="shared" ca="1" si="0"/>
        <v>OK</v>
      </c>
      <c r="D135" s="2">
        <f t="shared" si="1"/>
        <v>3597.2554150955557</v>
      </c>
      <c r="E135" s="34">
        <v>45809</v>
      </c>
      <c r="F135" s="1" t="s">
        <v>145</v>
      </c>
      <c r="G135" s="1">
        <v>3539</v>
      </c>
      <c r="H135" s="1" t="s">
        <v>380</v>
      </c>
      <c r="I135" s="1" t="s">
        <v>205</v>
      </c>
      <c r="J135" s="38">
        <v>45810</v>
      </c>
      <c r="K135" s="6">
        <v>1700</v>
      </c>
      <c r="L135" s="1"/>
      <c r="M135" s="6">
        <v>1643.33</v>
      </c>
      <c r="N135" s="6"/>
      <c r="O135" s="6">
        <v>0</v>
      </c>
      <c r="P135" s="6">
        <v>0</v>
      </c>
      <c r="Q135" s="6"/>
      <c r="R135" s="6"/>
      <c r="S135" s="6"/>
      <c r="T135" s="6"/>
      <c r="U135" s="6"/>
      <c r="V135" s="6"/>
      <c r="W135" s="6"/>
      <c r="X135" s="6"/>
      <c r="Y135" s="6">
        <v>0</v>
      </c>
      <c r="Z135" s="6">
        <v>0</v>
      </c>
      <c r="AA135" s="6"/>
      <c r="AB135" s="6">
        <v>0</v>
      </c>
      <c r="AC135" s="6"/>
      <c r="AD135" s="6">
        <v>0</v>
      </c>
      <c r="AE135" s="6"/>
      <c r="AF135" s="6">
        <v>0</v>
      </c>
      <c r="AG135" s="6"/>
      <c r="AH135" s="6"/>
      <c r="AI135" s="6"/>
      <c r="AJ135" s="6"/>
      <c r="AK135" s="6"/>
      <c r="AL135" s="6"/>
      <c r="AM135" s="6">
        <v>0.79</v>
      </c>
      <c r="AN135" s="8">
        <f t="shared" si="2"/>
        <v>1644.12</v>
      </c>
      <c r="AO135" s="6"/>
      <c r="AP135" s="6">
        <v>0</v>
      </c>
      <c r="AQ135" s="6">
        <v>0</v>
      </c>
      <c r="AR135" s="6"/>
      <c r="AS135" s="6"/>
      <c r="AT135" s="6">
        <v>0</v>
      </c>
      <c r="AU135" s="6"/>
      <c r="AV135" s="6">
        <v>0</v>
      </c>
      <c r="AW135" s="6"/>
      <c r="AX135" s="6"/>
      <c r="AY135" s="6"/>
      <c r="AZ135" s="6"/>
      <c r="BA135" s="6"/>
      <c r="BB135" s="6"/>
      <c r="BC135" s="6">
        <v>0</v>
      </c>
      <c r="BD135" s="6"/>
      <c r="BE135" s="6"/>
      <c r="BF135" s="6"/>
      <c r="BG135" s="6">
        <v>-125.12</v>
      </c>
      <c r="BH135" s="6">
        <v>0</v>
      </c>
      <c r="BI135" s="6"/>
      <c r="BJ135" s="6"/>
      <c r="BK135" s="6"/>
      <c r="BL135" s="11">
        <f t="shared" si="3"/>
        <v>-125.12</v>
      </c>
      <c r="BM135" s="12">
        <f t="shared" si="4"/>
        <v>1519</v>
      </c>
      <c r="BN135" s="13">
        <f t="shared" si="5"/>
        <v>141.66666666666666</v>
      </c>
      <c r="BO135" s="13">
        <f t="shared" si="6"/>
        <v>141.66666666666666</v>
      </c>
      <c r="BP135" s="13">
        <f t="shared" si="7"/>
        <v>47.222222222222221</v>
      </c>
      <c r="BQ135" s="13">
        <f t="shared" si="8"/>
        <v>125.11985953999999</v>
      </c>
      <c r="BR135" s="13">
        <f t="shared" si="9"/>
        <v>131.46</v>
      </c>
      <c r="BS135" s="13">
        <f t="shared" si="10"/>
        <v>420</v>
      </c>
      <c r="BT135" s="13">
        <f t="shared" si="11"/>
        <v>147</v>
      </c>
      <c r="BU135" s="13">
        <f t="shared" si="12"/>
        <v>0</v>
      </c>
      <c r="BV135" s="6">
        <f>SUMIFS('SEGURO DE VIDA'!E:E, 'SEGURO DE VIDA'!D:D, H135, 'SEGURO DE VIDA'!G:G, E135)</f>
        <v>0</v>
      </c>
      <c r="BW135" s="6">
        <f>SUMIFS(TREINAMENTOS!E:E, TREINAMENTOS!D:D, H135, TREINAMENTOS!G:G, E135)</f>
        <v>377</v>
      </c>
      <c r="BX135" s="6">
        <f>SUMIFS(EXAMES!E:E, EXAMES!D:D, H135, EXAMES!G:G, E135)</f>
        <v>422</v>
      </c>
      <c r="BY135" s="25">
        <f t="shared" si="13"/>
        <v>1953.1354150955556</v>
      </c>
      <c r="BZ135" s="1"/>
      <c r="CA135" s="1" t="s">
        <v>381</v>
      </c>
      <c r="CB135" s="13">
        <f t="shared" si="14"/>
        <v>0</v>
      </c>
      <c r="CC135" s="13">
        <f t="shared" si="15"/>
        <v>0</v>
      </c>
      <c r="CD135" s="13">
        <f>SUMIFS(ALIMENTAÇÃO!E:E, ALIMENTAÇÃO!D:D, H135, ALIMENTAÇÃO!G:G, E135)</f>
        <v>420</v>
      </c>
      <c r="CE135" s="6">
        <f>SUMIFS(TRANSPORTE!E:E, TRANSPORTE!D:D, H135, TRANSPORTE!G:G, E135)</f>
        <v>147</v>
      </c>
      <c r="CF135" s="6">
        <f>SUMIFS('PLANO DE SAÚDE'!E:E, 'PLANO DE SAÚDE'!D:D, H135, 'PLANO DE SAÚDE'!G:G, E135)</f>
        <v>0</v>
      </c>
      <c r="CG135" s="6">
        <f>SUMIFS('PLANO ODONTO'!E:E, 'PLANO ODONTO'!D:D, H135, 'PLANO ODONTO'!G:G, E135)</f>
        <v>0</v>
      </c>
      <c r="CH135" s="6">
        <f t="shared" si="16"/>
        <v>0</v>
      </c>
      <c r="CI135" s="6">
        <f t="shared" si="17"/>
        <v>0</v>
      </c>
      <c r="CJ135" s="6">
        <f t="shared" si="18"/>
        <v>0</v>
      </c>
      <c r="CK135" s="6"/>
      <c r="CL135" s="6"/>
      <c r="CM135" s="6">
        <f t="shared" si="19"/>
        <v>0</v>
      </c>
      <c r="CN135" s="6">
        <v>1644.12</v>
      </c>
      <c r="CO135" s="1">
        <v>-125.12</v>
      </c>
      <c r="CP135" s="6">
        <v>1519</v>
      </c>
      <c r="CQ135" s="6">
        <v>1643.33</v>
      </c>
      <c r="CR135" s="1">
        <v>7.6138000000000003</v>
      </c>
      <c r="CS135" s="6">
        <v>1643.33</v>
      </c>
      <c r="CT135" s="1">
        <v>131.46</v>
      </c>
      <c r="CU135" s="6">
        <v>1036.1300000000001</v>
      </c>
    </row>
    <row r="136" spans="1:99" ht="13.8" hidden="1">
      <c r="A136" s="34" t="str">
        <f ca="1">IFERROR(__xludf.DUMMYFUNCTION("""COMPUTED_VALUE"""),"LENON MARTINS DOS SANTOS")</f>
        <v>LENON MARTINS DOS SANTOS</v>
      </c>
      <c r="B136" s="34"/>
      <c r="C136" s="34" t="str">
        <f t="shared" ca="1" si="0"/>
        <v>OK</v>
      </c>
      <c r="D136" s="2">
        <f t="shared" si="1"/>
        <v>6961.1863616377777</v>
      </c>
      <c r="E136" s="34">
        <v>45809</v>
      </c>
      <c r="F136" s="1" t="s">
        <v>145</v>
      </c>
      <c r="G136" s="1">
        <v>3523</v>
      </c>
      <c r="H136" s="1" t="s">
        <v>382</v>
      </c>
      <c r="I136" s="6" t="s">
        <v>383</v>
      </c>
      <c r="J136" s="38">
        <v>45748</v>
      </c>
      <c r="K136" s="6">
        <v>4000</v>
      </c>
      <c r="L136" s="38"/>
      <c r="M136" s="6">
        <v>4000</v>
      </c>
      <c r="N136" s="6"/>
      <c r="O136" s="6">
        <v>11</v>
      </c>
      <c r="P136" s="6"/>
      <c r="Q136" s="6"/>
      <c r="R136" s="6"/>
      <c r="S136" s="6"/>
      <c r="T136" s="6"/>
      <c r="U136" s="6"/>
      <c r="V136" s="6"/>
      <c r="W136" s="6"/>
      <c r="X136" s="6"/>
      <c r="Y136" s="6">
        <v>0</v>
      </c>
      <c r="Z136" s="6"/>
      <c r="AA136" s="6"/>
      <c r="AB136" s="6"/>
      <c r="AC136" s="6"/>
      <c r="AD136" s="6">
        <v>333.5</v>
      </c>
      <c r="AE136" s="6">
        <v>0</v>
      </c>
      <c r="AF136" s="6">
        <v>86.13</v>
      </c>
      <c r="AG136" s="6"/>
      <c r="AH136" s="6"/>
      <c r="AI136" s="6"/>
      <c r="AJ136" s="6"/>
      <c r="AK136" s="6"/>
      <c r="AL136" s="6"/>
      <c r="AM136" s="6">
        <v>0.96</v>
      </c>
      <c r="AN136" s="8">
        <f t="shared" si="2"/>
        <v>4431.59</v>
      </c>
      <c r="AO136" s="6"/>
      <c r="AP136" s="6">
        <v>-6.65</v>
      </c>
      <c r="AQ136" s="6">
        <v>-240</v>
      </c>
      <c r="AR136" s="6">
        <v>-85.09</v>
      </c>
      <c r="AS136" s="6"/>
      <c r="AT136" s="6">
        <v>-0.51</v>
      </c>
      <c r="AU136" s="6"/>
      <c r="AV136" s="6">
        <v>0</v>
      </c>
      <c r="AW136" s="6">
        <v>0</v>
      </c>
      <c r="AX136" s="6"/>
      <c r="AY136" s="6"/>
      <c r="AZ136" s="6"/>
      <c r="BA136" s="6"/>
      <c r="BB136" s="6">
        <v>-32.549999999999997</v>
      </c>
      <c r="BC136" s="6">
        <v>-2.0099999999999998</v>
      </c>
      <c r="BD136" s="6">
        <v>-125.89</v>
      </c>
      <c r="BE136" s="6">
        <v>0</v>
      </c>
      <c r="BF136" s="6"/>
      <c r="BG136" s="6">
        <v>-429.87</v>
      </c>
      <c r="BH136" s="6">
        <v>-182.02</v>
      </c>
      <c r="BI136" s="6"/>
      <c r="BJ136" s="6"/>
      <c r="BK136" s="6"/>
      <c r="BL136" s="11">
        <f t="shared" si="3"/>
        <v>-1104.5899999999999</v>
      </c>
      <c r="BM136" s="12">
        <f t="shared" si="4"/>
        <v>3327</v>
      </c>
      <c r="BN136" s="13">
        <f t="shared" si="5"/>
        <v>333.33333333333331</v>
      </c>
      <c r="BO136" s="13">
        <f t="shared" si="6"/>
        <v>333.33333333333331</v>
      </c>
      <c r="BP136" s="13">
        <f t="shared" si="7"/>
        <v>111.1111111111111</v>
      </c>
      <c r="BQ136" s="13">
        <f t="shared" si="8"/>
        <v>429.86858386</v>
      </c>
      <c r="BR136" s="13">
        <f t="shared" si="9"/>
        <v>354.45</v>
      </c>
      <c r="BS136" s="13">
        <f t="shared" si="10"/>
        <v>658.35</v>
      </c>
      <c r="BT136" s="13">
        <f t="shared" si="11"/>
        <v>227.39999999999998</v>
      </c>
      <c r="BU136" s="13">
        <f t="shared" si="12"/>
        <v>68.04000000000002</v>
      </c>
      <c r="BV136" s="6">
        <f>SUMIFS('SEGURO DE VIDA'!E:E, 'SEGURO DE VIDA'!D:D, H136, 'SEGURO DE VIDA'!G:G, E136)</f>
        <v>13.71</v>
      </c>
      <c r="BW136" s="6">
        <f>SUMIFS(TREINAMENTOS!E:E, TREINAMENTOS!D:D, H136, TREINAMENTOS!G:G, E136)</f>
        <v>0</v>
      </c>
      <c r="BX136" s="6">
        <f>SUMIFS(EXAMES!E:E, EXAMES!D:D, H136, EXAMES!G:G, E136)</f>
        <v>0</v>
      </c>
      <c r="BY136" s="25">
        <f t="shared" si="13"/>
        <v>2529.596361637778</v>
      </c>
      <c r="BZ136" s="1"/>
      <c r="CA136" s="1" t="s">
        <v>382</v>
      </c>
      <c r="CB136" s="13">
        <f t="shared" si="14"/>
        <v>68.04000000000002</v>
      </c>
      <c r="CC136" s="13">
        <f t="shared" si="15"/>
        <v>0</v>
      </c>
      <c r="CD136" s="13">
        <f>SUMIFS(ALIMENTAÇÃO!E:E, ALIMENTAÇÃO!D:D, H136, ALIMENTAÇÃO!G:G, E136)</f>
        <v>665</v>
      </c>
      <c r="CE136" s="6">
        <f>SUMIFS(TRANSPORTE!E:E, TRANSPORTE!D:D, H136, TRANSPORTE!G:G, E136)</f>
        <v>467.4</v>
      </c>
      <c r="CF136" s="6">
        <f>SUMIFS('PLANO DE SAÚDE'!E:E, 'PLANO DE SAÚDE'!D:D, H136, 'PLANO DE SAÚDE'!G:G, E136)</f>
        <v>228.49</v>
      </c>
      <c r="CG136" s="6">
        <f>SUMIFS('PLANO ODONTO'!E:E, 'PLANO ODONTO'!D:D, H136, 'PLANO ODONTO'!G:G, E136)</f>
        <v>0</v>
      </c>
      <c r="CH136" s="6">
        <f t="shared" si="16"/>
        <v>-160.44999999999999</v>
      </c>
      <c r="CI136" s="6">
        <f t="shared" si="17"/>
        <v>0</v>
      </c>
      <c r="CJ136" s="6">
        <f t="shared" si="18"/>
        <v>0</v>
      </c>
      <c r="CK136" s="6"/>
      <c r="CL136" s="6"/>
      <c r="CM136" s="6">
        <f t="shared" si="19"/>
        <v>0</v>
      </c>
      <c r="CN136" s="6">
        <v>4431.59</v>
      </c>
      <c r="CO136" s="6">
        <v>-1104.5899999999999</v>
      </c>
      <c r="CP136" s="6">
        <v>3327</v>
      </c>
      <c r="CQ136" s="6">
        <v>4430.63</v>
      </c>
      <c r="CR136" s="1">
        <v>9.7021999999999995</v>
      </c>
      <c r="CS136" s="6">
        <v>4430.63</v>
      </c>
      <c r="CT136" s="1">
        <v>354.45</v>
      </c>
      <c r="CU136" s="6">
        <v>3811.17</v>
      </c>
    </row>
    <row r="137" spans="1:99" ht="13.8" hidden="1">
      <c r="A137" s="34" t="str">
        <f ca="1">IFERROR(__xludf.DUMMYFUNCTION("""COMPUTED_VALUE"""),"LEONARDO BEN SENOR CASALES MARQUES RIBAS")</f>
        <v>LEONARDO BEN SENOR CASALES MARQUES RIBAS</v>
      </c>
      <c r="B137" s="34"/>
      <c r="C137" s="34" t="str">
        <f t="shared" ca="1" si="0"/>
        <v>OK</v>
      </c>
      <c r="D137" s="2">
        <f t="shared" si="1"/>
        <v>7263.3765757344445</v>
      </c>
      <c r="E137" s="34">
        <v>45809</v>
      </c>
      <c r="F137" s="1" t="s">
        <v>145</v>
      </c>
      <c r="G137" s="1">
        <v>152</v>
      </c>
      <c r="H137" s="1" t="s">
        <v>384</v>
      </c>
      <c r="I137" s="1" t="s">
        <v>298</v>
      </c>
      <c r="J137" s="38">
        <v>42026</v>
      </c>
      <c r="K137" s="6">
        <v>3478.78</v>
      </c>
      <c r="L137" s="1"/>
      <c r="M137" s="6">
        <v>3478.78</v>
      </c>
      <c r="N137" s="6"/>
      <c r="O137" s="6">
        <v>0</v>
      </c>
      <c r="P137" s="6">
        <v>0</v>
      </c>
      <c r="Q137" s="6"/>
      <c r="R137" s="6"/>
      <c r="S137" s="6"/>
      <c r="T137" s="6"/>
      <c r="U137" s="6"/>
      <c r="V137" s="6"/>
      <c r="W137" s="6"/>
      <c r="X137" s="6"/>
      <c r="Y137" s="6">
        <v>0</v>
      </c>
      <c r="Z137" s="6">
        <v>1391.51</v>
      </c>
      <c r="AA137" s="6"/>
      <c r="AB137" s="6">
        <v>0</v>
      </c>
      <c r="AC137" s="6"/>
      <c r="AD137" s="6">
        <v>0</v>
      </c>
      <c r="AE137" s="6"/>
      <c r="AF137" s="6">
        <v>0</v>
      </c>
      <c r="AG137" s="6"/>
      <c r="AH137" s="6"/>
      <c r="AI137" s="6"/>
      <c r="AJ137" s="6"/>
      <c r="AK137" s="6"/>
      <c r="AL137" s="6"/>
      <c r="AM137" s="6">
        <v>0.15</v>
      </c>
      <c r="AN137" s="8">
        <f t="shared" si="2"/>
        <v>4870.4399999999996</v>
      </c>
      <c r="AO137" s="6"/>
      <c r="AP137" s="6">
        <v>-5.6</v>
      </c>
      <c r="AQ137" s="6">
        <v>-208.73</v>
      </c>
      <c r="AR137" s="6"/>
      <c r="AS137" s="6"/>
      <c r="AT137" s="6">
        <v>-0.43</v>
      </c>
      <c r="AU137" s="6"/>
      <c r="AV137" s="6">
        <v>0</v>
      </c>
      <c r="AW137" s="6"/>
      <c r="AX137" s="6"/>
      <c r="AY137" s="6"/>
      <c r="AZ137" s="6"/>
      <c r="BA137" s="6"/>
      <c r="BB137" s="6"/>
      <c r="BC137" s="6">
        <v>-34.549999999999997</v>
      </c>
      <c r="BD137" s="6"/>
      <c r="BE137" s="6"/>
      <c r="BF137" s="6"/>
      <c r="BG137" s="6">
        <v>-491.42</v>
      </c>
      <c r="BH137" s="6">
        <v>-283.70999999999998</v>
      </c>
      <c r="BI137" s="6"/>
      <c r="BJ137" s="6"/>
      <c r="BK137" s="6"/>
      <c r="BL137" s="11">
        <f t="shared" si="3"/>
        <v>-1024.44</v>
      </c>
      <c r="BM137" s="12">
        <f t="shared" si="4"/>
        <v>3845.9999999999995</v>
      </c>
      <c r="BN137" s="13">
        <f t="shared" si="5"/>
        <v>289.89833333333337</v>
      </c>
      <c r="BO137" s="13">
        <f t="shared" si="6"/>
        <v>289.89833333333337</v>
      </c>
      <c r="BP137" s="13">
        <f t="shared" si="7"/>
        <v>96.63277777777779</v>
      </c>
      <c r="BQ137" s="13">
        <f t="shared" si="8"/>
        <v>491.41713128999993</v>
      </c>
      <c r="BR137" s="13">
        <f t="shared" si="9"/>
        <v>389.62</v>
      </c>
      <c r="BS137" s="13">
        <f t="shared" si="10"/>
        <v>554.4</v>
      </c>
      <c r="BT137" s="13">
        <f t="shared" si="11"/>
        <v>116.16999999999999</v>
      </c>
      <c r="BU137" s="13">
        <f t="shared" si="12"/>
        <v>151.19</v>
      </c>
      <c r="BV137" s="6">
        <f>SUMIFS('SEGURO DE VIDA'!E:E, 'SEGURO DE VIDA'!D:D, H137, 'SEGURO DE VIDA'!G:G, E137)</f>
        <v>13.71</v>
      </c>
      <c r="BW137" s="6">
        <f>SUMIFS(TREINAMENTOS!E:E, TREINAMENTOS!D:D, H137, TREINAMENTOS!G:G, E137)</f>
        <v>0</v>
      </c>
      <c r="BX137" s="6">
        <f>SUMIFS(EXAMES!E:E, EXAMES!D:D, H137, EXAMES!G:G, E137)</f>
        <v>0</v>
      </c>
      <c r="BY137" s="25">
        <f t="shared" si="13"/>
        <v>2392.9365757344444</v>
      </c>
      <c r="BZ137" s="1"/>
      <c r="CA137" s="1" t="s">
        <v>384</v>
      </c>
      <c r="CB137" s="13">
        <f t="shared" si="14"/>
        <v>151.19</v>
      </c>
      <c r="CC137" s="13">
        <f t="shared" si="15"/>
        <v>0</v>
      </c>
      <c r="CD137" s="13">
        <f>SUMIFS(ALIMENTAÇÃO!E:E, ALIMENTAÇÃO!D:D, H137, ALIMENTAÇÃO!G:G, E137)</f>
        <v>560</v>
      </c>
      <c r="CE137" s="6">
        <f>SUMIFS(TRANSPORTE!E:E, TRANSPORTE!D:D, H137, TRANSPORTE!G:G, E137)</f>
        <v>324.89999999999998</v>
      </c>
      <c r="CF137" s="6">
        <f>SUMIFS('PLANO DE SAÚDE'!E:E, 'PLANO DE SAÚDE'!D:D, H137, 'PLANO DE SAÚDE'!G:G, E137)</f>
        <v>185.74</v>
      </c>
      <c r="CG137" s="6">
        <f>SUMIFS('PLANO ODONTO'!E:E, 'PLANO ODONTO'!D:D, H137, 'PLANO ODONTO'!G:G, E137)</f>
        <v>0</v>
      </c>
      <c r="CH137" s="6">
        <f t="shared" si="16"/>
        <v>-34.549999999999997</v>
      </c>
      <c r="CI137" s="6">
        <f t="shared" si="17"/>
        <v>0</v>
      </c>
      <c r="CJ137" s="6">
        <f t="shared" si="18"/>
        <v>0</v>
      </c>
      <c r="CK137" s="6"/>
      <c r="CL137" s="6"/>
      <c r="CM137" s="6">
        <f t="shared" si="19"/>
        <v>0</v>
      </c>
      <c r="CN137" s="6">
        <v>4870.4399999999996</v>
      </c>
      <c r="CO137" s="6">
        <v>-1024.44</v>
      </c>
      <c r="CP137" s="6">
        <v>3846</v>
      </c>
      <c r="CQ137" s="6">
        <v>4870.29</v>
      </c>
      <c r="CR137" s="1">
        <v>10.0901</v>
      </c>
      <c r="CS137" s="6">
        <v>4870.29</v>
      </c>
      <c r="CT137" s="1">
        <v>389.62</v>
      </c>
      <c r="CU137" s="6">
        <v>4263.09</v>
      </c>
    </row>
    <row r="138" spans="1:99" ht="13.8" hidden="1">
      <c r="A138" s="34" t="str">
        <f ca="1">IFERROR(__xludf.DUMMYFUNCTION("""COMPUTED_VALUE"""),"LEONARDO DUARTE RANGEL")</f>
        <v>LEONARDO DUARTE RANGEL</v>
      </c>
      <c r="B138" s="34"/>
      <c r="C138" s="34" t="str">
        <f t="shared" ca="1" si="0"/>
        <v>OK</v>
      </c>
      <c r="D138" s="2">
        <f t="shared" si="1"/>
        <v>6296.8348498455562</v>
      </c>
      <c r="E138" s="34">
        <v>45809</v>
      </c>
      <c r="F138" s="1" t="s">
        <v>145</v>
      </c>
      <c r="G138" s="1">
        <v>358</v>
      </c>
      <c r="H138" s="1" t="s">
        <v>385</v>
      </c>
      <c r="I138" s="1" t="s">
        <v>157</v>
      </c>
      <c r="J138" s="38">
        <v>44774</v>
      </c>
      <c r="K138" s="6">
        <v>2225.6</v>
      </c>
      <c r="L138" s="1"/>
      <c r="M138" s="6">
        <v>2225.6</v>
      </c>
      <c r="N138" s="6"/>
      <c r="O138" s="6">
        <v>92.49</v>
      </c>
      <c r="P138" s="6">
        <v>667.68</v>
      </c>
      <c r="Q138" s="6"/>
      <c r="R138" s="6"/>
      <c r="S138" s="6"/>
      <c r="T138" s="6"/>
      <c r="U138" s="6"/>
      <c r="V138" s="6"/>
      <c r="W138" s="6"/>
      <c r="X138" s="6"/>
      <c r="Y138" s="6">
        <v>0</v>
      </c>
      <c r="Z138" s="6">
        <v>0</v>
      </c>
      <c r="AA138" s="6"/>
      <c r="AB138" s="6">
        <v>0</v>
      </c>
      <c r="AC138" s="6"/>
      <c r="AD138" s="6">
        <v>238.7</v>
      </c>
      <c r="AE138" s="6">
        <v>325.01</v>
      </c>
      <c r="AF138" s="6">
        <v>164.05</v>
      </c>
      <c r="AG138" s="6"/>
      <c r="AH138" s="6"/>
      <c r="AI138" s="6"/>
      <c r="AJ138" s="6"/>
      <c r="AK138" s="6"/>
      <c r="AL138" s="6"/>
      <c r="AM138" s="6">
        <v>0.77</v>
      </c>
      <c r="AN138" s="8">
        <f t="shared" si="2"/>
        <v>3714.2999999999997</v>
      </c>
      <c r="AO138" s="6"/>
      <c r="AP138" s="6">
        <v>-6.3</v>
      </c>
      <c r="AQ138" s="6">
        <v>0</v>
      </c>
      <c r="AR138" s="6"/>
      <c r="AS138" s="6"/>
      <c r="AT138" s="6">
        <v>-0.04</v>
      </c>
      <c r="AU138" s="6"/>
      <c r="AV138" s="6">
        <v>-14</v>
      </c>
      <c r="AW138" s="6"/>
      <c r="AX138" s="6"/>
      <c r="AY138" s="6"/>
      <c r="AZ138" s="6"/>
      <c r="BA138" s="6"/>
      <c r="BB138" s="6"/>
      <c r="BC138" s="6">
        <v>-2.2400000000000002</v>
      </c>
      <c r="BD138" s="6"/>
      <c r="BE138" s="6"/>
      <c r="BF138" s="6">
        <v>-654.55999999999995</v>
      </c>
      <c r="BG138" s="6">
        <v>-339.02</v>
      </c>
      <c r="BH138" s="6">
        <v>-55.14</v>
      </c>
      <c r="BI138" s="6"/>
      <c r="BJ138" s="6"/>
      <c r="BK138" s="6"/>
      <c r="BL138" s="11">
        <f t="shared" si="3"/>
        <v>-1071.3</v>
      </c>
      <c r="BM138" s="12">
        <f t="shared" si="4"/>
        <v>2643</v>
      </c>
      <c r="BN138" s="13">
        <f t="shared" si="5"/>
        <v>185.46666666666667</v>
      </c>
      <c r="BO138" s="13">
        <f t="shared" si="6"/>
        <v>185.46666666666667</v>
      </c>
      <c r="BP138" s="13">
        <f t="shared" si="7"/>
        <v>61.822222222222223</v>
      </c>
      <c r="BQ138" s="13">
        <f t="shared" si="8"/>
        <v>339.01929429000006</v>
      </c>
      <c r="BR138" s="13">
        <f t="shared" si="9"/>
        <v>297.08</v>
      </c>
      <c r="BS138" s="13">
        <f t="shared" si="10"/>
        <v>623.70000000000005</v>
      </c>
      <c r="BT138" s="13">
        <f t="shared" si="11"/>
        <v>0</v>
      </c>
      <c r="BU138" s="13">
        <f t="shared" si="12"/>
        <v>132.26</v>
      </c>
      <c r="BV138" s="6">
        <f>SUMIFS('SEGURO DE VIDA'!E:E, 'SEGURO DE VIDA'!D:D, H138, 'SEGURO DE VIDA'!G:G, E138)</f>
        <v>13.71</v>
      </c>
      <c r="BW138" s="6">
        <f>SUMIFS(TREINAMENTOS!E:E, TREINAMENTOS!D:D, H138, TREINAMENTOS!G:G, E138)</f>
        <v>200</v>
      </c>
      <c r="BX138" s="6">
        <f>SUMIFS(EXAMES!E:E, EXAMES!D:D, H138, EXAMES!G:G, E138)</f>
        <v>544.01</v>
      </c>
      <c r="BY138" s="25">
        <f t="shared" si="13"/>
        <v>2582.534849845556</v>
      </c>
      <c r="BZ138" s="1"/>
      <c r="CA138" s="1" t="s">
        <v>385</v>
      </c>
      <c r="CB138" s="13">
        <f t="shared" si="14"/>
        <v>132.26</v>
      </c>
      <c r="CC138" s="13">
        <f t="shared" si="15"/>
        <v>0</v>
      </c>
      <c r="CD138" s="13">
        <f>SUMIFS(ALIMENTAÇÃO!E:E, ALIMENTAÇÃO!D:D, H138, ALIMENTAÇÃO!G:G, E138)</f>
        <v>630</v>
      </c>
      <c r="CE138" s="6">
        <f>SUMIFS(TRANSPORTE!E:E, TRANSPORTE!D:D, H138, TRANSPORTE!G:G, E138)</f>
        <v>0</v>
      </c>
      <c r="CF138" s="6">
        <f>SUMIFS('PLANO DE SAÚDE'!E:E, 'PLANO DE SAÚDE'!D:D, H138, 'PLANO DE SAÚDE'!G:G, E138)</f>
        <v>134.5</v>
      </c>
      <c r="CG138" s="6">
        <f>SUMIFS('PLANO ODONTO'!E:E, 'PLANO ODONTO'!D:D, H138, 'PLANO ODONTO'!G:G, E138)</f>
        <v>14</v>
      </c>
      <c r="CH138" s="6">
        <f t="shared" si="16"/>
        <v>-2.2400000000000002</v>
      </c>
      <c r="CI138" s="6">
        <f t="shared" si="17"/>
        <v>0</v>
      </c>
      <c r="CJ138" s="6">
        <f t="shared" si="18"/>
        <v>0</v>
      </c>
      <c r="CK138" s="6"/>
      <c r="CL138" s="6"/>
      <c r="CM138" s="6">
        <f t="shared" si="19"/>
        <v>-14</v>
      </c>
      <c r="CN138" s="6">
        <v>3714.3</v>
      </c>
      <c r="CO138" s="6">
        <v>-1071.3</v>
      </c>
      <c r="CP138" s="6">
        <v>2643</v>
      </c>
      <c r="CQ138" s="6">
        <v>3713.53</v>
      </c>
      <c r="CR138" s="1">
        <v>9.1293000000000006</v>
      </c>
      <c r="CS138" s="6">
        <v>3713.53</v>
      </c>
      <c r="CT138" s="1">
        <v>297.08</v>
      </c>
      <c r="CU138" s="6">
        <v>2995.33</v>
      </c>
    </row>
    <row r="139" spans="1:99" ht="13.8" hidden="1">
      <c r="A139" s="34" t="str">
        <f ca="1">IFERROR(__xludf.DUMMYFUNCTION("""COMPUTED_VALUE"""),"LEONARDO LUCIANO DA SILVA")</f>
        <v>LEONARDO LUCIANO DA SILVA</v>
      </c>
      <c r="B139" s="34"/>
      <c r="C139" s="34" t="str">
        <f t="shared" ca="1" si="0"/>
        <v>OK</v>
      </c>
      <c r="D139" s="2">
        <f t="shared" si="1"/>
        <v>4129.4392199111116</v>
      </c>
      <c r="E139" s="34">
        <v>45809</v>
      </c>
      <c r="F139" s="1" t="s">
        <v>145</v>
      </c>
      <c r="G139" s="1">
        <v>3534</v>
      </c>
      <c r="H139" s="1" t="s">
        <v>386</v>
      </c>
      <c r="I139" s="1" t="s">
        <v>170</v>
      </c>
      <c r="J139" s="38">
        <v>45789</v>
      </c>
      <c r="K139" s="6">
        <v>2239.36</v>
      </c>
      <c r="L139" s="1"/>
      <c r="M139" s="6">
        <v>2239.36</v>
      </c>
      <c r="N139" s="6"/>
      <c r="O139" s="6">
        <v>0</v>
      </c>
      <c r="P139" s="6">
        <v>0</v>
      </c>
      <c r="Q139" s="6"/>
      <c r="R139" s="6"/>
      <c r="S139" s="6"/>
      <c r="T139" s="6"/>
      <c r="U139" s="6"/>
      <c r="V139" s="6"/>
      <c r="W139" s="6"/>
      <c r="X139" s="6"/>
      <c r="Y139" s="6">
        <v>0</v>
      </c>
      <c r="Z139" s="6">
        <v>0</v>
      </c>
      <c r="AA139" s="6"/>
      <c r="AB139" s="6">
        <v>0</v>
      </c>
      <c r="AC139" s="6"/>
      <c r="AD139" s="6">
        <v>0</v>
      </c>
      <c r="AE139" s="6"/>
      <c r="AF139" s="6">
        <v>0</v>
      </c>
      <c r="AG139" s="6"/>
      <c r="AH139" s="6"/>
      <c r="AI139" s="6"/>
      <c r="AJ139" s="6"/>
      <c r="AK139" s="6"/>
      <c r="AL139" s="6"/>
      <c r="AM139" s="6">
        <v>0.11</v>
      </c>
      <c r="AN139" s="8">
        <f t="shared" si="2"/>
        <v>2239.4700000000003</v>
      </c>
      <c r="AO139" s="6"/>
      <c r="AP139" s="6">
        <v>-6.65</v>
      </c>
      <c r="AQ139" s="6">
        <v>-134.36000000000001</v>
      </c>
      <c r="AR139" s="6"/>
      <c r="AS139" s="6"/>
      <c r="AT139" s="6">
        <v>-0.68</v>
      </c>
      <c r="AU139" s="6"/>
      <c r="AV139" s="6">
        <v>-14</v>
      </c>
      <c r="AW139" s="6"/>
      <c r="AX139" s="6"/>
      <c r="AY139" s="6"/>
      <c r="AZ139" s="6"/>
      <c r="BA139" s="6"/>
      <c r="BB139" s="6"/>
      <c r="BC139" s="6">
        <v>-2.0099999999999998</v>
      </c>
      <c r="BD139" s="6"/>
      <c r="BE139" s="6"/>
      <c r="BF139" s="6"/>
      <c r="BG139" s="6">
        <v>-178.77</v>
      </c>
      <c r="BH139" s="6">
        <v>0</v>
      </c>
      <c r="BI139" s="6"/>
      <c r="BJ139" s="6"/>
      <c r="BK139" s="6"/>
      <c r="BL139" s="11">
        <f t="shared" si="3"/>
        <v>-336.47</v>
      </c>
      <c r="BM139" s="12">
        <f t="shared" si="4"/>
        <v>1903.0000000000002</v>
      </c>
      <c r="BN139" s="13">
        <f t="shared" si="5"/>
        <v>186.61333333333334</v>
      </c>
      <c r="BO139" s="13">
        <f t="shared" si="6"/>
        <v>186.61333333333334</v>
      </c>
      <c r="BP139" s="13">
        <f t="shared" si="7"/>
        <v>62.204444444444448</v>
      </c>
      <c r="BQ139" s="13">
        <f t="shared" si="8"/>
        <v>178.76810879999999</v>
      </c>
      <c r="BR139" s="13">
        <f t="shared" si="9"/>
        <v>179.14</v>
      </c>
      <c r="BS139" s="13">
        <f t="shared" si="10"/>
        <v>658.35</v>
      </c>
      <c r="BT139" s="13">
        <f t="shared" si="11"/>
        <v>190.53999999999996</v>
      </c>
      <c r="BU139" s="13">
        <f t="shared" si="12"/>
        <v>234.03</v>
      </c>
      <c r="BV139" s="6">
        <f>SUMIFS('SEGURO DE VIDA'!E:E, 'SEGURO DE VIDA'!D:D, H139, 'SEGURO DE VIDA'!G:G, E139)</f>
        <v>13.71</v>
      </c>
      <c r="BW139" s="6">
        <f>SUMIFS(TREINAMENTOS!E:E, TREINAMENTOS!D:D, H139, TREINAMENTOS!G:G, E139)</f>
        <v>0</v>
      </c>
      <c r="BX139" s="6">
        <f>SUMIFS(EXAMES!E:E, EXAMES!D:D, H139, EXAMES!G:G, E139)</f>
        <v>0</v>
      </c>
      <c r="BY139" s="25">
        <f t="shared" si="13"/>
        <v>1889.9692199111112</v>
      </c>
      <c r="BZ139" s="1"/>
      <c r="CA139" s="1" t="s">
        <v>386</v>
      </c>
      <c r="CB139" s="13">
        <f t="shared" si="14"/>
        <v>221.9</v>
      </c>
      <c r="CC139" s="13">
        <f t="shared" si="15"/>
        <v>12.130000000000003</v>
      </c>
      <c r="CD139" s="13">
        <f>SUMIFS(ALIMENTAÇÃO!E:E, ALIMENTAÇÃO!D:D, H139, ALIMENTAÇÃO!G:G, E139)</f>
        <v>665</v>
      </c>
      <c r="CE139" s="6">
        <f>SUMIFS(TRANSPORTE!E:E, TRANSPORTE!D:D, H139, TRANSPORTE!G:G, E139)</f>
        <v>324.89999999999998</v>
      </c>
      <c r="CF139" s="6">
        <f>SUMIFS('PLANO DE SAÚDE'!E:E, 'PLANO DE SAÚDE'!D:D, H139, 'PLANO DE SAÚDE'!G:G, E139)</f>
        <v>223.91</v>
      </c>
      <c r="CG139" s="6">
        <f>SUMIFS('PLANO ODONTO'!E:E, 'PLANO ODONTO'!D:D, H139, 'PLANO ODONTO'!G:G, E139)</f>
        <v>26.130000000000003</v>
      </c>
      <c r="CH139" s="6">
        <f t="shared" si="16"/>
        <v>-2.0099999999999998</v>
      </c>
      <c r="CI139" s="6">
        <f t="shared" si="17"/>
        <v>0</v>
      </c>
      <c r="CJ139" s="6">
        <f t="shared" si="18"/>
        <v>0</v>
      </c>
      <c r="CK139" s="6"/>
      <c r="CL139" s="6"/>
      <c r="CM139" s="6">
        <f t="shared" si="19"/>
        <v>-14</v>
      </c>
      <c r="CN139" s="6">
        <v>2239.4699999999998</v>
      </c>
      <c r="CO139" s="1">
        <v>-336.47</v>
      </c>
      <c r="CP139" s="6">
        <v>1903</v>
      </c>
      <c r="CQ139" s="6">
        <v>2239.36</v>
      </c>
      <c r="CR139" s="1">
        <v>7.9829999999999997</v>
      </c>
      <c r="CS139" s="6">
        <v>2239.36</v>
      </c>
      <c r="CT139" s="1">
        <v>179.14</v>
      </c>
      <c r="CU139" s="6">
        <v>1632.16</v>
      </c>
    </row>
    <row r="140" spans="1:99" ht="13.8" hidden="1">
      <c r="A140" s="34" t="str">
        <f ca="1">IFERROR(__xludf.DUMMYFUNCTION("""COMPUTED_VALUE"""),"LEONARDO NERI DE MELLO")</f>
        <v>LEONARDO NERI DE MELLO</v>
      </c>
      <c r="B140" s="34"/>
      <c r="C140" s="34" t="str">
        <f t="shared" ca="1" si="0"/>
        <v>OK</v>
      </c>
      <c r="D140" s="2">
        <f t="shared" si="1"/>
        <v>4336.4604738788885</v>
      </c>
      <c r="E140" s="34">
        <v>45809</v>
      </c>
      <c r="F140" s="1" t="s">
        <v>145</v>
      </c>
      <c r="G140" s="1">
        <v>209</v>
      </c>
      <c r="H140" s="1" t="s">
        <v>387</v>
      </c>
      <c r="I140" s="6" t="s">
        <v>157</v>
      </c>
      <c r="J140" s="38">
        <v>42527</v>
      </c>
      <c r="K140" s="6">
        <v>2495.63</v>
      </c>
      <c r="L140" s="38"/>
      <c r="M140" s="6">
        <v>2495.63</v>
      </c>
      <c r="N140" s="6"/>
      <c r="O140" s="6">
        <v>0</v>
      </c>
      <c r="P140" s="6"/>
      <c r="Q140" s="6"/>
      <c r="R140" s="6"/>
      <c r="S140" s="6"/>
      <c r="T140" s="6"/>
      <c r="U140" s="6"/>
      <c r="V140" s="6"/>
      <c r="W140" s="6"/>
      <c r="X140" s="6"/>
      <c r="Y140" s="6">
        <v>0</v>
      </c>
      <c r="Z140" s="6"/>
      <c r="AA140" s="6"/>
      <c r="AB140" s="6"/>
      <c r="AC140" s="6"/>
      <c r="AD140" s="6">
        <v>0</v>
      </c>
      <c r="AE140" s="6">
        <v>0</v>
      </c>
      <c r="AF140" s="6">
        <v>0</v>
      </c>
      <c r="AG140" s="6"/>
      <c r="AH140" s="6"/>
      <c r="AI140" s="6"/>
      <c r="AJ140" s="6"/>
      <c r="AK140" s="6"/>
      <c r="AL140" s="6"/>
      <c r="AM140" s="6">
        <v>0.72</v>
      </c>
      <c r="AN140" s="8">
        <f t="shared" si="2"/>
        <v>2496.35</v>
      </c>
      <c r="AO140" s="6"/>
      <c r="AP140" s="6">
        <v>-5.95</v>
      </c>
      <c r="AQ140" s="6">
        <v>-149.74</v>
      </c>
      <c r="AR140" s="6">
        <v>0</v>
      </c>
      <c r="AS140" s="6"/>
      <c r="AT140" s="6">
        <v>-0.28000000000000003</v>
      </c>
      <c r="AU140" s="6"/>
      <c r="AV140" s="6">
        <v>-14</v>
      </c>
      <c r="AW140" s="6">
        <v>-14</v>
      </c>
      <c r="AX140" s="6"/>
      <c r="AY140" s="6"/>
      <c r="AZ140" s="6"/>
      <c r="BA140" s="6"/>
      <c r="BB140" s="6">
        <v>0</v>
      </c>
      <c r="BC140" s="6">
        <v>-34.549999999999997</v>
      </c>
      <c r="BD140" s="6">
        <v>0</v>
      </c>
      <c r="BE140" s="6">
        <v>0</v>
      </c>
      <c r="BF140" s="6"/>
      <c r="BG140" s="6">
        <v>-201.83</v>
      </c>
      <c r="BH140" s="6">
        <v>0</v>
      </c>
      <c r="BI140" s="6"/>
      <c r="BJ140" s="6"/>
      <c r="BK140" s="6"/>
      <c r="BL140" s="11">
        <f t="shared" si="3"/>
        <v>-420.35</v>
      </c>
      <c r="BM140" s="12">
        <f t="shared" si="4"/>
        <v>2076</v>
      </c>
      <c r="BN140" s="13">
        <f t="shared" si="5"/>
        <v>207.96916666666667</v>
      </c>
      <c r="BO140" s="13">
        <f t="shared" si="6"/>
        <v>207.96916666666667</v>
      </c>
      <c r="BP140" s="13">
        <f t="shared" si="7"/>
        <v>69.323055555555555</v>
      </c>
      <c r="BQ140" s="13">
        <f t="shared" si="8"/>
        <v>201.82908499000004</v>
      </c>
      <c r="BR140" s="13">
        <f t="shared" si="9"/>
        <v>199.65</v>
      </c>
      <c r="BS140" s="13">
        <f t="shared" si="10"/>
        <v>589.04999999999995</v>
      </c>
      <c r="BT140" s="13">
        <f t="shared" si="11"/>
        <v>175.15999999999997</v>
      </c>
      <c r="BU140" s="13">
        <f t="shared" si="12"/>
        <v>175.45</v>
      </c>
      <c r="BV140" s="6">
        <f>SUMIFS('SEGURO DE VIDA'!E:E, 'SEGURO DE VIDA'!D:D, H140, 'SEGURO DE VIDA'!G:G, E140)</f>
        <v>13.71</v>
      </c>
      <c r="BW140" s="6">
        <f>SUMIFS(TREINAMENTOS!E:E, TREINAMENTOS!D:D, H140, TREINAMENTOS!G:G, E140)</f>
        <v>0</v>
      </c>
      <c r="BX140" s="6">
        <f>SUMIFS(EXAMES!E:E, EXAMES!D:D, H140, EXAMES!G:G, E140)</f>
        <v>0</v>
      </c>
      <c r="BY140" s="25">
        <f t="shared" si="13"/>
        <v>1840.1104738788888</v>
      </c>
      <c r="BZ140" s="1"/>
      <c r="CA140" s="1" t="s">
        <v>387</v>
      </c>
      <c r="CB140" s="13">
        <f t="shared" si="14"/>
        <v>151.19</v>
      </c>
      <c r="CC140" s="13">
        <f t="shared" si="15"/>
        <v>24.260000000000005</v>
      </c>
      <c r="CD140" s="13">
        <f>SUMIFS(ALIMENTAÇÃO!E:E, ALIMENTAÇÃO!D:D, H140, ALIMENTAÇÃO!G:G, E140)</f>
        <v>595</v>
      </c>
      <c r="CE140" s="6">
        <f>SUMIFS(TRANSPORTE!E:E, TRANSPORTE!D:D, H140, TRANSPORTE!G:G, E140)</f>
        <v>324.89999999999998</v>
      </c>
      <c r="CF140" s="6">
        <f>SUMIFS('PLANO DE SAÚDE'!E:E, 'PLANO DE SAÚDE'!D:D, H140, 'PLANO DE SAÚDE'!G:G, E140)</f>
        <v>185.74</v>
      </c>
      <c r="CG140" s="6">
        <f>SUMIFS('PLANO ODONTO'!E:E, 'PLANO ODONTO'!D:D, H140, 'PLANO ODONTO'!G:G, E140)</f>
        <v>52.260000000000005</v>
      </c>
      <c r="CH140" s="6">
        <f t="shared" si="16"/>
        <v>-34.549999999999997</v>
      </c>
      <c r="CI140" s="6">
        <f t="shared" si="17"/>
        <v>0</v>
      </c>
      <c r="CJ140" s="6">
        <f t="shared" si="18"/>
        <v>0</v>
      </c>
      <c r="CK140" s="6"/>
      <c r="CL140" s="6"/>
      <c r="CM140" s="6">
        <f t="shared" si="19"/>
        <v>-28</v>
      </c>
      <c r="CN140" s="6">
        <v>2496.35</v>
      </c>
      <c r="CO140" s="1">
        <v>-420.35</v>
      </c>
      <c r="CP140" s="6">
        <v>2076</v>
      </c>
      <c r="CQ140" s="6">
        <v>2495.63</v>
      </c>
      <c r="CR140" s="1">
        <v>8.0873000000000008</v>
      </c>
      <c r="CS140" s="6">
        <v>2495.63</v>
      </c>
      <c r="CT140" s="1">
        <v>199.65</v>
      </c>
      <c r="CU140" s="6">
        <v>1888.43</v>
      </c>
    </row>
    <row r="141" spans="1:99" ht="13.8" hidden="1">
      <c r="A141" s="34" t="str">
        <f ca="1">IFERROR(__xludf.DUMMYFUNCTION("""COMPUTED_VALUE"""),"LINCON LIMA MATIAS")</f>
        <v>LINCON LIMA MATIAS</v>
      </c>
      <c r="B141" s="34"/>
      <c r="C141" s="34" t="str">
        <f t="shared" ca="1" si="0"/>
        <v>OK</v>
      </c>
      <c r="D141" s="2">
        <f t="shared" si="1"/>
        <v>5020.4697225344444</v>
      </c>
      <c r="E141" s="34">
        <v>45809</v>
      </c>
      <c r="F141" s="1" t="s">
        <v>145</v>
      </c>
      <c r="G141" s="1">
        <v>175</v>
      </c>
      <c r="H141" s="1" t="s">
        <v>388</v>
      </c>
      <c r="I141" s="6" t="s">
        <v>147</v>
      </c>
      <c r="J141" s="38">
        <v>42041</v>
      </c>
      <c r="K141" s="6">
        <v>3159.37</v>
      </c>
      <c r="L141" s="38"/>
      <c r="M141" s="6">
        <v>3159.37</v>
      </c>
      <c r="N141" s="6"/>
      <c r="O141" s="6">
        <v>0</v>
      </c>
      <c r="P141" s="6"/>
      <c r="Q141" s="6"/>
      <c r="R141" s="6"/>
      <c r="S141" s="6"/>
      <c r="T141" s="6"/>
      <c r="U141" s="6"/>
      <c r="V141" s="6"/>
      <c r="W141" s="6"/>
      <c r="X141" s="6"/>
      <c r="Y141" s="6">
        <v>0</v>
      </c>
      <c r="Z141" s="6"/>
      <c r="AA141" s="6"/>
      <c r="AB141" s="6"/>
      <c r="AC141" s="6"/>
      <c r="AD141" s="6">
        <v>0</v>
      </c>
      <c r="AE141" s="6">
        <v>0</v>
      </c>
      <c r="AF141" s="6">
        <v>0</v>
      </c>
      <c r="AG141" s="6"/>
      <c r="AH141" s="6"/>
      <c r="AI141" s="6"/>
      <c r="AJ141" s="6"/>
      <c r="AK141" s="6"/>
      <c r="AL141" s="6"/>
      <c r="AM141" s="6">
        <v>7.0000000000000007E-2</v>
      </c>
      <c r="AN141" s="8">
        <f t="shared" si="2"/>
        <v>3159.44</v>
      </c>
      <c r="AO141" s="6"/>
      <c r="AP141" s="6">
        <v>-6.3</v>
      </c>
      <c r="AQ141" s="6">
        <v>-189.56</v>
      </c>
      <c r="AR141" s="6">
        <v>0</v>
      </c>
      <c r="AS141" s="6"/>
      <c r="AT141" s="6">
        <v>-0.06</v>
      </c>
      <c r="AU141" s="6"/>
      <c r="AV141" s="6">
        <v>-14</v>
      </c>
      <c r="AW141" s="6">
        <v>-14</v>
      </c>
      <c r="AX141" s="6"/>
      <c r="AY141" s="6"/>
      <c r="AZ141" s="6"/>
      <c r="BA141" s="6"/>
      <c r="BB141" s="6">
        <v>0</v>
      </c>
      <c r="BC141" s="6">
        <v>0</v>
      </c>
      <c r="BD141" s="6">
        <v>0</v>
      </c>
      <c r="BE141" s="6">
        <v>0</v>
      </c>
      <c r="BF141" s="6"/>
      <c r="BG141" s="6">
        <v>-272.52</v>
      </c>
      <c r="BH141" s="6">
        <v>0</v>
      </c>
      <c r="BI141" s="6"/>
      <c r="BJ141" s="6"/>
      <c r="BK141" s="6"/>
      <c r="BL141" s="11">
        <f t="shared" si="3"/>
        <v>-496.44</v>
      </c>
      <c r="BM141" s="12">
        <f t="shared" si="4"/>
        <v>2663</v>
      </c>
      <c r="BN141" s="13">
        <f t="shared" si="5"/>
        <v>263.28083333333331</v>
      </c>
      <c r="BO141" s="13">
        <f t="shared" si="6"/>
        <v>263.28083333333331</v>
      </c>
      <c r="BP141" s="13">
        <f t="shared" si="7"/>
        <v>87.760277777777773</v>
      </c>
      <c r="BQ141" s="13">
        <f t="shared" si="8"/>
        <v>272.51777808999998</v>
      </c>
      <c r="BR141" s="13">
        <f t="shared" si="9"/>
        <v>252.74</v>
      </c>
      <c r="BS141" s="13">
        <f t="shared" si="10"/>
        <v>623.70000000000005</v>
      </c>
      <c r="BT141" s="13">
        <f t="shared" si="11"/>
        <v>84.04000000000002</v>
      </c>
      <c r="BU141" s="13">
        <f t="shared" si="12"/>
        <v>0</v>
      </c>
      <c r="BV141" s="6">
        <f>SUMIFS('SEGURO DE VIDA'!E:E, 'SEGURO DE VIDA'!D:D, H141, 'SEGURO DE VIDA'!G:G, E141)</f>
        <v>13.71</v>
      </c>
      <c r="BW141" s="6">
        <f>SUMIFS(TREINAMENTOS!E:E, TREINAMENTOS!D:D, H141, TREINAMENTOS!G:G, E141)</f>
        <v>0</v>
      </c>
      <c r="BX141" s="6">
        <f>SUMIFS(EXAMES!E:E, EXAMES!D:D, H141, EXAMES!G:G, E141)</f>
        <v>0</v>
      </c>
      <c r="BY141" s="25">
        <f t="shared" si="13"/>
        <v>1861.0297225344445</v>
      </c>
      <c r="BZ141" s="1"/>
      <c r="CA141" s="1" t="s">
        <v>388</v>
      </c>
      <c r="CB141" s="13">
        <f t="shared" si="14"/>
        <v>0</v>
      </c>
      <c r="CC141" s="13">
        <f t="shared" si="15"/>
        <v>0</v>
      </c>
      <c r="CD141" s="13">
        <f>SUMIFS(ALIMENTAÇÃO!E:E, ALIMENTAÇÃO!D:D, H141, ALIMENTAÇÃO!G:G, E141)</f>
        <v>630</v>
      </c>
      <c r="CE141" s="6">
        <f>SUMIFS(TRANSPORTE!E:E, TRANSPORTE!D:D, H141, TRANSPORTE!G:G, E141)</f>
        <v>273.60000000000002</v>
      </c>
      <c r="CF141" s="6">
        <f>SUMIFS('PLANO DE SAÚDE'!E:E, 'PLANO DE SAÚDE'!D:D, H141, 'PLANO DE SAÚDE'!G:G, E141)</f>
        <v>0</v>
      </c>
      <c r="CG141" s="6">
        <f>SUMIFS('PLANO ODONTO'!E:E, 'PLANO ODONTO'!D:D, H141, 'PLANO ODONTO'!G:G, E141)</f>
        <v>28</v>
      </c>
      <c r="CH141" s="6">
        <f t="shared" si="16"/>
        <v>0</v>
      </c>
      <c r="CI141" s="6">
        <f t="shared" si="17"/>
        <v>0</v>
      </c>
      <c r="CJ141" s="6">
        <f t="shared" si="18"/>
        <v>0</v>
      </c>
      <c r="CK141" s="6"/>
      <c r="CL141" s="6"/>
      <c r="CM141" s="6">
        <f t="shared" si="19"/>
        <v>-28</v>
      </c>
      <c r="CN141" s="6">
        <v>3159.44</v>
      </c>
      <c r="CO141" s="1">
        <v>-496.44</v>
      </c>
      <c r="CP141" s="6">
        <v>2663</v>
      </c>
      <c r="CQ141" s="6">
        <v>3159.37</v>
      </c>
      <c r="CR141" s="1">
        <v>8.6257000000000001</v>
      </c>
      <c r="CS141" s="6">
        <v>3159.37</v>
      </c>
      <c r="CT141" s="1">
        <v>252.74</v>
      </c>
      <c r="CU141" s="6">
        <v>2552.17</v>
      </c>
    </row>
    <row r="142" spans="1:99" ht="13.8" hidden="1">
      <c r="A142" s="34" t="str">
        <f ca="1">IFERROR(__xludf.DUMMYFUNCTION("""COMPUTED_VALUE"""),"LORENA VIEIRA DE CASTRO SILVA")</f>
        <v>LORENA VIEIRA DE CASTRO SILVA</v>
      </c>
      <c r="B142" s="34"/>
      <c r="C142" s="34" t="str">
        <f t="shared" ca="1" si="0"/>
        <v>Incompleto</v>
      </c>
      <c r="D142" s="2">
        <f t="shared" si="1"/>
        <v>333.70750000000004</v>
      </c>
      <c r="E142" s="34">
        <v>45809</v>
      </c>
      <c r="F142" s="1" t="s">
        <v>145</v>
      </c>
      <c r="G142" s="1">
        <v>12</v>
      </c>
      <c r="H142" s="1" t="s">
        <v>389</v>
      </c>
      <c r="I142" s="1" t="s">
        <v>390</v>
      </c>
      <c r="J142" s="38">
        <v>39694</v>
      </c>
      <c r="K142" s="6">
        <v>1716.21</v>
      </c>
      <c r="L142" s="1" t="s">
        <v>262</v>
      </c>
      <c r="M142" s="6">
        <v>0</v>
      </c>
      <c r="N142" s="6"/>
      <c r="O142" s="6">
        <v>0</v>
      </c>
      <c r="P142" s="6">
        <v>0</v>
      </c>
      <c r="Q142" s="6"/>
      <c r="R142" s="6"/>
      <c r="S142" s="6"/>
      <c r="T142" s="6"/>
      <c r="U142" s="6"/>
      <c r="V142" s="6"/>
      <c r="W142" s="6"/>
      <c r="X142" s="6"/>
      <c r="Y142" s="6">
        <v>0</v>
      </c>
      <c r="Z142" s="6">
        <v>0</v>
      </c>
      <c r="AA142" s="6"/>
      <c r="AB142" s="6">
        <v>0</v>
      </c>
      <c r="AC142" s="6"/>
      <c r="AD142" s="6">
        <v>0</v>
      </c>
      <c r="AE142" s="6"/>
      <c r="AF142" s="6">
        <v>0</v>
      </c>
      <c r="AG142" s="6"/>
      <c r="AH142" s="6"/>
      <c r="AI142" s="6"/>
      <c r="AJ142" s="6"/>
      <c r="AK142" s="6"/>
      <c r="AL142" s="6"/>
      <c r="AM142" s="6">
        <v>0</v>
      </c>
      <c r="AN142" s="8">
        <f t="shared" si="2"/>
        <v>0</v>
      </c>
      <c r="AO142" s="6"/>
      <c r="AP142" s="6">
        <v>0</v>
      </c>
      <c r="AQ142" s="6">
        <v>0</v>
      </c>
      <c r="AR142" s="6"/>
      <c r="AS142" s="6"/>
      <c r="AT142" s="6">
        <v>0</v>
      </c>
      <c r="AU142" s="6"/>
      <c r="AV142" s="6">
        <v>0</v>
      </c>
      <c r="AW142" s="6"/>
      <c r="AX142" s="6"/>
      <c r="AY142" s="6"/>
      <c r="AZ142" s="6"/>
      <c r="BA142" s="6"/>
      <c r="BB142" s="6"/>
      <c r="BC142" s="6">
        <v>0</v>
      </c>
      <c r="BD142" s="6"/>
      <c r="BE142" s="6"/>
      <c r="BF142" s="6"/>
      <c r="BG142" s="6">
        <v>0</v>
      </c>
      <c r="BH142" s="6">
        <v>0</v>
      </c>
      <c r="BI142" s="6"/>
      <c r="BJ142" s="6"/>
      <c r="BK142" s="6"/>
      <c r="BL142" s="11">
        <f t="shared" si="3"/>
        <v>0</v>
      </c>
      <c r="BM142" s="12">
        <f t="shared" si="4"/>
        <v>0</v>
      </c>
      <c r="BN142" s="13">
        <f t="shared" si="5"/>
        <v>143.01750000000001</v>
      </c>
      <c r="BO142" s="13">
        <f t="shared" si="6"/>
        <v>143.01750000000001</v>
      </c>
      <c r="BP142" s="13">
        <f t="shared" si="7"/>
        <v>47.672500000000007</v>
      </c>
      <c r="BQ142" s="13">
        <f t="shared" si="8"/>
        <v>0</v>
      </c>
      <c r="BR142" s="13">
        <f t="shared" si="9"/>
        <v>0</v>
      </c>
      <c r="BS142" s="13">
        <f t="shared" si="10"/>
        <v>0</v>
      </c>
      <c r="BT142" s="13">
        <f t="shared" si="11"/>
        <v>0</v>
      </c>
      <c r="BU142" s="13">
        <f t="shared" si="12"/>
        <v>0</v>
      </c>
      <c r="BV142" s="6">
        <f>SUMIFS('SEGURO DE VIDA'!E:E, 'SEGURO DE VIDA'!D:D, H142, 'SEGURO DE VIDA'!G:G, E142)</f>
        <v>0</v>
      </c>
      <c r="BW142" s="6">
        <f>SUMIFS(TREINAMENTOS!E:E, TREINAMENTOS!D:D, H142, TREINAMENTOS!G:G, E142)</f>
        <v>0</v>
      </c>
      <c r="BX142" s="6">
        <f>SUMIFS(EXAMES!E:E, EXAMES!D:D, H142, EXAMES!G:G, E142)</f>
        <v>0</v>
      </c>
      <c r="BY142" s="25">
        <f t="shared" si="13"/>
        <v>333.70750000000004</v>
      </c>
      <c r="BZ142" s="1"/>
      <c r="CA142" s="1" t="s">
        <v>389</v>
      </c>
      <c r="CB142" s="13">
        <f t="shared" si="14"/>
        <v>0</v>
      </c>
      <c r="CC142" s="13">
        <f t="shared" si="15"/>
        <v>0</v>
      </c>
      <c r="CD142" s="13">
        <f>SUMIFS(ALIMENTAÇÃO!E:E, ALIMENTAÇÃO!D:D, H142, ALIMENTAÇÃO!G:G, E142)</f>
        <v>0</v>
      </c>
      <c r="CE142" s="6">
        <f>SUMIFS(TRANSPORTE!E:E, TRANSPORTE!D:D, H142, TRANSPORTE!G:G, E142)</f>
        <v>0</v>
      </c>
      <c r="CF142" s="6">
        <f>SUMIFS('PLANO DE SAÚDE'!E:E, 'PLANO DE SAÚDE'!D:D, H142, 'PLANO DE SAÚDE'!G:G, E142)</f>
        <v>0</v>
      </c>
      <c r="CG142" s="6">
        <f>SUMIFS('PLANO ODONTO'!E:E, 'PLANO ODONTO'!D:D, H142, 'PLANO ODONTO'!G:G, E142)</f>
        <v>0</v>
      </c>
      <c r="CH142" s="6">
        <f t="shared" si="16"/>
        <v>0</v>
      </c>
      <c r="CI142" s="6">
        <f t="shared" si="17"/>
        <v>0</v>
      </c>
      <c r="CJ142" s="6">
        <f t="shared" si="18"/>
        <v>0</v>
      </c>
      <c r="CK142" s="6"/>
      <c r="CL142" s="6"/>
      <c r="CM142" s="6">
        <f t="shared" si="19"/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</row>
    <row r="143" spans="1:99" ht="13.8" hidden="1">
      <c r="A143" s="34" t="str">
        <f ca="1">IFERROR(__xludf.DUMMYFUNCTION("""COMPUTED_VALUE"""),"LORRAINE SANTOS DA SILVA")</f>
        <v>LORRAINE SANTOS DA SILVA</v>
      </c>
      <c r="B143" s="34"/>
      <c r="C143" s="34" t="str">
        <f t="shared" ca="1" si="0"/>
        <v>OK</v>
      </c>
      <c r="D143" s="2">
        <f t="shared" si="1"/>
        <v>10011.513457020001</v>
      </c>
      <c r="E143" s="34">
        <v>45809</v>
      </c>
      <c r="F143" s="1" t="s">
        <v>145</v>
      </c>
      <c r="G143" s="1">
        <v>309</v>
      </c>
      <c r="H143" s="1" t="s">
        <v>391</v>
      </c>
      <c r="I143" s="6" t="s">
        <v>298</v>
      </c>
      <c r="J143" s="38">
        <v>44342</v>
      </c>
      <c r="K143" s="6">
        <v>4267.26</v>
      </c>
      <c r="L143" s="38"/>
      <c r="M143" s="6">
        <v>4267.26</v>
      </c>
      <c r="N143" s="6"/>
      <c r="O143" s="6">
        <v>0</v>
      </c>
      <c r="P143" s="6"/>
      <c r="Q143" s="6"/>
      <c r="R143" s="6"/>
      <c r="S143" s="6"/>
      <c r="T143" s="6"/>
      <c r="U143" s="6"/>
      <c r="V143" s="6"/>
      <c r="W143" s="6"/>
      <c r="X143" s="6"/>
      <c r="Y143" s="6">
        <v>2631.05</v>
      </c>
      <c r="Z143" s="6"/>
      <c r="AA143" s="6"/>
      <c r="AB143" s="6"/>
      <c r="AC143" s="6"/>
      <c r="AD143" s="6">
        <v>0</v>
      </c>
      <c r="AE143" s="6">
        <v>0</v>
      </c>
      <c r="AF143" s="6">
        <v>0</v>
      </c>
      <c r="AG143" s="6"/>
      <c r="AH143" s="6"/>
      <c r="AI143" s="6"/>
      <c r="AJ143" s="6"/>
      <c r="AK143" s="6"/>
      <c r="AL143" s="6"/>
      <c r="AM143" s="6">
        <v>0.75</v>
      </c>
      <c r="AN143" s="8">
        <f t="shared" si="2"/>
        <v>6899.06</v>
      </c>
      <c r="AO143" s="6"/>
      <c r="AP143" s="6">
        <v>-6.3</v>
      </c>
      <c r="AQ143" s="6">
        <v>0</v>
      </c>
      <c r="AR143" s="6">
        <v>0</v>
      </c>
      <c r="AS143" s="6"/>
      <c r="AT143" s="6">
        <v>-0.1</v>
      </c>
      <c r="AU143" s="6"/>
      <c r="AV143" s="6">
        <v>-14</v>
      </c>
      <c r="AW143" s="6">
        <v>-14</v>
      </c>
      <c r="AX143" s="6"/>
      <c r="AY143" s="6"/>
      <c r="AZ143" s="6"/>
      <c r="BA143" s="6"/>
      <c r="BB143" s="6">
        <v>-134.79</v>
      </c>
      <c r="BC143" s="6">
        <v>-7.54</v>
      </c>
      <c r="BD143" s="6">
        <v>0</v>
      </c>
      <c r="BE143" s="6">
        <v>0</v>
      </c>
      <c r="BF143" s="6"/>
      <c r="BG143" s="6">
        <v>-407</v>
      </c>
      <c r="BH143" s="6">
        <v>-821.33</v>
      </c>
      <c r="BI143" s="6"/>
      <c r="BJ143" s="6"/>
      <c r="BK143" s="6"/>
      <c r="BL143" s="11">
        <f t="shared" si="3"/>
        <v>-1405.06</v>
      </c>
      <c r="BM143" s="12">
        <f t="shared" si="4"/>
        <v>5494</v>
      </c>
      <c r="BN143" s="13">
        <f t="shared" si="5"/>
        <v>355.60500000000002</v>
      </c>
      <c r="BO143" s="13">
        <f t="shared" si="6"/>
        <v>355.60500000000002</v>
      </c>
      <c r="BP143" s="13">
        <f t="shared" si="7"/>
        <v>118.53500000000001</v>
      </c>
      <c r="BQ143" s="13">
        <f t="shared" si="8"/>
        <v>406.99845701999999</v>
      </c>
      <c r="BR143" s="13">
        <f t="shared" si="9"/>
        <v>341.38</v>
      </c>
      <c r="BS143" s="13">
        <f t="shared" si="10"/>
        <v>623.70000000000005</v>
      </c>
      <c r="BT143" s="13">
        <f t="shared" si="11"/>
        <v>0</v>
      </c>
      <c r="BU143" s="13">
        <f t="shared" si="12"/>
        <v>896.92000000000007</v>
      </c>
      <c r="BV143" s="6">
        <f>SUMIFS('SEGURO DE VIDA'!E:E, 'SEGURO DE VIDA'!D:D, H143, 'SEGURO DE VIDA'!G:G, E143)</f>
        <v>13.71</v>
      </c>
      <c r="BW143" s="6">
        <f>SUMIFS(TREINAMENTOS!E:E, TREINAMENTOS!D:D, H143, TREINAMENTOS!G:G, E143)</f>
        <v>0</v>
      </c>
      <c r="BX143" s="6">
        <f>SUMIFS(EXAMES!E:E, EXAMES!D:D, H143, EXAMES!G:G, E143)</f>
        <v>0</v>
      </c>
      <c r="BY143" s="25">
        <f t="shared" si="13"/>
        <v>3112.4534570200003</v>
      </c>
      <c r="BZ143" s="1"/>
      <c r="CA143" s="1" t="s">
        <v>391</v>
      </c>
      <c r="CB143" s="13">
        <f t="shared" si="14"/>
        <v>896.92000000000007</v>
      </c>
      <c r="CC143" s="13">
        <f t="shared" si="15"/>
        <v>0</v>
      </c>
      <c r="CD143" s="13">
        <f>SUMIFS(ALIMENTAÇÃO!E:E, ALIMENTAÇÃO!D:D, H143, ALIMENTAÇÃO!G:G, E143)</f>
        <v>630</v>
      </c>
      <c r="CE143" s="6">
        <f>SUMIFS(TRANSPORTE!E:E, TRANSPORTE!D:D, H143, TRANSPORTE!G:G, E143)</f>
        <v>0</v>
      </c>
      <c r="CF143" s="6">
        <f>SUMIFS('PLANO DE SAÚDE'!E:E, 'PLANO DE SAÚDE'!D:D, H143, 'PLANO DE SAÚDE'!G:G, E143)</f>
        <v>1039.25</v>
      </c>
      <c r="CG143" s="6">
        <f>SUMIFS('PLANO ODONTO'!E:E, 'PLANO ODONTO'!D:D, H143, 'PLANO ODONTO'!G:G, E143)</f>
        <v>28</v>
      </c>
      <c r="CH143" s="6">
        <f t="shared" si="16"/>
        <v>-142.32999999999998</v>
      </c>
      <c r="CI143" s="6">
        <f t="shared" si="17"/>
        <v>0</v>
      </c>
      <c r="CJ143" s="6">
        <f t="shared" si="18"/>
        <v>0</v>
      </c>
      <c r="CK143" s="6"/>
      <c r="CL143" s="6"/>
      <c r="CM143" s="6">
        <f t="shared" si="19"/>
        <v>-28</v>
      </c>
      <c r="CN143" s="6">
        <v>6899.06</v>
      </c>
      <c r="CO143" s="6">
        <v>-1405.06</v>
      </c>
      <c r="CP143" s="6">
        <v>5494</v>
      </c>
      <c r="CQ143" s="6">
        <v>4267.26</v>
      </c>
      <c r="CR143" s="1">
        <v>9.5376999999999992</v>
      </c>
      <c r="CS143" s="6">
        <v>4267.26</v>
      </c>
      <c r="CT143" s="1">
        <v>341.38</v>
      </c>
      <c r="CU143" s="6">
        <v>6291.11</v>
      </c>
    </row>
    <row r="144" spans="1:99" ht="13.8" hidden="1">
      <c r="A144" s="34" t="str">
        <f ca="1">IFERROR(__xludf.DUMMYFUNCTION("""COMPUTED_VALUE"""),"LUAN MODESTO PINTO")</f>
        <v>LUAN MODESTO PINTO</v>
      </c>
      <c r="B144" s="34"/>
      <c r="C144" s="34" t="str">
        <f t="shared" ca="1" si="0"/>
        <v>OK</v>
      </c>
      <c r="D144" s="2">
        <f t="shared" si="1"/>
        <v>3668.1634697777777</v>
      </c>
      <c r="E144" s="34">
        <v>45809</v>
      </c>
      <c r="F144" s="1" t="s">
        <v>179</v>
      </c>
      <c r="G144" s="1">
        <v>43</v>
      </c>
      <c r="H144" s="1" t="s">
        <v>392</v>
      </c>
      <c r="I144" s="1" t="s">
        <v>190</v>
      </c>
      <c r="J144" s="38">
        <v>44607</v>
      </c>
      <c r="K144" s="6">
        <v>1733.89</v>
      </c>
      <c r="L144" s="1"/>
      <c r="M144" s="6">
        <v>1733.89</v>
      </c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>
        <v>0</v>
      </c>
      <c r="AD144" s="6">
        <v>104.25</v>
      </c>
      <c r="AE144" s="6">
        <v>141.31</v>
      </c>
      <c r="AF144" s="6">
        <v>61.39</v>
      </c>
      <c r="AG144" s="6"/>
      <c r="AH144" s="6"/>
      <c r="AI144" s="6"/>
      <c r="AJ144" s="6"/>
      <c r="AK144" s="6"/>
      <c r="AL144" s="6"/>
      <c r="AM144" s="6">
        <v>0.24</v>
      </c>
      <c r="AN144" s="8">
        <f t="shared" si="2"/>
        <v>2041.0800000000002</v>
      </c>
      <c r="AO144" s="6"/>
      <c r="AP144" s="6">
        <v>-6.65</v>
      </c>
      <c r="AQ144" s="6">
        <v>-104.03</v>
      </c>
      <c r="AR144" s="6">
        <v>-196.39</v>
      </c>
      <c r="AS144" s="6"/>
      <c r="AT144" s="6">
        <v>-0.68</v>
      </c>
      <c r="AU144" s="6"/>
      <c r="AV144" s="6">
        <v>0</v>
      </c>
      <c r="AW144" s="6"/>
      <c r="AX144" s="6"/>
      <c r="AY144" s="6"/>
      <c r="AZ144" s="6"/>
      <c r="BA144" s="6"/>
      <c r="BB144" s="6">
        <v>-130.54</v>
      </c>
      <c r="BC144" s="6">
        <v>-2</v>
      </c>
      <c r="BD144" s="6">
        <v>-125.89</v>
      </c>
      <c r="BE144" s="6"/>
      <c r="BF144" s="6"/>
      <c r="BG144" s="6">
        <v>-160.9</v>
      </c>
      <c r="BH144" s="6">
        <v>0</v>
      </c>
      <c r="BI144" s="6"/>
      <c r="BJ144" s="6"/>
      <c r="BK144" s="6"/>
      <c r="BL144" s="11">
        <f t="shared" si="3"/>
        <v>-727.07999999999993</v>
      </c>
      <c r="BM144" s="12">
        <f t="shared" si="4"/>
        <v>1314.0000000000002</v>
      </c>
      <c r="BN144" s="13">
        <f t="shared" si="5"/>
        <v>144.49083333333334</v>
      </c>
      <c r="BO144" s="13">
        <f t="shared" si="6"/>
        <v>144.49083333333334</v>
      </c>
      <c r="BP144" s="13">
        <f t="shared" si="7"/>
        <v>48.163611111111116</v>
      </c>
      <c r="BQ144" s="13">
        <f t="shared" si="8"/>
        <v>160.81819199999998</v>
      </c>
      <c r="BR144" s="13">
        <f t="shared" si="9"/>
        <v>163.26</v>
      </c>
      <c r="BS144" s="13">
        <f t="shared" si="10"/>
        <v>658.35</v>
      </c>
      <c r="BT144" s="13">
        <f t="shared" si="11"/>
        <v>220.86999999999998</v>
      </c>
      <c r="BU144" s="13">
        <f t="shared" si="12"/>
        <v>68.050000000000011</v>
      </c>
      <c r="BV144" s="6">
        <f>SUMIFS('SEGURO DE VIDA'!E:E, 'SEGURO DE VIDA'!D:D, H144, 'SEGURO DE VIDA'!G:G, E144)</f>
        <v>18.59</v>
      </c>
      <c r="BW144" s="6">
        <f>SUMIFS(TREINAMENTOS!E:E, TREINAMENTOS!D:D, H144, TREINAMENTOS!G:G, E144)</f>
        <v>0</v>
      </c>
      <c r="BX144" s="6">
        <f>SUMIFS(EXAMES!E:E, EXAMES!D:D, H144, EXAMES!G:G, E144)</f>
        <v>0</v>
      </c>
      <c r="BY144" s="25">
        <f t="shared" si="13"/>
        <v>1627.0834697777775</v>
      </c>
      <c r="BZ144" s="1"/>
      <c r="CA144" s="1" t="s">
        <v>393</v>
      </c>
      <c r="CB144" s="13">
        <f t="shared" si="14"/>
        <v>68.050000000000011</v>
      </c>
      <c r="CC144" s="13">
        <f t="shared" si="15"/>
        <v>0</v>
      </c>
      <c r="CD144" s="13">
        <f>SUMIFS(ALIMENTAÇÃO!E:E, ALIMENTAÇÃO!D:D, H144, ALIMENTAÇÃO!G:G, E144)</f>
        <v>665</v>
      </c>
      <c r="CE144" s="6">
        <f>SUMIFS(TRANSPORTE!E:E, TRANSPORTE!D:D, H144, TRANSPORTE!G:G, E144)</f>
        <v>324.89999999999998</v>
      </c>
      <c r="CF144" s="6">
        <f>SUMIFS('PLANO DE SAÚDE'!E:E, 'PLANO DE SAÚDE'!D:D, H144, 'PLANO DE SAÚDE'!G:G, E144)</f>
        <v>326.48</v>
      </c>
      <c r="CG144" s="6">
        <f>SUMIFS('PLANO ODONTO'!E:E, 'PLANO ODONTO'!D:D, H144, 'PLANO ODONTO'!G:G, E144)</f>
        <v>0</v>
      </c>
      <c r="CH144" s="6">
        <f t="shared" si="16"/>
        <v>-258.43</v>
      </c>
      <c r="CI144" s="6">
        <f t="shared" si="17"/>
        <v>0</v>
      </c>
      <c r="CJ144" s="6">
        <f t="shared" si="18"/>
        <v>0</v>
      </c>
      <c r="CK144" s="6"/>
      <c r="CL144" s="6"/>
      <c r="CM144" s="6">
        <f t="shared" si="19"/>
        <v>0</v>
      </c>
      <c r="CN144" s="6">
        <v>2041.08</v>
      </c>
      <c r="CO144" s="1">
        <v>-727.08</v>
      </c>
      <c r="CP144" s="6">
        <v>1314</v>
      </c>
      <c r="CQ144" s="6">
        <v>2040.84</v>
      </c>
      <c r="CR144" s="1">
        <v>7.88</v>
      </c>
      <c r="CS144" s="6">
        <v>2040.84</v>
      </c>
      <c r="CT144" s="1">
        <v>163.26</v>
      </c>
      <c r="CU144" s="6">
        <v>1433.64</v>
      </c>
    </row>
    <row r="145" spans="1:99" ht="13.8" hidden="1">
      <c r="A145" s="34" t="str">
        <f ca="1">IFERROR(__xludf.DUMMYFUNCTION("""COMPUTED_VALUE"""),"LUAN TEIXEIRA DE SOUZA")</f>
        <v>LUAN TEIXEIRA DE SOUZA</v>
      </c>
      <c r="B145" s="34"/>
      <c r="C145" s="34" t="str">
        <f t="shared" ca="1" si="0"/>
        <v>Incompleto</v>
      </c>
      <c r="D145" s="2">
        <f t="shared" si="1"/>
        <v>7110.0116000000007</v>
      </c>
      <c r="E145" s="34">
        <v>45809</v>
      </c>
      <c r="F145" s="1" t="s">
        <v>179</v>
      </c>
      <c r="G145" s="1">
        <v>4</v>
      </c>
      <c r="H145" s="1" t="s">
        <v>394</v>
      </c>
      <c r="I145" s="1" t="s">
        <v>255</v>
      </c>
      <c r="J145" s="1"/>
      <c r="K145" s="6"/>
      <c r="L145" s="1"/>
      <c r="M145" s="6">
        <v>5752.56</v>
      </c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>
        <v>0</v>
      </c>
      <c r="AD145" s="6">
        <v>0</v>
      </c>
      <c r="AE145" s="6">
        <v>0</v>
      </c>
      <c r="AF145" s="6">
        <v>0</v>
      </c>
      <c r="AG145" s="6"/>
      <c r="AH145" s="6"/>
      <c r="AI145" s="6"/>
      <c r="AJ145" s="6"/>
      <c r="AK145" s="6"/>
      <c r="AL145" s="6"/>
      <c r="AM145" s="6">
        <v>0</v>
      </c>
      <c r="AN145" s="8">
        <f t="shared" si="2"/>
        <v>5752.56</v>
      </c>
      <c r="AO145" s="6"/>
      <c r="AP145" s="6">
        <v>0</v>
      </c>
      <c r="AQ145" s="6">
        <v>0</v>
      </c>
      <c r="AR145" s="6">
        <v>0</v>
      </c>
      <c r="AS145" s="6"/>
      <c r="AT145" s="6">
        <v>0</v>
      </c>
      <c r="AU145" s="6"/>
      <c r="AV145" s="6">
        <v>0</v>
      </c>
      <c r="AW145" s="6"/>
      <c r="AX145" s="6"/>
      <c r="AY145" s="6"/>
      <c r="AZ145" s="6"/>
      <c r="BA145" s="6"/>
      <c r="BB145" s="6">
        <v>0</v>
      </c>
      <c r="BC145" s="6">
        <v>0</v>
      </c>
      <c r="BD145" s="6">
        <v>0</v>
      </c>
      <c r="BE145" s="6"/>
      <c r="BF145" s="6"/>
      <c r="BG145" s="6">
        <v>-632.78</v>
      </c>
      <c r="BH145" s="6">
        <v>-499.21</v>
      </c>
      <c r="BI145" s="6"/>
      <c r="BJ145" s="6"/>
      <c r="BK145" s="6"/>
      <c r="BL145" s="11">
        <f t="shared" si="3"/>
        <v>-1131.99</v>
      </c>
      <c r="BM145" s="12">
        <f t="shared" si="4"/>
        <v>4620.5700000000006</v>
      </c>
      <c r="BN145" s="13">
        <f t="shared" si="5"/>
        <v>0</v>
      </c>
      <c r="BO145" s="13">
        <f t="shared" si="6"/>
        <v>0</v>
      </c>
      <c r="BP145" s="13">
        <f t="shared" si="7"/>
        <v>0</v>
      </c>
      <c r="BQ145" s="13">
        <f t="shared" si="8"/>
        <v>632.78160000000003</v>
      </c>
      <c r="BR145" s="13">
        <f t="shared" si="9"/>
        <v>0</v>
      </c>
      <c r="BS145" s="13">
        <f t="shared" si="10"/>
        <v>665</v>
      </c>
      <c r="BT145" s="13">
        <f t="shared" si="11"/>
        <v>0</v>
      </c>
      <c r="BU145" s="13">
        <f t="shared" si="12"/>
        <v>0</v>
      </c>
      <c r="BV145" s="6">
        <f>SUMIFS('SEGURO DE VIDA'!E:E, 'SEGURO DE VIDA'!D:D, H145, 'SEGURO DE VIDA'!G:G, E145)</f>
        <v>59.67</v>
      </c>
      <c r="BW145" s="6">
        <f>SUMIFS(TREINAMENTOS!E:E, TREINAMENTOS!D:D, H145, TREINAMENTOS!G:G, E145)</f>
        <v>0</v>
      </c>
      <c r="BX145" s="6">
        <f>SUMIFS(EXAMES!E:E, EXAMES!D:D, H145, EXAMES!G:G, E145)</f>
        <v>0</v>
      </c>
      <c r="BY145" s="25">
        <f t="shared" si="13"/>
        <v>1357.4516000000001</v>
      </c>
      <c r="BZ145" s="1"/>
      <c r="CA145" s="1" t="s">
        <v>394</v>
      </c>
      <c r="CB145" s="13">
        <f t="shared" si="14"/>
        <v>0</v>
      </c>
      <c r="CC145" s="13">
        <f t="shared" si="15"/>
        <v>0</v>
      </c>
      <c r="CD145" s="13">
        <f>SUMIFS(ALIMENTAÇÃO!E:E, ALIMENTAÇÃO!D:D, H145, ALIMENTAÇÃO!G:G, E145)</f>
        <v>665</v>
      </c>
      <c r="CE145" s="6">
        <f>SUMIFS(TRANSPORTE!E:E, TRANSPORTE!D:D, H145, TRANSPORTE!G:G, E145)</f>
        <v>0</v>
      </c>
      <c r="CF145" s="6">
        <f>SUMIFS('PLANO DE SAÚDE'!E:E, 'PLANO DE SAÚDE'!D:D, H145, 'PLANO DE SAÚDE'!G:G, E145)</f>
        <v>0</v>
      </c>
      <c r="CG145" s="6">
        <f>SUMIFS('PLANO ODONTO'!E:E, 'PLANO ODONTO'!D:D, H145, 'PLANO ODONTO'!G:G, E145)</f>
        <v>0</v>
      </c>
      <c r="CH145" s="6">
        <f t="shared" si="16"/>
        <v>0</v>
      </c>
      <c r="CI145" s="6">
        <f t="shared" si="17"/>
        <v>0</v>
      </c>
      <c r="CJ145" s="6">
        <f t="shared" si="18"/>
        <v>0</v>
      </c>
      <c r="CK145" s="6"/>
      <c r="CL145" s="6"/>
      <c r="CM145" s="6">
        <f t="shared" si="19"/>
        <v>0</v>
      </c>
      <c r="CN145" s="6">
        <v>5752.56</v>
      </c>
      <c r="CO145" s="6">
        <v>-1131.99</v>
      </c>
      <c r="CP145" s="6">
        <v>4620.57</v>
      </c>
      <c r="CQ145" s="6">
        <v>5752.56</v>
      </c>
      <c r="CR145" s="1">
        <v>11</v>
      </c>
      <c r="CS145" s="1">
        <v>0</v>
      </c>
      <c r="CT145" s="1">
        <v>0</v>
      </c>
      <c r="CU145" s="6">
        <v>5119.78</v>
      </c>
    </row>
    <row r="146" spans="1:99" ht="13.8" hidden="1">
      <c r="A146" s="34" t="str">
        <f ca="1">IFERROR(__xludf.DUMMYFUNCTION("""COMPUTED_VALUE"""),"LUCAS DE CARVALHO SOBRAL")</f>
        <v>LUCAS DE CARVALHO SOBRAL</v>
      </c>
      <c r="B146" s="34"/>
      <c r="C146" s="34" t="str">
        <f t="shared" ca="1" si="0"/>
        <v>OK</v>
      </c>
      <c r="D146" s="2">
        <f t="shared" si="1"/>
        <v>3935.3488536000004</v>
      </c>
      <c r="E146" s="34">
        <v>45809</v>
      </c>
      <c r="F146" s="1" t="s">
        <v>145</v>
      </c>
      <c r="G146" s="1">
        <v>363</v>
      </c>
      <c r="H146" s="1" t="s">
        <v>395</v>
      </c>
      <c r="I146" s="6" t="s">
        <v>396</v>
      </c>
      <c r="J146" s="38">
        <v>44805</v>
      </c>
      <c r="K146" s="6">
        <v>1675.8</v>
      </c>
      <c r="L146" s="38"/>
      <c r="M146" s="6">
        <v>1675.8</v>
      </c>
      <c r="N146" s="6"/>
      <c r="O146" s="6">
        <v>0</v>
      </c>
      <c r="P146" s="6"/>
      <c r="Q146" s="6"/>
      <c r="R146" s="6"/>
      <c r="S146" s="6"/>
      <c r="T146" s="6"/>
      <c r="U146" s="6"/>
      <c r="V146" s="6"/>
      <c r="W146" s="6"/>
      <c r="X146" s="6"/>
      <c r="Y146" s="6">
        <v>0</v>
      </c>
      <c r="Z146" s="6"/>
      <c r="AA146" s="6"/>
      <c r="AB146" s="6"/>
      <c r="AC146" s="6"/>
      <c r="AD146" s="6">
        <v>46.71</v>
      </c>
      <c r="AE146" s="6">
        <v>146.07</v>
      </c>
      <c r="AF146" s="6">
        <v>48.2</v>
      </c>
      <c r="AG146" s="6"/>
      <c r="AH146" s="6"/>
      <c r="AI146" s="6"/>
      <c r="AJ146" s="6"/>
      <c r="AK146" s="6"/>
      <c r="AL146" s="6"/>
      <c r="AM146" s="6">
        <v>0.17</v>
      </c>
      <c r="AN146" s="8">
        <f t="shared" si="2"/>
        <v>1916.95</v>
      </c>
      <c r="AO146" s="6"/>
      <c r="AP146" s="6">
        <v>-6.65</v>
      </c>
      <c r="AQ146" s="6">
        <v>-100.55</v>
      </c>
      <c r="AR146" s="6">
        <v>0</v>
      </c>
      <c r="AS146" s="6"/>
      <c r="AT146" s="6">
        <v>-0.59</v>
      </c>
      <c r="AU146" s="6"/>
      <c r="AV146" s="6">
        <v>0</v>
      </c>
      <c r="AW146" s="6">
        <v>0</v>
      </c>
      <c r="AX146" s="6"/>
      <c r="AY146" s="6"/>
      <c r="AZ146" s="6"/>
      <c r="BA146" s="6"/>
      <c r="BB146" s="6">
        <v>-13.41</v>
      </c>
      <c r="BC146" s="6">
        <v>-2.0099999999999998</v>
      </c>
      <c r="BD146" s="6">
        <v>0</v>
      </c>
      <c r="BE146" s="6">
        <v>0</v>
      </c>
      <c r="BF146" s="6"/>
      <c r="BG146" s="6">
        <v>-149.74</v>
      </c>
      <c r="BH146" s="6">
        <v>0</v>
      </c>
      <c r="BI146" s="6"/>
      <c r="BJ146" s="6"/>
      <c r="BK146" s="6"/>
      <c r="BL146" s="11">
        <f t="shared" si="3"/>
        <v>-272.95000000000005</v>
      </c>
      <c r="BM146" s="12">
        <f t="shared" si="4"/>
        <v>1644</v>
      </c>
      <c r="BN146" s="13">
        <f t="shared" si="5"/>
        <v>139.65</v>
      </c>
      <c r="BO146" s="13">
        <f t="shared" si="6"/>
        <v>139.65</v>
      </c>
      <c r="BP146" s="13">
        <f t="shared" si="7"/>
        <v>46.550000000000004</v>
      </c>
      <c r="BQ146" s="13">
        <f t="shared" si="8"/>
        <v>149.73885360000003</v>
      </c>
      <c r="BR146" s="13">
        <f t="shared" si="9"/>
        <v>153.34</v>
      </c>
      <c r="BS146" s="13">
        <f t="shared" si="10"/>
        <v>658.35</v>
      </c>
      <c r="BT146" s="13">
        <f t="shared" si="11"/>
        <v>0</v>
      </c>
      <c r="BU146" s="13">
        <f t="shared" si="12"/>
        <v>118.39999999999999</v>
      </c>
      <c r="BV146" s="6">
        <f>SUMIFS('SEGURO DE VIDA'!E:E, 'SEGURO DE VIDA'!D:D, H146, 'SEGURO DE VIDA'!G:G, E146)</f>
        <v>13.71</v>
      </c>
      <c r="BW146" s="6">
        <f>SUMIFS(TREINAMENTOS!E:E, TREINAMENTOS!D:D, H146, TREINAMENTOS!G:G, E146)</f>
        <v>0</v>
      </c>
      <c r="BX146" s="6">
        <f>SUMIFS(EXAMES!E:E, EXAMES!D:D, H146, EXAMES!G:G, E146)</f>
        <v>599.01</v>
      </c>
      <c r="BY146" s="25">
        <f t="shared" si="13"/>
        <v>2018.3988536000002</v>
      </c>
      <c r="BZ146" s="1"/>
      <c r="CA146" s="1" t="s">
        <v>397</v>
      </c>
      <c r="CB146" s="13">
        <f t="shared" si="14"/>
        <v>118.39999999999999</v>
      </c>
      <c r="CC146" s="13">
        <f t="shared" si="15"/>
        <v>0</v>
      </c>
      <c r="CD146" s="13">
        <f>SUMIFS(ALIMENTAÇÃO!E:E, ALIMENTAÇÃO!D:D, H146, ALIMENTAÇÃO!G:G, E146)</f>
        <v>665</v>
      </c>
      <c r="CE146" s="6">
        <f>SUMIFS(TRANSPORTE!E:E, TRANSPORTE!D:D, H146, TRANSPORTE!G:G, E146)</f>
        <v>68.400000000000006</v>
      </c>
      <c r="CF146" s="6">
        <f>SUMIFS('PLANO DE SAÚDE'!E:E, 'PLANO DE SAÚDE'!D:D, H146, 'PLANO DE SAÚDE'!G:G, E146)</f>
        <v>133.82</v>
      </c>
      <c r="CG146" s="6">
        <f>SUMIFS('PLANO ODONTO'!E:E, 'PLANO ODONTO'!D:D, H146, 'PLANO ODONTO'!G:G, E146)</f>
        <v>0</v>
      </c>
      <c r="CH146" s="6">
        <f t="shared" si="16"/>
        <v>-15.42</v>
      </c>
      <c r="CI146" s="6">
        <f t="shared" si="17"/>
        <v>0</v>
      </c>
      <c r="CJ146" s="6">
        <f t="shared" si="18"/>
        <v>0</v>
      </c>
      <c r="CK146" s="6"/>
      <c r="CL146" s="6"/>
      <c r="CM146" s="6">
        <f t="shared" si="19"/>
        <v>0</v>
      </c>
      <c r="CN146" s="6">
        <v>1916.95</v>
      </c>
      <c r="CO146" s="1">
        <v>-272.95</v>
      </c>
      <c r="CP146" s="6">
        <v>1644</v>
      </c>
      <c r="CQ146" s="6">
        <v>1916.78</v>
      </c>
      <c r="CR146" s="1">
        <v>7.8120000000000003</v>
      </c>
      <c r="CS146" s="6">
        <v>1916.78</v>
      </c>
      <c r="CT146" s="1">
        <v>153.34</v>
      </c>
      <c r="CU146" s="6">
        <v>1309.58</v>
      </c>
    </row>
    <row r="147" spans="1:99" ht="13.8" hidden="1">
      <c r="A147" s="34" t="str">
        <f ca="1">IFERROR(__xludf.DUMMYFUNCTION("""COMPUTED_VALUE"""),"LUCAS DOS SANTOS GOULLART")</f>
        <v>LUCAS DOS SANTOS GOULLART</v>
      </c>
      <c r="B147" s="34"/>
      <c r="C147" s="34" t="str">
        <f t="shared" ca="1" si="0"/>
        <v>OK</v>
      </c>
      <c r="D147" s="2">
        <f t="shared" si="1"/>
        <v>8967.7181274444447</v>
      </c>
      <c r="E147" s="34">
        <v>45809</v>
      </c>
      <c r="F147" s="1" t="s">
        <v>145</v>
      </c>
      <c r="G147" s="1">
        <v>248</v>
      </c>
      <c r="H147" s="1" t="s">
        <v>398</v>
      </c>
      <c r="I147" s="6" t="s">
        <v>399</v>
      </c>
      <c r="J147" s="38">
        <v>43525</v>
      </c>
      <c r="K147" s="6">
        <v>3027.7</v>
      </c>
      <c r="L147" s="38"/>
      <c r="M147" s="6">
        <v>3027.7</v>
      </c>
      <c r="N147" s="6"/>
      <c r="O147" s="6">
        <v>0</v>
      </c>
      <c r="P147" s="6"/>
      <c r="Q147" s="6"/>
      <c r="R147" s="6"/>
      <c r="S147" s="6"/>
      <c r="T147" s="6"/>
      <c r="U147" s="6"/>
      <c r="V147" s="6"/>
      <c r="W147" s="6"/>
      <c r="X147" s="6"/>
      <c r="Y147" s="6">
        <v>2329</v>
      </c>
      <c r="Z147" s="6"/>
      <c r="AA147" s="6"/>
      <c r="AB147" s="6"/>
      <c r="AC147" s="6"/>
      <c r="AD147" s="6">
        <v>0</v>
      </c>
      <c r="AE147" s="6">
        <v>0</v>
      </c>
      <c r="AF147" s="6">
        <v>0</v>
      </c>
      <c r="AG147" s="6"/>
      <c r="AH147" s="6"/>
      <c r="AI147" s="6"/>
      <c r="AJ147" s="6"/>
      <c r="AK147" s="6"/>
      <c r="AL147" s="6"/>
      <c r="AM147" s="6">
        <v>0.15</v>
      </c>
      <c r="AN147" s="8">
        <f t="shared" si="2"/>
        <v>5356.8499999999995</v>
      </c>
      <c r="AO147" s="6"/>
      <c r="AP147" s="6">
        <v>-16.649999999999999</v>
      </c>
      <c r="AQ147" s="6">
        <v>0</v>
      </c>
      <c r="AR147" s="6">
        <v>0</v>
      </c>
      <c r="AS147" s="6"/>
      <c r="AT147" s="6">
        <v>-0.1</v>
      </c>
      <c r="AU147" s="6"/>
      <c r="AV147" s="6">
        <v>-14</v>
      </c>
      <c r="AW147" s="6">
        <v>-14</v>
      </c>
      <c r="AX147" s="6"/>
      <c r="AY147" s="6"/>
      <c r="AZ147" s="6"/>
      <c r="BA147" s="6"/>
      <c r="BB147" s="6">
        <v>0</v>
      </c>
      <c r="BC147" s="6">
        <v>0</v>
      </c>
      <c r="BD147" s="6">
        <v>0</v>
      </c>
      <c r="BE147" s="6">
        <v>0</v>
      </c>
      <c r="BF147" s="6"/>
      <c r="BG147" s="6">
        <v>-256.72000000000003</v>
      </c>
      <c r="BH147" s="6">
        <v>-397.38</v>
      </c>
      <c r="BI147" s="6"/>
      <c r="BJ147" s="6"/>
      <c r="BK147" s="6"/>
      <c r="BL147" s="11">
        <f t="shared" si="3"/>
        <v>-698.85</v>
      </c>
      <c r="BM147" s="12">
        <f t="shared" si="4"/>
        <v>4657.9999999999991</v>
      </c>
      <c r="BN147" s="13">
        <f t="shared" si="5"/>
        <v>252.30833333333331</v>
      </c>
      <c r="BO147" s="13">
        <f t="shared" si="6"/>
        <v>252.30833333333331</v>
      </c>
      <c r="BP147" s="13">
        <f t="shared" si="7"/>
        <v>84.102777777777774</v>
      </c>
      <c r="BQ147" s="13">
        <f t="shared" si="8"/>
        <v>256.71868299999994</v>
      </c>
      <c r="BR147" s="13">
        <f t="shared" si="9"/>
        <v>242.21</v>
      </c>
      <c r="BS147" s="13">
        <f t="shared" si="10"/>
        <v>1648.35</v>
      </c>
      <c r="BT147" s="13">
        <f t="shared" si="11"/>
        <v>0</v>
      </c>
      <c r="BU147" s="13">
        <f t="shared" si="12"/>
        <v>861.16</v>
      </c>
      <c r="BV147" s="6">
        <f>SUMIFS('SEGURO DE VIDA'!E:E, 'SEGURO DE VIDA'!D:D, H147, 'SEGURO DE VIDA'!G:G, E147)</f>
        <v>13.71</v>
      </c>
      <c r="BW147" s="6">
        <f>SUMIFS(TREINAMENTOS!E:E, TREINAMENTOS!D:D, H147, TREINAMENTOS!G:G, E147)</f>
        <v>0</v>
      </c>
      <c r="BX147" s="6">
        <f>SUMIFS(EXAMES!E:E, EXAMES!D:D, H147, EXAMES!G:G, E147)</f>
        <v>0</v>
      </c>
      <c r="BY147" s="25">
        <f t="shared" si="13"/>
        <v>3610.8681274444443</v>
      </c>
      <c r="BZ147" s="1"/>
      <c r="CA147" s="1" t="s">
        <v>400</v>
      </c>
      <c r="CB147" s="13">
        <f t="shared" si="14"/>
        <v>861.16</v>
      </c>
      <c r="CC147" s="13">
        <f t="shared" si="15"/>
        <v>0</v>
      </c>
      <c r="CD147" s="13">
        <f>SUMIFS(ALIMENTAÇÃO!E:E, ALIMENTAÇÃO!D:D, H147, ALIMENTAÇÃO!G:G, E147)</f>
        <v>1665</v>
      </c>
      <c r="CE147" s="6">
        <f>SUMIFS(TRANSPORTE!E:E, TRANSPORTE!D:D, H147, TRANSPORTE!G:G, E147)</f>
        <v>0</v>
      </c>
      <c r="CF147" s="6">
        <f>SUMIFS('PLANO DE SAÚDE'!E:E, 'PLANO DE SAÚDE'!D:D, H147, 'PLANO DE SAÚDE'!G:G, E147)</f>
        <v>861.16</v>
      </c>
      <c r="CG147" s="6">
        <f>SUMIFS('PLANO ODONTO'!E:E, 'PLANO ODONTO'!D:D, H147, 'PLANO ODONTO'!G:G, E147)</f>
        <v>28</v>
      </c>
      <c r="CH147" s="6">
        <f t="shared" si="16"/>
        <v>0</v>
      </c>
      <c r="CI147" s="6">
        <f t="shared" si="17"/>
        <v>0</v>
      </c>
      <c r="CJ147" s="6">
        <f t="shared" si="18"/>
        <v>0</v>
      </c>
      <c r="CK147" s="6"/>
      <c r="CL147" s="6"/>
      <c r="CM147" s="6">
        <f t="shared" si="19"/>
        <v>-28</v>
      </c>
      <c r="CN147" s="6">
        <v>5356.85</v>
      </c>
      <c r="CO147" s="1">
        <v>-698.85</v>
      </c>
      <c r="CP147" s="6">
        <v>4658</v>
      </c>
      <c r="CQ147" s="6">
        <v>3027.7</v>
      </c>
      <c r="CR147" s="1">
        <v>8.4789999999999992</v>
      </c>
      <c r="CS147" s="6">
        <v>3027.7</v>
      </c>
      <c r="CT147" s="1">
        <v>242.21</v>
      </c>
      <c r="CU147" s="6">
        <v>4749.5</v>
      </c>
    </row>
    <row r="148" spans="1:99" ht="13.8" hidden="1">
      <c r="A148" s="34" t="str">
        <f ca="1">IFERROR(__xludf.DUMMYFUNCTION("""COMPUTED_VALUE"""),"LUCAS PEREIRA DA SILVA")</f>
        <v>LUCAS PEREIRA DA SILVA</v>
      </c>
      <c r="B148" s="34"/>
      <c r="C148" s="34" t="str">
        <f t="shared" ca="1" si="0"/>
        <v>OK</v>
      </c>
      <c r="D148" s="2">
        <f t="shared" si="1"/>
        <v>5458.501600966667</v>
      </c>
      <c r="E148" s="34">
        <v>45809</v>
      </c>
      <c r="F148" s="1" t="s">
        <v>145</v>
      </c>
      <c r="G148" s="1">
        <v>3352</v>
      </c>
      <c r="H148" s="1" t="s">
        <v>401</v>
      </c>
      <c r="I148" s="1" t="s">
        <v>258</v>
      </c>
      <c r="J148" s="38">
        <v>45017</v>
      </c>
      <c r="K148" s="6">
        <v>2702.58</v>
      </c>
      <c r="L148" s="1"/>
      <c r="M148" s="6">
        <v>2702.58</v>
      </c>
      <c r="N148" s="6"/>
      <c r="O148" s="6">
        <v>0</v>
      </c>
      <c r="P148" s="6">
        <v>810.77</v>
      </c>
      <c r="Q148" s="6"/>
      <c r="R148" s="6"/>
      <c r="S148" s="6"/>
      <c r="T148" s="6"/>
      <c r="U148" s="6"/>
      <c r="V148" s="6"/>
      <c r="W148" s="6"/>
      <c r="X148" s="6"/>
      <c r="Y148" s="6">
        <v>0</v>
      </c>
      <c r="Z148" s="6">
        <v>0</v>
      </c>
      <c r="AA148" s="6"/>
      <c r="AB148" s="6">
        <v>0</v>
      </c>
      <c r="AC148" s="6"/>
      <c r="AD148" s="6">
        <v>0</v>
      </c>
      <c r="AE148" s="6"/>
      <c r="AF148" s="6">
        <v>0</v>
      </c>
      <c r="AG148" s="6"/>
      <c r="AH148" s="6"/>
      <c r="AI148" s="6"/>
      <c r="AJ148" s="6"/>
      <c r="AK148" s="6"/>
      <c r="AL148" s="6"/>
      <c r="AM148" s="6">
        <v>0.34</v>
      </c>
      <c r="AN148" s="8">
        <f t="shared" si="2"/>
        <v>3513.69</v>
      </c>
      <c r="AO148" s="6"/>
      <c r="AP148" s="6">
        <v>-6.65</v>
      </c>
      <c r="AQ148" s="6">
        <v>0</v>
      </c>
      <c r="AR148" s="6"/>
      <c r="AS148" s="6"/>
      <c r="AT148" s="6">
        <v>-0.21</v>
      </c>
      <c r="AU148" s="6"/>
      <c r="AV148" s="6">
        <v>-14</v>
      </c>
      <c r="AW148" s="6"/>
      <c r="AX148" s="6"/>
      <c r="AY148" s="6"/>
      <c r="AZ148" s="6"/>
      <c r="BA148" s="6"/>
      <c r="BB148" s="6"/>
      <c r="BC148" s="6">
        <v>-34.549999999999997</v>
      </c>
      <c r="BD148" s="6"/>
      <c r="BE148" s="6"/>
      <c r="BF148" s="6"/>
      <c r="BG148" s="6">
        <v>-315</v>
      </c>
      <c r="BH148" s="6">
        <v>-29.28</v>
      </c>
      <c r="BI148" s="6"/>
      <c r="BJ148" s="6"/>
      <c r="BK148" s="6"/>
      <c r="BL148" s="11">
        <f t="shared" si="3"/>
        <v>-399.68999999999994</v>
      </c>
      <c r="BM148" s="12">
        <f t="shared" si="4"/>
        <v>3114</v>
      </c>
      <c r="BN148" s="13">
        <f t="shared" si="5"/>
        <v>225.215</v>
      </c>
      <c r="BO148" s="13">
        <f t="shared" si="6"/>
        <v>225.215</v>
      </c>
      <c r="BP148" s="13">
        <f t="shared" si="7"/>
        <v>75.071666666666673</v>
      </c>
      <c r="BQ148" s="13">
        <f t="shared" si="8"/>
        <v>314.99993430000001</v>
      </c>
      <c r="BR148" s="13">
        <f t="shared" si="9"/>
        <v>281.06</v>
      </c>
      <c r="BS148" s="13">
        <f t="shared" si="10"/>
        <v>658.35</v>
      </c>
      <c r="BT148" s="13">
        <f t="shared" si="11"/>
        <v>0</v>
      </c>
      <c r="BU148" s="13">
        <f t="shared" si="12"/>
        <v>151.19</v>
      </c>
      <c r="BV148" s="6">
        <f>SUMIFS('SEGURO DE VIDA'!E:E, 'SEGURO DE VIDA'!D:D, H148, 'SEGURO DE VIDA'!G:G, E148)</f>
        <v>13.71</v>
      </c>
      <c r="BW148" s="6">
        <f>SUMIFS(TREINAMENTOS!E:E, TREINAMENTOS!D:D, H148, TREINAMENTOS!G:G, E148)</f>
        <v>0</v>
      </c>
      <c r="BX148" s="6">
        <f>SUMIFS(EXAMES!E:E, EXAMES!D:D, H148, EXAMES!G:G, E148)</f>
        <v>0</v>
      </c>
      <c r="BY148" s="25">
        <f t="shared" si="13"/>
        <v>1944.8116009666669</v>
      </c>
      <c r="BZ148" s="1"/>
      <c r="CA148" s="1" t="s">
        <v>401</v>
      </c>
      <c r="CB148" s="13">
        <f t="shared" si="14"/>
        <v>151.19</v>
      </c>
      <c r="CC148" s="13">
        <f t="shared" si="15"/>
        <v>0</v>
      </c>
      <c r="CD148" s="13">
        <f>SUMIFS(ALIMENTAÇÃO!E:E, ALIMENTAÇÃO!D:D, H148, ALIMENTAÇÃO!G:G, E148)</f>
        <v>665</v>
      </c>
      <c r="CE148" s="6">
        <f>SUMIFS(TRANSPORTE!E:E, TRANSPORTE!D:D, H148, TRANSPORTE!G:G, E148)</f>
        <v>0</v>
      </c>
      <c r="CF148" s="6">
        <f>SUMIFS('PLANO DE SAÚDE'!E:E, 'PLANO DE SAÚDE'!D:D, H148, 'PLANO DE SAÚDE'!G:G, E148)</f>
        <v>185.74</v>
      </c>
      <c r="CG148" s="6">
        <f>SUMIFS('PLANO ODONTO'!E:E, 'PLANO ODONTO'!D:D, H148, 'PLANO ODONTO'!G:G, E148)</f>
        <v>14</v>
      </c>
      <c r="CH148" s="6">
        <f t="shared" si="16"/>
        <v>-34.549999999999997</v>
      </c>
      <c r="CI148" s="6">
        <f t="shared" si="17"/>
        <v>0</v>
      </c>
      <c r="CJ148" s="6">
        <f t="shared" si="18"/>
        <v>0</v>
      </c>
      <c r="CK148" s="6"/>
      <c r="CL148" s="6"/>
      <c r="CM148" s="6">
        <f t="shared" si="19"/>
        <v>-14</v>
      </c>
      <c r="CN148" s="6">
        <v>3513.69</v>
      </c>
      <c r="CO148" s="1">
        <v>-399.69</v>
      </c>
      <c r="CP148" s="6">
        <v>3114</v>
      </c>
      <c r="CQ148" s="6">
        <v>3513.35</v>
      </c>
      <c r="CR148" s="1">
        <v>8.9657999999999998</v>
      </c>
      <c r="CS148" s="6">
        <v>3513.35</v>
      </c>
      <c r="CT148" s="1">
        <v>281.06</v>
      </c>
      <c r="CU148" s="6">
        <v>2819.17</v>
      </c>
    </row>
    <row r="149" spans="1:99" ht="13.8" hidden="1">
      <c r="A149" s="34" t="str">
        <f ca="1">IFERROR(__xludf.DUMMYFUNCTION("""COMPUTED_VALUE"""),"LUCCA DE JESUS LOPES")</f>
        <v>LUCCA DE JESUS LOPES</v>
      </c>
      <c r="B149" s="34"/>
      <c r="C149" s="34" t="str">
        <f t="shared" ca="1" si="0"/>
        <v>OK</v>
      </c>
      <c r="D149" s="2">
        <f t="shared" si="1"/>
        <v>11029.549111134444</v>
      </c>
      <c r="E149" s="34">
        <v>45809</v>
      </c>
      <c r="F149" s="1" t="s">
        <v>145</v>
      </c>
      <c r="G149" s="1">
        <v>264</v>
      </c>
      <c r="H149" s="1" t="s">
        <v>402</v>
      </c>
      <c r="I149" s="6" t="s">
        <v>403</v>
      </c>
      <c r="J149" s="38">
        <v>43699</v>
      </c>
      <c r="K149" s="6">
        <v>7248.61</v>
      </c>
      <c r="L149" s="38"/>
      <c r="M149" s="6">
        <v>7248.61</v>
      </c>
      <c r="N149" s="6"/>
      <c r="O149" s="6">
        <v>0</v>
      </c>
      <c r="P149" s="6">
        <v>0</v>
      </c>
      <c r="Q149" s="6"/>
      <c r="R149" s="6"/>
      <c r="S149" s="6"/>
      <c r="T149" s="6"/>
      <c r="U149" s="6"/>
      <c r="V149" s="6"/>
      <c r="W149" s="6"/>
      <c r="X149" s="6"/>
      <c r="Y149" s="6">
        <v>0</v>
      </c>
      <c r="Z149" s="6"/>
      <c r="AA149" s="6"/>
      <c r="AB149" s="6"/>
      <c r="AC149" s="6"/>
      <c r="AD149" s="6">
        <v>0</v>
      </c>
      <c r="AE149" s="6">
        <v>0</v>
      </c>
      <c r="AF149" s="6">
        <v>0</v>
      </c>
      <c r="AG149" s="6"/>
      <c r="AH149" s="6"/>
      <c r="AI149" s="6"/>
      <c r="AJ149" s="6"/>
      <c r="AK149" s="6"/>
      <c r="AL149" s="6"/>
      <c r="AM149" s="6">
        <v>0.44</v>
      </c>
      <c r="AN149" s="8">
        <f t="shared" si="2"/>
        <v>7249.0499999999993</v>
      </c>
      <c r="AO149" s="6"/>
      <c r="AP149" s="6">
        <v>-5.7</v>
      </c>
      <c r="AQ149" s="6">
        <v>0</v>
      </c>
      <c r="AR149" s="6">
        <v>0</v>
      </c>
      <c r="AS149" s="6"/>
      <c r="AT149" s="6">
        <v>-0.4</v>
      </c>
      <c r="AU149" s="6"/>
      <c r="AV149" s="6">
        <v>-14</v>
      </c>
      <c r="AW149" s="6">
        <v>-42</v>
      </c>
      <c r="AX149" s="6"/>
      <c r="AY149" s="6"/>
      <c r="AZ149" s="6"/>
      <c r="BA149" s="6"/>
      <c r="BB149" s="6">
        <v>0</v>
      </c>
      <c r="BC149" s="6">
        <v>-388.78</v>
      </c>
      <c r="BD149" s="6">
        <v>-956.01</v>
      </c>
      <c r="BE149" s="6">
        <v>-517.85</v>
      </c>
      <c r="BF149" s="6"/>
      <c r="BG149" s="6">
        <v>-824.38</v>
      </c>
      <c r="BH149" s="6">
        <v>-857.93</v>
      </c>
      <c r="BI149" s="6"/>
      <c r="BJ149" s="6"/>
      <c r="BK149" s="6"/>
      <c r="BL149" s="11">
        <f t="shared" si="3"/>
        <v>-3607.0499999999997</v>
      </c>
      <c r="BM149" s="12">
        <f t="shared" si="4"/>
        <v>3641.9999999999995</v>
      </c>
      <c r="BN149" s="13">
        <f t="shared" si="5"/>
        <v>604.05083333333334</v>
      </c>
      <c r="BO149" s="13">
        <f t="shared" si="6"/>
        <v>604.05083333333334</v>
      </c>
      <c r="BP149" s="13">
        <f t="shared" si="7"/>
        <v>201.35027777777779</v>
      </c>
      <c r="BQ149" s="13">
        <f t="shared" si="8"/>
        <v>824.37716668999997</v>
      </c>
      <c r="BR149" s="13">
        <f t="shared" si="9"/>
        <v>579.88</v>
      </c>
      <c r="BS149" s="13">
        <f t="shared" si="10"/>
        <v>564.29999999999995</v>
      </c>
      <c r="BT149" s="13">
        <f t="shared" si="11"/>
        <v>0</v>
      </c>
      <c r="BU149" s="13">
        <f t="shared" si="12"/>
        <v>388.7800000000002</v>
      </c>
      <c r="BV149" s="6">
        <f>SUMIFS('SEGURO DE VIDA'!E:E, 'SEGURO DE VIDA'!D:D, H149, 'SEGURO DE VIDA'!G:G, E149)</f>
        <v>13.71</v>
      </c>
      <c r="BW149" s="6">
        <f>SUMIFS(TREINAMENTOS!E:E, TREINAMENTOS!D:D, H149, TREINAMENTOS!G:G, E149)</f>
        <v>0</v>
      </c>
      <c r="BX149" s="6">
        <f>SUMIFS(EXAMES!E:E, EXAMES!D:D, H149, EXAMES!G:G, E149)</f>
        <v>0</v>
      </c>
      <c r="BY149" s="25">
        <f t="shared" si="13"/>
        <v>3780.4991111344448</v>
      </c>
      <c r="BZ149" s="1"/>
      <c r="CA149" s="1" t="s">
        <v>402</v>
      </c>
      <c r="CB149" s="13">
        <f t="shared" si="14"/>
        <v>388.7800000000002</v>
      </c>
      <c r="CC149" s="13">
        <f t="shared" si="15"/>
        <v>0</v>
      </c>
      <c r="CD149" s="13">
        <f>SUMIFS(ALIMENTAÇÃO!E:E, ALIMENTAÇÃO!D:D, H149, ALIMENTAÇÃO!G:G, E149)</f>
        <v>570</v>
      </c>
      <c r="CE149" s="6">
        <f>SUMIFS(TRANSPORTE!E:E, TRANSPORTE!D:D, H149, TRANSPORTE!G:G, E149)</f>
        <v>0</v>
      </c>
      <c r="CF149" s="6">
        <f>SUMIFS('PLANO DE SAÚDE'!E:E, 'PLANO DE SAÚDE'!D:D, H149, 'PLANO DE SAÚDE'!G:G, E149)</f>
        <v>1733.5700000000002</v>
      </c>
      <c r="CG149" s="6">
        <f>SUMIFS('PLANO ODONTO'!E:E, 'PLANO ODONTO'!D:D, H149, 'PLANO ODONTO'!G:G, E149)</f>
        <v>56</v>
      </c>
      <c r="CH149" s="6">
        <f t="shared" si="16"/>
        <v>-1344.79</v>
      </c>
      <c r="CI149" s="6">
        <f t="shared" si="17"/>
        <v>0</v>
      </c>
      <c r="CJ149" s="6">
        <f t="shared" si="18"/>
        <v>0</v>
      </c>
      <c r="CK149" s="6"/>
      <c r="CL149" s="6"/>
      <c r="CM149" s="6">
        <f t="shared" si="19"/>
        <v>-56</v>
      </c>
      <c r="CN149" s="6">
        <v>7249.05</v>
      </c>
      <c r="CO149" s="6">
        <v>-3607.05</v>
      </c>
      <c r="CP149" s="6">
        <v>3642</v>
      </c>
      <c r="CQ149" s="6">
        <v>7248.61</v>
      </c>
      <c r="CR149" s="1">
        <v>11.3729</v>
      </c>
      <c r="CS149" s="6">
        <v>7248.61</v>
      </c>
      <c r="CT149" s="1">
        <v>579.88</v>
      </c>
      <c r="CU149" s="6">
        <v>6424.23</v>
      </c>
    </row>
    <row r="150" spans="1:99" ht="13.8" hidden="1">
      <c r="A150" s="34" t="str">
        <f ca="1">IFERROR(__xludf.DUMMYFUNCTION("""COMPUTED_VALUE"""),"LUIZA")</f>
        <v>LUIZA</v>
      </c>
      <c r="B150" s="34"/>
      <c r="C150" s="34" t="str">
        <f t="shared" ca="1" si="0"/>
        <v>OK</v>
      </c>
      <c r="D150" s="2">
        <f t="shared" si="1"/>
        <v>4259.0992199111115</v>
      </c>
      <c r="E150" s="34">
        <v>45809</v>
      </c>
      <c r="F150" s="1" t="s">
        <v>145</v>
      </c>
      <c r="G150" s="1">
        <v>3500</v>
      </c>
      <c r="H150" s="1" t="s">
        <v>404</v>
      </c>
      <c r="I150" s="1" t="s">
        <v>170</v>
      </c>
      <c r="J150" s="38">
        <v>45670</v>
      </c>
      <c r="K150" s="6">
        <v>2239.36</v>
      </c>
      <c r="L150" s="1"/>
      <c r="M150" s="6">
        <v>2239.36</v>
      </c>
      <c r="N150" s="6"/>
      <c r="O150" s="6">
        <v>0</v>
      </c>
      <c r="P150" s="6">
        <v>0</v>
      </c>
      <c r="Q150" s="6"/>
      <c r="R150" s="6"/>
      <c r="S150" s="6"/>
      <c r="T150" s="6"/>
      <c r="U150" s="6"/>
      <c r="V150" s="6"/>
      <c r="W150" s="6"/>
      <c r="X150" s="6"/>
      <c r="Y150" s="6">
        <v>400</v>
      </c>
      <c r="Z150" s="6">
        <v>0</v>
      </c>
      <c r="AA150" s="6"/>
      <c r="AB150" s="6">
        <v>0</v>
      </c>
      <c r="AC150" s="6"/>
      <c r="AD150" s="6">
        <v>0</v>
      </c>
      <c r="AE150" s="6"/>
      <c r="AF150" s="6">
        <v>0</v>
      </c>
      <c r="AG150" s="6"/>
      <c r="AH150" s="6"/>
      <c r="AI150" s="6"/>
      <c r="AJ150" s="6"/>
      <c r="AK150" s="6"/>
      <c r="AL150" s="6"/>
      <c r="AM150" s="6">
        <v>0.2</v>
      </c>
      <c r="AN150" s="8">
        <f t="shared" si="2"/>
        <v>2639.56</v>
      </c>
      <c r="AO150" s="6"/>
      <c r="AP150" s="6">
        <v>-5.95</v>
      </c>
      <c r="AQ150" s="6">
        <v>-134.36000000000001</v>
      </c>
      <c r="AR150" s="6"/>
      <c r="AS150" s="6"/>
      <c r="AT150" s="6">
        <v>-0.47</v>
      </c>
      <c r="AU150" s="6"/>
      <c r="AV150" s="6">
        <v>0</v>
      </c>
      <c r="AW150" s="6"/>
      <c r="AX150" s="6"/>
      <c r="AY150" s="6"/>
      <c r="AZ150" s="6"/>
      <c r="BA150" s="6"/>
      <c r="BB150" s="6"/>
      <c r="BC150" s="6">
        <v>-2.0099999999999998</v>
      </c>
      <c r="BD150" s="6"/>
      <c r="BE150" s="6"/>
      <c r="BF150" s="6"/>
      <c r="BG150" s="6">
        <v>-178.77</v>
      </c>
      <c r="BH150" s="6">
        <v>0</v>
      </c>
      <c r="BI150" s="6"/>
      <c r="BJ150" s="6"/>
      <c r="BK150" s="6"/>
      <c r="BL150" s="11">
        <f t="shared" si="3"/>
        <v>-321.56</v>
      </c>
      <c r="BM150" s="12">
        <f t="shared" si="4"/>
        <v>2318</v>
      </c>
      <c r="BN150" s="13">
        <f t="shared" si="5"/>
        <v>186.61333333333334</v>
      </c>
      <c r="BO150" s="13">
        <f t="shared" si="6"/>
        <v>186.61333333333334</v>
      </c>
      <c r="BP150" s="13">
        <f t="shared" si="7"/>
        <v>62.204444444444448</v>
      </c>
      <c r="BQ150" s="13">
        <f t="shared" si="8"/>
        <v>178.76810879999999</v>
      </c>
      <c r="BR150" s="13">
        <f t="shared" si="9"/>
        <v>179.14</v>
      </c>
      <c r="BS150" s="13">
        <f t="shared" si="10"/>
        <v>589.04999999999995</v>
      </c>
      <c r="BT150" s="13">
        <f t="shared" si="11"/>
        <v>105.03999999999999</v>
      </c>
      <c r="BU150" s="13">
        <f t="shared" si="12"/>
        <v>118.39999999999999</v>
      </c>
      <c r="BV150" s="6">
        <f>SUMIFS('SEGURO DE VIDA'!E:E, 'SEGURO DE VIDA'!D:D, H150, 'SEGURO DE VIDA'!G:G, E150)</f>
        <v>13.71</v>
      </c>
      <c r="BW150" s="6">
        <f>SUMIFS(TREINAMENTOS!E:E, TREINAMENTOS!D:D, H150, TREINAMENTOS!G:G, E150)</f>
        <v>0</v>
      </c>
      <c r="BX150" s="6">
        <f>SUMIFS(EXAMES!E:E, EXAMES!D:D, H150, EXAMES!G:G, E150)</f>
        <v>0</v>
      </c>
      <c r="BY150" s="25">
        <f t="shared" si="13"/>
        <v>1619.5392199111111</v>
      </c>
      <c r="BZ150" s="1"/>
      <c r="CA150" s="1" t="s">
        <v>404</v>
      </c>
      <c r="CB150" s="13">
        <f t="shared" si="14"/>
        <v>118.39999999999999</v>
      </c>
      <c r="CC150" s="13">
        <f t="shared" si="15"/>
        <v>0</v>
      </c>
      <c r="CD150" s="13">
        <f>SUMIFS(ALIMENTAÇÃO!E:E, ALIMENTAÇÃO!D:D, H150, ALIMENTAÇÃO!G:G, E150)</f>
        <v>595</v>
      </c>
      <c r="CE150" s="6">
        <f>SUMIFS(TRANSPORTE!E:E, TRANSPORTE!D:D, H150, TRANSPORTE!G:G, E150)</f>
        <v>239.4</v>
      </c>
      <c r="CF150" s="6">
        <f>SUMIFS('PLANO DE SAÚDE'!E:E, 'PLANO DE SAÚDE'!D:D, H150, 'PLANO DE SAÚDE'!G:G, E150)</f>
        <v>120.41</v>
      </c>
      <c r="CG150" s="6">
        <f>SUMIFS('PLANO ODONTO'!E:E, 'PLANO ODONTO'!D:D, H150, 'PLANO ODONTO'!G:G, E150)</f>
        <v>0</v>
      </c>
      <c r="CH150" s="6">
        <f t="shared" si="16"/>
        <v>-2.0099999999999998</v>
      </c>
      <c r="CI150" s="6">
        <f t="shared" si="17"/>
        <v>0</v>
      </c>
      <c r="CJ150" s="6">
        <f t="shared" si="18"/>
        <v>0</v>
      </c>
      <c r="CK150" s="6"/>
      <c r="CL150" s="6"/>
      <c r="CM150" s="6">
        <f t="shared" si="19"/>
        <v>0</v>
      </c>
      <c r="CN150" s="6">
        <v>2639.56</v>
      </c>
      <c r="CO150" s="1">
        <v>-321.56</v>
      </c>
      <c r="CP150" s="6">
        <v>2318</v>
      </c>
      <c r="CQ150" s="6">
        <v>2239.36</v>
      </c>
      <c r="CR150" s="1">
        <v>7.9829999999999997</v>
      </c>
      <c r="CS150" s="6">
        <v>2239.36</v>
      </c>
      <c r="CT150" s="1">
        <v>179.14</v>
      </c>
      <c r="CU150" s="6">
        <v>2032.16</v>
      </c>
    </row>
    <row r="151" spans="1:99" ht="13.8" hidden="1">
      <c r="A151" s="34" t="str">
        <f ca="1">IFERROR(__xludf.DUMMYFUNCTION("""COMPUTED_VALUE"""),"LUIZA MENEGHELLI BARCELLOS")</f>
        <v>LUIZA MENEGHELLI BARCELLOS</v>
      </c>
      <c r="B151" s="34"/>
      <c r="C151" s="34" t="str">
        <f t="shared" ca="1" si="0"/>
        <v>OK</v>
      </c>
      <c r="D151" s="2">
        <f t="shared" si="1"/>
        <v>4313.5604738788888</v>
      </c>
      <c r="E151" s="34">
        <v>45809</v>
      </c>
      <c r="F151" s="1" t="s">
        <v>145</v>
      </c>
      <c r="G151" s="1">
        <v>254</v>
      </c>
      <c r="H151" s="1" t="s">
        <v>405</v>
      </c>
      <c r="I151" s="1" t="s">
        <v>147</v>
      </c>
      <c r="J151" s="38">
        <v>43556</v>
      </c>
      <c r="K151" s="6">
        <v>2495.63</v>
      </c>
      <c r="L151" s="1"/>
      <c r="M151" s="6">
        <v>2495.63</v>
      </c>
      <c r="N151" s="6"/>
      <c r="O151" s="6">
        <v>0</v>
      </c>
      <c r="P151" s="6">
        <v>0</v>
      </c>
      <c r="Q151" s="6"/>
      <c r="R151" s="6"/>
      <c r="S151" s="6"/>
      <c r="T151" s="6"/>
      <c r="U151" s="6"/>
      <c r="V151" s="6"/>
      <c r="W151" s="6"/>
      <c r="X151" s="6"/>
      <c r="Y151" s="6">
        <v>0</v>
      </c>
      <c r="Z151" s="6">
        <v>0</v>
      </c>
      <c r="AA151" s="6"/>
      <c r="AB151" s="6">
        <v>0</v>
      </c>
      <c r="AC151" s="6"/>
      <c r="AD151" s="6">
        <v>0</v>
      </c>
      <c r="AE151" s="6"/>
      <c r="AF151" s="6">
        <v>0</v>
      </c>
      <c r="AG151" s="6"/>
      <c r="AH151" s="6"/>
      <c r="AI151" s="6"/>
      <c r="AJ151" s="6"/>
      <c r="AK151" s="6"/>
      <c r="AL151" s="6"/>
      <c r="AM151" s="6">
        <v>0.22</v>
      </c>
      <c r="AN151" s="8">
        <f t="shared" si="2"/>
        <v>2495.85</v>
      </c>
      <c r="AO151" s="6"/>
      <c r="AP151" s="6">
        <v>-6.3</v>
      </c>
      <c r="AQ151" s="6">
        <v>-149.74</v>
      </c>
      <c r="AR151" s="6"/>
      <c r="AS151" s="6"/>
      <c r="AT151" s="6">
        <v>-0.97</v>
      </c>
      <c r="AU151" s="6"/>
      <c r="AV151" s="6">
        <v>-14</v>
      </c>
      <c r="AW151" s="6"/>
      <c r="AX151" s="6"/>
      <c r="AY151" s="6"/>
      <c r="AZ151" s="6"/>
      <c r="BA151" s="6"/>
      <c r="BB151" s="6"/>
      <c r="BC151" s="6">
        <v>-2.0099999999999998</v>
      </c>
      <c r="BD151" s="6"/>
      <c r="BE151" s="6"/>
      <c r="BF151" s="6"/>
      <c r="BG151" s="6">
        <v>-201.83</v>
      </c>
      <c r="BH151" s="6">
        <v>0</v>
      </c>
      <c r="BI151" s="6"/>
      <c r="BJ151" s="6"/>
      <c r="BK151" s="6"/>
      <c r="BL151" s="11">
        <f t="shared" si="3"/>
        <v>-374.85</v>
      </c>
      <c r="BM151" s="12">
        <f t="shared" si="4"/>
        <v>2121</v>
      </c>
      <c r="BN151" s="13">
        <f t="shared" si="5"/>
        <v>207.96916666666667</v>
      </c>
      <c r="BO151" s="13">
        <f t="shared" si="6"/>
        <v>207.96916666666667</v>
      </c>
      <c r="BP151" s="13">
        <f t="shared" si="7"/>
        <v>69.323055555555555</v>
      </c>
      <c r="BQ151" s="13">
        <f t="shared" si="8"/>
        <v>201.82908499000004</v>
      </c>
      <c r="BR151" s="13">
        <f t="shared" si="9"/>
        <v>199.65</v>
      </c>
      <c r="BS151" s="13">
        <f t="shared" si="10"/>
        <v>623.70000000000005</v>
      </c>
      <c r="BT151" s="13">
        <f t="shared" si="11"/>
        <v>175.15999999999997</v>
      </c>
      <c r="BU151" s="13">
        <f t="shared" si="12"/>
        <v>118.39999999999999</v>
      </c>
      <c r="BV151" s="6">
        <f>SUMIFS('SEGURO DE VIDA'!E:E, 'SEGURO DE VIDA'!D:D, H151, 'SEGURO DE VIDA'!G:G, E151)</f>
        <v>13.71</v>
      </c>
      <c r="BW151" s="6">
        <f>SUMIFS(TREINAMENTOS!E:E, TREINAMENTOS!D:D, H151, TREINAMENTOS!G:G, E151)</f>
        <v>0</v>
      </c>
      <c r="BX151" s="6">
        <f>SUMIFS(EXAMES!E:E, EXAMES!D:D, H151, EXAMES!G:G, E151)</f>
        <v>0</v>
      </c>
      <c r="BY151" s="25">
        <f t="shared" si="13"/>
        <v>1817.7104738788889</v>
      </c>
      <c r="BZ151" s="1"/>
      <c r="CA151" s="1" t="s">
        <v>405</v>
      </c>
      <c r="CB151" s="13">
        <f t="shared" si="14"/>
        <v>118.39999999999999</v>
      </c>
      <c r="CC151" s="13">
        <f t="shared" si="15"/>
        <v>0</v>
      </c>
      <c r="CD151" s="13">
        <f>SUMIFS(ALIMENTAÇÃO!E:E, ALIMENTAÇÃO!D:D, H151, ALIMENTAÇÃO!G:G, E151)</f>
        <v>630</v>
      </c>
      <c r="CE151" s="6">
        <f>SUMIFS(TRANSPORTE!E:E, TRANSPORTE!D:D, H151, TRANSPORTE!G:G, E151)</f>
        <v>324.89999999999998</v>
      </c>
      <c r="CF151" s="6">
        <f>SUMIFS('PLANO DE SAÚDE'!E:E, 'PLANO DE SAÚDE'!D:D, H151, 'PLANO DE SAÚDE'!G:G, E151)</f>
        <v>120.41</v>
      </c>
      <c r="CG151" s="6">
        <f>SUMIFS('PLANO ODONTO'!E:E, 'PLANO ODONTO'!D:D, H151, 'PLANO ODONTO'!G:G, E151)</f>
        <v>14</v>
      </c>
      <c r="CH151" s="6">
        <f t="shared" si="16"/>
        <v>-2.0099999999999998</v>
      </c>
      <c r="CI151" s="6">
        <f t="shared" si="17"/>
        <v>0</v>
      </c>
      <c r="CJ151" s="6">
        <f t="shared" si="18"/>
        <v>0</v>
      </c>
      <c r="CK151" s="6"/>
      <c r="CL151" s="6"/>
      <c r="CM151" s="6">
        <f t="shared" si="19"/>
        <v>-14</v>
      </c>
      <c r="CN151" s="6">
        <v>2495.85</v>
      </c>
      <c r="CO151" s="1">
        <v>-374.85</v>
      </c>
      <c r="CP151" s="6">
        <v>2121</v>
      </c>
      <c r="CQ151" s="6">
        <v>2495.63</v>
      </c>
      <c r="CR151" s="1">
        <v>8.0873000000000008</v>
      </c>
      <c r="CS151" s="6">
        <v>2495.63</v>
      </c>
      <c r="CT151" s="1">
        <v>199.65</v>
      </c>
      <c r="CU151" s="6">
        <v>1888.43</v>
      </c>
    </row>
    <row r="152" spans="1:99" ht="13.8" hidden="1">
      <c r="A152" s="34" t="str">
        <f ca="1">IFERROR(__xludf.DUMMYFUNCTION("""COMPUTED_VALUE"""),"LUIZ CARLOS ASSIS")</f>
        <v>LUIZ CARLOS ASSIS</v>
      </c>
      <c r="B152" s="34"/>
      <c r="C152" s="34" t="str">
        <f t="shared" ca="1" si="0"/>
        <v>OK</v>
      </c>
      <c r="D152" s="2">
        <f t="shared" si="1"/>
        <v>3551.1048726488889</v>
      </c>
      <c r="E152" s="34">
        <v>45809</v>
      </c>
      <c r="F152" s="1" t="s">
        <v>145</v>
      </c>
      <c r="G152" s="1">
        <v>247</v>
      </c>
      <c r="H152" s="1" t="s">
        <v>406</v>
      </c>
      <c r="I152" s="1" t="s">
        <v>190</v>
      </c>
      <c r="J152" s="38">
        <v>43521</v>
      </c>
      <c r="K152" s="6">
        <v>1988.57</v>
      </c>
      <c r="L152" s="1"/>
      <c r="M152" s="6">
        <v>1988.57</v>
      </c>
      <c r="N152" s="6"/>
      <c r="O152" s="6">
        <v>11.9</v>
      </c>
      <c r="P152" s="6">
        <v>0</v>
      </c>
      <c r="Q152" s="6"/>
      <c r="R152" s="6"/>
      <c r="S152" s="6"/>
      <c r="T152" s="6"/>
      <c r="U152" s="6"/>
      <c r="V152" s="6"/>
      <c r="W152" s="6"/>
      <c r="X152" s="6"/>
      <c r="Y152" s="6">
        <v>0</v>
      </c>
      <c r="Z152" s="6">
        <v>0</v>
      </c>
      <c r="AA152" s="6"/>
      <c r="AB152" s="6">
        <v>0</v>
      </c>
      <c r="AC152" s="6"/>
      <c r="AD152" s="6">
        <v>0</v>
      </c>
      <c r="AE152" s="6"/>
      <c r="AF152" s="6">
        <v>2.97</v>
      </c>
      <c r="AG152" s="6"/>
      <c r="AH152" s="6"/>
      <c r="AI152" s="6"/>
      <c r="AJ152" s="6"/>
      <c r="AK152" s="6"/>
      <c r="AL152" s="6"/>
      <c r="AM152" s="6">
        <v>0.2</v>
      </c>
      <c r="AN152" s="8">
        <f t="shared" si="2"/>
        <v>2003.64</v>
      </c>
      <c r="AO152" s="6"/>
      <c r="AP152" s="6">
        <v>-6.3</v>
      </c>
      <c r="AQ152" s="6">
        <v>-119.31</v>
      </c>
      <c r="AR152" s="6"/>
      <c r="AS152" s="6"/>
      <c r="AT152" s="6">
        <v>-0.5</v>
      </c>
      <c r="AU152" s="6"/>
      <c r="AV152" s="6">
        <v>0</v>
      </c>
      <c r="AW152" s="6"/>
      <c r="AX152" s="6"/>
      <c r="AY152" s="6"/>
      <c r="AZ152" s="6"/>
      <c r="BA152" s="6"/>
      <c r="BB152" s="6"/>
      <c r="BC152" s="6">
        <v>0</v>
      </c>
      <c r="BD152" s="6"/>
      <c r="BE152" s="6"/>
      <c r="BF152" s="6"/>
      <c r="BG152" s="6">
        <v>-157.53</v>
      </c>
      <c r="BH152" s="6">
        <v>0</v>
      </c>
      <c r="BI152" s="6"/>
      <c r="BJ152" s="6"/>
      <c r="BK152" s="6"/>
      <c r="BL152" s="11">
        <f t="shared" si="3"/>
        <v>-283.64</v>
      </c>
      <c r="BM152" s="12">
        <f t="shared" si="4"/>
        <v>1720</v>
      </c>
      <c r="BN152" s="13">
        <f t="shared" si="5"/>
        <v>165.71416666666667</v>
      </c>
      <c r="BO152" s="13">
        <f t="shared" si="6"/>
        <v>165.71416666666667</v>
      </c>
      <c r="BP152" s="13">
        <f t="shared" si="7"/>
        <v>55.238055555555555</v>
      </c>
      <c r="BQ152" s="13">
        <f t="shared" si="8"/>
        <v>157.52848376</v>
      </c>
      <c r="BR152" s="13">
        <f t="shared" si="9"/>
        <v>160.27000000000001</v>
      </c>
      <c r="BS152" s="13">
        <f t="shared" si="10"/>
        <v>623.70000000000005</v>
      </c>
      <c r="BT152" s="13">
        <f t="shared" si="11"/>
        <v>205.58999999999997</v>
      </c>
      <c r="BU152" s="13">
        <f t="shared" si="12"/>
        <v>0</v>
      </c>
      <c r="BV152" s="6">
        <f>SUMIFS('SEGURO DE VIDA'!E:E, 'SEGURO DE VIDA'!D:D, H152, 'SEGURO DE VIDA'!G:G, E152)</f>
        <v>13.71</v>
      </c>
      <c r="BW152" s="6">
        <f>SUMIFS(TREINAMENTOS!E:E, TREINAMENTOS!D:D, H152, TREINAMENTOS!G:G, E152)</f>
        <v>0</v>
      </c>
      <c r="BX152" s="6">
        <f>SUMIFS(EXAMES!E:E, EXAMES!D:D, H152, EXAMES!G:G, E152)</f>
        <v>0</v>
      </c>
      <c r="BY152" s="25">
        <f t="shared" si="13"/>
        <v>1547.4648726488888</v>
      </c>
      <c r="BZ152" s="1"/>
      <c r="CA152" s="1" t="s">
        <v>406</v>
      </c>
      <c r="CB152" s="13">
        <f t="shared" si="14"/>
        <v>0</v>
      </c>
      <c r="CC152" s="13">
        <f t="shared" si="15"/>
        <v>0</v>
      </c>
      <c r="CD152" s="13">
        <f>SUMIFS(ALIMENTAÇÃO!E:E, ALIMENTAÇÃO!D:D, H152, ALIMENTAÇÃO!G:G, E152)</f>
        <v>630</v>
      </c>
      <c r="CE152" s="6">
        <f>SUMIFS(TRANSPORTE!E:E, TRANSPORTE!D:D, H152, TRANSPORTE!G:G, E152)</f>
        <v>324.89999999999998</v>
      </c>
      <c r="CF152" s="6">
        <f>SUMIFS('PLANO DE SAÚDE'!E:E, 'PLANO DE SAÚDE'!D:D, H152, 'PLANO DE SAÚDE'!G:G, E152)</f>
        <v>0</v>
      </c>
      <c r="CG152" s="6">
        <f>SUMIFS('PLANO ODONTO'!E:E, 'PLANO ODONTO'!D:D, H152, 'PLANO ODONTO'!G:G, E152)</f>
        <v>0</v>
      </c>
      <c r="CH152" s="6">
        <f t="shared" si="16"/>
        <v>0</v>
      </c>
      <c r="CI152" s="6">
        <f t="shared" si="17"/>
        <v>0</v>
      </c>
      <c r="CJ152" s="6">
        <f t="shared" si="18"/>
        <v>0</v>
      </c>
      <c r="CK152" s="6"/>
      <c r="CL152" s="6"/>
      <c r="CM152" s="6">
        <f t="shared" si="19"/>
        <v>0</v>
      </c>
      <c r="CN152" s="6">
        <v>2003.64</v>
      </c>
      <c r="CO152" s="1">
        <v>-283.64</v>
      </c>
      <c r="CP152" s="6">
        <v>1720</v>
      </c>
      <c r="CQ152" s="6">
        <v>2003.44</v>
      </c>
      <c r="CR152" s="1">
        <v>7.8628999999999998</v>
      </c>
      <c r="CS152" s="6">
        <v>2003.44</v>
      </c>
      <c r="CT152" s="1">
        <v>160.27000000000001</v>
      </c>
      <c r="CU152" s="6">
        <v>1396.24</v>
      </c>
    </row>
    <row r="153" spans="1:99" ht="13.8" hidden="1">
      <c r="A153" s="34" t="str">
        <f ca="1">IFERROR(__xludf.DUMMYFUNCTION("""COMPUTED_VALUE"""),"LUIZ CARLOS ROSA CARREIRO")</f>
        <v>LUIZ CARLOS ROSA CARREIRO</v>
      </c>
      <c r="B153" s="34"/>
      <c r="C153" s="34" t="str">
        <f t="shared" ca="1" si="0"/>
        <v>OK</v>
      </c>
      <c r="D153" s="2">
        <f t="shared" si="1"/>
        <v>7125.6099902222222</v>
      </c>
      <c r="E153" s="34">
        <v>45809</v>
      </c>
      <c r="F153" s="1" t="s">
        <v>145</v>
      </c>
      <c r="G153" s="1">
        <v>3397</v>
      </c>
      <c r="H153" s="1" t="s">
        <v>407</v>
      </c>
      <c r="I153" s="6" t="s">
        <v>408</v>
      </c>
      <c r="J153" s="35">
        <v>45243</v>
      </c>
      <c r="K153" s="6">
        <v>3200</v>
      </c>
      <c r="L153" s="35"/>
      <c r="M153" s="6">
        <v>3200</v>
      </c>
      <c r="N153" s="6"/>
      <c r="O153" s="6">
        <v>0</v>
      </c>
      <c r="P153" s="6">
        <v>960</v>
      </c>
      <c r="Q153" s="6"/>
      <c r="R153" s="6"/>
      <c r="S153" s="6"/>
      <c r="T153" s="6"/>
      <c r="U153" s="6"/>
      <c r="V153" s="6"/>
      <c r="W153" s="6"/>
      <c r="X153" s="6"/>
      <c r="Y153" s="6">
        <v>0</v>
      </c>
      <c r="Z153" s="6"/>
      <c r="AA153" s="6"/>
      <c r="AB153" s="6"/>
      <c r="AC153" s="6"/>
      <c r="AD153" s="6">
        <v>249.6</v>
      </c>
      <c r="AE153" s="6">
        <v>0</v>
      </c>
      <c r="AF153" s="6">
        <v>62.4</v>
      </c>
      <c r="AG153" s="6"/>
      <c r="AH153" s="6"/>
      <c r="AI153" s="6"/>
      <c r="AJ153" s="6"/>
      <c r="AK153" s="6"/>
      <c r="AL153" s="6"/>
      <c r="AM153" s="6">
        <v>0.81</v>
      </c>
      <c r="AN153" s="8">
        <f t="shared" si="2"/>
        <v>4472.8100000000004</v>
      </c>
      <c r="AO153" s="6"/>
      <c r="AP153" s="6">
        <v>-3.5</v>
      </c>
      <c r="AQ153" s="6">
        <v>0</v>
      </c>
      <c r="AR153" s="6">
        <v>0</v>
      </c>
      <c r="AS153" s="6"/>
      <c r="AT153" s="6">
        <v>-0.62</v>
      </c>
      <c r="AU153" s="6"/>
      <c r="AV153" s="6">
        <v>-14</v>
      </c>
      <c r="AW153" s="6">
        <v>-28</v>
      </c>
      <c r="AX153" s="6"/>
      <c r="AY153" s="6"/>
      <c r="AZ153" s="6"/>
      <c r="BA153" s="6"/>
      <c r="BB153" s="6">
        <v>0</v>
      </c>
      <c r="BC153" s="6">
        <v>0</v>
      </c>
      <c r="BD153" s="6">
        <v>0</v>
      </c>
      <c r="BE153" s="6">
        <v>0</v>
      </c>
      <c r="BF153" s="6"/>
      <c r="BG153" s="6">
        <v>-435.66</v>
      </c>
      <c r="BH153" s="6">
        <v>-190.03</v>
      </c>
      <c r="BI153" s="6"/>
      <c r="BJ153" s="6"/>
      <c r="BK153" s="6"/>
      <c r="BL153" s="11">
        <f t="shared" si="3"/>
        <v>-671.81000000000006</v>
      </c>
      <c r="BM153" s="12">
        <f t="shared" si="4"/>
        <v>3801.0000000000005</v>
      </c>
      <c r="BN153" s="13">
        <f t="shared" si="5"/>
        <v>266.66666666666669</v>
      </c>
      <c r="BO153" s="13">
        <f t="shared" si="6"/>
        <v>266.66666666666669</v>
      </c>
      <c r="BP153" s="13">
        <f t="shared" si="7"/>
        <v>88.8888888888889</v>
      </c>
      <c r="BQ153" s="13">
        <f t="shared" si="8"/>
        <v>435.65776799999998</v>
      </c>
      <c r="BR153" s="13">
        <f t="shared" si="9"/>
        <v>357.76</v>
      </c>
      <c r="BS153" s="13">
        <f t="shared" si="10"/>
        <v>661.5</v>
      </c>
      <c r="BT153" s="13">
        <f t="shared" si="11"/>
        <v>0</v>
      </c>
      <c r="BU153" s="13">
        <f t="shared" si="12"/>
        <v>561.95000000000005</v>
      </c>
      <c r="BV153" s="6">
        <f>SUMIFS('SEGURO DE VIDA'!E:E, 'SEGURO DE VIDA'!D:D, H153, 'SEGURO DE VIDA'!G:G, E153)</f>
        <v>13.71</v>
      </c>
      <c r="BW153" s="6">
        <f>SUMIFS(TREINAMENTOS!E:E, TREINAMENTOS!D:D, H153, TREINAMENTOS!G:G, E153)</f>
        <v>0</v>
      </c>
      <c r="BX153" s="6">
        <f>SUMIFS(EXAMES!E:E, EXAMES!D:D, H153, EXAMES!G:G, E153)</f>
        <v>0</v>
      </c>
      <c r="BY153" s="25">
        <f t="shared" si="13"/>
        <v>2652.7999902222218</v>
      </c>
      <c r="BZ153" s="1"/>
      <c r="CA153" s="1" t="s">
        <v>407</v>
      </c>
      <c r="CB153" s="13">
        <f t="shared" si="14"/>
        <v>561.95000000000005</v>
      </c>
      <c r="CC153" s="13">
        <f t="shared" si="15"/>
        <v>0</v>
      </c>
      <c r="CD153" s="13">
        <f>SUMIFS(ALIMENTAÇÃO!E:E, ALIMENTAÇÃO!D:D, H153, ALIMENTAÇÃO!G:G, E153)</f>
        <v>665</v>
      </c>
      <c r="CE153" s="6">
        <f>SUMIFS(TRANSPORTE!E:E, TRANSPORTE!D:D, H153, TRANSPORTE!G:G, E153)</f>
        <v>0</v>
      </c>
      <c r="CF153" s="6">
        <f>SUMIFS('PLANO DE SAÚDE'!E:E, 'PLANO DE SAÚDE'!D:D, H153, 'PLANO DE SAÚDE'!G:G, E153)</f>
        <v>561.95000000000005</v>
      </c>
      <c r="CG153" s="6">
        <f>SUMIFS('PLANO ODONTO'!E:E, 'PLANO ODONTO'!D:D, H153, 'PLANO ODONTO'!G:G, E153)</f>
        <v>42</v>
      </c>
      <c r="CH153" s="6">
        <f t="shared" si="16"/>
        <v>0</v>
      </c>
      <c r="CI153" s="6">
        <f t="shared" si="17"/>
        <v>0</v>
      </c>
      <c r="CJ153" s="6">
        <f t="shared" si="18"/>
        <v>0</v>
      </c>
      <c r="CK153" s="6"/>
      <c r="CL153" s="6"/>
      <c r="CM153" s="6">
        <f t="shared" si="19"/>
        <v>-42</v>
      </c>
      <c r="CN153" s="6">
        <v>4472.8100000000004</v>
      </c>
      <c r="CO153" s="1">
        <v>-671.81</v>
      </c>
      <c r="CP153" s="6">
        <v>3801</v>
      </c>
      <c r="CQ153" s="6">
        <v>4472</v>
      </c>
      <c r="CR153" s="1">
        <v>9.7418999999999993</v>
      </c>
      <c r="CS153" s="6">
        <v>4472</v>
      </c>
      <c r="CT153" s="1">
        <v>357.76</v>
      </c>
      <c r="CU153" s="6">
        <v>3846.75</v>
      </c>
    </row>
    <row r="154" spans="1:99" ht="13.8" hidden="1">
      <c r="A154" s="34" t="str">
        <f ca="1">IFERROR(__xludf.DUMMYFUNCTION("""COMPUTED_VALUE"""),"LUIZ FABRICIO BONFIM SOARES")</f>
        <v>LUIZ FABRICIO BONFIM SOARES</v>
      </c>
      <c r="B154" s="34"/>
      <c r="C154" s="34" t="str">
        <f t="shared" ca="1" si="0"/>
        <v>OK</v>
      </c>
      <c r="D154" s="2">
        <f t="shared" si="1"/>
        <v>3713.4546723111112</v>
      </c>
      <c r="E154" s="34">
        <v>45809</v>
      </c>
      <c r="F154" s="1" t="s">
        <v>145</v>
      </c>
      <c r="G154" s="1">
        <v>3459</v>
      </c>
      <c r="H154" s="1" t="s">
        <v>409</v>
      </c>
      <c r="I154" s="1" t="s">
        <v>151</v>
      </c>
      <c r="J154" s="38">
        <v>45505</v>
      </c>
      <c r="K154" s="6">
        <v>1653.1</v>
      </c>
      <c r="L154" s="1"/>
      <c r="M154" s="6">
        <v>1653.1</v>
      </c>
      <c r="N154" s="6"/>
      <c r="O154" s="6">
        <v>21.3</v>
      </c>
      <c r="P154" s="6">
        <v>0</v>
      </c>
      <c r="Q154" s="6"/>
      <c r="R154" s="6"/>
      <c r="S154" s="6"/>
      <c r="T154" s="6"/>
      <c r="U154" s="6"/>
      <c r="V154" s="6"/>
      <c r="W154" s="6"/>
      <c r="X154" s="6"/>
      <c r="Y154" s="6">
        <v>0</v>
      </c>
      <c r="Z154" s="6"/>
      <c r="AA154" s="6">
        <v>0</v>
      </c>
      <c r="AB154" s="6">
        <v>0</v>
      </c>
      <c r="AC154" s="6"/>
      <c r="AD154" s="6">
        <v>0</v>
      </c>
      <c r="AE154" s="6">
        <v>0</v>
      </c>
      <c r="AF154" s="6">
        <v>5.33</v>
      </c>
      <c r="AG154" s="6"/>
      <c r="AH154" s="6"/>
      <c r="AI154" s="6"/>
      <c r="AJ154" s="6"/>
      <c r="AK154" s="6"/>
      <c r="AL154" s="6"/>
      <c r="AM154" s="6">
        <v>0.4</v>
      </c>
      <c r="AN154" s="8">
        <f t="shared" si="2"/>
        <v>1680.1299999999999</v>
      </c>
      <c r="AO154" s="6"/>
      <c r="AP154" s="6">
        <v>-5.6</v>
      </c>
      <c r="AQ154" s="6">
        <v>-99.19</v>
      </c>
      <c r="AR154" s="6"/>
      <c r="AS154" s="6"/>
      <c r="AT154" s="6">
        <v>-0.39</v>
      </c>
      <c r="AU154" s="6"/>
      <c r="AV154" s="6">
        <v>-14</v>
      </c>
      <c r="AW154" s="6"/>
      <c r="AX154" s="6"/>
      <c r="AY154" s="6"/>
      <c r="AZ154" s="6"/>
      <c r="BA154" s="6"/>
      <c r="BB154" s="6">
        <v>0</v>
      </c>
      <c r="BC154" s="6">
        <v>-34.549999999999997</v>
      </c>
      <c r="BD154" s="6"/>
      <c r="BE154" s="6"/>
      <c r="BF154" s="6">
        <v>0</v>
      </c>
      <c r="BG154" s="6">
        <v>-128.4</v>
      </c>
      <c r="BH154" s="6">
        <v>0</v>
      </c>
      <c r="BI154" s="6"/>
      <c r="BJ154" s="6"/>
      <c r="BK154" s="6"/>
      <c r="BL154" s="11">
        <f t="shared" si="3"/>
        <v>-282.13</v>
      </c>
      <c r="BM154" s="12">
        <f t="shared" si="4"/>
        <v>1398</v>
      </c>
      <c r="BN154" s="13">
        <f t="shared" si="5"/>
        <v>137.75833333333333</v>
      </c>
      <c r="BO154" s="13">
        <f t="shared" si="6"/>
        <v>137.75833333333333</v>
      </c>
      <c r="BP154" s="13">
        <f t="shared" si="7"/>
        <v>45.919444444444444</v>
      </c>
      <c r="BQ154" s="13">
        <f t="shared" si="8"/>
        <v>128.39856120000002</v>
      </c>
      <c r="BR154" s="13">
        <f t="shared" si="9"/>
        <v>134.37</v>
      </c>
      <c r="BS154" s="13">
        <f t="shared" si="10"/>
        <v>554.4</v>
      </c>
      <c r="BT154" s="13">
        <f t="shared" si="11"/>
        <v>185.81</v>
      </c>
      <c r="BU154" s="13">
        <f t="shared" si="12"/>
        <v>151.19</v>
      </c>
      <c r="BV154" s="6">
        <f>SUMIFS('SEGURO DE VIDA'!E:E, 'SEGURO DE VIDA'!D:D, H154, 'SEGURO DE VIDA'!G:G, E154)</f>
        <v>13.71</v>
      </c>
      <c r="BW154" s="6">
        <f>SUMIFS(TREINAMENTOS!E:E, TREINAMENTOS!D:D, H154, TREINAMENTOS!G:G, E154)</f>
        <v>0</v>
      </c>
      <c r="BX154" s="6">
        <f>SUMIFS(EXAMES!E:E, EXAMES!D:D, H154, EXAMES!G:G, E154)</f>
        <v>544.01</v>
      </c>
      <c r="BY154" s="25">
        <f t="shared" si="13"/>
        <v>2033.3246723111113</v>
      </c>
      <c r="BZ154" s="1"/>
      <c r="CA154" s="1" t="s">
        <v>409</v>
      </c>
      <c r="CB154" s="13">
        <f t="shared" si="14"/>
        <v>151.19</v>
      </c>
      <c r="CC154" s="13">
        <f t="shared" si="15"/>
        <v>0</v>
      </c>
      <c r="CD154" s="13">
        <f>SUMIFS(ALIMENTAÇÃO!E:E, ALIMENTAÇÃO!D:D, H154, ALIMENTAÇÃO!G:G, E154)</f>
        <v>560</v>
      </c>
      <c r="CE154" s="6">
        <f>SUMIFS(TRANSPORTE!E:E, TRANSPORTE!D:D, H154, TRANSPORTE!G:G, E154)</f>
        <v>285</v>
      </c>
      <c r="CF154" s="6">
        <f>SUMIFS('PLANO DE SAÚDE'!E:E, 'PLANO DE SAÚDE'!D:D, H154, 'PLANO DE SAÚDE'!G:G, E154)</f>
        <v>185.74</v>
      </c>
      <c r="CG154" s="6">
        <f>SUMIFS('PLANO ODONTO'!E:E, 'PLANO ODONTO'!D:D, H154, 'PLANO ODONTO'!G:G, E154)</f>
        <v>14</v>
      </c>
      <c r="CH154" s="6">
        <f t="shared" si="16"/>
        <v>-34.549999999999997</v>
      </c>
      <c r="CI154" s="6">
        <f t="shared" si="17"/>
        <v>0</v>
      </c>
      <c r="CJ154" s="6">
        <f t="shared" si="18"/>
        <v>0</v>
      </c>
      <c r="CK154" s="6"/>
      <c r="CL154" s="6"/>
      <c r="CM154" s="6">
        <f t="shared" si="19"/>
        <v>-14</v>
      </c>
      <c r="CN154" s="6">
        <v>1680.13</v>
      </c>
      <c r="CO154" s="1">
        <v>-282.13</v>
      </c>
      <c r="CP154" s="6">
        <v>1398</v>
      </c>
      <c r="CQ154" s="6">
        <v>1679.73</v>
      </c>
      <c r="CR154" s="1">
        <v>7.6440000000000001</v>
      </c>
      <c r="CS154" s="6">
        <v>1679.73</v>
      </c>
      <c r="CT154" s="1">
        <v>134.37</v>
      </c>
      <c r="CU154" s="6">
        <v>1072.53</v>
      </c>
    </row>
    <row r="155" spans="1:99" ht="13.8" hidden="1">
      <c r="A155" s="34" t="str">
        <f ca="1">IFERROR(__xludf.DUMMYFUNCTION("""COMPUTED_VALUE"""),"LUIZ GABRIEL DUARTE ALVES")</f>
        <v>LUIZ GABRIEL DUARTE ALVES</v>
      </c>
      <c r="B155" s="34"/>
      <c r="C155" s="34" t="str">
        <f t="shared" ca="1" si="0"/>
        <v>OK</v>
      </c>
      <c r="D155" s="2">
        <f t="shared" si="1"/>
        <v>11571.242490396666</v>
      </c>
      <c r="E155" s="34">
        <v>45809</v>
      </c>
      <c r="F155" s="1" t="s">
        <v>145</v>
      </c>
      <c r="G155" s="1">
        <v>149</v>
      </c>
      <c r="H155" s="1" t="s">
        <v>410</v>
      </c>
      <c r="I155" s="1" t="s">
        <v>298</v>
      </c>
      <c r="J155" s="38">
        <v>42019</v>
      </c>
      <c r="K155" s="6">
        <v>4285.95</v>
      </c>
      <c r="L155" s="1"/>
      <c r="M155" s="6">
        <v>4285.95</v>
      </c>
      <c r="N155" s="6"/>
      <c r="O155" s="6">
        <v>0</v>
      </c>
      <c r="P155" s="6">
        <v>1285.79</v>
      </c>
      <c r="Q155" s="6"/>
      <c r="R155" s="6"/>
      <c r="S155" s="6"/>
      <c r="T155" s="6"/>
      <c r="U155" s="6"/>
      <c r="V155" s="6"/>
      <c r="W155" s="6"/>
      <c r="X155" s="6"/>
      <c r="Y155" s="6">
        <v>0</v>
      </c>
      <c r="Z155" s="6"/>
      <c r="AA155" s="6">
        <v>0</v>
      </c>
      <c r="AB155" s="6">
        <v>1071.48</v>
      </c>
      <c r="AC155" s="6"/>
      <c r="AD155" s="6">
        <v>1490.44</v>
      </c>
      <c r="AE155" s="6">
        <v>0</v>
      </c>
      <c r="AF155" s="6">
        <v>372.61</v>
      </c>
      <c r="AG155" s="6"/>
      <c r="AH155" s="6"/>
      <c r="AI155" s="6"/>
      <c r="AJ155" s="6"/>
      <c r="AK155" s="6"/>
      <c r="AL155" s="6"/>
      <c r="AM155" s="6">
        <v>0.71</v>
      </c>
      <c r="AN155" s="8">
        <f t="shared" si="2"/>
        <v>8506.98</v>
      </c>
      <c r="AO155" s="6"/>
      <c r="AP155" s="6">
        <v>-6.65</v>
      </c>
      <c r="AQ155" s="6">
        <v>0</v>
      </c>
      <c r="AR155" s="6"/>
      <c r="AS155" s="6"/>
      <c r="AT155" s="6">
        <v>-0.17</v>
      </c>
      <c r="AU155" s="6"/>
      <c r="AV155" s="6">
        <v>-14</v>
      </c>
      <c r="AW155" s="6"/>
      <c r="AX155" s="6"/>
      <c r="AY155" s="6"/>
      <c r="AZ155" s="6"/>
      <c r="BA155" s="6"/>
      <c r="BB155" s="6">
        <v>0</v>
      </c>
      <c r="BC155" s="6">
        <v>-100.08</v>
      </c>
      <c r="BD155" s="6"/>
      <c r="BE155" s="6"/>
      <c r="BF155" s="6">
        <v>-541.79999999999995</v>
      </c>
      <c r="BG155" s="6">
        <v>-850.45</v>
      </c>
      <c r="BH155" s="6">
        <v>-849.83</v>
      </c>
      <c r="BI155" s="6"/>
      <c r="BJ155" s="6"/>
      <c r="BK155" s="6"/>
      <c r="BL155" s="11">
        <f t="shared" si="3"/>
        <v>-2362.98</v>
      </c>
      <c r="BM155" s="12">
        <f t="shared" si="4"/>
        <v>6144</v>
      </c>
      <c r="BN155" s="13">
        <f t="shared" si="5"/>
        <v>357.16249999999997</v>
      </c>
      <c r="BO155" s="13">
        <f t="shared" si="6"/>
        <v>357.16249999999997</v>
      </c>
      <c r="BP155" s="13">
        <f t="shared" si="7"/>
        <v>119.05416666666666</v>
      </c>
      <c r="BQ155" s="13">
        <f t="shared" si="8"/>
        <v>850.44332372999997</v>
      </c>
      <c r="BR155" s="13">
        <f t="shared" si="9"/>
        <v>594.78</v>
      </c>
      <c r="BS155" s="13">
        <f t="shared" si="10"/>
        <v>658.35</v>
      </c>
      <c r="BT155" s="13">
        <f t="shared" si="11"/>
        <v>0</v>
      </c>
      <c r="BU155" s="13">
        <f t="shared" si="12"/>
        <v>113.60000000000001</v>
      </c>
      <c r="BV155" s="6">
        <f>SUMIFS('SEGURO DE VIDA'!E:E, 'SEGURO DE VIDA'!D:D, H155, 'SEGURO DE VIDA'!G:G, E155)</f>
        <v>13.71</v>
      </c>
      <c r="BW155" s="6">
        <f>SUMIFS(TREINAMENTOS!E:E, TREINAMENTOS!D:D, H155, TREINAMENTOS!G:G, E155)</f>
        <v>0</v>
      </c>
      <c r="BX155" s="6">
        <f>SUMIFS(EXAMES!E:E, EXAMES!D:D, H155, EXAMES!G:G, E155)</f>
        <v>0</v>
      </c>
      <c r="BY155" s="25">
        <f t="shared" si="13"/>
        <v>3064.2624903966662</v>
      </c>
      <c r="BZ155" s="1"/>
      <c r="CA155" s="1" t="s">
        <v>410</v>
      </c>
      <c r="CB155" s="13">
        <f t="shared" si="14"/>
        <v>100.07000000000001</v>
      </c>
      <c r="CC155" s="13">
        <f t="shared" si="15"/>
        <v>13.530000000000001</v>
      </c>
      <c r="CD155" s="13">
        <f>SUMIFS(ALIMENTAÇÃO!E:E, ALIMENTAÇÃO!D:D, H155, ALIMENTAÇÃO!G:G, E155)</f>
        <v>665</v>
      </c>
      <c r="CE155" s="6">
        <f>SUMIFS(TRANSPORTE!E:E, TRANSPORTE!D:D, H155, TRANSPORTE!G:G, E155)</f>
        <v>0</v>
      </c>
      <c r="CF155" s="6">
        <f>SUMIFS('PLANO DE SAÚDE'!E:E, 'PLANO DE SAÚDE'!D:D, H155, 'PLANO DE SAÚDE'!G:G, E155)</f>
        <v>200.15</v>
      </c>
      <c r="CG155" s="6">
        <f>SUMIFS('PLANO ODONTO'!E:E, 'PLANO ODONTO'!D:D, H155, 'PLANO ODONTO'!G:G, E155)</f>
        <v>27.53</v>
      </c>
      <c r="CH155" s="6">
        <f t="shared" si="16"/>
        <v>-100.08</v>
      </c>
      <c r="CI155" s="6">
        <f t="shared" si="17"/>
        <v>0</v>
      </c>
      <c r="CJ155" s="6">
        <f t="shared" si="18"/>
        <v>1071.48</v>
      </c>
      <c r="CK155" s="6"/>
      <c r="CL155" s="6"/>
      <c r="CM155" s="6">
        <f t="shared" si="19"/>
        <v>-14</v>
      </c>
      <c r="CN155" s="6">
        <v>8506.98</v>
      </c>
      <c r="CO155" s="6">
        <v>-2362.98</v>
      </c>
      <c r="CP155" s="6">
        <v>6144</v>
      </c>
      <c r="CQ155" s="6">
        <v>7434.79</v>
      </c>
      <c r="CR155" s="1">
        <v>11.438700000000001</v>
      </c>
      <c r="CS155" s="6">
        <v>7434.79</v>
      </c>
      <c r="CT155" s="1">
        <v>594.78</v>
      </c>
      <c r="CU155" s="6">
        <v>6394.75</v>
      </c>
    </row>
    <row r="156" spans="1:99" ht="13.8" hidden="1">
      <c r="A156" s="34" t="str">
        <f ca="1">IFERROR(__xludf.DUMMYFUNCTION("""COMPUTED_VALUE"""),"LUIZ HENRIQUE MENDONÇA DE SOUZA")</f>
        <v>LUIZ HENRIQUE MENDONÇA DE SOUZA</v>
      </c>
      <c r="B156" s="34"/>
      <c r="C156" s="34" t="str">
        <f t="shared" ca="1" si="0"/>
        <v>OK</v>
      </c>
      <c r="D156" s="2">
        <f t="shared" si="1"/>
        <v>5973.4483996088893</v>
      </c>
      <c r="E156" s="34">
        <v>45809</v>
      </c>
      <c r="F156" s="1" t="s">
        <v>145</v>
      </c>
      <c r="G156" s="1">
        <v>217</v>
      </c>
      <c r="H156" s="1" t="s">
        <v>411</v>
      </c>
      <c r="I156" s="1" t="s">
        <v>412</v>
      </c>
      <c r="J156" s="38">
        <v>42710</v>
      </c>
      <c r="K156" s="6">
        <v>2583.83</v>
      </c>
      <c r="L156" s="1"/>
      <c r="M156" s="6">
        <v>2583.83</v>
      </c>
      <c r="N156" s="6"/>
      <c r="O156" s="6">
        <v>0</v>
      </c>
      <c r="P156" s="6">
        <v>775.15</v>
      </c>
      <c r="Q156" s="6"/>
      <c r="R156" s="6"/>
      <c r="S156" s="6"/>
      <c r="T156" s="6"/>
      <c r="U156" s="6"/>
      <c r="V156" s="6"/>
      <c r="W156" s="6"/>
      <c r="X156" s="6"/>
      <c r="Y156" s="6">
        <v>0</v>
      </c>
      <c r="Z156" s="6"/>
      <c r="AA156" s="6">
        <v>0</v>
      </c>
      <c r="AB156" s="6">
        <v>0</v>
      </c>
      <c r="AC156" s="6"/>
      <c r="AD156" s="6">
        <v>0</v>
      </c>
      <c r="AE156" s="6">
        <v>0</v>
      </c>
      <c r="AF156" s="6">
        <v>0</v>
      </c>
      <c r="AG156" s="6"/>
      <c r="AH156" s="6"/>
      <c r="AI156" s="6"/>
      <c r="AJ156" s="6"/>
      <c r="AK156" s="6"/>
      <c r="AL156" s="6"/>
      <c r="AM156" s="6">
        <v>0.9</v>
      </c>
      <c r="AN156" s="8">
        <f t="shared" si="2"/>
        <v>3359.88</v>
      </c>
      <c r="AO156" s="6"/>
      <c r="AP156" s="6">
        <v>-6.3</v>
      </c>
      <c r="AQ156" s="6">
        <v>-155.03</v>
      </c>
      <c r="AR156" s="6"/>
      <c r="AS156" s="6"/>
      <c r="AT156" s="6">
        <v>-0.85</v>
      </c>
      <c r="AU156" s="6"/>
      <c r="AV156" s="6">
        <v>0</v>
      </c>
      <c r="AW156" s="6"/>
      <c r="AX156" s="6"/>
      <c r="AY156" s="6"/>
      <c r="AZ156" s="6"/>
      <c r="BA156" s="6"/>
      <c r="BB156" s="6">
        <v>0</v>
      </c>
      <c r="BC156" s="6">
        <v>0</v>
      </c>
      <c r="BD156" s="6"/>
      <c r="BE156" s="6"/>
      <c r="BF156" s="6">
        <v>0</v>
      </c>
      <c r="BG156" s="6">
        <v>-296.48</v>
      </c>
      <c r="BH156" s="6">
        <v>-24.22</v>
      </c>
      <c r="BI156" s="6"/>
      <c r="BJ156" s="6"/>
      <c r="BK156" s="6"/>
      <c r="BL156" s="11">
        <f t="shared" si="3"/>
        <v>-482.88</v>
      </c>
      <c r="BM156" s="12">
        <f t="shared" si="4"/>
        <v>2877</v>
      </c>
      <c r="BN156" s="13">
        <f t="shared" si="5"/>
        <v>215.31916666666666</v>
      </c>
      <c r="BO156" s="13">
        <f t="shared" si="6"/>
        <v>215.31916666666666</v>
      </c>
      <c r="BP156" s="13">
        <f t="shared" si="7"/>
        <v>71.773055555555558</v>
      </c>
      <c r="BQ156" s="13">
        <f t="shared" si="8"/>
        <v>296.47701072000001</v>
      </c>
      <c r="BR156" s="13">
        <f t="shared" si="9"/>
        <v>268.70999999999998</v>
      </c>
      <c r="BS156" s="13">
        <f t="shared" si="10"/>
        <v>623.70000000000005</v>
      </c>
      <c r="BT156" s="13">
        <f t="shared" si="11"/>
        <v>169.86999999999998</v>
      </c>
      <c r="BU156" s="13">
        <f t="shared" si="12"/>
        <v>0</v>
      </c>
      <c r="BV156" s="6">
        <f>SUMIFS('SEGURO DE VIDA'!E:E, 'SEGURO DE VIDA'!D:D, H156, 'SEGURO DE VIDA'!G:G, E156)</f>
        <v>13.71</v>
      </c>
      <c r="BW156" s="6">
        <f>SUMIFS(TREINAMENTOS!E:E, TREINAMENTOS!D:D, H156, TREINAMENTOS!G:G, E156)</f>
        <v>0</v>
      </c>
      <c r="BX156" s="6">
        <f>SUMIFS(EXAMES!E:E, EXAMES!D:D, H156, EXAMES!G:G, E156)</f>
        <v>738.68999999999994</v>
      </c>
      <c r="BY156" s="25">
        <f t="shared" si="13"/>
        <v>2613.5683996088887</v>
      </c>
      <c r="BZ156" s="1"/>
      <c r="CA156" s="1" t="s">
        <v>411</v>
      </c>
      <c r="CB156" s="13">
        <f t="shared" si="14"/>
        <v>0</v>
      </c>
      <c r="CC156" s="13">
        <f t="shared" si="15"/>
        <v>0</v>
      </c>
      <c r="CD156" s="13">
        <f>SUMIFS(ALIMENTAÇÃO!E:E, ALIMENTAÇÃO!D:D, H156, ALIMENTAÇÃO!G:G, E156)</f>
        <v>630</v>
      </c>
      <c r="CE156" s="6">
        <f>SUMIFS(TRANSPORTE!E:E, TRANSPORTE!D:D, H156, TRANSPORTE!G:G, E156)</f>
        <v>324.89999999999998</v>
      </c>
      <c r="CF156" s="6">
        <f>SUMIFS('PLANO DE SAÚDE'!E:E, 'PLANO DE SAÚDE'!D:D, H156, 'PLANO DE SAÚDE'!G:G, E156)</f>
        <v>0</v>
      </c>
      <c r="CG156" s="6">
        <f>SUMIFS('PLANO ODONTO'!E:E, 'PLANO ODONTO'!D:D, H156, 'PLANO ODONTO'!G:G, E156)</f>
        <v>0</v>
      </c>
      <c r="CH156" s="6">
        <f t="shared" si="16"/>
        <v>0</v>
      </c>
      <c r="CI156" s="6">
        <f t="shared" si="17"/>
        <v>0</v>
      </c>
      <c r="CJ156" s="6">
        <f t="shared" si="18"/>
        <v>0</v>
      </c>
      <c r="CK156" s="6"/>
      <c r="CL156" s="6"/>
      <c r="CM156" s="6">
        <f t="shared" si="19"/>
        <v>0</v>
      </c>
      <c r="CN156" s="6">
        <v>3359.88</v>
      </c>
      <c r="CO156" s="1">
        <v>-482.88</v>
      </c>
      <c r="CP156" s="6">
        <v>2877</v>
      </c>
      <c r="CQ156" s="6">
        <v>3358.98</v>
      </c>
      <c r="CR156" s="1">
        <v>8.8263999999999996</v>
      </c>
      <c r="CS156" s="6">
        <v>3358.98</v>
      </c>
      <c r="CT156" s="1">
        <v>268.70999999999998</v>
      </c>
      <c r="CU156" s="6">
        <v>2751.78</v>
      </c>
    </row>
    <row r="157" spans="1:99" ht="13.8" hidden="1">
      <c r="A157" s="34" t="str">
        <f ca="1">IFERROR(__xludf.DUMMYFUNCTION("""COMPUTED_VALUE"""),"LUIZ TOSCANO DE BRITO JUNIOR")</f>
        <v>LUIZ TOSCANO DE BRITO JUNIOR</v>
      </c>
      <c r="B157" s="34"/>
      <c r="C157" s="34" t="str">
        <f t="shared" ca="1" si="0"/>
        <v>OK</v>
      </c>
      <c r="D157" s="2">
        <f t="shared" si="1"/>
        <v>4285.610473878889</v>
      </c>
      <c r="E157" s="34">
        <v>45809</v>
      </c>
      <c r="F157" s="1" t="s">
        <v>145</v>
      </c>
      <c r="G157" s="1">
        <v>284</v>
      </c>
      <c r="H157" s="1" t="s">
        <v>413</v>
      </c>
      <c r="I157" s="1" t="s">
        <v>157</v>
      </c>
      <c r="J157" s="38">
        <v>44228</v>
      </c>
      <c r="K157" s="6">
        <v>2495.63</v>
      </c>
      <c r="L157" s="1"/>
      <c r="M157" s="6">
        <v>2495.63</v>
      </c>
      <c r="N157" s="6"/>
      <c r="O157" s="6">
        <v>0</v>
      </c>
      <c r="P157" s="6">
        <v>0</v>
      </c>
      <c r="Q157" s="6"/>
      <c r="R157" s="6"/>
      <c r="S157" s="6"/>
      <c r="T157" s="6"/>
      <c r="U157" s="6"/>
      <c r="V157" s="6"/>
      <c r="W157" s="6"/>
      <c r="X157" s="6"/>
      <c r="Y157" s="6">
        <v>0</v>
      </c>
      <c r="Z157" s="6"/>
      <c r="AA157" s="6">
        <v>0</v>
      </c>
      <c r="AB157" s="6">
        <v>0</v>
      </c>
      <c r="AC157" s="6"/>
      <c r="AD157" s="6">
        <v>0</v>
      </c>
      <c r="AE157" s="6">
        <v>0</v>
      </c>
      <c r="AF157" s="6">
        <v>0</v>
      </c>
      <c r="AG157" s="6"/>
      <c r="AH157" s="6"/>
      <c r="AI157" s="6"/>
      <c r="AJ157" s="6"/>
      <c r="AK157" s="6"/>
      <c r="AL157" s="6"/>
      <c r="AM157" s="6">
        <v>0.15</v>
      </c>
      <c r="AN157" s="8">
        <f t="shared" si="2"/>
        <v>2495.7800000000002</v>
      </c>
      <c r="AO157" s="6"/>
      <c r="AP157" s="6">
        <v>-6.3</v>
      </c>
      <c r="AQ157" s="6">
        <v>-149.74</v>
      </c>
      <c r="AR157" s="6"/>
      <c r="AS157" s="6"/>
      <c r="AT157" s="6">
        <v>-0.91</v>
      </c>
      <c r="AU157" s="6"/>
      <c r="AV157" s="6">
        <v>-14</v>
      </c>
      <c r="AW157" s="6"/>
      <c r="AX157" s="6"/>
      <c r="AY157" s="6"/>
      <c r="AZ157" s="6"/>
      <c r="BA157" s="6"/>
      <c r="BB157" s="6">
        <v>0</v>
      </c>
      <c r="BC157" s="6">
        <v>0</v>
      </c>
      <c r="BD157" s="6"/>
      <c r="BE157" s="6"/>
      <c r="BF157" s="6">
        <v>0</v>
      </c>
      <c r="BG157" s="6">
        <v>-201.83</v>
      </c>
      <c r="BH157" s="6">
        <v>0</v>
      </c>
      <c r="BI157" s="6"/>
      <c r="BJ157" s="6"/>
      <c r="BK157" s="6"/>
      <c r="BL157" s="11">
        <f t="shared" si="3"/>
        <v>-372.78000000000003</v>
      </c>
      <c r="BM157" s="12">
        <f t="shared" si="4"/>
        <v>2123</v>
      </c>
      <c r="BN157" s="13">
        <f t="shared" si="5"/>
        <v>207.96916666666667</v>
      </c>
      <c r="BO157" s="13">
        <f t="shared" si="6"/>
        <v>207.96916666666667</v>
      </c>
      <c r="BP157" s="13">
        <f t="shared" si="7"/>
        <v>69.323055555555555</v>
      </c>
      <c r="BQ157" s="13">
        <f t="shared" si="8"/>
        <v>201.82908499000004</v>
      </c>
      <c r="BR157" s="13">
        <f t="shared" si="9"/>
        <v>199.65</v>
      </c>
      <c r="BS157" s="13">
        <f t="shared" si="10"/>
        <v>623.70000000000005</v>
      </c>
      <c r="BT157" s="13">
        <f t="shared" si="11"/>
        <v>175.15999999999997</v>
      </c>
      <c r="BU157" s="13">
        <f t="shared" si="12"/>
        <v>90.52</v>
      </c>
      <c r="BV157" s="6">
        <f>SUMIFS('SEGURO DE VIDA'!E:E, 'SEGURO DE VIDA'!D:D, H157, 'SEGURO DE VIDA'!G:G, E157)</f>
        <v>13.71</v>
      </c>
      <c r="BW157" s="6">
        <f>SUMIFS(TREINAMENTOS!E:E, TREINAMENTOS!D:D, H157, TREINAMENTOS!G:G, E157)</f>
        <v>0</v>
      </c>
      <c r="BX157" s="6">
        <f>SUMIFS(EXAMES!E:E, EXAMES!D:D, H157, EXAMES!G:G, E157)</f>
        <v>0</v>
      </c>
      <c r="BY157" s="25">
        <f t="shared" si="13"/>
        <v>1789.8304738788888</v>
      </c>
      <c r="BZ157" s="1"/>
      <c r="CA157" s="1" t="s">
        <v>413</v>
      </c>
      <c r="CB157" s="13">
        <f t="shared" si="14"/>
        <v>0</v>
      </c>
      <c r="CC157" s="13">
        <f t="shared" si="15"/>
        <v>90.52</v>
      </c>
      <c r="CD157" s="13">
        <f>SUMIFS(ALIMENTAÇÃO!E:E, ALIMENTAÇÃO!D:D, H157, ALIMENTAÇÃO!G:G, E157)</f>
        <v>630</v>
      </c>
      <c r="CE157" s="6">
        <f>SUMIFS(TRANSPORTE!E:E, TRANSPORTE!D:D, H157, TRANSPORTE!G:G, E157)</f>
        <v>324.89999999999998</v>
      </c>
      <c r="CF157" s="6">
        <f>SUMIFS('PLANO DE SAÚDE'!E:E, 'PLANO DE SAÚDE'!D:D, H157, 'PLANO DE SAÚDE'!G:G, E157)</f>
        <v>0</v>
      </c>
      <c r="CG157" s="6">
        <f>SUMIFS('PLANO ODONTO'!E:E, 'PLANO ODONTO'!D:D, H157, 'PLANO ODONTO'!G:G, E157)</f>
        <v>104.52</v>
      </c>
      <c r="CH157" s="6">
        <f t="shared" si="16"/>
        <v>0</v>
      </c>
      <c r="CI157" s="6">
        <f t="shared" si="17"/>
        <v>0</v>
      </c>
      <c r="CJ157" s="6">
        <f t="shared" si="18"/>
        <v>0</v>
      </c>
      <c r="CK157" s="6"/>
      <c r="CL157" s="6"/>
      <c r="CM157" s="6">
        <f t="shared" si="19"/>
        <v>-14</v>
      </c>
      <c r="CN157" s="6">
        <v>2495.7800000000002</v>
      </c>
      <c r="CO157" s="1">
        <v>-372.78</v>
      </c>
      <c r="CP157" s="6">
        <v>2123</v>
      </c>
      <c r="CQ157" s="6">
        <v>2495.63</v>
      </c>
      <c r="CR157" s="1">
        <v>8.0873000000000008</v>
      </c>
      <c r="CS157" s="6">
        <v>2495.63</v>
      </c>
      <c r="CT157" s="1">
        <v>199.65</v>
      </c>
      <c r="CU157" s="6">
        <v>1888.43</v>
      </c>
    </row>
    <row r="158" spans="1:99" ht="13.8" hidden="1">
      <c r="A158" s="34" t="str">
        <f ca="1">IFERROR(__xludf.DUMMYFUNCTION("""COMPUTED_VALUE"""),"MAGNON SILVA DE JESUS")</f>
        <v>MAGNON SILVA DE JESUS</v>
      </c>
      <c r="B158" s="34"/>
      <c r="C158" s="34" t="str">
        <f t="shared" ca="1" si="0"/>
        <v>OK</v>
      </c>
      <c r="D158" s="2">
        <f t="shared" si="1"/>
        <v>6421.6250651555556</v>
      </c>
      <c r="E158" s="34">
        <v>45809</v>
      </c>
      <c r="F158" s="1" t="s">
        <v>145</v>
      </c>
      <c r="G158" s="1">
        <v>3408</v>
      </c>
      <c r="H158" s="1" t="s">
        <v>414</v>
      </c>
      <c r="I158" s="1" t="s">
        <v>151</v>
      </c>
      <c r="J158" s="38">
        <v>45261</v>
      </c>
      <c r="K158" s="6">
        <v>1700</v>
      </c>
      <c r="L158" s="1"/>
      <c r="M158" s="6">
        <v>1700</v>
      </c>
      <c r="N158" s="6"/>
      <c r="O158" s="6">
        <v>0</v>
      </c>
      <c r="P158" s="6">
        <v>510</v>
      </c>
      <c r="Q158" s="6"/>
      <c r="R158" s="6"/>
      <c r="S158" s="6"/>
      <c r="T158" s="6"/>
      <c r="U158" s="6"/>
      <c r="V158" s="6"/>
      <c r="W158" s="6"/>
      <c r="X158" s="6"/>
      <c r="Y158" s="6">
        <v>150</v>
      </c>
      <c r="Z158" s="6"/>
      <c r="AA158" s="6">
        <v>425</v>
      </c>
      <c r="AB158" s="6">
        <v>0</v>
      </c>
      <c r="AC158" s="6"/>
      <c r="AD158" s="6">
        <v>519.35</v>
      </c>
      <c r="AE158" s="6">
        <v>197.43</v>
      </c>
      <c r="AF158" s="6">
        <v>179.19</v>
      </c>
      <c r="AG158" s="6"/>
      <c r="AH158" s="6"/>
      <c r="AI158" s="6"/>
      <c r="AJ158" s="6"/>
      <c r="AK158" s="6"/>
      <c r="AL158" s="6"/>
      <c r="AM158" s="6">
        <v>0.4</v>
      </c>
      <c r="AN158" s="8">
        <f t="shared" si="2"/>
        <v>3681.37</v>
      </c>
      <c r="AO158" s="6"/>
      <c r="AP158" s="6">
        <v>-18.600000000000001</v>
      </c>
      <c r="AQ158" s="6">
        <v>0</v>
      </c>
      <c r="AR158" s="6"/>
      <c r="AS158" s="6"/>
      <c r="AT158" s="6">
        <v>-0.15</v>
      </c>
      <c r="AU158" s="6"/>
      <c r="AV158" s="6">
        <v>-14</v>
      </c>
      <c r="AW158" s="6"/>
      <c r="AX158" s="6"/>
      <c r="AY158" s="6"/>
      <c r="AZ158" s="6"/>
      <c r="BA158" s="6"/>
      <c r="BB158" s="6">
        <v>0</v>
      </c>
      <c r="BC158" s="6">
        <v>0</v>
      </c>
      <c r="BD158" s="6"/>
      <c r="BE158" s="6"/>
      <c r="BF158" s="6">
        <v>0</v>
      </c>
      <c r="BG158" s="6">
        <v>-266.12</v>
      </c>
      <c r="BH158" s="6">
        <v>-16.5</v>
      </c>
      <c r="BI158" s="6"/>
      <c r="BJ158" s="6"/>
      <c r="BK158" s="6"/>
      <c r="BL158" s="11">
        <f t="shared" si="3"/>
        <v>-315.37</v>
      </c>
      <c r="BM158" s="12">
        <f t="shared" si="4"/>
        <v>3366</v>
      </c>
      <c r="BN158" s="13">
        <f t="shared" si="5"/>
        <v>141.66666666666666</v>
      </c>
      <c r="BO158" s="13">
        <f t="shared" si="6"/>
        <v>141.66666666666666</v>
      </c>
      <c r="BP158" s="13">
        <f t="shared" si="7"/>
        <v>47.222222222222221</v>
      </c>
      <c r="BQ158" s="13">
        <f t="shared" si="8"/>
        <v>266.11950959999996</v>
      </c>
      <c r="BR158" s="13">
        <f t="shared" si="9"/>
        <v>248.47</v>
      </c>
      <c r="BS158" s="13">
        <f t="shared" si="10"/>
        <v>1841.4</v>
      </c>
      <c r="BT158" s="13">
        <f t="shared" si="11"/>
        <v>0</v>
      </c>
      <c r="BU158" s="13">
        <f t="shared" si="12"/>
        <v>0</v>
      </c>
      <c r="BV158" s="6">
        <f>SUMIFS('SEGURO DE VIDA'!E:E, 'SEGURO DE VIDA'!D:D, H158, 'SEGURO DE VIDA'!G:G, E158)</f>
        <v>13.71</v>
      </c>
      <c r="BW158" s="6">
        <f>SUMIFS(TREINAMENTOS!E:E, TREINAMENTOS!D:D, H158, TREINAMENTOS!G:G, E158)</f>
        <v>0</v>
      </c>
      <c r="BX158" s="6">
        <f>SUMIFS(EXAMES!E:E, EXAMES!D:D, H158, EXAMES!G:G, E158)</f>
        <v>40</v>
      </c>
      <c r="BY158" s="25">
        <f t="shared" si="13"/>
        <v>2740.2550651555557</v>
      </c>
      <c r="BZ158" s="1"/>
      <c r="CA158" s="1" t="s">
        <v>414</v>
      </c>
      <c r="CB158" s="13">
        <f t="shared" si="14"/>
        <v>0</v>
      </c>
      <c r="CC158" s="13">
        <f t="shared" si="15"/>
        <v>0</v>
      </c>
      <c r="CD158" s="13">
        <f>SUMIFS(ALIMENTAÇÃO!E:E, ALIMENTAÇÃO!D:D, H158, ALIMENTAÇÃO!G:G, E158)</f>
        <v>1860</v>
      </c>
      <c r="CE158" s="6">
        <f>SUMIFS(TRANSPORTE!E:E, TRANSPORTE!D:D, H158, TRANSPORTE!G:G, E158)</f>
        <v>0</v>
      </c>
      <c r="CF158" s="6">
        <f>SUMIFS('PLANO DE SAÚDE'!E:E, 'PLANO DE SAÚDE'!D:D, H158, 'PLANO DE SAÚDE'!G:G, E158)</f>
        <v>0</v>
      </c>
      <c r="CG158" s="6">
        <f>SUMIFS('PLANO ODONTO'!E:E, 'PLANO ODONTO'!D:D, H158, 'PLANO ODONTO'!G:G, E158)</f>
        <v>14</v>
      </c>
      <c r="CH158" s="6">
        <f t="shared" si="16"/>
        <v>0</v>
      </c>
      <c r="CI158" s="6">
        <f t="shared" si="17"/>
        <v>0</v>
      </c>
      <c r="CJ158" s="6">
        <f t="shared" si="18"/>
        <v>425</v>
      </c>
      <c r="CK158" s="6"/>
      <c r="CL158" s="6"/>
      <c r="CM158" s="6">
        <f t="shared" si="19"/>
        <v>-14</v>
      </c>
      <c r="CN158" s="6">
        <v>3681.37</v>
      </c>
      <c r="CO158" s="1">
        <v>-315.37</v>
      </c>
      <c r="CP158" s="6">
        <v>3366</v>
      </c>
      <c r="CQ158" s="6">
        <v>3105.97</v>
      </c>
      <c r="CR158" s="1">
        <v>8.5679999999999996</v>
      </c>
      <c r="CS158" s="6">
        <v>3105.97</v>
      </c>
      <c r="CT158" s="1">
        <v>248.47</v>
      </c>
      <c r="CU158" s="6">
        <v>2648.77</v>
      </c>
    </row>
    <row r="159" spans="1:99" ht="13.8" hidden="1">
      <c r="A159" s="34" t="str">
        <f ca="1">IFERROR(__xludf.DUMMYFUNCTION("""COMPUTED_VALUE"""),"MAIARA GERMANO DOS SANTOS ARAUJO")</f>
        <v>MAIARA GERMANO DOS SANTOS ARAUJO</v>
      </c>
      <c r="B159" s="34"/>
      <c r="C159" s="34" t="str">
        <f t="shared" ca="1" si="0"/>
        <v>OK</v>
      </c>
      <c r="D159" s="2">
        <f t="shared" si="1"/>
        <v>3421.7200000000003</v>
      </c>
      <c r="E159" s="34">
        <v>45809</v>
      </c>
      <c r="F159" s="1" t="s">
        <v>145</v>
      </c>
      <c r="G159" s="1">
        <v>3363</v>
      </c>
      <c r="H159" s="1" t="s">
        <v>415</v>
      </c>
      <c r="I159" s="1" t="s">
        <v>151</v>
      </c>
      <c r="J159" s="38">
        <v>45048</v>
      </c>
      <c r="K159" s="6">
        <v>1800</v>
      </c>
      <c r="L159" s="1"/>
      <c r="M159" s="6">
        <v>1800</v>
      </c>
      <c r="N159" s="6"/>
      <c r="O159" s="6">
        <v>0</v>
      </c>
      <c r="P159" s="6">
        <v>0</v>
      </c>
      <c r="Q159" s="6"/>
      <c r="R159" s="6"/>
      <c r="S159" s="6"/>
      <c r="T159" s="6"/>
      <c r="U159" s="6"/>
      <c r="V159" s="6"/>
      <c r="W159" s="6"/>
      <c r="X159" s="6"/>
      <c r="Y159" s="6">
        <v>0</v>
      </c>
      <c r="Z159" s="6"/>
      <c r="AA159" s="6">
        <v>0</v>
      </c>
      <c r="AB159" s="6">
        <v>0</v>
      </c>
      <c r="AC159" s="6"/>
      <c r="AD159" s="6">
        <v>0</v>
      </c>
      <c r="AE159" s="6">
        <v>0</v>
      </c>
      <c r="AF159" s="6">
        <v>0</v>
      </c>
      <c r="AG159" s="6"/>
      <c r="AH159" s="6"/>
      <c r="AI159" s="6"/>
      <c r="AJ159" s="6"/>
      <c r="AK159" s="6"/>
      <c r="AL159" s="6"/>
      <c r="AM159" s="6">
        <v>0.49</v>
      </c>
      <c r="AN159" s="8">
        <f t="shared" si="2"/>
        <v>1800.49</v>
      </c>
      <c r="AO159" s="6"/>
      <c r="AP159" s="6">
        <v>-5.6</v>
      </c>
      <c r="AQ159" s="6">
        <v>-108</v>
      </c>
      <c r="AR159" s="6"/>
      <c r="AS159" s="6"/>
      <c r="AT159" s="6">
        <v>-0.95</v>
      </c>
      <c r="AU159" s="6"/>
      <c r="AV159" s="6">
        <v>0</v>
      </c>
      <c r="AW159" s="6"/>
      <c r="AX159" s="6"/>
      <c r="AY159" s="6"/>
      <c r="AZ159" s="6"/>
      <c r="BA159" s="6"/>
      <c r="BB159" s="6">
        <v>0</v>
      </c>
      <c r="BC159" s="6">
        <v>-1.71</v>
      </c>
      <c r="BD159" s="6"/>
      <c r="BE159" s="6"/>
      <c r="BF159" s="6">
        <v>0</v>
      </c>
      <c r="BG159" s="6">
        <v>-139.22999999999999</v>
      </c>
      <c r="BH159" s="6">
        <v>0</v>
      </c>
      <c r="BI159" s="6"/>
      <c r="BJ159" s="6"/>
      <c r="BK159" s="6"/>
      <c r="BL159" s="11">
        <f t="shared" si="3"/>
        <v>-255.48999999999998</v>
      </c>
      <c r="BM159" s="12">
        <f t="shared" si="4"/>
        <v>1545</v>
      </c>
      <c r="BN159" s="13">
        <f t="shared" si="5"/>
        <v>150</v>
      </c>
      <c r="BO159" s="13">
        <f t="shared" si="6"/>
        <v>150</v>
      </c>
      <c r="BP159" s="13">
        <f t="shared" si="7"/>
        <v>50</v>
      </c>
      <c r="BQ159" s="13">
        <f t="shared" si="8"/>
        <v>139.22999999999999</v>
      </c>
      <c r="BR159" s="13">
        <f t="shared" si="9"/>
        <v>144</v>
      </c>
      <c r="BS159" s="13">
        <f t="shared" si="10"/>
        <v>554.4</v>
      </c>
      <c r="BT159" s="13">
        <f t="shared" si="11"/>
        <v>216.89999999999998</v>
      </c>
      <c r="BU159" s="13">
        <f t="shared" si="12"/>
        <v>100.87</v>
      </c>
      <c r="BV159" s="6">
        <f>SUMIFS('SEGURO DE VIDA'!E:E, 'SEGURO DE VIDA'!D:D, H159, 'SEGURO DE VIDA'!G:G, E159)</f>
        <v>13.71</v>
      </c>
      <c r="BW159" s="6">
        <f>SUMIFS(TREINAMENTOS!E:E, TREINAMENTOS!D:D, H159, TREINAMENTOS!G:G, E159)</f>
        <v>0</v>
      </c>
      <c r="BX159" s="6">
        <f>SUMIFS(EXAMES!E:E, EXAMES!D:D, H159, EXAMES!G:G, E159)</f>
        <v>102.12</v>
      </c>
      <c r="BY159" s="25">
        <f t="shared" si="13"/>
        <v>1621.23</v>
      </c>
      <c r="BZ159" s="1"/>
      <c r="CA159" s="1" t="s">
        <v>415</v>
      </c>
      <c r="CB159" s="13">
        <f t="shared" si="14"/>
        <v>100.87</v>
      </c>
      <c r="CC159" s="13">
        <f t="shared" si="15"/>
        <v>0</v>
      </c>
      <c r="CD159" s="13">
        <f>SUMIFS(ALIMENTAÇÃO!E:E, ALIMENTAÇÃO!D:D, H159, ALIMENTAÇÃO!G:G, E159)</f>
        <v>560</v>
      </c>
      <c r="CE159" s="6">
        <f>SUMIFS(TRANSPORTE!E:E, TRANSPORTE!D:D, H159, TRANSPORTE!G:G, E159)</f>
        <v>324.89999999999998</v>
      </c>
      <c r="CF159" s="6">
        <f>SUMIFS('PLANO DE SAÚDE'!E:E, 'PLANO DE SAÚDE'!D:D, H159, 'PLANO DE SAÚDE'!G:G, E159)</f>
        <v>102.58</v>
      </c>
      <c r="CG159" s="6">
        <f>SUMIFS('PLANO ODONTO'!E:E, 'PLANO ODONTO'!D:D, H159, 'PLANO ODONTO'!G:G, E159)</f>
        <v>0</v>
      </c>
      <c r="CH159" s="6">
        <f t="shared" si="16"/>
        <v>-1.71</v>
      </c>
      <c r="CI159" s="6">
        <f t="shared" si="17"/>
        <v>0</v>
      </c>
      <c r="CJ159" s="6">
        <f t="shared" si="18"/>
        <v>0</v>
      </c>
      <c r="CK159" s="6"/>
      <c r="CL159" s="6"/>
      <c r="CM159" s="6">
        <f t="shared" si="19"/>
        <v>0</v>
      </c>
      <c r="CN159" s="6">
        <v>1800.49</v>
      </c>
      <c r="CO159" s="1">
        <v>-255.49</v>
      </c>
      <c r="CP159" s="6">
        <v>1545</v>
      </c>
      <c r="CQ159" s="6">
        <v>1800</v>
      </c>
      <c r="CR159" s="1">
        <v>7.7350000000000003</v>
      </c>
      <c r="CS159" s="6">
        <v>1800</v>
      </c>
      <c r="CT159" s="1">
        <v>144</v>
      </c>
      <c r="CU159" s="6">
        <v>1192.8</v>
      </c>
    </row>
    <row r="160" spans="1:99" ht="13.8" hidden="1">
      <c r="A160" s="34" t="str">
        <f ca="1">IFERROR(__xludf.DUMMYFUNCTION("""COMPUTED_VALUE"""),"MARCELLE DA COSTA COSTA")</f>
        <v>MARCELLE DA COSTA COSTA</v>
      </c>
      <c r="B160" s="34"/>
      <c r="C160" s="34" t="str">
        <f t="shared" ca="1" si="0"/>
        <v>OK</v>
      </c>
      <c r="D160" s="2">
        <f t="shared" si="1"/>
        <v>1169.0866666666666</v>
      </c>
      <c r="E160" s="34">
        <v>45809</v>
      </c>
      <c r="F160" s="1" t="s">
        <v>145</v>
      </c>
      <c r="G160" s="1">
        <v>3547</v>
      </c>
      <c r="H160" s="1" t="s">
        <v>416</v>
      </c>
      <c r="I160" s="1" t="s">
        <v>197</v>
      </c>
      <c r="J160" s="38">
        <v>45831</v>
      </c>
      <c r="K160" s="6">
        <v>1518</v>
      </c>
      <c r="L160" s="1"/>
      <c r="M160" s="6">
        <v>404.8</v>
      </c>
      <c r="N160" s="6"/>
      <c r="O160" s="6">
        <v>0</v>
      </c>
      <c r="P160" s="6">
        <v>0</v>
      </c>
      <c r="Q160" s="6"/>
      <c r="R160" s="6"/>
      <c r="S160" s="6"/>
      <c r="T160" s="6"/>
      <c r="U160" s="6"/>
      <c r="V160" s="6"/>
      <c r="W160" s="6"/>
      <c r="X160" s="6"/>
      <c r="Y160" s="6">
        <v>0</v>
      </c>
      <c r="Z160" s="6"/>
      <c r="AA160" s="6">
        <v>0</v>
      </c>
      <c r="AB160" s="6">
        <v>0</v>
      </c>
      <c r="AC160" s="6"/>
      <c r="AD160" s="6">
        <v>0</v>
      </c>
      <c r="AE160" s="6">
        <v>0</v>
      </c>
      <c r="AF160" s="6">
        <v>0</v>
      </c>
      <c r="AG160" s="6"/>
      <c r="AH160" s="6"/>
      <c r="AI160" s="6"/>
      <c r="AJ160" s="6"/>
      <c r="AK160" s="6"/>
      <c r="AL160" s="6"/>
      <c r="AM160" s="6">
        <v>0.95</v>
      </c>
      <c r="AN160" s="8">
        <f t="shared" si="2"/>
        <v>405.75</v>
      </c>
      <c r="AO160" s="6"/>
      <c r="AP160" s="6">
        <v>-2.1</v>
      </c>
      <c r="AQ160" s="6">
        <v>-24.29</v>
      </c>
      <c r="AR160" s="6"/>
      <c r="AS160" s="6"/>
      <c r="AT160" s="6">
        <v>0</v>
      </c>
      <c r="AU160" s="6"/>
      <c r="AV160" s="6">
        <v>0</v>
      </c>
      <c r="AW160" s="6"/>
      <c r="AX160" s="6"/>
      <c r="AY160" s="6"/>
      <c r="AZ160" s="6"/>
      <c r="BA160" s="6"/>
      <c r="BB160" s="6">
        <v>0</v>
      </c>
      <c r="BC160" s="6">
        <v>0</v>
      </c>
      <c r="BD160" s="6"/>
      <c r="BE160" s="6"/>
      <c r="BF160" s="6">
        <v>0</v>
      </c>
      <c r="BG160" s="6">
        <v>-30.36</v>
      </c>
      <c r="BH160" s="6">
        <v>0</v>
      </c>
      <c r="BI160" s="6"/>
      <c r="BJ160" s="6"/>
      <c r="BK160" s="6"/>
      <c r="BL160" s="11">
        <f t="shared" si="3"/>
        <v>-56.75</v>
      </c>
      <c r="BM160" s="12">
        <f t="shared" si="4"/>
        <v>349</v>
      </c>
      <c r="BN160" s="13">
        <f t="shared" si="5"/>
        <v>126.5</v>
      </c>
      <c r="BO160" s="13">
        <f t="shared" si="6"/>
        <v>126.5</v>
      </c>
      <c r="BP160" s="13">
        <f t="shared" si="7"/>
        <v>42.166666666666664</v>
      </c>
      <c r="BQ160" s="13">
        <f t="shared" si="8"/>
        <v>30.36</v>
      </c>
      <c r="BR160" s="13">
        <f t="shared" si="9"/>
        <v>32.380000000000003</v>
      </c>
      <c r="BS160" s="13">
        <f t="shared" si="10"/>
        <v>207.9</v>
      </c>
      <c r="BT160" s="13">
        <f t="shared" si="11"/>
        <v>95.41</v>
      </c>
      <c r="BU160" s="13">
        <f t="shared" si="12"/>
        <v>0</v>
      </c>
      <c r="BV160" s="6">
        <f>SUMIFS('SEGURO DE VIDA'!E:E, 'SEGURO DE VIDA'!D:D, H160, 'SEGURO DE VIDA'!G:G, E160)</f>
        <v>0</v>
      </c>
      <c r="BW160" s="6">
        <f>SUMIFS(TREINAMENTOS!E:E, TREINAMENTOS!D:D, H160, TREINAMENTOS!G:G, E160)</f>
        <v>0</v>
      </c>
      <c r="BX160" s="6">
        <f>SUMIFS(EXAMES!E:E, EXAMES!D:D, H160, EXAMES!G:G, E160)</f>
        <v>102.12</v>
      </c>
      <c r="BY160" s="25">
        <f t="shared" si="13"/>
        <v>763.3366666666667</v>
      </c>
      <c r="BZ160" s="1"/>
      <c r="CA160" s="1" t="s">
        <v>417</v>
      </c>
      <c r="CB160" s="13">
        <f t="shared" si="14"/>
        <v>0</v>
      </c>
      <c r="CC160" s="13">
        <f t="shared" si="15"/>
        <v>0</v>
      </c>
      <c r="CD160" s="13">
        <f>SUMIFS(ALIMENTAÇÃO!E:E, ALIMENTAÇÃO!D:D, H160, ALIMENTAÇÃO!G:G, E160)</f>
        <v>210</v>
      </c>
      <c r="CE160" s="6">
        <f>SUMIFS(TRANSPORTE!E:E, TRANSPORTE!D:D, H160, TRANSPORTE!G:G, E160)</f>
        <v>119.69999999999999</v>
      </c>
      <c r="CF160" s="6">
        <f>SUMIFS('PLANO DE SAÚDE'!E:E, 'PLANO DE SAÚDE'!D:D, H160, 'PLANO DE SAÚDE'!G:G, E160)</f>
        <v>0</v>
      </c>
      <c r="CG160" s="6">
        <f>SUMIFS('PLANO ODONTO'!E:E, 'PLANO ODONTO'!D:D, H160, 'PLANO ODONTO'!G:G, E160)</f>
        <v>0</v>
      </c>
      <c r="CH160" s="6">
        <f t="shared" si="16"/>
        <v>0</v>
      </c>
      <c r="CI160" s="6">
        <f t="shared" si="17"/>
        <v>0</v>
      </c>
      <c r="CJ160" s="6">
        <f t="shared" si="18"/>
        <v>0</v>
      </c>
      <c r="CK160" s="6"/>
      <c r="CL160" s="6"/>
      <c r="CM160" s="6">
        <f t="shared" si="19"/>
        <v>0</v>
      </c>
      <c r="CN160" s="1">
        <v>405.75</v>
      </c>
      <c r="CO160" s="1">
        <v>-56.75</v>
      </c>
      <c r="CP160" s="1">
        <v>349</v>
      </c>
      <c r="CQ160" s="1">
        <v>404.8</v>
      </c>
      <c r="CR160" s="1">
        <v>7.5</v>
      </c>
      <c r="CS160" s="1">
        <v>404.8</v>
      </c>
      <c r="CT160" s="1">
        <v>32.380000000000003</v>
      </c>
      <c r="CU160" s="1">
        <v>0</v>
      </c>
    </row>
    <row r="161" spans="1:99" ht="13.8" hidden="1">
      <c r="A161" s="34" t="str">
        <f ca="1">IFERROR(__xludf.DUMMYFUNCTION("""COMPUTED_VALUE"""),"MARCELO JORGE ARAUJO COUTO")</f>
        <v>MARCELO JORGE ARAUJO COUTO</v>
      </c>
      <c r="B161" s="34"/>
      <c r="C161" s="34" t="str">
        <f t="shared" ca="1" si="0"/>
        <v>OK</v>
      </c>
      <c r="D161" s="2">
        <f t="shared" si="1"/>
        <v>4314.150473878889</v>
      </c>
      <c r="E161" s="34">
        <v>45809</v>
      </c>
      <c r="F161" s="1" t="s">
        <v>145</v>
      </c>
      <c r="G161" s="1">
        <v>134</v>
      </c>
      <c r="H161" s="1" t="s">
        <v>418</v>
      </c>
      <c r="I161" s="1" t="s">
        <v>147</v>
      </c>
      <c r="J161" s="38">
        <v>41975</v>
      </c>
      <c r="K161" s="6">
        <v>2495.63</v>
      </c>
      <c r="L161" s="1"/>
      <c r="M161" s="6">
        <v>2495.63</v>
      </c>
      <c r="N161" s="6"/>
      <c r="O161" s="6">
        <v>0</v>
      </c>
      <c r="P161" s="6">
        <v>0</v>
      </c>
      <c r="Q161" s="6"/>
      <c r="R161" s="6"/>
      <c r="S161" s="6"/>
      <c r="T161" s="6"/>
      <c r="U161" s="6"/>
      <c r="V161" s="6"/>
      <c r="W161" s="6"/>
      <c r="X161" s="6"/>
      <c r="Y161" s="6">
        <v>0</v>
      </c>
      <c r="Z161" s="6"/>
      <c r="AA161" s="6">
        <v>0</v>
      </c>
      <c r="AB161" s="6">
        <v>0</v>
      </c>
      <c r="AC161" s="6"/>
      <c r="AD161" s="6">
        <v>0</v>
      </c>
      <c r="AE161" s="6">
        <v>0</v>
      </c>
      <c r="AF161" s="6">
        <v>0</v>
      </c>
      <c r="AG161" s="6"/>
      <c r="AH161" s="6"/>
      <c r="AI161" s="6"/>
      <c r="AJ161" s="6"/>
      <c r="AK161" s="6"/>
      <c r="AL161" s="6"/>
      <c r="AM161" s="6">
        <v>0.81</v>
      </c>
      <c r="AN161" s="8">
        <f t="shared" si="2"/>
        <v>2496.44</v>
      </c>
      <c r="AO161" s="6"/>
      <c r="AP161" s="6">
        <v>-6.3</v>
      </c>
      <c r="AQ161" s="6">
        <v>-149.74</v>
      </c>
      <c r="AR161" s="6"/>
      <c r="AS161" s="6"/>
      <c r="AT161" s="6">
        <v>-0.35</v>
      </c>
      <c r="AU161" s="6"/>
      <c r="AV161" s="6">
        <v>-14</v>
      </c>
      <c r="AW161" s="6"/>
      <c r="AX161" s="6"/>
      <c r="AY161" s="6"/>
      <c r="AZ161" s="6"/>
      <c r="BA161" s="6"/>
      <c r="BB161" s="6">
        <v>-32.549999999999997</v>
      </c>
      <c r="BC161" s="6">
        <v>-2.0099999999999998</v>
      </c>
      <c r="BD161" s="6"/>
      <c r="BE161" s="6"/>
      <c r="BF161" s="6">
        <v>-320.66000000000003</v>
      </c>
      <c r="BG161" s="6">
        <v>-201.83</v>
      </c>
      <c r="BH161" s="6">
        <v>0</v>
      </c>
      <c r="BI161" s="6"/>
      <c r="BJ161" s="6"/>
      <c r="BK161" s="6"/>
      <c r="BL161" s="11">
        <f t="shared" si="3"/>
        <v>-727.44</v>
      </c>
      <c r="BM161" s="12">
        <f t="shared" si="4"/>
        <v>1769</v>
      </c>
      <c r="BN161" s="13">
        <f t="shared" si="5"/>
        <v>207.96916666666667</v>
      </c>
      <c r="BO161" s="13">
        <f t="shared" si="6"/>
        <v>207.96916666666667</v>
      </c>
      <c r="BP161" s="13">
        <f t="shared" si="7"/>
        <v>69.323055555555555</v>
      </c>
      <c r="BQ161" s="13">
        <f t="shared" si="8"/>
        <v>201.82908499000004</v>
      </c>
      <c r="BR161" s="13">
        <f t="shared" si="9"/>
        <v>199.65</v>
      </c>
      <c r="BS161" s="13">
        <f t="shared" si="10"/>
        <v>623.70000000000005</v>
      </c>
      <c r="BT161" s="13">
        <f t="shared" si="11"/>
        <v>175.15999999999997</v>
      </c>
      <c r="BU161" s="13">
        <f t="shared" si="12"/>
        <v>118.4</v>
      </c>
      <c r="BV161" s="6">
        <f>SUMIFS('SEGURO DE VIDA'!E:E, 'SEGURO DE VIDA'!D:D, H161, 'SEGURO DE VIDA'!G:G, E161)</f>
        <v>13.71</v>
      </c>
      <c r="BW161" s="6">
        <f>SUMIFS(TREINAMENTOS!E:E, TREINAMENTOS!D:D, H161, TREINAMENTOS!G:G, E161)</f>
        <v>0</v>
      </c>
      <c r="BX161" s="6">
        <f>SUMIFS(EXAMES!E:E, EXAMES!D:D, H161, EXAMES!G:G, E161)</f>
        <v>0</v>
      </c>
      <c r="BY161" s="25">
        <f t="shared" si="13"/>
        <v>1817.7104738788889</v>
      </c>
      <c r="BZ161" s="1"/>
      <c r="CA161" s="1" t="s">
        <v>419</v>
      </c>
      <c r="CB161" s="13">
        <f t="shared" si="14"/>
        <v>118.4</v>
      </c>
      <c r="CC161" s="13">
        <f t="shared" si="15"/>
        <v>0</v>
      </c>
      <c r="CD161" s="13">
        <f>SUMIFS(ALIMENTAÇÃO!E:E, ALIMENTAÇÃO!D:D, H161, ALIMENTAÇÃO!G:G, E161)</f>
        <v>630</v>
      </c>
      <c r="CE161" s="6">
        <f>SUMIFS(TRANSPORTE!E:E, TRANSPORTE!D:D, H161, TRANSPORTE!G:G, E161)</f>
        <v>324.89999999999998</v>
      </c>
      <c r="CF161" s="6">
        <f>SUMIFS('PLANO DE SAÚDE'!E:E, 'PLANO DE SAÚDE'!D:D, H161, 'PLANO DE SAÚDE'!G:G, E161)</f>
        <v>152.96</v>
      </c>
      <c r="CG161" s="6">
        <f>SUMIFS('PLANO ODONTO'!E:E, 'PLANO ODONTO'!D:D, H161, 'PLANO ODONTO'!G:G, E161)</f>
        <v>14</v>
      </c>
      <c r="CH161" s="6">
        <f t="shared" si="16"/>
        <v>-34.559999999999995</v>
      </c>
      <c r="CI161" s="6">
        <f t="shared" si="17"/>
        <v>0</v>
      </c>
      <c r="CJ161" s="6">
        <f t="shared" si="18"/>
        <v>0</v>
      </c>
      <c r="CK161" s="6"/>
      <c r="CL161" s="6"/>
      <c r="CM161" s="6">
        <f t="shared" si="19"/>
        <v>-14</v>
      </c>
      <c r="CN161" s="6">
        <v>2496.44</v>
      </c>
      <c r="CO161" s="1">
        <v>-727.44</v>
      </c>
      <c r="CP161" s="6">
        <v>1769</v>
      </c>
      <c r="CQ161" s="6">
        <v>2495.63</v>
      </c>
      <c r="CR161" s="1">
        <v>8.0873000000000008</v>
      </c>
      <c r="CS161" s="6">
        <v>2495.63</v>
      </c>
      <c r="CT161" s="1">
        <v>199.65</v>
      </c>
      <c r="CU161" s="6">
        <v>1888.43</v>
      </c>
    </row>
    <row r="162" spans="1:99" ht="13.8" hidden="1">
      <c r="A162" s="34" t="str">
        <f ca="1">IFERROR(__xludf.DUMMYFUNCTION("""COMPUTED_VALUE"""),"MARCELO MENDONÇA BARROZO DA SILVA")</f>
        <v>MARCELO MENDONÇA BARROZO DA SILVA</v>
      </c>
      <c r="B162" s="34"/>
      <c r="C162" s="34" t="str">
        <f t="shared" ca="1" si="0"/>
        <v>OK</v>
      </c>
      <c r="D162" s="2">
        <f t="shared" si="1"/>
        <v>4014.3892199111115</v>
      </c>
      <c r="E162" s="34">
        <v>45809</v>
      </c>
      <c r="F162" s="1" t="s">
        <v>145</v>
      </c>
      <c r="G162" s="1">
        <v>3531</v>
      </c>
      <c r="H162" s="1" t="s">
        <v>420</v>
      </c>
      <c r="I162" s="1" t="s">
        <v>170</v>
      </c>
      <c r="J162" s="38">
        <v>45782</v>
      </c>
      <c r="K162" s="6">
        <v>2239.36</v>
      </c>
      <c r="L162" s="1"/>
      <c r="M162" s="6">
        <v>2239.36</v>
      </c>
      <c r="N162" s="6"/>
      <c r="O162" s="6">
        <v>0</v>
      </c>
      <c r="P162" s="6">
        <v>0</v>
      </c>
      <c r="Q162" s="6"/>
      <c r="R162" s="6"/>
      <c r="S162" s="6"/>
      <c r="T162" s="6"/>
      <c r="U162" s="6"/>
      <c r="V162" s="6"/>
      <c r="W162" s="6"/>
      <c r="X162" s="6"/>
      <c r="Y162" s="6">
        <v>0</v>
      </c>
      <c r="Z162" s="6"/>
      <c r="AA162" s="6">
        <v>0</v>
      </c>
      <c r="AB162" s="6">
        <v>0</v>
      </c>
      <c r="AC162" s="6"/>
      <c r="AD162" s="6">
        <v>0</v>
      </c>
      <c r="AE162" s="6">
        <v>0</v>
      </c>
      <c r="AF162" s="6">
        <v>0</v>
      </c>
      <c r="AG162" s="6"/>
      <c r="AH162" s="6"/>
      <c r="AI162" s="6"/>
      <c r="AJ162" s="6"/>
      <c r="AK162" s="6"/>
      <c r="AL162" s="6"/>
      <c r="AM162" s="6">
        <v>0.69</v>
      </c>
      <c r="AN162" s="8">
        <f t="shared" si="2"/>
        <v>2240.0500000000002</v>
      </c>
      <c r="AO162" s="6"/>
      <c r="AP162" s="6">
        <v>-6.65</v>
      </c>
      <c r="AQ162" s="6">
        <v>-134.36000000000001</v>
      </c>
      <c r="AR162" s="6"/>
      <c r="AS162" s="6"/>
      <c r="AT162" s="6">
        <v>-0.26</v>
      </c>
      <c r="AU162" s="6"/>
      <c r="AV162" s="6">
        <v>0</v>
      </c>
      <c r="AW162" s="6"/>
      <c r="AX162" s="6"/>
      <c r="AY162" s="6"/>
      <c r="AZ162" s="6"/>
      <c r="BA162" s="6"/>
      <c r="BB162" s="6">
        <v>0</v>
      </c>
      <c r="BC162" s="6">
        <v>-2.0099999999999998</v>
      </c>
      <c r="BD162" s="6"/>
      <c r="BE162" s="6"/>
      <c r="BF162" s="6">
        <v>0</v>
      </c>
      <c r="BG162" s="6">
        <v>-178.77</v>
      </c>
      <c r="BH162" s="6">
        <v>0</v>
      </c>
      <c r="BI162" s="6"/>
      <c r="BJ162" s="6"/>
      <c r="BK162" s="6"/>
      <c r="BL162" s="11">
        <f t="shared" si="3"/>
        <v>-322.05</v>
      </c>
      <c r="BM162" s="12">
        <f t="shared" si="4"/>
        <v>1918.0000000000002</v>
      </c>
      <c r="BN162" s="13">
        <f t="shared" si="5"/>
        <v>186.61333333333334</v>
      </c>
      <c r="BO162" s="13">
        <f t="shared" si="6"/>
        <v>186.61333333333334</v>
      </c>
      <c r="BP162" s="13">
        <f t="shared" si="7"/>
        <v>62.204444444444448</v>
      </c>
      <c r="BQ162" s="13">
        <f t="shared" si="8"/>
        <v>178.76810879999999</v>
      </c>
      <c r="BR162" s="13">
        <f t="shared" si="9"/>
        <v>179.14</v>
      </c>
      <c r="BS162" s="13">
        <f t="shared" si="10"/>
        <v>658.35</v>
      </c>
      <c r="BT162" s="13">
        <f t="shared" si="11"/>
        <v>190.53999999999996</v>
      </c>
      <c r="BU162" s="13">
        <f t="shared" si="12"/>
        <v>118.39999999999999</v>
      </c>
      <c r="BV162" s="6">
        <f>SUMIFS('SEGURO DE VIDA'!E:E, 'SEGURO DE VIDA'!D:D, H162, 'SEGURO DE VIDA'!G:G, E162)</f>
        <v>13.71</v>
      </c>
      <c r="BW162" s="6">
        <f>SUMIFS(TREINAMENTOS!E:E, TREINAMENTOS!D:D, H162, TREINAMENTOS!G:G, E162)</f>
        <v>0</v>
      </c>
      <c r="BX162" s="6">
        <f>SUMIFS(EXAMES!E:E, EXAMES!D:D, H162, EXAMES!G:G, E162)</f>
        <v>0</v>
      </c>
      <c r="BY162" s="25">
        <f t="shared" si="13"/>
        <v>1774.3392199111113</v>
      </c>
      <c r="BZ162" s="1"/>
      <c r="CA162" s="1" t="s">
        <v>421</v>
      </c>
      <c r="CB162" s="13">
        <f t="shared" si="14"/>
        <v>118.39999999999999</v>
      </c>
      <c r="CC162" s="13">
        <f t="shared" si="15"/>
        <v>0</v>
      </c>
      <c r="CD162" s="13">
        <f>SUMIFS(ALIMENTAÇÃO!E:E, ALIMENTAÇÃO!D:D, H162, ALIMENTAÇÃO!G:G, E162)</f>
        <v>665</v>
      </c>
      <c r="CE162" s="6">
        <f>SUMIFS(TRANSPORTE!E:E, TRANSPORTE!D:D, H162, TRANSPORTE!G:G, E162)</f>
        <v>324.89999999999998</v>
      </c>
      <c r="CF162" s="6">
        <f>SUMIFS('PLANO DE SAÚDE'!E:E, 'PLANO DE SAÚDE'!D:D, H162, 'PLANO DE SAÚDE'!G:G, E162)</f>
        <v>120.41</v>
      </c>
      <c r="CG162" s="6">
        <f>SUMIFS('PLANO ODONTO'!E:E, 'PLANO ODONTO'!D:D, H162, 'PLANO ODONTO'!G:G, E162)</f>
        <v>0</v>
      </c>
      <c r="CH162" s="6">
        <f t="shared" si="16"/>
        <v>-2.0099999999999998</v>
      </c>
      <c r="CI162" s="6">
        <f t="shared" si="17"/>
        <v>0</v>
      </c>
      <c r="CJ162" s="6">
        <f t="shared" si="18"/>
        <v>0</v>
      </c>
      <c r="CK162" s="6"/>
      <c r="CL162" s="6"/>
      <c r="CM162" s="6">
        <f t="shared" si="19"/>
        <v>0</v>
      </c>
      <c r="CN162" s="6">
        <v>2240.0500000000002</v>
      </c>
      <c r="CO162" s="1">
        <v>-322.05</v>
      </c>
      <c r="CP162" s="6">
        <v>1918</v>
      </c>
      <c r="CQ162" s="6">
        <v>2239.36</v>
      </c>
      <c r="CR162" s="1">
        <v>7.9829999999999997</v>
      </c>
      <c r="CS162" s="6">
        <v>2239.36</v>
      </c>
      <c r="CT162" s="1">
        <v>179.14</v>
      </c>
      <c r="CU162" s="6">
        <v>1632.16</v>
      </c>
    </row>
    <row r="163" spans="1:99" ht="13.8" hidden="1">
      <c r="A163" s="34" t="str">
        <f ca="1">IFERROR(__xludf.DUMMYFUNCTION("""COMPUTED_VALUE"""),"MARCELO TADEU DE ANDRADE WAIANDT")</f>
        <v>MARCELO TADEU DE ANDRADE WAIANDT</v>
      </c>
      <c r="B163" s="34"/>
      <c r="C163" s="34" t="str">
        <f t="shared" ca="1" si="0"/>
        <v>OK</v>
      </c>
      <c r="D163" s="2">
        <f t="shared" si="1"/>
        <v>5097.2641718055556</v>
      </c>
      <c r="E163" s="34">
        <v>45809</v>
      </c>
      <c r="F163" s="1" t="s">
        <v>145</v>
      </c>
      <c r="G163" s="1">
        <v>3445</v>
      </c>
      <c r="H163" s="1" t="s">
        <v>422</v>
      </c>
      <c r="I163" s="1" t="s">
        <v>151</v>
      </c>
      <c r="J163" s="38">
        <v>45474</v>
      </c>
      <c r="K163" s="6">
        <v>1700</v>
      </c>
      <c r="L163" s="1"/>
      <c r="M163" s="6">
        <v>1700</v>
      </c>
      <c r="N163" s="6"/>
      <c r="O163" s="6">
        <v>0</v>
      </c>
      <c r="P163" s="6">
        <v>510</v>
      </c>
      <c r="Q163" s="6"/>
      <c r="R163" s="6"/>
      <c r="S163" s="6"/>
      <c r="T163" s="6"/>
      <c r="U163" s="6"/>
      <c r="V163" s="6"/>
      <c r="W163" s="6"/>
      <c r="X163" s="6"/>
      <c r="Y163" s="6">
        <v>0</v>
      </c>
      <c r="Z163" s="6"/>
      <c r="AA163" s="6">
        <v>0</v>
      </c>
      <c r="AB163" s="6">
        <v>0</v>
      </c>
      <c r="AC163" s="6"/>
      <c r="AD163" s="6">
        <v>680.96</v>
      </c>
      <c r="AE163" s="6">
        <v>201.48</v>
      </c>
      <c r="AF163" s="6">
        <v>220.61</v>
      </c>
      <c r="AG163" s="6"/>
      <c r="AH163" s="6"/>
      <c r="AI163" s="6"/>
      <c r="AJ163" s="6"/>
      <c r="AK163" s="6"/>
      <c r="AL163" s="6"/>
      <c r="AM163" s="6">
        <v>0.19</v>
      </c>
      <c r="AN163" s="8">
        <f t="shared" si="2"/>
        <v>3313.2400000000002</v>
      </c>
      <c r="AO163" s="6"/>
      <c r="AP163" s="6">
        <v>-5.7</v>
      </c>
      <c r="AQ163" s="6">
        <v>-102</v>
      </c>
      <c r="AR163" s="6"/>
      <c r="AS163" s="6"/>
      <c r="AT163" s="6">
        <v>-0.79</v>
      </c>
      <c r="AU163" s="6"/>
      <c r="AV163" s="6">
        <v>0</v>
      </c>
      <c r="AW163" s="6"/>
      <c r="AX163" s="6"/>
      <c r="AY163" s="6"/>
      <c r="AZ163" s="6"/>
      <c r="BA163" s="6"/>
      <c r="BB163" s="6">
        <v>0</v>
      </c>
      <c r="BC163" s="6">
        <v>0</v>
      </c>
      <c r="BD163" s="6"/>
      <c r="BE163" s="6"/>
      <c r="BF163" s="6">
        <v>0</v>
      </c>
      <c r="BG163" s="6">
        <v>-290.97000000000003</v>
      </c>
      <c r="BH163" s="6">
        <v>-20.78</v>
      </c>
      <c r="BI163" s="6"/>
      <c r="BJ163" s="6"/>
      <c r="BK163" s="6"/>
      <c r="BL163" s="11">
        <f t="shared" si="3"/>
        <v>-420.24</v>
      </c>
      <c r="BM163" s="12">
        <f t="shared" si="4"/>
        <v>2893</v>
      </c>
      <c r="BN163" s="13">
        <f t="shared" si="5"/>
        <v>141.66666666666666</v>
      </c>
      <c r="BO163" s="13">
        <f t="shared" si="6"/>
        <v>141.66666666666666</v>
      </c>
      <c r="BP163" s="13">
        <f t="shared" si="7"/>
        <v>47.222222222222221</v>
      </c>
      <c r="BQ163" s="13">
        <f t="shared" si="8"/>
        <v>290.96861625000003</v>
      </c>
      <c r="BR163" s="13">
        <f t="shared" si="9"/>
        <v>265.04000000000002</v>
      </c>
      <c r="BS163" s="13">
        <f t="shared" si="10"/>
        <v>564.29999999999995</v>
      </c>
      <c r="BT163" s="13">
        <f t="shared" si="11"/>
        <v>79.300000000000011</v>
      </c>
      <c r="BU163" s="13">
        <f t="shared" si="12"/>
        <v>200.15</v>
      </c>
      <c r="BV163" s="6">
        <f>SUMIFS('SEGURO DE VIDA'!E:E, 'SEGURO DE VIDA'!D:D, H163, 'SEGURO DE VIDA'!G:G, E163)</f>
        <v>13.71</v>
      </c>
      <c r="BW163" s="6">
        <f>SUMIFS(TREINAMENTOS!E:E, TREINAMENTOS!D:D, H163, TREINAMENTOS!G:G, E163)</f>
        <v>0</v>
      </c>
      <c r="BX163" s="6">
        <f>SUMIFS(EXAMES!E:E, EXAMES!D:D, H163, EXAMES!G:G, E163)</f>
        <v>40</v>
      </c>
      <c r="BY163" s="25">
        <f t="shared" si="13"/>
        <v>1784.0241718055556</v>
      </c>
      <c r="BZ163" s="1"/>
      <c r="CA163" s="1" t="s">
        <v>422</v>
      </c>
      <c r="CB163" s="13">
        <f t="shared" si="14"/>
        <v>200.15</v>
      </c>
      <c r="CC163" s="13">
        <f t="shared" si="15"/>
        <v>0</v>
      </c>
      <c r="CD163" s="13">
        <f>SUMIFS(ALIMENTAÇÃO!E:E, ALIMENTAÇÃO!D:D, H163, ALIMENTAÇÃO!G:G, E163)</f>
        <v>570</v>
      </c>
      <c r="CE163" s="6">
        <f>SUMIFS(TRANSPORTE!E:E, TRANSPORTE!D:D, H163, TRANSPORTE!G:G, E163)</f>
        <v>181.3</v>
      </c>
      <c r="CF163" s="6">
        <f>SUMIFS('PLANO DE SAÚDE'!E:E, 'PLANO DE SAÚDE'!D:D, H163, 'PLANO DE SAÚDE'!G:G, E163)</f>
        <v>200.15</v>
      </c>
      <c r="CG163" s="6">
        <f>SUMIFS('PLANO ODONTO'!E:E, 'PLANO ODONTO'!D:D, H163, 'PLANO ODONTO'!G:G, E163)</f>
        <v>0</v>
      </c>
      <c r="CH163" s="6">
        <f t="shared" si="16"/>
        <v>0</v>
      </c>
      <c r="CI163" s="6">
        <f t="shared" si="17"/>
        <v>0</v>
      </c>
      <c r="CJ163" s="6">
        <f t="shared" si="18"/>
        <v>0</v>
      </c>
      <c r="CK163" s="6"/>
      <c r="CL163" s="6"/>
      <c r="CM163" s="6">
        <f t="shared" si="19"/>
        <v>0</v>
      </c>
      <c r="CN163" s="6">
        <v>3313.24</v>
      </c>
      <c r="CO163" s="1">
        <v>-420.24</v>
      </c>
      <c r="CP163" s="6">
        <v>2893</v>
      </c>
      <c r="CQ163" s="6">
        <v>3313.05</v>
      </c>
      <c r="CR163" s="1">
        <v>8.7825000000000006</v>
      </c>
      <c r="CS163" s="6">
        <v>3313.05</v>
      </c>
      <c r="CT163" s="1">
        <v>265.04000000000002</v>
      </c>
      <c r="CU163" s="6">
        <v>2705.85</v>
      </c>
    </row>
    <row r="164" spans="1:99" ht="13.8" hidden="1">
      <c r="A164" s="34" t="str">
        <f ca="1">IFERROR(__xludf.DUMMYFUNCTION("""COMPUTED_VALUE"""),"MARCIO SILVA MASCARENHAS")</f>
        <v>MARCIO SILVA MASCARENHAS</v>
      </c>
      <c r="B164" s="34"/>
      <c r="C164" s="34" t="str">
        <f t="shared" ca="1" si="0"/>
        <v>OK</v>
      </c>
      <c r="D164" s="2">
        <f t="shared" si="1"/>
        <v>1514.1433333333332</v>
      </c>
      <c r="E164" s="34">
        <v>45809</v>
      </c>
      <c r="F164" s="1" t="s">
        <v>145</v>
      </c>
      <c r="G164" s="1">
        <v>3553</v>
      </c>
      <c r="H164" s="1" t="s">
        <v>423</v>
      </c>
      <c r="I164" s="1" t="s">
        <v>165</v>
      </c>
      <c r="J164" s="38">
        <v>45831</v>
      </c>
      <c r="K164" s="6">
        <v>750</v>
      </c>
      <c r="L164" s="1"/>
      <c r="M164" s="6">
        <v>200</v>
      </c>
      <c r="N164" s="6"/>
      <c r="O164" s="6">
        <v>0</v>
      </c>
      <c r="P164" s="6">
        <v>0</v>
      </c>
      <c r="Q164" s="6"/>
      <c r="R164" s="6"/>
      <c r="S164" s="6"/>
      <c r="T164" s="6"/>
      <c r="U164" s="6"/>
      <c r="V164" s="6"/>
      <c r="W164" s="6"/>
      <c r="X164" s="6"/>
      <c r="Y164" s="6">
        <v>0</v>
      </c>
      <c r="Z164" s="6"/>
      <c r="AA164" s="6">
        <v>0</v>
      </c>
      <c r="AB164" s="6">
        <v>0</v>
      </c>
      <c r="AC164" s="6"/>
      <c r="AD164" s="6">
        <v>0</v>
      </c>
      <c r="AE164" s="6">
        <v>0</v>
      </c>
      <c r="AF164" s="6">
        <v>0</v>
      </c>
      <c r="AG164" s="6"/>
      <c r="AH164" s="6"/>
      <c r="AI164" s="6"/>
      <c r="AJ164" s="6"/>
      <c r="AK164" s="6"/>
      <c r="AL164" s="6"/>
      <c r="AM164" s="6">
        <v>0.1</v>
      </c>
      <c r="AN164" s="8">
        <f t="shared" si="2"/>
        <v>200.1</v>
      </c>
      <c r="AO164" s="6"/>
      <c r="AP164" s="6">
        <v>-2.1</v>
      </c>
      <c r="AQ164" s="6">
        <v>0</v>
      </c>
      <c r="AR164" s="6"/>
      <c r="AS164" s="6"/>
      <c r="AT164" s="6">
        <v>0</v>
      </c>
      <c r="AU164" s="6"/>
      <c r="AV164" s="6">
        <v>0</v>
      </c>
      <c r="AW164" s="6"/>
      <c r="AX164" s="6"/>
      <c r="AY164" s="6"/>
      <c r="AZ164" s="6"/>
      <c r="BA164" s="6"/>
      <c r="BB164" s="6">
        <v>0</v>
      </c>
      <c r="BC164" s="6">
        <v>0</v>
      </c>
      <c r="BD164" s="6"/>
      <c r="BE164" s="6"/>
      <c r="BF164" s="6">
        <v>0</v>
      </c>
      <c r="BG164" s="6">
        <v>0</v>
      </c>
      <c r="BH164" s="6">
        <v>0</v>
      </c>
      <c r="BI164" s="6"/>
      <c r="BJ164" s="6"/>
      <c r="BK164" s="6"/>
      <c r="BL164" s="11">
        <f t="shared" si="3"/>
        <v>-2.1</v>
      </c>
      <c r="BM164" s="12">
        <f t="shared" si="4"/>
        <v>198</v>
      </c>
      <c r="BN164" s="13">
        <f t="shared" si="5"/>
        <v>62.5</v>
      </c>
      <c r="BO164" s="13">
        <f t="shared" si="6"/>
        <v>62.5</v>
      </c>
      <c r="BP164" s="13">
        <f t="shared" si="7"/>
        <v>20.833333333333332</v>
      </c>
      <c r="BQ164" s="13">
        <f t="shared" si="8"/>
        <v>0</v>
      </c>
      <c r="BR164" s="13">
        <f t="shared" si="9"/>
        <v>0</v>
      </c>
      <c r="BS164" s="13">
        <f t="shared" si="10"/>
        <v>417.9</v>
      </c>
      <c r="BT164" s="13">
        <f t="shared" si="11"/>
        <v>151.30000000000001</v>
      </c>
      <c r="BU164" s="13">
        <f t="shared" si="12"/>
        <v>0</v>
      </c>
      <c r="BV164" s="6">
        <f>SUMIFS('SEGURO DE VIDA'!E:E, 'SEGURO DE VIDA'!D:D, H164, 'SEGURO DE VIDA'!G:G, E164)</f>
        <v>0</v>
      </c>
      <c r="BW164" s="6">
        <f>SUMIFS(TREINAMENTOS!E:E, TREINAMENTOS!D:D, H164, TREINAMENTOS!G:G, E164)</f>
        <v>0</v>
      </c>
      <c r="BX164" s="6">
        <f>SUMIFS(EXAMES!E:E, EXAMES!D:D, H164, EXAMES!G:G, E164)</f>
        <v>599.01</v>
      </c>
      <c r="BY164" s="25">
        <f t="shared" si="13"/>
        <v>1314.0433333333333</v>
      </c>
      <c r="BZ164" s="1"/>
      <c r="CA164" s="1" t="s">
        <v>424</v>
      </c>
      <c r="CB164" s="13">
        <f t="shared" si="14"/>
        <v>0</v>
      </c>
      <c r="CC164" s="13">
        <f t="shared" si="15"/>
        <v>0</v>
      </c>
      <c r="CD164" s="13">
        <f>SUMIFS(ALIMENTAÇÃO!E:E, ALIMENTAÇÃO!D:D, H164, ALIMENTAÇÃO!G:G, E164)</f>
        <v>420</v>
      </c>
      <c r="CE164" s="6">
        <f>SUMIFS(TRANSPORTE!E:E, TRANSPORTE!D:D, H164, TRANSPORTE!G:G, E164)</f>
        <v>151.30000000000001</v>
      </c>
      <c r="CF164" s="6">
        <f>SUMIFS('PLANO DE SAÚDE'!E:E, 'PLANO DE SAÚDE'!D:D, H164, 'PLANO DE SAÚDE'!G:G, E164)</f>
        <v>0</v>
      </c>
      <c r="CG164" s="6">
        <f>SUMIFS('PLANO ODONTO'!E:E, 'PLANO ODONTO'!D:D, H164, 'PLANO ODONTO'!G:G, E164)</f>
        <v>0</v>
      </c>
      <c r="CH164" s="6">
        <f t="shared" si="16"/>
        <v>0</v>
      </c>
      <c r="CI164" s="6">
        <f t="shared" si="17"/>
        <v>0</v>
      </c>
      <c r="CJ164" s="6">
        <f t="shared" si="18"/>
        <v>0</v>
      </c>
      <c r="CK164" s="6"/>
      <c r="CL164" s="6"/>
      <c r="CM164" s="6">
        <f t="shared" si="19"/>
        <v>0</v>
      </c>
      <c r="CN164" s="1">
        <v>200.1</v>
      </c>
      <c r="CO164" s="1">
        <v>-2.1</v>
      </c>
      <c r="CP164" s="1">
        <v>198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</row>
    <row r="165" spans="1:99" ht="13.8" hidden="1">
      <c r="A165" s="34" t="str">
        <f ca="1">IFERROR(__xludf.DUMMYFUNCTION("""COMPUTED_VALUE"""),"MARCOS URSULINO DA SILVA")</f>
        <v>MARCOS URSULINO DA SILVA</v>
      </c>
      <c r="B165" s="34"/>
      <c r="C165" s="34" t="str">
        <f t="shared" ca="1" si="0"/>
        <v>OK</v>
      </c>
      <c r="D165" s="2">
        <f t="shared" si="1"/>
        <v>3462.5468863644446</v>
      </c>
      <c r="E165" s="34">
        <v>45809</v>
      </c>
      <c r="F165" s="1" t="s">
        <v>145</v>
      </c>
      <c r="G165" s="1">
        <v>3464</v>
      </c>
      <c r="H165" s="1" t="s">
        <v>425</v>
      </c>
      <c r="I165" s="1" t="s">
        <v>426</v>
      </c>
      <c r="J165" s="38">
        <v>45530</v>
      </c>
      <c r="K165" s="6">
        <v>1591.75</v>
      </c>
      <c r="L165" s="1"/>
      <c r="M165" s="6">
        <v>1591.75</v>
      </c>
      <c r="N165" s="6"/>
      <c r="O165" s="6">
        <v>60.99</v>
      </c>
      <c r="P165" s="6">
        <v>0</v>
      </c>
      <c r="Q165" s="6"/>
      <c r="R165" s="6"/>
      <c r="S165" s="6"/>
      <c r="T165" s="6"/>
      <c r="U165" s="6"/>
      <c r="V165" s="6"/>
      <c r="W165" s="6"/>
      <c r="X165" s="6"/>
      <c r="Y165" s="6">
        <v>0</v>
      </c>
      <c r="Z165" s="6"/>
      <c r="AA165" s="6">
        <v>0</v>
      </c>
      <c r="AB165" s="6">
        <v>0</v>
      </c>
      <c r="AC165" s="6"/>
      <c r="AD165" s="6">
        <v>129.33000000000001</v>
      </c>
      <c r="AE165" s="6">
        <v>173.77</v>
      </c>
      <c r="AF165" s="6">
        <v>91.02</v>
      </c>
      <c r="AG165" s="6"/>
      <c r="AH165" s="6"/>
      <c r="AI165" s="6"/>
      <c r="AJ165" s="6"/>
      <c r="AK165" s="6"/>
      <c r="AL165" s="6"/>
      <c r="AM165" s="6">
        <v>0.14000000000000001</v>
      </c>
      <c r="AN165" s="8">
        <f t="shared" si="2"/>
        <v>2047</v>
      </c>
      <c r="AO165" s="6"/>
      <c r="AP165" s="6">
        <v>-5.95</v>
      </c>
      <c r="AQ165" s="6">
        <v>-95.5</v>
      </c>
      <c r="AR165" s="6"/>
      <c r="AS165" s="6"/>
      <c r="AT165" s="6">
        <v>-0.11</v>
      </c>
      <c r="AU165" s="6"/>
      <c r="AV165" s="6">
        <v>0</v>
      </c>
      <c r="AW165" s="6"/>
      <c r="AX165" s="6"/>
      <c r="AY165" s="6"/>
      <c r="AZ165" s="6"/>
      <c r="BA165" s="6"/>
      <c r="BB165" s="6">
        <v>0</v>
      </c>
      <c r="BC165" s="6">
        <v>0</v>
      </c>
      <c r="BD165" s="6"/>
      <c r="BE165" s="6"/>
      <c r="BF165" s="6">
        <v>0</v>
      </c>
      <c r="BG165" s="6">
        <v>-161.44</v>
      </c>
      <c r="BH165" s="6">
        <v>0</v>
      </c>
      <c r="BI165" s="6"/>
      <c r="BJ165" s="6"/>
      <c r="BK165" s="6"/>
      <c r="BL165" s="11">
        <f t="shared" si="3"/>
        <v>-263</v>
      </c>
      <c r="BM165" s="12">
        <f t="shared" si="4"/>
        <v>1784</v>
      </c>
      <c r="BN165" s="13">
        <f t="shared" si="5"/>
        <v>132.64583333333334</v>
      </c>
      <c r="BO165" s="13">
        <f t="shared" si="6"/>
        <v>132.64583333333334</v>
      </c>
      <c r="BP165" s="13">
        <f t="shared" si="7"/>
        <v>44.215277777777779</v>
      </c>
      <c r="BQ165" s="13">
        <f t="shared" si="8"/>
        <v>161.43994192</v>
      </c>
      <c r="BR165" s="13">
        <f t="shared" si="9"/>
        <v>163.74</v>
      </c>
      <c r="BS165" s="13">
        <f t="shared" si="10"/>
        <v>589.04999999999995</v>
      </c>
      <c r="BT165" s="13">
        <f t="shared" si="11"/>
        <v>178.10000000000002</v>
      </c>
      <c r="BU165" s="13">
        <f t="shared" si="12"/>
        <v>0</v>
      </c>
      <c r="BV165" s="6">
        <f>SUMIFS('SEGURO DE VIDA'!E:E, 'SEGURO DE VIDA'!D:D, H165, 'SEGURO DE VIDA'!G:G, E165)</f>
        <v>13.71</v>
      </c>
      <c r="BW165" s="6">
        <f>SUMIFS(TREINAMENTOS!E:E, TREINAMENTOS!D:D, H165, TREINAMENTOS!G:G, E165)</f>
        <v>0</v>
      </c>
      <c r="BX165" s="6">
        <f>SUMIFS(EXAMES!E:E, EXAMES!D:D, H165, EXAMES!G:G, E165)</f>
        <v>0</v>
      </c>
      <c r="BY165" s="25">
        <f t="shared" si="13"/>
        <v>1415.5468863644446</v>
      </c>
      <c r="BZ165" s="1"/>
      <c r="CA165" s="1" t="s">
        <v>425</v>
      </c>
      <c r="CB165" s="13">
        <f t="shared" si="14"/>
        <v>0</v>
      </c>
      <c r="CC165" s="13">
        <f t="shared" si="15"/>
        <v>0</v>
      </c>
      <c r="CD165" s="13">
        <f>SUMIFS(ALIMENTAÇÃO!E:E, ALIMENTAÇÃO!D:D, H165, ALIMENTAÇÃO!G:G, E165)</f>
        <v>595</v>
      </c>
      <c r="CE165" s="6">
        <f>SUMIFS(TRANSPORTE!E:E, TRANSPORTE!D:D, H165, TRANSPORTE!G:G, E165)</f>
        <v>273.60000000000002</v>
      </c>
      <c r="CF165" s="6">
        <f>SUMIFS('PLANO DE SAÚDE'!E:E, 'PLANO DE SAÚDE'!D:D, H165, 'PLANO DE SAÚDE'!G:G, E165)</f>
        <v>0</v>
      </c>
      <c r="CG165" s="6">
        <f>SUMIFS('PLANO ODONTO'!E:E, 'PLANO ODONTO'!D:D, H165, 'PLANO ODONTO'!G:G, E165)</f>
        <v>0</v>
      </c>
      <c r="CH165" s="6">
        <f t="shared" si="16"/>
        <v>0</v>
      </c>
      <c r="CI165" s="6">
        <f t="shared" si="17"/>
        <v>0</v>
      </c>
      <c r="CJ165" s="6">
        <f t="shared" si="18"/>
        <v>0</v>
      </c>
      <c r="CK165" s="6"/>
      <c r="CL165" s="6"/>
      <c r="CM165" s="6">
        <f t="shared" si="19"/>
        <v>0</v>
      </c>
      <c r="CN165" s="6">
        <v>2047</v>
      </c>
      <c r="CO165" s="1">
        <v>-263</v>
      </c>
      <c r="CP165" s="6">
        <v>1784</v>
      </c>
      <c r="CQ165" s="6">
        <v>2046.86</v>
      </c>
      <c r="CR165" s="1">
        <v>7.8872</v>
      </c>
      <c r="CS165" s="6">
        <v>2046.86</v>
      </c>
      <c r="CT165" s="1">
        <v>163.74</v>
      </c>
      <c r="CU165" s="6">
        <v>1439.66</v>
      </c>
    </row>
    <row r="166" spans="1:99" ht="13.8" hidden="1">
      <c r="A166" s="34" t="str">
        <f ca="1">IFERROR(__xludf.DUMMYFUNCTION("""COMPUTED_VALUE"""),"MARIANA PASSAMANI SALAROLLI")</f>
        <v>MARIANA PASSAMANI SALAROLLI</v>
      </c>
      <c r="B166" s="34"/>
      <c r="C166" s="34" t="str">
        <f t="shared" ca="1" si="0"/>
        <v>OK</v>
      </c>
      <c r="D166" s="2">
        <f t="shared" si="1"/>
        <v>4258.0604738788888</v>
      </c>
      <c r="E166" s="34">
        <v>45809</v>
      </c>
      <c r="F166" s="1" t="s">
        <v>145</v>
      </c>
      <c r="G166" s="1">
        <v>228</v>
      </c>
      <c r="H166" s="1" t="s">
        <v>427</v>
      </c>
      <c r="I166" s="1" t="s">
        <v>147</v>
      </c>
      <c r="J166" s="38">
        <v>43270</v>
      </c>
      <c r="K166" s="6">
        <v>2495.63</v>
      </c>
      <c r="L166" s="1"/>
      <c r="M166" s="6">
        <v>2495.63</v>
      </c>
      <c r="N166" s="6"/>
      <c r="O166" s="6">
        <v>0</v>
      </c>
      <c r="P166" s="6">
        <v>0</v>
      </c>
      <c r="Q166" s="6"/>
      <c r="R166" s="6"/>
      <c r="S166" s="6"/>
      <c r="T166" s="6"/>
      <c r="U166" s="6"/>
      <c r="V166" s="6"/>
      <c r="W166" s="6"/>
      <c r="X166" s="6"/>
      <c r="Y166" s="6">
        <v>0</v>
      </c>
      <c r="Z166" s="6"/>
      <c r="AA166" s="6">
        <v>0</v>
      </c>
      <c r="AB166" s="6">
        <v>0</v>
      </c>
      <c r="AC166" s="6"/>
      <c r="AD166" s="6">
        <v>0</v>
      </c>
      <c r="AE166" s="6">
        <v>0</v>
      </c>
      <c r="AF166" s="6">
        <v>0</v>
      </c>
      <c r="AG166" s="6"/>
      <c r="AH166" s="6"/>
      <c r="AI166" s="6"/>
      <c r="AJ166" s="6"/>
      <c r="AK166" s="6"/>
      <c r="AL166" s="6"/>
      <c r="AM166" s="6">
        <v>0.16</v>
      </c>
      <c r="AN166" s="8">
        <f t="shared" si="2"/>
        <v>2495.79</v>
      </c>
      <c r="AO166" s="6"/>
      <c r="AP166" s="6">
        <v>-5.6</v>
      </c>
      <c r="AQ166" s="6">
        <v>-149.74</v>
      </c>
      <c r="AR166" s="6"/>
      <c r="AS166" s="6"/>
      <c r="AT166" s="6">
        <v>-0.38</v>
      </c>
      <c r="AU166" s="6"/>
      <c r="AV166" s="6">
        <v>0</v>
      </c>
      <c r="AW166" s="6"/>
      <c r="AX166" s="6"/>
      <c r="AY166" s="6"/>
      <c r="AZ166" s="6"/>
      <c r="BA166" s="6"/>
      <c r="BB166" s="6">
        <v>0</v>
      </c>
      <c r="BC166" s="6">
        <v>-2.2400000000000002</v>
      </c>
      <c r="BD166" s="6"/>
      <c r="BE166" s="6"/>
      <c r="BF166" s="6">
        <v>0</v>
      </c>
      <c r="BG166" s="6">
        <v>-201.83</v>
      </c>
      <c r="BH166" s="6">
        <v>0</v>
      </c>
      <c r="BI166" s="6"/>
      <c r="BJ166" s="6"/>
      <c r="BK166" s="6"/>
      <c r="BL166" s="11">
        <f t="shared" si="3"/>
        <v>-359.79</v>
      </c>
      <c r="BM166" s="12">
        <f t="shared" si="4"/>
        <v>2136</v>
      </c>
      <c r="BN166" s="13">
        <f t="shared" si="5"/>
        <v>207.96916666666667</v>
      </c>
      <c r="BO166" s="13">
        <f t="shared" si="6"/>
        <v>207.96916666666667</v>
      </c>
      <c r="BP166" s="13">
        <f t="shared" si="7"/>
        <v>69.323055555555555</v>
      </c>
      <c r="BQ166" s="13">
        <f t="shared" si="8"/>
        <v>201.82908499000004</v>
      </c>
      <c r="BR166" s="13">
        <f t="shared" si="9"/>
        <v>199.65</v>
      </c>
      <c r="BS166" s="13">
        <f t="shared" si="10"/>
        <v>554.4</v>
      </c>
      <c r="BT166" s="13">
        <f t="shared" si="11"/>
        <v>175.15999999999997</v>
      </c>
      <c r="BU166" s="13">
        <f t="shared" si="12"/>
        <v>132.26</v>
      </c>
      <c r="BV166" s="6">
        <f>SUMIFS('SEGURO DE VIDA'!E:E, 'SEGURO DE VIDA'!D:D, H166, 'SEGURO DE VIDA'!G:G, E166)</f>
        <v>13.71</v>
      </c>
      <c r="BW166" s="6">
        <f>SUMIFS(TREINAMENTOS!E:E, TREINAMENTOS!D:D, H166, TREINAMENTOS!G:G, E166)</f>
        <v>0</v>
      </c>
      <c r="BX166" s="6">
        <f>SUMIFS(EXAMES!E:E, EXAMES!D:D, H166, EXAMES!G:G, E166)</f>
        <v>0</v>
      </c>
      <c r="BY166" s="25">
        <f t="shared" si="13"/>
        <v>1762.2704738788887</v>
      </c>
      <c r="BZ166" s="1"/>
      <c r="CA166" s="1" t="s">
        <v>427</v>
      </c>
      <c r="CB166" s="13">
        <f t="shared" si="14"/>
        <v>132.26</v>
      </c>
      <c r="CC166" s="13">
        <f t="shared" si="15"/>
        <v>0</v>
      </c>
      <c r="CD166" s="13">
        <f>SUMIFS(ALIMENTAÇÃO!E:E, ALIMENTAÇÃO!D:D, H166, ALIMENTAÇÃO!G:G, E166)</f>
        <v>560</v>
      </c>
      <c r="CE166" s="6">
        <f>SUMIFS(TRANSPORTE!E:E, TRANSPORTE!D:D, H166, TRANSPORTE!G:G, E166)</f>
        <v>324.89999999999998</v>
      </c>
      <c r="CF166" s="6">
        <f>SUMIFS('PLANO DE SAÚDE'!E:E, 'PLANO DE SAÚDE'!D:D, H166, 'PLANO DE SAÚDE'!G:G, E166)</f>
        <v>134.5</v>
      </c>
      <c r="CG166" s="6">
        <f>SUMIFS('PLANO ODONTO'!E:E, 'PLANO ODONTO'!D:D, H166, 'PLANO ODONTO'!G:G, E166)</f>
        <v>0</v>
      </c>
      <c r="CH166" s="6">
        <f t="shared" si="16"/>
        <v>-2.2400000000000002</v>
      </c>
      <c r="CI166" s="6">
        <f t="shared" si="17"/>
        <v>0</v>
      </c>
      <c r="CJ166" s="6">
        <f t="shared" si="18"/>
        <v>0</v>
      </c>
      <c r="CK166" s="6"/>
      <c r="CL166" s="6"/>
      <c r="CM166" s="6">
        <f t="shared" si="19"/>
        <v>0</v>
      </c>
      <c r="CN166" s="6">
        <v>2495.79</v>
      </c>
      <c r="CO166" s="1">
        <v>-359.79</v>
      </c>
      <c r="CP166" s="6">
        <v>2136</v>
      </c>
      <c r="CQ166" s="6">
        <v>2495.63</v>
      </c>
      <c r="CR166" s="1">
        <v>8.0873000000000008</v>
      </c>
      <c r="CS166" s="6">
        <v>2495.63</v>
      </c>
      <c r="CT166" s="1">
        <v>199.65</v>
      </c>
      <c r="CU166" s="6">
        <v>1888.43</v>
      </c>
    </row>
    <row r="167" spans="1:99" ht="13.8" hidden="1">
      <c r="A167" s="34" t="str">
        <f ca="1">IFERROR(__xludf.DUMMYFUNCTION("""COMPUTED_VALUE"""),"MARIANA TAUFFER DE ALMEIDA VALADARES")</f>
        <v>MARIANA TAUFFER DE ALMEIDA VALADARES</v>
      </c>
      <c r="B167" s="34"/>
      <c r="C167" s="34" t="str">
        <f t="shared" ca="1" si="0"/>
        <v>OK</v>
      </c>
      <c r="D167" s="2">
        <f t="shared" si="1"/>
        <v>3813.9899573999996</v>
      </c>
      <c r="E167" s="34">
        <v>45809</v>
      </c>
      <c r="F167" s="1" t="s">
        <v>145</v>
      </c>
      <c r="G167" s="1">
        <v>3338</v>
      </c>
      <c r="H167" s="1" t="s">
        <v>428</v>
      </c>
      <c r="I167" s="1" t="s">
        <v>151</v>
      </c>
      <c r="J167" s="38">
        <v>44805</v>
      </c>
      <c r="K167" s="6">
        <v>1864.8</v>
      </c>
      <c r="L167" s="1"/>
      <c r="M167" s="6">
        <v>1864.8</v>
      </c>
      <c r="N167" s="6"/>
      <c r="O167" s="6">
        <v>114.87</v>
      </c>
      <c r="P167" s="6">
        <v>0</v>
      </c>
      <c r="Q167" s="6"/>
      <c r="R167" s="6"/>
      <c r="S167" s="6"/>
      <c r="T167" s="6"/>
      <c r="U167" s="6"/>
      <c r="V167" s="6"/>
      <c r="W167" s="6"/>
      <c r="X167" s="6"/>
      <c r="Y167" s="6">
        <v>137.79</v>
      </c>
      <c r="Z167" s="6"/>
      <c r="AA167" s="6">
        <v>0</v>
      </c>
      <c r="AB167" s="6">
        <v>0</v>
      </c>
      <c r="AC167" s="6"/>
      <c r="AD167" s="6">
        <v>0</v>
      </c>
      <c r="AE167" s="6">
        <v>0</v>
      </c>
      <c r="AF167" s="6">
        <v>28.72</v>
      </c>
      <c r="AG167" s="6"/>
      <c r="AH167" s="6"/>
      <c r="AI167" s="6"/>
      <c r="AJ167" s="6"/>
      <c r="AK167" s="6"/>
      <c r="AL167" s="6"/>
      <c r="AM167" s="6">
        <v>0.62</v>
      </c>
      <c r="AN167" s="8">
        <f t="shared" si="2"/>
        <v>2146.7999999999997</v>
      </c>
      <c r="AO167" s="6"/>
      <c r="AP167" s="6">
        <v>-6.65</v>
      </c>
      <c r="AQ167" s="6">
        <v>-111.89</v>
      </c>
      <c r="AR167" s="6"/>
      <c r="AS167" s="6"/>
      <c r="AT167" s="6">
        <v>-0.56999999999999995</v>
      </c>
      <c r="AU167" s="6"/>
      <c r="AV167" s="6">
        <v>-14</v>
      </c>
      <c r="AW167" s="6"/>
      <c r="AX167" s="6"/>
      <c r="AY167" s="6"/>
      <c r="AZ167" s="6"/>
      <c r="BA167" s="6"/>
      <c r="BB167" s="6">
        <v>0</v>
      </c>
      <c r="BC167" s="6">
        <v>-1.71</v>
      </c>
      <c r="BD167" s="6"/>
      <c r="BE167" s="6"/>
      <c r="BF167" s="6">
        <v>0</v>
      </c>
      <c r="BG167" s="6">
        <v>-157.97999999999999</v>
      </c>
      <c r="BH167" s="6">
        <v>0</v>
      </c>
      <c r="BI167" s="6"/>
      <c r="BJ167" s="6"/>
      <c r="BK167" s="6"/>
      <c r="BL167" s="11">
        <f t="shared" si="3"/>
        <v>-292.8</v>
      </c>
      <c r="BM167" s="12">
        <f t="shared" si="4"/>
        <v>1853.9999999999998</v>
      </c>
      <c r="BN167" s="13">
        <f t="shared" si="5"/>
        <v>155.4</v>
      </c>
      <c r="BO167" s="13">
        <f t="shared" si="6"/>
        <v>155.4</v>
      </c>
      <c r="BP167" s="13">
        <f t="shared" si="7"/>
        <v>51.800000000000004</v>
      </c>
      <c r="BQ167" s="13">
        <f t="shared" si="8"/>
        <v>157.97995739999999</v>
      </c>
      <c r="BR167" s="13">
        <f t="shared" si="9"/>
        <v>160.66999999999999</v>
      </c>
      <c r="BS167" s="13">
        <f t="shared" si="10"/>
        <v>658.35</v>
      </c>
      <c r="BT167" s="13">
        <f t="shared" si="11"/>
        <v>213.01</v>
      </c>
      <c r="BU167" s="13">
        <f t="shared" si="12"/>
        <v>100.87</v>
      </c>
      <c r="BV167" s="6">
        <f>SUMIFS('SEGURO DE VIDA'!E:E, 'SEGURO DE VIDA'!D:D, H167, 'SEGURO DE VIDA'!G:G, E167)</f>
        <v>13.71</v>
      </c>
      <c r="BW167" s="6">
        <f>SUMIFS(TREINAMENTOS!E:E, TREINAMENTOS!D:D, H167, TREINAMENTOS!G:G, E167)</f>
        <v>0</v>
      </c>
      <c r="BX167" s="6">
        <f>SUMIFS(EXAMES!E:E, EXAMES!D:D, H167, EXAMES!G:G, E167)</f>
        <v>0</v>
      </c>
      <c r="BY167" s="25">
        <f t="shared" si="13"/>
        <v>1667.1899573999999</v>
      </c>
      <c r="BZ167" s="1"/>
      <c r="CA167" s="1" t="s">
        <v>429</v>
      </c>
      <c r="CB167" s="13">
        <f t="shared" si="14"/>
        <v>100.87</v>
      </c>
      <c r="CC167" s="13">
        <f t="shared" si="15"/>
        <v>0</v>
      </c>
      <c r="CD167" s="13">
        <f>SUMIFS(ALIMENTAÇÃO!E:E, ALIMENTAÇÃO!D:D, H167, ALIMENTAÇÃO!G:G, E167)</f>
        <v>665</v>
      </c>
      <c r="CE167" s="6">
        <f>SUMIFS(TRANSPORTE!E:E, TRANSPORTE!D:D, H167, TRANSPORTE!G:G, E167)</f>
        <v>324.89999999999998</v>
      </c>
      <c r="CF167" s="6">
        <f>SUMIFS('PLANO DE SAÚDE'!E:E, 'PLANO DE SAÚDE'!D:D, H167, 'PLANO DE SAÚDE'!G:G, E167)</f>
        <v>102.58</v>
      </c>
      <c r="CG167" s="6">
        <f>SUMIFS('PLANO ODONTO'!E:E, 'PLANO ODONTO'!D:D, H167, 'PLANO ODONTO'!G:G, E167)</f>
        <v>14</v>
      </c>
      <c r="CH167" s="6">
        <f t="shared" si="16"/>
        <v>-1.71</v>
      </c>
      <c r="CI167" s="6">
        <f t="shared" si="17"/>
        <v>0</v>
      </c>
      <c r="CJ167" s="6">
        <f t="shared" si="18"/>
        <v>0</v>
      </c>
      <c r="CK167" s="6"/>
      <c r="CL167" s="6"/>
      <c r="CM167" s="6">
        <f t="shared" si="19"/>
        <v>-14</v>
      </c>
      <c r="CN167" s="6">
        <v>2146.8000000000002</v>
      </c>
      <c r="CO167" s="1">
        <v>-292.8</v>
      </c>
      <c r="CP167" s="6">
        <v>1854</v>
      </c>
      <c r="CQ167" s="6">
        <v>2008.39</v>
      </c>
      <c r="CR167" s="1">
        <v>7.8659999999999997</v>
      </c>
      <c r="CS167" s="6">
        <v>2008.39</v>
      </c>
      <c r="CT167" s="1">
        <v>160.66999999999999</v>
      </c>
      <c r="CU167" s="6">
        <v>1538.98</v>
      </c>
    </row>
    <row r="168" spans="1:99" ht="13.8" hidden="1">
      <c r="A168" s="34" t="str">
        <f ca="1">IFERROR(__xludf.DUMMYFUNCTION("""COMPUTED_VALUE"""),"MARIANE DA SILVA MELO")</f>
        <v>MARIANE DA SILVA MELO</v>
      </c>
      <c r="B168" s="34"/>
      <c r="C168" s="34" t="str">
        <f t="shared" ca="1" si="0"/>
        <v>OK</v>
      </c>
      <c r="D168" s="2">
        <f t="shared" si="1"/>
        <v>9478.1811105866673</v>
      </c>
      <c r="E168" s="34">
        <v>45809</v>
      </c>
      <c r="F168" s="1" t="s">
        <v>145</v>
      </c>
      <c r="G168" s="1">
        <v>339</v>
      </c>
      <c r="H168" s="1" t="s">
        <v>430</v>
      </c>
      <c r="I168" s="1" t="s">
        <v>431</v>
      </c>
      <c r="J168" s="38">
        <v>44652</v>
      </c>
      <c r="K168" s="6">
        <v>5576.46</v>
      </c>
      <c r="L168" s="1"/>
      <c r="M168" s="6">
        <v>5576.46</v>
      </c>
      <c r="N168" s="6"/>
      <c r="O168" s="6">
        <v>0</v>
      </c>
      <c r="P168" s="6">
        <v>0</v>
      </c>
      <c r="Q168" s="6"/>
      <c r="R168" s="6"/>
      <c r="S168" s="6"/>
      <c r="T168" s="6"/>
      <c r="U168" s="6"/>
      <c r="V168" s="6"/>
      <c r="W168" s="6"/>
      <c r="X168" s="6"/>
      <c r="Y168" s="6">
        <v>0</v>
      </c>
      <c r="Z168" s="6"/>
      <c r="AA168" s="6">
        <v>0</v>
      </c>
      <c r="AB168" s="6">
        <v>0</v>
      </c>
      <c r="AC168" s="6"/>
      <c r="AD168" s="6">
        <v>0</v>
      </c>
      <c r="AE168" s="6">
        <v>0</v>
      </c>
      <c r="AF168" s="6">
        <v>0</v>
      </c>
      <c r="AG168" s="6"/>
      <c r="AH168" s="6"/>
      <c r="AI168" s="6"/>
      <c r="AJ168" s="6"/>
      <c r="AK168" s="6"/>
      <c r="AL168" s="6"/>
      <c r="AM168" s="6">
        <v>0.56000000000000005</v>
      </c>
      <c r="AN168" s="8">
        <f t="shared" si="2"/>
        <v>5577.02</v>
      </c>
      <c r="AO168" s="6"/>
      <c r="AP168" s="6">
        <v>-16.649999999999999</v>
      </c>
      <c r="AQ168" s="6">
        <v>0</v>
      </c>
      <c r="AR168" s="6"/>
      <c r="AS168" s="6"/>
      <c r="AT168" s="6">
        <v>-0.26</v>
      </c>
      <c r="AU168" s="6"/>
      <c r="AV168" s="6">
        <v>-14</v>
      </c>
      <c r="AW168" s="6"/>
      <c r="AX168" s="6"/>
      <c r="AY168" s="6"/>
      <c r="AZ168" s="6"/>
      <c r="BA168" s="6"/>
      <c r="BB168" s="6">
        <v>0</v>
      </c>
      <c r="BC168" s="6">
        <v>-2.0099999999999998</v>
      </c>
      <c r="BD168" s="6"/>
      <c r="BE168" s="6"/>
      <c r="BF168" s="6">
        <v>0</v>
      </c>
      <c r="BG168" s="6">
        <v>-590.28</v>
      </c>
      <c r="BH168" s="6">
        <v>-457.82</v>
      </c>
      <c r="BI168" s="6"/>
      <c r="BJ168" s="6"/>
      <c r="BK168" s="6"/>
      <c r="BL168" s="11">
        <f t="shared" si="3"/>
        <v>-1081.02</v>
      </c>
      <c r="BM168" s="12">
        <f t="shared" si="4"/>
        <v>4496</v>
      </c>
      <c r="BN168" s="13">
        <f t="shared" si="5"/>
        <v>464.70499999999998</v>
      </c>
      <c r="BO168" s="13">
        <f t="shared" si="6"/>
        <v>464.70499999999998</v>
      </c>
      <c r="BP168" s="13">
        <f t="shared" si="7"/>
        <v>154.90166666666667</v>
      </c>
      <c r="BQ168" s="13">
        <f t="shared" si="8"/>
        <v>590.27944392000006</v>
      </c>
      <c r="BR168" s="13">
        <f t="shared" si="9"/>
        <v>446.11</v>
      </c>
      <c r="BS168" s="13">
        <f t="shared" si="10"/>
        <v>1648.35</v>
      </c>
      <c r="BT168" s="13">
        <f t="shared" si="11"/>
        <v>0</v>
      </c>
      <c r="BU168" s="13">
        <f t="shared" si="12"/>
        <v>118.39999999999999</v>
      </c>
      <c r="BV168" s="6">
        <f>SUMIFS('SEGURO DE VIDA'!E:E, 'SEGURO DE VIDA'!D:D, H168, 'SEGURO DE VIDA'!G:G, E168)</f>
        <v>13.71</v>
      </c>
      <c r="BW168" s="6">
        <f>SUMIFS(TREINAMENTOS!E:E, TREINAMENTOS!D:D, H168, TREINAMENTOS!G:G, E168)</f>
        <v>0</v>
      </c>
      <c r="BX168" s="6">
        <f>SUMIFS(EXAMES!E:E, EXAMES!D:D, H168, EXAMES!G:G, E168)</f>
        <v>0</v>
      </c>
      <c r="BY168" s="25">
        <f t="shared" si="13"/>
        <v>3901.1611105866668</v>
      </c>
      <c r="BZ168" s="1"/>
      <c r="CA168" s="1" t="s">
        <v>430</v>
      </c>
      <c r="CB168" s="13">
        <f t="shared" si="14"/>
        <v>118.39999999999999</v>
      </c>
      <c r="CC168" s="13">
        <f t="shared" si="15"/>
        <v>0</v>
      </c>
      <c r="CD168" s="13">
        <f>SUMIFS(ALIMENTAÇÃO!E:E, ALIMENTAÇÃO!D:D, H168, ALIMENTAÇÃO!G:G, E168)</f>
        <v>1665</v>
      </c>
      <c r="CE168" s="6">
        <f>SUMIFS(TRANSPORTE!E:E, TRANSPORTE!D:D, H168, TRANSPORTE!G:G, E168)</f>
        <v>0</v>
      </c>
      <c r="CF168" s="6">
        <f>SUMIFS('PLANO DE SAÚDE'!E:E, 'PLANO DE SAÚDE'!D:D, H168, 'PLANO DE SAÚDE'!G:G, E168)</f>
        <v>120.41</v>
      </c>
      <c r="CG168" s="6">
        <f>SUMIFS('PLANO ODONTO'!E:E, 'PLANO ODONTO'!D:D, H168, 'PLANO ODONTO'!G:G, E168)</f>
        <v>14</v>
      </c>
      <c r="CH168" s="6">
        <f t="shared" si="16"/>
        <v>-2.0099999999999998</v>
      </c>
      <c r="CI168" s="6">
        <f t="shared" si="17"/>
        <v>0</v>
      </c>
      <c r="CJ168" s="6">
        <f t="shared" si="18"/>
        <v>0</v>
      </c>
      <c r="CK168" s="6"/>
      <c r="CL168" s="6"/>
      <c r="CM168" s="6">
        <f t="shared" si="19"/>
        <v>-14</v>
      </c>
      <c r="CN168" s="6">
        <v>5577.02</v>
      </c>
      <c r="CO168" s="6">
        <v>-1081.02</v>
      </c>
      <c r="CP168" s="6">
        <v>4496</v>
      </c>
      <c r="CQ168" s="6">
        <v>5576.46</v>
      </c>
      <c r="CR168" s="1">
        <v>10.5852</v>
      </c>
      <c r="CS168" s="6">
        <v>5576.46</v>
      </c>
      <c r="CT168" s="1">
        <v>446.11</v>
      </c>
      <c r="CU168" s="6">
        <v>4969.26</v>
      </c>
    </row>
    <row r="169" spans="1:99" ht="13.8" hidden="1">
      <c r="A169" s="1" t="str">
        <f ca="1">IFERROR(__xludf.DUMMYFUNCTION("""COMPUTED_VALUE"""),"MARIA SILVIA SILVA DE BARROS")</f>
        <v>MARIA SILVIA SILVA DE BARROS</v>
      </c>
      <c r="B169" s="34"/>
      <c r="C169" s="34" t="str">
        <f t="shared" ca="1" si="0"/>
        <v>OK</v>
      </c>
      <c r="D169" s="2">
        <f t="shared" si="1"/>
        <v>5353.5697225344447</v>
      </c>
      <c r="E169" s="34">
        <v>45839</v>
      </c>
      <c r="F169" s="1" t="s">
        <v>145</v>
      </c>
      <c r="G169" s="1">
        <v>136</v>
      </c>
      <c r="H169" s="35" t="s">
        <v>146</v>
      </c>
      <c r="I169" s="6" t="s">
        <v>147</v>
      </c>
      <c r="J169" s="35">
        <v>41992</v>
      </c>
      <c r="K169" s="6">
        <v>3159.37</v>
      </c>
      <c r="L169" s="1"/>
      <c r="M169" s="6">
        <v>3159.37</v>
      </c>
      <c r="N169" s="6">
        <v>0</v>
      </c>
      <c r="O169" s="6"/>
      <c r="P169" s="6">
        <v>0</v>
      </c>
      <c r="Q169" s="6"/>
      <c r="R169" s="6"/>
      <c r="S169" s="6"/>
      <c r="T169" s="6"/>
      <c r="U169" s="6"/>
      <c r="V169" s="6"/>
      <c r="W169" s="6">
        <v>0</v>
      </c>
      <c r="X169" s="6"/>
      <c r="Y169" s="6"/>
      <c r="Z169" s="6"/>
      <c r="AA169" s="6"/>
      <c r="AB169" s="6">
        <v>0</v>
      </c>
      <c r="AC169" s="6"/>
      <c r="AD169" s="6">
        <v>0</v>
      </c>
      <c r="AE169" s="6">
        <v>0</v>
      </c>
      <c r="AF169" s="6">
        <v>0</v>
      </c>
      <c r="AG169" s="6"/>
      <c r="AH169" s="6"/>
      <c r="AI169" s="6"/>
      <c r="AJ169" s="6"/>
      <c r="AK169" s="6"/>
      <c r="AL169" s="6"/>
      <c r="AM169" s="6">
        <v>0.93</v>
      </c>
      <c r="AN169" s="8">
        <f t="shared" si="2"/>
        <v>3160.2999999999997</v>
      </c>
      <c r="AO169" s="6"/>
      <c r="AP169" s="6">
        <v>-8.0500000000000007</v>
      </c>
      <c r="AQ169" s="6">
        <v>-189.56</v>
      </c>
      <c r="AR169" s="6"/>
      <c r="AS169" s="6"/>
      <c r="AT169" s="6">
        <v>-0.44</v>
      </c>
      <c r="AU169" s="6">
        <v>0</v>
      </c>
      <c r="AV169" s="6">
        <v>-14</v>
      </c>
      <c r="AW169" s="6">
        <v>-42</v>
      </c>
      <c r="AX169" s="6"/>
      <c r="AY169" s="6">
        <v>0</v>
      </c>
      <c r="AZ169" s="6"/>
      <c r="BA169" s="6">
        <v>0</v>
      </c>
      <c r="BB169" s="6">
        <v>0</v>
      </c>
      <c r="BC169" s="6">
        <v>-2.73</v>
      </c>
      <c r="BD169" s="6">
        <v>0</v>
      </c>
      <c r="BE169" s="6"/>
      <c r="BF169" s="6"/>
      <c r="BG169" s="6">
        <v>-272.52</v>
      </c>
      <c r="BH169" s="6">
        <v>0</v>
      </c>
      <c r="BI169" s="6"/>
      <c r="BJ169" s="6"/>
      <c r="BK169" s="6"/>
      <c r="BL169" s="11">
        <f t="shared" si="3"/>
        <v>-529.29999999999995</v>
      </c>
      <c r="BM169" s="12">
        <f t="shared" si="4"/>
        <v>2631</v>
      </c>
      <c r="BN169" s="13">
        <f t="shared" si="5"/>
        <v>263.28083333333331</v>
      </c>
      <c r="BO169" s="13">
        <f t="shared" si="6"/>
        <v>263.28083333333331</v>
      </c>
      <c r="BP169" s="13">
        <f t="shared" si="7"/>
        <v>87.760277777777773</v>
      </c>
      <c r="BQ169" s="13">
        <f t="shared" si="8"/>
        <v>272.51777808999998</v>
      </c>
      <c r="BR169" s="13">
        <f t="shared" si="9"/>
        <v>252.74</v>
      </c>
      <c r="BS169" s="13">
        <f t="shared" si="10"/>
        <v>796.95</v>
      </c>
      <c r="BT169" s="13">
        <f t="shared" si="11"/>
        <v>0</v>
      </c>
      <c r="BU169" s="13">
        <f t="shared" si="12"/>
        <v>243.03</v>
      </c>
      <c r="BV169" s="6">
        <f>SUMIFS('SEGURO DE VIDA'!E:E, 'SEGURO DE VIDA'!D:D, H169, 'SEGURO DE VIDA'!G:G, E169)</f>
        <v>13.71</v>
      </c>
      <c r="BW169" s="6">
        <f>SUMIFS(TREINAMENTOS!E:E, TREINAMENTOS!D:D, H169, TREINAMENTOS!G:G, E169)</f>
        <v>0</v>
      </c>
      <c r="BX169" s="6">
        <f>SUMIFS(EXAMES!E:E, EXAMES!D:D, H169, EXAMES!G:G, E169)</f>
        <v>0</v>
      </c>
      <c r="BY169" s="25">
        <f t="shared" si="13"/>
        <v>2193.2697225344446</v>
      </c>
      <c r="BZ169" s="1"/>
      <c r="CA169" s="35" t="s">
        <v>146</v>
      </c>
      <c r="CB169" s="13">
        <f t="shared" si="14"/>
        <v>243.03</v>
      </c>
      <c r="CC169" s="13">
        <f t="shared" si="15"/>
        <v>0</v>
      </c>
      <c r="CD169" s="13">
        <f>SUMIFS(ALIMENTAÇÃO!E:E, ALIMENTAÇÃO!D:D, H169, ALIMENTAÇÃO!G:G, E169)</f>
        <v>805</v>
      </c>
      <c r="CE169" s="6">
        <f>SUMIFS(TRANSPORTE!E:E, TRANSPORTE!D:D, H169, TRANSPORTE!G:G, E169)</f>
        <v>153.9</v>
      </c>
      <c r="CF169" s="6">
        <f>SUMIFS('PLANO DE SAÚDE'!E:E, 'PLANO DE SAÚDE'!D:D, H169, 'PLANO DE SAÚDE'!G:G, E169)</f>
        <v>245.76</v>
      </c>
      <c r="CG169" s="6">
        <f>SUMIFS('PLANO ODONTO'!E:E, 'PLANO ODONTO'!D:D, H169, 'PLANO ODONTO'!G:G, E169)</f>
        <v>56</v>
      </c>
      <c r="CH169" s="6">
        <f t="shared" si="16"/>
        <v>-2.73</v>
      </c>
      <c r="CI169" s="6">
        <f t="shared" si="17"/>
        <v>0</v>
      </c>
      <c r="CJ169" s="6">
        <f t="shared" si="18"/>
        <v>0</v>
      </c>
      <c r="CK169" s="6"/>
      <c r="CL169" s="6"/>
      <c r="CM169" s="6">
        <f t="shared" si="19"/>
        <v>-56</v>
      </c>
      <c r="CN169" s="6">
        <v>3160.3</v>
      </c>
      <c r="CO169" s="6">
        <v>-529.29999999999995</v>
      </c>
      <c r="CP169" s="6">
        <v>2631</v>
      </c>
      <c r="CQ169" s="6">
        <v>3159.37</v>
      </c>
      <c r="CR169" s="6">
        <v>8.6257000000000001</v>
      </c>
      <c r="CS169" s="6">
        <v>3159.37</v>
      </c>
      <c r="CT169" s="6">
        <v>252.74</v>
      </c>
      <c r="CU169" s="6">
        <v>2552.17</v>
      </c>
    </row>
    <row r="170" spans="1:99" ht="13.8" hidden="1">
      <c r="A170" s="1" t="str">
        <f ca="1">IFERROR(__xludf.DUMMYFUNCTION("""COMPUTED_VALUE"""),"MATHEUS BARROS SIMIÃO FERREIRA")</f>
        <v>MATHEUS BARROS SIMIÃO FERREIRA</v>
      </c>
      <c r="B170" s="34"/>
      <c r="C170" s="34" t="str">
        <f t="shared" ca="1" si="0"/>
        <v>OK</v>
      </c>
      <c r="D170" s="2">
        <f t="shared" si="1"/>
        <v>4753.0379681899994</v>
      </c>
      <c r="E170" s="34">
        <v>45839</v>
      </c>
      <c r="F170" s="1" t="s">
        <v>145</v>
      </c>
      <c r="G170" s="1">
        <v>3467</v>
      </c>
      <c r="H170" s="38" t="s">
        <v>148</v>
      </c>
      <c r="I170" s="6" t="s">
        <v>149</v>
      </c>
      <c r="J170" s="38">
        <v>45551</v>
      </c>
      <c r="K170" s="6">
        <v>1800</v>
      </c>
      <c r="L170" s="1"/>
      <c r="M170" s="6">
        <v>1800</v>
      </c>
      <c r="N170" s="6">
        <v>0</v>
      </c>
      <c r="O170" s="6"/>
      <c r="P170" s="6">
        <v>0</v>
      </c>
      <c r="Q170" s="6"/>
      <c r="R170" s="6"/>
      <c r="S170" s="6"/>
      <c r="T170" s="6"/>
      <c r="U170" s="6"/>
      <c r="V170" s="6"/>
      <c r="W170" s="6">
        <v>0</v>
      </c>
      <c r="X170" s="6"/>
      <c r="Y170" s="6"/>
      <c r="Z170" s="6"/>
      <c r="AA170" s="6"/>
      <c r="AB170" s="6">
        <v>0</v>
      </c>
      <c r="AC170" s="6"/>
      <c r="AD170" s="6">
        <v>549.67999999999995</v>
      </c>
      <c r="AE170" s="6">
        <v>0</v>
      </c>
      <c r="AF170" s="6">
        <v>81.430000000000007</v>
      </c>
      <c r="AG170" s="6"/>
      <c r="AH170" s="6"/>
      <c r="AI170" s="6"/>
      <c r="AJ170" s="6"/>
      <c r="AK170" s="6"/>
      <c r="AL170" s="6"/>
      <c r="AM170" s="6">
        <v>0.25</v>
      </c>
      <c r="AN170" s="8">
        <f t="shared" si="2"/>
        <v>2431.3599999999997</v>
      </c>
      <c r="AO170" s="6"/>
      <c r="AP170" s="6">
        <v>-8.0500000000000007</v>
      </c>
      <c r="AQ170" s="6">
        <v>0</v>
      </c>
      <c r="AR170" s="6"/>
      <c r="AS170" s="6"/>
      <c r="AT170" s="6">
        <v>-0.88</v>
      </c>
      <c r="AU170" s="6">
        <v>0</v>
      </c>
      <c r="AV170" s="6">
        <v>-14</v>
      </c>
      <c r="AW170" s="6">
        <v>0</v>
      </c>
      <c r="AX170" s="6"/>
      <c r="AY170" s="6">
        <v>0</v>
      </c>
      <c r="AZ170" s="6"/>
      <c r="BA170" s="6">
        <v>-107.48</v>
      </c>
      <c r="BB170" s="6">
        <v>0</v>
      </c>
      <c r="BC170" s="6">
        <v>-1.93</v>
      </c>
      <c r="BD170" s="6">
        <v>0</v>
      </c>
      <c r="BE170" s="6"/>
      <c r="BF170" s="6"/>
      <c r="BG170" s="6">
        <v>-196.02</v>
      </c>
      <c r="BH170" s="6">
        <v>0</v>
      </c>
      <c r="BI170" s="6"/>
      <c r="BJ170" s="6"/>
      <c r="BK170" s="6"/>
      <c r="BL170" s="11">
        <f t="shared" si="3"/>
        <v>-328.36</v>
      </c>
      <c r="BM170" s="12">
        <f t="shared" si="4"/>
        <v>2102.9999999999995</v>
      </c>
      <c r="BN170" s="13">
        <f t="shared" si="5"/>
        <v>150</v>
      </c>
      <c r="BO170" s="13">
        <f t="shared" si="6"/>
        <v>150</v>
      </c>
      <c r="BP170" s="13">
        <f t="shared" si="7"/>
        <v>50</v>
      </c>
      <c r="BQ170" s="13">
        <f t="shared" si="8"/>
        <v>196.01796819000003</v>
      </c>
      <c r="BR170" s="13">
        <f t="shared" si="9"/>
        <v>194.48</v>
      </c>
      <c r="BS170" s="13">
        <f t="shared" si="10"/>
        <v>796.95</v>
      </c>
      <c r="BT170" s="13">
        <f t="shared" si="11"/>
        <v>0</v>
      </c>
      <c r="BU170" s="13">
        <f t="shared" si="12"/>
        <v>171.51</v>
      </c>
      <c r="BV170" s="6">
        <f>SUMIFS('SEGURO DE VIDA'!E:E, 'SEGURO DE VIDA'!D:D, H170, 'SEGURO DE VIDA'!G:G, E170)</f>
        <v>13.71</v>
      </c>
      <c r="BW170" s="6">
        <f>SUMIFS(TREINAMENTOS!E:E, TREINAMENTOS!D:D, H170, TREINAMENTOS!G:G, E170)</f>
        <v>0</v>
      </c>
      <c r="BX170" s="6">
        <f>SUMIFS(EXAMES!E:E, EXAMES!D:D, H170, EXAMES!G:G, E170)</f>
        <v>599.01</v>
      </c>
      <c r="BY170" s="25">
        <f t="shared" si="13"/>
        <v>2321.6779681900002</v>
      </c>
      <c r="BZ170" s="1"/>
      <c r="CA170" s="38" t="s">
        <v>148</v>
      </c>
      <c r="CB170" s="13">
        <f t="shared" si="14"/>
        <v>171.51</v>
      </c>
      <c r="CC170" s="13">
        <f t="shared" si="15"/>
        <v>0</v>
      </c>
      <c r="CD170" s="13">
        <f>SUMIFS(ALIMENTAÇÃO!E:E, ALIMENTAÇÃO!D:D, H170, ALIMENTAÇÃO!G:G, E170)</f>
        <v>805</v>
      </c>
      <c r="CE170" s="6">
        <f>SUMIFS(TRANSPORTE!E:E, TRANSPORTE!D:D, H170, TRANSPORTE!G:G, E170)</f>
        <v>0</v>
      </c>
      <c r="CF170" s="6">
        <f>SUMIFS('PLANO DE SAÚDE'!E:E, 'PLANO DE SAÚDE'!D:D, H170, 'PLANO DE SAÚDE'!G:G, E170)</f>
        <v>173.44</v>
      </c>
      <c r="CG170" s="6">
        <f>SUMIFS('PLANO ODONTO'!E:E, 'PLANO ODONTO'!D:D, H170, 'PLANO ODONTO'!G:G, E170)</f>
        <v>14</v>
      </c>
      <c r="CH170" s="6">
        <f t="shared" si="16"/>
        <v>-1.93</v>
      </c>
      <c r="CI170" s="6">
        <f t="shared" si="17"/>
        <v>0</v>
      </c>
      <c r="CJ170" s="6">
        <f t="shared" si="18"/>
        <v>0</v>
      </c>
      <c r="CK170" s="6"/>
      <c r="CL170" s="6"/>
      <c r="CM170" s="6">
        <f t="shared" si="19"/>
        <v>-14</v>
      </c>
      <c r="CN170" s="6">
        <v>2431.36</v>
      </c>
      <c r="CO170" s="6">
        <v>-328.36</v>
      </c>
      <c r="CP170" s="6">
        <v>2103</v>
      </c>
      <c r="CQ170" s="6">
        <v>2431.11</v>
      </c>
      <c r="CR170" s="6">
        <v>8.0629000000000008</v>
      </c>
      <c r="CS170" s="6">
        <v>2431.11</v>
      </c>
      <c r="CT170" s="6">
        <v>194.48</v>
      </c>
      <c r="CU170" s="6">
        <v>1823.91</v>
      </c>
    </row>
    <row r="171" spans="1:99" ht="13.8" hidden="1">
      <c r="A171" s="1" t="str">
        <f ca="1">IFERROR(__xludf.DUMMYFUNCTION("""COMPUTED_VALUE"""),"MATHEUS BENÍCIO DE AZEVEDO CUNHA")</f>
        <v>MATHEUS BENÍCIO DE AZEVEDO CUNHA</v>
      </c>
      <c r="B171" s="34"/>
      <c r="C171" s="34" t="str">
        <f t="shared" ca="1" si="0"/>
        <v>OK</v>
      </c>
      <c r="D171" s="2">
        <f t="shared" si="1"/>
        <v>5281.7598814911107</v>
      </c>
      <c r="E171" s="34">
        <v>45839</v>
      </c>
      <c r="F171" s="1" t="s">
        <v>145</v>
      </c>
      <c r="G171" s="1">
        <v>3465</v>
      </c>
      <c r="H171" s="38" t="s">
        <v>150</v>
      </c>
      <c r="I171" s="6" t="s">
        <v>151</v>
      </c>
      <c r="J171" s="38">
        <v>45537</v>
      </c>
      <c r="K171" s="6">
        <v>1600</v>
      </c>
      <c r="L171" s="1"/>
      <c r="M171" s="6">
        <v>1600</v>
      </c>
      <c r="N171" s="6">
        <v>0</v>
      </c>
      <c r="O171" s="6"/>
      <c r="P171" s="6">
        <v>480</v>
      </c>
      <c r="Q171" s="6"/>
      <c r="R171" s="6"/>
      <c r="S171" s="6"/>
      <c r="T171" s="6"/>
      <c r="U171" s="6"/>
      <c r="V171" s="6"/>
      <c r="W171" s="6">
        <v>0</v>
      </c>
      <c r="X171" s="6"/>
      <c r="Y171" s="6"/>
      <c r="Z171" s="6"/>
      <c r="AA171" s="6"/>
      <c r="AB171" s="6">
        <v>0</v>
      </c>
      <c r="AC171" s="6"/>
      <c r="AD171" s="6">
        <v>155.74</v>
      </c>
      <c r="AE171" s="6">
        <v>166.05</v>
      </c>
      <c r="AF171" s="6">
        <v>47.67</v>
      </c>
      <c r="AG171" s="6"/>
      <c r="AH171" s="6"/>
      <c r="AI171" s="6"/>
      <c r="AJ171" s="6"/>
      <c r="AK171" s="6"/>
      <c r="AL171" s="6"/>
      <c r="AM171" s="6">
        <v>0.74</v>
      </c>
      <c r="AN171" s="8">
        <f t="shared" si="2"/>
        <v>2450.1999999999998</v>
      </c>
      <c r="AO171" s="6"/>
      <c r="AP171" s="6">
        <v>-8.0500000000000007</v>
      </c>
      <c r="AQ171" s="6">
        <v>0</v>
      </c>
      <c r="AR171" s="6"/>
      <c r="AS171" s="6"/>
      <c r="AT171" s="6">
        <v>-0.74</v>
      </c>
      <c r="AU171" s="6">
        <v>0</v>
      </c>
      <c r="AV171" s="6">
        <v>0</v>
      </c>
      <c r="AW171" s="6">
        <v>0</v>
      </c>
      <c r="AX171" s="6"/>
      <c r="AY171" s="6">
        <v>0</v>
      </c>
      <c r="AZ171" s="6"/>
      <c r="BA171" s="6">
        <v>0</v>
      </c>
      <c r="BB171" s="6">
        <v>0</v>
      </c>
      <c r="BC171" s="6">
        <v>-2.73</v>
      </c>
      <c r="BD171" s="6">
        <v>0</v>
      </c>
      <c r="BE171" s="6"/>
      <c r="BF171" s="6"/>
      <c r="BG171" s="6">
        <v>-197.68</v>
      </c>
      <c r="BH171" s="6">
        <v>0</v>
      </c>
      <c r="BI171" s="6"/>
      <c r="BJ171" s="6"/>
      <c r="BK171" s="6"/>
      <c r="BL171" s="11">
        <f t="shared" si="3"/>
        <v>-209.20000000000002</v>
      </c>
      <c r="BM171" s="12">
        <f t="shared" si="4"/>
        <v>2241</v>
      </c>
      <c r="BN171" s="13">
        <f t="shared" si="5"/>
        <v>133.33333333333334</v>
      </c>
      <c r="BO171" s="13">
        <f t="shared" si="6"/>
        <v>133.33333333333334</v>
      </c>
      <c r="BP171" s="13">
        <f t="shared" si="7"/>
        <v>44.44444444444445</v>
      </c>
      <c r="BQ171" s="13">
        <f t="shared" si="8"/>
        <v>197.67877038</v>
      </c>
      <c r="BR171" s="13">
        <f t="shared" si="9"/>
        <v>195.95</v>
      </c>
      <c r="BS171" s="13">
        <f t="shared" si="10"/>
        <v>796.95</v>
      </c>
      <c r="BT171" s="13">
        <f t="shared" si="11"/>
        <v>0</v>
      </c>
      <c r="BU171" s="13">
        <f t="shared" si="12"/>
        <v>243.03</v>
      </c>
      <c r="BV171" s="6">
        <f>SUMIFS('SEGURO DE VIDA'!E:E, 'SEGURO DE VIDA'!D:D, H171, 'SEGURO DE VIDA'!G:G, E171)</f>
        <v>13.71</v>
      </c>
      <c r="BW171" s="6">
        <f>SUMIFS(TREINAMENTOS!E:E, TREINAMENTOS!D:D, H171, TREINAMENTOS!G:G, E171)</f>
        <v>150</v>
      </c>
      <c r="BX171" s="6">
        <f>SUMIFS(EXAMES!E:E, EXAMES!D:D, H171, EXAMES!G:G, E171)</f>
        <v>923.13</v>
      </c>
      <c r="BY171" s="25">
        <f t="shared" si="13"/>
        <v>2831.5598814911109</v>
      </c>
      <c r="BZ171" s="1"/>
      <c r="CA171" s="38" t="s">
        <v>150</v>
      </c>
      <c r="CB171" s="13">
        <f t="shared" si="14"/>
        <v>243.03</v>
      </c>
      <c r="CC171" s="13">
        <f t="shared" si="15"/>
        <v>0</v>
      </c>
      <c r="CD171" s="13">
        <f>SUMIFS(ALIMENTAÇÃO!E:E, ALIMENTAÇÃO!D:D, H171, ALIMENTAÇÃO!G:G, E171)</f>
        <v>805</v>
      </c>
      <c r="CE171" s="6">
        <f>SUMIFS(TRANSPORTE!E:E, TRANSPORTE!D:D, H171, TRANSPORTE!G:G, E171)</f>
        <v>0</v>
      </c>
      <c r="CF171" s="6">
        <f>SUMIFS('PLANO DE SAÚDE'!E:E, 'PLANO DE SAÚDE'!D:D, H171, 'PLANO DE SAÚDE'!G:G, E171)</f>
        <v>245.76</v>
      </c>
      <c r="CG171" s="6">
        <f>SUMIFS('PLANO ODONTO'!E:E, 'PLANO ODONTO'!D:D, H171, 'PLANO ODONTO'!G:G, E171)</f>
        <v>0</v>
      </c>
      <c r="CH171" s="6">
        <f t="shared" si="16"/>
        <v>-2.73</v>
      </c>
      <c r="CI171" s="6">
        <f t="shared" si="17"/>
        <v>0</v>
      </c>
      <c r="CJ171" s="6">
        <f t="shared" si="18"/>
        <v>0</v>
      </c>
      <c r="CK171" s="6"/>
      <c r="CL171" s="6"/>
      <c r="CM171" s="6">
        <f t="shared" si="19"/>
        <v>0</v>
      </c>
      <c r="CN171" s="6">
        <v>2450.1999999999998</v>
      </c>
      <c r="CO171" s="6">
        <v>-209.2</v>
      </c>
      <c r="CP171" s="6">
        <v>2241</v>
      </c>
      <c r="CQ171" s="6">
        <v>2449.46</v>
      </c>
      <c r="CR171" s="6">
        <v>8.0702999999999996</v>
      </c>
      <c r="CS171" s="6">
        <v>2449.46</v>
      </c>
      <c r="CT171" s="6">
        <v>195.95</v>
      </c>
      <c r="CU171" s="6">
        <v>1842.26</v>
      </c>
    </row>
    <row r="172" spans="1:99" ht="13.8" hidden="1">
      <c r="A172" s="1" t="str">
        <f ca="1">IFERROR(__xludf.DUMMYFUNCTION("""COMPUTED_VALUE"""),"MATHEUS FRANCO DA COSTA")</f>
        <v>MATHEUS FRANCO DA COSTA</v>
      </c>
      <c r="B172" s="34"/>
      <c r="C172" s="34" t="str">
        <f t="shared" ca="1" si="0"/>
        <v>OK</v>
      </c>
      <c r="D172" s="2">
        <f t="shared" si="1"/>
        <v>5042.1669663933335</v>
      </c>
      <c r="E172" s="34">
        <v>45839</v>
      </c>
      <c r="F172" s="1" t="s">
        <v>145</v>
      </c>
      <c r="G172" s="1">
        <v>3373</v>
      </c>
      <c r="H172" s="38" t="s">
        <v>152</v>
      </c>
      <c r="I172" s="6" t="s">
        <v>432</v>
      </c>
      <c r="J172" s="38">
        <v>45065</v>
      </c>
      <c r="K172" s="6">
        <v>2776.98</v>
      </c>
      <c r="L172" s="1"/>
      <c r="M172" s="6">
        <v>2776.98</v>
      </c>
      <c r="N172" s="6">
        <v>0</v>
      </c>
      <c r="O172" s="6"/>
      <c r="P172" s="6">
        <v>0</v>
      </c>
      <c r="Q172" s="6"/>
      <c r="R172" s="6"/>
      <c r="S172" s="6"/>
      <c r="T172" s="6"/>
      <c r="U172" s="6"/>
      <c r="V172" s="6"/>
      <c r="W172" s="6">
        <v>0</v>
      </c>
      <c r="X172" s="6"/>
      <c r="Y172" s="6"/>
      <c r="Z172" s="6"/>
      <c r="AA172" s="6"/>
      <c r="AB172" s="6">
        <v>0</v>
      </c>
      <c r="AC172" s="6"/>
      <c r="AD172" s="6">
        <v>0</v>
      </c>
      <c r="AE172" s="6">
        <v>0</v>
      </c>
      <c r="AF172" s="6">
        <v>0</v>
      </c>
      <c r="AG172" s="6"/>
      <c r="AH172" s="6"/>
      <c r="AI172" s="6"/>
      <c r="AJ172" s="6"/>
      <c r="AK172" s="6"/>
      <c r="AL172" s="6"/>
      <c r="AM172" s="6">
        <v>0.42</v>
      </c>
      <c r="AN172" s="8">
        <f t="shared" si="2"/>
        <v>2777.4</v>
      </c>
      <c r="AO172" s="6"/>
      <c r="AP172" s="6">
        <v>-8.0500000000000007</v>
      </c>
      <c r="AQ172" s="6">
        <v>-166.62</v>
      </c>
      <c r="AR172" s="6"/>
      <c r="AS172" s="6"/>
      <c r="AT172" s="6">
        <v>-0.96</v>
      </c>
      <c r="AU172" s="6">
        <v>0</v>
      </c>
      <c r="AV172" s="6">
        <v>-14</v>
      </c>
      <c r="AW172" s="6">
        <v>0</v>
      </c>
      <c r="AX172" s="6"/>
      <c r="AY172" s="6">
        <v>0</v>
      </c>
      <c r="AZ172" s="6"/>
      <c r="BA172" s="6">
        <v>0</v>
      </c>
      <c r="BB172" s="6">
        <v>0</v>
      </c>
      <c r="BC172" s="6">
        <v>-93.62</v>
      </c>
      <c r="BD172" s="6">
        <v>0</v>
      </c>
      <c r="BE172" s="6"/>
      <c r="BF172" s="6"/>
      <c r="BG172" s="6">
        <v>-227.15</v>
      </c>
      <c r="BH172" s="6">
        <v>0</v>
      </c>
      <c r="BI172" s="6"/>
      <c r="BJ172" s="6"/>
      <c r="BK172" s="6"/>
      <c r="BL172" s="11">
        <f t="shared" si="3"/>
        <v>-510.4</v>
      </c>
      <c r="BM172" s="12">
        <f t="shared" si="4"/>
        <v>2267</v>
      </c>
      <c r="BN172" s="13">
        <f t="shared" si="5"/>
        <v>231.41499999999999</v>
      </c>
      <c r="BO172" s="13">
        <f t="shared" si="6"/>
        <v>231.41499999999999</v>
      </c>
      <c r="BP172" s="13">
        <f t="shared" si="7"/>
        <v>77.138333333333335</v>
      </c>
      <c r="BQ172" s="13">
        <f t="shared" si="8"/>
        <v>227.14863306000004</v>
      </c>
      <c r="BR172" s="13">
        <f t="shared" si="9"/>
        <v>222.15</v>
      </c>
      <c r="BS172" s="13">
        <f t="shared" si="10"/>
        <v>796.95</v>
      </c>
      <c r="BT172" s="13">
        <f t="shared" si="11"/>
        <v>226.68</v>
      </c>
      <c r="BU172" s="13">
        <f t="shared" si="12"/>
        <v>238.15999999999997</v>
      </c>
      <c r="BV172" s="6">
        <f>SUMIFS('SEGURO DE VIDA'!E:E, 'SEGURO DE VIDA'!D:D, H172, 'SEGURO DE VIDA'!G:G, E172)</f>
        <v>13.71</v>
      </c>
      <c r="BW172" s="6">
        <f>SUMIFS(TREINAMENTOS!E:E, TREINAMENTOS!D:D, H172, TREINAMENTOS!G:G, E172)</f>
        <v>0</v>
      </c>
      <c r="BX172" s="6">
        <f>SUMIFS(EXAMES!E:E, EXAMES!D:D, H172, EXAMES!G:G, E172)</f>
        <v>0</v>
      </c>
      <c r="BY172" s="25">
        <f t="shared" si="13"/>
        <v>2264.7669663933334</v>
      </c>
      <c r="BZ172" s="1"/>
      <c r="CA172" s="38" t="s">
        <v>152</v>
      </c>
      <c r="CB172" s="13">
        <f t="shared" si="14"/>
        <v>238.15999999999997</v>
      </c>
      <c r="CC172" s="13">
        <f t="shared" si="15"/>
        <v>0</v>
      </c>
      <c r="CD172" s="13">
        <f>SUMIFS(ALIMENTAÇÃO!E:E, ALIMENTAÇÃO!D:D, H172, ALIMENTAÇÃO!G:G, E172)</f>
        <v>805</v>
      </c>
      <c r="CE172" s="6">
        <f>SUMIFS(TRANSPORTE!E:E, TRANSPORTE!D:D, H172, TRANSPORTE!G:G, E172)</f>
        <v>393.3</v>
      </c>
      <c r="CF172" s="6">
        <f>SUMIFS('PLANO DE SAÚDE'!E:E, 'PLANO DE SAÚDE'!D:D, H172, 'PLANO DE SAÚDE'!G:G, E172)</f>
        <v>331.78</v>
      </c>
      <c r="CG172" s="6">
        <f>SUMIFS('PLANO ODONTO'!E:E, 'PLANO ODONTO'!D:D, H172, 'PLANO ODONTO'!G:G, E172)</f>
        <v>14</v>
      </c>
      <c r="CH172" s="6">
        <f t="shared" si="16"/>
        <v>-93.62</v>
      </c>
      <c r="CI172" s="6">
        <f t="shared" si="17"/>
        <v>0</v>
      </c>
      <c r="CJ172" s="6">
        <f t="shared" si="18"/>
        <v>0</v>
      </c>
      <c r="CK172" s="6"/>
      <c r="CL172" s="6"/>
      <c r="CM172" s="6">
        <f t="shared" si="19"/>
        <v>-14</v>
      </c>
      <c r="CN172" s="6">
        <v>2777.4</v>
      </c>
      <c r="CO172" s="6">
        <v>-510.4</v>
      </c>
      <c r="CP172" s="6">
        <v>2267</v>
      </c>
      <c r="CQ172" s="6">
        <v>2776.98</v>
      </c>
      <c r="CR172" s="6">
        <v>8.1797000000000004</v>
      </c>
      <c r="CS172" s="6">
        <v>2776.98</v>
      </c>
      <c r="CT172" s="6">
        <v>222.15</v>
      </c>
      <c r="CU172" s="6">
        <v>2169.7800000000002</v>
      </c>
    </row>
    <row r="173" spans="1:99" ht="13.8" hidden="1">
      <c r="A173" s="1" t="str">
        <f ca="1">IFERROR(__xludf.DUMMYFUNCTION("""COMPUTED_VALUE"""),"MATHEUS LUCAS BARBOSA DA SILVA")</f>
        <v>MATHEUS LUCAS BARBOSA DA SILVA</v>
      </c>
      <c r="B173" s="34"/>
      <c r="C173" s="34" t="str">
        <f t="shared" ca="1" si="0"/>
        <v>OK</v>
      </c>
      <c r="D173" s="2">
        <f t="shared" si="1"/>
        <v>4361.5380888888885</v>
      </c>
      <c r="E173" s="34">
        <v>45839</v>
      </c>
      <c r="F173" s="1" t="s">
        <v>145</v>
      </c>
      <c r="G173" s="1">
        <v>3515</v>
      </c>
      <c r="H173" s="38" t="s">
        <v>154</v>
      </c>
      <c r="I173" s="6" t="s">
        <v>155</v>
      </c>
      <c r="J173" s="38">
        <v>45726</v>
      </c>
      <c r="K173" s="6">
        <v>2000</v>
      </c>
      <c r="L173" s="1"/>
      <c r="M173" s="6">
        <v>2000</v>
      </c>
      <c r="N173" s="6">
        <v>0</v>
      </c>
      <c r="O173" s="6"/>
      <c r="P173" s="6">
        <v>600</v>
      </c>
      <c r="Q173" s="6"/>
      <c r="R173" s="6"/>
      <c r="S173" s="6"/>
      <c r="T173" s="6"/>
      <c r="U173" s="6"/>
      <c r="V173" s="6"/>
      <c r="W173" s="6">
        <v>0</v>
      </c>
      <c r="X173" s="6"/>
      <c r="Y173" s="6"/>
      <c r="Z173" s="6"/>
      <c r="AA173" s="6"/>
      <c r="AB173" s="6">
        <v>0</v>
      </c>
      <c r="AC173" s="6"/>
      <c r="AD173" s="6">
        <v>0</v>
      </c>
      <c r="AE173" s="6">
        <v>0</v>
      </c>
      <c r="AF173" s="6">
        <v>0</v>
      </c>
      <c r="AG173" s="6"/>
      <c r="AH173" s="6"/>
      <c r="AI173" s="6"/>
      <c r="AJ173" s="6"/>
      <c r="AK173" s="6"/>
      <c r="AL173" s="6"/>
      <c r="AM173" s="6">
        <v>0.84</v>
      </c>
      <c r="AN173" s="8">
        <f t="shared" si="2"/>
        <v>2600.84</v>
      </c>
      <c r="AO173" s="6"/>
      <c r="AP173" s="6">
        <v>-8.0500000000000007</v>
      </c>
      <c r="AQ173" s="6">
        <v>0</v>
      </c>
      <c r="AR173" s="6"/>
      <c r="AS173" s="6"/>
      <c r="AT173" s="6">
        <v>-0.43</v>
      </c>
      <c r="AU173" s="6">
        <v>0</v>
      </c>
      <c r="AV173" s="6">
        <v>-14</v>
      </c>
      <c r="AW173" s="6">
        <v>-14</v>
      </c>
      <c r="AX173" s="6"/>
      <c r="AY173" s="6">
        <v>0</v>
      </c>
      <c r="AZ173" s="6"/>
      <c r="BA173" s="6">
        <v>0</v>
      </c>
      <c r="BB173" s="6">
        <v>-65.27</v>
      </c>
      <c r="BC173" s="6">
        <v>-93.62</v>
      </c>
      <c r="BD173" s="6">
        <v>-96.24</v>
      </c>
      <c r="BE173" s="6"/>
      <c r="BF173" s="6"/>
      <c r="BG173" s="6">
        <v>-211.23</v>
      </c>
      <c r="BH173" s="6">
        <v>0</v>
      </c>
      <c r="BI173" s="6"/>
      <c r="BJ173" s="6"/>
      <c r="BK173" s="6"/>
      <c r="BL173" s="11">
        <f t="shared" si="3"/>
        <v>-502.84000000000003</v>
      </c>
      <c r="BM173" s="12">
        <f t="shared" si="4"/>
        <v>2098</v>
      </c>
      <c r="BN173" s="13">
        <f t="shared" si="5"/>
        <v>166.66666666666666</v>
      </c>
      <c r="BO173" s="13">
        <f t="shared" si="6"/>
        <v>166.66666666666666</v>
      </c>
      <c r="BP173" s="13">
        <f t="shared" si="7"/>
        <v>55.55555555555555</v>
      </c>
      <c r="BQ173" s="13">
        <f t="shared" si="8"/>
        <v>211.22919999999999</v>
      </c>
      <c r="BR173" s="13">
        <f t="shared" si="9"/>
        <v>208</v>
      </c>
      <c r="BS173" s="13">
        <f t="shared" si="10"/>
        <v>796.95</v>
      </c>
      <c r="BT173" s="13">
        <f t="shared" si="11"/>
        <v>0</v>
      </c>
      <c r="BU173" s="13">
        <f t="shared" si="12"/>
        <v>141.91999999999996</v>
      </c>
      <c r="BV173" s="6">
        <f>SUMIFS('SEGURO DE VIDA'!E:E, 'SEGURO DE VIDA'!D:D, H173, 'SEGURO DE VIDA'!G:G, E173)</f>
        <v>13.71</v>
      </c>
      <c r="BW173" s="6">
        <f>SUMIFS(TREINAMENTOS!E:E, TREINAMENTOS!D:D, H173, TREINAMENTOS!G:G, E173)</f>
        <v>0</v>
      </c>
      <c r="BX173" s="6">
        <f>SUMIFS(EXAMES!E:E, EXAMES!D:D, H173, EXAMES!G:G, E173)</f>
        <v>0</v>
      </c>
      <c r="BY173" s="25">
        <f t="shared" si="13"/>
        <v>1760.6980888888888</v>
      </c>
      <c r="BZ173" s="1"/>
      <c r="CA173" s="38" t="s">
        <v>154</v>
      </c>
      <c r="CB173" s="13">
        <f t="shared" si="14"/>
        <v>141.91999999999996</v>
      </c>
      <c r="CC173" s="13">
        <f t="shared" si="15"/>
        <v>0</v>
      </c>
      <c r="CD173" s="13">
        <f>SUMIFS(ALIMENTAÇÃO!E:E, ALIMENTAÇÃO!D:D, H173, ALIMENTAÇÃO!G:G, E173)</f>
        <v>805</v>
      </c>
      <c r="CE173" s="6">
        <f>SUMIFS(TRANSPORTE!E:E, TRANSPORTE!D:D, H173, TRANSPORTE!G:G, E173)</f>
        <v>0</v>
      </c>
      <c r="CF173" s="6">
        <f>SUMIFS('PLANO DE SAÚDE'!E:E, 'PLANO DE SAÚDE'!D:D, H173, 'PLANO DE SAÚDE'!G:G, E173)</f>
        <v>397.04999999999995</v>
      </c>
      <c r="CG173" s="6">
        <f>SUMIFS('PLANO ODONTO'!E:E, 'PLANO ODONTO'!D:D, H173, 'PLANO ODONTO'!G:G, E173)</f>
        <v>28</v>
      </c>
      <c r="CH173" s="6">
        <f t="shared" si="16"/>
        <v>-255.13</v>
      </c>
      <c r="CI173" s="6">
        <f t="shared" si="17"/>
        <v>0</v>
      </c>
      <c r="CJ173" s="6">
        <f t="shared" si="18"/>
        <v>0</v>
      </c>
      <c r="CK173" s="6"/>
      <c r="CL173" s="6"/>
      <c r="CM173" s="6">
        <f t="shared" si="19"/>
        <v>-28</v>
      </c>
      <c r="CN173" s="6">
        <v>2600.84</v>
      </c>
      <c r="CO173" s="6">
        <v>-502.84</v>
      </c>
      <c r="CP173" s="6">
        <v>2098</v>
      </c>
      <c r="CQ173" s="6">
        <v>2600</v>
      </c>
      <c r="CR173" s="6">
        <v>8.1242000000000001</v>
      </c>
      <c r="CS173" s="6">
        <v>2600</v>
      </c>
      <c r="CT173" s="6">
        <v>208</v>
      </c>
      <c r="CU173" s="6">
        <v>1992.8</v>
      </c>
    </row>
    <row r="174" spans="1:99" ht="13.8" hidden="1">
      <c r="A174" s="1" t="str">
        <f ca="1">IFERROR(__xludf.DUMMYFUNCTION("""COMPUTED_VALUE"""),"MAURICIO LIMA DE ARAUJO")</f>
        <v>MAURICIO LIMA DE ARAUJO</v>
      </c>
      <c r="B174" s="34"/>
      <c r="C174" s="34" t="str">
        <f t="shared" ca="1" si="0"/>
        <v>OK</v>
      </c>
      <c r="D174" s="2">
        <f t="shared" si="1"/>
        <v>4427.7004738788892</v>
      </c>
      <c r="E174" s="34">
        <v>45839</v>
      </c>
      <c r="F174" s="1" t="s">
        <v>145</v>
      </c>
      <c r="G174" s="1">
        <v>187</v>
      </c>
      <c r="H174" s="38" t="s">
        <v>156</v>
      </c>
      <c r="I174" s="6" t="s">
        <v>157</v>
      </c>
      <c r="J174" s="38">
        <v>42248</v>
      </c>
      <c r="K174" s="6">
        <v>2495.63</v>
      </c>
      <c r="L174" s="1"/>
      <c r="M174" s="6">
        <v>2495.63</v>
      </c>
      <c r="N174" s="6">
        <v>0</v>
      </c>
      <c r="O174" s="6"/>
      <c r="P174" s="6">
        <v>0</v>
      </c>
      <c r="Q174" s="6"/>
      <c r="R174" s="6"/>
      <c r="S174" s="6"/>
      <c r="T174" s="6"/>
      <c r="U174" s="6"/>
      <c r="V174" s="6"/>
      <c r="W174" s="6">
        <v>0</v>
      </c>
      <c r="X174" s="6"/>
      <c r="Y174" s="6"/>
      <c r="Z174" s="6"/>
      <c r="AA174" s="6"/>
      <c r="AB174" s="6">
        <v>0</v>
      </c>
      <c r="AC174" s="6"/>
      <c r="AD174" s="6">
        <v>0</v>
      </c>
      <c r="AE174" s="6">
        <v>0</v>
      </c>
      <c r="AF174" s="6">
        <v>0</v>
      </c>
      <c r="AG174" s="6"/>
      <c r="AH174" s="6"/>
      <c r="AI174" s="6"/>
      <c r="AJ174" s="6"/>
      <c r="AK174" s="6"/>
      <c r="AL174" s="6"/>
      <c r="AM174" s="6">
        <v>0.6</v>
      </c>
      <c r="AN174" s="8">
        <f t="shared" si="2"/>
        <v>2496.23</v>
      </c>
      <c r="AO174" s="6"/>
      <c r="AP174" s="6">
        <v>-8.0500000000000007</v>
      </c>
      <c r="AQ174" s="6">
        <v>-149.74</v>
      </c>
      <c r="AR174" s="6"/>
      <c r="AS174" s="6"/>
      <c r="AT174" s="6">
        <v>-0.86</v>
      </c>
      <c r="AU174" s="6">
        <v>0</v>
      </c>
      <c r="AV174" s="6">
        <v>-14</v>
      </c>
      <c r="AW174" s="6">
        <v>0</v>
      </c>
      <c r="AX174" s="6"/>
      <c r="AY174" s="6">
        <v>0</v>
      </c>
      <c r="AZ174" s="6"/>
      <c r="BA174" s="6">
        <v>0</v>
      </c>
      <c r="BB174" s="6">
        <v>0</v>
      </c>
      <c r="BC174" s="6">
        <v>-2.73</v>
      </c>
      <c r="BD174" s="6">
        <v>-167.02</v>
      </c>
      <c r="BE174" s="6"/>
      <c r="BF174" s="6"/>
      <c r="BG174" s="6">
        <v>-201.83</v>
      </c>
      <c r="BH174" s="6">
        <v>0</v>
      </c>
      <c r="BI174" s="6"/>
      <c r="BJ174" s="6"/>
      <c r="BK174" s="6"/>
      <c r="BL174" s="11">
        <f t="shared" si="3"/>
        <v>-544.23</v>
      </c>
      <c r="BM174" s="12">
        <f t="shared" si="4"/>
        <v>1952</v>
      </c>
      <c r="BN174" s="13">
        <f t="shared" si="5"/>
        <v>207.96916666666667</v>
      </c>
      <c r="BO174" s="13">
        <f t="shared" si="6"/>
        <v>207.96916666666667</v>
      </c>
      <c r="BP174" s="13">
        <f t="shared" si="7"/>
        <v>69.323055555555555</v>
      </c>
      <c r="BQ174" s="13">
        <f t="shared" si="8"/>
        <v>201.82908499000004</v>
      </c>
      <c r="BR174" s="13">
        <f t="shared" si="9"/>
        <v>199.65</v>
      </c>
      <c r="BS174" s="13">
        <f t="shared" si="10"/>
        <v>796.95</v>
      </c>
      <c r="BT174" s="13">
        <f t="shared" si="11"/>
        <v>158.06</v>
      </c>
      <c r="BU174" s="13">
        <f t="shared" si="12"/>
        <v>76.009999999999991</v>
      </c>
      <c r="BV174" s="6">
        <f>SUMIFS('SEGURO DE VIDA'!E:E, 'SEGURO DE VIDA'!D:D, H174, 'SEGURO DE VIDA'!G:G, E174)</f>
        <v>13.71</v>
      </c>
      <c r="BW174" s="6">
        <f>SUMIFS(TREINAMENTOS!E:E, TREINAMENTOS!D:D, H174, TREINAMENTOS!G:G, E174)</f>
        <v>0</v>
      </c>
      <c r="BX174" s="6">
        <f>SUMIFS(EXAMES!E:E, EXAMES!D:D, H174, EXAMES!G:G, E174)</f>
        <v>0</v>
      </c>
      <c r="BY174" s="25">
        <f t="shared" si="13"/>
        <v>1931.4704738788889</v>
      </c>
      <c r="BZ174" s="1"/>
      <c r="CA174" s="38" t="s">
        <v>156</v>
      </c>
      <c r="CB174" s="13">
        <f t="shared" si="14"/>
        <v>76.009999999999991</v>
      </c>
      <c r="CC174" s="13">
        <f t="shared" si="15"/>
        <v>0</v>
      </c>
      <c r="CD174" s="13">
        <f>SUMIFS(ALIMENTAÇÃO!E:E, ALIMENTAÇÃO!D:D, H174, ALIMENTAÇÃO!G:G, E174)</f>
        <v>805</v>
      </c>
      <c r="CE174" s="6">
        <f>SUMIFS(TRANSPORTE!E:E, TRANSPORTE!D:D, H174, TRANSPORTE!G:G, E174)</f>
        <v>307.8</v>
      </c>
      <c r="CF174" s="6">
        <f>SUMIFS('PLANO DE SAÚDE'!E:E, 'PLANO DE SAÚDE'!D:D, H174, 'PLANO DE SAÚDE'!G:G, E174)</f>
        <v>245.76</v>
      </c>
      <c r="CG174" s="6">
        <f>SUMIFS('PLANO ODONTO'!E:E, 'PLANO ODONTO'!D:D, H174, 'PLANO ODONTO'!G:G, E174)</f>
        <v>14</v>
      </c>
      <c r="CH174" s="6">
        <f t="shared" si="16"/>
        <v>-169.75</v>
      </c>
      <c r="CI174" s="6">
        <f t="shared" si="17"/>
        <v>0</v>
      </c>
      <c r="CJ174" s="6">
        <f t="shared" si="18"/>
        <v>0</v>
      </c>
      <c r="CK174" s="6"/>
      <c r="CL174" s="6"/>
      <c r="CM174" s="6">
        <f t="shared" si="19"/>
        <v>-14</v>
      </c>
      <c r="CN174" s="6">
        <v>2496.23</v>
      </c>
      <c r="CO174" s="6">
        <v>-544.23</v>
      </c>
      <c r="CP174" s="6">
        <v>1952</v>
      </c>
      <c r="CQ174" s="6">
        <v>2495.63</v>
      </c>
      <c r="CR174" s="6">
        <v>8.0873000000000008</v>
      </c>
      <c r="CS174" s="6">
        <v>2495.63</v>
      </c>
      <c r="CT174" s="6">
        <v>199.65</v>
      </c>
      <c r="CU174" s="6">
        <v>1888.43</v>
      </c>
    </row>
    <row r="175" spans="1:99" ht="13.8" hidden="1">
      <c r="A175" s="1" t="str">
        <f ca="1">IFERROR(__xludf.DUMMYFUNCTION("""COMPUTED_VALUE"""),"MAYARA PIMENTEL DA SILVA")</f>
        <v>MAYARA PIMENTEL DA SILVA</v>
      </c>
      <c r="B175" s="34"/>
      <c r="C175" s="34" t="str">
        <f t="shared" ca="1" si="0"/>
        <v>OK</v>
      </c>
      <c r="D175" s="2">
        <f t="shared" si="1"/>
        <v>3492.8044905555553</v>
      </c>
      <c r="E175" s="34">
        <v>45839</v>
      </c>
      <c r="F175" s="1" t="s">
        <v>145</v>
      </c>
      <c r="G175" s="1">
        <v>299</v>
      </c>
      <c r="H175" s="38" t="s">
        <v>158</v>
      </c>
      <c r="I175" s="6" t="s">
        <v>159</v>
      </c>
      <c r="J175" s="38">
        <v>44333</v>
      </c>
      <c r="K175" s="6">
        <v>2566.52</v>
      </c>
      <c r="L175" s="1" t="s">
        <v>160</v>
      </c>
      <c r="M175" s="6">
        <v>2566.52</v>
      </c>
      <c r="N175" s="6">
        <v>0</v>
      </c>
      <c r="O175" s="6"/>
      <c r="P175" s="6">
        <v>0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>
        <v>0</v>
      </c>
      <c r="AC175" s="6"/>
      <c r="AD175" s="6">
        <v>0</v>
      </c>
      <c r="AE175" s="6">
        <v>0</v>
      </c>
      <c r="AF175" s="6">
        <v>0</v>
      </c>
      <c r="AG175" s="6"/>
      <c r="AH175" s="6"/>
      <c r="AI175" s="6"/>
      <c r="AJ175" s="6"/>
      <c r="AK175" s="6"/>
      <c r="AL175" s="6"/>
      <c r="AM175" s="6">
        <v>0</v>
      </c>
      <c r="AN175" s="8">
        <f t="shared" si="2"/>
        <v>2566.52</v>
      </c>
      <c r="AO175" s="6"/>
      <c r="AP175" s="6">
        <v>0</v>
      </c>
      <c r="AQ175" s="6">
        <v>0</v>
      </c>
      <c r="AR175" s="6"/>
      <c r="AS175" s="6"/>
      <c r="AT175" s="6">
        <v>-0.31</v>
      </c>
      <c r="AU175" s="6">
        <v>0</v>
      </c>
      <c r="AV175" s="6">
        <v>0</v>
      </c>
      <c r="AW175" s="6">
        <v>0</v>
      </c>
      <c r="AX175" s="6"/>
      <c r="AY175" s="6">
        <v>0</v>
      </c>
      <c r="AZ175" s="6"/>
      <c r="BA175" s="6">
        <v>0</v>
      </c>
      <c r="BB175" s="6">
        <v>0</v>
      </c>
      <c r="BC175" s="6">
        <v>0</v>
      </c>
      <c r="BD175" s="6">
        <v>0</v>
      </c>
      <c r="BE175" s="6"/>
      <c r="BF175" s="6"/>
      <c r="BG175" s="6">
        <v>-208.21</v>
      </c>
      <c r="BH175" s="6">
        <v>0</v>
      </c>
      <c r="BI175" s="6"/>
      <c r="BJ175" s="6"/>
      <c r="BK175" s="6"/>
      <c r="BL175" s="11">
        <f t="shared" si="3"/>
        <v>-208.52</v>
      </c>
      <c r="BM175" s="12">
        <f t="shared" si="4"/>
        <v>2358</v>
      </c>
      <c r="BN175" s="13">
        <f t="shared" si="5"/>
        <v>213.87666666666667</v>
      </c>
      <c r="BO175" s="13">
        <f t="shared" si="6"/>
        <v>213.87666666666667</v>
      </c>
      <c r="BP175" s="13">
        <f t="shared" si="7"/>
        <v>71.292222222222222</v>
      </c>
      <c r="BQ175" s="13">
        <f t="shared" si="8"/>
        <v>208.208935</v>
      </c>
      <c r="BR175" s="13">
        <f t="shared" si="9"/>
        <v>205.32</v>
      </c>
      <c r="BS175" s="13">
        <f t="shared" si="10"/>
        <v>0</v>
      </c>
      <c r="BT175" s="13">
        <f t="shared" si="11"/>
        <v>0</v>
      </c>
      <c r="BU175" s="13">
        <f t="shared" si="12"/>
        <v>0</v>
      </c>
      <c r="BV175" s="6">
        <f>SUMIFS('SEGURO DE VIDA'!E:E, 'SEGURO DE VIDA'!D:D, H175, 'SEGURO DE VIDA'!G:G, E175)</f>
        <v>13.71</v>
      </c>
      <c r="BW175" s="6">
        <f>SUMIFS(TREINAMENTOS!E:E, TREINAMENTOS!D:D, H175, TREINAMENTOS!G:G, E175)</f>
        <v>0</v>
      </c>
      <c r="BX175" s="6">
        <f>SUMIFS(EXAMES!E:E, EXAMES!D:D, H175, EXAMES!G:G, E175)</f>
        <v>0</v>
      </c>
      <c r="BY175" s="25">
        <f t="shared" si="13"/>
        <v>926.28449055555552</v>
      </c>
      <c r="BZ175" s="1"/>
      <c r="CA175" s="38" t="s">
        <v>158</v>
      </c>
      <c r="CB175" s="13">
        <f t="shared" si="14"/>
        <v>0</v>
      </c>
      <c r="CC175" s="13">
        <f t="shared" si="15"/>
        <v>0</v>
      </c>
      <c r="CD175" s="13">
        <f>SUMIFS(ALIMENTAÇÃO!E:E, ALIMENTAÇÃO!D:D, H175, ALIMENTAÇÃO!G:G, E175)</f>
        <v>0</v>
      </c>
      <c r="CE175" s="6">
        <f>SUMIFS(TRANSPORTE!E:E, TRANSPORTE!D:D, H175, TRANSPORTE!G:G, E175)</f>
        <v>0</v>
      </c>
      <c r="CF175" s="6">
        <f>SUMIFS('PLANO DE SAÚDE'!E:E, 'PLANO DE SAÚDE'!D:D, H175, 'PLANO DE SAÚDE'!G:G, E175)</f>
        <v>0</v>
      </c>
      <c r="CG175" s="6">
        <f>SUMIFS('PLANO ODONTO'!E:E, 'PLANO ODONTO'!D:D, H175, 'PLANO ODONTO'!G:G, E175)</f>
        <v>0</v>
      </c>
      <c r="CH175" s="6">
        <f t="shared" si="16"/>
        <v>0</v>
      </c>
      <c r="CI175" s="6">
        <f t="shared" si="17"/>
        <v>0</v>
      </c>
      <c r="CJ175" s="6">
        <f t="shared" si="18"/>
        <v>0</v>
      </c>
      <c r="CK175" s="6"/>
      <c r="CL175" s="6"/>
      <c r="CM175" s="6">
        <f t="shared" si="19"/>
        <v>0</v>
      </c>
      <c r="CN175" s="6">
        <v>2566.52</v>
      </c>
      <c r="CO175" s="6">
        <v>-208.52</v>
      </c>
      <c r="CP175" s="6">
        <v>2358</v>
      </c>
      <c r="CQ175" s="6">
        <v>2566.52</v>
      </c>
      <c r="CR175" s="6">
        <v>8.1125000000000007</v>
      </c>
      <c r="CS175" s="6">
        <v>2566.52</v>
      </c>
      <c r="CT175" s="6">
        <v>205.32</v>
      </c>
      <c r="CU175" s="6">
        <v>1959.32</v>
      </c>
    </row>
    <row r="176" spans="1:99" ht="13.8" hidden="1">
      <c r="A176" s="1" t="str">
        <f ca="1">IFERROR(__xludf.DUMMYFUNCTION("""COMPUTED_VALUE"""),"MAYCON GABRIEL SILVA DE SOUZA")</f>
        <v>MAYCON GABRIEL SILVA DE SOUZA</v>
      </c>
      <c r="B176" s="34"/>
      <c r="C176" s="34" t="str">
        <f t="shared" ca="1" si="0"/>
        <v>OK</v>
      </c>
      <c r="D176" s="2">
        <f t="shared" si="1"/>
        <v>5270.8197225344447</v>
      </c>
      <c r="E176" s="34">
        <v>45839</v>
      </c>
      <c r="F176" s="1" t="s">
        <v>145</v>
      </c>
      <c r="G176" s="1">
        <v>176</v>
      </c>
      <c r="H176" s="38" t="s">
        <v>161</v>
      </c>
      <c r="I176" s="6" t="s">
        <v>147</v>
      </c>
      <c r="J176" s="38">
        <v>42041</v>
      </c>
      <c r="K176" s="6">
        <v>3159.37</v>
      </c>
      <c r="L176" s="1"/>
      <c r="M176" s="6">
        <v>3159.37</v>
      </c>
      <c r="N176" s="6">
        <v>0</v>
      </c>
      <c r="O176" s="6"/>
      <c r="P176" s="6">
        <v>0</v>
      </c>
      <c r="Q176" s="6"/>
      <c r="R176" s="6"/>
      <c r="S176" s="6"/>
      <c r="T176" s="6"/>
      <c r="U176" s="6"/>
      <c r="V176" s="6"/>
      <c r="W176" s="6">
        <v>0</v>
      </c>
      <c r="X176" s="6"/>
      <c r="Y176" s="6"/>
      <c r="Z176" s="6"/>
      <c r="AA176" s="6"/>
      <c r="AB176" s="6">
        <v>0</v>
      </c>
      <c r="AC176" s="6"/>
      <c r="AD176" s="6">
        <v>0</v>
      </c>
      <c r="AE176" s="6">
        <v>0</v>
      </c>
      <c r="AF176" s="6">
        <v>0</v>
      </c>
      <c r="AG176" s="6"/>
      <c r="AH176" s="6"/>
      <c r="AI176" s="6"/>
      <c r="AJ176" s="6"/>
      <c r="AK176" s="6"/>
      <c r="AL176" s="6"/>
      <c r="AM176" s="6">
        <v>0.38</v>
      </c>
      <c r="AN176" s="8">
        <f t="shared" si="2"/>
        <v>3159.75</v>
      </c>
      <c r="AO176" s="6"/>
      <c r="AP176" s="6">
        <v>-8.0500000000000007</v>
      </c>
      <c r="AQ176" s="6">
        <v>0</v>
      </c>
      <c r="AR176" s="6"/>
      <c r="AS176" s="6"/>
      <c r="AT176" s="6">
        <v>-0.27</v>
      </c>
      <c r="AU176" s="6">
        <v>0</v>
      </c>
      <c r="AV176" s="6">
        <v>-14</v>
      </c>
      <c r="AW176" s="6">
        <v>0</v>
      </c>
      <c r="AX176" s="6"/>
      <c r="AY176" s="6">
        <v>0</v>
      </c>
      <c r="AZ176" s="6"/>
      <c r="BA176" s="6">
        <v>0</v>
      </c>
      <c r="BB176" s="6">
        <v>0</v>
      </c>
      <c r="BC176" s="6">
        <v>-1.91</v>
      </c>
      <c r="BD176" s="6">
        <v>0</v>
      </c>
      <c r="BE176" s="6"/>
      <c r="BF176" s="6"/>
      <c r="BG176" s="6">
        <v>-272.52</v>
      </c>
      <c r="BH176" s="6">
        <v>0</v>
      </c>
      <c r="BI176" s="6"/>
      <c r="BJ176" s="6"/>
      <c r="BK176" s="6"/>
      <c r="BL176" s="11">
        <f t="shared" si="3"/>
        <v>-296.75</v>
      </c>
      <c r="BM176" s="12">
        <f t="shared" si="4"/>
        <v>2863</v>
      </c>
      <c r="BN176" s="13">
        <f t="shared" si="5"/>
        <v>263.28083333333331</v>
      </c>
      <c r="BO176" s="13">
        <f t="shared" si="6"/>
        <v>263.28083333333331</v>
      </c>
      <c r="BP176" s="13">
        <f t="shared" si="7"/>
        <v>87.760277777777773</v>
      </c>
      <c r="BQ176" s="13">
        <f t="shared" si="8"/>
        <v>272.51777808999998</v>
      </c>
      <c r="BR176" s="13">
        <f t="shared" si="9"/>
        <v>252.74</v>
      </c>
      <c r="BS176" s="13">
        <f t="shared" si="10"/>
        <v>796.95</v>
      </c>
      <c r="BT176" s="13">
        <f t="shared" si="11"/>
        <v>0</v>
      </c>
      <c r="BU176" s="13">
        <f t="shared" si="12"/>
        <v>160.83000000000001</v>
      </c>
      <c r="BV176" s="6">
        <f>SUMIFS('SEGURO DE VIDA'!E:E, 'SEGURO DE VIDA'!D:D, H176, 'SEGURO DE VIDA'!G:G, E176)</f>
        <v>13.71</v>
      </c>
      <c r="BW176" s="6">
        <f>SUMIFS(TREINAMENTOS!E:E, TREINAMENTOS!D:D, H176, TREINAMENTOS!G:G, E176)</f>
        <v>0</v>
      </c>
      <c r="BX176" s="6">
        <f>SUMIFS(EXAMES!E:E, EXAMES!D:D, H176, EXAMES!G:G, E176)</f>
        <v>0</v>
      </c>
      <c r="BY176" s="25">
        <f t="shared" si="13"/>
        <v>2111.0697225344447</v>
      </c>
      <c r="BZ176" s="1"/>
      <c r="CA176" s="38" t="s">
        <v>161</v>
      </c>
      <c r="CB176" s="13">
        <f t="shared" si="14"/>
        <v>160.83000000000001</v>
      </c>
      <c r="CC176" s="13">
        <f t="shared" si="15"/>
        <v>0</v>
      </c>
      <c r="CD176" s="13">
        <f>SUMIFS(ALIMENTAÇÃO!E:E, ALIMENTAÇÃO!D:D, H176, ALIMENTAÇÃO!G:G, E176)</f>
        <v>805</v>
      </c>
      <c r="CE176" s="6">
        <f>SUMIFS(TRANSPORTE!E:E, TRANSPORTE!D:D, H176, TRANSPORTE!G:G, E176)</f>
        <v>0</v>
      </c>
      <c r="CF176" s="6">
        <f>SUMIFS('PLANO DE SAÚDE'!E:E, 'PLANO DE SAÚDE'!D:D, H176, 'PLANO DE SAÚDE'!G:G, E176)</f>
        <v>162.74</v>
      </c>
      <c r="CG176" s="6">
        <f>SUMIFS('PLANO ODONTO'!E:E, 'PLANO ODONTO'!D:D, H176, 'PLANO ODONTO'!G:G, E176)</f>
        <v>14</v>
      </c>
      <c r="CH176" s="6">
        <f t="shared" si="16"/>
        <v>-1.91</v>
      </c>
      <c r="CI176" s="6">
        <f t="shared" si="17"/>
        <v>0</v>
      </c>
      <c r="CJ176" s="6">
        <f t="shared" si="18"/>
        <v>0</v>
      </c>
      <c r="CK176" s="6"/>
      <c r="CL176" s="6"/>
      <c r="CM176" s="6">
        <f t="shared" si="19"/>
        <v>-14</v>
      </c>
      <c r="CN176" s="6">
        <v>3159.75</v>
      </c>
      <c r="CO176" s="6">
        <v>-296.75</v>
      </c>
      <c r="CP176" s="6">
        <v>2863</v>
      </c>
      <c r="CQ176" s="6">
        <v>3159.37</v>
      </c>
      <c r="CR176" s="6">
        <v>8.6257000000000001</v>
      </c>
      <c r="CS176" s="6">
        <v>3159.37</v>
      </c>
      <c r="CT176" s="6">
        <v>252.74</v>
      </c>
      <c r="CU176" s="6">
        <v>2552.17</v>
      </c>
    </row>
    <row r="177" spans="1:99" ht="13.8" hidden="1">
      <c r="A177" s="1" t="str">
        <f ca="1">IFERROR(__xludf.DUMMYFUNCTION("""COMPUTED_VALUE"""),"NADSON SANTOS DE JESUS")</f>
        <v>NADSON SANTOS DE JESUS</v>
      </c>
      <c r="B177" s="34"/>
      <c r="C177" s="34" t="str">
        <f t="shared" ca="1" si="0"/>
        <v>OK</v>
      </c>
      <c r="D177" s="2">
        <f t="shared" si="1"/>
        <v>4181.5750752666663</v>
      </c>
      <c r="E177" s="34">
        <v>45839</v>
      </c>
      <c r="F177" s="1" t="s">
        <v>145</v>
      </c>
      <c r="G177" s="1">
        <v>3468</v>
      </c>
      <c r="H177" s="38" t="s">
        <v>162</v>
      </c>
      <c r="I177" s="6" t="s">
        <v>163</v>
      </c>
      <c r="J177" s="38">
        <v>45566</v>
      </c>
      <c r="K177" s="6">
        <v>1518</v>
      </c>
      <c r="L177" s="1" t="s">
        <v>182</v>
      </c>
      <c r="M177" s="6">
        <v>1518</v>
      </c>
      <c r="N177" s="6"/>
      <c r="O177" s="6"/>
      <c r="P177" s="6">
        <v>455.4</v>
      </c>
      <c r="Q177" s="6"/>
      <c r="R177" s="6"/>
      <c r="S177" s="6"/>
      <c r="T177" s="6"/>
      <c r="U177" s="6"/>
      <c r="V177" s="6"/>
      <c r="W177" s="6">
        <v>0</v>
      </c>
      <c r="X177" s="6"/>
      <c r="Y177" s="6"/>
      <c r="Z177" s="6"/>
      <c r="AA177" s="6"/>
      <c r="AB177" s="6">
        <v>0</v>
      </c>
      <c r="AC177" s="6"/>
      <c r="AD177" s="6">
        <v>0</v>
      </c>
      <c r="AE177" s="6">
        <v>0</v>
      </c>
      <c r="AF177" s="6">
        <v>14</v>
      </c>
      <c r="AG177" s="6"/>
      <c r="AH177" s="6"/>
      <c r="AI177" s="6"/>
      <c r="AJ177" s="6"/>
      <c r="AK177" s="6"/>
      <c r="AL177" s="6"/>
      <c r="AM177" s="6">
        <v>0.4</v>
      </c>
      <c r="AN177" s="8">
        <f t="shared" si="2"/>
        <v>1987.8000000000002</v>
      </c>
      <c r="AO177" s="6"/>
      <c r="AP177" s="6">
        <v>-7.7</v>
      </c>
      <c r="AQ177" s="6">
        <v>0</v>
      </c>
      <c r="AR177" s="6"/>
      <c r="AS177" s="6"/>
      <c r="AT177" s="6">
        <v>-0.5</v>
      </c>
      <c r="AU177" s="6">
        <v>0</v>
      </c>
      <c r="AV177" s="6">
        <v>-14</v>
      </c>
      <c r="AW177" s="6">
        <v>0</v>
      </c>
      <c r="AX177" s="6"/>
      <c r="AY177" s="6">
        <v>0</v>
      </c>
      <c r="AZ177" s="6"/>
      <c r="BA177" s="6">
        <v>0</v>
      </c>
      <c r="BB177" s="6">
        <v>0</v>
      </c>
      <c r="BC177" s="6">
        <v>-1.51</v>
      </c>
      <c r="BD177" s="6">
        <v>0</v>
      </c>
      <c r="BE177" s="6"/>
      <c r="BF177" s="6"/>
      <c r="BG177" s="6">
        <v>-156.09</v>
      </c>
      <c r="BH177" s="6">
        <v>0</v>
      </c>
      <c r="BI177" s="6"/>
      <c r="BJ177" s="6"/>
      <c r="BK177" s="6"/>
      <c r="BL177" s="11">
        <f t="shared" si="3"/>
        <v>-179.8</v>
      </c>
      <c r="BM177" s="12">
        <f t="shared" si="4"/>
        <v>1808.0000000000002</v>
      </c>
      <c r="BN177" s="13">
        <f t="shared" si="5"/>
        <v>126.5</v>
      </c>
      <c r="BO177" s="13">
        <f t="shared" si="6"/>
        <v>126.5</v>
      </c>
      <c r="BP177" s="13">
        <f t="shared" si="7"/>
        <v>42.166666666666664</v>
      </c>
      <c r="BQ177" s="13">
        <f t="shared" si="8"/>
        <v>156.08840860000001</v>
      </c>
      <c r="BR177" s="13">
        <f t="shared" si="9"/>
        <v>158.99</v>
      </c>
      <c r="BS177" s="13">
        <f t="shared" si="10"/>
        <v>762.3</v>
      </c>
      <c r="BT177" s="13">
        <f t="shared" si="11"/>
        <v>393.3</v>
      </c>
      <c r="BU177" s="13">
        <f t="shared" si="12"/>
        <v>134.22</v>
      </c>
      <c r="BV177" s="6">
        <f>SUMIFS('SEGURO DE VIDA'!E:E, 'SEGURO DE VIDA'!D:D, H177, 'SEGURO DE VIDA'!G:G, E177)</f>
        <v>13.71</v>
      </c>
      <c r="BW177" s="6">
        <f>SUMIFS(TREINAMENTOS!E:E, TREINAMENTOS!D:D, H177, TREINAMENTOS!G:G, E177)</f>
        <v>280</v>
      </c>
      <c r="BX177" s="6">
        <f>SUMIFS(EXAMES!E:E, EXAMES!D:D, H177, EXAMES!G:G, E177)</f>
        <v>0</v>
      </c>
      <c r="BY177" s="25">
        <f t="shared" si="13"/>
        <v>2193.7750752666666</v>
      </c>
      <c r="BZ177" s="1"/>
      <c r="CA177" s="38" t="s">
        <v>162</v>
      </c>
      <c r="CB177" s="13">
        <f t="shared" si="14"/>
        <v>134.22</v>
      </c>
      <c r="CC177" s="13">
        <f t="shared" si="15"/>
        <v>0</v>
      </c>
      <c r="CD177" s="13">
        <f>SUMIFS(ALIMENTAÇÃO!E:E, ALIMENTAÇÃO!D:D, H177, ALIMENTAÇÃO!G:G, E177)</f>
        <v>770</v>
      </c>
      <c r="CE177" s="6">
        <f>SUMIFS(TRANSPORTE!E:E, TRANSPORTE!D:D, H177, TRANSPORTE!G:G, E177)</f>
        <v>393.3</v>
      </c>
      <c r="CF177" s="6">
        <f>SUMIFS('PLANO DE SAÚDE'!E:E, 'PLANO DE SAÚDE'!D:D, H177, 'PLANO DE SAÚDE'!G:G, E177)</f>
        <v>135.72999999999999</v>
      </c>
      <c r="CG177" s="6">
        <f>SUMIFS('PLANO ODONTO'!E:E, 'PLANO ODONTO'!D:D, H177, 'PLANO ODONTO'!G:G, E177)</f>
        <v>14</v>
      </c>
      <c r="CH177" s="6">
        <f t="shared" si="16"/>
        <v>-1.51</v>
      </c>
      <c r="CI177" s="6">
        <f t="shared" si="17"/>
        <v>0</v>
      </c>
      <c r="CJ177" s="6">
        <f t="shared" si="18"/>
        <v>0</v>
      </c>
      <c r="CK177" s="6"/>
      <c r="CL177" s="6"/>
      <c r="CM177" s="6">
        <f t="shared" si="19"/>
        <v>-14</v>
      </c>
      <c r="CN177" s="6">
        <v>1987.8</v>
      </c>
      <c r="CO177" s="6">
        <v>-179.8</v>
      </c>
      <c r="CP177" s="6">
        <v>1808</v>
      </c>
      <c r="CQ177" s="6">
        <v>1987.4</v>
      </c>
      <c r="CR177" s="6">
        <v>7.8539000000000003</v>
      </c>
      <c r="CS177" s="6">
        <v>1987.4</v>
      </c>
      <c r="CT177" s="6">
        <v>158.99</v>
      </c>
      <c r="CU177" s="6">
        <v>1380.2</v>
      </c>
    </row>
    <row r="178" spans="1:99" ht="13.8" hidden="1">
      <c r="A178" s="1" t="str">
        <f ca="1">IFERROR(__xludf.DUMMYFUNCTION("""COMPUTED_VALUE"""),"NATÃ MARTINS FRANÇA")</f>
        <v>NATÃ MARTINS FRANÇA</v>
      </c>
      <c r="B178" s="34"/>
      <c r="C178" s="34" t="str">
        <f t="shared" ca="1" si="0"/>
        <v>OK</v>
      </c>
      <c r="D178" s="2">
        <f t="shared" si="1"/>
        <v>3925.8792199111112</v>
      </c>
      <c r="E178" s="34">
        <v>45839</v>
      </c>
      <c r="F178" s="1" t="s">
        <v>145</v>
      </c>
      <c r="G178" s="1">
        <v>3527</v>
      </c>
      <c r="H178" s="1" t="s">
        <v>169</v>
      </c>
      <c r="I178" s="6" t="s">
        <v>433</v>
      </c>
      <c r="J178" s="38">
        <v>45771</v>
      </c>
      <c r="K178" s="6">
        <v>2239.36</v>
      </c>
      <c r="L178" s="1" t="s">
        <v>184</v>
      </c>
      <c r="M178" s="6">
        <v>2239.36</v>
      </c>
      <c r="N178" s="6">
        <v>0</v>
      </c>
      <c r="O178" s="6"/>
      <c r="P178" s="6">
        <v>0</v>
      </c>
      <c r="Q178" s="6"/>
      <c r="R178" s="6"/>
      <c r="S178" s="6"/>
      <c r="T178" s="6"/>
      <c r="U178" s="6"/>
      <c r="V178" s="6"/>
      <c r="W178" s="6">
        <v>0</v>
      </c>
      <c r="X178" s="6"/>
      <c r="Y178" s="6"/>
      <c r="Z178" s="6"/>
      <c r="AA178" s="6"/>
      <c r="AB178" s="6">
        <v>0</v>
      </c>
      <c r="AC178" s="6"/>
      <c r="AD178" s="6">
        <v>0</v>
      </c>
      <c r="AE178" s="6">
        <v>0</v>
      </c>
      <c r="AF178" s="6">
        <v>0</v>
      </c>
      <c r="AG178" s="6"/>
      <c r="AH178" s="6"/>
      <c r="AI178" s="6"/>
      <c r="AJ178" s="6"/>
      <c r="AK178" s="6"/>
      <c r="AL178" s="6"/>
      <c r="AM178" s="6">
        <v>0.68</v>
      </c>
      <c r="AN178" s="8">
        <f t="shared" si="2"/>
        <v>2240.04</v>
      </c>
      <c r="AO178" s="6"/>
      <c r="AP178" s="6">
        <v>-8.0500000000000007</v>
      </c>
      <c r="AQ178" s="6">
        <v>-134.36000000000001</v>
      </c>
      <c r="AR178" s="6"/>
      <c r="AS178" s="6"/>
      <c r="AT178" s="6">
        <v>-0.86</v>
      </c>
      <c r="AU178" s="6">
        <v>0</v>
      </c>
      <c r="AV178" s="6">
        <v>0</v>
      </c>
      <c r="AW178" s="6">
        <v>0</v>
      </c>
      <c r="AX178" s="6"/>
      <c r="AY178" s="6">
        <v>0</v>
      </c>
      <c r="AZ178" s="6"/>
      <c r="BA178" s="6">
        <v>0</v>
      </c>
      <c r="BB178" s="6">
        <v>0</v>
      </c>
      <c r="BC178" s="6">
        <v>0</v>
      </c>
      <c r="BD178" s="6">
        <v>0</v>
      </c>
      <c r="BE178" s="6"/>
      <c r="BF178" s="6"/>
      <c r="BG178" s="6">
        <v>-178.77</v>
      </c>
      <c r="BH178" s="6">
        <v>0</v>
      </c>
      <c r="BI178" s="6"/>
      <c r="BJ178" s="6"/>
      <c r="BK178" s="6"/>
      <c r="BL178" s="11">
        <f t="shared" si="3"/>
        <v>-322.04000000000008</v>
      </c>
      <c r="BM178" s="12">
        <f t="shared" si="4"/>
        <v>1918</v>
      </c>
      <c r="BN178" s="13">
        <f t="shared" si="5"/>
        <v>186.61333333333334</v>
      </c>
      <c r="BO178" s="13">
        <f t="shared" si="6"/>
        <v>186.61333333333334</v>
      </c>
      <c r="BP178" s="13">
        <f t="shared" si="7"/>
        <v>62.204444444444448</v>
      </c>
      <c r="BQ178" s="13">
        <f t="shared" si="8"/>
        <v>178.76810879999999</v>
      </c>
      <c r="BR178" s="13">
        <f t="shared" si="9"/>
        <v>179.14</v>
      </c>
      <c r="BS178" s="13">
        <f t="shared" si="10"/>
        <v>796.95</v>
      </c>
      <c r="BT178" s="13">
        <f t="shared" si="11"/>
        <v>81.839999999999975</v>
      </c>
      <c r="BU178" s="13">
        <f t="shared" si="12"/>
        <v>0</v>
      </c>
      <c r="BV178" s="6">
        <f>SUMIFS('SEGURO DE VIDA'!E:E, 'SEGURO DE VIDA'!D:D, H178, 'SEGURO DE VIDA'!G:G, E178)</f>
        <v>13.71</v>
      </c>
      <c r="BW178" s="6">
        <f>SUMIFS(TREINAMENTOS!E:E, TREINAMENTOS!D:D, H178, TREINAMENTOS!G:G, E178)</f>
        <v>0</v>
      </c>
      <c r="BX178" s="6">
        <f>SUMIFS(EXAMES!E:E, EXAMES!D:D, H178, EXAMES!G:G, E178)</f>
        <v>0</v>
      </c>
      <c r="BY178" s="25">
        <f t="shared" si="13"/>
        <v>1685.8392199111111</v>
      </c>
      <c r="BZ178" s="1"/>
      <c r="CA178" s="38" t="s">
        <v>171</v>
      </c>
      <c r="CB178" s="13">
        <f t="shared" si="14"/>
        <v>0</v>
      </c>
      <c r="CC178" s="13">
        <f t="shared" si="15"/>
        <v>0</v>
      </c>
      <c r="CD178" s="13">
        <f>SUMIFS(ALIMENTAÇÃO!E:E, ALIMENTAÇÃO!D:D, H178, ALIMENTAÇÃO!G:G, E178)</f>
        <v>805</v>
      </c>
      <c r="CE178" s="6">
        <f>SUMIFS(TRANSPORTE!E:E, TRANSPORTE!D:D, H178, TRANSPORTE!G:G, E178)</f>
        <v>216.2</v>
      </c>
      <c r="CF178" s="6">
        <f>SUMIFS('PLANO DE SAÚDE'!E:E, 'PLANO DE SAÚDE'!D:D, H178, 'PLANO DE SAÚDE'!G:G, E178)</f>
        <v>0</v>
      </c>
      <c r="CG178" s="6">
        <f>SUMIFS('PLANO ODONTO'!E:E, 'PLANO ODONTO'!D:D, H178, 'PLANO ODONTO'!G:G, E178)</f>
        <v>0</v>
      </c>
      <c r="CH178" s="6">
        <f t="shared" si="16"/>
        <v>0</v>
      </c>
      <c r="CI178" s="6">
        <f t="shared" si="17"/>
        <v>0</v>
      </c>
      <c r="CJ178" s="6">
        <f t="shared" si="18"/>
        <v>0</v>
      </c>
      <c r="CK178" s="6"/>
      <c r="CL178" s="6"/>
      <c r="CM178" s="6">
        <f t="shared" si="19"/>
        <v>0</v>
      </c>
      <c r="CN178" s="6">
        <v>2240.04</v>
      </c>
      <c r="CO178" s="6">
        <v>-322.04000000000002</v>
      </c>
      <c r="CP178" s="6">
        <v>1918</v>
      </c>
      <c r="CQ178" s="6">
        <v>2239.36</v>
      </c>
      <c r="CR178" s="6">
        <v>7.9829999999999997</v>
      </c>
      <c r="CS178" s="6">
        <v>2239.36</v>
      </c>
      <c r="CT178" s="6">
        <v>179.14</v>
      </c>
      <c r="CU178" s="6">
        <v>1632.16</v>
      </c>
    </row>
    <row r="179" spans="1:99" ht="13.8" hidden="1">
      <c r="A179" s="1" t="str">
        <f ca="1">IFERROR(__xludf.DUMMYFUNCTION("""COMPUTED_VALUE"""),"NATAN ALEX LINS ALVES")</f>
        <v>NATAN ALEX LINS ALVES</v>
      </c>
      <c r="B179" s="34"/>
      <c r="C179" s="34" t="str">
        <f t="shared" ca="1" si="0"/>
        <v>OK</v>
      </c>
      <c r="D179" s="2">
        <f t="shared" si="1"/>
        <v>4357.0604738788888</v>
      </c>
      <c r="E179" s="34">
        <v>45839</v>
      </c>
      <c r="F179" s="1" t="s">
        <v>145</v>
      </c>
      <c r="G179" s="1">
        <v>212</v>
      </c>
      <c r="H179" s="1" t="s">
        <v>172</v>
      </c>
      <c r="I179" s="6" t="s">
        <v>157</v>
      </c>
      <c r="J179" s="38">
        <v>42569</v>
      </c>
      <c r="K179" s="6">
        <v>2495.63</v>
      </c>
      <c r="L179" s="1"/>
      <c r="M179" s="6">
        <v>2495.63</v>
      </c>
      <c r="N179" s="6">
        <v>0</v>
      </c>
      <c r="O179" s="6"/>
      <c r="P179" s="6">
        <v>0</v>
      </c>
      <c r="Q179" s="6"/>
      <c r="R179" s="6"/>
      <c r="S179" s="6"/>
      <c r="T179" s="6"/>
      <c r="U179" s="6"/>
      <c r="V179" s="6"/>
      <c r="W179" s="6">
        <v>0</v>
      </c>
      <c r="X179" s="6"/>
      <c r="Y179" s="6"/>
      <c r="Z179" s="6"/>
      <c r="AA179" s="6"/>
      <c r="AB179" s="6">
        <v>0</v>
      </c>
      <c r="AC179" s="6"/>
      <c r="AD179" s="6">
        <v>0</v>
      </c>
      <c r="AE179" s="6">
        <v>0</v>
      </c>
      <c r="AF179" s="6">
        <v>0</v>
      </c>
      <c r="AG179" s="6"/>
      <c r="AH179" s="6"/>
      <c r="AI179" s="6"/>
      <c r="AJ179" s="6"/>
      <c r="AK179" s="6"/>
      <c r="AL179" s="6"/>
      <c r="AM179" s="6">
        <v>0.69</v>
      </c>
      <c r="AN179" s="8">
        <f t="shared" si="2"/>
        <v>2496.3200000000002</v>
      </c>
      <c r="AO179" s="6"/>
      <c r="AP179" s="6">
        <v>-8.0500000000000007</v>
      </c>
      <c r="AQ179" s="6">
        <v>-51.3</v>
      </c>
      <c r="AR179" s="6"/>
      <c r="AS179" s="6"/>
      <c r="AT179" s="6">
        <v>-0.3</v>
      </c>
      <c r="AU179" s="6">
        <v>0</v>
      </c>
      <c r="AV179" s="6">
        <v>0</v>
      </c>
      <c r="AW179" s="6">
        <v>0</v>
      </c>
      <c r="AX179" s="6"/>
      <c r="AY179" s="6">
        <v>0</v>
      </c>
      <c r="AZ179" s="6"/>
      <c r="BA179" s="6">
        <v>0</v>
      </c>
      <c r="BB179" s="6">
        <v>0</v>
      </c>
      <c r="BC179" s="6">
        <v>-1.84</v>
      </c>
      <c r="BD179" s="6">
        <v>0</v>
      </c>
      <c r="BE179" s="6"/>
      <c r="BF179" s="6"/>
      <c r="BG179" s="6">
        <v>-201.83</v>
      </c>
      <c r="BH179" s="6">
        <v>0</v>
      </c>
      <c r="BI179" s="6"/>
      <c r="BJ179" s="6"/>
      <c r="BK179" s="6"/>
      <c r="BL179" s="11">
        <f t="shared" si="3"/>
        <v>-263.32</v>
      </c>
      <c r="BM179" s="12">
        <f t="shared" si="4"/>
        <v>2233</v>
      </c>
      <c r="BN179" s="13">
        <f t="shared" si="5"/>
        <v>207.96916666666667</v>
      </c>
      <c r="BO179" s="13">
        <f t="shared" si="6"/>
        <v>207.96916666666667</v>
      </c>
      <c r="BP179" s="13">
        <f t="shared" si="7"/>
        <v>69.323055555555555</v>
      </c>
      <c r="BQ179" s="13">
        <f t="shared" si="8"/>
        <v>201.82908499000004</v>
      </c>
      <c r="BR179" s="13">
        <f t="shared" si="9"/>
        <v>199.65</v>
      </c>
      <c r="BS179" s="13">
        <f t="shared" si="10"/>
        <v>796.95</v>
      </c>
      <c r="BT179" s="13">
        <f t="shared" si="11"/>
        <v>0</v>
      </c>
      <c r="BU179" s="13">
        <f t="shared" si="12"/>
        <v>163.34</v>
      </c>
      <c r="BV179" s="6">
        <f>SUMIFS('SEGURO DE VIDA'!E:E, 'SEGURO DE VIDA'!D:D, H179, 'SEGURO DE VIDA'!G:G, E179)</f>
        <v>13.71</v>
      </c>
      <c r="BW179" s="6">
        <f>SUMIFS(TREINAMENTOS!E:E, TREINAMENTOS!D:D, H179, TREINAMENTOS!G:G, E179)</f>
        <v>0</v>
      </c>
      <c r="BX179" s="6">
        <f>SUMIFS(EXAMES!E:E, EXAMES!D:D, H179, EXAMES!G:G, E179)</f>
        <v>0</v>
      </c>
      <c r="BY179" s="25">
        <f t="shared" si="13"/>
        <v>1860.7404738788889</v>
      </c>
      <c r="BZ179" s="1"/>
      <c r="CA179" s="38" t="s">
        <v>173</v>
      </c>
      <c r="CB179" s="13">
        <f t="shared" si="14"/>
        <v>163.34</v>
      </c>
      <c r="CC179" s="13">
        <f t="shared" si="15"/>
        <v>0</v>
      </c>
      <c r="CD179" s="13">
        <f>SUMIFS(ALIMENTAÇÃO!E:E, ALIMENTAÇÃO!D:D, H179, ALIMENTAÇÃO!G:G, E179)</f>
        <v>805</v>
      </c>
      <c r="CE179" s="6">
        <f>SUMIFS(TRANSPORTE!E:E, TRANSPORTE!D:D, H179, TRANSPORTE!G:G, E179)</f>
        <v>51.3</v>
      </c>
      <c r="CF179" s="6">
        <f>SUMIFS('PLANO DE SAÚDE'!E:E, 'PLANO DE SAÚDE'!D:D, H179, 'PLANO DE SAÚDE'!G:G, E179)</f>
        <v>165.18</v>
      </c>
      <c r="CG179" s="6">
        <f>SUMIFS('PLANO ODONTO'!E:E, 'PLANO ODONTO'!D:D, H179, 'PLANO ODONTO'!G:G, E179)</f>
        <v>0</v>
      </c>
      <c r="CH179" s="6">
        <f t="shared" si="16"/>
        <v>-1.84</v>
      </c>
      <c r="CI179" s="6">
        <f t="shared" si="17"/>
        <v>0</v>
      </c>
      <c r="CJ179" s="6">
        <f t="shared" si="18"/>
        <v>0</v>
      </c>
      <c r="CK179" s="6"/>
      <c r="CL179" s="6"/>
      <c r="CM179" s="6">
        <f t="shared" si="19"/>
        <v>0</v>
      </c>
      <c r="CN179" s="6">
        <v>2496.3200000000002</v>
      </c>
      <c r="CO179" s="6">
        <v>-263.32</v>
      </c>
      <c r="CP179" s="6">
        <v>2233</v>
      </c>
      <c r="CQ179" s="6">
        <v>2495.63</v>
      </c>
      <c r="CR179" s="6">
        <v>8.0873000000000008</v>
      </c>
      <c r="CS179" s="6">
        <v>2495.63</v>
      </c>
      <c r="CT179" s="6">
        <v>199.65</v>
      </c>
      <c r="CU179" s="6">
        <v>1888.43</v>
      </c>
    </row>
    <row r="180" spans="1:99" ht="13.8" hidden="1">
      <c r="A180" s="1" t="str">
        <f ca="1">IFERROR(__xludf.DUMMYFUNCTION("""COMPUTED_VALUE"""),"PABLO HENRIQUE DA SILVA MOURA")</f>
        <v>PABLO HENRIQUE DA SILVA MOURA</v>
      </c>
      <c r="B180" s="34"/>
      <c r="C180" s="34" t="str">
        <f t="shared" ca="1" si="0"/>
        <v>OK</v>
      </c>
      <c r="D180" s="2">
        <f t="shared" si="1"/>
        <v>7039.3696623955557</v>
      </c>
      <c r="E180" s="34">
        <v>45839</v>
      </c>
      <c r="F180" s="1" t="s">
        <v>145</v>
      </c>
      <c r="G180" s="1">
        <v>331</v>
      </c>
      <c r="H180" s="38" t="s">
        <v>174</v>
      </c>
      <c r="I180" s="6" t="s">
        <v>155</v>
      </c>
      <c r="J180" s="38">
        <v>44531</v>
      </c>
      <c r="K180" s="6">
        <v>2489.5700000000002</v>
      </c>
      <c r="L180" s="1"/>
      <c r="M180" s="6">
        <v>2489.5700000000002</v>
      </c>
      <c r="N180" s="6">
        <v>0</v>
      </c>
      <c r="O180" s="6"/>
      <c r="P180" s="6">
        <v>746.87</v>
      </c>
      <c r="Q180" s="6"/>
      <c r="R180" s="6"/>
      <c r="S180" s="6"/>
      <c r="T180" s="6"/>
      <c r="U180" s="6"/>
      <c r="V180" s="6"/>
      <c r="W180" s="6">
        <v>0</v>
      </c>
      <c r="X180" s="6"/>
      <c r="Y180" s="6"/>
      <c r="Z180" s="6"/>
      <c r="AA180" s="6"/>
      <c r="AB180" s="6">
        <v>623.9</v>
      </c>
      <c r="AC180" s="6"/>
      <c r="AD180" s="6">
        <v>702.71</v>
      </c>
      <c r="AE180" s="6">
        <v>0</v>
      </c>
      <c r="AF180" s="6">
        <v>104.11</v>
      </c>
      <c r="AG180" s="6"/>
      <c r="AH180" s="6"/>
      <c r="AI180" s="6"/>
      <c r="AJ180" s="6"/>
      <c r="AK180" s="6"/>
      <c r="AL180" s="6"/>
      <c r="AM180" s="6">
        <v>0.88</v>
      </c>
      <c r="AN180" s="8">
        <f t="shared" si="2"/>
        <v>4668.04</v>
      </c>
      <c r="AO180" s="6"/>
      <c r="AP180" s="6">
        <v>-6.9</v>
      </c>
      <c r="AQ180" s="6">
        <v>-15.1</v>
      </c>
      <c r="AR180" s="6"/>
      <c r="AS180" s="6"/>
      <c r="AT180" s="6">
        <v>-0.18</v>
      </c>
      <c r="AU180" s="6">
        <v>-49</v>
      </c>
      <c r="AV180" s="6">
        <v>-14</v>
      </c>
      <c r="AW180" s="6">
        <v>0</v>
      </c>
      <c r="AX180" s="6"/>
      <c r="AY180" s="6">
        <v>0</v>
      </c>
      <c r="AZ180" s="6"/>
      <c r="BA180" s="6">
        <v>0</v>
      </c>
      <c r="BB180" s="6">
        <v>0</v>
      </c>
      <c r="BC180" s="6">
        <v>0</v>
      </c>
      <c r="BD180" s="6">
        <v>0</v>
      </c>
      <c r="BE180" s="6"/>
      <c r="BF180" s="6"/>
      <c r="BG180" s="6">
        <v>-378.59</v>
      </c>
      <c r="BH180" s="6">
        <v>-121.25</v>
      </c>
      <c r="BI180" s="6">
        <v>-1181.02</v>
      </c>
      <c r="BJ180" s="6"/>
      <c r="BK180" s="6"/>
      <c r="BL180" s="11">
        <f t="shared" si="3"/>
        <v>-1766.04</v>
      </c>
      <c r="BM180" s="12">
        <f t="shared" si="4"/>
        <v>2902</v>
      </c>
      <c r="BN180" s="13">
        <f t="shared" si="5"/>
        <v>207.46416666666667</v>
      </c>
      <c r="BO180" s="13">
        <f t="shared" si="6"/>
        <v>207.46416666666667</v>
      </c>
      <c r="BP180" s="13">
        <f t="shared" si="7"/>
        <v>69.154722222222219</v>
      </c>
      <c r="BQ180" s="13">
        <f t="shared" si="8"/>
        <v>378.58660684000006</v>
      </c>
      <c r="BR180" s="13">
        <f t="shared" si="9"/>
        <v>323.45999999999998</v>
      </c>
      <c r="BS180" s="13">
        <f t="shared" si="10"/>
        <v>683.1</v>
      </c>
      <c r="BT180" s="13">
        <f t="shared" si="11"/>
        <v>0</v>
      </c>
      <c r="BU180" s="13">
        <f t="shared" si="12"/>
        <v>488.39</v>
      </c>
      <c r="BV180" s="6">
        <f>SUMIFS('SEGURO DE VIDA'!E:E, 'SEGURO DE VIDA'!D:D, H180, 'SEGURO DE VIDA'!G:G, E180)</f>
        <v>13.71</v>
      </c>
      <c r="BW180" s="6">
        <f>SUMIFS(TREINAMENTOS!E:E, TREINAMENTOS!D:D, H180, TREINAMENTOS!G:G, E180)</f>
        <v>0</v>
      </c>
      <c r="BX180" s="6">
        <f>SUMIFS(EXAMES!E:E, EXAMES!D:D, H180, EXAMES!G:G, E180)</f>
        <v>0</v>
      </c>
      <c r="BY180" s="25">
        <f t="shared" si="13"/>
        <v>2371.3296623955557</v>
      </c>
      <c r="BZ180" s="1"/>
      <c r="CA180" s="38" t="s">
        <v>174</v>
      </c>
      <c r="CB180" s="13">
        <f t="shared" si="14"/>
        <v>488.39</v>
      </c>
      <c r="CC180" s="13">
        <f t="shared" si="15"/>
        <v>0</v>
      </c>
      <c r="CD180" s="13">
        <f>SUMIFS(ALIMENTAÇÃO!E:E, ALIMENTAÇÃO!D:D, H180, ALIMENTAÇÃO!G:G, E180)</f>
        <v>690</v>
      </c>
      <c r="CE180" s="6">
        <f>SUMIFS(TRANSPORTE!E:E, TRANSPORTE!D:D, H180, TRANSPORTE!G:G, E180)</f>
        <v>15.1</v>
      </c>
      <c r="CF180" s="6">
        <f>SUMIFS('PLANO DE SAÚDE'!E:E, 'PLANO DE SAÚDE'!D:D, H180, 'PLANO DE SAÚDE'!G:G, E180)</f>
        <v>488.39</v>
      </c>
      <c r="CG180" s="6">
        <f>SUMIFS('PLANO ODONTO'!E:E, 'PLANO ODONTO'!D:D, H180, 'PLANO ODONTO'!G:G, E180)</f>
        <v>14</v>
      </c>
      <c r="CH180" s="6">
        <f t="shared" si="16"/>
        <v>0</v>
      </c>
      <c r="CI180" s="6">
        <f t="shared" si="17"/>
        <v>-1181.02</v>
      </c>
      <c r="CJ180" s="6">
        <f t="shared" si="18"/>
        <v>623.9</v>
      </c>
      <c r="CK180" s="6"/>
      <c r="CL180" s="6"/>
      <c r="CM180" s="6">
        <f t="shared" si="19"/>
        <v>-14</v>
      </c>
      <c r="CN180" s="6">
        <v>4668.04</v>
      </c>
      <c r="CO180" s="6">
        <v>-1766.04</v>
      </c>
      <c r="CP180" s="6">
        <v>2902</v>
      </c>
      <c r="CQ180" s="6">
        <v>4043.26</v>
      </c>
      <c r="CR180" s="6">
        <v>9.3634000000000004</v>
      </c>
      <c r="CS180" s="6">
        <v>4043.26</v>
      </c>
      <c r="CT180" s="6">
        <v>323.45999999999998</v>
      </c>
      <c r="CU180" s="6">
        <v>3436.06</v>
      </c>
    </row>
    <row r="181" spans="1:99" ht="13.8" hidden="1">
      <c r="A181" s="1" t="str">
        <f ca="1">IFERROR(__xludf.DUMMYFUNCTION("""COMPUTED_VALUE"""),"PATRIC EUDES SILVA BASÍLIO")</f>
        <v>PATRIC EUDES SILVA BASÍLIO</v>
      </c>
      <c r="B181" s="34"/>
      <c r="C181" s="34" t="str">
        <f t="shared" ca="1" si="0"/>
        <v>OK</v>
      </c>
      <c r="D181" s="2">
        <f t="shared" si="1"/>
        <v>4666.7704738788889</v>
      </c>
      <c r="E181" s="34">
        <v>45839</v>
      </c>
      <c r="F181" s="1" t="s">
        <v>145</v>
      </c>
      <c r="G181" s="1">
        <v>220</v>
      </c>
      <c r="H181" s="35" t="s">
        <v>175</v>
      </c>
      <c r="I181" s="6" t="s">
        <v>157</v>
      </c>
      <c r="J181" s="35">
        <v>43060</v>
      </c>
      <c r="K181" s="6">
        <v>2495.63</v>
      </c>
      <c r="L181" s="1"/>
      <c r="M181" s="6">
        <v>2495.63</v>
      </c>
      <c r="N181" s="6">
        <v>0</v>
      </c>
      <c r="O181" s="6"/>
      <c r="P181" s="6">
        <v>0</v>
      </c>
      <c r="Q181" s="6"/>
      <c r="R181" s="6"/>
      <c r="S181" s="6"/>
      <c r="T181" s="6"/>
      <c r="U181" s="6"/>
      <c r="V181" s="6"/>
      <c r="W181" s="6">
        <v>0</v>
      </c>
      <c r="X181" s="6"/>
      <c r="Y181" s="6"/>
      <c r="Z181" s="6"/>
      <c r="AA181" s="6"/>
      <c r="AB181" s="6">
        <v>0</v>
      </c>
      <c r="AC181" s="6"/>
      <c r="AD181" s="6">
        <v>0</v>
      </c>
      <c r="AE181" s="6">
        <v>0</v>
      </c>
      <c r="AF181" s="6">
        <v>0</v>
      </c>
      <c r="AG181" s="6"/>
      <c r="AH181" s="6"/>
      <c r="AI181" s="6"/>
      <c r="AJ181" s="6"/>
      <c r="AK181" s="6"/>
      <c r="AL181" s="6"/>
      <c r="AM181" s="6">
        <v>0.95</v>
      </c>
      <c r="AN181" s="8">
        <f t="shared" si="2"/>
        <v>2496.58</v>
      </c>
      <c r="AO181" s="6"/>
      <c r="AP181" s="6">
        <v>-8.0500000000000007</v>
      </c>
      <c r="AQ181" s="6">
        <v>-149.74</v>
      </c>
      <c r="AR181" s="6"/>
      <c r="AS181" s="6"/>
      <c r="AT181" s="6">
        <v>-0.23</v>
      </c>
      <c r="AU181" s="6">
        <v>0</v>
      </c>
      <c r="AV181" s="6">
        <v>-14</v>
      </c>
      <c r="AW181" s="6">
        <v>-14</v>
      </c>
      <c r="AX181" s="6"/>
      <c r="AY181" s="6">
        <v>0</v>
      </c>
      <c r="AZ181" s="6"/>
      <c r="BA181" s="6">
        <v>0</v>
      </c>
      <c r="BB181" s="6">
        <v>0</v>
      </c>
      <c r="BC181" s="6">
        <v>-2.73</v>
      </c>
      <c r="BD181" s="6">
        <v>0</v>
      </c>
      <c r="BE181" s="6"/>
      <c r="BF181" s="6"/>
      <c r="BG181" s="6">
        <v>-201.83</v>
      </c>
      <c r="BH181" s="6">
        <v>0</v>
      </c>
      <c r="BI181" s="6"/>
      <c r="BJ181" s="6"/>
      <c r="BK181" s="6"/>
      <c r="BL181" s="11">
        <f t="shared" si="3"/>
        <v>-390.58000000000004</v>
      </c>
      <c r="BM181" s="12">
        <f t="shared" si="4"/>
        <v>2106</v>
      </c>
      <c r="BN181" s="13">
        <f t="shared" si="5"/>
        <v>207.96916666666667</v>
      </c>
      <c r="BO181" s="13">
        <f t="shared" si="6"/>
        <v>207.96916666666667</v>
      </c>
      <c r="BP181" s="13">
        <f t="shared" si="7"/>
        <v>69.323055555555555</v>
      </c>
      <c r="BQ181" s="13">
        <f t="shared" si="8"/>
        <v>201.82908499000004</v>
      </c>
      <c r="BR181" s="13">
        <f t="shared" si="9"/>
        <v>199.65</v>
      </c>
      <c r="BS181" s="13">
        <f t="shared" si="10"/>
        <v>796.95</v>
      </c>
      <c r="BT181" s="13">
        <f t="shared" si="11"/>
        <v>229.76</v>
      </c>
      <c r="BU181" s="13">
        <f t="shared" si="12"/>
        <v>243.03</v>
      </c>
      <c r="BV181" s="6">
        <f>SUMIFS('SEGURO DE VIDA'!E:E, 'SEGURO DE VIDA'!D:D, H181, 'SEGURO DE VIDA'!G:G, E181)</f>
        <v>13.71</v>
      </c>
      <c r="BW181" s="6">
        <f>SUMIFS(TREINAMENTOS!E:E, TREINAMENTOS!D:D, H181, TREINAMENTOS!G:G, E181)</f>
        <v>0</v>
      </c>
      <c r="BX181" s="6">
        <f>SUMIFS(EXAMES!E:E, EXAMES!D:D, H181, EXAMES!G:G, E181)</f>
        <v>0</v>
      </c>
      <c r="BY181" s="25">
        <f t="shared" si="13"/>
        <v>2170.190473878889</v>
      </c>
      <c r="BZ181" s="1"/>
      <c r="CA181" s="35" t="s">
        <v>175</v>
      </c>
      <c r="CB181" s="13">
        <f t="shared" si="14"/>
        <v>243.03</v>
      </c>
      <c r="CC181" s="13">
        <f t="shared" si="15"/>
        <v>0</v>
      </c>
      <c r="CD181" s="13">
        <f>SUMIFS(ALIMENTAÇÃO!E:E, ALIMENTAÇÃO!D:D, H181, ALIMENTAÇÃO!G:G, E181)</f>
        <v>805</v>
      </c>
      <c r="CE181" s="6">
        <f>SUMIFS(TRANSPORTE!E:E, TRANSPORTE!D:D, H181, TRANSPORTE!G:G, E181)</f>
        <v>379.5</v>
      </c>
      <c r="CF181" s="6">
        <f>SUMIFS('PLANO DE SAÚDE'!E:E, 'PLANO DE SAÚDE'!D:D, H181, 'PLANO DE SAÚDE'!G:G, E181)</f>
        <v>245.76</v>
      </c>
      <c r="CG181" s="6">
        <f>SUMIFS('PLANO ODONTO'!E:E, 'PLANO ODONTO'!D:D, H181, 'PLANO ODONTO'!G:G, E181)</f>
        <v>28</v>
      </c>
      <c r="CH181" s="6">
        <f t="shared" si="16"/>
        <v>-2.73</v>
      </c>
      <c r="CI181" s="6">
        <f t="shared" si="17"/>
        <v>0</v>
      </c>
      <c r="CJ181" s="6">
        <f t="shared" si="18"/>
        <v>0</v>
      </c>
      <c r="CK181" s="6"/>
      <c r="CL181" s="6"/>
      <c r="CM181" s="6">
        <f t="shared" si="19"/>
        <v>-28</v>
      </c>
      <c r="CN181" s="6">
        <v>2496.58</v>
      </c>
      <c r="CO181" s="6">
        <v>-390.58</v>
      </c>
      <c r="CP181" s="6">
        <v>2106</v>
      </c>
      <c r="CQ181" s="6">
        <v>2495.63</v>
      </c>
      <c r="CR181" s="6">
        <v>8.0873000000000008</v>
      </c>
      <c r="CS181" s="6">
        <v>2495.63</v>
      </c>
      <c r="CT181" s="6">
        <v>199.65</v>
      </c>
      <c r="CU181" s="6">
        <v>1888.43</v>
      </c>
    </row>
    <row r="182" spans="1:99" ht="13.8" hidden="1">
      <c r="A182" s="1" t="str">
        <f ca="1">IFERROR(__xludf.DUMMYFUNCTION("""COMPUTED_VALUE"""),"PATRICK DIAS")</f>
        <v>PATRICK DIAS</v>
      </c>
      <c r="B182" s="34"/>
      <c r="C182" s="34" t="str">
        <f t="shared" ca="1" si="0"/>
        <v>OK</v>
      </c>
      <c r="D182" s="2">
        <f t="shared" si="1"/>
        <v>3917.5033767088889</v>
      </c>
      <c r="E182" s="34">
        <v>45839</v>
      </c>
      <c r="F182" s="1" t="s">
        <v>145</v>
      </c>
      <c r="G182" s="1">
        <v>3504</v>
      </c>
      <c r="H182" s="1" t="s">
        <v>176</v>
      </c>
      <c r="I182" s="6" t="s">
        <v>177</v>
      </c>
      <c r="J182" s="38">
        <v>45677</v>
      </c>
      <c r="K182" s="6">
        <v>2390.42</v>
      </c>
      <c r="L182" s="1"/>
      <c r="M182" s="6">
        <v>2390.42</v>
      </c>
      <c r="N182" s="6">
        <v>0</v>
      </c>
      <c r="O182" s="6"/>
      <c r="P182" s="6">
        <v>0</v>
      </c>
      <c r="Q182" s="6"/>
      <c r="R182" s="6"/>
      <c r="S182" s="6"/>
      <c r="T182" s="6"/>
      <c r="U182" s="6"/>
      <c r="V182" s="6"/>
      <c r="W182" s="6">
        <v>0</v>
      </c>
      <c r="X182" s="6"/>
      <c r="Y182" s="6"/>
      <c r="Z182" s="6"/>
      <c r="AA182" s="6"/>
      <c r="AB182" s="6">
        <v>0</v>
      </c>
      <c r="AC182" s="6"/>
      <c r="AD182" s="6">
        <v>0</v>
      </c>
      <c r="AE182" s="6">
        <v>0</v>
      </c>
      <c r="AF182" s="6">
        <v>0</v>
      </c>
      <c r="AG182" s="6"/>
      <c r="AH182" s="6"/>
      <c r="AI182" s="6"/>
      <c r="AJ182" s="6"/>
      <c r="AK182" s="6"/>
      <c r="AL182" s="6"/>
      <c r="AM182" s="6">
        <v>0.61</v>
      </c>
      <c r="AN182" s="8">
        <f t="shared" si="2"/>
        <v>2391.0300000000002</v>
      </c>
      <c r="AO182" s="6"/>
      <c r="AP182" s="6">
        <v>-5.7</v>
      </c>
      <c r="AQ182" s="6">
        <v>0</v>
      </c>
      <c r="AR182" s="6"/>
      <c r="AS182" s="6"/>
      <c r="AT182" s="6">
        <v>-0.89</v>
      </c>
      <c r="AU182" s="6">
        <v>0</v>
      </c>
      <c r="AV182" s="6">
        <v>0</v>
      </c>
      <c r="AW182" s="6">
        <v>0</v>
      </c>
      <c r="AX182" s="6"/>
      <c r="AY182" s="6">
        <v>0</v>
      </c>
      <c r="AZ182" s="6"/>
      <c r="BA182" s="6">
        <v>0</v>
      </c>
      <c r="BB182" s="6">
        <v>0</v>
      </c>
      <c r="BC182" s="6">
        <v>-100.08</v>
      </c>
      <c r="BD182" s="6">
        <v>0</v>
      </c>
      <c r="BE182" s="6"/>
      <c r="BF182" s="6"/>
      <c r="BG182" s="6">
        <v>-192.36</v>
      </c>
      <c r="BH182" s="6">
        <v>0</v>
      </c>
      <c r="BI182" s="6"/>
      <c r="BJ182" s="6"/>
      <c r="BK182" s="6"/>
      <c r="BL182" s="11">
        <f t="shared" si="3"/>
        <v>-299.03000000000003</v>
      </c>
      <c r="BM182" s="12">
        <f t="shared" si="4"/>
        <v>2092</v>
      </c>
      <c r="BN182" s="13">
        <f t="shared" si="5"/>
        <v>199.20166666666668</v>
      </c>
      <c r="BO182" s="13">
        <f t="shared" si="6"/>
        <v>199.20166666666668</v>
      </c>
      <c r="BP182" s="13">
        <f t="shared" si="7"/>
        <v>66.400555555555556</v>
      </c>
      <c r="BQ182" s="13">
        <f t="shared" si="8"/>
        <v>192.35948782</v>
      </c>
      <c r="BR182" s="13">
        <f t="shared" si="9"/>
        <v>191.23</v>
      </c>
      <c r="BS182" s="13">
        <f t="shared" si="10"/>
        <v>564.29999999999995</v>
      </c>
      <c r="BT182" s="13">
        <f t="shared" si="11"/>
        <v>0</v>
      </c>
      <c r="BU182" s="13">
        <f t="shared" si="12"/>
        <v>100.07000000000001</v>
      </c>
      <c r="BV182" s="6">
        <f>SUMIFS('SEGURO DE VIDA'!E:E, 'SEGURO DE VIDA'!D:D, H182, 'SEGURO DE VIDA'!G:G, E182)</f>
        <v>13.71</v>
      </c>
      <c r="BW182" s="6">
        <f>SUMIFS(TREINAMENTOS!E:E, TREINAMENTOS!D:D, H182, TREINAMENTOS!G:G, E182)</f>
        <v>0</v>
      </c>
      <c r="BX182" s="6">
        <f>SUMIFS(EXAMES!E:E, EXAMES!D:D, H182, EXAMES!G:G, E182)</f>
        <v>0</v>
      </c>
      <c r="BY182" s="25">
        <f t="shared" si="13"/>
        <v>1526.473376708889</v>
      </c>
      <c r="BZ182" s="1"/>
      <c r="CA182" s="38" t="s">
        <v>178</v>
      </c>
      <c r="CB182" s="13">
        <f t="shared" si="14"/>
        <v>100.07000000000001</v>
      </c>
      <c r="CC182" s="13">
        <f t="shared" si="15"/>
        <v>0</v>
      </c>
      <c r="CD182" s="13">
        <f>SUMIFS(ALIMENTAÇÃO!E:E, ALIMENTAÇÃO!D:D, H182, ALIMENTAÇÃO!G:G, E182)</f>
        <v>570</v>
      </c>
      <c r="CE182" s="6">
        <f>SUMIFS(TRANSPORTE!E:E, TRANSPORTE!D:D, H182, TRANSPORTE!G:G, E182)</f>
        <v>0</v>
      </c>
      <c r="CF182" s="6">
        <f>SUMIFS('PLANO DE SAÚDE'!E:E, 'PLANO DE SAÚDE'!D:D, H182, 'PLANO DE SAÚDE'!G:G, E182)</f>
        <v>200.15</v>
      </c>
      <c r="CG182" s="6">
        <f>SUMIFS('PLANO ODONTO'!E:E, 'PLANO ODONTO'!D:D, H182, 'PLANO ODONTO'!G:G, E182)</f>
        <v>0</v>
      </c>
      <c r="CH182" s="6">
        <f t="shared" si="16"/>
        <v>-100.08</v>
      </c>
      <c r="CI182" s="6">
        <f t="shared" si="17"/>
        <v>0</v>
      </c>
      <c r="CJ182" s="6">
        <f t="shared" si="18"/>
        <v>0</v>
      </c>
      <c r="CK182" s="6"/>
      <c r="CL182" s="6"/>
      <c r="CM182" s="6">
        <f t="shared" si="19"/>
        <v>0</v>
      </c>
      <c r="CN182" s="6">
        <v>2391.0300000000002</v>
      </c>
      <c r="CO182" s="6">
        <v>-299.02999999999997</v>
      </c>
      <c r="CP182" s="6">
        <v>2092</v>
      </c>
      <c r="CQ182" s="6">
        <v>2390.42</v>
      </c>
      <c r="CR182" s="6">
        <v>8.0471000000000004</v>
      </c>
      <c r="CS182" s="6">
        <v>2390.42</v>
      </c>
      <c r="CT182" s="6">
        <v>191.23</v>
      </c>
      <c r="CU182" s="6">
        <v>1783.22</v>
      </c>
    </row>
    <row r="183" spans="1:99" ht="13.8" hidden="1">
      <c r="A183" s="1" t="str">
        <f ca="1">IFERROR(__xludf.DUMMYFUNCTION("""COMPUTED_VALUE"""),"PATRICK ROBERTO DOS SANTOS MARTINS")</f>
        <v>PATRICK ROBERTO DOS SANTOS MARTINS</v>
      </c>
      <c r="B183" s="34"/>
      <c r="C183" s="34" t="str">
        <f t="shared" ca="1" si="0"/>
        <v>OK</v>
      </c>
      <c r="D183" s="2">
        <f t="shared" si="1"/>
        <v>4529.4125467777776</v>
      </c>
      <c r="E183" s="34">
        <v>45839</v>
      </c>
      <c r="F183" s="1" t="s">
        <v>179</v>
      </c>
      <c r="G183" s="1">
        <v>13</v>
      </c>
      <c r="H183" s="1" t="s">
        <v>180</v>
      </c>
      <c r="I183" s="1" t="s">
        <v>181</v>
      </c>
      <c r="J183" s="38">
        <v>43592</v>
      </c>
      <c r="K183" s="6">
        <v>2562.79</v>
      </c>
      <c r="L183" s="1"/>
      <c r="M183" s="6">
        <v>2562.79</v>
      </c>
      <c r="N183" s="6">
        <v>0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>
        <v>0</v>
      </c>
      <c r="Z183" s="6"/>
      <c r="AA183" s="6"/>
      <c r="AB183" s="6"/>
      <c r="AC183" s="6">
        <v>0</v>
      </c>
      <c r="AD183" s="6">
        <v>0</v>
      </c>
      <c r="AE183" s="6">
        <v>0</v>
      </c>
      <c r="AF183" s="6">
        <v>0</v>
      </c>
      <c r="AG183" s="6"/>
      <c r="AH183" s="6"/>
      <c r="AI183" s="6">
        <v>0</v>
      </c>
      <c r="AJ183" s="6"/>
      <c r="AK183" s="6"/>
      <c r="AL183" s="6"/>
      <c r="AM183" s="6">
        <v>0.37</v>
      </c>
      <c r="AN183" s="8">
        <f t="shared" si="2"/>
        <v>2563.16</v>
      </c>
      <c r="AO183" s="6"/>
      <c r="AP183" s="6">
        <v>-8.0500000000000007</v>
      </c>
      <c r="AQ183" s="6">
        <v>-153.77000000000001</v>
      </c>
      <c r="AR183" s="6">
        <v>0</v>
      </c>
      <c r="AS183" s="6"/>
      <c r="AT183" s="6">
        <v>-0.83</v>
      </c>
      <c r="AU183" s="6"/>
      <c r="AV183" s="6">
        <v>-14</v>
      </c>
      <c r="AW183" s="6"/>
      <c r="AX183" s="6"/>
      <c r="AY183" s="6"/>
      <c r="AZ183" s="6"/>
      <c r="BA183" s="6"/>
      <c r="BB183" s="6">
        <v>-147.08000000000001</v>
      </c>
      <c r="BC183" s="6">
        <v>-1.92</v>
      </c>
      <c r="BD183" s="6">
        <v>-405.63</v>
      </c>
      <c r="BE183" s="6"/>
      <c r="BF183" s="6"/>
      <c r="BG183" s="6">
        <v>-207.88</v>
      </c>
      <c r="BH183" s="6">
        <v>0</v>
      </c>
      <c r="BI183" s="6"/>
      <c r="BJ183" s="6"/>
      <c r="BK183" s="6"/>
      <c r="BL183" s="11">
        <f t="shared" si="3"/>
        <v>-939.16</v>
      </c>
      <c r="BM183" s="12">
        <f t="shared" si="4"/>
        <v>1624</v>
      </c>
      <c r="BN183" s="13">
        <f t="shared" si="5"/>
        <v>213.56583333333333</v>
      </c>
      <c r="BO183" s="13">
        <f t="shared" si="6"/>
        <v>213.56583333333333</v>
      </c>
      <c r="BP183" s="13">
        <f t="shared" si="7"/>
        <v>71.188611111111115</v>
      </c>
      <c r="BQ183" s="13">
        <f t="shared" si="8"/>
        <v>207.84226899999999</v>
      </c>
      <c r="BR183" s="13">
        <f t="shared" si="9"/>
        <v>205.02</v>
      </c>
      <c r="BS183" s="13">
        <f t="shared" si="10"/>
        <v>796.95</v>
      </c>
      <c r="BT183" s="13">
        <f t="shared" si="11"/>
        <v>239.53</v>
      </c>
      <c r="BU183" s="13">
        <f t="shared" si="12"/>
        <v>0</v>
      </c>
      <c r="BV183" s="6">
        <f>SUMIFS('SEGURO DE VIDA'!E:E, 'SEGURO DE VIDA'!D:D, H183, 'SEGURO DE VIDA'!G:G, E183)</f>
        <v>18.59</v>
      </c>
      <c r="BW183" s="6">
        <f>SUMIFS(TREINAMENTOS!E:E, TREINAMENTOS!D:D, H183, TREINAMENTOS!G:G, E183)</f>
        <v>0</v>
      </c>
      <c r="BX183" s="6">
        <f>SUMIFS(EXAMES!E:E, EXAMES!D:D, H183, EXAMES!G:G, E183)</f>
        <v>0</v>
      </c>
      <c r="BY183" s="25">
        <f t="shared" si="13"/>
        <v>1966.2525467777778</v>
      </c>
      <c r="BZ183" s="1"/>
      <c r="CA183" s="1" t="s">
        <v>180</v>
      </c>
      <c r="CB183" s="13">
        <f t="shared" si="14"/>
        <v>0</v>
      </c>
      <c r="CC183" s="13">
        <f t="shared" si="15"/>
        <v>0</v>
      </c>
      <c r="CD183" s="13">
        <f>SUMIFS(ALIMENTAÇÃO!E:E, ALIMENTAÇÃO!D:D, H183, ALIMENTAÇÃO!G:G, E183)</f>
        <v>805</v>
      </c>
      <c r="CE183" s="6">
        <f>SUMIFS(TRANSPORTE!E:E, TRANSPORTE!D:D, H183, TRANSPORTE!G:G, E183)</f>
        <v>393.3</v>
      </c>
      <c r="CF183" s="6">
        <f>SUMIFS('PLANO DE SAÚDE'!E:E, 'PLANO DE SAÚDE'!D:D, H183, 'PLANO DE SAÚDE'!G:G, E183)</f>
        <v>318.52</v>
      </c>
      <c r="CG183" s="6">
        <f>SUMIFS('PLANO ODONTO'!E:E, 'PLANO ODONTO'!D:D, H183, 'PLANO ODONTO'!G:G, E183)</f>
        <v>14</v>
      </c>
      <c r="CH183" s="6">
        <f t="shared" si="16"/>
        <v>-554.63</v>
      </c>
      <c r="CI183" s="6">
        <f t="shared" si="17"/>
        <v>0</v>
      </c>
      <c r="CJ183" s="6">
        <f t="shared" si="18"/>
        <v>0</v>
      </c>
      <c r="CK183" s="6"/>
      <c r="CL183" s="6"/>
      <c r="CM183" s="6">
        <f t="shared" si="19"/>
        <v>-14</v>
      </c>
      <c r="CN183" s="6">
        <v>2563.16</v>
      </c>
      <c r="CO183" s="1">
        <v>-939.16</v>
      </c>
      <c r="CP183" s="6">
        <v>1624</v>
      </c>
      <c r="CQ183" s="6">
        <v>2562.79</v>
      </c>
      <c r="CR183" s="1">
        <v>8.11</v>
      </c>
      <c r="CS183" s="6">
        <v>2562.79</v>
      </c>
      <c r="CT183" s="1">
        <v>205.02</v>
      </c>
      <c r="CU183" s="6">
        <v>1955.59</v>
      </c>
    </row>
    <row r="184" spans="1:99" ht="13.8" hidden="1">
      <c r="A184" s="1" t="str">
        <f ca="1">IFERROR(__xludf.DUMMYFUNCTION("""COMPUTED_VALUE"""),"PAULA SABOYA DA MATTA")</f>
        <v>PAULA SABOYA DA MATTA</v>
      </c>
      <c r="B184" s="34"/>
      <c r="C184" s="34" t="str">
        <f t="shared" ca="1" si="0"/>
        <v>OK</v>
      </c>
      <c r="D184" s="2">
        <f t="shared" si="1"/>
        <v>4301.6550957255558</v>
      </c>
      <c r="E184" s="34">
        <v>45839</v>
      </c>
      <c r="F184" s="1" t="s">
        <v>145</v>
      </c>
      <c r="G184" s="1">
        <v>3526</v>
      </c>
      <c r="H184" s="38" t="s">
        <v>183</v>
      </c>
      <c r="I184" s="6" t="s">
        <v>151</v>
      </c>
      <c r="J184" s="38">
        <v>45761</v>
      </c>
      <c r="K184" s="6">
        <v>1700</v>
      </c>
      <c r="L184" s="1"/>
      <c r="M184" s="6">
        <v>1700</v>
      </c>
      <c r="N184" s="6">
        <v>0</v>
      </c>
      <c r="O184" s="6"/>
      <c r="P184" s="6">
        <v>510</v>
      </c>
      <c r="Q184" s="6"/>
      <c r="R184" s="6"/>
      <c r="S184" s="6"/>
      <c r="T184" s="6"/>
      <c r="U184" s="6"/>
      <c r="V184" s="6"/>
      <c r="W184" s="6">
        <v>0</v>
      </c>
      <c r="X184" s="6"/>
      <c r="Y184" s="6"/>
      <c r="Z184" s="6"/>
      <c r="AA184" s="6"/>
      <c r="AB184" s="6">
        <v>0</v>
      </c>
      <c r="AC184" s="6"/>
      <c r="AD184" s="6">
        <v>342</v>
      </c>
      <c r="AE184" s="6">
        <v>0</v>
      </c>
      <c r="AF184" s="6">
        <v>50.67</v>
      </c>
      <c r="AG184" s="6"/>
      <c r="AH184" s="6"/>
      <c r="AI184" s="6"/>
      <c r="AJ184" s="6"/>
      <c r="AK184" s="6"/>
      <c r="AL184" s="6"/>
      <c r="AM184" s="6">
        <v>0.14000000000000001</v>
      </c>
      <c r="AN184" s="8">
        <f t="shared" si="2"/>
        <v>2602.81</v>
      </c>
      <c r="AO184" s="6"/>
      <c r="AP184" s="6">
        <v>-5.4</v>
      </c>
      <c r="AQ184" s="6">
        <v>0</v>
      </c>
      <c r="AR184" s="6"/>
      <c r="AS184" s="6"/>
      <c r="AT184" s="6">
        <v>-0.94</v>
      </c>
      <c r="AU184" s="6">
        <v>0</v>
      </c>
      <c r="AV184" s="6">
        <v>0</v>
      </c>
      <c r="AW184" s="6">
        <v>0</v>
      </c>
      <c r="AX184" s="6"/>
      <c r="AY184" s="6">
        <v>0</v>
      </c>
      <c r="AZ184" s="6"/>
      <c r="BA184" s="6">
        <v>0</v>
      </c>
      <c r="BB184" s="6">
        <v>0</v>
      </c>
      <c r="BC184" s="6">
        <v>0</v>
      </c>
      <c r="BD184" s="6">
        <v>0</v>
      </c>
      <c r="BE184" s="6"/>
      <c r="BF184" s="6"/>
      <c r="BG184" s="6">
        <v>-211.47</v>
      </c>
      <c r="BH184" s="6">
        <v>0</v>
      </c>
      <c r="BI184" s="6"/>
      <c r="BJ184" s="6"/>
      <c r="BK184" s="6"/>
      <c r="BL184" s="11">
        <f t="shared" si="3"/>
        <v>-217.81</v>
      </c>
      <c r="BM184" s="12">
        <f t="shared" si="4"/>
        <v>2385</v>
      </c>
      <c r="BN184" s="13">
        <f t="shared" si="5"/>
        <v>141.66666666666666</v>
      </c>
      <c r="BO184" s="13">
        <f t="shared" si="6"/>
        <v>141.66666666666666</v>
      </c>
      <c r="BP184" s="13">
        <f t="shared" si="7"/>
        <v>47.222222222222221</v>
      </c>
      <c r="BQ184" s="13">
        <f t="shared" si="8"/>
        <v>211.46954017000002</v>
      </c>
      <c r="BR184" s="13">
        <f t="shared" si="9"/>
        <v>208.21</v>
      </c>
      <c r="BS184" s="13">
        <f t="shared" si="10"/>
        <v>534.6</v>
      </c>
      <c r="BT184" s="13">
        <f t="shared" si="11"/>
        <v>0</v>
      </c>
      <c r="BU184" s="13">
        <f t="shared" si="12"/>
        <v>400.3</v>
      </c>
      <c r="BV184" s="6">
        <f>SUMIFS('SEGURO DE VIDA'!E:E, 'SEGURO DE VIDA'!D:D, H184, 'SEGURO DE VIDA'!G:G, E184)</f>
        <v>13.71</v>
      </c>
      <c r="BW184" s="6">
        <f>SUMIFS(TREINAMENTOS!E:E, TREINAMENTOS!D:D, H184, TREINAMENTOS!G:G, E184)</f>
        <v>0</v>
      </c>
      <c r="BX184" s="6">
        <f>SUMIFS(EXAMES!E:E, EXAMES!D:D, H184, EXAMES!G:G, E184)</f>
        <v>0</v>
      </c>
      <c r="BY184" s="25">
        <f t="shared" si="13"/>
        <v>1698.8450957255557</v>
      </c>
      <c r="BZ184" s="1"/>
      <c r="CA184" s="38" t="s">
        <v>183</v>
      </c>
      <c r="CB184" s="13">
        <f t="shared" si="14"/>
        <v>400.3</v>
      </c>
      <c r="CC184" s="13">
        <f t="shared" si="15"/>
        <v>0</v>
      </c>
      <c r="CD184" s="13">
        <f>SUMIFS(ALIMENTAÇÃO!E:E, ALIMENTAÇÃO!D:D, H184, ALIMENTAÇÃO!G:G, E184)</f>
        <v>540</v>
      </c>
      <c r="CE184" s="6">
        <f>SUMIFS(TRANSPORTE!E:E, TRANSPORTE!D:D, H184, TRANSPORTE!G:G, E184)</f>
        <v>0</v>
      </c>
      <c r="CF184" s="6">
        <f>SUMIFS('PLANO DE SAÚDE'!E:E, 'PLANO DE SAÚDE'!D:D, H184, 'PLANO DE SAÚDE'!G:G, E184)</f>
        <v>400.3</v>
      </c>
      <c r="CG184" s="6">
        <f>SUMIFS('PLANO ODONTO'!E:E, 'PLANO ODONTO'!D:D, H184, 'PLANO ODONTO'!G:G, E184)</f>
        <v>0</v>
      </c>
      <c r="CH184" s="6">
        <f t="shared" si="16"/>
        <v>0</v>
      </c>
      <c r="CI184" s="6">
        <f t="shared" si="17"/>
        <v>0</v>
      </c>
      <c r="CJ184" s="6">
        <f t="shared" si="18"/>
        <v>0</v>
      </c>
      <c r="CK184" s="6"/>
      <c r="CL184" s="6"/>
      <c r="CM184" s="6">
        <f t="shared" si="19"/>
        <v>0</v>
      </c>
      <c r="CN184" s="6">
        <v>2602.81</v>
      </c>
      <c r="CO184" s="1">
        <v>-217.81</v>
      </c>
      <c r="CP184" s="6">
        <v>2385</v>
      </c>
      <c r="CQ184" s="6">
        <v>2602.67</v>
      </c>
      <c r="CR184" s="1">
        <v>8.1250999999999998</v>
      </c>
      <c r="CS184" s="6">
        <v>2602.67</v>
      </c>
      <c r="CT184" s="1">
        <v>208.21</v>
      </c>
      <c r="CU184" s="6">
        <v>1995.47</v>
      </c>
    </row>
    <row r="185" spans="1:99" ht="13.8" hidden="1">
      <c r="A185" s="1" t="str">
        <f ca="1">IFERROR(__xludf.DUMMYFUNCTION("""COMPUTED_VALUE"""),"PAULO HENRIQUE SOUZA DOS SANTOS")</f>
        <v>PAULO HENRIQUE SOUZA DOS SANTOS</v>
      </c>
      <c r="B185" s="34"/>
      <c r="C185" s="34" t="str">
        <f t="shared" ca="1" si="0"/>
        <v>OK</v>
      </c>
      <c r="D185" s="2">
        <f t="shared" si="1"/>
        <v>1922.7433333333333</v>
      </c>
      <c r="E185" s="34">
        <v>45839</v>
      </c>
      <c r="F185" s="1" t="s">
        <v>145</v>
      </c>
      <c r="G185" s="1">
        <v>3541</v>
      </c>
      <c r="H185" s="38" t="s">
        <v>186</v>
      </c>
      <c r="I185" s="1" t="s">
        <v>434</v>
      </c>
      <c r="J185" s="38">
        <v>45810</v>
      </c>
      <c r="K185" s="6">
        <v>750</v>
      </c>
      <c r="L185" s="1"/>
      <c r="M185" s="6">
        <v>750</v>
      </c>
      <c r="N185" s="6">
        <v>0</v>
      </c>
      <c r="O185" s="6"/>
      <c r="P185" s="6">
        <v>0</v>
      </c>
      <c r="Q185" s="6"/>
      <c r="R185" s="6"/>
      <c r="S185" s="6"/>
      <c r="T185" s="6"/>
      <c r="U185" s="6"/>
      <c r="V185" s="6"/>
      <c r="W185" s="6">
        <v>0</v>
      </c>
      <c r="X185" s="6"/>
      <c r="Y185" s="6"/>
      <c r="Z185" s="6"/>
      <c r="AA185" s="6"/>
      <c r="AB185" s="6">
        <v>0</v>
      </c>
      <c r="AC185" s="6"/>
      <c r="AD185" s="6">
        <v>0</v>
      </c>
      <c r="AE185" s="6">
        <v>0</v>
      </c>
      <c r="AF185" s="6">
        <v>0</v>
      </c>
      <c r="AG185" s="6"/>
      <c r="AH185" s="6"/>
      <c r="AI185" s="6"/>
      <c r="AJ185" s="6"/>
      <c r="AK185" s="6"/>
      <c r="AL185" s="6"/>
      <c r="AM185" s="6">
        <v>0.05</v>
      </c>
      <c r="AN185" s="8">
        <f t="shared" si="2"/>
        <v>750.05</v>
      </c>
      <c r="AO185" s="6"/>
      <c r="AP185" s="6">
        <v>-8.0500000000000007</v>
      </c>
      <c r="AQ185" s="6">
        <v>0</v>
      </c>
      <c r="AR185" s="6"/>
      <c r="AS185" s="6"/>
      <c r="AT185" s="6">
        <v>0</v>
      </c>
      <c r="AU185" s="6">
        <v>0</v>
      </c>
      <c r="AV185" s="6">
        <v>0</v>
      </c>
      <c r="AW185" s="6">
        <v>0</v>
      </c>
      <c r="AX185" s="6"/>
      <c r="AY185" s="6">
        <v>0</v>
      </c>
      <c r="AZ185" s="6"/>
      <c r="BA185" s="6">
        <v>0</v>
      </c>
      <c r="BB185" s="6">
        <v>0</v>
      </c>
      <c r="BC185" s="6">
        <v>0</v>
      </c>
      <c r="BD185" s="6">
        <v>0</v>
      </c>
      <c r="BE185" s="6"/>
      <c r="BF185" s="6"/>
      <c r="BG185" s="6">
        <v>0</v>
      </c>
      <c r="BH185" s="6">
        <v>0</v>
      </c>
      <c r="BI185" s="6"/>
      <c r="BJ185" s="6"/>
      <c r="BK185" s="6"/>
      <c r="BL185" s="11">
        <f t="shared" si="3"/>
        <v>-8.0500000000000007</v>
      </c>
      <c r="BM185" s="12">
        <f t="shared" si="4"/>
        <v>742</v>
      </c>
      <c r="BN185" s="13">
        <f t="shared" si="5"/>
        <v>62.5</v>
      </c>
      <c r="BO185" s="13">
        <f t="shared" si="6"/>
        <v>62.5</v>
      </c>
      <c r="BP185" s="13">
        <f t="shared" si="7"/>
        <v>20.833333333333332</v>
      </c>
      <c r="BQ185" s="13">
        <f t="shared" si="8"/>
        <v>0</v>
      </c>
      <c r="BR185" s="13">
        <f t="shared" si="9"/>
        <v>0</v>
      </c>
      <c r="BS185" s="13">
        <f t="shared" si="10"/>
        <v>796.95</v>
      </c>
      <c r="BT185" s="13">
        <f t="shared" si="11"/>
        <v>216.2</v>
      </c>
      <c r="BU185" s="13">
        <f t="shared" si="12"/>
        <v>0</v>
      </c>
      <c r="BV185" s="6">
        <f>SUMIFS('SEGURO DE VIDA'!E:E, 'SEGURO DE VIDA'!D:D, H185, 'SEGURO DE VIDA'!G:G, E185)</f>
        <v>13.71</v>
      </c>
      <c r="BW185" s="6">
        <f>SUMIFS(TREINAMENTOS!E:E, TREINAMENTOS!D:D, H185, TREINAMENTOS!G:G, E185)</f>
        <v>0</v>
      </c>
      <c r="BX185" s="6">
        <f>SUMIFS(EXAMES!E:E, EXAMES!D:D, H185, EXAMES!G:G, E185)</f>
        <v>0</v>
      </c>
      <c r="BY185" s="25">
        <f t="shared" si="13"/>
        <v>1172.6933333333334</v>
      </c>
      <c r="BZ185" s="1"/>
      <c r="CA185" s="38" t="s">
        <v>186</v>
      </c>
      <c r="CB185" s="13">
        <f t="shared" si="14"/>
        <v>0</v>
      </c>
      <c r="CC185" s="13">
        <f t="shared" si="15"/>
        <v>0</v>
      </c>
      <c r="CD185" s="13">
        <f>SUMIFS(ALIMENTAÇÃO!E:E, ALIMENTAÇÃO!D:D, H185, ALIMENTAÇÃO!G:G, E185)</f>
        <v>805</v>
      </c>
      <c r="CE185" s="6">
        <f>SUMIFS(TRANSPORTE!E:E, TRANSPORTE!D:D, H185, TRANSPORTE!G:G, E185)</f>
        <v>216.2</v>
      </c>
      <c r="CF185" s="6">
        <f>SUMIFS('PLANO DE SAÚDE'!E:E, 'PLANO DE SAÚDE'!D:D, H185, 'PLANO DE SAÚDE'!G:G, E185)</f>
        <v>0</v>
      </c>
      <c r="CG185" s="6">
        <f>SUMIFS('PLANO ODONTO'!E:E, 'PLANO ODONTO'!D:D, H185, 'PLANO ODONTO'!G:G, E185)</f>
        <v>0</v>
      </c>
      <c r="CH185" s="6">
        <f t="shared" si="16"/>
        <v>0</v>
      </c>
      <c r="CI185" s="6">
        <f t="shared" si="17"/>
        <v>0</v>
      </c>
      <c r="CJ185" s="6">
        <f t="shared" si="18"/>
        <v>0</v>
      </c>
      <c r="CK185" s="6"/>
      <c r="CL185" s="6"/>
      <c r="CM185" s="6">
        <f t="shared" si="19"/>
        <v>0</v>
      </c>
      <c r="CN185" s="6">
        <v>750.05</v>
      </c>
      <c r="CO185" s="6">
        <v>-8.0500000000000007</v>
      </c>
      <c r="CP185" s="6">
        <v>742</v>
      </c>
      <c r="CQ185" s="6">
        <v>0</v>
      </c>
      <c r="CR185" s="6">
        <v>0</v>
      </c>
      <c r="CS185" s="6">
        <v>0</v>
      </c>
      <c r="CT185" s="6">
        <v>0</v>
      </c>
      <c r="CU185" s="6">
        <v>142.80000000000001</v>
      </c>
    </row>
    <row r="186" spans="1:99" ht="13.8" hidden="1">
      <c r="A186" s="1" t="str">
        <f ca="1">IFERROR(__xludf.DUMMYFUNCTION("""COMPUTED_VALUE"""),"PEDRO HENRIQUE DA SILVA TEIXEIRA")</f>
        <v>PEDRO HENRIQUE DA SILVA TEIXEIRA</v>
      </c>
      <c r="B186" s="34"/>
      <c r="C186" s="34" t="str">
        <f t="shared" ca="1" si="0"/>
        <v>OK</v>
      </c>
      <c r="D186" s="2">
        <f t="shared" si="1"/>
        <v>4935.6207844777782</v>
      </c>
      <c r="E186" s="34">
        <v>45839</v>
      </c>
      <c r="F186" s="1" t="s">
        <v>145</v>
      </c>
      <c r="G186" s="1">
        <v>347</v>
      </c>
      <c r="H186" s="38" t="s">
        <v>187</v>
      </c>
      <c r="I186" s="6" t="s">
        <v>188</v>
      </c>
      <c r="J186" s="38">
        <v>44713</v>
      </c>
      <c r="K186" s="6">
        <v>3034.3</v>
      </c>
      <c r="L186" s="1"/>
      <c r="M186" s="6">
        <v>3034.3</v>
      </c>
      <c r="N186" s="6">
        <v>0</v>
      </c>
      <c r="O186" s="6"/>
      <c r="P186" s="6">
        <v>0</v>
      </c>
      <c r="Q186" s="6"/>
      <c r="R186" s="6"/>
      <c r="S186" s="6"/>
      <c r="T186" s="6"/>
      <c r="U186" s="6"/>
      <c r="V186" s="6"/>
      <c r="W186" s="6">
        <v>0</v>
      </c>
      <c r="X186" s="6"/>
      <c r="Y186" s="6"/>
      <c r="Z186" s="6"/>
      <c r="AA186" s="6"/>
      <c r="AB186" s="6">
        <v>0</v>
      </c>
      <c r="AC186" s="6"/>
      <c r="AD186" s="6">
        <v>0</v>
      </c>
      <c r="AE186" s="6">
        <v>0</v>
      </c>
      <c r="AF186" s="6">
        <v>0</v>
      </c>
      <c r="AG186" s="6"/>
      <c r="AH186" s="6"/>
      <c r="AI186" s="6"/>
      <c r="AJ186" s="6"/>
      <c r="AK186" s="6"/>
      <c r="AL186" s="6"/>
      <c r="AM186" s="6">
        <v>0.4</v>
      </c>
      <c r="AN186" s="8">
        <f t="shared" si="2"/>
        <v>3034.7000000000003</v>
      </c>
      <c r="AO186" s="6"/>
      <c r="AP186" s="6">
        <v>-8.0500000000000007</v>
      </c>
      <c r="AQ186" s="6">
        <v>0</v>
      </c>
      <c r="AR186" s="6"/>
      <c r="AS186" s="6"/>
      <c r="AT186" s="6">
        <v>-0.13</v>
      </c>
      <c r="AU186" s="6">
        <v>0</v>
      </c>
      <c r="AV186" s="6">
        <v>0</v>
      </c>
      <c r="AW186" s="6">
        <v>0</v>
      </c>
      <c r="AX186" s="6"/>
      <c r="AY186" s="6">
        <v>0</v>
      </c>
      <c r="AZ186" s="6"/>
      <c r="BA186" s="6">
        <v>0</v>
      </c>
      <c r="BB186" s="6">
        <v>0</v>
      </c>
      <c r="BC186" s="6">
        <v>0</v>
      </c>
      <c r="BD186" s="6">
        <v>0</v>
      </c>
      <c r="BE186" s="6"/>
      <c r="BF186" s="6"/>
      <c r="BG186" s="6">
        <v>-257.52</v>
      </c>
      <c r="BH186" s="6">
        <v>0</v>
      </c>
      <c r="BI186" s="6"/>
      <c r="BJ186" s="6"/>
      <c r="BK186" s="6"/>
      <c r="BL186" s="11">
        <f t="shared" si="3"/>
        <v>-265.7</v>
      </c>
      <c r="BM186" s="12">
        <f t="shared" si="4"/>
        <v>2769.0000000000005</v>
      </c>
      <c r="BN186" s="13">
        <f t="shared" si="5"/>
        <v>252.85833333333335</v>
      </c>
      <c r="BO186" s="13">
        <f t="shared" si="6"/>
        <v>252.85833333333335</v>
      </c>
      <c r="BP186" s="13">
        <f t="shared" si="7"/>
        <v>84.286111111111111</v>
      </c>
      <c r="BQ186" s="13">
        <f t="shared" si="8"/>
        <v>257.5180067</v>
      </c>
      <c r="BR186" s="13">
        <f t="shared" si="9"/>
        <v>242.74</v>
      </c>
      <c r="BS186" s="13">
        <f t="shared" si="10"/>
        <v>796.95</v>
      </c>
      <c r="BT186" s="13">
        <f t="shared" si="11"/>
        <v>0</v>
      </c>
      <c r="BU186" s="13">
        <f t="shared" si="12"/>
        <v>0</v>
      </c>
      <c r="BV186" s="6">
        <f>SUMIFS('SEGURO DE VIDA'!E:E, 'SEGURO DE VIDA'!D:D, H186, 'SEGURO DE VIDA'!G:G, E186)</f>
        <v>13.71</v>
      </c>
      <c r="BW186" s="6">
        <f>SUMIFS(TREINAMENTOS!E:E, TREINAMENTOS!D:D, H186, TREINAMENTOS!G:G, E186)</f>
        <v>0</v>
      </c>
      <c r="BX186" s="6">
        <f>SUMIFS(EXAMES!E:E, EXAMES!D:D, H186, EXAMES!G:G, E186)</f>
        <v>0</v>
      </c>
      <c r="BY186" s="25">
        <f t="shared" si="13"/>
        <v>1900.9207844777779</v>
      </c>
      <c r="BZ186" s="1"/>
      <c r="CA186" s="38" t="s">
        <v>187</v>
      </c>
      <c r="CB186" s="13">
        <f t="shared" si="14"/>
        <v>0</v>
      </c>
      <c r="CC186" s="13">
        <f t="shared" si="15"/>
        <v>0</v>
      </c>
      <c r="CD186" s="13">
        <f>SUMIFS(ALIMENTAÇÃO!E:E, ALIMENTAÇÃO!D:D, H186, ALIMENTAÇÃO!G:G, E186)</f>
        <v>805</v>
      </c>
      <c r="CE186" s="6">
        <f>SUMIFS(TRANSPORTE!E:E, TRANSPORTE!D:D, H186, TRANSPORTE!G:G, E186)</f>
        <v>0</v>
      </c>
      <c r="CF186" s="6">
        <f>SUMIFS('PLANO DE SAÚDE'!E:E, 'PLANO DE SAÚDE'!D:D, H186, 'PLANO DE SAÚDE'!G:G, E186)</f>
        <v>0</v>
      </c>
      <c r="CG186" s="6">
        <f>SUMIFS('PLANO ODONTO'!E:E, 'PLANO ODONTO'!D:D, H186, 'PLANO ODONTO'!G:G, E186)</f>
        <v>0</v>
      </c>
      <c r="CH186" s="6">
        <f t="shared" si="16"/>
        <v>0</v>
      </c>
      <c r="CI186" s="6">
        <f t="shared" si="17"/>
        <v>0</v>
      </c>
      <c r="CJ186" s="6">
        <f t="shared" si="18"/>
        <v>0</v>
      </c>
      <c r="CK186" s="6"/>
      <c r="CL186" s="6"/>
      <c r="CM186" s="6">
        <f t="shared" si="19"/>
        <v>0</v>
      </c>
      <c r="CN186" s="6">
        <v>3034.7</v>
      </c>
      <c r="CO186" s="6">
        <v>-265.7</v>
      </c>
      <c r="CP186" s="6">
        <v>2769</v>
      </c>
      <c r="CQ186" s="6">
        <v>3034.3</v>
      </c>
      <c r="CR186" s="6">
        <v>8.4869000000000003</v>
      </c>
      <c r="CS186" s="6">
        <v>3034.3</v>
      </c>
      <c r="CT186" s="6">
        <v>242.74</v>
      </c>
      <c r="CU186" s="6">
        <v>2427.1</v>
      </c>
    </row>
    <row r="187" spans="1:99" ht="13.8" hidden="1">
      <c r="A187" s="1" t="str">
        <f ca="1">IFERROR(__xludf.DUMMYFUNCTION("""COMPUTED_VALUE"""),"PEDRO HENRIQUE LEMOS BONFIM")</f>
        <v>PEDRO HENRIQUE LEMOS BONFIM</v>
      </c>
      <c r="B187" s="34"/>
      <c r="C187" s="34" t="str">
        <f t="shared" ca="1" si="0"/>
        <v>OK</v>
      </c>
      <c r="D187" s="2">
        <f t="shared" si="1"/>
        <v>5439.4471108899997</v>
      </c>
      <c r="E187" s="34">
        <v>45839</v>
      </c>
      <c r="F187" s="1" t="s">
        <v>145</v>
      </c>
      <c r="G187" s="1">
        <v>3514</v>
      </c>
      <c r="H187" s="1" t="s">
        <v>189</v>
      </c>
      <c r="I187" s="6" t="s">
        <v>190</v>
      </c>
      <c r="J187" s="38">
        <v>45726</v>
      </c>
      <c r="K187" s="6">
        <v>1800</v>
      </c>
      <c r="L187" s="1"/>
      <c r="M187" s="6">
        <v>1800</v>
      </c>
      <c r="N187" s="6"/>
      <c r="O187" s="6"/>
      <c r="P187" s="6">
        <v>540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>
        <v>450</v>
      </c>
      <c r="AC187" s="6"/>
      <c r="AD187" s="6">
        <v>499.3</v>
      </c>
      <c r="AE187" s="6"/>
      <c r="AF187" s="6">
        <v>73.97</v>
      </c>
      <c r="AG187" s="6"/>
      <c r="AH187" s="6"/>
      <c r="AI187" s="6"/>
      <c r="AJ187" s="6"/>
      <c r="AK187" s="6"/>
      <c r="AL187" s="6"/>
      <c r="AM187" s="6">
        <v>0.24</v>
      </c>
      <c r="AN187" s="8">
        <f t="shared" si="2"/>
        <v>3363.5099999999998</v>
      </c>
      <c r="AO187" s="6"/>
      <c r="AP187" s="6">
        <v>-8.0500000000000007</v>
      </c>
      <c r="AQ187" s="6">
        <v>-108</v>
      </c>
      <c r="AR187" s="6"/>
      <c r="AS187" s="6"/>
      <c r="AT187" s="6">
        <v>-0.66</v>
      </c>
      <c r="AU187" s="6"/>
      <c r="AV187" s="6">
        <v>-14</v>
      </c>
      <c r="AW187" s="6"/>
      <c r="AX187" s="6"/>
      <c r="AY187" s="6">
        <v>0</v>
      </c>
      <c r="AZ187" s="6"/>
      <c r="BA187" s="6"/>
      <c r="BB187" s="6"/>
      <c r="BC187" s="6">
        <v>-1.81</v>
      </c>
      <c r="BD187" s="6"/>
      <c r="BE187" s="6"/>
      <c r="BF187" s="6"/>
      <c r="BG187" s="6">
        <v>-242.99</v>
      </c>
      <c r="BH187" s="6">
        <v>0</v>
      </c>
      <c r="BI187" s="6"/>
      <c r="BJ187" s="6"/>
      <c r="BK187" s="6"/>
      <c r="BL187" s="11">
        <f t="shared" si="3"/>
        <v>-375.51</v>
      </c>
      <c r="BM187" s="12">
        <f t="shared" si="4"/>
        <v>2988</v>
      </c>
      <c r="BN187" s="13">
        <f t="shared" si="5"/>
        <v>150</v>
      </c>
      <c r="BO187" s="13">
        <f t="shared" si="6"/>
        <v>150</v>
      </c>
      <c r="BP187" s="13">
        <f t="shared" si="7"/>
        <v>50</v>
      </c>
      <c r="BQ187" s="13">
        <f t="shared" si="8"/>
        <v>242.98711089</v>
      </c>
      <c r="BR187" s="13">
        <f t="shared" si="9"/>
        <v>233.06</v>
      </c>
      <c r="BS187" s="13">
        <f t="shared" si="10"/>
        <v>796.95</v>
      </c>
      <c r="BT187" s="13">
        <f t="shared" si="11"/>
        <v>108.19999999999999</v>
      </c>
      <c r="BU187" s="13">
        <f t="shared" si="12"/>
        <v>160.93</v>
      </c>
      <c r="BV187" s="6">
        <f>SUMIFS('SEGURO DE VIDA'!E:E, 'SEGURO DE VIDA'!D:D, H187, 'SEGURO DE VIDA'!G:G, E187)</f>
        <v>13.71</v>
      </c>
      <c r="BW187" s="6">
        <f>SUMIFS(TREINAMENTOS!E:E, TREINAMENTOS!D:D, H187, TREINAMENTOS!G:G, E187)</f>
        <v>170.1</v>
      </c>
      <c r="BX187" s="6">
        <f>SUMIFS(EXAMES!E:E, EXAMES!D:D, H187, EXAMES!G:G, E187)</f>
        <v>0</v>
      </c>
      <c r="BY187" s="25">
        <f t="shared" si="13"/>
        <v>2075.93711089</v>
      </c>
      <c r="BZ187" s="1"/>
      <c r="CA187" s="1" t="s">
        <v>189</v>
      </c>
      <c r="CB187" s="13">
        <f t="shared" si="14"/>
        <v>160.93</v>
      </c>
      <c r="CC187" s="13">
        <f t="shared" si="15"/>
        <v>0</v>
      </c>
      <c r="CD187" s="13">
        <f>SUMIFS(ALIMENTAÇÃO!E:E, ALIMENTAÇÃO!D:D, H187, ALIMENTAÇÃO!G:G, E187)</f>
        <v>805</v>
      </c>
      <c r="CE187" s="6">
        <f>SUMIFS(TRANSPORTE!E:E, TRANSPORTE!D:D, H187, TRANSPORTE!G:G, E187)</f>
        <v>216.2</v>
      </c>
      <c r="CF187" s="6">
        <f>SUMIFS('PLANO DE SAÚDE'!E:E, 'PLANO DE SAÚDE'!D:D, H187, 'PLANO DE SAÚDE'!G:G, E187)</f>
        <v>162.74</v>
      </c>
      <c r="CG187" s="6">
        <f>SUMIFS('PLANO ODONTO'!E:E, 'PLANO ODONTO'!D:D, H187, 'PLANO ODONTO'!G:G, E187)</f>
        <v>14</v>
      </c>
      <c r="CH187" s="6">
        <f t="shared" si="16"/>
        <v>-1.81</v>
      </c>
      <c r="CI187" s="6">
        <f t="shared" si="17"/>
        <v>0</v>
      </c>
      <c r="CJ187" s="6">
        <f t="shared" si="18"/>
        <v>450</v>
      </c>
      <c r="CK187" s="6"/>
      <c r="CL187" s="6"/>
      <c r="CM187" s="6">
        <f t="shared" si="19"/>
        <v>-14</v>
      </c>
      <c r="CN187" s="6">
        <v>3363.51</v>
      </c>
      <c r="CO187" s="1">
        <v>-375.51</v>
      </c>
      <c r="CP187" s="6">
        <v>2988</v>
      </c>
      <c r="CQ187" s="6">
        <v>2913.27</v>
      </c>
      <c r="CR187" s="1">
        <v>8.3407</v>
      </c>
      <c r="CS187" s="6">
        <v>2913.27</v>
      </c>
      <c r="CT187" s="1">
        <v>233.06</v>
      </c>
      <c r="CU187" s="6">
        <v>2306.0700000000002</v>
      </c>
    </row>
    <row r="188" spans="1:99" ht="13.8" hidden="1">
      <c r="A188" s="1" t="str">
        <f ca="1">IFERROR(__xludf.DUMMYFUNCTION("""COMPUTED_VALUE"""),"RAFAEL CARDOSO LEITE")</f>
        <v>RAFAEL CARDOSO LEITE</v>
      </c>
      <c r="B188" s="34"/>
      <c r="C188" s="34" t="str">
        <f t="shared" ca="1" si="0"/>
        <v>OK</v>
      </c>
      <c r="D188" s="2">
        <f t="shared" si="1"/>
        <v>6189.3163647377778</v>
      </c>
      <c r="E188" s="34">
        <v>45839</v>
      </c>
      <c r="F188" s="1" t="s">
        <v>145</v>
      </c>
      <c r="G188" s="1">
        <v>180</v>
      </c>
      <c r="H188" s="1" t="s">
        <v>191</v>
      </c>
      <c r="I188" s="6" t="s">
        <v>188</v>
      </c>
      <c r="J188" s="38">
        <v>42248</v>
      </c>
      <c r="K188" s="6">
        <v>3741.16</v>
      </c>
      <c r="L188" s="1"/>
      <c r="M188" s="6">
        <v>3741.16</v>
      </c>
      <c r="N188" s="6"/>
      <c r="O188" s="6"/>
      <c r="P188" s="6">
        <v>0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>
        <v>0</v>
      </c>
      <c r="AC188" s="6"/>
      <c r="AD188" s="6">
        <v>0</v>
      </c>
      <c r="AE188" s="6"/>
      <c r="AF188" s="6">
        <v>0</v>
      </c>
      <c r="AG188" s="6"/>
      <c r="AH188" s="6"/>
      <c r="AI188" s="6"/>
      <c r="AJ188" s="6"/>
      <c r="AK188" s="6"/>
      <c r="AL188" s="6"/>
      <c r="AM188" s="6">
        <v>0.66</v>
      </c>
      <c r="AN188" s="8">
        <f t="shared" si="2"/>
        <v>3741.8199999999997</v>
      </c>
      <c r="AO188" s="6"/>
      <c r="AP188" s="6">
        <v>-8.0500000000000007</v>
      </c>
      <c r="AQ188" s="6">
        <v>-224.47</v>
      </c>
      <c r="AR188" s="6"/>
      <c r="AS188" s="6"/>
      <c r="AT188" s="6">
        <v>-0.69</v>
      </c>
      <c r="AU188" s="6"/>
      <c r="AV188" s="6">
        <v>0</v>
      </c>
      <c r="AW188" s="6"/>
      <c r="AX188" s="6"/>
      <c r="AY188" s="6">
        <v>-37.409999999999997</v>
      </c>
      <c r="AZ188" s="6"/>
      <c r="BA188" s="6"/>
      <c r="BB188" s="6"/>
      <c r="BC188" s="6">
        <v>-1.93</v>
      </c>
      <c r="BD188" s="6"/>
      <c r="BE188" s="6"/>
      <c r="BF188" s="6"/>
      <c r="BG188" s="6">
        <v>-342.34</v>
      </c>
      <c r="BH188" s="6">
        <v>-75.930000000000007</v>
      </c>
      <c r="BI188" s="6"/>
      <c r="BJ188" s="6"/>
      <c r="BK188" s="6"/>
      <c r="BL188" s="11">
        <f t="shared" si="3"/>
        <v>-690.81999999999994</v>
      </c>
      <c r="BM188" s="12">
        <f t="shared" si="4"/>
        <v>3051</v>
      </c>
      <c r="BN188" s="13">
        <f t="shared" si="5"/>
        <v>311.76333333333332</v>
      </c>
      <c r="BO188" s="13">
        <f t="shared" si="6"/>
        <v>311.76333333333332</v>
      </c>
      <c r="BP188" s="13">
        <f t="shared" si="7"/>
        <v>103.9211111111111</v>
      </c>
      <c r="BQ188" s="13">
        <f t="shared" si="8"/>
        <v>342.33858695999999</v>
      </c>
      <c r="BR188" s="13">
        <f t="shared" si="9"/>
        <v>299.29000000000002</v>
      </c>
      <c r="BS188" s="13">
        <f t="shared" si="10"/>
        <v>796.95</v>
      </c>
      <c r="BT188" s="13">
        <f t="shared" si="11"/>
        <v>49.130000000000024</v>
      </c>
      <c r="BU188" s="13">
        <f t="shared" si="12"/>
        <v>171.51</v>
      </c>
      <c r="BV188" s="6">
        <f>SUMIFS('SEGURO DE VIDA'!E:E, 'SEGURO DE VIDA'!D:D, H188, 'SEGURO DE VIDA'!G:G, E188)</f>
        <v>13.71</v>
      </c>
      <c r="BW188" s="6">
        <f>SUMIFS(TREINAMENTOS!E:E, TREINAMENTOS!D:D, H188, TREINAMENTOS!G:G, E188)</f>
        <v>0</v>
      </c>
      <c r="BX188" s="6">
        <f>SUMIFS(EXAMES!E:E, EXAMES!D:D, H188, EXAMES!G:G, E188)</f>
        <v>47.12</v>
      </c>
      <c r="BY188" s="25">
        <f t="shared" si="13"/>
        <v>2447.4963647377781</v>
      </c>
      <c r="BZ188" s="1"/>
      <c r="CA188" s="1" t="s">
        <v>192</v>
      </c>
      <c r="CB188" s="13">
        <f t="shared" si="14"/>
        <v>171.51</v>
      </c>
      <c r="CC188" s="13">
        <f t="shared" si="15"/>
        <v>0</v>
      </c>
      <c r="CD188" s="13">
        <f>SUMIFS(ALIMENTAÇÃO!E:E, ALIMENTAÇÃO!D:D, H188, ALIMENTAÇÃO!G:G, E188)</f>
        <v>805</v>
      </c>
      <c r="CE188" s="6">
        <f>SUMIFS(TRANSPORTE!E:E, TRANSPORTE!D:D, H188, TRANSPORTE!G:G, E188)</f>
        <v>273.60000000000002</v>
      </c>
      <c r="CF188" s="6">
        <f>SUMIFS('PLANO DE SAÚDE'!E:E, 'PLANO DE SAÚDE'!D:D, H188, 'PLANO DE SAÚDE'!G:G, E188)</f>
        <v>173.44</v>
      </c>
      <c r="CG188" s="6">
        <f>SUMIFS('PLANO ODONTO'!E:E, 'PLANO ODONTO'!D:D, H188, 'PLANO ODONTO'!G:G, E188)</f>
        <v>0</v>
      </c>
      <c r="CH188" s="6">
        <f t="shared" si="16"/>
        <v>-1.93</v>
      </c>
      <c r="CI188" s="6">
        <f t="shared" si="17"/>
        <v>0</v>
      </c>
      <c r="CJ188" s="6">
        <f t="shared" si="18"/>
        <v>0</v>
      </c>
      <c r="CK188" s="6"/>
      <c r="CL188" s="6"/>
      <c r="CM188" s="6">
        <f t="shared" si="19"/>
        <v>0</v>
      </c>
      <c r="CN188" s="6">
        <v>3741.82</v>
      </c>
      <c r="CO188" s="1">
        <v>-690.82</v>
      </c>
      <c r="CP188" s="6">
        <v>3051</v>
      </c>
      <c r="CQ188" s="6">
        <v>3741.16</v>
      </c>
      <c r="CR188" s="1">
        <v>9.1506000000000007</v>
      </c>
      <c r="CS188" s="6">
        <v>3741.16</v>
      </c>
      <c r="CT188" s="1">
        <v>299.29000000000002</v>
      </c>
      <c r="CU188" s="6">
        <v>3133.96</v>
      </c>
    </row>
    <row r="189" spans="1:99" ht="13.8" hidden="1">
      <c r="A189" s="1" t="str">
        <f ca="1">IFERROR(__xludf.DUMMYFUNCTION("""COMPUTED_VALUE"""),"RAFAEL SIMÕES SILVA")</f>
        <v>RAFAEL SIMÕES SILVA</v>
      </c>
      <c r="B189" s="34"/>
      <c r="C189" s="34" t="str">
        <f t="shared" ca="1" si="0"/>
        <v>OK</v>
      </c>
      <c r="D189" s="2">
        <f t="shared" si="1"/>
        <v>2238.3325312222223</v>
      </c>
      <c r="E189" s="34">
        <v>45839</v>
      </c>
      <c r="F189" s="1" t="s">
        <v>179</v>
      </c>
      <c r="G189" s="1">
        <v>21</v>
      </c>
      <c r="H189" s="1" t="s">
        <v>193</v>
      </c>
      <c r="I189" s="1" t="s">
        <v>194</v>
      </c>
      <c r="J189" s="38">
        <v>44200</v>
      </c>
      <c r="K189" s="6">
        <v>3200</v>
      </c>
      <c r="L189" s="1" t="s">
        <v>182</v>
      </c>
      <c r="M189" s="6">
        <v>1066.67</v>
      </c>
      <c r="N189" s="6">
        <v>0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>
        <v>0</v>
      </c>
      <c r="Z189" s="6"/>
      <c r="AA189" s="6"/>
      <c r="AB189" s="6"/>
      <c r="AC189" s="6">
        <v>0</v>
      </c>
      <c r="AD189" s="6">
        <v>0</v>
      </c>
      <c r="AE189" s="6">
        <v>0</v>
      </c>
      <c r="AF189" s="6">
        <v>0</v>
      </c>
      <c r="AG189" s="6"/>
      <c r="AH189" s="6"/>
      <c r="AI189" s="6">
        <v>0</v>
      </c>
      <c r="AJ189" s="6"/>
      <c r="AK189" s="6"/>
      <c r="AL189" s="6"/>
      <c r="AM189" s="6">
        <v>0.14000000000000001</v>
      </c>
      <c r="AN189" s="8">
        <f t="shared" si="2"/>
        <v>1066.8100000000002</v>
      </c>
      <c r="AO189" s="6"/>
      <c r="AP189" s="6">
        <v>-3.5</v>
      </c>
      <c r="AQ189" s="6">
        <v>0</v>
      </c>
      <c r="AR189" s="6">
        <v>0</v>
      </c>
      <c r="AS189" s="6"/>
      <c r="AT189" s="6">
        <v>-0.31</v>
      </c>
      <c r="AU189" s="6"/>
      <c r="AV189" s="6">
        <v>-14</v>
      </c>
      <c r="AW189" s="6"/>
      <c r="AX189" s="6"/>
      <c r="AY189" s="6"/>
      <c r="AZ189" s="6"/>
      <c r="BA189" s="6"/>
      <c r="BB189" s="6">
        <v>0</v>
      </c>
      <c r="BC189" s="6">
        <v>0</v>
      </c>
      <c r="BD189" s="6">
        <v>0</v>
      </c>
      <c r="BE189" s="6"/>
      <c r="BF189" s="6"/>
      <c r="BG189" s="6">
        <v>-128</v>
      </c>
      <c r="BH189" s="6">
        <v>0</v>
      </c>
      <c r="BI189" s="6"/>
      <c r="BJ189" s="6"/>
      <c r="BK189" s="6"/>
      <c r="BL189" s="11">
        <f t="shared" si="3"/>
        <v>-145.81</v>
      </c>
      <c r="BM189" s="12">
        <f t="shared" si="4"/>
        <v>921.00000000000023</v>
      </c>
      <c r="BN189" s="13">
        <f t="shared" si="5"/>
        <v>266.66666666666669</v>
      </c>
      <c r="BO189" s="13">
        <f t="shared" si="6"/>
        <v>266.66666666666669</v>
      </c>
      <c r="BP189" s="13">
        <f t="shared" si="7"/>
        <v>88.8888888888889</v>
      </c>
      <c r="BQ189" s="13">
        <f t="shared" si="8"/>
        <v>98.880308999999997</v>
      </c>
      <c r="BR189" s="13">
        <f t="shared" si="9"/>
        <v>85.33</v>
      </c>
      <c r="BS189" s="13">
        <f t="shared" si="10"/>
        <v>346.5</v>
      </c>
      <c r="BT189" s="13">
        <f t="shared" si="11"/>
        <v>0</v>
      </c>
      <c r="BU189" s="13">
        <f t="shared" si="12"/>
        <v>0</v>
      </c>
      <c r="BV189" s="6">
        <f>SUMIFS('SEGURO DE VIDA'!E:E, 'SEGURO DE VIDA'!D:D, H189, 'SEGURO DE VIDA'!G:G, E189)</f>
        <v>18.59</v>
      </c>
      <c r="BW189" s="6">
        <f>SUMIFS(TREINAMENTOS!E:E, TREINAMENTOS!D:D, H189, TREINAMENTOS!G:G, E189)</f>
        <v>0</v>
      </c>
      <c r="BX189" s="6">
        <f>SUMIFS(EXAMES!E:E, EXAMES!D:D, H189, EXAMES!G:G, E189)</f>
        <v>0</v>
      </c>
      <c r="BY189" s="25">
        <f t="shared" si="13"/>
        <v>1171.5225312222221</v>
      </c>
      <c r="BZ189" s="1"/>
      <c r="CA189" s="1" t="s">
        <v>193</v>
      </c>
      <c r="CB189" s="13">
        <f t="shared" si="14"/>
        <v>0</v>
      </c>
      <c r="CC189" s="13">
        <f t="shared" si="15"/>
        <v>0</v>
      </c>
      <c r="CD189" s="13">
        <f>SUMIFS(ALIMENTAÇÃO!E:E, ALIMENTAÇÃO!D:D, H189, ALIMENTAÇÃO!G:G, E189)</f>
        <v>350</v>
      </c>
      <c r="CE189" s="6">
        <f>SUMIFS(TRANSPORTE!E:E, TRANSPORTE!D:D, H189, TRANSPORTE!G:G, E189)</f>
        <v>0</v>
      </c>
      <c r="CF189" s="6">
        <f>SUMIFS('PLANO DE SAÚDE'!E:E, 'PLANO DE SAÚDE'!D:D, H189, 'PLANO DE SAÚDE'!G:G, E189)</f>
        <v>0</v>
      </c>
      <c r="CG189" s="6">
        <f>SUMIFS('PLANO ODONTO'!E:E, 'PLANO ODONTO'!D:D, H189, 'PLANO ODONTO'!G:G, E189)</f>
        <v>14</v>
      </c>
      <c r="CH189" s="6">
        <f t="shared" si="16"/>
        <v>0</v>
      </c>
      <c r="CI189" s="6">
        <f t="shared" si="17"/>
        <v>0</v>
      </c>
      <c r="CJ189" s="6">
        <f t="shared" si="18"/>
        <v>0</v>
      </c>
      <c r="CK189" s="6"/>
      <c r="CL189" s="6"/>
      <c r="CM189" s="6">
        <f t="shared" si="19"/>
        <v>-14</v>
      </c>
      <c r="CN189" s="6">
        <v>1066.81</v>
      </c>
      <c r="CO189" s="1">
        <v>-145.81</v>
      </c>
      <c r="CP189" s="1">
        <v>921</v>
      </c>
      <c r="CQ189" s="6">
        <v>1066.67</v>
      </c>
      <c r="CR189" s="1">
        <v>9.27</v>
      </c>
      <c r="CS189" s="6">
        <v>1066.67</v>
      </c>
      <c r="CT189" s="1">
        <v>85.33</v>
      </c>
      <c r="CU189" s="1">
        <v>459.47</v>
      </c>
    </row>
    <row r="190" spans="1:99" ht="13.8" hidden="1">
      <c r="A190" s="1" t="str">
        <f ca="1">IFERROR(__xludf.DUMMYFUNCTION("""COMPUTED_VALUE"""),"RAPHAEL DE SOUZA SANTORO")</f>
        <v>RAPHAEL DE SOUZA SANTORO</v>
      </c>
      <c r="B190" s="34"/>
      <c r="C190" s="34" t="str">
        <f t="shared" ca="1" si="0"/>
        <v>OK</v>
      </c>
      <c r="D190" s="2">
        <f t="shared" si="1"/>
        <v>3916.4088888888891</v>
      </c>
      <c r="E190" s="34">
        <v>45839</v>
      </c>
      <c r="F190" s="1" t="s">
        <v>145</v>
      </c>
      <c r="G190" s="1">
        <v>3416</v>
      </c>
      <c r="H190" s="38" t="s">
        <v>195</v>
      </c>
      <c r="I190" s="6" t="s">
        <v>194</v>
      </c>
      <c r="J190" s="38">
        <v>45292</v>
      </c>
      <c r="K190" s="6">
        <v>2000</v>
      </c>
      <c r="L190" s="1"/>
      <c r="M190" s="6">
        <v>2000</v>
      </c>
      <c r="N190" s="6">
        <v>0</v>
      </c>
      <c r="O190" s="6"/>
      <c r="P190" s="6">
        <v>0</v>
      </c>
      <c r="Q190" s="6"/>
      <c r="R190" s="6"/>
      <c r="S190" s="6"/>
      <c r="T190" s="6"/>
      <c r="U190" s="6"/>
      <c r="V190" s="6"/>
      <c r="W190" s="6">
        <v>0</v>
      </c>
      <c r="X190" s="6"/>
      <c r="Y190" s="6"/>
      <c r="Z190" s="6"/>
      <c r="AA190" s="6"/>
      <c r="AB190" s="6">
        <v>0</v>
      </c>
      <c r="AC190" s="6"/>
      <c r="AD190" s="6">
        <v>0</v>
      </c>
      <c r="AE190" s="6">
        <v>0</v>
      </c>
      <c r="AF190" s="6">
        <v>0</v>
      </c>
      <c r="AG190" s="6"/>
      <c r="AH190" s="6"/>
      <c r="AI190" s="6"/>
      <c r="AJ190" s="6"/>
      <c r="AK190" s="6"/>
      <c r="AL190" s="6"/>
      <c r="AM190" s="6">
        <v>0.05</v>
      </c>
      <c r="AN190" s="8">
        <f t="shared" si="2"/>
        <v>2000.05</v>
      </c>
      <c r="AO190" s="6"/>
      <c r="AP190" s="6">
        <v>-7.7</v>
      </c>
      <c r="AQ190" s="6">
        <v>-120</v>
      </c>
      <c r="AR190" s="6"/>
      <c r="AS190" s="6"/>
      <c r="AT190" s="6">
        <v>-0.34</v>
      </c>
      <c r="AU190" s="6">
        <v>0</v>
      </c>
      <c r="AV190" s="6">
        <v>-14</v>
      </c>
      <c r="AW190" s="6">
        <v>0</v>
      </c>
      <c r="AX190" s="6"/>
      <c r="AY190" s="6">
        <v>0</v>
      </c>
      <c r="AZ190" s="6"/>
      <c r="BA190" s="6">
        <v>0</v>
      </c>
      <c r="BB190" s="6">
        <v>-150.97</v>
      </c>
      <c r="BC190" s="6">
        <v>-1.81</v>
      </c>
      <c r="BD190" s="6">
        <v>0</v>
      </c>
      <c r="BE190" s="6"/>
      <c r="BF190" s="6"/>
      <c r="BG190" s="6">
        <v>-157.22999999999999</v>
      </c>
      <c r="BH190" s="6">
        <v>0</v>
      </c>
      <c r="BI190" s="6"/>
      <c r="BJ190" s="6"/>
      <c r="BK190" s="6"/>
      <c r="BL190" s="11">
        <f t="shared" si="3"/>
        <v>-452.04999999999995</v>
      </c>
      <c r="BM190" s="12">
        <f t="shared" si="4"/>
        <v>1548</v>
      </c>
      <c r="BN190" s="13">
        <f t="shared" si="5"/>
        <v>166.66666666666666</v>
      </c>
      <c r="BO190" s="13">
        <f t="shared" si="6"/>
        <v>166.66666666666666</v>
      </c>
      <c r="BP190" s="13">
        <f t="shared" si="7"/>
        <v>55.55555555555555</v>
      </c>
      <c r="BQ190" s="13">
        <f t="shared" si="8"/>
        <v>157.23000000000002</v>
      </c>
      <c r="BR190" s="13">
        <f t="shared" si="9"/>
        <v>160</v>
      </c>
      <c r="BS190" s="13">
        <f t="shared" si="10"/>
        <v>762.3</v>
      </c>
      <c r="BT190" s="13">
        <f t="shared" si="11"/>
        <v>273.3</v>
      </c>
      <c r="BU190" s="13">
        <f t="shared" si="12"/>
        <v>160.93000000000004</v>
      </c>
      <c r="BV190" s="6">
        <f>SUMIFS('SEGURO DE VIDA'!E:E, 'SEGURO DE VIDA'!D:D, H190, 'SEGURO DE VIDA'!G:G, E190)</f>
        <v>13.71</v>
      </c>
      <c r="BW190" s="6">
        <f>SUMIFS(TREINAMENTOS!E:E, TREINAMENTOS!D:D, H190, TREINAMENTOS!G:G, E190)</f>
        <v>0</v>
      </c>
      <c r="BX190" s="6">
        <f>SUMIFS(EXAMES!E:E, EXAMES!D:D, H190, EXAMES!G:G, E190)</f>
        <v>0</v>
      </c>
      <c r="BY190" s="25">
        <f t="shared" si="13"/>
        <v>1916.3588888888889</v>
      </c>
      <c r="BZ190" s="1"/>
      <c r="CA190" s="38" t="s">
        <v>195</v>
      </c>
      <c r="CB190" s="13">
        <f t="shared" si="14"/>
        <v>160.93000000000004</v>
      </c>
      <c r="CC190" s="13">
        <f t="shared" si="15"/>
        <v>0</v>
      </c>
      <c r="CD190" s="13">
        <f>SUMIFS(ALIMENTAÇÃO!E:E, ALIMENTAÇÃO!D:D, H190, ALIMENTAÇÃO!G:G, E190)</f>
        <v>770</v>
      </c>
      <c r="CE190" s="6">
        <f>SUMIFS(TRANSPORTE!E:E, TRANSPORTE!D:D, H190, TRANSPORTE!G:G, E190)</f>
        <v>393.3</v>
      </c>
      <c r="CF190" s="6">
        <f>SUMIFS('PLANO DE SAÚDE'!E:E, 'PLANO DE SAÚDE'!D:D, H190, 'PLANO DE SAÚDE'!G:G, E190)</f>
        <v>313.71000000000004</v>
      </c>
      <c r="CG190" s="6">
        <f>SUMIFS('PLANO ODONTO'!E:E, 'PLANO ODONTO'!D:D, H190, 'PLANO ODONTO'!G:G, E190)</f>
        <v>14</v>
      </c>
      <c r="CH190" s="6">
        <f t="shared" si="16"/>
        <v>-152.78</v>
      </c>
      <c r="CI190" s="6">
        <f t="shared" si="17"/>
        <v>0</v>
      </c>
      <c r="CJ190" s="6">
        <f t="shared" si="18"/>
        <v>0</v>
      </c>
      <c r="CK190" s="6"/>
      <c r="CL190" s="6"/>
      <c r="CM190" s="6">
        <f t="shared" si="19"/>
        <v>-14</v>
      </c>
      <c r="CN190" s="6">
        <v>2000.05</v>
      </c>
      <c r="CO190" s="1">
        <v>-452.05</v>
      </c>
      <c r="CP190" s="6">
        <v>1548</v>
      </c>
      <c r="CQ190" s="6">
        <v>2000</v>
      </c>
      <c r="CR190" s="1">
        <v>7.8615000000000004</v>
      </c>
      <c r="CS190" s="6">
        <v>2000</v>
      </c>
      <c r="CT190" s="1">
        <v>160</v>
      </c>
      <c r="CU190" s="6">
        <v>1392.8</v>
      </c>
    </row>
    <row r="191" spans="1:99" ht="13.8" hidden="1">
      <c r="A191" s="1" t="str">
        <f ca="1">IFERROR(__xludf.DUMMYFUNCTION("""COMPUTED_VALUE"""),"REINALDO ALMEIDA DOS SANTOS")</f>
        <v>REINALDO ALMEIDA DOS SANTOS</v>
      </c>
      <c r="B191" s="34"/>
      <c r="C191" s="34" t="str">
        <f t="shared" ca="1" si="0"/>
        <v>OK</v>
      </c>
      <c r="D191" s="2">
        <f t="shared" si="1"/>
        <v>3106.7866666666669</v>
      </c>
      <c r="E191" s="34">
        <v>45839</v>
      </c>
      <c r="F191" s="1" t="s">
        <v>145</v>
      </c>
      <c r="G191" s="1">
        <v>3550</v>
      </c>
      <c r="H191" s="1" t="s">
        <v>196</v>
      </c>
      <c r="I191" s="1" t="s">
        <v>197</v>
      </c>
      <c r="J191" s="38">
        <v>45831</v>
      </c>
      <c r="K191" s="6">
        <v>1518</v>
      </c>
      <c r="L191" s="1"/>
      <c r="M191" s="6">
        <v>1518</v>
      </c>
      <c r="N191" s="6"/>
      <c r="O191" s="6"/>
      <c r="P191" s="6">
        <v>0</v>
      </c>
      <c r="Q191" s="6"/>
      <c r="R191" s="6"/>
      <c r="S191" s="6"/>
      <c r="T191" s="6"/>
      <c r="U191" s="6"/>
      <c r="V191" s="6"/>
      <c r="W191" s="6"/>
      <c r="X191" s="6"/>
      <c r="Y191" s="6">
        <v>0</v>
      </c>
      <c r="Z191" s="6"/>
      <c r="AA191" s="6"/>
      <c r="AB191" s="6">
        <v>0</v>
      </c>
      <c r="AC191" s="6"/>
      <c r="AD191" s="6">
        <v>0</v>
      </c>
      <c r="AE191" s="6">
        <v>0</v>
      </c>
      <c r="AF191" s="6">
        <v>0</v>
      </c>
      <c r="AG191" s="6"/>
      <c r="AH191" s="6"/>
      <c r="AI191" s="6"/>
      <c r="AJ191" s="6"/>
      <c r="AK191" s="6"/>
      <c r="AL191" s="6"/>
      <c r="AM191" s="6">
        <v>0.14000000000000001</v>
      </c>
      <c r="AN191" s="8">
        <f t="shared" si="2"/>
        <v>1518.14</v>
      </c>
      <c r="AO191" s="6"/>
      <c r="AP191" s="6">
        <v>-8.0500000000000007</v>
      </c>
      <c r="AQ191" s="6">
        <v>-91.08</v>
      </c>
      <c r="AR191" s="6"/>
      <c r="AS191" s="6"/>
      <c r="AT191" s="6">
        <v>-0.85</v>
      </c>
      <c r="AU191" s="6"/>
      <c r="AV191" s="6">
        <v>0</v>
      </c>
      <c r="AW191" s="6"/>
      <c r="AX191" s="6"/>
      <c r="AY191" s="6"/>
      <c r="AZ191" s="6"/>
      <c r="BA191" s="6"/>
      <c r="BB191" s="6">
        <v>0</v>
      </c>
      <c r="BC191" s="6">
        <v>-1.31</v>
      </c>
      <c r="BD191" s="6"/>
      <c r="BE191" s="6"/>
      <c r="BF191" s="6"/>
      <c r="BG191" s="6">
        <v>-113.85</v>
      </c>
      <c r="BH191" s="6">
        <v>0</v>
      </c>
      <c r="BI191" s="6"/>
      <c r="BJ191" s="6"/>
      <c r="BK191" s="6"/>
      <c r="BL191" s="11">
        <f t="shared" si="3"/>
        <v>-215.14</v>
      </c>
      <c r="BM191" s="12">
        <f t="shared" si="4"/>
        <v>1303</v>
      </c>
      <c r="BN191" s="13">
        <f t="shared" si="5"/>
        <v>126.5</v>
      </c>
      <c r="BO191" s="13">
        <f t="shared" si="6"/>
        <v>126.5</v>
      </c>
      <c r="BP191" s="13">
        <f t="shared" si="7"/>
        <v>42.166666666666664</v>
      </c>
      <c r="BQ191" s="13">
        <f t="shared" si="8"/>
        <v>113.85</v>
      </c>
      <c r="BR191" s="13">
        <f t="shared" si="9"/>
        <v>121.44</v>
      </c>
      <c r="BS191" s="13">
        <f t="shared" si="10"/>
        <v>796.95</v>
      </c>
      <c r="BT191" s="13">
        <f t="shared" si="11"/>
        <v>233.82000000000005</v>
      </c>
      <c r="BU191" s="13">
        <f t="shared" si="12"/>
        <v>0</v>
      </c>
      <c r="BV191" s="6">
        <f>SUMIFS('SEGURO DE VIDA'!E:E, 'SEGURO DE VIDA'!D:D, H191, 'SEGURO DE VIDA'!G:G, E191)</f>
        <v>27.42</v>
      </c>
      <c r="BW191" s="6">
        <f>SUMIFS(TREINAMENTOS!E:E, TREINAMENTOS!D:D, H191, TREINAMENTOS!G:G, E191)</f>
        <v>0</v>
      </c>
      <c r="BX191" s="6">
        <f>SUMIFS(EXAMES!E:E, EXAMES!D:D, H191, EXAMES!G:G, E191)</f>
        <v>0</v>
      </c>
      <c r="BY191" s="25">
        <f t="shared" si="13"/>
        <v>1588.646666666667</v>
      </c>
      <c r="BZ191" s="1"/>
      <c r="CA191" s="1" t="s">
        <v>196</v>
      </c>
      <c r="CB191" s="13">
        <f t="shared" si="14"/>
        <v>0</v>
      </c>
      <c r="CC191" s="13">
        <f t="shared" si="15"/>
        <v>0</v>
      </c>
      <c r="CD191" s="13">
        <f>SUMIFS(ALIMENTAÇÃO!E:E, ALIMENTAÇÃO!D:D, H191, ALIMENTAÇÃO!G:G, E191)</f>
        <v>805</v>
      </c>
      <c r="CE191" s="6">
        <f>SUMIFS(TRANSPORTE!E:E, TRANSPORTE!D:D, H191, TRANSPORTE!G:G, E191)</f>
        <v>324.90000000000003</v>
      </c>
      <c r="CF191" s="6">
        <f>SUMIFS('PLANO DE SAÚDE'!E:E, 'PLANO DE SAÚDE'!D:D, H191, 'PLANO DE SAÚDE'!G:G, E191)</f>
        <v>0</v>
      </c>
      <c r="CG191" s="6">
        <f>SUMIFS('PLANO ODONTO'!E:E, 'PLANO ODONTO'!D:D, H191, 'PLANO ODONTO'!G:G, E191)</f>
        <v>0</v>
      </c>
      <c r="CH191" s="6">
        <f t="shared" si="16"/>
        <v>-1.31</v>
      </c>
      <c r="CI191" s="6">
        <f t="shared" si="17"/>
        <v>0</v>
      </c>
      <c r="CJ191" s="6">
        <f t="shared" si="18"/>
        <v>0</v>
      </c>
      <c r="CK191" s="6"/>
      <c r="CL191" s="6"/>
      <c r="CM191" s="6">
        <f t="shared" si="19"/>
        <v>0</v>
      </c>
      <c r="CN191" s="6">
        <v>1518.14</v>
      </c>
      <c r="CO191" s="1">
        <v>-215.14</v>
      </c>
      <c r="CP191" s="6">
        <v>1303</v>
      </c>
      <c r="CQ191" s="6">
        <v>1518</v>
      </c>
      <c r="CR191" s="1">
        <v>7.5</v>
      </c>
      <c r="CS191" s="6">
        <v>1518</v>
      </c>
      <c r="CT191" s="1">
        <v>121.44</v>
      </c>
      <c r="CU191" s="1">
        <v>910.8</v>
      </c>
    </row>
    <row r="192" spans="1:99" ht="13.8" hidden="1">
      <c r="A192" s="1" t="str">
        <f ca="1">IFERROR(__xludf.DUMMYFUNCTION("""COMPUTED_VALUE"""),"RENAN PRATA MONTEIRO")</f>
        <v>RENAN PRATA MONTEIRO</v>
      </c>
      <c r="B192" s="34"/>
      <c r="C192" s="34" t="str">
        <f t="shared" ca="1" si="0"/>
        <v>OK</v>
      </c>
      <c r="D192" s="2">
        <f t="shared" si="1"/>
        <v>4831.1802579688892</v>
      </c>
      <c r="E192" s="34">
        <v>45839</v>
      </c>
      <c r="F192" s="1" t="s">
        <v>145</v>
      </c>
      <c r="G192" s="1">
        <v>288</v>
      </c>
      <c r="H192" s="1" t="s">
        <v>198</v>
      </c>
      <c r="I192" s="1" t="s">
        <v>157</v>
      </c>
      <c r="J192" s="38">
        <v>44256</v>
      </c>
      <c r="K192" s="6">
        <v>2495.63</v>
      </c>
      <c r="L192" s="1"/>
      <c r="M192" s="6">
        <v>2495.63</v>
      </c>
      <c r="N192" s="6"/>
      <c r="O192" s="6"/>
      <c r="P192" s="6">
        <v>0</v>
      </c>
      <c r="Q192" s="6"/>
      <c r="R192" s="6"/>
      <c r="S192" s="6"/>
      <c r="T192" s="6"/>
      <c r="U192" s="6"/>
      <c r="V192" s="6"/>
      <c r="W192" s="6"/>
      <c r="X192" s="6"/>
      <c r="Y192" s="6">
        <v>0</v>
      </c>
      <c r="Z192" s="6"/>
      <c r="AA192" s="6"/>
      <c r="AB192" s="6">
        <v>0</v>
      </c>
      <c r="AC192" s="6"/>
      <c r="AD192" s="6">
        <v>0</v>
      </c>
      <c r="AE192" s="6">
        <v>204.23</v>
      </c>
      <c r="AF192" s="6">
        <v>30.26</v>
      </c>
      <c r="AG192" s="6"/>
      <c r="AH192" s="6"/>
      <c r="AI192" s="6"/>
      <c r="AJ192" s="6"/>
      <c r="AK192" s="6"/>
      <c r="AL192" s="6"/>
      <c r="AM192" s="6">
        <v>0.03</v>
      </c>
      <c r="AN192" s="8">
        <f t="shared" si="2"/>
        <v>2730.1500000000005</v>
      </c>
      <c r="AO192" s="6"/>
      <c r="AP192" s="6">
        <v>-8.0500000000000007</v>
      </c>
      <c r="AQ192" s="6">
        <v>-149.74</v>
      </c>
      <c r="AR192" s="6"/>
      <c r="AS192" s="6"/>
      <c r="AT192" s="6">
        <v>-0.24</v>
      </c>
      <c r="AU192" s="6"/>
      <c r="AV192" s="6">
        <v>0</v>
      </c>
      <c r="AW192" s="6"/>
      <c r="AX192" s="6"/>
      <c r="AY192" s="6"/>
      <c r="AZ192" s="6"/>
      <c r="BA192" s="6"/>
      <c r="BB192" s="6">
        <v>-109.25</v>
      </c>
      <c r="BC192" s="6">
        <v>-1.93</v>
      </c>
      <c r="BD192" s="6"/>
      <c r="BE192" s="6"/>
      <c r="BF192" s="6"/>
      <c r="BG192" s="6">
        <v>-222.94</v>
      </c>
      <c r="BH192" s="6">
        <v>0</v>
      </c>
      <c r="BI192" s="6"/>
      <c r="BJ192" s="6"/>
      <c r="BK192" s="6"/>
      <c r="BL192" s="11">
        <f t="shared" si="3"/>
        <v>-492.15000000000003</v>
      </c>
      <c r="BM192" s="12">
        <f t="shared" si="4"/>
        <v>2238.0000000000005</v>
      </c>
      <c r="BN192" s="13">
        <f t="shared" si="5"/>
        <v>207.96916666666667</v>
      </c>
      <c r="BO192" s="13">
        <f t="shared" si="6"/>
        <v>207.96916666666667</v>
      </c>
      <c r="BP192" s="13">
        <f t="shared" si="7"/>
        <v>69.323055555555555</v>
      </c>
      <c r="BQ192" s="13">
        <f t="shared" si="8"/>
        <v>222.93886908000002</v>
      </c>
      <c r="BR192" s="13">
        <f t="shared" si="9"/>
        <v>218.4</v>
      </c>
      <c r="BS192" s="13">
        <f t="shared" si="10"/>
        <v>796.95</v>
      </c>
      <c r="BT192" s="13">
        <f t="shared" si="11"/>
        <v>192.26</v>
      </c>
      <c r="BU192" s="13">
        <f t="shared" si="12"/>
        <v>171.51</v>
      </c>
      <c r="BV192" s="6">
        <f>SUMIFS('SEGURO DE VIDA'!E:E, 'SEGURO DE VIDA'!D:D, H192, 'SEGURO DE VIDA'!G:G, E192)</f>
        <v>13.71</v>
      </c>
      <c r="BW192" s="6">
        <f>SUMIFS(TREINAMENTOS!E:E, TREINAMENTOS!D:D, H192, TREINAMENTOS!G:G, E192)</f>
        <v>0</v>
      </c>
      <c r="BX192" s="6">
        <f>SUMIFS(EXAMES!E:E, EXAMES!D:D, H192, EXAMES!G:G, E192)</f>
        <v>0</v>
      </c>
      <c r="BY192" s="25">
        <f t="shared" si="13"/>
        <v>2101.0302579688887</v>
      </c>
      <c r="BZ192" s="1"/>
      <c r="CA192" s="1" t="s">
        <v>198</v>
      </c>
      <c r="CB192" s="13">
        <f t="shared" si="14"/>
        <v>171.51</v>
      </c>
      <c r="CC192" s="13">
        <f t="shared" si="15"/>
        <v>0</v>
      </c>
      <c r="CD192" s="13">
        <f>SUMIFS(ALIMENTAÇÃO!E:E, ALIMENTAÇÃO!D:D, H192, ALIMENTAÇÃO!G:G, E192)</f>
        <v>805</v>
      </c>
      <c r="CE192" s="6">
        <f>SUMIFS(TRANSPORTE!E:E, TRANSPORTE!D:D, H192, TRANSPORTE!G:G, E192)</f>
        <v>342</v>
      </c>
      <c r="CF192" s="6">
        <f>SUMIFS('PLANO DE SAÚDE'!E:E, 'PLANO DE SAÚDE'!D:D, H192, 'PLANO DE SAÚDE'!G:G, E192)</f>
        <v>282.69</v>
      </c>
      <c r="CG192" s="6">
        <f>SUMIFS('PLANO ODONTO'!E:E, 'PLANO ODONTO'!D:D, H192, 'PLANO ODONTO'!G:G, E192)</f>
        <v>0</v>
      </c>
      <c r="CH192" s="6">
        <f t="shared" si="16"/>
        <v>-111.18</v>
      </c>
      <c r="CI192" s="6">
        <f t="shared" si="17"/>
        <v>0</v>
      </c>
      <c r="CJ192" s="6">
        <f t="shared" si="18"/>
        <v>0</v>
      </c>
      <c r="CK192" s="6"/>
      <c r="CL192" s="6"/>
      <c r="CM192" s="6">
        <f t="shared" si="19"/>
        <v>0</v>
      </c>
      <c r="CN192" s="6">
        <v>2730.15</v>
      </c>
      <c r="CO192" s="1">
        <v>-492.15</v>
      </c>
      <c r="CP192" s="6">
        <v>2238</v>
      </c>
      <c r="CQ192" s="6">
        <v>2730.12</v>
      </c>
      <c r="CR192" s="1">
        <v>8.1659000000000006</v>
      </c>
      <c r="CS192" s="6">
        <v>2730.12</v>
      </c>
      <c r="CT192" s="1">
        <v>218.4</v>
      </c>
      <c r="CU192" s="6">
        <v>2122.92</v>
      </c>
    </row>
    <row r="193" spans="1:99" ht="13.8" hidden="1">
      <c r="A193" s="1" t="str">
        <f ca="1">IFERROR(__xludf.DUMMYFUNCTION("""COMPUTED_VALUE"""),"RENAN SALDANHA DUARTE")</f>
        <v>RENAN SALDANHA DUARTE</v>
      </c>
      <c r="B193" s="34"/>
      <c r="C193" s="34" t="str">
        <f t="shared" ca="1" si="0"/>
        <v>OK</v>
      </c>
      <c r="D193" s="2">
        <f t="shared" si="1"/>
        <v>5911.2184252400002</v>
      </c>
      <c r="E193" s="34">
        <v>45839</v>
      </c>
      <c r="F193" s="1" t="s">
        <v>145</v>
      </c>
      <c r="G193" s="1">
        <v>3493</v>
      </c>
      <c r="H193" s="1" t="s">
        <v>199</v>
      </c>
      <c r="I193" s="1" t="s">
        <v>190</v>
      </c>
      <c r="J193" s="38">
        <v>45635</v>
      </c>
      <c r="K193" s="6">
        <v>1800</v>
      </c>
      <c r="L193" s="1"/>
      <c r="M193" s="6">
        <v>1800</v>
      </c>
      <c r="N193" s="6"/>
      <c r="O193" s="6"/>
      <c r="P193" s="6">
        <v>540</v>
      </c>
      <c r="Q193" s="6"/>
      <c r="R193" s="6"/>
      <c r="S193" s="6"/>
      <c r="T193" s="6"/>
      <c r="U193" s="6"/>
      <c r="V193" s="6"/>
      <c r="W193" s="6"/>
      <c r="X193" s="6"/>
      <c r="Y193" s="6">
        <v>0</v>
      </c>
      <c r="Z193" s="6"/>
      <c r="AA193" s="6"/>
      <c r="AB193" s="6">
        <v>450</v>
      </c>
      <c r="AC193" s="6"/>
      <c r="AD193" s="6">
        <v>829.53</v>
      </c>
      <c r="AE193" s="6">
        <v>0</v>
      </c>
      <c r="AF193" s="6">
        <v>122.89</v>
      </c>
      <c r="AG193" s="6"/>
      <c r="AH193" s="6"/>
      <c r="AI193" s="6"/>
      <c r="AJ193" s="6"/>
      <c r="AK193" s="6"/>
      <c r="AL193" s="6"/>
      <c r="AM193" s="6">
        <v>0.86</v>
      </c>
      <c r="AN193" s="8">
        <f t="shared" si="2"/>
        <v>3743.2799999999997</v>
      </c>
      <c r="AO193" s="6"/>
      <c r="AP193" s="6">
        <v>-8.0500000000000007</v>
      </c>
      <c r="AQ193" s="6">
        <v>-108</v>
      </c>
      <c r="AR193" s="6"/>
      <c r="AS193" s="6"/>
      <c r="AT193" s="6">
        <v>-0.51</v>
      </c>
      <c r="AU193" s="6"/>
      <c r="AV193" s="6">
        <v>-14</v>
      </c>
      <c r="AW193" s="6"/>
      <c r="AX193" s="6"/>
      <c r="AY193" s="6"/>
      <c r="AZ193" s="6"/>
      <c r="BA193" s="6"/>
      <c r="BB193" s="6">
        <v>0</v>
      </c>
      <c r="BC193" s="6">
        <v>0</v>
      </c>
      <c r="BD193" s="6"/>
      <c r="BE193" s="6"/>
      <c r="BF193" s="6"/>
      <c r="BG193" s="6">
        <v>-288.49</v>
      </c>
      <c r="BH193" s="6">
        <v>-19.23</v>
      </c>
      <c r="BI193" s="6"/>
      <c r="BJ193" s="6"/>
      <c r="BK193" s="6"/>
      <c r="BL193" s="11">
        <f t="shared" si="3"/>
        <v>-438.28000000000003</v>
      </c>
      <c r="BM193" s="12">
        <f t="shared" si="4"/>
        <v>3304.9999999999995</v>
      </c>
      <c r="BN193" s="13">
        <f t="shared" si="5"/>
        <v>150</v>
      </c>
      <c r="BO193" s="13">
        <f t="shared" si="6"/>
        <v>150</v>
      </c>
      <c r="BP193" s="13">
        <f t="shared" si="7"/>
        <v>50</v>
      </c>
      <c r="BQ193" s="13">
        <f t="shared" si="8"/>
        <v>288.48842524000003</v>
      </c>
      <c r="BR193" s="13">
        <f t="shared" si="9"/>
        <v>263.39</v>
      </c>
      <c r="BS193" s="13">
        <f t="shared" si="10"/>
        <v>796.95</v>
      </c>
      <c r="BT193" s="13">
        <f t="shared" si="11"/>
        <v>285.3</v>
      </c>
      <c r="BU193" s="13">
        <f t="shared" si="12"/>
        <v>0</v>
      </c>
      <c r="BV193" s="6">
        <f>SUMIFS('SEGURO DE VIDA'!E:E, 'SEGURO DE VIDA'!D:D, H193, 'SEGURO DE VIDA'!G:G, E193)</f>
        <v>13.71</v>
      </c>
      <c r="BW193" s="6">
        <f>SUMIFS(TREINAMENTOS!E:E, TREINAMENTOS!D:D, H193, TREINAMENTOS!G:G, E193)</f>
        <v>170.1</v>
      </c>
      <c r="BX193" s="6">
        <f>SUMIFS(EXAMES!E:E, EXAMES!D:D, H193, EXAMES!G:G, E193)</f>
        <v>0</v>
      </c>
      <c r="BY193" s="25">
        <f t="shared" si="13"/>
        <v>2167.93842524</v>
      </c>
      <c r="BZ193" s="1"/>
      <c r="CA193" s="1" t="s">
        <v>435</v>
      </c>
      <c r="CB193" s="13">
        <f t="shared" si="14"/>
        <v>0</v>
      </c>
      <c r="CC193" s="13">
        <f t="shared" si="15"/>
        <v>0</v>
      </c>
      <c r="CD193" s="13">
        <f>SUMIFS(ALIMENTAÇÃO!E:E, ALIMENTAÇÃO!D:D, H193, ALIMENTAÇÃO!G:G, E193)</f>
        <v>805</v>
      </c>
      <c r="CE193" s="6">
        <f>SUMIFS(TRANSPORTE!E:E, TRANSPORTE!D:D, H193, TRANSPORTE!G:G, E193)</f>
        <v>393.3</v>
      </c>
      <c r="CF193" s="6">
        <f>SUMIFS('PLANO DE SAÚDE'!E:E, 'PLANO DE SAÚDE'!D:D, H193, 'PLANO DE SAÚDE'!G:G, E193)</f>
        <v>0</v>
      </c>
      <c r="CG193" s="6">
        <f>SUMIFS('PLANO ODONTO'!E:E, 'PLANO ODONTO'!D:D, H193, 'PLANO ODONTO'!G:G, E193)</f>
        <v>14</v>
      </c>
      <c r="CH193" s="6">
        <f t="shared" si="16"/>
        <v>0</v>
      </c>
      <c r="CI193" s="6">
        <f t="shared" si="17"/>
        <v>0</v>
      </c>
      <c r="CJ193" s="6">
        <f t="shared" si="18"/>
        <v>450</v>
      </c>
      <c r="CK193" s="6"/>
      <c r="CL193" s="6"/>
      <c r="CM193" s="6">
        <f t="shared" si="19"/>
        <v>-14</v>
      </c>
      <c r="CN193" s="6">
        <v>3743.28</v>
      </c>
      <c r="CO193" s="1">
        <v>-438.28</v>
      </c>
      <c r="CP193" s="6">
        <v>3305</v>
      </c>
      <c r="CQ193" s="6">
        <v>3292.42</v>
      </c>
      <c r="CR193" s="1">
        <v>8.7622</v>
      </c>
      <c r="CS193" s="6">
        <v>3292.42</v>
      </c>
      <c r="CT193" s="1">
        <v>263.39</v>
      </c>
      <c r="CU193" s="6">
        <v>2685.22</v>
      </c>
    </row>
    <row r="194" spans="1:99" ht="13.8" hidden="1">
      <c r="A194" s="1" t="str">
        <f ca="1">IFERROR(__xludf.DUMMYFUNCTION("""COMPUTED_VALUE"""),"RENATO DOS SANTOS SILVA")</f>
        <v>RENATO DOS SANTOS SILVA</v>
      </c>
      <c r="B194" s="34"/>
      <c r="C194" s="34" t="str">
        <f t="shared" ca="1" si="0"/>
        <v>OK</v>
      </c>
      <c r="D194" s="2">
        <f t="shared" si="1"/>
        <v>7682.5901975833349</v>
      </c>
      <c r="E194" s="34">
        <v>45839</v>
      </c>
      <c r="F194" s="1" t="s">
        <v>145</v>
      </c>
      <c r="G194" s="1">
        <v>182</v>
      </c>
      <c r="H194" s="1" t="s">
        <v>201</v>
      </c>
      <c r="I194" s="1" t="s">
        <v>202</v>
      </c>
      <c r="J194" s="38">
        <v>42248</v>
      </c>
      <c r="K194" s="6">
        <v>4336.05</v>
      </c>
      <c r="L194" s="1"/>
      <c r="M194" s="6">
        <v>4336.05</v>
      </c>
      <c r="N194" s="6"/>
      <c r="O194" s="6"/>
      <c r="P194" s="6">
        <v>0</v>
      </c>
      <c r="Q194" s="6"/>
      <c r="R194" s="6"/>
      <c r="S194" s="6"/>
      <c r="T194" s="6"/>
      <c r="U194" s="6"/>
      <c r="V194" s="6"/>
      <c r="W194" s="6"/>
      <c r="X194" s="6"/>
      <c r="Y194" s="6">
        <v>757.18</v>
      </c>
      <c r="Z194" s="6"/>
      <c r="AA194" s="6"/>
      <c r="AB194" s="6">
        <v>0</v>
      </c>
      <c r="AC194" s="6"/>
      <c r="AD194" s="6">
        <v>0</v>
      </c>
      <c r="AE194" s="6">
        <v>0</v>
      </c>
      <c r="AF194" s="6">
        <v>0</v>
      </c>
      <c r="AG194" s="6"/>
      <c r="AH194" s="6"/>
      <c r="AI194" s="6"/>
      <c r="AJ194" s="6"/>
      <c r="AK194" s="6"/>
      <c r="AL194" s="6"/>
      <c r="AM194" s="6">
        <v>0.56000000000000005</v>
      </c>
      <c r="AN194" s="8">
        <f t="shared" si="2"/>
        <v>5093.7900000000009</v>
      </c>
      <c r="AO194" s="6"/>
      <c r="AP194" s="6">
        <v>-8.0500000000000007</v>
      </c>
      <c r="AQ194" s="6">
        <v>0</v>
      </c>
      <c r="AR194" s="6"/>
      <c r="AS194" s="6"/>
      <c r="AT194" s="6">
        <v>-1.31</v>
      </c>
      <c r="AU194" s="6"/>
      <c r="AV194" s="6">
        <v>-14</v>
      </c>
      <c r="AW194" s="6"/>
      <c r="AX194" s="6"/>
      <c r="AY194" s="6"/>
      <c r="AZ194" s="6"/>
      <c r="BA194" s="6"/>
      <c r="BB194" s="6">
        <v>0</v>
      </c>
      <c r="BC194" s="6">
        <v>-1.93</v>
      </c>
      <c r="BD194" s="6"/>
      <c r="BE194" s="6"/>
      <c r="BF194" s="6"/>
      <c r="BG194" s="6">
        <v>-416.63</v>
      </c>
      <c r="BH194" s="6">
        <v>-333.87</v>
      </c>
      <c r="BI194" s="6"/>
      <c r="BJ194" s="6"/>
      <c r="BK194" s="6"/>
      <c r="BL194" s="11">
        <f t="shared" si="3"/>
        <v>-775.79</v>
      </c>
      <c r="BM194" s="12">
        <f t="shared" si="4"/>
        <v>4318.0000000000009</v>
      </c>
      <c r="BN194" s="13">
        <f t="shared" si="5"/>
        <v>361.33750000000003</v>
      </c>
      <c r="BO194" s="13">
        <f t="shared" si="6"/>
        <v>361.33750000000003</v>
      </c>
      <c r="BP194" s="13">
        <f t="shared" si="7"/>
        <v>120.44583333333334</v>
      </c>
      <c r="BQ194" s="13">
        <f t="shared" si="8"/>
        <v>416.62936424999998</v>
      </c>
      <c r="BR194" s="13">
        <f t="shared" si="9"/>
        <v>346.88</v>
      </c>
      <c r="BS194" s="13">
        <f t="shared" si="10"/>
        <v>796.95</v>
      </c>
      <c r="BT194" s="13">
        <f t="shared" si="11"/>
        <v>0</v>
      </c>
      <c r="BU194" s="13">
        <f t="shared" si="12"/>
        <v>171.51</v>
      </c>
      <c r="BV194" s="6">
        <f>SUMIFS('SEGURO DE VIDA'!E:E, 'SEGURO DE VIDA'!D:D, H194, 'SEGURO DE VIDA'!G:G, E194)</f>
        <v>13.71</v>
      </c>
      <c r="BW194" s="6">
        <f>SUMIFS(TREINAMENTOS!E:E, TREINAMENTOS!D:D, H194, TREINAMENTOS!G:G, E194)</f>
        <v>0</v>
      </c>
      <c r="BX194" s="6">
        <f>SUMIFS(EXAMES!E:E, EXAMES!D:D, H194, EXAMES!G:G, E194)</f>
        <v>0</v>
      </c>
      <c r="BY194" s="25">
        <f t="shared" si="13"/>
        <v>2588.800197583334</v>
      </c>
      <c r="BZ194" s="1"/>
      <c r="CA194" s="1" t="s">
        <v>203</v>
      </c>
      <c r="CB194" s="13">
        <f t="shared" si="14"/>
        <v>171.51</v>
      </c>
      <c r="CC194" s="13">
        <f t="shared" si="15"/>
        <v>0</v>
      </c>
      <c r="CD194" s="13">
        <f>SUMIFS(ALIMENTAÇÃO!E:E, ALIMENTAÇÃO!D:D, H194, ALIMENTAÇÃO!G:G, E194)</f>
        <v>805</v>
      </c>
      <c r="CE194" s="6">
        <f>SUMIFS(TRANSPORTE!E:E, TRANSPORTE!D:D, H194, TRANSPORTE!G:G, E194)</f>
        <v>0</v>
      </c>
      <c r="CF194" s="6">
        <f>SUMIFS('PLANO DE SAÚDE'!E:E, 'PLANO DE SAÚDE'!D:D, H194, 'PLANO DE SAÚDE'!G:G, E194)</f>
        <v>173.44</v>
      </c>
      <c r="CG194" s="6">
        <f>SUMIFS('PLANO ODONTO'!E:E, 'PLANO ODONTO'!D:D, H194, 'PLANO ODONTO'!G:G, E194)</f>
        <v>14</v>
      </c>
      <c r="CH194" s="6">
        <f t="shared" si="16"/>
        <v>-1.93</v>
      </c>
      <c r="CI194" s="6">
        <f t="shared" si="17"/>
        <v>0</v>
      </c>
      <c r="CJ194" s="6">
        <f t="shared" si="18"/>
        <v>0</v>
      </c>
      <c r="CK194" s="6"/>
      <c r="CL194" s="6"/>
      <c r="CM194" s="6">
        <f t="shared" si="19"/>
        <v>-14</v>
      </c>
      <c r="CN194" s="6">
        <v>5093.79</v>
      </c>
      <c r="CO194" s="1">
        <v>-775.79</v>
      </c>
      <c r="CP194" s="6">
        <v>4318</v>
      </c>
      <c r="CQ194" s="6">
        <v>4336.05</v>
      </c>
      <c r="CR194" s="1">
        <v>9.6084999999999994</v>
      </c>
      <c r="CS194" s="6">
        <v>4336.05</v>
      </c>
      <c r="CT194" s="1">
        <v>346.88</v>
      </c>
      <c r="CU194" s="6">
        <v>4486.03</v>
      </c>
    </row>
    <row r="195" spans="1:99" ht="13.8" hidden="1">
      <c r="A195" s="1" t="str">
        <f ca="1">IFERROR(__xludf.DUMMYFUNCTION("""COMPUTED_VALUE"""),"RENATO RIBEIRO")</f>
        <v>RENATO RIBEIRO</v>
      </c>
      <c r="B195" s="34"/>
      <c r="C195" s="34" t="str">
        <f t="shared" ca="1" si="0"/>
        <v>OK</v>
      </c>
      <c r="D195" s="2">
        <f t="shared" si="1"/>
        <v>3162.2566666666671</v>
      </c>
      <c r="E195" s="34">
        <v>45839</v>
      </c>
      <c r="F195" s="1" t="s">
        <v>145</v>
      </c>
      <c r="G195" s="1">
        <v>3478</v>
      </c>
      <c r="H195" s="1" t="s">
        <v>204</v>
      </c>
      <c r="I195" s="1" t="s">
        <v>205</v>
      </c>
      <c r="J195" s="38">
        <v>45597</v>
      </c>
      <c r="K195" s="6">
        <v>1518</v>
      </c>
      <c r="L195" s="1"/>
      <c r="M195" s="6">
        <v>1518</v>
      </c>
      <c r="N195" s="6"/>
      <c r="O195" s="6"/>
      <c r="P195" s="6">
        <v>0</v>
      </c>
      <c r="Q195" s="6"/>
      <c r="R195" s="6"/>
      <c r="S195" s="6"/>
      <c r="T195" s="6"/>
      <c r="U195" s="6"/>
      <c r="V195" s="6"/>
      <c r="W195" s="6"/>
      <c r="X195" s="6"/>
      <c r="Y195" s="6">
        <v>0</v>
      </c>
      <c r="Z195" s="6"/>
      <c r="AA195" s="6"/>
      <c r="AB195" s="6">
        <v>0</v>
      </c>
      <c r="AC195" s="6"/>
      <c r="AD195" s="6">
        <v>0</v>
      </c>
      <c r="AE195" s="6">
        <v>0</v>
      </c>
      <c r="AF195" s="6">
        <v>0</v>
      </c>
      <c r="AG195" s="6"/>
      <c r="AH195" s="6"/>
      <c r="AI195" s="6"/>
      <c r="AJ195" s="6"/>
      <c r="AK195" s="6"/>
      <c r="AL195" s="6"/>
      <c r="AM195" s="6">
        <v>0.92</v>
      </c>
      <c r="AN195" s="8">
        <f t="shared" si="2"/>
        <v>1518.92</v>
      </c>
      <c r="AO195" s="6"/>
      <c r="AP195" s="6">
        <v>-8.0500000000000007</v>
      </c>
      <c r="AQ195" s="6">
        <v>-91.08</v>
      </c>
      <c r="AR195" s="6"/>
      <c r="AS195" s="6"/>
      <c r="AT195" s="6">
        <v>-0.94</v>
      </c>
      <c r="AU195" s="6"/>
      <c r="AV195" s="6">
        <v>0</v>
      </c>
      <c r="AW195" s="6"/>
      <c r="AX195" s="6"/>
      <c r="AY195" s="6"/>
      <c r="AZ195" s="6"/>
      <c r="BA195" s="6"/>
      <c r="BB195" s="6">
        <v>0</v>
      </c>
      <c r="BC195" s="6">
        <v>0</v>
      </c>
      <c r="BD195" s="6"/>
      <c r="BE195" s="6"/>
      <c r="BF195" s="6"/>
      <c r="BG195" s="6">
        <v>-113.85</v>
      </c>
      <c r="BH195" s="6">
        <v>0</v>
      </c>
      <c r="BI195" s="6"/>
      <c r="BJ195" s="6"/>
      <c r="BK195" s="6"/>
      <c r="BL195" s="11">
        <f t="shared" si="3"/>
        <v>-213.92</v>
      </c>
      <c r="BM195" s="12">
        <f t="shared" si="4"/>
        <v>1305</v>
      </c>
      <c r="BN195" s="13">
        <f t="shared" si="5"/>
        <v>126.5</v>
      </c>
      <c r="BO195" s="13">
        <f t="shared" si="6"/>
        <v>126.5</v>
      </c>
      <c r="BP195" s="13">
        <f t="shared" si="7"/>
        <v>42.166666666666664</v>
      </c>
      <c r="BQ195" s="13">
        <f t="shared" si="8"/>
        <v>113.85</v>
      </c>
      <c r="BR195" s="13">
        <f t="shared" si="9"/>
        <v>121.44</v>
      </c>
      <c r="BS195" s="13">
        <f t="shared" si="10"/>
        <v>796.95</v>
      </c>
      <c r="BT195" s="13">
        <f t="shared" si="11"/>
        <v>302.22000000000003</v>
      </c>
      <c r="BU195" s="13">
        <f t="shared" si="12"/>
        <v>0</v>
      </c>
      <c r="BV195" s="6">
        <f>SUMIFS('SEGURO DE VIDA'!E:E, 'SEGURO DE VIDA'!D:D, H195, 'SEGURO DE VIDA'!G:G, E195)</f>
        <v>13.71</v>
      </c>
      <c r="BW195" s="6">
        <f>SUMIFS(TREINAMENTOS!E:E, TREINAMENTOS!D:D, H195, TREINAMENTOS!G:G, E195)</f>
        <v>0</v>
      </c>
      <c r="BX195" s="6">
        <f>SUMIFS(EXAMES!E:E, EXAMES!D:D, H195, EXAMES!G:G, E195)</f>
        <v>0</v>
      </c>
      <c r="BY195" s="25">
        <f t="shared" si="13"/>
        <v>1643.3366666666668</v>
      </c>
      <c r="BZ195" s="1"/>
      <c r="CA195" s="1" t="s">
        <v>204</v>
      </c>
      <c r="CB195" s="13">
        <f t="shared" si="14"/>
        <v>0</v>
      </c>
      <c r="CC195" s="13">
        <f t="shared" si="15"/>
        <v>0</v>
      </c>
      <c r="CD195" s="13">
        <f>SUMIFS(ALIMENTAÇÃO!E:E, ALIMENTAÇÃO!D:D, H195, ALIMENTAÇÃO!G:G, E195)</f>
        <v>805</v>
      </c>
      <c r="CE195" s="6">
        <f>SUMIFS(TRANSPORTE!E:E, TRANSPORTE!D:D, H195, TRANSPORTE!G:G, E195)</f>
        <v>393.3</v>
      </c>
      <c r="CF195" s="6">
        <f>SUMIFS('PLANO DE SAÚDE'!E:E, 'PLANO DE SAÚDE'!D:D, H195, 'PLANO DE SAÚDE'!G:G, E195)</f>
        <v>0</v>
      </c>
      <c r="CG195" s="6">
        <f>SUMIFS('PLANO ODONTO'!E:E, 'PLANO ODONTO'!D:D, H195, 'PLANO ODONTO'!G:G, E195)</f>
        <v>0</v>
      </c>
      <c r="CH195" s="6">
        <f t="shared" si="16"/>
        <v>0</v>
      </c>
      <c r="CI195" s="6">
        <f t="shared" si="17"/>
        <v>0</v>
      </c>
      <c r="CJ195" s="6">
        <f t="shared" si="18"/>
        <v>0</v>
      </c>
      <c r="CK195" s="6"/>
      <c r="CL195" s="6"/>
      <c r="CM195" s="6">
        <f t="shared" si="19"/>
        <v>0</v>
      </c>
      <c r="CN195" s="6">
        <v>1518.92</v>
      </c>
      <c r="CO195" s="1">
        <v>-213.92</v>
      </c>
      <c r="CP195" s="6">
        <v>1305</v>
      </c>
      <c r="CQ195" s="6">
        <v>1518</v>
      </c>
      <c r="CR195" s="1">
        <v>7.5</v>
      </c>
      <c r="CS195" s="6">
        <v>1518</v>
      </c>
      <c r="CT195" s="1">
        <v>121.44</v>
      </c>
      <c r="CU195" s="1">
        <v>910.8</v>
      </c>
    </row>
    <row r="196" spans="1:99" ht="13.8" hidden="1">
      <c r="A196" s="1" t="str">
        <f ca="1">IFERROR(__xludf.DUMMYFUNCTION("""COMPUTED_VALUE"""),"ROBERTO REGO JUNIOR")</f>
        <v>ROBERTO REGO JUNIOR</v>
      </c>
      <c r="B196" s="34"/>
      <c r="C196" s="34" t="str">
        <f t="shared" ca="1" si="0"/>
        <v>OK</v>
      </c>
      <c r="D196" s="2">
        <f t="shared" si="1"/>
        <v>7049.0416875444462</v>
      </c>
      <c r="E196" s="34">
        <v>45839</v>
      </c>
      <c r="F196" s="1" t="s">
        <v>145</v>
      </c>
      <c r="G196" s="1">
        <v>67</v>
      </c>
      <c r="H196" s="1" t="s">
        <v>206</v>
      </c>
      <c r="I196" s="1" t="s">
        <v>147</v>
      </c>
      <c r="J196" s="38">
        <v>41078</v>
      </c>
      <c r="K196" s="6">
        <v>3159.37</v>
      </c>
      <c r="L196" s="1"/>
      <c r="M196" s="6">
        <v>3159.37</v>
      </c>
      <c r="N196" s="6"/>
      <c r="O196" s="6"/>
      <c r="P196" s="6">
        <v>947.81</v>
      </c>
      <c r="Q196" s="6"/>
      <c r="R196" s="6"/>
      <c r="S196" s="6"/>
      <c r="T196" s="6"/>
      <c r="U196" s="6"/>
      <c r="V196" s="6"/>
      <c r="W196" s="6"/>
      <c r="X196" s="6"/>
      <c r="Y196" s="6">
        <v>0</v>
      </c>
      <c r="Z196" s="6"/>
      <c r="AA196" s="6"/>
      <c r="AB196" s="6">
        <v>0</v>
      </c>
      <c r="AC196" s="6"/>
      <c r="AD196" s="6">
        <v>0</v>
      </c>
      <c r="AE196" s="6">
        <v>0</v>
      </c>
      <c r="AF196" s="6">
        <v>0</v>
      </c>
      <c r="AG196" s="6"/>
      <c r="AH196" s="6"/>
      <c r="AI196" s="6"/>
      <c r="AJ196" s="6"/>
      <c r="AK196" s="6"/>
      <c r="AL196" s="6"/>
      <c r="AM196" s="6">
        <v>0.35</v>
      </c>
      <c r="AN196" s="8">
        <f t="shared" si="2"/>
        <v>4107.5300000000007</v>
      </c>
      <c r="AO196" s="6"/>
      <c r="AP196" s="6">
        <v>-8.0500000000000007</v>
      </c>
      <c r="AQ196" s="6">
        <v>0</v>
      </c>
      <c r="AR196" s="6"/>
      <c r="AS196" s="6"/>
      <c r="AT196" s="6">
        <v>-0.19</v>
      </c>
      <c r="AU196" s="6"/>
      <c r="AV196" s="6">
        <v>-14</v>
      </c>
      <c r="AW196" s="6"/>
      <c r="AX196" s="6"/>
      <c r="AY196" s="6"/>
      <c r="AZ196" s="6"/>
      <c r="BA196" s="6"/>
      <c r="BB196" s="6">
        <v>0</v>
      </c>
      <c r="BC196" s="6">
        <v>-391.19</v>
      </c>
      <c r="BD196" s="6"/>
      <c r="BE196" s="6"/>
      <c r="BF196" s="6"/>
      <c r="BG196" s="6">
        <v>-386.26</v>
      </c>
      <c r="BH196" s="6">
        <v>-130.84</v>
      </c>
      <c r="BI196" s="6"/>
      <c r="BJ196" s="6"/>
      <c r="BK196" s="6"/>
      <c r="BL196" s="11">
        <f t="shared" si="3"/>
        <v>-930.53000000000009</v>
      </c>
      <c r="BM196" s="12">
        <f t="shared" si="4"/>
        <v>3177.0000000000005</v>
      </c>
      <c r="BN196" s="13">
        <f t="shared" si="5"/>
        <v>263.28083333333331</v>
      </c>
      <c r="BO196" s="13">
        <f t="shared" si="6"/>
        <v>263.28083333333331</v>
      </c>
      <c r="BP196" s="13">
        <f t="shared" si="7"/>
        <v>87.760277777777773</v>
      </c>
      <c r="BQ196" s="13">
        <f t="shared" si="8"/>
        <v>386.25974310000004</v>
      </c>
      <c r="BR196" s="13">
        <f t="shared" si="9"/>
        <v>328.57</v>
      </c>
      <c r="BS196" s="13">
        <f t="shared" si="10"/>
        <v>796.95</v>
      </c>
      <c r="BT196" s="13">
        <f t="shared" si="11"/>
        <v>393.3</v>
      </c>
      <c r="BU196" s="13">
        <f t="shared" si="12"/>
        <v>208.40000000000003</v>
      </c>
      <c r="BV196" s="6">
        <f>SUMIFS('SEGURO DE VIDA'!E:E, 'SEGURO DE VIDA'!D:D, H196, 'SEGURO DE VIDA'!G:G, E196)</f>
        <v>13.71</v>
      </c>
      <c r="BW196" s="6">
        <f>SUMIFS(TREINAMENTOS!E:E, TREINAMENTOS!D:D, H196, TREINAMENTOS!G:G, E196)</f>
        <v>200</v>
      </c>
      <c r="BX196" s="6">
        <f>SUMIFS(EXAMES!E:E, EXAMES!D:D, H196, EXAMES!G:G, E196)</f>
        <v>0</v>
      </c>
      <c r="BY196" s="25">
        <f t="shared" si="13"/>
        <v>2941.5116875444451</v>
      </c>
      <c r="BZ196" s="1"/>
      <c r="CA196" s="1" t="s">
        <v>206</v>
      </c>
      <c r="CB196" s="13">
        <f t="shared" si="14"/>
        <v>208.40000000000003</v>
      </c>
      <c r="CC196" s="13">
        <f t="shared" si="15"/>
        <v>0</v>
      </c>
      <c r="CD196" s="13">
        <f>SUMIFS(ALIMENTAÇÃO!E:E, ALIMENTAÇÃO!D:D, H196, ALIMENTAÇÃO!G:G, E196)</f>
        <v>805</v>
      </c>
      <c r="CE196" s="6">
        <f>SUMIFS(TRANSPORTE!E:E, TRANSPORTE!D:D, H196, TRANSPORTE!G:G, E196)</f>
        <v>393.3</v>
      </c>
      <c r="CF196" s="6">
        <f>SUMIFS('PLANO DE SAÚDE'!E:E, 'PLANO DE SAÚDE'!D:D, H196, 'PLANO DE SAÚDE'!G:G, E196)</f>
        <v>599.59</v>
      </c>
      <c r="CG196" s="6">
        <f>SUMIFS('PLANO ODONTO'!E:E, 'PLANO ODONTO'!D:D, H196, 'PLANO ODONTO'!G:G, E196)</f>
        <v>14</v>
      </c>
      <c r="CH196" s="6">
        <f t="shared" si="16"/>
        <v>-391.19</v>
      </c>
      <c r="CI196" s="6">
        <f t="shared" si="17"/>
        <v>0</v>
      </c>
      <c r="CJ196" s="6">
        <f t="shared" si="18"/>
        <v>0</v>
      </c>
      <c r="CK196" s="6"/>
      <c r="CL196" s="6"/>
      <c r="CM196" s="6">
        <f t="shared" si="19"/>
        <v>-14</v>
      </c>
      <c r="CN196" s="6">
        <v>4107.53</v>
      </c>
      <c r="CO196" s="1">
        <v>-930.53</v>
      </c>
      <c r="CP196" s="6">
        <v>3177</v>
      </c>
      <c r="CQ196" s="6">
        <v>4107.18</v>
      </c>
      <c r="CR196" s="1">
        <v>9.4045000000000005</v>
      </c>
      <c r="CS196" s="6">
        <v>4107.18</v>
      </c>
      <c r="CT196" s="1">
        <v>328.57</v>
      </c>
      <c r="CU196" s="6">
        <v>3499.98</v>
      </c>
    </row>
    <row r="197" spans="1:99" ht="13.8" hidden="1">
      <c r="A197" s="1" t="str">
        <f ca="1">IFERROR(__xludf.DUMMYFUNCTION("""COMPUTED_VALUE"""),"ROBSON FERREIRA DA SILVA")</f>
        <v>ROBSON FERREIRA DA SILVA</v>
      </c>
      <c r="B197" s="34"/>
      <c r="C197" s="34" t="str">
        <f t="shared" ca="1" si="0"/>
        <v>OK</v>
      </c>
      <c r="D197" s="2">
        <f t="shared" si="1"/>
        <v>4741.4227555555553</v>
      </c>
      <c r="E197" s="34">
        <v>45839</v>
      </c>
      <c r="F197" s="1" t="s">
        <v>145</v>
      </c>
      <c r="G197" s="1">
        <v>3353</v>
      </c>
      <c r="H197" s="1" t="s">
        <v>209</v>
      </c>
      <c r="I197" s="1" t="s">
        <v>151</v>
      </c>
      <c r="J197" s="38">
        <v>45019</v>
      </c>
      <c r="K197" s="6">
        <v>1700</v>
      </c>
      <c r="L197" s="1"/>
      <c r="M197" s="6">
        <v>1700</v>
      </c>
      <c r="N197" s="6"/>
      <c r="O197" s="6"/>
      <c r="P197" s="6">
        <v>510</v>
      </c>
      <c r="Q197" s="6"/>
      <c r="R197" s="6"/>
      <c r="S197" s="6"/>
      <c r="T197" s="6"/>
      <c r="U197" s="6"/>
      <c r="V197" s="6"/>
      <c r="W197" s="6"/>
      <c r="X197" s="6"/>
      <c r="Y197" s="6">
        <v>0</v>
      </c>
      <c r="Z197" s="6"/>
      <c r="AA197" s="6"/>
      <c r="AB197" s="6">
        <v>0</v>
      </c>
      <c r="AC197" s="6"/>
      <c r="AD197" s="6">
        <v>775.16</v>
      </c>
      <c r="AE197" s="6">
        <v>0</v>
      </c>
      <c r="AF197" s="6">
        <v>114.84</v>
      </c>
      <c r="AG197" s="6"/>
      <c r="AH197" s="6"/>
      <c r="AI197" s="6"/>
      <c r="AJ197" s="6"/>
      <c r="AK197" s="6"/>
      <c r="AL197" s="6"/>
      <c r="AM197" s="6">
        <v>0.59</v>
      </c>
      <c r="AN197" s="8">
        <f t="shared" si="2"/>
        <v>3100.59</v>
      </c>
      <c r="AO197" s="6"/>
      <c r="AP197" s="6">
        <v>-6.9</v>
      </c>
      <c r="AQ197" s="6">
        <v>-102</v>
      </c>
      <c r="AR197" s="6"/>
      <c r="AS197" s="6"/>
      <c r="AT197" s="6">
        <v>-0.21</v>
      </c>
      <c r="AU197" s="6"/>
      <c r="AV197" s="6">
        <v>-14</v>
      </c>
      <c r="AW197" s="6"/>
      <c r="AX197" s="6"/>
      <c r="AY197" s="6"/>
      <c r="AZ197" s="6"/>
      <c r="BA197" s="6"/>
      <c r="BB197" s="6">
        <v>-35</v>
      </c>
      <c r="BC197" s="6">
        <v>-100.08</v>
      </c>
      <c r="BD197" s="6"/>
      <c r="BE197" s="6"/>
      <c r="BF197" s="6"/>
      <c r="BG197" s="6">
        <v>-265.39999999999998</v>
      </c>
      <c r="BH197" s="6">
        <v>0</v>
      </c>
      <c r="BI197" s="6"/>
      <c r="BJ197" s="6"/>
      <c r="BK197" s="6"/>
      <c r="BL197" s="11">
        <f t="shared" si="3"/>
        <v>-523.58999999999992</v>
      </c>
      <c r="BM197" s="12">
        <f t="shared" si="4"/>
        <v>2577</v>
      </c>
      <c r="BN197" s="13">
        <f t="shared" si="5"/>
        <v>141.66666666666666</v>
      </c>
      <c r="BO197" s="13">
        <f t="shared" si="6"/>
        <v>141.66666666666666</v>
      </c>
      <c r="BP197" s="13">
        <f t="shared" si="7"/>
        <v>47.222222222222221</v>
      </c>
      <c r="BQ197" s="13">
        <f t="shared" si="8"/>
        <v>265.3972</v>
      </c>
      <c r="BR197" s="13">
        <f t="shared" si="9"/>
        <v>248</v>
      </c>
      <c r="BS197" s="13">
        <f t="shared" si="10"/>
        <v>683.1</v>
      </c>
      <c r="BT197" s="13">
        <f t="shared" si="11"/>
        <v>0</v>
      </c>
      <c r="BU197" s="13">
        <f t="shared" si="12"/>
        <v>100.07000000000002</v>
      </c>
      <c r="BV197" s="6">
        <f>SUMIFS('SEGURO DE VIDA'!E:E, 'SEGURO DE VIDA'!D:D, H197, 'SEGURO DE VIDA'!G:G, E197)</f>
        <v>13.71</v>
      </c>
      <c r="BW197" s="6">
        <f>SUMIFS(TREINAMENTOS!E:E, TREINAMENTOS!D:D, H197, TREINAMENTOS!G:G, E197)</f>
        <v>0</v>
      </c>
      <c r="BX197" s="6">
        <f>SUMIFS(EXAMES!E:E, EXAMES!D:D, H197, EXAMES!G:G, E197)</f>
        <v>0</v>
      </c>
      <c r="BY197" s="25">
        <f t="shared" si="13"/>
        <v>1640.8327555555554</v>
      </c>
      <c r="BZ197" s="1"/>
      <c r="CA197" s="1" t="s">
        <v>209</v>
      </c>
      <c r="CB197" s="13">
        <f t="shared" si="14"/>
        <v>100.07000000000002</v>
      </c>
      <c r="CC197" s="13">
        <f t="shared" si="15"/>
        <v>0</v>
      </c>
      <c r="CD197" s="13">
        <f>SUMIFS(ALIMENTAÇÃO!E:E, ALIMENTAÇÃO!D:D, H197, ALIMENTAÇÃO!G:G, E197)</f>
        <v>690</v>
      </c>
      <c r="CE197" s="6">
        <f>SUMIFS(TRANSPORTE!E:E, TRANSPORTE!D:D, H197, TRANSPORTE!G:G, E197)</f>
        <v>101.3</v>
      </c>
      <c r="CF197" s="6">
        <f>SUMIFS('PLANO DE SAÚDE'!E:E, 'PLANO DE SAÚDE'!D:D, H197, 'PLANO DE SAÚDE'!G:G, E197)</f>
        <v>235.15</v>
      </c>
      <c r="CG197" s="6">
        <f>SUMIFS('PLANO ODONTO'!E:E, 'PLANO ODONTO'!D:D, H197, 'PLANO ODONTO'!G:G, E197)</f>
        <v>14</v>
      </c>
      <c r="CH197" s="6">
        <f t="shared" si="16"/>
        <v>-135.07999999999998</v>
      </c>
      <c r="CI197" s="6">
        <f t="shared" si="17"/>
        <v>0</v>
      </c>
      <c r="CJ197" s="6">
        <f t="shared" si="18"/>
        <v>0</v>
      </c>
      <c r="CK197" s="6"/>
      <c r="CL197" s="6"/>
      <c r="CM197" s="6">
        <f t="shared" si="19"/>
        <v>-14</v>
      </c>
      <c r="CN197" s="6">
        <v>3100.59</v>
      </c>
      <c r="CO197" s="1">
        <v>-523.59</v>
      </c>
      <c r="CP197" s="6">
        <v>2577</v>
      </c>
      <c r="CQ197" s="6">
        <v>3100</v>
      </c>
      <c r="CR197" s="1">
        <v>8.5611999999999995</v>
      </c>
      <c r="CS197" s="6">
        <v>3100</v>
      </c>
      <c r="CT197" s="1">
        <v>248</v>
      </c>
      <c r="CU197" s="6">
        <v>2492.8000000000002</v>
      </c>
    </row>
    <row r="198" spans="1:99" ht="13.8" hidden="1">
      <c r="A198" s="1" t="str">
        <f ca="1">IFERROR(__xludf.DUMMYFUNCTION("""COMPUTED_VALUE"""),"ROBSON LUIZ DE OLIVEIRA ALBUQUERQUE")</f>
        <v>ROBSON LUIZ DE OLIVEIRA ALBUQUERQUE</v>
      </c>
      <c r="B198" s="34"/>
      <c r="C198" s="34" t="str">
        <f t="shared" ca="1" si="0"/>
        <v>OK</v>
      </c>
      <c r="D198" s="2">
        <f t="shared" si="1"/>
        <v>2917.4554444444443</v>
      </c>
      <c r="E198" s="34">
        <v>45839</v>
      </c>
      <c r="F198" s="1" t="s">
        <v>145</v>
      </c>
      <c r="G198" s="1">
        <v>3513</v>
      </c>
      <c r="H198" s="1" t="s">
        <v>210</v>
      </c>
      <c r="I198" s="1" t="s">
        <v>211</v>
      </c>
      <c r="J198" s="38">
        <v>45726</v>
      </c>
      <c r="K198" s="6">
        <v>1069.48</v>
      </c>
      <c r="L198" s="1"/>
      <c r="M198" s="6">
        <v>1069.48</v>
      </c>
      <c r="N198" s="6"/>
      <c r="O198" s="6"/>
      <c r="P198" s="6">
        <v>0</v>
      </c>
      <c r="Q198" s="6"/>
      <c r="R198" s="6"/>
      <c r="S198" s="6"/>
      <c r="T198" s="6"/>
      <c r="U198" s="6"/>
      <c r="V198" s="6"/>
      <c r="W198" s="6"/>
      <c r="X198" s="6"/>
      <c r="Y198" s="6">
        <v>0</v>
      </c>
      <c r="Z198" s="6"/>
      <c r="AA198" s="6"/>
      <c r="AB198" s="6">
        <v>0</v>
      </c>
      <c r="AC198" s="6"/>
      <c r="AD198" s="6">
        <v>0</v>
      </c>
      <c r="AE198" s="6">
        <v>0</v>
      </c>
      <c r="AF198" s="6">
        <v>0</v>
      </c>
      <c r="AG198" s="6"/>
      <c r="AH198" s="6"/>
      <c r="AI198" s="6"/>
      <c r="AJ198" s="6"/>
      <c r="AK198" s="6"/>
      <c r="AL198" s="6"/>
      <c r="AM198" s="6">
        <v>7.0000000000000007E-2</v>
      </c>
      <c r="AN198" s="8">
        <f t="shared" si="2"/>
        <v>1069.55</v>
      </c>
      <c r="AO198" s="6"/>
      <c r="AP198" s="6">
        <v>-7.7</v>
      </c>
      <c r="AQ198" s="6">
        <v>-64.17</v>
      </c>
      <c r="AR198" s="6"/>
      <c r="AS198" s="6"/>
      <c r="AT198" s="6">
        <v>-0.96</v>
      </c>
      <c r="AU198" s="6"/>
      <c r="AV198" s="6">
        <v>-14</v>
      </c>
      <c r="AW198" s="6"/>
      <c r="AX198" s="6"/>
      <c r="AY198" s="6"/>
      <c r="AZ198" s="6"/>
      <c r="BA198" s="6"/>
      <c r="BB198" s="6">
        <v>-12</v>
      </c>
      <c r="BC198" s="6">
        <v>-1.51</v>
      </c>
      <c r="BD198" s="6"/>
      <c r="BE198" s="6"/>
      <c r="BF198" s="6"/>
      <c r="BG198" s="6">
        <v>-80.209999999999994</v>
      </c>
      <c r="BH198" s="6">
        <v>0</v>
      </c>
      <c r="BI198" s="6"/>
      <c r="BJ198" s="6"/>
      <c r="BK198" s="6"/>
      <c r="BL198" s="11">
        <f t="shared" si="3"/>
        <v>-180.55</v>
      </c>
      <c r="BM198" s="12">
        <f t="shared" si="4"/>
        <v>889</v>
      </c>
      <c r="BN198" s="13">
        <f t="shared" si="5"/>
        <v>89.123333333333335</v>
      </c>
      <c r="BO198" s="13">
        <f t="shared" si="6"/>
        <v>89.123333333333335</v>
      </c>
      <c r="BP198" s="13">
        <f t="shared" si="7"/>
        <v>29.707777777777778</v>
      </c>
      <c r="BQ198" s="13">
        <f t="shared" si="8"/>
        <v>80.210999999999999</v>
      </c>
      <c r="BR198" s="13">
        <f t="shared" si="9"/>
        <v>21.38</v>
      </c>
      <c r="BS198" s="13">
        <f t="shared" si="10"/>
        <v>762.3</v>
      </c>
      <c r="BT198" s="13">
        <f t="shared" si="11"/>
        <v>329.13</v>
      </c>
      <c r="BU198" s="13">
        <f t="shared" si="12"/>
        <v>134.22</v>
      </c>
      <c r="BV198" s="6">
        <f>SUMIFS('SEGURO DE VIDA'!E:E, 'SEGURO DE VIDA'!D:D, H198, 'SEGURO DE VIDA'!G:G, E198)</f>
        <v>13.71</v>
      </c>
      <c r="BW198" s="6">
        <f>SUMIFS(TREINAMENTOS!E:E, TREINAMENTOS!D:D, H198, TREINAMENTOS!G:G, E198)</f>
        <v>299</v>
      </c>
      <c r="BX198" s="6">
        <f>SUMIFS(EXAMES!E:E, EXAMES!D:D, H198, EXAMES!G:G, E198)</f>
        <v>0</v>
      </c>
      <c r="BY198" s="25">
        <f t="shared" si="13"/>
        <v>1847.9054444444444</v>
      </c>
      <c r="BZ198" s="1"/>
      <c r="CA198" s="1" t="s">
        <v>212</v>
      </c>
      <c r="CB198" s="13">
        <f t="shared" si="14"/>
        <v>134.22</v>
      </c>
      <c r="CC198" s="13">
        <f t="shared" si="15"/>
        <v>0</v>
      </c>
      <c r="CD198" s="13">
        <f>SUMIFS(ALIMENTAÇÃO!E:E, ALIMENTAÇÃO!D:D, H198, ALIMENTAÇÃO!G:G, E198)</f>
        <v>770</v>
      </c>
      <c r="CE198" s="6">
        <f>SUMIFS(TRANSPORTE!E:E, TRANSPORTE!D:D, H198, TRANSPORTE!G:G, E198)</f>
        <v>393.3</v>
      </c>
      <c r="CF198" s="6">
        <f>SUMIFS('PLANO DE SAÚDE'!E:E, 'PLANO DE SAÚDE'!D:D, H198, 'PLANO DE SAÚDE'!G:G, E198)</f>
        <v>147.72999999999999</v>
      </c>
      <c r="CG198" s="6">
        <f>SUMIFS('PLANO ODONTO'!E:E, 'PLANO ODONTO'!D:D, H198, 'PLANO ODONTO'!G:G, E198)</f>
        <v>14</v>
      </c>
      <c r="CH198" s="6">
        <f t="shared" si="16"/>
        <v>-13.51</v>
      </c>
      <c r="CI198" s="6">
        <f t="shared" si="17"/>
        <v>0</v>
      </c>
      <c r="CJ198" s="6">
        <f t="shared" si="18"/>
        <v>0</v>
      </c>
      <c r="CK198" s="6"/>
      <c r="CL198" s="6"/>
      <c r="CM198" s="6">
        <f t="shared" si="19"/>
        <v>-14</v>
      </c>
      <c r="CN198" s="6">
        <v>1069.55</v>
      </c>
      <c r="CO198" s="1">
        <v>-180.55</v>
      </c>
      <c r="CP198" s="1">
        <v>889</v>
      </c>
      <c r="CQ198" s="6">
        <v>1069.48</v>
      </c>
      <c r="CR198" s="1">
        <v>7.5</v>
      </c>
      <c r="CS198" s="6">
        <v>1069.48</v>
      </c>
      <c r="CT198" s="1">
        <v>21.38</v>
      </c>
      <c r="CU198" s="1">
        <v>462.28</v>
      </c>
    </row>
    <row r="199" spans="1:99" ht="13.8" hidden="1">
      <c r="A199" s="1" t="str">
        <f ca="1">IFERROR(__xludf.DUMMYFUNCTION("""COMPUTED_VALUE"""),"RODRIGO CESAR MEIRELLES FERREIRA")</f>
        <v>RODRIGO CESAR MEIRELLES FERREIRA</v>
      </c>
      <c r="B199" s="34"/>
      <c r="C199" s="34" t="str">
        <f t="shared" ca="1" si="0"/>
        <v>OK</v>
      </c>
      <c r="D199" s="2">
        <f t="shared" si="1"/>
        <v>4365.3904738788888</v>
      </c>
      <c r="E199" s="34">
        <v>45839</v>
      </c>
      <c r="F199" s="1" t="s">
        <v>145</v>
      </c>
      <c r="G199" s="1">
        <v>283</v>
      </c>
      <c r="H199" s="1" t="s">
        <v>213</v>
      </c>
      <c r="I199" s="1" t="s">
        <v>157</v>
      </c>
      <c r="J199" s="38">
        <v>44228</v>
      </c>
      <c r="K199" s="6">
        <v>2495.63</v>
      </c>
      <c r="L199" s="1"/>
      <c r="M199" s="6">
        <v>2495.63</v>
      </c>
      <c r="N199" s="6"/>
      <c r="O199" s="6"/>
      <c r="P199" s="6">
        <v>0</v>
      </c>
      <c r="Q199" s="6"/>
      <c r="R199" s="6"/>
      <c r="S199" s="6"/>
      <c r="T199" s="6"/>
      <c r="U199" s="6"/>
      <c r="V199" s="6"/>
      <c r="W199" s="6"/>
      <c r="X199" s="6"/>
      <c r="Y199" s="6">
        <v>0</v>
      </c>
      <c r="Z199" s="6"/>
      <c r="AA199" s="6"/>
      <c r="AB199" s="6">
        <v>0</v>
      </c>
      <c r="AC199" s="6"/>
      <c r="AD199" s="6">
        <v>0</v>
      </c>
      <c r="AE199" s="6">
        <v>0</v>
      </c>
      <c r="AF199" s="6">
        <v>0</v>
      </c>
      <c r="AG199" s="6"/>
      <c r="AH199" s="6"/>
      <c r="AI199" s="6"/>
      <c r="AJ199" s="6"/>
      <c r="AK199" s="6"/>
      <c r="AL199" s="6"/>
      <c r="AM199" s="6">
        <v>0.85</v>
      </c>
      <c r="AN199" s="8">
        <f t="shared" si="2"/>
        <v>2496.48</v>
      </c>
      <c r="AO199" s="6"/>
      <c r="AP199" s="6">
        <v>-8.0500000000000007</v>
      </c>
      <c r="AQ199" s="6">
        <v>0</v>
      </c>
      <c r="AR199" s="6"/>
      <c r="AS199" s="6"/>
      <c r="AT199" s="6">
        <v>-0.67</v>
      </c>
      <c r="AU199" s="6"/>
      <c r="AV199" s="6">
        <v>0</v>
      </c>
      <c r="AW199" s="6"/>
      <c r="AX199" s="6"/>
      <c r="AY199" s="6"/>
      <c r="AZ199" s="6"/>
      <c r="BA199" s="6"/>
      <c r="BB199" s="6">
        <v>0</v>
      </c>
      <c r="BC199" s="6">
        <v>-1.93</v>
      </c>
      <c r="BD199" s="6"/>
      <c r="BE199" s="6"/>
      <c r="BF199" s="6"/>
      <c r="BG199" s="6">
        <v>-201.83</v>
      </c>
      <c r="BH199" s="6">
        <v>0</v>
      </c>
      <c r="BI199" s="6"/>
      <c r="BJ199" s="6"/>
      <c r="BK199" s="6"/>
      <c r="BL199" s="11">
        <f t="shared" si="3"/>
        <v>-212.48000000000002</v>
      </c>
      <c r="BM199" s="12">
        <f t="shared" si="4"/>
        <v>2284</v>
      </c>
      <c r="BN199" s="13">
        <f t="shared" si="5"/>
        <v>207.96916666666667</v>
      </c>
      <c r="BO199" s="13">
        <f t="shared" si="6"/>
        <v>207.96916666666667</v>
      </c>
      <c r="BP199" s="13">
        <f t="shared" si="7"/>
        <v>69.323055555555555</v>
      </c>
      <c r="BQ199" s="13">
        <f t="shared" si="8"/>
        <v>201.82908499000004</v>
      </c>
      <c r="BR199" s="13">
        <f t="shared" si="9"/>
        <v>199.65</v>
      </c>
      <c r="BS199" s="13">
        <f t="shared" si="10"/>
        <v>796.95</v>
      </c>
      <c r="BT199" s="13">
        <f t="shared" si="11"/>
        <v>0</v>
      </c>
      <c r="BU199" s="13">
        <f t="shared" si="12"/>
        <v>171.51</v>
      </c>
      <c r="BV199" s="6">
        <f>SUMIFS('SEGURO DE VIDA'!E:E, 'SEGURO DE VIDA'!D:D, H199, 'SEGURO DE VIDA'!G:G, E199)</f>
        <v>13.71</v>
      </c>
      <c r="BW199" s="6">
        <f>SUMIFS(TREINAMENTOS!E:E, TREINAMENTOS!D:D, H199, TREINAMENTOS!G:G, E199)</f>
        <v>0</v>
      </c>
      <c r="BX199" s="6">
        <f>SUMIFS(EXAMES!E:E, EXAMES!D:D, H199, EXAMES!G:G, E199)</f>
        <v>0</v>
      </c>
      <c r="BY199" s="25">
        <f t="shared" si="13"/>
        <v>1868.910473878889</v>
      </c>
      <c r="BZ199" s="1"/>
      <c r="CA199" s="1" t="s">
        <v>214</v>
      </c>
      <c r="CB199" s="13">
        <f t="shared" si="14"/>
        <v>171.51</v>
      </c>
      <c r="CC199" s="13">
        <f t="shared" si="15"/>
        <v>0</v>
      </c>
      <c r="CD199" s="13">
        <f>SUMIFS(ALIMENTAÇÃO!E:E, ALIMENTAÇÃO!D:D, H199, ALIMENTAÇÃO!G:G, E199)</f>
        <v>805</v>
      </c>
      <c r="CE199" s="6">
        <f>SUMIFS(TRANSPORTE!E:E, TRANSPORTE!D:D, H199, TRANSPORTE!G:G, E199)</f>
        <v>0</v>
      </c>
      <c r="CF199" s="6">
        <f>SUMIFS('PLANO DE SAÚDE'!E:E, 'PLANO DE SAÚDE'!D:D, H199, 'PLANO DE SAÚDE'!G:G, E199)</f>
        <v>173.44</v>
      </c>
      <c r="CG199" s="6">
        <f>SUMIFS('PLANO ODONTO'!E:E, 'PLANO ODONTO'!D:D, H199, 'PLANO ODONTO'!G:G, E199)</f>
        <v>0</v>
      </c>
      <c r="CH199" s="6">
        <f t="shared" si="16"/>
        <v>-1.93</v>
      </c>
      <c r="CI199" s="6">
        <f t="shared" si="17"/>
        <v>0</v>
      </c>
      <c r="CJ199" s="6">
        <f t="shared" si="18"/>
        <v>0</v>
      </c>
      <c r="CK199" s="6"/>
      <c r="CL199" s="6"/>
      <c r="CM199" s="6">
        <f t="shared" si="19"/>
        <v>0</v>
      </c>
      <c r="CN199" s="6">
        <v>2496.48</v>
      </c>
      <c r="CO199" s="1">
        <v>-212.48</v>
      </c>
      <c r="CP199" s="6">
        <v>2284</v>
      </c>
      <c r="CQ199" s="6">
        <v>2495.63</v>
      </c>
      <c r="CR199" s="1">
        <v>8.0873000000000008</v>
      </c>
      <c r="CS199" s="6">
        <v>2495.63</v>
      </c>
      <c r="CT199" s="1">
        <v>199.65</v>
      </c>
      <c r="CU199" s="6">
        <v>1888.43</v>
      </c>
    </row>
    <row r="200" spans="1:99" ht="13.8" hidden="1">
      <c r="A200" s="1" t="str">
        <f ca="1">IFERROR(__xludf.DUMMYFUNCTION("""COMPUTED_VALUE"""),"RODRIGO GUIMARÃES MARTINS")</f>
        <v>RODRIGO GUIMARÃES MARTINS</v>
      </c>
      <c r="B200" s="34"/>
      <c r="C200" s="34" t="str">
        <f t="shared" ca="1" si="0"/>
        <v>OK</v>
      </c>
      <c r="D200" s="2">
        <f t="shared" si="1"/>
        <v>3591.3440783655556</v>
      </c>
      <c r="E200" s="34">
        <v>45839</v>
      </c>
      <c r="F200" s="1" t="s">
        <v>145</v>
      </c>
      <c r="G200" s="1">
        <v>3474</v>
      </c>
      <c r="H200" s="1" t="s">
        <v>215</v>
      </c>
      <c r="I200" s="1" t="s">
        <v>216</v>
      </c>
      <c r="J200" s="35">
        <v>45586</v>
      </c>
      <c r="K200" s="6">
        <v>1700</v>
      </c>
      <c r="L200" s="1"/>
      <c r="M200" s="6">
        <v>1700</v>
      </c>
      <c r="N200" s="6"/>
      <c r="O200" s="6"/>
      <c r="P200" s="6">
        <v>0</v>
      </c>
      <c r="Q200" s="6"/>
      <c r="R200" s="6"/>
      <c r="S200" s="6"/>
      <c r="T200" s="6"/>
      <c r="U200" s="6"/>
      <c r="V200" s="6"/>
      <c r="W200" s="6"/>
      <c r="X200" s="6"/>
      <c r="Y200" s="6">
        <v>0</v>
      </c>
      <c r="Z200" s="6"/>
      <c r="AA200" s="6"/>
      <c r="AB200" s="6">
        <v>0</v>
      </c>
      <c r="AC200" s="6"/>
      <c r="AD200" s="6">
        <v>168.94</v>
      </c>
      <c r="AE200" s="6">
        <v>0</v>
      </c>
      <c r="AF200" s="6">
        <v>25.03</v>
      </c>
      <c r="AG200" s="6"/>
      <c r="AH200" s="6"/>
      <c r="AI200" s="6"/>
      <c r="AJ200" s="6"/>
      <c r="AK200" s="6"/>
      <c r="AL200" s="6"/>
      <c r="AM200" s="6">
        <v>0.24</v>
      </c>
      <c r="AN200" s="8">
        <f t="shared" si="2"/>
        <v>1894.21</v>
      </c>
      <c r="AO200" s="6"/>
      <c r="AP200" s="6">
        <v>-8.0500000000000007</v>
      </c>
      <c r="AQ200" s="6">
        <v>-102</v>
      </c>
      <c r="AR200" s="6"/>
      <c r="AS200" s="6"/>
      <c r="AT200" s="6">
        <v>-0.67</v>
      </c>
      <c r="AU200" s="6"/>
      <c r="AV200" s="6">
        <v>-14</v>
      </c>
      <c r="AW200" s="6"/>
      <c r="AX200" s="6"/>
      <c r="AY200" s="6"/>
      <c r="AZ200" s="6"/>
      <c r="BA200" s="6"/>
      <c r="BB200" s="6">
        <v>0</v>
      </c>
      <c r="BC200" s="6">
        <v>-1.81</v>
      </c>
      <c r="BD200" s="6"/>
      <c r="BE200" s="6"/>
      <c r="BF200" s="6"/>
      <c r="BG200" s="6">
        <v>-147.68</v>
      </c>
      <c r="BH200" s="6">
        <v>0</v>
      </c>
      <c r="BI200" s="6"/>
      <c r="BJ200" s="6"/>
      <c r="BK200" s="6"/>
      <c r="BL200" s="11">
        <f t="shared" si="3"/>
        <v>-274.21000000000004</v>
      </c>
      <c r="BM200" s="12">
        <f t="shared" si="4"/>
        <v>1620</v>
      </c>
      <c r="BN200" s="13">
        <f t="shared" si="5"/>
        <v>141.66666666666666</v>
      </c>
      <c r="BO200" s="13">
        <f t="shared" si="6"/>
        <v>141.66666666666666</v>
      </c>
      <c r="BP200" s="13">
        <f t="shared" si="7"/>
        <v>47.222222222222221</v>
      </c>
      <c r="BQ200" s="13">
        <f t="shared" si="8"/>
        <v>147.67852281</v>
      </c>
      <c r="BR200" s="13">
        <f t="shared" si="9"/>
        <v>151.51</v>
      </c>
      <c r="BS200" s="13">
        <f t="shared" si="10"/>
        <v>796.95</v>
      </c>
      <c r="BT200" s="13">
        <f t="shared" si="11"/>
        <v>95.800000000000011</v>
      </c>
      <c r="BU200" s="13">
        <f t="shared" si="12"/>
        <v>160.93</v>
      </c>
      <c r="BV200" s="6">
        <f>SUMIFS('SEGURO DE VIDA'!E:E, 'SEGURO DE VIDA'!D:D, H200, 'SEGURO DE VIDA'!G:G, E200)</f>
        <v>13.71</v>
      </c>
      <c r="BW200" s="6">
        <f>SUMIFS(TREINAMENTOS!E:E, TREINAMENTOS!D:D, H200, TREINAMENTOS!G:G, E200)</f>
        <v>0</v>
      </c>
      <c r="BX200" s="6">
        <f>SUMIFS(EXAMES!E:E, EXAMES!D:D, H200, EXAMES!G:G, E200)</f>
        <v>0</v>
      </c>
      <c r="BY200" s="25">
        <f t="shared" si="13"/>
        <v>1697.1340783655555</v>
      </c>
      <c r="BZ200" s="1"/>
      <c r="CA200" s="1" t="s">
        <v>217</v>
      </c>
      <c r="CB200" s="13">
        <f t="shared" si="14"/>
        <v>160.93</v>
      </c>
      <c r="CC200" s="13">
        <f t="shared" si="15"/>
        <v>0</v>
      </c>
      <c r="CD200" s="13">
        <f>SUMIFS(ALIMENTAÇÃO!E:E, ALIMENTAÇÃO!D:D, H200, ALIMENTAÇÃO!G:G, E200)</f>
        <v>805</v>
      </c>
      <c r="CE200" s="6">
        <f>SUMIFS(TRANSPORTE!E:E, TRANSPORTE!D:D, H200, TRANSPORTE!G:G, E200)</f>
        <v>197.8</v>
      </c>
      <c r="CF200" s="6">
        <f>SUMIFS('PLANO DE SAÚDE'!E:E, 'PLANO DE SAÚDE'!D:D, H200, 'PLANO DE SAÚDE'!G:G, E200)</f>
        <v>162.74</v>
      </c>
      <c r="CG200" s="6">
        <f>SUMIFS('PLANO ODONTO'!E:E, 'PLANO ODONTO'!D:D, H200, 'PLANO ODONTO'!G:G, E200)</f>
        <v>14</v>
      </c>
      <c r="CH200" s="6">
        <f t="shared" si="16"/>
        <v>-1.81</v>
      </c>
      <c r="CI200" s="6">
        <f t="shared" si="17"/>
        <v>0</v>
      </c>
      <c r="CJ200" s="6">
        <f t="shared" si="18"/>
        <v>0</v>
      </c>
      <c r="CK200" s="6"/>
      <c r="CL200" s="6"/>
      <c r="CM200" s="6">
        <f t="shared" si="19"/>
        <v>-14</v>
      </c>
      <c r="CN200" s="6">
        <v>1894.21</v>
      </c>
      <c r="CO200" s="1">
        <v>-274.20999999999998</v>
      </c>
      <c r="CP200" s="6">
        <v>1620</v>
      </c>
      <c r="CQ200" s="6">
        <v>1893.97</v>
      </c>
      <c r="CR200" s="1">
        <v>7.7972999999999999</v>
      </c>
      <c r="CS200" s="6">
        <v>1893.97</v>
      </c>
      <c r="CT200" s="1">
        <v>151.51</v>
      </c>
      <c r="CU200" s="6">
        <v>1286.77</v>
      </c>
    </row>
    <row r="201" spans="1:99" ht="13.8" hidden="1">
      <c r="A201" s="1" t="str">
        <f ca="1">IFERROR(__xludf.DUMMYFUNCTION("""COMPUTED_VALUE"""),"ROGER RODRIGUES DE OLIVEIRA")</f>
        <v>ROGER RODRIGUES DE OLIVEIRA</v>
      </c>
      <c r="B201" s="34"/>
      <c r="C201" s="34" t="str">
        <f t="shared" ca="1" si="0"/>
        <v>OK</v>
      </c>
      <c r="D201" s="2">
        <f t="shared" si="1"/>
        <v>3455.3962106666668</v>
      </c>
      <c r="E201" s="34">
        <v>45839</v>
      </c>
      <c r="F201" s="1" t="s">
        <v>145</v>
      </c>
      <c r="G201" s="1">
        <v>3536</v>
      </c>
      <c r="H201" s="1" t="s">
        <v>218</v>
      </c>
      <c r="I201" s="1" t="s">
        <v>436</v>
      </c>
      <c r="J201" s="38">
        <v>45790</v>
      </c>
      <c r="K201" s="6">
        <v>1518</v>
      </c>
      <c r="L201" s="1"/>
      <c r="M201" s="6">
        <v>1518</v>
      </c>
      <c r="N201" s="6"/>
      <c r="O201" s="6">
        <v>77.27</v>
      </c>
      <c r="P201" s="6">
        <v>0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>
        <v>0</v>
      </c>
      <c r="AC201" s="6"/>
      <c r="AD201" s="6">
        <v>0</v>
      </c>
      <c r="AE201" s="6"/>
      <c r="AF201" s="6">
        <v>11.45</v>
      </c>
      <c r="AG201" s="6"/>
      <c r="AH201" s="6"/>
      <c r="AI201" s="6"/>
      <c r="AJ201" s="6">
        <v>0</v>
      </c>
      <c r="AK201" s="6"/>
      <c r="AL201" s="6"/>
      <c r="AM201" s="6">
        <v>0.35</v>
      </c>
      <c r="AN201" s="8">
        <f t="shared" si="2"/>
        <v>1607.07</v>
      </c>
      <c r="AO201" s="6"/>
      <c r="AP201" s="6">
        <v>-8.0500000000000007</v>
      </c>
      <c r="AQ201" s="6">
        <v>0</v>
      </c>
      <c r="AR201" s="6"/>
      <c r="AS201" s="6"/>
      <c r="AT201" s="6">
        <v>-0.08</v>
      </c>
      <c r="AU201" s="6">
        <v>0</v>
      </c>
      <c r="AV201" s="6">
        <v>-14</v>
      </c>
      <c r="AW201" s="6"/>
      <c r="AX201" s="6"/>
      <c r="AY201" s="6"/>
      <c r="AZ201" s="6"/>
      <c r="BA201" s="6"/>
      <c r="BB201" s="6"/>
      <c r="BC201" s="6"/>
      <c r="BD201" s="6">
        <v>-1.1100000000000001</v>
      </c>
      <c r="BE201" s="6"/>
      <c r="BF201" s="6">
        <v>0</v>
      </c>
      <c r="BG201" s="6">
        <v>-121.83</v>
      </c>
      <c r="BH201" s="6">
        <v>0</v>
      </c>
      <c r="BI201" s="6">
        <v>0</v>
      </c>
      <c r="BJ201" s="6"/>
      <c r="BK201" s="6"/>
      <c r="BL201" s="11">
        <f t="shared" si="3"/>
        <v>-145.07</v>
      </c>
      <c r="BM201" s="12">
        <f t="shared" si="4"/>
        <v>1462</v>
      </c>
      <c r="BN201" s="13">
        <f t="shared" si="5"/>
        <v>126.5</v>
      </c>
      <c r="BO201" s="13">
        <f t="shared" si="6"/>
        <v>126.5</v>
      </c>
      <c r="BP201" s="13">
        <f t="shared" si="7"/>
        <v>42.166666666666664</v>
      </c>
      <c r="BQ201" s="13">
        <f t="shared" si="8"/>
        <v>121.82954399999998</v>
      </c>
      <c r="BR201" s="13">
        <f t="shared" si="9"/>
        <v>128.53</v>
      </c>
      <c r="BS201" s="13">
        <f t="shared" si="10"/>
        <v>796.95</v>
      </c>
      <c r="BT201" s="13">
        <f t="shared" si="11"/>
        <v>393.3</v>
      </c>
      <c r="BU201" s="13">
        <f t="shared" si="12"/>
        <v>98.84</v>
      </c>
      <c r="BV201" s="6">
        <f>SUMIFS('SEGURO DE VIDA'!E:E, 'SEGURO DE VIDA'!D:D, H201, 'SEGURO DE VIDA'!G:G, E201)</f>
        <v>13.71</v>
      </c>
      <c r="BW201" s="6">
        <f>SUMIFS(TREINAMENTOS!E:E, TREINAMENTOS!D:D, H201, TREINAMENTOS!G:G, E201)</f>
        <v>0</v>
      </c>
      <c r="BX201" s="6">
        <f>SUMIFS(EXAMES!E:E, EXAMES!D:D, H201, EXAMES!G:G, E201)</f>
        <v>0</v>
      </c>
      <c r="BY201" s="25">
        <f t="shared" si="13"/>
        <v>1848.3262106666666</v>
      </c>
      <c r="BZ201" s="1"/>
      <c r="CA201" s="1" t="s">
        <v>219</v>
      </c>
      <c r="CB201" s="13">
        <f t="shared" si="14"/>
        <v>98.84</v>
      </c>
      <c r="CC201" s="13">
        <f t="shared" si="15"/>
        <v>0</v>
      </c>
      <c r="CD201" s="13">
        <f>SUMIFS(ALIMENTAÇÃO!E:E, ALIMENTAÇÃO!D:D, H201, ALIMENTAÇÃO!G:G, E201)</f>
        <v>805</v>
      </c>
      <c r="CE201" s="6">
        <f>SUMIFS(TRANSPORTE!E:E, TRANSPORTE!D:D, H201, TRANSPORTE!G:G, E201)</f>
        <v>393.3</v>
      </c>
      <c r="CF201" s="6">
        <f>SUMIFS('PLANO DE SAÚDE'!E:E, 'PLANO DE SAÚDE'!D:D, H201, 'PLANO DE SAÚDE'!G:G, E201)</f>
        <v>99.95</v>
      </c>
      <c r="CG201" s="6">
        <f>SUMIFS('PLANO ODONTO'!E:E, 'PLANO ODONTO'!D:D, H201, 'PLANO ODONTO'!G:G, E201)</f>
        <v>14</v>
      </c>
      <c r="CH201" s="6">
        <f t="shared" si="16"/>
        <v>-1.1100000000000001</v>
      </c>
      <c r="CI201" s="6">
        <f t="shared" si="17"/>
        <v>0</v>
      </c>
      <c r="CJ201" s="6">
        <f t="shared" si="18"/>
        <v>0</v>
      </c>
      <c r="CK201" s="6"/>
      <c r="CL201" s="6"/>
      <c r="CM201" s="6">
        <f t="shared" si="19"/>
        <v>-14</v>
      </c>
      <c r="CN201" s="6">
        <v>1607.07</v>
      </c>
      <c r="CO201" s="1">
        <v>-145.07</v>
      </c>
      <c r="CP201" s="6">
        <v>1462</v>
      </c>
      <c r="CQ201" s="6">
        <v>1606.72</v>
      </c>
      <c r="CR201" s="1">
        <v>7.5824999999999996</v>
      </c>
      <c r="CS201" s="6">
        <v>1606.72</v>
      </c>
      <c r="CT201" s="1">
        <v>128.53</v>
      </c>
      <c r="CU201" s="1">
        <v>999.52</v>
      </c>
    </row>
    <row r="202" spans="1:99" ht="13.8" hidden="1">
      <c r="A202" s="1" t="str">
        <f ca="1">IFERROR(__xludf.DUMMYFUNCTION("""COMPUTED_VALUE"""),"RUAN CARLOS DA SILVA DOS SANTOS")</f>
        <v>RUAN CARLOS DA SILVA DOS SANTOS</v>
      </c>
      <c r="B202" s="34"/>
      <c r="C202" s="34" t="str">
        <f t="shared" ca="1" si="0"/>
        <v>OK</v>
      </c>
      <c r="D202" s="2">
        <f t="shared" si="1"/>
        <v>3034.4765503166668</v>
      </c>
      <c r="E202" s="34">
        <v>45839</v>
      </c>
      <c r="F202" s="1" t="s">
        <v>145</v>
      </c>
      <c r="G202" s="1">
        <v>3438</v>
      </c>
      <c r="H202" s="1" t="s">
        <v>220</v>
      </c>
      <c r="I202" s="1" t="s">
        <v>205</v>
      </c>
      <c r="J202" s="38">
        <v>45397</v>
      </c>
      <c r="K202" s="6">
        <v>1518</v>
      </c>
      <c r="L202" s="1"/>
      <c r="M202" s="6">
        <v>1518</v>
      </c>
      <c r="N202" s="6"/>
      <c r="O202" s="6">
        <v>0</v>
      </c>
      <c r="P202" s="6">
        <v>0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>
        <v>0</v>
      </c>
      <c r="AC202" s="6"/>
      <c r="AD202" s="6">
        <v>96.2</v>
      </c>
      <c r="AE202" s="6"/>
      <c r="AF202" s="6">
        <v>14.25</v>
      </c>
      <c r="AG202" s="6"/>
      <c r="AH202" s="6"/>
      <c r="AI202" s="6"/>
      <c r="AJ202" s="6">
        <v>0</v>
      </c>
      <c r="AK202" s="6"/>
      <c r="AL202" s="6"/>
      <c r="AM202" s="6">
        <v>0.42</v>
      </c>
      <c r="AN202" s="8">
        <f t="shared" si="2"/>
        <v>1628.8700000000001</v>
      </c>
      <c r="AO202" s="6"/>
      <c r="AP202" s="6">
        <v>-8.0500000000000007</v>
      </c>
      <c r="AQ202" s="6">
        <v>-91.08</v>
      </c>
      <c r="AR202" s="6"/>
      <c r="AS202" s="6"/>
      <c r="AT202" s="6">
        <v>-0.95</v>
      </c>
      <c r="AU202" s="6">
        <v>0</v>
      </c>
      <c r="AV202" s="6">
        <v>0</v>
      </c>
      <c r="AW202" s="6"/>
      <c r="AX202" s="6"/>
      <c r="AY202" s="6"/>
      <c r="AZ202" s="6"/>
      <c r="BA202" s="6"/>
      <c r="BB202" s="6"/>
      <c r="BC202" s="6"/>
      <c r="BD202" s="6">
        <v>0</v>
      </c>
      <c r="BE202" s="6"/>
      <c r="BF202" s="6">
        <v>0</v>
      </c>
      <c r="BG202" s="6">
        <v>-123.79</v>
      </c>
      <c r="BH202" s="6">
        <v>0</v>
      </c>
      <c r="BI202" s="6">
        <v>0</v>
      </c>
      <c r="BJ202" s="6"/>
      <c r="BK202" s="6"/>
      <c r="BL202" s="11">
        <f t="shared" si="3"/>
        <v>-223.87</v>
      </c>
      <c r="BM202" s="12">
        <f t="shared" si="4"/>
        <v>1405</v>
      </c>
      <c r="BN202" s="13">
        <f t="shared" si="5"/>
        <v>126.5</v>
      </c>
      <c r="BO202" s="13">
        <f t="shared" si="6"/>
        <v>126.5</v>
      </c>
      <c r="BP202" s="13">
        <f t="shared" si="7"/>
        <v>42.166666666666664</v>
      </c>
      <c r="BQ202" s="13">
        <f t="shared" si="8"/>
        <v>123.78988365000001</v>
      </c>
      <c r="BR202" s="13">
        <f t="shared" si="9"/>
        <v>130.27000000000001</v>
      </c>
      <c r="BS202" s="13">
        <f t="shared" si="10"/>
        <v>796.95</v>
      </c>
      <c r="BT202" s="13">
        <f t="shared" si="11"/>
        <v>45.720000000000013</v>
      </c>
      <c r="BU202" s="13">
        <f t="shared" si="12"/>
        <v>0</v>
      </c>
      <c r="BV202" s="6">
        <f>SUMIFS('SEGURO DE VIDA'!E:E, 'SEGURO DE VIDA'!D:D, H202, 'SEGURO DE VIDA'!G:G, E202)</f>
        <v>13.71</v>
      </c>
      <c r="BW202" s="6">
        <f>SUMIFS(TREINAMENTOS!E:E, TREINAMENTOS!D:D, H202, TREINAMENTOS!G:G, E202)</f>
        <v>0</v>
      </c>
      <c r="BX202" s="6">
        <f>SUMIFS(EXAMES!E:E, EXAMES!D:D, H202, EXAMES!G:G, E202)</f>
        <v>0</v>
      </c>
      <c r="BY202" s="25">
        <f t="shared" si="13"/>
        <v>1405.6065503166667</v>
      </c>
      <c r="BZ202" s="1"/>
      <c r="CA202" s="1" t="s">
        <v>220</v>
      </c>
      <c r="CB202" s="13">
        <f t="shared" si="14"/>
        <v>0</v>
      </c>
      <c r="CC202" s="13">
        <f t="shared" si="15"/>
        <v>0</v>
      </c>
      <c r="CD202" s="13">
        <f>SUMIFS(ALIMENTAÇÃO!E:E, ALIMENTAÇÃO!D:D, H202, ALIMENTAÇÃO!G:G, E202)</f>
        <v>805</v>
      </c>
      <c r="CE202" s="6">
        <f>SUMIFS(TRANSPORTE!E:E, TRANSPORTE!D:D, H202, TRANSPORTE!G:G, E202)</f>
        <v>136.80000000000001</v>
      </c>
      <c r="CF202" s="6">
        <f>SUMIFS('PLANO DE SAÚDE'!E:E, 'PLANO DE SAÚDE'!D:D, H202, 'PLANO DE SAÚDE'!G:G, E202)</f>
        <v>0</v>
      </c>
      <c r="CG202" s="6">
        <f>SUMIFS('PLANO ODONTO'!E:E, 'PLANO ODONTO'!D:D, H202, 'PLANO ODONTO'!G:G, E202)</f>
        <v>0</v>
      </c>
      <c r="CH202" s="6">
        <f t="shared" si="16"/>
        <v>0</v>
      </c>
      <c r="CI202" s="6">
        <f t="shared" si="17"/>
        <v>0</v>
      </c>
      <c r="CJ202" s="6">
        <f t="shared" si="18"/>
        <v>0</v>
      </c>
      <c r="CK202" s="6"/>
      <c r="CL202" s="6"/>
      <c r="CM202" s="6">
        <f t="shared" si="19"/>
        <v>0</v>
      </c>
      <c r="CN202" s="6">
        <v>1628.87</v>
      </c>
      <c r="CO202" s="1">
        <v>-223.87</v>
      </c>
      <c r="CP202" s="6">
        <v>1405</v>
      </c>
      <c r="CQ202" s="6">
        <v>1628.45</v>
      </c>
      <c r="CR202" s="1">
        <v>7.6017000000000001</v>
      </c>
      <c r="CS202" s="6">
        <v>1628.45</v>
      </c>
      <c r="CT202" s="1">
        <v>130.27000000000001</v>
      </c>
      <c r="CU202" s="6">
        <v>1021.25</v>
      </c>
    </row>
    <row r="203" spans="1:99" ht="13.8" hidden="1">
      <c r="A203" s="1" t="str">
        <f ca="1">IFERROR(__xludf.DUMMYFUNCTION("""COMPUTED_VALUE"""),"RUANY CRISTINA DA COSTA ALVES BARCELOS")</f>
        <v>RUANY CRISTINA DA COSTA ALVES BARCELOS</v>
      </c>
      <c r="B203" s="34"/>
      <c r="C203" s="34" t="str">
        <f t="shared" ca="1" si="0"/>
        <v>OK</v>
      </c>
      <c r="D203" s="2">
        <f t="shared" si="1"/>
        <v>3715.99</v>
      </c>
      <c r="E203" s="34">
        <v>45839</v>
      </c>
      <c r="F203" s="1" t="s">
        <v>145</v>
      </c>
      <c r="G203" s="1">
        <v>352</v>
      </c>
      <c r="H203" s="1" t="s">
        <v>222</v>
      </c>
      <c r="I203" s="1" t="s">
        <v>151</v>
      </c>
      <c r="J203" s="38">
        <v>44746</v>
      </c>
      <c r="K203" s="6">
        <v>1800</v>
      </c>
      <c r="L203" s="1"/>
      <c r="M203" s="6">
        <v>1800</v>
      </c>
      <c r="N203" s="6"/>
      <c r="O203" s="6">
        <v>0</v>
      </c>
      <c r="P203" s="6">
        <v>0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>
        <v>0</v>
      </c>
      <c r="AC203" s="6"/>
      <c r="AD203" s="6">
        <v>0</v>
      </c>
      <c r="AE203" s="6"/>
      <c r="AF203" s="6">
        <v>0</v>
      </c>
      <c r="AG203" s="6"/>
      <c r="AH203" s="6"/>
      <c r="AI203" s="6"/>
      <c r="AJ203" s="6">
        <v>65</v>
      </c>
      <c r="AK203" s="6"/>
      <c r="AL203" s="6"/>
      <c r="AM203" s="6">
        <v>0.48</v>
      </c>
      <c r="AN203" s="8">
        <f t="shared" si="2"/>
        <v>1865.48</v>
      </c>
      <c r="AO203" s="6"/>
      <c r="AP203" s="6">
        <v>-8.0500000000000007</v>
      </c>
      <c r="AQ203" s="6">
        <v>-108</v>
      </c>
      <c r="AR203" s="6"/>
      <c r="AS203" s="6"/>
      <c r="AT203" s="6">
        <v>-0.2</v>
      </c>
      <c r="AU203" s="6">
        <v>0</v>
      </c>
      <c r="AV203" s="6">
        <v>0</v>
      </c>
      <c r="AW203" s="6"/>
      <c r="AX203" s="6"/>
      <c r="AY203" s="6"/>
      <c r="AZ203" s="6"/>
      <c r="BA203" s="6"/>
      <c r="BB203" s="6"/>
      <c r="BC203" s="6"/>
      <c r="BD203" s="6">
        <v>0</v>
      </c>
      <c r="BE203" s="6"/>
      <c r="BF203" s="6">
        <v>0</v>
      </c>
      <c r="BG203" s="6">
        <v>-139.22999999999999</v>
      </c>
      <c r="BH203" s="6">
        <v>0</v>
      </c>
      <c r="BI203" s="6">
        <v>0</v>
      </c>
      <c r="BJ203" s="6"/>
      <c r="BK203" s="6"/>
      <c r="BL203" s="11">
        <f t="shared" si="3"/>
        <v>-255.48</v>
      </c>
      <c r="BM203" s="12">
        <f t="shared" si="4"/>
        <v>1610</v>
      </c>
      <c r="BN203" s="13">
        <f t="shared" si="5"/>
        <v>150</v>
      </c>
      <c r="BO203" s="13">
        <f t="shared" si="6"/>
        <v>150</v>
      </c>
      <c r="BP203" s="13">
        <f t="shared" si="7"/>
        <v>50</v>
      </c>
      <c r="BQ203" s="13">
        <f t="shared" si="8"/>
        <v>139.22999999999999</v>
      </c>
      <c r="BR203" s="13">
        <f t="shared" si="9"/>
        <v>144</v>
      </c>
      <c r="BS203" s="13">
        <f t="shared" si="10"/>
        <v>796.95</v>
      </c>
      <c r="BT203" s="13">
        <f t="shared" si="11"/>
        <v>285.3</v>
      </c>
      <c r="BU203" s="13">
        <f t="shared" si="12"/>
        <v>121.32</v>
      </c>
      <c r="BV203" s="6">
        <f>SUMIFS('SEGURO DE VIDA'!E:E, 'SEGURO DE VIDA'!D:D, H203, 'SEGURO DE VIDA'!G:G, E203)</f>
        <v>13.71</v>
      </c>
      <c r="BW203" s="6">
        <f>SUMIFS(TREINAMENTOS!E:E, TREINAMENTOS!D:D, H203, TREINAMENTOS!G:G, E203)</f>
        <v>0</v>
      </c>
      <c r="BX203" s="6">
        <f>SUMIFS(EXAMES!E:E, EXAMES!D:D, H203, EXAMES!G:G, E203)</f>
        <v>0</v>
      </c>
      <c r="BY203" s="25">
        <f t="shared" si="13"/>
        <v>1850.51</v>
      </c>
      <c r="BZ203" s="1"/>
      <c r="CA203" s="1" t="s">
        <v>222</v>
      </c>
      <c r="CB203" s="13">
        <f t="shared" si="14"/>
        <v>0</v>
      </c>
      <c r="CC203" s="13">
        <f t="shared" si="15"/>
        <v>121.32</v>
      </c>
      <c r="CD203" s="13">
        <f>SUMIFS(ALIMENTAÇÃO!E:E, ALIMENTAÇÃO!D:D, H203, ALIMENTAÇÃO!G:G, E203)</f>
        <v>805</v>
      </c>
      <c r="CE203" s="6">
        <f>SUMIFS(TRANSPORTE!E:E, TRANSPORTE!D:D, H203, TRANSPORTE!G:G, E203)</f>
        <v>393.3</v>
      </c>
      <c r="CF203" s="6">
        <f>SUMIFS('PLANO DE SAÚDE'!E:E, 'PLANO DE SAÚDE'!D:D, H203, 'PLANO DE SAÚDE'!G:G, E203)</f>
        <v>0</v>
      </c>
      <c r="CG203" s="6">
        <f>SUMIFS('PLANO ODONTO'!E:E, 'PLANO ODONTO'!D:D, H203, 'PLANO ODONTO'!G:G, E203)</f>
        <v>121.32</v>
      </c>
      <c r="CH203" s="6">
        <f t="shared" si="16"/>
        <v>0</v>
      </c>
      <c r="CI203" s="6">
        <f t="shared" si="17"/>
        <v>0</v>
      </c>
      <c r="CJ203" s="6">
        <f t="shared" si="18"/>
        <v>0</v>
      </c>
      <c r="CK203" s="6"/>
      <c r="CL203" s="6"/>
      <c r="CM203" s="6">
        <f t="shared" si="19"/>
        <v>0</v>
      </c>
      <c r="CN203" s="6">
        <v>1865.48</v>
      </c>
      <c r="CO203" s="1">
        <v>-255.48</v>
      </c>
      <c r="CP203" s="6">
        <v>1610</v>
      </c>
      <c r="CQ203" s="6">
        <v>1800</v>
      </c>
      <c r="CR203" s="1">
        <v>7.7350000000000003</v>
      </c>
      <c r="CS203" s="6">
        <v>1800</v>
      </c>
      <c r="CT203" s="1">
        <v>144</v>
      </c>
      <c r="CU203" s="6">
        <v>1092</v>
      </c>
    </row>
    <row r="204" spans="1:99" ht="13.8" hidden="1">
      <c r="A204" s="1" t="str">
        <f ca="1">IFERROR(__xludf.DUMMYFUNCTION("""COMPUTED_VALUE"""),"RUBENS NUNES DA LUZ JUNIOR")</f>
        <v>RUBENS NUNES DA LUZ JUNIOR</v>
      </c>
      <c r="B204" s="34"/>
      <c r="C204" s="34" t="str">
        <f t="shared" ca="1" si="0"/>
        <v>OK</v>
      </c>
      <c r="D204" s="2">
        <f t="shared" si="1"/>
        <v>4921.4758816666672</v>
      </c>
      <c r="E204" s="34">
        <v>45839</v>
      </c>
      <c r="F204" s="1" t="s">
        <v>179</v>
      </c>
      <c r="G204" s="1">
        <v>10</v>
      </c>
      <c r="H204" s="1" t="s">
        <v>223</v>
      </c>
      <c r="I204" s="1" t="s">
        <v>224</v>
      </c>
      <c r="J204" s="38">
        <v>43558</v>
      </c>
      <c r="K204" s="6">
        <v>3045.48</v>
      </c>
      <c r="L204" s="1" t="s">
        <v>182</v>
      </c>
      <c r="M204" s="6">
        <v>1928.8</v>
      </c>
      <c r="N204" s="6">
        <v>0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>
        <v>0</v>
      </c>
      <c r="Z204" s="6"/>
      <c r="AA204" s="6"/>
      <c r="AB204" s="6"/>
      <c r="AC204" s="6">
        <v>597.69000000000005</v>
      </c>
      <c r="AD204" s="6">
        <v>0</v>
      </c>
      <c r="AE204" s="6">
        <v>0</v>
      </c>
      <c r="AF204" s="6">
        <v>88.55</v>
      </c>
      <c r="AG204" s="6"/>
      <c r="AH204" s="6"/>
      <c r="AI204" s="6">
        <v>0</v>
      </c>
      <c r="AJ204" s="6"/>
      <c r="AK204" s="6"/>
      <c r="AL204" s="6"/>
      <c r="AM204" s="6">
        <v>0.17</v>
      </c>
      <c r="AN204" s="8">
        <f t="shared" si="2"/>
        <v>2615.21</v>
      </c>
      <c r="AO204" s="6"/>
      <c r="AP204" s="6">
        <v>-8.0500000000000007</v>
      </c>
      <c r="AQ204" s="6">
        <v>-115.73</v>
      </c>
      <c r="AR204" s="6">
        <v>0</v>
      </c>
      <c r="AS204" s="6"/>
      <c r="AT204" s="6">
        <v>-0.44</v>
      </c>
      <c r="AU204" s="6"/>
      <c r="AV204" s="6">
        <v>0</v>
      </c>
      <c r="AW204" s="6"/>
      <c r="AX204" s="6"/>
      <c r="AY204" s="6"/>
      <c r="AZ204" s="6"/>
      <c r="BA204" s="6"/>
      <c r="BB204" s="6">
        <v>0</v>
      </c>
      <c r="BC204" s="6">
        <v>0</v>
      </c>
      <c r="BD204" s="6">
        <v>0</v>
      </c>
      <c r="BE204" s="6"/>
      <c r="BF204" s="6"/>
      <c r="BG204" s="6">
        <v>-275.99</v>
      </c>
      <c r="BH204" s="6">
        <v>0</v>
      </c>
      <c r="BI204" s="6"/>
      <c r="BJ204" s="6"/>
      <c r="BK204" s="6"/>
      <c r="BL204" s="11">
        <f t="shared" si="3"/>
        <v>-400.21000000000004</v>
      </c>
      <c r="BM204" s="12">
        <f t="shared" si="4"/>
        <v>2215</v>
      </c>
      <c r="BN204" s="13">
        <f t="shared" si="5"/>
        <v>253.79</v>
      </c>
      <c r="BO204" s="13">
        <f t="shared" si="6"/>
        <v>253.79</v>
      </c>
      <c r="BP204" s="13">
        <f t="shared" si="7"/>
        <v>84.596666666666664</v>
      </c>
      <c r="BQ204" s="13">
        <f t="shared" si="8"/>
        <v>246.59921500000002</v>
      </c>
      <c r="BR204" s="13">
        <f t="shared" si="9"/>
        <v>209.2</v>
      </c>
      <c r="BS204" s="13">
        <f t="shared" si="10"/>
        <v>796.95</v>
      </c>
      <c r="BT204" s="13">
        <f t="shared" si="11"/>
        <v>277.57</v>
      </c>
      <c r="BU204" s="13">
        <f t="shared" si="12"/>
        <v>165.18</v>
      </c>
      <c r="BV204" s="6">
        <f>SUMIFS('SEGURO DE VIDA'!E:E, 'SEGURO DE VIDA'!D:D, H204, 'SEGURO DE VIDA'!G:G, E204)</f>
        <v>18.59</v>
      </c>
      <c r="BW204" s="6">
        <f>SUMIFS(TREINAMENTOS!E:E, TREINAMENTOS!D:D, H204, TREINAMENTOS!G:G, E204)</f>
        <v>0</v>
      </c>
      <c r="BX204" s="6">
        <f>SUMIFS(EXAMES!E:E, EXAMES!D:D, H204, EXAMES!G:G, E204)</f>
        <v>0</v>
      </c>
      <c r="BY204" s="25">
        <f t="shared" si="13"/>
        <v>2306.2658816666667</v>
      </c>
      <c r="BZ204" s="1"/>
      <c r="CA204" s="1" t="s">
        <v>225</v>
      </c>
      <c r="CB204" s="13">
        <f t="shared" si="14"/>
        <v>165.18</v>
      </c>
      <c r="CC204" s="13">
        <f t="shared" si="15"/>
        <v>0</v>
      </c>
      <c r="CD204" s="13">
        <f>SUMIFS(ALIMENTAÇÃO!E:E, ALIMENTAÇÃO!D:D, H204, ALIMENTAÇÃO!G:G, E204)</f>
        <v>805</v>
      </c>
      <c r="CE204" s="6">
        <f>SUMIFS(TRANSPORTE!E:E, TRANSPORTE!D:D, H204, TRANSPORTE!G:G, E204)</f>
        <v>393.3</v>
      </c>
      <c r="CF204" s="6">
        <f>SUMIFS('PLANO DE SAÚDE'!E:E, 'PLANO DE SAÚDE'!D:D, H204, 'PLANO DE SAÚDE'!G:G, E204)</f>
        <v>165.18</v>
      </c>
      <c r="CG204" s="6">
        <f>SUMIFS('PLANO ODONTO'!E:E, 'PLANO ODONTO'!D:D, H204, 'PLANO ODONTO'!G:G, E204)</f>
        <v>0</v>
      </c>
      <c r="CH204" s="6">
        <f t="shared" si="16"/>
        <v>0</v>
      </c>
      <c r="CI204" s="6">
        <f t="shared" si="17"/>
        <v>0</v>
      </c>
      <c r="CJ204" s="6">
        <f t="shared" si="18"/>
        <v>0</v>
      </c>
      <c r="CK204" s="6"/>
      <c r="CL204" s="6"/>
      <c r="CM204" s="6">
        <f t="shared" si="19"/>
        <v>0</v>
      </c>
      <c r="CN204" s="6">
        <v>2615.21</v>
      </c>
      <c r="CO204" s="1">
        <v>-400.21</v>
      </c>
      <c r="CP204" s="6">
        <v>2215</v>
      </c>
      <c r="CQ204" s="6">
        <v>2615.0500000000002</v>
      </c>
      <c r="CR204" s="1">
        <v>9.43</v>
      </c>
      <c r="CS204" s="6">
        <v>2615.04</v>
      </c>
      <c r="CT204" s="1">
        <v>209.2</v>
      </c>
      <c r="CU204" s="6">
        <v>2007.84</v>
      </c>
    </row>
    <row r="205" spans="1:99" ht="13.8" hidden="1">
      <c r="A205" s="1" t="str">
        <f ca="1">IFERROR(__xludf.DUMMYFUNCTION("""COMPUTED_VALUE"""),"RUBERLAN ROCCON NOGUEIRA")</f>
        <v>RUBERLAN ROCCON NOGUEIRA</v>
      </c>
      <c r="B205" s="34"/>
      <c r="C205" s="34" t="str">
        <f t="shared" ca="1" si="0"/>
        <v>OK</v>
      </c>
      <c r="D205" s="2">
        <f t="shared" si="1"/>
        <v>3612.44</v>
      </c>
      <c r="E205" s="34">
        <v>45839</v>
      </c>
      <c r="F205" s="1" t="s">
        <v>145</v>
      </c>
      <c r="G205" s="1">
        <v>3358</v>
      </c>
      <c r="H205" s="1" t="s">
        <v>226</v>
      </c>
      <c r="I205" s="1" t="s">
        <v>151</v>
      </c>
      <c r="J205" s="38">
        <v>45033</v>
      </c>
      <c r="K205" s="6">
        <v>1800</v>
      </c>
      <c r="L205" s="1"/>
      <c r="M205" s="6">
        <v>1800</v>
      </c>
      <c r="N205" s="6"/>
      <c r="O205" s="6">
        <v>0</v>
      </c>
      <c r="P205" s="6">
        <v>0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>
        <v>0</v>
      </c>
      <c r="AC205" s="6"/>
      <c r="AD205" s="6">
        <v>0</v>
      </c>
      <c r="AE205" s="6"/>
      <c r="AF205" s="6">
        <v>0</v>
      </c>
      <c r="AG205" s="6"/>
      <c r="AH205" s="6"/>
      <c r="AI205" s="6"/>
      <c r="AJ205" s="6">
        <v>0</v>
      </c>
      <c r="AK205" s="6"/>
      <c r="AL205" s="6"/>
      <c r="AM205" s="6">
        <v>0.33</v>
      </c>
      <c r="AN205" s="8">
        <f t="shared" si="2"/>
        <v>1800.33</v>
      </c>
      <c r="AO205" s="6"/>
      <c r="AP205" s="6">
        <v>-8.0500000000000007</v>
      </c>
      <c r="AQ205" s="6">
        <v>-108</v>
      </c>
      <c r="AR205" s="6"/>
      <c r="AS205" s="6"/>
      <c r="AT205" s="6">
        <v>-0.48</v>
      </c>
      <c r="AU205" s="6">
        <v>-57.06</v>
      </c>
      <c r="AV205" s="6">
        <v>-14</v>
      </c>
      <c r="AW205" s="6"/>
      <c r="AX205" s="6"/>
      <c r="AY205" s="6"/>
      <c r="AZ205" s="6"/>
      <c r="BA205" s="6"/>
      <c r="BB205" s="6"/>
      <c r="BC205" s="6"/>
      <c r="BD205" s="6">
        <v>-1.51</v>
      </c>
      <c r="BE205" s="6"/>
      <c r="BF205" s="6">
        <v>0</v>
      </c>
      <c r="BG205" s="6">
        <v>-139.22999999999999</v>
      </c>
      <c r="BH205" s="6">
        <v>0</v>
      </c>
      <c r="BI205" s="6">
        <v>0</v>
      </c>
      <c r="BJ205" s="6"/>
      <c r="BK205" s="6"/>
      <c r="BL205" s="11">
        <f t="shared" si="3"/>
        <v>-328.33</v>
      </c>
      <c r="BM205" s="12">
        <f t="shared" si="4"/>
        <v>1472</v>
      </c>
      <c r="BN205" s="13">
        <f t="shared" si="5"/>
        <v>150</v>
      </c>
      <c r="BO205" s="13">
        <f t="shared" si="6"/>
        <v>150</v>
      </c>
      <c r="BP205" s="13">
        <f t="shared" si="7"/>
        <v>50</v>
      </c>
      <c r="BQ205" s="13">
        <f t="shared" si="8"/>
        <v>139.22999999999999</v>
      </c>
      <c r="BR205" s="13">
        <f t="shared" si="9"/>
        <v>144</v>
      </c>
      <c r="BS205" s="13">
        <f t="shared" si="10"/>
        <v>796.95</v>
      </c>
      <c r="BT205" s="13">
        <f t="shared" si="11"/>
        <v>234</v>
      </c>
      <c r="BU205" s="13">
        <f t="shared" si="12"/>
        <v>134.22</v>
      </c>
      <c r="BV205" s="6">
        <f>SUMIFS('SEGURO DE VIDA'!E:E, 'SEGURO DE VIDA'!D:D, H205, 'SEGURO DE VIDA'!G:G, E205)</f>
        <v>13.71</v>
      </c>
      <c r="BW205" s="6">
        <f>SUMIFS(TREINAMENTOS!E:E, TREINAMENTOS!D:D, H205, TREINAMENTOS!G:G, E205)</f>
        <v>0</v>
      </c>
      <c r="BX205" s="6">
        <f>SUMIFS(EXAMES!E:E, EXAMES!D:D, H205, EXAMES!G:G, E205)</f>
        <v>0</v>
      </c>
      <c r="BY205" s="25">
        <f t="shared" si="13"/>
        <v>1812.1100000000001</v>
      </c>
      <c r="BZ205" s="1"/>
      <c r="CA205" s="1" t="s">
        <v>226</v>
      </c>
      <c r="CB205" s="13">
        <f t="shared" si="14"/>
        <v>134.22</v>
      </c>
      <c r="CC205" s="13">
        <f t="shared" si="15"/>
        <v>0</v>
      </c>
      <c r="CD205" s="13">
        <f>SUMIFS(ALIMENTAÇÃO!E:E, ALIMENTAÇÃO!D:D, H205, ALIMENTAÇÃO!G:G, E205)</f>
        <v>805</v>
      </c>
      <c r="CE205" s="6">
        <f>SUMIFS(TRANSPORTE!E:E, TRANSPORTE!D:D, H205, TRANSPORTE!G:G, E205)</f>
        <v>342</v>
      </c>
      <c r="CF205" s="6">
        <f>SUMIFS('PLANO DE SAÚDE'!E:E, 'PLANO DE SAÚDE'!D:D, H205, 'PLANO DE SAÚDE'!G:G, E205)</f>
        <v>135.72999999999999</v>
      </c>
      <c r="CG205" s="6">
        <f>SUMIFS('PLANO ODONTO'!E:E, 'PLANO ODONTO'!D:D, H205, 'PLANO ODONTO'!G:G, E205)</f>
        <v>14</v>
      </c>
      <c r="CH205" s="6">
        <f t="shared" si="16"/>
        <v>-1.51</v>
      </c>
      <c r="CI205" s="6">
        <f t="shared" si="17"/>
        <v>0</v>
      </c>
      <c r="CJ205" s="6">
        <f t="shared" si="18"/>
        <v>0</v>
      </c>
      <c r="CK205" s="6"/>
      <c r="CL205" s="6"/>
      <c r="CM205" s="6">
        <f t="shared" si="19"/>
        <v>-14</v>
      </c>
      <c r="CN205" s="6">
        <v>1800.33</v>
      </c>
      <c r="CO205" s="1">
        <v>-328.33</v>
      </c>
      <c r="CP205" s="6">
        <v>1472</v>
      </c>
      <c r="CQ205" s="6">
        <v>1800</v>
      </c>
      <c r="CR205" s="1">
        <v>7.7350000000000003</v>
      </c>
      <c r="CS205" s="6">
        <v>1800</v>
      </c>
      <c r="CT205" s="1">
        <v>144</v>
      </c>
      <c r="CU205" s="6">
        <v>1192.8</v>
      </c>
    </row>
    <row r="206" spans="1:99" ht="13.8" hidden="1">
      <c r="A206" s="1" t="str">
        <f ca="1">IFERROR(__xludf.DUMMYFUNCTION("""COMPUTED_VALUE"""),"RUI ALVARENGA BARBOSA NETO")</f>
        <v>RUI ALVARENGA BARBOSA NETO</v>
      </c>
      <c r="B206" s="34"/>
      <c r="C206" s="34" t="str">
        <f t="shared" ca="1" si="0"/>
        <v>OK</v>
      </c>
      <c r="D206" s="2">
        <f t="shared" si="1"/>
        <v>5681.8186493599997</v>
      </c>
      <c r="E206" s="34">
        <v>45839</v>
      </c>
      <c r="F206" s="1" t="s">
        <v>145</v>
      </c>
      <c r="G206" s="1">
        <v>3357</v>
      </c>
      <c r="H206" s="1" t="s">
        <v>227</v>
      </c>
      <c r="I206" s="1" t="s">
        <v>157</v>
      </c>
      <c r="J206" s="38">
        <v>45033</v>
      </c>
      <c r="K206" s="6">
        <v>2002.59</v>
      </c>
      <c r="L206" s="1" t="s">
        <v>182</v>
      </c>
      <c r="M206" s="6">
        <v>1935.84</v>
      </c>
      <c r="N206" s="6"/>
      <c r="O206" s="6">
        <v>0</v>
      </c>
      <c r="P206" s="6">
        <v>580.75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>
        <v>500.64</v>
      </c>
      <c r="AC206" s="6"/>
      <c r="AD206" s="6">
        <v>499.2</v>
      </c>
      <c r="AE206" s="6"/>
      <c r="AF206" s="6">
        <v>73.959999999999994</v>
      </c>
      <c r="AG206" s="6"/>
      <c r="AH206" s="6"/>
      <c r="AI206" s="6"/>
      <c r="AJ206" s="6">
        <v>0</v>
      </c>
      <c r="AK206" s="6"/>
      <c r="AL206" s="6"/>
      <c r="AM206" s="6">
        <v>0.96</v>
      </c>
      <c r="AN206" s="8">
        <f t="shared" si="2"/>
        <v>3591.35</v>
      </c>
      <c r="AO206" s="6"/>
      <c r="AP206" s="6">
        <v>-6.9</v>
      </c>
      <c r="AQ206" s="6">
        <v>-58.8</v>
      </c>
      <c r="AR206" s="6"/>
      <c r="AS206" s="6"/>
      <c r="AT206" s="6">
        <v>-1.31</v>
      </c>
      <c r="AU206" s="6">
        <v>0</v>
      </c>
      <c r="AV206" s="6">
        <v>0</v>
      </c>
      <c r="AW206" s="6"/>
      <c r="AX206" s="6"/>
      <c r="AY206" s="6"/>
      <c r="AZ206" s="6"/>
      <c r="BA206" s="6"/>
      <c r="BB206" s="6"/>
      <c r="BC206" s="6"/>
      <c r="BD206" s="6">
        <v>0</v>
      </c>
      <c r="BE206" s="6"/>
      <c r="BF206" s="6">
        <v>0</v>
      </c>
      <c r="BG206" s="6">
        <v>-270.33999999999997</v>
      </c>
      <c r="BH206" s="6">
        <v>0</v>
      </c>
      <c r="BI206" s="6">
        <v>0</v>
      </c>
      <c r="BJ206" s="6"/>
      <c r="BK206" s="6"/>
      <c r="BL206" s="11">
        <f t="shared" si="3"/>
        <v>-337.34999999999997</v>
      </c>
      <c r="BM206" s="12">
        <f t="shared" si="4"/>
        <v>3254</v>
      </c>
      <c r="BN206" s="13">
        <f t="shared" si="5"/>
        <v>166.88249999999999</v>
      </c>
      <c r="BO206" s="13">
        <f t="shared" si="6"/>
        <v>166.88249999999999</v>
      </c>
      <c r="BP206" s="13">
        <f t="shared" si="7"/>
        <v>55.627499999999998</v>
      </c>
      <c r="BQ206" s="13">
        <f t="shared" si="8"/>
        <v>268.69614935999999</v>
      </c>
      <c r="BR206" s="13">
        <f t="shared" si="9"/>
        <v>247.18</v>
      </c>
      <c r="BS206" s="13">
        <f t="shared" si="10"/>
        <v>683.1</v>
      </c>
      <c r="BT206" s="13">
        <f t="shared" si="11"/>
        <v>0</v>
      </c>
      <c r="BU206" s="13">
        <f t="shared" si="12"/>
        <v>488.39</v>
      </c>
      <c r="BV206" s="6">
        <f>SUMIFS('SEGURO DE VIDA'!E:E, 'SEGURO DE VIDA'!D:D, H206, 'SEGURO DE VIDA'!G:G, E206)</f>
        <v>13.71</v>
      </c>
      <c r="BW206" s="6">
        <f>SUMIFS(TREINAMENTOS!E:E, TREINAMENTOS!D:D, H206, TREINAMENTOS!G:G, E206)</f>
        <v>0</v>
      </c>
      <c r="BX206" s="6">
        <f>SUMIFS(EXAMES!E:E, EXAMES!D:D, H206, EXAMES!G:G, E206)</f>
        <v>0</v>
      </c>
      <c r="BY206" s="25">
        <f t="shared" si="13"/>
        <v>2090.4686493599997</v>
      </c>
      <c r="BZ206" s="1"/>
      <c r="CA206" s="1" t="s">
        <v>227</v>
      </c>
      <c r="CB206" s="13">
        <f t="shared" si="14"/>
        <v>488.39</v>
      </c>
      <c r="CC206" s="13">
        <f t="shared" si="15"/>
        <v>0</v>
      </c>
      <c r="CD206" s="13">
        <f>SUMIFS(ALIMENTAÇÃO!E:E, ALIMENTAÇÃO!D:D, H206, ALIMENTAÇÃO!G:G, E206)</f>
        <v>690</v>
      </c>
      <c r="CE206" s="6">
        <f>SUMIFS(TRANSPORTE!E:E, TRANSPORTE!D:D, H206, TRANSPORTE!G:G, E206)</f>
        <v>58.8</v>
      </c>
      <c r="CF206" s="6">
        <f>SUMIFS('PLANO DE SAÚDE'!E:E, 'PLANO DE SAÚDE'!D:D, H206, 'PLANO DE SAÚDE'!G:G, E206)</f>
        <v>488.39</v>
      </c>
      <c r="CG206" s="6">
        <f>SUMIFS('PLANO ODONTO'!E:E, 'PLANO ODONTO'!D:D, H206, 'PLANO ODONTO'!G:G, E206)</f>
        <v>0</v>
      </c>
      <c r="CH206" s="6">
        <f t="shared" si="16"/>
        <v>0</v>
      </c>
      <c r="CI206" s="6">
        <f t="shared" si="17"/>
        <v>0</v>
      </c>
      <c r="CJ206" s="6">
        <f t="shared" si="18"/>
        <v>500.64</v>
      </c>
      <c r="CK206" s="6"/>
      <c r="CL206" s="6"/>
      <c r="CM206" s="6">
        <f t="shared" si="19"/>
        <v>0</v>
      </c>
      <c r="CN206" s="6">
        <v>3591.35</v>
      </c>
      <c r="CO206" s="1">
        <v>-337.35</v>
      </c>
      <c r="CP206" s="6">
        <v>3254</v>
      </c>
      <c r="CQ206" s="6">
        <v>3089.74</v>
      </c>
      <c r="CR206" s="1">
        <v>8.6964000000000006</v>
      </c>
      <c r="CS206" s="6">
        <v>3089.75</v>
      </c>
      <c r="CT206" s="1">
        <v>247.18</v>
      </c>
      <c r="CU206" s="6">
        <v>2482.5500000000002</v>
      </c>
    </row>
    <row r="207" spans="1:99" ht="13.8" hidden="1">
      <c r="A207" s="1" t="str">
        <f ca="1">IFERROR(__xludf.DUMMYFUNCTION("""COMPUTED_VALUE"""),"SAMUEL BASTOS MIGUEL")</f>
        <v>SAMUEL BASTOS MIGUEL</v>
      </c>
      <c r="B207" s="34"/>
      <c r="C207" s="34" t="str">
        <f t="shared" ca="1" si="0"/>
        <v>OK</v>
      </c>
      <c r="D207" s="2">
        <f t="shared" si="1"/>
        <v>5479.0419647455547</v>
      </c>
      <c r="E207" s="34">
        <v>45839</v>
      </c>
      <c r="F207" s="1" t="s">
        <v>145</v>
      </c>
      <c r="G207" s="1">
        <v>3462</v>
      </c>
      <c r="H207" s="1" t="s">
        <v>228</v>
      </c>
      <c r="I207" s="1" t="s">
        <v>229</v>
      </c>
      <c r="J207" s="38">
        <v>45523</v>
      </c>
      <c r="K207" s="6">
        <v>2315.33</v>
      </c>
      <c r="L207" s="1"/>
      <c r="M207" s="6">
        <v>2315.33</v>
      </c>
      <c r="N207" s="6"/>
      <c r="O207" s="6">
        <v>0</v>
      </c>
      <c r="P207" s="6">
        <v>694.6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>
        <v>0</v>
      </c>
      <c r="AC207" s="6"/>
      <c r="AD207" s="6">
        <v>0</v>
      </c>
      <c r="AE207" s="6"/>
      <c r="AF207" s="6">
        <v>0</v>
      </c>
      <c r="AG207" s="6"/>
      <c r="AH207" s="6"/>
      <c r="AI207" s="6"/>
      <c r="AJ207" s="6">
        <v>0</v>
      </c>
      <c r="AK207" s="6"/>
      <c r="AL207" s="6"/>
      <c r="AM207" s="6">
        <v>0.16</v>
      </c>
      <c r="AN207" s="8">
        <f t="shared" si="2"/>
        <v>3010.0899999999997</v>
      </c>
      <c r="AO207" s="6"/>
      <c r="AP207" s="6">
        <v>-8.0500000000000007</v>
      </c>
      <c r="AQ207" s="6">
        <v>-138.91999999999999</v>
      </c>
      <c r="AR207" s="6"/>
      <c r="AS207" s="6"/>
      <c r="AT207" s="6">
        <v>-0.13</v>
      </c>
      <c r="AU207" s="6">
        <v>0</v>
      </c>
      <c r="AV207" s="6">
        <v>0</v>
      </c>
      <c r="AW207" s="6"/>
      <c r="AX207" s="6"/>
      <c r="AY207" s="6"/>
      <c r="AZ207" s="6"/>
      <c r="BA207" s="6"/>
      <c r="BB207" s="6"/>
      <c r="BC207" s="6"/>
      <c r="BD207" s="6">
        <v>-1.81</v>
      </c>
      <c r="BE207" s="6"/>
      <c r="BF207" s="6">
        <v>-679.59</v>
      </c>
      <c r="BG207" s="6">
        <v>-254.59</v>
      </c>
      <c r="BH207" s="6">
        <v>0</v>
      </c>
      <c r="BI207" s="6">
        <v>0</v>
      </c>
      <c r="BJ207" s="6"/>
      <c r="BK207" s="6"/>
      <c r="BL207" s="11">
        <f t="shared" si="3"/>
        <v>-1083.0899999999999</v>
      </c>
      <c r="BM207" s="12">
        <f t="shared" si="4"/>
        <v>1926.9999999999998</v>
      </c>
      <c r="BN207" s="13">
        <f t="shared" si="5"/>
        <v>192.94416666666666</v>
      </c>
      <c r="BO207" s="13">
        <f t="shared" si="6"/>
        <v>192.94416666666666</v>
      </c>
      <c r="BP207" s="13">
        <f t="shared" si="7"/>
        <v>64.314722222222215</v>
      </c>
      <c r="BQ207" s="13">
        <f t="shared" si="8"/>
        <v>254.58890918999995</v>
      </c>
      <c r="BR207" s="13">
        <f t="shared" si="9"/>
        <v>240.79</v>
      </c>
      <c r="BS207" s="13">
        <f t="shared" si="10"/>
        <v>796.95</v>
      </c>
      <c r="BT207" s="13">
        <f t="shared" si="11"/>
        <v>151.78</v>
      </c>
      <c r="BU207" s="13">
        <f t="shared" si="12"/>
        <v>160.93</v>
      </c>
      <c r="BV207" s="6">
        <f>SUMIFS('SEGURO DE VIDA'!E:E, 'SEGURO DE VIDA'!D:D, H207, 'SEGURO DE VIDA'!G:G, E207)</f>
        <v>13.71</v>
      </c>
      <c r="BW207" s="6">
        <f>SUMIFS(TREINAMENTOS!E:E, TREINAMENTOS!D:D, H207, TREINAMENTOS!G:G, E207)</f>
        <v>400</v>
      </c>
      <c r="BX207" s="6">
        <f>SUMIFS(EXAMES!E:E, EXAMES!D:D, H207, EXAMES!G:G, E207)</f>
        <v>0</v>
      </c>
      <c r="BY207" s="25">
        <f t="shared" si="13"/>
        <v>2468.9519647455554</v>
      </c>
      <c r="BZ207" s="1"/>
      <c r="CA207" s="1" t="s">
        <v>228</v>
      </c>
      <c r="CB207" s="13">
        <f t="shared" si="14"/>
        <v>160.93</v>
      </c>
      <c r="CC207" s="13">
        <f t="shared" si="15"/>
        <v>0</v>
      </c>
      <c r="CD207" s="13">
        <f>SUMIFS(ALIMENTAÇÃO!E:E, ALIMENTAÇÃO!D:D, H207, ALIMENTAÇÃO!G:G, E207)</f>
        <v>805</v>
      </c>
      <c r="CE207" s="6">
        <f>SUMIFS(TRANSPORTE!E:E, TRANSPORTE!D:D, H207, TRANSPORTE!G:G, E207)</f>
        <v>290.7</v>
      </c>
      <c r="CF207" s="6">
        <f>SUMIFS('PLANO DE SAÚDE'!E:E, 'PLANO DE SAÚDE'!D:D, H207, 'PLANO DE SAÚDE'!G:G, E207)</f>
        <v>162.74</v>
      </c>
      <c r="CG207" s="6">
        <f>SUMIFS('PLANO ODONTO'!E:E, 'PLANO ODONTO'!D:D, H207, 'PLANO ODONTO'!G:G, E207)</f>
        <v>0</v>
      </c>
      <c r="CH207" s="6">
        <f t="shared" si="16"/>
        <v>-1.81</v>
      </c>
      <c r="CI207" s="6">
        <f t="shared" si="17"/>
        <v>0</v>
      </c>
      <c r="CJ207" s="6">
        <f t="shared" si="18"/>
        <v>0</v>
      </c>
      <c r="CK207" s="6"/>
      <c r="CL207" s="6"/>
      <c r="CM207" s="6">
        <f t="shared" si="19"/>
        <v>0</v>
      </c>
      <c r="CN207" s="6">
        <v>3010.09</v>
      </c>
      <c r="CO207" s="6">
        <v>-1083.0899999999999</v>
      </c>
      <c r="CP207" s="6">
        <v>1927</v>
      </c>
      <c r="CQ207" s="6">
        <v>3009.93</v>
      </c>
      <c r="CR207" s="1">
        <v>8.4582999999999995</v>
      </c>
      <c r="CS207" s="6">
        <v>3009.93</v>
      </c>
      <c r="CT207" s="1">
        <v>240.79</v>
      </c>
      <c r="CU207" s="6">
        <v>2402.73</v>
      </c>
    </row>
    <row r="208" spans="1:99" ht="13.8" hidden="1">
      <c r="A208" s="1" t="str">
        <f ca="1">IFERROR(__xludf.DUMMYFUNCTION("""COMPUTED_VALUE"""),"SANDERSON SOARES ALVES")</f>
        <v>SANDERSON SOARES ALVES</v>
      </c>
      <c r="B208" s="34"/>
      <c r="C208" s="34" t="str">
        <f t="shared" ca="1" si="0"/>
        <v>OK</v>
      </c>
      <c r="D208" s="2">
        <f t="shared" si="1"/>
        <v>4407.9478220000001</v>
      </c>
      <c r="E208" s="34">
        <v>45839</v>
      </c>
      <c r="F208" s="1" t="s">
        <v>145</v>
      </c>
      <c r="G208" s="1">
        <v>3475</v>
      </c>
      <c r="H208" s="1" t="s">
        <v>230</v>
      </c>
      <c r="I208" s="1" t="s">
        <v>231</v>
      </c>
      <c r="J208" s="35">
        <v>45587</v>
      </c>
      <c r="K208" s="6">
        <v>1980</v>
      </c>
      <c r="L208" s="1"/>
      <c r="M208" s="6">
        <v>1980</v>
      </c>
      <c r="N208" s="6"/>
      <c r="O208" s="6">
        <v>0</v>
      </c>
      <c r="P208" s="6">
        <v>594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>
        <v>0</v>
      </c>
      <c r="AC208" s="6"/>
      <c r="AD208" s="6">
        <v>0</v>
      </c>
      <c r="AE208" s="6"/>
      <c r="AF208" s="6">
        <v>0</v>
      </c>
      <c r="AG208" s="6"/>
      <c r="AH208" s="6"/>
      <c r="AI208" s="6"/>
      <c r="AJ208" s="6">
        <v>0</v>
      </c>
      <c r="AK208" s="6"/>
      <c r="AL208" s="6"/>
      <c r="AM208" s="6">
        <v>0.28000000000000003</v>
      </c>
      <c r="AN208" s="8">
        <f t="shared" si="2"/>
        <v>2574.2800000000002</v>
      </c>
      <c r="AO208" s="6"/>
      <c r="AP208" s="6">
        <v>-8.0500000000000007</v>
      </c>
      <c r="AQ208" s="6">
        <v>-118.8</v>
      </c>
      <c r="AR208" s="6"/>
      <c r="AS208" s="6"/>
      <c r="AT208" s="6">
        <v>-0.52</v>
      </c>
      <c r="AU208" s="6">
        <v>0</v>
      </c>
      <c r="AV208" s="6">
        <v>-14</v>
      </c>
      <c r="AW208" s="6"/>
      <c r="AX208" s="6"/>
      <c r="AY208" s="6"/>
      <c r="AZ208" s="6"/>
      <c r="BA208" s="6"/>
      <c r="BB208" s="6"/>
      <c r="BC208" s="6"/>
      <c r="BD208" s="6">
        <v>0</v>
      </c>
      <c r="BE208" s="6"/>
      <c r="BF208" s="6">
        <v>0</v>
      </c>
      <c r="BG208" s="6">
        <v>-208.89</v>
      </c>
      <c r="BH208" s="6">
        <v>0</v>
      </c>
      <c r="BI208" s="6">
        <v>-473.02</v>
      </c>
      <c r="BJ208" s="6"/>
      <c r="BK208" s="6"/>
      <c r="BL208" s="11">
        <f t="shared" si="3"/>
        <v>-823.28</v>
      </c>
      <c r="BM208" s="12">
        <f t="shared" si="4"/>
        <v>1751.0000000000002</v>
      </c>
      <c r="BN208" s="13">
        <f t="shared" si="5"/>
        <v>165</v>
      </c>
      <c r="BO208" s="13">
        <f t="shared" si="6"/>
        <v>165</v>
      </c>
      <c r="BP208" s="13">
        <f t="shared" si="7"/>
        <v>55</v>
      </c>
      <c r="BQ208" s="13">
        <f t="shared" si="8"/>
        <v>208.88782199999997</v>
      </c>
      <c r="BR208" s="13">
        <f t="shared" si="9"/>
        <v>205.92</v>
      </c>
      <c r="BS208" s="13">
        <f t="shared" si="10"/>
        <v>796.95</v>
      </c>
      <c r="BT208" s="13">
        <f t="shared" si="11"/>
        <v>223.2</v>
      </c>
      <c r="BU208" s="13">
        <f t="shared" si="12"/>
        <v>0</v>
      </c>
      <c r="BV208" s="6">
        <f>SUMIFS('SEGURO DE VIDA'!E:E, 'SEGURO DE VIDA'!D:D, H208, 'SEGURO DE VIDA'!G:G, E208)</f>
        <v>13.71</v>
      </c>
      <c r="BW208" s="6">
        <f>SUMIFS(TREINAMENTOS!E:E, TREINAMENTOS!D:D, H208, TREINAMENTOS!G:G, E208)</f>
        <v>0</v>
      </c>
      <c r="BX208" s="6">
        <f>SUMIFS(EXAMES!E:E, EXAMES!D:D, H208, EXAMES!G:G, E208)</f>
        <v>0</v>
      </c>
      <c r="BY208" s="25">
        <f t="shared" si="13"/>
        <v>1833.6678220000001</v>
      </c>
      <c r="BZ208" s="1"/>
      <c r="CA208" s="1" t="s">
        <v>230</v>
      </c>
      <c r="CB208" s="13">
        <f t="shared" si="14"/>
        <v>0</v>
      </c>
      <c r="CC208" s="13">
        <f t="shared" si="15"/>
        <v>0</v>
      </c>
      <c r="CD208" s="13">
        <f>SUMIFS(ALIMENTAÇÃO!E:E, ALIMENTAÇÃO!D:D, H208, ALIMENTAÇÃO!G:G, E208)</f>
        <v>805</v>
      </c>
      <c r="CE208" s="6">
        <f>SUMIFS(TRANSPORTE!E:E, TRANSPORTE!D:D, H208, TRANSPORTE!G:G, E208)</f>
        <v>342</v>
      </c>
      <c r="CF208" s="6">
        <f>SUMIFS('PLANO DE SAÚDE'!E:E, 'PLANO DE SAÚDE'!D:D, H208, 'PLANO DE SAÚDE'!G:G, E208)</f>
        <v>0</v>
      </c>
      <c r="CG208" s="6">
        <f>SUMIFS('PLANO ODONTO'!E:E, 'PLANO ODONTO'!D:D, H208, 'PLANO ODONTO'!G:G, E208)</f>
        <v>14</v>
      </c>
      <c r="CH208" s="6">
        <f t="shared" si="16"/>
        <v>0</v>
      </c>
      <c r="CI208" s="6">
        <f t="shared" si="17"/>
        <v>-473.02</v>
      </c>
      <c r="CJ208" s="6">
        <f t="shared" si="18"/>
        <v>0</v>
      </c>
      <c r="CK208" s="6"/>
      <c r="CL208" s="6"/>
      <c r="CM208" s="6">
        <f t="shared" si="19"/>
        <v>-14</v>
      </c>
      <c r="CN208" s="6">
        <v>2574.2800000000002</v>
      </c>
      <c r="CO208" s="1">
        <v>-823.28</v>
      </c>
      <c r="CP208" s="6">
        <v>1751</v>
      </c>
      <c r="CQ208" s="6">
        <v>2574</v>
      </c>
      <c r="CR208" s="1">
        <v>8.1152999999999995</v>
      </c>
      <c r="CS208" s="6">
        <v>2574</v>
      </c>
      <c r="CT208" s="1">
        <v>205.92</v>
      </c>
      <c r="CU208" s="6">
        <v>1966.8</v>
      </c>
    </row>
    <row r="209" spans="1:99" ht="13.8" hidden="1">
      <c r="A209" s="1" t="str">
        <f ca="1">IFERROR(__xludf.DUMMYFUNCTION("""COMPUTED_VALUE"""),"SEBASTIÃO GESUINO GOMES FILHO")</f>
        <v>SEBASTIÃO GESUINO GOMES FILHO</v>
      </c>
      <c r="B209" s="34"/>
      <c r="C209" s="34" t="str">
        <f t="shared" ca="1" si="0"/>
        <v>OK</v>
      </c>
      <c r="D209" s="2">
        <f t="shared" si="1"/>
        <v>6913.0990053244441</v>
      </c>
      <c r="E209" s="34">
        <v>45839</v>
      </c>
      <c r="F209" s="1" t="s">
        <v>145</v>
      </c>
      <c r="G209" s="1">
        <v>137</v>
      </c>
      <c r="H209" s="1" t="s">
        <v>232</v>
      </c>
      <c r="I209" s="1" t="s">
        <v>147</v>
      </c>
      <c r="J209" s="35">
        <v>41962</v>
      </c>
      <c r="K209" s="6">
        <v>3159.37</v>
      </c>
      <c r="L209" s="1"/>
      <c r="M209" s="6">
        <v>3159.37</v>
      </c>
      <c r="N209" s="6"/>
      <c r="O209" s="6">
        <v>0</v>
      </c>
      <c r="P209" s="6">
        <v>0</v>
      </c>
      <c r="Q209" s="6"/>
      <c r="R209" s="6"/>
      <c r="S209" s="6"/>
      <c r="T209" s="6"/>
      <c r="U209" s="6"/>
      <c r="V209" s="6"/>
      <c r="W209" s="6"/>
      <c r="X209" s="6"/>
      <c r="Y209" s="6"/>
      <c r="Z209" s="6">
        <v>1263.75</v>
      </c>
      <c r="AA209" s="6"/>
      <c r="AB209" s="6">
        <v>0</v>
      </c>
      <c r="AC209" s="6"/>
      <c r="AD209" s="6">
        <v>0</v>
      </c>
      <c r="AE209" s="6"/>
      <c r="AF209" s="6">
        <v>0</v>
      </c>
      <c r="AG209" s="6"/>
      <c r="AH209" s="6"/>
      <c r="AI209" s="6"/>
      <c r="AJ209" s="6">
        <v>0</v>
      </c>
      <c r="AK209" s="6"/>
      <c r="AL209" s="6"/>
      <c r="AM209" s="6">
        <v>0.9</v>
      </c>
      <c r="AN209" s="8">
        <f t="shared" si="2"/>
        <v>4424.0199999999995</v>
      </c>
      <c r="AO209" s="6"/>
      <c r="AP209" s="6">
        <v>-8.0500000000000007</v>
      </c>
      <c r="AQ209" s="6">
        <v>-189.56</v>
      </c>
      <c r="AR209" s="6"/>
      <c r="AS209" s="6"/>
      <c r="AT209" s="6">
        <v>-0.26</v>
      </c>
      <c r="AU209" s="6">
        <v>0</v>
      </c>
      <c r="AV209" s="6">
        <v>-14</v>
      </c>
      <c r="AW209" s="6">
        <v>-14</v>
      </c>
      <c r="AX209" s="6"/>
      <c r="AY209" s="6"/>
      <c r="AZ209" s="6"/>
      <c r="BA209" s="6">
        <v>-39</v>
      </c>
      <c r="BB209" s="6">
        <v>-129.97999999999999</v>
      </c>
      <c r="BC209" s="6">
        <v>-391.19</v>
      </c>
      <c r="BD209" s="6">
        <v>-130.69999999999999</v>
      </c>
      <c r="BE209" s="6"/>
      <c r="BF209" s="6">
        <v>-1041.3699999999999</v>
      </c>
      <c r="BG209" s="6">
        <v>-428.82</v>
      </c>
      <c r="BH209" s="6">
        <v>-183.09</v>
      </c>
      <c r="BI209" s="6">
        <v>0</v>
      </c>
      <c r="BJ209" s="6"/>
      <c r="BK209" s="6"/>
      <c r="BL209" s="11">
        <f t="shared" si="3"/>
        <v>-2570.02</v>
      </c>
      <c r="BM209" s="12">
        <f t="shared" si="4"/>
        <v>1853.9999999999995</v>
      </c>
      <c r="BN209" s="13">
        <f t="shared" si="5"/>
        <v>263.28083333333331</v>
      </c>
      <c r="BO209" s="13">
        <f t="shared" si="6"/>
        <v>263.28083333333331</v>
      </c>
      <c r="BP209" s="13">
        <f t="shared" si="7"/>
        <v>87.760277777777773</v>
      </c>
      <c r="BQ209" s="13">
        <f t="shared" si="8"/>
        <v>428.81706088000004</v>
      </c>
      <c r="BR209" s="13">
        <f t="shared" si="9"/>
        <v>353.84</v>
      </c>
      <c r="BS209" s="13">
        <f t="shared" si="10"/>
        <v>796.95</v>
      </c>
      <c r="BT209" s="13">
        <f t="shared" si="11"/>
        <v>203.74</v>
      </c>
      <c r="BU209" s="13">
        <f t="shared" si="12"/>
        <v>77.700000000000159</v>
      </c>
      <c r="BV209" s="6">
        <f>SUMIFS('SEGURO DE VIDA'!E:E, 'SEGURO DE VIDA'!D:D, H209, 'SEGURO DE VIDA'!G:G, E209)</f>
        <v>13.71</v>
      </c>
      <c r="BW209" s="6">
        <f>SUMIFS(TREINAMENTOS!E:E, TREINAMENTOS!D:D, H209, TREINAMENTOS!G:G, E209)</f>
        <v>0</v>
      </c>
      <c r="BX209" s="6">
        <f>SUMIFS(EXAMES!E:E, EXAMES!D:D, H209, EXAMES!G:G, E209)</f>
        <v>0</v>
      </c>
      <c r="BY209" s="25">
        <f t="shared" si="13"/>
        <v>2489.079005324445</v>
      </c>
      <c r="BZ209" s="1"/>
      <c r="CA209" s="1" t="s">
        <v>232</v>
      </c>
      <c r="CB209" s="13">
        <f t="shared" si="14"/>
        <v>77.700000000000159</v>
      </c>
      <c r="CC209" s="13">
        <f t="shared" si="15"/>
        <v>0</v>
      </c>
      <c r="CD209" s="13">
        <f>SUMIFS(ALIMENTAÇÃO!E:E, ALIMENTAÇÃO!D:D, H209, ALIMENTAÇÃO!G:G, E209)</f>
        <v>805</v>
      </c>
      <c r="CE209" s="6">
        <f>SUMIFS(TRANSPORTE!E:E, TRANSPORTE!D:D, H209, TRANSPORTE!G:G, E209)</f>
        <v>393.3</v>
      </c>
      <c r="CF209" s="6">
        <f>SUMIFS('PLANO DE SAÚDE'!E:E, 'PLANO DE SAÚDE'!D:D, H209, 'PLANO DE SAÚDE'!G:G, E209)</f>
        <v>729.57</v>
      </c>
      <c r="CG209" s="6">
        <f>SUMIFS('PLANO ODONTO'!E:E, 'PLANO ODONTO'!D:D, H209, 'PLANO ODONTO'!G:G, E209)</f>
        <v>28</v>
      </c>
      <c r="CH209" s="6">
        <f t="shared" si="16"/>
        <v>-651.86999999999989</v>
      </c>
      <c r="CI209" s="6">
        <f t="shared" si="17"/>
        <v>0</v>
      </c>
      <c r="CJ209" s="6">
        <f t="shared" si="18"/>
        <v>0</v>
      </c>
      <c r="CK209" s="6"/>
      <c r="CL209" s="6"/>
      <c r="CM209" s="6">
        <f t="shared" si="19"/>
        <v>-28</v>
      </c>
      <c r="CN209" s="6">
        <v>4424.0200000000004</v>
      </c>
      <c r="CO209" s="6">
        <v>-2570.02</v>
      </c>
      <c r="CP209" s="6">
        <v>1854</v>
      </c>
      <c r="CQ209" s="6">
        <v>4423.12</v>
      </c>
      <c r="CR209" s="1">
        <v>9.6949000000000005</v>
      </c>
      <c r="CS209" s="6">
        <v>4423.12</v>
      </c>
      <c r="CT209" s="1">
        <v>353.84</v>
      </c>
      <c r="CU209" s="6">
        <v>3815.92</v>
      </c>
    </row>
    <row r="210" spans="1:99" ht="13.8" hidden="1">
      <c r="A210" s="1" t="str">
        <f ca="1">IFERROR(__xludf.DUMMYFUNCTION("""COMPUTED_VALUE"""),"SEBASTIÃO MANOEL DE SOUZA")</f>
        <v>SEBASTIÃO MANOEL DE SOUZA</v>
      </c>
      <c r="B210" s="34"/>
      <c r="C210" s="34" t="str">
        <f t="shared" ca="1" si="0"/>
        <v>OK</v>
      </c>
      <c r="D210" s="2">
        <f t="shared" si="1"/>
        <v>6351.7644949244441</v>
      </c>
      <c r="E210" s="34">
        <v>45839</v>
      </c>
      <c r="F210" s="1" t="s">
        <v>145</v>
      </c>
      <c r="G210" s="1">
        <v>3432</v>
      </c>
      <c r="H210" s="1" t="s">
        <v>233</v>
      </c>
      <c r="I210" s="1" t="s">
        <v>181</v>
      </c>
      <c r="J210" s="38">
        <v>45362</v>
      </c>
      <c r="K210" s="6">
        <v>2636.11</v>
      </c>
      <c r="L210" s="1"/>
      <c r="M210" s="6">
        <v>2636.11</v>
      </c>
      <c r="N210" s="6"/>
      <c r="O210" s="6">
        <v>0</v>
      </c>
      <c r="P210" s="6">
        <v>790.83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>
        <v>0</v>
      </c>
      <c r="AC210" s="6"/>
      <c r="AD210" s="6">
        <v>0</v>
      </c>
      <c r="AE210" s="6"/>
      <c r="AF210" s="6">
        <v>0</v>
      </c>
      <c r="AG210" s="6"/>
      <c r="AH210" s="6"/>
      <c r="AI210" s="6"/>
      <c r="AJ210" s="6">
        <v>0</v>
      </c>
      <c r="AK210" s="6"/>
      <c r="AL210" s="6"/>
      <c r="AM210" s="6">
        <v>0.25</v>
      </c>
      <c r="AN210" s="8">
        <f t="shared" si="2"/>
        <v>3427.19</v>
      </c>
      <c r="AO210" s="6"/>
      <c r="AP210" s="6">
        <v>-8.0500000000000007</v>
      </c>
      <c r="AQ210" s="6">
        <v>0</v>
      </c>
      <c r="AR210" s="6"/>
      <c r="AS210" s="6"/>
      <c r="AT210" s="6">
        <v>-0.33</v>
      </c>
      <c r="AU210" s="6">
        <v>0</v>
      </c>
      <c r="AV210" s="6">
        <v>-14</v>
      </c>
      <c r="AW210" s="6">
        <v>-14</v>
      </c>
      <c r="AX210" s="6"/>
      <c r="AY210" s="6"/>
      <c r="AZ210" s="6"/>
      <c r="BA210" s="6">
        <v>0</v>
      </c>
      <c r="BB210" s="6">
        <v>-567.42999999999995</v>
      </c>
      <c r="BC210" s="6">
        <v>-1.66</v>
      </c>
      <c r="BD210" s="6">
        <v>-143.77000000000001</v>
      </c>
      <c r="BE210" s="6"/>
      <c r="BF210" s="6">
        <v>0</v>
      </c>
      <c r="BG210" s="6">
        <v>-304.63</v>
      </c>
      <c r="BH210" s="6">
        <v>-29.32</v>
      </c>
      <c r="BI210" s="6">
        <v>0</v>
      </c>
      <c r="BJ210" s="6"/>
      <c r="BK210" s="6"/>
      <c r="BL210" s="11">
        <f t="shared" si="3"/>
        <v>-1083.1899999999998</v>
      </c>
      <c r="BM210" s="12">
        <f t="shared" si="4"/>
        <v>2344</v>
      </c>
      <c r="BN210" s="13">
        <f t="shared" si="5"/>
        <v>219.67583333333334</v>
      </c>
      <c r="BO210" s="13">
        <f t="shared" si="6"/>
        <v>219.67583333333334</v>
      </c>
      <c r="BP210" s="13">
        <f t="shared" si="7"/>
        <v>73.225277777777777</v>
      </c>
      <c r="BQ210" s="13">
        <f t="shared" si="8"/>
        <v>304.62755048000002</v>
      </c>
      <c r="BR210" s="13">
        <f t="shared" si="9"/>
        <v>274.14999999999998</v>
      </c>
      <c r="BS210" s="13">
        <f t="shared" si="10"/>
        <v>796.95</v>
      </c>
      <c r="BT210" s="13">
        <f t="shared" si="11"/>
        <v>0</v>
      </c>
      <c r="BU210" s="13">
        <f t="shared" si="12"/>
        <v>3.8700000000001182</v>
      </c>
      <c r="BV210" s="6">
        <f>SUMIFS('SEGURO DE VIDA'!E:E, 'SEGURO DE VIDA'!D:D, H210, 'SEGURO DE VIDA'!G:G, E210)</f>
        <v>13.71</v>
      </c>
      <c r="BW210" s="6">
        <f>SUMIFS(TREINAMENTOS!E:E, TREINAMENTOS!D:D, H210, TREINAMENTOS!G:G, E210)</f>
        <v>280</v>
      </c>
      <c r="BX210" s="6">
        <f>SUMIFS(EXAMES!E:E, EXAMES!D:D, H210, EXAMES!G:G, E210)</f>
        <v>738.68999999999994</v>
      </c>
      <c r="BY210" s="25">
        <f t="shared" si="13"/>
        <v>2924.5744949244445</v>
      </c>
      <c r="BZ210" s="1"/>
      <c r="CA210" s="1" t="s">
        <v>234</v>
      </c>
      <c r="CB210" s="13">
        <f t="shared" si="14"/>
        <v>3.8700000000001182</v>
      </c>
      <c r="CC210" s="13">
        <f t="shared" si="15"/>
        <v>0</v>
      </c>
      <c r="CD210" s="13">
        <f>SUMIFS(ALIMENTAÇÃO!E:E, ALIMENTAÇÃO!D:D, H210, ALIMENTAÇÃO!G:G, E210)</f>
        <v>805</v>
      </c>
      <c r="CE210" s="6">
        <f>SUMIFS(TRANSPORTE!E:E, TRANSPORTE!D:D, H210, TRANSPORTE!G:G, E210)</f>
        <v>0</v>
      </c>
      <c r="CF210" s="6">
        <f>SUMIFS('PLANO DE SAÚDE'!E:E, 'PLANO DE SAÚDE'!D:D, H210, 'PLANO DE SAÚDE'!G:G, E210)</f>
        <v>716.73</v>
      </c>
      <c r="CG210" s="6">
        <f>SUMIFS('PLANO ODONTO'!E:E, 'PLANO ODONTO'!D:D, H210, 'PLANO ODONTO'!G:G, E210)</f>
        <v>28</v>
      </c>
      <c r="CH210" s="6">
        <f t="shared" si="16"/>
        <v>-712.8599999999999</v>
      </c>
      <c r="CI210" s="6">
        <f t="shared" si="17"/>
        <v>0</v>
      </c>
      <c r="CJ210" s="6">
        <f t="shared" si="18"/>
        <v>0</v>
      </c>
      <c r="CK210" s="6"/>
      <c r="CL210" s="6"/>
      <c r="CM210" s="6">
        <f t="shared" si="19"/>
        <v>-28</v>
      </c>
      <c r="CN210" s="6">
        <v>3427.19</v>
      </c>
      <c r="CO210" s="6">
        <v>-1083.19</v>
      </c>
      <c r="CP210" s="6">
        <v>2344</v>
      </c>
      <c r="CQ210" s="6">
        <v>3426.94</v>
      </c>
      <c r="CR210" s="1">
        <v>8.8892000000000007</v>
      </c>
      <c r="CS210" s="6">
        <v>3426.94</v>
      </c>
      <c r="CT210" s="1">
        <v>274.14999999999998</v>
      </c>
      <c r="CU210" s="6">
        <v>2819.74</v>
      </c>
    </row>
    <row r="211" spans="1:99" ht="13.8" hidden="1">
      <c r="A211" s="1" t="str">
        <f ca="1">IFERROR(__xludf.DUMMYFUNCTION("""COMPUTED_VALUE"""),"SOLANO DOS SANTOS FONTES")</f>
        <v>SOLANO DOS SANTOS FONTES</v>
      </c>
      <c r="B211" s="34"/>
      <c r="C211" s="34" t="str">
        <f t="shared" ca="1" si="0"/>
        <v>OK</v>
      </c>
      <c r="D211" s="2">
        <f t="shared" si="1"/>
        <v>6992.0701975833335</v>
      </c>
      <c r="E211" s="34">
        <v>45839</v>
      </c>
      <c r="F211" s="1" t="s">
        <v>145</v>
      </c>
      <c r="G211" s="1">
        <v>3525</v>
      </c>
      <c r="H211" s="1" t="s">
        <v>235</v>
      </c>
      <c r="I211" s="1" t="s">
        <v>202</v>
      </c>
      <c r="J211" s="38">
        <v>45754</v>
      </c>
      <c r="K211" s="6">
        <v>4336.05</v>
      </c>
      <c r="L211" s="1"/>
      <c r="M211" s="6">
        <v>4336.05</v>
      </c>
      <c r="N211" s="6"/>
      <c r="O211" s="6">
        <v>0</v>
      </c>
      <c r="P211" s="6">
        <v>0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>
        <v>0</v>
      </c>
      <c r="AC211" s="6"/>
      <c r="AD211" s="6">
        <v>0</v>
      </c>
      <c r="AE211" s="6"/>
      <c r="AF211" s="6">
        <v>0</v>
      </c>
      <c r="AG211" s="6"/>
      <c r="AH211" s="6"/>
      <c r="AI211" s="6"/>
      <c r="AJ211" s="6">
        <v>0</v>
      </c>
      <c r="AK211" s="6"/>
      <c r="AL211" s="6"/>
      <c r="AM211" s="6">
        <v>0.56999999999999995</v>
      </c>
      <c r="AN211" s="8">
        <f t="shared" si="2"/>
        <v>4336.62</v>
      </c>
      <c r="AO211" s="6"/>
      <c r="AP211" s="6">
        <v>-8.0500000000000007</v>
      </c>
      <c r="AQ211" s="6">
        <v>0</v>
      </c>
      <c r="AR211" s="6"/>
      <c r="AS211" s="6"/>
      <c r="AT211" s="6">
        <v>-0.15</v>
      </c>
      <c r="AU211" s="6">
        <v>0</v>
      </c>
      <c r="AV211" s="6">
        <v>0</v>
      </c>
      <c r="AW211" s="6"/>
      <c r="AX211" s="6"/>
      <c r="AY211" s="6"/>
      <c r="AZ211" s="6"/>
      <c r="BA211" s="6"/>
      <c r="BB211" s="6"/>
      <c r="BC211" s="6"/>
      <c r="BD211" s="6">
        <v>-93.62</v>
      </c>
      <c r="BE211" s="6"/>
      <c r="BF211" s="6">
        <v>0</v>
      </c>
      <c r="BG211" s="6">
        <v>-416.63</v>
      </c>
      <c r="BH211" s="6">
        <v>-165.17</v>
      </c>
      <c r="BI211" s="6">
        <v>0</v>
      </c>
      <c r="BJ211" s="6"/>
      <c r="BK211" s="6"/>
      <c r="BL211" s="11">
        <f t="shared" si="3"/>
        <v>-683.62</v>
      </c>
      <c r="BM211" s="12">
        <f t="shared" si="4"/>
        <v>3653</v>
      </c>
      <c r="BN211" s="13">
        <f t="shared" si="5"/>
        <v>361.33750000000003</v>
      </c>
      <c r="BO211" s="13">
        <f t="shared" si="6"/>
        <v>361.33750000000003</v>
      </c>
      <c r="BP211" s="13">
        <f t="shared" si="7"/>
        <v>120.44583333333334</v>
      </c>
      <c r="BQ211" s="13">
        <f t="shared" si="8"/>
        <v>416.62936424999998</v>
      </c>
      <c r="BR211" s="13">
        <f t="shared" si="9"/>
        <v>346.88</v>
      </c>
      <c r="BS211" s="13">
        <f t="shared" si="10"/>
        <v>796.95</v>
      </c>
      <c r="BT211" s="13">
        <f t="shared" si="11"/>
        <v>0</v>
      </c>
      <c r="BU211" s="13">
        <f t="shared" si="12"/>
        <v>238.15999999999997</v>
      </c>
      <c r="BV211" s="6">
        <f>SUMIFS('SEGURO DE VIDA'!E:E, 'SEGURO DE VIDA'!D:D, H211, 'SEGURO DE VIDA'!G:G, E211)</f>
        <v>13.71</v>
      </c>
      <c r="BW211" s="6">
        <f>SUMIFS(TREINAMENTOS!E:E, TREINAMENTOS!D:D, H211, TREINAMENTOS!G:G, E211)</f>
        <v>0</v>
      </c>
      <c r="BX211" s="6">
        <f>SUMIFS(EXAMES!E:E, EXAMES!D:D, H211, EXAMES!G:G, E211)</f>
        <v>0</v>
      </c>
      <c r="BY211" s="25">
        <f t="shared" si="13"/>
        <v>2655.4501975833336</v>
      </c>
      <c r="BZ211" s="1"/>
      <c r="CA211" s="1" t="s">
        <v>235</v>
      </c>
      <c r="CB211" s="13">
        <f t="shared" si="14"/>
        <v>238.15999999999997</v>
      </c>
      <c r="CC211" s="13">
        <f t="shared" si="15"/>
        <v>0</v>
      </c>
      <c r="CD211" s="13">
        <f>SUMIFS(ALIMENTAÇÃO!E:E, ALIMENTAÇÃO!D:D, H211, ALIMENTAÇÃO!G:G, E211)</f>
        <v>805</v>
      </c>
      <c r="CE211" s="6">
        <f>SUMIFS(TRANSPORTE!E:E, TRANSPORTE!D:D, H211, TRANSPORTE!G:G, E211)</f>
        <v>0</v>
      </c>
      <c r="CF211" s="6">
        <f>SUMIFS('PLANO DE SAÚDE'!E:E, 'PLANO DE SAÚDE'!D:D, H211, 'PLANO DE SAÚDE'!G:G, E211)</f>
        <v>331.78</v>
      </c>
      <c r="CG211" s="6">
        <f>SUMIFS('PLANO ODONTO'!E:E, 'PLANO ODONTO'!D:D, H211, 'PLANO ODONTO'!G:G, E211)</f>
        <v>0</v>
      </c>
      <c r="CH211" s="6">
        <f t="shared" si="16"/>
        <v>-93.62</v>
      </c>
      <c r="CI211" s="6">
        <f t="shared" si="17"/>
        <v>0</v>
      </c>
      <c r="CJ211" s="6">
        <f t="shared" si="18"/>
        <v>0</v>
      </c>
      <c r="CK211" s="6"/>
      <c r="CL211" s="6"/>
      <c r="CM211" s="6">
        <f t="shared" si="19"/>
        <v>0</v>
      </c>
      <c r="CN211" s="6">
        <v>4336.62</v>
      </c>
      <c r="CO211" s="1">
        <v>-683.62</v>
      </c>
      <c r="CP211" s="6">
        <v>3653</v>
      </c>
      <c r="CQ211" s="6">
        <v>4336.05</v>
      </c>
      <c r="CR211" s="1">
        <v>9.6084999999999994</v>
      </c>
      <c r="CS211" s="6">
        <v>4336.05</v>
      </c>
      <c r="CT211" s="1">
        <v>346.88</v>
      </c>
      <c r="CU211" s="6">
        <v>3728.85</v>
      </c>
    </row>
    <row r="212" spans="1:99" ht="13.8" hidden="1">
      <c r="A212" s="1" t="str">
        <f ca="1">IFERROR(__xludf.DUMMYFUNCTION("""COMPUTED_VALUE"""),"TARCIS FRANCISCO MACHADO DA SILVA")</f>
        <v>TARCIS FRANCISCO MACHADO DA SILVA</v>
      </c>
      <c r="B212" s="34"/>
      <c r="C212" s="34" t="str">
        <f t="shared" ca="1" si="0"/>
        <v>OK</v>
      </c>
      <c r="D212" s="2">
        <f t="shared" si="1"/>
        <v>8149.9548263333327</v>
      </c>
      <c r="E212" s="34">
        <v>45839</v>
      </c>
      <c r="F212" s="1" t="s">
        <v>145</v>
      </c>
      <c r="G212" s="1">
        <v>355</v>
      </c>
      <c r="H212" s="1" t="s">
        <v>236</v>
      </c>
      <c r="I212" s="1" t="s">
        <v>237</v>
      </c>
      <c r="J212" s="38">
        <v>44774</v>
      </c>
      <c r="K212" s="6">
        <v>4057.59</v>
      </c>
      <c r="L212" s="1" t="s">
        <v>184</v>
      </c>
      <c r="M212" s="6">
        <v>4057.59</v>
      </c>
      <c r="N212" s="6"/>
      <c r="O212" s="6"/>
      <c r="P212" s="6">
        <v>1217.28</v>
      </c>
      <c r="Q212" s="6"/>
      <c r="R212" s="6"/>
      <c r="S212" s="6"/>
      <c r="T212" s="6">
        <v>0</v>
      </c>
      <c r="U212" s="6"/>
      <c r="V212" s="6"/>
      <c r="W212" s="6"/>
      <c r="X212" s="6"/>
      <c r="Y212" s="6">
        <v>0</v>
      </c>
      <c r="Z212" s="6"/>
      <c r="AA212" s="6"/>
      <c r="AB212" s="6">
        <v>0</v>
      </c>
      <c r="AC212" s="6"/>
      <c r="AD212" s="6">
        <v>0</v>
      </c>
      <c r="AE212" s="6"/>
      <c r="AF212" s="6">
        <v>0</v>
      </c>
      <c r="AG212" s="6"/>
      <c r="AH212" s="6"/>
      <c r="AI212" s="6"/>
      <c r="AJ212" s="6"/>
      <c r="AK212" s="6"/>
      <c r="AL212" s="6"/>
      <c r="AM212" s="6">
        <v>0.98</v>
      </c>
      <c r="AN212" s="8">
        <f t="shared" si="2"/>
        <v>5275.8499999999995</v>
      </c>
      <c r="AO212" s="6"/>
      <c r="AP212" s="6">
        <v>-6.65</v>
      </c>
      <c r="AQ212" s="6">
        <v>0</v>
      </c>
      <c r="AR212" s="6">
        <v>0</v>
      </c>
      <c r="AS212" s="6"/>
      <c r="AT212" s="6">
        <v>-0.57999999999999996</v>
      </c>
      <c r="AU212" s="6"/>
      <c r="AV212" s="6">
        <v>0</v>
      </c>
      <c r="AW212" s="6">
        <v>0</v>
      </c>
      <c r="AX212" s="6"/>
      <c r="AY212" s="6"/>
      <c r="AZ212" s="6"/>
      <c r="BA212" s="6"/>
      <c r="BB212" s="6">
        <v>-362.1</v>
      </c>
      <c r="BC212" s="6">
        <v>-2.73</v>
      </c>
      <c r="BD212" s="6">
        <v>0</v>
      </c>
      <c r="BE212" s="6"/>
      <c r="BF212" s="6">
        <v>0</v>
      </c>
      <c r="BG212" s="6">
        <v>-548.05999999999995</v>
      </c>
      <c r="BH212" s="6">
        <v>-302.73</v>
      </c>
      <c r="BI212" s="6"/>
      <c r="BJ212" s="6"/>
      <c r="BK212" s="6">
        <v>0</v>
      </c>
      <c r="BL212" s="11">
        <f t="shared" si="3"/>
        <v>-1222.8499999999999</v>
      </c>
      <c r="BM212" s="12">
        <f t="shared" si="4"/>
        <v>4052.9999999999995</v>
      </c>
      <c r="BN212" s="13">
        <f t="shared" si="5"/>
        <v>338.13249999999999</v>
      </c>
      <c r="BO212" s="13">
        <f t="shared" si="6"/>
        <v>338.13249999999999</v>
      </c>
      <c r="BP212" s="13">
        <f t="shared" si="7"/>
        <v>112.71083333333333</v>
      </c>
      <c r="BQ212" s="13">
        <f t="shared" si="8"/>
        <v>548.05899299999999</v>
      </c>
      <c r="BR212" s="13">
        <f t="shared" si="9"/>
        <v>421.98</v>
      </c>
      <c r="BS212" s="13">
        <f t="shared" si="10"/>
        <v>658.35</v>
      </c>
      <c r="BT212" s="13">
        <f t="shared" si="11"/>
        <v>0</v>
      </c>
      <c r="BU212" s="13">
        <f t="shared" si="12"/>
        <v>243.02999999999997</v>
      </c>
      <c r="BV212" s="6">
        <f>SUMIFS('SEGURO DE VIDA'!E:E, 'SEGURO DE VIDA'!D:D, H212, 'SEGURO DE VIDA'!G:G, E212)</f>
        <v>13.71</v>
      </c>
      <c r="BW212" s="6">
        <f>SUMIFS(TREINAMENTOS!E:E, TREINAMENTOS!D:D, H212, TREINAMENTOS!G:G, E212)</f>
        <v>200</v>
      </c>
      <c r="BX212" s="6">
        <f>SUMIFS(EXAMES!E:E, EXAMES!D:D, H212, EXAMES!G:G, E212)</f>
        <v>0</v>
      </c>
      <c r="BY212" s="25">
        <f t="shared" si="13"/>
        <v>2874.1048263333332</v>
      </c>
      <c r="BZ212" s="1"/>
      <c r="CA212" s="1" t="s">
        <v>236</v>
      </c>
      <c r="CB212" s="13">
        <f t="shared" si="14"/>
        <v>243.02999999999997</v>
      </c>
      <c r="CC212" s="13">
        <f t="shared" si="15"/>
        <v>0</v>
      </c>
      <c r="CD212" s="13">
        <f>SUMIFS(ALIMENTAÇÃO!E:E, ALIMENTAÇÃO!D:D, H212, ALIMENTAÇÃO!G:G, E212)</f>
        <v>665</v>
      </c>
      <c r="CE212" s="6">
        <f>SUMIFS(TRANSPORTE!E:E, TRANSPORTE!D:D, H212, TRANSPORTE!G:G, E212)</f>
        <v>0</v>
      </c>
      <c r="CF212" s="6">
        <f>SUMIFS('PLANO DE SAÚDE'!E:E, 'PLANO DE SAÚDE'!D:D, H212, 'PLANO DE SAÚDE'!G:G, E212)</f>
        <v>607.86</v>
      </c>
      <c r="CG212" s="6">
        <f>SUMIFS('PLANO ODONTO'!E:E, 'PLANO ODONTO'!D:D, H212, 'PLANO ODONTO'!G:G, E212)</f>
        <v>0</v>
      </c>
      <c r="CH212" s="6">
        <f t="shared" si="16"/>
        <v>-364.83000000000004</v>
      </c>
      <c r="CI212" s="6">
        <f t="shared" si="17"/>
        <v>0</v>
      </c>
      <c r="CJ212" s="6">
        <f t="shared" si="18"/>
        <v>0</v>
      </c>
      <c r="CK212" s="6"/>
      <c r="CL212" s="6"/>
      <c r="CM212" s="6">
        <f t="shared" si="19"/>
        <v>0</v>
      </c>
      <c r="CN212" s="6">
        <v>5275.85</v>
      </c>
      <c r="CO212" s="6">
        <v>-1222.8499999999999</v>
      </c>
      <c r="CP212" s="6">
        <v>4053</v>
      </c>
      <c r="CQ212" s="6">
        <v>5274.87</v>
      </c>
      <c r="CR212" s="1">
        <v>10.39</v>
      </c>
      <c r="CS212" s="6">
        <v>5274.87</v>
      </c>
      <c r="CT212" s="1">
        <v>421.98</v>
      </c>
      <c r="CU212" s="6">
        <v>4347.63</v>
      </c>
    </row>
    <row r="213" spans="1:99" ht="13.8" hidden="1">
      <c r="A213" s="1" t="str">
        <f ca="1">IFERROR(__xludf.DUMMYFUNCTION("""COMPUTED_VALUE"""),"TELMO LEONARDO PAIVA BEZERRA")</f>
        <v>TELMO LEONARDO PAIVA BEZERRA</v>
      </c>
      <c r="B213" s="34"/>
      <c r="C213" s="34" t="str">
        <f t="shared" ca="1" si="0"/>
        <v>OK</v>
      </c>
      <c r="D213" s="2">
        <f t="shared" si="1"/>
        <v>1640.3433333333332</v>
      </c>
      <c r="E213" s="34">
        <v>45839</v>
      </c>
      <c r="F213" s="1" t="s">
        <v>145</v>
      </c>
      <c r="G213" s="1">
        <v>3517</v>
      </c>
      <c r="H213" s="1" t="s">
        <v>238</v>
      </c>
      <c r="I213" s="1" t="s">
        <v>239</v>
      </c>
      <c r="J213" s="38">
        <v>45733</v>
      </c>
      <c r="K213" s="6">
        <v>750</v>
      </c>
      <c r="L213" s="1" t="s">
        <v>184</v>
      </c>
      <c r="M213" s="6">
        <v>750</v>
      </c>
      <c r="N213" s="6"/>
      <c r="O213" s="6"/>
      <c r="P213" s="6">
        <v>0</v>
      </c>
      <c r="Q213" s="6"/>
      <c r="R213" s="6"/>
      <c r="S213" s="6"/>
      <c r="T213" s="6">
        <v>0</v>
      </c>
      <c r="U213" s="6"/>
      <c r="V213" s="6"/>
      <c r="W213" s="6"/>
      <c r="X213" s="6"/>
      <c r="Y213" s="6">
        <v>0</v>
      </c>
      <c r="Z213" s="6"/>
      <c r="AA213" s="6"/>
      <c r="AB213" s="6">
        <v>0</v>
      </c>
      <c r="AC213" s="6"/>
      <c r="AD213" s="6">
        <v>0</v>
      </c>
      <c r="AE213" s="6"/>
      <c r="AF213" s="6">
        <v>0</v>
      </c>
      <c r="AG213" s="6"/>
      <c r="AH213" s="6"/>
      <c r="AI213" s="6"/>
      <c r="AJ213" s="6"/>
      <c r="AK213" s="6"/>
      <c r="AL213" s="6"/>
      <c r="AM213" s="6">
        <v>0.5</v>
      </c>
      <c r="AN213" s="8">
        <f t="shared" si="2"/>
        <v>750.5</v>
      </c>
      <c r="AO213" s="6"/>
      <c r="AP213" s="6">
        <v>-5.0999999999999996</v>
      </c>
      <c r="AQ213" s="6">
        <v>0</v>
      </c>
      <c r="AR213" s="6">
        <v>0</v>
      </c>
      <c r="AS213" s="6"/>
      <c r="AT213" s="6">
        <v>-0.4</v>
      </c>
      <c r="AU213" s="6"/>
      <c r="AV213" s="6">
        <v>-14</v>
      </c>
      <c r="AW213" s="6">
        <v>0</v>
      </c>
      <c r="AX213" s="6"/>
      <c r="AY213" s="6"/>
      <c r="AZ213" s="6"/>
      <c r="BA213" s="6"/>
      <c r="BB213" s="6">
        <v>0</v>
      </c>
      <c r="BC213" s="6">
        <v>0</v>
      </c>
      <c r="BD213" s="6">
        <v>0</v>
      </c>
      <c r="BE213" s="6"/>
      <c r="BF213" s="6">
        <v>0</v>
      </c>
      <c r="BG213" s="6">
        <v>0</v>
      </c>
      <c r="BH213" s="6">
        <v>0</v>
      </c>
      <c r="BI213" s="6"/>
      <c r="BJ213" s="6"/>
      <c r="BK213" s="6">
        <v>0</v>
      </c>
      <c r="BL213" s="11">
        <f t="shared" si="3"/>
        <v>-19.5</v>
      </c>
      <c r="BM213" s="12">
        <f t="shared" si="4"/>
        <v>731</v>
      </c>
      <c r="BN213" s="13">
        <f t="shared" si="5"/>
        <v>62.5</v>
      </c>
      <c r="BO213" s="13">
        <f t="shared" si="6"/>
        <v>62.5</v>
      </c>
      <c r="BP213" s="13">
        <f t="shared" si="7"/>
        <v>20.833333333333332</v>
      </c>
      <c r="BQ213" s="13">
        <f t="shared" si="8"/>
        <v>0</v>
      </c>
      <c r="BR213" s="13">
        <f t="shared" si="9"/>
        <v>0</v>
      </c>
      <c r="BS213" s="13">
        <f t="shared" si="10"/>
        <v>504.9</v>
      </c>
      <c r="BT213" s="13">
        <f t="shared" si="11"/>
        <v>225.4</v>
      </c>
      <c r="BU213" s="13">
        <f t="shared" si="12"/>
        <v>0</v>
      </c>
      <c r="BV213" s="6">
        <f>SUMIFS('SEGURO DE VIDA'!E:E, 'SEGURO DE VIDA'!D:D, H213, 'SEGURO DE VIDA'!G:G, E213)</f>
        <v>13.71</v>
      </c>
      <c r="BW213" s="6">
        <f>SUMIFS(TREINAMENTOS!E:E, TREINAMENTOS!D:D, H213, TREINAMENTOS!G:G, E213)</f>
        <v>0</v>
      </c>
      <c r="BX213" s="6">
        <f>SUMIFS(EXAMES!E:E, EXAMES!D:D, H213, EXAMES!G:G, E213)</f>
        <v>0</v>
      </c>
      <c r="BY213" s="25">
        <f t="shared" si="13"/>
        <v>889.84333333333336</v>
      </c>
      <c r="BZ213" s="1"/>
      <c r="CA213" s="1" t="s">
        <v>238</v>
      </c>
      <c r="CB213" s="13">
        <f t="shared" si="14"/>
        <v>0</v>
      </c>
      <c r="CC213" s="13">
        <f t="shared" si="15"/>
        <v>0</v>
      </c>
      <c r="CD213" s="13">
        <f>SUMIFS(ALIMENTAÇÃO!E:E, ALIMENTAÇÃO!D:D, H213, ALIMENTAÇÃO!G:G, E213)</f>
        <v>510</v>
      </c>
      <c r="CE213" s="6">
        <f>SUMIFS(TRANSPORTE!E:E, TRANSPORTE!D:D, H213, TRANSPORTE!G:G, E213)</f>
        <v>225.4</v>
      </c>
      <c r="CF213" s="6">
        <f>SUMIFS('PLANO DE SAÚDE'!E:E, 'PLANO DE SAÚDE'!D:D, H213, 'PLANO DE SAÚDE'!G:G, E213)</f>
        <v>0</v>
      </c>
      <c r="CG213" s="6">
        <f>SUMIFS('PLANO ODONTO'!E:E, 'PLANO ODONTO'!D:D, H213, 'PLANO ODONTO'!G:G, E213)</f>
        <v>14</v>
      </c>
      <c r="CH213" s="6">
        <f t="shared" si="16"/>
        <v>0</v>
      </c>
      <c r="CI213" s="6">
        <f t="shared" si="17"/>
        <v>0</v>
      </c>
      <c r="CJ213" s="6">
        <f t="shared" si="18"/>
        <v>0</v>
      </c>
      <c r="CK213" s="6"/>
      <c r="CL213" s="6"/>
      <c r="CM213" s="6">
        <f t="shared" si="19"/>
        <v>-14</v>
      </c>
      <c r="CN213" s="1">
        <v>750.5</v>
      </c>
      <c r="CO213" s="1">
        <v>-19.5</v>
      </c>
      <c r="CP213" s="1">
        <v>731</v>
      </c>
      <c r="CQ213" s="1">
        <v>0</v>
      </c>
      <c r="CR213" s="1">
        <v>0</v>
      </c>
      <c r="CS213" s="1">
        <v>0</v>
      </c>
      <c r="CT213" s="1">
        <v>0</v>
      </c>
      <c r="CU213" s="1">
        <v>142.80000000000001</v>
      </c>
    </row>
    <row r="214" spans="1:99" ht="13.8" hidden="1">
      <c r="A214" s="1" t="str">
        <f ca="1">IFERROR(__xludf.DUMMYFUNCTION("""COMPUTED_VALUE"""),"THIAGO DA SILVA OLIVEIRA")</f>
        <v>THIAGO DA SILVA OLIVEIRA</v>
      </c>
      <c r="B214" s="34"/>
      <c r="C214" s="34" t="str">
        <f t="shared" ca="1" si="0"/>
        <v>OK</v>
      </c>
      <c r="D214" s="2">
        <f t="shared" si="1"/>
        <v>3843.4692199111114</v>
      </c>
      <c r="E214" s="34">
        <v>45839</v>
      </c>
      <c r="F214" s="1" t="s">
        <v>145</v>
      </c>
      <c r="G214" s="1">
        <v>3530</v>
      </c>
      <c r="H214" s="1" t="s">
        <v>240</v>
      </c>
      <c r="I214" s="1" t="s">
        <v>170</v>
      </c>
      <c r="J214" s="38">
        <v>45782</v>
      </c>
      <c r="K214" s="6">
        <v>2239.36</v>
      </c>
      <c r="L214" s="1"/>
      <c r="M214" s="6">
        <v>2239.36</v>
      </c>
      <c r="N214" s="6"/>
      <c r="O214" s="6"/>
      <c r="P214" s="6">
        <v>0</v>
      </c>
      <c r="Q214" s="6"/>
      <c r="R214" s="6"/>
      <c r="S214" s="6"/>
      <c r="T214" s="6">
        <v>0</v>
      </c>
      <c r="U214" s="6"/>
      <c r="V214" s="6"/>
      <c r="W214" s="6"/>
      <c r="X214" s="6"/>
      <c r="Y214" s="6">
        <v>0</v>
      </c>
      <c r="Z214" s="6"/>
      <c r="AA214" s="6"/>
      <c r="AB214" s="6">
        <v>0</v>
      </c>
      <c r="AC214" s="6"/>
      <c r="AD214" s="6">
        <v>0</v>
      </c>
      <c r="AE214" s="6"/>
      <c r="AF214" s="6">
        <v>0</v>
      </c>
      <c r="AG214" s="6"/>
      <c r="AH214" s="6"/>
      <c r="AI214" s="6"/>
      <c r="AJ214" s="6"/>
      <c r="AK214" s="6"/>
      <c r="AL214" s="6"/>
      <c r="AM214" s="6">
        <v>0.11</v>
      </c>
      <c r="AN214" s="8">
        <f t="shared" si="2"/>
        <v>2239.4700000000003</v>
      </c>
      <c r="AO214" s="6"/>
      <c r="AP214" s="6">
        <v>-8.0500000000000007</v>
      </c>
      <c r="AQ214" s="6">
        <v>0</v>
      </c>
      <c r="AR214" s="6">
        <v>0</v>
      </c>
      <c r="AS214" s="6"/>
      <c r="AT214" s="6">
        <v>-0.65</v>
      </c>
      <c r="AU214" s="6"/>
      <c r="AV214" s="6">
        <v>0</v>
      </c>
      <c r="AW214" s="6">
        <v>0</v>
      </c>
      <c r="AX214" s="6"/>
      <c r="AY214" s="6"/>
      <c r="AZ214" s="6"/>
      <c r="BA214" s="6"/>
      <c r="BB214" s="6">
        <v>0</v>
      </c>
      <c r="BC214" s="6">
        <v>0</v>
      </c>
      <c r="BD214" s="6">
        <v>0</v>
      </c>
      <c r="BE214" s="6"/>
      <c r="BF214" s="6">
        <v>0</v>
      </c>
      <c r="BG214" s="6">
        <v>-178.77</v>
      </c>
      <c r="BH214" s="6">
        <v>0</v>
      </c>
      <c r="BI214" s="6"/>
      <c r="BJ214" s="6"/>
      <c r="BK214" s="6">
        <v>0</v>
      </c>
      <c r="BL214" s="11">
        <f t="shared" si="3"/>
        <v>-187.47</v>
      </c>
      <c r="BM214" s="12">
        <f t="shared" si="4"/>
        <v>2052.0000000000005</v>
      </c>
      <c r="BN214" s="13">
        <f t="shared" si="5"/>
        <v>186.61333333333334</v>
      </c>
      <c r="BO214" s="13">
        <f t="shared" si="6"/>
        <v>186.61333333333334</v>
      </c>
      <c r="BP214" s="13">
        <f t="shared" si="7"/>
        <v>62.204444444444448</v>
      </c>
      <c r="BQ214" s="13">
        <f t="shared" si="8"/>
        <v>178.76810879999999</v>
      </c>
      <c r="BR214" s="13">
        <f t="shared" si="9"/>
        <v>179.14</v>
      </c>
      <c r="BS214" s="13">
        <f t="shared" si="10"/>
        <v>796.95</v>
      </c>
      <c r="BT214" s="13">
        <f t="shared" si="11"/>
        <v>0</v>
      </c>
      <c r="BU214" s="13">
        <f t="shared" si="12"/>
        <v>0</v>
      </c>
      <c r="BV214" s="6">
        <f>SUMIFS('SEGURO DE VIDA'!E:E, 'SEGURO DE VIDA'!D:D, H214, 'SEGURO DE VIDA'!G:G, E214)</f>
        <v>13.71</v>
      </c>
      <c r="BW214" s="6">
        <f>SUMIFS(TREINAMENTOS!E:E, TREINAMENTOS!D:D, H214, TREINAMENTOS!G:G, E214)</f>
        <v>0</v>
      </c>
      <c r="BX214" s="6">
        <f>SUMIFS(EXAMES!E:E, EXAMES!D:D, H214, EXAMES!G:G, E214)</f>
        <v>0</v>
      </c>
      <c r="BY214" s="25">
        <f t="shared" si="13"/>
        <v>1603.9992199111111</v>
      </c>
      <c r="BZ214" s="1"/>
      <c r="CA214" s="1" t="s">
        <v>241</v>
      </c>
      <c r="CB214" s="13">
        <f t="shared" si="14"/>
        <v>0</v>
      </c>
      <c r="CC214" s="13">
        <f t="shared" si="15"/>
        <v>0</v>
      </c>
      <c r="CD214" s="13">
        <f>SUMIFS(ALIMENTAÇÃO!E:E, ALIMENTAÇÃO!D:D, H214, ALIMENTAÇÃO!G:G, E214)</f>
        <v>805</v>
      </c>
      <c r="CE214" s="6">
        <f>SUMIFS(TRANSPORTE!E:E, TRANSPORTE!D:D, H214, TRANSPORTE!G:G, E214)</f>
        <v>0</v>
      </c>
      <c r="CF214" s="6">
        <f>SUMIFS('PLANO DE SAÚDE'!E:E, 'PLANO DE SAÚDE'!D:D, H214, 'PLANO DE SAÚDE'!G:G, E214)</f>
        <v>0</v>
      </c>
      <c r="CG214" s="6">
        <f>SUMIFS('PLANO ODONTO'!E:E, 'PLANO ODONTO'!D:D, H214, 'PLANO ODONTO'!G:G, E214)</f>
        <v>0</v>
      </c>
      <c r="CH214" s="6">
        <f t="shared" si="16"/>
        <v>0</v>
      </c>
      <c r="CI214" s="6">
        <f t="shared" si="17"/>
        <v>0</v>
      </c>
      <c r="CJ214" s="6">
        <f t="shared" si="18"/>
        <v>0</v>
      </c>
      <c r="CK214" s="6"/>
      <c r="CL214" s="6"/>
      <c r="CM214" s="6">
        <f t="shared" si="19"/>
        <v>0</v>
      </c>
      <c r="CN214" s="6">
        <v>2239.4699999999998</v>
      </c>
      <c r="CO214" s="1">
        <v>-187.47</v>
      </c>
      <c r="CP214" s="6">
        <v>2052</v>
      </c>
      <c r="CQ214" s="6">
        <v>2239.36</v>
      </c>
      <c r="CR214" s="1">
        <v>7.9829999999999997</v>
      </c>
      <c r="CS214" s="6">
        <v>2239.36</v>
      </c>
      <c r="CT214" s="1">
        <v>179.14</v>
      </c>
      <c r="CU214" s="6">
        <v>1632.16</v>
      </c>
    </row>
    <row r="215" spans="1:99" ht="13.8" hidden="1">
      <c r="A215" s="1" t="str">
        <f ca="1">IFERROR(__xludf.DUMMYFUNCTION("""COMPUTED_VALUE"""),"THIAGO DE ASSIS DE ALMEIDA SANTOS")</f>
        <v>THIAGO DE ASSIS DE ALMEIDA SANTOS</v>
      </c>
      <c r="B215" s="34"/>
      <c r="C215" s="34" t="str">
        <f t="shared" ca="1" si="0"/>
        <v>OK</v>
      </c>
      <c r="D215" s="2">
        <f t="shared" si="1"/>
        <v>4103.0992199111115</v>
      </c>
      <c r="E215" s="34">
        <v>45839</v>
      </c>
      <c r="F215" s="1" t="s">
        <v>145</v>
      </c>
      <c r="G215" s="1">
        <v>3535</v>
      </c>
      <c r="H215" s="1" t="s">
        <v>242</v>
      </c>
      <c r="I215" s="1" t="s">
        <v>170</v>
      </c>
      <c r="J215" s="38">
        <v>45789</v>
      </c>
      <c r="K215" s="6">
        <v>2239.36</v>
      </c>
      <c r="L215" s="1"/>
      <c r="M215" s="6">
        <v>2239.36</v>
      </c>
      <c r="N215" s="6"/>
      <c r="O215" s="6"/>
      <c r="P215" s="6">
        <v>0</v>
      </c>
      <c r="Q215" s="6"/>
      <c r="R215" s="6"/>
      <c r="S215" s="6"/>
      <c r="T215" s="6">
        <v>0</v>
      </c>
      <c r="U215" s="6"/>
      <c r="V215" s="6"/>
      <c r="W215" s="6"/>
      <c r="X215" s="6"/>
      <c r="Y215" s="6">
        <v>0</v>
      </c>
      <c r="Z215" s="6"/>
      <c r="AA215" s="6"/>
      <c r="AB215" s="6">
        <v>0</v>
      </c>
      <c r="AC215" s="6"/>
      <c r="AD215" s="6">
        <v>0</v>
      </c>
      <c r="AE215" s="6"/>
      <c r="AF215" s="6">
        <v>0</v>
      </c>
      <c r="AG215" s="6"/>
      <c r="AH215" s="6"/>
      <c r="AI215" s="6"/>
      <c r="AJ215" s="6"/>
      <c r="AK215" s="6"/>
      <c r="AL215" s="6"/>
      <c r="AM215" s="6">
        <v>0.8</v>
      </c>
      <c r="AN215" s="8">
        <f t="shared" si="2"/>
        <v>2240.1600000000003</v>
      </c>
      <c r="AO215" s="6"/>
      <c r="AP215" s="6">
        <v>-8.0500000000000007</v>
      </c>
      <c r="AQ215" s="6">
        <v>-134.36000000000001</v>
      </c>
      <c r="AR215" s="6">
        <v>0</v>
      </c>
      <c r="AS215" s="6"/>
      <c r="AT215" s="6">
        <v>-0.98</v>
      </c>
      <c r="AU215" s="6"/>
      <c r="AV215" s="6">
        <v>-14</v>
      </c>
      <c r="AW215" s="6">
        <v>0</v>
      </c>
      <c r="AX215" s="6"/>
      <c r="AY215" s="6"/>
      <c r="AZ215" s="6"/>
      <c r="BA215" s="6"/>
      <c r="BB215" s="6">
        <v>0</v>
      </c>
      <c r="BC215" s="6">
        <v>0</v>
      </c>
      <c r="BD215" s="6">
        <v>0</v>
      </c>
      <c r="BE215" s="6"/>
      <c r="BF215" s="6">
        <v>0</v>
      </c>
      <c r="BG215" s="6">
        <v>-178.77</v>
      </c>
      <c r="BH215" s="6">
        <v>0</v>
      </c>
      <c r="BI215" s="6"/>
      <c r="BJ215" s="6"/>
      <c r="BK215" s="6">
        <v>0</v>
      </c>
      <c r="BL215" s="11">
        <f t="shared" si="3"/>
        <v>-336.16</v>
      </c>
      <c r="BM215" s="12">
        <f t="shared" si="4"/>
        <v>1904.0000000000002</v>
      </c>
      <c r="BN215" s="13">
        <f t="shared" si="5"/>
        <v>186.61333333333334</v>
      </c>
      <c r="BO215" s="13">
        <f t="shared" si="6"/>
        <v>186.61333333333334</v>
      </c>
      <c r="BP215" s="13">
        <f t="shared" si="7"/>
        <v>62.204444444444448</v>
      </c>
      <c r="BQ215" s="13">
        <f t="shared" si="8"/>
        <v>178.76810879999999</v>
      </c>
      <c r="BR215" s="13">
        <f t="shared" si="9"/>
        <v>179.14</v>
      </c>
      <c r="BS215" s="13">
        <f t="shared" si="10"/>
        <v>796.95</v>
      </c>
      <c r="BT215" s="13">
        <f t="shared" si="11"/>
        <v>258.94</v>
      </c>
      <c r="BU215" s="13">
        <f t="shared" si="12"/>
        <v>0</v>
      </c>
      <c r="BV215" s="6">
        <f>SUMIFS('SEGURO DE VIDA'!E:E, 'SEGURO DE VIDA'!D:D, H215, 'SEGURO DE VIDA'!G:G, E215)</f>
        <v>13.71</v>
      </c>
      <c r="BW215" s="6">
        <f>SUMIFS(TREINAMENTOS!E:E, TREINAMENTOS!D:D, H215, TREINAMENTOS!G:G, E215)</f>
        <v>0</v>
      </c>
      <c r="BX215" s="6">
        <f>SUMIFS(EXAMES!E:E, EXAMES!D:D, H215, EXAMES!G:G, E215)</f>
        <v>0</v>
      </c>
      <c r="BY215" s="25">
        <f t="shared" si="13"/>
        <v>1862.9392199111112</v>
      </c>
      <c r="BZ215" s="1"/>
      <c r="CA215" s="1" t="s">
        <v>243</v>
      </c>
      <c r="CB215" s="13">
        <f t="shared" si="14"/>
        <v>0</v>
      </c>
      <c r="CC215" s="13">
        <f t="shared" si="15"/>
        <v>0</v>
      </c>
      <c r="CD215" s="13">
        <f>SUMIFS(ALIMENTAÇÃO!E:E, ALIMENTAÇÃO!D:D, H215, ALIMENTAÇÃO!G:G, E215)</f>
        <v>805</v>
      </c>
      <c r="CE215" s="6">
        <f>SUMIFS(TRANSPORTE!E:E, TRANSPORTE!D:D, H215, TRANSPORTE!G:G, E215)</f>
        <v>393.3</v>
      </c>
      <c r="CF215" s="6">
        <f>SUMIFS('PLANO DE SAÚDE'!E:E, 'PLANO DE SAÚDE'!D:D, H215, 'PLANO DE SAÚDE'!G:G, E215)</f>
        <v>0</v>
      </c>
      <c r="CG215" s="6">
        <f>SUMIFS('PLANO ODONTO'!E:E, 'PLANO ODONTO'!D:D, H215, 'PLANO ODONTO'!G:G, E215)</f>
        <v>14</v>
      </c>
      <c r="CH215" s="6">
        <f t="shared" si="16"/>
        <v>0</v>
      </c>
      <c r="CI215" s="6">
        <f t="shared" si="17"/>
        <v>0</v>
      </c>
      <c r="CJ215" s="6">
        <f t="shared" si="18"/>
        <v>0</v>
      </c>
      <c r="CK215" s="6"/>
      <c r="CL215" s="6"/>
      <c r="CM215" s="6">
        <f t="shared" si="19"/>
        <v>-14</v>
      </c>
      <c r="CN215" s="6">
        <v>2240.16</v>
      </c>
      <c r="CO215" s="1">
        <v>-336.16</v>
      </c>
      <c r="CP215" s="6">
        <v>1904</v>
      </c>
      <c r="CQ215" s="6">
        <v>2239.36</v>
      </c>
      <c r="CR215" s="1">
        <v>7.9829999999999997</v>
      </c>
      <c r="CS215" s="6">
        <v>2239.36</v>
      </c>
      <c r="CT215" s="1">
        <v>179.14</v>
      </c>
      <c r="CU215" s="6">
        <v>1632.16</v>
      </c>
    </row>
    <row r="216" spans="1:99" ht="13.8" hidden="1">
      <c r="A216" s="1" t="str">
        <f ca="1">IFERROR(__xludf.DUMMYFUNCTION("""COMPUTED_VALUE"""),"THIAGO THIERRY FERNANDES FERREIRA DA SILVA")</f>
        <v>THIAGO THIERRY FERNANDES FERREIRA DA SILVA</v>
      </c>
      <c r="B216" s="34"/>
      <c r="C216" s="34" t="str">
        <f t="shared" ca="1" si="0"/>
        <v>OK</v>
      </c>
      <c r="D216" s="2">
        <f t="shared" si="1"/>
        <v>10039.078686278888</v>
      </c>
      <c r="E216" s="34">
        <v>45839</v>
      </c>
      <c r="F216" s="1" t="s">
        <v>145</v>
      </c>
      <c r="G216" s="1">
        <v>375</v>
      </c>
      <c r="H216" s="1" t="s">
        <v>244</v>
      </c>
      <c r="I216" s="1" t="s">
        <v>245</v>
      </c>
      <c r="J216" s="38">
        <v>44928</v>
      </c>
      <c r="K216" s="6">
        <v>5336.03</v>
      </c>
      <c r="L216" s="1"/>
      <c r="M216" s="6">
        <v>5336.03</v>
      </c>
      <c r="N216" s="6"/>
      <c r="O216" s="6"/>
      <c r="P216" s="6">
        <v>0</v>
      </c>
      <c r="Q216" s="6"/>
      <c r="R216" s="6"/>
      <c r="S216" s="6"/>
      <c r="T216" s="6">
        <v>0</v>
      </c>
      <c r="U216" s="6"/>
      <c r="V216" s="6"/>
      <c r="W216" s="6"/>
      <c r="X216" s="6"/>
      <c r="Y216" s="6">
        <v>649.5</v>
      </c>
      <c r="Z216" s="6"/>
      <c r="AA216" s="6"/>
      <c r="AB216" s="6">
        <v>0</v>
      </c>
      <c r="AC216" s="6"/>
      <c r="AD216" s="6">
        <v>0</v>
      </c>
      <c r="AE216" s="6"/>
      <c r="AF216" s="6">
        <v>0</v>
      </c>
      <c r="AG216" s="6"/>
      <c r="AH216" s="6"/>
      <c r="AI216" s="6"/>
      <c r="AJ216" s="6"/>
      <c r="AK216" s="6"/>
      <c r="AL216" s="6"/>
      <c r="AM216" s="6">
        <v>0.22</v>
      </c>
      <c r="AN216" s="8">
        <f t="shared" si="2"/>
        <v>5985.75</v>
      </c>
      <c r="AO216" s="6"/>
      <c r="AP216" s="6">
        <v>-15.05</v>
      </c>
      <c r="AQ216" s="6">
        <v>0</v>
      </c>
      <c r="AR216" s="6">
        <v>0</v>
      </c>
      <c r="AS216" s="6"/>
      <c r="AT216" s="6">
        <v>-0.77</v>
      </c>
      <c r="AU216" s="6"/>
      <c r="AV216" s="6">
        <v>-14</v>
      </c>
      <c r="AW216" s="6">
        <v>-14</v>
      </c>
      <c r="AX216" s="6"/>
      <c r="AY216" s="6"/>
      <c r="AZ216" s="6"/>
      <c r="BA216" s="6"/>
      <c r="BB216" s="6">
        <v>0</v>
      </c>
      <c r="BC216" s="6">
        <v>0</v>
      </c>
      <c r="BD216" s="6">
        <v>0</v>
      </c>
      <c r="BE216" s="6"/>
      <c r="BF216" s="6">
        <v>0</v>
      </c>
      <c r="BG216" s="6">
        <v>-556.62</v>
      </c>
      <c r="BH216" s="6">
        <v>-570.30999999999995</v>
      </c>
      <c r="BI216" s="6"/>
      <c r="BJ216" s="6"/>
      <c r="BK216" s="6">
        <v>0</v>
      </c>
      <c r="BL216" s="11">
        <f t="shared" si="3"/>
        <v>-1170.75</v>
      </c>
      <c r="BM216" s="12">
        <f t="shared" si="4"/>
        <v>4815</v>
      </c>
      <c r="BN216" s="13">
        <f t="shared" si="5"/>
        <v>444.66916666666663</v>
      </c>
      <c r="BO216" s="13">
        <f t="shared" si="6"/>
        <v>444.66916666666663</v>
      </c>
      <c r="BP216" s="13">
        <f t="shared" si="7"/>
        <v>148.22305555555553</v>
      </c>
      <c r="BQ216" s="13">
        <f t="shared" si="8"/>
        <v>556.61729738999998</v>
      </c>
      <c r="BR216" s="13">
        <f t="shared" si="9"/>
        <v>426.88</v>
      </c>
      <c r="BS216" s="13">
        <f t="shared" si="10"/>
        <v>1489.95</v>
      </c>
      <c r="BT216" s="13">
        <f t="shared" si="11"/>
        <v>0</v>
      </c>
      <c r="BU216" s="13">
        <f t="shared" si="12"/>
        <v>378.60999999999996</v>
      </c>
      <c r="BV216" s="6">
        <f>SUMIFS('SEGURO DE VIDA'!E:E, 'SEGURO DE VIDA'!D:D, H216, 'SEGURO DE VIDA'!G:G, E216)</f>
        <v>13.71</v>
      </c>
      <c r="BW216" s="6">
        <f>SUMIFS(TREINAMENTOS!E:E, TREINAMENTOS!D:D, H216, TREINAMENTOS!G:G, E216)</f>
        <v>150</v>
      </c>
      <c r="BX216" s="6">
        <f>SUMIFS(EXAMES!E:E, EXAMES!D:D, H216, EXAMES!G:G, E216)</f>
        <v>0</v>
      </c>
      <c r="BY216" s="25">
        <f t="shared" si="13"/>
        <v>4053.3286862788887</v>
      </c>
      <c r="BZ216" s="1"/>
      <c r="CA216" s="1" t="s">
        <v>244</v>
      </c>
      <c r="CB216" s="13">
        <f t="shared" si="14"/>
        <v>378.60999999999996</v>
      </c>
      <c r="CC216" s="13">
        <f t="shared" si="15"/>
        <v>0</v>
      </c>
      <c r="CD216" s="13">
        <f>SUMIFS(ALIMENTAÇÃO!E:E, ALIMENTAÇÃO!D:D, H216, ALIMENTAÇÃO!G:G, E216)</f>
        <v>1505</v>
      </c>
      <c r="CE216" s="6">
        <f>SUMIFS(TRANSPORTE!E:E, TRANSPORTE!D:D, H216, TRANSPORTE!G:G, E216)</f>
        <v>0</v>
      </c>
      <c r="CF216" s="6">
        <f>SUMIFS('PLANO DE SAÚDE'!E:E, 'PLANO DE SAÚDE'!D:D, H216, 'PLANO DE SAÚDE'!G:G, E216)</f>
        <v>378.60999999999996</v>
      </c>
      <c r="CG216" s="6">
        <f>SUMIFS('PLANO ODONTO'!E:E, 'PLANO ODONTO'!D:D, H216, 'PLANO ODONTO'!G:G, E216)</f>
        <v>28</v>
      </c>
      <c r="CH216" s="6">
        <f t="shared" si="16"/>
        <v>0</v>
      </c>
      <c r="CI216" s="6">
        <f t="shared" si="17"/>
        <v>0</v>
      </c>
      <c r="CJ216" s="6">
        <f t="shared" si="18"/>
        <v>0</v>
      </c>
      <c r="CK216" s="6"/>
      <c r="CL216" s="6"/>
      <c r="CM216" s="6">
        <f t="shared" si="19"/>
        <v>-28</v>
      </c>
      <c r="CN216" s="6">
        <v>5985.75</v>
      </c>
      <c r="CO216" s="6">
        <v>-1170.75</v>
      </c>
      <c r="CP216" s="6">
        <v>4815</v>
      </c>
      <c r="CQ216" s="6">
        <v>5336.03</v>
      </c>
      <c r="CR216" s="1">
        <v>10.4313</v>
      </c>
      <c r="CS216" s="6">
        <v>5336.03</v>
      </c>
      <c r="CT216" s="1">
        <v>426.88</v>
      </c>
      <c r="CU216" s="6">
        <v>5378.33</v>
      </c>
    </row>
    <row r="217" spans="1:99" ht="13.8" hidden="1">
      <c r="A217" s="1" t="str">
        <f ca="1">IFERROR(__xludf.DUMMYFUNCTION("""COMPUTED_VALUE"""),"TIAGO DO NASCIMENTO MORAES")</f>
        <v>TIAGO DO NASCIMENTO MORAES</v>
      </c>
      <c r="B217" s="34"/>
      <c r="C217" s="34" t="str">
        <f t="shared" ca="1" si="0"/>
        <v>OK</v>
      </c>
      <c r="D217" s="2">
        <f t="shared" si="1"/>
        <v>6628.7976022700004</v>
      </c>
      <c r="E217" s="34">
        <v>45839</v>
      </c>
      <c r="F217" s="1" t="s">
        <v>145</v>
      </c>
      <c r="G217" s="1">
        <v>285</v>
      </c>
      <c r="H217" s="1" t="s">
        <v>246</v>
      </c>
      <c r="I217" s="1" t="s">
        <v>247</v>
      </c>
      <c r="J217" s="38">
        <v>44236</v>
      </c>
      <c r="K217" s="6">
        <v>2202.84</v>
      </c>
      <c r="L217" s="1"/>
      <c r="M217" s="6">
        <v>2202.84</v>
      </c>
      <c r="N217" s="6"/>
      <c r="O217" s="6"/>
      <c r="P217" s="6">
        <v>660.85</v>
      </c>
      <c r="Q217" s="6"/>
      <c r="R217" s="6"/>
      <c r="S217" s="6"/>
      <c r="T217" s="6">
        <v>0</v>
      </c>
      <c r="U217" s="6"/>
      <c r="V217" s="6"/>
      <c r="W217" s="6"/>
      <c r="X217" s="6"/>
      <c r="Y217" s="6">
        <v>0</v>
      </c>
      <c r="Z217" s="6"/>
      <c r="AA217" s="6"/>
      <c r="AB217" s="6">
        <v>500.64</v>
      </c>
      <c r="AC217" s="6"/>
      <c r="AD217" s="6">
        <v>1039.8800000000001</v>
      </c>
      <c r="AE217" s="6"/>
      <c r="AF217" s="6">
        <v>154.06</v>
      </c>
      <c r="AG217" s="6"/>
      <c r="AH217" s="6"/>
      <c r="AI217" s="6"/>
      <c r="AJ217" s="6"/>
      <c r="AK217" s="6"/>
      <c r="AL217" s="6"/>
      <c r="AM217" s="6">
        <v>0.14000000000000001</v>
      </c>
      <c r="AN217" s="8">
        <f t="shared" si="2"/>
        <v>4558.4100000000008</v>
      </c>
      <c r="AO217" s="6"/>
      <c r="AP217" s="6">
        <v>-4.2</v>
      </c>
      <c r="AQ217" s="6">
        <v>-132.16999999999999</v>
      </c>
      <c r="AR217" s="6">
        <v>0</v>
      </c>
      <c r="AS217" s="6"/>
      <c r="AT217" s="6">
        <v>-0.12</v>
      </c>
      <c r="AU217" s="6"/>
      <c r="AV217" s="6">
        <v>-14</v>
      </c>
      <c r="AW217" s="6">
        <v>-14</v>
      </c>
      <c r="AX217" s="6"/>
      <c r="AY217" s="6"/>
      <c r="AZ217" s="6"/>
      <c r="BA217" s="6"/>
      <c r="BB217" s="6">
        <v>0</v>
      </c>
      <c r="BC217" s="6">
        <v>-244.2</v>
      </c>
      <c r="BD217" s="6">
        <v>0</v>
      </c>
      <c r="BE217" s="6"/>
      <c r="BF217" s="6">
        <v>0</v>
      </c>
      <c r="BG217" s="6">
        <v>-380.32</v>
      </c>
      <c r="BH217" s="6">
        <v>-123.4</v>
      </c>
      <c r="BI217" s="6"/>
      <c r="BJ217" s="6"/>
      <c r="BK217" s="6">
        <v>0</v>
      </c>
      <c r="BL217" s="11">
        <f t="shared" si="3"/>
        <v>-912.41</v>
      </c>
      <c r="BM217" s="12">
        <f t="shared" si="4"/>
        <v>3646.0000000000009</v>
      </c>
      <c r="BN217" s="13">
        <f t="shared" si="5"/>
        <v>183.57000000000002</v>
      </c>
      <c r="BO217" s="13">
        <f t="shared" si="6"/>
        <v>183.57000000000002</v>
      </c>
      <c r="BP217" s="13">
        <f t="shared" si="7"/>
        <v>61.190000000000005</v>
      </c>
      <c r="BQ217" s="13">
        <f t="shared" si="8"/>
        <v>380.31760227000001</v>
      </c>
      <c r="BR217" s="13">
        <f t="shared" si="9"/>
        <v>324.61</v>
      </c>
      <c r="BS217" s="13">
        <f t="shared" si="10"/>
        <v>595.79999999999995</v>
      </c>
      <c r="BT217" s="13">
        <f t="shared" si="11"/>
        <v>83.43</v>
      </c>
      <c r="BU217" s="13">
        <f t="shared" si="12"/>
        <v>244.19</v>
      </c>
      <c r="BV217" s="6">
        <f>SUMIFS('SEGURO DE VIDA'!E:E, 'SEGURO DE VIDA'!D:D, H217, 'SEGURO DE VIDA'!G:G, E217)</f>
        <v>13.71</v>
      </c>
      <c r="BW217" s="6">
        <f>SUMIFS(TREINAMENTOS!E:E, TREINAMENTOS!D:D, H217, TREINAMENTOS!G:G, E217)</f>
        <v>0</v>
      </c>
      <c r="BX217" s="6">
        <f>SUMIFS(EXAMES!E:E, EXAMES!D:D, H217, EXAMES!G:G, E217)</f>
        <v>0</v>
      </c>
      <c r="BY217" s="25">
        <f t="shared" si="13"/>
        <v>2070.3876022700001</v>
      </c>
      <c r="BZ217" s="1"/>
      <c r="CA217" s="1" t="s">
        <v>246</v>
      </c>
      <c r="CB217" s="13">
        <f t="shared" si="14"/>
        <v>244.19</v>
      </c>
      <c r="CC217" s="13">
        <f t="shared" si="15"/>
        <v>0</v>
      </c>
      <c r="CD217" s="13">
        <f>SUMIFS(ALIMENTAÇÃO!E:E, ALIMENTAÇÃO!D:D, H217, ALIMENTAÇÃO!G:G, E217)</f>
        <v>600</v>
      </c>
      <c r="CE217" s="6">
        <f>SUMIFS(TRANSPORTE!E:E, TRANSPORTE!D:D, H217, TRANSPORTE!G:G, E217)</f>
        <v>215.6</v>
      </c>
      <c r="CF217" s="6">
        <f>SUMIFS('PLANO DE SAÚDE'!E:E, 'PLANO DE SAÚDE'!D:D, H217, 'PLANO DE SAÚDE'!G:G, E217)</f>
        <v>488.39</v>
      </c>
      <c r="CG217" s="6">
        <f>SUMIFS('PLANO ODONTO'!E:E, 'PLANO ODONTO'!D:D, H217, 'PLANO ODONTO'!G:G, E217)</f>
        <v>28</v>
      </c>
      <c r="CH217" s="6">
        <f t="shared" si="16"/>
        <v>-244.2</v>
      </c>
      <c r="CI217" s="6">
        <f t="shared" si="17"/>
        <v>0</v>
      </c>
      <c r="CJ217" s="6">
        <f t="shared" si="18"/>
        <v>500.64</v>
      </c>
      <c r="CK217" s="6"/>
      <c r="CL217" s="6"/>
      <c r="CM217" s="6">
        <f t="shared" si="19"/>
        <v>-28</v>
      </c>
      <c r="CN217" s="6">
        <v>4558.41</v>
      </c>
      <c r="CO217" s="1">
        <v>-912.41</v>
      </c>
      <c r="CP217" s="6">
        <v>3646</v>
      </c>
      <c r="CQ217" s="6">
        <v>4057.63</v>
      </c>
      <c r="CR217" s="1">
        <v>9.3728999999999996</v>
      </c>
      <c r="CS217" s="6">
        <v>4057.63</v>
      </c>
      <c r="CT217" s="1">
        <v>324.61</v>
      </c>
      <c r="CU217" s="6">
        <v>3450.43</v>
      </c>
    </row>
    <row r="218" spans="1:99" ht="13.8" hidden="1">
      <c r="A218" s="1" t="str">
        <f ca="1">IFERROR(__xludf.DUMMYFUNCTION("""COMPUTED_VALUE"""),"VALDECIR GOMES DE LIMA")</f>
        <v>VALDECIR GOMES DE LIMA</v>
      </c>
      <c r="B218" s="34"/>
      <c r="C218" s="34" t="str">
        <f t="shared" ca="1" si="0"/>
        <v>OK</v>
      </c>
      <c r="D218" s="2">
        <f t="shared" si="1"/>
        <v>3298.91</v>
      </c>
      <c r="E218" s="34">
        <v>45839</v>
      </c>
      <c r="F218" s="1" t="s">
        <v>145</v>
      </c>
      <c r="G218" s="1">
        <v>3433</v>
      </c>
      <c r="H218" s="1" t="s">
        <v>248</v>
      </c>
      <c r="I218" s="1" t="s">
        <v>151</v>
      </c>
      <c r="J218" s="38">
        <v>45362</v>
      </c>
      <c r="K218" s="6">
        <v>1800</v>
      </c>
      <c r="L218" s="1"/>
      <c r="M218" s="6">
        <v>1800</v>
      </c>
      <c r="N218" s="6"/>
      <c r="O218" s="6"/>
      <c r="P218" s="6">
        <v>0</v>
      </c>
      <c r="Q218" s="6"/>
      <c r="R218" s="6"/>
      <c r="S218" s="6"/>
      <c r="T218" s="6">
        <v>0</v>
      </c>
      <c r="U218" s="6"/>
      <c r="V218" s="6"/>
      <c r="W218" s="6"/>
      <c r="X218" s="6"/>
      <c r="Y218" s="6">
        <v>0</v>
      </c>
      <c r="Z218" s="6"/>
      <c r="AA218" s="6"/>
      <c r="AB218" s="6">
        <v>0</v>
      </c>
      <c r="AC218" s="6"/>
      <c r="AD218" s="6">
        <v>0</v>
      </c>
      <c r="AE218" s="6"/>
      <c r="AF218" s="6">
        <v>0</v>
      </c>
      <c r="AG218" s="6"/>
      <c r="AH218" s="6"/>
      <c r="AI218" s="6"/>
      <c r="AJ218" s="6"/>
      <c r="AK218" s="6"/>
      <c r="AL218" s="6"/>
      <c r="AM218" s="6">
        <v>0.02</v>
      </c>
      <c r="AN218" s="8">
        <f t="shared" si="2"/>
        <v>1800.02</v>
      </c>
      <c r="AO218" s="6"/>
      <c r="AP218" s="6">
        <v>-8.0500000000000007</v>
      </c>
      <c r="AQ218" s="6">
        <v>0</v>
      </c>
      <c r="AR218" s="6">
        <v>0</v>
      </c>
      <c r="AS218" s="6"/>
      <c r="AT218" s="6">
        <v>-0.74</v>
      </c>
      <c r="AU218" s="6"/>
      <c r="AV218" s="6">
        <v>0</v>
      </c>
      <c r="AW218" s="6">
        <v>0</v>
      </c>
      <c r="AX218" s="6"/>
      <c r="AY218" s="6"/>
      <c r="AZ218" s="6"/>
      <c r="BA218" s="6"/>
      <c r="BB218" s="6">
        <v>0</v>
      </c>
      <c r="BC218" s="6">
        <v>0</v>
      </c>
      <c r="BD218" s="6">
        <v>0</v>
      </c>
      <c r="BE218" s="6"/>
      <c r="BF218" s="6">
        <v>0</v>
      </c>
      <c r="BG218" s="6">
        <v>-139.22999999999999</v>
      </c>
      <c r="BH218" s="6">
        <v>0</v>
      </c>
      <c r="BI218" s="6"/>
      <c r="BJ218" s="6"/>
      <c r="BK218" s="6">
        <v>0</v>
      </c>
      <c r="BL218" s="11">
        <f t="shared" si="3"/>
        <v>-148.01999999999998</v>
      </c>
      <c r="BM218" s="12">
        <f t="shared" si="4"/>
        <v>1652</v>
      </c>
      <c r="BN218" s="13">
        <f t="shared" si="5"/>
        <v>150</v>
      </c>
      <c r="BO218" s="13">
        <f t="shared" si="6"/>
        <v>150</v>
      </c>
      <c r="BP218" s="13">
        <f t="shared" si="7"/>
        <v>50</v>
      </c>
      <c r="BQ218" s="13">
        <f t="shared" si="8"/>
        <v>139.22999999999999</v>
      </c>
      <c r="BR218" s="13">
        <f t="shared" si="9"/>
        <v>144</v>
      </c>
      <c r="BS218" s="13">
        <f t="shared" si="10"/>
        <v>796.95</v>
      </c>
      <c r="BT218" s="13">
        <f t="shared" si="11"/>
        <v>0</v>
      </c>
      <c r="BU218" s="13">
        <f t="shared" si="12"/>
        <v>0</v>
      </c>
      <c r="BV218" s="6">
        <f>SUMIFS('SEGURO DE VIDA'!E:E, 'SEGURO DE VIDA'!D:D, H218, 'SEGURO DE VIDA'!G:G, E218)</f>
        <v>13.71</v>
      </c>
      <c r="BW218" s="6">
        <f>SUMIFS(TREINAMENTOS!E:E, TREINAMENTOS!D:D, H218, TREINAMENTOS!G:G, E218)</f>
        <v>0</v>
      </c>
      <c r="BX218" s="6">
        <f>SUMIFS(EXAMES!E:E, EXAMES!D:D, H218, EXAMES!G:G, E218)</f>
        <v>55</v>
      </c>
      <c r="BY218" s="25">
        <f t="shared" si="13"/>
        <v>1498.89</v>
      </c>
      <c r="BZ218" s="1"/>
      <c r="CA218" s="1" t="s">
        <v>248</v>
      </c>
      <c r="CB218" s="13">
        <f t="shared" si="14"/>
        <v>0</v>
      </c>
      <c r="CC218" s="13">
        <f t="shared" si="15"/>
        <v>0</v>
      </c>
      <c r="CD218" s="13">
        <f>SUMIFS(ALIMENTAÇÃO!E:E, ALIMENTAÇÃO!D:D, H218, ALIMENTAÇÃO!G:G, E218)</f>
        <v>805</v>
      </c>
      <c r="CE218" s="6">
        <f>SUMIFS(TRANSPORTE!E:E, TRANSPORTE!D:D, H218, TRANSPORTE!G:G, E218)</f>
        <v>0</v>
      </c>
      <c r="CF218" s="6">
        <f>SUMIFS('PLANO DE SAÚDE'!E:E, 'PLANO DE SAÚDE'!D:D, H218, 'PLANO DE SAÚDE'!G:G, E218)</f>
        <v>0</v>
      </c>
      <c r="CG218" s="6">
        <f>SUMIFS('PLANO ODONTO'!E:E, 'PLANO ODONTO'!D:D, H218, 'PLANO ODONTO'!G:G, E218)</f>
        <v>0</v>
      </c>
      <c r="CH218" s="6">
        <f t="shared" si="16"/>
        <v>0</v>
      </c>
      <c r="CI218" s="6">
        <f t="shared" si="17"/>
        <v>0</v>
      </c>
      <c r="CJ218" s="6">
        <f t="shared" si="18"/>
        <v>0</v>
      </c>
      <c r="CK218" s="6"/>
      <c r="CL218" s="6"/>
      <c r="CM218" s="6">
        <f t="shared" si="19"/>
        <v>0</v>
      </c>
      <c r="CN218" s="6">
        <v>1800.02</v>
      </c>
      <c r="CO218" s="1">
        <v>-148.02000000000001</v>
      </c>
      <c r="CP218" s="6">
        <v>1652</v>
      </c>
      <c r="CQ218" s="6">
        <v>1800</v>
      </c>
      <c r="CR218" s="1">
        <v>7.7350000000000003</v>
      </c>
      <c r="CS218" s="6">
        <v>1800</v>
      </c>
      <c r="CT218" s="1">
        <v>144</v>
      </c>
      <c r="CU218" s="6">
        <v>1192.8</v>
      </c>
    </row>
    <row r="219" spans="1:99" ht="13.8" hidden="1">
      <c r="A219" s="1" t="str">
        <f ca="1">IFERROR(__xludf.DUMMYFUNCTION("""COMPUTED_VALUE"""),"VALTER RODRIGUES DIAS")</f>
        <v>VALTER RODRIGUES DIAS</v>
      </c>
      <c r="B219" s="34"/>
      <c r="C219" s="34" t="str">
        <f t="shared" ca="1" si="0"/>
        <v>OK</v>
      </c>
      <c r="D219" s="2">
        <f t="shared" si="1"/>
        <v>3970.9494599999998</v>
      </c>
      <c r="E219" s="34">
        <v>45839</v>
      </c>
      <c r="F219" s="1" t="s">
        <v>145</v>
      </c>
      <c r="G219" s="1">
        <v>3489</v>
      </c>
      <c r="H219" s="1" t="s">
        <v>249</v>
      </c>
      <c r="I219" s="1" t="s">
        <v>231</v>
      </c>
      <c r="J219" s="35">
        <v>45621</v>
      </c>
      <c r="K219" s="6">
        <v>1800</v>
      </c>
      <c r="L219" s="1"/>
      <c r="M219" s="6">
        <v>1800</v>
      </c>
      <c r="N219" s="6"/>
      <c r="O219" s="6"/>
      <c r="P219" s="6">
        <v>540</v>
      </c>
      <c r="Q219" s="6"/>
      <c r="R219" s="6"/>
      <c r="S219" s="6"/>
      <c r="T219" s="6">
        <v>0</v>
      </c>
      <c r="U219" s="6"/>
      <c r="V219" s="6"/>
      <c r="W219" s="6"/>
      <c r="X219" s="6"/>
      <c r="Y219" s="6">
        <v>0</v>
      </c>
      <c r="Z219" s="6"/>
      <c r="AA219" s="6"/>
      <c r="AB219" s="6">
        <v>0</v>
      </c>
      <c r="AC219" s="6"/>
      <c r="AD219" s="6">
        <v>0</v>
      </c>
      <c r="AE219" s="6"/>
      <c r="AF219" s="6">
        <v>0</v>
      </c>
      <c r="AG219" s="6"/>
      <c r="AH219" s="6"/>
      <c r="AI219" s="6"/>
      <c r="AJ219" s="6"/>
      <c r="AK219" s="6"/>
      <c r="AL219" s="6"/>
      <c r="AM219" s="6">
        <v>0.83</v>
      </c>
      <c r="AN219" s="8">
        <f t="shared" si="2"/>
        <v>2340.83</v>
      </c>
      <c r="AO219" s="6"/>
      <c r="AP219" s="6">
        <v>-4.55</v>
      </c>
      <c r="AQ219" s="6">
        <v>0</v>
      </c>
      <c r="AR219" s="6">
        <v>0</v>
      </c>
      <c r="AS219" s="6"/>
      <c r="AT219" s="6">
        <v>-0.64</v>
      </c>
      <c r="AU219" s="6"/>
      <c r="AV219" s="6">
        <v>-14</v>
      </c>
      <c r="AW219" s="6">
        <v>0</v>
      </c>
      <c r="AX219" s="6"/>
      <c r="AY219" s="6"/>
      <c r="AZ219" s="6"/>
      <c r="BA219" s="6"/>
      <c r="BB219" s="6">
        <v>0</v>
      </c>
      <c r="BC219" s="6">
        <v>-1.81</v>
      </c>
      <c r="BD219" s="6">
        <v>0</v>
      </c>
      <c r="BE219" s="6"/>
      <c r="BF219" s="6">
        <v>0</v>
      </c>
      <c r="BG219" s="6">
        <v>-187.83</v>
      </c>
      <c r="BH219" s="6">
        <v>0</v>
      </c>
      <c r="BI219" s="6"/>
      <c r="BJ219" s="6"/>
      <c r="BK219" s="6">
        <v>0</v>
      </c>
      <c r="BL219" s="11">
        <f t="shared" si="3"/>
        <v>-208.83</v>
      </c>
      <c r="BM219" s="12">
        <f t="shared" si="4"/>
        <v>2132</v>
      </c>
      <c r="BN219" s="13">
        <f t="shared" si="5"/>
        <v>150</v>
      </c>
      <c r="BO219" s="13">
        <f t="shared" si="6"/>
        <v>150</v>
      </c>
      <c r="BP219" s="13">
        <f t="shared" si="7"/>
        <v>50</v>
      </c>
      <c r="BQ219" s="13">
        <f t="shared" si="8"/>
        <v>187.82945999999998</v>
      </c>
      <c r="BR219" s="13">
        <f t="shared" si="9"/>
        <v>187.2</v>
      </c>
      <c r="BS219" s="13">
        <f t="shared" si="10"/>
        <v>450.45</v>
      </c>
      <c r="BT219" s="13">
        <f t="shared" si="11"/>
        <v>0</v>
      </c>
      <c r="BU219" s="13">
        <f t="shared" si="12"/>
        <v>160.93</v>
      </c>
      <c r="BV219" s="6">
        <f>SUMIFS('SEGURO DE VIDA'!E:E, 'SEGURO DE VIDA'!D:D, H219, 'SEGURO DE VIDA'!G:G, E219)</f>
        <v>13.71</v>
      </c>
      <c r="BW219" s="6">
        <f>SUMIFS(TREINAMENTOS!E:E, TREINAMENTOS!D:D, H219, TREINAMENTOS!G:G, E219)</f>
        <v>280</v>
      </c>
      <c r="BX219" s="6">
        <f>SUMIFS(EXAMES!E:E, EXAMES!D:D, H219, EXAMES!G:G, E219)</f>
        <v>0</v>
      </c>
      <c r="BY219" s="25">
        <f t="shared" si="13"/>
        <v>1630.1194600000001</v>
      </c>
      <c r="BZ219" s="1"/>
      <c r="CA219" s="1" t="s">
        <v>250</v>
      </c>
      <c r="CB219" s="13">
        <f t="shared" si="14"/>
        <v>160.93</v>
      </c>
      <c r="CC219" s="13">
        <f t="shared" si="15"/>
        <v>0</v>
      </c>
      <c r="CD219" s="13">
        <f>SUMIFS(ALIMENTAÇÃO!E:E, ALIMENTAÇÃO!D:D, H219, ALIMENTAÇÃO!G:G, E219)</f>
        <v>455</v>
      </c>
      <c r="CE219" s="6">
        <f>SUMIFS(TRANSPORTE!E:E, TRANSPORTE!D:D, H219, TRANSPORTE!G:G, E219)</f>
        <v>0</v>
      </c>
      <c r="CF219" s="6">
        <f>SUMIFS('PLANO DE SAÚDE'!E:E, 'PLANO DE SAÚDE'!D:D, H219, 'PLANO DE SAÚDE'!G:G, E219)</f>
        <v>162.74</v>
      </c>
      <c r="CG219" s="6">
        <f>SUMIFS('PLANO ODONTO'!E:E, 'PLANO ODONTO'!D:D, H219, 'PLANO ODONTO'!G:G, E219)</f>
        <v>14</v>
      </c>
      <c r="CH219" s="6">
        <f t="shared" si="16"/>
        <v>-1.81</v>
      </c>
      <c r="CI219" s="6">
        <f t="shared" si="17"/>
        <v>0</v>
      </c>
      <c r="CJ219" s="6">
        <f t="shared" si="18"/>
        <v>0</v>
      </c>
      <c r="CK219" s="6"/>
      <c r="CL219" s="6"/>
      <c r="CM219" s="6">
        <f t="shared" si="19"/>
        <v>-14</v>
      </c>
      <c r="CN219" s="6">
        <v>2340.83</v>
      </c>
      <c r="CO219" s="1">
        <v>-208.83</v>
      </c>
      <c r="CP219" s="6">
        <v>2132</v>
      </c>
      <c r="CQ219" s="6">
        <v>2340</v>
      </c>
      <c r="CR219" s="1">
        <v>8.0268999999999995</v>
      </c>
      <c r="CS219" s="6">
        <v>2340</v>
      </c>
      <c r="CT219" s="1">
        <v>187.2</v>
      </c>
      <c r="CU219" s="6">
        <v>1732.8</v>
      </c>
    </row>
    <row r="220" spans="1:99" ht="13.8" hidden="1">
      <c r="A220" s="1" t="str">
        <f ca="1">IFERROR(__xludf.DUMMYFUNCTION("""COMPUTED_VALUE"""),"VANDERBETY SÁ TAVARES")</f>
        <v>VANDERBETY SÁ TAVARES</v>
      </c>
      <c r="B220" s="34"/>
      <c r="C220" s="34" t="str">
        <f t="shared" ca="1" si="0"/>
        <v>OK</v>
      </c>
      <c r="D220" s="2">
        <f t="shared" si="1"/>
        <v>5572.9041405911121</v>
      </c>
      <c r="E220" s="34">
        <v>45839</v>
      </c>
      <c r="F220" s="1" t="s">
        <v>145</v>
      </c>
      <c r="G220" s="1">
        <v>3347</v>
      </c>
      <c r="H220" s="1" t="s">
        <v>253</v>
      </c>
      <c r="I220" s="1" t="s">
        <v>151</v>
      </c>
      <c r="J220" s="38">
        <v>45017</v>
      </c>
      <c r="K220" s="6">
        <v>1988.62</v>
      </c>
      <c r="L220" s="1"/>
      <c r="M220" s="6">
        <v>1988.62</v>
      </c>
      <c r="N220" s="6"/>
      <c r="O220" s="6"/>
      <c r="P220" s="6">
        <v>596.59</v>
      </c>
      <c r="Q220" s="6"/>
      <c r="R220" s="6"/>
      <c r="S220" s="6"/>
      <c r="T220" s="6">
        <v>0</v>
      </c>
      <c r="U220" s="6"/>
      <c r="V220" s="6"/>
      <c r="W220" s="6"/>
      <c r="X220" s="6"/>
      <c r="Y220" s="6">
        <v>0</v>
      </c>
      <c r="Z220" s="6"/>
      <c r="AA220" s="6"/>
      <c r="AB220" s="6">
        <v>0</v>
      </c>
      <c r="AC220" s="6"/>
      <c r="AD220" s="6">
        <v>0</v>
      </c>
      <c r="AE220" s="6"/>
      <c r="AF220" s="6">
        <v>0</v>
      </c>
      <c r="AG220" s="6"/>
      <c r="AH220" s="6"/>
      <c r="AI220" s="6"/>
      <c r="AJ220" s="6"/>
      <c r="AK220" s="6"/>
      <c r="AL220" s="6"/>
      <c r="AM220" s="6">
        <v>0.56999999999999995</v>
      </c>
      <c r="AN220" s="8">
        <f t="shared" si="2"/>
        <v>2585.7800000000002</v>
      </c>
      <c r="AO220" s="6"/>
      <c r="AP220" s="6">
        <v>-8.0500000000000007</v>
      </c>
      <c r="AQ220" s="6">
        <v>-119.32</v>
      </c>
      <c r="AR220" s="6">
        <v>0</v>
      </c>
      <c r="AS220" s="6"/>
      <c r="AT220" s="6">
        <v>-0.66</v>
      </c>
      <c r="AU220" s="6"/>
      <c r="AV220" s="6">
        <v>-14</v>
      </c>
      <c r="AW220" s="6">
        <v>0</v>
      </c>
      <c r="AX220" s="6"/>
      <c r="AY220" s="6"/>
      <c r="AZ220" s="6"/>
      <c r="BA220" s="6"/>
      <c r="BB220" s="6">
        <v>0</v>
      </c>
      <c r="BC220" s="6">
        <v>-1.81</v>
      </c>
      <c r="BD220" s="6">
        <v>-111.05</v>
      </c>
      <c r="BE220" s="6"/>
      <c r="BF220" s="6">
        <v>0</v>
      </c>
      <c r="BG220" s="6">
        <v>-209.89</v>
      </c>
      <c r="BH220" s="6">
        <v>0</v>
      </c>
      <c r="BI220" s="6"/>
      <c r="BJ220" s="6"/>
      <c r="BK220" s="6">
        <v>0</v>
      </c>
      <c r="BL220" s="11">
        <f t="shared" si="3"/>
        <v>-464.78</v>
      </c>
      <c r="BM220" s="12">
        <f t="shared" si="4"/>
        <v>2121</v>
      </c>
      <c r="BN220" s="13">
        <f t="shared" si="5"/>
        <v>165.71833333333333</v>
      </c>
      <c r="BO220" s="13">
        <f t="shared" si="6"/>
        <v>165.71833333333333</v>
      </c>
      <c r="BP220" s="13">
        <f t="shared" si="7"/>
        <v>55.239444444444445</v>
      </c>
      <c r="BQ220" s="13">
        <f t="shared" si="8"/>
        <v>209.88802948</v>
      </c>
      <c r="BR220" s="13">
        <f t="shared" si="9"/>
        <v>206.81</v>
      </c>
      <c r="BS220" s="13">
        <f t="shared" si="10"/>
        <v>796.95</v>
      </c>
      <c r="BT220" s="13">
        <f t="shared" si="11"/>
        <v>120.08000000000001</v>
      </c>
      <c r="BU220" s="13">
        <f t="shared" si="12"/>
        <v>49.88000000000001</v>
      </c>
      <c r="BV220" s="6">
        <f>SUMIFS('SEGURO DE VIDA'!E:E, 'SEGURO DE VIDA'!D:D, H220, 'SEGURO DE VIDA'!G:G, E220)</f>
        <v>13.71</v>
      </c>
      <c r="BW220" s="6">
        <f>SUMIFS(TREINAMENTOS!E:E, TREINAMENTOS!D:D, H220, TREINAMENTOS!G:G, E220)</f>
        <v>280</v>
      </c>
      <c r="BX220" s="6">
        <f>SUMIFS(EXAMES!E:E, EXAMES!D:D, H220, EXAMES!G:G, E220)</f>
        <v>923.13</v>
      </c>
      <c r="BY220" s="25">
        <f t="shared" si="13"/>
        <v>2987.1241405911114</v>
      </c>
      <c r="BZ220" s="1"/>
      <c r="CA220" s="1" t="s">
        <v>253</v>
      </c>
      <c r="CB220" s="13">
        <f t="shared" si="14"/>
        <v>49.88000000000001</v>
      </c>
      <c r="CC220" s="13">
        <f t="shared" si="15"/>
        <v>0</v>
      </c>
      <c r="CD220" s="13">
        <f>SUMIFS(ALIMENTAÇÃO!E:E, ALIMENTAÇÃO!D:D, H220, ALIMENTAÇÃO!G:G, E220)</f>
        <v>805</v>
      </c>
      <c r="CE220" s="6">
        <f>SUMIFS(TRANSPORTE!E:E, TRANSPORTE!D:D, H220, TRANSPORTE!G:G, E220)</f>
        <v>239.4</v>
      </c>
      <c r="CF220" s="6">
        <f>SUMIFS('PLANO DE SAÚDE'!E:E, 'PLANO DE SAÚDE'!D:D, H220, 'PLANO DE SAÚDE'!G:G, E220)</f>
        <v>162.74</v>
      </c>
      <c r="CG220" s="6">
        <f>SUMIFS('PLANO ODONTO'!E:E, 'PLANO ODONTO'!D:D, H220, 'PLANO ODONTO'!G:G, E220)</f>
        <v>14</v>
      </c>
      <c r="CH220" s="6">
        <f t="shared" si="16"/>
        <v>-112.86</v>
      </c>
      <c r="CI220" s="6">
        <f t="shared" si="17"/>
        <v>0</v>
      </c>
      <c r="CJ220" s="6">
        <f t="shared" si="18"/>
        <v>0</v>
      </c>
      <c r="CK220" s="6"/>
      <c r="CL220" s="6"/>
      <c r="CM220" s="6">
        <f t="shared" si="19"/>
        <v>-14</v>
      </c>
      <c r="CN220" s="6">
        <v>2585.7800000000002</v>
      </c>
      <c r="CO220" s="1">
        <v>-464.78</v>
      </c>
      <c r="CP220" s="6">
        <v>2121</v>
      </c>
      <c r="CQ220" s="6">
        <v>2585.21</v>
      </c>
      <c r="CR220" s="1">
        <v>8.1188000000000002</v>
      </c>
      <c r="CS220" s="6">
        <v>2585.21</v>
      </c>
      <c r="CT220" s="1">
        <v>206.81</v>
      </c>
      <c r="CU220" s="6">
        <v>1978.01</v>
      </c>
    </row>
    <row r="221" spans="1:99" ht="13.8" hidden="1">
      <c r="A221" s="1" t="str">
        <f ca="1">IFERROR(__xludf.DUMMYFUNCTION("""COMPUTED_VALUE"""),"VANDESON MONDEGO FLOR")</f>
        <v>VANDESON MONDEGO FLOR</v>
      </c>
      <c r="B221" s="34"/>
      <c r="C221" s="34" t="str">
        <f t="shared" ca="1" si="0"/>
        <v>OK</v>
      </c>
      <c r="D221" s="2">
        <f t="shared" si="1"/>
        <v>4960.7299999999996</v>
      </c>
      <c r="E221" s="34">
        <v>45839</v>
      </c>
      <c r="F221" s="1" t="s">
        <v>179</v>
      </c>
      <c r="G221" s="1">
        <v>2</v>
      </c>
      <c r="H221" s="1" t="s">
        <v>254</v>
      </c>
      <c r="I221" s="1" t="s">
        <v>255</v>
      </c>
      <c r="J221" s="1"/>
      <c r="K221" s="6"/>
      <c r="L221" s="1"/>
      <c r="M221" s="6">
        <v>2824</v>
      </c>
      <c r="N221" s="6">
        <v>0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>
        <v>0</v>
      </c>
      <c r="Z221" s="6"/>
      <c r="AA221" s="6"/>
      <c r="AB221" s="6"/>
      <c r="AC221" s="6">
        <v>0</v>
      </c>
      <c r="AD221" s="6">
        <v>0</v>
      </c>
      <c r="AE221" s="6">
        <v>0</v>
      </c>
      <c r="AF221" s="6">
        <v>0</v>
      </c>
      <c r="AG221" s="6"/>
      <c r="AH221" s="6"/>
      <c r="AI221" s="6">
        <v>0</v>
      </c>
      <c r="AJ221" s="6"/>
      <c r="AK221" s="6"/>
      <c r="AL221" s="6"/>
      <c r="AM221" s="6">
        <v>0</v>
      </c>
      <c r="AN221" s="8">
        <f t="shared" si="2"/>
        <v>2824</v>
      </c>
      <c r="AO221" s="6"/>
      <c r="AP221" s="6">
        <v>0</v>
      </c>
      <c r="AQ221" s="6">
        <v>0</v>
      </c>
      <c r="AR221" s="6">
        <v>0</v>
      </c>
      <c r="AS221" s="6"/>
      <c r="AT221" s="6">
        <v>0</v>
      </c>
      <c r="AU221" s="6"/>
      <c r="AV221" s="6">
        <v>0</v>
      </c>
      <c r="AW221" s="6"/>
      <c r="AX221" s="6"/>
      <c r="AY221" s="6"/>
      <c r="AZ221" s="6"/>
      <c r="BA221" s="6"/>
      <c r="BB221" s="6">
        <v>0</v>
      </c>
      <c r="BC221" s="6">
        <v>0</v>
      </c>
      <c r="BD221" s="6">
        <v>0</v>
      </c>
      <c r="BE221" s="6"/>
      <c r="BF221" s="6"/>
      <c r="BG221" s="6">
        <v>-310.64</v>
      </c>
      <c r="BH221" s="6">
        <v>0</v>
      </c>
      <c r="BI221" s="6"/>
      <c r="BJ221" s="6"/>
      <c r="BK221" s="6"/>
      <c r="BL221" s="11">
        <f t="shared" si="3"/>
        <v>-310.64</v>
      </c>
      <c r="BM221" s="12">
        <f t="shared" si="4"/>
        <v>2513.36</v>
      </c>
      <c r="BN221" s="13">
        <f t="shared" si="5"/>
        <v>0</v>
      </c>
      <c r="BO221" s="13">
        <f t="shared" si="6"/>
        <v>0</v>
      </c>
      <c r="BP221" s="13">
        <f t="shared" si="7"/>
        <v>0</v>
      </c>
      <c r="BQ221" s="13">
        <f t="shared" si="8"/>
        <v>310.64</v>
      </c>
      <c r="BR221" s="13">
        <f t="shared" si="9"/>
        <v>0</v>
      </c>
      <c r="BS221" s="13">
        <f t="shared" si="10"/>
        <v>1000</v>
      </c>
      <c r="BT221" s="13">
        <f t="shared" si="11"/>
        <v>0</v>
      </c>
      <c r="BU221" s="13">
        <f t="shared" si="12"/>
        <v>766.42</v>
      </c>
      <c r="BV221" s="6">
        <f>SUMIFS('SEGURO DE VIDA'!E:E, 'SEGURO DE VIDA'!D:D, H221, 'SEGURO DE VIDA'!G:G, E221)</f>
        <v>59.67</v>
      </c>
      <c r="BW221" s="6">
        <f>SUMIFS(TREINAMENTOS!E:E, TREINAMENTOS!D:D, H221, TREINAMENTOS!G:G, E221)</f>
        <v>0</v>
      </c>
      <c r="BX221" s="6">
        <f>SUMIFS(EXAMES!E:E, EXAMES!D:D, H221, EXAMES!G:G, E221)</f>
        <v>0</v>
      </c>
      <c r="BY221" s="25">
        <f t="shared" si="13"/>
        <v>2136.73</v>
      </c>
      <c r="BZ221" s="1"/>
      <c r="CA221" s="1" t="s">
        <v>256</v>
      </c>
      <c r="CB221" s="13">
        <f t="shared" si="14"/>
        <v>738.42</v>
      </c>
      <c r="CC221" s="13">
        <f t="shared" si="15"/>
        <v>28</v>
      </c>
      <c r="CD221" s="13">
        <f>SUMIFS(ALIMENTAÇÃO!E:E, ALIMENTAÇÃO!D:D, H221, ALIMENTAÇÃO!G:G, E221)</f>
        <v>1000</v>
      </c>
      <c r="CE221" s="6">
        <f>SUMIFS(TRANSPORTE!E:E, TRANSPORTE!D:D, H221, TRANSPORTE!G:G, E221)</f>
        <v>0</v>
      </c>
      <c r="CF221" s="6">
        <f>SUMIFS('PLANO DE SAÚDE'!E:E, 'PLANO DE SAÚDE'!D:D, H221, 'PLANO DE SAÚDE'!G:G, E221)</f>
        <v>738.42</v>
      </c>
      <c r="CG221" s="6">
        <f>SUMIFS('PLANO ODONTO'!E:E, 'PLANO ODONTO'!D:D, H221, 'PLANO ODONTO'!G:G, E221)</f>
        <v>28</v>
      </c>
      <c r="CH221" s="6">
        <f t="shared" si="16"/>
        <v>0</v>
      </c>
      <c r="CI221" s="6">
        <f t="shared" si="17"/>
        <v>0</v>
      </c>
      <c r="CJ221" s="6">
        <f t="shared" si="18"/>
        <v>0</v>
      </c>
      <c r="CK221" s="6"/>
      <c r="CL221" s="6"/>
      <c r="CM221" s="6">
        <f t="shared" si="19"/>
        <v>0</v>
      </c>
      <c r="CN221" s="6">
        <v>2824</v>
      </c>
      <c r="CO221" s="1">
        <v>-310.64</v>
      </c>
      <c r="CP221" s="6">
        <v>2513.36</v>
      </c>
      <c r="CQ221" s="6">
        <v>2824</v>
      </c>
      <c r="CR221" s="1">
        <v>11</v>
      </c>
      <c r="CS221" s="1">
        <v>0</v>
      </c>
      <c r="CT221" s="1">
        <v>0</v>
      </c>
      <c r="CU221" s="6">
        <v>2216.8000000000002</v>
      </c>
    </row>
    <row r="222" spans="1:99" ht="13.8" hidden="1">
      <c r="A222" s="1" t="str">
        <f ca="1">IFERROR(__xludf.DUMMYFUNCTION("""COMPUTED_VALUE"""),"VANILSON OLIVEIRA VERAS")</f>
        <v>VANILSON OLIVEIRA VERAS</v>
      </c>
      <c r="B222" s="34"/>
      <c r="C222" s="34" t="str">
        <f t="shared" ca="1" si="0"/>
        <v>OK</v>
      </c>
      <c r="D222" s="2">
        <f t="shared" si="1"/>
        <v>8216.8334620444439</v>
      </c>
      <c r="E222" s="34">
        <v>45839</v>
      </c>
      <c r="F222" s="1" t="s">
        <v>145</v>
      </c>
      <c r="G222" s="1">
        <v>3371</v>
      </c>
      <c r="H222" s="1" t="s">
        <v>259</v>
      </c>
      <c r="I222" s="1" t="s">
        <v>260</v>
      </c>
      <c r="J222" s="38">
        <v>45062</v>
      </c>
      <c r="K222" s="6">
        <v>2800</v>
      </c>
      <c r="L222" s="1"/>
      <c r="M222" s="6">
        <v>2800</v>
      </c>
      <c r="N222" s="6"/>
      <c r="O222" s="6"/>
      <c r="P222" s="6">
        <v>840</v>
      </c>
      <c r="Q222" s="6"/>
      <c r="R222" s="6"/>
      <c r="S222" s="6"/>
      <c r="T222" s="6">
        <v>0</v>
      </c>
      <c r="U222" s="6"/>
      <c r="V222" s="6"/>
      <c r="W222" s="6"/>
      <c r="X222" s="6"/>
      <c r="Y222" s="6">
        <v>150</v>
      </c>
      <c r="Z222" s="6"/>
      <c r="AA222" s="6"/>
      <c r="AB222" s="6">
        <v>700</v>
      </c>
      <c r="AC222" s="6"/>
      <c r="AD222" s="6">
        <v>1267.17</v>
      </c>
      <c r="AE222" s="6"/>
      <c r="AF222" s="6">
        <v>187.73</v>
      </c>
      <c r="AG222" s="6"/>
      <c r="AH222" s="6"/>
      <c r="AI222" s="6"/>
      <c r="AJ222" s="6"/>
      <c r="AK222" s="6"/>
      <c r="AL222" s="6"/>
      <c r="AM222" s="6">
        <v>0.16</v>
      </c>
      <c r="AN222" s="8">
        <f t="shared" si="2"/>
        <v>5945.0599999999995</v>
      </c>
      <c r="AO222" s="6"/>
      <c r="AP222" s="6">
        <v>-6.9</v>
      </c>
      <c r="AQ222" s="6">
        <v>0</v>
      </c>
      <c r="AR222" s="6">
        <v>0</v>
      </c>
      <c r="AS222" s="6"/>
      <c r="AT222" s="6">
        <v>-0.23</v>
      </c>
      <c r="AU222" s="6"/>
      <c r="AV222" s="6">
        <v>-14</v>
      </c>
      <c r="AW222" s="6">
        <v>0</v>
      </c>
      <c r="AX222" s="6"/>
      <c r="AY222" s="6"/>
      <c r="AZ222" s="6"/>
      <c r="BA222" s="6"/>
      <c r="BB222" s="6">
        <v>0</v>
      </c>
      <c r="BC222" s="6">
        <v>-100.08</v>
      </c>
      <c r="BD222" s="6">
        <v>0</v>
      </c>
      <c r="BE222" s="6"/>
      <c r="BF222" s="6">
        <v>0</v>
      </c>
      <c r="BG222" s="6">
        <v>-522.86</v>
      </c>
      <c r="BH222" s="6">
        <v>-367.99</v>
      </c>
      <c r="BI222" s="6"/>
      <c r="BJ222" s="6"/>
      <c r="BK222" s="6">
        <v>0</v>
      </c>
      <c r="BL222" s="11">
        <f t="shared" si="3"/>
        <v>-1012.0600000000001</v>
      </c>
      <c r="BM222" s="12">
        <f t="shared" si="4"/>
        <v>4932.9999999999991</v>
      </c>
      <c r="BN222" s="13">
        <f t="shared" si="5"/>
        <v>233.33333333333334</v>
      </c>
      <c r="BO222" s="13">
        <f t="shared" si="6"/>
        <v>233.33333333333334</v>
      </c>
      <c r="BP222" s="13">
        <f t="shared" si="7"/>
        <v>77.777777777777786</v>
      </c>
      <c r="BQ222" s="13">
        <f t="shared" si="8"/>
        <v>522.8590175999999</v>
      </c>
      <c r="BR222" s="13">
        <f t="shared" si="9"/>
        <v>407.59</v>
      </c>
      <c r="BS222" s="13">
        <f t="shared" si="10"/>
        <v>683.1</v>
      </c>
      <c r="BT222" s="13">
        <f t="shared" si="11"/>
        <v>0</v>
      </c>
      <c r="BU222" s="13">
        <f t="shared" si="12"/>
        <v>100.07000000000001</v>
      </c>
      <c r="BV222" s="6">
        <f>SUMIFS('SEGURO DE VIDA'!E:E, 'SEGURO DE VIDA'!D:D, H222, 'SEGURO DE VIDA'!G:G, E222)</f>
        <v>13.71</v>
      </c>
      <c r="BW222" s="6">
        <f>SUMIFS(TREINAMENTOS!E:E, TREINAMENTOS!D:D, H222, TREINAMENTOS!G:G, E222)</f>
        <v>0</v>
      </c>
      <c r="BX222" s="6">
        <f>SUMIFS(EXAMES!E:E, EXAMES!D:D, H222, EXAMES!G:G, E222)</f>
        <v>0</v>
      </c>
      <c r="BY222" s="25">
        <f t="shared" si="13"/>
        <v>2271.7734620444444</v>
      </c>
      <c r="BZ222" s="1"/>
      <c r="CA222" s="1" t="s">
        <v>259</v>
      </c>
      <c r="CB222" s="13">
        <f t="shared" si="14"/>
        <v>100.07000000000001</v>
      </c>
      <c r="CC222" s="13">
        <f t="shared" si="15"/>
        <v>0</v>
      </c>
      <c r="CD222" s="13">
        <f>SUMIFS(ALIMENTAÇÃO!E:E, ALIMENTAÇÃO!D:D, H222, ALIMENTAÇÃO!G:G, E222)</f>
        <v>690</v>
      </c>
      <c r="CE222" s="6">
        <f>SUMIFS(TRANSPORTE!E:E, TRANSPORTE!D:D, H222, TRANSPORTE!G:G, E222)</f>
        <v>0</v>
      </c>
      <c r="CF222" s="6">
        <f>SUMIFS('PLANO DE SAÚDE'!E:E, 'PLANO DE SAÚDE'!D:D, H222, 'PLANO DE SAÚDE'!G:G, E222)</f>
        <v>200.15</v>
      </c>
      <c r="CG222" s="6">
        <f>SUMIFS('PLANO ODONTO'!E:E, 'PLANO ODONTO'!D:D, H222, 'PLANO ODONTO'!G:G, E222)</f>
        <v>14</v>
      </c>
      <c r="CH222" s="6">
        <f t="shared" si="16"/>
        <v>-100.08</v>
      </c>
      <c r="CI222" s="6">
        <f t="shared" si="17"/>
        <v>0</v>
      </c>
      <c r="CJ222" s="6">
        <f t="shared" si="18"/>
        <v>700</v>
      </c>
      <c r="CK222" s="6"/>
      <c r="CL222" s="6"/>
      <c r="CM222" s="6">
        <f t="shared" si="19"/>
        <v>-14</v>
      </c>
      <c r="CN222" s="6">
        <v>5945.06</v>
      </c>
      <c r="CO222" s="6">
        <v>-1012.06</v>
      </c>
      <c r="CP222" s="6">
        <v>4933</v>
      </c>
      <c r="CQ222" s="6">
        <v>5094.8999999999996</v>
      </c>
      <c r="CR222" s="1">
        <v>10.2624</v>
      </c>
      <c r="CS222" s="6">
        <v>5094.8999999999996</v>
      </c>
      <c r="CT222" s="1">
        <v>407.59</v>
      </c>
      <c r="CU222" s="6">
        <v>4637.7</v>
      </c>
    </row>
    <row r="223" spans="1:99" ht="13.8" hidden="1">
      <c r="A223" s="1" t="str">
        <f ca="1">IFERROR(__xludf.DUMMYFUNCTION("""COMPUTED_VALUE"""),"VICTOR HONORIO")</f>
        <v>VICTOR HONORIO</v>
      </c>
      <c r="B223" s="34"/>
      <c r="C223" s="34" t="str">
        <f t="shared" ca="1" si="0"/>
        <v>OK</v>
      </c>
      <c r="D223" s="2">
        <f t="shared" si="1"/>
        <v>364.59</v>
      </c>
      <c r="E223" s="34">
        <v>45839</v>
      </c>
      <c r="F223" s="1" t="s">
        <v>145</v>
      </c>
      <c r="G223" s="1">
        <v>3476</v>
      </c>
      <c r="H223" s="1" t="s">
        <v>261</v>
      </c>
      <c r="I223" s="1" t="s">
        <v>231</v>
      </c>
      <c r="J223" s="35">
        <v>45593</v>
      </c>
      <c r="K223" s="6">
        <v>1800</v>
      </c>
      <c r="L223" s="1" t="s">
        <v>262</v>
      </c>
      <c r="M223" s="6">
        <v>0</v>
      </c>
      <c r="N223" s="6"/>
      <c r="O223" s="6"/>
      <c r="P223" s="6">
        <v>0</v>
      </c>
      <c r="Q223" s="6"/>
      <c r="R223" s="6"/>
      <c r="S223" s="6"/>
      <c r="T223" s="6">
        <v>0</v>
      </c>
      <c r="U223" s="6"/>
      <c r="V223" s="6"/>
      <c r="W223" s="6"/>
      <c r="X223" s="6"/>
      <c r="Y223" s="6">
        <v>0</v>
      </c>
      <c r="Z223" s="6"/>
      <c r="AA223" s="6"/>
      <c r="AB223" s="6">
        <v>0</v>
      </c>
      <c r="AC223" s="6"/>
      <c r="AD223" s="6">
        <v>0</v>
      </c>
      <c r="AE223" s="6"/>
      <c r="AF223" s="6">
        <v>0</v>
      </c>
      <c r="AG223" s="6"/>
      <c r="AH223" s="6"/>
      <c r="AI223" s="6"/>
      <c r="AJ223" s="6"/>
      <c r="AK223" s="6"/>
      <c r="AL223" s="6"/>
      <c r="AM223" s="6">
        <v>0.88</v>
      </c>
      <c r="AN223" s="8">
        <f t="shared" si="2"/>
        <v>0.88</v>
      </c>
      <c r="AO223" s="6"/>
      <c r="AP223" s="6">
        <v>0</v>
      </c>
      <c r="AQ223" s="6">
        <v>0</v>
      </c>
      <c r="AR223" s="6">
        <v>0</v>
      </c>
      <c r="AS223" s="6"/>
      <c r="AT223" s="6">
        <v>-0.88</v>
      </c>
      <c r="AU223" s="6"/>
      <c r="AV223" s="6">
        <v>0</v>
      </c>
      <c r="AW223" s="6">
        <v>0</v>
      </c>
      <c r="AX223" s="6"/>
      <c r="AY223" s="6"/>
      <c r="AZ223" s="6"/>
      <c r="BA223" s="6"/>
      <c r="BB223" s="6">
        <v>0</v>
      </c>
      <c r="BC223" s="6">
        <v>0</v>
      </c>
      <c r="BD223" s="6">
        <v>0</v>
      </c>
      <c r="BE223" s="6"/>
      <c r="BF223" s="6">
        <v>0</v>
      </c>
      <c r="BG223" s="6">
        <v>0</v>
      </c>
      <c r="BH223" s="6">
        <v>0</v>
      </c>
      <c r="BI223" s="6"/>
      <c r="BJ223" s="6"/>
      <c r="BK223" s="6">
        <v>0</v>
      </c>
      <c r="BL223" s="11">
        <f t="shared" si="3"/>
        <v>-0.88</v>
      </c>
      <c r="BM223" s="12">
        <f t="shared" si="4"/>
        <v>0</v>
      </c>
      <c r="BN223" s="13">
        <f t="shared" si="5"/>
        <v>150</v>
      </c>
      <c r="BO223" s="13">
        <f t="shared" si="6"/>
        <v>150</v>
      </c>
      <c r="BP223" s="13">
        <f t="shared" si="7"/>
        <v>50</v>
      </c>
      <c r="BQ223" s="13">
        <f t="shared" si="8"/>
        <v>0</v>
      </c>
      <c r="BR223" s="13">
        <f t="shared" si="9"/>
        <v>0</v>
      </c>
      <c r="BS223" s="13">
        <f t="shared" si="10"/>
        <v>0</v>
      </c>
      <c r="BT223" s="13">
        <f t="shared" si="11"/>
        <v>0</v>
      </c>
      <c r="BU223" s="13">
        <f t="shared" si="12"/>
        <v>0</v>
      </c>
      <c r="BV223" s="6">
        <f>SUMIFS('SEGURO DE VIDA'!E:E, 'SEGURO DE VIDA'!D:D, H223, 'SEGURO DE VIDA'!G:G, E223)</f>
        <v>13.71</v>
      </c>
      <c r="BW223" s="6">
        <f>SUMIFS(TREINAMENTOS!E:E, TREINAMENTOS!D:D, H223, TREINAMENTOS!G:G, E223)</f>
        <v>0</v>
      </c>
      <c r="BX223" s="6">
        <f>SUMIFS(EXAMES!E:E, EXAMES!D:D, H223, EXAMES!G:G, E223)</f>
        <v>0</v>
      </c>
      <c r="BY223" s="25">
        <f t="shared" si="13"/>
        <v>363.71</v>
      </c>
      <c r="BZ223" s="1"/>
      <c r="CA223" s="1" t="s">
        <v>263</v>
      </c>
      <c r="CB223" s="13">
        <f t="shared" si="14"/>
        <v>0</v>
      </c>
      <c r="CC223" s="13">
        <f t="shared" si="15"/>
        <v>0</v>
      </c>
      <c r="CD223" s="13">
        <f>SUMIFS(ALIMENTAÇÃO!E:E, ALIMENTAÇÃO!D:D, H223, ALIMENTAÇÃO!G:G, E223)</f>
        <v>0</v>
      </c>
      <c r="CE223" s="6">
        <f>SUMIFS(TRANSPORTE!E:E, TRANSPORTE!D:D, H223, TRANSPORTE!G:G, E223)</f>
        <v>0</v>
      </c>
      <c r="CF223" s="6">
        <f>SUMIFS('PLANO DE SAÚDE'!E:E, 'PLANO DE SAÚDE'!D:D, H223, 'PLANO DE SAÚDE'!G:G, E223)</f>
        <v>0</v>
      </c>
      <c r="CG223" s="6">
        <f>SUMIFS('PLANO ODONTO'!E:E, 'PLANO ODONTO'!D:D, H223, 'PLANO ODONTO'!G:G, E223)</f>
        <v>0</v>
      </c>
      <c r="CH223" s="6">
        <f t="shared" si="16"/>
        <v>0</v>
      </c>
      <c r="CI223" s="6">
        <f t="shared" si="17"/>
        <v>0</v>
      </c>
      <c r="CJ223" s="6">
        <f t="shared" si="18"/>
        <v>0</v>
      </c>
      <c r="CK223" s="6"/>
      <c r="CL223" s="6"/>
      <c r="CM223" s="6">
        <f t="shared" si="19"/>
        <v>0</v>
      </c>
      <c r="CN223" s="1">
        <v>0.88</v>
      </c>
      <c r="CO223" s="1">
        <v>-0.88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</row>
    <row r="224" spans="1:99" ht="13.8" hidden="1">
      <c r="A224" s="1" t="str">
        <f ca="1">IFERROR(__xludf.DUMMYFUNCTION("""COMPUTED_VALUE"""),"VICTÓRIA ROCIO PEREIRA")</f>
        <v>VICTÓRIA ROCIO PEREIRA</v>
      </c>
      <c r="B224" s="34"/>
      <c r="C224" s="34" t="str">
        <f t="shared" ca="1" si="0"/>
        <v>OK</v>
      </c>
      <c r="D224" s="2">
        <f t="shared" si="1"/>
        <v>4204.5592199111106</v>
      </c>
      <c r="E224" s="34">
        <v>45839</v>
      </c>
      <c r="F224" s="1" t="s">
        <v>145</v>
      </c>
      <c r="G224" s="1">
        <v>3518</v>
      </c>
      <c r="H224" s="1" t="s">
        <v>264</v>
      </c>
      <c r="I224" s="1" t="s">
        <v>170</v>
      </c>
      <c r="J224" s="38">
        <v>45733</v>
      </c>
      <c r="K224" s="6">
        <v>2239.36</v>
      </c>
      <c r="L224" s="1"/>
      <c r="M224" s="6">
        <v>2239.36</v>
      </c>
      <c r="N224" s="6"/>
      <c r="O224" s="6"/>
      <c r="P224" s="6">
        <v>0</v>
      </c>
      <c r="Q224" s="6"/>
      <c r="R224" s="6"/>
      <c r="S224" s="6"/>
      <c r="T224" s="6">
        <v>0</v>
      </c>
      <c r="U224" s="6"/>
      <c r="V224" s="6"/>
      <c r="W224" s="6"/>
      <c r="X224" s="6"/>
      <c r="Y224" s="6">
        <v>0</v>
      </c>
      <c r="Z224" s="6"/>
      <c r="AA224" s="6"/>
      <c r="AB224" s="6">
        <v>0</v>
      </c>
      <c r="AC224" s="6"/>
      <c r="AD224" s="6">
        <v>0</v>
      </c>
      <c r="AE224" s="6"/>
      <c r="AF224" s="6">
        <v>0</v>
      </c>
      <c r="AG224" s="6"/>
      <c r="AH224" s="6"/>
      <c r="AI224" s="6"/>
      <c r="AJ224" s="6"/>
      <c r="AK224" s="6"/>
      <c r="AL224" s="6"/>
      <c r="AM224" s="6">
        <v>0.14000000000000001</v>
      </c>
      <c r="AN224" s="8">
        <f t="shared" si="2"/>
        <v>2239.5</v>
      </c>
      <c r="AO224" s="6"/>
      <c r="AP224" s="6">
        <v>-8.0500000000000007</v>
      </c>
      <c r="AQ224" s="6">
        <v>-134.36000000000001</v>
      </c>
      <c r="AR224" s="6">
        <v>0</v>
      </c>
      <c r="AS224" s="6"/>
      <c r="AT224" s="6">
        <v>-0.32</v>
      </c>
      <c r="AU224" s="6"/>
      <c r="AV224" s="6">
        <v>0</v>
      </c>
      <c r="AW224" s="6">
        <v>0</v>
      </c>
      <c r="AX224" s="6"/>
      <c r="AY224" s="6"/>
      <c r="AZ224" s="6"/>
      <c r="BA224" s="6"/>
      <c r="BB224" s="6">
        <v>0</v>
      </c>
      <c r="BC224" s="6">
        <v>0</v>
      </c>
      <c r="BD224" s="6">
        <v>0</v>
      </c>
      <c r="BE224" s="6"/>
      <c r="BF224" s="6">
        <v>0</v>
      </c>
      <c r="BG224" s="6">
        <v>-178.77</v>
      </c>
      <c r="BH224" s="6">
        <v>0</v>
      </c>
      <c r="BI224" s="6"/>
      <c r="BJ224" s="6"/>
      <c r="BK224" s="6">
        <v>0</v>
      </c>
      <c r="BL224" s="11">
        <f t="shared" si="3"/>
        <v>-321.5</v>
      </c>
      <c r="BM224" s="12">
        <f t="shared" si="4"/>
        <v>1918</v>
      </c>
      <c r="BN224" s="13">
        <f t="shared" si="5"/>
        <v>186.61333333333334</v>
      </c>
      <c r="BO224" s="13">
        <f t="shared" si="6"/>
        <v>186.61333333333334</v>
      </c>
      <c r="BP224" s="13">
        <f t="shared" si="7"/>
        <v>62.204444444444448</v>
      </c>
      <c r="BQ224" s="13">
        <f t="shared" si="8"/>
        <v>178.76810879999999</v>
      </c>
      <c r="BR224" s="13">
        <f t="shared" si="9"/>
        <v>179.14</v>
      </c>
      <c r="BS224" s="13">
        <f t="shared" si="10"/>
        <v>796.95</v>
      </c>
      <c r="BT224" s="13">
        <f t="shared" si="11"/>
        <v>258.94</v>
      </c>
      <c r="BU224" s="13">
        <f t="shared" si="12"/>
        <v>0</v>
      </c>
      <c r="BV224" s="6">
        <f>SUMIFS('SEGURO DE VIDA'!E:E, 'SEGURO DE VIDA'!D:D, H224, 'SEGURO DE VIDA'!G:G, E224)</f>
        <v>13.71</v>
      </c>
      <c r="BW224" s="6">
        <f>SUMIFS(TREINAMENTOS!E:E, TREINAMENTOS!D:D, H224, TREINAMENTOS!G:G, E224)</f>
        <v>0</v>
      </c>
      <c r="BX224" s="6">
        <f>SUMIFS(EXAMES!E:E, EXAMES!D:D, H224, EXAMES!G:G, E224)</f>
        <v>102.12</v>
      </c>
      <c r="BY224" s="25">
        <f t="shared" si="13"/>
        <v>1965.0592199111111</v>
      </c>
      <c r="BZ224" s="1"/>
      <c r="CA224" s="1" t="s">
        <v>264</v>
      </c>
      <c r="CB224" s="13">
        <f t="shared" si="14"/>
        <v>0</v>
      </c>
      <c r="CC224" s="13">
        <f t="shared" si="15"/>
        <v>0</v>
      </c>
      <c r="CD224" s="13">
        <f>SUMIFS(ALIMENTAÇÃO!E:E, ALIMENTAÇÃO!D:D, H224, ALIMENTAÇÃO!G:G, E224)</f>
        <v>805</v>
      </c>
      <c r="CE224" s="6">
        <f>SUMIFS(TRANSPORTE!E:E, TRANSPORTE!D:D, H224, TRANSPORTE!G:G, E224)</f>
        <v>393.3</v>
      </c>
      <c r="CF224" s="6">
        <f>SUMIFS('PLANO DE SAÚDE'!E:E, 'PLANO DE SAÚDE'!D:D, H224, 'PLANO DE SAÚDE'!G:G, E224)</f>
        <v>0</v>
      </c>
      <c r="CG224" s="6">
        <f>SUMIFS('PLANO ODONTO'!E:E, 'PLANO ODONTO'!D:D, H224, 'PLANO ODONTO'!G:G, E224)</f>
        <v>0</v>
      </c>
      <c r="CH224" s="6">
        <f t="shared" si="16"/>
        <v>0</v>
      </c>
      <c r="CI224" s="6">
        <f t="shared" si="17"/>
        <v>0</v>
      </c>
      <c r="CJ224" s="6">
        <f t="shared" si="18"/>
        <v>0</v>
      </c>
      <c r="CK224" s="6"/>
      <c r="CL224" s="6"/>
      <c r="CM224" s="6">
        <f t="shared" si="19"/>
        <v>0</v>
      </c>
      <c r="CN224" s="6">
        <v>2239.5</v>
      </c>
      <c r="CO224" s="1">
        <v>-321.5</v>
      </c>
      <c r="CP224" s="6">
        <v>1918</v>
      </c>
      <c r="CQ224" s="6">
        <v>2239.36</v>
      </c>
      <c r="CR224" s="1">
        <v>7.9829999999999997</v>
      </c>
      <c r="CS224" s="6">
        <v>2239.36</v>
      </c>
      <c r="CT224" s="1">
        <v>179.14</v>
      </c>
      <c r="CU224" s="6">
        <v>1632.16</v>
      </c>
    </row>
    <row r="225" spans="1:99" ht="13.8" hidden="1">
      <c r="A225" s="1" t="str">
        <f ca="1">IFERROR(__xludf.DUMMYFUNCTION("""COMPUTED_VALUE"""),"VICTOR LUCAS LOPES DE LIMA")</f>
        <v>VICTOR LUCAS LOPES DE LIMA</v>
      </c>
      <c r="B225" s="34"/>
      <c r="C225" s="34" t="str">
        <f t="shared" ca="1" si="0"/>
        <v>OK</v>
      </c>
      <c r="D225" s="2">
        <f t="shared" si="1"/>
        <v>2251.9983611111111</v>
      </c>
      <c r="E225" s="34">
        <v>45839</v>
      </c>
      <c r="F225" s="1" t="s">
        <v>145</v>
      </c>
      <c r="G225" s="1">
        <v>3564</v>
      </c>
      <c r="H225" s="1" t="s">
        <v>437</v>
      </c>
      <c r="I225" s="1" t="s">
        <v>170</v>
      </c>
      <c r="J225" s="38">
        <v>45855</v>
      </c>
      <c r="K225" s="6">
        <v>2239.36</v>
      </c>
      <c r="L225" s="1"/>
      <c r="M225" s="6">
        <v>1045.03</v>
      </c>
      <c r="N225" s="6"/>
      <c r="O225" s="6"/>
      <c r="P225" s="6">
        <v>0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>
        <v>0</v>
      </c>
      <c r="AE225" s="6"/>
      <c r="AF225" s="6">
        <v>0</v>
      </c>
      <c r="AG225" s="6"/>
      <c r="AH225" s="6">
        <v>0</v>
      </c>
      <c r="AI225" s="6"/>
      <c r="AJ225" s="6"/>
      <c r="AK225" s="6"/>
      <c r="AL225" s="6">
        <v>0</v>
      </c>
      <c r="AM225" s="6">
        <v>0.89</v>
      </c>
      <c r="AN225" s="8">
        <f t="shared" si="2"/>
        <v>1045.92</v>
      </c>
      <c r="AO225" s="6"/>
      <c r="AP225" s="6">
        <v>-3.85</v>
      </c>
      <c r="AQ225" s="6">
        <v>-62.7</v>
      </c>
      <c r="AR225" s="6"/>
      <c r="AS225" s="6"/>
      <c r="AT225" s="6">
        <v>0</v>
      </c>
      <c r="AU225" s="6"/>
      <c r="AV225" s="6">
        <v>0</v>
      </c>
      <c r="AW225" s="6"/>
      <c r="AX225" s="6"/>
      <c r="AY225" s="6"/>
      <c r="AZ225" s="6"/>
      <c r="BA225" s="6"/>
      <c r="BB225" s="6"/>
      <c r="BC225" s="6">
        <v>0</v>
      </c>
      <c r="BD225" s="6"/>
      <c r="BE225" s="6"/>
      <c r="BF225" s="6">
        <v>0</v>
      </c>
      <c r="BG225" s="6">
        <v>-78.37</v>
      </c>
      <c r="BH225" s="6">
        <v>0</v>
      </c>
      <c r="BI225" s="6"/>
      <c r="BJ225" s="6"/>
      <c r="BK225" s="6"/>
      <c r="BL225" s="11">
        <f t="shared" si="3"/>
        <v>-144.92000000000002</v>
      </c>
      <c r="BM225" s="12">
        <f t="shared" si="4"/>
        <v>901</v>
      </c>
      <c r="BN225" s="13">
        <f t="shared" si="5"/>
        <v>186.61333333333334</v>
      </c>
      <c r="BO225" s="13">
        <f t="shared" si="6"/>
        <v>186.61333333333334</v>
      </c>
      <c r="BP225" s="13">
        <f t="shared" si="7"/>
        <v>62.204444444444448</v>
      </c>
      <c r="BQ225" s="13">
        <f t="shared" si="8"/>
        <v>78.377249999999989</v>
      </c>
      <c r="BR225" s="13">
        <f t="shared" si="9"/>
        <v>83.6</v>
      </c>
      <c r="BS225" s="13">
        <f t="shared" si="10"/>
        <v>381.15</v>
      </c>
      <c r="BT225" s="13">
        <f t="shared" si="11"/>
        <v>125.39999999999999</v>
      </c>
      <c r="BU225" s="13">
        <f t="shared" si="12"/>
        <v>0</v>
      </c>
      <c r="BV225" s="6">
        <f>SUMIFS('SEGURO DE VIDA'!E:E, 'SEGURO DE VIDA'!D:D, H225, 'SEGURO DE VIDA'!G:G, E225)</f>
        <v>0</v>
      </c>
      <c r="BW225" s="6">
        <f>SUMIFS(TREINAMENTOS!E:E, TREINAMENTOS!D:D, H225, TREINAMENTOS!G:G, E225)</f>
        <v>0</v>
      </c>
      <c r="BX225" s="6">
        <f>SUMIFS(EXAMES!E:E, EXAMES!D:D, H225, EXAMES!G:G, E225)</f>
        <v>102.12</v>
      </c>
      <c r="BY225" s="25">
        <f t="shared" si="13"/>
        <v>1206.078361111111</v>
      </c>
      <c r="BZ225" s="1"/>
      <c r="CA225" s="1" t="s">
        <v>438</v>
      </c>
      <c r="CB225" s="13">
        <f t="shared" si="14"/>
        <v>0</v>
      </c>
      <c r="CC225" s="13">
        <f t="shared" si="15"/>
        <v>0</v>
      </c>
      <c r="CD225" s="13">
        <f>SUMIFS(ALIMENTAÇÃO!E:E, ALIMENTAÇÃO!D:D, H225, ALIMENTAÇÃO!G:G, E225)</f>
        <v>385</v>
      </c>
      <c r="CE225" s="6">
        <f>SUMIFS(TRANSPORTE!E:E, TRANSPORTE!D:D, H225, TRANSPORTE!G:G, E225)</f>
        <v>188.1</v>
      </c>
      <c r="CF225" s="6">
        <f>SUMIFS('PLANO DE SAÚDE'!E:E, 'PLANO DE SAÚDE'!D:D, H225, 'PLANO DE SAÚDE'!G:G, E225)</f>
        <v>0</v>
      </c>
      <c r="CG225" s="6">
        <f>SUMIFS('PLANO ODONTO'!E:E, 'PLANO ODONTO'!D:D, H225, 'PLANO ODONTO'!G:G, E225)</f>
        <v>0</v>
      </c>
      <c r="CH225" s="6">
        <f t="shared" si="16"/>
        <v>0</v>
      </c>
      <c r="CI225" s="6">
        <f t="shared" si="17"/>
        <v>0</v>
      </c>
      <c r="CJ225" s="6">
        <f t="shared" si="18"/>
        <v>0</v>
      </c>
      <c r="CK225" s="6"/>
      <c r="CL225" s="6"/>
      <c r="CM225" s="6">
        <f t="shared" si="19"/>
        <v>0</v>
      </c>
      <c r="CN225" s="6">
        <v>1045.92</v>
      </c>
      <c r="CO225" s="1">
        <v>-144.91999999999999</v>
      </c>
      <c r="CP225" s="1">
        <v>901</v>
      </c>
      <c r="CQ225" s="6">
        <v>1045.03</v>
      </c>
      <c r="CR225" s="1">
        <v>7.5</v>
      </c>
      <c r="CS225" s="6">
        <v>1045.03</v>
      </c>
      <c r="CT225" s="1">
        <v>83.6</v>
      </c>
      <c r="CU225" s="1">
        <v>437.83</v>
      </c>
    </row>
    <row r="226" spans="1:99" ht="13.8" hidden="1">
      <c r="A226" s="1" t="str">
        <f ca="1">IFERROR(__xludf.DUMMYFUNCTION("""COMPUTED_VALUE"""),"VINÍCIUS PINTO GALDINO DA SILVA")</f>
        <v>VINÍCIUS PINTO GALDINO DA SILVA</v>
      </c>
      <c r="B226" s="34"/>
      <c r="C226" s="34" t="str">
        <f t="shared" ca="1" si="0"/>
        <v>OK</v>
      </c>
      <c r="D226" s="2">
        <f t="shared" si="1"/>
        <v>3529.73</v>
      </c>
      <c r="E226" s="34">
        <v>45839</v>
      </c>
      <c r="F226" s="1" t="s">
        <v>145</v>
      </c>
      <c r="G226" s="1">
        <v>373</v>
      </c>
      <c r="H226" s="1" t="s">
        <v>265</v>
      </c>
      <c r="I226" s="1" t="s">
        <v>151</v>
      </c>
      <c r="J226" s="35">
        <v>44844</v>
      </c>
      <c r="K226" s="6">
        <v>1800</v>
      </c>
      <c r="L226" s="1"/>
      <c r="M226" s="6">
        <v>1800</v>
      </c>
      <c r="N226" s="6"/>
      <c r="O226" s="6"/>
      <c r="P226" s="6">
        <v>0</v>
      </c>
      <c r="Q226" s="6"/>
      <c r="R226" s="6"/>
      <c r="S226" s="6"/>
      <c r="T226" s="6">
        <v>0</v>
      </c>
      <c r="U226" s="6"/>
      <c r="V226" s="6"/>
      <c r="W226" s="6"/>
      <c r="X226" s="6"/>
      <c r="Y226" s="6">
        <v>0</v>
      </c>
      <c r="Z226" s="6"/>
      <c r="AA226" s="6"/>
      <c r="AB226" s="6">
        <v>0</v>
      </c>
      <c r="AC226" s="6"/>
      <c r="AD226" s="6">
        <v>0</v>
      </c>
      <c r="AE226" s="6"/>
      <c r="AF226" s="6">
        <v>0</v>
      </c>
      <c r="AG226" s="6"/>
      <c r="AH226" s="6"/>
      <c r="AI226" s="6"/>
      <c r="AJ226" s="6"/>
      <c r="AK226" s="6"/>
      <c r="AL226" s="6"/>
      <c r="AM226" s="6">
        <v>0.54</v>
      </c>
      <c r="AN226" s="8">
        <f t="shared" si="2"/>
        <v>1800.54</v>
      </c>
      <c r="AO226" s="6"/>
      <c r="AP226" s="6">
        <v>-8.0500000000000007</v>
      </c>
      <c r="AQ226" s="6">
        <v>-108</v>
      </c>
      <c r="AR226" s="6">
        <v>0</v>
      </c>
      <c r="AS226" s="6"/>
      <c r="AT226" s="6">
        <v>-0.26</v>
      </c>
      <c r="AU226" s="6"/>
      <c r="AV226" s="6">
        <v>0</v>
      </c>
      <c r="AW226" s="6">
        <v>0</v>
      </c>
      <c r="AX226" s="6"/>
      <c r="AY226" s="6"/>
      <c r="AZ226" s="6"/>
      <c r="BA226" s="6"/>
      <c r="BB226" s="6">
        <v>0</v>
      </c>
      <c r="BC226" s="6">
        <v>0</v>
      </c>
      <c r="BD226" s="6">
        <v>0</v>
      </c>
      <c r="BE226" s="6"/>
      <c r="BF226" s="6">
        <v>0</v>
      </c>
      <c r="BG226" s="6">
        <v>-139.22999999999999</v>
      </c>
      <c r="BH226" s="6">
        <v>0</v>
      </c>
      <c r="BI226" s="6"/>
      <c r="BJ226" s="6"/>
      <c r="BK226" s="6">
        <v>0</v>
      </c>
      <c r="BL226" s="11">
        <f t="shared" si="3"/>
        <v>-255.54</v>
      </c>
      <c r="BM226" s="12">
        <f t="shared" si="4"/>
        <v>1545</v>
      </c>
      <c r="BN226" s="13">
        <f t="shared" si="5"/>
        <v>150</v>
      </c>
      <c r="BO226" s="13">
        <f t="shared" si="6"/>
        <v>150</v>
      </c>
      <c r="BP226" s="13">
        <f t="shared" si="7"/>
        <v>50</v>
      </c>
      <c r="BQ226" s="13">
        <f t="shared" si="8"/>
        <v>139.22999999999999</v>
      </c>
      <c r="BR226" s="13">
        <f t="shared" si="9"/>
        <v>144</v>
      </c>
      <c r="BS226" s="13">
        <f t="shared" si="10"/>
        <v>796.95</v>
      </c>
      <c r="BT226" s="13">
        <f t="shared" si="11"/>
        <v>285.3</v>
      </c>
      <c r="BU226" s="13">
        <f t="shared" si="12"/>
        <v>0</v>
      </c>
      <c r="BV226" s="6">
        <f>SUMIFS('SEGURO DE VIDA'!E:E, 'SEGURO DE VIDA'!D:D, H226, 'SEGURO DE VIDA'!G:G, E226)</f>
        <v>13.71</v>
      </c>
      <c r="BW226" s="6">
        <f>SUMIFS(TREINAMENTOS!E:E, TREINAMENTOS!D:D, H226, TREINAMENTOS!G:G, E226)</f>
        <v>0</v>
      </c>
      <c r="BX226" s="6">
        <f>SUMIFS(EXAMES!E:E, EXAMES!D:D, H226, EXAMES!G:G, E226)</f>
        <v>0</v>
      </c>
      <c r="BY226" s="25">
        <f t="shared" si="13"/>
        <v>1729.19</v>
      </c>
      <c r="BZ226" s="1"/>
      <c r="CA226" s="1" t="s">
        <v>265</v>
      </c>
      <c r="CB226" s="13">
        <f t="shared" si="14"/>
        <v>0</v>
      </c>
      <c r="CC226" s="13">
        <f t="shared" si="15"/>
        <v>0</v>
      </c>
      <c r="CD226" s="13">
        <f>SUMIFS(ALIMENTAÇÃO!E:E, ALIMENTAÇÃO!D:D, H226, ALIMENTAÇÃO!G:G, E226)</f>
        <v>805</v>
      </c>
      <c r="CE226" s="6">
        <f>SUMIFS(TRANSPORTE!E:E, TRANSPORTE!D:D, H226, TRANSPORTE!G:G, E226)</f>
        <v>393.3</v>
      </c>
      <c r="CF226" s="6">
        <f>SUMIFS('PLANO DE SAÚDE'!E:E, 'PLANO DE SAÚDE'!D:D, H226, 'PLANO DE SAÚDE'!G:G, E226)</f>
        <v>0</v>
      </c>
      <c r="CG226" s="6">
        <f>SUMIFS('PLANO ODONTO'!E:E, 'PLANO ODONTO'!D:D, H226, 'PLANO ODONTO'!G:G, E226)</f>
        <v>0</v>
      </c>
      <c r="CH226" s="6">
        <f t="shared" si="16"/>
        <v>0</v>
      </c>
      <c r="CI226" s="6">
        <f t="shared" si="17"/>
        <v>0</v>
      </c>
      <c r="CJ226" s="6">
        <f t="shared" si="18"/>
        <v>0</v>
      </c>
      <c r="CK226" s="6"/>
      <c r="CL226" s="6"/>
      <c r="CM226" s="6">
        <f t="shared" si="19"/>
        <v>0</v>
      </c>
      <c r="CN226" s="6">
        <v>1800.54</v>
      </c>
      <c r="CO226" s="1">
        <v>-255.54</v>
      </c>
      <c r="CP226" s="6">
        <v>1545</v>
      </c>
      <c r="CQ226" s="6">
        <v>1800</v>
      </c>
      <c r="CR226" s="1">
        <v>7.7350000000000003</v>
      </c>
      <c r="CS226" s="6">
        <v>1800</v>
      </c>
      <c r="CT226" s="1">
        <v>144</v>
      </c>
      <c r="CU226" s="6">
        <v>1192.8</v>
      </c>
    </row>
    <row r="227" spans="1:99" ht="13.8" hidden="1">
      <c r="A227" s="1" t="str">
        <f ca="1">IFERROR(__xludf.DUMMYFUNCTION("""COMPUTED_VALUE"""),"VITOR DA SILVA MIRANDA")</f>
        <v>VITOR DA SILVA MIRANDA</v>
      </c>
      <c r="B227" s="34"/>
      <c r="C227" s="34" t="str">
        <f t="shared" ca="1" si="0"/>
        <v>OK</v>
      </c>
      <c r="D227" s="2">
        <f t="shared" si="1"/>
        <v>4185.3592199111108</v>
      </c>
      <c r="E227" s="34">
        <v>45839</v>
      </c>
      <c r="F227" s="1" t="s">
        <v>145</v>
      </c>
      <c r="G227" s="1">
        <v>3423</v>
      </c>
      <c r="H227" s="1" t="s">
        <v>266</v>
      </c>
      <c r="I227" s="1" t="s">
        <v>170</v>
      </c>
      <c r="J227" s="38">
        <v>45323</v>
      </c>
      <c r="K227" s="6">
        <v>2239.36</v>
      </c>
      <c r="L227" s="1"/>
      <c r="M227" s="6">
        <v>2239.36</v>
      </c>
      <c r="N227" s="6"/>
      <c r="O227" s="6"/>
      <c r="P227" s="6">
        <v>0</v>
      </c>
      <c r="Q227" s="6"/>
      <c r="R227" s="6"/>
      <c r="S227" s="6"/>
      <c r="T227" s="6">
        <v>0</v>
      </c>
      <c r="U227" s="6"/>
      <c r="V227" s="6"/>
      <c r="W227" s="6"/>
      <c r="X227" s="6"/>
      <c r="Y227" s="6">
        <v>0</v>
      </c>
      <c r="Z227" s="6"/>
      <c r="AA227" s="6"/>
      <c r="AB227" s="6">
        <v>0</v>
      </c>
      <c r="AC227" s="6"/>
      <c r="AD227" s="6">
        <v>0</v>
      </c>
      <c r="AE227" s="6"/>
      <c r="AF227" s="6">
        <v>0</v>
      </c>
      <c r="AG227" s="6"/>
      <c r="AH227" s="6"/>
      <c r="AI227" s="6"/>
      <c r="AJ227" s="6"/>
      <c r="AK227" s="6"/>
      <c r="AL227" s="6"/>
      <c r="AM227" s="6">
        <v>0.14000000000000001</v>
      </c>
      <c r="AN227" s="8">
        <f t="shared" si="2"/>
        <v>2239.5</v>
      </c>
      <c r="AO227" s="6"/>
      <c r="AP227" s="6">
        <v>-8.0500000000000007</v>
      </c>
      <c r="AQ227" s="6">
        <v>-134.36000000000001</v>
      </c>
      <c r="AR227" s="6">
        <v>0</v>
      </c>
      <c r="AS227" s="6"/>
      <c r="AT227" s="6">
        <v>-0.81</v>
      </c>
      <c r="AU227" s="6"/>
      <c r="AV227" s="6">
        <v>0</v>
      </c>
      <c r="AW227" s="6">
        <v>0</v>
      </c>
      <c r="AX227" s="6"/>
      <c r="AY227" s="6"/>
      <c r="AZ227" s="6"/>
      <c r="BA227" s="6"/>
      <c r="BB227" s="6">
        <v>0</v>
      </c>
      <c r="BC227" s="6">
        <v>-1.51</v>
      </c>
      <c r="BD227" s="6">
        <v>0</v>
      </c>
      <c r="BE227" s="6"/>
      <c r="BF227" s="6">
        <v>-245</v>
      </c>
      <c r="BG227" s="6">
        <v>-178.77</v>
      </c>
      <c r="BH227" s="6">
        <v>0</v>
      </c>
      <c r="BI227" s="6"/>
      <c r="BJ227" s="6"/>
      <c r="BK227" s="6">
        <v>0</v>
      </c>
      <c r="BL227" s="11">
        <f t="shared" si="3"/>
        <v>-568.5</v>
      </c>
      <c r="BM227" s="12">
        <f t="shared" si="4"/>
        <v>1671</v>
      </c>
      <c r="BN227" s="13">
        <f t="shared" si="5"/>
        <v>186.61333333333334</v>
      </c>
      <c r="BO227" s="13">
        <f t="shared" si="6"/>
        <v>186.61333333333334</v>
      </c>
      <c r="BP227" s="13">
        <f t="shared" si="7"/>
        <v>62.204444444444448</v>
      </c>
      <c r="BQ227" s="13">
        <f t="shared" si="8"/>
        <v>178.76810879999999</v>
      </c>
      <c r="BR227" s="13">
        <f t="shared" si="9"/>
        <v>179.14</v>
      </c>
      <c r="BS227" s="13">
        <f t="shared" si="10"/>
        <v>796.95</v>
      </c>
      <c r="BT227" s="13">
        <f t="shared" si="11"/>
        <v>207.64</v>
      </c>
      <c r="BU227" s="13">
        <f t="shared" si="12"/>
        <v>134.22</v>
      </c>
      <c r="BV227" s="6">
        <f>SUMIFS('SEGURO DE VIDA'!E:E, 'SEGURO DE VIDA'!D:D, H227, 'SEGURO DE VIDA'!G:G, E227)</f>
        <v>13.71</v>
      </c>
      <c r="BW227" s="6">
        <f>SUMIFS(TREINAMENTOS!E:E, TREINAMENTOS!D:D, H227, TREINAMENTOS!G:G, E227)</f>
        <v>0</v>
      </c>
      <c r="BX227" s="6">
        <f>SUMIFS(EXAMES!E:E, EXAMES!D:D, H227, EXAMES!G:G, E227)</f>
        <v>0</v>
      </c>
      <c r="BY227" s="25">
        <f t="shared" si="13"/>
        <v>1945.859219911111</v>
      </c>
      <c r="BZ227" s="1"/>
      <c r="CA227" s="1" t="s">
        <v>266</v>
      </c>
      <c r="CB227" s="13">
        <f t="shared" si="14"/>
        <v>134.22</v>
      </c>
      <c r="CC227" s="13">
        <f t="shared" si="15"/>
        <v>0</v>
      </c>
      <c r="CD227" s="13">
        <f>SUMIFS(ALIMENTAÇÃO!E:E, ALIMENTAÇÃO!D:D, H227, ALIMENTAÇÃO!G:G, E227)</f>
        <v>805</v>
      </c>
      <c r="CE227" s="6">
        <f>SUMIFS(TRANSPORTE!E:E, TRANSPORTE!D:D, H227, TRANSPORTE!G:G, E227)</f>
        <v>342</v>
      </c>
      <c r="CF227" s="6">
        <f>SUMIFS('PLANO DE SAÚDE'!E:E, 'PLANO DE SAÚDE'!D:D, H227, 'PLANO DE SAÚDE'!G:G, E227)</f>
        <v>135.72999999999999</v>
      </c>
      <c r="CG227" s="6">
        <f>SUMIFS('PLANO ODONTO'!E:E, 'PLANO ODONTO'!D:D, H227, 'PLANO ODONTO'!G:G, E227)</f>
        <v>0</v>
      </c>
      <c r="CH227" s="6">
        <f t="shared" si="16"/>
        <v>-1.51</v>
      </c>
      <c r="CI227" s="6">
        <f t="shared" si="17"/>
        <v>0</v>
      </c>
      <c r="CJ227" s="6">
        <f t="shared" si="18"/>
        <v>0</v>
      </c>
      <c r="CK227" s="6"/>
      <c r="CL227" s="6"/>
      <c r="CM227" s="6">
        <f t="shared" si="19"/>
        <v>0</v>
      </c>
      <c r="CN227" s="6">
        <v>2239.5</v>
      </c>
      <c r="CO227" s="1">
        <v>-568.5</v>
      </c>
      <c r="CP227" s="6">
        <v>1671</v>
      </c>
      <c r="CQ227" s="6">
        <v>2239.36</v>
      </c>
      <c r="CR227" s="1">
        <v>7.9829999999999997</v>
      </c>
      <c r="CS227" s="6">
        <v>2239.36</v>
      </c>
      <c r="CT227" s="1">
        <v>179.14</v>
      </c>
      <c r="CU227" s="6">
        <v>1632.16</v>
      </c>
    </row>
    <row r="228" spans="1:99" ht="13.8" hidden="1">
      <c r="A228" s="1" t="str">
        <f ca="1">IFERROR(__xludf.DUMMYFUNCTION("""COMPUTED_VALUE"""),"VITÓRIA CORRÊA DA SILVA DE SOUZA")</f>
        <v>VITÓRIA CORRÊA DA SILVA DE SOUZA</v>
      </c>
      <c r="B228" s="34"/>
      <c r="C228" s="34" t="str">
        <f t="shared" ca="1" si="0"/>
        <v>OK</v>
      </c>
      <c r="D228" s="2">
        <f t="shared" si="1"/>
        <v>1882.0077777777776</v>
      </c>
      <c r="E228" s="34">
        <v>45839</v>
      </c>
      <c r="F228" s="1" t="s">
        <v>145</v>
      </c>
      <c r="G228" s="1">
        <v>3562</v>
      </c>
      <c r="H228" s="1" t="s">
        <v>439</v>
      </c>
      <c r="I228" s="1" t="s">
        <v>315</v>
      </c>
      <c r="J228" s="38">
        <v>45846</v>
      </c>
      <c r="K228" s="6">
        <v>850</v>
      </c>
      <c r="L228" s="1"/>
      <c r="M228" s="6">
        <v>651.66999999999996</v>
      </c>
      <c r="N228" s="6"/>
      <c r="O228" s="6"/>
      <c r="P228" s="6">
        <v>0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>
        <v>0</v>
      </c>
      <c r="AE228" s="6"/>
      <c r="AF228" s="6">
        <v>0</v>
      </c>
      <c r="AG228" s="6"/>
      <c r="AH228" s="6">
        <v>0</v>
      </c>
      <c r="AI228" s="6"/>
      <c r="AJ228" s="6"/>
      <c r="AK228" s="6"/>
      <c r="AL228" s="6">
        <v>0</v>
      </c>
      <c r="AM228" s="6">
        <v>0.63</v>
      </c>
      <c r="AN228" s="8">
        <f t="shared" si="2"/>
        <v>652.29999999999995</v>
      </c>
      <c r="AO228" s="6"/>
      <c r="AP228" s="6">
        <v>-6.3</v>
      </c>
      <c r="AQ228" s="6">
        <v>0</v>
      </c>
      <c r="AR228" s="6"/>
      <c r="AS228" s="6"/>
      <c r="AT228" s="6">
        <v>0</v>
      </c>
      <c r="AU228" s="6"/>
      <c r="AV228" s="6">
        <v>0</v>
      </c>
      <c r="AW228" s="6"/>
      <c r="AX228" s="6"/>
      <c r="AY228" s="6"/>
      <c r="AZ228" s="6"/>
      <c r="BA228" s="6"/>
      <c r="BB228" s="6"/>
      <c r="BC228" s="6">
        <v>0</v>
      </c>
      <c r="BD228" s="6"/>
      <c r="BE228" s="6"/>
      <c r="BF228" s="6">
        <v>0</v>
      </c>
      <c r="BG228" s="6">
        <v>0</v>
      </c>
      <c r="BH228" s="6">
        <v>0</v>
      </c>
      <c r="BI228" s="6"/>
      <c r="BJ228" s="6"/>
      <c r="BK228" s="6"/>
      <c r="BL228" s="11">
        <f t="shared" si="3"/>
        <v>-6.3</v>
      </c>
      <c r="BM228" s="12">
        <f t="shared" si="4"/>
        <v>646</v>
      </c>
      <c r="BN228" s="13">
        <f t="shared" si="5"/>
        <v>70.833333333333329</v>
      </c>
      <c r="BO228" s="13">
        <f t="shared" si="6"/>
        <v>70.833333333333329</v>
      </c>
      <c r="BP228" s="13">
        <f t="shared" si="7"/>
        <v>23.611111111111111</v>
      </c>
      <c r="BQ228" s="13">
        <f t="shared" si="8"/>
        <v>0</v>
      </c>
      <c r="BR228" s="13">
        <f t="shared" si="9"/>
        <v>0</v>
      </c>
      <c r="BS228" s="13">
        <f t="shared" si="10"/>
        <v>623.70000000000005</v>
      </c>
      <c r="BT228" s="13">
        <f t="shared" si="11"/>
        <v>324.89999999999998</v>
      </c>
      <c r="BU228" s="13">
        <f t="shared" si="12"/>
        <v>0</v>
      </c>
      <c r="BV228" s="6">
        <f>SUMIFS('SEGURO DE VIDA'!E:E, 'SEGURO DE VIDA'!D:D, H228, 'SEGURO DE VIDA'!G:G, E228)</f>
        <v>13.71</v>
      </c>
      <c r="BW228" s="6">
        <f>SUMIFS(TREINAMENTOS!E:E, TREINAMENTOS!D:D, H228, TREINAMENTOS!G:G, E228)</f>
        <v>0</v>
      </c>
      <c r="BX228" s="6">
        <f>SUMIFS(EXAMES!E:E, EXAMES!D:D, H228, EXAMES!G:G, E228)</f>
        <v>102.12</v>
      </c>
      <c r="BY228" s="25">
        <f t="shared" si="13"/>
        <v>1229.7077777777777</v>
      </c>
      <c r="BZ228" s="1"/>
      <c r="CA228" s="1" t="s">
        <v>439</v>
      </c>
      <c r="CB228" s="13">
        <f t="shared" si="14"/>
        <v>0</v>
      </c>
      <c r="CC228" s="13">
        <f t="shared" si="15"/>
        <v>0</v>
      </c>
      <c r="CD228" s="13">
        <f>SUMIFS(ALIMENTAÇÃO!E:E, ALIMENTAÇÃO!D:D, H228, ALIMENTAÇÃO!G:G, E228)</f>
        <v>630</v>
      </c>
      <c r="CE228" s="6">
        <f>SUMIFS(TRANSPORTE!E:E, TRANSPORTE!D:D, H228, TRANSPORTE!G:G, E228)</f>
        <v>324.89999999999998</v>
      </c>
      <c r="CF228" s="6">
        <f>SUMIFS('PLANO DE SAÚDE'!E:E, 'PLANO DE SAÚDE'!D:D, H228, 'PLANO DE SAÚDE'!G:G, E228)</f>
        <v>0</v>
      </c>
      <c r="CG228" s="6">
        <f>SUMIFS('PLANO ODONTO'!E:E, 'PLANO ODONTO'!D:D, H228, 'PLANO ODONTO'!G:G, E228)</f>
        <v>0</v>
      </c>
      <c r="CH228" s="6">
        <f t="shared" si="16"/>
        <v>0</v>
      </c>
      <c r="CI228" s="6">
        <f t="shared" si="17"/>
        <v>0</v>
      </c>
      <c r="CJ228" s="6">
        <f t="shared" si="18"/>
        <v>0</v>
      </c>
      <c r="CK228" s="6"/>
      <c r="CL228" s="6"/>
      <c r="CM228" s="6">
        <f t="shared" si="19"/>
        <v>0</v>
      </c>
      <c r="CN228" s="6">
        <v>652.29999999999995</v>
      </c>
      <c r="CO228" s="6">
        <v>-6.3</v>
      </c>
      <c r="CP228" s="1">
        <v>646</v>
      </c>
      <c r="CQ228" s="1">
        <v>646</v>
      </c>
      <c r="CR228" s="1">
        <v>0</v>
      </c>
      <c r="CS228" s="1">
        <v>0</v>
      </c>
      <c r="CT228" s="1">
        <v>0</v>
      </c>
      <c r="CU228" s="1">
        <v>0</v>
      </c>
    </row>
    <row r="229" spans="1:99" ht="13.8" hidden="1">
      <c r="A229" s="1" t="str">
        <f ca="1">IFERROR(__xludf.DUMMYFUNCTION("""COMPUTED_VALUE"""),"VITÓRIA LIMA DE SOUZA")</f>
        <v>VITÓRIA LIMA DE SOUZA</v>
      </c>
      <c r="B229" s="34"/>
      <c r="C229" s="34" t="str">
        <f t="shared" ca="1" si="0"/>
        <v>OK</v>
      </c>
      <c r="D229" s="2">
        <f t="shared" si="1"/>
        <v>5501.0113333333338</v>
      </c>
      <c r="E229" s="34">
        <v>45839</v>
      </c>
      <c r="F229" s="1" t="s">
        <v>145</v>
      </c>
      <c r="G229" s="1">
        <v>291</v>
      </c>
      <c r="H229" s="1" t="s">
        <v>270</v>
      </c>
      <c r="I229" s="1" t="s">
        <v>258</v>
      </c>
      <c r="J229" s="38">
        <v>44264</v>
      </c>
      <c r="K229" s="6">
        <v>3000</v>
      </c>
      <c r="L229" s="1"/>
      <c r="M229" s="6">
        <v>3000</v>
      </c>
      <c r="N229" s="6"/>
      <c r="O229" s="6"/>
      <c r="P229" s="6">
        <v>0</v>
      </c>
      <c r="Q229" s="6"/>
      <c r="R229" s="6"/>
      <c r="S229" s="6"/>
      <c r="T229" s="6">
        <v>400</v>
      </c>
      <c r="U229" s="6"/>
      <c r="V229" s="6"/>
      <c r="W229" s="6"/>
      <c r="X229" s="6"/>
      <c r="Y229" s="6">
        <v>0</v>
      </c>
      <c r="Z229" s="6"/>
      <c r="AA229" s="6"/>
      <c r="AB229" s="6">
        <v>0</v>
      </c>
      <c r="AC229" s="6"/>
      <c r="AD229" s="6">
        <v>0</v>
      </c>
      <c r="AE229" s="6"/>
      <c r="AF229" s="6">
        <v>0</v>
      </c>
      <c r="AG229" s="6"/>
      <c r="AH229" s="6"/>
      <c r="AI229" s="6"/>
      <c r="AJ229" s="6"/>
      <c r="AK229" s="6"/>
      <c r="AL229" s="6"/>
      <c r="AM229" s="6">
        <v>0.32</v>
      </c>
      <c r="AN229" s="8">
        <f t="shared" si="2"/>
        <v>3400.32</v>
      </c>
      <c r="AO229" s="6"/>
      <c r="AP229" s="6">
        <v>-8.0500000000000007</v>
      </c>
      <c r="AQ229" s="6">
        <v>-180</v>
      </c>
      <c r="AR229" s="6">
        <v>0</v>
      </c>
      <c r="AS229" s="6"/>
      <c r="AT229" s="6">
        <v>-0.48</v>
      </c>
      <c r="AU229" s="6"/>
      <c r="AV229" s="6">
        <v>-14</v>
      </c>
      <c r="AW229" s="6">
        <v>-14</v>
      </c>
      <c r="AX229" s="6"/>
      <c r="AY229" s="6"/>
      <c r="AZ229" s="6"/>
      <c r="BA229" s="6"/>
      <c r="BB229" s="6">
        <v>-65.099999999999994</v>
      </c>
      <c r="BC229" s="6">
        <v>-1.81</v>
      </c>
      <c r="BD229" s="6">
        <v>-192.48</v>
      </c>
      <c r="BE229" s="6"/>
      <c r="BF229" s="6">
        <v>0</v>
      </c>
      <c r="BG229" s="6">
        <v>-253.4</v>
      </c>
      <c r="BH229" s="6">
        <v>0</v>
      </c>
      <c r="BI229" s="6"/>
      <c r="BJ229" s="6"/>
      <c r="BK229" s="6">
        <v>0</v>
      </c>
      <c r="BL229" s="11">
        <f t="shared" si="3"/>
        <v>-729.31999999999994</v>
      </c>
      <c r="BM229" s="12">
        <f t="shared" si="4"/>
        <v>2671</v>
      </c>
      <c r="BN229" s="13">
        <f t="shared" si="5"/>
        <v>250</v>
      </c>
      <c r="BO229" s="13">
        <f t="shared" si="6"/>
        <v>250</v>
      </c>
      <c r="BP229" s="13">
        <f t="shared" si="7"/>
        <v>83.333333333333329</v>
      </c>
      <c r="BQ229" s="13">
        <f t="shared" si="8"/>
        <v>253.398</v>
      </c>
      <c r="BR229" s="13">
        <f t="shared" si="9"/>
        <v>240</v>
      </c>
      <c r="BS229" s="13">
        <f t="shared" si="10"/>
        <v>796.95</v>
      </c>
      <c r="BT229" s="13">
        <f t="shared" si="11"/>
        <v>213.3</v>
      </c>
      <c r="BU229" s="13">
        <f t="shared" si="12"/>
        <v>0</v>
      </c>
      <c r="BV229" s="6">
        <f>SUMIFS('SEGURO DE VIDA'!E:E, 'SEGURO DE VIDA'!D:D, H229, 'SEGURO DE VIDA'!G:G, E229)</f>
        <v>13.71</v>
      </c>
      <c r="BW229" s="6">
        <f>SUMIFS(TREINAMENTOS!E:E, TREINAMENTOS!D:D, H229, TREINAMENTOS!G:G, E229)</f>
        <v>0</v>
      </c>
      <c r="BX229" s="6">
        <f>SUMIFS(EXAMES!E:E, EXAMES!D:D, H229, EXAMES!G:G, E229)</f>
        <v>0</v>
      </c>
      <c r="BY229" s="25">
        <f t="shared" si="13"/>
        <v>2100.6913333333337</v>
      </c>
      <c r="BZ229" s="1"/>
      <c r="CA229" s="1" t="s">
        <v>270</v>
      </c>
      <c r="CB229" s="13">
        <f t="shared" si="14"/>
        <v>0</v>
      </c>
      <c r="CC229" s="13">
        <f t="shared" si="15"/>
        <v>0</v>
      </c>
      <c r="CD229" s="13">
        <f>SUMIFS(ALIMENTAÇÃO!E:E, ALIMENTAÇÃO!D:D, H229, ALIMENTAÇÃO!G:G, E229)</f>
        <v>805</v>
      </c>
      <c r="CE229" s="6">
        <f>SUMIFS(TRANSPORTE!E:E, TRANSPORTE!D:D, H229, TRANSPORTE!G:G, E229)</f>
        <v>393.3</v>
      </c>
      <c r="CF229" s="6">
        <f>SUMIFS('PLANO DE SAÚDE'!E:E, 'PLANO DE SAÚDE'!D:D, H229, 'PLANO DE SAÚDE'!G:G, E229)</f>
        <v>227.84</v>
      </c>
      <c r="CG229" s="6">
        <f>SUMIFS('PLANO ODONTO'!E:E, 'PLANO ODONTO'!D:D, H229, 'PLANO ODONTO'!G:G, E229)</f>
        <v>28</v>
      </c>
      <c r="CH229" s="6">
        <f t="shared" si="16"/>
        <v>-259.39</v>
      </c>
      <c r="CI229" s="6">
        <f t="shared" si="17"/>
        <v>0</v>
      </c>
      <c r="CJ229" s="6">
        <f t="shared" si="18"/>
        <v>0</v>
      </c>
      <c r="CK229" s="6"/>
      <c r="CL229" s="6"/>
      <c r="CM229" s="6">
        <f t="shared" si="19"/>
        <v>-28</v>
      </c>
      <c r="CN229" s="6">
        <v>3400.32</v>
      </c>
      <c r="CO229" s="1">
        <v>-729.32</v>
      </c>
      <c r="CP229" s="6">
        <v>2671</v>
      </c>
      <c r="CQ229" s="6">
        <v>3000</v>
      </c>
      <c r="CR229" s="1">
        <v>8.4466000000000001</v>
      </c>
      <c r="CS229" s="6">
        <v>3000</v>
      </c>
      <c r="CT229" s="1">
        <v>240</v>
      </c>
      <c r="CU229" s="6">
        <v>2367.42</v>
      </c>
    </row>
    <row r="230" spans="1:99" ht="13.8" hidden="1">
      <c r="A230" s="1" t="str">
        <f ca="1">IFERROR(__xludf.DUMMYFUNCTION("""COMPUTED_VALUE"""),"VITOR MARTINS DE OLIVEIRA MATTOS")</f>
        <v>VITOR MARTINS DE OLIVEIRA MATTOS</v>
      </c>
      <c r="B230" s="34"/>
      <c r="C230" s="34" t="str">
        <f t="shared" ca="1" si="0"/>
        <v>OK</v>
      </c>
      <c r="D230" s="2">
        <f t="shared" si="1"/>
        <v>5972.0160537688898</v>
      </c>
      <c r="E230" s="34">
        <v>45839</v>
      </c>
      <c r="F230" s="1" t="s">
        <v>145</v>
      </c>
      <c r="G230" s="1">
        <v>3381</v>
      </c>
      <c r="H230" s="1" t="s">
        <v>271</v>
      </c>
      <c r="I230" s="1" t="s">
        <v>272</v>
      </c>
      <c r="J230" s="38">
        <v>45194</v>
      </c>
      <c r="K230" s="6">
        <v>2000</v>
      </c>
      <c r="L230" s="1"/>
      <c r="M230" s="6">
        <v>2000</v>
      </c>
      <c r="N230" s="6"/>
      <c r="O230" s="6"/>
      <c r="P230" s="6">
        <v>600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>
        <v>857.35</v>
      </c>
      <c r="AE230" s="6"/>
      <c r="AF230" s="6">
        <v>127.01</v>
      </c>
      <c r="AG230" s="6"/>
      <c r="AH230" s="6">
        <v>0</v>
      </c>
      <c r="AI230" s="6"/>
      <c r="AJ230" s="6"/>
      <c r="AK230" s="6"/>
      <c r="AL230" s="6">
        <v>0</v>
      </c>
      <c r="AM230" s="6">
        <v>0.55000000000000004</v>
      </c>
      <c r="AN230" s="8">
        <f t="shared" si="2"/>
        <v>3584.9100000000003</v>
      </c>
      <c r="AO230" s="6"/>
      <c r="AP230" s="6">
        <v>-6.9</v>
      </c>
      <c r="AQ230" s="6">
        <v>0</v>
      </c>
      <c r="AR230" s="6"/>
      <c r="AS230" s="6"/>
      <c r="AT230" s="6">
        <v>-0.4</v>
      </c>
      <c r="AU230" s="6"/>
      <c r="AV230" s="6">
        <v>0</v>
      </c>
      <c r="AW230" s="6"/>
      <c r="AX230" s="6"/>
      <c r="AY230" s="6"/>
      <c r="AZ230" s="6"/>
      <c r="BA230" s="6"/>
      <c r="BB230" s="6"/>
      <c r="BC230" s="6">
        <v>0</v>
      </c>
      <c r="BD230" s="6"/>
      <c r="BE230" s="6"/>
      <c r="BF230" s="6">
        <v>0</v>
      </c>
      <c r="BG230" s="6">
        <v>-323.52</v>
      </c>
      <c r="BH230" s="6">
        <v>-38.090000000000003</v>
      </c>
      <c r="BI230" s="6"/>
      <c r="BJ230" s="6"/>
      <c r="BK230" s="6"/>
      <c r="BL230" s="11">
        <f t="shared" si="3"/>
        <v>-368.90999999999997</v>
      </c>
      <c r="BM230" s="12">
        <f t="shared" si="4"/>
        <v>3216.0000000000005</v>
      </c>
      <c r="BN230" s="13">
        <f t="shared" si="5"/>
        <v>166.66666666666666</v>
      </c>
      <c r="BO230" s="13">
        <f t="shared" si="6"/>
        <v>166.66666666666666</v>
      </c>
      <c r="BP230" s="13">
        <f t="shared" si="7"/>
        <v>55.55555555555555</v>
      </c>
      <c r="BQ230" s="13">
        <f t="shared" si="8"/>
        <v>323.51716488000005</v>
      </c>
      <c r="BR230" s="13">
        <f t="shared" si="9"/>
        <v>286.74</v>
      </c>
      <c r="BS230" s="13">
        <f t="shared" si="10"/>
        <v>683.1</v>
      </c>
      <c r="BT230" s="13">
        <f t="shared" si="11"/>
        <v>0</v>
      </c>
      <c r="BU230" s="13">
        <f t="shared" si="12"/>
        <v>200.15</v>
      </c>
      <c r="BV230" s="6">
        <f>SUMIFS('SEGURO DE VIDA'!E:E, 'SEGURO DE VIDA'!D:D, H230, 'SEGURO DE VIDA'!G:G, E230)</f>
        <v>13.71</v>
      </c>
      <c r="BW230" s="6">
        <f>SUMIFS(TREINAMENTOS!E:E, TREINAMENTOS!D:D, H230, TREINAMENTOS!G:G, E230)</f>
        <v>0</v>
      </c>
      <c r="BX230" s="6">
        <f>SUMIFS(EXAMES!E:E, EXAMES!D:D, H230, EXAMES!G:G, E230)</f>
        <v>491</v>
      </c>
      <c r="BY230" s="25">
        <f t="shared" si="13"/>
        <v>2387.1060537688891</v>
      </c>
      <c r="BZ230" s="1"/>
      <c r="CA230" s="1" t="s">
        <v>271</v>
      </c>
      <c r="CB230" s="13">
        <f t="shared" si="14"/>
        <v>200.15</v>
      </c>
      <c r="CC230" s="13">
        <f t="shared" si="15"/>
        <v>0</v>
      </c>
      <c r="CD230" s="13">
        <f>SUMIFS(ALIMENTAÇÃO!E:E, ALIMENTAÇÃO!D:D, H230, ALIMENTAÇÃO!G:G, E230)</f>
        <v>690</v>
      </c>
      <c r="CE230" s="6">
        <f>SUMIFS(TRANSPORTE!E:E, TRANSPORTE!D:D, H230, TRANSPORTE!G:G, E230)</f>
        <v>0</v>
      </c>
      <c r="CF230" s="6">
        <f>SUMIFS('PLANO DE SAÚDE'!E:E, 'PLANO DE SAÚDE'!D:D, H230, 'PLANO DE SAÚDE'!G:G, E230)</f>
        <v>200.15</v>
      </c>
      <c r="CG230" s="6">
        <f>SUMIFS('PLANO ODONTO'!E:E, 'PLANO ODONTO'!D:D, H230, 'PLANO ODONTO'!G:G, E230)</f>
        <v>0</v>
      </c>
      <c r="CH230" s="6">
        <f t="shared" si="16"/>
        <v>0</v>
      </c>
      <c r="CI230" s="6">
        <f t="shared" si="17"/>
        <v>0</v>
      </c>
      <c r="CJ230" s="6">
        <f t="shared" si="18"/>
        <v>0</v>
      </c>
      <c r="CK230" s="6"/>
      <c r="CL230" s="6"/>
      <c r="CM230" s="6">
        <f t="shared" si="19"/>
        <v>0</v>
      </c>
      <c r="CN230" s="6">
        <v>3584.91</v>
      </c>
      <c r="CO230" s="1">
        <v>-368.91</v>
      </c>
      <c r="CP230" s="6">
        <v>3216</v>
      </c>
      <c r="CQ230" s="6">
        <v>3584.36</v>
      </c>
      <c r="CR230" s="1">
        <v>9.0258000000000003</v>
      </c>
      <c r="CS230" s="6">
        <v>3584.36</v>
      </c>
      <c r="CT230" s="1">
        <v>286.74</v>
      </c>
      <c r="CU230" s="6">
        <v>2881.66</v>
      </c>
    </row>
    <row r="231" spans="1:99" ht="13.8" hidden="1">
      <c r="A231" s="1" t="str">
        <f ca="1">IFERROR(__xludf.DUMMYFUNCTION("""COMPUTED_VALUE"""),"WANDERSON DE OLIVEIRA DUTRA")</f>
        <v>WANDERSON DE OLIVEIRA DUTRA</v>
      </c>
      <c r="B231" s="34"/>
      <c r="C231" s="34" t="str">
        <f t="shared" ca="1" si="0"/>
        <v>OK</v>
      </c>
      <c r="D231" s="2">
        <f t="shared" si="1"/>
        <v>2519.1054444444444</v>
      </c>
      <c r="E231" s="34">
        <v>45839</v>
      </c>
      <c r="F231" s="1" t="s">
        <v>145</v>
      </c>
      <c r="G231" s="1">
        <v>3509</v>
      </c>
      <c r="H231" s="1" t="s">
        <v>273</v>
      </c>
      <c r="I231" s="1" t="s">
        <v>211</v>
      </c>
      <c r="J231" s="38">
        <v>45705</v>
      </c>
      <c r="K231" s="6">
        <v>1069.48</v>
      </c>
      <c r="L231" s="1"/>
      <c r="M231" s="6">
        <v>1069.48</v>
      </c>
      <c r="N231" s="6"/>
      <c r="O231" s="6"/>
      <c r="P231" s="6">
        <v>0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>
        <v>0</v>
      </c>
      <c r="AC231" s="6"/>
      <c r="AD231" s="6">
        <v>0</v>
      </c>
      <c r="AE231" s="6">
        <v>0</v>
      </c>
      <c r="AF231" s="6">
        <v>0</v>
      </c>
      <c r="AG231" s="6"/>
      <c r="AH231" s="6"/>
      <c r="AI231" s="6"/>
      <c r="AJ231" s="6"/>
      <c r="AK231" s="6"/>
      <c r="AL231" s="6"/>
      <c r="AM231" s="6">
        <v>0.15</v>
      </c>
      <c r="AN231" s="8">
        <f t="shared" si="2"/>
        <v>1069.6300000000001</v>
      </c>
      <c r="AO231" s="6"/>
      <c r="AP231" s="6">
        <v>-7</v>
      </c>
      <c r="AQ231" s="6">
        <v>0</v>
      </c>
      <c r="AR231" s="6"/>
      <c r="AS231" s="6"/>
      <c r="AT231" s="6">
        <v>-0.45</v>
      </c>
      <c r="AU231" s="6"/>
      <c r="AV231" s="6">
        <v>-14</v>
      </c>
      <c r="AW231" s="6"/>
      <c r="AX231" s="6"/>
      <c r="AY231" s="6"/>
      <c r="AZ231" s="6"/>
      <c r="BA231" s="6"/>
      <c r="BB231" s="6">
        <v>-101.46</v>
      </c>
      <c r="BC231" s="6">
        <v>-1.51</v>
      </c>
      <c r="BD231" s="6">
        <v>0</v>
      </c>
      <c r="BE231" s="6"/>
      <c r="BF231" s="6"/>
      <c r="BG231" s="6">
        <v>-80.209999999999994</v>
      </c>
      <c r="BH231" s="6">
        <v>0</v>
      </c>
      <c r="BI231" s="6"/>
      <c r="BJ231" s="6">
        <v>0</v>
      </c>
      <c r="BK231" s="6">
        <v>0</v>
      </c>
      <c r="BL231" s="11">
        <f t="shared" si="3"/>
        <v>-204.63</v>
      </c>
      <c r="BM231" s="12">
        <f t="shared" si="4"/>
        <v>865.00000000000011</v>
      </c>
      <c r="BN231" s="13">
        <f t="shared" si="5"/>
        <v>89.123333333333335</v>
      </c>
      <c r="BO231" s="13">
        <f t="shared" si="6"/>
        <v>89.123333333333335</v>
      </c>
      <c r="BP231" s="13">
        <f t="shared" si="7"/>
        <v>29.707777777777778</v>
      </c>
      <c r="BQ231" s="13">
        <f t="shared" si="8"/>
        <v>80.210999999999999</v>
      </c>
      <c r="BR231" s="13">
        <f t="shared" si="9"/>
        <v>21.38</v>
      </c>
      <c r="BS231" s="13">
        <f t="shared" si="10"/>
        <v>693</v>
      </c>
      <c r="BT231" s="13">
        <f t="shared" si="11"/>
        <v>0</v>
      </c>
      <c r="BU231" s="13">
        <f t="shared" si="12"/>
        <v>134.22</v>
      </c>
      <c r="BV231" s="6">
        <f>SUMIFS('SEGURO DE VIDA'!E:E, 'SEGURO DE VIDA'!D:D, H231, 'SEGURO DE VIDA'!G:G, E231)</f>
        <v>13.71</v>
      </c>
      <c r="BW231" s="6">
        <f>SUMIFS(TREINAMENTOS!E:E, TREINAMENTOS!D:D, H231, TREINAMENTOS!G:G, E231)</f>
        <v>299</v>
      </c>
      <c r="BX231" s="6">
        <f>SUMIFS(EXAMES!E:E, EXAMES!D:D, H231, EXAMES!G:G, E231)</f>
        <v>0</v>
      </c>
      <c r="BY231" s="25">
        <f t="shared" si="13"/>
        <v>1449.4754444444445</v>
      </c>
      <c r="BZ231" s="1"/>
      <c r="CA231" s="1" t="s">
        <v>273</v>
      </c>
      <c r="CB231" s="13">
        <f t="shared" si="14"/>
        <v>134.22</v>
      </c>
      <c r="CC231" s="13">
        <f t="shared" si="15"/>
        <v>0</v>
      </c>
      <c r="CD231" s="13">
        <f>SUMIFS(ALIMENTAÇÃO!E:E, ALIMENTAÇÃO!D:D, H231, ALIMENTAÇÃO!G:G, E231)</f>
        <v>700</v>
      </c>
      <c r="CE231" s="6">
        <f>SUMIFS(TRANSPORTE!E:E, TRANSPORTE!D:D, H231, TRANSPORTE!G:G, E231)</f>
        <v>0</v>
      </c>
      <c r="CF231" s="6">
        <f>SUMIFS('PLANO DE SAÚDE'!E:E, 'PLANO DE SAÚDE'!D:D, H231, 'PLANO DE SAÚDE'!G:G, E231)</f>
        <v>237.19</v>
      </c>
      <c r="CG231" s="6">
        <f>SUMIFS('PLANO ODONTO'!E:E, 'PLANO ODONTO'!D:D, H231, 'PLANO ODONTO'!G:G, E231)</f>
        <v>14</v>
      </c>
      <c r="CH231" s="6">
        <f t="shared" si="16"/>
        <v>-102.97</v>
      </c>
      <c r="CI231" s="6">
        <f t="shared" si="17"/>
        <v>0</v>
      </c>
      <c r="CJ231" s="6">
        <f t="shared" si="18"/>
        <v>0</v>
      </c>
      <c r="CK231" s="6"/>
      <c r="CL231" s="6"/>
      <c r="CM231" s="6">
        <f t="shared" si="19"/>
        <v>-14</v>
      </c>
      <c r="CN231" s="6">
        <v>1069.6300000000001</v>
      </c>
      <c r="CO231" s="1">
        <v>-204.63</v>
      </c>
      <c r="CP231" s="1">
        <v>865</v>
      </c>
      <c r="CQ231" s="6">
        <v>1069.48</v>
      </c>
      <c r="CR231" s="1">
        <v>7.5</v>
      </c>
      <c r="CS231" s="6">
        <v>1069.48</v>
      </c>
      <c r="CT231" s="1">
        <v>21.38</v>
      </c>
      <c r="CU231" s="1">
        <v>462.28</v>
      </c>
    </row>
    <row r="232" spans="1:99" ht="13.8" hidden="1">
      <c r="A232" s="1" t="str">
        <f ca="1">IFERROR(__xludf.DUMMYFUNCTION("""COMPUTED_VALUE"""),"WASHINGTON SANTOS OLIVEIRA DE ASSIS")</f>
        <v>WASHINGTON SANTOS OLIVEIRA DE ASSIS</v>
      </c>
      <c r="B232" s="34"/>
      <c r="C232" s="34" t="str">
        <f t="shared" ca="1" si="0"/>
        <v>OK</v>
      </c>
      <c r="D232" s="2">
        <f t="shared" si="1"/>
        <v>7679.1496391700002</v>
      </c>
      <c r="E232" s="34">
        <v>45839</v>
      </c>
      <c r="F232" s="1" t="s">
        <v>145</v>
      </c>
      <c r="G232" s="1">
        <v>3422</v>
      </c>
      <c r="H232" s="1" t="s">
        <v>274</v>
      </c>
      <c r="I232" s="1" t="s">
        <v>229</v>
      </c>
      <c r="J232" s="38">
        <v>45323</v>
      </c>
      <c r="K232" s="6">
        <v>2749.59</v>
      </c>
      <c r="L232" s="1"/>
      <c r="M232" s="6">
        <v>2749.59</v>
      </c>
      <c r="N232" s="6"/>
      <c r="O232" s="6"/>
      <c r="P232" s="6">
        <v>824.88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>
        <v>687.39</v>
      </c>
      <c r="AC232" s="6"/>
      <c r="AD232" s="6">
        <v>1062.96</v>
      </c>
      <c r="AE232" s="6">
        <v>0</v>
      </c>
      <c r="AF232" s="6">
        <v>157.47999999999999</v>
      </c>
      <c r="AG232" s="6"/>
      <c r="AH232" s="6"/>
      <c r="AI232" s="6"/>
      <c r="AJ232" s="6"/>
      <c r="AK232" s="6"/>
      <c r="AL232" s="6"/>
      <c r="AM232" s="6">
        <v>0.87</v>
      </c>
      <c r="AN232" s="8">
        <f t="shared" si="2"/>
        <v>5483.17</v>
      </c>
      <c r="AO232" s="6"/>
      <c r="AP232" s="6">
        <v>-6.9</v>
      </c>
      <c r="AQ232" s="6">
        <v>-98</v>
      </c>
      <c r="AR232" s="6"/>
      <c r="AS232" s="6"/>
      <c r="AT232" s="6">
        <v>-0.57999999999999996</v>
      </c>
      <c r="AU232" s="6"/>
      <c r="AV232" s="6">
        <v>-14</v>
      </c>
      <c r="AW232" s="6"/>
      <c r="AX232" s="6"/>
      <c r="AY232" s="6"/>
      <c r="AZ232" s="6"/>
      <c r="BA232" s="6"/>
      <c r="BB232" s="6">
        <v>0</v>
      </c>
      <c r="BC232" s="6">
        <v>-100.08</v>
      </c>
      <c r="BD232" s="6">
        <v>0</v>
      </c>
      <c r="BE232" s="6"/>
      <c r="BF232" s="6"/>
      <c r="BG232" s="6">
        <v>-480.87</v>
      </c>
      <c r="BH232" s="6">
        <v>-266.74</v>
      </c>
      <c r="BI232" s="6"/>
      <c r="BJ232" s="6">
        <v>0</v>
      </c>
      <c r="BK232" s="6">
        <v>0</v>
      </c>
      <c r="BL232" s="11">
        <f t="shared" si="3"/>
        <v>-967.17000000000007</v>
      </c>
      <c r="BM232" s="12">
        <f t="shared" si="4"/>
        <v>4516</v>
      </c>
      <c r="BN232" s="13">
        <f t="shared" si="5"/>
        <v>229.13250000000002</v>
      </c>
      <c r="BO232" s="13">
        <f t="shared" si="6"/>
        <v>229.13250000000002</v>
      </c>
      <c r="BP232" s="13">
        <f t="shared" si="7"/>
        <v>76.377500000000012</v>
      </c>
      <c r="BQ232" s="13">
        <f t="shared" si="8"/>
        <v>480.86713916999997</v>
      </c>
      <c r="BR232" s="13">
        <f t="shared" si="9"/>
        <v>383.59</v>
      </c>
      <c r="BS232" s="13">
        <f t="shared" si="10"/>
        <v>683.1</v>
      </c>
      <c r="BT232" s="13">
        <f t="shared" si="11"/>
        <v>0</v>
      </c>
      <c r="BU232" s="13">
        <f t="shared" si="12"/>
        <v>100.07000000000001</v>
      </c>
      <c r="BV232" s="6">
        <f>SUMIFS('SEGURO DE VIDA'!E:E, 'SEGURO DE VIDA'!D:D, H232, 'SEGURO DE VIDA'!G:G, E232)</f>
        <v>13.71</v>
      </c>
      <c r="BW232" s="6">
        <f>SUMIFS(TREINAMENTOS!E:E, TREINAMENTOS!D:D, H232, TREINAMENTOS!G:G, E232)</f>
        <v>0</v>
      </c>
      <c r="BX232" s="6">
        <f>SUMIFS(EXAMES!E:E, EXAMES!D:D, H232, EXAMES!G:G, E232)</f>
        <v>0</v>
      </c>
      <c r="BY232" s="25">
        <f t="shared" si="13"/>
        <v>2195.9796391700002</v>
      </c>
      <c r="BZ232" s="1"/>
      <c r="CA232" s="1" t="s">
        <v>274</v>
      </c>
      <c r="CB232" s="13">
        <f t="shared" si="14"/>
        <v>100.07000000000001</v>
      </c>
      <c r="CC232" s="13">
        <f t="shared" si="15"/>
        <v>0</v>
      </c>
      <c r="CD232" s="13">
        <f>SUMIFS(ALIMENTAÇÃO!E:E, ALIMENTAÇÃO!D:D, H232, ALIMENTAÇÃO!G:G, E232)</f>
        <v>690</v>
      </c>
      <c r="CE232" s="6">
        <f>SUMIFS(TRANSPORTE!E:E, TRANSPORTE!D:D, H232, TRANSPORTE!G:G, E232)</f>
        <v>98</v>
      </c>
      <c r="CF232" s="6">
        <f>SUMIFS('PLANO DE SAÚDE'!E:E, 'PLANO DE SAÚDE'!D:D, H232, 'PLANO DE SAÚDE'!G:G, E232)</f>
        <v>200.15</v>
      </c>
      <c r="CG232" s="6">
        <f>SUMIFS('PLANO ODONTO'!E:E, 'PLANO ODONTO'!D:D, H232, 'PLANO ODONTO'!G:G, E232)</f>
        <v>14</v>
      </c>
      <c r="CH232" s="6">
        <f t="shared" si="16"/>
        <v>-100.08</v>
      </c>
      <c r="CI232" s="6">
        <f t="shared" si="17"/>
        <v>0</v>
      </c>
      <c r="CJ232" s="6">
        <f t="shared" si="18"/>
        <v>687.39</v>
      </c>
      <c r="CK232" s="6"/>
      <c r="CL232" s="6"/>
      <c r="CM232" s="6">
        <f t="shared" si="19"/>
        <v>-14</v>
      </c>
      <c r="CN232" s="6">
        <v>5483.17</v>
      </c>
      <c r="CO232" s="1">
        <v>-967.17</v>
      </c>
      <c r="CP232" s="6">
        <v>4516</v>
      </c>
      <c r="CQ232" s="6">
        <v>4794.91</v>
      </c>
      <c r="CR232" s="1">
        <v>10.028700000000001</v>
      </c>
      <c r="CS232" s="6">
        <v>4794.91</v>
      </c>
      <c r="CT232" s="1">
        <v>383.59</v>
      </c>
      <c r="CU232" s="6">
        <v>4187.71</v>
      </c>
    </row>
    <row r="233" spans="1:99" ht="13.8" hidden="1">
      <c r="A233" s="1" t="str">
        <f ca="1">IFERROR(__xludf.DUMMYFUNCTION("""COMPUTED_VALUE"""),"WELLINGTON CARVALHO PEREIRA")</f>
        <v>WELLINGTON CARVALHO PEREIRA</v>
      </c>
      <c r="B233" s="34"/>
      <c r="C233" s="34" t="str">
        <f t="shared" ca="1" si="0"/>
        <v>OK</v>
      </c>
      <c r="D233" s="2">
        <f t="shared" si="1"/>
        <v>10223.883300000001</v>
      </c>
      <c r="E233" s="34">
        <v>45839</v>
      </c>
      <c r="F233" s="1" t="s">
        <v>179</v>
      </c>
      <c r="G233" s="1">
        <v>3</v>
      </c>
      <c r="H233" s="1" t="s">
        <v>275</v>
      </c>
      <c r="I233" s="1" t="s">
        <v>255</v>
      </c>
      <c r="J233" s="1"/>
      <c r="K233" s="6"/>
      <c r="L233" s="1"/>
      <c r="M233" s="6">
        <v>5336.03</v>
      </c>
      <c r="N233" s="6">
        <v>0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>
        <v>2499.15</v>
      </c>
      <c r="Z233" s="6"/>
      <c r="AA233" s="6"/>
      <c r="AB233" s="6"/>
      <c r="AC233" s="6">
        <v>0</v>
      </c>
      <c r="AD233" s="6">
        <v>0</v>
      </c>
      <c r="AE233" s="6">
        <v>0</v>
      </c>
      <c r="AF233" s="6">
        <v>0</v>
      </c>
      <c r="AG233" s="6"/>
      <c r="AH233" s="6"/>
      <c r="AI233" s="6">
        <v>0</v>
      </c>
      <c r="AJ233" s="6"/>
      <c r="AK233" s="6"/>
      <c r="AL233" s="6"/>
      <c r="AM233" s="6">
        <v>0</v>
      </c>
      <c r="AN233" s="8">
        <f t="shared" si="2"/>
        <v>7835.18</v>
      </c>
      <c r="AO233" s="6"/>
      <c r="AP233" s="6">
        <v>0</v>
      </c>
      <c r="AQ233" s="6">
        <v>0</v>
      </c>
      <c r="AR233" s="6">
        <v>0</v>
      </c>
      <c r="AS233" s="6"/>
      <c r="AT233" s="6">
        <v>0</v>
      </c>
      <c r="AU233" s="6"/>
      <c r="AV233" s="6">
        <v>0</v>
      </c>
      <c r="AW233" s="6"/>
      <c r="AX233" s="6"/>
      <c r="AY233" s="6"/>
      <c r="AZ233" s="6"/>
      <c r="BA233" s="6"/>
      <c r="BB233" s="6">
        <v>0</v>
      </c>
      <c r="BC233" s="6">
        <v>0</v>
      </c>
      <c r="BD233" s="6">
        <v>0</v>
      </c>
      <c r="BE233" s="6"/>
      <c r="BF233" s="6"/>
      <c r="BG233" s="6">
        <v>-586.96</v>
      </c>
      <c r="BH233" s="6">
        <v>-1078.96</v>
      </c>
      <c r="BI233" s="6"/>
      <c r="BJ233" s="6"/>
      <c r="BK233" s="6"/>
      <c r="BL233" s="11">
        <f t="shared" si="3"/>
        <v>-1665.92</v>
      </c>
      <c r="BM233" s="12">
        <f t="shared" si="4"/>
        <v>6169.26</v>
      </c>
      <c r="BN233" s="13">
        <f t="shared" si="5"/>
        <v>0</v>
      </c>
      <c r="BO233" s="13">
        <f t="shared" si="6"/>
        <v>0</v>
      </c>
      <c r="BP233" s="13">
        <f t="shared" si="7"/>
        <v>0</v>
      </c>
      <c r="BQ233" s="13">
        <f t="shared" si="8"/>
        <v>586.9633</v>
      </c>
      <c r="BR233" s="13">
        <f t="shared" si="9"/>
        <v>0</v>
      </c>
      <c r="BS233" s="13">
        <f t="shared" si="10"/>
        <v>700</v>
      </c>
      <c r="BT233" s="13">
        <f t="shared" si="11"/>
        <v>0</v>
      </c>
      <c r="BU233" s="13">
        <f t="shared" si="12"/>
        <v>1042.0700000000002</v>
      </c>
      <c r="BV233" s="6">
        <f>SUMIFS('SEGURO DE VIDA'!E:E, 'SEGURO DE VIDA'!D:D, H233, 'SEGURO DE VIDA'!G:G, E233)</f>
        <v>59.67</v>
      </c>
      <c r="BW233" s="6">
        <f>SUMIFS(TREINAMENTOS!E:E, TREINAMENTOS!D:D, H233, TREINAMENTOS!G:G, E233)</f>
        <v>0</v>
      </c>
      <c r="BX233" s="6">
        <f>SUMIFS(EXAMES!E:E, EXAMES!D:D, H233, EXAMES!G:G, E233)</f>
        <v>0</v>
      </c>
      <c r="BY233" s="25">
        <f t="shared" si="13"/>
        <v>2388.7033000000001</v>
      </c>
      <c r="BZ233" s="1"/>
      <c r="CA233" s="1" t="s">
        <v>276</v>
      </c>
      <c r="CB233" s="13">
        <f t="shared" si="14"/>
        <v>986.07</v>
      </c>
      <c r="CC233" s="13">
        <f t="shared" si="15"/>
        <v>56</v>
      </c>
      <c r="CD233" s="13">
        <f>SUMIFS(ALIMENTAÇÃO!E:E, ALIMENTAÇÃO!D:D, H233, ALIMENTAÇÃO!G:G, E233)</f>
        <v>700</v>
      </c>
      <c r="CE233" s="6">
        <f>SUMIFS(TRANSPORTE!E:E, TRANSPORTE!D:D, H233, TRANSPORTE!G:G, E233)</f>
        <v>0</v>
      </c>
      <c r="CF233" s="6">
        <f>SUMIFS('PLANO DE SAÚDE'!E:E, 'PLANO DE SAÚDE'!D:D, H233, 'PLANO DE SAÚDE'!G:G, E233)</f>
        <v>986.07</v>
      </c>
      <c r="CG233" s="6">
        <f>SUMIFS('PLANO ODONTO'!E:E, 'PLANO ODONTO'!D:D, H233, 'PLANO ODONTO'!G:G, E233)</f>
        <v>56</v>
      </c>
      <c r="CH233" s="6">
        <f t="shared" si="16"/>
        <v>0</v>
      </c>
      <c r="CI233" s="6">
        <f t="shared" si="17"/>
        <v>0</v>
      </c>
      <c r="CJ233" s="6">
        <f t="shared" si="18"/>
        <v>0</v>
      </c>
      <c r="CK233" s="6"/>
      <c r="CL233" s="6"/>
      <c r="CM233" s="6">
        <f t="shared" si="19"/>
        <v>0</v>
      </c>
      <c r="CN233" s="6">
        <v>7835.18</v>
      </c>
      <c r="CO233" s="6">
        <v>-1665.92</v>
      </c>
      <c r="CP233" s="6">
        <v>6169.26</v>
      </c>
      <c r="CQ233" s="6">
        <v>5336.03</v>
      </c>
      <c r="CR233" s="1">
        <v>11</v>
      </c>
      <c r="CS233" s="1">
        <v>0</v>
      </c>
      <c r="CT233" s="1">
        <v>0</v>
      </c>
      <c r="CU233" s="6">
        <v>7227.98</v>
      </c>
    </row>
    <row r="234" spans="1:99" ht="13.8" hidden="1">
      <c r="A234" s="1" t="str">
        <f ca="1">IFERROR(__xludf.DUMMYFUNCTION("""COMPUTED_VALUE"""),"WELLINGTON DA COSTA OLIVEIRA")</f>
        <v>WELLINGTON DA COSTA OLIVEIRA</v>
      </c>
      <c r="B234" s="34"/>
      <c r="C234" s="34" t="str">
        <f t="shared" ca="1" si="0"/>
        <v>OK</v>
      </c>
      <c r="D234" s="2">
        <f t="shared" si="1"/>
        <v>3680.7637155555558</v>
      </c>
      <c r="E234" s="34">
        <v>45839</v>
      </c>
      <c r="F234" s="1" t="s">
        <v>145</v>
      </c>
      <c r="G234" s="1">
        <v>3521</v>
      </c>
      <c r="H234" s="1" t="s">
        <v>277</v>
      </c>
      <c r="I234" s="1" t="s">
        <v>151</v>
      </c>
      <c r="J234" s="38">
        <v>45740</v>
      </c>
      <c r="K234" s="6">
        <v>1700</v>
      </c>
      <c r="L234" s="1"/>
      <c r="M234" s="6">
        <v>1700</v>
      </c>
      <c r="N234" s="6"/>
      <c r="O234" s="6"/>
      <c r="P234" s="6">
        <v>510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>
        <v>0</v>
      </c>
      <c r="AC234" s="6"/>
      <c r="AD234" s="6">
        <v>0</v>
      </c>
      <c r="AE234" s="6">
        <v>0</v>
      </c>
      <c r="AF234" s="6">
        <v>0</v>
      </c>
      <c r="AG234" s="6"/>
      <c r="AH234" s="6"/>
      <c r="AI234" s="6"/>
      <c r="AJ234" s="6"/>
      <c r="AK234" s="6"/>
      <c r="AL234" s="6"/>
      <c r="AM234" s="6">
        <v>0.77</v>
      </c>
      <c r="AN234" s="8">
        <f t="shared" si="2"/>
        <v>2210.77</v>
      </c>
      <c r="AO234" s="6"/>
      <c r="AP234" s="6">
        <v>-6.9</v>
      </c>
      <c r="AQ234" s="6">
        <v>-102</v>
      </c>
      <c r="AR234" s="6"/>
      <c r="AS234" s="6"/>
      <c r="AT234" s="6">
        <v>-0.74</v>
      </c>
      <c r="AU234" s="6"/>
      <c r="AV234" s="6">
        <v>0</v>
      </c>
      <c r="AW234" s="6"/>
      <c r="AX234" s="6"/>
      <c r="AY234" s="6"/>
      <c r="AZ234" s="6"/>
      <c r="BA234" s="6"/>
      <c r="BB234" s="6">
        <v>0</v>
      </c>
      <c r="BC234" s="6">
        <v>0</v>
      </c>
      <c r="BD234" s="6">
        <v>0</v>
      </c>
      <c r="BE234" s="6"/>
      <c r="BF234" s="6"/>
      <c r="BG234" s="6">
        <v>-176.13</v>
      </c>
      <c r="BH234" s="6">
        <v>0</v>
      </c>
      <c r="BI234" s="6"/>
      <c r="BJ234" s="6">
        <v>0</v>
      </c>
      <c r="BK234" s="6">
        <v>0</v>
      </c>
      <c r="BL234" s="11">
        <f t="shared" si="3"/>
        <v>-285.77</v>
      </c>
      <c r="BM234" s="12">
        <f t="shared" si="4"/>
        <v>1925</v>
      </c>
      <c r="BN234" s="13">
        <f t="shared" si="5"/>
        <v>141.66666666666666</v>
      </c>
      <c r="BO234" s="13">
        <f t="shared" si="6"/>
        <v>141.66666666666666</v>
      </c>
      <c r="BP234" s="13">
        <f t="shared" si="7"/>
        <v>47.222222222222221</v>
      </c>
      <c r="BQ234" s="13">
        <f t="shared" si="8"/>
        <v>176.12816000000001</v>
      </c>
      <c r="BR234" s="13">
        <f t="shared" si="9"/>
        <v>176.8</v>
      </c>
      <c r="BS234" s="13">
        <f t="shared" si="10"/>
        <v>683.1</v>
      </c>
      <c r="BT234" s="13">
        <f t="shared" si="11"/>
        <v>89.699999999999989</v>
      </c>
      <c r="BU234" s="13">
        <f t="shared" si="12"/>
        <v>0</v>
      </c>
      <c r="BV234" s="6">
        <f>SUMIFS('SEGURO DE VIDA'!E:E, 'SEGURO DE VIDA'!D:D, H234, 'SEGURO DE VIDA'!G:G, E234)</f>
        <v>13.71</v>
      </c>
      <c r="BW234" s="6">
        <f>SUMIFS(TREINAMENTOS!E:E, TREINAMENTOS!D:D, H234, TREINAMENTOS!G:G, E234)</f>
        <v>0</v>
      </c>
      <c r="BX234" s="6">
        <f>SUMIFS(EXAMES!E:E, EXAMES!D:D, H234, EXAMES!G:G, E234)</f>
        <v>0</v>
      </c>
      <c r="BY234" s="25">
        <f t="shared" si="13"/>
        <v>1469.9937155555556</v>
      </c>
      <c r="BZ234" s="1"/>
      <c r="CA234" s="1" t="s">
        <v>277</v>
      </c>
      <c r="CB234" s="13">
        <f t="shared" si="14"/>
        <v>0</v>
      </c>
      <c r="CC234" s="13">
        <f t="shared" si="15"/>
        <v>0</v>
      </c>
      <c r="CD234" s="13">
        <f>SUMIFS(ALIMENTAÇÃO!E:E, ALIMENTAÇÃO!D:D, H234, ALIMENTAÇÃO!G:G, E234)</f>
        <v>690</v>
      </c>
      <c r="CE234" s="6">
        <f>SUMIFS(TRANSPORTE!E:E, TRANSPORTE!D:D, H234, TRANSPORTE!G:G, E234)</f>
        <v>191.7</v>
      </c>
      <c r="CF234" s="6">
        <f>SUMIFS('PLANO DE SAÚDE'!E:E, 'PLANO DE SAÚDE'!D:D, H234, 'PLANO DE SAÚDE'!G:G, E234)</f>
        <v>0</v>
      </c>
      <c r="CG234" s="6">
        <f>SUMIFS('PLANO ODONTO'!E:E, 'PLANO ODONTO'!D:D, H234, 'PLANO ODONTO'!G:G, E234)</f>
        <v>0</v>
      </c>
      <c r="CH234" s="6">
        <f t="shared" si="16"/>
        <v>0</v>
      </c>
      <c r="CI234" s="6">
        <f t="shared" si="17"/>
        <v>0</v>
      </c>
      <c r="CJ234" s="6">
        <f t="shared" si="18"/>
        <v>0</v>
      </c>
      <c r="CK234" s="6"/>
      <c r="CL234" s="6"/>
      <c r="CM234" s="6">
        <f t="shared" si="19"/>
        <v>0</v>
      </c>
      <c r="CN234" s="6">
        <v>2210.77</v>
      </c>
      <c r="CO234" s="1">
        <v>-285.77</v>
      </c>
      <c r="CP234" s="6">
        <v>1925</v>
      </c>
      <c r="CQ234" s="6">
        <v>2210</v>
      </c>
      <c r="CR234" s="1">
        <v>7.9695999999999998</v>
      </c>
      <c r="CS234" s="6">
        <v>2210</v>
      </c>
      <c r="CT234" s="1">
        <v>176.8</v>
      </c>
      <c r="CU234" s="6">
        <v>1602.8</v>
      </c>
    </row>
    <row r="235" spans="1:99" ht="13.8" hidden="1">
      <c r="A235" s="1" t="str">
        <f ca="1">IFERROR(__xludf.DUMMYFUNCTION("""COMPUTED_VALUE"""),"WILIAN SANTOS DE OLIVEIRA")</f>
        <v>WILIAN SANTOS DE OLIVEIRA</v>
      </c>
      <c r="B235" s="34"/>
      <c r="C235" s="34" t="str">
        <f t="shared" ca="1" si="0"/>
        <v>OK</v>
      </c>
      <c r="D235" s="2">
        <f t="shared" si="1"/>
        <v>7880.0499999999993</v>
      </c>
      <c r="E235" s="34">
        <v>45839</v>
      </c>
      <c r="F235" s="1" t="s">
        <v>145</v>
      </c>
      <c r="G235" s="1">
        <v>3</v>
      </c>
      <c r="H235" s="1" t="s">
        <v>278</v>
      </c>
      <c r="I235" s="1" t="s">
        <v>255</v>
      </c>
      <c r="J235" s="1"/>
      <c r="K235" s="6"/>
      <c r="L235" s="1"/>
      <c r="M235" s="6">
        <v>4</v>
      </c>
      <c r="N235" s="6">
        <v>0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>
        <v>0</v>
      </c>
      <c r="AE235" s="6">
        <v>0</v>
      </c>
      <c r="AF235" s="6">
        <v>0</v>
      </c>
      <c r="AG235" s="6"/>
      <c r="AH235" s="6"/>
      <c r="AI235" s="6"/>
      <c r="AJ235" s="6"/>
      <c r="AK235" s="6"/>
      <c r="AL235" s="6"/>
      <c r="AM235" s="6">
        <v>0</v>
      </c>
      <c r="AN235" s="8">
        <f t="shared" si="2"/>
        <v>4</v>
      </c>
      <c r="AO235" s="6"/>
      <c r="AP235" s="6">
        <v>0</v>
      </c>
      <c r="AQ235" s="6">
        <v>0</v>
      </c>
      <c r="AR235" s="6">
        <v>0</v>
      </c>
      <c r="AS235" s="6"/>
      <c r="AT235" s="6">
        <v>0</v>
      </c>
      <c r="AU235" s="6"/>
      <c r="AV235" s="6">
        <v>0</v>
      </c>
      <c r="AW235" s="6"/>
      <c r="AX235" s="6"/>
      <c r="AY235" s="6"/>
      <c r="AZ235" s="6"/>
      <c r="BA235" s="6"/>
      <c r="BB235" s="6">
        <v>0</v>
      </c>
      <c r="BC235" s="6">
        <v>0</v>
      </c>
      <c r="BD235" s="6">
        <v>0</v>
      </c>
      <c r="BE235" s="6"/>
      <c r="BF235" s="6"/>
      <c r="BG235" s="6">
        <v>-0.44</v>
      </c>
      <c r="BH235" s="6">
        <v>0</v>
      </c>
      <c r="BI235" s="6"/>
      <c r="BJ235" s="6"/>
      <c r="BK235" s="6"/>
      <c r="BL235" s="11">
        <f t="shared" si="3"/>
        <v>-0.44</v>
      </c>
      <c r="BM235" s="12">
        <f t="shared" si="4"/>
        <v>3.56</v>
      </c>
      <c r="BN235" s="13">
        <f t="shared" si="5"/>
        <v>0</v>
      </c>
      <c r="BO235" s="13">
        <f t="shared" si="6"/>
        <v>0</v>
      </c>
      <c r="BP235" s="13">
        <f t="shared" si="7"/>
        <v>0</v>
      </c>
      <c r="BQ235" s="13">
        <f t="shared" si="8"/>
        <v>0.44</v>
      </c>
      <c r="BR235" s="13">
        <f t="shared" si="9"/>
        <v>0</v>
      </c>
      <c r="BS235" s="13">
        <f t="shared" si="10"/>
        <v>805</v>
      </c>
      <c r="BT235" s="13">
        <f t="shared" si="11"/>
        <v>0</v>
      </c>
      <c r="BU235" s="13">
        <f t="shared" si="12"/>
        <v>6909.5099999999993</v>
      </c>
      <c r="BV235" s="6">
        <f>SUMIFS('SEGURO DE VIDA'!E:E, 'SEGURO DE VIDA'!D:D, H235, 'SEGURO DE VIDA'!G:G, E235)</f>
        <v>161.1</v>
      </c>
      <c r="BW235" s="6">
        <f>SUMIFS(TREINAMENTOS!E:E, TREINAMENTOS!D:D, H235, TREINAMENTOS!G:G, E235)</f>
        <v>0</v>
      </c>
      <c r="BX235" s="6">
        <f>SUMIFS(EXAMES!E:E, EXAMES!D:D, H235, EXAMES!G:G, E235)</f>
        <v>0</v>
      </c>
      <c r="BY235" s="25">
        <f t="shared" si="13"/>
        <v>7876.0499999999993</v>
      </c>
      <c r="BZ235" s="1"/>
      <c r="CA235" s="1" t="s">
        <v>278</v>
      </c>
      <c r="CB235" s="13">
        <f t="shared" si="14"/>
        <v>6909.5099999999993</v>
      </c>
      <c r="CC235" s="13">
        <f t="shared" si="15"/>
        <v>0</v>
      </c>
      <c r="CD235" s="13">
        <f>SUMIFS(ALIMENTAÇÃO!E:E, ALIMENTAÇÃO!D:D, H235, ALIMENTAÇÃO!G:G, E235)</f>
        <v>805</v>
      </c>
      <c r="CE235" s="6">
        <f>SUMIFS(TRANSPORTE!E:E, TRANSPORTE!D:D, H235, TRANSPORTE!G:G, E235)</f>
        <v>0</v>
      </c>
      <c r="CF235" s="6">
        <f>SUMIFS('PLANO DE SAÚDE'!E:E, 'PLANO DE SAÚDE'!D:D, H235, 'PLANO DE SAÚDE'!G:G, E235)</f>
        <v>6909.5099999999993</v>
      </c>
      <c r="CG235" s="6">
        <f>SUMIFS('PLANO ODONTO'!E:E, 'PLANO ODONTO'!D:D, H235, 'PLANO ODONTO'!G:G, E235)</f>
        <v>0</v>
      </c>
      <c r="CH235" s="6">
        <f t="shared" si="16"/>
        <v>0</v>
      </c>
      <c r="CI235" s="6">
        <f t="shared" si="17"/>
        <v>0</v>
      </c>
      <c r="CJ235" s="6">
        <f t="shared" si="18"/>
        <v>0</v>
      </c>
      <c r="CK235" s="6"/>
      <c r="CL235" s="6"/>
      <c r="CM235" s="6">
        <f t="shared" si="19"/>
        <v>0</v>
      </c>
      <c r="CN235" s="1">
        <v>4</v>
      </c>
      <c r="CO235" s="1">
        <v>-0.44</v>
      </c>
      <c r="CP235" s="1">
        <v>3.56</v>
      </c>
      <c r="CQ235" s="1">
        <v>4</v>
      </c>
      <c r="CR235" s="1">
        <v>11</v>
      </c>
      <c r="CS235" s="1">
        <v>0</v>
      </c>
      <c r="CT235" s="1">
        <v>0</v>
      </c>
      <c r="CU235" s="1">
        <v>0</v>
      </c>
    </row>
    <row r="236" spans="1:99" ht="13.8" hidden="1">
      <c r="A236" s="1" t="str">
        <f ca="1">IFERROR(__xludf.DUMMYFUNCTION("""COMPUTED_VALUE"""),"WILLIAN WALLACE MONTEIRO MENDONÇA")</f>
        <v>WILLIAN WALLACE MONTEIRO MENDONÇA</v>
      </c>
      <c r="B236" s="34"/>
      <c r="C236" s="34" t="str">
        <f t="shared" ca="1" si="0"/>
        <v>OK</v>
      </c>
      <c r="D236" s="2">
        <f t="shared" si="1"/>
        <v>4540.0841160555556</v>
      </c>
      <c r="E236" s="34">
        <v>45839</v>
      </c>
      <c r="F236" s="1" t="s">
        <v>145</v>
      </c>
      <c r="G236" s="1">
        <v>3387</v>
      </c>
      <c r="H236" s="1" t="s">
        <v>279</v>
      </c>
      <c r="I236" s="1" t="s">
        <v>151</v>
      </c>
      <c r="J236" s="35">
        <v>45215</v>
      </c>
      <c r="K236" s="6">
        <v>1664</v>
      </c>
      <c r="L236" s="1"/>
      <c r="M236" s="6">
        <v>1664</v>
      </c>
      <c r="N236" s="6"/>
      <c r="O236" s="6"/>
      <c r="P236" s="6">
        <v>499.2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>
        <v>0</v>
      </c>
      <c r="AC236" s="6"/>
      <c r="AD236" s="6">
        <v>241.2</v>
      </c>
      <c r="AE236" s="6">
        <v>169.81</v>
      </c>
      <c r="AF236" s="6">
        <v>60.89</v>
      </c>
      <c r="AG236" s="6"/>
      <c r="AH236" s="6"/>
      <c r="AI236" s="6"/>
      <c r="AJ236" s="6"/>
      <c r="AK236" s="6"/>
      <c r="AL236" s="6"/>
      <c r="AM236" s="6">
        <v>0.73</v>
      </c>
      <c r="AN236" s="8">
        <f t="shared" si="2"/>
        <v>2635.8299999999995</v>
      </c>
      <c r="AO236" s="6"/>
      <c r="AP236" s="6">
        <v>-8.0500000000000007</v>
      </c>
      <c r="AQ236" s="6">
        <v>-99.84</v>
      </c>
      <c r="AR236" s="6"/>
      <c r="AS236" s="6"/>
      <c r="AT236" s="6">
        <v>-0.66</v>
      </c>
      <c r="AU236" s="6"/>
      <c r="AV236" s="6">
        <v>0</v>
      </c>
      <c r="AW236" s="6"/>
      <c r="AX236" s="6"/>
      <c r="AY236" s="6"/>
      <c r="AZ236" s="6"/>
      <c r="BA236" s="6"/>
      <c r="BB236" s="6">
        <v>0</v>
      </c>
      <c r="BC236" s="6">
        <v>-1.66</v>
      </c>
      <c r="BD236" s="6">
        <v>-96.24</v>
      </c>
      <c r="BE236" s="6"/>
      <c r="BF236" s="6"/>
      <c r="BG236" s="6">
        <v>-214.38</v>
      </c>
      <c r="BH236" s="6">
        <v>0</v>
      </c>
      <c r="BI236" s="6"/>
      <c r="BJ236" s="6">
        <v>0</v>
      </c>
      <c r="BK236" s="6">
        <v>0</v>
      </c>
      <c r="BL236" s="11">
        <f t="shared" si="3"/>
        <v>-420.83</v>
      </c>
      <c r="BM236" s="12">
        <f t="shared" si="4"/>
        <v>2214.9999999999995</v>
      </c>
      <c r="BN236" s="13">
        <f t="shared" si="5"/>
        <v>138.66666666666666</v>
      </c>
      <c r="BO236" s="13">
        <f t="shared" si="6"/>
        <v>138.66666666666666</v>
      </c>
      <c r="BP236" s="13">
        <f t="shared" si="7"/>
        <v>46.222222222222221</v>
      </c>
      <c r="BQ236" s="13">
        <f t="shared" si="8"/>
        <v>214.37856050000002</v>
      </c>
      <c r="BR236" s="13">
        <f t="shared" si="9"/>
        <v>210.8</v>
      </c>
      <c r="BS236" s="13">
        <f t="shared" si="10"/>
        <v>796.95</v>
      </c>
      <c r="BT236" s="13">
        <f t="shared" si="11"/>
        <v>293.46000000000004</v>
      </c>
      <c r="BU236" s="13">
        <f t="shared" si="12"/>
        <v>51.40000000000002</v>
      </c>
      <c r="BV236" s="6">
        <f>SUMIFS('SEGURO DE VIDA'!E:E, 'SEGURO DE VIDA'!D:D, H236, 'SEGURO DE VIDA'!G:G, E236)</f>
        <v>13.71</v>
      </c>
      <c r="BW236" s="6">
        <f>SUMIFS(TREINAMENTOS!E:E, TREINAMENTOS!D:D, H236, TREINAMENTOS!G:G, E236)</f>
        <v>0</v>
      </c>
      <c r="BX236" s="6">
        <f>SUMIFS(EXAMES!E:E, EXAMES!D:D, H236, EXAMES!G:G, E236)</f>
        <v>0</v>
      </c>
      <c r="BY236" s="25">
        <f t="shared" si="13"/>
        <v>1904.2541160555559</v>
      </c>
      <c r="BZ236" s="1"/>
      <c r="CA236" s="1" t="s">
        <v>280</v>
      </c>
      <c r="CB236" s="13">
        <f t="shared" si="14"/>
        <v>51.40000000000002</v>
      </c>
      <c r="CC236" s="13">
        <f t="shared" si="15"/>
        <v>0</v>
      </c>
      <c r="CD236" s="13">
        <f>SUMIFS(ALIMENTAÇÃO!E:E, ALIMENTAÇÃO!D:D, H236, ALIMENTAÇÃO!G:G, E236)</f>
        <v>805</v>
      </c>
      <c r="CE236" s="6">
        <f>SUMIFS(TRANSPORTE!E:E, TRANSPORTE!D:D, H236, TRANSPORTE!G:G, E236)</f>
        <v>393.3</v>
      </c>
      <c r="CF236" s="6">
        <f>SUMIFS('PLANO DE SAÚDE'!E:E, 'PLANO DE SAÚDE'!D:D, H236, 'PLANO DE SAÚDE'!G:G, E236)</f>
        <v>149.30000000000001</v>
      </c>
      <c r="CG236" s="6">
        <f>SUMIFS('PLANO ODONTO'!E:E, 'PLANO ODONTO'!D:D, H236, 'PLANO ODONTO'!G:G, E236)</f>
        <v>0</v>
      </c>
      <c r="CH236" s="6">
        <f t="shared" si="16"/>
        <v>-97.899999999999991</v>
      </c>
      <c r="CI236" s="6">
        <f t="shared" si="17"/>
        <v>0</v>
      </c>
      <c r="CJ236" s="6">
        <f t="shared" si="18"/>
        <v>0</v>
      </c>
      <c r="CK236" s="6"/>
      <c r="CL236" s="6"/>
      <c r="CM236" s="6">
        <f t="shared" si="19"/>
        <v>0</v>
      </c>
      <c r="CN236" s="6">
        <v>2635.83</v>
      </c>
      <c r="CO236" s="1">
        <v>-420.83</v>
      </c>
      <c r="CP236" s="6">
        <v>2215</v>
      </c>
      <c r="CQ236" s="6">
        <v>2635.1</v>
      </c>
      <c r="CR236" s="1">
        <v>8.1355000000000004</v>
      </c>
      <c r="CS236" s="6">
        <v>2635.1</v>
      </c>
      <c r="CT236" s="1">
        <v>210.8</v>
      </c>
      <c r="CU236" s="6">
        <v>2027.9</v>
      </c>
    </row>
    <row r="237" spans="1:99" ht="13.8" hidden="1">
      <c r="A237" s="1" t="str">
        <f ca="1">IFERROR(__xludf.DUMMYFUNCTION("""COMPUTED_VALUE"""),"YAN LOPES TEIXEIRA")</f>
        <v>YAN LOPES TEIXEIRA</v>
      </c>
      <c r="B237" s="34"/>
      <c r="C237" s="34" t="str">
        <f t="shared" ca="1" si="0"/>
        <v>OK</v>
      </c>
      <c r="D237" s="2">
        <f t="shared" si="1"/>
        <v>1362.3311111111113</v>
      </c>
      <c r="E237" s="34">
        <v>45839</v>
      </c>
      <c r="F237" s="1" t="s">
        <v>145</v>
      </c>
      <c r="G237" s="1">
        <v>3455</v>
      </c>
      <c r="H237" s="1" t="s">
        <v>281</v>
      </c>
      <c r="I237" s="1" t="s">
        <v>190</v>
      </c>
      <c r="J237" s="38">
        <v>45495</v>
      </c>
      <c r="K237" s="6">
        <v>1600</v>
      </c>
      <c r="L237" s="1" t="s">
        <v>262</v>
      </c>
      <c r="M237" s="6">
        <v>0</v>
      </c>
      <c r="N237" s="6"/>
      <c r="O237" s="6"/>
      <c r="P237" s="6">
        <v>0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>
        <v>0</v>
      </c>
      <c r="AC237" s="6"/>
      <c r="AD237" s="6">
        <v>0</v>
      </c>
      <c r="AE237" s="6">
        <v>0</v>
      </c>
      <c r="AF237" s="6">
        <v>0</v>
      </c>
      <c r="AG237" s="6"/>
      <c r="AH237" s="6"/>
      <c r="AI237" s="6"/>
      <c r="AJ237" s="6"/>
      <c r="AK237" s="6"/>
      <c r="AL237" s="6">
        <v>24.63</v>
      </c>
      <c r="AM237" s="6">
        <v>0</v>
      </c>
      <c r="AN237" s="8">
        <f t="shared" si="2"/>
        <v>24.63</v>
      </c>
      <c r="AO237" s="6"/>
      <c r="AP237" s="6">
        <v>-8.0500000000000007</v>
      </c>
      <c r="AQ237" s="6">
        <v>0</v>
      </c>
      <c r="AR237" s="6"/>
      <c r="AS237" s="6"/>
      <c r="AT237" s="6">
        <v>-0.77</v>
      </c>
      <c r="AU237" s="6"/>
      <c r="AV237" s="6">
        <v>-14</v>
      </c>
      <c r="AW237" s="6"/>
      <c r="AX237" s="6"/>
      <c r="AY237" s="6"/>
      <c r="AZ237" s="6"/>
      <c r="BA237" s="6"/>
      <c r="BB237" s="6">
        <v>0</v>
      </c>
      <c r="BC237" s="6">
        <v>-1.81</v>
      </c>
      <c r="BD237" s="6">
        <v>0</v>
      </c>
      <c r="BE237" s="6"/>
      <c r="BF237" s="6"/>
      <c r="BG237" s="6">
        <v>0</v>
      </c>
      <c r="BH237" s="6">
        <v>0</v>
      </c>
      <c r="BI237" s="6"/>
      <c r="BJ237" s="6">
        <v>0</v>
      </c>
      <c r="BK237" s="6">
        <v>0</v>
      </c>
      <c r="BL237" s="11">
        <f t="shared" si="3"/>
        <v>-24.63</v>
      </c>
      <c r="BM237" s="12">
        <f t="shared" si="4"/>
        <v>0</v>
      </c>
      <c r="BN237" s="13">
        <f t="shared" si="5"/>
        <v>133.33333333333334</v>
      </c>
      <c r="BO237" s="13">
        <f t="shared" si="6"/>
        <v>133.33333333333334</v>
      </c>
      <c r="BP237" s="13">
        <f t="shared" si="7"/>
        <v>44.44444444444445</v>
      </c>
      <c r="BQ237" s="13">
        <f t="shared" si="8"/>
        <v>0</v>
      </c>
      <c r="BR237" s="13">
        <f t="shared" si="9"/>
        <v>0</v>
      </c>
      <c r="BS237" s="13">
        <f t="shared" si="10"/>
        <v>796.95</v>
      </c>
      <c r="BT237" s="13">
        <f t="shared" si="11"/>
        <v>0</v>
      </c>
      <c r="BU237" s="13">
        <f t="shared" si="12"/>
        <v>160.93</v>
      </c>
      <c r="BV237" s="6">
        <f>SUMIFS('SEGURO DE VIDA'!E:E, 'SEGURO DE VIDA'!D:D, H237, 'SEGURO DE VIDA'!G:G, E237)</f>
        <v>13.71</v>
      </c>
      <c r="BW237" s="6">
        <f>SUMIFS(TREINAMENTOS!E:E, TREINAMENTOS!D:D, H237, TREINAMENTOS!G:G, E237)</f>
        <v>0</v>
      </c>
      <c r="BX237" s="6">
        <f>SUMIFS(EXAMES!E:E, EXAMES!D:D, H237, EXAMES!G:G, E237)</f>
        <v>55</v>
      </c>
      <c r="BY237" s="25">
        <f t="shared" si="13"/>
        <v>1337.7011111111112</v>
      </c>
      <c r="BZ237" s="1"/>
      <c r="CA237" s="1" t="s">
        <v>282</v>
      </c>
      <c r="CB237" s="13">
        <f t="shared" si="14"/>
        <v>160.93</v>
      </c>
      <c r="CC237" s="13">
        <f t="shared" si="15"/>
        <v>0</v>
      </c>
      <c r="CD237" s="13">
        <f>SUMIFS(ALIMENTAÇÃO!E:E, ALIMENTAÇÃO!D:D, H237, ALIMENTAÇÃO!G:G, E237)</f>
        <v>805</v>
      </c>
      <c r="CE237" s="6">
        <f>SUMIFS(TRANSPORTE!E:E, TRANSPORTE!D:D, H237, TRANSPORTE!G:G, E237)</f>
        <v>0</v>
      </c>
      <c r="CF237" s="6">
        <f>SUMIFS('PLANO DE SAÚDE'!E:E, 'PLANO DE SAÚDE'!D:D, H237, 'PLANO DE SAÚDE'!G:G, E237)</f>
        <v>162.74</v>
      </c>
      <c r="CG237" s="6">
        <f>SUMIFS('PLANO ODONTO'!E:E, 'PLANO ODONTO'!D:D, H237, 'PLANO ODONTO'!G:G, E237)</f>
        <v>14</v>
      </c>
      <c r="CH237" s="6">
        <f t="shared" si="16"/>
        <v>-1.81</v>
      </c>
      <c r="CI237" s="6">
        <f t="shared" si="17"/>
        <v>0</v>
      </c>
      <c r="CJ237" s="6">
        <f t="shared" si="18"/>
        <v>0</v>
      </c>
      <c r="CK237" s="6"/>
      <c r="CL237" s="6"/>
      <c r="CM237" s="6">
        <f t="shared" si="19"/>
        <v>-14</v>
      </c>
      <c r="CN237" s="1">
        <v>24.63</v>
      </c>
      <c r="CO237" s="1">
        <v>-24.63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</row>
    <row r="238" spans="1:99" ht="13.8" hidden="1">
      <c r="A238" s="1" t="str">
        <f ca="1">IFERROR(__xludf.DUMMYFUNCTION("""COMPUTED_VALUE"""),"")</f>
        <v/>
      </c>
      <c r="B238" s="34"/>
      <c r="C238" s="34" t="str">
        <f t="shared" ca="1" si="0"/>
        <v>OK</v>
      </c>
      <c r="D238" s="2">
        <f t="shared" si="1"/>
        <v>3296.4966666666669</v>
      </c>
      <c r="E238" s="34">
        <v>45839</v>
      </c>
      <c r="F238" s="1" t="s">
        <v>145</v>
      </c>
      <c r="G238" s="1">
        <v>3479</v>
      </c>
      <c r="H238" s="1" t="s">
        <v>283</v>
      </c>
      <c r="I238" s="1" t="s">
        <v>205</v>
      </c>
      <c r="J238" s="38">
        <v>45597</v>
      </c>
      <c r="K238" s="6">
        <v>1518</v>
      </c>
      <c r="L238" s="1"/>
      <c r="M238" s="6">
        <v>1518</v>
      </c>
      <c r="N238" s="6"/>
      <c r="O238" s="6"/>
      <c r="P238" s="6">
        <v>0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>
        <v>0</v>
      </c>
      <c r="AC238" s="6"/>
      <c r="AD238" s="6">
        <v>0</v>
      </c>
      <c r="AE238" s="6">
        <v>0</v>
      </c>
      <c r="AF238" s="6">
        <v>0</v>
      </c>
      <c r="AG238" s="6"/>
      <c r="AH238" s="6"/>
      <c r="AI238" s="6"/>
      <c r="AJ238" s="6"/>
      <c r="AK238" s="6"/>
      <c r="AL238" s="6"/>
      <c r="AM238" s="6">
        <v>0.94</v>
      </c>
      <c r="AN238" s="8">
        <f t="shared" si="2"/>
        <v>1518.94</v>
      </c>
      <c r="AO238" s="6"/>
      <c r="AP238" s="6">
        <v>-8.0500000000000007</v>
      </c>
      <c r="AQ238" s="6">
        <v>-91.08</v>
      </c>
      <c r="AR238" s="6"/>
      <c r="AS238" s="6"/>
      <c r="AT238" s="6">
        <v>-0.45</v>
      </c>
      <c r="AU238" s="6"/>
      <c r="AV238" s="6">
        <v>0</v>
      </c>
      <c r="AW238" s="6"/>
      <c r="AX238" s="6"/>
      <c r="AY238" s="6"/>
      <c r="AZ238" s="6"/>
      <c r="BA238" s="6"/>
      <c r="BB238" s="6">
        <v>0</v>
      </c>
      <c r="BC238" s="6">
        <v>-1.51</v>
      </c>
      <c r="BD238" s="6">
        <v>0</v>
      </c>
      <c r="BE238" s="6"/>
      <c r="BF238" s="6"/>
      <c r="BG238" s="6">
        <v>-113.85</v>
      </c>
      <c r="BH238" s="6">
        <v>0</v>
      </c>
      <c r="BI238" s="6"/>
      <c r="BJ238" s="6">
        <v>0</v>
      </c>
      <c r="BK238" s="6">
        <v>0</v>
      </c>
      <c r="BL238" s="11">
        <f t="shared" si="3"/>
        <v>-214.94</v>
      </c>
      <c r="BM238" s="12">
        <f t="shared" si="4"/>
        <v>1304</v>
      </c>
      <c r="BN238" s="13">
        <f t="shared" si="5"/>
        <v>126.5</v>
      </c>
      <c r="BO238" s="13">
        <f t="shared" si="6"/>
        <v>126.5</v>
      </c>
      <c r="BP238" s="13">
        <f t="shared" si="7"/>
        <v>42.166666666666664</v>
      </c>
      <c r="BQ238" s="13">
        <f t="shared" si="8"/>
        <v>113.85</v>
      </c>
      <c r="BR238" s="13">
        <f t="shared" si="9"/>
        <v>121.44</v>
      </c>
      <c r="BS238" s="13">
        <f t="shared" si="10"/>
        <v>796.95</v>
      </c>
      <c r="BT238" s="13">
        <f t="shared" si="11"/>
        <v>302.22000000000003</v>
      </c>
      <c r="BU238" s="13">
        <f t="shared" si="12"/>
        <v>134.22</v>
      </c>
      <c r="BV238" s="6">
        <f>SUMIFS('SEGURO DE VIDA'!E:E, 'SEGURO DE VIDA'!D:D, H238, 'SEGURO DE VIDA'!G:G, E238)</f>
        <v>13.71</v>
      </c>
      <c r="BW238" s="6">
        <f>SUMIFS(TREINAMENTOS!E:E, TREINAMENTOS!D:D, H238, TREINAMENTOS!G:G, E238)</f>
        <v>0</v>
      </c>
      <c r="BX238" s="6">
        <f>SUMIFS(EXAMES!E:E, EXAMES!D:D, H238, EXAMES!G:G, E238)</f>
        <v>0</v>
      </c>
      <c r="BY238" s="25">
        <f t="shared" si="13"/>
        <v>1777.5566666666668</v>
      </c>
      <c r="BZ238" s="1"/>
      <c r="CA238" s="1" t="s">
        <v>284</v>
      </c>
      <c r="CB238" s="13">
        <f t="shared" si="14"/>
        <v>134.22</v>
      </c>
      <c r="CC238" s="13">
        <f t="shared" si="15"/>
        <v>0</v>
      </c>
      <c r="CD238" s="13">
        <f>SUMIFS(ALIMENTAÇÃO!E:E, ALIMENTAÇÃO!D:D, H238, ALIMENTAÇÃO!G:G, E238)</f>
        <v>805</v>
      </c>
      <c r="CE238" s="6">
        <f>SUMIFS(TRANSPORTE!E:E, TRANSPORTE!D:D, H238, TRANSPORTE!G:G, E238)</f>
        <v>393.3</v>
      </c>
      <c r="CF238" s="6">
        <f>SUMIFS('PLANO DE SAÚDE'!E:E, 'PLANO DE SAÚDE'!D:D, H238, 'PLANO DE SAÚDE'!G:G, E238)</f>
        <v>135.72999999999999</v>
      </c>
      <c r="CG238" s="6">
        <f>SUMIFS('PLANO ODONTO'!E:E, 'PLANO ODONTO'!D:D, H238, 'PLANO ODONTO'!G:G, E238)</f>
        <v>0</v>
      </c>
      <c r="CH238" s="6">
        <f t="shared" si="16"/>
        <v>-1.51</v>
      </c>
      <c r="CI238" s="6">
        <f t="shared" si="17"/>
        <v>0</v>
      </c>
      <c r="CJ238" s="6">
        <f t="shared" si="18"/>
        <v>0</v>
      </c>
      <c r="CK238" s="6"/>
      <c r="CL238" s="6"/>
      <c r="CM238" s="6">
        <f t="shared" si="19"/>
        <v>0</v>
      </c>
      <c r="CN238" s="6">
        <v>1518.94</v>
      </c>
      <c r="CO238" s="1">
        <v>-214.94</v>
      </c>
      <c r="CP238" s="6">
        <v>1304</v>
      </c>
      <c r="CQ238" s="6">
        <v>1518</v>
      </c>
      <c r="CR238" s="1">
        <v>7.5</v>
      </c>
      <c r="CS238" s="6">
        <v>1518</v>
      </c>
      <c r="CT238" s="1">
        <v>121.44</v>
      </c>
      <c r="CU238" s="1">
        <v>910.8</v>
      </c>
    </row>
    <row r="239" spans="1:99" ht="13.8" hidden="1">
      <c r="A239" s="1"/>
      <c r="B239" s="34"/>
      <c r="C239" s="34" t="str">
        <f t="shared" ca="1" si="0"/>
        <v>OK</v>
      </c>
      <c r="D239" s="2">
        <f t="shared" si="1"/>
        <v>5600.6899746099998</v>
      </c>
      <c r="E239" s="34">
        <v>45839</v>
      </c>
      <c r="F239" s="1" t="s">
        <v>145</v>
      </c>
      <c r="G239" s="1">
        <v>271</v>
      </c>
      <c r="H239" s="1" t="s">
        <v>285</v>
      </c>
      <c r="I239" s="1" t="s">
        <v>286</v>
      </c>
      <c r="J239" s="35">
        <v>44127</v>
      </c>
      <c r="K239" s="6">
        <v>2002.59</v>
      </c>
      <c r="L239" s="1"/>
      <c r="M239" s="6">
        <v>2002.59</v>
      </c>
      <c r="N239" s="6"/>
      <c r="O239" s="6"/>
      <c r="P239" s="6">
        <v>600.78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>
        <v>0</v>
      </c>
      <c r="AC239" s="6"/>
      <c r="AD239" s="6">
        <v>937.21</v>
      </c>
      <c r="AE239" s="6">
        <v>0</v>
      </c>
      <c r="AF239" s="6">
        <v>138.85</v>
      </c>
      <c r="AG239" s="6"/>
      <c r="AH239" s="6"/>
      <c r="AI239" s="6"/>
      <c r="AJ239" s="6"/>
      <c r="AK239" s="6"/>
      <c r="AL239" s="6"/>
      <c r="AM239" s="6">
        <v>0.47</v>
      </c>
      <c r="AN239" s="8">
        <f t="shared" si="2"/>
        <v>3679.8999999999996</v>
      </c>
      <c r="AO239" s="6"/>
      <c r="AP239" s="6">
        <v>-6.9</v>
      </c>
      <c r="AQ239" s="6">
        <v>-120.16</v>
      </c>
      <c r="AR239" s="6"/>
      <c r="AS239" s="6"/>
      <c r="AT239" s="6">
        <v>-0.56000000000000005</v>
      </c>
      <c r="AU239" s="6"/>
      <c r="AV239" s="6">
        <v>0</v>
      </c>
      <c r="AW239" s="6"/>
      <c r="AX239" s="6"/>
      <c r="AY239" s="6"/>
      <c r="AZ239" s="6"/>
      <c r="BA239" s="6"/>
      <c r="BB239" s="6">
        <v>0</v>
      </c>
      <c r="BC239" s="6">
        <v>-100.08</v>
      </c>
      <c r="BD239" s="6">
        <v>0</v>
      </c>
      <c r="BE239" s="6"/>
      <c r="BF239" s="6"/>
      <c r="BG239" s="6">
        <v>-334.93</v>
      </c>
      <c r="BH239" s="6">
        <v>-66.67</v>
      </c>
      <c r="BI239" s="6"/>
      <c r="BJ239" s="6">
        <v>-303.60000000000002</v>
      </c>
      <c r="BK239" s="6">
        <v>0</v>
      </c>
      <c r="BL239" s="11">
        <f t="shared" si="3"/>
        <v>-932.9</v>
      </c>
      <c r="BM239" s="12">
        <f t="shared" si="4"/>
        <v>2746.9999999999995</v>
      </c>
      <c r="BN239" s="13">
        <f t="shared" si="5"/>
        <v>166.88249999999999</v>
      </c>
      <c r="BO239" s="13">
        <f t="shared" si="6"/>
        <v>166.88249999999999</v>
      </c>
      <c r="BP239" s="13">
        <f t="shared" si="7"/>
        <v>55.627499999999998</v>
      </c>
      <c r="BQ239" s="13">
        <f t="shared" si="8"/>
        <v>334.92747461000005</v>
      </c>
      <c r="BR239" s="13">
        <f t="shared" si="9"/>
        <v>294.35000000000002</v>
      </c>
      <c r="BS239" s="13">
        <f t="shared" si="10"/>
        <v>683.1</v>
      </c>
      <c r="BT239" s="13">
        <f t="shared" si="11"/>
        <v>105.24000000000001</v>
      </c>
      <c r="BU239" s="13">
        <f t="shared" si="12"/>
        <v>100.07000000000001</v>
      </c>
      <c r="BV239" s="6">
        <f>SUMIFS('SEGURO DE VIDA'!E:E, 'SEGURO DE VIDA'!D:D, H239, 'SEGURO DE VIDA'!G:G, E239)</f>
        <v>13.71</v>
      </c>
      <c r="BW239" s="6">
        <f>SUMIFS(TREINAMENTOS!E:E, TREINAMENTOS!D:D, H239, TREINAMENTOS!G:G, E239)</f>
        <v>0</v>
      </c>
      <c r="BX239" s="6">
        <f>SUMIFS(EXAMES!E:E, EXAMES!D:D, H239, EXAMES!G:G, E239)</f>
        <v>0</v>
      </c>
      <c r="BY239" s="25">
        <f t="shared" si="13"/>
        <v>1920.7899746100002</v>
      </c>
      <c r="BZ239" s="1"/>
      <c r="CA239" s="1" t="s">
        <v>285</v>
      </c>
      <c r="CB239" s="13">
        <f t="shared" si="14"/>
        <v>100.07000000000001</v>
      </c>
      <c r="CC239" s="13">
        <f t="shared" si="15"/>
        <v>0</v>
      </c>
      <c r="CD239" s="13">
        <f>SUMIFS(ALIMENTAÇÃO!E:E, ALIMENTAÇÃO!D:D, H239, ALIMENTAÇÃO!G:G, E239)</f>
        <v>690</v>
      </c>
      <c r="CE239" s="6">
        <f>SUMIFS(TRANSPORTE!E:E, TRANSPORTE!D:D, H239, TRANSPORTE!G:G, E239)</f>
        <v>225.4</v>
      </c>
      <c r="CF239" s="6">
        <f>SUMIFS('PLANO DE SAÚDE'!E:E, 'PLANO DE SAÚDE'!D:D, H239, 'PLANO DE SAÚDE'!G:G, E239)</f>
        <v>200.15</v>
      </c>
      <c r="CG239" s="6">
        <f>SUMIFS('PLANO ODONTO'!E:E, 'PLANO ODONTO'!D:D, H239, 'PLANO ODONTO'!G:G, E239)</f>
        <v>0</v>
      </c>
      <c r="CH239" s="6">
        <f t="shared" si="16"/>
        <v>-100.08</v>
      </c>
      <c r="CI239" s="6">
        <f t="shared" si="17"/>
        <v>-303.60000000000002</v>
      </c>
      <c r="CJ239" s="6">
        <f t="shared" si="18"/>
        <v>0</v>
      </c>
      <c r="CK239" s="6"/>
      <c r="CL239" s="6"/>
      <c r="CM239" s="6">
        <f t="shared" si="19"/>
        <v>0</v>
      </c>
      <c r="CN239" s="6">
        <v>3679.9</v>
      </c>
      <c r="CO239" s="1">
        <v>-932.9</v>
      </c>
      <c r="CP239" s="6">
        <v>2747</v>
      </c>
      <c r="CQ239" s="6">
        <v>3679.43</v>
      </c>
      <c r="CR239" s="1">
        <v>9.1027000000000005</v>
      </c>
      <c r="CS239" s="6">
        <v>3679.43</v>
      </c>
      <c r="CT239" s="1">
        <v>294.35000000000002</v>
      </c>
      <c r="CU239" s="6">
        <v>3072.23</v>
      </c>
    </row>
    <row r="240" spans="1:99" ht="13.8" hidden="1">
      <c r="A240" s="1"/>
      <c r="B240" s="34"/>
      <c r="C240" s="34" t="str">
        <f t="shared" ca="1" si="0"/>
        <v>OK</v>
      </c>
      <c r="D240" s="2">
        <f t="shared" si="1"/>
        <v>4217.9977777777776</v>
      </c>
      <c r="E240" s="34">
        <v>45839</v>
      </c>
      <c r="F240" s="1" t="s">
        <v>145</v>
      </c>
      <c r="G240" s="1">
        <v>3458</v>
      </c>
      <c r="H240" s="1" t="s">
        <v>289</v>
      </c>
      <c r="I240" s="1" t="s">
        <v>290</v>
      </c>
      <c r="J240" s="38">
        <v>45505</v>
      </c>
      <c r="K240" s="6">
        <v>2200</v>
      </c>
      <c r="L240" s="1"/>
      <c r="M240" s="6">
        <v>2200</v>
      </c>
      <c r="N240" s="6"/>
      <c r="O240" s="6"/>
      <c r="P240" s="6">
        <v>0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>
        <v>0</v>
      </c>
      <c r="AC240" s="6"/>
      <c r="AD240" s="6">
        <v>0</v>
      </c>
      <c r="AE240" s="6">
        <v>0</v>
      </c>
      <c r="AF240" s="6">
        <v>0</v>
      </c>
      <c r="AG240" s="6"/>
      <c r="AH240" s="6"/>
      <c r="AI240" s="6"/>
      <c r="AJ240" s="6"/>
      <c r="AK240" s="6"/>
      <c r="AL240" s="6"/>
      <c r="AM240" s="6">
        <v>0.22</v>
      </c>
      <c r="AN240" s="8">
        <f t="shared" si="2"/>
        <v>2200.2199999999998</v>
      </c>
      <c r="AO240" s="6"/>
      <c r="AP240" s="6">
        <v>-8.0500000000000007</v>
      </c>
      <c r="AQ240" s="6">
        <v>-132</v>
      </c>
      <c r="AR240" s="6"/>
      <c r="AS240" s="6"/>
      <c r="AT240" s="6">
        <v>-7.0000000000000007E-2</v>
      </c>
      <c r="AU240" s="6"/>
      <c r="AV240" s="6">
        <v>-14</v>
      </c>
      <c r="AW240" s="6"/>
      <c r="AX240" s="6"/>
      <c r="AY240" s="6"/>
      <c r="AZ240" s="6"/>
      <c r="BA240" s="6"/>
      <c r="BB240" s="6">
        <v>-26.82</v>
      </c>
      <c r="BC240" s="6">
        <v>-1.81</v>
      </c>
      <c r="BD240" s="6">
        <v>-96.24</v>
      </c>
      <c r="BE240" s="6"/>
      <c r="BF240" s="6"/>
      <c r="BG240" s="6">
        <v>-175.23</v>
      </c>
      <c r="BH240" s="6">
        <v>0</v>
      </c>
      <c r="BI240" s="6"/>
      <c r="BJ240" s="6">
        <v>0</v>
      </c>
      <c r="BK240" s="6">
        <v>0</v>
      </c>
      <c r="BL240" s="11">
        <f t="shared" si="3"/>
        <v>-454.22</v>
      </c>
      <c r="BM240" s="12">
        <f t="shared" si="4"/>
        <v>1745.9999999999998</v>
      </c>
      <c r="BN240" s="13">
        <f t="shared" si="5"/>
        <v>183.33333333333334</v>
      </c>
      <c r="BO240" s="13">
        <f t="shared" si="6"/>
        <v>183.33333333333334</v>
      </c>
      <c r="BP240" s="13">
        <f t="shared" si="7"/>
        <v>61.111111111111114</v>
      </c>
      <c r="BQ240" s="13">
        <f t="shared" si="8"/>
        <v>175.23</v>
      </c>
      <c r="BR240" s="13">
        <f t="shared" si="9"/>
        <v>176</v>
      </c>
      <c r="BS240" s="13">
        <f t="shared" si="10"/>
        <v>796.95</v>
      </c>
      <c r="BT240" s="13">
        <f t="shared" si="11"/>
        <v>261.3</v>
      </c>
      <c r="BU240" s="13">
        <f t="shared" si="12"/>
        <v>64.690000000000012</v>
      </c>
      <c r="BV240" s="6">
        <f>SUMIFS('SEGURO DE VIDA'!E:E, 'SEGURO DE VIDA'!D:D, H240, 'SEGURO DE VIDA'!G:G, E240)</f>
        <v>13.71</v>
      </c>
      <c r="BW240" s="6">
        <f>SUMIFS(TREINAMENTOS!E:E, TREINAMENTOS!D:D, H240, TREINAMENTOS!G:G, E240)</f>
        <v>0</v>
      </c>
      <c r="BX240" s="6">
        <f>SUMIFS(EXAMES!E:E, EXAMES!D:D, H240, EXAMES!G:G, E240)</f>
        <v>102.12</v>
      </c>
      <c r="BY240" s="25">
        <f t="shared" si="13"/>
        <v>2017.7777777777778</v>
      </c>
      <c r="BZ240" s="1"/>
      <c r="CA240" s="1" t="s">
        <v>289</v>
      </c>
      <c r="CB240" s="13">
        <f t="shared" si="14"/>
        <v>64.690000000000012</v>
      </c>
      <c r="CC240" s="13">
        <f t="shared" si="15"/>
        <v>0</v>
      </c>
      <c r="CD240" s="13">
        <f>SUMIFS(ALIMENTAÇÃO!E:E, ALIMENTAÇÃO!D:D, H240, ALIMENTAÇÃO!G:G, E240)</f>
        <v>805</v>
      </c>
      <c r="CE240" s="6">
        <f>SUMIFS(TRANSPORTE!E:E, TRANSPORTE!D:D, H240, TRANSPORTE!G:G, E240)</f>
        <v>393.3</v>
      </c>
      <c r="CF240" s="6">
        <f>SUMIFS('PLANO DE SAÚDE'!E:E, 'PLANO DE SAÚDE'!D:D, H240, 'PLANO DE SAÚDE'!G:G, E240)</f>
        <v>189.56</v>
      </c>
      <c r="CG240" s="6">
        <f>SUMIFS('PLANO ODONTO'!E:E, 'PLANO ODONTO'!D:D, H240, 'PLANO ODONTO'!G:G, E240)</f>
        <v>14</v>
      </c>
      <c r="CH240" s="6">
        <f t="shared" si="16"/>
        <v>-124.86999999999999</v>
      </c>
      <c r="CI240" s="6">
        <f t="shared" si="17"/>
        <v>0</v>
      </c>
      <c r="CJ240" s="6">
        <f t="shared" si="18"/>
        <v>0</v>
      </c>
      <c r="CK240" s="6"/>
      <c r="CL240" s="6"/>
      <c r="CM240" s="6">
        <f t="shared" si="19"/>
        <v>-14</v>
      </c>
      <c r="CN240" s="6">
        <v>2200.2199999999998</v>
      </c>
      <c r="CO240" s="1">
        <v>-454.22</v>
      </c>
      <c r="CP240" s="6">
        <v>1746</v>
      </c>
      <c r="CQ240" s="6">
        <v>2200</v>
      </c>
      <c r="CR240" s="1">
        <v>7.9649999999999999</v>
      </c>
      <c r="CS240" s="6">
        <v>2200</v>
      </c>
      <c r="CT240" s="1">
        <v>176</v>
      </c>
      <c r="CU240" s="6">
        <v>1592.8</v>
      </c>
    </row>
    <row r="241" spans="1:99" ht="13.8" hidden="1">
      <c r="A241" s="1"/>
      <c r="B241" s="34"/>
      <c r="C241" s="34" t="str">
        <f t="shared" ca="1" si="0"/>
        <v>OK</v>
      </c>
      <c r="D241" s="2">
        <f t="shared" si="1"/>
        <v>2189.9122222222222</v>
      </c>
      <c r="E241" s="34">
        <v>45839</v>
      </c>
      <c r="F241" s="1" t="s">
        <v>145</v>
      </c>
      <c r="G241" s="1">
        <v>3557</v>
      </c>
      <c r="H241" s="1" t="s">
        <v>294</v>
      </c>
      <c r="I241" s="1" t="s">
        <v>295</v>
      </c>
      <c r="J241" s="38">
        <v>45831</v>
      </c>
      <c r="K241" s="6">
        <v>950</v>
      </c>
      <c r="L241" s="1"/>
      <c r="M241" s="6">
        <v>950</v>
      </c>
      <c r="N241" s="6"/>
      <c r="O241" s="6"/>
      <c r="P241" s="6">
        <v>0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>
        <v>0</v>
      </c>
      <c r="AC241" s="6"/>
      <c r="AD241" s="6">
        <v>0</v>
      </c>
      <c r="AE241" s="6">
        <v>0</v>
      </c>
      <c r="AF241" s="6">
        <v>0</v>
      </c>
      <c r="AG241" s="6"/>
      <c r="AH241" s="6"/>
      <c r="AI241" s="6"/>
      <c r="AJ241" s="6"/>
      <c r="AK241" s="6"/>
      <c r="AL241" s="6"/>
      <c r="AM241" s="6">
        <v>0.82</v>
      </c>
      <c r="AN241" s="8">
        <f t="shared" si="2"/>
        <v>950.82</v>
      </c>
      <c r="AO241" s="6"/>
      <c r="AP241" s="6">
        <v>-8.0500000000000007</v>
      </c>
      <c r="AQ241" s="6">
        <v>0</v>
      </c>
      <c r="AR241" s="6"/>
      <c r="AS241" s="6"/>
      <c r="AT241" s="6">
        <v>-0.77</v>
      </c>
      <c r="AU241" s="6"/>
      <c r="AV241" s="6">
        <v>0</v>
      </c>
      <c r="AW241" s="6"/>
      <c r="AX241" s="6"/>
      <c r="AY241" s="6"/>
      <c r="AZ241" s="6"/>
      <c r="BA241" s="6"/>
      <c r="BB241" s="6">
        <v>0</v>
      </c>
      <c r="BC241" s="6">
        <v>0</v>
      </c>
      <c r="BD241" s="6">
        <v>0</v>
      </c>
      <c r="BE241" s="6"/>
      <c r="BF241" s="6"/>
      <c r="BG241" s="6">
        <v>0</v>
      </c>
      <c r="BH241" s="6">
        <v>0</v>
      </c>
      <c r="BI241" s="6"/>
      <c r="BJ241" s="6">
        <v>0</v>
      </c>
      <c r="BK241" s="6">
        <v>0</v>
      </c>
      <c r="BL241" s="11">
        <f t="shared" si="3"/>
        <v>-8.82</v>
      </c>
      <c r="BM241" s="12">
        <f t="shared" si="4"/>
        <v>942</v>
      </c>
      <c r="BN241" s="13">
        <f t="shared" si="5"/>
        <v>79.166666666666671</v>
      </c>
      <c r="BO241" s="13">
        <f t="shared" si="6"/>
        <v>79.166666666666671</v>
      </c>
      <c r="BP241" s="13">
        <f t="shared" si="7"/>
        <v>26.388888888888889</v>
      </c>
      <c r="BQ241" s="13">
        <f t="shared" si="8"/>
        <v>0</v>
      </c>
      <c r="BR241" s="13">
        <f t="shared" si="9"/>
        <v>0</v>
      </c>
      <c r="BS241" s="13">
        <f t="shared" si="10"/>
        <v>796.95</v>
      </c>
      <c r="BT241" s="13">
        <f t="shared" si="11"/>
        <v>230</v>
      </c>
      <c r="BU241" s="13">
        <f t="shared" si="12"/>
        <v>0</v>
      </c>
      <c r="BV241" s="6">
        <f>SUMIFS('SEGURO DE VIDA'!E:E, 'SEGURO DE VIDA'!D:D, H241, 'SEGURO DE VIDA'!G:G, E241)</f>
        <v>27.42</v>
      </c>
      <c r="BW241" s="6">
        <f>SUMIFS(TREINAMENTOS!E:E, TREINAMENTOS!D:D, H241, TREINAMENTOS!G:G, E241)</f>
        <v>0</v>
      </c>
      <c r="BX241" s="6">
        <f>SUMIFS(EXAMES!E:E, EXAMES!D:D, H241, EXAMES!G:G, E241)</f>
        <v>0</v>
      </c>
      <c r="BY241" s="25">
        <f t="shared" si="13"/>
        <v>1239.0922222222223</v>
      </c>
      <c r="BZ241" s="1"/>
      <c r="CA241" s="1" t="s">
        <v>296</v>
      </c>
      <c r="CB241" s="13">
        <f t="shared" si="14"/>
        <v>0</v>
      </c>
      <c r="CC241" s="13">
        <f t="shared" si="15"/>
        <v>0</v>
      </c>
      <c r="CD241" s="13">
        <f>SUMIFS(ALIMENTAÇÃO!E:E, ALIMENTAÇÃO!D:D, H241, ALIMENTAÇÃO!G:G, E241)</f>
        <v>805</v>
      </c>
      <c r="CE241" s="6">
        <f>SUMIFS(TRANSPORTE!E:E, TRANSPORTE!D:D, H241, TRANSPORTE!G:G, E241)</f>
        <v>230</v>
      </c>
      <c r="CF241" s="6">
        <f>SUMIFS('PLANO DE SAÚDE'!E:E, 'PLANO DE SAÚDE'!D:D, H241, 'PLANO DE SAÚDE'!G:G, E241)</f>
        <v>0</v>
      </c>
      <c r="CG241" s="6">
        <f>SUMIFS('PLANO ODONTO'!E:E, 'PLANO ODONTO'!D:D, H241, 'PLANO ODONTO'!G:G, E241)</f>
        <v>0</v>
      </c>
      <c r="CH241" s="6">
        <f t="shared" si="16"/>
        <v>0</v>
      </c>
      <c r="CI241" s="6">
        <f t="shared" si="17"/>
        <v>0</v>
      </c>
      <c r="CJ241" s="6">
        <f t="shared" si="18"/>
        <v>0</v>
      </c>
      <c r="CK241" s="6"/>
      <c r="CL241" s="6"/>
      <c r="CM241" s="6">
        <f t="shared" si="19"/>
        <v>0</v>
      </c>
      <c r="CN241" s="1">
        <v>950.82</v>
      </c>
      <c r="CO241" s="1">
        <v>-8.82</v>
      </c>
      <c r="CP241" s="1">
        <v>942</v>
      </c>
      <c r="CQ241" s="1">
        <v>0</v>
      </c>
      <c r="CR241" s="1">
        <v>0</v>
      </c>
      <c r="CS241" s="1">
        <v>0</v>
      </c>
      <c r="CT241" s="1">
        <v>0</v>
      </c>
      <c r="CU241" s="1">
        <v>342.8</v>
      </c>
    </row>
    <row r="242" spans="1:99" ht="13.8" hidden="1">
      <c r="A242" s="1"/>
      <c r="B242" s="34"/>
      <c r="C242" s="34" t="str">
        <f t="shared" ca="1" si="0"/>
        <v>OK</v>
      </c>
      <c r="D242" s="2">
        <f t="shared" si="1"/>
        <v>6234.0122692355562</v>
      </c>
      <c r="E242" s="34">
        <v>45839</v>
      </c>
      <c r="F242" s="1" t="s">
        <v>145</v>
      </c>
      <c r="G242" s="1">
        <v>190</v>
      </c>
      <c r="H242" s="1" t="s">
        <v>297</v>
      </c>
      <c r="I242" s="1" t="s">
        <v>298</v>
      </c>
      <c r="J242" s="38">
        <v>42248</v>
      </c>
      <c r="K242" s="6">
        <v>3791.24</v>
      </c>
      <c r="L242" s="1"/>
      <c r="M242" s="6">
        <v>3791.24</v>
      </c>
      <c r="N242" s="6"/>
      <c r="O242" s="6"/>
      <c r="P242" s="6">
        <v>0</v>
      </c>
      <c r="Q242" s="6"/>
      <c r="R242" s="6"/>
      <c r="S242" s="6"/>
      <c r="T242" s="6"/>
      <c r="U242" s="6"/>
      <c r="V242" s="6"/>
      <c r="W242" s="6"/>
      <c r="X242" s="6"/>
      <c r="Y242" s="6">
        <v>0</v>
      </c>
      <c r="Z242" s="6"/>
      <c r="AA242" s="6"/>
      <c r="AB242" s="6"/>
      <c r="AC242" s="6"/>
      <c r="AD242" s="6">
        <v>0</v>
      </c>
      <c r="AE242" s="6"/>
      <c r="AF242" s="6">
        <v>0</v>
      </c>
      <c r="AG242" s="6"/>
      <c r="AH242" s="6"/>
      <c r="AI242" s="6"/>
      <c r="AJ242" s="6"/>
      <c r="AK242" s="6"/>
      <c r="AL242" s="6"/>
      <c r="AM242" s="6">
        <v>0.26</v>
      </c>
      <c r="AN242" s="8">
        <f t="shared" si="2"/>
        <v>3791.5</v>
      </c>
      <c r="AO242" s="6"/>
      <c r="AP242" s="6">
        <v>-8.0500000000000007</v>
      </c>
      <c r="AQ242" s="6">
        <v>0</v>
      </c>
      <c r="AR242" s="6"/>
      <c r="AS242" s="6"/>
      <c r="AT242" s="6">
        <v>-0.01</v>
      </c>
      <c r="AU242" s="6"/>
      <c r="AV242" s="6">
        <v>-14</v>
      </c>
      <c r="AW242" s="6"/>
      <c r="AX242" s="6"/>
      <c r="AY242" s="6">
        <v>-37.909999999999997</v>
      </c>
      <c r="AZ242" s="6"/>
      <c r="BA242" s="6"/>
      <c r="BB242" s="6"/>
      <c r="BC242" s="6">
        <v>-2.73</v>
      </c>
      <c r="BD242" s="6"/>
      <c r="BE242" s="6"/>
      <c r="BF242" s="6"/>
      <c r="BG242" s="6">
        <v>-348.35</v>
      </c>
      <c r="BH242" s="6">
        <v>-83.45</v>
      </c>
      <c r="BI242" s="6"/>
      <c r="BJ242" s="6"/>
      <c r="BK242" s="6"/>
      <c r="BL242" s="11">
        <f t="shared" si="3"/>
        <v>-494.5</v>
      </c>
      <c r="BM242" s="12">
        <f t="shared" si="4"/>
        <v>3297</v>
      </c>
      <c r="BN242" s="13">
        <f t="shared" si="5"/>
        <v>315.93666666666667</v>
      </c>
      <c r="BO242" s="13">
        <f t="shared" si="6"/>
        <v>315.93666666666667</v>
      </c>
      <c r="BP242" s="13">
        <f t="shared" si="7"/>
        <v>105.31222222222222</v>
      </c>
      <c r="BQ242" s="13">
        <f t="shared" si="8"/>
        <v>348.34671367999999</v>
      </c>
      <c r="BR242" s="13">
        <f t="shared" si="9"/>
        <v>303.29000000000002</v>
      </c>
      <c r="BS242" s="13">
        <f t="shared" si="10"/>
        <v>796.95</v>
      </c>
      <c r="BT242" s="13">
        <f t="shared" si="11"/>
        <v>0</v>
      </c>
      <c r="BU242" s="13">
        <f t="shared" si="12"/>
        <v>243.03</v>
      </c>
      <c r="BV242" s="6">
        <f>SUMIFS('SEGURO DE VIDA'!E:E, 'SEGURO DE VIDA'!D:D, H242, 'SEGURO DE VIDA'!G:G, E242)</f>
        <v>13.71</v>
      </c>
      <c r="BW242" s="6">
        <f>SUMIFS(TREINAMENTOS!E:E, TREINAMENTOS!D:D, H242, TREINAMENTOS!G:G, E242)</f>
        <v>0</v>
      </c>
      <c r="BX242" s="6">
        <f>SUMIFS(EXAMES!E:E, EXAMES!D:D, H242, EXAMES!G:G, E242)</f>
        <v>0</v>
      </c>
      <c r="BY242" s="25">
        <f t="shared" si="13"/>
        <v>2442.5122692355558</v>
      </c>
      <c r="BZ242" s="1"/>
      <c r="CA242" s="1" t="s">
        <v>297</v>
      </c>
      <c r="CB242" s="13">
        <f t="shared" si="14"/>
        <v>243.03</v>
      </c>
      <c r="CC242" s="13">
        <f t="shared" si="15"/>
        <v>0</v>
      </c>
      <c r="CD242" s="13">
        <f>SUMIFS(ALIMENTAÇÃO!E:E, ALIMENTAÇÃO!D:D, H242, ALIMENTAÇÃO!G:G, E242)</f>
        <v>805</v>
      </c>
      <c r="CE242" s="6">
        <f>SUMIFS(TRANSPORTE!E:E, TRANSPORTE!D:D, H242, TRANSPORTE!G:G, E242)</f>
        <v>0</v>
      </c>
      <c r="CF242" s="6">
        <f>SUMIFS('PLANO DE SAÚDE'!E:E, 'PLANO DE SAÚDE'!D:D, H242, 'PLANO DE SAÚDE'!G:G, E242)</f>
        <v>245.76</v>
      </c>
      <c r="CG242" s="6">
        <f>SUMIFS('PLANO ODONTO'!E:E, 'PLANO ODONTO'!D:D, H242, 'PLANO ODONTO'!G:G, E242)</f>
        <v>14</v>
      </c>
      <c r="CH242" s="6">
        <f t="shared" si="16"/>
        <v>-2.73</v>
      </c>
      <c r="CI242" s="6">
        <f t="shared" si="17"/>
        <v>0</v>
      </c>
      <c r="CJ242" s="6">
        <f t="shared" si="18"/>
        <v>0</v>
      </c>
      <c r="CK242" s="6"/>
      <c r="CL242" s="6"/>
      <c r="CM242" s="6">
        <f t="shared" si="19"/>
        <v>-14</v>
      </c>
      <c r="CN242" s="6">
        <v>3791.5</v>
      </c>
      <c r="CO242" s="1">
        <v>-494.5</v>
      </c>
      <c r="CP242" s="6">
        <v>3297</v>
      </c>
      <c r="CQ242" s="6">
        <v>3791.24</v>
      </c>
      <c r="CR242" s="1">
        <v>9.1882000000000001</v>
      </c>
      <c r="CS242" s="6">
        <v>3791.24</v>
      </c>
      <c r="CT242" s="1">
        <v>303.29000000000002</v>
      </c>
      <c r="CU242" s="6">
        <v>3184.04</v>
      </c>
    </row>
    <row r="243" spans="1:99" ht="13.8" hidden="1">
      <c r="A243" s="1"/>
      <c r="B243" s="34"/>
      <c r="C243" s="34" t="str">
        <f t="shared" ca="1" si="0"/>
        <v>OK</v>
      </c>
      <c r="D243" s="2">
        <f t="shared" si="1"/>
        <v>3667.6592711111116</v>
      </c>
      <c r="E243" s="34">
        <v>45839</v>
      </c>
      <c r="F243" s="1" t="s">
        <v>145</v>
      </c>
      <c r="G243" s="1">
        <v>3477</v>
      </c>
      <c r="H243" s="1" t="s">
        <v>302</v>
      </c>
      <c r="I243" s="1" t="s">
        <v>151</v>
      </c>
      <c r="J243" s="35">
        <v>45593</v>
      </c>
      <c r="K243" s="6">
        <v>1600</v>
      </c>
      <c r="L243" s="1"/>
      <c r="M243" s="6">
        <v>1600</v>
      </c>
      <c r="N243" s="6"/>
      <c r="O243" s="6"/>
      <c r="P243" s="6">
        <v>480</v>
      </c>
      <c r="Q243" s="6"/>
      <c r="R243" s="6"/>
      <c r="S243" s="6"/>
      <c r="T243" s="6"/>
      <c r="U243" s="6"/>
      <c r="V243" s="6"/>
      <c r="W243" s="6"/>
      <c r="X243" s="6"/>
      <c r="Y243" s="6">
        <v>0</v>
      </c>
      <c r="Z243" s="6"/>
      <c r="AA243" s="6"/>
      <c r="AB243" s="6"/>
      <c r="AC243" s="6"/>
      <c r="AD243" s="6">
        <v>0</v>
      </c>
      <c r="AE243" s="6"/>
      <c r="AF243" s="6">
        <v>0</v>
      </c>
      <c r="AG243" s="6"/>
      <c r="AH243" s="6"/>
      <c r="AI243" s="6"/>
      <c r="AJ243" s="6"/>
      <c r="AK243" s="6"/>
      <c r="AL243" s="6"/>
      <c r="AM243" s="6">
        <v>0.84</v>
      </c>
      <c r="AN243" s="8">
        <f t="shared" si="2"/>
        <v>2080.84</v>
      </c>
      <c r="AO243" s="6"/>
      <c r="AP243" s="6">
        <v>-8.0500000000000007</v>
      </c>
      <c r="AQ243" s="6">
        <v>0</v>
      </c>
      <c r="AR243" s="6"/>
      <c r="AS243" s="6"/>
      <c r="AT243" s="6">
        <v>-0.85</v>
      </c>
      <c r="AU243" s="6"/>
      <c r="AV243" s="6">
        <v>-14</v>
      </c>
      <c r="AW243" s="6"/>
      <c r="AX243" s="6"/>
      <c r="AY243" s="6">
        <v>0</v>
      </c>
      <c r="AZ243" s="6"/>
      <c r="BA243" s="6"/>
      <c r="BB243" s="6"/>
      <c r="BC243" s="6">
        <v>-1.51</v>
      </c>
      <c r="BD243" s="6"/>
      <c r="BE243" s="6"/>
      <c r="BF243" s="6"/>
      <c r="BG243" s="6">
        <v>-164.43</v>
      </c>
      <c r="BH243" s="6">
        <v>0</v>
      </c>
      <c r="BI243" s="6"/>
      <c r="BJ243" s="6"/>
      <c r="BK243" s="6"/>
      <c r="BL243" s="11">
        <f t="shared" si="3"/>
        <v>-188.84</v>
      </c>
      <c r="BM243" s="12">
        <f t="shared" si="4"/>
        <v>1892.0000000000002</v>
      </c>
      <c r="BN243" s="13">
        <f t="shared" si="5"/>
        <v>133.33333333333334</v>
      </c>
      <c r="BO243" s="13">
        <f t="shared" si="6"/>
        <v>133.33333333333334</v>
      </c>
      <c r="BP243" s="13">
        <f t="shared" si="7"/>
        <v>44.44444444444445</v>
      </c>
      <c r="BQ243" s="13">
        <f t="shared" si="8"/>
        <v>164.42815999999999</v>
      </c>
      <c r="BR243" s="13">
        <f t="shared" si="9"/>
        <v>166.4</v>
      </c>
      <c r="BS243" s="13">
        <f t="shared" si="10"/>
        <v>796.95</v>
      </c>
      <c r="BT243" s="13">
        <f t="shared" si="11"/>
        <v>0</v>
      </c>
      <c r="BU243" s="13">
        <f t="shared" si="12"/>
        <v>134.22</v>
      </c>
      <c r="BV243" s="6">
        <f>SUMIFS('SEGURO DE VIDA'!E:E, 'SEGURO DE VIDA'!D:D, H243, 'SEGURO DE VIDA'!G:G, E243)</f>
        <v>13.71</v>
      </c>
      <c r="BW243" s="6">
        <f>SUMIFS(TREINAMENTOS!E:E, TREINAMENTOS!D:D, H243, TREINAMENTOS!G:G, E243)</f>
        <v>0</v>
      </c>
      <c r="BX243" s="6">
        <f>SUMIFS(EXAMES!E:E, EXAMES!D:D, H243, EXAMES!G:G, E243)</f>
        <v>0</v>
      </c>
      <c r="BY243" s="25">
        <f t="shared" si="13"/>
        <v>1586.8192711111112</v>
      </c>
      <c r="BZ243" s="1"/>
      <c r="CA243" s="1" t="s">
        <v>302</v>
      </c>
      <c r="CB243" s="13">
        <f t="shared" si="14"/>
        <v>134.22</v>
      </c>
      <c r="CC243" s="13">
        <f t="shared" si="15"/>
        <v>0</v>
      </c>
      <c r="CD243" s="13">
        <f>SUMIFS(ALIMENTAÇÃO!E:E, ALIMENTAÇÃO!D:D, H243, ALIMENTAÇÃO!G:G, E243)</f>
        <v>805</v>
      </c>
      <c r="CE243" s="6">
        <f>SUMIFS(TRANSPORTE!E:E, TRANSPORTE!D:D, H243, TRANSPORTE!G:G, E243)</f>
        <v>0</v>
      </c>
      <c r="CF243" s="6">
        <f>SUMIFS('PLANO DE SAÚDE'!E:E, 'PLANO DE SAÚDE'!D:D, H243, 'PLANO DE SAÚDE'!G:G, E243)</f>
        <v>135.72999999999999</v>
      </c>
      <c r="CG243" s="6">
        <f>SUMIFS('PLANO ODONTO'!E:E, 'PLANO ODONTO'!D:D, H243, 'PLANO ODONTO'!G:G, E243)</f>
        <v>14</v>
      </c>
      <c r="CH243" s="6">
        <f t="shared" si="16"/>
        <v>-1.51</v>
      </c>
      <c r="CI243" s="6">
        <f t="shared" si="17"/>
        <v>0</v>
      </c>
      <c r="CJ243" s="6">
        <f t="shared" si="18"/>
        <v>0</v>
      </c>
      <c r="CK243" s="6"/>
      <c r="CL243" s="6"/>
      <c r="CM243" s="6">
        <f t="shared" si="19"/>
        <v>-14</v>
      </c>
      <c r="CN243" s="6">
        <v>2080.84</v>
      </c>
      <c r="CO243" s="1">
        <v>-188.84</v>
      </c>
      <c r="CP243" s="6">
        <v>1892</v>
      </c>
      <c r="CQ243" s="6">
        <v>2080</v>
      </c>
      <c r="CR243" s="1">
        <v>7.9051999999999998</v>
      </c>
      <c r="CS243" s="6">
        <v>2080</v>
      </c>
      <c r="CT243" s="1">
        <v>166.4</v>
      </c>
      <c r="CU243" s="6">
        <v>1472.8</v>
      </c>
    </row>
    <row r="244" spans="1:99" ht="13.8" hidden="1">
      <c r="A244" s="1"/>
      <c r="B244" s="34"/>
      <c r="C244" s="34" t="str">
        <f t="shared" ca="1" si="0"/>
        <v>OK</v>
      </c>
      <c r="D244" s="2">
        <f t="shared" si="1"/>
        <v>2895.9854444444445</v>
      </c>
      <c r="E244" s="34">
        <v>45839</v>
      </c>
      <c r="F244" s="1" t="s">
        <v>145</v>
      </c>
      <c r="G244" s="1">
        <v>3542</v>
      </c>
      <c r="H244" s="1" t="s">
        <v>303</v>
      </c>
      <c r="I244" s="1" t="s">
        <v>304</v>
      </c>
      <c r="J244" s="38">
        <v>45824</v>
      </c>
      <c r="K244" s="6">
        <v>1069.48</v>
      </c>
      <c r="L244" s="1"/>
      <c r="M244" s="6">
        <v>1069.48</v>
      </c>
      <c r="N244" s="6"/>
      <c r="O244" s="6"/>
      <c r="P244" s="6">
        <v>0</v>
      </c>
      <c r="Q244" s="6"/>
      <c r="R244" s="6"/>
      <c r="S244" s="6"/>
      <c r="T244" s="6"/>
      <c r="U244" s="6"/>
      <c r="V244" s="6"/>
      <c r="W244" s="6"/>
      <c r="X244" s="6"/>
      <c r="Y244" s="6">
        <v>0</v>
      </c>
      <c r="Z244" s="6"/>
      <c r="AA244" s="6"/>
      <c r="AB244" s="6"/>
      <c r="AC244" s="6"/>
      <c r="AD244" s="6">
        <v>0</v>
      </c>
      <c r="AE244" s="6"/>
      <c r="AF244" s="6">
        <v>0</v>
      </c>
      <c r="AG244" s="6"/>
      <c r="AH244" s="6"/>
      <c r="AI244" s="6"/>
      <c r="AJ244" s="6"/>
      <c r="AK244" s="6"/>
      <c r="AL244" s="6"/>
      <c r="AM244" s="6">
        <v>0.28999999999999998</v>
      </c>
      <c r="AN244" s="8">
        <f t="shared" si="2"/>
        <v>1069.77</v>
      </c>
      <c r="AO244" s="6"/>
      <c r="AP244" s="6">
        <v>-8.0500000000000007</v>
      </c>
      <c r="AQ244" s="6">
        <v>0</v>
      </c>
      <c r="AR244" s="6"/>
      <c r="AS244" s="6"/>
      <c r="AT244" s="6">
        <v>-0.51</v>
      </c>
      <c r="AU244" s="6"/>
      <c r="AV244" s="6">
        <v>0</v>
      </c>
      <c r="AW244" s="6"/>
      <c r="AX244" s="6"/>
      <c r="AY244" s="6">
        <v>0</v>
      </c>
      <c r="AZ244" s="6"/>
      <c r="BA244" s="6"/>
      <c r="BB244" s="6"/>
      <c r="BC244" s="6">
        <v>0</v>
      </c>
      <c r="BD244" s="6"/>
      <c r="BE244" s="6"/>
      <c r="BF244" s="6"/>
      <c r="BG244" s="6">
        <v>-80.209999999999994</v>
      </c>
      <c r="BH244" s="6">
        <v>0</v>
      </c>
      <c r="BI244" s="6"/>
      <c r="BJ244" s="6"/>
      <c r="BK244" s="6"/>
      <c r="BL244" s="11">
        <f t="shared" si="3"/>
        <v>-88.77</v>
      </c>
      <c r="BM244" s="12">
        <f t="shared" si="4"/>
        <v>981</v>
      </c>
      <c r="BN244" s="13">
        <f t="shared" si="5"/>
        <v>89.123333333333335</v>
      </c>
      <c r="BO244" s="13">
        <f t="shared" si="6"/>
        <v>89.123333333333335</v>
      </c>
      <c r="BP244" s="13">
        <f t="shared" si="7"/>
        <v>29.707777777777778</v>
      </c>
      <c r="BQ244" s="13">
        <f t="shared" si="8"/>
        <v>80.210999999999999</v>
      </c>
      <c r="BR244" s="13">
        <f t="shared" si="9"/>
        <v>21.38</v>
      </c>
      <c r="BS244" s="13">
        <f t="shared" si="10"/>
        <v>796.95</v>
      </c>
      <c r="BT244" s="13">
        <f t="shared" si="11"/>
        <v>393.3</v>
      </c>
      <c r="BU244" s="13">
        <f t="shared" si="12"/>
        <v>0</v>
      </c>
      <c r="BV244" s="6">
        <f>SUMIFS('SEGURO DE VIDA'!E:E, 'SEGURO DE VIDA'!D:D, H244, 'SEGURO DE VIDA'!G:G, E244)</f>
        <v>27.42</v>
      </c>
      <c r="BW244" s="6">
        <f>SUMIFS(TREINAMENTOS!E:E, TREINAMENTOS!D:D, H244, TREINAMENTOS!G:G, E244)</f>
        <v>299</v>
      </c>
      <c r="BX244" s="6">
        <f>SUMIFS(EXAMES!E:E, EXAMES!D:D, H244, EXAMES!G:G, E244)</f>
        <v>0</v>
      </c>
      <c r="BY244" s="25">
        <f t="shared" si="13"/>
        <v>1826.2154444444445</v>
      </c>
      <c r="BZ244" s="1"/>
      <c r="CA244" s="1" t="s">
        <v>303</v>
      </c>
      <c r="CB244" s="13">
        <f t="shared" si="14"/>
        <v>0</v>
      </c>
      <c r="CC244" s="13">
        <f t="shared" si="15"/>
        <v>0</v>
      </c>
      <c r="CD244" s="13">
        <f>SUMIFS(ALIMENTAÇÃO!E:E, ALIMENTAÇÃO!D:D, H244, ALIMENTAÇÃO!G:G, E244)</f>
        <v>805</v>
      </c>
      <c r="CE244" s="6">
        <f>SUMIFS(TRANSPORTE!E:E, TRANSPORTE!D:D, H244, TRANSPORTE!G:G, E244)</f>
        <v>393.3</v>
      </c>
      <c r="CF244" s="6">
        <f>SUMIFS('PLANO DE SAÚDE'!E:E, 'PLANO DE SAÚDE'!D:D, H244, 'PLANO DE SAÚDE'!G:G, E244)</f>
        <v>0</v>
      </c>
      <c r="CG244" s="6">
        <f>SUMIFS('PLANO ODONTO'!E:E, 'PLANO ODONTO'!D:D, H244, 'PLANO ODONTO'!G:G, E244)</f>
        <v>0</v>
      </c>
      <c r="CH244" s="6">
        <f t="shared" si="16"/>
        <v>0</v>
      </c>
      <c r="CI244" s="6">
        <f t="shared" si="17"/>
        <v>0</v>
      </c>
      <c r="CJ244" s="6">
        <f t="shared" si="18"/>
        <v>0</v>
      </c>
      <c r="CK244" s="6"/>
      <c r="CL244" s="6"/>
      <c r="CM244" s="6">
        <f t="shared" si="19"/>
        <v>0</v>
      </c>
      <c r="CN244" s="6">
        <v>1069.77</v>
      </c>
      <c r="CO244" s="1">
        <v>-88.77</v>
      </c>
      <c r="CP244" s="1">
        <v>981</v>
      </c>
      <c r="CQ244" s="6">
        <v>1069.48</v>
      </c>
      <c r="CR244" s="1">
        <v>7.5</v>
      </c>
      <c r="CS244" s="6">
        <v>1069.48</v>
      </c>
      <c r="CT244" s="1">
        <v>21.38</v>
      </c>
      <c r="CU244" s="1">
        <v>462.28</v>
      </c>
    </row>
    <row r="245" spans="1:99" ht="13.8" hidden="1">
      <c r="A245" s="1"/>
      <c r="B245" s="34"/>
      <c r="C245" s="34" t="str">
        <f t="shared" ca="1" si="0"/>
        <v>OK</v>
      </c>
      <c r="D245" s="2">
        <f t="shared" si="1"/>
        <v>3714.3337155555555</v>
      </c>
      <c r="E245" s="34">
        <v>45839</v>
      </c>
      <c r="F245" s="1" t="s">
        <v>145</v>
      </c>
      <c r="G245" s="1">
        <v>3520</v>
      </c>
      <c r="H245" s="1" t="s">
        <v>305</v>
      </c>
      <c r="I245" s="1" t="s">
        <v>151</v>
      </c>
      <c r="J245" s="38">
        <v>45740</v>
      </c>
      <c r="K245" s="6">
        <v>1700</v>
      </c>
      <c r="L245" s="1"/>
      <c r="M245" s="6">
        <v>1700</v>
      </c>
      <c r="N245" s="6"/>
      <c r="O245" s="6"/>
      <c r="P245" s="6">
        <v>510</v>
      </c>
      <c r="Q245" s="6"/>
      <c r="R245" s="6"/>
      <c r="S245" s="6"/>
      <c r="T245" s="6"/>
      <c r="U245" s="6"/>
      <c r="V245" s="6"/>
      <c r="W245" s="6"/>
      <c r="X245" s="6"/>
      <c r="Y245" s="6">
        <v>0</v>
      </c>
      <c r="Z245" s="6"/>
      <c r="AA245" s="6"/>
      <c r="AB245" s="6"/>
      <c r="AC245" s="6"/>
      <c r="AD245" s="6">
        <v>0</v>
      </c>
      <c r="AE245" s="6"/>
      <c r="AF245" s="6">
        <v>0</v>
      </c>
      <c r="AG245" s="6"/>
      <c r="AH245" s="6"/>
      <c r="AI245" s="6"/>
      <c r="AJ245" s="6"/>
      <c r="AK245" s="6"/>
      <c r="AL245" s="6"/>
      <c r="AM245" s="6">
        <v>0.64</v>
      </c>
      <c r="AN245" s="8">
        <f t="shared" si="2"/>
        <v>2210.64</v>
      </c>
      <c r="AO245" s="6"/>
      <c r="AP245" s="6">
        <v>-6.9</v>
      </c>
      <c r="AQ245" s="6">
        <v>-102</v>
      </c>
      <c r="AR245" s="6"/>
      <c r="AS245" s="6"/>
      <c r="AT245" s="6">
        <v>-0.61</v>
      </c>
      <c r="AU245" s="6"/>
      <c r="AV245" s="6">
        <v>0</v>
      </c>
      <c r="AW245" s="6"/>
      <c r="AX245" s="6"/>
      <c r="AY245" s="6">
        <v>0</v>
      </c>
      <c r="AZ245" s="6"/>
      <c r="BA245" s="6"/>
      <c r="BB245" s="6"/>
      <c r="BC245" s="6">
        <v>0</v>
      </c>
      <c r="BD245" s="6"/>
      <c r="BE245" s="6"/>
      <c r="BF245" s="6"/>
      <c r="BG245" s="6">
        <v>-176.13</v>
      </c>
      <c r="BH245" s="6">
        <v>0</v>
      </c>
      <c r="BI245" s="6"/>
      <c r="BJ245" s="6"/>
      <c r="BK245" s="6"/>
      <c r="BL245" s="11">
        <f t="shared" si="3"/>
        <v>-285.64</v>
      </c>
      <c r="BM245" s="12">
        <f t="shared" si="4"/>
        <v>1925</v>
      </c>
      <c r="BN245" s="13">
        <f t="shared" si="5"/>
        <v>141.66666666666666</v>
      </c>
      <c r="BO245" s="13">
        <f t="shared" si="6"/>
        <v>141.66666666666666</v>
      </c>
      <c r="BP245" s="13">
        <f t="shared" si="7"/>
        <v>47.222222222222221</v>
      </c>
      <c r="BQ245" s="13">
        <f t="shared" si="8"/>
        <v>176.12816000000001</v>
      </c>
      <c r="BR245" s="13">
        <f t="shared" si="9"/>
        <v>176.8</v>
      </c>
      <c r="BS245" s="13">
        <f t="shared" si="10"/>
        <v>683.1</v>
      </c>
      <c r="BT245" s="13">
        <f t="shared" si="11"/>
        <v>123.4</v>
      </c>
      <c r="BU245" s="13">
        <f t="shared" si="12"/>
        <v>0</v>
      </c>
      <c r="BV245" s="6">
        <f>SUMIFS('SEGURO DE VIDA'!E:E, 'SEGURO DE VIDA'!D:D, H245, 'SEGURO DE VIDA'!G:G, E245)</f>
        <v>13.71</v>
      </c>
      <c r="BW245" s="6">
        <f>SUMIFS(TREINAMENTOS!E:E, TREINAMENTOS!D:D, H245, TREINAMENTOS!G:G, E245)</f>
        <v>0</v>
      </c>
      <c r="BX245" s="6">
        <f>SUMIFS(EXAMES!E:E, EXAMES!D:D, H245, EXAMES!G:G, E245)</f>
        <v>0</v>
      </c>
      <c r="BY245" s="25">
        <f t="shared" si="13"/>
        <v>1503.6937155555556</v>
      </c>
      <c r="BZ245" s="1"/>
      <c r="CA245" s="1" t="s">
        <v>305</v>
      </c>
      <c r="CB245" s="13">
        <f t="shared" si="14"/>
        <v>0</v>
      </c>
      <c r="CC245" s="13">
        <f t="shared" si="15"/>
        <v>0</v>
      </c>
      <c r="CD245" s="13">
        <f>SUMIFS(ALIMENTAÇÃO!E:E, ALIMENTAÇÃO!D:D, H245, ALIMENTAÇÃO!G:G, E245)</f>
        <v>690</v>
      </c>
      <c r="CE245" s="6">
        <f>SUMIFS(TRANSPORTE!E:E, TRANSPORTE!D:D, H245, TRANSPORTE!G:G, E245)</f>
        <v>225.4</v>
      </c>
      <c r="CF245" s="6">
        <f>SUMIFS('PLANO DE SAÚDE'!E:E, 'PLANO DE SAÚDE'!D:D, H245, 'PLANO DE SAÚDE'!G:G, E245)</f>
        <v>0</v>
      </c>
      <c r="CG245" s="6">
        <f>SUMIFS('PLANO ODONTO'!E:E, 'PLANO ODONTO'!D:D, H245, 'PLANO ODONTO'!G:G, E245)</f>
        <v>0</v>
      </c>
      <c r="CH245" s="6">
        <f t="shared" si="16"/>
        <v>0</v>
      </c>
      <c r="CI245" s="6">
        <f t="shared" si="17"/>
        <v>0</v>
      </c>
      <c r="CJ245" s="6">
        <f t="shared" si="18"/>
        <v>0</v>
      </c>
      <c r="CK245" s="6"/>
      <c r="CL245" s="6"/>
      <c r="CM245" s="6">
        <f t="shared" si="19"/>
        <v>0</v>
      </c>
      <c r="CN245" s="6">
        <v>2210.64</v>
      </c>
      <c r="CO245" s="1">
        <v>-285.64</v>
      </c>
      <c r="CP245" s="6">
        <v>1925</v>
      </c>
      <c r="CQ245" s="6">
        <v>2210</v>
      </c>
      <c r="CR245" s="1">
        <v>7.9695999999999998</v>
      </c>
      <c r="CS245" s="6">
        <v>2210</v>
      </c>
      <c r="CT245" s="1">
        <v>176.8</v>
      </c>
      <c r="CU245" s="6">
        <v>1602.8</v>
      </c>
    </row>
    <row r="246" spans="1:99" ht="13.8" hidden="1">
      <c r="A246" s="1"/>
      <c r="B246" s="34"/>
      <c r="C246" s="34" t="str">
        <f t="shared" ca="1" si="0"/>
        <v>OK</v>
      </c>
      <c r="D246" s="2">
        <f t="shared" si="1"/>
        <v>7908.1462218188899</v>
      </c>
      <c r="E246" s="34">
        <v>45839</v>
      </c>
      <c r="F246" s="1" t="s">
        <v>145</v>
      </c>
      <c r="G246" s="1">
        <v>273</v>
      </c>
      <c r="H246" s="1" t="s">
        <v>307</v>
      </c>
      <c r="I246" s="1" t="s">
        <v>247</v>
      </c>
      <c r="J246" s="35">
        <v>44127</v>
      </c>
      <c r="K246" s="6">
        <v>2900</v>
      </c>
      <c r="L246" s="1"/>
      <c r="M246" s="6">
        <v>2900</v>
      </c>
      <c r="N246" s="6"/>
      <c r="O246" s="6"/>
      <c r="P246" s="6">
        <v>870</v>
      </c>
      <c r="Q246" s="6"/>
      <c r="R246" s="6"/>
      <c r="S246" s="6"/>
      <c r="T246" s="6"/>
      <c r="U246" s="6"/>
      <c r="V246" s="6"/>
      <c r="W246" s="6"/>
      <c r="X246" s="6"/>
      <c r="Y246" s="6">
        <v>150</v>
      </c>
      <c r="Z246" s="6"/>
      <c r="AA246" s="6"/>
      <c r="AB246" s="6"/>
      <c r="AC246" s="6"/>
      <c r="AD246" s="6">
        <v>1382.65</v>
      </c>
      <c r="AE246" s="6"/>
      <c r="AF246" s="6">
        <v>204.84</v>
      </c>
      <c r="AG246" s="6"/>
      <c r="AH246" s="6"/>
      <c r="AI246" s="6"/>
      <c r="AJ246" s="6"/>
      <c r="AK246" s="6"/>
      <c r="AL246" s="6"/>
      <c r="AM246" s="6">
        <v>0.27</v>
      </c>
      <c r="AN246" s="8">
        <f t="shared" si="2"/>
        <v>5507.76</v>
      </c>
      <c r="AO246" s="6"/>
      <c r="AP246" s="6">
        <v>-6.9</v>
      </c>
      <c r="AQ246" s="6">
        <v>-174</v>
      </c>
      <c r="AR246" s="6"/>
      <c r="AS246" s="6"/>
      <c r="AT246" s="6">
        <v>-0.3</v>
      </c>
      <c r="AU246" s="6"/>
      <c r="AV246" s="6">
        <v>-14</v>
      </c>
      <c r="AW246" s="6"/>
      <c r="AX246" s="6"/>
      <c r="AY246" s="6">
        <v>0</v>
      </c>
      <c r="AZ246" s="6"/>
      <c r="BA246" s="6"/>
      <c r="BB246" s="6"/>
      <c r="BC246" s="6">
        <v>-100.08</v>
      </c>
      <c r="BD246" s="6"/>
      <c r="BE246" s="6"/>
      <c r="BF246" s="6"/>
      <c r="BG246" s="6">
        <v>-559.63</v>
      </c>
      <c r="BH246" s="6">
        <v>-438.85</v>
      </c>
      <c r="BI246" s="6"/>
      <c r="BJ246" s="6"/>
      <c r="BK246" s="6"/>
      <c r="BL246" s="11">
        <f t="shared" si="3"/>
        <v>-1293.7600000000002</v>
      </c>
      <c r="BM246" s="12">
        <f t="shared" si="4"/>
        <v>4214</v>
      </c>
      <c r="BN246" s="13">
        <f t="shared" si="5"/>
        <v>241.66666666666666</v>
      </c>
      <c r="BO246" s="13">
        <f t="shared" si="6"/>
        <v>241.66666666666666</v>
      </c>
      <c r="BP246" s="13">
        <f t="shared" si="7"/>
        <v>80.555555555555557</v>
      </c>
      <c r="BQ246" s="13">
        <f t="shared" si="8"/>
        <v>559.62733292999997</v>
      </c>
      <c r="BR246" s="13">
        <f t="shared" si="9"/>
        <v>428.59</v>
      </c>
      <c r="BS246" s="13">
        <f t="shared" si="10"/>
        <v>683.1</v>
      </c>
      <c r="BT246" s="13">
        <f t="shared" si="11"/>
        <v>51.400000000000006</v>
      </c>
      <c r="BU246" s="13">
        <f t="shared" si="12"/>
        <v>100.07000000000001</v>
      </c>
      <c r="BV246" s="6">
        <f>SUMIFS('SEGURO DE VIDA'!E:E, 'SEGURO DE VIDA'!D:D, H246, 'SEGURO DE VIDA'!G:G, E246)</f>
        <v>13.71</v>
      </c>
      <c r="BW246" s="6">
        <f>SUMIFS(TREINAMENTOS!E:E, TREINAMENTOS!D:D, H246, TREINAMENTOS!G:G, E246)</f>
        <v>0</v>
      </c>
      <c r="BX246" s="6">
        <f>SUMIFS(EXAMES!E:E, EXAMES!D:D, H246, EXAMES!G:G, E246)</f>
        <v>0</v>
      </c>
      <c r="BY246" s="25">
        <f t="shared" si="13"/>
        <v>2400.3862218188892</v>
      </c>
      <c r="BZ246" s="1"/>
      <c r="CA246" s="1" t="s">
        <v>307</v>
      </c>
      <c r="CB246" s="13">
        <f t="shared" si="14"/>
        <v>100.07000000000001</v>
      </c>
      <c r="CC246" s="13">
        <f t="shared" si="15"/>
        <v>0</v>
      </c>
      <c r="CD246" s="13">
        <f>SUMIFS(ALIMENTAÇÃO!E:E, ALIMENTAÇÃO!D:D, H246, ALIMENTAÇÃO!G:G, E246)</f>
        <v>690</v>
      </c>
      <c r="CE246" s="6">
        <f>SUMIFS(TRANSPORTE!E:E, TRANSPORTE!D:D, H246, TRANSPORTE!G:G, E246)</f>
        <v>225.4</v>
      </c>
      <c r="CF246" s="6">
        <f>SUMIFS('PLANO DE SAÚDE'!E:E, 'PLANO DE SAÚDE'!D:D, H246, 'PLANO DE SAÚDE'!G:G, E246)</f>
        <v>200.15</v>
      </c>
      <c r="CG246" s="6">
        <f>SUMIFS('PLANO ODONTO'!E:E, 'PLANO ODONTO'!D:D, H246, 'PLANO ODONTO'!G:G, E246)</f>
        <v>14</v>
      </c>
      <c r="CH246" s="6">
        <f t="shared" si="16"/>
        <v>-100.08</v>
      </c>
      <c r="CI246" s="6">
        <f t="shared" si="17"/>
        <v>0</v>
      </c>
      <c r="CJ246" s="6">
        <f t="shared" si="18"/>
        <v>0</v>
      </c>
      <c r="CK246" s="6"/>
      <c r="CL246" s="6"/>
      <c r="CM246" s="6">
        <f t="shared" si="19"/>
        <v>-14</v>
      </c>
      <c r="CN246" s="6">
        <v>5507.76</v>
      </c>
      <c r="CO246" s="6">
        <v>-1293.76</v>
      </c>
      <c r="CP246" s="6">
        <v>4214</v>
      </c>
      <c r="CQ246" s="6">
        <v>5357.49</v>
      </c>
      <c r="CR246" s="1">
        <v>10.4457</v>
      </c>
      <c r="CS246" s="6">
        <v>5357.49</v>
      </c>
      <c r="CT246" s="1">
        <v>428.59</v>
      </c>
      <c r="CU246" s="6">
        <v>4900.29</v>
      </c>
    </row>
    <row r="247" spans="1:99" ht="13.8" hidden="1">
      <c r="A247" s="1"/>
      <c r="B247" s="34"/>
      <c r="C247" s="34" t="str">
        <f t="shared" ca="1" si="0"/>
        <v>OK</v>
      </c>
      <c r="D247" s="2">
        <f t="shared" si="1"/>
        <v>3116.9716666666664</v>
      </c>
      <c r="E247" s="34">
        <v>45839</v>
      </c>
      <c r="F247" s="1" t="s">
        <v>145</v>
      </c>
      <c r="G247" s="1">
        <v>3565</v>
      </c>
      <c r="H247" s="1" t="s">
        <v>309</v>
      </c>
      <c r="I247" s="1" t="s">
        <v>436</v>
      </c>
      <c r="J247" s="38">
        <v>45856</v>
      </c>
      <c r="K247" s="6">
        <v>1518</v>
      </c>
      <c r="L247" s="1"/>
      <c r="M247" s="6">
        <v>657.8</v>
      </c>
      <c r="N247" s="6"/>
      <c r="O247" s="6"/>
      <c r="P247" s="6">
        <v>0</v>
      </c>
      <c r="Q247" s="6"/>
      <c r="R247" s="6"/>
      <c r="S247" s="6"/>
      <c r="T247" s="6"/>
      <c r="U247" s="6"/>
      <c r="V247" s="6"/>
      <c r="W247" s="6"/>
      <c r="X247" s="6"/>
      <c r="Y247" s="6">
        <v>0</v>
      </c>
      <c r="Z247" s="6"/>
      <c r="AA247" s="6"/>
      <c r="AB247" s="6"/>
      <c r="AC247" s="6"/>
      <c r="AD247" s="6">
        <v>0</v>
      </c>
      <c r="AE247" s="6"/>
      <c r="AF247" s="6">
        <v>0</v>
      </c>
      <c r="AG247" s="6"/>
      <c r="AH247" s="6"/>
      <c r="AI247" s="6"/>
      <c r="AJ247" s="6"/>
      <c r="AK247" s="6"/>
      <c r="AL247" s="6"/>
      <c r="AM247" s="6">
        <v>0.23</v>
      </c>
      <c r="AN247" s="8">
        <f t="shared" si="2"/>
        <v>658.03</v>
      </c>
      <c r="AO247" s="6"/>
      <c r="AP247" s="6">
        <v>-7.7</v>
      </c>
      <c r="AQ247" s="6">
        <v>0</v>
      </c>
      <c r="AR247" s="6"/>
      <c r="AS247" s="6"/>
      <c r="AT247" s="6">
        <v>0</v>
      </c>
      <c r="AU247" s="6"/>
      <c r="AV247" s="6">
        <v>0</v>
      </c>
      <c r="AW247" s="6"/>
      <c r="AX247" s="6"/>
      <c r="AY247" s="6">
        <v>0</v>
      </c>
      <c r="AZ247" s="6"/>
      <c r="BA247" s="6"/>
      <c r="BB247" s="6"/>
      <c r="BC247" s="6">
        <v>0</v>
      </c>
      <c r="BD247" s="6"/>
      <c r="BE247" s="6"/>
      <c r="BF247" s="6"/>
      <c r="BG247" s="6">
        <v>-49.33</v>
      </c>
      <c r="BH247" s="6">
        <v>0</v>
      </c>
      <c r="BI247" s="6"/>
      <c r="BJ247" s="6"/>
      <c r="BK247" s="6"/>
      <c r="BL247" s="11">
        <f t="shared" si="3"/>
        <v>-57.03</v>
      </c>
      <c r="BM247" s="12">
        <f t="shared" si="4"/>
        <v>601</v>
      </c>
      <c r="BN247" s="13">
        <f t="shared" si="5"/>
        <v>126.5</v>
      </c>
      <c r="BO247" s="13">
        <f t="shared" si="6"/>
        <v>126.5</v>
      </c>
      <c r="BP247" s="13">
        <f t="shared" si="7"/>
        <v>42.166666666666664</v>
      </c>
      <c r="BQ247" s="13">
        <f t="shared" si="8"/>
        <v>49.334999999999994</v>
      </c>
      <c r="BR247" s="13">
        <f t="shared" si="9"/>
        <v>52.62</v>
      </c>
      <c r="BS247" s="13">
        <f t="shared" si="10"/>
        <v>762.3</v>
      </c>
      <c r="BT247" s="13">
        <f t="shared" si="11"/>
        <v>631.79999999999995</v>
      </c>
      <c r="BU247" s="13">
        <f t="shared" si="12"/>
        <v>0</v>
      </c>
      <c r="BV247" s="6">
        <f>SUMIFS('SEGURO DE VIDA'!E:E, 'SEGURO DE VIDA'!D:D, H247, 'SEGURO DE VIDA'!G:G, E247)</f>
        <v>13.71</v>
      </c>
      <c r="BW247" s="6">
        <f>SUMIFS(TREINAMENTOS!E:E, TREINAMENTOS!D:D, H247, TREINAMENTOS!G:G, E247)</f>
        <v>0</v>
      </c>
      <c r="BX247" s="6">
        <f>SUMIFS(EXAMES!E:E, EXAMES!D:D, H247, EXAMES!G:G, E247)</f>
        <v>654.01</v>
      </c>
      <c r="BY247" s="25">
        <f t="shared" si="13"/>
        <v>2458.9416666666666</v>
      </c>
      <c r="BZ247" s="1"/>
      <c r="CA247" s="1" t="s">
        <v>440</v>
      </c>
      <c r="CB247" s="13">
        <f t="shared" si="14"/>
        <v>0</v>
      </c>
      <c r="CC247" s="13">
        <f t="shared" si="15"/>
        <v>0</v>
      </c>
      <c r="CD247" s="13">
        <f>SUMIFS(ALIMENTAÇÃO!E:E, ALIMENTAÇÃO!D:D, H247, ALIMENTAÇÃO!G:G, E247)</f>
        <v>770</v>
      </c>
      <c r="CE247" s="6">
        <f>SUMIFS(TRANSPORTE!E:E, TRANSPORTE!D:D, H247, TRANSPORTE!G:G, E247)</f>
        <v>631.79999999999995</v>
      </c>
      <c r="CF247" s="6">
        <f>SUMIFS('PLANO DE SAÚDE'!E:E, 'PLANO DE SAÚDE'!D:D, H247, 'PLANO DE SAÚDE'!G:G, E247)</f>
        <v>0</v>
      </c>
      <c r="CG247" s="6">
        <f>SUMIFS('PLANO ODONTO'!E:E, 'PLANO ODONTO'!D:D, H247, 'PLANO ODONTO'!G:G, E247)</f>
        <v>0</v>
      </c>
      <c r="CH247" s="6">
        <f t="shared" si="16"/>
        <v>0</v>
      </c>
      <c r="CI247" s="6">
        <f t="shared" si="17"/>
        <v>0</v>
      </c>
      <c r="CJ247" s="6">
        <f t="shared" si="18"/>
        <v>0</v>
      </c>
      <c r="CK247" s="6"/>
      <c r="CL247" s="6"/>
      <c r="CM247" s="6">
        <f t="shared" si="19"/>
        <v>0</v>
      </c>
      <c r="CN247" s="1">
        <v>658.03</v>
      </c>
      <c r="CO247" s="1">
        <v>-57.03</v>
      </c>
      <c r="CP247" s="1">
        <v>601</v>
      </c>
      <c r="CQ247" s="1">
        <v>657.8</v>
      </c>
      <c r="CR247" s="1">
        <v>7.5</v>
      </c>
      <c r="CS247" s="1">
        <v>657.8</v>
      </c>
      <c r="CT247" s="1">
        <v>52.62</v>
      </c>
      <c r="CU247" s="1">
        <v>50.6</v>
      </c>
    </row>
    <row r="248" spans="1:99" ht="13.8" hidden="1">
      <c r="A248" s="1"/>
      <c r="B248" s="34"/>
      <c r="C248" s="34" t="str">
        <f t="shared" ca="1" si="0"/>
        <v>OK</v>
      </c>
      <c r="D248" s="2">
        <f t="shared" si="1"/>
        <v>4105.0259002666671</v>
      </c>
      <c r="E248" s="34">
        <v>45839</v>
      </c>
      <c r="F248" s="1" t="s">
        <v>145</v>
      </c>
      <c r="G248" s="1">
        <v>3560</v>
      </c>
      <c r="H248" s="1" t="s">
        <v>441</v>
      </c>
      <c r="I248" s="1" t="s">
        <v>147</v>
      </c>
      <c r="J248" s="38">
        <v>45846</v>
      </c>
      <c r="K248" s="6">
        <v>2049</v>
      </c>
      <c r="L248" s="1"/>
      <c r="M248" s="6">
        <v>1570.9</v>
      </c>
      <c r="N248" s="6"/>
      <c r="O248" s="6"/>
      <c r="P248" s="6">
        <v>0</v>
      </c>
      <c r="Q248" s="6"/>
      <c r="R248" s="6"/>
      <c r="S248" s="6"/>
      <c r="T248" s="6"/>
      <c r="U248" s="6"/>
      <c r="V248" s="6"/>
      <c r="W248" s="6"/>
      <c r="X248" s="6"/>
      <c r="Y248" s="6">
        <v>0</v>
      </c>
      <c r="Z248" s="6"/>
      <c r="AA248" s="6"/>
      <c r="AB248" s="6"/>
      <c r="AC248" s="6"/>
      <c r="AD248" s="6">
        <v>0</v>
      </c>
      <c r="AE248" s="6"/>
      <c r="AF248" s="6">
        <v>0</v>
      </c>
      <c r="AG248" s="6"/>
      <c r="AH248" s="6"/>
      <c r="AI248" s="6"/>
      <c r="AJ248" s="6"/>
      <c r="AK248" s="6"/>
      <c r="AL248" s="6"/>
      <c r="AM248" s="6">
        <v>0.9</v>
      </c>
      <c r="AN248" s="8">
        <f t="shared" si="2"/>
        <v>1571.8000000000002</v>
      </c>
      <c r="AO248" s="6"/>
      <c r="AP248" s="6">
        <v>-1.75</v>
      </c>
      <c r="AQ248" s="6">
        <v>0</v>
      </c>
      <c r="AR248" s="6"/>
      <c r="AS248" s="6"/>
      <c r="AT248" s="6">
        <v>0</v>
      </c>
      <c r="AU248" s="6"/>
      <c r="AV248" s="6">
        <v>0</v>
      </c>
      <c r="AW248" s="6"/>
      <c r="AX248" s="6"/>
      <c r="AY248" s="6">
        <v>0</v>
      </c>
      <c r="AZ248" s="6"/>
      <c r="BA248" s="6"/>
      <c r="BB248" s="6"/>
      <c r="BC248" s="6">
        <v>-1.44</v>
      </c>
      <c r="BD248" s="6"/>
      <c r="BE248" s="6"/>
      <c r="BF248" s="6"/>
      <c r="BG248" s="6">
        <v>-118.61</v>
      </c>
      <c r="BH248" s="6">
        <v>0</v>
      </c>
      <c r="BI248" s="6"/>
      <c r="BJ248" s="6"/>
      <c r="BK248" s="6"/>
      <c r="BL248" s="11">
        <f t="shared" si="3"/>
        <v>-121.8</v>
      </c>
      <c r="BM248" s="12">
        <f t="shared" si="4"/>
        <v>1450.0000000000002</v>
      </c>
      <c r="BN248" s="13">
        <f t="shared" si="5"/>
        <v>170.75</v>
      </c>
      <c r="BO248" s="13">
        <f t="shared" si="6"/>
        <v>170.75</v>
      </c>
      <c r="BP248" s="13">
        <f t="shared" si="7"/>
        <v>56.916666666666664</v>
      </c>
      <c r="BQ248" s="13">
        <f t="shared" si="8"/>
        <v>118.60923360000001</v>
      </c>
      <c r="BR248" s="13">
        <f t="shared" si="9"/>
        <v>125.67</v>
      </c>
      <c r="BS248" s="13">
        <f t="shared" si="10"/>
        <v>173.25</v>
      </c>
      <c r="BT248" s="13">
        <f t="shared" si="11"/>
        <v>85.5</v>
      </c>
      <c r="BU248" s="13">
        <f t="shared" si="12"/>
        <v>0</v>
      </c>
      <c r="BV248" s="6">
        <f>SUMIFS('SEGURO DE VIDA'!E:E, 'SEGURO DE VIDA'!D:D, H248, 'SEGURO DE VIDA'!G:G, E248)</f>
        <v>13.71</v>
      </c>
      <c r="BW248" s="6">
        <f>SUMIFS(TREINAMENTOS!E:E, TREINAMENTOS!D:D, H248, TREINAMENTOS!G:G, E248)</f>
        <v>950</v>
      </c>
      <c r="BX248" s="6">
        <f>SUMIFS(EXAMES!E:E, EXAMES!D:D, H248, EXAMES!G:G, E248)</f>
        <v>668.07</v>
      </c>
      <c r="BY248" s="25">
        <f t="shared" si="13"/>
        <v>2533.2259002666669</v>
      </c>
      <c r="BZ248" s="1"/>
      <c r="CA248" s="1" t="s">
        <v>442</v>
      </c>
      <c r="CB248" s="13">
        <f t="shared" si="14"/>
        <v>0</v>
      </c>
      <c r="CC248" s="13">
        <f t="shared" si="15"/>
        <v>0</v>
      </c>
      <c r="CD248" s="13">
        <f>SUMIFS(ALIMENTAÇÃO!E:E, ALIMENTAÇÃO!D:D, H248, ALIMENTAÇÃO!G:G, E248)</f>
        <v>175</v>
      </c>
      <c r="CE248" s="6">
        <f>SUMIFS(TRANSPORTE!E:E, TRANSPORTE!D:D, H248, TRANSPORTE!G:G, E248)</f>
        <v>85.5</v>
      </c>
      <c r="CF248" s="6">
        <f>SUMIFS('PLANO DE SAÚDE'!E:E, 'PLANO DE SAÚDE'!D:D, H248, 'PLANO DE SAÚDE'!G:G, E248)</f>
        <v>0</v>
      </c>
      <c r="CG248" s="6">
        <f>SUMIFS('PLANO ODONTO'!E:E, 'PLANO ODONTO'!D:D, H248, 'PLANO ODONTO'!G:G, E248)</f>
        <v>0</v>
      </c>
      <c r="CH248" s="6">
        <f t="shared" si="16"/>
        <v>-1.44</v>
      </c>
      <c r="CI248" s="6">
        <f t="shared" si="17"/>
        <v>0</v>
      </c>
      <c r="CJ248" s="6">
        <f t="shared" si="18"/>
        <v>0</v>
      </c>
      <c r="CK248" s="6"/>
      <c r="CL248" s="6"/>
      <c r="CM248" s="6">
        <f t="shared" si="19"/>
        <v>0</v>
      </c>
      <c r="CN248" s="6">
        <v>1571.8</v>
      </c>
      <c r="CO248" s="1">
        <v>-121.8</v>
      </c>
      <c r="CP248" s="6">
        <v>1450</v>
      </c>
      <c r="CQ248" s="6">
        <v>1570.9</v>
      </c>
      <c r="CR248" s="1">
        <v>7.5503999999999998</v>
      </c>
      <c r="CS248" s="6">
        <v>1570.9</v>
      </c>
      <c r="CT248" s="1">
        <v>125.67</v>
      </c>
      <c r="CU248" s="1">
        <v>963.7</v>
      </c>
    </row>
    <row r="249" spans="1:99" ht="13.8" hidden="1">
      <c r="A249" s="1"/>
      <c r="B249" s="34"/>
      <c r="C249" s="34" t="str">
        <f t="shared" ca="1" si="0"/>
        <v>OK</v>
      </c>
      <c r="D249" s="2">
        <f t="shared" si="1"/>
        <v>4138.54</v>
      </c>
      <c r="E249" s="34">
        <v>45839</v>
      </c>
      <c r="F249" s="1" t="s">
        <v>145</v>
      </c>
      <c r="G249" s="1">
        <v>3508</v>
      </c>
      <c r="H249" s="1" t="s">
        <v>311</v>
      </c>
      <c r="I249" s="1" t="s">
        <v>312</v>
      </c>
      <c r="J249" s="38">
        <v>45701</v>
      </c>
      <c r="K249" s="6">
        <v>2277</v>
      </c>
      <c r="L249" s="1"/>
      <c r="M249" s="6">
        <v>2277</v>
      </c>
      <c r="N249" s="6"/>
      <c r="O249" s="6">
        <v>0</v>
      </c>
      <c r="P249" s="6">
        <v>0</v>
      </c>
      <c r="Q249" s="6"/>
      <c r="R249" s="6"/>
      <c r="S249" s="6"/>
      <c r="T249" s="6"/>
      <c r="U249" s="6"/>
      <c r="V249" s="6"/>
      <c r="W249" s="6"/>
      <c r="X249" s="6"/>
      <c r="Y249" s="6">
        <v>0</v>
      </c>
      <c r="Z249" s="6"/>
      <c r="AA249" s="6"/>
      <c r="AB249" s="6"/>
      <c r="AC249" s="6"/>
      <c r="AD249" s="6">
        <v>0</v>
      </c>
      <c r="AE249" s="6"/>
      <c r="AF249" s="6">
        <v>0</v>
      </c>
      <c r="AG249" s="6"/>
      <c r="AH249" s="6">
        <v>0</v>
      </c>
      <c r="AI249" s="6"/>
      <c r="AJ249" s="6"/>
      <c r="AK249" s="6"/>
      <c r="AL249" s="6"/>
      <c r="AM249" s="6">
        <v>0.43</v>
      </c>
      <c r="AN249" s="8">
        <f t="shared" si="2"/>
        <v>2277.4299999999998</v>
      </c>
      <c r="AO249" s="6"/>
      <c r="AP249" s="6">
        <v>-8.0500000000000007</v>
      </c>
      <c r="AQ249" s="6">
        <v>-136.62</v>
      </c>
      <c r="AR249" s="6"/>
      <c r="AS249" s="6"/>
      <c r="AT249" s="6">
        <v>-0.6</v>
      </c>
      <c r="AU249" s="6">
        <v>0</v>
      </c>
      <c r="AV249" s="6">
        <v>0</v>
      </c>
      <c r="AW249" s="6"/>
      <c r="AX249" s="6"/>
      <c r="AY249" s="6"/>
      <c r="AZ249" s="6"/>
      <c r="BA249" s="6"/>
      <c r="BB249" s="6"/>
      <c r="BC249" s="6">
        <v>0</v>
      </c>
      <c r="BD249" s="6">
        <v>0</v>
      </c>
      <c r="BE249" s="6"/>
      <c r="BF249" s="6">
        <v>0</v>
      </c>
      <c r="BG249" s="6">
        <v>-182.16</v>
      </c>
      <c r="BH249" s="6">
        <v>0</v>
      </c>
      <c r="BI249" s="6">
        <v>0</v>
      </c>
      <c r="BJ249" s="6"/>
      <c r="BK249" s="6"/>
      <c r="BL249" s="11">
        <f t="shared" si="3"/>
        <v>-327.43</v>
      </c>
      <c r="BM249" s="12">
        <f t="shared" si="4"/>
        <v>1949.9999999999998</v>
      </c>
      <c r="BN249" s="13">
        <f t="shared" si="5"/>
        <v>189.75</v>
      </c>
      <c r="BO249" s="13">
        <f t="shared" si="6"/>
        <v>189.75</v>
      </c>
      <c r="BP249" s="13">
        <f t="shared" si="7"/>
        <v>63.25</v>
      </c>
      <c r="BQ249" s="13">
        <f t="shared" si="8"/>
        <v>182.16</v>
      </c>
      <c r="BR249" s="13">
        <f t="shared" si="9"/>
        <v>182.16</v>
      </c>
      <c r="BS249" s="13">
        <f t="shared" si="10"/>
        <v>796.95</v>
      </c>
      <c r="BT249" s="13">
        <f t="shared" si="11"/>
        <v>93.38</v>
      </c>
      <c r="BU249" s="13">
        <f t="shared" si="12"/>
        <v>0</v>
      </c>
      <c r="BV249" s="6">
        <f>SUMIFS('SEGURO DE VIDA'!E:E, 'SEGURO DE VIDA'!D:D, H249, 'SEGURO DE VIDA'!G:G, E249)</f>
        <v>13.71</v>
      </c>
      <c r="BW249" s="6">
        <f>SUMIFS(TREINAMENTOS!E:E, TREINAMENTOS!D:D, H249, TREINAMENTOS!G:G, E249)</f>
        <v>150</v>
      </c>
      <c r="BX249" s="6">
        <f>SUMIFS(EXAMES!E:E, EXAMES!D:D, H249, EXAMES!G:G, E249)</f>
        <v>0</v>
      </c>
      <c r="BY249" s="25">
        <f t="shared" si="13"/>
        <v>1861.1100000000001</v>
      </c>
      <c r="BZ249" s="1"/>
      <c r="CA249" s="1" t="s">
        <v>311</v>
      </c>
      <c r="CB249" s="13">
        <f t="shared" si="14"/>
        <v>0</v>
      </c>
      <c r="CC249" s="13">
        <f t="shared" si="15"/>
        <v>0</v>
      </c>
      <c r="CD249" s="13">
        <f>SUMIFS(ALIMENTAÇÃO!E:E, ALIMENTAÇÃO!D:D, H249, ALIMENTAÇÃO!G:G, E249)</f>
        <v>805</v>
      </c>
      <c r="CE249" s="6">
        <f>SUMIFS(TRANSPORTE!E:E, TRANSPORTE!D:D, H249, TRANSPORTE!G:G, E249)</f>
        <v>230</v>
      </c>
      <c r="CF249" s="6">
        <f>SUMIFS('PLANO DE SAÚDE'!E:E, 'PLANO DE SAÚDE'!D:D, H249, 'PLANO DE SAÚDE'!G:G, E249)</f>
        <v>0</v>
      </c>
      <c r="CG249" s="6">
        <f>SUMIFS('PLANO ODONTO'!E:E, 'PLANO ODONTO'!D:D, H249, 'PLANO ODONTO'!G:G, E249)</f>
        <v>0</v>
      </c>
      <c r="CH249" s="6">
        <f t="shared" si="16"/>
        <v>0</v>
      </c>
      <c r="CI249" s="6">
        <f t="shared" si="17"/>
        <v>0</v>
      </c>
      <c r="CJ249" s="6">
        <f t="shared" si="18"/>
        <v>0</v>
      </c>
      <c r="CK249" s="6"/>
      <c r="CL249" s="6"/>
      <c r="CM249" s="6">
        <f t="shared" si="19"/>
        <v>0</v>
      </c>
      <c r="CN249" s="6">
        <v>2277.4299999999998</v>
      </c>
      <c r="CO249" s="1">
        <v>-327.43</v>
      </c>
      <c r="CP249" s="6">
        <v>1950</v>
      </c>
      <c r="CQ249" s="6">
        <v>2277</v>
      </c>
      <c r="CR249" s="1">
        <v>8</v>
      </c>
      <c r="CS249" s="6">
        <v>2277</v>
      </c>
      <c r="CT249" s="1">
        <v>182.16</v>
      </c>
      <c r="CU249" s="6">
        <v>1669.8</v>
      </c>
    </row>
    <row r="250" spans="1:99" ht="13.8" hidden="1">
      <c r="A250" s="1"/>
      <c r="B250" s="34"/>
      <c r="C250" s="34" t="str">
        <f t="shared" ca="1" si="0"/>
        <v>OK</v>
      </c>
      <c r="D250" s="2">
        <f t="shared" si="1"/>
        <v>4402.66</v>
      </c>
      <c r="E250" s="34">
        <v>45839</v>
      </c>
      <c r="F250" s="1" t="s">
        <v>145</v>
      </c>
      <c r="G250" s="1">
        <v>353</v>
      </c>
      <c r="H250" s="1" t="s">
        <v>313</v>
      </c>
      <c r="I250" s="1" t="s">
        <v>151</v>
      </c>
      <c r="J250" s="38">
        <v>44746</v>
      </c>
      <c r="K250" s="6">
        <v>1800</v>
      </c>
      <c r="L250" s="1"/>
      <c r="M250" s="6">
        <v>1800</v>
      </c>
      <c r="N250" s="6"/>
      <c r="O250" s="6">
        <v>0</v>
      </c>
      <c r="P250" s="6">
        <v>0</v>
      </c>
      <c r="Q250" s="6"/>
      <c r="R250" s="6"/>
      <c r="S250" s="6"/>
      <c r="T250" s="6"/>
      <c r="U250" s="6"/>
      <c r="V250" s="6"/>
      <c r="W250" s="6"/>
      <c r="X250" s="6"/>
      <c r="Y250" s="6">
        <v>0</v>
      </c>
      <c r="Z250" s="6"/>
      <c r="AA250" s="6"/>
      <c r="AB250" s="6"/>
      <c r="AC250" s="6"/>
      <c r="AD250" s="6">
        <v>0</v>
      </c>
      <c r="AE250" s="6"/>
      <c r="AF250" s="6">
        <v>0</v>
      </c>
      <c r="AG250" s="6"/>
      <c r="AH250" s="6">
        <v>0</v>
      </c>
      <c r="AI250" s="6"/>
      <c r="AJ250" s="6"/>
      <c r="AK250" s="6"/>
      <c r="AL250" s="6"/>
      <c r="AM250" s="6">
        <v>0.87</v>
      </c>
      <c r="AN250" s="8">
        <f t="shared" si="2"/>
        <v>1800.87</v>
      </c>
      <c r="AO250" s="6"/>
      <c r="AP250" s="6">
        <v>-6.65</v>
      </c>
      <c r="AQ250" s="6">
        <v>-108</v>
      </c>
      <c r="AR250" s="6"/>
      <c r="AS250" s="6"/>
      <c r="AT250" s="6">
        <v>-0.99</v>
      </c>
      <c r="AU250" s="6">
        <v>0</v>
      </c>
      <c r="AV250" s="6">
        <v>0</v>
      </c>
      <c r="AW250" s="6"/>
      <c r="AX250" s="6"/>
      <c r="AY250" s="6"/>
      <c r="AZ250" s="6"/>
      <c r="BA250" s="6"/>
      <c r="BB250" s="6"/>
      <c r="BC250" s="6">
        <v>0</v>
      </c>
      <c r="BD250" s="6">
        <v>0</v>
      </c>
      <c r="BE250" s="6"/>
      <c r="BF250" s="6">
        <v>0</v>
      </c>
      <c r="BG250" s="6">
        <v>-139.22999999999999</v>
      </c>
      <c r="BH250" s="6">
        <v>0</v>
      </c>
      <c r="BI250" s="6">
        <v>0</v>
      </c>
      <c r="BJ250" s="6"/>
      <c r="BK250" s="6"/>
      <c r="BL250" s="11">
        <f t="shared" si="3"/>
        <v>-254.87</v>
      </c>
      <c r="BM250" s="12">
        <f t="shared" si="4"/>
        <v>1546</v>
      </c>
      <c r="BN250" s="13">
        <f t="shared" si="5"/>
        <v>150</v>
      </c>
      <c r="BO250" s="13">
        <f t="shared" si="6"/>
        <v>150</v>
      </c>
      <c r="BP250" s="13">
        <f t="shared" si="7"/>
        <v>50</v>
      </c>
      <c r="BQ250" s="13">
        <f t="shared" si="8"/>
        <v>139.22999999999999</v>
      </c>
      <c r="BR250" s="13">
        <f t="shared" si="9"/>
        <v>144</v>
      </c>
      <c r="BS250" s="13">
        <f t="shared" si="10"/>
        <v>658.35</v>
      </c>
      <c r="BT250" s="13">
        <f t="shared" si="11"/>
        <v>131.4</v>
      </c>
      <c r="BU250" s="13">
        <f t="shared" si="12"/>
        <v>0</v>
      </c>
      <c r="BV250" s="6">
        <f>SUMIFS('SEGURO DE VIDA'!E:E, 'SEGURO DE VIDA'!D:D, H250, 'SEGURO DE VIDA'!G:G, E250)</f>
        <v>13.71</v>
      </c>
      <c r="BW250" s="6">
        <f>SUMIFS(TREINAMENTOS!E:E, TREINAMENTOS!D:D, H250, TREINAMENTOS!G:G, E250)</f>
        <v>1110.0999999999999</v>
      </c>
      <c r="BX250" s="6">
        <f>SUMIFS(EXAMES!E:E, EXAMES!D:D, H250, EXAMES!G:G, E250)</f>
        <v>55</v>
      </c>
      <c r="BY250" s="25">
        <f t="shared" si="13"/>
        <v>2601.79</v>
      </c>
      <c r="BZ250" s="1"/>
      <c r="CA250" s="1" t="s">
        <v>313</v>
      </c>
      <c r="CB250" s="13">
        <f t="shared" si="14"/>
        <v>0</v>
      </c>
      <c r="CC250" s="13">
        <f t="shared" si="15"/>
        <v>0</v>
      </c>
      <c r="CD250" s="13">
        <f>SUMIFS(ALIMENTAÇÃO!E:E, ALIMENTAÇÃO!D:D, H250, ALIMENTAÇÃO!G:G, E250)</f>
        <v>665</v>
      </c>
      <c r="CE250" s="6">
        <f>SUMIFS(TRANSPORTE!E:E, TRANSPORTE!D:D, H250, TRANSPORTE!G:G, E250)</f>
        <v>239.4</v>
      </c>
      <c r="CF250" s="6">
        <f>SUMIFS('PLANO DE SAÚDE'!E:E, 'PLANO DE SAÚDE'!D:D, H250, 'PLANO DE SAÚDE'!G:G, E250)</f>
        <v>0</v>
      </c>
      <c r="CG250" s="6">
        <f>SUMIFS('PLANO ODONTO'!E:E, 'PLANO ODONTO'!D:D, H250, 'PLANO ODONTO'!G:G, E250)</f>
        <v>0</v>
      </c>
      <c r="CH250" s="6">
        <f t="shared" si="16"/>
        <v>0</v>
      </c>
      <c r="CI250" s="6">
        <f t="shared" si="17"/>
        <v>0</v>
      </c>
      <c r="CJ250" s="6">
        <f t="shared" si="18"/>
        <v>0</v>
      </c>
      <c r="CK250" s="6"/>
      <c r="CL250" s="6"/>
      <c r="CM250" s="6">
        <f t="shared" si="19"/>
        <v>0</v>
      </c>
      <c r="CN250" s="6">
        <v>1800.87</v>
      </c>
      <c r="CO250" s="1">
        <v>-254.87</v>
      </c>
      <c r="CP250" s="6">
        <v>1546</v>
      </c>
      <c r="CQ250" s="6">
        <v>1800</v>
      </c>
      <c r="CR250" s="1">
        <v>7.7350000000000003</v>
      </c>
      <c r="CS250" s="6">
        <v>1800</v>
      </c>
      <c r="CT250" s="1">
        <v>144</v>
      </c>
      <c r="CU250" s="6">
        <v>1192.8</v>
      </c>
    </row>
    <row r="251" spans="1:99" ht="13.8" hidden="1">
      <c r="A251" s="1"/>
      <c r="B251" s="34"/>
      <c r="C251" s="34" t="str">
        <f t="shared" ca="1" si="0"/>
        <v>OK</v>
      </c>
      <c r="D251" s="2">
        <f t="shared" si="1"/>
        <v>2233.617777777778</v>
      </c>
      <c r="E251" s="34">
        <v>45839</v>
      </c>
      <c r="F251" s="1" t="s">
        <v>145</v>
      </c>
      <c r="G251" s="1">
        <v>3538</v>
      </c>
      <c r="H251" s="1" t="s">
        <v>314</v>
      </c>
      <c r="I251" s="1" t="s">
        <v>315</v>
      </c>
      <c r="J251" s="38">
        <v>45800</v>
      </c>
      <c r="K251" s="6">
        <v>850</v>
      </c>
      <c r="L251" s="1"/>
      <c r="M251" s="6">
        <v>850</v>
      </c>
      <c r="N251" s="6"/>
      <c r="O251" s="6">
        <v>0</v>
      </c>
      <c r="P251" s="6">
        <v>0</v>
      </c>
      <c r="Q251" s="6"/>
      <c r="R251" s="6"/>
      <c r="S251" s="6"/>
      <c r="T251" s="6"/>
      <c r="U251" s="6"/>
      <c r="V251" s="6"/>
      <c r="W251" s="6"/>
      <c r="X251" s="6"/>
      <c r="Y251" s="6">
        <v>0</v>
      </c>
      <c r="Z251" s="6"/>
      <c r="AA251" s="6"/>
      <c r="AB251" s="6"/>
      <c r="AC251" s="6"/>
      <c r="AD251" s="6">
        <v>0</v>
      </c>
      <c r="AE251" s="6"/>
      <c r="AF251" s="6">
        <v>0</v>
      </c>
      <c r="AG251" s="6"/>
      <c r="AH251" s="6">
        <v>0</v>
      </c>
      <c r="AI251" s="6"/>
      <c r="AJ251" s="6"/>
      <c r="AK251" s="6"/>
      <c r="AL251" s="6"/>
      <c r="AM251" s="6">
        <v>0.38</v>
      </c>
      <c r="AN251" s="8">
        <f t="shared" si="2"/>
        <v>850.38</v>
      </c>
      <c r="AO251" s="6"/>
      <c r="AP251" s="6">
        <v>-8.0500000000000007</v>
      </c>
      <c r="AQ251" s="6">
        <v>0</v>
      </c>
      <c r="AR251" s="6"/>
      <c r="AS251" s="6"/>
      <c r="AT251" s="6">
        <v>-0.33</v>
      </c>
      <c r="AU251" s="6">
        <v>0</v>
      </c>
      <c r="AV251" s="6">
        <v>0</v>
      </c>
      <c r="AW251" s="6"/>
      <c r="AX251" s="6"/>
      <c r="AY251" s="6"/>
      <c r="AZ251" s="6"/>
      <c r="BA251" s="6"/>
      <c r="BB251" s="6"/>
      <c r="BC251" s="6">
        <v>0</v>
      </c>
      <c r="BD251" s="6">
        <v>0</v>
      </c>
      <c r="BE251" s="6"/>
      <c r="BF251" s="6">
        <v>0</v>
      </c>
      <c r="BG251" s="6">
        <v>0</v>
      </c>
      <c r="BH251" s="6">
        <v>0</v>
      </c>
      <c r="BI251" s="6">
        <v>0</v>
      </c>
      <c r="BJ251" s="6"/>
      <c r="BK251" s="6"/>
      <c r="BL251" s="11">
        <f t="shared" si="3"/>
        <v>-8.3800000000000008</v>
      </c>
      <c r="BM251" s="12">
        <f t="shared" si="4"/>
        <v>842</v>
      </c>
      <c r="BN251" s="13">
        <f t="shared" si="5"/>
        <v>70.833333333333329</v>
      </c>
      <c r="BO251" s="13">
        <f t="shared" si="6"/>
        <v>70.833333333333329</v>
      </c>
      <c r="BP251" s="13">
        <f t="shared" si="7"/>
        <v>23.611111111111111</v>
      </c>
      <c r="BQ251" s="13">
        <f t="shared" si="8"/>
        <v>0</v>
      </c>
      <c r="BR251" s="13">
        <f t="shared" si="9"/>
        <v>0</v>
      </c>
      <c r="BS251" s="13">
        <f t="shared" si="10"/>
        <v>796.95</v>
      </c>
      <c r="BT251" s="13">
        <f t="shared" si="11"/>
        <v>393.3</v>
      </c>
      <c r="BU251" s="13">
        <f t="shared" si="12"/>
        <v>14</v>
      </c>
      <c r="BV251" s="6">
        <f>SUMIFS('SEGURO DE VIDA'!E:E, 'SEGURO DE VIDA'!D:D, H251, 'SEGURO DE VIDA'!G:G, E251)</f>
        <v>13.71</v>
      </c>
      <c r="BW251" s="6">
        <f>SUMIFS(TREINAMENTOS!E:E, TREINAMENTOS!D:D, H251, TREINAMENTOS!G:G, E251)</f>
        <v>0</v>
      </c>
      <c r="BX251" s="6">
        <f>SUMIFS(EXAMES!E:E, EXAMES!D:D, H251, EXAMES!G:G, E251)</f>
        <v>0</v>
      </c>
      <c r="BY251" s="25">
        <f t="shared" si="13"/>
        <v>1383.2377777777779</v>
      </c>
      <c r="BZ251" s="1"/>
      <c r="CA251" s="1" t="s">
        <v>314</v>
      </c>
      <c r="CB251" s="13">
        <f t="shared" si="14"/>
        <v>0</v>
      </c>
      <c r="CC251" s="13">
        <f t="shared" si="15"/>
        <v>14</v>
      </c>
      <c r="CD251" s="13">
        <f>SUMIFS(ALIMENTAÇÃO!E:E, ALIMENTAÇÃO!D:D, H251, ALIMENTAÇÃO!G:G, E251)</f>
        <v>805</v>
      </c>
      <c r="CE251" s="6">
        <f>SUMIFS(TRANSPORTE!E:E, TRANSPORTE!D:D, H251, TRANSPORTE!G:G, E251)</f>
        <v>393.3</v>
      </c>
      <c r="CF251" s="6">
        <f>SUMIFS('PLANO DE SAÚDE'!E:E, 'PLANO DE SAÚDE'!D:D, H251, 'PLANO DE SAÚDE'!G:G, E251)</f>
        <v>0</v>
      </c>
      <c r="CG251" s="6">
        <f>SUMIFS('PLANO ODONTO'!E:E, 'PLANO ODONTO'!D:D, H251, 'PLANO ODONTO'!G:G, E251)</f>
        <v>14</v>
      </c>
      <c r="CH251" s="6">
        <f t="shared" si="16"/>
        <v>0</v>
      </c>
      <c r="CI251" s="6">
        <f t="shared" si="17"/>
        <v>0</v>
      </c>
      <c r="CJ251" s="6">
        <f t="shared" si="18"/>
        <v>0</v>
      </c>
      <c r="CK251" s="6"/>
      <c r="CL251" s="6"/>
      <c r="CM251" s="6">
        <f t="shared" si="19"/>
        <v>0</v>
      </c>
      <c r="CN251" s="1">
        <v>850.38</v>
      </c>
      <c r="CO251" s="1">
        <v>-8.3800000000000008</v>
      </c>
      <c r="CP251" s="1">
        <v>842</v>
      </c>
      <c r="CQ251" s="1">
        <v>0</v>
      </c>
      <c r="CR251" s="1">
        <v>0</v>
      </c>
      <c r="CS251" s="1">
        <v>0</v>
      </c>
      <c r="CT251" s="1">
        <v>0</v>
      </c>
      <c r="CU251" s="1">
        <v>242.8</v>
      </c>
    </row>
    <row r="252" spans="1:99" ht="13.8" hidden="1">
      <c r="A252" s="1"/>
      <c r="B252" s="34"/>
      <c r="C252" s="34" t="str">
        <f t="shared" ca="1" si="0"/>
        <v>OK</v>
      </c>
      <c r="D252" s="2">
        <f t="shared" si="1"/>
        <v>5535.8156266666665</v>
      </c>
      <c r="E252" s="34">
        <v>45839</v>
      </c>
      <c r="F252" s="1" t="s">
        <v>145</v>
      </c>
      <c r="G252" s="1">
        <v>3419</v>
      </c>
      <c r="H252" s="1" t="s">
        <v>316</v>
      </c>
      <c r="I252" s="1" t="s">
        <v>147</v>
      </c>
      <c r="J252" s="38">
        <v>45313</v>
      </c>
      <c r="K252" s="6">
        <v>2400</v>
      </c>
      <c r="L252" s="1"/>
      <c r="M252" s="6">
        <v>2400</v>
      </c>
      <c r="N252" s="6"/>
      <c r="O252" s="6">
        <v>0</v>
      </c>
      <c r="P252" s="6">
        <v>720</v>
      </c>
      <c r="Q252" s="6"/>
      <c r="R252" s="6"/>
      <c r="S252" s="6"/>
      <c r="T252" s="6"/>
      <c r="U252" s="6"/>
      <c r="V252" s="6"/>
      <c r="W252" s="6"/>
      <c r="X252" s="6"/>
      <c r="Y252" s="6">
        <v>0</v>
      </c>
      <c r="Z252" s="6"/>
      <c r="AA252" s="6"/>
      <c r="AB252" s="6"/>
      <c r="AC252" s="6"/>
      <c r="AD252" s="6">
        <v>0</v>
      </c>
      <c r="AE252" s="6"/>
      <c r="AF252" s="6">
        <v>0</v>
      </c>
      <c r="AG252" s="6"/>
      <c r="AH252" s="6">
        <v>0</v>
      </c>
      <c r="AI252" s="6"/>
      <c r="AJ252" s="6"/>
      <c r="AK252" s="6"/>
      <c r="AL252" s="6"/>
      <c r="AM252" s="6">
        <v>0.05</v>
      </c>
      <c r="AN252" s="8">
        <f t="shared" si="2"/>
        <v>3120.05</v>
      </c>
      <c r="AO252" s="6"/>
      <c r="AP252" s="6">
        <v>-8.0500000000000007</v>
      </c>
      <c r="AQ252" s="6">
        <v>-144</v>
      </c>
      <c r="AR252" s="6"/>
      <c r="AS252" s="6"/>
      <c r="AT252" s="6">
        <v>-0.7</v>
      </c>
      <c r="AU252" s="6">
        <v>0</v>
      </c>
      <c r="AV252" s="6">
        <v>-14</v>
      </c>
      <c r="AW252" s="6"/>
      <c r="AX252" s="6"/>
      <c r="AY252" s="6"/>
      <c r="AZ252" s="6"/>
      <c r="BA252" s="6"/>
      <c r="BB252" s="6"/>
      <c r="BC252" s="6">
        <v>-1.5</v>
      </c>
      <c r="BD252" s="6">
        <v>0</v>
      </c>
      <c r="BE252" s="6"/>
      <c r="BF252" s="6">
        <v>-546</v>
      </c>
      <c r="BG252" s="6">
        <v>-267.8</v>
      </c>
      <c r="BH252" s="6">
        <v>0</v>
      </c>
      <c r="BI252" s="6">
        <v>0</v>
      </c>
      <c r="BJ252" s="6"/>
      <c r="BK252" s="6"/>
      <c r="BL252" s="11">
        <f t="shared" si="3"/>
        <v>-982.05</v>
      </c>
      <c r="BM252" s="12">
        <f t="shared" si="4"/>
        <v>2138</v>
      </c>
      <c r="BN252" s="13">
        <f t="shared" si="5"/>
        <v>200</v>
      </c>
      <c r="BO252" s="13">
        <f t="shared" si="6"/>
        <v>200</v>
      </c>
      <c r="BP252" s="13">
        <f t="shared" si="7"/>
        <v>66.666666666666671</v>
      </c>
      <c r="BQ252" s="13">
        <f t="shared" si="8"/>
        <v>267.79895999999997</v>
      </c>
      <c r="BR252" s="13">
        <f t="shared" si="9"/>
        <v>249.6</v>
      </c>
      <c r="BS252" s="13">
        <f t="shared" si="10"/>
        <v>796.95</v>
      </c>
      <c r="BT252" s="13">
        <f t="shared" si="11"/>
        <v>44.099999999999994</v>
      </c>
      <c r="BU252" s="13">
        <f t="shared" si="12"/>
        <v>171.94</v>
      </c>
      <c r="BV252" s="6">
        <f>SUMIFS('SEGURO DE VIDA'!E:E, 'SEGURO DE VIDA'!D:D, H252, 'SEGURO DE VIDA'!G:G, E252)</f>
        <v>13.71</v>
      </c>
      <c r="BW252" s="6">
        <f>SUMIFS(TREINAMENTOS!E:E, TREINAMENTOS!D:D, H252, TREINAMENTOS!G:G, E252)</f>
        <v>350</v>
      </c>
      <c r="BX252" s="6">
        <f>SUMIFS(EXAMES!E:E, EXAMES!D:D, H252, EXAMES!G:G, E252)</f>
        <v>55</v>
      </c>
      <c r="BY252" s="25">
        <f t="shared" si="13"/>
        <v>2415.7656266666668</v>
      </c>
      <c r="BZ252" s="1"/>
      <c r="CA252" s="1" t="s">
        <v>316</v>
      </c>
      <c r="CB252" s="13">
        <f t="shared" si="14"/>
        <v>171.94</v>
      </c>
      <c r="CC252" s="13">
        <f t="shared" si="15"/>
        <v>0</v>
      </c>
      <c r="CD252" s="13">
        <f>SUMIFS(ALIMENTAÇÃO!E:E, ALIMENTAÇÃO!D:D, H252, ALIMENTAÇÃO!G:G, E252)</f>
        <v>805</v>
      </c>
      <c r="CE252" s="6">
        <f>SUMIFS(TRANSPORTE!E:E, TRANSPORTE!D:D, H252, TRANSPORTE!G:G, E252)</f>
        <v>188.1</v>
      </c>
      <c r="CF252" s="6">
        <f>SUMIFS('PLANO DE SAÚDE'!E:E, 'PLANO DE SAÚDE'!D:D, H252, 'PLANO DE SAÚDE'!G:G, E252)</f>
        <v>173.44</v>
      </c>
      <c r="CG252" s="6">
        <f>SUMIFS('PLANO ODONTO'!E:E, 'PLANO ODONTO'!D:D, H252, 'PLANO ODONTO'!G:G, E252)</f>
        <v>14</v>
      </c>
      <c r="CH252" s="6">
        <f t="shared" si="16"/>
        <v>-1.5</v>
      </c>
      <c r="CI252" s="6">
        <f t="shared" si="17"/>
        <v>0</v>
      </c>
      <c r="CJ252" s="6">
        <f t="shared" si="18"/>
        <v>0</v>
      </c>
      <c r="CK252" s="6"/>
      <c r="CL252" s="6"/>
      <c r="CM252" s="6">
        <f t="shared" si="19"/>
        <v>-14</v>
      </c>
      <c r="CN252" s="6">
        <v>3120.05</v>
      </c>
      <c r="CO252" s="1">
        <v>-982.05</v>
      </c>
      <c r="CP252" s="6">
        <v>2138</v>
      </c>
      <c r="CQ252" s="6">
        <v>3120</v>
      </c>
      <c r="CR252" s="1">
        <v>8.5832999999999995</v>
      </c>
      <c r="CS252" s="6">
        <v>3120</v>
      </c>
      <c r="CT252" s="1">
        <v>249.6</v>
      </c>
      <c r="CU252" s="6">
        <v>2283.4299999999998</v>
      </c>
    </row>
    <row r="253" spans="1:99" ht="13.8" hidden="1">
      <c r="A253" s="1"/>
      <c r="B253" s="34"/>
      <c r="C253" s="34" t="str">
        <f t="shared" ca="1" si="0"/>
        <v>OK</v>
      </c>
      <c r="D253" s="2">
        <f t="shared" si="1"/>
        <v>15647.309013128892</v>
      </c>
      <c r="E253" s="34">
        <v>45839</v>
      </c>
      <c r="F253" s="1" t="s">
        <v>145</v>
      </c>
      <c r="G253" s="1">
        <v>161</v>
      </c>
      <c r="H253" s="1" t="s">
        <v>317</v>
      </c>
      <c r="I253" s="1" t="s">
        <v>245</v>
      </c>
      <c r="J253" s="38">
        <v>42011</v>
      </c>
      <c r="K253" s="6">
        <v>7718.42</v>
      </c>
      <c r="L253" s="1"/>
      <c r="M253" s="6">
        <v>7718.42</v>
      </c>
      <c r="N253" s="6"/>
      <c r="O253" s="6">
        <v>0</v>
      </c>
      <c r="P253" s="6">
        <v>0</v>
      </c>
      <c r="Q253" s="6"/>
      <c r="R253" s="6"/>
      <c r="S253" s="6"/>
      <c r="T253" s="6"/>
      <c r="U253" s="6"/>
      <c r="V253" s="6"/>
      <c r="W253" s="6"/>
      <c r="X253" s="6"/>
      <c r="Y253" s="6">
        <v>3837.82</v>
      </c>
      <c r="Z253" s="6"/>
      <c r="AA253" s="6"/>
      <c r="AB253" s="6"/>
      <c r="AC253" s="6"/>
      <c r="AD253" s="6">
        <v>77.180000000000007</v>
      </c>
      <c r="AE253" s="6"/>
      <c r="AF253" s="6">
        <v>0</v>
      </c>
      <c r="AG253" s="6">
        <v>11.43</v>
      </c>
      <c r="AH253" s="6"/>
      <c r="AI253" s="6"/>
      <c r="AJ253" s="6"/>
      <c r="AK253" s="6"/>
      <c r="AL253" s="6"/>
      <c r="AM253" s="6">
        <v>0.54</v>
      </c>
      <c r="AN253" s="8">
        <f t="shared" si="2"/>
        <v>11645.390000000001</v>
      </c>
      <c r="AO253" s="6"/>
      <c r="AP253" s="6">
        <v>-8.0500000000000007</v>
      </c>
      <c r="AQ253" s="6">
        <v>0</v>
      </c>
      <c r="AR253" s="6"/>
      <c r="AS253" s="6"/>
      <c r="AT253" s="6">
        <v>-0.54</v>
      </c>
      <c r="AU253" s="6">
        <v>0</v>
      </c>
      <c r="AV253" s="6">
        <v>0</v>
      </c>
      <c r="AW253" s="6"/>
      <c r="AX253" s="6"/>
      <c r="AY253" s="6"/>
      <c r="AZ253" s="6"/>
      <c r="BA253" s="6"/>
      <c r="BB253" s="6"/>
      <c r="BC253" s="6">
        <v>-1.84</v>
      </c>
      <c r="BD253" s="6">
        <v>0</v>
      </c>
      <c r="BE253" s="6"/>
      <c r="BF253" s="6">
        <v>0</v>
      </c>
      <c r="BG253" s="6">
        <v>-902.56</v>
      </c>
      <c r="BH253" s="6">
        <v>-2045.4</v>
      </c>
      <c r="BI253" s="6">
        <v>0</v>
      </c>
      <c r="BJ253" s="6"/>
      <c r="BK253" s="6"/>
      <c r="BL253" s="11">
        <f t="shared" si="3"/>
        <v>-2958.39</v>
      </c>
      <c r="BM253" s="12">
        <f t="shared" si="4"/>
        <v>8687.0000000000018</v>
      </c>
      <c r="BN253" s="13">
        <f t="shared" si="5"/>
        <v>643.20166666666671</v>
      </c>
      <c r="BO253" s="13">
        <f t="shared" si="6"/>
        <v>643.20166666666671</v>
      </c>
      <c r="BP253" s="13">
        <f t="shared" si="7"/>
        <v>214.40055555555557</v>
      </c>
      <c r="BQ253" s="13">
        <f t="shared" si="8"/>
        <v>902.55512423999994</v>
      </c>
      <c r="BR253" s="13">
        <f t="shared" si="9"/>
        <v>624.55999999999995</v>
      </c>
      <c r="BS253" s="13">
        <f t="shared" si="10"/>
        <v>796.95</v>
      </c>
      <c r="BT253" s="13">
        <f t="shared" si="11"/>
        <v>0</v>
      </c>
      <c r="BU253" s="13">
        <f t="shared" si="12"/>
        <v>163.34</v>
      </c>
      <c r="BV253" s="6">
        <f>SUMIFS('SEGURO DE VIDA'!E:E, 'SEGURO DE VIDA'!D:D, H253, 'SEGURO DE VIDA'!G:G, E253)</f>
        <v>13.71</v>
      </c>
      <c r="BW253" s="6">
        <f>SUMIFS(TREINAMENTOS!E:E, TREINAMENTOS!D:D, H253, TREINAMENTOS!G:G, E253)</f>
        <v>0</v>
      </c>
      <c r="BX253" s="6">
        <f>SUMIFS(EXAMES!E:E, EXAMES!D:D, H253, EXAMES!G:G, E253)</f>
        <v>0</v>
      </c>
      <c r="BY253" s="25">
        <f t="shared" si="13"/>
        <v>4001.9190131288897</v>
      </c>
      <c r="BZ253" s="1"/>
      <c r="CA253" s="1" t="s">
        <v>318</v>
      </c>
      <c r="CB253" s="13">
        <f t="shared" si="14"/>
        <v>163.34</v>
      </c>
      <c r="CC253" s="13">
        <f t="shared" si="15"/>
        <v>0</v>
      </c>
      <c r="CD253" s="13">
        <f>SUMIFS(ALIMENTAÇÃO!E:E, ALIMENTAÇÃO!D:D, H253, ALIMENTAÇÃO!G:G, E253)</f>
        <v>805</v>
      </c>
      <c r="CE253" s="6">
        <f>SUMIFS(TRANSPORTE!E:E, TRANSPORTE!D:D, H253, TRANSPORTE!G:G, E253)</f>
        <v>0</v>
      </c>
      <c r="CF253" s="6">
        <f>SUMIFS('PLANO DE SAÚDE'!E:E, 'PLANO DE SAÚDE'!D:D, H253, 'PLANO DE SAÚDE'!G:G, E253)</f>
        <v>165.18</v>
      </c>
      <c r="CG253" s="6">
        <f>SUMIFS('PLANO ODONTO'!E:E, 'PLANO ODONTO'!D:D, H253, 'PLANO ODONTO'!G:G, E253)</f>
        <v>0</v>
      </c>
      <c r="CH253" s="6">
        <f t="shared" si="16"/>
        <v>-1.84</v>
      </c>
      <c r="CI253" s="6">
        <f t="shared" si="17"/>
        <v>0</v>
      </c>
      <c r="CJ253" s="6">
        <f t="shared" si="18"/>
        <v>0</v>
      </c>
      <c r="CK253" s="6"/>
      <c r="CL253" s="6"/>
      <c r="CM253" s="6">
        <f t="shared" si="19"/>
        <v>0</v>
      </c>
      <c r="CN253" s="6">
        <v>11645.39</v>
      </c>
      <c r="CO253" s="6">
        <v>-2958.39</v>
      </c>
      <c r="CP253" s="6">
        <v>8687</v>
      </c>
      <c r="CQ253" s="6">
        <v>7807.03</v>
      </c>
      <c r="CR253" s="1">
        <v>11.5608</v>
      </c>
      <c r="CS253" s="6">
        <v>7807.03</v>
      </c>
      <c r="CT253" s="1">
        <v>624.55999999999995</v>
      </c>
      <c r="CU253" s="6">
        <v>10742.29</v>
      </c>
    </row>
    <row r="254" spans="1:99" ht="13.8" hidden="1">
      <c r="A254" s="1"/>
      <c r="B254" s="34"/>
      <c r="C254" s="34" t="str">
        <f t="shared" ca="1" si="0"/>
        <v>OK</v>
      </c>
      <c r="D254" s="2">
        <f t="shared" si="1"/>
        <v>8169.6088304088889</v>
      </c>
      <c r="E254" s="34">
        <v>45839</v>
      </c>
      <c r="F254" s="1" t="s">
        <v>145</v>
      </c>
      <c r="G254" s="1">
        <v>263</v>
      </c>
      <c r="H254" s="1" t="s">
        <v>319</v>
      </c>
      <c r="I254" s="1" t="s">
        <v>320</v>
      </c>
      <c r="J254" s="38">
        <v>43697</v>
      </c>
      <c r="K254" s="6">
        <v>4081.88</v>
      </c>
      <c r="L254" s="1" t="s">
        <v>182</v>
      </c>
      <c r="M254" s="6">
        <v>2585.19</v>
      </c>
      <c r="N254" s="6"/>
      <c r="O254" s="6">
        <v>0</v>
      </c>
      <c r="P254" s="6">
        <v>775.56</v>
      </c>
      <c r="Q254" s="6"/>
      <c r="R254" s="6"/>
      <c r="S254" s="6"/>
      <c r="T254" s="6"/>
      <c r="U254" s="6"/>
      <c r="V254" s="6"/>
      <c r="W254" s="6"/>
      <c r="X254" s="6"/>
      <c r="Y254" s="6">
        <v>2948.49</v>
      </c>
      <c r="Z254" s="6"/>
      <c r="AA254" s="6"/>
      <c r="AB254" s="6"/>
      <c r="AC254" s="6"/>
      <c r="AD254" s="6">
        <v>0</v>
      </c>
      <c r="AE254" s="6"/>
      <c r="AF254" s="6">
        <v>0</v>
      </c>
      <c r="AG254" s="6"/>
      <c r="AH254" s="6">
        <v>0</v>
      </c>
      <c r="AI254" s="6"/>
      <c r="AJ254" s="6"/>
      <c r="AK254" s="6"/>
      <c r="AL254" s="6"/>
      <c r="AM254" s="6">
        <v>0.28999999999999998</v>
      </c>
      <c r="AN254" s="8">
        <f t="shared" si="2"/>
        <v>6309.53</v>
      </c>
      <c r="AO254" s="6"/>
      <c r="AP254" s="6">
        <v>-4.2</v>
      </c>
      <c r="AQ254" s="6">
        <v>0</v>
      </c>
      <c r="AR254" s="6"/>
      <c r="AS254" s="6"/>
      <c r="AT254" s="6">
        <v>-0.65</v>
      </c>
      <c r="AU254" s="6">
        <v>0</v>
      </c>
      <c r="AV254" s="6">
        <v>0</v>
      </c>
      <c r="AW254" s="6"/>
      <c r="AX254" s="6"/>
      <c r="AY254" s="6"/>
      <c r="AZ254" s="6"/>
      <c r="BA254" s="6"/>
      <c r="BB254" s="6"/>
      <c r="BC254" s="6">
        <v>0</v>
      </c>
      <c r="BD254" s="6">
        <v>0</v>
      </c>
      <c r="BE254" s="6"/>
      <c r="BF254" s="6">
        <v>0</v>
      </c>
      <c r="BG254" s="6">
        <v>-444.35</v>
      </c>
      <c r="BH254" s="6">
        <v>-659.33</v>
      </c>
      <c r="BI254" s="6">
        <v>0</v>
      </c>
      <c r="BJ254" s="6"/>
      <c r="BK254" s="6"/>
      <c r="BL254" s="11">
        <f t="shared" si="3"/>
        <v>-1108.5300000000002</v>
      </c>
      <c r="BM254" s="12">
        <f t="shared" si="4"/>
        <v>5201</v>
      </c>
      <c r="BN254" s="13">
        <f t="shared" si="5"/>
        <v>340.15666666666669</v>
      </c>
      <c r="BO254" s="13">
        <f t="shared" si="6"/>
        <v>340.15666666666669</v>
      </c>
      <c r="BP254" s="13">
        <f t="shared" si="7"/>
        <v>113.38555555555557</v>
      </c>
      <c r="BQ254" s="13">
        <f t="shared" si="8"/>
        <v>368.00994152000004</v>
      </c>
      <c r="BR254" s="13">
        <f t="shared" si="9"/>
        <v>268.86</v>
      </c>
      <c r="BS254" s="13">
        <f t="shared" si="10"/>
        <v>415.8</v>
      </c>
      <c r="BT254" s="13">
        <f t="shared" si="11"/>
        <v>0</v>
      </c>
      <c r="BU254" s="13">
        <f t="shared" si="12"/>
        <v>0</v>
      </c>
      <c r="BV254" s="6">
        <f>SUMIFS('SEGURO DE VIDA'!E:E, 'SEGURO DE VIDA'!D:D, H254, 'SEGURO DE VIDA'!G:G, E254)</f>
        <v>13.71</v>
      </c>
      <c r="BW254" s="6">
        <f>SUMIFS(TREINAMENTOS!E:E, TREINAMENTOS!D:D, H254, TREINAMENTOS!G:G, E254)</f>
        <v>0</v>
      </c>
      <c r="BX254" s="6">
        <f>SUMIFS(EXAMES!E:E, EXAMES!D:D, H254, EXAMES!G:G, E254)</f>
        <v>0</v>
      </c>
      <c r="BY254" s="25">
        <f t="shared" si="13"/>
        <v>1860.078830408889</v>
      </c>
      <c r="BZ254" s="1"/>
      <c r="CA254" s="1" t="s">
        <v>319</v>
      </c>
      <c r="CB254" s="13">
        <f t="shared" si="14"/>
        <v>0</v>
      </c>
      <c r="CC254" s="13">
        <f t="shared" si="15"/>
        <v>0</v>
      </c>
      <c r="CD254" s="13">
        <f>SUMIFS(ALIMENTAÇÃO!E:E, ALIMENTAÇÃO!D:D, H254, ALIMENTAÇÃO!G:G, E254)</f>
        <v>420</v>
      </c>
      <c r="CE254" s="6">
        <f>SUMIFS(TRANSPORTE!E:E, TRANSPORTE!D:D, H254, TRANSPORTE!G:G, E254)</f>
        <v>0</v>
      </c>
      <c r="CF254" s="6">
        <f>SUMIFS('PLANO DE SAÚDE'!E:E, 'PLANO DE SAÚDE'!D:D, H254, 'PLANO DE SAÚDE'!G:G, E254)</f>
        <v>0</v>
      </c>
      <c r="CG254" s="6">
        <f>SUMIFS('PLANO ODONTO'!E:E, 'PLANO ODONTO'!D:D, H254, 'PLANO ODONTO'!G:G, E254)</f>
        <v>0</v>
      </c>
      <c r="CH254" s="6">
        <f t="shared" si="16"/>
        <v>0</v>
      </c>
      <c r="CI254" s="6">
        <f t="shared" si="17"/>
        <v>0</v>
      </c>
      <c r="CJ254" s="6">
        <f t="shared" si="18"/>
        <v>0</v>
      </c>
      <c r="CK254" s="6"/>
      <c r="CL254" s="6"/>
      <c r="CM254" s="6">
        <f t="shared" si="19"/>
        <v>0</v>
      </c>
      <c r="CN254" s="6">
        <v>6309.53</v>
      </c>
      <c r="CO254" s="6">
        <v>-1108.53</v>
      </c>
      <c r="CP254" s="6">
        <v>5201</v>
      </c>
      <c r="CQ254" s="6">
        <v>3360.76</v>
      </c>
      <c r="CR254" s="1">
        <v>10.950200000000001</v>
      </c>
      <c r="CS254" s="6">
        <v>3360.75</v>
      </c>
      <c r="CT254" s="1">
        <v>268.86</v>
      </c>
      <c r="CU254" s="6">
        <v>5702.04</v>
      </c>
    </row>
    <row r="255" spans="1:99" ht="13.8" hidden="1">
      <c r="A255" s="1"/>
      <c r="B255" s="34"/>
      <c r="C255" s="34" t="str">
        <f t="shared" ca="1" si="0"/>
        <v>OK</v>
      </c>
      <c r="D255" s="2">
        <f t="shared" si="1"/>
        <v>2728.2780216766669</v>
      </c>
      <c r="E255" s="34">
        <v>45839</v>
      </c>
      <c r="F255" s="1" t="s">
        <v>145</v>
      </c>
      <c r="G255" s="1">
        <v>226</v>
      </c>
      <c r="H255" s="1" t="s">
        <v>321</v>
      </c>
      <c r="I255" s="1" t="s">
        <v>322</v>
      </c>
      <c r="J255" s="38">
        <v>43122</v>
      </c>
      <c r="K255" s="6">
        <v>3275.97</v>
      </c>
      <c r="L255" s="1" t="s">
        <v>182</v>
      </c>
      <c r="M255" s="6">
        <v>1091.99</v>
      </c>
      <c r="N255" s="6"/>
      <c r="O255" s="6">
        <v>0</v>
      </c>
      <c r="P255" s="6">
        <v>0</v>
      </c>
      <c r="Q255" s="6"/>
      <c r="R255" s="6"/>
      <c r="S255" s="6"/>
      <c r="T255" s="6"/>
      <c r="U255" s="6"/>
      <c r="V255" s="6"/>
      <c r="W255" s="6"/>
      <c r="X255" s="6"/>
      <c r="Y255" s="6">
        <v>0</v>
      </c>
      <c r="Z255" s="6"/>
      <c r="AA255" s="6"/>
      <c r="AB255" s="6"/>
      <c r="AC255" s="6"/>
      <c r="AD255" s="6">
        <v>0</v>
      </c>
      <c r="AE255" s="6"/>
      <c r="AF255" s="6">
        <v>172.4</v>
      </c>
      <c r="AG255" s="6">
        <v>25.54</v>
      </c>
      <c r="AH255" s="6"/>
      <c r="AI255" s="6"/>
      <c r="AJ255" s="6"/>
      <c r="AK255" s="6"/>
      <c r="AL255" s="6"/>
      <c r="AM255" s="6">
        <v>0.28999999999999998</v>
      </c>
      <c r="AN255" s="8">
        <f t="shared" si="2"/>
        <v>1290.22</v>
      </c>
      <c r="AO255" s="6"/>
      <c r="AP255" s="6">
        <v>-3.15</v>
      </c>
      <c r="AQ255" s="6">
        <v>-65.52</v>
      </c>
      <c r="AR255" s="6"/>
      <c r="AS255" s="6"/>
      <c r="AT255" s="6">
        <v>-0.95</v>
      </c>
      <c r="AU255" s="6">
        <v>0</v>
      </c>
      <c r="AV255" s="6">
        <v>0</v>
      </c>
      <c r="AW255" s="6"/>
      <c r="AX255" s="6"/>
      <c r="AY255" s="6"/>
      <c r="AZ255" s="6"/>
      <c r="BA255" s="6"/>
      <c r="BB255" s="6"/>
      <c r="BC255" s="6">
        <v>-65.27</v>
      </c>
      <c r="BD255" s="6">
        <v>-1.81</v>
      </c>
      <c r="BE255" s="6"/>
      <c r="BF255" s="6">
        <v>-96.24</v>
      </c>
      <c r="BG255" s="6">
        <v>-156.28</v>
      </c>
      <c r="BH255" s="6">
        <v>0</v>
      </c>
      <c r="BI255" s="6">
        <v>0</v>
      </c>
      <c r="BJ255" s="6"/>
      <c r="BK255" s="6"/>
      <c r="BL255" s="11">
        <f t="shared" si="3"/>
        <v>-389.22</v>
      </c>
      <c r="BM255" s="12">
        <f t="shared" si="4"/>
        <v>901</v>
      </c>
      <c r="BN255" s="13">
        <f t="shared" si="5"/>
        <v>272.9975</v>
      </c>
      <c r="BO255" s="13">
        <f t="shared" si="6"/>
        <v>272.9975</v>
      </c>
      <c r="BP255" s="13">
        <f t="shared" si="7"/>
        <v>90.999166666666667</v>
      </c>
      <c r="BQ255" s="13">
        <f t="shared" si="8"/>
        <v>123.00385501000001</v>
      </c>
      <c r="BR255" s="13">
        <f t="shared" si="9"/>
        <v>103.19</v>
      </c>
      <c r="BS255" s="13">
        <f t="shared" si="10"/>
        <v>311.85000000000002</v>
      </c>
      <c r="BT255" s="13">
        <f t="shared" si="11"/>
        <v>88.38000000000001</v>
      </c>
      <c r="BU255" s="13">
        <f t="shared" si="12"/>
        <v>160.93</v>
      </c>
      <c r="BV255" s="6">
        <f>SUMIFS('SEGURO DE VIDA'!E:E, 'SEGURO DE VIDA'!D:D, H255, 'SEGURO DE VIDA'!G:G, E255)</f>
        <v>13.71</v>
      </c>
      <c r="BW255" s="6">
        <f>SUMIFS(TREINAMENTOS!E:E, TREINAMENTOS!D:D, H255, TREINAMENTOS!G:G, E255)</f>
        <v>0</v>
      </c>
      <c r="BX255" s="6">
        <f>SUMIFS(EXAMES!E:E, EXAMES!D:D, H255, EXAMES!G:G, E255)</f>
        <v>0</v>
      </c>
      <c r="BY255" s="25">
        <f t="shared" si="13"/>
        <v>1438.0580216766668</v>
      </c>
      <c r="BZ255" s="1"/>
      <c r="CA255" s="1" t="s">
        <v>321</v>
      </c>
      <c r="CB255" s="13">
        <f t="shared" si="14"/>
        <v>160.93</v>
      </c>
      <c r="CC255" s="13">
        <f t="shared" si="15"/>
        <v>0</v>
      </c>
      <c r="CD255" s="13">
        <f>SUMIFS(ALIMENTAÇÃO!E:E, ALIMENTAÇÃO!D:D, H255, ALIMENTAÇÃO!G:G, E255)</f>
        <v>315</v>
      </c>
      <c r="CE255" s="6">
        <f>SUMIFS(TRANSPORTE!E:E, TRANSPORTE!D:D, H255, TRANSPORTE!G:G, E255)</f>
        <v>153.9</v>
      </c>
      <c r="CF255" s="6">
        <f>SUMIFS('PLANO DE SAÚDE'!E:E, 'PLANO DE SAÚDE'!D:D, H255, 'PLANO DE SAÚDE'!G:G, E255)</f>
        <v>228.01</v>
      </c>
      <c r="CG255" s="6">
        <f>SUMIFS('PLANO ODONTO'!E:E, 'PLANO ODONTO'!D:D, H255, 'PLANO ODONTO'!G:G, E255)</f>
        <v>0</v>
      </c>
      <c r="CH255" s="6">
        <f t="shared" si="16"/>
        <v>-67.08</v>
      </c>
      <c r="CI255" s="6">
        <f t="shared" si="17"/>
        <v>0</v>
      </c>
      <c r="CJ255" s="6">
        <f t="shared" si="18"/>
        <v>0</v>
      </c>
      <c r="CK255" s="6"/>
      <c r="CL255" s="6"/>
      <c r="CM255" s="6">
        <f t="shared" si="19"/>
        <v>0</v>
      </c>
      <c r="CN255" s="6">
        <v>1290.22</v>
      </c>
      <c r="CO255" s="1">
        <v>-389.22</v>
      </c>
      <c r="CP255" s="1">
        <v>901</v>
      </c>
      <c r="CQ255" s="6">
        <v>1289.93</v>
      </c>
      <c r="CR255" s="1">
        <v>9.5357000000000003</v>
      </c>
      <c r="CS255" s="6">
        <v>1289.93</v>
      </c>
      <c r="CT255" s="1">
        <v>103.19</v>
      </c>
      <c r="CU255" s="1">
        <v>682.73</v>
      </c>
    </row>
    <row r="256" spans="1:99" ht="13.8" hidden="1">
      <c r="A256" s="1"/>
      <c r="B256" s="34"/>
      <c r="C256" s="34" t="str">
        <f t="shared" ca="1" si="0"/>
        <v>OK</v>
      </c>
      <c r="D256" s="2">
        <f t="shared" si="1"/>
        <v>1942.5277777777778</v>
      </c>
      <c r="E256" s="34">
        <v>45839</v>
      </c>
      <c r="F256" s="1" t="s">
        <v>145</v>
      </c>
      <c r="G256" s="1">
        <v>3533</v>
      </c>
      <c r="H256" s="1" t="s">
        <v>324</v>
      </c>
      <c r="I256" s="1" t="s">
        <v>239</v>
      </c>
      <c r="J256" s="38">
        <v>45782</v>
      </c>
      <c r="K256" s="6">
        <v>850</v>
      </c>
      <c r="L256" s="1"/>
      <c r="M256" s="6">
        <v>850</v>
      </c>
      <c r="N256" s="6"/>
      <c r="O256" s="6">
        <v>0</v>
      </c>
      <c r="P256" s="6">
        <v>0</v>
      </c>
      <c r="Q256" s="6"/>
      <c r="R256" s="6"/>
      <c r="S256" s="6"/>
      <c r="T256" s="6"/>
      <c r="U256" s="6"/>
      <c r="V256" s="6"/>
      <c r="W256" s="6"/>
      <c r="X256" s="6"/>
      <c r="Y256" s="6">
        <v>0</v>
      </c>
      <c r="Z256" s="6"/>
      <c r="AA256" s="6"/>
      <c r="AB256" s="6"/>
      <c r="AC256" s="6"/>
      <c r="AD256" s="6">
        <v>0</v>
      </c>
      <c r="AE256" s="6"/>
      <c r="AF256" s="6">
        <v>0</v>
      </c>
      <c r="AG256" s="6"/>
      <c r="AH256" s="6">
        <v>0</v>
      </c>
      <c r="AI256" s="6"/>
      <c r="AJ256" s="6"/>
      <c r="AK256" s="6"/>
      <c r="AL256" s="6"/>
      <c r="AM256" s="6">
        <v>0.49</v>
      </c>
      <c r="AN256" s="8">
        <f t="shared" si="2"/>
        <v>850.49</v>
      </c>
      <c r="AO256" s="6"/>
      <c r="AP256" s="6">
        <v>-5.25</v>
      </c>
      <c r="AQ256" s="6">
        <v>0</v>
      </c>
      <c r="AR256" s="6"/>
      <c r="AS256" s="6"/>
      <c r="AT256" s="6">
        <v>-0.24</v>
      </c>
      <c r="AU256" s="6">
        <v>0</v>
      </c>
      <c r="AV256" s="6">
        <v>-14</v>
      </c>
      <c r="AW256" s="6"/>
      <c r="AX256" s="6"/>
      <c r="AY256" s="6"/>
      <c r="AZ256" s="6"/>
      <c r="BA256" s="6"/>
      <c r="BB256" s="6"/>
      <c r="BC256" s="6">
        <v>0</v>
      </c>
      <c r="BD256" s="6">
        <v>0</v>
      </c>
      <c r="BE256" s="6"/>
      <c r="BF256" s="6">
        <v>0</v>
      </c>
      <c r="BG256" s="6">
        <v>0</v>
      </c>
      <c r="BH256" s="6">
        <v>0</v>
      </c>
      <c r="BI256" s="6">
        <v>0</v>
      </c>
      <c r="BJ256" s="6"/>
      <c r="BK256" s="6"/>
      <c r="BL256" s="11">
        <f t="shared" si="3"/>
        <v>-19.490000000000002</v>
      </c>
      <c r="BM256" s="12">
        <f t="shared" si="4"/>
        <v>831</v>
      </c>
      <c r="BN256" s="13">
        <f t="shared" si="5"/>
        <v>70.833333333333329</v>
      </c>
      <c r="BO256" s="13">
        <f t="shared" si="6"/>
        <v>70.833333333333329</v>
      </c>
      <c r="BP256" s="13">
        <f t="shared" si="7"/>
        <v>23.611111111111111</v>
      </c>
      <c r="BQ256" s="13">
        <f t="shared" si="8"/>
        <v>0</v>
      </c>
      <c r="BR256" s="13">
        <f t="shared" si="9"/>
        <v>0</v>
      </c>
      <c r="BS256" s="13">
        <f t="shared" si="10"/>
        <v>519.75</v>
      </c>
      <c r="BT256" s="13">
        <f t="shared" si="11"/>
        <v>393.3</v>
      </c>
      <c r="BU256" s="13">
        <f t="shared" si="12"/>
        <v>0</v>
      </c>
      <c r="BV256" s="6">
        <f>SUMIFS('SEGURO DE VIDA'!E:E, 'SEGURO DE VIDA'!D:D, H256, 'SEGURO DE VIDA'!G:G, E256)</f>
        <v>13.71</v>
      </c>
      <c r="BW256" s="6">
        <f>SUMIFS(TREINAMENTOS!E:E, TREINAMENTOS!D:D, H256, TREINAMENTOS!G:G, E256)</f>
        <v>0</v>
      </c>
      <c r="BX256" s="6">
        <f>SUMIFS(EXAMES!E:E, EXAMES!D:D, H256, EXAMES!G:G, E256)</f>
        <v>0</v>
      </c>
      <c r="BY256" s="25">
        <f t="shared" si="13"/>
        <v>1092.0377777777778</v>
      </c>
      <c r="BZ256" s="1"/>
      <c r="CA256" s="1" t="s">
        <v>324</v>
      </c>
      <c r="CB256" s="13">
        <f t="shared" si="14"/>
        <v>0</v>
      </c>
      <c r="CC256" s="13">
        <f t="shared" si="15"/>
        <v>0</v>
      </c>
      <c r="CD256" s="13">
        <f>SUMIFS(ALIMENTAÇÃO!E:E, ALIMENTAÇÃO!D:D, H256, ALIMENTAÇÃO!G:G, E256)</f>
        <v>525</v>
      </c>
      <c r="CE256" s="6">
        <f>SUMIFS(TRANSPORTE!E:E, TRANSPORTE!D:D, H256, TRANSPORTE!G:G, E256)</f>
        <v>393.3</v>
      </c>
      <c r="CF256" s="6">
        <f>SUMIFS('PLANO DE SAÚDE'!E:E, 'PLANO DE SAÚDE'!D:D, H256, 'PLANO DE SAÚDE'!G:G, E256)</f>
        <v>0</v>
      </c>
      <c r="CG256" s="6">
        <f>SUMIFS('PLANO ODONTO'!E:E, 'PLANO ODONTO'!D:D, H256, 'PLANO ODONTO'!G:G, E256)</f>
        <v>14</v>
      </c>
      <c r="CH256" s="6">
        <f t="shared" si="16"/>
        <v>0</v>
      </c>
      <c r="CI256" s="6">
        <f t="shared" si="17"/>
        <v>0</v>
      </c>
      <c r="CJ256" s="6">
        <f t="shared" si="18"/>
        <v>0</v>
      </c>
      <c r="CK256" s="6"/>
      <c r="CL256" s="6"/>
      <c r="CM256" s="6">
        <f t="shared" si="19"/>
        <v>-14</v>
      </c>
      <c r="CN256" s="1">
        <v>850.49</v>
      </c>
      <c r="CO256" s="1">
        <v>-19.489999999999998</v>
      </c>
      <c r="CP256" s="1">
        <v>831</v>
      </c>
      <c r="CQ256" s="1">
        <v>0</v>
      </c>
      <c r="CR256" s="1">
        <v>0</v>
      </c>
      <c r="CS256" s="1">
        <v>0</v>
      </c>
      <c r="CT256" s="1">
        <v>0</v>
      </c>
      <c r="CU256" s="1">
        <v>242.8</v>
      </c>
    </row>
    <row r="257" spans="1:99" ht="13.8" hidden="1">
      <c r="A257" s="1"/>
      <c r="B257" s="34"/>
      <c r="C257" s="34" t="str">
        <f t="shared" ca="1" si="0"/>
        <v>OK</v>
      </c>
      <c r="D257" s="2">
        <f t="shared" si="1"/>
        <v>1794.0000554666667</v>
      </c>
      <c r="E257" s="34">
        <v>45839</v>
      </c>
      <c r="F257" s="1" t="s">
        <v>145</v>
      </c>
      <c r="G257" s="1">
        <v>3446</v>
      </c>
      <c r="H257" s="1" t="s">
        <v>325</v>
      </c>
      <c r="I257" s="1" t="s">
        <v>205</v>
      </c>
      <c r="J257" s="38">
        <v>45481</v>
      </c>
      <c r="K257" s="6">
        <v>1518</v>
      </c>
      <c r="L257" s="1" t="s">
        <v>182</v>
      </c>
      <c r="M257" s="6">
        <v>506</v>
      </c>
      <c r="N257" s="6"/>
      <c r="O257" s="6">
        <v>0</v>
      </c>
      <c r="P257" s="6">
        <v>151.80000000000001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>
        <v>0</v>
      </c>
      <c r="AE257" s="6"/>
      <c r="AF257" s="6">
        <v>0</v>
      </c>
      <c r="AG257" s="6">
        <v>274.64999999999998</v>
      </c>
      <c r="AH257" s="6"/>
      <c r="AI257" s="6"/>
      <c r="AJ257" s="6"/>
      <c r="AK257" s="6"/>
      <c r="AL257" s="6"/>
      <c r="AM257" s="6">
        <v>0.92</v>
      </c>
      <c r="AN257" s="8">
        <f t="shared" si="2"/>
        <v>933.36999999999989</v>
      </c>
      <c r="AO257" s="6"/>
      <c r="AP257" s="6">
        <v>-3.15</v>
      </c>
      <c r="AQ257" s="6">
        <v>-34.200000000000003</v>
      </c>
      <c r="AR257" s="6"/>
      <c r="AS257" s="6"/>
      <c r="AT257" s="6">
        <v>-1.5</v>
      </c>
      <c r="AU257" s="6">
        <v>-57.06</v>
      </c>
      <c r="AV257" s="6">
        <v>0</v>
      </c>
      <c r="AW257" s="6"/>
      <c r="AX257" s="6"/>
      <c r="AY257" s="6"/>
      <c r="AZ257" s="6"/>
      <c r="BA257" s="6"/>
      <c r="BB257" s="6"/>
      <c r="BC257" s="6">
        <v>-1.66</v>
      </c>
      <c r="BD257" s="6">
        <v>0</v>
      </c>
      <c r="BE257" s="6"/>
      <c r="BF257" s="6">
        <v>-486.88</v>
      </c>
      <c r="BG257" s="6">
        <v>-59.2</v>
      </c>
      <c r="BH257" s="6"/>
      <c r="BI257" s="6">
        <v>-119.72</v>
      </c>
      <c r="BJ257" s="6"/>
      <c r="BK257" s="6"/>
      <c r="BL257" s="11">
        <f t="shared" si="3"/>
        <v>-763.37000000000012</v>
      </c>
      <c r="BM257" s="12">
        <f t="shared" si="4"/>
        <v>169.99999999999977</v>
      </c>
      <c r="BN257" s="13">
        <f t="shared" si="5"/>
        <v>126.5</v>
      </c>
      <c r="BO257" s="13">
        <f t="shared" si="6"/>
        <v>126.5</v>
      </c>
      <c r="BP257" s="13">
        <f t="shared" si="7"/>
        <v>42.166666666666664</v>
      </c>
      <c r="BQ257" s="13">
        <f t="shared" si="8"/>
        <v>53.213388800000004</v>
      </c>
      <c r="BR257" s="13">
        <f t="shared" si="9"/>
        <v>52.62</v>
      </c>
      <c r="BS257" s="13">
        <f t="shared" si="10"/>
        <v>311.85000000000002</v>
      </c>
      <c r="BT257" s="13">
        <f t="shared" si="11"/>
        <v>0</v>
      </c>
      <c r="BU257" s="13">
        <f t="shared" si="12"/>
        <v>134.07</v>
      </c>
      <c r="BV257" s="6">
        <f>SUMIFS('SEGURO DE VIDA'!E:E, 'SEGURO DE VIDA'!D:D, H257, 'SEGURO DE VIDA'!G:G, E257)</f>
        <v>13.71</v>
      </c>
      <c r="BW257" s="6">
        <f>SUMIFS(TREINAMENTOS!E:E, TREINAMENTOS!D:D, H257, TREINAMENTOS!G:G, E257)</f>
        <v>0</v>
      </c>
      <c r="BX257" s="6">
        <f>SUMIFS(EXAMES!E:E, EXAMES!D:D, H257, EXAMES!G:G, E257)</f>
        <v>0</v>
      </c>
      <c r="BY257" s="25">
        <f t="shared" si="13"/>
        <v>860.63005546666682</v>
      </c>
      <c r="BZ257" s="1"/>
      <c r="CA257" s="1" t="s">
        <v>325</v>
      </c>
      <c r="CB257" s="13">
        <f t="shared" si="14"/>
        <v>134.07</v>
      </c>
      <c r="CC257" s="13">
        <f t="shared" si="15"/>
        <v>0</v>
      </c>
      <c r="CD257" s="13">
        <f>SUMIFS(ALIMENTAÇÃO!E:E, ALIMENTAÇÃO!D:D, H257, ALIMENTAÇÃO!G:G, E257)</f>
        <v>315</v>
      </c>
      <c r="CE257" s="6">
        <f>SUMIFS(TRANSPORTE!E:E, TRANSPORTE!D:D, H257, TRANSPORTE!G:G, E257)</f>
        <v>34.200000000000003</v>
      </c>
      <c r="CF257" s="6">
        <f>SUMIFS('PLANO DE SAÚDE'!E:E, 'PLANO DE SAÚDE'!D:D, H257, 'PLANO DE SAÚDE'!G:G, E257)</f>
        <v>135.72999999999999</v>
      </c>
      <c r="CG257" s="6">
        <f>SUMIFS('PLANO ODONTO'!E:E, 'PLANO ODONTO'!D:D, H257, 'PLANO ODONTO'!G:G, E257)</f>
        <v>0</v>
      </c>
      <c r="CH257" s="6">
        <f t="shared" si="16"/>
        <v>-1.66</v>
      </c>
      <c r="CI257" s="6">
        <f t="shared" si="17"/>
        <v>-119.72</v>
      </c>
      <c r="CJ257" s="6">
        <f t="shared" si="18"/>
        <v>0</v>
      </c>
      <c r="CK257" s="6"/>
      <c r="CL257" s="6"/>
      <c r="CM257" s="6">
        <f t="shared" si="19"/>
        <v>0</v>
      </c>
      <c r="CN257" s="1">
        <v>933.37</v>
      </c>
      <c r="CO257" s="1">
        <v>-763.37</v>
      </c>
      <c r="CP257" s="1">
        <v>170</v>
      </c>
      <c r="CQ257" s="1">
        <v>657.8</v>
      </c>
      <c r="CR257" s="1">
        <v>8.0896000000000008</v>
      </c>
      <c r="CS257" s="1">
        <v>657.8</v>
      </c>
      <c r="CT257" s="1">
        <v>52.62</v>
      </c>
      <c r="CU257" s="1">
        <v>50.6</v>
      </c>
    </row>
    <row r="258" spans="1:99" ht="13.8" hidden="1">
      <c r="A258" s="1"/>
      <c r="B258" s="34"/>
      <c r="C258" s="34" t="str">
        <f t="shared" ca="1" si="0"/>
        <v>OK</v>
      </c>
      <c r="D258" s="2">
        <f t="shared" si="1"/>
        <v>4179.8262982444448</v>
      </c>
      <c r="E258" s="34">
        <v>45839</v>
      </c>
      <c r="F258" s="1" t="s">
        <v>145</v>
      </c>
      <c r="G258" s="1">
        <v>232</v>
      </c>
      <c r="H258" s="1" t="s">
        <v>326</v>
      </c>
      <c r="I258" s="1" t="s">
        <v>327</v>
      </c>
      <c r="J258" s="38">
        <v>43377</v>
      </c>
      <c r="K258" s="6">
        <v>1881.55</v>
      </c>
      <c r="L258" s="1"/>
      <c r="M258" s="6">
        <v>1881.55</v>
      </c>
      <c r="N258" s="6"/>
      <c r="O258" s="6">
        <v>0</v>
      </c>
      <c r="P258" s="6">
        <v>564.47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>
        <v>0</v>
      </c>
      <c r="AE258" s="6"/>
      <c r="AF258" s="6">
        <v>0</v>
      </c>
      <c r="AG258" s="6"/>
      <c r="AH258" s="6">
        <v>0</v>
      </c>
      <c r="AI258" s="6"/>
      <c r="AJ258" s="6"/>
      <c r="AK258" s="6"/>
      <c r="AL258" s="6"/>
      <c r="AM258" s="6">
        <v>0.9</v>
      </c>
      <c r="AN258" s="8">
        <f t="shared" si="2"/>
        <v>2446.92</v>
      </c>
      <c r="AO258" s="6"/>
      <c r="AP258" s="6">
        <v>-8.0500000000000007</v>
      </c>
      <c r="AQ258" s="6">
        <v>0</v>
      </c>
      <c r="AR258" s="6"/>
      <c r="AS258" s="6"/>
      <c r="AT258" s="6">
        <v>-0.62</v>
      </c>
      <c r="AU258" s="6">
        <v>0</v>
      </c>
      <c r="AV258" s="6">
        <v>-14</v>
      </c>
      <c r="AW258" s="6"/>
      <c r="AX258" s="6"/>
      <c r="AY258" s="6"/>
      <c r="AZ258" s="6"/>
      <c r="BA258" s="6"/>
      <c r="BB258" s="6"/>
      <c r="BC258" s="6">
        <v>-1.84</v>
      </c>
      <c r="BD258" s="6">
        <v>0</v>
      </c>
      <c r="BE258" s="6"/>
      <c r="BF258" s="6">
        <v>-455.04</v>
      </c>
      <c r="BG258" s="6">
        <v>-197.37</v>
      </c>
      <c r="BH258" s="6"/>
      <c r="BI258" s="6">
        <v>0</v>
      </c>
      <c r="BJ258" s="6"/>
      <c r="BK258" s="6"/>
      <c r="BL258" s="11">
        <f t="shared" si="3"/>
        <v>-676.92000000000007</v>
      </c>
      <c r="BM258" s="12">
        <f t="shared" si="4"/>
        <v>1770</v>
      </c>
      <c r="BN258" s="13">
        <f t="shared" si="5"/>
        <v>156.79583333333332</v>
      </c>
      <c r="BO258" s="13">
        <f t="shared" si="6"/>
        <v>156.79583333333332</v>
      </c>
      <c r="BP258" s="13">
        <f t="shared" si="7"/>
        <v>52.265277777777776</v>
      </c>
      <c r="BQ258" s="13">
        <f t="shared" si="8"/>
        <v>197.36935380000003</v>
      </c>
      <c r="BR258" s="13">
        <f t="shared" si="9"/>
        <v>195.68</v>
      </c>
      <c r="BS258" s="13">
        <f t="shared" si="10"/>
        <v>796.95</v>
      </c>
      <c r="BT258" s="13">
        <f t="shared" si="11"/>
        <v>0</v>
      </c>
      <c r="BU258" s="13">
        <f t="shared" si="12"/>
        <v>163.34</v>
      </c>
      <c r="BV258" s="6">
        <f>SUMIFS('SEGURO DE VIDA'!E:E, 'SEGURO DE VIDA'!D:D, H258, 'SEGURO DE VIDA'!G:G, E258)</f>
        <v>13.71</v>
      </c>
      <c r="BW258" s="6">
        <f>SUMIFS(TREINAMENTOS!E:E, TREINAMENTOS!D:D, H258, TREINAMENTOS!G:G, E258)</f>
        <v>0</v>
      </c>
      <c r="BX258" s="6">
        <f>SUMIFS(EXAMES!E:E, EXAMES!D:D, H258, EXAMES!G:G, E258)</f>
        <v>0</v>
      </c>
      <c r="BY258" s="25">
        <f t="shared" si="13"/>
        <v>1732.9062982444445</v>
      </c>
      <c r="BZ258" s="1"/>
      <c r="CA258" s="1" t="s">
        <v>326</v>
      </c>
      <c r="CB258" s="13">
        <f t="shared" si="14"/>
        <v>163.34</v>
      </c>
      <c r="CC258" s="13">
        <f t="shared" si="15"/>
        <v>0</v>
      </c>
      <c r="CD258" s="13">
        <f>SUMIFS(ALIMENTAÇÃO!E:E, ALIMENTAÇÃO!D:D, H258, ALIMENTAÇÃO!G:G, E258)</f>
        <v>805</v>
      </c>
      <c r="CE258" s="6">
        <f>SUMIFS(TRANSPORTE!E:E, TRANSPORTE!D:D, H258, TRANSPORTE!G:G, E258)</f>
        <v>0</v>
      </c>
      <c r="CF258" s="6">
        <f>SUMIFS('PLANO DE SAÚDE'!E:E, 'PLANO DE SAÚDE'!D:D, H258, 'PLANO DE SAÚDE'!G:G, E258)</f>
        <v>165.18</v>
      </c>
      <c r="CG258" s="6">
        <f>SUMIFS('PLANO ODONTO'!E:E, 'PLANO ODONTO'!D:D, H258, 'PLANO ODONTO'!G:G, E258)</f>
        <v>14</v>
      </c>
      <c r="CH258" s="6">
        <f t="shared" si="16"/>
        <v>-1.84</v>
      </c>
      <c r="CI258" s="6">
        <f t="shared" si="17"/>
        <v>0</v>
      </c>
      <c r="CJ258" s="6">
        <f t="shared" si="18"/>
        <v>0</v>
      </c>
      <c r="CK258" s="6"/>
      <c r="CL258" s="6"/>
      <c r="CM258" s="6">
        <f t="shared" si="19"/>
        <v>-14</v>
      </c>
      <c r="CN258" s="6">
        <v>2446.92</v>
      </c>
      <c r="CO258" s="1">
        <v>-676.92</v>
      </c>
      <c r="CP258" s="6">
        <v>1770</v>
      </c>
      <c r="CQ258" s="6">
        <v>2446.02</v>
      </c>
      <c r="CR258" s="1">
        <v>8.0690000000000008</v>
      </c>
      <c r="CS258" s="6">
        <v>2446.02</v>
      </c>
      <c r="CT258" s="1">
        <v>195.68</v>
      </c>
      <c r="CU258" s="6">
        <v>1838.82</v>
      </c>
    </row>
    <row r="259" spans="1:99" ht="13.8" hidden="1">
      <c r="A259" s="1"/>
      <c r="B259" s="34"/>
      <c r="C259" s="34" t="str">
        <f t="shared" ref="C259:C513" ca="1" si="20">IF(COUNTIF(A:A, H259)&gt;0, "OK", "Incompleto")</f>
        <v>OK</v>
      </c>
      <c r="D259" s="2">
        <f t="shared" ref="D259:D513" si="21">AN259+BY259</f>
        <v>4250.8992199111117</v>
      </c>
      <c r="E259" s="34">
        <v>45839</v>
      </c>
      <c r="F259" s="1" t="s">
        <v>145</v>
      </c>
      <c r="G259" s="1">
        <v>3524</v>
      </c>
      <c r="H259" s="1" t="s">
        <v>328</v>
      </c>
      <c r="I259" s="1" t="s">
        <v>170</v>
      </c>
      <c r="J259" s="38">
        <v>45748</v>
      </c>
      <c r="K259" s="6">
        <v>2239.36</v>
      </c>
      <c r="L259" s="1"/>
      <c r="M259" s="6">
        <v>2239.36</v>
      </c>
      <c r="N259" s="6"/>
      <c r="O259" s="6">
        <v>0</v>
      </c>
      <c r="P259" s="6">
        <v>0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>
        <v>0</v>
      </c>
      <c r="AE259" s="6"/>
      <c r="AF259" s="6">
        <v>0</v>
      </c>
      <c r="AG259" s="6"/>
      <c r="AH259" s="6">
        <v>0</v>
      </c>
      <c r="AI259" s="6"/>
      <c r="AJ259" s="6"/>
      <c r="AK259" s="6"/>
      <c r="AL259" s="6"/>
      <c r="AM259" s="6">
        <v>0.96</v>
      </c>
      <c r="AN259" s="8">
        <f t="shared" ref="AN259:AN513" si="22">SUM(M259:AM259)</f>
        <v>2240.3200000000002</v>
      </c>
      <c r="AO259" s="6"/>
      <c r="AP259" s="6">
        <v>-8.0500000000000007</v>
      </c>
      <c r="AQ259" s="6">
        <v>-134.36000000000001</v>
      </c>
      <c r="AR259" s="6"/>
      <c r="AS259" s="6"/>
      <c r="AT259" s="6">
        <v>-0.48</v>
      </c>
      <c r="AU259" s="6">
        <v>0</v>
      </c>
      <c r="AV259" s="6">
        <v>0</v>
      </c>
      <c r="AW259" s="6"/>
      <c r="AX259" s="6"/>
      <c r="AY259" s="6"/>
      <c r="AZ259" s="6"/>
      <c r="BA259" s="6"/>
      <c r="BB259" s="6"/>
      <c r="BC259" s="6">
        <v>-1.66</v>
      </c>
      <c r="BD259" s="6">
        <v>0</v>
      </c>
      <c r="BE259" s="6"/>
      <c r="BF259" s="6">
        <v>0</v>
      </c>
      <c r="BG259" s="6">
        <v>-178.77</v>
      </c>
      <c r="BH259" s="6"/>
      <c r="BI259" s="6">
        <v>0</v>
      </c>
      <c r="BJ259" s="6"/>
      <c r="BK259" s="6"/>
      <c r="BL259" s="11">
        <f t="shared" ref="BL259:BL513" si="23">SUM(AO259:BK259)</f>
        <v>-323.32000000000005</v>
      </c>
      <c r="BM259" s="12">
        <f t="shared" ref="BM259:BM513" si="24">AN259+BL259</f>
        <v>1917</v>
      </c>
      <c r="BN259" s="13">
        <f t="shared" ref="BN259:BN513" si="25">K259/12*1</f>
        <v>186.61333333333334</v>
      </c>
      <c r="BO259" s="13">
        <f t="shared" ref="BO259:BO513" si="26">K259/12*1</f>
        <v>186.61333333333334</v>
      </c>
      <c r="BP259" s="13">
        <f t="shared" ref="BP259:BP513" si="27">BO259/3</f>
        <v>62.204444444444448</v>
      </c>
      <c r="BQ259" s="13">
        <f t="shared" ref="BQ259:BQ513" si="28">CQ259*CR259%</f>
        <v>178.76810879999999</v>
      </c>
      <c r="BR259" s="13">
        <f t="shared" ref="BR259:BR513" si="29">CT259</f>
        <v>179.14</v>
      </c>
      <c r="BS259" s="13">
        <f t="shared" ref="BS259:BS513" si="30">-(-CD259-AP259)</f>
        <v>796.95</v>
      </c>
      <c r="BT259" s="13">
        <f t="shared" ref="BT259:BT513" si="31">IF(CE259+AQ259&lt;0, 0, CE259+AQ259)</f>
        <v>258.94</v>
      </c>
      <c r="BU259" s="13">
        <f t="shared" ref="BU259:BU513" si="32">CB259+CC259</f>
        <v>147.64000000000001</v>
      </c>
      <c r="BV259" s="6">
        <f>SUMIFS('SEGURO DE VIDA'!E:E, 'SEGURO DE VIDA'!D:D, H259, 'SEGURO DE VIDA'!G:G, E259)</f>
        <v>13.71</v>
      </c>
      <c r="BW259" s="6">
        <f>SUMIFS(TREINAMENTOS!E:E, TREINAMENTOS!D:D, H259, TREINAMENTOS!G:G, E259)</f>
        <v>0</v>
      </c>
      <c r="BX259" s="6">
        <f>SUMIFS(EXAMES!E:E, EXAMES!D:D, H259, EXAMES!G:G, E259)</f>
        <v>0</v>
      </c>
      <c r="BY259" s="25">
        <f t="shared" ref="BY259:BY513" si="33">SUM(BN259:BU259)+SUM(BV259:BX259)</f>
        <v>2010.5792199111113</v>
      </c>
      <c r="BZ259" s="1"/>
      <c r="CA259" s="1" t="s">
        <v>328</v>
      </c>
      <c r="CB259" s="13">
        <f t="shared" ref="CB259:CB513" si="34">IF(SUM(BB259:BD259)+CF259&lt;0, 0, SUM(BB259:BD259)+CF259)</f>
        <v>147.64000000000001</v>
      </c>
      <c r="CC259" s="13">
        <f t="shared" ref="CC259:CC513" si="35">IF(SUM(AV259:AW259)+CG259&lt;0, 0, SUM(AV259:AW259)+CG259)</f>
        <v>0</v>
      </c>
      <c r="CD259" s="13">
        <f>SUMIFS(ALIMENTAÇÃO!E:E, ALIMENTAÇÃO!D:D, H259, ALIMENTAÇÃO!G:G, E259)</f>
        <v>805</v>
      </c>
      <c r="CE259" s="6">
        <f>SUMIFS(TRANSPORTE!E:E, TRANSPORTE!D:D, H259, TRANSPORTE!G:G, E259)</f>
        <v>393.3</v>
      </c>
      <c r="CF259" s="6">
        <f>SUMIFS('PLANO DE SAÚDE'!E:E, 'PLANO DE SAÚDE'!D:D, H259, 'PLANO DE SAÚDE'!G:G, E259)</f>
        <v>149.30000000000001</v>
      </c>
      <c r="CG259" s="6">
        <f>SUMIFS('PLANO ODONTO'!E:E, 'PLANO ODONTO'!D:D, H259, 'PLANO ODONTO'!G:G, E259)</f>
        <v>0</v>
      </c>
      <c r="CH259" s="6">
        <f t="shared" ref="CH259:CH513" si="36">BB259+BC259+BD259</f>
        <v>-1.66</v>
      </c>
      <c r="CI259" s="6">
        <f t="shared" ref="CI259:CI513" si="37">BI259+BJ259</f>
        <v>0</v>
      </c>
      <c r="CJ259" s="6">
        <f t="shared" ref="CJ259:CJ496" si="38">AA259+AB259</f>
        <v>0</v>
      </c>
      <c r="CK259" s="6"/>
      <c r="CL259" s="6"/>
      <c r="CM259" s="6">
        <f t="shared" ref="CM259:CM513" si="39">AV259+AW259</f>
        <v>0</v>
      </c>
      <c r="CN259" s="6">
        <v>2239.84</v>
      </c>
      <c r="CO259" s="1">
        <v>-321.83999999999997</v>
      </c>
      <c r="CP259" s="6">
        <v>1918</v>
      </c>
      <c r="CQ259" s="6">
        <v>2239.36</v>
      </c>
      <c r="CR259" s="1">
        <v>7.9829999999999997</v>
      </c>
      <c r="CS259" s="6">
        <v>2239.36</v>
      </c>
      <c r="CT259" s="1">
        <v>179.14</v>
      </c>
      <c r="CU259" s="6">
        <v>1632.16</v>
      </c>
    </row>
    <row r="260" spans="1:99" ht="13.8" hidden="1">
      <c r="A260" s="1"/>
      <c r="B260" s="34"/>
      <c r="C260" s="34" t="str">
        <f t="shared" ca="1" si="20"/>
        <v>OK</v>
      </c>
      <c r="D260" s="2">
        <f t="shared" si="21"/>
        <v>3760.440336691111</v>
      </c>
      <c r="E260" s="34">
        <v>45839</v>
      </c>
      <c r="F260" s="1" t="s">
        <v>145</v>
      </c>
      <c r="G260" s="1">
        <v>3496</v>
      </c>
      <c r="H260" s="1" t="s">
        <v>329</v>
      </c>
      <c r="I260" s="1" t="s">
        <v>151</v>
      </c>
      <c r="J260" s="38">
        <v>45659</v>
      </c>
      <c r="K260" s="6">
        <v>1600</v>
      </c>
      <c r="L260" s="1"/>
      <c r="M260" s="6">
        <v>1600</v>
      </c>
      <c r="N260" s="6"/>
      <c r="O260" s="6">
        <v>76.59</v>
      </c>
      <c r="P260" s="6">
        <v>0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>
        <v>0</v>
      </c>
      <c r="AE260" s="6"/>
      <c r="AF260" s="6">
        <v>11.35</v>
      </c>
      <c r="AG260" s="6"/>
      <c r="AH260" s="6">
        <v>0</v>
      </c>
      <c r="AI260" s="6"/>
      <c r="AJ260" s="6"/>
      <c r="AK260" s="6"/>
      <c r="AL260" s="6"/>
      <c r="AM260" s="6">
        <v>0.53</v>
      </c>
      <c r="AN260" s="8">
        <f t="shared" si="22"/>
        <v>1688.4699999999998</v>
      </c>
      <c r="AO260" s="6"/>
      <c r="AP260" s="6">
        <v>-7.35</v>
      </c>
      <c r="AQ260" s="6">
        <v>-96</v>
      </c>
      <c r="AR260" s="6"/>
      <c r="AS260" s="6"/>
      <c r="AT260" s="6">
        <v>-0.11</v>
      </c>
      <c r="AU260" s="6">
        <v>-57.06</v>
      </c>
      <c r="AV260" s="6">
        <v>-14</v>
      </c>
      <c r="AW260" s="6"/>
      <c r="AX260" s="6"/>
      <c r="AY260" s="6"/>
      <c r="AZ260" s="6"/>
      <c r="BA260" s="6"/>
      <c r="BB260" s="6"/>
      <c r="BC260" s="6">
        <v>-1.81</v>
      </c>
      <c r="BD260" s="6">
        <v>0</v>
      </c>
      <c r="BE260" s="6"/>
      <c r="BF260" s="6">
        <v>0</v>
      </c>
      <c r="BG260" s="6">
        <v>-129.13999999999999</v>
      </c>
      <c r="BH260" s="6"/>
      <c r="BI260" s="6">
        <v>0</v>
      </c>
      <c r="BJ260" s="6"/>
      <c r="BK260" s="6"/>
      <c r="BL260" s="11">
        <f t="shared" si="23"/>
        <v>-305.46999999999997</v>
      </c>
      <c r="BM260" s="12">
        <f t="shared" si="24"/>
        <v>1382.9999999999998</v>
      </c>
      <c r="BN260" s="13">
        <f t="shared" si="25"/>
        <v>133.33333333333334</v>
      </c>
      <c r="BO260" s="13">
        <f t="shared" si="26"/>
        <v>133.33333333333334</v>
      </c>
      <c r="BP260" s="13">
        <f t="shared" si="27"/>
        <v>44.44444444444445</v>
      </c>
      <c r="BQ260" s="13">
        <f t="shared" si="28"/>
        <v>129.13922557999999</v>
      </c>
      <c r="BR260" s="13">
        <f t="shared" si="29"/>
        <v>135.03</v>
      </c>
      <c r="BS260" s="13">
        <f t="shared" si="30"/>
        <v>727.65</v>
      </c>
      <c r="BT260" s="13">
        <f t="shared" si="31"/>
        <v>314.40000000000003</v>
      </c>
      <c r="BU260" s="13">
        <f t="shared" si="32"/>
        <v>160.93</v>
      </c>
      <c r="BV260" s="6">
        <f>SUMIFS('SEGURO DE VIDA'!E:E, 'SEGURO DE VIDA'!D:D, H260, 'SEGURO DE VIDA'!G:G, E260)</f>
        <v>13.71</v>
      </c>
      <c r="BW260" s="6">
        <f>SUMIFS(TREINAMENTOS!E:E, TREINAMENTOS!D:D, H260, TREINAMENTOS!G:G, E260)</f>
        <v>280</v>
      </c>
      <c r="BX260" s="6">
        <f>SUMIFS(EXAMES!E:E, EXAMES!D:D, H260, EXAMES!G:G, E260)</f>
        <v>0</v>
      </c>
      <c r="BY260" s="25">
        <f t="shared" si="33"/>
        <v>2071.9703366911112</v>
      </c>
      <c r="BZ260" s="1"/>
      <c r="CA260" s="1" t="s">
        <v>329</v>
      </c>
      <c r="CB260" s="13">
        <f t="shared" si="34"/>
        <v>160.93</v>
      </c>
      <c r="CC260" s="13">
        <f t="shared" si="35"/>
        <v>0</v>
      </c>
      <c r="CD260" s="13">
        <f>SUMIFS(ALIMENTAÇÃO!E:E, ALIMENTAÇÃO!D:D, H260, ALIMENTAÇÃO!G:G, E260)</f>
        <v>735</v>
      </c>
      <c r="CE260" s="6">
        <f>SUMIFS(TRANSPORTE!E:E, TRANSPORTE!D:D, H260, TRANSPORTE!G:G, E260)</f>
        <v>410.40000000000003</v>
      </c>
      <c r="CF260" s="6">
        <f>SUMIFS('PLANO DE SAÚDE'!E:E, 'PLANO DE SAÚDE'!D:D, H260, 'PLANO DE SAÚDE'!G:G, E260)</f>
        <v>162.74</v>
      </c>
      <c r="CG260" s="6">
        <f>SUMIFS('PLANO ODONTO'!E:E, 'PLANO ODONTO'!D:D, H260, 'PLANO ODONTO'!G:G, E260)</f>
        <v>14</v>
      </c>
      <c r="CH260" s="6">
        <f t="shared" si="36"/>
        <v>-1.81</v>
      </c>
      <c r="CI260" s="6">
        <f t="shared" si="37"/>
        <v>0</v>
      </c>
      <c r="CJ260" s="6">
        <f t="shared" si="38"/>
        <v>0</v>
      </c>
      <c r="CK260" s="6"/>
      <c r="CL260" s="6"/>
      <c r="CM260" s="6">
        <f t="shared" si="39"/>
        <v>-14</v>
      </c>
      <c r="CN260" s="6">
        <v>1688.47</v>
      </c>
      <c r="CO260" s="1">
        <v>-305.47000000000003</v>
      </c>
      <c r="CP260" s="6">
        <v>1383</v>
      </c>
      <c r="CQ260" s="6">
        <v>1687.94</v>
      </c>
      <c r="CR260" s="1">
        <v>7.6506999999999996</v>
      </c>
      <c r="CS260" s="6">
        <v>1687.94</v>
      </c>
      <c r="CT260" s="1">
        <v>135.03</v>
      </c>
      <c r="CU260" s="6">
        <v>1080.74</v>
      </c>
    </row>
    <row r="261" spans="1:99" ht="13.8" hidden="1">
      <c r="A261" s="1"/>
      <c r="B261" s="34"/>
      <c r="C261" s="34" t="str">
        <f t="shared" ca="1" si="20"/>
        <v>OK</v>
      </c>
      <c r="D261" s="2">
        <f t="shared" si="21"/>
        <v>4267.8510369333335</v>
      </c>
      <c r="E261" s="34">
        <v>45839</v>
      </c>
      <c r="F261" s="1" t="s">
        <v>145</v>
      </c>
      <c r="G261" s="1">
        <v>3460</v>
      </c>
      <c r="H261" s="1" t="s">
        <v>330</v>
      </c>
      <c r="I261" s="1" t="s">
        <v>177</v>
      </c>
      <c r="J261" s="38">
        <v>45505</v>
      </c>
      <c r="K261" s="6">
        <v>1812</v>
      </c>
      <c r="L261" s="1"/>
      <c r="M261" s="6">
        <v>1812</v>
      </c>
      <c r="N261" s="6"/>
      <c r="O261" s="6">
        <v>0</v>
      </c>
      <c r="P261" s="6">
        <v>543.6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>
        <v>0</v>
      </c>
      <c r="AE261" s="6"/>
      <c r="AF261" s="6">
        <v>0</v>
      </c>
      <c r="AG261" s="6"/>
      <c r="AH261" s="6">
        <v>0</v>
      </c>
      <c r="AI261" s="6"/>
      <c r="AJ261" s="6"/>
      <c r="AK261" s="6"/>
      <c r="AL261" s="6"/>
      <c r="AM261" s="6">
        <v>0.55000000000000004</v>
      </c>
      <c r="AN261" s="8">
        <f t="shared" si="22"/>
        <v>2356.15</v>
      </c>
      <c r="AO261" s="6"/>
      <c r="AP261" s="6">
        <v>-8.0500000000000007</v>
      </c>
      <c r="AQ261" s="6">
        <v>-108.72</v>
      </c>
      <c r="AR261" s="6"/>
      <c r="AS261" s="6"/>
      <c r="AT261" s="6">
        <v>-0.49</v>
      </c>
      <c r="AU261" s="6">
        <v>0</v>
      </c>
      <c r="AV261" s="6">
        <v>0</v>
      </c>
      <c r="AW261" s="6"/>
      <c r="AX261" s="6"/>
      <c r="AY261" s="6"/>
      <c r="AZ261" s="6"/>
      <c r="BA261" s="6"/>
      <c r="BB261" s="6"/>
      <c r="BC261" s="6">
        <v>-1.66</v>
      </c>
      <c r="BD261" s="6">
        <v>0</v>
      </c>
      <c r="BE261" s="6"/>
      <c r="BF261" s="6">
        <v>0</v>
      </c>
      <c r="BG261" s="6">
        <v>-189.23</v>
      </c>
      <c r="BH261" s="6"/>
      <c r="BI261" s="6">
        <v>0</v>
      </c>
      <c r="BJ261" s="6"/>
      <c r="BK261" s="6"/>
      <c r="BL261" s="11">
        <f t="shared" si="23"/>
        <v>-308.14999999999998</v>
      </c>
      <c r="BM261" s="12">
        <f t="shared" si="24"/>
        <v>2048</v>
      </c>
      <c r="BN261" s="13">
        <f t="shared" si="25"/>
        <v>151</v>
      </c>
      <c r="BO261" s="13">
        <f t="shared" si="26"/>
        <v>151</v>
      </c>
      <c r="BP261" s="13">
        <f t="shared" si="27"/>
        <v>50.333333333333336</v>
      </c>
      <c r="BQ261" s="13">
        <f t="shared" si="28"/>
        <v>189.22770359999996</v>
      </c>
      <c r="BR261" s="13">
        <f t="shared" si="29"/>
        <v>188.44</v>
      </c>
      <c r="BS261" s="13">
        <f t="shared" si="30"/>
        <v>796.95</v>
      </c>
      <c r="BT261" s="13">
        <f t="shared" si="31"/>
        <v>121.28</v>
      </c>
      <c r="BU261" s="13">
        <f t="shared" si="32"/>
        <v>147.64000000000001</v>
      </c>
      <c r="BV261" s="6">
        <f>SUMIFS('SEGURO DE VIDA'!E:E, 'SEGURO DE VIDA'!D:D, H261, 'SEGURO DE VIDA'!G:G, E261)</f>
        <v>13.71</v>
      </c>
      <c r="BW261" s="6">
        <f>SUMIFS(TREINAMENTOS!E:E, TREINAMENTOS!D:D, H261, TREINAMENTOS!G:G, E261)</f>
        <v>0</v>
      </c>
      <c r="BX261" s="6">
        <f>SUMIFS(EXAMES!E:E, EXAMES!D:D, H261, EXAMES!G:G, E261)</f>
        <v>102.12</v>
      </c>
      <c r="BY261" s="25">
        <f t="shared" si="33"/>
        <v>1911.7010369333334</v>
      </c>
      <c r="BZ261" s="1"/>
      <c r="CA261" s="1" t="s">
        <v>330</v>
      </c>
      <c r="CB261" s="13">
        <f t="shared" si="34"/>
        <v>147.64000000000001</v>
      </c>
      <c r="CC261" s="13">
        <f t="shared" si="35"/>
        <v>0</v>
      </c>
      <c r="CD261" s="13">
        <f>SUMIFS(ALIMENTAÇÃO!E:E, ALIMENTAÇÃO!D:D, H261, ALIMENTAÇÃO!G:G, E261)</f>
        <v>805</v>
      </c>
      <c r="CE261" s="6">
        <f>SUMIFS(TRANSPORTE!E:E, TRANSPORTE!D:D, H261, TRANSPORTE!G:G, E261)</f>
        <v>230</v>
      </c>
      <c r="CF261" s="6">
        <f>SUMIFS('PLANO DE SAÚDE'!E:E, 'PLANO DE SAÚDE'!D:D, H261, 'PLANO DE SAÚDE'!G:G, E261)</f>
        <v>149.30000000000001</v>
      </c>
      <c r="CG261" s="6">
        <f>SUMIFS('PLANO ODONTO'!E:E, 'PLANO ODONTO'!D:D, H261, 'PLANO ODONTO'!G:G, E261)</f>
        <v>0</v>
      </c>
      <c r="CH261" s="6">
        <f t="shared" si="36"/>
        <v>-1.66</v>
      </c>
      <c r="CI261" s="6">
        <f t="shared" si="37"/>
        <v>0</v>
      </c>
      <c r="CJ261" s="6">
        <f t="shared" si="38"/>
        <v>0</v>
      </c>
      <c r="CK261" s="6"/>
      <c r="CL261" s="6"/>
      <c r="CM261" s="6">
        <f t="shared" si="39"/>
        <v>0</v>
      </c>
      <c r="CN261" s="6">
        <v>2356.15</v>
      </c>
      <c r="CO261" s="1">
        <v>-308.14999999999998</v>
      </c>
      <c r="CP261" s="6">
        <v>2048</v>
      </c>
      <c r="CQ261" s="6">
        <v>2355.6</v>
      </c>
      <c r="CR261" s="1">
        <v>8.0330999999999992</v>
      </c>
      <c r="CS261" s="6">
        <v>2355.6</v>
      </c>
      <c r="CT261" s="1">
        <v>188.44</v>
      </c>
      <c r="CU261" s="6">
        <v>1748.4</v>
      </c>
    </row>
    <row r="262" spans="1:99" ht="13.8" hidden="1">
      <c r="A262" s="1"/>
      <c r="B262" s="34"/>
      <c r="C262" s="34" t="str">
        <f t="shared" ca="1" si="20"/>
        <v>OK</v>
      </c>
      <c r="D262" s="2">
        <f t="shared" si="21"/>
        <v>4339.2692199111116</v>
      </c>
      <c r="E262" s="34">
        <v>45839</v>
      </c>
      <c r="F262" s="1" t="s">
        <v>145</v>
      </c>
      <c r="G262" s="1">
        <v>3502</v>
      </c>
      <c r="H262" s="1" t="s">
        <v>331</v>
      </c>
      <c r="I262" s="1" t="s">
        <v>170</v>
      </c>
      <c r="J262" s="38">
        <v>45670</v>
      </c>
      <c r="K262" s="6">
        <v>2239.36</v>
      </c>
      <c r="L262" s="1"/>
      <c r="M262" s="6">
        <v>2239.36</v>
      </c>
      <c r="N262" s="6"/>
      <c r="O262" s="6">
        <v>0</v>
      </c>
      <c r="P262" s="6">
        <v>0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>
        <v>0</v>
      </c>
      <c r="AE262" s="6"/>
      <c r="AF262" s="6">
        <v>0</v>
      </c>
      <c r="AG262" s="6"/>
      <c r="AH262" s="6">
        <v>0</v>
      </c>
      <c r="AI262" s="6"/>
      <c r="AJ262" s="6"/>
      <c r="AK262" s="6"/>
      <c r="AL262" s="6"/>
      <c r="AM262" s="6">
        <v>0.63</v>
      </c>
      <c r="AN262" s="8">
        <f t="shared" si="22"/>
        <v>2239.9900000000002</v>
      </c>
      <c r="AO262" s="6"/>
      <c r="AP262" s="6">
        <v>-8.0500000000000007</v>
      </c>
      <c r="AQ262" s="6">
        <v>-134.36000000000001</v>
      </c>
      <c r="AR262" s="6"/>
      <c r="AS262" s="6"/>
      <c r="AT262" s="6">
        <v>-0.3</v>
      </c>
      <c r="AU262" s="6">
        <v>0</v>
      </c>
      <c r="AV262" s="6">
        <v>0</v>
      </c>
      <c r="AW262" s="6"/>
      <c r="AX262" s="6"/>
      <c r="AY262" s="6"/>
      <c r="AZ262" s="6"/>
      <c r="BA262" s="6"/>
      <c r="BB262" s="6"/>
      <c r="BC262" s="6">
        <v>-1.51</v>
      </c>
      <c r="BD262" s="6">
        <v>0</v>
      </c>
      <c r="BE262" s="6"/>
      <c r="BF262" s="6">
        <v>0</v>
      </c>
      <c r="BG262" s="6">
        <v>-178.77</v>
      </c>
      <c r="BH262" s="6"/>
      <c r="BI262" s="6">
        <v>0</v>
      </c>
      <c r="BJ262" s="6"/>
      <c r="BK262" s="6"/>
      <c r="BL262" s="11">
        <f t="shared" si="23"/>
        <v>-322.99</v>
      </c>
      <c r="BM262" s="12">
        <f t="shared" si="24"/>
        <v>1917.0000000000002</v>
      </c>
      <c r="BN262" s="13">
        <f t="shared" si="25"/>
        <v>186.61333333333334</v>
      </c>
      <c r="BO262" s="13">
        <f t="shared" si="26"/>
        <v>186.61333333333334</v>
      </c>
      <c r="BP262" s="13">
        <f t="shared" si="27"/>
        <v>62.204444444444448</v>
      </c>
      <c r="BQ262" s="13">
        <f t="shared" si="28"/>
        <v>178.76810879999999</v>
      </c>
      <c r="BR262" s="13">
        <f t="shared" si="29"/>
        <v>179.14</v>
      </c>
      <c r="BS262" s="13">
        <f t="shared" si="30"/>
        <v>796.95</v>
      </c>
      <c r="BT262" s="13">
        <f t="shared" si="31"/>
        <v>258.94</v>
      </c>
      <c r="BU262" s="13">
        <f t="shared" si="32"/>
        <v>134.22</v>
      </c>
      <c r="BV262" s="6">
        <f>SUMIFS('SEGURO DE VIDA'!E:E, 'SEGURO DE VIDA'!D:D, H262, 'SEGURO DE VIDA'!G:G, E262)</f>
        <v>13.71</v>
      </c>
      <c r="BW262" s="6">
        <f>SUMIFS(TREINAMENTOS!E:E, TREINAMENTOS!D:D, H262, TREINAMENTOS!G:G, E262)</f>
        <v>0</v>
      </c>
      <c r="BX262" s="6">
        <f>SUMIFS(EXAMES!E:E, EXAMES!D:D, H262, EXAMES!G:G, E262)</f>
        <v>102.12</v>
      </c>
      <c r="BY262" s="25">
        <f t="shared" si="33"/>
        <v>2099.2792199111113</v>
      </c>
      <c r="BZ262" s="1"/>
      <c r="CA262" s="1" t="s">
        <v>331</v>
      </c>
      <c r="CB262" s="13">
        <f t="shared" si="34"/>
        <v>134.22</v>
      </c>
      <c r="CC262" s="13">
        <f t="shared" si="35"/>
        <v>0</v>
      </c>
      <c r="CD262" s="13">
        <f>SUMIFS(ALIMENTAÇÃO!E:E, ALIMENTAÇÃO!D:D, H262, ALIMENTAÇÃO!G:G, E262)</f>
        <v>805</v>
      </c>
      <c r="CE262" s="6">
        <f>SUMIFS(TRANSPORTE!E:E, TRANSPORTE!D:D, H262, TRANSPORTE!G:G, E262)</f>
        <v>393.3</v>
      </c>
      <c r="CF262" s="6">
        <f>SUMIFS('PLANO DE SAÚDE'!E:E, 'PLANO DE SAÚDE'!D:D, H262, 'PLANO DE SAÚDE'!G:G, E262)</f>
        <v>135.72999999999999</v>
      </c>
      <c r="CG262" s="6">
        <f>SUMIFS('PLANO ODONTO'!E:E, 'PLANO ODONTO'!D:D, H262, 'PLANO ODONTO'!G:G, E262)</f>
        <v>0</v>
      </c>
      <c r="CH262" s="6">
        <f t="shared" si="36"/>
        <v>-1.51</v>
      </c>
      <c r="CI262" s="6">
        <f t="shared" si="37"/>
        <v>0</v>
      </c>
      <c r="CJ262" s="6">
        <f t="shared" si="38"/>
        <v>0</v>
      </c>
      <c r="CK262" s="6"/>
      <c r="CL262" s="6"/>
      <c r="CM262" s="6">
        <f t="shared" si="39"/>
        <v>0</v>
      </c>
      <c r="CN262" s="6">
        <v>2239.9899999999998</v>
      </c>
      <c r="CO262" s="1">
        <v>-322.99</v>
      </c>
      <c r="CP262" s="6">
        <v>1917</v>
      </c>
      <c r="CQ262" s="6">
        <v>2239.36</v>
      </c>
      <c r="CR262" s="1">
        <v>7.9829999999999997</v>
      </c>
      <c r="CS262" s="6">
        <v>2239.36</v>
      </c>
      <c r="CT262" s="1">
        <v>179.14</v>
      </c>
      <c r="CU262" s="6">
        <v>1632.16</v>
      </c>
    </row>
    <row r="263" spans="1:99" ht="13.8" hidden="1">
      <c r="A263" s="1"/>
      <c r="B263" s="34"/>
      <c r="C263" s="34" t="str">
        <f t="shared" ca="1" si="20"/>
        <v>OK</v>
      </c>
      <c r="D263" s="2">
        <f t="shared" si="21"/>
        <v>5991.3922692355554</v>
      </c>
      <c r="E263" s="34">
        <v>45839</v>
      </c>
      <c r="F263" s="1" t="s">
        <v>145</v>
      </c>
      <c r="G263" s="1">
        <v>3498</v>
      </c>
      <c r="H263" s="1" t="s">
        <v>332</v>
      </c>
      <c r="I263" s="1" t="s">
        <v>333</v>
      </c>
      <c r="J263" s="38">
        <v>45670</v>
      </c>
      <c r="K263" s="6">
        <v>3791.24</v>
      </c>
      <c r="L263" s="1"/>
      <c r="M263" s="6">
        <v>3791.24</v>
      </c>
      <c r="N263" s="6"/>
      <c r="O263" s="6">
        <v>0</v>
      </c>
      <c r="P263" s="6">
        <v>0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>
        <v>0</v>
      </c>
      <c r="AE263" s="6"/>
      <c r="AF263" s="6">
        <v>0</v>
      </c>
      <c r="AG263" s="6"/>
      <c r="AH263" s="6">
        <v>0</v>
      </c>
      <c r="AI263" s="6"/>
      <c r="AJ263" s="6"/>
      <c r="AK263" s="6"/>
      <c r="AL263" s="6"/>
      <c r="AM263" s="6">
        <v>0.67</v>
      </c>
      <c r="AN263" s="8">
        <f t="shared" si="22"/>
        <v>3791.91</v>
      </c>
      <c r="AO263" s="6"/>
      <c r="AP263" s="6">
        <v>-8.0500000000000007</v>
      </c>
      <c r="AQ263" s="6">
        <v>0</v>
      </c>
      <c r="AR263" s="6"/>
      <c r="AS263" s="6"/>
      <c r="AT263" s="6">
        <v>-0.06</v>
      </c>
      <c r="AU263" s="6">
        <v>0</v>
      </c>
      <c r="AV263" s="6">
        <v>0</v>
      </c>
      <c r="AW263" s="6"/>
      <c r="AX263" s="6"/>
      <c r="AY263" s="6"/>
      <c r="AZ263" s="6"/>
      <c r="BA263" s="6"/>
      <c r="BB263" s="6"/>
      <c r="BC263" s="6">
        <v>0</v>
      </c>
      <c r="BD263" s="6">
        <v>0</v>
      </c>
      <c r="BE263" s="6"/>
      <c r="BF263" s="6">
        <v>0</v>
      </c>
      <c r="BG263" s="6">
        <v>-348.35</v>
      </c>
      <c r="BH263" s="6"/>
      <c r="BI263" s="6">
        <v>-83.45</v>
      </c>
      <c r="BJ263" s="6"/>
      <c r="BK263" s="6"/>
      <c r="BL263" s="11">
        <f t="shared" si="23"/>
        <v>-439.91</v>
      </c>
      <c r="BM263" s="12">
        <f t="shared" si="24"/>
        <v>3352</v>
      </c>
      <c r="BN263" s="13">
        <f t="shared" si="25"/>
        <v>315.93666666666667</v>
      </c>
      <c r="BO263" s="13">
        <f t="shared" si="26"/>
        <v>315.93666666666667</v>
      </c>
      <c r="BP263" s="13">
        <f t="shared" si="27"/>
        <v>105.31222222222222</v>
      </c>
      <c r="BQ263" s="13">
        <f t="shared" si="28"/>
        <v>348.34671367999999</v>
      </c>
      <c r="BR263" s="13">
        <f t="shared" si="29"/>
        <v>303.29000000000002</v>
      </c>
      <c r="BS263" s="13">
        <f t="shared" si="30"/>
        <v>796.95</v>
      </c>
      <c r="BT263" s="13">
        <f t="shared" si="31"/>
        <v>0</v>
      </c>
      <c r="BU263" s="13">
        <f t="shared" si="32"/>
        <v>0</v>
      </c>
      <c r="BV263" s="6">
        <f>SUMIFS('SEGURO DE VIDA'!E:E, 'SEGURO DE VIDA'!D:D, H263, 'SEGURO DE VIDA'!G:G, E263)</f>
        <v>13.71</v>
      </c>
      <c r="BW263" s="6">
        <f>SUMIFS(TREINAMENTOS!E:E, TREINAMENTOS!D:D, H263, TREINAMENTOS!G:G, E263)</f>
        <v>0</v>
      </c>
      <c r="BX263" s="6">
        <f>SUMIFS(EXAMES!E:E, EXAMES!D:D, H263, EXAMES!G:G, E263)</f>
        <v>0</v>
      </c>
      <c r="BY263" s="25">
        <f t="shared" si="33"/>
        <v>2199.4822692355556</v>
      </c>
      <c r="BZ263" s="1"/>
      <c r="CA263" s="1" t="s">
        <v>332</v>
      </c>
      <c r="CB263" s="13">
        <f t="shared" si="34"/>
        <v>0</v>
      </c>
      <c r="CC263" s="13">
        <f t="shared" si="35"/>
        <v>0</v>
      </c>
      <c r="CD263" s="13">
        <f>SUMIFS(ALIMENTAÇÃO!E:E, ALIMENTAÇÃO!D:D, H263, ALIMENTAÇÃO!G:G, E263)</f>
        <v>805</v>
      </c>
      <c r="CE263" s="6">
        <f>SUMIFS(TRANSPORTE!E:E, TRANSPORTE!D:D, H263, TRANSPORTE!G:G, E263)</f>
        <v>0</v>
      </c>
      <c r="CF263" s="6">
        <f>SUMIFS('PLANO DE SAÚDE'!E:E, 'PLANO DE SAÚDE'!D:D, H263, 'PLANO DE SAÚDE'!G:G, E263)</f>
        <v>0</v>
      </c>
      <c r="CG263" s="6">
        <f>SUMIFS('PLANO ODONTO'!E:E, 'PLANO ODONTO'!D:D, H263, 'PLANO ODONTO'!G:G, E263)</f>
        <v>0</v>
      </c>
      <c r="CH263" s="6">
        <f t="shared" si="36"/>
        <v>0</v>
      </c>
      <c r="CI263" s="6">
        <f t="shared" si="37"/>
        <v>-83.45</v>
      </c>
      <c r="CJ263" s="6">
        <f t="shared" si="38"/>
        <v>0</v>
      </c>
      <c r="CK263" s="6"/>
      <c r="CL263" s="6"/>
      <c r="CM263" s="6">
        <f t="shared" si="39"/>
        <v>0</v>
      </c>
      <c r="CN263" s="6">
        <v>3791.91</v>
      </c>
      <c r="CO263" s="1">
        <v>-439.91</v>
      </c>
      <c r="CP263" s="6">
        <v>3352</v>
      </c>
      <c r="CQ263" s="6">
        <v>3791.24</v>
      </c>
      <c r="CR263" s="1">
        <v>9.1882000000000001</v>
      </c>
      <c r="CS263" s="6">
        <v>3791.24</v>
      </c>
      <c r="CT263" s="1">
        <v>303.29000000000002</v>
      </c>
      <c r="CU263" s="6">
        <v>3184.04</v>
      </c>
    </row>
    <row r="264" spans="1:99" ht="13.8" hidden="1">
      <c r="A264" s="1"/>
      <c r="B264" s="34"/>
      <c r="C264" s="34" t="str">
        <f t="shared" ca="1" si="20"/>
        <v>OK</v>
      </c>
      <c r="D264" s="2">
        <f t="shared" si="21"/>
        <v>1459.3658803466667</v>
      </c>
      <c r="E264" s="34">
        <v>45839</v>
      </c>
      <c r="F264" s="1" t="s">
        <v>145</v>
      </c>
      <c r="G264" s="1">
        <v>3385</v>
      </c>
      <c r="H264" s="1" t="s">
        <v>334</v>
      </c>
      <c r="I264" s="1" t="s">
        <v>151</v>
      </c>
      <c r="J264" s="35">
        <v>45215</v>
      </c>
      <c r="K264" s="6">
        <v>1658.67</v>
      </c>
      <c r="L264" s="1" t="s">
        <v>182</v>
      </c>
      <c r="M264" s="6">
        <v>0</v>
      </c>
      <c r="N264" s="6"/>
      <c r="O264" s="6"/>
      <c r="P264" s="6">
        <v>0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>
        <v>0</v>
      </c>
      <c r="AE264" s="6"/>
      <c r="AF264" s="6">
        <v>0</v>
      </c>
      <c r="AG264" s="6">
        <v>277</v>
      </c>
      <c r="AH264" s="6"/>
      <c r="AI264" s="6"/>
      <c r="AJ264" s="6"/>
      <c r="AK264" s="6"/>
      <c r="AL264" s="6">
        <v>33.57</v>
      </c>
      <c r="AM264" s="6">
        <v>0</v>
      </c>
      <c r="AN264" s="8">
        <f t="shared" si="22"/>
        <v>310.57</v>
      </c>
      <c r="AO264" s="6"/>
      <c r="AP264" s="6">
        <v>0</v>
      </c>
      <c r="AQ264" s="6">
        <v>-17.100000000000001</v>
      </c>
      <c r="AR264" s="6"/>
      <c r="AS264" s="6"/>
      <c r="AT264" s="6">
        <v>-0.66</v>
      </c>
      <c r="AU264" s="6"/>
      <c r="AV264" s="6">
        <v>-14</v>
      </c>
      <c r="AW264" s="6"/>
      <c r="AX264" s="6"/>
      <c r="AY264" s="6"/>
      <c r="AZ264" s="6"/>
      <c r="BA264" s="6"/>
      <c r="BB264" s="6"/>
      <c r="BC264" s="6">
        <v>-1.81</v>
      </c>
      <c r="BD264" s="6"/>
      <c r="BE264" s="6"/>
      <c r="BF264" s="6">
        <v>-277</v>
      </c>
      <c r="BG264" s="6">
        <v>0</v>
      </c>
      <c r="BH264" s="6">
        <v>0</v>
      </c>
      <c r="BI264" s="6"/>
      <c r="BJ264" s="6"/>
      <c r="BK264" s="6"/>
      <c r="BL264" s="11">
        <f t="shared" si="23"/>
        <v>-310.57</v>
      </c>
      <c r="BM264" s="12">
        <f t="shared" si="24"/>
        <v>0</v>
      </c>
      <c r="BN264" s="13">
        <f t="shared" si="25"/>
        <v>138.2225</v>
      </c>
      <c r="BO264" s="13">
        <f t="shared" si="26"/>
        <v>138.2225</v>
      </c>
      <c r="BP264" s="13">
        <f t="shared" si="27"/>
        <v>46.074166666666663</v>
      </c>
      <c r="BQ264" s="13">
        <f t="shared" si="28"/>
        <v>348.34671367999999</v>
      </c>
      <c r="BR264" s="13">
        <f t="shared" si="29"/>
        <v>303.29000000000002</v>
      </c>
      <c r="BS264" s="13">
        <f t="shared" si="30"/>
        <v>0</v>
      </c>
      <c r="BT264" s="13">
        <f t="shared" si="31"/>
        <v>0</v>
      </c>
      <c r="BU264" s="13">
        <f t="shared" si="32"/>
        <v>160.93</v>
      </c>
      <c r="BV264" s="6">
        <f>SUMIFS('SEGURO DE VIDA'!E:E, 'SEGURO DE VIDA'!D:D, H264, 'SEGURO DE VIDA'!G:G, E264)</f>
        <v>13.71</v>
      </c>
      <c r="BW264" s="6">
        <f>SUMIFS(TREINAMENTOS!E:E, TREINAMENTOS!D:D, H264, TREINAMENTOS!G:G, E264)</f>
        <v>0</v>
      </c>
      <c r="BX264" s="6">
        <f>SUMIFS(EXAMES!E:E, EXAMES!D:D, H264, EXAMES!G:G, E264)</f>
        <v>0</v>
      </c>
      <c r="BY264" s="25">
        <f t="shared" si="33"/>
        <v>1148.7958803466668</v>
      </c>
      <c r="BZ264" s="1"/>
      <c r="CA264" s="1" t="s">
        <v>334</v>
      </c>
      <c r="CB264" s="13">
        <f t="shared" si="34"/>
        <v>160.93</v>
      </c>
      <c r="CC264" s="13">
        <f t="shared" si="35"/>
        <v>0</v>
      </c>
      <c r="CD264" s="13">
        <f>SUMIFS(ALIMENTAÇÃO!E:E, ALIMENTAÇÃO!D:D, H264, ALIMENTAÇÃO!G:G, E264)</f>
        <v>0</v>
      </c>
      <c r="CE264" s="6">
        <f>SUMIFS(TRANSPORTE!E:E, TRANSPORTE!D:D, H264, TRANSPORTE!G:G, E264)</f>
        <v>17.100000000000001</v>
      </c>
      <c r="CF264" s="6">
        <f>SUMIFS('PLANO DE SAÚDE'!E:E, 'PLANO DE SAÚDE'!D:D, H264, 'PLANO DE SAÚDE'!G:G, E264)</f>
        <v>162.74</v>
      </c>
      <c r="CG264" s="6">
        <f>SUMIFS('PLANO ODONTO'!E:E, 'PLANO ODONTO'!D:D, H264, 'PLANO ODONTO'!G:G, E264)</f>
        <v>14</v>
      </c>
      <c r="CH264" s="6">
        <f t="shared" si="36"/>
        <v>-1.81</v>
      </c>
      <c r="CI264" s="6">
        <f t="shared" si="37"/>
        <v>0</v>
      </c>
      <c r="CJ264" s="6">
        <f t="shared" si="38"/>
        <v>0</v>
      </c>
      <c r="CK264" s="6"/>
      <c r="CL264" s="6"/>
      <c r="CM264" s="6">
        <f t="shared" si="39"/>
        <v>-14</v>
      </c>
      <c r="CN264" s="1">
        <v>310.57</v>
      </c>
      <c r="CO264" s="1">
        <v>-310.57</v>
      </c>
      <c r="CP264" s="1">
        <v>0</v>
      </c>
      <c r="CQ264" s="6">
        <v>3791.24</v>
      </c>
      <c r="CR264" s="1">
        <v>9.1882000000000001</v>
      </c>
      <c r="CS264" s="6">
        <v>3791.24</v>
      </c>
      <c r="CT264" s="1">
        <v>303.29000000000002</v>
      </c>
      <c r="CU264" s="6">
        <v>3184.04</v>
      </c>
    </row>
    <row r="265" spans="1:99" ht="13.8" hidden="1">
      <c r="A265" s="1"/>
      <c r="B265" s="34"/>
      <c r="C265" s="34" t="str">
        <f t="shared" ca="1" si="20"/>
        <v>OK</v>
      </c>
      <c r="D265" s="2">
        <f t="shared" si="21"/>
        <v>3286.2552123866672</v>
      </c>
      <c r="E265" s="34">
        <v>45839</v>
      </c>
      <c r="F265" s="1" t="s">
        <v>145</v>
      </c>
      <c r="G265" s="1">
        <v>3545</v>
      </c>
      <c r="H265" s="1" t="s">
        <v>335</v>
      </c>
      <c r="I265" s="1" t="s">
        <v>197</v>
      </c>
      <c r="J265" s="38">
        <v>45824</v>
      </c>
      <c r="K265" s="6">
        <v>1518</v>
      </c>
      <c r="L265" s="1"/>
      <c r="M265" s="6">
        <v>1518</v>
      </c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>
        <v>82.46</v>
      </c>
      <c r="AE265" s="6"/>
      <c r="AF265" s="6">
        <v>12.22</v>
      </c>
      <c r="AG265" s="6"/>
      <c r="AH265" s="6"/>
      <c r="AI265" s="6"/>
      <c r="AJ265" s="6"/>
      <c r="AK265" s="6"/>
      <c r="AL265" s="6"/>
      <c r="AM265" s="6">
        <v>0.44</v>
      </c>
      <c r="AN265" s="8">
        <f t="shared" si="22"/>
        <v>1613.1200000000001</v>
      </c>
      <c r="AO265" s="6"/>
      <c r="AP265" s="6">
        <v>-8.0500000000000007</v>
      </c>
      <c r="AQ265" s="6">
        <v>-91.08</v>
      </c>
      <c r="AR265" s="6"/>
      <c r="AS265" s="6"/>
      <c r="AT265" s="6">
        <v>-0.62</v>
      </c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>
        <v>-122.37</v>
      </c>
      <c r="BH265" s="6"/>
      <c r="BI265" s="6"/>
      <c r="BJ265" s="6"/>
      <c r="BK265" s="6"/>
      <c r="BL265" s="11">
        <f t="shared" si="23"/>
        <v>-222.12</v>
      </c>
      <c r="BM265" s="12">
        <f t="shared" si="24"/>
        <v>1391</v>
      </c>
      <c r="BN265" s="13">
        <f t="shared" si="25"/>
        <v>126.5</v>
      </c>
      <c r="BO265" s="13">
        <f t="shared" si="26"/>
        <v>126.5</v>
      </c>
      <c r="BP265" s="13">
        <f t="shared" si="27"/>
        <v>42.166666666666664</v>
      </c>
      <c r="BQ265" s="13">
        <f t="shared" si="28"/>
        <v>122.36854572000001</v>
      </c>
      <c r="BR265" s="13">
        <f t="shared" si="29"/>
        <v>129.01</v>
      </c>
      <c r="BS265" s="13">
        <f t="shared" si="30"/>
        <v>796.95</v>
      </c>
      <c r="BT265" s="13">
        <f t="shared" si="31"/>
        <v>302.22000000000003</v>
      </c>
      <c r="BU265" s="13">
        <f t="shared" si="32"/>
        <v>0</v>
      </c>
      <c r="BV265" s="6">
        <f>SUMIFS('SEGURO DE VIDA'!E:E, 'SEGURO DE VIDA'!D:D, H265, 'SEGURO DE VIDA'!G:G, E265)</f>
        <v>27.42</v>
      </c>
      <c r="BW265" s="6">
        <f>SUMIFS(TREINAMENTOS!E:E, TREINAMENTOS!D:D, H265, TREINAMENTOS!G:G, E265)</f>
        <v>0</v>
      </c>
      <c r="BX265" s="6">
        <f>SUMIFS(EXAMES!E:E, EXAMES!D:D, H265, EXAMES!G:G, E265)</f>
        <v>0</v>
      </c>
      <c r="BY265" s="25">
        <f t="shared" si="33"/>
        <v>1673.1352123866668</v>
      </c>
      <c r="BZ265" s="1"/>
      <c r="CA265" s="1" t="s">
        <v>335</v>
      </c>
      <c r="CB265" s="13">
        <f t="shared" si="34"/>
        <v>0</v>
      </c>
      <c r="CC265" s="13">
        <f t="shared" si="35"/>
        <v>0</v>
      </c>
      <c r="CD265" s="13">
        <f>SUMIFS(ALIMENTAÇÃO!E:E, ALIMENTAÇÃO!D:D, H265, ALIMENTAÇÃO!G:G, E265)</f>
        <v>805</v>
      </c>
      <c r="CE265" s="6">
        <f>SUMIFS(TRANSPORTE!E:E, TRANSPORTE!D:D, H265, TRANSPORTE!G:G, E265)</f>
        <v>393.3</v>
      </c>
      <c r="CF265" s="6">
        <f>SUMIFS('PLANO DE SAÚDE'!E:E, 'PLANO DE SAÚDE'!D:D, H265, 'PLANO DE SAÚDE'!G:G, E265)</f>
        <v>0</v>
      </c>
      <c r="CG265" s="6">
        <f>SUMIFS('PLANO ODONTO'!E:E, 'PLANO ODONTO'!D:D, H265, 'PLANO ODONTO'!G:G, E265)</f>
        <v>0</v>
      </c>
      <c r="CH265" s="6">
        <f t="shared" si="36"/>
        <v>0</v>
      </c>
      <c r="CI265" s="6">
        <f t="shared" si="37"/>
        <v>0</v>
      </c>
      <c r="CJ265" s="6">
        <f t="shared" si="38"/>
        <v>0</v>
      </c>
      <c r="CK265" s="6"/>
      <c r="CL265" s="6"/>
      <c r="CM265" s="6">
        <f t="shared" si="39"/>
        <v>0</v>
      </c>
      <c r="CN265" s="6">
        <v>1613.12</v>
      </c>
      <c r="CO265" s="1">
        <v>-222.12</v>
      </c>
      <c r="CP265" s="6">
        <v>1391</v>
      </c>
      <c r="CQ265" s="6">
        <v>1612.68</v>
      </c>
      <c r="CR265" s="1">
        <v>7.5879000000000003</v>
      </c>
      <c r="CS265" s="6">
        <v>1612.68</v>
      </c>
      <c r="CT265" s="1">
        <v>129.01</v>
      </c>
      <c r="CU265" s="6">
        <v>1005.48</v>
      </c>
    </row>
    <row r="266" spans="1:99" ht="13.8" hidden="1">
      <c r="A266" s="1"/>
      <c r="B266" s="34"/>
      <c r="C266" s="34" t="str">
        <f t="shared" ca="1" si="20"/>
        <v>OK</v>
      </c>
      <c r="D266" s="2">
        <f t="shared" si="21"/>
        <v>3391.55</v>
      </c>
      <c r="E266" s="34">
        <v>45839</v>
      </c>
      <c r="F266" s="1" t="s">
        <v>145</v>
      </c>
      <c r="G266" s="1">
        <v>3393</v>
      </c>
      <c r="H266" s="1" t="s">
        <v>336</v>
      </c>
      <c r="I266" s="1" t="s">
        <v>151</v>
      </c>
      <c r="J266" s="38">
        <v>45236</v>
      </c>
      <c r="K266" s="6">
        <v>1800</v>
      </c>
      <c r="L266" s="1"/>
      <c r="M266" s="6">
        <v>1800</v>
      </c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>
        <v>0</v>
      </c>
      <c r="AE266" s="6"/>
      <c r="AF266" s="6">
        <v>0</v>
      </c>
      <c r="AG266" s="6"/>
      <c r="AH266" s="6"/>
      <c r="AI266" s="6"/>
      <c r="AJ266" s="6"/>
      <c r="AK266" s="6"/>
      <c r="AL266" s="6"/>
      <c r="AM266" s="6">
        <v>0.02</v>
      </c>
      <c r="AN266" s="8">
        <f t="shared" si="22"/>
        <v>1800.02</v>
      </c>
      <c r="AO266" s="6"/>
      <c r="AP266" s="6">
        <v>-8.0500000000000007</v>
      </c>
      <c r="AQ266" s="6">
        <v>-85.5</v>
      </c>
      <c r="AR266" s="6"/>
      <c r="AS266" s="6"/>
      <c r="AT266" s="6">
        <v>-0.57999999999999996</v>
      </c>
      <c r="AU266" s="6"/>
      <c r="AV266" s="6">
        <v>-14</v>
      </c>
      <c r="AW266" s="6"/>
      <c r="AX266" s="6"/>
      <c r="AY266" s="6"/>
      <c r="AZ266" s="6"/>
      <c r="BA266" s="6"/>
      <c r="BB266" s="6"/>
      <c r="BC266" s="6">
        <v>-1.66</v>
      </c>
      <c r="BD266" s="6"/>
      <c r="BE266" s="6"/>
      <c r="BF266" s="6"/>
      <c r="BG266" s="6">
        <v>-139.22999999999999</v>
      </c>
      <c r="BH266" s="6"/>
      <c r="BI266" s="6"/>
      <c r="BJ266" s="6"/>
      <c r="BK266" s="6"/>
      <c r="BL266" s="11">
        <f t="shared" si="23"/>
        <v>-249.01999999999998</v>
      </c>
      <c r="BM266" s="12">
        <f t="shared" si="24"/>
        <v>1551</v>
      </c>
      <c r="BN266" s="13">
        <f t="shared" si="25"/>
        <v>150</v>
      </c>
      <c r="BO266" s="13">
        <f t="shared" si="26"/>
        <v>150</v>
      </c>
      <c r="BP266" s="13">
        <f t="shared" si="27"/>
        <v>50</v>
      </c>
      <c r="BQ266" s="13">
        <f t="shared" si="28"/>
        <v>139.22999999999999</v>
      </c>
      <c r="BR266" s="13">
        <f t="shared" si="29"/>
        <v>144</v>
      </c>
      <c r="BS266" s="13">
        <f t="shared" si="30"/>
        <v>796.95</v>
      </c>
      <c r="BT266" s="13">
        <f t="shared" si="31"/>
        <v>0</v>
      </c>
      <c r="BU266" s="13">
        <f t="shared" si="32"/>
        <v>147.64000000000001</v>
      </c>
      <c r="BV266" s="6">
        <f>SUMIFS('SEGURO DE VIDA'!E:E, 'SEGURO DE VIDA'!D:D, H266, 'SEGURO DE VIDA'!G:G, E266)</f>
        <v>13.71</v>
      </c>
      <c r="BW266" s="6">
        <f>SUMIFS(TREINAMENTOS!E:E, TREINAMENTOS!D:D, H266, TREINAMENTOS!G:G, E266)</f>
        <v>0</v>
      </c>
      <c r="BX266" s="6">
        <f>SUMIFS(EXAMES!E:E, EXAMES!D:D, H266, EXAMES!G:G, E266)</f>
        <v>0</v>
      </c>
      <c r="BY266" s="25">
        <f t="shared" si="33"/>
        <v>1591.5300000000002</v>
      </c>
      <c r="BZ266" s="1"/>
      <c r="CA266" s="1" t="s">
        <v>336</v>
      </c>
      <c r="CB266" s="13">
        <f t="shared" si="34"/>
        <v>147.64000000000001</v>
      </c>
      <c r="CC266" s="13">
        <f t="shared" si="35"/>
        <v>0</v>
      </c>
      <c r="CD266" s="13">
        <f>SUMIFS(ALIMENTAÇÃO!E:E, ALIMENTAÇÃO!D:D, H266, ALIMENTAÇÃO!G:G, E266)</f>
        <v>805</v>
      </c>
      <c r="CE266" s="6">
        <f>SUMIFS(TRANSPORTE!E:E, TRANSPORTE!D:D, H266, TRANSPORTE!G:G, E266)</f>
        <v>85.5</v>
      </c>
      <c r="CF266" s="6">
        <f>SUMIFS('PLANO DE SAÚDE'!E:E, 'PLANO DE SAÚDE'!D:D, H266, 'PLANO DE SAÚDE'!G:G, E266)</f>
        <v>149.30000000000001</v>
      </c>
      <c r="CG266" s="6">
        <f>SUMIFS('PLANO ODONTO'!E:E, 'PLANO ODONTO'!D:D, H266, 'PLANO ODONTO'!G:G, E266)</f>
        <v>14</v>
      </c>
      <c r="CH266" s="6">
        <f t="shared" si="36"/>
        <v>-1.66</v>
      </c>
      <c r="CI266" s="6">
        <f t="shared" si="37"/>
        <v>0</v>
      </c>
      <c r="CJ266" s="6">
        <f t="shared" si="38"/>
        <v>0</v>
      </c>
      <c r="CK266" s="6"/>
      <c r="CL266" s="6"/>
      <c r="CM266" s="6">
        <f t="shared" si="39"/>
        <v>-14</v>
      </c>
      <c r="CN266" s="6">
        <v>1800.02</v>
      </c>
      <c r="CO266" s="1">
        <v>-249.02</v>
      </c>
      <c r="CP266" s="6">
        <v>1551</v>
      </c>
      <c r="CQ266" s="6">
        <v>1800</v>
      </c>
      <c r="CR266" s="1">
        <v>7.7350000000000003</v>
      </c>
      <c r="CS266" s="6">
        <v>1800</v>
      </c>
      <c r="CT266" s="1">
        <v>144</v>
      </c>
      <c r="CU266" s="6">
        <v>1192.8</v>
      </c>
    </row>
    <row r="267" spans="1:99" ht="13.8" hidden="1">
      <c r="A267" s="1"/>
      <c r="B267" s="34"/>
      <c r="C267" s="34" t="str">
        <f t="shared" ca="1" si="20"/>
        <v>OK</v>
      </c>
      <c r="D267" s="2">
        <f t="shared" si="21"/>
        <v>3604.2842004077784</v>
      </c>
      <c r="E267" s="34">
        <v>45839</v>
      </c>
      <c r="F267" s="1" t="s">
        <v>145</v>
      </c>
      <c r="G267" s="1">
        <v>356</v>
      </c>
      <c r="H267" s="1" t="s">
        <v>337</v>
      </c>
      <c r="I267" s="1" t="s">
        <v>151</v>
      </c>
      <c r="J267" s="38">
        <v>44774</v>
      </c>
      <c r="K267" s="6">
        <v>1733.89</v>
      </c>
      <c r="L267" s="1"/>
      <c r="M267" s="6">
        <v>1733.89</v>
      </c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>
        <v>0</v>
      </c>
      <c r="AE267" s="6"/>
      <c r="AF267" s="6">
        <v>0</v>
      </c>
      <c r="AG267" s="6"/>
      <c r="AH267" s="6"/>
      <c r="AI267" s="6"/>
      <c r="AJ267" s="6"/>
      <c r="AK267" s="6"/>
      <c r="AL267" s="6"/>
      <c r="AM267" s="6">
        <v>0.4</v>
      </c>
      <c r="AN267" s="8">
        <f t="shared" si="22"/>
        <v>1734.2900000000002</v>
      </c>
      <c r="AO267" s="6"/>
      <c r="AP267" s="6">
        <v>-8.0500000000000007</v>
      </c>
      <c r="AQ267" s="6">
        <v>-104.03</v>
      </c>
      <c r="AR267" s="6"/>
      <c r="AS267" s="6"/>
      <c r="AT267" s="6">
        <v>-0.12</v>
      </c>
      <c r="AU267" s="6"/>
      <c r="AV267" s="6">
        <v>-14</v>
      </c>
      <c r="AW267" s="6"/>
      <c r="AX267" s="6"/>
      <c r="AY267" s="6"/>
      <c r="AZ267" s="6"/>
      <c r="BA267" s="6"/>
      <c r="BB267" s="6"/>
      <c r="BC267" s="6">
        <v>-1.81</v>
      </c>
      <c r="BD267" s="6"/>
      <c r="BE267" s="6"/>
      <c r="BF267" s="6"/>
      <c r="BG267" s="6">
        <v>-133.28</v>
      </c>
      <c r="BH267" s="6"/>
      <c r="BI267" s="6"/>
      <c r="BJ267" s="6"/>
      <c r="BK267" s="6"/>
      <c r="BL267" s="11">
        <f t="shared" si="23"/>
        <v>-261.28999999999996</v>
      </c>
      <c r="BM267" s="12">
        <f t="shared" si="24"/>
        <v>1473.0000000000002</v>
      </c>
      <c r="BN267" s="13">
        <f t="shared" si="25"/>
        <v>144.49083333333334</v>
      </c>
      <c r="BO267" s="13">
        <f t="shared" si="26"/>
        <v>144.49083333333334</v>
      </c>
      <c r="BP267" s="13">
        <f t="shared" si="27"/>
        <v>48.163611111111116</v>
      </c>
      <c r="BQ267" s="13">
        <f t="shared" si="28"/>
        <v>133.27892263000001</v>
      </c>
      <c r="BR267" s="13">
        <f t="shared" si="29"/>
        <v>138.71</v>
      </c>
      <c r="BS267" s="13">
        <f t="shared" si="30"/>
        <v>796.95</v>
      </c>
      <c r="BT267" s="13">
        <f t="shared" si="31"/>
        <v>289.27</v>
      </c>
      <c r="BU267" s="13">
        <f t="shared" si="32"/>
        <v>160.93</v>
      </c>
      <c r="BV267" s="6">
        <f>SUMIFS('SEGURO DE VIDA'!E:E, 'SEGURO DE VIDA'!D:D, H267, 'SEGURO DE VIDA'!G:G, E267)</f>
        <v>13.71</v>
      </c>
      <c r="BW267" s="6">
        <f>SUMIFS(TREINAMENTOS!E:E, TREINAMENTOS!D:D, H267, TREINAMENTOS!G:G, E267)</f>
        <v>0</v>
      </c>
      <c r="BX267" s="6">
        <f>SUMIFS(EXAMES!E:E, EXAMES!D:D, H267, EXAMES!G:G, E267)</f>
        <v>0</v>
      </c>
      <c r="BY267" s="25">
        <f t="shared" si="33"/>
        <v>1869.994200407778</v>
      </c>
      <c r="BZ267" s="1"/>
      <c r="CA267" s="1" t="s">
        <v>338</v>
      </c>
      <c r="CB267" s="13">
        <f t="shared" si="34"/>
        <v>160.93</v>
      </c>
      <c r="CC267" s="13">
        <f t="shared" si="35"/>
        <v>0</v>
      </c>
      <c r="CD267" s="13">
        <f>SUMIFS(ALIMENTAÇÃO!E:E, ALIMENTAÇÃO!D:D, H267, ALIMENTAÇÃO!G:G, E267)</f>
        <v>805</v>
      </c>
      <c r="CE267" s="6">
        <f>SUMIFS(TRANSPORTE!E:E, TRANSPORTE!D:D, H267, TRANSPORTE!G:G, E267)</f>
        <v>393.3</v>
      </c>
      <c r="CF267" s="6">
        <f>SUMIFS('PLANO DE SAÚDE'!E:E, 'PLANO DE SAÚDE'!D:D, H267, 'PLANO DE SAÚDE'!G:G, E267)</f>
        <v>162.74</v>
      </c>
      <c r="CG267" s="6">
        <f>SUMIFS('PLANO ODONTO'!E:E, 'PLANO ODONTO'!D:D, H267, 'PLANO ODONTO'!G:G, E267)</f>
        <v>14</v>
      </c>
      <c r="CH267" s="6">
        <f t="shared" si="36"/>
        <v>-1.81</v>
      </c>
      <c r="CI267" s="6">
        <f t="shared" si="37"/>
        <v>0</v>
      </c>
      <c r="CJ267" s="6">
        <f t="shared" si="38"/>
        <v>0</v>
      </c>
      <c r="CK267" s="6"/>
      <c r="CL267" s="6"/>
      <c r="CM267" s="6">
        <f t="shared" si="39"/>
        <v>-14</v>
      </c>
      <c r="CN267" s="6">
        <v>1734.29</v>
      </c>
      <c r="CO267" s="1">
        <v>-261.29000000000002</v>
      </c>
      <c r="CP267" s="6">
        <v>1473</v>
      </c>
      <c r="CQ267" s="6">
        <v>1733.89</v>
      </c>
      <c r="CR267" s="1">
        <v>7.6867000000000001</v>
      </c>
      <c r="CS267" s="6">
        <v>1733.89</v>
      </c>
      <c r="CT267" s="1">
        <v>138.71</v>
      </c>
      <c r="CU267" s="6">
        <v>1126.69</v>
      </c>
    </row>
    <row r="268" spans="1:99" ht="13.8" hidden="1">
      <c r="A268" s="34"/>
      <c r="B268" s="34"/>
      <c r="C268" s="34" t="str">
        <f t="shared" ca="1" si="20"/>
        <v>OK</v>
      </c>
      <c r="D268" s="2">
        <f t="shared" si="21"/>
        <v>4312.1354666666666</v>
      </c>
      <c r="E268" s="34">
        <v>45839</v>
      </c>
      <c r="F268" s="1" t="s">
        <v>145</v>
      </c>
      <c r="G268" s="1">
        <v>3341</v>
      </c>
      <c r="H268" s="1" t="s">
        <v>339</v>
      </c>
      <c r="I268" s="1" t="s">
        <v>340</v>
      </c>
      <c r="J268" s="38">
        <v>44928</v>
      </c>
      <c r="K268" s="6">
        <v>2400</v>
      </c>
      <c r="L268" s="1"/>
      <c r="M268" s="6">
        <v>2400</v>
      </c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>
        <v>0</v>
      </c>
      <c r="AE268" s="6"/>
      <c r="AF268" s="6">
        <v>0</v>
      </c>
      <c r="AG268" s="6"/>
      <c r="AH268" s="6"/>
      <c r="AI268" s="6"/>
      <c r="AJ268" s="6"/>
      <c r="AK268" s="6"/>
      <c r="AL268" s="6"/>
      <c r="AM268" s="6">
        <v>0.28000000000000003</v>
      </c>
      <c r="AN268" s="8">
        <f t="shared" si="22"/>
        <v>2400.2800000000002</v>
      </c>
      <c r="AO268" s="6"/>
      <c r="AP268" s="6">
        <v>-8.0500000000000007</v>
      </c>
      <c r="AQ268" s="6">
        <v>-144</v>
      </c>
      <c r="AR268" s="6"/>
      <c r="AS268" s="6"/>
      <c r="AT268" s="6">
        <v>-0.45</v>
      </c>
      <c r="AU268" s="6"/>
      <c r="AV268" s="6"/>
      <c r="AW268" s="6"/>
      <c r="AX268" s="6"/>
      <c r="AY268" s="6"/>
      <c r="AZ268" s="6"/>
      <c r="BA268" s="6"/>
      <c r="BB268" s="6"/>
      <c r="BC268" s="6">
        <v>-1.66</v>
      </c>
      <c r="BD268" s="6">
        <v>-165.89</v>
      </c>
      <c r="BE268" s="6"/>
      <c r="BF268" s="6"/>
      <c r="BG268" s="6">
        <v>-193.23</v>
      </c>
      <c r="BH268" s="6"/>
      <c r="BI268" s="6"/>
      <c r="BJ268" s="6"/>
      <c r="BK268" s="6"/>
      <c r="BL268" s="11">
        <f t="shared" si="23"/>
        <v>-513.28</v>
      </c>
      <c r="BM268" s="12">
        <f t="shared" si="24"/>
        <v>1887.0000000000002</v>
      </c>
      <c r="BN268" s="13">
        <f t="shared" si="25"/>
        <v>200</v>
      </c>
      <c r="BO268" s="13">
        <f t="shared" si="26"/>
        <v>200</v>
      </c>
      <c r="BP268" s="13">
        <f t="shared" si="27"/>
        <v>66.666666666666671</v>
      </c>
      <c r="BQ268" s="13">
        <f t="shared" si="28"/>
        <v>193.22880000000001</v>
      </c>
      <c r="BR268" s="13">
        <f t="shared" si="29"/>
        <v>192</v>
      </c>
      <c r="BS268" s="13">
        <f t="shared" si="30"/>
        <v>796.95</v>
      </c>
      <c r="BT268" s="13">
        <f t="shared" si="31"/>
        <v>249.3</v>
      </c>
      <c r="BU268" s="13">
        <f t="shared" si="32"/>
        <v>0</v>
      </c>
      <c r="BV268" s="6">
        <f>SUMIFS('SEGURO DE VIDA'!E:E, 'SEGURO DE VIDA'!D:D, H268, 'SEGURO DE VIDA'!G:G, E268)</f>
        <v>13.71</v>
      </c>
      <c r="BW268" s="6">
        <f>SUMIFS(TREINAMENTOS!E:E, TREINAMENTOS!D:D, H268, TREINAMENTOS!G:G, E268)</f>
        <v>0</v>
      </c>
      <c r="BX268" s="6">
        <f>SUMIFS(EXAMES!E:E, EXAMES!D:D, H268, EXAMES!G:G, E268)</f>
        <v>0</v>
      </c>
      <c r="BY268" s="25">
        <f t="shared" si="33"/>
        <v>1911.8554666666666</v>
      </c>
      <c r="BZ268" s="1"/>
      <c r="CA268" s="1" t="s">
        <v>339</v>
      </c>
      <c r="CB268" s="13">
        <f t="shared" si="34"/>
        <v>0</v>
      </c>
      <c r="CC268" s="13">
        <f t="shared" si="35"/>
        <v>0</v>
      </c>
      <c r="CD268" s="13">
        <f>SUMIFS(ALIMENTAÇÃO!E:E, ALIMENTAÇÃO!D:D, H268, ALIMENTAÇÃO!G:G, E268)</f>
        <v>805</v>
      </c>
      <c r="CE268" s="6">
        <f>SUMIFS(TRANSPORTE!E:E, TRANSPORTE!D:D, H268, TRANSPORTE!G:G, E268)</f>
        <v>393.3</v>
      </c>
      <c r="CF268" s="6">
        <f>SUMIFS('PLANO DE SAÚDE'!E:E, 'PLANO DE SAÚDE'!D:D, H268, 'PLANO DE SAÚDE'!G:G, E268)</f>
        <v>149.30000000000001</v>
      </c>
      <c r="CG268" s="6">
        <f>SUMIFS('PLANO ODONTO'!E:E, 'PLANO ODONTO'!D:D, H268, 'PLANO ODONTO'!G:G, E268)</f>
        <v>0</v>
      </c>
      <c r="CH268" s="6">
        <f t="shared" si="36"/>
        <v>-167.54999999999998</v>
      </c>
      <c r="CI268" s="6">
        <f t="shared" si="37"/>
        <v>0</v>
      </c>
      <c r="CJ268" s="6">
        <f t="shared" si="38"/>
        <v>0</v>
      </c>
      <c r="CK268" s="6"/>
      <c r="CL268" s="6"/>
      <c r="CM268" s="6">
        <f t="shared" si="39"/>
        <v>0</v>
      </c>
      <c r="CN268" s="6">
        <v>2400.2800000000002</v>
      </c>
      <c r="CO268" s="1">
        <v>-513.28</v>
      </c>
      <c r="CP268" s="6">
        <v>1887</v>
      </c>
      <c r="CQ268" s="6">
        <v>2400</v>
      </c>
      <c r="CR268" s="1">
        <v>8.0511999999999997</v>
      </c>
      <c r="CS268" s="6">
        <v>2400</v>
      </c>
      <c r="CT268" s="1">
        <v>192</v>
      </c>
      <c r="CU268" s="6">
        <v>1792.8</v>
      </c>
    </row>
    <row r="269" spans="1:99" ht="13.8" hidden="1">
      <c r="A269" s="34"/>
      <c r="B269" s="34"/>
      <c r="C269" s="34" t="str">
        <f t="shared" ca="1" si="20"/>
        <v>OK</v>
      </c>
      <c r="D269" s="2">
        <f t="shared" si="21"/>
        <v>3529.67</v>
      </c>
      <c r="E269" s="34">
        <v>45839</v>
      </c>
      <c r="F269" s="1" t="s">
        <v>145</v>
      </c>
      <c r="G269" s="1">
        <v>3349</v>
      </c>
      <c r="H269" s="1" t="s">
        <v>341</v>
      </c>
      <c r="I269" s="1" t="s">
        <v>151</v>
      </c>
      <c r="J269" s="38">
        <v>45017</v>
      </c>
      <c r="K269" s="6">
        <v>1800</v>
      </c>
      <c r="L269" s="1"/>
      <c r="M269" s="6">
        <v>1800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>
        <v>0</v>
      </c>
      <c r="AE269" s="6"/>
      <c r="AF269" s="6">
        <v>0</v>
      </c>
      <c r="AG269" s="6"/>
      <c r="AH269" s="6"/>
      <c r="AI269" s="6"/>
      <c r="AJ269" s="6"/>
      <c r="AK269" s="6"/>
      <c r="AL269" s="6"/>
      <c r="AM269" s="6">
        <v>0.48</v>
      </c>
      <c r="AN269" s="8">
        <f t="shared" si="22"/>
        <v>1800.48</v>
      </c>
      <c r="AO269" s="6"/>
      <c r="AP269" s="6">
        <v>-8.0500000000000007</v>
      </c>
      <c r="AQ269" s="6">
        <v>-108</v>
      </c>
      <c r="AR269" s="6"/>
      <c r="AS269" s="6"/>
      <c r="AT269" s="6">
        <v>-0.43</v>
      </c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>
        <v>-298.77</v>
      </c>
      <c r="BG269" s="6">
        <v>-139.22999999999999</v>
      </c>
      <c r="BH269" s="6"/>
      <c r="BI269" s="6"/>
      <c r="BJ269" s="6"/>
      <c r="BK269" s="6"/>
      <c r="BL269" s="11">
        <f t="shared" si="23"/>
        <v>-554.48</v>
      </c>
      <c r="BM269" s="12">
        <f t="shared" si="24"/>
        <v>1246</v>
      </c>
      <c r="BN269" s="13">
        <f t="shared" si="25"/>
        <v>150</v>
      </c>
      <c r="BO269" s="13">
        <f t="shared" si="26"/>
        <v>150</v>
      </c>
      <c r="BP269" s="13">
        <f t="shared" si="27"/>
        <v>50</v>
      </c>
      <c r="BQ269" s="13">
        <f t="shared" si="28"/>
        <v>139.22999999999999</v>
      </c>
      <c r="BR269" s="13">
        <f t="shared" si="29"/>
        <v>144</v>
      </c>
      <c r="BS269" s="13">
        <f t="shared" si="30"/>
        <v>796.95</v>
      </c>
      <c r="BT269" s="13">
        <f t="shared" si="31"/>
        <v>285.3</v>
      </c>
      <c r="BU269" s="13">
        <f t="shared" si="32"/>
        <v>0</v>
      </c>
      <c r="BV269" s="6">
        <f>SUMIFS('SEGURO DE VIDA'!E:E, 'SEGURO DE VIDA'!D:D, H269, 'SEGURO DE VIDA'!G:G, E269)</f>
        <v>13.71</v>
      </c>
      <c r="BW269" s="6">
        <f>SUMIFS(TREINAMENTOS!E:E, TREINAMENTOS!D:D, H269, TREINAMENTOS!G:G, E269)</f>
        <v>0</v>
      </c>
      <c r="BX269" s="6">
        <f>SUMIFS(EXAMES!E:E, EXAMES!D:D, H269, EXAMES!G:G, E269)</f>
        <v>0</v>
      </c>
      <c r="BY269" s="25">
        <f t="shared" si="33"/>
        <v>1729.19</v>
      </c>
      <c r="BZ269" s="1"/>
      <c r="CA269" s="1" t="s">
        <v>341</v>
      </c>
      <c r="CB269" s="13">
        <f t="shared" si="34"/>
        <v>0</v>
      </c>
      <c r="CC269" s="13">
        <f t="shared" si="35"/>
        <v>0</v>
      </c>
      <c r="CD269" s="13">
        <f>SUMIFS(ALIMENTAÇÃO!E:E, ALIMENTAÇÃO!D:D, H269, ALIMENTAÇÃO!G:G, E269)</f>
        <v>805</v>
      </c>
      <c r="CE269" s="6">
        <f>SUMIFS(TRANSPORTE!E:E, TRANSPORTE!D:D, H269, TRANSPORTE!G:G, E269)</f>
        <v>393.3</v>
      </c>
      <c r="CF269" s="6">
        <f>SUMIFS('PLANO DE SAÚDE'!E:E, 'PLANO DE SAÚDE'!D:D, H269, 'PLANO DE SAÚDE'!G:G, E269)</f>
        <v>0</v>
      </c>
      <c r="CG269" s="6">
        <f>SUMIFS('PLANO ODONTO'!E:E, 'PLANO ODONTO'!D:D, H269, 'PLANO ODONTO'!G:G, E269)</f>
        <v>0</v>
      </c>
      <c r="CH269" s="6">
        <f t="shared" si="36"/>
        <v>0</v>
      </c>
      <c r="CI269" s="6">
        <f t="shared" si="37"/>
        <v>0</v>
      </c>
      <c r="CJ269" s="6">
        <f t="shared" si="38"/>
        <v>0</v>
      </c>
      <c r="CK269" s="6"/>
      <c r="CL269" s="6"/>
      <c r="CM269" s="6">
        <f t="shared" si="39"/>
        <v>0</v>
      </c>
      <c r="CN269" s="6">
        <v>1800.48</v>
      </c>
      <c r="CO269" s="1">
        <v>-554.48</v>
      </c>
      <c r="CP269" s="6">
        <v>1246</v>
      </c>
      <c r="CQ269" s="6">
        <v>1800</v>
      </c>
      <c r="CR269" s="1">
        <v>7.7350000000000003</v>
      </c>
      <c r="CS269" s="6">
        <v>1800</v>
      </c>
      <c r="CT269" s="1">
        <v>144</v>
      </c>
      <c r="CU269" s="6">
        <v>1192.8</v>
      </c>
    </row>
    <row r="270" spans="1:99" ht="13.8" hidden="1">
      <c r="A270" s="34"/>
      <c r="B270" s="34"/>
      <c r="C270" s="34" t="str">
        <f t="shared" ca="1" si="20"/>
        <v>OK</v>
      </c>
      <c r="D270" s="2">
        <f t="shared" si="21"/>
        <v>3803.8888888888887</v>
      </c>
      <c r="E270" s="34">
        <v>45839</v>
      </c>
      <c r="F270" s="1" t="s">
        <v>145</v>
      </c>
      <c r="G270" s="1">
        <v>3546</v>
      </c>
      <c r="H270" s="1" t="s">
        <v>342</v>
      </c>
      <c r="I270" s="1" t="s">
        <v>194</v>
      </c>
      <c r="J270" s="38">
        <v>45831</v>
      </c>
      <c r="K270" s="6">
        <v>2000</v>
      </c>
      <c r="L270" s="1" t="s">
        <v>184</v>
      </c>
      <c r="M270" s="6">
        <v>2000</v>
      </c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>
        <v>0</v>
      </c>
      <c r="AE270" s="6"/>
      <c r="AF270" s="6">
        <v>0</v>
      </c>
      <c r="AG270" s="6"/>
      <c r="AH270" s="6"/>
      <c r="AI270" s="6"/>
      <c r="AJ270" s="6"/>
      <c r="AK270" s="6"/>
      <c r="AL270" s="6"/>
      <c r="AM270" s="6">
        <v>0.1</v>
      </c>
      <c r="AN270" s="8">
        <f t="shared" si="22"/>
        <v>2000.1</v>
      </c>
      <c r="AO270" s="6"/>
      <c r="AP270" s="6">
        <v>-8.0500000000000007</v>
      </c>
      <c r="AQ270" s="6">
        <v>-120</v>
      </c>
      <c r="AR270" s="6"/>
      <c r="AS270" s="6"/>
      <c r="AT270" s="6">
        <v>-0.76</v>
      </c>
      <c r="AU270" s="6">
        <v>-57.06</v>
      </c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>
        <v>-157.22999999999999</v>
      </c>
      <c r="BH270" s="6"/>
      <c r="BI270" s="6"/>
      <c r="BJ270" s="6"/>
      <c r="BK270" s="6"/>
      <c r="BL270" s="11">
        <f t="shared" si="23"/>
        <v>-343.1</v>
      </c>
      <c r="BM270" s="12">
        <f t="shared" si="24"/>
        <v>1657</v>
      </c>
      <c r="BN270" s="13">
        <f t="shared" si="25"/>
        <v>166.66666666666666</v>
      </c>
      <c r="BO270" s="13">
        <f t="shared" si="26"/>
        <v>166.66666666666666</v>
      </c>
      <c r="BP270" s="13">
        <f t="shared" si="27"/>
        <v>55.55555555555555</v>
      </c>
      <c r="BQ270" s="13">
        <f t="shared" si="28"/>
        <v>157.23000000000002</v>
      </c>
      <c r="BR270" s="13">
        <f t="shared" si="29"/>
        <v>160</v>
      </c>
      <c r="BS270" s="13">
        <f t="shared" si="30"/>
        <v>796.95</v>
      </c>
      <c r="BT270" s="13">
        <f t="shared" si="31"/>
        <v>273.3</v>
      </c>
      <c r="BU270" s="13">
        <f t="shared" si="32"/>
        <v>0</v>
      </c>
      <c r="BV270" s="6">
        <f>SUMIFS('SEGURO DE VIDA'!E:E, 'SEGURO DE VIDA'!D:D, H270, 'SEGURO DE VIDA'!G:G, E270)</f>
        <v>27.42</v>
      </c>
      <c r="BW270" s="6">
        <f>SUMIFS(TREINAMENTOS!E:E, TREINAMENTOS!D:D, H270, TREINAMENTOS!G:G, E270)</f>
        <v>0</v>
      </c>
      <c r="BX270" s="6">
        <f>SUMIFS(EXAMES!E:E, EXAMES!D:D, H270, EXAMES!G:G, E270)</f>
        <v>0</v>
      </c>
      <c r="BY270" s="25">
        <f t="shared" si="33"/>
        <v>1803.788888888889</v>
      </c>
      <c r="BZ270" s="1"/>
      <c r="CA270" s="1" t="s">
        <v>343</v>
      </c>
      <c r="CB270" s="13">
        <f t="shared" si="34"/>
        <v>0</v>
      </c>
      <c r="CC270" s="13">
        <f t="shared" si="35"/>
        <v>0</v>
      </c>
      <c r="CD270" s="13">
        <f>SUMIFS(ALIMENTAÇÃO!E:E, ALIMENTAÇÃO!D:D, H270, ALIMENTAÇÃO!G:G, E270)</f>
        <v>805</v>
      </c>
      <c r="CE270" s="6">
        <f>SUMIFS(TRANSPORTE!E:E, TRANSPORTE!D:D, H270, TRANSPORTE!G:G, E270)</f>
        <v>393.3</v>
      </c>
      <c r="CF270" s="6">
        <f>SUMIFS('PLANO DE SAÚDE'!E:E, 'PLANO DE SAÚDE'!D:D, H270, 'PLANO DE SAÚDE'!G:G, E270)</f>
        <v>0</v>
      </c>
      <c r="CG270" s="6">
        <f>SUMIFS('PLANO ODONTO'!E:E, 'PLANO ODONTO'!D:D, H270, 'PLANO ODONTO'!G:G, E270)</f>
        <v>0</v>
      </c>
      <c r="CH270" s="6">
        <f t="shared" si="36"/>
        <v>0</v>
      </c>
      <c r="CI270" s="6">
        <f t="shared" si="37"/>
        <v>0</v>
      </c>
      <c r="CJ270" s="6">
        <f t="shared" si="38"/>
        <v>0</v>
      </c>
      <c r="CK270" s="6"/>
      <c r="CL270" s="6"/>
      <c r="CM270" s="6">
        <f t="shared" si="39"/>
        <v>0</v>
      </c>
      <c r="CN270" s="6">
        <v>2000.1</v>
      </c>
      <c r="CO270" s="1">
        <v>-343.1</v>
      </c>
      <c r="CP270" s="6">
        <v>1657</v>
      </c>
      <c r="CQ270" s="6">
        <v>2000</v>
      </c>
      <c r="CR270" s="1">
        <v>7.8615000000000004</v>
      </c>
      <c r="CS270" s="6">
        <v>2000</v>
      </c>
      <c r="CT270" s="1">
        <v>160</v>
      </c>
      <c r="CU270" s="6">
        <v>1392.8</v>
      </c>
    </row>
    <row r="271" spans="1:99" ht="13.8" hidden="1">
      <c r="A271" s="34"/>
      <c r="B271" s="34"/>
      <c r="C271" s="34" t="str">
        <f t="shared" ca="1" si="20"/>
        <v>OK</v>
      </c>
      <c r="D271" s="2">
        <f t="shared" si="21"/>
        <v>4063.7984995499996</v>
      </c>
      <c r="E271" s="34">
        <v>45839</v>
      </c>
      <c r="F271" s="1" t="s">
        <v>145</v>
      </c>
      <c r="G271" s="1">
        <v>3431</v>
      </c>
      <c r="H271" s="1" t="s">
        <v>344</v>
      </c>
      <c r="I271" s="1" t="s">
        <v>149</v>
      </c>
      <c r="J271" s="38">
        <v>45355</v>
      </c>
      <c r="K271" s="6">
        <v>1872</v>
      </c>
      <c r="L271" s="1"/>
      <c r="M271" s="6">
        <v>1872</v>
      </c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>
        <v>264.89</v>
      </c>
      <c r="AE271" s="6"/>
      <c r="AF271" s="6">
        <v>39.24</v>
      </c>
      <c r="AG271" s="6"/>
      <c r="AH271" s="6"/>
      <c r="AI271" s="6"/>
      <c r="AJ271" s="6"/>
      <c r="AK271" s="6"/>
      <c r="AL271" s="6"/>
      <c r="AM271" s="6">
        <v>0.6</v>
      </c>
      <c r="AN271" s="8">
        <f t="shared" si="22"/>
        <v>2176.7299999999996</v>
      </c>
      <c r="AO271" s="6"/>
      <c r="AP271" s="6">
        <v>-8.0500000000000007</v>
      </c>
      <c r="AQ271" s="6">
        <v>-112.32</v>
      </c>
      <c r="AR271" s="6"/>
      <c r="AS271" s="6"/>
      <c r="AT271" s="6">
        <v>-0.66</v>
      </c>
      <c r="AU271" s="6"/>
      <c r="AV271" s="6"/>
      <c r="AW271" s="6"/>
      <c r="AX271" s="6"/>
      <c r="AY271" s="6"/>
      <c r="AZ271" s="6"/>
      <c r="BA271" s="6"/>
      <c r="BB271" s="6"/>
      <c r="BC271" s="6">
        <v>-93.62</v>
      </c>
      <c r="BD271" s="6"/>
      <c r="BE271" s="6"/>
      <c r="BF271" s="6"/>
      <c r="BG271" s="6">
        <v>-173.08</v>
      </c>
      <c r="BH271" s="6"/>
      <c r="BI271" s="6"/>
      <c r="BJ271" s="6"/>
      <c r="BK271" s="6"/>
      <c r="BL271" s="11">
        <f t="shared" si="23"/>
        <v>-387.73</v>
      </c>
      <c r="BM271" s="12">
        <f t="shared" si="24"/>
        <v>1788.9999999999995</v>
      </c>
      <c r="BN271" s="13">
        <f t="shared" si="25"/>
        <v>156</v>
      </c>
      <c r="BO271" s="13">
        <f t="shared" si="26"/>
        <v>156</v>
      </c>
      <c r="BP271" s="13">
        <f t="shared" si="27"/>
        <v>52</v>
      </c>
      <c r="BQ271" s="13">
        <f t="shared" si="28"/>
        <v>173.07849955</v>
      </c>
      <c r="BR271" s="13">
        <f t="shared" si="29"/>
        <v>174.09</v>
      </c>
      <c r="BS271" s="13">
        <f t="shared" si="30"/>
        <v>796.95</v>
      </c>
      <c r="BT271" s="13">
        <f t="shared" si="31"/>
        <v>127.08000000000001</v>
      </c>
      <c r="BU271" s="13">
        <f t="shared" si="32"/>
        <v>238.15999999999997</v>
      </c>
      <c r="BV271" s="6">
        <f>SUMIFS('SEGURO DE VIDA'!E:E, 'SEGURO DE VIDA'!D:D, H271, 'SEGURO DE VIDA'!G:G, E271)</f>
        <v>13.71</v>
      </c>
      <c r="BW271" s="6">
        <f>SUMIFS(TREINAMENTOS!E:E, TREINAMENTOS!D:D, H271, TREINAMENTOS!G:G, E271)</f>
        <v>0</v>
      </c>
      <c r="BX271" s="6">
        <f>SUMIFS(EXAMES!E:E, EXAMES!D:D, H271, EXAMES!G:G, E271)</f>
        <v>0</v>
      </c>
      <c r="BY271" s="25">
        <f t="shared" si="33"/>
        <v>1887.0684995500001</v>
      </c>
      <c r="BZ271" s="1"/>
      <c r="CA271" s="1" t="s">
        <v>345</v>
      </c>
      <c r="CB271" s="13">
        <f t="shared" si="34"/>
        <v>238.15999999999997</v>
      </c>
      <c r="CC271" s="13">
        <f t="shared" si="35"/>
        <v>0</v>
      </c>
      <c r="CD271" s="13">
        <f>SUMIFS(ALIMENTAÇÃO!E:E, ALIMENTAÇÃO!D:D, H271, ALIMENTAÇÃO!G:G, E271)</f>
        <v>805</v>
      </c>
      <c r="CE271" s="6">
        <f>SUMIFS(TRANSPORTE!E:E, TRANSPORTE!D:D, H271, TRANSPORTE!G:G, E271)</f>
        <v>239.4</v>
      </c>
      <c r="CF271" s="6">
        <f>SUMIFS('PLANO DE SAÚDE'!E:E, 'PLANO DE SAÚDE'!D:D, H271, 'PLANO DE SAÚDE'!G:G, E271)</f>
        <v>331.78</v>
      </c>
      <c r="CG271" s="6">
        <f>SUMIFS('PLANO ODONTO'!E:E, 'PLANO ODONTO'!D:D, H271, 'PLANO ODONTO'!G:G, E271)</f>
        <v>0</v>
      </c>
      <c r="CH271" s="6">
        <f t="shared" si="36"/>
        <v>-93.62</v>
      </c>
      <c r="CI271" s="6">
        <f t="shared" si="37"/>
        <v>0</v>
      </c>
      <c r="CJ271" s="6">
        <f t="shared" si="38"/>
        <v>0</v>
      </c>
      <c r="CK271" s="6"/>
      <c r="CL271" s="6"/>
      <c r="CM271" s="6">
        <f t="shared" si="39"/>
        <v>0</v>
      </c>
      <c r="CN271" s="6">
        <v>2176.73</v>
      </c>
      <c r="CO271" s="1">
        <v>-387.73</v>
      </c>
      <c r="CP271" s="6">
        <v>1789</v>
      </c>
      <c r="CQ271" s="6">
        <v>2176.13</v>
      </c>
      <c r="CR271" s="1">
        <v>7.9535</v>
      </c>
      <c r="CS271" s="6">
        <v>2176.13</v>
      </c>
      <c r="CT271" s="1">
        <v>174.09</v>
      </c>
      <c r="CU271" s="6">
        <v>1568.93</v>
      </c>
    </row>
    <row r="272" spans="1:99" ht="13.8" hidden="1">
      <c r="A272" s="34"/>
      <c r="B272" s="34"/>
      <c r="C272" s="34" t="str">
        <f t="shared" ca="1" si="20"/>
        <v>Incompleto</v>
      </c>
      <c r="D272" s="2">
        <f t="shared" si="21"/>
        <v>13691.103999999999</v>
      </c>
      <c r="E272" s="34">
        <v>45839</v>
      </c>
      <c r="F272" s="1" t="s">
        <v>145</v>
      </c>
      <c r="G272" s="1">
        <v>3</v>
      </c>
      <c r="H272" s="1" t="s">
        <v>346</v>
      </c>
      <c r="I272" s="1" t="s">
        <v>255</v>
      </c>
      <c r="J272" s="1"/>
      <c r="K272" s="6"/>
      <c r="L272" s="1"/>
      <c r="M272" s="6">
        <v>8157.4</v>
      </c>
      <c r="N272" s="6">
        <v>0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>
        <v>0</v>
      </c>
      <c r="AE272" s="6">
        <v>0</v>
      </c>
      <c r="AF272" s="6">
        <v>0</v>
      </c>
      <c r="AG272" s="6"/>
      <c r="AH272" s="6"/>
      <c r="AI272" s="6"/>
      <c r="AJ272" s="6"/>
      <c r="AK272" s="6"/>
      <c r="AL272" s="6"/>
      <c r="AM272" s="6">
        <v>0</v>
      </c>
      <c r="AN272" s="8">
        <f t="shared" si="22"/>
        <v>8157.4</v>
      </c>
      <c r="AO272" s="6"/>
      <c r="AP272" s="6">
        <v>0</v>
      </c>
      <c r="AQ272" s="6">
        <v>0</v>
      </c>
      <c r="AR272" s="6">
        <v>0</v>
      </c>
      <c r="AS272" s="6"/>
      <c r="AT272" s="6">
        <v>0</v>
      </c>
      <c r="AU272" s="6"/>
      <c r="AV272" s="6">
        <v>0</v>
      </c>
      <c r="AW272" s="6"/>
      <c r="AX272" s="6"/>
      <c r="AY272" s="6"/>
      <c r="AZ272" s="6"/>
      <c r="BA272" s="6"/>
      <c r="BB272" s="6">
        <v>0</v>
      </c>
      <c r="BC272" s="6">
        <v>0</v>
      </c>
      <c r="BD272" s="6">
        <v>0</v>
      </c>
      <c r="BE272" s="6"/>
      <c r="BF272" s="6"/>
      <c r="BG272" s="6">
        <v>-897.31</v>
      </c>
      <c r="BH272" s="6">
        <v>-1087.79</v>
      </c>
      <c r="BI272" s="6"/>
      <c r="BJ272" s="6"/>
      <c r="BK272" s="6"/>
      <c r="BL272" s="11">
        <f t="shared" si="23"/>
        <v>-1985.1</v>
      </c>
      <c r="BM272" s="12">
        <f t="shared" si="24"/>
        <v>6172.2999999999993</v>
      </c>
      <c r="BN272" s="13">
        <f t="shared" si="25"/>
        <v>0</v>
      </c>
      <c r="BO272" s="13">
        <f t="shared" si="26"/>
        <v>0</v>
      </c>
      <c r="BP272" s="13">
        <f t="shared" si="27"/>
        <v>0</v>
      </c>
      <c r="BQ272" s="13">
        <f t="shared" si="28"/>
        <v>897.31399999999996</v>
      </c>
      <c r="BR272" s="13">
        <f t="shared" si="29"/>
        <v>0</v>
      </c>
      <c r="BS272" s="13">
        <f t="shared" si="30"/>
        <v>805</v>
      </c>
      <c r="BT272" s="13">
        <f t="shared" si="31"/>
        <v>0</v>
      </c>
      <c r="BU272" s="13">
        <f t="shared" si="32"/>
        <v>3670.2899999999995</v>
      </c>
      <c r="BV272" s="6">
        <f>SUMIFS('SEGURO DE VIDA'!E:E, 'SEGURO DE VIDA'!D:D, H272, 'SEGURO DE VIDA'!G:G, E272)</f>
        <v>161.1</v>
      </c>
      <c r="BW272" s="6">
        <f>SUMIFS(TREINAMENTOS!E:E, TREINAMENTOS!D:D, H272, TREINAMENTOS!G:G, E272)</f>
        <v>0</v>
      </c>
      <c r="BX272" s="6">
        <f>SUMIFS(EXAMES!E:E, EXAMES!D:D, H272, EXAMES!G:G, E272)</f>
        <v>0</v>
      </c>
      <c r="BY272" s="25">
        <f t="shared" si="33"/>
        <v>5533.7039999999997</v>
      </c>
      <c r="BZ272" s="1"/>
      <c r="CA272" s="1" t="s">
        <v>346</v>
      </c>
      <c r="CB272" s="13">
        <f t="shared" si="34"/>
        <v>3642.2899999999995</v>
      </c>
      <c r="CC272" s="13">
        <f t="shared" si="35"/>
        <v>28</v>
      </c>
      <c r="CD272" s="13">
        <f>SUMIFS(ALIMENTAÇÃO!E:E, ALIMENTAÇÃO!D:D, H272, ALIMENTAÇÃO!G:G, E272)</f>
        <v>805</v>
      </c>
      <c r="CE272" s="6">
        <f>SUMIFS(TRANSPORTE!E:E, TRANSPORTE!D:D, H272, TRANSPORTE!G:G, E272)</f>
        <v>0</v>
      </c>
      <c r="CF272" s="6">
        <f>SUMIFS('PLANO DE SAÚDE'!E:E, 'PLANO DE SAÚDE'!D:D, H272, 'PLANO DE SAÚDE'!G:G, E272)</f>
        <v>3642.2899999999995</v>
      </c>
      <c r="CG272" s="6">
        <f>SUMIFS('PLANO ODONTO'!E:E, 'PLANO ODONTO'!D:D, H272, 'PLANO ODONTO'!G:G, E272)</f>
        <v>28</v>
      </c>
      <c r="CH272" s="6">
        <f t="shared" si="36"/>
        <v>0</v>
      </c>
      <c r="CI272" s="6">
        <f t="shared" si="37"/>
        <v>0</v>
      </c>
      <c r="CJ272" s="6">
        <f t="shared" si="38"/>
        <v>0</v>
      </c>
      <c r="CK272" s="6"/>
      <c r="CL272" s="6"/>
      <c r="CM272" s="6">
        <f t="shared" si="39"/>
        <v>0</v>
      </c>
      <c r="CN272" s="6">
        <v>8157.4</v>
      </c>
      <c r="CO272" s="6">
        <v>-1985.1</v>
      </c>
      <c r="CP272" s="6">
        <v>6172.3</v>
      </c>
      <c r="CQ272" s="6">
        <v>8157.4</v>
      </c>
      <c r="CR272" s="1">
        <v>11</v>
      </c>
      <c r="CS272" s="1">
        <v>0</v>
      </c>
      <c r="CT272" s="1">
        <v>0</v>
      </c>
      <c r="CU272" s="6">
        <v>7260.09</v>
      </c>
    </row>
    <row r="273" spans="1:99" ht="13.8" hidden="1">
      <c r="A273" s="34"/>
      <c r="B273" s="34"/>
      <c r="C273" s="34" t="str">
        <f t="shared" ca="1" si="20"/>
        <v>OK</v>
      </c>
      <c r="D273" s="2">
        <f t="shared" si="21"/>
        <v>4611.0241405911111</v>
      </c>
      <c r="E273" s="34">
        <v>45839</v>
      </c>
      <c r="F273" s="1" t="s">
        <v>145</v>
      </c>
      <c r="G273" s="1">
        <v>3351</v>
      </c>
      <c r="H273" s="1" t="s">
        <v>347</v>
      </c>
      <c r="I273" s="1" t="s">
        <v>151</v>
      </c>
      <c r="J273" s="38">
        <v>45017</v>
      </c>
      <c r="K273" s="6">
        <v>1988.62</v>
      </c>
      <c r="L273" s="1"/>
      <c r="M273" s="6">
        <v>1988.62</v>
      </c>
      <c r="N273" s="6"/>
      <c r="O273" s="6"/>
      <c r="P273" s="6">
        <v>596.59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>
        <v>0</v>
      </c>
      <c r="AE273" s="6"/>
      <c r="AF273" s="6">
        <v>0</v>
      </c>
      <c r="AG273" s="6"/>
      <c r="AH273" s="6"/>
      <c r="AI273" s="6"/>
      <c r="AJ273" s="6"/>
      <c r="AK273" s="6"/>
      <c r="AL273" s="6"/>
      <c r="AM273" s="6">
        <v>0.94</v>
      </c>
      <c r="AN273" s="8">
        <f t="shared" si="22"/>
        <v>2586.15</v>
      </c>
      <c r="AO273" s="6"/>
      <c r="AP273" s="6">
        <v>-7.7</v>
      </c>
      <c r="AQ273" s="6">
        <v>-119.32</v>
      </c>
      <c r="AR273" s="6"/>
      <c r="AS273" s="6"/>
      <c r="AT273" s="6">
        <v>-0.31</v>
      </c>
      <c r="AU273" s="6"/>
      <c r="AV273" s="6">
        <v>-14</v>
      </c>
      <c r="AW273" s="6"/>
      <c r="AX273" s="6"/>
      <c r="AY273" s="6"/>
      <c r="AZ273" s="6"/>
      <c r="BA273" s="6"/>
      <c r="BB273" s="6"/>
      <c r="BC273" s="6">
        <v>-1.93</v>
      </c>
      <c r="BD273" s="6"/>
      <c r="BE273" s="6"/>
      <c r="BF273" s="6"/>
      <c r="BG273" s="6">
        <v>-209.89</v>
      </c>
      <c r="BH273" s="6"/>
      <c r="BI273" s="6"/>
      <c r="BJ273" s="6"/>
      <c r="BK273" s="6"/>
      <c r="BL273" s="11">
        <f t="shared" si="23"/>
        <v>-353.15</v>
      </c>
      <c r="BM273" s="12">
        <f t="shared" si="24"/>
        <v>2233</v>
      </c>
      <c r="BN273" s="13">
        <f t="shared" si="25"/>
        <v>165.71833333333333</v>
      </c>
      <c r="BO273" s="13">
        <f t="shared" si="26"/>
        <v>165.71833333333333</v>
      </c>
      <c r="BP273" s="13">
        <f t="shared" si="27"/>
        <v>55.239444444444445</v>
      </c>
      <c r="BQ273" s="13">
        <f t="shared" si="28"/>
        <v>209.88802948</v>
      </c>
      <c r="BR273" s="13">
        <f t="shared" si="29"/>
        <v>206.81</v>
      </c>
      <c r="BS273" s="13">
        <f t="shared" si="30"/>
        <v>762.3</v>
      </c>
      <c r="BT273" s="13">
        <f t="shared" si="31"/>
        <v>273.98</v>
      </c>
      <c r="BU273" s="13">
        <f t="shared" si="32"/>
        <v>171.51</v>
      </c>
      <c r="BV273" s="6">
        <f>SUMIFS('SEGURO DE VIDA'!E:E, 'SEGURO DE VIDA'!D:D, H273, 'SEGURO DE VIDA'!G:G, E273)</f>
        <v>13.71</v>
      </c>
      <c r="BW273" s="6">
        <f>SUMIFS(TREINAMENTOS!E:E, TREINAMENTOS!D:D, H273, TREINAMENTOS!G:G, E273)</f>
        <v>0</v>
      </c>
      <c r="BX273" s="6">
        <f>SUMIFS(EXAMES!E:E, EXAMES!D:D, H273, EXAMES!G:G, E273)</f>
        <v>0</v>
      </c>
      <c r="BY273" s="25">
        <f t="shared" si="33"/>
        <v>2024.8741405911112</v>
      </c>
      <c r="BZ273" s="1"/>
      <c r="CA273" s="1" t="s">
        <v>348</v>
      </c>
      <c r="CB273" s="13">
        <f t="shared" si="34"/>
        <v>171.51</v>
      </c>
      <c r="CC273" s="13">
        <f t="shared" si="35"/>
        <v>0</v>
      </c>
      <c r="CD273" s="13">
        <f>SUMIFS(ALIMENTAÇÃO!E:E, ALIMENTAÇÃO!D:D, H273, ALIMENTAÇÃO!G:G, E273)</f>
        <v>770</v>
      </c>
      <c r="CE273" s="6">
        <f>SUMIFS(TRANSPORTE!E:E, TRANSPORTE!D:D, H273, TRANSPORTE!G:G, E273)</f>
        <v>393.3</v>
      </c>
      <c r="CF273" s="6">
        <f>SUMIFS('PLANO DE SAÚDE'!E:E, 'PLANO DE SAÚDE'!D:D, H273, 'PLANO DE SAÚDE'!G:G, E273)</f>
        <v>173.44</v>
      </c>
      <c r="CG273" s="6">
        <f>SUMIFS('PLANO ODONTO'!E:E, 'PLANO ODONTO'!D:D, H273, 'PLANO ODONTO'!G:G, E273)</f>
        <v>14</v>
      </c>
      <c r="CH273" s="6">
        <f t="shared" si="36"/>
        <v>-1.93</v>
      </c>
      <c r="CI273" s="6">
        <f t="shared" si="37"/>
        <v>0</v>
      </c>
      <c r="CJ273" s="6">
        <f t="shared" si="38"/>
        <v>0</v>
      </c>
      <c r="CK273" s="6"/>
      <c r="CL273" s="6"/>
      <c r="CM273" s="6">
        <f t="shared" si="39"/>
        <v>-14</v>
      </c>
      <c r="CN273" s="6">
        <v>2586.15</v>
      </c>
      <c r="CO273" s="1">
        <v>-353.15</v>
      </c>
      <c r="CP273" s="6">
        <v>2233</v>
      </c>
      <c r="CQ273" s="6">
        <v>2585.21</v>
      </c>
      <c r="CR273" s="1">
        <v>8.1188000000000002</v>
      </c>
      <c r="CS273" s="6">
        <v>2585.21</v>
      </c>
      <c r="CT273" s="1">
        <v>206.81</v>
      </c>
      <c r="CU273" s="6">
        <v>1978.01</v>
      </c>
    </row>
    <row r="274" spans="1:99" ht="13.8" hidden="1">
      <c r="A274" s="34"/>
      <c r="B274" s="34"/>
      <c r="C274" s="34" t="str">
        <f t="shared" ca="1" si="20"/>
        <v>OK</v>
      </c>
      <c r="D274" s="2">
        <f t="shared" si="21"/>
        <v>4747.8259002666673</v>
      </c>
      <c r="E274" s="34">
        <v>45839</v>
      </c>
      <c r="F274" s="1" t="s">
        <v>145</v>
      </c>
      <c r="G274" s="1">
        <v>3561</v>
      </c>
      <c r="H274" s="1" t="s">
        <v>443</v>
      </c>
      <c r="I274" s="1" t="s">
        <v>147</v>
      </c>
      <c r="J274" s="38">
        <v>45846</v>
      </c>
      <c r="K274" s="6">
        <v>2049</v>
      </c>
      <c r="L274" s="1"/>
      <c r="M274" s="6">
        <v>1570.9</v>
      </c>
      <c r="N274" s="6"/>
      <c r="O274" s="6"/>
      <c r="P274" s="6">
        <v>0</v>
      </c>
      <c r="Q274" s="6"/>
      <c r="R274" s="6"/>
      <c r="S274" s="6"/>
      <c r="T274" s="6"/>
      <c r="U274" s="6"/>
      <c r="V274" s="6"/>
      <c r="W274" s="6"/>
      <c r="X274" s="6"/>
      <c r="Y274" s="6">
        <v>0</v>
      </c>
      <c r="Z274" s="6"/>
      <c r="AA274" s="6"/>
      <c r="AB274" s="6"/>
      <c r="AC274" s="6"/>
      <c r="AD274" s="6">
        <v>0</v>
      </c>
      <c r="AE274" s="6">
        <v>0</v>
      </c>
      <c r="AF274" s="6">
        <v>0</v>
      </c>
      <c r="AG274" s="6"/>
      <c r="AH274" s="6"/>
      <c r="AI274" s="6"/>
      <c r="AJ274" s="6"/>
      <c r="AK274" s="6"/>
      <c r="AL274" s="6"/>
      <c r="AM274" s="6">
        <v>0.7</v>
      </c>
      <c r="AN274" s="8">
        <f t="shared" si="22"/>
        <v>1571.6000000000001</v>
      </c>
      <c r="AO274" s="6"/>
      <c r="AP274" s="6">
        <v>-6.3</v>
      </c>
      <c r="AQ274" s="6">
        <v>-94.25</v>
      </c>
      <c r="AR274" s="6"/>
      <c r="AS274" s="6"/>
      <c r="AT274" s="6">
        <v>0</v>
      </c>
      <c r="AU274" s="6"/>
      <c r="AV274" s="6">
        <v>0</v>
      </c>
      <c r="AW274" s="6"/>
      <c r="AX274" s="6"/>
      <c r="AY274" s="6"/>
      <c r="AZ274" s="6"/>
      <c r="BA274" s="6"/>
      <c r="BB274" s="6"/>
      <c r="BC274" s="6">
        <v>-1.44</v>
      </c>
      <c r="BD274" s="6"/>
      <c r="BE274" s="6"/>
      <c r="BF274" s="6"/>
      <c r="BG274" s="6">
        <v>-118.61</v>
      </c>
      <c r="BH274" s="6">
        <v>0</v>
      </c>
      <c r="BI274" s="6"/>
      <c r="BJ274" s="6"/>
      <c r="BK274" s="6"/>
      <c r="BL274" s="11">
        <f t="shared" si="23"/>
        <v>-220.6</v>
      </c>
      <c r="BM274" s="12">
        <f t="shared" si="24"/>
        <v>1351.0000000000002</v>
      </c>
      <c r="BN274" s="13">
        <f t="shared" si="25"/>
        <v>170.75</v>
      </c>
      <c r="BO274" s="13">
        <f t="shared" si="26"/>
        <v>170.75</v>
      </c>
      <c r="BP274" s="13">
        <f t="shared" si="27"/>
        <v>56.916666666666664</v>
      </c>
      <c r="BQ274" s="13">
        <f t="shared" si="28"/>
        <v>118.60923360000001</v>
      </c>
      <c r="BR274" s="13">
        <f t="shared" si="29"/>
        <v>125.67</v>
      </c>
      <c r="BS274" s="13">
        <f t="shared" si="30"/>
        <v>623.70000000000005</v>
      </c>
      <c r="BT274" s="13">
        <f t="shared" si="31"/>
        <v>128.05000000000001</v>
      </c>
      <c r="BU274" s="13">
        <f t="shared" si="32"/>
        <v>0</v>
      </c>
      <c r="BV274" s="6">
        <f>SUMIFS('SEGURO DE VIDA'!E:E, 'SEGURO DE VIDA'!D:D, H274, 'SEGURO DE VIDA'!G:G, E274)</f>
        <v>13.71</v>
      </c>
      <c r="BW274" s="6">
        <f>SUMIFS(TREINAMENTOS!E:E, TREINAMENTOS!D:D, H274, TREINAMENTOS!G:G, E274)</f>
        <v>1100</v>
      </c>
      <c r="BX274" s="6">
        <f>SUMIFS(EXAMES!E:E, EXAMES!D:D, H274, EXAMES!G:G, E274)</f>
        <v>668.07</v>
      </c>
      <c r="BY274" s="25">
        <f t="shared" si="33"/>
        <v>3176.2259002666669</v>
      </c>
      <c r="BZ274" s="1"/>
      <c r="CA274" s="1" t="s">
        <v>443</v>
      </c>
      <c r="CB274" s="13">
        <f t="shared" si="34"/>
        <v>0</v>
      </c>
      <c r="CC274" s="13">
        <f t="shared" si="35"/>
        <v>0</v>
      </c>
      <c r="CD274" s="13">
        <f>SUMIFS(ALIMENTAÇÃO!E:E, ALIMENTAÇÃO!D:D, H274, ALIMENTAÇÃO!G:G, E274)</f>
        <v>630</v>
      </c>
      <c r="CE274" s="6">
        <f>SUMIFS(TRANSPORTE!E:E, TRANSPORTE!D:D, H274, TRANSPORTE!G:G, E274)</f>
        <v>222.3</v>
      </c>
      <c r="CF274" s="6">
        <f>SUMIFS('PLANO DE SAÚDE'!E:E, 'PLANO DE SAÚDE'!D:D, H274, 'PLANO DE SAÚDE'!G:G, E274)</f>
        <v>0</v>
      </c>
      <c r="CG274" s="6">
        <f>SUMIFS('PLANO ODONTO'!E:E, 'PLANO ODONTO'!D:D, H274, 'PLANO ODONTO'!G:G, E274)</f>
        <v>0</v>
      </c>
      <c r="CH274" s="6">
        <f t="shared" si="36"/>
        <v>-1.44</v>
      </c>
      <c r="CI274" s="6">
        <f t="shared" si="37"/>
        <v>0</v>
      </c>
      <c r="CJ274" s="6">
        <f t="shared" si="38"/>
        <v>0</v>
      </c>
      <c r="CK274" s="6"/>
      <c r="CL274" s="6"/>
      <c r="CM274" s="6">
        <f t="shared" si="39"/>
        <v>0</v>
      </c>
      <c r="CN274" s="6">
        <v>1571.6</v>
      </c>
      <c r="CO274" s="1">
        <v>-220.6</v>
      </c>
      <c r="CP274" s="6">
        <v>1351</v>
      </c>
      <c r="CQ274" s="6">
        <v>1570.9</v>
      </c>
      <c r="CR274" s="1">
        <v>7.5503999999999998</v>
      </c>
      <c r="CS274" s="6">
        <v>1570.9</v>
      </c>
      <c r="CT274" s="1">
        <v>125.67</v>
      </c>
      <c r="CU274" s="1">
        <v>963.7</v>
      </c>
    </row>
    <row r="275" spans="1:99" ht="13.8" hidden="1">
      <c r="A275" s="34"/>
      <c r="B275" s="34"/>
      <c r="C275" s="34" t="str">
        <f t="shared" ca="1" si="20"/>
        <v>OK</v>
      </c>
      <c r="D275" s="2">
        <f t="shared" si="21"/>
        <v>6653.5357006666673</v>
      </c>
      <c r="E275" s="34">
        <v>45839</v>
      </c>
      <c r="F275" s="1" t="s">
        <v>145</v>
      </c>
      <c r="G275" s="1">
        <v>68</v>
      </c>
      <c r="H275" s="1" t="s">
        <v>349</v>
      </c>
      <c r="I275" s="1" t="s">
        <v>350</v>
      </c>
      <c r="J275" s="38">
        <v>41463</v>
      </c>
      <c r="K275" s="6">
        <v>3054.12</v>
      </c>
      <c r="L275" s="1"/>
      <c r="M275" s="6">
        <v>3054.12</v>
      </c>
      <c r="N275" s="6"/>
      <c r="O275" s="6"/>
      <c r="P275" s="6">
        <v>916.24</v>
      </c>
      <c r="Q275" s="6"/>
      <c r="R275" s="6"/>
      <c r="S275" s="6"/>
      <c r="T275" s="6"/>
      <c r="U275" s="6"/>
      <c r="V275" s="6"/>
      <c r="W275" s="6"/>
      <c r="X275" s="6"/>
      <c r="Y275" s="6">
        <v>0</v>
      </c>
      <c r="Z275" s="6"/>
      <c r="AA275" s="6"/>
      <c r="AB275" s="6"/>
      <c r="AC275" s="6"/>
      <c r="AD275" s="6">
        <v>0</v>
      </c>
      <c r="AE275" s="6">
        <v>0</v>
      </c>
      <c r="AF275" s="6">
        <v>0</v>
      </c>
      <c r="AG275" s="6"/>
      <c r="AH275" s="6"/>
      <c r="AI275" s="6"/>
      <c r="AJ275" s="6"/>
      <c r="AK275" s="6"/>
      <c r="AL275" s="6"/>
      <c r="AM275" s="6">
        <v>0.37</v>
      </c>
      <c r="AN275" s="8">
        <f t="shared" si="22"/>
        <v>3970.7299999999996</v>
      </c>
      <c r="AO275" s="6"/>
      <c r="AP275" s="6">
        <v>-8.0500000000000007</v>
      </c>
      <c r="AQ275" s="6">
        <v>-183.25</v>
      </c>
      <c r="AR275" s="6"/>
      <c r="AS275" s="6"/>
      <c r="AT275" s="6">
        <v>-0.93</v>
      </c>
      <c r="AU275" s="6"/>
      <c r="AV275" s="6">
        <v>0</v>
      </c>
      <c r="AW275" s="6"/>
      <c r="AX275" s="6"/>
      <c r="AY275" s="6"/>
      <c r="AZ275" s="6"/>
      <c r="BA275" s="6"/>
      <c r="BB275" s="6"/>
      <c r="BC275" s="6">
        <v>-167.35</v>
      </c>
      <c r="BD275" s="6"/>
      <c r="BE275" s="6"/>
      <c r="BF275" s="6">
        <v>-296</v>
      </c>
      <c r="BG275" s="6">
        <v>-369.84</v>
      </c>
      <c r="BH275" s="6">
        <v>-110.31</v>
      </c>
      <c r="BI275" s="6"/>
      <c r="BJ275" s="6"/>
      <c r="BK275" s="6"/>
      <c r="BL275" s="11">
        <f t="shared" si="23"/>
        <v>-1135.73</v>
      </c>
      <c r="BM275" s="12">
        <f t="shared" si="24"/>
        <v>2834.9999999999995</v>
      </c>
      <c r="BN275" s="13">
        <f t="shared" si="25"/>
        <v>254.51</v>
      </c>
      <c r="BO275" s="13">
        <f t="shared" si="26"/>
        <v>254.51</v>
      </c>
      <c r="BP275" s="13">
        <f t="shared" si="27"/>
        <v>84.836666666666659</v>
      </c>
      <c r="BQ275" s="13">
        <f t="shared" si="28"/>
        <v>369.83903400000003</v>
      </c>
      <c r="BR275" s="13">
        <f t="shared" si="29"/>
        <v>317.62</v>
      </c>
      <c r="BS275" s="13">
        <f t="shared" si="30"/>
        <v>796.95</v>
      </c>
      <c r="BT275" s="13">
        <f t="shared" si="31"/>
        <v>210.05</v>
      </c>
      <c r="BU275" s="13">
        <f t="shared" si="32"/>
        <v>230.78</v>
      </c>
      <c r="BV275" s="6">
        <f>SUMIFS('SEGURO DE VIDA'!E:E, 'SEGURO DE VIDA'!D:D, H275, 'SEGURO DE VIDA'!G:G, E275)</f>
        <v>13.71</v>
      </c>
      <c r="BW275" s="6">
        <f>SUMIFS(TREINAMENTOS!E:E, TREINAMENTOS!D:D, H275, TREINAMENTOS!G:G, E275)</f>
        <v>150</v>
      </c>
      <c r="BX275" s="6">
        <f>SUMIFS(EXAMES!E:E, EXAMES!D:D, H275, EXAMES!G:G, E275)</f>
        <v>0</v>
      </c>
      <c r="BY275" s="25">
        <f t="shared" si="33"/>
        <v>2682.8057006666672</v>
      </c>
      <c r="BZ275" s="1"/>
      <c r="CA275" s="1" t="s">
        <v>349</v>
      </c>
      <c r="CB275" s="13">
        <f t="shared" si="34"/>
        <v>230.78</v>
      </c>
      <c r="CC275" s="13">
        <f t="shared" si="35"/>
        <v>0</v>
      </c>
      <c r="CD275" s="13">
        <f>SUMIFS(ALIMENTAÇÃO!E:E, ALIMENTAÇÃO!D:D, H275, ALIMENTAÇÃO!G:G, E275)</f>
        <v>805</v>
      </c>
      <c r="CE275" s="6">
        <f>SUMIFS(TRANSPORTE!E:E, TRANSPORTE!D:D, H275, TRANSPORTE!G:G, E275)</f>
        <v>393.3</v>
      </c>
      <c r="CF275" s="6">
        <f>SUMIFS('PLANO DE SAÚDE'!E:E, 'PLANO DE SAÚDE'!D:D, H275, 'PLANO DE SAÚDE'!G:G, E275)</f>
        <v>398.13</v>
      </c>
      <c r="CG275" s="6">
        <f>SUMIFS('PLANO ODONTO'!E:E, 'PLANO ODONTO'!D:D, H275, 'PLANO ODONTO'!G:G, E275)</f>
        <v>0</v>
      </c>
      <c r="CH275" s="6">
        <f t="shared" si="36"/>
        <v>-167.35</v>
      </c>
      <c r="CI275" s="6">
        <f t="shared" si="37"/>
        <v>0</v>
      </c>
      <c r="CJ275" s="6">
        <f t="shared" si="38"/>
        <v>0</v>
      </c>
      <c r="CK275" s="6"/>
      <c r="CL275" s="6"/>
      <c r="CM275" s="6">
        <f t="shared" si="39"/>
        <v>0</v>
      </c>
      <c r="CN275" s="6">
        <v>3970.73</v>
      </c>
      <c r="CO275" s="6">
        <v>-1135.73</v>
      </c>
      <c r="CP275" s="6">
        <v>2835</v>
      </c>
      <c r="CQ275" s="6">
        <v>3970.36</v>
      </c>
      <c r="CR275" s="1">
        <v>9.3149999999999995</v>
      </c>
      <c r="CS275" s="6">
        <v>3970.36</v>
      </c>
      <c r="CT275" s="1">
        <v>317.62</v>
      </c>
      <c r="CU275" s="6">
        <v>3363.16</v>
      </c>
    </row>
    <row r="276" spans="1:99" ht="13.8" hidden="1">
      <c r="A276" s="34"/>
      <c r="B276" s="34"/>
      <c r="C276" s="34" t="str">
        <f t="shared" ca="1" si="20"/>
        <v>OK</v>
      </c>
      <c r="D276" s="2">
        <f t="shared" si="21"/>
        <v>7767.0946374777777</v>
      </c>
      <c r="E276" s="34">
        <v>45839</v>
      </c>
      <c r="F276" s="1" t="s">
        <v>145</v>
      </c>
      <c r="G276" s="1">
        <v>3378</v>
      </c>
      <c r="H276" s="1" t="s">
        <v>351</v>
      </c>
      <c r="I276" s="1" t="s">
        <v>352</v>
      </c>
      <c r="J276" s="38">
        <v>45173</v>
      </c>
      <c r="K276" s="6">
        <v>3654.4</v>
      </c>
      <c r="L276" s="1"/>
      <c r="M276" s="6">
        <v>3654.4</v>
      </c>
      <c r="N276" s="6"/>
      <c r="O276" s="6"/>
      <c r="P276" s="6">
        <v>1096.32</v>
      </c>
      <c r="Q276" s="6"/>
      <c r="R276" s="6"/>
      <c r="S276" s="6"/>
      <c r="T276" s="6"/>
      <c r="U276" s="6"/>
      <c r="V276" s="6"/>
      <c r="W276" s="6"/>
      <c r="X276" s="6"/>
      <c r="Y276" s="6">
        <v>150</v>
      </c>
      <c r="Z276" s="6"/>
      <c r="AA276" s="6"/>
      <c r="AB276" s="6"/>
      <c r="AC276" s="6"/>
      <c r="AD276" s="6">
        <v>359.87</v>
      </c>
      <c r="AE276" s="6"/>
      <c r="AF276" s="6">
        <v>53.31</v>
      </c>
      <c r="AG276" s="6"/>
      <c r="AH276" s="6"/>
      <c r="AI276" s="6"/>
      <c r="AJ276" s="6"/>
      <c r="AK276" s="6"/>
      <c r="AL276" s="6"/>
      <c r="AM276" s="6">
        <v>0.11</v>
      </c>
      <c r="AN276" s="8">
        <f t="shared" si="22"/>
        <v>5314.01</v>
      </c>
      <c r="AO276" s="6"/>
      <c r="AP276" s="6">
        <v>-6.9</v>
      </c>
      <c r="AQ276" s="6">
        <v>0</v>
      </c>
      <c r="AR276" s="6"/>
      <c r="AS276" s="6"/>
      <c r="AT276" s="6">
        <v>-0.9</v>
      </c>
      <c r="AU276" s="6"/>
      <c r="AV276" s="6">
        <v>-14</v>
      </c>
      <c r="AW276" s="6"/>
      <c r="AX276" s="6"/>
      <c r="AY276" s="6"/>
      <c r="AZ276" s="6"/>
      <c r="BA276" s="6"/>
      <c r="BB276" s="6">
        <v>-45</v>
      </c>
      <c r="BC276" s="6">
        <v>-100.08</v>
      </c>
      <c r="BD276" s="6"/>
      <c r="BE276" s="6"/>
      <c r="BF276" s="6"/>
      <c r="BG276" s="6">
        <v>-532.52</v>
      </c>
      <c r="BH276" s="6">
        <v>-385.61</v>
      </c>
      <c r="BI276" s="6"/>
      <c r="BJ276" s="6"/>
      <c r="BK276" s="6"/>
      <c r="BL276" s="11">
        <f t="shared" si="23"/>
        <v>-1085.01</v>
      </c>
      <c r="BM276" s="12">
        <f t="shared" si="24"/>
        <v>4229</v>
      </c>
      <c r="BN276" s="13">
        <f t="shared" si="25"/>
        <v>304.53333333333336</v>
      </c>
      <c r="BO276" s="13">
        <f t="shared" si="26"/>
        <v>304.53333333333336</v>
      </c>
      <c r="BP276" s="13">
        <f t="shared" si="27"/>
        <v>101.51111111111112</v>
      </c>
      <c r="BQ276" s="13">
        <f t="shared" si="28"/>
        <v>532.51685969999994</v>
      </c>
      <c r="BR276" s="13">
        <f t="shared" si="29"/>
        <v>413.11</v>
      </c>
      <c r="BS276" s="13">
        <f t="shared" si="30"/>
        <v>683.1</v>
      </c>
      <c r="BT276" s="13">
        <f t="shared" si="31"/>
        <v>0</v>
      </c>
      <c r="BU276" s="13">
        <f t="shared" si="32"/>
        <v>100.07000000000002</v>
      </c>
      <c r="BV276" s="6">
        <f>SUMIFS('SEGURO DE VIDA'!E:E, 'SEGURO DE VIDA'!D:D, H276, 'SEGURO DE VIDA'!G:G, E276)</f>
        <v>13.71</v>
      </c>
      <c r="BW276" s="6">
        <f>SUMIFS(TREINAMENTOS!E:E, TREINAMENTOS!D:D, H276, TREINAMENTOS!G:G, E276)</f>
        <v>0</v>
      </c>
      <c r="BX276" s="6">
        <f>SUMIFS(EXAMES!E:E, EXAMES!D:D, H276, EXAMES!G:G, E276)</f>
        <v>0</v>
      </c>
      <c r="BY276" s="25">
        <f t="shared" si="33"/>
        <v>2453.084637477778</v>
      </c>
      <c r="BZ276" s="1"/>
      <c r="CA276" s="1" t="s">
        <v>351</v>
      </c>
      <c r="CB276" s="13">
        <f t="shared" si="34"/>
        <v>100.07000000000002</v>
      </c>
      <c r="CC276" s="13">
        <f t="shared" si="35"/>
        <v>0</v>
      </c>
      <c r="CD276" s="13">
        <f>SUMIFS(ALIMENTAÇÃO!E:E, ALIMENTAÇÃO!D:D, H276, ALIMENTAÇÃO!G:G, E276)</f>
        <v>690</v>
      </c>
      <c r="CE276" s="6">
        <f>SUMIFS(TRANSPORTE!E:E, TRANSPORTE!D:D, H276, TRANSPORTE!G:G, E276)</f>
        <v>0</v>
      </c>
      <c r="CF276" s="6">
        <f>SUMIFS('PLANO DE SAÚDE'!E:E, 'PLANO DE SAÚDE'!D:D, H276, 'PLANO DE SAÚDE'!G:G, E276)</f>
        <v>245.15</v>
      </c>
      <c r="CG276" s="6">
        <f>SUMIFS('PLANO ODONTO'!E:E, 'PLANO ODONTO'!D:D, H276, 'PLANO ODONTO'!G:G, E276)</f>
        <v>14</v>
      </c>
      <c r="CH276" s="6">
        <f t="shared" si="36"/>
        <v>-145.07999999999998</v>
      </c>
      <c r="CI276" s="6">
        <f t="shared" si="37"/>
        <v>0</v>
      </c>
      <c r="CJ276" s="6">
        <f t="shared" si="38"/>
        <v>0</v>
      </c>
      <c r="CK276" s="6"/>
      <c r="CL276" s="6"/>
      <c r="CM276" s="6">
        <f t="shared" si="39"/>
        <v>-14</v>
      </c>
      <c r="CN276" s="6">
        <v>5314.01</v>
      </c>
      <c r="CO276" s="6">
        <v>-1085.01</v>
      </c>
      <c r="CP276" s="6">
        <v>4229</v>
      </c>
      <c r="CQ276" s="6">
        <v>5163.8999999999996</v>
      </c>
      <c r="CR276" s="1">
        <v>10.3123</v>
      </c>
      <c r="CS276" s="6">
        <v>5163.8999999999996</v>
      </c>
      <c r="CT276" s="1">
        <v>413.11</v>
      </c>
      <c r="CU276" s="6">
        <v>4706.7</v>
      </c>
    </row>
    <row r="277" spans="1:99" ht="13.8" hidden="1">
      <c r="A277" s="34"/>
      <c r="B277" s="34"/>
      <c r="C277" s="34" t="str">
        <f t="shared" ca="1" si="20"/>
        <v>OK</v>
      </c>
      <c r="D277" s="2">
        <f t="shared" si="21"/>
        <v>4085.3011111111114</v>
      </c>
      <c r="E277" s="34">
        <v>45839</v>
      </c>
      <c r="F277" s="1" t="s">
        <v>145</v>
      </c>
      <c r="G277" s="1">
        <v>3491</v>
      </c>
      <c r="H277" s="1" t="s">
        <v>353</v>
      </c>
      <c r="I277" s="1" t="s">
        <v>354</v>
      </c>
      <c r="J277" s="38">
        <v>45628</v>
      </c>
      <c r="K277" s="6">
        <v>2500</v>
      </c>
      <c r="L277" s="1"/>
      <c r="M277" s="6">
        <v>2500</v>
      </c>
      <c r="N277" s="6"/>
      <c r="O277" s="6"/>
      <c r="P277" s="6">
        <v>0</v>
      </c>
      <c r="Q277" s="6"/>
      <c r="R277" s="6"/>
      <c r="S277" s="6"/>
      <c r="T277" s="6"/>
      <c r="U277" s="6"/>
      <c r="V277" s="6"/>
      <c r="W277" s="6"/>
      <c r="X277" s="6"/>
      <c r="Y277" s="6">
        <v>0</v>
      </c>
      <c r="Z277" s="6"/>
      <c r="AA277" s="6"/>
      <c r="AB277" s="6"/>
      <c r="AC277" s="6"/>
      <c r="AD277" s="6">
        <v>0</v>
      </c>
      <c r="AE277" s="6">
        <v>0</v>
      </c>
      <c r="AF277" s="6">
        <v>0</v>
      </c>
      <c r="AG277" s="6"/>
      <c r="AH277" s="6"/>
      <c r="AI277" s="6"/>
      <c r="AJ277" s="6"/>
      <c r="AK277" s="6"/>
      <c r="AL277" s="6"/>
      <c r="AM277" s="6">
        <v>0.15</v>
      </c>
      <c r="AN277" s="8">
        <f t="shared" si="22"/>
        <v>2500.15</v>
      </c>
      <c r="AO277" s="6"/>
      <c r="AP277" s="6">
        <v>-6.9</v>
      </c>
      <c r="AQ277" s="6">
        <v>0</v>
      </c>
      <c r="AR277" s="6"/>
      <c r="AS277" s="6"/>
      <c r="AT277" s="6">
        <v>-0.02</v>
      </c>
      <c r="AU277" s="6"/>
      <c r="AV277" s="6">
        <v>0</v>
      </c>
      <c r="AW277" s="6"/>
      <c r="AX277" s="6"/>
      <c r="AY277" s="6"/>
      <c r="AZ277" s="6"/>
      <c r="BA277" s="6"/>
      <c r="BB277" s="6"/>
      <c r="BC277" s="6">
        <v>0</v>
      </c>
      <c r="BD277" s="6"/>
      <c r="BE277" s="6"/>
      <c r="BF277" s="6"/>
      <c r="BG277" s="6">
        <v>-202.23</v>
      </c>
      <c r="BH277" s="6">
        <v>0</v>
      </c>
      <c r="BI277" s="6"/>
      <c r="BJ277" s="6"/>
      <c r="BK277" s="6"/>
      <c r="BL277" s="11">
        <f t="shared" si="23"/>
        <v>-209.14999999999998</v>
      </c>
      <c r="BM277" s="12">
        <f t="shared" si="24"/>
        <v>2291</v>
      </c>
      <c r="BN277" s="13">
        <f t="shared" si="25"/>
        <v>208.33333333333334</v>
      </c>
      <c r="BO277" s="13">
        <f t="shared" si="26"/>
        <v>208.33333333333334</v>
      </c>
      <c r="BP277" s="13">
        <f t="shared" si="27"/>
        <v>69.444444444444443</v>
      </c>
      <c r="BQ277" s="13">
        <f t="shared" si="28"/>
        <v>202.23000000000002</v>
      </c>
      <c r="BR277" s="13">
        <f t="shared" si="29"/>
        <v>200</v>
      </c>
      <c r="BS277" s="13">
        <f t="shared" si="30"/>
        <v>683.1</v>
      </c>
      <c r="BT277" s="13">
        <f t="shared" si="31"/>
        <v>0</v>
      </c>
      <c r="BU277" s="13">
        <f t="shared" si="32"/>
        <v>0</v>
      </c>
      <c r="BV277" s="6">
        <f>SUMIFS('SEGURO DE VIDA'!E:E, 'SEGURO DE VIDA'!D:D, H277, 'SEGURO DE VIDA'!G:G, E277)</f>
        <v>13.71</v>
      </c>
      <c r="BW277" s="6">
        <f>SUMIFS(TREINAMENTOS!E:E, TREINAMENTOS!D:D, H277, TREINAMENTOS!G:G, E277)</f>
        <v>0</v>
      </c>
      <c r="BX277" s="6">
        <f>SUMIFS(EXAMES!E:E, EXAMES!D:D, H277, EXAMES!G:G, E277)</f>
        <v>0</v>
      </c>
      <c r="BY277" s="25">
        <f t="shared" si="33"/>
        <v>1585.1511111111113</v>
      </c>
      <c r="BZ277" s="1"/>
      <c r="CA277" s="1" t="s">
        <v>355</v>
      </c>
      <c r="CB277" s="13">
        <f t="shared" si="34"/>
        <v>0</v>
      </c>
      <c r="CC277" s="13">
        <f t="shared" si="35"/>
        <v>0</v>
      </c>
      <c r="CD277" s="13">
        <f>SUMIFS(ALIMENTAÇÃO!E:E, ALIMENTAÇÃO!D:D, H277, ALIMENTAÇÃO!G:G, E277)</f>
        <v>690</v>
      </c>
      <c r="CE277" s="6">
        <f>SUMIFS(TRANSPORTE!E:E, TRANSPORTE!D:D, H277, TRANSPORTE!G:G, E277)</f>
        <v>0</v>
      </c>
      <c r="CF277" s="6">
        <f>SUMIFS('PLANO DE SAÚDE'!E:E, 'PLANO DE SAÚDE'!D:D, H277, 'PLANO DE SAÚDE'!G:G, E277)</f>
        <v>0</v>
      </c>
      <c r="CG277" s="6">
        <f>SUMIFS('PLANO ODONTO'!E:E, 'PLANO ODONTO'!D:D, H277, 'PLANO ODONTO'!G:G, E277)</f>
        <v>0</v>
      </c>
      <c r="CH277" s="6">
        <f t="shared" si="36"/>
        <v>0</v>
      </c>
      <c r="CI277" s="6">
        <f t="shared" si="37"/>
        <v>0</v>
      </c>
      <c r="CJ277" s="6">
        <f t="shared" si="38"/>
        <v>0</v>
      </c>
      <c r="CK277" s="6"/>
      <c r="CL277" s="6"/>
      <c r="CM277" s="6">
        <f t="shared" si="39"/>
        <v>0</v>
      </c>
      <c r="CN277" s="6">
        <v>2500.15</v>
      </c>
      <c r="CO277" s="1">
        <v>-209.15</v>
      </c>
      <c r="CP277" s="6">
        <v>2291</v>
      </c>
      <c r="CQ277" s="6">
        <v>2500</v>
      </c>
      <c r="CR277" s="1">
        <v>8.0891999999999999</v>
      </c>
      <c r="CS277" s="6">
        <v>2500</v>
      </c>
      <c r="CT277" s="1">
        <v>200</v>
      </c>
      <c r="CU277" s="6">
        <v>1892.8</v>
      </c>
    </row>
    <row r="278" spans="1:99" ht="13.8" hidden="1">
      <c r="A278" s="34"/>
      <c r="B278" s="34"/>
      <c r="C278" s="34" t="str">
        <f t="shared" ca="1" si="20"/>
        <v>OK</v>
      </c>
      <c r="D278" s="2">
        <f t="shared" si="21"/>
        <v>2187.4544444444446</v>
      </c>
      <c r="E278" s="34">
        <v>45839</v>
      </c>
      <c r="F278" s="1" t="s">
        <v>145</v>
      </c>
      <c r="G278" s="1">
        <v>3519</v>
      </c>
      <c r="H278" s="1" t="s">
        <v>356</v>
      </c>
      <c r="I278" s="1" t="s">
        <v>295</v>
      </c>
      <c r="J278" s="38">
        <v>45735</v>
      </c>
      <c r="K278" s="6">
        <v>1000</v>
      </c>
      <c r="L278" s="1"/>
      <c r="M278" s="6">
        <v>1000</v>
      </c>
      <c r="N278" s="6"/>
      <c r="O278" s="6"/>
      <c r="P278" s="6">
        <v>0</v>
      </c>
      <c r="Q278" s="6"/>
      <c r="R278" s="6"/>
      <c r="S278" s="6"/>
      <c r="T278" s="6"/>
      <c r="U278" s="6"/>
      <c r="V278" s="6"/>
      <c r="W278" s="6"/>
      <c r="X278" s="6"/>
      <c r="Y278" s="6">
        <v>0</v>
      </c>
      <c r="Z278" s="6"/>
      <c r="AA278" s="6"/>
      <c r="AB278" s="6"/>
      <c r="AC278" s="6"/>
      <c r="AD278" s="6">
        <v>0</v>
      </c>
      <c r="AE278" s="6">
        <v>0</v>
      </c>
      <c r="AF278" s="6">
        <v>0</v>
      </c>
      <c r="AG278" s="6"/>
      <c r="AH278" s="6"/>
      <c r="AI278" s="6"/>
      <c r="AJ278" s="6"/>
      <c r="AK278" s="6"/>
      <c r="AL278" s="6"/>
      <c r="AM278" s="6">
        <v>0.8</v>
      </c>
      <c r="AN278" s="8">
        <f t="shared" si="22"/>
        <v>1000.8</v>
      </c>
      <c r="AO278" s="6"/>
      <c r="AP278" s="6">
        <v>-7.7</v>
      </c>
      <c r="AQ278" s="6">
        <v>0</v>
      </c>
      <c r="AR278" s="6"/>
      <c r="AS278" s="6"/>
      <c r="AT278" s="6">
        <v>-0.1</v>
      </c>
      <c r="AU278" s="6"/>
      <c r="AV278" s="6">
        <v>-14</v>
      </c>
      <c r="AW278" s="6"/>
      <c r="AX278" s="6"/>
      <c r="AY278" s="6"/>
      <c r="AZ278" s="6"/>
      <c r="BA278" s="6"/>
      <c r="BB278" s="6"/>
      <c r="BC278" s="6">
        <v>0</v>
      </c>
      <c r="BD278" s="6"/>
      <c r="BE278" s="6"/>
      <c r="BF278" s="6"/>
      <c r="BG278" s="6">
        <v>0</v>
      </c>
      <c r="BH278" s="6">
        <v>0</v>
      </c>
      <c r="BI278" s="6"/>
      <c r="BJ278" s="6"/>
      <c r="BK278" s="6"/>
      <c r="BL278" s="11">
        <f t="shared" si="23"/>
        <v>-21.8</v>
      </c>
      <c r="BM278" s="12">
        <f t="shared" si="24"/>
        <v>979</v>
      </c>
      <c r="BN278" s="13">
        <f t="shared" si="25"/>
        <v>83.333333333333329</v>
      </c>
      <c r="BO278" s="13">
        <f t="shared" si="26"/>
        <v>83.333333333333329</v>
      </c>
      <c r="BP278" s="13">
        <f t="shared" si="27"/>
        <v>27.777777777777775</v>
      </c>
      <c r="BQ278" s="13">
        <f t="shared" si="28"/>
        <v>0</v>
      </c>
      <c r="BR278" s="13">
        <f t="shared" si="29"/>
        <v>0</v>
      </c>
      <c r="BS278" s="13">
        <f t="shared" si="30"/>
        <v>762.3</v>
      </c>
      <c r="BT278" s="13">
        <f t="shared" si="31"/>
        <v>216.2</v>
      </c>
      <c r="BU278" s="13">
        <f t="shared" si="32"/>
        <v>0</v>
      </c>
      <c r="BV278" s="6">
        <f>SUMIFS('SEGURO DE VIDA'!E:E, 'SEGURO DE VIDA'!D:D, H278, 'SEGURO DE VIDA'!G:G, E278)</f>
        <v>13.71</v>
      </c>
      <c r="BW278" s="6">
        <f>SUMIFS(TREINAMENTOS!E:E, TREINAMENTOS!D:D, H278, TREINAMENTOS!G:G, E278)</f>
        <v>0</v>
      </c>
      <c r="BX278" s="6">
        <f>SUMIFS(EXAMES!E:E, EXAMES!D:D, H278, EXAMES!G:G, E278)</f>
        <v>0</v>
      </c>
      <c r="BY278" s="25">
        <f t="shared" si="33"/>
        <v>1186.6544444444444</v>
      </c>
      <c r="BZ278" s="1"/>
      <c r="CA278" s="1" t="s">
        <v>356</v>
      </c>
      <c r="CB278" s="13">
        <f t="shared" si="34"/>
        <v>0</v>
      </c>
      <c r="CC278" s="13">
        <f t="shared" si="35"/>
        <v>0</v>
      </c>
      <c r="CD278" s="13">
        <f>SUMIFS(ALIMENTAÇÃO!E:E, ALIMENTAÇÃO!D:D, H278, ALIMENTAÇÃO!G:G, E278)</f>
        <v>770</v>
      </c>
      <c r="CE278" s="6">
        <f>SUMIFS(TRANSPORTE!E:E, TRANSPORTE!D:D, H278, TRANSPORTE!G:G, E278)</f>
        <v>216.2</v>
      </c>
      <c r="CF278" s="6">
        <f>SUMIFS('PLANO DE SAÚDE'!E:E, 'PLANO DE SAÚDE'!D:D, H278, 'PLANO DE SAÚDE'!G:G, E278)</f>
        <v>0</v>
      </c>
      <c r="CG278" s="6">
        <f>SUMIFS('PLANO ODONTO'!E:E, 'PLANO ODONTO'!D:D, H278, 'PLANO ODONTO'!G:G, E278)</f>
        <v>14</v>
      </c>
      <c r="CH278" s="6">
        <f t="shared" si="36"/>
        <v>0</v>
      </c>
      <c r="CI278" s="6">
        <f t="shared" si="37"/>
        <v>0</v>
      </c>
      <c r="CJ278" s="6">
        <f t="shared" si="38"/>
        <v>0</v>
      </c>
      <c r="CK278" s="6"/>
      <c r="CL278" s="6"/>
      <c r="CM278" s="6">
        <f t="shared" si="39"/>
        <v>-14</v>
      </c>
      <c r="CN278" s="6">
        <v>1000.8</v>
      </c>
      <c r="CO278" s="1">
        <v>-21.8</v>
      </c>
      <c r="CP278" s="1">
        <v>979</v>
      </c>
      <c r="CQ278" s="1">
        <v>0</v>
      </c>
      <c r="CR278" s="1">
        <v>0</v>
      </c>
      <c r="CS278" s="1">
        <v>0</v>
      </c>
      <c r="CT278" s="1">
        <v>0</v>
      </c>
      <c r="CU278" s="1">
        <v>392.8</v>
      </c>
    </row>
    <row r="279" spans="1:99" ht="13.8" hidden="1">
      <c r="A279" s="34"/>
      <c r="B279" s="34"/>
      <c r="C279" s="34" t="str">
        <f t="shared" ca="1" si="20"/>
        <v>OK</v>
      </c>
      <c r="D279" s="2">
        <f t="shared" si="21"/>
        <v>3641.27</v>
      </c>
      <c r="E279" s="34">
        <v>45839</v>
      </c>
      <c r="F279" s="1" t="s">
        <v>145</v>
      </c>
      <c r="G279" s="1">
        <v>3563</v>
      </c>
      <c r="H279" s="1" t="s">
        <v>444</v>
      </c>
      <c r="I279" s="1" t="s">
        <v>190</v>
      </c>
      <c r="J279" s="38">
        <v>45855</v>
      </c>
      <c r="K279" s="6">
        <v>1800</v>
      </c>
      <c r="L279" s="1"/>
      <c r="M279" s="6">
        <v>840</v>
      </c>
      <c r="N279" s="6"/>
      <c r="O279" s="6"/>
      <c r="P279" s="6">
        <v>0</v>
      </c>
      <c r="Q279" s="6"/>
      <c r="R279" s="6"/>
      <c r="S279" s="6"/>
      <c r="T279" s="6"/>
      <c r="U279" s="6"/>
      <c r="V279" s="6"/>
      <c r="W279" s="6"/>
      <c r="X279" s="6"/>
      <c r="Y279" s="6">
        <v>0</v>
      </c>
      <c r="Z279" s="6"/>
      <c r="AA279" s="6"/>
      <c r="AB279" s="6"/>
      <c r="AC279" s="6"/>
      <c r="AD279" s="6">
        <v>0</v>
      </c>
      <c r="AE279" s="6">
        <v>0</v>
      </c>
      <c r="AF279" s="6">
        <v>0</v>
      </c>
      <c r="AG279" s="6"/>
      <c r="AH279" s="6"/>
      <c r="AI279" s="6"/>
      <c r="AJ279" s="6"/>
      <c r="AK279" s="6"/>
      <c r="AL279" s="6"/>
      <c r="AM279" s="6">
        <v>0.85</v>
      </c>
      <c r="AN279" s="8">
        <f t="shared" si="22"/>
        <v>840.85</v>
      </c>
      <c r="AO279" s="6"/>
      <c r="AP279" s="6">
        <v>-3.85</v>
      </c>
      <c r="AQ279" s="6">
        <v>0</v>
      </c>
      <c r="AR279" s="6"/>
      <c r="AS279" s="6"/>
      <c r="AT279" s="6">
        <v>0</v>
      </c>
      <c r="AU279" s="6"/>
      <c r="AV279" s="6">
        <v>0</v>
      </c>
      <c r="AW279" s="6"/>
      <c r="AX279" s="6"/>
      <c r="AY279" s="6"/>
      <c r="AZ279" s="6"/>
      <c r="BA279" s="6"/>
      <c r="BB279" s="6"/>
      <c r="BC279" s="6">
        <v>0</v>
      </c>
      <c r="BD279" s="6"/>
      <c r="BE279" s="6"/>
      <c r="BF279" s="6"/>
      <c r="BG279" s="6">
        <v>-63</v>
      </c>
      <c r="BH279" s="6">
        <v>0</v>
      </c>
      <c r="BI279" s="6"/>
      <c r="BJ279" s="6"/>
      <c r="BK279" s="6"/>
      <c r="BL279" s="11">
        <f t="shared" si="23"/>
        <v>-66.849999999999994</v>
      </c>
      <c r="BM279" s="12">
        <f t="shared" si="24"/>
        <v>774</v>
      </c>
      <c r="BN279" s="13">
        <f t="shared" si="25"/>
        <v>150</v>
      </c>
      <c r="BO279" s="13">
        <f t="shared" si="26"/>
        <v>150</v>
      </c>
      <c r="BP279" s="13">
        <f t="shared" si="27"/>
        <v>50</v>
      </c>
      <c r="BQ279" s="13">
        <f t="shared" si="28"/>
        <v>63</v>
      </c>
      <c r="BR279" s="13">
        <f t="shared" si="29"/>
        <v>67.2</v>
      </c>
      <c r="BS279" s="13">
        <f t="shared" si="30"/>
        <v>381.15</v>
      </c>
      <c r="BT279" s="13">
        <f t="shared" si="31"/>
        <v>171</v>
      </c>
      <c r="BU279" s="13">
        <f t="shared" si="32"/>
        <v>0</v>
      </c>
      <c r="BV279" s="6">
        <f>SUMIFS('SEGURO DE VIDA'!E:E, 'SEGURO DE VIDA'!D:D, H279, 'SEGURO DE VIDA'!G:G, E279)</f>
        <v>0</v>
      </c>
      <c r="BW279" s="6">
        <f>SUMIFS(TREINAMENTOS!E:E, TREINAMENTOS!D:D, H279, TREINAMENTOS!G:G, E279)</f>
        <v>1100</v>
      </c>
      <c r="BX279" s="6">
        <f>SUMIFS(EXAMES!E:E, EXAMES!D:D, H279, EXAMES!G:G, E279)</f>
        <v>668.07</v>
      </c>
      <c r="BY279" s="25">
        <f t="shared" si="33"/>
        <v>2800.42</v>
      </c>
      <c r="BZ279" s="1"/>
      <c r="CA279" s="1" t="s">
        <v>445</v>
      </c>
      <c r="CB279" s="13">
        <f t="shared" si="34"/>
        <v>0</v>
      </c>
      <c r="CC279" s="13">
        <f t="shared" si="35"/>
        <v>0</v>
      </c>
      <c r="CD279" s="13">
        <f>SUMIFS(ALIMENTAÇÃO!E:E, ALIMENTAÇÃO!D:D, H279, ALIMENTAÇÃO!G:G, E279)</f>
        <v>385</v>
      </c>
      <c r="CE279" s="6">
        <f>SUMIFS(TRANSPORTE!E:E, TRANSPORTE!D:D, H279, TRANSPORTE!G:G, E279)</f>
        <v>171</v>
      </c>
      <c r="CF279" s="6">
        <f>SUMIFS('PLANO DE SAÚDE'!E:E, 'PLANO DE SAÚDE'!D:D, H279, 'PLANO DE SAÚDE'!G:G, E279)</f>
        <v>0</v>
      </c>
      <c r="CG279" s="6">
        <f>SUMIFS('PLANO ODONTO'!E:E, 'PLANO ODONTO'!D:D, H279, 'PLANO ODONTO'!G:G, E279)</f>
        <v>0</v>
      </c>
      <c r="CH279" s="6">
        <f t="shared" si="36"/>
        <v>0</v>
      </c>
      <c r="CI279" s="6">
        <f t="shared" si="37"/>
        <v>0</v>
      </c>
      <c r="CJ279" s="6">
        <f t="shared" si="38"/>
        <v>0</v>
      </c>
      <c r="CK279" s="6"/>
      <c r="CL279" s="6"/>
      <c r="CM279" s="6">
        <f t="shared" si="39"/>
        <v>0</v>
      </c>
      <c r="CN279" s="1">
        <v>840.85</v>
      </c>
      <c r="CO279" s="1">
        <v>-66.849999999999994</v>
      </c>
      <c r="CP279" s="1">
        <v>774</v>
      </c>
      <c r="CQ279" s="1">
        <v>840</v>
      </c>
      <c r="CR279" s="1">
        <v>7.5</v>
      </c>
      <c r="CS279" s="1">
        <v>840</v>
      </c>
      <c r="CT279" s="1">
        <v>67.2</v>
      </c>
      <c r="CU279" s="1">
        <v>232.8</v>
      </c>
    </row>
    <row r="280" spans="1:99" ht="13.8" hidden="1">
      <c r="A280" s="34"/>
      <c r="B280" s="34"/>
      <c r="C280" s="34" t="str">
        <f t="shared" ca="1" si="20"/>
        <v>OK</v>
      </c>
      <c r="D280" s="2">
        <f t="shared" si="21"/>
        <v>3220.5640555555556</v>
      </c>
      <c r="E280" s="34">
        <v>45839</v>
      </c>
      <c r="F280" s="1" t="s">
        <v>145</v>
      </c>
      <c r="G280" s="1">
        <v>3461</v>
      </c>
      <c r="H280" s="1" t="s">
        <v>357</v>
      </c>
      <c r="I280" s="1" t="s">
        <v>177</v>
      </c>
      <c r="J280" s="38">
        <v>45505</v>
      </c>
      <c r="K280" s="6">
        <v>1700</v>
      </c>
      <c r="L280" s="1" t="s">
        <v>184</v>
      </c>
      <c r="M280" s="6">
        <v>1700</v>
      </c>
      <c r="N280" s="6"/>
      <c r="O280" s="6"/>
      <c r="P280" s="6">
        <v>0</v>
      </c>
      <c r="Q280" s="6"/>
      <c r="R280" s="6"/>
      <c r="S280" s="6"/>
      <c r="T280" s="6"/>
      <c r="U280" s="6"/>
      <c r="V280" s="6"/>
      <c r="W280" s="6"/>
      <c r="X280" s="6"/>
      <c r="Y280" s="6">
        <v>0</v>
      </c>
      <c r="Z280" s="6"/>
      <c r="AA280" s="6"/>
      <c r="AB280" s="6"/>
      <c r="AC280" s="6"/>
      <c r="AD280" s="6">
        <v>0</v>
      </c>
      <c r="AE280" s="6">
        <v>0</v>
      </c>
      <c r="AF280" s="6">
        <v>0</v>
      </c>
      <c r="AG280" s="6"/>
      <c r="AH280" s="6"/>
      <c r="AI280" s="6"/>
      <c r="AJ280" s="6"/>
      <c r="AK280" s="6"/>
      <c r="AL280" s="6"/>
      <c r="AM280" s="6">
        <v>0.13</v>
      </c>
      <c r="AN280" s="8">
        <f t="shared" si="22"/>
        <v>1700.13</v>
      </c>
      <c r="AO280" s="6"/>
      <c r="AP280" s="6">
        <v>-7.7</v>
      </c>
      <c r="AQ280" s="6">
        <v>0</v>
      </c>
      <c r="AR280" s="6"/>
      <c r="AS280" s="6"/>
      <c r="AT280" s="6">
        <v>-0.27</v>
      </c>
      <c r="AU280" s="6"/>
      <c r="AV280" s="6">
        <v>0</v>
      </c>
      <c r="AW280" s="6"/>
      <c r="AX280" s="6"/>
      <c r="AY280" s="6"/>
      <c r="AZ280" s="6"/>
      <c r="BA280" s="6"/>
      <c r="BB280" s="6">
        <v>-65.27</v>
      </c>
      <c r="BC280" s="6">
        <v>-1.66</v>
      </c>
      <c r="BD280" s="6"/>
      <c r="BE280" s="6"/>
      <c r="BF280" s="6"/>
      <c r="BG280" s="6">
        <v>-130.22999999999999</v>
      </c>
      <c r="BH280" s="6">
        <v>0</v>
      </c>
      <c r="BI280" s="6"/>
      <c r="BJ280" s="6"/>
      <c r="BK280" s="6"/>
      <c r="BL280" s="11">
        <f t="shared" si="23"/>
        <v>-205.13</v>
      </c>
      <c r="BM280" s="12">
        <f t="shared" si="24"/>
        <v>1495</v>
      </c>
      <c r="BN280" s="13">
        <f t="shared" si="25"/>
        <v>141.66666666666666</v>
      </c>
      <c r="BO280" s="13">
        <f t="shared" si="26"/>
        <v>141.66666666666666</v>
      </c>
      <c r="BP280" s="13">
        <f t="shared" si="27"/>
        <v>47.222222222222221</v>
      </c>
      <c r="BQ280" s="13">
        <f t="shared" si="28"/>
        <v>130.2285</v>
      </c>
      <c r="BR280" s="13">
        <f t="shared" si="29"/>
        <v>136</v>
      </c>
      <c r="BS280" s="13">
        <f t="shared" si="30"/>
        <v>762.3</v>
      </c>
      <c r="BT280" s="13">
        <f t="shared" si="31"/>
        <v>0</v>
      </c>
      <c r="BU280" s="13">
        <f t="shared" si="32"/>
        <v>147.63999999999999</v>
      </c>
      <c r="BV280" s="6">
        <f>SUMIFS('SEGURO DE VIDA'!E:E, 'SEGURO DE VIDA'!D:D, H280, 'SEGURO DE VIDA'!G:G, E280)</f>
        <v>13.71</v>
      </c>
      <c r="BW280" s="6">
        <f>SUMIFS(TREINAMENTOS!E:E, TREINAMENTOS!D:D, H280, TREINAMENTOS!G:G, E280)</f>
        <v>0</v>
      </c>
      <c r="BX280" s="6">
        <f>SUMIFS(EXAMES!E:E, EXAMES!D:D, H280, EXAMES!G:G, E280)</f>
        <v>0</v>
      </c>
      <c r="BY280" s="25">
        <f t="shared" si="33"/>
        <v>1520.4340555555555</v>
      </c>
      <c r="BZ280" s="1"/>
      <c r="CA280" s="1" t="s">
        <v>357</v>
      </c>
      <c r="CB280" s="13">
        <f t="shared" si="34"/>
        <v>147.63999999999999</v>
      </c>
      <c r="CC280" s="13">
        <f t="shared" si="35"/>
        <v>0</v>
      </c>
      <c r="CD280" s="13">
        <f>SUMIFS(ALIMENTAÇÃO!E:E, ALIMENTAÇÃO!D:D, H280, ALIMENTAÇÃO!G:G, E280)</f>
        <v>770</v>
      </c>
      <c r="CE280" s="6">
        <f>SUMIFS(TRANSPORTE!E:E, TRANSPORTE!D:D, H280, TRANSPORTE!G:G, E280)</f>
        <v>0</v>
      </c>
      <c r="CF280" s="6">
        <f>SUMIFS('PLANO DE SAÚDE'!E:E, 'PLANO DE SAÚDE'!D:D, H280, 'PLANO DE SAÚDE'!G:G, E280)</f>
        <v>214.57</v>
      </c>
      <c r="CG280" s="6">
        <f>SUMIFS('PLANO ODONTO'!E:E, 'PLANO ODONTO'!D:D, H280, 'PLANO ODONTO'!G:G, E280)</f>
        <v>0</v>
      </c>
      <c r="CH280" s="6">
        <f t="shared" si="36"/>
        <v>-66.929999999999993</v>
      </c>
      <c r="CI280" s="6">
        <f t="shared" si="37"/>
        <v>0</v>
      </c>
      <c r="CJ280" s="6">
        <f t="shared" si="38"/>
        <v>0</v>
      </c>
      <c r="CK280" s="6"/>
      <c r="CL280" s="6"/>
      <c r="CM280" s="6">
        <f t="shared" si="39"/>
        <v>0</v>
      </c>
      <c r="CN280" s="6">
        <v>1700.13</v>
      </c>
      <c r="CO280" s="1">
        <v>-205.13</v>
      </c>
      <c r="CP280" s="6">
        <v>1495</v>
      </c>
      <c r="CQ280" s="6">
        <v>1700</v>
      </c>
      <c r="CR280" s="1">
        <v>7.6604999999999999</v>
      </c>
      <c r="CS280" s="6">
        <v>1700</v>
      </c>
      <c r="CT280" s="1">
        <v>136</v>
      </c>
      <c r="CU280" s="6">
        <v>1092.8</v>
      </c>
    </row>
    <row r="281" spans="1:99" ht="13.8" hidden="1">
      <c r="A281" s="34"/>
      <c r="B281" s="34"/>
      <c r="C281" s="34" t="str">
        <f t="shared" ca="1" si="20"/>
        <v>OK</v>
      </c>
      <c r="D281" s="2">
        <f t="shared" si="21"/>
        <v>2998.086666666667</v>
      </c>
      <c r="E281" s="34">
        <v>45839</v>
      </c>
      <c r="F281" s="1" t="s">
        <v>145</v>
      </c>
      <c r="G281" s="1">
        <v>3551</v>
      </c>
      <c r="H281" s="1" t="s">
        <v>358</v>
      </c>
      <c r="I281" s="1" t="s">
        <v>197</v>
      </c>
      <c r="J281" s="38">
        <v>45831</v>
      </c>
      <c r="K281" s="6">
        <v>1518</v>
      </c>
      <c r="L281" s="1"/>
      <c r="M281" s="6">
        <v>1518</v>
      </c>
      <c r="N281" s="6"/>
      <c r="O281" s="6"/>
      <c r="P281" s="6">
        <v>0</v>
      </c>
      <c r="Q281" s="6"/>
      <c r="R281" s="6"/>
      <c r="S281" s="6"/>
      <c r="T281" s="6"/>
      <c r="U281" s="6"/>
      <c r="V281" s="6"/>
      <c r="W281" s="6"/>
      <c r="X281" s="6"/>
      <c r="Y281" s="6">
        <v>0</v>
      </c>
      <c r="Z281" s="6"/>
      <c r="AA281" s="6"/>
      <c r="AB281" s="6"/>
      <c r="AC281" s="6"/>
      <c r="AD281" s="6">
        <v>0</v>
      </c>
      <c r="AE281" s="6">
        <v>0</v>
      </c>
      <c r="AF281" s="6">
        <v>0</v>
      </c>
      <c r="AG281" s="6"/>
      <c r="AH281" s="6"/>
      <c r="AI281" s="6"/>
      <c r="AJ281" s="6"/>
      <c r="AK281" s="6"/>
      <c r="AL281" s="6"/>
      <c r="AM281" s="6">
        <v>0.14000000000000001</v>
      </c>
      <c r="AN281" s="8">
        <f t="shared" si="22"/>
        <v>1518.14</v>
      </c>
      <c r="AO281" s="6"/>
      <c r="AP281" s="6">
        <v>-8.0500000000000007</v>
      </c>
      <c r="AQ281" s="6">
        <v>-91.08</v>
      </c>
      <c r="AR281" s="6"/>
      <c r="AS281" s="6"/>
      <c r="AT281" s="6">
        <v>-0.85</v>
      </c>
      <c r="AU281" s="6"/>
      <c r="AV281" s="6">
        <v>0</v>
      </c>
      <c r="AW281" s="6"/>
      <c r="AX281" s="6"/>
      <c r="AY281" s="6"/>
      <c r="AZ281" s="6"/>
      <c r="BA281" s="6"/>
      <c r="BB281" s="6"/>
      <c r="BC281" s="6">
        <v>-1.31</v>
      </c>
      <c r="BD281" s="6"/>
      <c r="BE281" s="6"/>
      <c r="BF281" s="6"/>
      <c r="BG281" s="6">
        <v>-113.85</v>
      </c>
      <c r="BH281" s="6">
        <v>0</v>
      </c>
      <c r="BI281" s="6"/>
      <c r="BJ281" s="6"/>
      <c r="BK281" s="6"/>
      <c r="BL281" s="11">
        <f t="shared" si="23"/>
        <v>-215.14</v>
      </c>
      <c r="BM281" s="12">
        <f t="shared" si="24"/>
        <v>1303</v>
      </c>
      <c r="BN281" s="13">
        <f t="shared" si="25"/>
        <v>126.5</v>
      </c>
      <c r="BO281" s="13">
        <f t="shared" si="26"/>
        <v>126.5</v>
      </c>
      <c r="BP281" s="13">
        <f t="shared" si="27"/>
        <v>42.166666666666664</v>
      </c>
      <c r="BQ281" s="13">
        <f t="shared" si="28"/>
        <v>113.85</v>
      </c>
      <c r="BR281" s="13">
        <f t="shared" si="29"/>
        <v>121.44</v>
      </c>
      <c r="BS281" s="13">
        <f t="shared" si="30"/>
        <v>796.95</v>
      </c>
      <c r="BT281" s="13">
        <f t="shared" si="31"/>
        <v>125.11999999999999</v>
      </c>
      <c r="BU281" s="13">
        <f t="shared" si="32"/>
        <v>0</v>
      </c>
      <c r="BV281" s="6">
        <f>SUMIFS('SEGURO DE VIDA'!E:E, 'SEGURO DE VIDA'!D:D, H281, 'SEGURO DE VIDA'!G:G, E281)</f>
        <v>27.42</v>
      </c>
      <c r="BW281" s="6">
        <f>SUMIFS(TREINAMENTOS!E:E, TREINAMENTOS!D:D, H281, TREINAMENTOS!G:G, E281)</f>
        <v>0</v>
      </c>
      <c r="BX281" s="6">
        <f>SUMIFS(EXAMES!E:E, EXAMES!D:D, H281, EXAMES!G:G, E281)</f>
        <v>0</v>
      </c>
      <c r="BY281" s="25">
        <f t="shared" si="33"/>
        <v>1479.9466666666667</v>
      </c>
      <c r="BZ281" s="1"/>
      <c r="CA281" s="1" t="s">
        <v>359</v>
      </c>
      <c r="CB281" s="13">
        <f t="shared" si="34"/>
        <v>0</v>
      </c>
      <c r="CC281" s="13">
        <f t="shared" si="35"/>
        <v>0</v>
      </c>
      <c r="CD281" s="13">
        <f>SUMIFS(ALIMENTAÇÃO!E:E, ALIMENTAÇÃO!D:D, H281, ALIMENTAÇÃO!G:G, E281)</f>
        <v>805</v>
      </c>
      <c r="CE281" s="6">
        <f>SUMIFS(TRANSPORTE!E:E, TRANSPORTE!D:D, H281, TRANSPORTE!G:G, E281)</f>
        <v>216.2</v>
      </c>
      <c r="CF281" s="6">
        <f>SUMIFS('PLANO DE SAÚDE'!E:E, 'PLANO DE SAÚDE'!D:D, H281, 'PLANO DE SAÚDE'!G:G, E281)</f>
        <v>0</v>
      </c>
      <c r="CG281" s="6">
        <f>SUMIFS('PLANO ODONTO'!E:E, 'PLANO ODONTO'!D:D, H281, 'PLANO ODONTO'!G:G, E281)</f>
        <v>0</v>
      </c>
      <c r="CH281" s="6">
        <f t="shared" si="36"/>
        <v>-1.31</v>
      </c>
      <c r="CI281" s="6">
        <f t="shared" si="37"/>
        <v>0</v>
      </c>
      <c r="CJ281" s="6">
        <f t="shared" si="38"/>
        <v>0</v>
      </c>
      <c r="CK281" s="6"/>
      <c r="CL281" s="6"/>
      <c r="CM281" s="6">
        <f t="shared" si="39"/>
        <v>0</v>
      </c>
      <c r="CN281" s="6">
        <v>1518.14</v>
      </c>
      <c r="CO281" s="1">
        <v>-215.14</v>
      </c>
      <c r="CP281" s="6">
        <v>1303</v>
      </c>
      <c r="CQ281" s="6">
        <v>1518</v>
      </c>
      <c r="CR281" s="1">
        <v>7.5</v>
      </c>
      <c r="CS281" s="6">
        <v>1518</v>
      </c>
      <c r="CT281" s="1">
        <v>121.44</v>
      </c>
      <c r="CU281" s="1">
        <v>910.8</v>
      </c>
    </row>
    <row r="282" spans="1:99" ht="13.8" hidden="1">
      <c r="A282" s="34"/>
      <c r="B282" s="34"/>
      <c r="C282" s="34" t="str">
        <f t="shared" ca="1" si="20"/>
        <v>OK</v>
      </c>
      <c r="D282" s="2">
        <f t="shared" si="21"/>
        <v>3413.3929413333335</v>
      </c>
      <c r="E282" s="34">
        <v>45839</v>
      </c>
      <c r="F282" s="1" t="s">
        <v>145</v>
      </c>
      <c r="G282" s="1">
        <v>3472</v>
      </c>
      <c r="H282" s="1" t="s">
        <v>360</v>
      </c>
      <c r="I282" s="1" t="s">
        <v>197</v>
      </c>
      <c r="J282" s="35">
        <v>45581</v>
      </c>
      <c r="K282" s="6">
        <v>1533</v>
      </c>
      <c r="L282" s="1"/>
      <c r="M282" s="6">
        <v>1533</v>
      </c>
      <c r="N282" s="6"/>
      <c r="O282" s="6">
        <v>0</v>
      </c>
      <c r="P282" s="6">
        <v>0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>
        <v>173.04</v>
      </c>
      <c r="AE282" s="6"/>
      <c r="AF282" s="6">
        <v>25.64</v>
      </c>
      <c r="AG282" s="6"/>
      <c r="AH282" s="6"/>
      <c r="AI282" s="6"/>
      <c r="AJ282" s="6"/>
      <c r="AK282" s="6"/>
      <c r="AL282" s="6"/>
      <c r="AM282" s="6">
        <v>0.04</v>
      </c>
      <c r="AN282" s="8">
        <f t="shared" si="22"/>
        <v>1731.72</v>
      </c>
      <c r="AO282" s="6"/>
      <c r="AP282" s="6">
        <v>-8.0500000000000007</v>
      </c>
      <c r="AQ282" s="6">
        <v>-91.98</v>
      </c>
      <c r="AR282" s="6"/>
      <c r="AS282" s="6"/>
      <c r="AT282" s="6">
        <v>-0.61</v>
      </c>
      <c r="AU282" s="6">
        <v>0</v>
      </c>
      <c r="AV282" s="6">
        <v>0</v>
      </c>
      <c r="AW282" s="6"/>
      <c r="AX282" s="6"/>
      <c r="AY282" s="6"/>
      <c r="AZ282" s="6"/>
      <c r="BA282" s="6"/>
      <c r="BB282" s="6"/>
      <c r="BC282" s="6">
        <v>0</v>
      </c>
      <c r="BD282" s="6"/>
      <c r="BE282" s="6"/>
      <c r="BF282" s="6"/>
      <c r="BG282" s="6">
        <v>-133.08000000000001</v>
      </c>
      <c r="BH282" s="6"/>
      <c r="BI282" s="6"/>
      <c r="BJ282" s="6"/>
      <c r="BK282" s="6"/>
      <c r="BL282" s="11">
        <f t="shared" si="23"/>
        <v>-233.72000000000003</v>
      </c>
      <c r="BM282" s="12">
        <f t="shared" si="24"/>
        <v>1498</v>
      </c>
      <c r="BN282" s="13">
        <f t="shared" si="25"/>
        <v>127.75</v>
      </c>
      <c r="BO282" s="13">
        <f t="shared" si="26"/>
        <v>127.75</v>
      </c>
      <c r="BP282" s="13">
        <f t="shared" si="27"/>
        <v>42.583333333333336</v>
      </c>
      <c r="BQ282" s="13">
        <f t="shared" si="28"/>
        <v>133.07960800000001</v>
      </c>
      <c r="BR282" s="13">
        <f t="shared" si="29"/>
        <v>138.53</v>
      </c>
      <c r="BS282" s="13">
        <f t="shared" si="30"/>
        <v>796.95</v>
      </c>
      <c r="BT282" s="13">
        <f t="shared" si="31"/>
        <v>301.32</v>
      </c>
      <c r="BU282" s="13">
        <f t="shared" si="32"/>
        <v>0</v>
      </c>
      <c r="BV282" s="6">
        <f>SUMIFS('SEGURO DE VIDA'!E:E, 'SEGURO DE VIDA'!D:D, H282, 'SEGURO DE VIDA'!G:G, E282)</f>
        <v>13.71</v>
      </c>
      <c r="BW282" s="6">
        <f>SUMIFS(TREINAMENTOS!E:E, TREINAMENTOS!D:D, H282, TREINAMENTOS!G:G, E282)</f>
        <v>0</v>
      </c>
      <c r="BX282" s="6">
        <f>SUMIFS(EXAMES!E:E, EXAMES!D:D, H282, EXAMES!G:G, E282)</f>
        <v>0</v>
      </c>
      <c r="BY282" s="25">
        <f t="shared" si="33"/>
        <v>1681.6729413333335</v>
      </c>
      <c r="BZ282" s="1"/>
      <c r="CA282" s="1" t="s">
        <v>360</v>
      </c>
      <c r="CB282" s="13">
        <f t="shared" si="34"/>
        <v>0</v>
      </c>
      <c r="CC282" s="13">
        <f t="shared" si="35"/>
        <v>0</v>
      </c>
      <c r="CD282" s="13">
        <f>SUMIFS(ALIMENTAÇÃO!E:E, ALIMENTAÇÃO!D:D, H282, ALIMENTAÇÃO!G:G, E282)</f>
        <v>805</v>
      </c>
      <c r="CE282" s="6">
        <f>SUMIFS(TRANSPORTE!E:E, TRANSPORTE!D:D, H282, TRANSPORTE!G:G, E282)</f>
        <v>393.3</v>
      </c>
      <c r="CF282" s="6">
        <f>SUMIFS('PLANO DE SAÚDE'!E:E, 'PLANO DE SAÚDE'!D:D, H282, 'PLANO DE SAÚDE'!G:G, E282)</f>
        <v>0</v>
      </c>
      <c r="CG282" s="6">
        <f>SUMIFS('PLANO ODONTO'!E:E, 'PLANO ODONTO'!D:D, H282, 'PLANO ODONTO'!G:G, E282)</f>
        <v>0</v>
      </c>
      <c r="CH282" s="6">
        <f t="shared" si="36"/>
        <v>0</v>
      </c>
      <c r="CI282" s="6">
        <f t="shared" si="37"/>
        <v>0</v>
      </c>
      <c r="CJ282" s="6">
        <f t="shared" si="38"/>
        <v>0</v>
      </c>
      <c r="CK282" s="6"/>
      <c r="CL282" s="6"/>
      <c r="CM282" s="6">
        <f t="shared" si="39"/>
        <v>0</v>
      </c>
      <c r="CN282" s="6">
        <v>1731.72</v>
      </c>
      <c r="CO282" s="1">
        <v>-233.72</v>
      </c>
      <c r="CP282" s="6">
        <v>1498</v>
      </c>
      <c r="CQ282" s="6">
        <v>1731.68</v>
      </c>
      <c r="CR282" s="1">
        <v>7.6849999999999996</v>
      </c>
      <c r="CS282" s="6">
        <v>1731.68</v>
      </c>
      <c r="CT282" s="1">
        <v>138.53</v>
      </c>
      <c r="CU282" s="6">
        <v>1124.48</v>
      </c>
    </row>
    <row r="283" spans="1:99" ht="13.8" hidden="1">
      <c r="A283" s="34"/>
      <c r="B283" s="34"/>
      <c r="C283" s="34" t="str">
        <f t="shared" ca="1" si="20"/>
        <v>OK</v>
      </c>
      <c r="D283" s="2">
        <f t="shared" si="21"/>
        <v>5604.7811111111114</v>
      </c>
      <c r="E283" s="34">
        <v>45839</v>
      </c>
      <c r="F283" s="1" t="s">
        <v>179</v>
      </c>
      <c r="G283" s="1">
        <v>139</v>
      </c>
      <c r="H283" s="1" t="s">
        <v>361</v>
      </c>
      <c r="I283" s="1" t="s">
        <v>362</v>
      </c>
      <c r="J283" s="38">
        <v>44593</v>
      </c>
      <c r="K283" s="6">
        <v>3400</v>
      </c>
      <c r="L283" s="1"/>
      <c r="M283" s="6">
        <v>3400</v>
      </c>
      <c r="N283" s="6">
        <v>0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>
        <v>0</v>
      </c>
      <c r="Z283" s="6"/>
      <c r="AA283" s="6"/>
      <c r="AB283" s="6"/>
      <c r="AC283" s="6">
        <v>0</v>
      </c>
      <c r="AD283" s="6">
        <v>0</v>
      </c>
      <c r="AE283" s="6">
        <v>0</v>
      </c>
      <c r="AF283" s="6">
        <v>0</v>
      </c>
      <c r="AG283" s="6"/>
      <c r="AH283" s="6"/>
      <c r="AI283" s="6">
        <v>0</v>
      </c>
      <c r="AJ283" s="6"/>
      <c r="AK283" s="6"/>
      <c r="AL283" s="6"/>
      <c r="AM283" s="6">
        <v>0.24</v>
      </c>
      <c r="AN283" s="8">
        <f t="shared" si="22"/>
        <v>3400.24</v>
      </c>
      <c r="AO283" s="6"/>
      <c r="AP283" s="6">
        <v>-7.7</v>
      </c>
      <c r="AQ283" s="6">
        <v>-204</v>
      </c>
      <c r="AR283" s="6">
        <v>-144.44</v>
      </c>
      <c r="AS283" s="6"/>
      <c r="AT283" s="6">
        <v>-0.4</v>
      </c>
      <c r="AU283" s="6"/>
      <c r="AV283" s="6">
        <v>0</v>
      </c>
      <c r="AW283" s="6"/>
      <c r="AX283" s="6"/>
      <c r="AY283" s="6"/>
      <c r="AZ283" s="6"/>
      <c r="BA283" s="6"/>
      <c r="BB283" s="6">
        <v>0</v>
      </c>
      <c r="BC283" s="6">
        <v>0</v>
      </c>
      <c r="BD283" s="6">
        <v>0</v>
      </c>
      <c r="BE283" s="6"/>
      <c r="BF283" s="6"/>
      <c r="BG283" s="6">
        <v>-301.39999999999998</v>
      </c>
      <c r="BH283" s="6">
        <v>-27.3</v>
      </c>
      <c r="BI283" s="6"/>
      <c r="BJ283" s="6"/>
      <c r="BK283" s="6"/>
      <c r="BL283" s="11">
        <f t="shared" si="23"/>
        <v>-685.2399999999999</v>
      </c>
      <c r="BM283" s="12">
        <f t="shared" si="24"/>
        <v>2715</v>
      </c>
      <c r="BN283" s="13">
        <f t="shared" si="25"/>
        <v>283.33333333333331</v>
      </c>
      <c r="BO283" s="13">
        <f t="shared" si="26"/>
        <v>283.33333333333331</v>
      </c>
      <c r="BP283" s="13">
        <f t="shared" si="27"/>
        <v>94.444444444444443</v>
      </c>
      <c r="BQ283" s="13">
        <f t="shared" si="28"/>
        <v>301.24</v>
      </c>
      <c r="BR283" s="13">
        <f t="shared" si="29"/>
        <v>272</v>
      </c>
      <c r="BS283" s="13">
        <f t="shared" si="30"/>
        <v>762.3</v>
      </c>
      <c r="BT283" s="13">
        <f t="shared" si="31"/>
        <v>189.3</v>
      </c>
      <c r="BU283" s="13">
        <f t="shared" si="32"/>
        <v>0</v>
      </c>
      <c r="BV283" s="6">
        <f>SUMIFS('SEGURO DE VIDA'!E:E, 'SEGURO DE VIDA'!D:D, H283, 'SEGURO DE VIDA'!G:G, E283)</f>
        <v>18.59</v>
      </c>
      <c r="BW283" s="6">
        <f>SUMIFS(TREINAMENTOS!E:E, TREINAMENTOS!D:D, H283, TREINAMENTOS!G:G, E283)</f>
        <v>0</v>
      </c>
      <c r="BX283" s="6">
        <f>SUMIFS(EXAMES!E:E, EXAMES!D:D, H283, EXAMES!G:G, E283)</f>
        <v>0</v>
      </c>
      <c r="BY283" s="25">
        <f t="shared" si="33"/>
        <v>2204.5411111111111</v>
      </c>
      <c r="BZ283" s="1"/>
      <c r="CA283" s="1" t="s">
        <v>361</v>
      </c>
      <c r="CB283" s="13">
        <f t="shared" si="34"/>
        <v>0</v>
      </c>
      <c r="CC283" s="13">
        <f t="shared" si="35"/>
        <v>0</v>
      </c>
      <c r="CD283" s="13">
        <f>SUMIFS(ALIMENTAÇÃO!E:E, ALIMENTAÇÃO!D:D, H283, ALIMENTAÇÃO!G:G, E283)</f>
        <v>770</v>
      </c>
      <c r="CE283" s="6">
        <f>SUMIFS(TRANSPORTE!E:E, TRANSPORTE!D:D, H283, TRANSPORTE!G:G, E283)</f>
        <v>393.3</v>
      </c>
      <c r="CF283" s="6">
        <f>SUMIFS('PLANO DE SAÚDE'!E:E, 'PLANO DE SAÚDE'!D:D, H283, 'PLANO DE SAÚDE'!G:G, E283)</f>
        <v>0</v>
      </c>
      <c r="CG283" s="6">
        <f>SUMIFS('PLANO ODONTO'!E:E, 'PLANO ODONTO'!D:D, H283, 'PLANO ODONTO'!G:G, E283)</f>
        <v>0</v>
      </c>
      <c r="CH283" s="6">
        <f t="shared" si="36"/>
        <v>0</v>
      </c>
      <c r="CI283" s="6">
        <f t="shared" si="37"/>
        <v>0</v>
      </c>
      <c r="CJ283" s="6">
        <f t="shared" si="38"/>
        <v>0</v>
      </c>
      <c r="CK283" s="6"/>
      <c r="CL283" s="6"/>
      <c r="CM283" s="6">
        <f t="shared" si="39"/>
        <v>0</v>
      </c>
      <c r="CN283" s="6">
        <v>3400.24</v>
      </c>
      <c r="CO283" s="1">
        <v>-685.24</v>
      </c>
      <c r="CP283" s="6">
        <v>2715</v>
      </c>
      <c r="CQ283" s="6">
        <v>3400</v>
      </c>
      <c r="CR283" s="1">
        <v>8.86</v>
      </c>
      <c r="CS283" s="6">
        <v>3400</v>
      </c>
      <c r="CT283" s="1">
        <v>272</v>
      </c>
      <c r="CU283" s="6">
        <v>2792.8</v>
      </c>
    </row>
    <row r="284" spans="1:99" ht="13.8" hidden="1">
      <c r="A284" s="34"/>
      <c r="B284" s="34"/>
      <c r="C284" s="34" t="str">
        <f t="shared" ca="1" si="20"/>
        <v>OK</v>
      </c>
      <c r="D284" s="2">
        <f t="shared" si="21"/>
        <v>3359.8657853466666</v>
      </c>
      <c r="E284" s="34">
        <v>45839</v>
      </c>
      <c r="F284" s="1" t="s">
        <v>145</v>
      </c>
      <c r="G284" s="1">
        <v>3537</v>
      </c>
      <c r="H284" s="1" t="s">
        <v>363</v>
      </c>
      <c r="I284" s="1" t="s">
        <v>436</v>
      </c>
      <c r="J284" s="38">
        <v>45790</v>
      </c>
      <c r="K284" s="6">
        <v>1518</v>
      </c>
      <c r="L284" s="1"/>
      <c r="M284" s="6">
        <v>1518</v>
      </c>
      <c r="N284" s="6"/>
      <c r="O284" s="6">
        <v>36.58</v>
      </c>
      <c r="P284" s="6">
        <v>0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>
        <v>0</v>
      </c>
      <c r="AE284" s="6"/>
      <c r="AF284" s="6">
        <v>5.42</v>
      </c>
      <c r="AG284" s="6"/>
      <c r="AH284" s="6"/>
      <c r="AI284" s="6"/>
      <c r="AJ284" s="6"/>
      <c r="AK284" s="6"/>
      <c r="AL284" s="6"/>
      <c r="AM284" s="6">
        <v>0.36</v>
      </c>
      <c r="AN284" s="8">
        <f t="shared" si="22"/>
        <v>1560.36</v>
      </c>
      <c r="AO284" s="6"/>
      <c r="AP284" s="6">
        <v>-8.0500000000000007</v>
      </c>
      <c r="AQ284" s="6">
        <v>-91.08</v>
      </c>
      <c r="AR284" s="6"/>
      <c r="AS284" s="6"/>
      <c r="AT284" s="6">
        <v>-0.09</v>
      </c>
      <c r="AU284" s="6">
        <v>0</v>
      </c>
      <c r="AV284" s="6">
        <v>-14</v>
      </c>
      <c r="AW284" s="6"/>
      <c r="AX284" s="6"/>
      <c r="AY284" s="6"/>
      <c r="AZ284" s="6"/>
      <c r="BA284" s="6"/>
      <c r="BB284" s="6"/>
      <c r="BC284" s="6">
        <v>-1.51</v>
      </c>
      <c r="BD284" s="6"/>
      <c r="BE284" s="6"/>
      <c r="BF284" s="6"/>
      <c r="BG284" s="6">
        <v>-117.63</v>
      </c>
      <c r="BH284" s="6"/>
      <c r="BI284" s="6"/>
      <c r="BJ284" s="6"/>
      <c r="BK284" s="6"/>
      <c r="BL284" s="11">
        <f t="shared" si="23"/>
        <v>-232.36</v>
      </c>
      <c r="BM284" s="12">
        <f t="shared" si="24"/>
        <v>1328</v>
      </c>
      <c r="BN284" s="13">
        <f t="shared" si="25"/>
        <v>126.5</v>
      </c>
      <c r="BO284" s="13">
        <f t="shared" si="26"/>
        <v>126.5</v>
      </c>
      <c r="BP284" s="13">
        <f t="shared" si="27"/>
        <v>42.166666666666664</v>
      </c>
      <c r="BQ284" s="13">
        <f t="shared" si="28"/>
        <v>125.46911868000001</v>
      </c>
      <c r="BR284" s="13">
        <f t="shared" si="29"/>
        <v>131.77000000000001</v>
      </c>
      <c r="BS284" s="13">
        <f t="shared" si="30"/>
        <v>796.95</v>
      </c>
      <c r="BT284" s="13">
        <f t="shared" si="31"/>
        <v>302.22000000000003</v>
      </c>
      <c r="BU284" s="13">
        <f t="shared" si="32"/>
        <v>134.22</v>
      </c>
      <c r="BV284" s="6">
        <f>SUMIFS('SEGURO DE VIDA'!E:E, 'SEGURO DE VIDA'!D:D, H284, 'SEGURO DE VIDA'!G:G, E284)</f>
        <v>13.71</v>
      </c>
      <c r="BW284" s="6">
        <f>SUMIFS(TREINAMENTOS!E:E, TREINAMENTOS!D:D, H284, TREINAMENTOS!G:G, E284)</f>
        <v>0</v>
      </c>
      <c r="BX284" s="6">
        <f>SUMIFS(EXAMES!E:E, EXAMES!D:D, H284, EXAMES!G:G, E284)</f>
        <v>0</v>
      </c>
      <c r="BY284" s="25">
        <f t="shared" si="33"/>
        <v>1799.5057853466669</v>
      </c>
      <c r="BZ284" s="1"/>
      <c r="CA284" s="1" t="s">
        <v>363</v>
      </c>
      <c r="CB284" s="13">
        <f t="shared" si="34"/>
        <v>134.22</v>
      </c>
      <c r="CC284" s="13">
        <f t="shared" si="35"/>
        <v>0</v>
      </c>
      <c r="CD284" s="13">
        <f>SUMIFS(ALIMENTAÇÃO!E:E, ALIMENTAÇÃO!D:D, H284, ALIMENTAÇÃO!G:G, E284)</f>
        <v>805</v>
      </c>
      <c r="CE284" s="6">
        <f>SUMIFS(TRANSPORTE!E:E, TRANSPORTE!D:D, H284, TRANSPORTE!G:G, E284)</f>
        <v>393.3</v>
      </c>
      <c r="CF284" s="6">
        <f>SUMIFS('PLANO DE SAÚDE'!E:E, 'PLANO DE SAÚDE'!D:D, H284, 'PLANO DE SAÚDE'!G:G, E284)</f>
        <v>135.72999999999999</v>
      </c>
      <c r="CG284" s="6">
        <f>SUMIFS('PLANO ODONTO'!E:E, 'PLANO ODONTO'!D:D, H284, 'PLANO ODONTO'!G:G, E284)</f>
        <v>14</v>
      </c>
      <c r="CH284" s="6">
        <f t="shared" si="36"/>
        <v>-1.51</v>
      </c>
      <c r="CI284" s="6">
        <f t="shared" si="37"/>
        <v>0</v>
      </c>
      <c r="CJ284" s="6">
        <f t="shared" si="38"/>
        <v>0</v>
      </c>
      <c r="CK284" s="6"/>
      <c r="CL284" s="6"/>
      <c r="CM284" s="6">
        <f t="shared" si="39"/>
        <v>-14</v>
      </c>
      <c r="CN284" s="6">
        <v>1647.25</v>
      </c>
      <c r="CO284" s="1">
        <v>-239.25</v>
      </c>
      <c r="CP284" s="6">
        <v>1408</v>
      </c>
      <c r="CQ284" s="6">
        <v>1647.16</v>
      </c>
      <c r="CR284" s="1">
        <v>7.6173000000000002</v>
      </c>
      <c r="CS284" s="6">
        <v>1647.16</v>
      </c>
      <c r="CT284" s="1">
        <v>131.77000000000001</v>
      </c>
      <c r="CU284" s="6">
        <v>1039.96</v>
      </c>
    </row>
    <row r="285" spans="1:99" ht="13.8" hidden="1">
      <c r="A285" s="34"/>
      <c r="B285" s="34"/>
      <c r="C285" s="34" t="str">
        <f t="shared" ca="1" si="20"/>
        <v>OK</v>
      </c>
      <c r="D285" s="2">
        <f t="shared" si="21"/>
        <v>2872.9566666666669</v>
      </c>
      <c r="E285" s="34">
        <v>45839</v>
      </c>
      <c r="F285" s="1" t="s">
        <v>145</v>
      </c>
      <c r="G285" s="1">
        <v>3548</v>
      </c>
      <c r="H285" s="1" t="s">
        <v>364</v>
      </c>
      <c r="I285" s="1" t="s">
        <v>197</v>
      </c>
      <c r="J285" s="38">
        <v>45831</v>
      </c>
      <c r="K285" s="6">
        <v>1518</v>
      </c>
      <c r="L285" s="1"/>
      <c r="M285" s="6">
        <v>1518</v>
      </c>
      <c r="N285" s="6"/>
      <c r="O285" s="6">
        <v>0</v>
      </c>
      <c r="P285" s="6">
        <v>0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>
        <v>0</v>
      </c>
      <c r="AE285" s="6"/>
      <c r="AF285" s="6">
        <v>0</v>
      </c>
      <c r="AG285" s="6"/>
      <c r="AH285" s="6"/>
      <c r="AI285" s="6"/>
      <c r="AJ285" s="6"/>
      <c r="AK285" s="6"/>
      <c r="AL285" s="6"/>
      <c r="AM285" s="6">
        <v>0.13</v>
      </c>
      <c r="AN285" s="8">
        <f t="shared" si="22"/>
        <v>1518.13</v>
      </c>
      <c r="AO285" s="6"/>
      <c r="AP285" s="6">
        <v>-8.0500000000000007</v>
      </c>
      <c r="AQ285" s="6">
        <v>0</v>
      </c>
      <c r="AR285" s="6"/>
      <c r="AS285" s="6"/>
      <c r="AT285" s="6">
        <v>-0.66</v>
      </c>
      <c r="AU285" s="6">
        <v>0</v>
      </c>
      <c r="AV285" s="6">
        <v>0</v>
      </c>
      <c r="AW285" s="6"/>
      <c r="AX285" s="6"/>
      <c r="AY285" s="6"/>
      <c r="AZ285" s="6"/>
      <c r="BA285" s="6"/>
      <c r="BB285" s="6"/>
      <c r="BC285" s="6">
        <v>-1.57</v>
      </c>
      <c r="BD285" s="6"/>
      <c r="BE285" s="6"/>
      <c r="BF285" s="6"/>
      <c r="BG285" s="6">
        <v>-113.85</v>
      </c>
      <c r="BH285" s="6"/>
      <c r="BI285" s="6"/>
      <c r="BJ285" s="6"/>
      <c r="BK285" s="6"/>
      <c r="BL285" s="11">
        <f t="shared" si="23"/>
        <v>-124.13</v>
      </c>
      <c r="BM285" s="12">
        <f t="shared" si="24"/>
        <v>1394</v>
      </c>
      <c r="BN285" s="13">
        <f t="shared" si="25"/>
        <v>126.5</v>
      </c>
      <c r="BO285" s="13">
        <f t="shared" si="26"/>
        <v>126.5</v>
      </c>
      <c r="BP285" s="13">
        <f t="shared" si="27"/>
        <v>42.166666666666664</v>
      </c>
      <c r="BQ285" s="13">
        <f t="shared" si="28"/>
        <v>113.85</v>
      </c>
      <c r="BR285" s="13">
        <f t="shared" si="29"/>
        <v>121.44</v>
      </c>
      <c r="BS285" s="13">
        <f t="shared" si="30"/>
        <v>796.95</v>
      </c>
      <c r="BT285" s="13">
        <f t="shared" si="31"/>
        <v>0</v>
      </c>
      <c r="BU285" s="13">
        <f t="shared" si="32"/>
        <v>0</v>
      </c>
      <c r="BV285" s="6">
        <f>SUMIFS('SEGURO DE VIDA'!E:E, 'SEGURO DE VIDA'!D:D, H285, 'SEGURO DE VIDA'!G:G, E285)</f>
        <v>27.42</v>
      </c>
      <c r="BW285" s="6">
        <f>SUMIFS(TREINAMENTOS!E:E, TREINAMENTOS!D:D, H285, TREINAMENTOS!G:G, E285)</f>
        <v>0</v>
      </c>
      <c r="BX285" s="6">
        <f>SUMIFS(EXAMES!E:E, EXAMES!D:D, H285, EXAMES!G:G, E285)</f>
        <v>0</v>
      </c>
      <c r="BY285" s="25">
        <f t="shared" si="33"/>
        <v>1354.8266666666668</v>
      </c>
      <c r="BZ285" s="1"/>
      <c r="CA285" s="1" t="s">
        <v>364</v>
      </c>
      <c r="CB285" s="13">
        <f t="shared" si="34"/>
        <v>0</v>
      </c>
      <c r="CC285" s="13">
        <f t="shared" si="35"/>
        <v>0</v>
      </c>
      <c r="CD285" s="13">
        <f>SUMIFS(ALIMENTAÇÃO!E:E, ALIMENTAÇÃO!D:D, H285, ALIMENTAÇÃO!G:G, E285)</f>
        <v>805</v>
      </c>
      <c r="CE285" s="6">
        <f>SUMIFS(TRANSPORTE!E:E, TRANSPORTE!D:D, H285, TRANSPORTE!G:G, E285)</f>
        <v>0</v>
      </c>
      <c r="CF285" s="6">
        <f>SUMIFS('PLANO DE SAÚDE'!E:E, 'PLANO DE SAÚDE'!D:D, H285, 'PLANO DE SAÚDE'!G:G, E285)</f>
        <v>0</v>
      </c>
      <c r="CG285" s="6">
        <f>SUMIFS('PLANO ODONTO'!E:E, 'PLANO ODONTO'!D:D, H285, 'PLANO ODONTO'!G:G, E285)</f>
        <v>0</v>
      </c>
      <c r="CH285" s="6">
        <f t="shared" si="36"/>
        <v>-1.57</v>
      </c>
      <c r="CI285" s="6">
        <f t="shared" si="37"/>
        <v>0</v>
      </c>
      <c r="CJ285" s="6">
        <f t="shared" si="38"/>
        <v>0</v>
      </c>
      <c r="CK285" s="6"/>
      <c r="CL285" s="6"/>
      <c r="CM285" s="6">
        <f t="shared" si="39"/>
        <v>0</v>
      </c>
      <c r="CN285" s="6">
        <v>1518.13</v>
      </c>
      <c r="CO285" s="1">
        <v>-124.13</v>
      </c>
      <c r="CP285" s="6">
        <v>1394</v>
      </c>
      <c r="CQ285" s="6">
        <v>1518</v>
      </c>
      <c r="CR285" s="1">
        <v>7.5</v>
      </c>
      <c r="CS285" s="6">
        <v>1518</v>
      </c>
      <c r="CT285" s="1">
        <v>121.44</v>
      </c>
      <c r="CU285" s="1">
        <v>910.8</v>
      </c>
    </row>
    <row r="286" spans="1:99" ht="13.8" hidden="1">
      <c r="A286" s="34"/>
      <c r="B286" s="34"/>
      <c r="C286" s="34" t="str">
        <f t="shared" ca="1" si="20"/>
        <v>OK</v>
      </c>
      <c r="D286" s="2">
        <f t="shared" si="21"/>
        <v>3540.4300000000003</v>
      </c>
      <c r="E286" s="34">
        <v>45839</v>
      </c>
      <c r="F286" s="1" t="s">
        <v>145</v>
      </c>
      <c r="G286" s="1">
        <v>292</v>
      </c>
      <c r="H286" s="1" t="s">
        <v>367</v>
      </c>
      <c r="I286" s="1" t="s">
        <v>151</v>
      </c>
      <c r="J286" s="38">
        <v>44270</v>
      </c>
      <c r="K286" s="6">
        <v>1800</v>
      </c>
      <c r="L286" s="1"/>
      <c r="M286" s="6">
        <v>1800</v>
      </c>
      <c r="N286" s="6"/>
      <c r="O286" s="6">
        <v>0</v>
      </c>
      <c r="P286" s="6">
        <v>0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>
        <v>0</v>
      </c>
      <c r="AE286" s="6"/>
      <c r="AF286" s="6">
        <v>0</v>
      </c>
      <c r="AG286" s="6"/>
      <c r="AH286" s="6"/>
      <c r="AI286" s="6"/>
      <c r="AJ286" s="6"/>
      <c r="AK286" s="6"/>
      <c r="AL286" s="6"/>
      <c r="AM286" s="6">
        <v>0.4</v>
      </c>
      <c r="AN286" s="8">
        <f t="shared" si="22"/>
        <v>1800.4</v>
      </c>
      <c r="AO286" s="6"/>
      <c r="AP286" s="6">
        <v>-8.0500000000000007</v>
      </c>
      <c r="AQ286" s="6">
        <v>-108</v>
      </c>
      <c r="AR286" s="6"/>
      <c r="AS286" s="6"/>
      <c r="AT286" s="6">
        <v>-0.46</v>
      </c>
      <c r="AU286" s="6">
        <v>0</v>
      </c>
      <c r="AV286" s="6">
        <v>0</v>
      </c>
      <c r="AW286" s="6"/>
      <c r="AX286" s="6"/>
      <c r="AY286" s="6"/>
      <c r="AZ286" s="6"/>
      <c r="BA286" s="6"/>
      <c r="BB286" s="6"/>
      <c r="BC286" s="6">
        <v>-1.66</v>
      </c>
      <c r="BD286" s="6"/>
      <c r="BE286" s="6"/>
      <c r="BF286" s="6"/>
      <c r="BG286" s="6">
        <v>-139.22999999999999</v>
      </c>
      <c r="BH286" s="6"/>
      <c r="BI286" s="6"/>
      <c r="BJ286" s="6"/>
      <c r="BK286" s="6"/>
      <c r="BL286" s="11">
        <f t="shared" si="23"/>
        <v>-257.39999999999998</v>
      </c>
      <c r="BM286" s="12">
        <f t="shared" si="24"/>
        <v>1543</v>
      </c>
      <c r="BN286" s="13">
        <f t="shared" si="25"/>
        <v>150</v>
      </c>
      <c r="BO286" s="13">
        <f t="shared" si="26"/>
        <v>150</v>
      </c>
      <c r="BP286" s="13">
        <f t="shared" si="27"/>
        <v>50</v>
      </c>
      <c r="BQ286" s="13">
        <f t="shared" si="28"/>
        <v>139.22999999999999</v>
      </c>
      <c r="BR286" s="13">
        <f t="shared" si="29"/>
        <v>144</v>
      </c>
      <c r="BS286" s="13">
        <f t="shared" si="30"/>
        <v>796.95</v>
      </c>
      <c r="BT286" s="13">
        <f t="shared" si="31"/>
        <v>148.5</v>
      </c>
      <c r="BU286" s="13">
        <f t="shared" si="32"/>
        <v>147.64000000000001</v>
      </c>
      <c r="BV286" s="6">
        <f>SUMIFS('SEGURO DE VIDA'!E:E, 'SEGURO DE VIDA'!D:D, H286, 'SEGURO DE VIDA'!G:G, E286)</f>
        <v>13.71</v>
      </c>
      <c r="BW286" s="6">
        <f>SUMIFS(TREINAMENTOS!E:E, TREINAMENTOS!D:D, H286, TREINAMENTOS!G:G, E286)</f>
        <v>0</v>
      </c>
      <c r="BX286" s="6">
        <f>SUMIFS(EXAMES!E:E, EXAMES!D:D, H286, EXAMES!G:G, E286)</f>
        <v>0</v>
      </c>
      <c r="BY286" s="25">
        <f t="shared" si="33"/>
        <v>1740.0300000000002</v>
      </c>
      <c r="BZ286" s="1"/>
      <c r="CA286" s="1" t="s">
        <v>367</v>
      </c>
      <c r="CB286" s="13">
        <f t="shared" si="34"/>
        <v>147.64000000000001</v>
      </c>
      <c r="CC286" s="13">
        <f t="shared" si="35"/>
        <v>0</v>
      </c>
      <c r="CD286" s="13">
        <f>SUMIFS(ALIMENTAÇÃO!E:E, ALIMENTAÇÃO!D:D, H286, ALIMENTAÇÃO!G:G, E286)</f>
        <v>805</v>
      </c>
      <c r="CE286" s="6">
        <f>SUMIFS(TRANSPORTE!E:E, TRANSPORTE!D:D, H286, TRANSPORTE!G:G, E286)</f>
        <v>256.5</v>
      </c>
      <c r="CF286" s="6">
        <f>SUMIFS('PLANO DE SAÚDE'!E:E, 'PLANO DE SAÚDE'!D:D, H286, 'PLANO DE SAÚDE'!G:G, E286)</f>
        <v>149.30000000000001</v>
      </c>
      <c r="CG286" s="6">
        <f>SUMIFS('PLANO ODONTO'!E:E, 'PLANO ODONTO'!D:D, H286, 'PLANO ODONTO'!G:G, E286)</f>
        <v>0</v>
      </c>
      <c r="CH286" s="6">
        <f t="shared" si="36"/>
        <v>-1.66</v>
      </c>
      <c r="CI286" s="6">
        <f t="shared" si="37"/>
        <v>0</v>
      </c>
      <c r="CJ286" s="6">
        <f t="shared" si="38"/>
        <v>0</v>
      </c>
      <c r="CK286" s="6"/>
      <c r="CL286" s="6"/>
      <c r="CM286" s="6">
        <f t="shared" si="39"/>
        <v>0</v>
      </c>
      <c r="CN286" s="6">
        <v>1800.4</v>
      </c>
      <c r="CO286" s="1">
        <v>-257.39999999999998</v>
      </c>
      <c r="CP286" s="6">
        <v>1543</v>
      </c>
      <c r="CQ286" s="6">
        <v>1800</v>
      </c>
      <c r="CR286" s="1">
        <v>7.7350000000000003</v>
      </c>
      <c r="CS286" s="6">
        <v>1800</v>
      </c>
      <c r="CT286" s="1">
        <v>144</v>
      </c>
      <c r="CU286" s="6">
        <v>1192.8</v>
      </c>
    </row>
    <row r="287" spans="1:99" ht="13.8" hidden="1">
      <c r="A287" s="34"/>
      <c r="B287" s="34"/>
      <c r="C287" s="34" t="str">
        <f t="shared" ca="1" si="20"/>
        <v>OK</v>
      </c>
      <c r="D287" s="2">
        <f t="shared" si="21"/>
        <v>3175.9766666666669</v>
      </c>
      <c r="E287" s="34">
        <v>45839</v>
      </c>
      <c r="F287" s="1" t="s">
        <v>145</v>
      </c>
      <c r="G287" s="1">
        <v>3549</v>
      </c>
      <c r="H287" s="1" t="s">
        <v>368</v>
      </c>
      <c r="I287" s="1" t="s">
        <v>197</v>
      </c>
      <c r="J287" s="38">
        <v>45831</v>
      </c>
      <c r="K287" s="6">
        <v>1518</v>
      </c>
      <c r="L287" s="1"/>
      <c r="M287" s="6">
        <v>1518</v>
      </c>
      <c r="N287" s="6"/>
      <c r="O287" s="6">
        <v>0</v>
      </c>
      <c r="P287" s="6">
        <v>0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>
        <v>0</v>
      </c>
      <c r="AE287" s="6"/>
      <c r="AF287" s="6">
        <v>0</v>
      </c>
      <c r="AG287" s="6"/>
      <c r="AH287" s="6"/>
      <c r="AI287" s="6"/>
      <c r="AJ287" s="6"/>
      <c r="AK287" s="6"/>
      <c r="AL287" s="6"/>
      <c r="AM287" s="6">
        <v>0.93</v>
      </c>
      <c r="AN287" s="8">
        <f t="shared" si="22"/>
        <v>1518.93</v>
      </c>
      <c r="AO287" s="6"/>
      <c r="AP287" s="6">
        <v>-8.0500000000000007</v>
      </c>
      <c r="AQ287" s="6">
        <v>-91.08</v>
      </c>
      <c r="AR287" s="6"/>
      <c r="AS287" s="6"/>
      <c r="AT287" s="6">
        <v>-0.95</v>
      </c>
      <c r="AU287" s="6">
        <v>0</v>
      </c>
      <c r="AV287" s="6">
        <v>0</v>
      </c>
      <c r="AW287" s="6"/>
      <c r="AX287" s="6"/>
      <c r="AY287" s="6"/>
      <c r="AZ287" s="6"/>
      <c r="BA287" s="6"/>
      <c r="BB287" s="6"/>
      <c r="BC287" s="6">
        <v>0</v>
      </c>
      <c r="BD287" s="6"/>
      <c r="BE287" s="6"/>
      <c r="BF287" s="6"/>
      <c r="BG287" s="6">
        <v>-113.85</v>
      </c>
      <c r="BH287" s="6"/>
      <c r="BI287" s="6"/>
      <c r="BJ287" s="6"/>
      <c r="BK287" s="6"/>
      <c r="BL287" s="11">
        <f t="shared" si="23"/>
        <v>-213.93</v>
      </c>
      <c r="BM287" s="12">
        <f t="shared" si="24"/>
        <v>1305</v>
      </c>
      <c r="BN287" s="13">
        <f t="shared" si="25"/>
        <v>126.5</v>
      </c>
      <c r="BO287" s="13">
        <f t="shared" si="26"/>
        <v>126.5</v>
      </c>
      <c r="BP287" s="13">
        <f t="shared" si="27"/>
        <v>42.166666666666664</v>
      </c>
      <c r="BQ287" s="13">
        <f t="shared" si="28"/>
        <v>113.85</v>
      </c>
      <c r="BR287" s="13">
        <f t="shared" si="29"/>
        <v>121.44</v>
      </c>
      <c r="BS287" s="13">
        <f t="shared" si="30"/>
        <v>796.95</v>
      </c>
      <c r="BT287" s="13">
        <f t="shared" si="31"/>
        <v>302.22000000000003</v>
      </c>
      <c r="BU287" s="13">
        <f t="shared" si="32"/>
        <v>0</v>
      </c>
      <c r="BV287" s="6">
        <f>SUMIFS('SEGURO DE VIDA'!E:E, 'SEGURO DE VIDA'!D:D, H287, 'SEGURO DE VIDA'!G:G, E287)</f>
        <v>27.42</v>
      </c>
      <c r="BW287" s="6">
        <f>SUMIFS(TREINAMENTOS!E:E, TREINAMENTOS!D:D, H287, TREINAMENTOS!G:G, E287)</f>
        <v>0</v>
      </c>
      <c r="BX287" s="6">
        <f>SUMIFS(EXAMES!E:E, EXAMES!D:D, H287, EXAMES!G:G, E287)</f>
        <v>0</v>
      </c>
      <c r="BY287" s="25">
        <f t="shared" si="33"/>
        <v>1657.0466666666669</v>
      </c>
      <c r="BZ287" s="1"/>
      <c r="CA287" s="1" t="s">
        <v>368</v>
      </c>
      <c r="CB287" s="13">
        <f t="shared" si="34"/>
        <v>0</v>
      </c>
      <c r="CC287" s="13">
        <f t="shared" si="35"/>
        <v>0</v>
      </c>
      <c r="CD287" s="13">
        <f>SUMIFS(ALIMENTAÇÃO!E:E, ALIMENTAÇÃO!D:D, H287, ALIMENTAÇÃO!G:G, E287)</f>
        <v>805</v>
      </c>
      <c r="CE287" s="6">
        <f>SUMIFS(TRANSPORTE!E:E, TRANSPORTE!D:D, H287, TRANSPORTE!G:G, E287)</f>
        <v>393.3</v>
      </c>
      <c r="CF287" s="6">
        <f>SUMIFS('PLANO DE SAÚDE'!E:E, 'PLANO DE SAÚDE'!D:D, H287, 'PLANO DE SAÚDE'!G:G, E287)</f>
        <v>0</v>
      </c>
      <c r="CG287" s="6">
        <f>SUMIFS('PLANO ODONTO'!E:E, 'PLANO ODONTO'!D:D, H287, 'PLANO ODONTO'!G:G, E287)</f>
        <v>0</v>
      </c>
      <c r="CH287" s="6">
        <f t="shared" si="36"/>
        <v>0</v>
      </c>
      <c r="CI287" s="6">
        <f t="shared" si="37"/>
        <v>0</v>
      </c>
      <c r="CJ287" s="6">
        <f t="shared" si="38"/>
        <v>0</v>
      </c>
      <c r="CK287" s="6"/>
      <c r="CL287" s="6"/>
      <c r="CM287" s="6">
        <f t="shared" si="39"/>
        <v>0</v>
      </c>
      <c r="CN287" s="6">
        <v>1518.93</v>
      </c>
      <c r="CO287" s="1">
        <v>-213.93</v>
      </c>
      <c r="CP287" s="6">
        <v>1305</v>
      </c>
      <c r="CQ287" s="6">
        <v>1518</v>
      </c>
      <c r="CR287" s="1">
        <v>7.5</v>
      </c>
      <c r="CS287" s="6">
        <v>1518</v>
      </c>
      <c r="CT287" s="1">
        <v>121.44</v>
      </c>
      <c r="CU287" s="1">
        <v>910.8</v>
      </c>
    </row>
    <row r="288" spans="1:99" ht="13.8" hidden="1">
      <c r="A288" s="34"/>
      <c r="B288" s="34"/>
      <c r="C288" s="34" t="str">
        <f t="shared" ca="1" si="20"/>
        <v>OK</v>
      </c>
      <c r="D288" s="2">
        <f t="shared" si="21"/>
        <v>3501.3340555555556</v>
      </c>
      <c r="E288" s="34">
        <v>45839</v>
      </c>
      <c r="F288" s="1" t="s">
        <v>145</v>
      </c>
      <c r="G288" s="1">
        <v>3528</v>
      </c>
      <c r="H288" s="1" t="s">
        <v>369</v>
      </c>
      <c r="I288" s="1" t="s">
        <v>370</v>
      </c>
      <c r="J288" s="38">
        <v>45782</v>
      </c>
      <c r="K288" s="6">
        <v>1700</v>
      </c>
      <c r="L288" s="1"/>
      <c r="M288" s="6">
        <v>1700</v>
      </c>
      <c r="N288" s="6"/>
      <c r="O288" s="6">
        <v>0</v>
      </c>
      <c r="P288" s="6">
        <v>0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>
        <v>0</v>
      </c>
      <c r="AE288" s="6"/>
      <c r="AF288" s="6">
        <v>0</v>
      </c>
      <c r="AG288" s="6"/>
      <c r="AH288" s="6"/>
      <c r="AI288" s="6"/>
      <c r="AJ288" s="6"/>
      <c r="AK288" s="6"/>
      <c r="AL288" s="6"/>
      <c r="AM288" s="6">
        <v>0.59</v>
      </c>
      <c r="AN288" s="8">
        <f t="shared" si="22"/>
        <v>1700.59</v>
      </c>
      <c r="AO288" s="6"/>
      <c r="AP288" s="6">
        <v>-8.0500000000000007</v>
      </c>
      <c r="AQ288" s="6">
        <v>0</v>
      </c>
      <c r="AR288" s="6"/>
      <c r="AS288" s="6"/>
      <c r="AT288" s="6">
        <v>-0.31</v>
      </c>
      <c r="AU288" s="6">
        <v>0</v>
      </c>
      <c r="AV288" s="6">
        <v>-14</v>
      </c>
      <c r="AW288" s="6"/>
      <c r="AX288" s="6"/>
      <c r="AY288" s="6"/>
      <c r="AZ288" s="6"/>
      <c r="BA288" s="6"/>
      <c r="BB288" s="6"/>
      <c r="BC288" s="6">
        <v>0</v>
      </c>
      <c r="BD288" s="6"/>
      <c r="BE288" s="6"/>
      <c r="BF288" s="6"/>
      <c r="BG288" s="6">
        <v>-130.22999999999999</v>
      </c>
      <c r="BH288" s="6"/>
      <c r="BI288" s="6"/>
      <c r="BJ288" s="6"/>
      <c r="BK288" s="6"/>
      <c r="BL288" s="11">
        <f t="shared" si="23"/>
        <v>-152.58999999999997</v>
      </c>
      <c r="BM288" s="12">
        <f t="shared" si="24"/>
        <v>1548</v>
      </c>
      <c r="BN288" s="13">
        <f t="shared" si="25"/>
        <v>141.66666666666666</v>
      </c>
      <c r="BO288" s="13">
        <f t="shared" si="26"/>
        <v>141.66666666666666</v>
      </c>
      <c r="BP288" s="13">
        <f t="shared" si="27"/>
        <v>47.222222222222221</v>
      </c>
      <c r="BQ288" s="13">
        <f t="shared" si="28"/>
        <v>130.2285</v>
      </c>
      <c r="BR288" s="13">
        <f t="shared" si="29"/>
        <v>136</v>
      </c>
      <c r="BS288" s="13">
        <f t="shared" si="30"/>
        <v>796.95</v>
      </c>
      <c r="BT288" s="13">
        <f t="shared" si="31"/>
        <v>393.3</v>
      </c>
      <c r="BU288" s="13">
        <f t="shared" si="32"/>
        <v>0</v>
      </c>
      <c r="BV288" s="6">
        <f>SUMIFS('SEGURO DE VIDA'!E:E, 'SEGURO DE VIDA'!D:D, H288, 'SEGURO DE VIDA'!G:G, E288)</f>
        <v>13.71</v>
      </c>
      <c r="BW288" s="6">
        <f>SUMIFS(TREINAMENTOS!E:E, TREINAMENTOS!D:D, H288, TREINAMENTOS!G:G, E288)</f>
        <v>0</v>
      </c>
      <c r="BX288" s="6">
        <f>SUMIFS(EXAMES!E:E, EXAMES!D:D, H288, EXAMES!G:G, E288)</f>
        <v>0</v>
      </c>
      <c r="BY288" s="25">
        <f t="shared" si="33"/>
        <v>1800.7440555555556</v>
      </c>
      <c r="BZ288" s="1"/>
      <c r="CA288" s="1" t="s">
        <v>371</v>
      </c>
      <c r="CB288" s="13">
        <f t="shared" si="34"/>
        <v>0</v>
      </c>
      <c r="CC288" s="13">
        <f t="shared" si="35"/>
        <v>0</v>
      </c>
      <c r="CD288" s="13">
        <f>SUMIFS(ALIMENTAÇÃO!E:E, ALIMENTAÇÃO!D:D, H288, ALIMENTAÇÃO!G:G, E288)</f>
        <v>805</v>
      </c>
      <c r="CE288" s="6">
        <f>SUMIFS(TRANSPORTE!E:E, TRANSPORTE!D:D, H288, TRANSPORTE!G:G, E288)</f>
        <v>393.3</v>
      </c>
      <c r="CF288" s="6">
        <f>SUMIFS('PLANO DE SAÚDE'!E:E, 'PLANO DE SAÚDE'!D:D, H288, 'PLANO DE SAÚDE'!G:G, E288)</f>
        <v>0</v>
      </c>
      <c r="CG288" s="6">
        <f>SUMIFS('PLANO ODONTO'!E:E, 'PLANO ODONTO'!D:D, H288, 'PLANO ODONTO'!G:G, E288)</f>
        <v>14</v>
      </c>
      <c r="CH288" s="6">
        <f t="shared" si="36"/>
        <v>0</v>
      </c>
      <c r="CI288" s="6">
        <f t="shared" si="37"/>
        <v>0</v>
      </c>
      <c r="CJ288" s="6">
        <f t="shared" si="38"/>
        <v>0</v>
      </c>
      <c r="CK288" s="6"/>
      <c r="CL288" s="6"/>
      <c r="CM288" s="6">
        <f t="shared" si="39"/>
        <v>-14</v>
      </c>
      <c r="CN288" s="6">
        <v>1700.59</v>
      </c>
      <c r="CO288" s="1">
        <v>-152.59</v>
      </c>
      <c r="CP288" s="6">
        <v>1548</v>
      </c>
      <c r="CQ288" s="6">
        <v>1700</v>
      </c>
      <c r="CR288" s="1">
        <v>7.6604999999999999</v>
      </c>
      <c r="CS288" s="6">
        <v>1700</v>
      </c>
      <c r="CT288" s="1">
        <v>136</v>
      </c>
      <c r="CU288" s="6">
        <v>1092.8</v>
      </c>
    </row>
    <row r="289" spans="1:99" ht="13.8" hidden="1">
      <c r="A289" s="34"/>
      <c r="B289" s="34"/>
      <c r="C289" s="34" t="str">
        <f t="shared" ca="1" si="20"/>
        <v>OK</v>
      </c>
      <c r="D289" s="2">
        <f t="shared" si="21"/>
        <v>4785.5950289266666</v>
      </c>
      <c r="E289" s="34">
        <v>45839</v>
      </c>
      <c r="F289" s="1" t="s">
        <v>145</v>
      </c>
      <c r="G289" s="1">
        <v>3450</v>
      </c>
      <c r="H289" s="1" t="s">
        <v>372</v>
      </c>
      <c r="I289" s="1" t="s">
        <v>373</v>
      </c>
      <c r="J289" s="38">
        <v>45495</v>
      </c>
      <c r="K289" s="6">
        <v>1518</v>
      </c>
      <c r="L289" s="1" t="s">
        <v>184</v>
      </c>
      <c r="M289" s="6">
        <v>1518</v>
      </c>
      <c r="N289" s="6"/>
      <c r="O289" s="6">
        <v>13.81</v>
      </c>
      <c r="P289" s="6">
        <v>455.4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>
        <v>0</v>
      </c>
      <c r="AE289" s="6"/>
      <c r="AF289" s="6">
        <v>2.0499999999999998</v>
      </c>
      <c r="AG289" s="6"/>
      <c r="AH289" s="6"/>
      <c r="AI289" s="6"/>
      <c r="AJ289" s="6"/>
      <c r="AK289" s="6"/>
      <c r="AL289" s="6"/>
      <c r="AM289" s="6">
        <v>0.21</v>
      </c>
      <c r="AN289" s="8">
        <f t="shared" si="22"/>
        <v>1989.47</v>
      </c>
      <c r="AO289" s="6"/>
      <c r="AP289" s="6">
        <v>-7.7</v>
      </c>
      <c r="AQ289" s="6">
        <v>-91.08</v>
      </c>
      <c r="AR289" s="6"/>
      <c r="AS289" s="6"/>
      <c r="AT289" s="6">
        <v>-0.37</v>
      </c>
      <c r="AU289" s="6">
        <v>-57.06</v>
      </c>
      <c r="AV289" s="6">
        <v>0</v>
      </c>
      <c r="AW289" s="6"/>
      <c r="AX289" s="6"/>
      <c r="AY289" s="6"/>
      <c r="AZ289" s="6"/>
      <c r="BA289" s="6"/>
      <c r="BB289" s="6"/>
      <c r="BC289" s="6">
        <v>0</v>
      </c>
      <c r="BD289" s="6"/>
      <c r="BE289" s="6"/>
      <c r="BF289" s="6"/>
      <c r="BG289" s="6">
        <v>-156.26</v>
      </c>
      <c r="BH289" s="6"/>
      <c r="BI289" s="6"/>
      <c r="BJ289" s="6"/>
      <c r="BK289" s="6"/>
      <c r="BL289" s="11">
        <f t="shared" si="23"/>
        <v>-312.47000000000003</v>
      </c>
      <c r="BM289" s="12">
        <f t="shared" si="24"/>
        <v>1677</v>
      </c>
      <c r="BN289" s="13">
        <f t="shared" si="25"/>
        <v>126.5</v>
      </c>
      <c r="BO289" s="13">
        <f t="shared" si="26"/>
        <v>126.5</v>
      </c>
      <c r="BP289" s="13">
        <f t="shared" si="27"/>
        <v>42.166666666666664</v>
      </c>
      <c r="BQ289" s="13">
        <f t="shared" si="28"/>
        <v>156.25836225999998</v>
      </c>
      <c r="BR289" s="13">
        <f t="shared" si="29"/>
        <v>159.13999999999999</v>
      </c>
      <c r="BS289" s="13">
        <f t="shared" si="30"/>
        <v>762.3</v>
      </c>
      <c r="BT289" s="13">
        <f t="shared" si="31"/>
        <v>336.42</v>
      </c>
      <c r="BU289" s="13">
        <f t="shared" si="32"/>
        <v>0</v>
      </c>
      <c r="BV289" s="6">
        <f>SUMIFS('SEGURO DE VIDA'!E:E, 'SEGURO DE VIDA'!D:D, H289, 'SEGURO DE VIDA'!G:G, E289)</f>
        <v>13.71</v>
      </c>
      <c r="BW289" s="6">
        <f>SUMIFS(TREINAMENTOS!E:E, TREINAMENTOS!D:D, H289, TREINAMENTOS!G:G, E289)</f>
        <v>150</v>
      </c>
      <c r="BX289" s="6">
        <f>SUMIFS(EXAMES!E:E, EXAMES!D:D, H289, EXAMES!G:G, E289)</f>
        <v>923.13</v>
      </c>
      <c r="BY289" s="25">
        <f t="shared" si="33"/>
        <v>2796.1250289266663</v>
      </c>
      <c r="BZ289" s="1"/>
      <c r="CA289" s="1" t="s">
        <v>374</v>
      </c>
      <c r="CB289" s="13">
        <f t="shared" si="34"/>
        <v>0</v>
      </c>
      <c r="CC289" s="13">
        <f t="shared" si="35"/>
        <v>0</v>
      </c>
      <c r="CD289" s="13">
        <f>SUMIFS(ALIMENTAÇÃO!E:E, ALIMENTAÇÃO!D:D, H289, ALIMENTAÇÃO!G:G, E289)</f>
        <v>770</v>
      </c>
      <c r="CE289" s="6">
        <f>SUMIFS(TRANSPORTE!E:E, TRANSPORTE!D:D, H289, TRANSPORTE!G:G, E289)</f>
        <v>427.5</v>
      </c>
      <c r="CF289" s="6">
        <f>SUMIFS('PLANO DE SAÚDE'!E:E, 'PLANO DE SAÚDE'!D:D, H289, 'PLANO DE SAÚDE'!G:G, E289)</f>
        <v>0</v>
      </c>
      <c r="CG289" s="6">
        <f>SUMIFS('PLANO ODONTO'!E:E, 'PLANO ODONTO'!D:D, H289, 'PLANO ODONTO'!G:G, E289)</f>
        <v>0</v>
      </c>
      <c r="CH289" s="6">
        <f t="shared" si="36"/>
        <v>0</v>
      </c>
      <c r="CI289" s="6">
        <f t="shared" si="37"/>
        <v>0</v>
      </c>
      <c r="CJ289" s="6">
        <f t="shared" si="38"/>
        <v>0</v>
      </c>
      <c r="CK289" s="6"/>
      <c r="CL289" s="6"/>
      <c r="CM289" s="6">
        <f t="shared" si="39"/>
        <v>0</v>
      </c>
      <c r="CN289" s="6">
        <v>1989.47</v>
      </c>
      <c r="CO289" s="1">
        <v>-312.47000000000003</v>
      </c>
      <c r="CP289" s="6">
        <v>1677</v>
      </c>
      <c r="CQ289" s="6">
        <v>1989.26</v>
      </c>
      <c r="CR289" s="1">
        <v>7.8551000000000002</v>
      </c>
      <c r="CS289" s="6">
        <v>1989.26</v>
      </c>
      <c r="CT289" s="1">
        <v>159.13999999999999</v>
      </c>
      <c r="CU289" s="6">
        <v>1382.06</v>
      </c>
    </row>
    <row r="290" spans="1:99" ht="13.8" hidden="1">
      <c r="A290" s="34"/>
      <c r="B290" s="34"/>
      <c r="C290" s="34" t="str">
        <f t="shared" ca="1" si="20"/>
        <v>OK</v>
      </c>
      <c r="D290" s="2">
        <f t="shared" si="21"/>
        <v>5267.2285894500001</v>
      </c>
      <c r="E290" s="34">
        <v>45839</v>
      </c>
      <c r="F290" s="1" t="s">
        <v>145</v>
      </c>
      <c r="G290" s="1">
        <v>3466</v>
      </c>
      <c r="H290" s="1" t="s">
        <v>375</v>
      </c>
      <c r="I290" s="1" t="s">
        <v>376</v>
      </c>
      <c r="J290" s="38">
        <v>45537</v>
      </c>
      <c r="K290" s="6">
        <v>1800</v>
      </c>
      <c r="L290" s="1" t="s">
        <v>184</v>
      </c>
      <c r="M290" s="6">
        <v>1800</v>
      </c>
      <c r="N290" s="6"/>
      <c r="O290" s="6">
        <v>16.38</v>
      </c>
      <c r="P290" s="6">
        <v>540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>
        <v>0</v>
      </c>
      <c r="AE290" s="6"/>
      <c r="AF290" s="6">
        <v>2.4300000000000002</v>
      </c>
      <c r="AG290" s="6"/>
      <c r="AH290" s="6"/>
      <c r="AI290" s="6"/>
      <c r="AJ290" s="6"/>
      <c r="AK290" s="6"/>
      <c r="AL290" s="6"/>
      <c r="AM290" s="6">
        <v>0.27</v>
      </c>
      <c r="AN290" s="8">
        <f t="shared" si="22"/>
        <v>2359.08</v>
      </c>
      <c r="AO290" s="6"/>
      <c r="AP290" s="6">
        <v>-8.0500000000000007</v>
      </c>
      <c r="AQ290" s="6">
        <v>-108</v>
      </c>
      <c r="AR290" s="6"/>
      <c r="AS290" s="6"/>
      <c r="AT290" s="6">
        <v>-0.85</v>
      </c>
      <c r="AU290" s="6">
        <v>0</v>
      </c>
      <c r="AV290" s="6">
        <v>0</v>
      </c>
      <c r="AW290" s="6"/>
      <c r="AX290" s="6"/>
      <c r="AY290" s="6"/>
      <c r="AZ290" s="6"/>
      <c r="BA290" s="6"/>
      <c r="BB290" s="6">
        <v>-12</v>
      </c>
      <c r="BC290" s="6">
        <v>-1.66</v>
      </c>
      <c r="BD290" s="6"/>
      <c r="BE290" s="6"/>
      <c r="BF290" s="6"/>
      <c r="BG290" s="6">
        <v>-189.52</v>
      </c>
      <c r="BH290" s="6"/>
      <c r="BI290" s="6"/>
      <c r="BJ290" s="6"/>
      <c r="BK290" s="6"/>
      <c r="BL290" s="11">
        <f t="shared" si="23"/>
        <v>-320.08</v>
      </c>
      <c r="BM290" s="12">
        <f t="shared" si="24"/>
        <v>2039</v>
      </c>
      <c r="BN290" s="13">
        <f t="shared" si="25"/>
        <v>150</v>
      </c>
      <c r="BO290" s="13">
        <f t="shared" si="26"/>
        <v>150</v>
      </c>
      <c r="BP290" s="13">
        <f t="shared" si="27"/>
        <v>50</v>
      </c>
      <c r="BQ290" s="13">
        <f t="shared" si="28"/>
        <v>189.51858945000001</v>
      </c>
      <c r="BR290" s="13">
        <f t="shared" si="29"/>
        <v>188.7</v>
      </c>
      <c r="BS290" s="13">
        <f t="shared" si="30"/>
        <v>796.95</v>
      </c>
      <c r="BT290" s="13">
        <f t="shared" si="31"/>
        <v>148.5</v>
      </c>
      <c r="BU290" s="13">
        <f t="shared" si="32"/>
        <v>147.64000000000001</v>
      </c>
      <c r="BV290" s="6">
        <f>SUMIFS('SEGURO DE VIDA'!E:E, 'SEGURO DE VIDA'!D:D, H290, 'SEGURO DE VIDA'!G:G, E290)</f>
        <v>13.71</v>
      </c>
      <c r="BW290" s="6">
        <f>SUMIFS(TREINAMENTOS!E:E, TREINAMENTOS!D:D, H290, TREINAMENTOS!G:G, E290)</f>
        <v>150</v>
      </c>
      <c r="BX290" s="6">
        <f>SUMIFS(EXAMES!E:E, EXAMES!D:D, H290, EXAMES!G:G, E290)</f>
        <v>923.13</v>
      </c>
      <c r="BY290" s="25">
        <f t="shared" si="33"/>
        <v>2908.1485894500001</v>
      </c>
      <c r="BZ290" s="1"/>
      <c r="CA290" s="1" t="s">
        <v>377</v>
      </c>
      <c r="CB290" s="13">
        <f t="shared" si="34"/>
        <v>147.64000000000001</v>
      </c>
      <c r="CC290" s="13">
        <f t="shared" si="35"/>
        <v>0</v>
      </c>
      <c r="CD290" s="13">
        <f>SUMIFS(ALIMENTAÇÃO!E:E, ALIMENTAÇÃO!D:D, H290, ALIMENTAÇÃO!G:G, E290)</f>
        <v>805</v>
      </c>
      <c r="CE290" s="6">
        <f>SUMIFS(TRANSPORTE!E:E, TRANSPORTE!D:D, H290, TRANSPORTE!G:G, E290)</f>
        <v>256.5</v>
      </c>
      <c r="CF290" s="6">
        <f>SUMIFS('PLANO DE SAÚDE'!E:E, 'PLANO DE SAÚDE'!D:D, H290, 'PLANO DE SAÚDE'!G:G, E290)</f>
        <v>161.30000000000001</v>
      </c>
      <c r="CG290" s="6">
        <f>SUMIFS('PLANO ODONTO'!E:E, 'PLANO ODONTO'!D:D, H290, 'PLANO ODONTO'!G:G, E290)</f>
        <v>0</v>
      </c>
      <c r="CH290" s="6">
        <f t="shared" si="36"/>
        <v>-13.66</v>
      </c>
      <c r="CI290" s="6">
        <f t="shared" si="37"/>
        <v>0</v>
      </c>
      <c r="CJ290" s="6">
        <f t="shared" si="38"/>
        <v>0</v>
      </c>
      <c r="CK290" s="6"/>
      <c r="CL290" s="6"/>
      <c r="CM290" s="6">
        <f t="shared" si="39"/>
        <v>0</v>
      </c>
      <c r="CN290" s="6">
        <v>2359.08</v>
      </c>
      <c r="CO290" s="1">
        <v>-320.08</v>
      </c>
      <c r="CP290" s="6">
        <v>2039</v>
      </c>
      <c r="CQ290" s="6">
        <v>2358.81</v>
      </c>
      <c r="CR290" s="1">
        <v>8.0344999999999995</v>
      </c>
      <c r="CS290" s="6">
        <v>2358.81</v>
      </c>
      <c r="CT290" s="1">
        <v>188.7</v>
      </c>
      <c r="CU290" s="6">
        <v>1751.61</v>
      </c>
    </row>
    <row r="291" spans="1:99" ht="13.8" hidden="1">
      <c r="A291" s="34"/>
      <c r="B291" s="34"/>
      <c r="C291" s="34" t="str">
        <f t="shared" ca="1" si="20"/>
        <v>OK</v>
      </c>
      <c r="D291" s="2">
        <f t="shared" si="21"/>
        <v>3733.2640555555558</v>
      </c>
      <c r="E291" s="34">
        <v>45839</v>
      </c>
      <c r="F291" s="1" t="s">
        <v>145</v>
      </c>
      <c r="G291" s="1">
        <v>3451</v>
      </c>
      <c r="H291" s="1" t="s">
        <v>378</v>
      </c>
      <c r="I291" s="1" t="s">
        <v>177</v>
      </c>
      <c r="J291" s="38">
        <v>45495</v>
      </c>
      <c r="K291" s="6">
        <v>1700</v>
      </c>
      <c r="L291" s="1"/>
      <c r="M291" s="6">
        <v>1700</v>
      </c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>
        <v>200</v>
      </c>
      <c r="Z291" s="6">
        <v>0</v>
      </c>
      <c r="AA291" s="6"/>
      <c r="AB291" s="6"/>
      <c r="AC291" s="6"/>
      <c r="AD291" s="6">
        <v>0</v>
      </c>
      <c r="AE291" s="6"/>
      <c r="AF291" s="6">
        <v>0</v>
      </c>
      <c r="AG291" s="6"/>
      <c r="AH291" s="6"/>
      <c r="AI291" s="6"/>
      <c r="AJ291" s="6"/>
      <c r="AK291" s="6"/>
      <c r="AL291" s="6"/>
      <c r="AM291" s="6">
        <v>0.28000000000000003</v>
      </c>
      <c r="AN291" s="8">
        <f t="shared" si="22"/>
        <v>1900.28</v>
      </c>
      <c r="AO291" s="6"/>
      <c r="AP291" s="6">
        <v>-8.0500000000000007</v>
      </c>
      <c r="AQ291" s="6">
        <v>-102</v>
      </c>
      <c r="AR291" s="6"/>
      <c r="AS291" s="6"/>
      <c r="AT291" s="6">
        <v>-0.34</v>
      </c>
      <c r="AU291" s="6"/>
      <c r="AV291" s="6">
        <v>0</v>
      </c>
      <c r="AW291" s="6"/>
      <c r="AX291" s="6"/>
      <c r="AY291" s="6"/>
      <c r="AZ291" s="6"/>
      <c r="BA291" s="6"/>
      <c r="BB291" s="6">
        <v>0</v>
      </c>
      <c r="BC291" s="6">
        <v>-1.66</v>
      </c>
      <c r="BD291" s="6"/>
      <c r="BE291" s="6"/>
      <c r="BF291" s="6"/>
      <c r="BG291" s="6">
        <v>-130.22999999999999</v>
      </c>
      <c r="BH291" s="6">
        <v>0</v>
      </c>
      <c r="BI291" s="6"/>
      <c r="BJ291" s="6"/>
      <c r="BK291" s="6"/>
      <c r="BL291" s="11">
        <f t="shared" si="23"/>
        <v>-242.27999999999997</v>
      </c>
      <c r="BM291" s="12">
        <f t="shared" si="24"/>
        <v>1658</v>
      </c>
      <c r="BN291" s="13">
        <f t="shared" si="25"/>
        <v>141.66666666666666</v>
      </c>
      <c r="BO291" s="13">
        <f t="shared" si="26"/>
        <v>141.66666666666666</v>
      </c>
      <c r="BP291" s="13">
        <f t="shared" si="27"/>
        <v>47.222222222222221</v>
      </c>
      <c r="BQ291" s="13">
        <f t="shared" si="28"/>
        <v>130.2285</v>
      </c>
      <c r="BR291" s="13">
        <f t="shared" si="29"/>
        <v>136</v>
      </c>
      <c r="BS291" s="13">
        <f t="shared" si="30"/>
        <v>796.95</v>
      </c>
      <c r="BT291" s="13">
        <f t="shared" si="31"/>
        <v>222.89999999999998</v>
      </c>
      <c r="BU291" s="13">
        <f t="shared" si="32"/>
        <v>147.64000000000001</v>
      </c>
      <c r="BV291" s="6">
        <f>SUMIFS('SEGURO DE VIDA'!E:E, 'SEGURO DE VIDA'!D:D, H291, 'SEGURO DE VIDA'!G:G, E291)</f>
        <v>13.71</v>
      </c>
      <c r="BW291" s="6">
        <f>SUMIFS(TREINAMENTOS!E:E, TREINAMENTOS!D:D, H291, TREINAMENTOS!G:G, E291)</f>
        <v>0</v>
      </c>
      <c r="BX291" s="6">
        <f>SUMIFS(EXAMES!E:E, EXAMES!D:D, H291, EXAMES!G:G, E291)</f>
        <v>55</v>
      </c>
      <c r="BY291" s="25">
        <f t="shared" si="33"/>
        <v>1832.9840555555559</v>
      </c>
      <c r="BZ291" s="1"/>
      <c r="CA291" s="1" t="s">
        <v>378</v>
      </c>
      <c r="CB291" s="13">
        <f t="shared" si="34"/>
        <v>147.64000000000001</v>
      </c>
      <c r="CC291" s="13">
        <f t="shared" si="35"/>
        <v>0</v>
      </c>
      <c r="CD291" s="13">
        <f>SUMIFS(ALIMENTAÇÃO!E:E, ALIMENTAÇÃO!D:D, H291, ALIMENTAÇÃO!G:G, E291)</f>
        <v>805</v>
      </c>
      <c r="CE291" s="6">
        <f>SUMIFS(TRANSPORTE!E:E, TRANSPORTE!D:D, H291, TRANSPORTE!G:G, E291)</f>
        <v>324.89999999999998</v>
      </c>
      <c r="CF291" s="6">
        <f>SUMIFS('PLANO DE SAÚDE'!E:E, 'PLANO DE SAÚDE'!D:D, H291, 'PLANO DE SAÚDE'!G:G, E291)</f>
        <v>149.30000000000001</v>
      </c>
      <c r="CG291" s="6">
        <f>SUMIFS('PLANO ODONTO'!E:E, 'PLANO ODONTO'!D:D, H291, 'PLANO ODONTO'!G:G, E291)</f>
        <v>0</v>
      </c>
      <c r="CH291" s="6">
        <f t="shared" si="36"/>
        <v>-1.66</v>
      </c>
      <c r="CI291" s="6">
        <f t="shared" si="37"/>
        <v>0</v>
      </c>
      <c r="CJ291" s="6">
        <f t="shared" si="38"/>
        <v>0</v>
      </c>
      <c r="CK291" s="6"/>
      <c r="CL291" s="6"/>
      <c r="CM291" s="6">
        <f t="shared" si="39"/>
        <v>0</v>
      </c>
      <c r="CN291" s="6">
        <v>1900.28</v>
      </c>
      <c r="CO291" s="1">
        <v>-242.28</v>
      </c>
      <c r="CP291" s="6">
        <v>1658</v>
      </c>
      <c r="CQ291" s="6">
        <v>1700</v>
      </c>
      <c r="CR291" s="1">
        <v>7.6604999999999999</v>
      </c>
      <c r="CS291" s="6">
        <v>1700</v>
      </c>
      <c r="CT291" s="1">
        <v>136</v>
      </c>
      <c r="CU291" s="6">
        <v>1292.8</v>
      </c>
    </row>
    <row r="292" spans="1:99" ht="13.8" hidden="1">
      <c r="A292" s="34"/>
      <c r="B292" s="34"/>
      <c r="C292" s="34" t="str">
        <f t="shared" ca="1" si="20"/>
        <v>OK</v>
      </c>
      <c r="D292" s="2">
        <f t="shared" si="21"/>
        <v>3127.2666666666664</v>
      </c>
      <c r="E292" s="34">
        <v>45839</v>
      </c>
      <c r="F292" s="1" t="s">
        <v>145</v>
      </c>
      <c r="G292" s="1">
        <v>3487</v>
      </c>
      <c r="H292" s="1" t="s">
        <v>379</v>
      </c>
      <c r="I292" s="1" t="s">
        <v>197</v>
      </c>
      <c r="J292" s="35">
        <v>45621</v>
      </c>
      <c r="K292" s="6">
        <v>1518</v>
      </c>
      <c r="L292" s="1"/>
      <c r="M292" s="6">
        <v>1518</v>
      </c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>
        <v>0</v>
      </c>
      <c r="Z292" s="6">
        <v>0</v>
      </c>
      <c r="AA292" s="6"/>
      <c r="AB292" s="6"/>
      <c r="AC292" s="6"/>
      <c r="AD292" s="6">
        <v>0</v>
      </c>
      <c r="AE292" s="6"/>
      <c r="AF292" s="6">
        <v>0</v>
      </c>
      <c r="AG292" s="6"/>
      <c r="AH292" s="6"/>
      <c r="AI292" s="6"/>
      <c r="AJ292" s="6"/>
      <c r="AK292" s="6"/>
      <c r="AL292" s="6"/>
      <c r="AM292" s="6">
        <v>0.57999999999999996</v>
      </c>
      <c r="AN292" s="8">
        <f t="shared" si="22"/>
        <v>1518.58</v>
      </c>
      <c r="AO292" s="6"/>
      <c r="AP292" s="6">
        <v>-7.7</v>
      </c>
      <c r="AQ292" s="6">
        <v>-91.08</v>
      </c>
      <c r="AR292" s="6"/>
      <c r="AS292" s="6"/>
      <c r="AT292" s="6">
        <v>-0.95</v>
      </c>
      <c r="AU292" s="6"/>
      <c r="AV292" s="6">
        <v>0</v>
      </c>
      <c r="AW292" s="6"/>
      <c r="AX292" s="6"/>
      <c r="AY292" s="6"/>
      <c r="AZ292" s="6"/>
      <c r="BA292" s="6"/>
      <c r="BB292" s="6">
        <v>0</v>
      </c>
      <c r="BC292" s="6">
        <v>0</v>
      </c>
      <c r="BD292" s="6"/>
      <c r="BE292" s="6"/>
      <c r="BF292" s="6"/>
      <c r="BG292" s="6">
        <v>-113.85</v>
      </c>
      <c r="BH292" s="6">
        <v>0</v>
      </c>
      <c r="BI292" s="6"/>
      <c r="BJ292" s="6"/>
      <c r="BK292" s="6"/>
      <c r="BL292" s="11">
        <f t="shared" si="23"/>
        <v>-213.57999999999998</v>
      </c>
      <c r="BM292" s="12">
        <f t="shared" si="24"/>
        <v>1305</v>
      </c>
      <c r="BN292" s="13">
        <f t="shared" si="25"/>
        <v>126.5</v>
      </c>
      <c r="BO292" s="13">
        <f t="shared" si="26"/>
        <v>126.5</v>
      </c>
      <c r="BP292" s="13">
        <f t="shared" si="27"/>
        <v>42.166666666666664</v>
      </c>
      <c r="BQ292" s="13">
        <f t="shared" si="28"/>
        <v>113.85</v>
      </c>
      <c r="BR292" s="13">
        <f t="shared" si="29"/>
        <v>121.44</v>
      </c>
      <c r="BS292" s="13">
        <f t="shared" si="30"/>
        <v>762.3</v>
      </c>
      <c r="BT292" s="13">
        <f t="shared" si="31"/>
        <v>302.22000000000003</v>
      </c>
      <c r="BU292" s="13">
        <f t="shared" si="32"/>
        <v>0</v>
      </c>
      <c r="BV292" s="6">
        <f>SUMIFS('SEGURO DE VIDA'!E:E, 'SEGURO DE VIDA'!D:D, H292, 'SEGURO DE VIDA'!G:G, E292)</f>
        <v>13.71</v>
      </c>
      <c r="BW292" s="6">
        <f>SUMIFS(TREINAMENTOS!E:E, TREINAMENTOS!D:D, H292, TREINAMENTOS!G:G, E292)</f>
        <v>0</v>
      </c>
      <c r="BX292" s="6">
        <f>SUMIFS(EXAMES!E:E, EXAMES!D:D, H292, EXAMES!G:G, E292)</f>
        <v>0</v>
      </c>
      <c r="BY292" s="25">
        <f t="shared" si="33"/>
        <v>1608.6866666666667</v>
      </c>
      <c r="BZ292" s="1"/>
      <c r="CA292" s="1" t="s">
        <v>379</v>
      </c>
      <c r="CB292" s="13">
        <f t="shared" si="34"/>
        <v>0</v>
      </c>
      <c r="CC292" s="13">
        <f t="shared" si="35"/>
        <v>0</v>
      </c>
      <c r="CD292" s="13">
        <f>SUMIFS(ALIMENTAÇÃO!E:E, ALIMENTAÇÃO!D:D, H292, ALIMENTAÇÃO!G:G, E292)</f>
        <v>770</v>
      </c>
      <c r="CE292" s="6">
        <f>SUMIFS(TRANSPORTE!E:E, TRANSPORTE!D:D, H292, TRANSPORTE!G:G, E292)</f>
        <v>393.3</v>
      </c>
      <c r="CF292" s="6">
        <f>SUMIFS('PLANO DE SAÚDE'!E:E, 'PLANO DE SAÚDE'!D:D, H292, 'PLANO DE SAÚDE'!G:G, E292)</f>
        <v>0</v>
      </c>
      <c r="CG292" s="6">
        <f>SUMIFS('PLANO ODONTO'!E:E, 'PLANO ODONTO'!D:D, H292, 'PLANO ODONTO'!G:G, E292)</f>
        <v>0</v>
      </c>
      <c r="CH292" s="6">
        <f t="shared" si="36"/>
        <v>0</v>
      </c>
      <c r="CI292" s="6">
        <f t="shared" si="37"/>
        <v>0</v>
      </c>
      <c r="CJ292" s="6">
        <f t="shared" si="38"/>
        <v>0</v>
      </c>
      <c r="CK292" s="6"/>
      <c r="CL292" s="6"/>
      <c r="CM292" s="6">
        <f t="shared" si="39"/>
        <v>0</v>
      </c>
      <c r="CN292" s="6">
        <v>1518.58</v>
      </c>
      <c r="CO292" s="1">
        <v>-213.58</v>
      </c>
      <c r="CP292" s="6">
        <v>1305</v>
      </c>
      <c r="CQ292" s="6">
        <v>1518</v>
      </c>
      <c r="CR292" s="1">
        <v>7.5</v>
      </c>
      <c r="CS292" s="6">
        <v>1518</v>
      </c>
      <c r="CT292" s="1">
        <v>121.44</v>
      </c>
      <c r="CU292" s="1">
        <v>910.8</v>
      </c>
    </row>
    <row r="293" spans="1:99" ht="13.8" hidden="1">
      <c r="A293" s="34"/>
      <c r="B293" s="34"/>
      <c r="C293" s="34" t="str">
        <f t="shared" ca="1" si="20"/>
        <v>OK</v>
      </c>
      <c r="D293" s="2">
        <f t="shared" si="21"/>
        <v>6809.3573387777778</v>
      </c>
      <c r="E293" s="34">
        <v>45839</v>
      </c>
      <c r="F293" s="1" t="s">
        <v>145</v>
      </c>
      <c r="G293" s="1">
        <v>3523</v>
      </c>
      <c r="H293" s="1" t="s">
        <v>382</v>
      </c>
      <c r="I293" s="1" t="s">
        <v>383</v>
      </c>
      <c r="J293" s="38">
        <v>45748</v>
      </c>
      <c r="K293" s="6">
        <v>4000</v>
      </c>
      <c r="L293" s="1"/>
      <c r="M293" s="6">
        <v>4000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>
        <v>0</v>
      </c>
      <c r="Z293" s="6">
        <v>0</v>
      </c>
      <c r="AA293" s="6"/>
      <c r="AB293" s="6"/>
      <c r="AC293" s="6"/>
      <c r="AD293" s="6">
        <v>210</v>
      </c>
      <c r="AE293" s="6"/>
      <c r="AF293" s="6">
        <v>31.11</v>
      </c>
      <c r="AG293" s="6"/>
      <c r="AH293" s="6"/>
      <c r="AI293" s="6"/>
      <c r="AJ293" s="6"/>
      <c r="AK293" s="6"/>
      <c r="AL293" s="6"/>
      <c r="AM293" s="6">
        <v>0.06</v>
      </c>
      <c r="AN293" s="8">
        <f t="shared" si="22"/>
        <v>4241.17</v>
      </c>
      <c r="AO293" s="6"/>
      <c r="AP293" s="6">
        <v>-8.0500000000000007</v>
      </c>
      <c r="AQ293" s="6">
        <v>-240</v>
      </c>
      <c r="AR293" s="6"/>
      <c r="AS293" s="6"/>
      <c r="AT293" s="6">
        <v>-0.96</v>
      </c>
      <c r="AU293" s="6"/>
      <c r="AV293" s="6">
        <v>0</v>
      </c>
      <c r="AW293" s="6"/>
      <c r="AX293" s="6"/>
      <c r="AY293" s="6"/>
      <c r="AZ293" s="6"/>
      <c r="BA293" s="6"/>
      <c r="BB293" s="6"/>
      <c r="BC293" s="6">
        <v>-1.66</v>
      </c>
      <c r="BD293" s="6">
        <v>-96.24</v>
      </c>
      <c r="BE293" s="6"/>
      <c r="BF293" s="6"/>
      <c r="BG293" s="6">
        <v>-403.33</v>
      </c>
      <c r="BH293" s="6">
        <v>-150.93</v>
      </c>
      <c r="BI293" s="6"/>
      <c r="BJ293" s="6"/>
      <c r="BK293" s="6"/>
      <c r="BL293" s="11">
        <f t="shared" si="23"/>
        <v>-901.17000000000007</v>
      </c>
      <c r="BM293" s="12">
        <f t="shared" si="24"/>
        <v>3340</v>
      </c>
      <c r="BN293" s="13">
        <f t="shared" si="25"/>
        <v>333.33333333333331</v>
      </c>
      <c r="BO293" s="13">
        <f t="shared" si="26"/>
        <v>333.33333333333331</v>
      </c>
      <c r="BP293" s="13">
        <f t="shared" si="27"/>
        <v>111.1111111111111</v>
      </c>
      <c r="BQ293" s="13">
        <f t="shared" si="28"/>
        <v>403.32956100000001</v>
      </c>
      <c r="BR293" s="13">
        <f t="shared" si="29"/>
        <v>339.28</v>
      </c>
      <c r="BS293" s="13">
        <f t="shared" si="30"/>
        <v>796.95</v>
      </c>
      <c r="BT293" s="13">
        <f t="shared" si="31"/>
        <v>55.199999999999989</v>
      </c>
      <c r="BU293" s="13">
        <f t="shared" si="32"/>
        <v>181.94000000000005</v>
      </c>
      <c r="BV293" s="6">
        <f>SUMIFS('SEGURO DE VIDA'!E:E, 'SEGURO DE VIDA'!D:D, H293, 'SEGURO DE VIDA'!G:G, E293)</f>
        <v>13.71</v>
      </c>
      <c r="BW293" s="6">
        <f>SUMIFS(TREINAMENTOS!E:E, TREINAMENTOS!D:D, H293, TREINAMENTOS!G:G, E293)</f>
        <v>0</v>
      </c>
      <c r="BX293" s="6">
        <f>SUMIFS(EXAMES!E:E, EXAMES!D:D, H293, EXAMES!G:G, E293)</f>
        <v>0</v>
      </c>
      <c r="BY293" s="25">
        <f t="shared" si="33"/>
        <v>2568.1873387777778</v>
      </c>
      <c r="BZ293" s="1"/>
      <c r="CA293" s="1" t="s">
        <v>382</v>
      </c>
      <c r="CB293" s="13">
        <f t="shared" si="34"/>
        <v>181.94000000000005</v>
      </c>
      <c r="CC293" s="13">
        <f t="shared" si="35"/>
        <v>0</v>
      </c>
      <c r="CD293" s="13">
        <f>SUMIFS(ALIMENTAÇÃO!E:E, ALIMENTAÇÃO!D:D, H293, ALIMENTAÇÃO!G:G, E293)</f>
        <v>805</v>
      </c>
      <c r="CE293" s="6">
        <f>SUMIFS(TRANSPORTE!E:E, TRANSPORTE!D:D, H293, TRANSPORTE!G:G, E293)</f>
        <v>295.2</v>
      </c>
      <c r="CF293" s="6">
        <f>SUMIFS('PLANO DE SAÚDE'!E:E, 'PLANO DE SAÚDE'!D:D, H293, 'PLANO DE SAÚDE'!G:G, E293)</f>
        <v>279.84000000000003</v>
      </c>
      <c r="CG293" s="6">
        <f>SUMIFS('PLANO ODONTO'!E:E, 'PLANO ODONTO'!D:D, H293, 'PLANO ODONTO'!G:G, E293)</f>
        <v>0</v>
      </c>
      <c r="CH293" s="6">
        <f t="shared" si="36"/>
        <v>-97.899999999999991</v>
      </c>
      <c r="CI293" s="6">
        <f t="shared" si="37"/>
        <v>0</v>
      </c>
      <c r="CJ293" s="6">
        <f t="shared" si="38"/>
        <v>0</v>
      </c>
      <c r="CK293" s="6"/>
      <c r="CL293" s="6"/>
      <c r="CM293" s="6">
        <f t="shared" si="39"/>
        <v>0</v>
      </c>
      <c r="CN293" s="6">
        <v>4241.17</v>
      </c>
      <c r="CO293" s="1">
        <v>-901.17</v>
      </c>
      <c r="CP293" s="6">
        <v>3340</v>
      </c>
      <c r="CQ293" s="6">
        <v>4241.1099999999997</v>
      </c>
      <c r="CR293" s="1">
        <v>9.51</v>
      </c>
      <c r="CS293" s="6">
        <v>4241.1099999999997</v>
      </c>
      <c r="CT293" s="1">
        <v>339.28</v>
      </c>
      <c r="CU293" s="6">
        <v>3633.91</v>
      </c>
    </row>
    <row r="294" spans="1:99" ht="13.8" hidden="1">
      <c r="A294" s="34"/>
      <c r="B294" s="34"/>
      <c r="C294" s="34" t="str">
        <f t="shared" ca="1" si="20"/>
        <v>OK</v>
      </c>
      <c r="D294" s="2">
        <f t="shared" si="21"/>
        <v>5168.4301240444438</v>
      </c>
      <c r="E294" s="34">
        <v>45839</v>
      </c>
      <c r="F294" s="1" t="s">
        <v>145</v>
      </c>
      <c r="G294" s="1">
        <v>152</v>
      </c>
      <c r="H294" s="1" t="s">
        <v>384</v>
      </c>
      <c r="I294" s="1" t="s">
        <v>298</v>
      </c>
      <c r="J294" s="38">
        <v>42026</v>
      </c>
      <c r="K294" s="6">
        <v>3478.78</v>
      </c>
      <c r="L294" s="1" t="s">
        <v>182</v>
      </c>
      <c r="M294" s="6">
        <v>1739.39</v>
      </c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>
        <v>0</v>
      </c>
      <c r="Z294" s="6">
        <v>1391.51</v>
      </c>
      <c r="AA294" s="6"/>
      <c r="AB294" s="6"/>
      <c r="AC294" s="6"/>
      <c r="AD294" s="6">
        <v>0</v>
      </c>
      <c r="AE294" s="6"/>
      <c r="AF294" s="6">
        <v>0</v>
      </c>
      <c r="AG294" s="6"/>
      <c r="AH294" s="6"/>
      <c r="AI294" s="6"/>
      <c r="AJ294" s="6"/>
      <c r="AK294" s="6"/>
      <c r="AL294" s="6"/>
      <c r="AM294" s="6">
        <v>0.49</v>
      </c>
      <c r="AN294" s="8">
        <f t="shared" si="22"/>
        <v>3131.39</v>
      </c>
      <c r="AO294" s="6"/>
      <c r="AP294" s="6">
        <v>-4.2</v>
      </c>
      <c r="AQ294" s="6">
        <v>-104.36</v>
      </c>
      <c r="AR294" s="6"/>
      <c r="AS294" s="6"/>
      <c r="AT294" s="6">
        <v>-0.15</v>
      </c>
      <c r="AU294" s="6"/>
      <c r="AV294" s="6">
        <v>0</v>
      </c>
      <c r="AW294" s="6"/>
      <c r="AX294" s="6"/>
      <c r="AY294" s="6"/>
      <c r="AZ294" s="6"/>
      <c r="BA294" s="6"/>
      <c r="BB294" s="6">
        <v>-100.31</v>
      </c>
      <c r="BC294" s="6">
        <v>-2.73</v>
      </c>
      <c r="BD294" s="6"/>
      <c r="BE294" s="6"/>
      <c r="BF294" s="6"/>
      <c r="BG294" s="6">
        <v>-407.64</v>
      </c>
      <c r="BH294" s="6">
        <v>0</v>
      </c>
      <c r="BI294" s="6"/>
      <c r="BJ294" s="6"/>
      <c r="BK294" s="6"/>
      <c r="BL294" s="11">
        <f t="shared" si="23"/>
        <v>-619.39</v>
      </c>
      <c r="BM294" s="12">
        <f t="shared" si="24"/>
        <v>2512</v>
      </c>
      <c r="BN294" s="13">
        <f t="shared" si="25"/>
        <v>289.89833333333337</v>
      </c>
      <c r="BO294" s="13">
        <f t="shared" si="26"/>
        <v>289.89833333333337</v>
      </c>
      <c r="BP294" s="13">
        <f t="shared" si="27"/>
        <v>96.63277777777779</v>
      </c>
      <c r="BQ294" s="13">
        <f t="shared" si="28"/>
        <v>336.7606796</v>
      </c>
      <c r="BR294" s="13">
        <f t="shared" si="29"/>
        <v>250.47</v>
      </c>
      <c r="BS294" s="13">
        <f t="shared" si="30"/>
        <v>415.8</v>
      </c>
      <c r="BT294" s="13">
        <f t="shared" si="31"/>
        <v>100.83999999999999</v>
      </c>
      <c r="BU294" s="13">
        <f t="shared" si="32"/>
        <v>243.02999999999997</v>
      </c>
      <c r="BV294" s="6">
        <f>SUMIFS('SEGURO DE VIDA'!E:E, 'SEGURO DE VIDA'!D:D, H294, 'SEGURO DE VIDA'!G:G, E294)</f>
        <v>13.71</v>
      </c>
      <c r="BW294" s="6">
        <f>SUMIFS(TREINAMENTOS!E:E, TREINAMENTOS!D:D, H294, TREINAMENTOS!G:G, E294)</f>
        <v>0</v>
      </c>
      <c r="BX294" s="6">
        <f>SUMIFS(EXAMES!E:E, EXAMES!D:D, H294, EXAMES!G:G, E294)</f>
        <v>0</v>
      </c>
      <c r="BY294" s="25">
        <f t="shared" si="33"/>
        <v>2037.0401240444444</v>
      </c>
      <c r="BZ294" s="1"/>
      <c r="CA294" s="1" t="s">
        <v>384</v>
      </c>
      <c r="CB294" s="13">
        <f t="shared" si="34"/>
        <v>243.02999999999997</v>
      </c>
      <c r="CC294" s="13">
        <f t="shared" si="35"/>
        <v>0</v>
      </c>
      <c r="CD294" s="13">
        <f>SUMIFS(ALIMENTAÇÃO!E:E, ALIMENTAÇÃO!D:D, H294, ALIMENTAÇÃO!G:G, E294)</f>
        <v>420</v>
      </c>
      <c r="CE294" s="6">
        <f>SUMIFS(TRANSPORTE!E:E, TRANSPORTE!D:D, H294, TRANSPORTE!G:G, E294)</f>
        <v>205.2</v>
      </c>
      <c r="CF294" s="6">
        <f>SUMIFS('PLANO DE SAÚDE'!E:E, 'PLANO DE SAÚDE'!D:D, H294, 'PLANO DE SAÚDE'!G:G, E294)</f>
        <v>346.07</v>
      </c>
      <c r="CG294" s="6">
        <f>SUMIFS('PLANO ODONTO'!E:E, 'PLANO ODONTO'!D:D, H294, 'PLANO ODONTO'!G:G, E294)</f>
        <v>0</v>
      </c>
      <c r="CH294" s="6">
        <f t="shared" si="36"/>
        <v>-103.04</v>
      </c>
      <c r="CI294" s="6">
        <f t="shared" si="37"/>
        <v>0</v>
      </c>
      <c r="CJ294" s="6">
        <f t="shared" si="38"/>
        <v>0</v>
      </c>
      <c r="CK294" s="6"/>
      <c r="CL294" s="6"/>
      <c r="CM294" s="6">
        <f t="shared" si="39"/>
        <v>0</v>
      </c>
      <c r="CN294" s="6">
        <v>3131.39</v>
      </c>
      <c r="CO294" s="1">
        <v>-619.39</v>
      </c>
      <c r="CP294" s="6">
        <v>2512</v>
      </c>
      <c r="CQ294" s="6">
        <v>3130.91</v>
      </c>
      <c r="CR294" s="1">
        <v>10.756</v>
      </c>
      <c r="CS294" s="6">
        <v>3130.9</v>
      </c>
      <c r="CT294" s="1">
        <v>250.47</v>
      </c>
      <c r="CU294" s="6">
        <v>2523.6999999999998</v>
      </c>
    </row>
    <row r="295" spans="1:99" ht="13.8" hidden="1">
      <c r="A295" s="34"/>
      <c r="B295" s="34"/>
      <c r="C295" s="34" t="str">
        <f t="shared" ca="1" si="20"/>
        <v>OK</v>
      </c>
      <c r="D295" s="2">
        <f t="shared" si="21"/>
        <v>5419.0924619555553</v>
      </c>
      <c r="E295" s="34">
        <v>45839</v>
      </c>
      <c r="F295" s="1" t="s">
        <v>145</v>
      </c>
      <c r="G295" s="1">
        <v>358</v>
      </c>
      <c r="H295" s="1" t="s">
        <v>385</v>
      </c>
      <c r="I295" s="1" t="s">
        <v>157</v>
      </c>
      <c r="J295" s="38">
        <v>44774</v>
      </c>
      <c r="K295" s="6">
        <v>2225.6</v>
      </c>
      <c r="L295" s="1"/>
      <c r="M295" s="6">
        <v>2225.6</v>
      </c>
      <c r="N295" s="6"/>
      <c r="O295" s="6"/>
      <c r="P295" s="6">
        <v>667.68</v>
      </c>
      <c r="Q295" s="6"/>
      <c r="R295" s="6"/>
      <c r="S295" s="6"/>
      <c r="T295" s="6"/>
      <c r="U295" s="6"/>
      <c r="V295" s="6"/>
      <c r="W295" s="6"/>
      <c r="X295" s="6"/>
      <c r="Y295" s="6">
        <v>0</v>
      </c>
      <c r="Z295" s="6">
        <v>0</v>
      </c>
      <c r="AA295" s="6"/>
      <c r="AB295" s="6"/>
      <c r="AC295" s="6"/>
      <c r="AD295" s="6">
        <v>325.13</v>
      </c>
      <c r="AE295" s="6">
        <v>148.52000000000001</v>
      </c>
      <c r="AF295" s="6">
        <v>70.17</v>
      </c>
      <c r="AG295" s="6"/>
      <c r="AH295" s="6"/>
      <c r="AI295" s="6"/>
      <c r="AJ295" s="6"/>
      <c r="AK295" s="6"/>
      <c r="AL295" s="6"/>
      <c r="AM295" s="6">
        <v>0.56000000000000005</v>
      </c>
      <c r="AN295" s="8">
        <f t="shared" si="22"/>
        <v>3437.66</v>
      </c>
      <c r="AO295" s="6"/>
      <c r="AP295" s="6">
        <v>-7.35</v>
      </c>
      <c r="AQ295" s="6">
        <v>-133.54</v>
      </c>
      <c r="AR295" s="6"/>
      <c r="AS295" s="6"/>
      <c r="AT295" s="6">
        <v>-0.77</v>
      </c>
      <c r="AU295" s="6"/>
      <c r="AV295" s="6">
        <v>-14</v>
      </c>
      <c r="AW295" s="6"/>
      <c r="AX295" s="6"/>
      <c r="AY295" s="6"/>
      <c r="AZ295" s="6"/>
      <c r="BA295" s="6"/>
      <c r="BB295" s="6">
        <v>-25.41</v>
      </c>
      <c r="BC295" s="6">
        <v>-1.93</v>
      </c>
      <c r="BD295" s="6"/>
      <c r="BE295" s="6"/>
      <c r="BF295" s="6">
        <v>-654.55999999999995</v>
      </c>
      <c r="BG295" s="6">
        <v>-305.85000000000002</v>
      </c>
      <c r="BH295" s="6">
        <v>-24.25</v>
      </c>
      <c r="BI295" s="6"/>
      <c r="BJ295" s="6"/>
      <c r="BK295" s="6"/>
      <c r="BL295" s="11">
        <f t="shared" si="23"/>
        <v>-1167.6599999999999</v>
      </c>
      <c r="BM295" s="12">
        <f t="shared" si="24"/>
        <v>2270</v>
      </c>
      <c r="BN295" s="13">
        <f t="shared" si="25"/>
        <v>185.46666666666667</v>
      </c>
      <c r="BO295" s="13">
        <f t="shared" si="26"/>
        <v>185.46666666666667</v>
      </c>
      <c r="BP295" s="13">
        <f t="shared" si="27"/>
        <v>61.822222222222223</v>
      </c>
      <c r="BQ295" s="13">
        <f t="shared" si="28"/>
        <v>305.84690640000002</v>
      </c>
      <c r="BR295" s="13">
        <f t="shared" si="29"/>
        <v>274.95999999999998</v>
      </c>
      <c r="BS295" s="13">
        <f t="shared" si="30"/>
        <v>727.65</v>
      </c>
      <c r="BT295" s="13">
        <f t="shared" si="31"/>
        <v>0</v>
      </c>
      <c r="BU295" s="13">
        <f t="shared" si="32"/>
        <v>171.51</v>
      </c>
      <c r="BV295" s="6">
        <f>SUMIFS('SEGURO DE VIDA'!E:E, 'SEGURO DE VIDA'!D:D, H295, 'SEGURO DE VIDA'!G:G, E295)</f>
        <v>13.71</v>
      </c>
      <c r="BW295" s="6">
        <f>SUMIFS(TREINAMENTOS!E:E, TREINAMENTOS!D:D, H295, TREINAMENTOS!G:G, E295)</f>
        <v>0</v>
      </c>
      <c r="BX295" s="6">
        <f>SUMIFS(EXAMES!E:E, EXAMES!D:D, H295, EXAMES!G:G, E295)</f>
        <v>55</v>
      </c>
      <c r="BY295" s="25">
        <f t="shared" si="33"/>
        <v>1981.4324619555557</v>
      </c>
      <c r="BZ295" s="1"/>
      <c r="CA295" s="1" t="s">
        <v>385</v>
      </c>
      <c r="CB295" s="13">
        <f t="shared" si="34"/>
        <v>171.51</v>
      </c>
      <c r="CC295" s="13">
        <f t="shared" si="35"/>
        <v>0</v>
      </c>
      <c r="CD295" s="13">
        <f>SUMIFS(ALIMENTAÇÃO!E:E, ALIMENTAÇÃO!D:D, H295, ALIMENTAÇÃO!G:G, E295)</f>
        <v>735</v>
      </c>
      <c r="CE295" s="6">
        <f>SUMIFS(TRANSPORTE!E:E, TRANSPORTE!D:D, H295, TRANSPORTE!G:G, E295)</f>
        <v>0</v>
      </c>
      <c r="CF295" s="6">
        <f>SUMIFS('PLANO DE SAÚDE'!E:E, 'PLANO DE SAÚDE'!D:D, H295, 'PLANO DE SAÚDE'!G:G, E295)</f>
        <v>198.85</v>
      </c>
      <c r="CG295" s="6">
        <f>SUMIFS('PLANO ODONTO'!E:E, 'PLANO ODONTO'!D:D, H295, 'PLANO ODONTO'!G:G, E295)</f>
        <v>14</v>
      </c>
      <c r="CH295" s="6">
        <f t="shared" si="36"/>
        <v>-27.34</v>
      </c>
      <c r="CI295" s="6">
        <f t="shared" si="37"/>
        <v>0</v>
      </c>
      <c r="CJ295" s="6">
        <f t="shared" si="38"/>
        <v>0</v>
      </c>
      <c r="CK295" s="6"/>
      <c r="CL295" s="6"/>
      <c r="CM295" s="6">
        <f t="shared" si="39"/>
        <v>-14</v>
      </c>
      <c r="CN295" s="6">
        <v>3437.66</v>
      </c>
      <c r="CO295" s="6">
        <v>-1167.6600000000001</v>
      </c>
      <c r="CP295" s="6">
        <v>2270</v>
      </c>
      <c r="CQ295" s="6">
        <v>3437.1</v>
      </c>
      <c r="CR295" s="1">
        <v>8.8984000000000005</v>
      </c>
      <c r="CS295" s="6">
        <v>3437.1</v>
      </c>
      <c r="CT295" s="1">
        <v>274.95999999999998</v>
      </c>
      <c r="CU295" s="6">
        <v>2752.07</v>
      </c>
    </row>
    <row r="296" spans="1:99" ht="13.8" hidden="1">
      <c r="A296" s="34"/>
      <c r="B296" s="34"/>
      <c r="C296" s="34" t="str">
        <f t="shared" ca="1" si="20"/>
        <v>OK</v>
      </c>
      <c r="D296" s="2">
        <f t="shared" si="21"/>
        <v>3949.3292199111111</v>
      </c>
      <c r="E296" s="34">
        <v>45839</v>
      </c>
      <c r="F296" s="1" t="s">
        <v>145</v>
      </c>
      <c r="G296" s="1">
        <v>3534</v>
      </c>
      <c r="H296" s="1" t="s">
        <v>386</v>
      </c>
      <c r="I296" s="1" t="s">
        <v>170</v>
      </c>
      <c r="J296" s="38">
        <v>45789</v>
      </c>
      <c r="K296" s="6">
        <v>2239.36</v>
      </c>
      <c r="L296" s="1"/>
      <c r="M296" s="6">
        <v>2239.36</v>
      </c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>
        <v>0</v>
      </c>
      <c r="Z296" s="6">
        <v>0</v>
      </c>
      <c r="AA296" s="6"/>
      <c r="AB296" s="6"/>
      <c r="AC296" s="6"/>
      <c r="AD296" s="6">
        <v>0</v>
      </c>
      <c r="AE296" s="6"/>
      <c r="AF296" s="6">
        <v>0</v>
      </c>
      <c r="AG296" s="6"/>
      <c r="AH296" s="6"/>
      <c r="AI296" s="6"/>
      <c r="AJ296" s="6"/>
      <c r="AK296" s="6"/>
      <c r="AL296" s="6"/>
      <c r="AM296" s="6">
        <v>0.93</v>
      </c>
      <c r="AN296" s="8">
        <f t="shared" si="22"/>
        <v>2240.29</v>
      </c>
      <c r="AO296" s="6"/>
      <c r="AP296" s="6">
        <v>-8.0500000000000007</v>
      </c>
      <c r="AQ296" s="6">
        <v>-134.36000000000001</v>
      </c>
      <c r="AR296" s="6"/>
      <c r="AS296" s="6"/>
      <c r="AT296" s="6">
        <v>-0.11</v>
      </c>
      <c r="AU296" s="6"/>
      <c r="AV296" s="6">
        <v>-14</v>
      </c>
      <c r="AW296" s="6"/>
      <c r="AX296" s="6"/>
      <c r="AY296" s="6"/>
      <c r="AZ296" s="6"/>
      <c r="BA296" s="6"/>
      <c r="BB296" s="6">
        <v>0</v>
      </c>
      <c r="BC296" s="6">
        <v>0</v>
      </c>
      <c r="BD296" s="6"/>
      <c r="BE296" s="6"/>
      <c r="BF296" s="6"/>
      <c r="BG296" s="6">
        <v>-178.77</v>
      </c>
      <c r="BH296" s="6">
        <v>0</v>
      </c>
      <c r="BI296" s="6"/>
      <c r="BJ296" s="6"/>
      <c r="BK296" s="6"/>
      <c r="BL296" s="11">
        <f t="shared" si="23"/>
        <v>-335.29000000000008</v>
      </c>
      <c r="BM296" s="12">
        <f t="shared" si="24"/>
        <v>1905</v>
      </c>
      <c r="BN296" s="13">
        <f t="shared" si="25"/>
        <v>186.61333333333334</v>
      </c>
      <c r="BO296" s="13">
        <f t="shared" si="26"/>
        <v>186.61333333333334</v>
      </c>
      <c r="BP296" s="13">
        <f t="shared" si="27"/>
        <v>62.204444444444448</v>
      </c>
      <c r="BQ296" s="13">
        <f t="shared" si="28"/>
        <v>178.76810879999999</v>
      </c>
      <c r="BR296" s="13">
        <f t="shared" si="29"/>
        <v>179.14</v>
      </c>
      <c r="BS296" s="13">
        <f t="shared" si="30"/>
        <v>796.95</v>
      </c>
      <c r="BT296" s="13">
        <f t="shared" si="31"/>
        <v>105.03999999999999</v>
      </c>
      <c r="BU296" s="13">
        <f t="shared" si="32"/>
        <v>0</v>
      </c>
      <c r="BV296" s="6">
        <f>SUMIFS('SEGURO DE VIDA'!E:E, 'SEGURO DE VIDA'!D:D, H296, 'SEGURO DE VIDA'!G:G, E296)</f>
        <v>13.71</v>
      </c>
      <c r="BW296" s="6">
        <f>SUMIFS(TREINAMENTOS!E:E, TREINAMENTOS!D:D, H296, TREINAMENTOS!G:G, E296)</f>
        <v>0</v>
      </c>
      <c r="BX296" s="6">
        <f>SUMIFS(EXAMES!E:E, EXAMES!D:D, H296, EXAMES!G:G, E296)</f>
        <v>0</v>
      </c>
      <c r="BY296" s="25">
        <f t="shared" si="33"/>
        <v>1709.0392199111111</v>
      </c>
      <c r="BZ296" s="1"/>
      <c r="CA296" s="1" t="s">
        <v>386</v>
      </c>
      <c r="CB296" s="13">
        <f t="shared" si="34"/>
        <v>0</v>
      </c>
      <c r="CC296" s="13">
        <f t="shared" si="35"/>
        <v>0</v>
      </c>
      <c r="CD296" s="13">
        <f>SUMIFS(ALIMENTAÇÃO!E:E, ALIMENTAÇÃO!D:D, H296, ALIMENTAÇÃO!G:G, E296)</f>
        <v>805</v>
      </c>
      <c r="CE296" s="6">
        <f>SUMIFS(TRANSPORTE!E:E, TRANSPORTE!D:D, H296, TRANSPORTE!G:G, E296)</f>
        <v>239.4</v>
      </c>
      <c r="CF296" s="6">
        <f>SUMIFS('PLANO DE SAÚDE'!E:E, 'PLANO DE SAÚDE'!D:D, H296, 'PLANO DE SAÚDE'!G:G, E296)</f>
        <v>0</v>
      </c>
      <c r="CG296" s="6">
        <f>SUMIFS('PLANO ODONTO'!E:E, 'PLANO ODONTO'!D:D, H296, 'PLANO ODONTO'!G:G, E296)</f>
        <v>14</v>
      </c>
      <c r="CH296" s="6">
        <f t="shared" si="36"/>
        <v>0</v>
      </c>
      <c r="CI296" s="6">
        <f t="shared" si="37"/>
        <v>0</v>
      </c>
      <c r="CJ296" s="6">
        <f t="shared" si="38"/>
        <v>0</v>
      </c>
      <c r="CK296" s="6"/>
      <c r="CL296" s="6"/>
      <c r="CM296" s="6">
        <f t="shared" si="39"/>
        <v>-14</v>
      </c>
      <c r="CN296" s="6">
        <v>2240.29</v>
      </c>
      <c r="CO296" s="1">
        <v>-335.29</v>
      </c>
      <c r="CP296" s="6">
        <v>1905</v>
      </c>
      <c r="CQ296" s="6">
        <v>2239.36</v>
      </c>
      <c r="CR296" s="1">
        <v>7.9829999999999997</v>
      </c>
      <c r="CS296" s="6">
        <v>2239.36</v>
      </c>
      <c r="CT296" s="1">
        <v>179.14</v>
      </c>
      <c r="CU296" s="6">
        <v>1632.16</v>
      </c>
    </row>
    <row r="297" spans="1:99" ht="13.8" hidden="1">
      <c r="A297" s="34"/>
      <c r="B297" s="34"/>
      <c r="C297" s="34" t="str">
        <f t="shared" ca="1" si="20"/>
        <v>OK</v>
      </c>
      <c r="D297" s="2">
        <f t="shared" si="21"/>
        <v>4436.7904738788893</v>
      </c>
      <c r="E297" s="34">
        <v>45839</v>
      </c>
      <c r="F297" s="1" t="s">
        <v>145</v>
      </c>
      <c r="G297" s="1">
        <v>209</v>
      </c>
      <c r="H297" s="1" t="s">
        <v>387</v>
      </c>
      <c r="I297" s="1" t="s">
        <v>157</v>
      </c>
      <c r="J297" s="38">
        <v>42527</v>
      </c>
      <c r="K297" s="6">
        <v>2495.63</v>
      </c>
      <c r="L297" s="1"/>
      <c r="M297" s="6">
        <v>2495.63</v>
      </c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>
        <v>0</v>
      </c>
      <c r="Z297" s="6">
        <v>0</v>
      </c>
      <c r="AA297" s="6"/>
      <c r="AB297" s="6"/>
      <c r="AC297" s="6"/>
      <c r="AD297" s="6">
        <v>0</v>
      </c>
      <c r="AE297" s="6"/>
      <c r="AF297" s="6">
        <v>0</v>
      </c>
      <c r="AG297" s="6"/>
      <c r="AH297" s="6"/>
      <c r="AI297" s="6"/>
      <c r="AJ297" s="6"/>
      <c r="AK297" s="6"/>
      <c r="AL297" s="6"/>
      <c r="AM297" s="6">
        <v>0.2</v>
      </c>
      <c r="AN297" s="8">
        <f t="shared" si="22"/>
        <v>2495.83</v>
      </c>
      <c r="AO297" s="6"/>
      <c r="AP297" s="6">
        <v>-8.0500000000000007</v>
      </c>
      <c r="AQ297" s="6">
        <v>-149.74</v>
      </c>
      <c r="AR297" s="6"/>
      <c r="AS297" s="6"/>
      <c r="AT297" s="6">
        <v>-0.72</v>
      </c>
      <c r="AU297" s="6"/>
      <c r="AV297" s="6">
        <v>-14</v>
      </c>
      <c r="AW297" s="6">
        <v>-14</v>
      </c>
      <c r="AX297" s="6"/>
      <c r="AY297" s="6"/>
      <c r="AZ297" s="6"/>
      <c r="BA297" s="6"/>
      <c r="BB297" s="6">
        <v>-1.49</v>
      </c>
      <c r="BC297" s="6"/>
      <c r="BD297" s="6"/>
      <c r="BE297" s="6"/>
      <c r="BF297" s="6"/>
      <c r="BG297" s="6">
        <v>-201.83</v>
      </c>
      <c r="BH297" s="6">
        <v>0</v>
      </c>
      <c r="BI297" s="6"/>
      <c r="BJ297" s="6"/>
      <c r="BK297" s="6"/>
      <c r="BL297" s="11">
        <f t="shared" si="23"/>
        <v>-389.83000000000004</v>
      </c>
      <c r="BM297" s="12">
        <f t="shared" si="24"/>
        <v>2106</v>
      </c>
      <c r="BN297" s="13">
        <f t="shared" si="25"/>
        <v>207.96916666666667</v>
      </c>
      <c r="BO297" s="13">
        <f t="shared" si="26"/>
        <v>207.96916666666667</v>
      </c>
      <c r="BP297" s="13">
        <f t="shared" si="27"/>
        <v>69.323055555555555</v>
      </c>
      <c r="BQ297" s="13">
        <f t="shared" si="28"/>
        <v>201.82908499000004</v>
      </c>
      <c r="BR297" s="13">
        <f t="shared" si="29"/>
        <v>199.65</v>
      </c>
      <c r="BS297" s="13">
        <f t="shared" si="30"/>
        <v>796.95</v>
      </c>
      <c r="BT297" s="13">
        <f t="shared" si="31"/>
        <v>243.56</v>
      </c>
      <c r="BU297" s="13">
        <f t="shared" si="32"/>
        <v>0</v>
      </c>
      <c r="BV297" s="6">
        <f>SUMIFS('SEGURO DE VIDA'!E:E, 'SEGURO DE VIDA'!D:D, H297, 'SEGURO DE VIDA'!G:G, E297)</f>
        <v>13.71</v>
      </c>
      <c r="BW297" s="6">
        <f>SUMIFS(TREINAMENTOS!E:E, TREINAMENTOS!D:D, H297, TREINAMENTOS!G:G, E297)</f>
        <v>0</v>
      </c>
      <c r="BX297" s="6">
        <f>SUMIFS(EXAMES!E:E, EXAMES!D:D, H297, EXAMES!G:G, E297)</f>
        <v>0</v>
      </c>
      <c r="BY297" s="25">
        <f t="shared" si="33"/>
        <v>1940.9604738788889</v>
      </c>
      <c r="BZ297" s="1"/>
      <c r="CA297" s="1" t="s">
        <v>387</v>
      </c>
      <c r="CB297" s="13">
        <f t="shared" si="34"/>
        <v>0</v>
      </c>
      <c r="CC297" s="13">
        <f t="shared" si="35"/>
        <v>0</v>
      </c>
      <c r="CD297" s="13">
        <f>SUMIFS(ALIMENTAÇÃO!E:E, ALIMENTAÇÃO!D:D, H297, ALIMENTAÇÃO!G:G, E297)</f>
        <v>805</v>
      </c>
      <c r="CE297" s="6">
        <f>SUMIFS(TRANSPORTE!E:E, TRANSPORTE!D:D, H297, TRANSPORTE!G:G, E297)</f>
        <v>393.3</v>
      </c>
      <c r="CF297" s="6">
        <f>SUMIFS('PLANO DE SAÚDE'!E:E, 'PLANO DE SAÚDE'!D:D, H297, 'PLANO DE SAÚDE'!G:G, E297)</f>
        <v>1.49</v>
      </c>
      <c r="CG297" s="6">
        <f>SUMIFS('PLANO ODONTO'!E:E, 'PLANO ODONTO'!D:D, H297, 'PLANO ODONTO'!G:G, E297)</f>
        <v>28</v>
      </c>
      <c r="CH297" s="6">
        <f t="shared" si="36"/>
        <v>-1.49</v>
      </c>
      <c r="CI297" s="6">
        <f t="shared" si="37"/>
        <v>0</v>
      </c>
      <c r="CJ297" s="6">
        <f t="shared" si="38"/>
        <v>0</v>
      </c>
      <c r="CK297" s="6"/>
      <c r="CL297" s="6"/>
      <c r="CM297" s="6">
        <f t="shared" si="39"/>
        <v>-28</v>
      </c>
      <c r="CN297" s="6">
        <v>2495.83</v>
      </c>
      <c r="CO297" s="1">
        <v>-389.83</v>
      </c>
      <c r="CP297" s="6">
        <v>2106</v>
      </c>
      <c r="CQ297" s="6">
        <v>2495.63</v>
      </c>
      <c r="CR297" s="1">
        <v>8.0873000000000008</v>
      </c>
      <c r="CS297" s="6">
        <v>2495.63</v>
      </c>
      <c r="CT297" s="1">
        <v>199.65</v>
      </c>
      <c r="CU297" s="6">
        <v>1888.43</v>
      </c>
    </row>
    <row r="298" spans="1:99" ht="13.8" hidden="1">
      <c r="A298" s="34"/>
      <c r="B298" s="34"/>
      <c r="C298" s="34" t="str">
        <f t="shared" ca="1" si="20"/>
        <v>OK</v>
      </c>
      <c r="D298" s="2">
        <f t="shared" si="21"/>
        <v>5314.1797225344444</v>
      </c>
      <c r="E298" s="34">
        <v>45839</v>
      </c>
      <c r="F298" s="1" t="s">
        <v>145</v>
      </c>
      <c r="G298" s="1">
        <v>175</v>
      </c>
      <c r="H298" s="1" t="s">
        <v>388</v>
      </c>
      <c r="I298" s="1" t="s">
        <v>147</v>
      </c>
      <c r="J298" s="38">
        <v>42041</v>
      </c>
      <c r="K298" s="6">
        <v>3159.37</v>
      </c>
      <c r="L298" s="1"/>
      <c r="M298" s="6">
        <v>3159.37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>
        <v>0</v>
      </c>
      <c r="Z298" s="6">
        <v>0</v>
      </c>
      <c r="AA298" s="6"/>
      <c r="AB298" s="6"/>
      <c r="AC298" s="6"/>
      <c r="AD298" s="6">
        <v>0</v>
      </c>
      <c r="AE298" s="6"/>
      <c r="AF298" s="6">
        <v>0</v>
      </c>
      <c r="AG298" s="6"/>
      <c r="AH298" s="6"/>
      <c r="AI298" s="6"/>
      <c r="AJ298" s="6"/>
      <c r="AK298" s="6"/>
      <c r="AL298" s="6"/>
      <c r="AM298" s="6">
        <v>0.83</v>
      </c>
      <c r="AN298" s="8">
        <f t="shared" si="22"/>
        <v>3160.2</v>
      </c>
      <c r="AO298" s="6"/>
      <c r="AP298" s="6">
        <v>-8.0500000000000007</v>
      </c>
      <c r="AQ298" s="6">
        <v>-189.56</v>
      </c>
      <c r="AR298" s="6"/>
      <c r="AS298" s="6"/>
      <c r="AT298" s="6">
        <v>-7.0000000000000007E-2</v>
      </c>
      <c r="AU298" s="6"/>
      <c r="AV298" s="6">
        <v>-14</v>
      </c>
      <c r="AW298" s="6">
        <v>-14</v>
      </c>
      <c r="AX298" s="6"/>
      <c r="AY298" s="6"/>
      <c r="AZ298" s="6"/>
      <c r="BA298" s="6"/>
      <c r="BB298" s="6">
        <v>0</v>
      </c>
      <c r="BC298" s="6">
        <v>0</v>
      </c>
      <c r="BD298" s="6"/>
      <c r="BE298" s="6"/>
      <c r="BF298" s="6"/>
      <c r="BG298" s="6">
        <v>-272.52</v>
      </c>
      <c r="BH298" s="6">
        <v>0</v>
      </c>
      <c r="BI298" s="6"/>
      <c r="BJ298" s="6"/>
      <c r="BK298" s="6"/>
      <c r="BL298" s="11">
        <f t="shared" si="23"/>
        <v>-498.2</v>
      </c>
      <c r="BM298" s="12">
        <f t="shared" si="24"/>
        <v>2662</v>
      </c>
      <c r="BN298" s="13">
        <f t="shared" si="25"/>
        <v>263.28083333333331</v>
      </c>
      <c r="BO298" s="13">
        <f t="shared" si="26"/>
        <v>263.28083333333331</v>
      </c>
      <c r="BP298" s="13">
        <f t="shared" si="27"/>
        <v>87.760277777777773</v>
      </c>
      <c r="BQ298" s="13">
        <f t="shared" si="28"/>
        <v>272.51777808999998</v>
      </c>
      <c r="BR298" s="13">
        <f t="shared" si="29"/>
        <v>252.74</v>
      </c>
      <c r="BS298" s="13">
        <f t="shared" si="30"/>
        <v>796.95</v>
      </c>
      <c r="BT298" s="13">
        <f t="shared" si="31"/>
        <v>203.74</v>
      </c>
      <c r="BU298" s="13">
        <f t="shared" si="32"/>
        <v>0</v>
      </c>
      <c r="BV298" s="6">
        <f>SUMIFS('SEGURO DE VIDA'!E:E, 'SEGURO DE VIDA'!D:D, H298, 'SEGURO DE VIDA'!G:G, E298)</f>
        <v>13.71</v>
      </c>
      <c r="BW298" s="6">
        <f>SUMIFS(TREINAMENTOS!E:E, TREINAMENTOS!D:D, H298, TREINAMENTOS!G:G, E298)</f>
        <v>0</v>
      </c>
      <c r="BX298" s="6">
        <f>SUMIFS(EXAMES!E:E, EXAMES!D:D, H298, EXAMES!G:G, E298)</f>
        <v>0</v>
      </c>
      <c r="BY298" s="25">
        <f t="shared" si="33"/>
        <v>2153.9797225344446</v>
      </c>
      <c r="BZ298" s="1"/>
      <c r="CA298" s="1" t="s">
        <v>388</v>
      </c>
      <c r="CB298" s="13">
        <f t="shared" si="34"/>
        <v>0</v>
      </c>
      <c r="CC298" s="13">
        <f t="shared" si="35"/>
        <v>0</v>
      </c>
      <c r="CD298" s="13">
        <f>SUMIFS(ALIMENTAÇÃO!E:E, ALIMENTAÇÃO!D:D, H298, ALIMENTAÇÃO!G:G, E298)</f>
        <v>805</v>
      </c>
      <c r="CE298" s="6">
        <f>SUMIFS(TRANSPORTE!E:E, TRANSPORTE!D:D, H298, TRANSPORTE!G:G, E298)</f>
        <v>393.3</v>
      </c>
      <c r="CF298" s="6">
        <f>SUMIFS('PLANO DE SAÚDE'!E:E, 'PLANO DE SAÚDE'!D:D, H298, 'PLANO DE SAÚDE'!G:G, E298)</f>
        <v>0</v>
      </c>
      <c r="CG298" s="6">
        <f>SUMIFS('PLANO ODONTO'!E:E, 'PLANO ODONTO'!D:D, H298, 'PLANO ODONTO'!G:G, E298)</f>
        <v>28</v>
      </c>
      <c r="CH298" s="6">
        <f t="shared" si="36"/>
        <v>0</v>
      </c>
      <c r="CI298" s="6">
        <f t="shared" si="37"/>
        <v>0</v>
      </c>
      <c r="CJ298" s="6">
        <f t="shared" si="38"/>
        <v>0</v>
      </c>
      <c r="CK298" s="6"/>
      <c r="CL298" s="6"/>
      <c r="CM298" s="6">
        <f t="shared" si="39"/>
        <v>-28</v>
      </c>
      <c r="CN298" s="6">
        <v>3160.2</v>
      </c>
      <c r="CO298" s="1">
        <v>-498.2</v>
      </c>
      <c r="CP298" s="6">
        <v>2662</v>
      </c>
      <c r="CQ298" s="6">
        <v>3159.37</v>
      </c>
      <c r="CR298" s="1">
        <v>8.6257000000000001</v>
      </c>
      <c r="CS298" s="6">
        <v>3159.37</v>
      </c>
      <c r="CT298" s="1">
        <v>252.74</v>
      </c>
      <c r="CU298" s="6">
        <v>2552.17</v>
      </c>
    </row>
    <row r="299" spans="1:99" ht="13.8" hidden="1">
      <c r="A299" s="34"/>
      <c r="B299" s="34"/>
      <c r="C299" s="34" t="str">
        <f t="shared" ca="1" si="20"/>
        <v>Incompleto</v>
      </c>
      <c r="D299" s="2">
        <f t="shared" si="21"/>
        <v>333.70750000000004</v>
      </c>
      <c r="E299" s="34">
        <v>45839</v>
      </c>
      <c r="F299" s="1" t="s">
        <v>145</v>
      </c>
      <c r="G299" s="1">
        <v>12</v>
      </c>
      <c r="H299" s="1" t="s">
        <v>389</v>
      </c>
      <c r="I299" s="1" t="s">
        <v>390</v>
      </c>
      <c r="J299" s="38">
        <v>39694</v>
      </c>
      <c r="K299" s="6">
        <v>1716.21</v>
      </c>
      <c r="L299" s="1" t="s">
        <v>262</v>
      </c>
      <c r="M299" s="6">
        <v>0</v>
      </c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>
        <v>0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>
        <v>0</v>
      </c>
      <c r="AN299" s="8">
        <f t="shared" si="22"/>
        <v>0</v>
      </c>
      <c r="AO299" s="6"/>
      <c r="AP299" s="6">
        <v>0</v>
      </c>
      <c r="AQ299" s="6">
        <v>0</v>
      </c>
      <c r="AR299" s="6"/>
      <c r="AS299" s="6"/>
      <c r="AT299" s="6">
        <v>0</v>
      </c>
      <c r="AU299" s="6">
        <v>0</v>
      </c>
      <c r="AV299" s="6">
        <v>0</v>
      </c>
      <c r="AW299" s="6">
        <v>0</v>
      </c>
      <c r="AX299" s="6"/>
      <c r="AY299" s="6"/>
      <c r="AZ299" s="6"/>
      <c r="BA299" s="6"/>
      <c r="BB299" s="6"/>
      <c r="BC299" s="6">
        <v>0</v>
      </c>
      <c r="BD299" s="6"/>
      <c r="BE299" s="6">
        <v>0</v>
      </c>
      <c r="BF299" s="6"/>
      <c r="BG299" s="6">
        <v>0</v>
      </c>
      <c r="BH299" s="6">
        <v>0</v>
      </c>
      <c r="BI299" s="6"/>
      <c r="BJ299" s="6"/>
      <c r="BK299" s="6">
        <v>0</v>
      </c>
      <c r="BL299" s="11">
        <f t="shared" si="23"/>
        <v>0</v>
      </c>
      <c r="BM299" s="12">
        <f t="shared" si="24"/>
        <v>0</v>
      </c>
      <c r="BN299" s="13">
        <f t="shared" si="25"/>
        <v>143.01750000000001</v>
      </c>
      <c r="BO299" s="13">
        <f t="shared" si="26"/>
        <v>143.01750000000001</v>
      </c>
      <c r="BP299" s="13">
        <f t="shared" si="27"/>
        <v>47.672500000000007</v>
      </c>
      <c r="BQ299" s="13">
        <f t="shared" si="28"/>
        <v>0</v>
      </c>
      <c r="BR299" s="13">
        <f t="shared" si="29"/>
        <v>0</v>
      </c>
      <c r="BS299" s="13">
        <f t="shared" si="30"/>
        <v>0</v>
      </c>
      <c r="BT299" s="13">
        <f t="shared" si="31"/>
        <v>0</v>
      </c>
      <c r="BU299" s="13">
        <f t="shared" si="32"/>
        <v>0</v>
      </c>
      <c r="BV299" s="6">
        <f>SUMIFS('SEGURO DE VIDA'!E:E, 'SEGURO DE VIDA'!D:D, H299, 'SEGURO DE VIDA'!G:G, E299)</f>
        <v>0</v>
      </c>
      <c r="BW299" s="6">
        <f>SUMIFS(TREINAMENTOS!E:E, TREINAMENTOS!D:D, H299, TREINAMENTOS!G:G, E299)</f>
        <v>0</v>
      </c>
      <c r="BX299" s="6">
        <f>SUMIFS(EXAMES!E:E, EXAMES!D:D, H299, EXAMES!G:G, E299)</f>
        <v>0</v>
      </c>
      <c r="BY299" s="25">
        <f t="shared" si="33"/>
        <v>333.70750000000004</v>
      </c>
      <c r="BZ299" s="1"/>
      <c r="CA299" s="1" t="s">
        <v>389</v>
      </c>
      <c r="CB299" s="13">
        <f t="shared" si="34"/>
        <v>0</v>
      </c>
      <c r="CC299" s="13">
        <f t="shared" si="35"/>
        <v>0</v>
      </c>
      <c r="CD299" s="13">
        <f>SUMIFS(ALIMENTAÇÃO!E:E, ALIMENTAÇÃO!D:D, H299, ALIMENTAÇÃO!G:G, E299)</f>
        <v>0</v>
      </c>
      <c r="CE299" s="6">
        <f>SUMIFS(TRANSPORTE!E:E, TRANSPORTE!D:D, H299, TRANSPORTE!G:G, E299)</f>
        <v>0</v>
      </c>
      <c r="CF299" s="6">
        <f>SUMIFS('PLANO DE SAÚDE'!E:E, 'PLANO DE SAÚDE'!D:D, H299, 'PLANO DE SAÚDE'!G:G, E299)</f>
        <v>0</v>
      </c>
      <c r="CG299" s="6">
        <f>SUMIFS('PLANO ODONTO'!E:E, 'PLANO ODONTO'!D:D, H299, 'PLANO ODONTO'!G:G, E299)</f>
        <v>0</v>
      </c>
      <c r="CH299" s="6">
        <f t="shared" si="36"/>
        <v>0</v>
      </c>
      <c r="CI299" s="6">
        <f t="shared" si="37"/>
        <v>0</v>
      </c>
      <c r="CJ299" s="6">
        <f t="shared" si="38"/>
        <v>0</v>
      </c>
      <c r="CK299" s="6"/>
      <c r="CL299" s="6"/>
      <c r="CM299" s="6">
        <f t="shared" si="39"/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</row>
    <row r="300" spans="1:99" ht="13.8" hidden="1">
      <c r="A300" s="34"/>
      <c r="B300" s="34"/>
      <c r="C300" s="34" t="str">
        <f t="shared" ca="1" si="20"/>
        <v>OK</v>
      </c>
      <c r="D300" s="2">
        <f t="shared" si="21"/>
        <v>12233.96345702</v>
      </c>
      <c r="E300" s="34">
        <v>45839</v>
      </c>
      <c r="F300" s="1" t="s">
        <v>145</v>
      </c>
      <c r="G300" s="1">
        <v>309</v>
      </c>
      <c r="H300" s="1" t="s">
        <v>391</v>
      </c>
      <c r="I300" s="1" t="s">
        <v>298</v>
      </c>
      <c r="J300" s="38">
        <v>44342</v>
      </c>
      <c r="K300" s="6">
        <v>4267.26</v>
      </c>
      <c r="L300" s="1" t="s">
        <v>184</v>
      </c>
      <c r="M300" s="6">
        <v>4267.26</v>
      </c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>
        <v>3528.26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>
        <v>0</v>
      </c>
      <c r="AN300" s="8">
        <f t="shared" si="22"/>
        <v>7795.52</v>
      </c>
      <c r="AO300" s="6"/>
      <c r="AP300" s="6">
        <v>-8.0500000000000007</v>
      </c>
      <c r="AQ300" s="6">
        <v>0</v>
      </c>
      <c r="AR300" s="6"/>
      <c r="AS300" s="6"/>
      <c r="AT300" s="6">
        <v>-0.75</v>
      </c>
      <c r="AU300" s="6">
        <v>0</v>
      </c>
      <c r="AV300" s="6">
        <v>-14</v>
      </c>
      <c r="AW300" s="6">
        <v>-14</v>
      </c>
      <c r="AX300" s="6"/>
      <c r="AY300" s="6"/>
      <c r="AZ300" s="6"/>
      <c r="BA300" s="6"/>
      <c r="BB300" s="6"/>
      <c r="BC300" s="6">
        <v>-6.66</v>
      </c>
      <c r="BD300" s="6"/>
      <c r="BE300" s="6">
        <v>0</v>
      </c>
      <c r="BF300" s="6"/>
      <c r="BG300" s="6">
        <v>-407</v>
      </c>
      <c r="BH300" s="6">
        <v>-1068.06</v>
      </c>
      <c r="BI300" s="6"/>
      <c r="BJ300" s="6"/>
      <c r="BK300" s="6">
        <v>0</v>
      </c>
      <c r="BL300" s="11">
        <f t="shared" si="23"/>
        <v>-1518.52</v>
      </c>
      <c r="BM300" s="12">
        <f t="shared" si="24"/>
        <v>6277</v>
      </c>
      <c r="BN300" s="13">
        <f t="shared" si="25"/>
        <v>355.60500000000002</v>
      </c>
      <c r="BO300" s="13">
        <f t="shared" si="26"/>
        <v>355.60500000000002</v>
      </c>
      <c r="BP300" s="13">
        <f t="shared" si="27"/>
        <v>118.53500000000001</v>
      </c>
      <c r="BQ300" s="13">
        <f t="shared" si="28"/>
        <v>406.99845701999999</v>
      </c>
      <c r="BR300" s="13">
        <f t="shared" si="29"/>
        <v>341.38</v>
      </c>
      <c r="BS300" s="13">
        <f t="shared" si="30"/>
        <v>796.95</v>
      </c>
      <c r="BT300" s="13">
        <f t="shared" si="31"/>
        <v>0</v>
      </c>
      <c r="BU300" s="13">
        <f t="shared" si="32"/>
        <v>2049.66</v>
      </c>
      <c r="BV300" s="6">
        <f>SUMIFS('SEGURO DE VIDA'!E:E, 'SEGURO DE VIDA'!D:D, H300, 'SEGURO DE VIDA'!G:G, E300)</f>
        <v>13.71</v>
      </c>
      <c r="BW300" s="6">
        <f>SUMIFS(TREINAMENTOS!E:E, TREINAMENTOS!D:D, H300, TREINAMENTOS!G:G, E300)</f>
        <v>0</v>
      </c>
      <c r="BX300" s="6">
        <f>SUMIFS(EXAMES!E:E, EXAMES!D:D, H300, EXAMES!G:G, E300)</f>
        <v>0</v>
      </c>
      <c r="BY300" s="25">
        <f t="shared" si="33"/>
        <v>4438.4434570200001</v>
      </c>
      <c r="BZ300" s="1"/>
      <c r="CA300" s="1" t="s">
        <v>391</v>
      </c>
      <c r="CB300" s="13">
        <f t="shared" si="34"/>
        <v>2049.66</v>
      </c>
      <c r="CC300" s="13">
        <f t="shared" si="35"/>
        <v>0</v>
      </c>
      <c r="CD300" s="13">
        <f>SUMIFS(ALIMENTAÇÃO!E:E, ALIMENTAÇÃO!D:D, H300, ALIMENTAÇÃO!G:G, E300)</f>
        <v>805</v>
      </c>
      <c r="CE300" s="6">
        <f>SUMIFS(TRANSPORTE!E:E, TRANSPORTE!D:D, H300, TRANSPORTE!G:G, E300)</f>
        <v>0</v>
      </c>
      <c r="CF300" s="6">
        <f>SUMIFS('PLANO DE SAÚDE'!E:E, 'PLANO DE SAÚDE'!D:D, H300, 'PLANO DE SAÚDE'!G:G, E300)</f>
        <v>2056.3199999999997</v>
      </c>
      <c r="CG300" s="6">
        <f>SUMIFS('PLANO ODONTO'!E:E, 'PLANO ODONTO'!D:D, H300, 'PLANO ODONTO'!G:G, E300)</f>
        <v>28</v>
      </c>
      <c r="CH300" s="6">
        <f t="shared" si="36"/>
        <v>-6.66</v>
      </c>
      <c r="CI300" s="6">
        <f t="shared" si="37"/>
        <v>0</v>
      </c>
      <c r="CJ300" s="6">
        <f t="shared" si="38"/>
        <v>0</v>
      </c>
      <c r="CK300" s="6"/>
      <c r="CL300" s="6"/>
      <c r="CM300" s="6">
        <f t="shared" si="39"/>
        <v>-28</v>
      </c>
      <c r="CN300" s="6">
        <v>7795.52</v>
      </c>
      <c r="CO300" s="6">
        <v>-1518.52</v>
      </c>
      <c r="CP300" s="6">
        <v>6277</v>
      </c>
      <c r="CQ300" s="6">
        <v>4267.26</v>
      </c>
      <c r="CR300" s="1">
        <v>9.5376999999999992</v>
      </c>
      <c r="CS300" s="6">
        <v>4267.26</v>
      </c>
      <c r="CT300" s="1">
        <v>341.38</v>
      </c>
      <c r="CU300" s="6">
        <v>7188.32</v>
      </c>
    </row>
    <row r="301" spans="1:99" ht="13.8" hidden="1">
      <c r="A301" s="34"/>
      <c r="B301" s="34"/>
      <c r="C301" s="34" t="str">
        <f t="shared" ca="1" si="20"/>
        <v>OK</v>
      </c>
      <c r="D301" s="2">
        <f t="shared" si="21"/>
        <v>4872.575347777778</v>
      </c>
      <c r="E301" s="34">
        <v>45839</v>
      </c>
      <c r="F301" s="1" t="s">
        <v>179</v>
      </c>
      <c r="G301" s="1">
        <v>43</v>
      </c>
      <c r="H301" s="1" t="s">
        <v>392</v>
      </c>
      <c r="I301" s="1" t="s">
        <v>190</v>
      </c>
      <c r="J301" s="38">
        <v>44607</v>
      </c>
      <c r="K301" s="6">
        <v>1733.89</v>
      </c>
      <c r="L301" s="1"/>
      <c r="M301" s="6">
        <v>1733.89</v>
      </c>
      <c r="N301" s="6">
        <v>0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>
        <v>0</v>
      </c>
      <c r="Z301" s="6"/>
      <c r="AA301" s="6"/>
      <c r="AB301" s="6"/>
      <c r="AC301" s="6">
        <v>0</v>
      </c>
      <c r="AD301" s="6">
        <v>223.02</v>
      </c>
      <c r="AE301" s="6">
        <v>0</v>
      </c>
      <c r="AF301" s="6">
        <v>33.04</v>
      </c>
      <c r="AG301" s="6"/>
      <c r="AH301" s="6"/>
      <c r="AI301" s="6">
        <v>0</v>
      </c>
      <c r="AJ301" s="6"/>
      <c r="AK301" s="6"/>
      <c r="AL301" s="6"/>
      <c r="AM301" s="6">
        <v>0.99</v>
      </c>
      <c r="AN301" s="8">
        <f t="shared" si="22"/>
        <v>1990.94</v>
      </c>
      <c r="AO301" s="6"/>
      <c r="AP301" s="6">
        <v>-8.0500000000000007</v>
      </c>
      <c r="AQ301" s="6">
        <v>-85.5</v>
      </c>
      <c r="AR301" s="6">
        <v>0</v>
      </c>
      <c r="AS301" s="6"/>
      <c r="AT301" s="6">
        <v>-0.24</v>
      </c>
      <c r="AU301" s="6"/>
      <c r="AV301" s="6">
        <v>0</v>
      </c>
      <c r="AW301" s="6"/>
      <c r="AX301" s="6"/>
      <c r="AY301" s="6"/>
      <c r="AZ301" s="6"/>
      <c r="BA301" s="6"/>
      <c r="BB301" s="6">
        <v>0</v>
      </c>
      <c r="BC301" s="6">
        <v>-1.83</v>
      </c>
      <c r="BD301" s="6">
        <v>0</v>
      </c>
      <c r="BE301" s="6"/>
      <c r="BF301" s="6"/>
      <c r="BG301" s="6">
        <v>-156.32</v>
      </c>
      <c r="BH301" s="6">
        <v>0</v>
      </c>
      <c r="BI301" s="6"/>
      <c r="BJ301" s="6"/>
      <c r="BK301" s="6"/>
      <c r="BL301" s="11">
        <f t="shared" si="23"/>
        <v>-251.94</v>
      </c>
      <c r="BM301" s="12">
        <f t="shared" si="24"/>
        <v>1739</v>
      </c>
      <c r="BN301" s="13">
        <f t="shared" si="25"/>
        <v>144.49083333333334</v>
      </c>
      <c r="BO301" s="13">
        <f t="shared" si="26"/>
        <v>144.49083333333334</v>
      </c>
      <c r="BP301" s="13">
        <f t="shared" si="27"/>
        <v>48.163611111111116</v>
      </c>
      <c r="BQ301" s="13">
        <f t="shared" si="28"/>
        <v>156.41007000000002</v>
      </c>
      <c r="BR301" s="13">
        <f t="shared" si="29"/>
        <v>159.19</v>
      </c>
      <c r="BS301" s="13">
        <f t="shared" si="30"/>
        <v>796.95</v>
      </c>
      <c r="BT301" s="13">
        <f t="shared" si="31"/>
        <v>0</v>
      </c>
      <c r="BU301" s="13">
        <f t="shared" si="32"/>
        <v>163.35</v>
      </c>
      <c r="BV301" s="6">
        <f>SUMIFS('SEGURO DE VIDA'!E:E, 'SEGURO DE VIDA'!D:D, H301, 'SEGURO DE VIDA'!G:G, E301)</f>
        <v>18.59</v>
      </c>
      <c r="BW301" s="6">
        <f>SUMIFS(TREINAMENTOS!E:E, TREINAMENTOS!D:D, H301, TREINAMENTOS!G:G, E301)</f>
        <v>1250</v>
      </c>
      <c r="BX301" s="6">
        <f>SUMIFS(EXAMES!E:E, EXAMES!D:D, H301, EXAMES!G:G, E301)</f>
        <v>0</v>
      </c>
      <c r="BY301" s="25">
        <f t="shared" si="33"/>
        <v>2881.6353477777775</v>
      </c>
      <c r="BZ301" s="1"/>
      <c r="CA301" s="1" t="s">
        <v>393</v>
      </c>
      <c r="CB301" s="13">
        <f t="shared" si="34"/>
        <v>163.35</v>
      </c>
      <c r="CC301" s="13">
        <f t="shared" si="35"/>
        <v>0</v>
      </c>
      <c r="CD301" s="13">
        <f>SUMIFS(ALIMENTAÇÃO!E:E, ALIMENTAÇÃO!D:D, H301, ALIMENTAÇÃO!G:G, E301)</f>
        <v>805</v>
      </c>
      <c r="CE301" s="6">
        <f>SUMIFS(TRANSPORTE!E:E, TRANSPORTE!D:D, H301, TRANSPORTE!G:G, E301)</f>
        <v>85.5</v>
      </c>
      <c r="CF301" s="6">
        <f>SUMIFS('PLANO DE SAÚDE'!E:E, 'PLANO DE SAÚDE'!D:D, H301, 'PLANO DE SAÚDE'!G:G, E301)</f>
        <v>165.18</v>
      </c>
      <c r="CG301" s="6">
        <f>SUMIFS('PLANO ODONTO'!E:E, 'PLANO ODONTO'!D:D, H301, 'PLANO ODONTO'!G:G, E301)</f>
        <v>0</v>
      </c>
      <c r="CH301" s="6">
        <f t="shared" si="36"/>
        <v>-1.83</v>
      </c>
      <c r="CI301" s="6">
        <f t="shared" si="37"/>
        <v>0</v>
      </c>
      <c r="CJ301" s="6">
        <f t="shared" si="38"/>
        <v>0</v>
      </c>
      <c r="CK301" s="6"/>
      <c r="CL301" s="6"/>
      <c r="CM301" s="6">
        <f t="shared" si="39"/>
        <v>0</v>
      </c>
      <c r="CN301" s="6">
        <v>1990.94</v>
      </c>
      <c r="CO301" s="1">
        <v>-251.94</v>
      </c>
      <c r="CP301" s="6">
        <v>1739</v>
      </c>
      <c r="CQ301" s="6">
        <v>1989.95</v>
      </c>
      <c r="CR301" s="1">
        <v>7.86</v>
      </c>
      <c r="CS301" s="6">
        <v>1989.95</v>
      </c>
      <c r="CT301" s="1">
        <v>159.19</v>
      </c>
      <c r="CU301" s="6">
        <v>1382.75</v>
      </c>
    </row>
    <row r="302" spans="1:99" ht="13.8" hidden="1">
      <c r="A302" s="34"/>
      <c r="B302" s="34"/>
      <c r="C302" s="34" t="str">
        <f t="shared" ca="1" si="20"/>
        <v>Incompleto</v>
      </c>
      <c r="D302" s="2">
        <f t="shared" si="21"/>
        <v>7250.0116000000007</v>
      </c>
      <c r="E302" s="34">
        <v>45839</v>
      </c>
      <c r="F302" s="1" t="s">
        <v>179</v>
      </c>
      <c r="G302" s="1">
        <v>4</v>
      </c>
      <c r="H302" s="1" t="s">
        <v>394</v>
      </c>
      <c r="I302" s="1" t="s">
        <v>255</v>
      </c>
      <c r="J302" s="1"/>
      <c r="K302" s="6"/>
      <c r="L302" s="1"/>
      <c r="M302" s="6">
        <v>5752.56</v>
      </c>
      <c r="N302" s="6">
        <v>0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>
        <v>0</v>
      </c>
      <c r="Z302" s="6"/>
      <c r="AA302" s="6"/>
      <c r="AB302" s="6"/>
      <c r="AC302" s="6">
        <v>0</v>
      </c>
      <c r="AD302" s="6">
        <v>0</v>
      </c>
      <c r="AE302" s="6">
        <v>0</v>
      </c>
      <c r="AF302" s="6">
        <v>0</v>
      </c>
      <c r="AG302" s="6"/>
      <c r="AH302" s="6"/>
      <c r="AI302" s="6">
        <v>0</v>
      </c>
      <c r="AJ302" s="6"/>
      <c r="AK302" s="6"/>
      <c r="AL302" s="6"/>
      <c r="AM302" s="6">
        <v>0</v>
      </c>
      <c r="AN302" s="8">
        <f t="shared" si="22"/>
        <v>5752.56</v>
      </c>
      <c r="AO302" s="6"/>
      <c r="AP302" s="6">
        <v>0</v>
      </c>
      <c r="AQ302" s="6">
        <v>0</v>
      </c>
      <c r="AR302" s="6">
        <v>0</v>
      </c>
      <c r="AS302" s="6"/>
      <c r="AT302" s="6">
        <v>0</v>
      </c>
      <c r="AU302" s="6"/>
      <c r="AV302" s="6">
        <v>0</v>
      </c>
      <c r="AW302" s="6"/>
      <c r="AX302" s="6"/>
      <c r="AY302" s="6"/>
      <c r="AZ302" s="6"/>
      <c r="BA302" s="6"/>
      <c r="BB302" s="6">
        <v>0</v>
      </c>
      <c r="BC302" s="6">
        <v>0</v>
      </c>
      <c r="BD302" s="6">
        <v>0</v>
      </c>
      <c r="BE302" s="6"/>
      <c r="BF302" s="6"/>
      <c r="BG302" s="6">
        <v>-632.78</v>
      </c>
      <c r="BH302" s="6">
        <v>-499.21</v>
      </c>
      <c r="BI302" s="6"/>
      <c r="BJ302" s="6"/>
      <c r="BK302" s="6"/>
      <c r="BL302" s="11">
        <f t="shared" si="23"/>
        <v>-1131.99</v>
      </c>
      <c r="BM302" s="12">
        <f t="shared" si="24"/>
        <v>4620.5700000000006</v>
      </c>
      <c r="BN302" s="13">
        <f t="shared" si="25"/>
        <v>0</v>
      </c>
      <c r="BO302" s="13">
        <f t="shared" si="26"/>
        <v>0</v>
      </c>
      <c r="BP302" s="13">
        <f t="shared" si="27"/>
        <v>0</v>
      </c>
      <c r="BQ302" s="13">
        <f t="shared" si="28"/>
        <v>632.78160000000003</v>
      </c>
      <c r="BR302" s="13">
        <f t="shared" si="29"/>
        <v>0</v>
      </c>
      <c r="BS302" s="13">
        <f t="shared" si="30"/>
        <v>805</v>
      </c>
      <c r="BT302" s="13">
        <f t="shared" si="31"/>
        <v>0</v>
      </c>
      <c r="BU302" s="13">
        <f t="shared" si="32"/>
        <v>0</v>
      </c>
      <c r="BV302" s="6">
        <f>SUMIFS('SEGURO DE VIDA'!E:E, 'SEGURO DE VIDA'!D:D, H302, 'SEGURO DE VIDA'!G:G, E302)</f>
        <v>59.67</v>
      </c>
      <c r="BW302" s="6">
        <f>SUMIFS(TREINAMENTOS!E:E, TREINAMENTOS!D:D, H302, TREINAMENTOS!G:G, E302)</f>
        <v>0</v>
      </c>
      <c r="BX302" s="6">
        <f>SUMIFS(EXAMES!E:E, EXAMES!D:D, H302, EXAMES!G:G, E302)</f>
        <v>0</v>
      </c>
      <c r="BY302" s="25">
        <f t="shared" si="33"/>
        <v>1497.4516000000001</v>
      </c>
      <c r="BZ302" s="1"/>
      <c r="CA302" s="1" t="s">
        <v>394</v>
      </c>
      <c r="CB302" s="13">
        <f t="shared" si="34"/>
        <v>0</v>
      </c>
      <c r="CC302" s="13">
        <f t="shared" si="35"/>
        <v>0</v>
      </c>
      <c r="CD302" s="13">
        <f>SUMIFS(ALIMENTAÇÃO!E:E, ALIMENTAÇÃO!D:D, H302, ALIMENTAÇÃO!G:G, E302)</f>
        <v>805</v>
      </c>
      <c r="CE302" s="6">
        <f>SUMIFS(TRANSPORTE!E:E, TRANSPORTE!D:D, H302, TRANSPORTE!G:G, E302)</f>
        <v>0</v>
      </c>
      <c r="CF302" s="6">
        <f>SUMIFS('PLANO DE SAÚDE'!E:E, 'PLANO DE SAÚDE'!D:D, H302, 'PLANO DE SAÚDE'!G:G, E302)</f>
        <v>0</v>
      </c>
      <c r="CG302" s="6">
        <f>SUMIFS('PLANO ODONTO'!E:E, 'PLANO ODONTO'!D:D, H302, 'PLANO ODONTO'!G:G, E302)</f>
        <v>0</v>
      </c>
      <c r="CH302" s="6">
        <f t="shared" si="36"/>
        <v>0</v>
      </c>
      <c r="CI302" s="6">
        <f t="shared" si="37"/>
        <v>0</v>
      </c>
      <c r="CJ302" s="6">
        <f t="shared" si="38"/>
        <v>0</v>
      </c>
      <c r="CK302" s="6"/>
      <c r="CL302" s="6"/>
      <c r="CM302" s="6">
        <f t="shared" si="39"/>
        <v>0</v>
      </c>
      <c r="CN302" s="6">
        <v>5752.56</v>
      </c>
      <c r="CO302" s="6">
        <v>-1131.99</v>
      </c>
      <c r="CP302" s="6">
        <v>4620.57</v>
      </c>
      <c r="CQ302" s="6">
        <v>5752.56</v>
      </c>
      <c r="CR302" s="1">
        <v>11</v>
      </c>
      <c r="CS302" s="1">
        <v>0</v>
      </c>
      <c r="CT302" s="1">
        <v>0</v>
      </c>
      <c r="CU302" s="6">
        <v>5119.78</v>
      </c>
    </row>
    <row r="303" spans="1:99" ht="13.8" hidden="1">
      <c r="A303" s="34"/>
      <c r="B303" s="34"/>
      <c r="C303" s="34" t="str">
        <f t="shared" ca="1" si="20"/>
        <v>OK</v>
      </c>
      <c r="D303" s="2">
        <f t="shared" si="21"/>
        <v>3813.6981789800002</v>
      </c>
      <c r="E303" s="34">
        <v>45839</v>
      </c>
      <c r="F303" s="1" t="s">
        <v>145</v>
      </c>
      <c r="G303" s="1">
        <v>363</v>
      </c>
      <c r="H303" s="1" t="s">
        <v>395</v>
      </c>
      <c r="I303" s="1" t="s">
        <v>396</v>
      </c>
      <c r="J303" s="38">
        <v>44805</v>
      </c>
      <c r="K303" s="6">
        <v>1675.8</v>
      </c>
      <c r="L303" s="1"/>
      <c r="M303" s="6">
        <v>1675.8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>
        <v>0</v>
      </c>
      <c r="Z303" s="6"/>
      <c r="AA303" s="6"/>
      <c r="AB303" s="6"/>
      <c r="AC303" s="6"/>
      <c r="AD303" s="6">
        <v>221.83</v>
      </c>
      <c r="AE303" s="6"/>
      <c r="AF303" s="6">
        <v>32.86</v>
      </c>
      <c r="AG303" s="6"/>
      <c r="AH303" s="6"/>
      <c r="AI303" s="6"/>
      <c r="AJ303" s="6"/>
      <c r="AK303" s="6"/>
      <c r="AL303" s="6"/>
      <c r="AM303" s="6">
        <v>0.91</v>
      </c>
      <c r="AN303" s="8">
        <f t="shared" si="22"/>
        <v>1931.3999999999999</v>
      </c>
      <c r="AO303" s="6"/>
      <c r="AP303" s="6">
        <v>-8.0500000000000007</v>
      </c>
      <c r="AQ303" s="6">
        <v>-100.55</v>
      </c>
      <c r="AR303" s="6"/>
      <c r="AS303" s="6"/>
      <c r="AT303" s="6">
        <v>-0.17</v>
      </c>
      <c r="AU303" s="6">
        <v>0</v>
      </c>
      <c r="AV303" s="6">
        <v>0</v>
      </c>
      <c r="AW303" s="6">
        <v>0</v>
      </c>
      <c r="AX303" s="6"/>
      <c r="AY303" s="6"/>
      <c r="AZ303" s="6"/>
      <c r="BA303" s="6"/>
      <c r="BB303" s="6"/>
      <c r="BC303" s="6">
        <v>-1.66</v>
      </c>
      <c r="BD303" s="6"/>
      <c r="BE303" s="6">
        <v>0</v>
      </c>
      <c r="BF303" s="6"/>
      <c r="BG303" s="6">
        <v>-150.97</v>
      </c>
      <c r="BH303" s="6">
        <v>0</v>
      </c>
      <c r="BI303" s="6"/>
      <c r="BJ303" s="6"/>
      <c r="BK303" s="6">
        <v>0</v>
      </c>
      <c r="BL303" s="11">
        <f t="shared" si="23"/>
        <v>-261.39999999999998</v>
      </c>
      <c r="BM303" s="12">
        <f t="shared" si="24"/>
        <v>1670</v>
      </c>
      <c r="BN303" s="13">
        <f t="shared" si="25"/>
        <v>139.65</v>
      </c>
      <c r="BO303" s="13">
        <f t="shared" si="26"/>
        <v>139.65</v>
      </c>
      <c r="BP303" s="13">
        <f t="shared" si="27"/>
        <v>46.550000000000004</v>
      </c>
      <c r="BQ303" s="13">
        <f t="shared" si="28"/>
        <v>150.96817897999998</v>
      </c>
      <c r="BR303" s="13">
        <f t="shared" si="29"/>
        <v>154.43</v>
      </c>
      <c r="BS303" s="13">
        <f t="shared" si="30"/>
        <v>796.95</v>
      </c>
      <c r="BT303" s="13">
        <f t="shared" si="31"/>
        <v>292.75</v>
      </c>
      <c r="BU303" s="13">
        <f t="shared" si="32"/>
        <v>147.64000000000001</v>
      </c>
      <c r="BV303" s="6">
        <f>SUMIFS('SEGURO DE VIDA'!E:E, 'SEGURO DE VIDA'!D:D, H303, 'SEGURO DE VIDA'!G:G, E303)</f>
        <v>13.71</v>
      </c>
      <c r="BW303" s="6">
        <f>SUMIFS(TREINAMENTOS!E:E, TREINAMENTOS!D:D, H303, TREINAMENTOS!G:G, E303)</f>
        <v>0</v>
      </c>
      <c r="BX303" s="6">
        <f>SUMIFS(EXAMES!E:E, EXAMES!D:D, H303, EXAMES!G:G, E303)</f>
        <v>0</v>
      </c>
      <c r="BY303" s="25">
        <f t="shared" si="33"/>
        <v>1882.2981789800001</v>
      </c>
      <c r="BZ303" s="1"/>
      <c r="CA303" s="1" t="s">
        <v>397</v>
      </c>
      <c r="CB303" s="13">
        <f t="shared" si="34"/>
        <v>147.64000000000001</v>
      </c>
      <c r="CC303" s="13">
        <f t="shared" si="35"/>
        <v>0</v>
      </c>
      <c r="CD303" s="13">
        <f>SUMIFS(ALIMENTAÇÃO!E:E, ALIMENTAÇÃO!D:D, H303, ALIMENTAÇÃO!G:G, E303)</f>
        <v>805</v>
      </c>
      <c r="CE303" s="6">
        <f>SUMIFS(TRANSPORTE!E:E, TRANSPORTE!D:D, H303, TRANSPORTE!G:G, E303)</f>
        <v>393.3</v>
      </c>
      <c r="CF303" s="6">
        <f>SUMIFS('PLANO DE SAÚDE'!E:E, 'PLANO DE SAÚDE'!D:D, H303, 'PLANO DE SAÚDE'!G:G, E303)</f>
        <v>149.30000000000001</v>
      </c>
      <c r="CG303" s="6">
        <f>SUMIFS('PLANO ODONTO'!E:E, 'PLANO ODONTO'!D:D, H303, 'PLANO ODONTO'!G:G, E303)</f>
        <v>0</v>
      </c>
      <c r="CH303" s="6">
        <f t="shared" si="36"/>
        <v>-1.66</v>
      </c>
      <c r="CI303" s="6">
        <f t="shared" si="37"/>
        <v>0</v>
      </c>
      <c r="CJ303" s="6">
        <f t="shared" si="38"/>
        <v>0</v>
      </c>
      <c r="CK303" s="6"/>
      <c r="CL303" s="6"/>
      <c r="CM303" s="6">
        <f t="shared" si="39"/>
        <v>0</v>
      </c>
      <c r="CN303" s="6">
        <v>1931.4</v>
      </c>
      <c r="CO303" s="1">
        <v>-261.39999999999998</v>
      </c>
      <c r="CP303" s="6">
        <v>1670</v>
      </c>
      <c r="CQ303" s="6">
        <v>1930.49</v>
      </c>
      <c r="CR303" s="1">
        <v>7.8201999999999998</v>
      </c>
      <c r="CS303" s="6">
        <v>1930.49</v>
      </c>
      <c r="CT303" s="1">
        <v>154.43</v>
      </c>
      <c r="CU303" s="6">
        <v>1323.29</v>
      </c>
    </row>
    <row r="304" spans="1:99" ht="13.8" hidden="1">
      <c r="A304" s="34"/>
      <c r="B304" s="34"/>
      <c r="C304" s="34" t="str">
        <f t="shared" ca="1" si="20"/>
        <v>OK</v>
      </c>
      <c r="D304" s="2">
        <f t="shared" si="21"/>
        <v>10499.548127444445</v>
      </c>
      <c r="E304" s="34">
        <v>45839</v>
      </c>
      <c r="F304" s="1" t="s">
        <v>145</v>
      </c>
      <c r="G304" s="1">
        <v>248</v>
      </c>
      <c r="H304" s="1" t="s">
        <v>398</v>
      </c>
      <c r="I304" s="1" t="s">
        <v>399</v>
      </c>
      <c r="J304" s="38">
        <v>43525</v>
      </c>
      <c r="K304" s="6">
        <v>3027.7</v>
      </c>
      <c r="L304" s="1"/>
      <c r="M304" s="6">
        <v>3027.7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>
        <v>3289</v>
      </c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>
        <v>0.6</v>
      </c>
      <c r="AN304" s="8">
        <f t="shared" si="22"/>
        <v>6317.3</v>
      </c>
      <c r="AO304" s="6"/>
      <c r="AP304" s="6">
        <v>-18.05</v>
      </c>
      <c r="AQ304" s="6">
        <v>0</v>
      </c>
      <c r="AR304" s="6"/>
      <c r="AS304" s="6"/>
      <c r="AT304" s="6">
        <v>-0.15</v>
      </c>
      <c r="AU304" s="6">
        <v>0</v>
      </c>
      <c r="AV304" s="6">
        <v>-14</v>
      </c>
      <c r="AW304" s="6">
        <v>-14</v>
      </c>
      <c r="AX304" s="6"/>
      <c r="AY304" s="6"/>
      <c r="AZ304" s="6"/>
      <c r="BA304" s="6"/>
      <c r="BB304" s="6"/>
      <c r="BC304" s="6">
        <v>0</v>
      </c>
      <c r="BD304" s="6"/>
      <c r="BE304" s="6">
        <v>0</v>
      </c>
      <c r="BF304" s="6"/>
      <c r="BG304" s="6">
        <v>-256.72000000000003</v>
      </c>
      <c r="BH304" s="6">
        <v>-661.38</v>
      </c>
      <c r="BI304" s="6"/>
      <c r="BJ304" s="6"/>
      <c r="BK304" s="6">
        <v>0</v>
      </c>
      <c r="BL304" s="11">
        <f t="shared" si="23"/>
        <v>-964.3</v>
      </c>
      <c r="BM304" s="12">
        <f t="shared" si="24"/>
        <v>5353</v>
      </c>
      <c r="BN304" s="13">
        <f t="shared" si="25"/>
        <v>252.30833333333331</v>
      </c>
      <c r="BO304" s="13">
        <f t="shared" si="26"/>
        <v>252.30833333333331</v>
      </c>
      <c r="BP304" s="13">
        <f t="shared" si="27"/>
        <v>84.102777777777774</v>
      </c>
      <c r="BQ304" s="13">
        <f t="shared" si="28"/>
        <v>256.71868299999994</v>
      </c>
      <c r="BR304" s="13">
        <f t="shared" si="29"/>
        <v>242.21</v>
      </c>
      <c r="BS304" s="13">
        <f t="shared" si="30"/>
        <v>1786.95</v>
      </c>
      <c r="BT304" s="13">
        <f t="shared" si="31"/>
        <v>0</v>
      </c>
      <c r="BU304" s="13">
        <f t="shared" si="32"/>
        <v>1293.94</v>
      </c>
      <c r="BV304" s="6">
        <f>SUMIFS('SEGURO DE VIDA'!E:E, 'SEGURO DE VIDA'!D:D, H304, 'SEGURO DE VIDA'!G:G, E304)</f>
        <v>13.71</v>
      </c>
      <c r="BW304" s="6">
        <f>SUMIFS(TREINAMENTOS!E:E, TREINAMENTOS!D:D, H304, TREINAMENTOS!G:G, E304)</f>
        <v>0</v>
      </c>
      <c r="BX304" s="6">
        <f>SUMIFS(EXAMES!E:E, EXAMES!D:D, H304, EXAMES!G:G, E304)</f>
        <v>0</v>
      </c>
      <c r="BY304" s="25">
        <f t="shared" si="33"/>
        <v>4182.2481274444444</v>
      </c>
      <c r="BZ304" s="1"/>
      <c r="CA304" s="1" t="s">
        <v>400</v>
      </c>
      <c r="CB304" s="13">
        <f t="shared" si="34"/>
        <v>1293.94</v>
      </c>
      <c r="CC304" s="13">
        <f t="shared" si="35"/>
        <v>0</v>
      </c>
      <c r="CD304" s="13">
        <f>SUMIFS(ALIMENTAÇÃO!E:E, ALIMENTAÇÃO!D:D, H304, ALIMENTAÇÃO!G:G, E304)</f>
        <v>1805</v>
      </c>
      <c r="CE304" s="6">
        <f>SUMIFS(TRANSPORTE!E:E, TRANSPORTE!D:D, H304, TRANSPORTE!G:G, E304)</f>
        <v>0</v>
      </c>
      <c r="CF304" s="6">
        <f>SUMIFS('PLANO DE SAÚDE'!E:E, 'PLANO DE SAÚDE'!D:D, H304, 'PLANO DE SAÚDE'!G:G, E304)</f>
        <v>1293.94</v>
      </c>
      <c r="CG304" s="6">
        <f>SUMIFS('PLANO ODONTO'!E:E, 'PLANO ODONTO'!D:D, H304, 'PLANO ODONTO'!G:G, E304)</f>
        <v>28</v>
      </c>
      <c r="CH304" s="6">
        <f t="shared" si="36"/>
        <v>0</v>
      </c>
      <c r="CI304" s="6">
        <f t="shared" si="37"/>
        <v>0</v>
      </c>
      <c r="CJ304" s="6">
        <f t="shared" si="38"/>
        <v>0</v>
      </c>
      <c r="CK304" s="6"/>
      <c r="CL304" s="6"/>
      <c r="CM304" s="6">
        <f t="shared" si="39"/>
        <v>-28</v>
      </c>
      <c r="CN304" s="6">
        <v>6317.3</v>
      </c>
      <c r="CO304" s="1">
        <v>-964.3</v>
      </c>
      <c r="CP304" s="6">
        <v>5353</v>
      </c>
      <c r="CQ304" s="6">
        <v>3027.7</v>
      </c>
      <c r="CR304" s="1">
        <v>8.4789999999999992</v>
      </c>
      <c r="CS304" s="6">
        <v>3027.7</v>
      </c>
      <c r="CT304" s="1">
        <v>242.21</v>
      </c>
      <c r="CU304" s="6">
        <v>5709.5</v>
      </c>
    </row>
    <row r="305" spans="1:99" ht="13.8" hidden="1">
      <c r="A305" s="34"/>
      <c r="B305" s="34"/>
      <c r="C305" s="34" t="str">
        <f t="shared" ca="1" si="20"/>
        <v>OK</v>
      </c>
      <c r="D305" s="2">
        <f t="shared" si="21"/>
        <v>6134.6516009666666</v>
      </c>
      <c r="E305" s="34">
        <v>45839</v>
      </c>
      <c r="F305" s="1" t="s">
        <v>145</v>
      </c>
      <c r="G305" s="1">
        <v>3352</v>
      </c>
      <c r="H305" s="1" t="s">
        <v>401</v>
      </c>
      <c r="I305" s="1" t="s">
        <v>258</v>
      </c>
      <c r="J305" s="38">
        <v>45017</v>
      </c>
      <c r="K305" s="6">
        <v>2702.58</v>
      </c>
      <c r="L305" s="1"/>
      <c r="M305" s="6">
        <v>2702.58</v>
      </c>
      <c r="N305" s="6"/>
      <c r="O305" s="6"/>
      <c r="P305" s="6">
        <v>810.77</v>
      </c>
      <c r="Q305" s="6"/>
      <c r="R305" s="6"/>
      <c r="S305" s="6"/>
      <c r="T305" s="6"/>
      <c r="U305" s="6"/>
      <c r="V305" s="6"/>
      <c r="W305" s="6"/>
      <c r="X305" s="6"/>
      <c r="Y305" s="6">
        <v>0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>
        <v>0.7</v>
      </c>
      <c r="AN305" s="8">
        <f t="shared" si="22"/>
        <v>3514.0499999999997</v>
      </c>
      <c r="AO305" s="6"/>
      <c r="AP305" s="6">
        <v>-7.7</v>
      </c>
      <c r="AQ305" s="6">
        <v>0</v>
      </c>
      <c r="AR305" s="6"/>
      <c r="AS305" s="6"/>
      <c r="AT305" s="6">
        <v>-0.34</v>
      </c>
      <c r="AU305" s="6">
        <v>0</v>
      </c>
      <c r="AV305" s="6">
        <v>-14</v>
      </c>
      <c r="AW305" s="6">
        <v>0</v>
      </c>
      <c r="AX305" s="6"/>
      <c r="AY305" s="6"/>
      <c r="AZ305" s="6"/>
      <c r="BA305" s="6"/>
      <c r="BB305" s="6"/>
      <c r="BC305" s="6">
        <v>-2.73</v>
      </c>
      <c r="BD305" s="6"/>
      <c r="BE305" s="6">
        <v>0</v>
      </c>
      <c r="BF305" s="6"/>
      <c r="BG305" s="6">
        <v>-315</v>
      </c>
      <c r="BH305" s="6">
        <v>-29.28</v>
      </c>
      <c r="BI305" s="6"/>
      <c r="BJ305" s="6"/>
      <c r="BK305" s="6">
        <v>0</v>
      </c>
      <c r="BL305" s="11">
        <f t="shared" si="23"/>
        <v>-369.04999999999995</v>
      </c>
      <c r="BM305" s="12">
        <f t="shared" si="24"/>
        <v>3145</v>
      </c>
      <c r="BN305" s="13">
        <f t="shared" si="25"/>
        <v>225.215</v>
      </c>
      <c r="BO305" s="13">
        <f t="shared" si="26"/>
        <v>225.215</v>
      </c>
      <c r="BP305" s="13">
        <f t="shared" si="27"/>
        <v>75.071666666666673</v>
      </c>
      <c r="BQ305" s="13">
        <f t="shared" si="28"/>
        <v>314.99993430000001</v>
      </c>
      <c r="BR305" s="13">
        <f t="shared" si="29"/>
        <v>281.06</v>
      </c>
      <c r="BS305" s="13">
        <f t="shared" si="30"/>
        <v>762.3</v>
      </c>
      <c r="BT305" s="13">
        <f t="shared" si="31"/>
        <v>0</v>
      </c>
      <c r="BU305" s="13">
        <f t="shared" si="32"/>
        <v>243.03</v>
      </c>
      <c r="BV305" s="6">
        <f>SUMIFS('SEGURO DE VIDA'!E:E, 'SEGURO DE VIDA'!D:D, H305, 'SEGURO DE VIDA'!G:G, E305)</f>
        <v>13.71</v>
      </c>
      <c r="BW305" s="6">
        <f>SUMIFS(TREINAMENTOS!E:E, TREINAMENTOS!D:D, H305, TREINAMENTOS!G:G, E305)</f>
        <v>480</v>
      </c>
      <c r="BX305" s="6">
        <f>SUMIFS(EXAMES!E:E, EXAMES!D:D, H305, EXAMES!G:G, E305)</f>
        <v>0</v>
      </c>
      <c r="BY305" s="25">
        <f t="shared" si="33"/>
        <v>2620.6016009666669</v>
      </c>
      <c r="BZ305" s="1"/>
      <c r="CA305" s="1" t="s">
        <v>401</v>
      </c>
      <c r="CB305" s="13">
        <f t="shared" si="34"/>
        <v>243.03</v>
      </c>
      <c r="CC305" s="13">
        <f t="shared" si="35"/>
        <v>0</v>
      </c>
      <c r="CD305" s="13">
        <f>SUMIFS(ALIMENTAÇÃO!E:E, ALIMENTAÇÃO!D:D, H305, ALIMENTAÇÃO!G:G, E305)</f>
        <v>770</v>
      </c>
      <c r="CE305" s="6">
        <f>SUMIFS(TRANSPORTE!E:E, TRANSPORTE!D:D, H305, TRANSPORTE!G:G, E305)</f>
        <v>0</v>
      </c>
      <c r="CF305" s="6">
        <f>SUMIFS('PLANO DE SAÚDE'!E:E, 'PLANO DE SAÚDE'!D:D, H305, 'PLANO DE SAÚDE'!G:G, E305)</f>
        <v>245.76</v>
      </c>
      <c r="CG305" s="6">
        <f>SUMIFS('PLANO ODONTO'!E:E, 'PLANO ODONTO'!D:D, H305, 'PLANO ODONTO'!G:G, E305)</f>
        <v>14</v>
      </c>
      <c r="CH305" s="6">
        <f t="shared" si="36"/>
        <v>-2.73</v>
      </c>
      <c r="CI305" s="6">
        <f t="shared" si="37"/>
        <v>0</v>
      </c>
      <c r="CJ305" s="6">
        <f t="shared" si="38"/>
        <v>0</v>
      </c>
      <c r="CK305" s="6"/>
      <c r="CL305" s="6"/>
      <c r="CM305" s="6">
        <f t="shared" si="39"/>
        <v>-14</v>
      </c>
      <c r="CN305" s="6">
        <v>3514.05</v>
      </c>
      <c r="CO305" s="1">
        <v>-369.05</v>
      </c>
      <c r="CP305" s="6">
        <v>3145</v>
      </c>
      <c r="CQ305" s="6">
        <v>3513.35</v>
      </c>
      <c r="CR305" s="1">
        <v>8.9657999999999998</v>
      </c>
      <c r="CS305" s="6">
        <v>3513.35</v>
      </c>
      <c r="CT305" s="1">
        <v>281.06</v>
      </c>
      <c r="CU305" s="6">
        <v>2819.17</v>
      </c>
    </row>
    <row r="306" spans="1:99" ht="13.8" hidden="1">
      <c r="A306" s="34"/>
      <c r="B306" s="34"/>
      <c r="C306" s="34" t="str">
        <f t="shared" ca="1" si="20"/>
        <v>OK</v>
      </c>
      <c r="D306" s="2">
        <f t="shared" si="21"/>
        <v>27422.339111134446</v>
      </c>
      <c r="E306" s="34">
        <v>45839</v>
      </c>
      <c r="F306" s="1" t="s">
        <v>145</v>
      </c>
      <c r="G306" s="1">
        <v>264</v>
      </c>
      <c r="H306" s="1" t="s">
        <v>402</v>
      </c>
      <c r="I306" s="1" t="s">
        <v>403</v>
      </c>
      <c r="J306" s="38">
        <v>43699</v>
      </c>
      <c r="K306" s="6">
        <v>7248.61</v>
      </c>
      <c r="L306" s="1"/>
      <c r="M306" s="6">
        <v>7248.61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>
        <v>16274.25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>
        <v>0.18</v>
      </c>
      <c r="AN306" s="8">
        <f t="shared" si="22"/>
        <v>23523.040000000001</v>
      </c>
      <c r="AO306" s="6"/>
      <c r="AP306" s="6">
        <v>-6.9</v>
      </c>
      <c r="AQ306" s="6">
        <v>0</v>
      </c>
      <c r="AR306" s="6">
        <v>-2333.33</v>
      </c>
      <c r="AS306" s="6"/>
      <c r="AT306" s="6">
        <v>-0.44</v>
      </c>
      <c r="AU306" s="6">
        <v>0</v>
      </c>
      <c r="AV306" s="6">
        <v>-14</v>
      </c>
      <c r="AW306" s="6">
        <v>-42</v>
      </c>
      <c r="AX306" s="6"/>
      <c r="AY306" s="6"/>
      <c r="AZ306" s="6"/>
      <c r="BA306" s="6"/>
      <c r="BB306" s="6">
        <v>-40</v>
      </c>
      <c r="BC306" s="6">
        <v>-388.78</v>
      </c>
      <c r="BD306" s="6">
        <v>-956.01</v>
      </c>
      <c r="BE306" s="6">
        <v>-517.85</v>
      </c>
      <c r="BF306" s="6"/>
      <c r="BG306" s="6">
        <v>-824.38</v>
      </c>
      <c r="BH306" s="6">
        <v>-5333.35</v>
      </c>
      <c r="BI306" s="6"/>
      <c r="BJ306" s="6"/>
      <c r="BK306" s="6">
        <v>0</v>
      </c>
      <c r="BL306" s="11">
        <f t="shared" si="23"/>
        <v>-10457.040000000001</v>
      </c>
      <c r="BM306" s="12">
        <f t="shared" si="24"/>
        <v>13066</v>
      </c>
      <c r="BN306" s="13">
        <f t="shared" si="25"/>
        <v>604.05083333333334</v>
      </c>
      <c r="BO306" s="13">
        <f t="shared" si="26"/>
        <v>604.05083333333334</v>
      </c>
      <c r="BP306" s="13">
        <f t="shared" si="27"/>
        <v>201.35027777777779</v>
      </c>
      <c r="BQ306" s="13">
        <f t="shared" si="28"/>
        <v>824.37716668999997</v>
      </c>
      <c r="BR306" s="13">
        <f t="shared" si="29"/>
        <v>579.88</v>
      </c>
      <c r="BS306" s="13">
        <f t="shared" si="30"/>
        <v>683.1</v>
      </c>
      <c r="BT306" s="13">
        <f t="shared" si="31"/>
        <v>0</v>
      </c>
      <c r="BU306" s="13">
        <f t="shared" si="32"/>
        <v>388.7800000000002</v>
      </c>
      <c r="BV306" s="6">
        <f>SUMIFS('SEGURO DE VIDA'!E:E, 'SEGURO DE VIDA'!D:D, H306, 'SEGURO DE VIDA'!G:G, E306)</f>
        <v>13.71</v>
      </c>
      <c r="BW306" s="6">
        <f>SUMIFS(TREINAMENTOS!E:E, TREINAMENTOS!D:D, H306, TREINAMENTOS!G:G, E306)</f>
        <v>0</v>
      </c>
      <c r="BX306" s="6">
        <f>SUMIFS(EXAMES!E:E, EXAMES!D:D, H306, EXAMES!G:G, E306)</f>
        <v>0</v>
      </c>
      <c r="BY306" s="25">
        <f t="shared" si="33"/>
        <v>3899.2991111344445</v>
      </c>
      <c r="BZ306" s="1"/>
      <c r="CA306" s="1" t="s">
        <v>402</v>
      </c>
      <c r="CB306" s="13">
        <f t="shared" si="34"/>
        <v>388.7800000000002</v>
      </c>
      <c r="CC306" s="13">
        <f t="shared" si="35"/>
        <v>0</v>
      </c>
      <c r="CD306" s="13">
        <f>SUMIFS(ALIMENTAÇÃO!E:E, ALIMENTAÇÃO!D:D, H306, ALIMENTAÇÃO!G:G, E306)</f>
        <v>690</v>
      </c>
      <c r="CE306" s="6">
        <f>SUMIFS(TRANSPORTE!E:E, TRANSPORTE!D:D, H306, TRANSPORTE!G:G, E306)</f>
        <v>0</v>
      </c>
      <c r="CF306" s="6">
        <f>SUMIFS('PLANO DE SAÚDE'!E:E, 'PLANO DE SAÚDE'!D:D, H306, 'PLANO DE SAÚDE'!G:G, E306)</f>
        <v>1773.5700000000002</v>
      </c>
      <c r="CG306" s="6">
        <f>SUMIFS('PLANO ODONTO'!E:E, 'PLANO ODONTO'!D:D, H306, 'PLANO ODONTO'!G:G, E306)</f>
        <v>56</v>
      </c>
      <c r="CH306" s="6">
        <f t="shared" si="36"/>
        <v>-1384.79</v>
      </c>
      <c r="CI306" s="6">
        <f t="shared" si="37"/>
        <v>0</v>
      </c>
      <c r="CJ306" s="6">
        <f t="shared" si="38"/>
        <v>0</v>
      </c>
      <c r="CK306" s="6"/>
      <c r="CL306" s="6"/>
      <c r="CM306" s="6">
        <f t="shared" si="39"/>
        <v>-56</v>
      </c>
      <c r="CN306" s="6">
        <v>23523.040000000001</v>
      </c>
      <c r="CO306" s="6">
        <v>-10457.040000000001</v>
      </c>
      <c r="CP306" s="6">
        <v>13066</v>
      </c>
      <c r="CQ306" s="6">
        <v>7248.61</v>
      </c>
      <c r="CR306" s="1">
        <v>11.3729</v>
      </c>
      <c r="CS306" s="6">
        <v>7248.61</v>
      </c>
      <c r="CT306" s="1">
        <v>579.88</v>
      </c>
      <c r="CU306" s="6">
        <v>22698.48</v>
      </c>
    </row>
    <row r="307" spans="1:99" ht="13.8" hidden="1">
      <c r="A307" s="34"/>
      <c r="B307" s="34"/>
      <c r="C307" s="34" t="str">
        <f t="shared" ca="1" si="20"/>
        <v>OK</v>
      </c>
      <c r="D307" s="2">
        <f t="shared" si="21"/>
        <v>4391.8792199111112</v>
      </c>
      <c r="E307" s="34">
        <v>45839</v>
      </c>
      <c r="F307" s="1" t="s">
        <v>145</v>
      </c>
      <c r="G307" s="1">
        <v>3500</v>
      </c>
      <c r="H307" s="1" t="s">
        <v>404</v>
      </c>
      <c r="I307" s="1" t="s">
        <v>446</v>
      </c>
      <c r="J307" s="38">
        <v>45670</v>
      </c>
      <c r="K307" s="6">
        <v>2239.36</v>
      </c>
      <c r="L307" s="1"/>
      <c r="M307" s="6">
        <v>2239.36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>
        <v>400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>
        <v>0.88</v>
      </c>
      <c r="AN307" s="8">
        <f t="shared" si="22"/>
        <v>2640.2400000000002</v>
      </c>
      <c r="AO307" s="6"/>
      <c r="AP307" s="6">
        <v>-8.0500000000000007</v>
      </c>
      <c r="AQ307" s="6">
        <v>-68.400000000000006</v>
      </c>
      <c r="AR307" s="6"/>
      <c r="AS307" s="6"/>
      <c r="AT307" s="6">
        <v>-0.2</v>
      </c>
      <c r="AU307" s="6">
        <v>-24.16</v>
      </c>
      <c r="AV307" s="6">
        <v>0</v>
      </c>
      <c r="AW307" s="6">
        <v>0</v>
      </c>
      <c r="AX307" s="6"/>
      <c r="AY307" s="6"/>
      <c r="AZ307" s="6"/>
      <c r="BA307" s="6"/>
      <c r="BB307" s="6"/>
      <c r="BC307" s="6">
        <v>-1.66</v>
      </c>
      <c r="BD307" s="6"/>
      <c r="BE307" s="6">
        <v>0</v>
      </c>
      <c r="BF307" s="6"/>
      <c r="BG307" s="6">
        <v>-178.77</v>
      </c>
      <c r="BH307" s="6">
        <v>0</v>
      </c>
      <c r="BI307" s="6"/>
      <c r="BJ307" s="6"/>
      <c r="BK307" s="6">
        <v>0</v>
      </c>
      <c r="BL307" s="11">
        <f t="shared" si="23"/>
        <v>-281.24</v>
      </c>
      <c r="BM307" s="12">
        <f t="shared" si="24"/>
        <v>2359</v>
      </c>
      <c r="BN307" s="13">
        <f t="shared" si="25"/>
        <v>186.61333333333334</v>
      </c>
      <c r="BO307" s="13">
        <f t="shared" si="26"/>
        <v>186.61333333333334</v>
      </c>
      <c r="BP307" s="13">
        <f t="shared" si="27"/>
        <v>62.204444444444448</v>
      </c>
      <c r="BQ307" s="13">
        <f t="shared" si="28"/>
        <v>178.76810879999999</v>
      </c>
      <c r="BR307" s="13">
        <f t="shared" si="29"/>
        <v>179.14</v>
      </c>
      <c r="BS307" s="13">
        <f t="shared" si="30"/>
        <v>796.95</v>
      </c>
      <c r="BT307" s="13">
        <f t="shared" si="31"/>
        <v>0</v>
      </c>
      <c r="BU307" s="13">
        <f t="shared" si="32"/>
        <v>147.64000000000001</v>
      </c>
      <c r="BV307" s="6">
        <f>SUMIFS('SEGURO DE VIDA'!E:E, 'SEGURO DE VIDA'!D:D, H307, 'SEGURO DE VIDA'!G:G, E307)</f>
        <v>13.71</v>
      </c>
      <c r="BW307" s="6">
        <f>SUMIFS(TREINAMENTOS!E:E, TREINAMENTOS!D:D, H307, TREINAMENTOS!G:G, E307)</f>
        <v>0</v>
      </c>
      <c r="BX307" s="6">
        <f>SUMIFS(EXAMES!E:E, EXAMES!D:D, H307, EXAMES!G:G, E307)</f>
        <v>0</v>
      </c>
      <c r="BY307" s="25">
        <f t="shared" si="33"/>
        <v>1751.6392199111112</v>
      </c>
      <c r="BZ307" s="1"/>
      <c r="CA307" s="1" t="s">
        <v>404</v>
      </c>
      <c r="CB307" s="13">
        <f t="shared" si="34"/>
        <v>147.64000000000001</v>
      </c>
      <c r="CC307" s="13">
        <f t="shared" si="35"/>
        <v>0</v>
      </c>
      <c r="CD307" s="13">
        <f>SUMIFS(ALIMENTAÇÃO!E:E, ALIMENTAÇÃO!D:D, H307, ALIMENTAÇÃO!G:G, E307)</f>
        <v>805</v>
      </c>
      <c r="CE307" s="6">
        <f>SUMIFS(TRANSPORTE!E:E, TRANSPORTE!D:D, H307, TRANSPORTE!G:G, E307)</f>
        <v>68.400000000000006</v>
      </c>
      <c r="CF307" s="6">
        <f>SUMIFS('PLANO DE SAÚDE'!E:E, 'PLANO DE SAÚDE'!D:D, H307, 'PLANO DE SAÚDE'!G:G, E307)</f>
        <v>149.30000000000001</v>
      </c>
      <c r="CG307" s="6">
        <f>SUMIFS('PLANO ODONTO'!E:E, 'PLANO ODONTO'!D:D, H307, 'PLANO ODONTO'!G:G, E307)</f>
        <v>0</v>
      </c>
      <c r="CH307" s="6">
        <f t="shared" si="36"/>
        <v>-1.66</v>
      </c>
      <c r="CI307" s="6">
        <f t="shared" si="37"/>
        <v>0</v>
      </c>
      <c r="CJ307" s="6">
        <f t="shared" si="38"/>
        <v>0</v>
      </c>
      <c r="CK307" s="6"/>
      <c r="CL307" s="6"/>
      <c r="CM307" s="6">
        <f t="shared" si="39"/>
        <v>0</v>
      </c>
      <c r="CN307" s="6">
        <v>2640.24</v>
      </c>
      <c r="CO307" s="1">
        <v>-281.24</v>
      </c>
      <c r="CP307" s="6">
        <v>2359</v>
      </c>
      <c r="CQ307" s="6">
        <v>2239.36</v>
      </c>
      <c r="CR307" s="1">
        <v>7.9829999999999997</v>
      </c>
      <c r="CS307" s="6">
        <v>2239.36</v>
      </c>
      <c r="CT307" s="1">
        <v>179.14</v>
      </c>
      <c r="CU307" s="6">
        <v>2032.16</v>
      </c>
    </row>
    <row r="308" spans="1:99" ht="13.8" hidden="1">
      <c r="A308" s="34"/>
      <c r="B308" s="34"/>
      <c r="C308" s="34" t="str">
        <f t="shared" ca="1" si="20"/>
        <v>OK</v>
      </c>
      <c r="D308" s="2">
        <f t="shared" si="21"/>
        <v>730.62138888888899</v>
      </c>
      <c r="E308" s="34">
        <v>45839</v>
      </c>
      <c r="F308" s="1" t="s">
        <v>145</v>
      </c>
      <c r="G308" s="1">
        <v>254</v>
      </c>
      <c r="H308" s="1" t="s">
        <v>405</v>
      </c>
      <c r="I308" s="1" t="s">
        <v>147</v>
      </c>
      <c r="J308" s="38">
        <v>43556</v>
      </c>
      <c r="K308" s="6">
        <v>2495.63</v>
      </c>
      <c r="L308" s="1" t="s">
        <v>182</v>
      </c>
      <c r="M308" s="6">
        <v>0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>
        <v>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>
        <v>36.81</v>
      </c>
      <c r="AM308" s="6">
        <v>0</v>
      </c>
      <c r="AN308" s="8">
        <f t="shared" si="22"/>
        <v>36.81</v>
      </c>
      <c r="AO308" s="6"/>
      <c r="AP308" s="6">
        <v>-3.5</v>
      </c>
      <c r="AQ308" s="6">
        <v>-17.100000000000001</v>
      </c>
      <c r="AR308" s="6"/>
      <c r="AS308" s="6"/>
      <c r="AT308" s="6">
        <v>-0.37</v>
      </c>
      <c r="AU308" s="6">
        <v>0</v>
      </c>
      <c r="AV308" s="6">
        <v>-14</v>
      </c>
      <c r="AW308" s="6">
        <v>0</v>
      </c>
      <c r="AX308" s="6"/>
      <c r="AY308" s="6"/>
      <c r="AZ308" s="6"/>
      <c r="BA308" s="6"/>
      <c r="BB308" s="6"/>
      <c r="BC308" s="6">
        <v>-1.84</v>
      </c>
      <c r="BD308" s="6"/>
      <c r="BE308" s="6">
        <v>0</v>
      </c>
      <c r="BF308" s="6"/>
      <c r="BG308" s="6">
        <v>0</v>
      </c>
      <c r="BH308" s="6">
        <v>0</v>
      </c>
      <c r="BI308" s="6"/>
      <c r="BJ308" s="6"/>
      <c r="BK308" s="6"/>
      <c r="BL308" s="11">
        <f t="shared" si="23"/>
        <v>-36.81</v>
      </c>
      <c r="BM308" s="12">
        <f t="shared" si="24"/>
        <v>0</v>
      </c>
      <c r="BN308" s="13">
        <f t="shared" si="25"/>
        <v>207.96916666666667</v>
      </c>
      <c r="BO308" s="13">
        <f t="shared" si="26"/>
        <v>207.96916666666667</v>
      </c>
      <c r="BP308" s="13">
        <f t="shared" si="27"/>
        <v>69.323055555555555</v>
      </c>
      <c r="BQ308" s="13">
        <f t="shared" si="28"/>
        <v>0</v>
      </c>
      <c r="BR308" s="13">
        <f t="shared" si="29"/>
        <v>0</v>
      </c>
      <c r="BS308" s="13">
        <f t="shared" si="30"/>
        <v>31.5</v>
      </c>
      <c r="BT308" s="13">
        <f t="shared" si="31"/>
        <v>0</v>
      </c>
      <c r="BU308" s="13">
        <f t="shared" si="32"/>
        <v>163.34</v>
      </c>
      <c r="BV308" s="6">
        <f>SUMIFS('SEGURO DE VIDA'!E:E, 'SEGURO DE VIDA'!D:D, H308, 'SEGURO DE VIDA'!G:G, E308)</f>
        <v>13.71</v>
      </c>
      <c r="BW308" s="6">
        <f>SUMIFS(TREINAMENTOS!E:E, TREINAMENTOS!D:D, H308, TREINAMENTOS!G:G, E308)</f>
        <v>0</v>
      </c>
      <c r="BX308" s="6">
        <f>SUMIFS(EXAMES!E:E, EXAMES!D:D, H308, EXAMES!G:G, E308)</f>
        <v>0</v>
      </c>
      <c r="BY308" s="25">
        <f t="shared" si="33"/>
        <v>693.81138888888893</v>
      </c>
      <c r="BZ308" s="1"/>
      <c r="CA308" s="1" t="s">
        <v>405</v>
      </c>
      <c r="CB308" s="13">
        <f t="shared" si="34"/>
        <v>163.34</v>
      </c>
      <c r="CC308" s="13">
        <f t="shared" si="35"/>
        <v>0</v>
      </c>
      <c r="CD308" s="13">
        <f>SUMIFS(ALIMENTAÇÃO!E:E, ALIMENTAÇÃO!D:D, H308, ALIMENTAÇÃO!G:G, E308)</f>
        <v>35</v>
      </c>
      <c r="CE308" s="6">
        <f>SUMIFS(TRANSPORTE!E:E, TRANSPORTE!D:D, H308, TRANSPORTE!G:G, E308)</f>
        <v>17.100000000000001</v>
      </c>
      <c r="CF308" s="6">
        <f>SUMIFS('PLANO DE SAÚDE'!E:E, 'PLANO DE SAÚDE'!D:D, H308, 'PLANO DE SAÚDE'!G:G, E308)</f>
        <v>165.18</v>
      </c>
      <c r="CG308" s="6">
        <f>SUMIFS('PLANO ODONTO'!E:E, 'PLANO ODONTO'!D:D, H308, 'PLANO ODONTO'!G:G, E308)</f>
        <v>14</v>
      </c>
      <c r="CH308" s="6">
        <f t="shared" si="36"/>
        <v>-1.84</v>
      </c>
      <c r="CI308" s="6">
        <f t="shared" si="37"/>
        <v>0</v>
      </c>
      <c r="CJ308" s="6">
        <f t="shared" si="38"/>
        <v>0</v>
      </c>
      <c r="CK308" s="6"/>
      <c r="CL308" s="6"/>
      <c r="CM308" s="6">
        <f t="shared" si="39"/>
        <v>-14</v>
      </c>
      <c r="CN308" s="1">
        <v>36.81</v>
      </c>
      <c r="CO308" s="1">
        <v>-36.81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</row>
    <row r="309" spans="1:99" ht="13.8" hidden="1">
      <c r="A309" s="34"/>
      <c r="B309" s="34"/>
      <c r="C309" s="34" t="str">
        <f t="shared" ca="1" si="20"/>
        <v>OK</v>
      </c>
      <c r="D309" s="2">
        <f t="shared" si="21"/>
        <v>453.28638888888889</v>
      </c>
      <c r="E309" s="34">
        <v>45839</v>
      </c>
      <c r="F309" s="1" t="s">
        <v>145</v>
      </c>
      <c r="G309" s="1">
        <v>247</v>
      </c>
      <c r="H309" s="1" t="s">
        <v>406</v>
      </c>
      <c r="I309" s="1" t="s">
        <v>190</v>
      </c>
      <c r="J309" s="38">
        <v>43521</v>
      </c>
      <c r="K309" s="6">
        <v>1988.57</v>
      </c>
      <c r="L309" s="1" t="s">
        <v>182</v>
      </c>
      <c r="M309" s="6">
        <v>0</v>
      </c>
      <c r="N309" s="6"/>
      <c r="O309" s="6">
        <v>0</v>
      </c>
      <c r="P309" s="6">
        <v>0</v>
      </c>
      <c r="Q309" s="6"/>
      <c r="R309" s="6"/>
      <c r="S309" s="6"/>
      <c r="T309" s="6"/>
      <c r="U309" s="6"/>
      <c r="V309" s="6"/>
      <c r="W309" s="6"/>
      <c r="X309" s="6"/>
      <c r="Y309" s="6">
        <v>0</v>
      </c>
      <c r="Z309" s="6"/>
      <c r="AA309" s="6"/>
      <c r="AB309" s="6">
        <v>0</v>
      </c>
      <c r="AC309" s="6"/>
      <c r="AD309" s="6">
        <v>0</v>
      </c>
      <c r="AE309" s="6"/>
      <c r="AF309" s="6">
        <v>0</v>
      </c>
      <c r="AG309" s="6"/>
      <c r="AH309" s="6"/>
      <c r="AI309" s="6"/>
      <c r="AJ309" s="6"/>
      <c r="AK309" s="6"/>
      <c r="AL309" s="6">
        <v>0.81</v>
      </c>
      <c r="AM309" s="6"/>
      <c r="AN309" s="8">
        <f t="shared" si="22"/>
        <v>0.81</v>
      </c>
      <c r="AO309" s="6"/>
      <c r="AP309" s="6">
        <v>0</v>
      </c>
      <c r="AQ309" s="6">
        <v>0</v>
      </c>
      <c r="AR309" s="6"/>
      <c r="AS309" s="6"/>
      <c r="AT309" s="6">
        <v>-0.81</v>
      </c>
      <c r="AU309" s="6"/>
      <c r="AV309" s="6">
        <v>0</v>
      </c>
      <c r="AW309" s="6">
        <v>0</v>
      </c>
      <c r="AX309" s="6"/>
      <c r="AY309" s="6"/>
      <c r="AZ309" s="6"/>
      <c r="BA309" s="6"/>
      <c r="BB309" s="6"/>
      <c r="BC309" s="6">
        <v>0</v>
      </c>
      <c r="BD309" s="6"/>
      <c r="BE309" s="6"/>
      <c r="BF309" s="6">
        <v>0</v>
      </c>
      <c r="BG309" s="6">
        <v>0</v>
      </c>
      <c r="BH309" s="6">
        <v>0</v>
      </c>
      <c r="BI309" s="6"/>
      <c r="BJ309" s="6"/>
      <c r="BK309" s="6"/>
      <c r="BL309" s="11">
        <f t="shared" si="23"/>
        <v>-0.81</v>
      </c>
      <c r="BM309" s="12">
        <f t="shared" si="24"/>
        <v>0</v>
      </c>
      <c r="BN309" s="13">
        <f t="shared" si="25"/>
        <v>165.71416666666667</v>
      </c>
      <c r="BO309" s="13">
        <f t="shared" si="26"/>
        <v>165.71416666666667</v>
      </c>
      <c r="BP309" s="13">
        <f t="shared" si="27"/>
        <v>55.238055555555555</v>
      </c>
      <c r="BQ309" s="13">
        <f t="shared" si="28"/>
        <v>0</v>
      </c>
      <c r="BR309" s="13">
        <f t="shared" si="29"/>
        <v>0</v>
      </c>
      <c r="BS309" s="13">
        <f t="shared" si="30"/>
        <v>35</v>
      </c>
      <c r="BT309" s="13">
        <f t="shared" si="31"/>
        <v>17.100000000000001</v>
      </c>
      <c r="BU309" s="13">
        <f t="shared" si="32"/>
        <v>0</v>
      </c>
      <c r="BV309" s="6">
        <f>SUMIFS('SEGURO DE VIDA'!E:E, 'SEGURO DE VIDA'!D:D, H309, 'SEGURO DE VIDA'!G:G, E309)</f>
        <v>13.71</v>
      </c>
      <c r="BW309" s="6">
        <f>SUMIFS(TREINAMENTOS!E:E, TREINAMENTOS!D:D, H309, TREINAMENTOS!G:G, E309)</f>
        <v>0</v>
      </c>
      <c r="BX309" s="6">
        <f>SUMIFS(EXAMES!E:E, EXAMES!D:D, H309, EXAMES!G:G, E309)</f>
        <v>0</v>
      </c>
      <c r="BY309" s="25">
        <f t="shared" si="33"/>
        <v>452.47638888888889</v>
      </c>
      <c r="BZ309" s="1"/>
      <c r="CA309" s="1" t="s">
        <v>406</v>
      </c>
      <c r="CB309" s="13">
        <f t="shared" si="34"/>
        <v>0</v>
      </c>
      <c r="CC309" s="13">
        <f t="shared" si="35"/>
        <v>0</v>
      </c>
      <c r="CD309" s="13">
        <f>SUMIFS(ALIMENTAÇÃO!E:E, ALIMENTAÇÃO!D:D, H309, ALIMENTAÇÃO!G:G, E309)</f>
        <v>35</v>
      </c>
      <c r="CE309" s="6">
        <f>SUMIFS(TRANSPORTE!E:E, TRANSPORTE!D:D, H309, TRANSPORTE!G:G, E309)</f>
        <v>17.100000000000001</v>
      </c>
      <c r="CF309" s="6">
        <f>SUMIFS('PLANO DE SAÚDE'!E:E, 'PLANO DE SAÚDE'!D:D, H309, 'PLANO DE SAÚDE'!G:G, E309)</f>
        <v>0</v>
      </c>
      <c r="CG309" s="6">
        <f>SUMIFS('PLANO ODONTO'!E:E, 'PLANO ODONTO'!D:D, H309, 'PLANO ODONTO'!G:G, E309)</f>
        <v>0</v>
      </c>
      <c r="CH309" s="6">
        <f t="shared" si="36"/>
        <v>0</v>
      </c>
      <c r="CI309" s="6">
        <f t="shared" si="37"/>
        <v>0</v>
      </c>
      <c r="CJ309" s="6">
        <f t="shared" si="38"/>
        <v>0</v>
      </c>
      <c r="CK309" s="6"/>
      <c r="CL309" s="6"/>
      <c r="CM309" s="6">
        <f t="shared" si="39"/>
        <v>0</v>
      </c>
      <c r="CN309" s="1">
        <v>0.81</v>
      </c>
      <c r="CO309" s="1">
        <v>-0.81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</row>
    <row r="310" spans="1:99" ht="13.8" hidden="1">
      <c r="A310" s="34"/>
      <c r="B310" s="34"/>
      <c r="C310" s="34" t="str">
        <f t="shared" ca="1" si="20"/>
        <v>OK</v>
      </c>
      <c r="D310" s="2">
        <f t="shared" si="21"/>
        <v>6254.3677900000002</v>
      </c>
      <c r="E310" s="34">
        <v>45839</v>
      </c>
      <c r="F310" s="1" t="s">
        <v>145</v>
      </c>
      <c r="G310" s="1">
        <v>3559</v>
      </c>
      <c r="H310" s="1" t="s">
        <v>447</v>
      </c>
      <c r="I310" s="1" t="s">
        <v>247</v>
      </c>
      <c r="J310" s="38">
        <v>45839</v>
      </c>
      <c r="K310" s="6">
        <v>2700</v>
      </c>
      <c r="L310" s="1"/>
      <c r="M310" s="6">
        <v>2700</v>
      </c>
      <c r="N310" s="6"/>
      <c r="O310" s="6">
        <v>0</v>
      </c>
      <c r="P310" s="6">
        <v>810</v>
      </c>
      <c r="Q310" s="6"/>
      <c r="R310" s="6"/>
      <c r="S310" s="6"/>
      <c r="T310" s="6"/>
      <c r="U310" s="6"/>
      <c r="V310" s="6"/>
      <c r="W310" s="6"/>
      <c r="X310" s="6"/>
      <c r="Y310" s="6">
        <v>0</v>
      </c>
      <c r="Z310" s="6"/>
      <c r="AA310" s="6"/>
      <c r="AB310" s="6">
        <v>0</v>
      </c>
      <c r="AC310" s="6"/>
      <c r="AD310" s="6">
        <v>0</v>
      </c>
      <c r="AE310" s="6"/>
      <c r="AF310" s="6">
        <v>0</v>
      </c>
      <c r="AG310" s="6"/>
      <c r="AH310" s="6"/>
      <c r="AI310" s="6"/>
      <c r="AJ310" s="6"/>
      <c r="AK310" s="6"/>
      <c r="AL310" s="6">
        <v>0.76</v>
      </c>
      <c r="AM310" s="6"/>
      <c r="AN310" s="8">
        <f t="shared" si="22"/>
        <v>3510.76</v>
      </c>
      <c r="AO310" s="6"/>
      <c r="AP310" s="6">
        <v>-6.9</v>
      </c>
      <c r="AQ310" s="6">
        <v>0</v>
      </c>
      <c r="AR310" s="6"/>
      <c r="AS310" s="6"/>
      <c r="AT310" s="6">
        <v>0</v>
      </c>
      <c r="AU310" s="6"/>
      <c r="AV310" s="6">
        <v>0</v>
      </c>
      <c r="AW310" s="6">
        <v>0</v>
      </c>
      <c r="AX310" s="6"/>
      <c r="AY310" s="6"/>
      <c r="AZ310" s="6"/>
      <c r="BA310" s="6"/>
      <c r="BB310" s="6"/>
      <c r="BC310" s="6">
        <v>0</v>
      </c>
      <c r="BD310" s="6"/>
      <c r="BE310" s="6"/>
      <c r="BF310" s="6">
        <v>0</v>
      </c>
      <c r="BG310" s="6">
        <v>-314.60000000000002</v>
      </c>
      <c r="BH310" s="6">
        <v>-41.26</v>
      </c>
      <c r="BI310" s="6"/>
      <c r="BJ310" s="6"/>
      <c r="BK310" s="6">
        <v>0</v>
      </c>
      <c r="BL310" s="11">
        <f t="shared" si="23"/>
        <v>-362.76</v>
      </c>
      <c r="BM310" s="12">
        <f t="shared" si="24"/>
        <v>3148</v>
      </c>
      <c r="BN310" s="13">
        <f t="shared" si="25"/>
        <v>225</v>
      </c>
      <c r="BO310" s="13">
        <f t="shared" si="26"/>
        <v>225</v>
      </c>
      <c r="BP310" s="13">
        <f t="shared" si="27"/>
        <v>75</v>
      </c>
      <c r="BQ310" s="13">
        <f t="shared" si="28"/>
        <v>314.59778999999997</v>
      </c>
      <c r="BR310" s="13">
        <f t="shared" si="29"/>
        <v>280.8</v>
      </c>
      <c r="BS310" s="13">
        <f t="shared" si="30"/>
        <v>683.1</v>
      </c>
      <c r="BT310" s="13">
        <f t="shared" si="31"/>
        <v>0</v>
      </c>
      <c r="BU310" s="13">
        <f t="shared" si="32"/>
        <v>0</v>
      </c>
      <c r="BV310" s="6">
        <f>SUMIFS('SEGURO DE VIDA'!E:E, 'SEGURO DE VIDA'!D:D, H310, 'SEGURO DE VIDA'!G:G, E310)</f>
        <v>13.71</v>
      </c>
      <c r="BW310" s="6">
        <f>SUMIFS(TREINAMENTOS!E:E, TREINAMENTOS!D:D, H310, TREINAMENTOS!G:G, E310)</f>
        <v>926.4</v>
      </c>
      <c r="BX310" s="6">
        <f>SUMIFS(EXAMES!E:E, EXAMES!D:D, H310, EXAMES!G:G, E310)</f>
        <v>0</v>
      </c>
      <c r="BY310" s="25">
        <f t="shared" si="33"/>
        <v>2743.60779</v>
      </c>
      <c r="BZ310" s="1"/>
      <c r="CA310" s="1" t="s">
        <v>448</v>
      </c>
      <c r="CB310" s="13">
        <f t="shared" si="34"/>
        <v>0</v>
      </c>
      <c r="CC310" s="13">
        <f t="shared" si="35"/>
        <v>0</v>
      </c>
      <c r="CD310" s="13">
        <f>SUMIFS(ALIMENTAÇÃO!E:E, ALIMENTAÇÃO!D:D, H310, ALIMENTAÇÃO!G:G, E310)</f>
        <v>690</v>
      </c>
      <c r="CE310" s="6">
        <f>SUMIFS(TRANSPORTE!E:E, TRANSPORTE!D:D, H310, TRANSPORTE!G:G, E310)</f>
        <v>0</v>
      </c>
      <c r="CF310" s="6">
        <f>SUMIFS('PLANO DE SAÚDE'!E:E, 'PLANO DE SAÚDE'!D:D, H310, 'PLANO DE SAÚDE'!G:G, E310)</f>
        <v>0</v>
      </c>
      <c r="CG310" s="6">
        <f>SUMIFS('PLANO ODONTO'!E:E, 'PLANO ODONTO'!D:D, H310, 'PLANO ODONTO'!G:G, E310)</f>
        <v>0</v>
      </c>
      <c r="CH310" s="6">
        <f t="shared" si="36"/>
        <v>0</v>
      </c>
      <c r="CI310" s="6">
        <f t="shared" si="37"/>
        <v>0</v>
      </c>
      <c r="CJ310" s="6">
        <f t="shared" si="38"/>
        <v>0</v>
      </c>
      <c r="CK310" s="6"/>
      <c r="CL310" s="6"/>
      <c r="CM310" s="6">
        <f t="shared" si="39"/>
        <v>0</v>
      </c>
      <c r="CN310" s="6">
        <v>3510.76</v>
      </c>
      <c r="CO310" s="1">
        <v>-362.76</v>
      </c>
      <c r="CP310" s="6">
        <v>3148</v>
      </c>
      <c r="CQ310" s="6">
        <v>3510</v>
      </c>
      <c r="CR310" s="1">
        <v>8.9628999999999994</v>
      </c>
      <c r="CS310" s="6">
        <v>3510</v>
      </c>
      <c r="CT310" s="1">
        <v>280.8</v>
      </c>
      <c r="CU310" s="6">
        <v>2902.8</v>
      </c>
    </row>
    <row r="311" spans="1:99" ht="13.8" hidden="1">
      <c r="A311" s="34"/>
      <c r="B311" s="34"/>
      <c r="C311" s="34" t="str">
        <f t="shared" ca="1" si="20"/>
        <v>OK</v>
      </c>
      <c r="D311" s="2">
        <f t="shared" si="21"/>
        <v>3894.2334222222225</v>
      </c>
      <c r="E311" s="34">
        <v>45839</v>
      </c>
      <c r="F311" s="1" t="s">
        <v>145</v>
      </c>
      <c r="G311" s="1">
        <v>3397</v>
      </c>
      <c r="H311" s="1" t="s">
        <v>407</v>
      </c>
      <c r="I311" s="1" t="s">
        <v>408</v>
      </c>
      <c r="J311" s="35">
        <v>45243</v>
      </c>
      <c r="K311" s="6">
        <v>3200</v>
      </c>
      <c r="L311" s="1" t="s">
        <v>182</v>
      </c>
      <c r="M311" s="6">
        <v>1600</v>
      </c>
      <c r="N311" s="6"/>
      <c r="O311" s="6">
        <v>0</v>
      </c>
      <c r="P311" s="6">
        <v>480</v>
      </c>
      <c r="Q311" s="6"/>
      <c r="R311" s="6"/>
      <c r="S311" s="6"/>
      <c r="T311" s="6"/>
      <c r="U311" s="6"/>
      <c r="V311" s="6"/>
      <c r="W311" s="6"/>
      <c r="X311" s="6"/>
      <c r="Y311" s="6">
        <v>0</v>
      </c>
      <c r="Z311" s="6"/>
      <c r="AA311" s="6"/>
      <c r="AB311" s="6">
        <v>0</v>
      </c>
      <c r="AC311" s="6"/>
      <c r="AD311" s="6">
        <v>0</v>
      </c>
      <c r="AE311" s="6"/>
      <c r="AF311" s="6">
        <v>0</v>
      </c>
      <c r="AG311" s="6"/>
      <c r="AH311" s="6"/>
      <c r="AI311" s="6"/>
      <c r="AJ311" s="6"/>
      <c r="AK311" s="6"/>
      <c r="AL311" s="6">
        <v>0.73</v>
      </c>
      <c r="AM311" s="6"/>
      <c r="AN311" s="8">
        <f t="shared" si="22"/>
        <v>2080.73</v>
      </c>
      <c r="AO311" s="6"/>
      <c r="AP311" s="6">
        <v>-4.2</v>
      </c>
      <c r="AQ311" s="6">
        <v>0</v>
      </c>
      <c r="AR311" s="6"/>
      <c r="AS311" s="6"/>
      <c r="AT311" s="6">
        <v>-1.3</v>
      </c>
      <c r="AU311" s="6"/>
      <c r="AV311" s="6">
        <v>-14</v>
      </c>
      <c r="AW311" s="6">
        <v>-28</v>
      </c>
      <c r="AX311" s="6"/>
      <c r="AY311" s="6"/>
      <c r="AZ311" s="6"/>
      <c r="BA311" s="6"/>
      <c r="BB311" s="6"/>
      <c r="BC311" s="6">
        <v>0</v>
      </c>
      <c r="BD311" s="6"/>
      <c r="BE311" s="6"/>
      <c r="BF311" s="6">
        <v>0</v>
      </c>
      <c r="BG311" s="6">
        <v>-262.23</v>
      </c>
      <c r="BH311" s="6">
        <v>0</v>
      </c>
      <c r="BI311" s="6"/>
      <c r="BJ311" s="6"/>
      <c r="BK311" s="6">
        <v>0</v>
      </c>
      <c r="BL311" s="11">
        <f t="shared" si="23"/>
        <v>-309.73</v>
      </c>
      <c r="BM311" s="12">
        <f t="shared" si="24"/>
        <v>1771</v>
      </c>
      <c r="BN311" s="13">
        <f t="shared" si="25"/>
        <v>266.66666666666669</v>
      </c>
      <c r="BO311" s="13">
        <f t="shared" si="26"/>
        <v>266.66666666666669</v>
      </c>
      <c r="BP311" s="13">
        <f t="shared" si="27"/>
        <v>88.8888888888889</v>
      </c>
      <c r="BQ311" s="13">
        <f t="shared" si="28"/>
        <v>209.59119999999999</v>
      </c>
      <c r="BR311" s="13">
        <f t="shared" si="29"/>
        <v>166.4</v>
      </c>
      <c r="BS311" s="13">
        <f t="shared" si="30"/>
        <v>415.8</v>
      </c>
      <c r="BT311" s="13">
        <f t="shared" si="31"/>
        <v>0</v>
      </c>
      <c r="BU311" s="13">
        <f t="shared" si="32"/>
        <v>385.78</v>
      </c>
      <c r="BV311" s="6">
        <f>SUMIFS('SEGURO DE VIDA'!E:E, 'SEGURO DE VIDA'!D:D, H311, 'SEGURO DE VIDA'!G:G, E311)</f>
        <v>13.71</v>
      </c>
      <c r="BW311" s="6">
        <f>SUMIFS(TREINAMENTOS!E:E, TREINAMENTOS!D:D, H311, TREINAMENTOS!G:G, E311)</f>
        <v>0</v>
      </c>
      <c r="BX311" s="6">
        <f>SUMIFS(EXAMES!E:E, EXAMES!D:D, H311, EXAMES!G:G, E311)</f>
        <v>0</v>
      </c>
      <c r="BY311" s="25">
        <f t="shared" si="33"/>
        <v>1813.5034222222223</v>
      </c>
      <c r="BZ311" s="1"/>
      <c r="CA311" s="1" t="s">
        <v>407</v>
      </c>
      <c r="CB311" s="13">
        <f t="shared" si="34"/>
        <v>385.78</v>
      </c>
      <c r="CC311" s="13">
        <f t="shared" si="35"/>
        <v>0</v>
      </c>
      <c r="CD311" s="13">
        <f>SUMIFS(ALIMENTAÇÃO!E:E, ALIMENTAÇÃO!D:D, H311, ALIMENTAÇÃO!G:G, E311)</f>
        <v>420</v>
      </c>
      <c r="CE311" s="6">
        <f>SUMIFS(TRANSPORTE!E:E, TRANSPORTE!D:D, H311, TRANSPORTE!G:G, E311)</f>
        <v>0</v>
      </c>
      <c r="CF311" s="6">
        <f>SUMIFS('PLANO DE SAÚDE'!E:E, 'PLANO DE SAÚDE'!D:D, H311, 'PLANO DE SAÚDE'!G:G, E311)</f>
        <v>385.78</v>
      </c>
      <c r="CG311" s="6">
        <f>SUMIFS('PLANO ODONTO'!E:E, 'PLANO ODONTO'!D:D, H311, 'PLANO ODONTO'!G:G, E311)</f>
        <v>42</v>
      </c>
      <c r="CH311" s="6">
        <f t="shared" si="36"/>
        <v>0</v>
      </c>
      <c r="CI311" s="6">
        <f t="shared" si="37"/>
        <v>0</v>
      </c>
      <c r="CJ311" s="6">
        <f t="shared" si="38"/>
        <v>0</v>
      </c>
      <c r="CK311" s="6"/>
      <c r="CL311" s="6"/>
      <c r="CM311" s="6">
        <f t="shared" si="39"/>
        <v>-42</v>
      </c>
      <c r="CN311" s="6">
        <v>2080.73</v>
      </c>
      <c r="CO311" s="1">
        <v>-309.73</v>
      </c>
      <c r="CP311" s="6">
        <v>1771</v>
      </c>
      <c r="CQ311" s="6">
        <v>2080</v>
      </c>
      <c r="CR311" s="1">
        <v>10.076499999999999</v>
      </c>
      <c r="CS311" s="6">
        <v>2080</v>
      </c>
      <c r="CT311" s="1">
        <v>166.4</v>
      </c>
      <c r="CU311" s="6">
        <v>1472.8</v>
      </c>
    </row>
    <row r="312" spans="1:99" ht="13.8" hidden="1">
      <c r="A312" s="34"/>
      <c r="B312" s="34"/>
      <c r="C312" s="34" t="str">
        <f t="shared" ca="1" si="20"/>
        <v>OK</v>
      </c>
      <c r="D312" s="2">
        <f t="shared" si="21"/>
        <v>3907.828</v>
      </c>
      <c r="E312" s="34">
        <v>45839</v>
      </c>
      <c r="F312" s="1" t="s">
        <v>145</v>
      </c>
      <c r="G312" s="1">
        <v>3566</v>
      </c>
      <c r="H312" s="1" t="s">
        <v>449</v>
      </c>
      <c r="I312" s="1" t="s">
        <v>229</v>
      </c>
      <c r="J312" s="38">
        <v>45855</v>
      </c>
      <c r="K312" s="6">
        <v>2749.59</v>
      </c>
      <c r="L312" s="1"/>
      <c r="M312" s="6">
        <v>1283.1400000000001</v>
      </c>
      <c r="N312" s="6"/>
      <c r="O312" s="6">
        <v>0</v>
      </c>
      <c r="P312" s="6">
        <v>0</v>
      </c>
      <c r="Q312" s="6"/>
      <c r="R312" s="6"/>
      <c r="S312" s="6"/>
      <c r="T312" s="6"/>
      <c r="U312" s="6"/>
      <c r="V312" s="6"/>
      <c r="W312" s="6"/>
      <c r="X312" s="6"/>
      <c r="Y312" s="6">
        <v>0</v>
      </c>
      <c r="Z312" s="6"/>
      <c r="AA312" s="6"/>
      <c r="AB312" s="6">
        <v>0</v>
      </c>
      <c r="AC312" s="6"/>
      <c r="AD312" s="6">
        <v>0</v>
      </c>
      <c r="AE312" s="6"/>
      <c r="AF312" s="6">
        <v>0</v>
      </c>
      <c r="AG312" s="6"/>
      <c r="AH312" s="6"/>
      <c r="AI312" s="6"/>
      <c r="AJ312" s="6"/>
      <c r="AK312" s="6"/>
      <c r="AL312" s="6">
        <v>0.09</v>
      </c>
      <c r="AM312" s="6"/>
      <c r="AN312" s="8">
        <f t="shared" si="22"/>
        <v>1283.23</v>
      </c>
      <c r="AO312" s="6"/>
      <c r="AP312" s="6">
        <v>0</v>
      </c>
      <c r="AQ312" s="6">
        <v>0</v>
      </c>
      <c r="AR312" s="6"/>
      <c r="AS312" s="6"/>
      <c r="AT312" s="6">
        <v>0</v>
      </c>
      <c r="AU312" s="6"/>
      <c r="AV312" s="6">
        <v>0</v>
      </c>
      <c r="AW312" s="6">
        <v>0</v>
      </c>
      <c r="AX312" s="6"/>
      <c r="AY312" s="6"/>
      <c r="AZ312" s="6"/>
      <c r="BA312" s="6"/>
      <c r="BB312" s="6"/>
      <c r="BC312" s="6">
        <v>0</v>
      </c>
      <c r="BD312" s="6"/>
      <c r="BE312" s="6"/>
      <c r="BF312" s="6">
        <v>0</v>
      </c>
      <c r="BG312" s="6">
        <v>-96.23</v>
      </c>
      <c r="BH312" s="6">
        <v>0</v>
      </c>
      <c r="BI312" s="6"/>
      <c r="BJ312" s="6"/>
      <c r="BK312" s="6">
        <v>0</v>
      </c>
      <c r="BL312" s="11">
        <f t="shared" si="23"/>
        <v>-96.23</v>
      </c>
      <c r="BM312" s="12">
        <f t="shared" si="24"/>
        <v>1187</v>
      </c>
      <c r="BN312" s="13">
        <f t="shared" si="25"/>
        <v>229.13250000000002</v>
      </c>
      <c r="BO312" s="13">
        <f t="shared" si="26"/>
        <v>229.13250000000002</v>
      </c>
      <c r="BP312" s="13">
        <f t="shared" si="27"/>
        <v>76.377500000000012</v>
      </c>
      <c r="BQ312" s="13">
        <f t="shared" si="28"/>
        <v>96.235500000000002</v>
      </c>
      <c r="BR312" s="13">
        <f t="shared" si="29"/>
        <v>102.65</v>
      </c>
      <c r="BS312" s="13">
        <f t="shared" si="30"/>
        <v>0</v>
      </c>
      <c r="BT312" s="13">
        <f t="shared" si="31"/>
        <v>123</v>
      </c>
      <c r="BU312" s="13">
        <f t="shared" si="32"/>
        <v>0</v>
      </c>
      <c r="BV312" s="6">
        <f>SUMIFS('SEGURO DE VIDA'!E:E, 'SEGURO DE VIDA'!D:D, H312, 'SEGURO DE VIDA'!G:G, E312)</f>
        <v>0</v>
      </c>
      <c r="BW312" s="6">
        <f>SUMIFS(TREINAMENTOS!E:E, TREINAMENTOS!D:D, H312, TREINAMENTOS!G:G, E312)</f>
        <v>1100</v>
      </c>
      <c r="BX312" s="6">
        <f>SUMIFS(EXAMES!E:E, EXAMES!D:D, H312, EXAMES!G:G, E312)</f>
        <v>668.07</v>
      </c>
      <c r="BY312" s="25">
        <f t="shared" si="33"/>
        <v>2624.598</v>
      </c>
      <c r="BZ312" s="1"/>
      <c r="CA312" s="1" t="s">
        <v>450</v>
      </c>
      <c r="CB312" s="13">
        <f t="shared" si="34"/>
        <v>0</v>
      </c>
      <c r="CC312" s="13">
        <f t="shared" si="35"/>
        <v>0</v>
      </c>
      <c r="CD312" s="13">
        <f>SUMIFS(ALIMENTAÇÃO!E:E, ALIMENTAÇÃO!D:D, H312, ALIMENTAÇÃO!G:G, E312)</f>
        <v>0</v>
      </c>
      <c r="CE312" s="6">
        <f>SUMIFS(TRANSPORTE!E:E, TRANSPORTE!D:D, H312, TRANSPORTE!G:G, E312)</f>
        <v>123</v>
      </c>
      <c r="CF312" s="6">
        <f>SUMIFS('PLANO DE SAÚDE'!E:E, 'PLANO DE SAÚDE'!D:D, H312, 'PLANO DE SAÚDE'!G:G, E312)</f>
        <v>0</v>
      </c>
      <c r="CG312" s="6">
        <f>SUMIFS('PLANO ODONTO'!E:E, 'PLANO ODONTO'!D:D, H312, 'PLANO ODONTO'!G:G, E312)</f>
        <v>0</v>
      </c>
      <c r="CH312" s="6">
        <f t="shared" si="36"/>
        <v>0</v>
      </c>
      <c r="CI312" s="6">
        <f t="shared" si="37"/>
        <v>0</v>
      </c>
      <c r="CJ312" s="6">
        <f t="shared" si="38"/>
        <v>0</v>
      </c>
      <c r="CK312" s="6"/>
      <c r="CL312" s="6"/>
      <c r="CM312" s="6">
        <f t="shared" si="39"/>
        <v>0</v>
      </c>
      <c r="CN312" s="6">
        <v>1283.23</v>
      </c>
      <c r="CO312" s="1">
        <v>-96.23</v>
      </c>
      <c r="CP312" s="6">
        <v>1187</v>
      </c>
      <c r="CQ312" s="6">
        <v>1283.1400000000001</v>
      </c>
      <c r="CR312" s="1">
        <v>7.5</v>
      </c>
      <c r="CS312" s="6">
        <v>1283.1400000000001</v>
      </c>
      <c r="CT312" s="1">
        <v>102.65</v>
      </c>
      <c r="CU312" s="1">
        <v>675.94</v>
      </c>
    </row>
    <row r="313" spans="1:99" ht="13.8" hidden="1">
      <c r="A313" s="34"/>
      <c r="B313" s="34"/>
      <c r="C313" s="34" t="str">
        <f t="shared" ca="1" si="20"/>
        <v>OK</v>
      </c>
      <c r="D313" s="2">
        <f t="shared" si="21"/>
        <v>5227.0859415911109</v>
      </c>
      <c r="E313" s="34">
        <v>45839</v>
      </c>
      <c r="F313" s="1" t="s">
        <v>145</v>
      </c>
      <c r="G313" s="1">
        <v>3459</v>
      </c>
      <c r="H313" s="1" t="s">
        <v>409</v>
      </c>
      <c r="I313" s="1" t="s">
        <v>151</v>
      </c>
      <c r="J313" s="38">
        <v>45505</v>
      </c>
      <c r="K313" s="6">
        <v>1653.1</v>
      </c>
      <c r="L313" s="1"/>
      <c r="M313" s="6">
        <v>1653.1</v>
      </c>
      <c r="N313" s="6"/>
      <c r="O313" s="6">
        <v>14.97</v>
      </c>
      <c r="P313" s="6">
        <v>495.93</v>
      </c>
      <c r="Q313" s="6"/>
      <c r="R313" s="6"/>
      <c r="S313" s="6"/>
      <c r="T313" s="6"/>
      <c r="U313" s="6"/>
      <c r="V313" s="6"/>
      <c r="W313" s="6"/>
      <c r="X313" s="6"/>
      <c r="Y313" s="6">
        <v>0</v>
      </c>
      <c r="Z313" s="6"/>
      <c r="AA313" s="6"/>
      <c r="AB313" s="6">
        <v>0</v>
      </c>
      <c r="AC313" s="6"/>
      <c r="AD313" s="6">
        <v>0</v>
      </c>
      <c r="AE313" s="6"/>
      <c r="AF313" s="6">
        <v>2.2200000000000002</v>
      </c>
      <c r="AG313" s="6"/>
      <c r="AH313" s="6"/>
      <c r="AI313" s="6"/>
      <c r="AJ313" s="6"/>
      <c r="AK313" s="6"/>
      <c r="AL313" s="6"/>
      <c r="AM313" s="6">
        <v>0.98</v>
      </c>
      <c r="AN313" s="8">
        <f t="shared" si="22"/>
        <v>2167.1999999999998</v>
      </c>
      <c r="AO313" s="6"/>
      <c r="AP313" s="6">
        <v>-7.7</v>
      </c>
      <c r="AQ313" s="6">
        <v>-99.19</v>
      </c>
      <c r="AR313" s="6"/>
      <c r="AS313" s="6"/>
      <c r="AT313" s="6">
        <v>-0.4</v>
      </c>
      <c r="AU313" s="6"/>
      <c r="AV313" s="6">
        <v>-14</v>
      </c>
      <c r="AW313" s="6">
        <v>0</v>
      </c>
      <c r="AX313" s="6"/>
      <c r="AY313" s="6"/>
      <c r="AZ313" s="6"/>
      <c r="BA313" s="6"/>
      <c r="BB313" s="6"/>
      <c r="BC313" s="6">
        <v>-2.73</v>
      </c>
      <c r="BD313" s="6"/>
      <c r="BE313" s="6"/>
      <c r="BF313" s="6">
        <v>0</v>
      </c>
      <c r="BG313" s="6">
        <v>-172.18</v>
      </c>
      <c r="BH313" s="6">
        <v>0</v>
      </c>
      <c r="BI313" s="6"/>
      <c r="BJ313" s="6"/>
      <c r="BK313" s="6">
        <v>0</v>
      </c>
      <c r="BL313" s="11">
        <f t="shared" si="23"/>
        <v>-296.20000000000005</v>
      </c>
      <c r="BM313" s="12">
        <f t="shared" si="24"/>
        <v>1870.9999999999998</v>
      </c>
      <c r="BN313" s="13">
        <f t="shared" si="25"/>
        <v>137.75833333333333</v>
      </c>
      <c r="BO313" s="13">
        <f t="shared" si="26"/>
        <v>137.75833333333333</v>
      </c>
      <c r="BP313" s="13">
        <f t="shared" si="27"/>
        <v>45.919444444444444</v>
      </c>
      <c r="BQ313" s="13">
        <f t="shared" si="28"/>
        <v>172.17983047999999</v>
      </c>
      <c r="BR313" s="13">
        <f t="shared" si="29"/>
        <v>173.29</v>
      </c>
      <c r="BS313" s="13">
        <f t="shared" si="30"/>
        <v>762.3</v>
      </c>
      <c r="BT313" s="13">
        <f t="shared" si="31"/>
        <v>245.81</v>
      </c>
      <c r="BU313" s="13">
        <f t="shared" si="32"/>
        <v>243.03</v>
      </c>
      <c r="BV313" s="6">
        <f>SUMIFS('SEGURO DE VIDA'!E:E, 'SEGURO DE VIDA'!D:D, H313, 'SEGURO DE VIDA'!G:G, E313)</f>
        <v>13.71</v>
      </c>
      <c r="BW313" s="6">
        <f>SUMIFS(TREINAMENTOS!E:E, TREINAMENTOS!D:D, H313, TREINAMENTOS!G:G, E313)</f>
        <v>150</v>
      </c>
      <c r="BX313" s="6">
        <f>SUMIFS(EXAMES!E:E, EXAMES!D:D, H313, EXAMES!G:G, E313)</f>
        <v>978.13</v>
      </c>
      <c r="BY313" s="25">
        <f t="shared" si="33"/>
        <v>3059.8859415911111</v>
      </c>
      <c r="BZ313" s="1"/>
      <c r="CA313" s="1" t="s">
        <v>409</v>
      </c>
      <c r="CB313" s="13">
        <f t="shared" si="34"/>
        <v>243.03</v>
      </c>
      <c r="CC313" s="13">
        <f t="shared" si="35"/>
        <v>0</v>
      </c>
      <c r="CD313" s="13">
        <f>SUMIFS(ALIMENTAÇÃO!E:E, ALIMENTAÇÃO!D:D, H313, ALIMENTAÇÃO!G:G, E313)</f>
        <v>770</v>
      </c>
      <c r="CE313" s="6">
        <f>SUMIFS(TRANSPORTE!E:E, TRANSPORTE!D:D, H313, TRANSPORTE!G:G, E313)</f>
        <v>345</v>
      </c>
      <c r="CF313" s="6">
        <f>SUMIFS('PLANO DE SAÚDE'!E:E, 'PLANO DE SAÚDE'!D:D, H313, 'PLANO DE SAÚDE'!G:G, E313)</f>
        <v>245.76</v>
      </c>
      <c r="CG313" s="6">
        <f>SUMIFS('PLANO ODONTO'!E:E, 'PLANO ODONTO'!D:D, H313, 'PLANO ODONTO'!G:G, E313)</f>
        <v>14</v>
      </c>
      <c r="CH313" s="6">
        <f t="shared" si="36"/>
        <v>-2.73</v>
      </c>
      <c r="CI313" s="6">
        <f t="shared" si="37"/>
        <v>0</v>
      </c>
      <c r="CJ313" s="6">
        <f t="shared" si="38"/>
        <v>0</v>
      </c>
      <c r="CK313" s="6"/>
      <c r="CL313" s="6"/>
      <c r="CM313" s="6">
        <f t="shared" si="39"/>
        <v>-14</v>
      </c>
      <c r="CN313" s="6">
        <v>2167.1999999999998</v>
      </c>
      <c r="CO313" s="1">
        <v>-296.2</v>
      </c>
      <c r="CP313" s="6">
        <v>1871</v>
      </c>
      <c r="CQ313" s="6">
        <v>2166.2199999999998</v>
      </c>
      <c r="CR313" s="1">
        <v>7.9484000000000004</v>
      </c>
      <c r="CS313" s="6">
        <v>2166.2199999999998</v>
      </c>
      <c r="CT313" s="1">
        <v>173.29</v>
      </c>
      <c r="CU313" s="6">
        <v>1559.02</v>
      </c>
    </row>
    <row r="314" spans="1:99" ht="13.8" hidden="1">
      <c r="A314" s="34"/>
      <c r="B314" s="34"/>
      <c r="C314" s="34" t="str">
        <f t="shared" ca="1" si="20"/>
        <v>OK</v>
      </c>
      <c r="D314" s="2">
        <f t="shared" si="21"/>
        <v>14819.581608086666</v>
      </c>
      <c r="E314" s="34">
        <v>45839</v>
      </c>
      <c r="F314" s="1" t="s">
        <v>145</v>
      </c>
      <c r="G314" s="1">
        <v>149</v>
      </c>
      <c r="H314" s="1" t="s">
        <v>410</v>
      </c>
      <c r="I314" s="1" t="s">
        <v>298</v>
      </c>
      <c r="J314" s="38">
        <v>42019</v>
      </c>
      <c r="K314" s="6">
        <v>4285.95</v>
      </c>
      <c r="L314" s="1"/>
      <c r="M314" s="6">
        <v>4285.95</v>
      </c>
      <c r="N314" s="6"/>
      <c r="O314" s="6">
        <v>0</v>
      </c>
      <c r="P314" s="6">
        <v>1285.79</v>
      </c>
      <c r="Q314" s="6"/>
      <c r="R314" s="6"/>
      <c r="S314" s="6"/>
      <c r="T314" s="6"/>
      <c r="U314" s="6"/>
      <c r="V314" s="6"/>
      <c r="W314" s="6"/>
      <c r="X314" s="6"/>
      <c r="Y314" s="6">
        <v>2739.35</v>
      </c>
      <c r="Z314" s="6"/>
      <c r="AA314" s="6"/>
      <c r="AB314" s="6">
        <v>1071.48</v>
      </c>
      <c r="AC314" s="6"/>
      <c r="AD314" s="6">
        <v>1897.18</v>
      </c>
      <c r="AE314" s="6"/>
      <c r="AF314" s="6">
        <v>281.06</v>
      </c>
      <c r="AG314" s="6"/>
      <c r="AH314" s="6"/>
      <c r="AI314" s="6"/>
      <c r="AJ314" s="6"/>
      <c r="AK314" s="6"/>
      <c r="AL314" s="6"/>
      <c r="AM314" s="6">
        <v>0.1</v>
      </c>
      <c r="AN314" s="8">
        <f t="shared" si="22"/>
        <v>11560.91</v>
      </c>
      <c r="AO314" s="6"/>
      <c r="AP314" s="6">
        <v>-8.0500000000000007</v>
      </c>
      <c r="AQ314" s="6">
        <v>0</v>
      </c>
      <c r="AR314" s="6"/>
      <c r="AS314" s="6"/>
      <c r="AT314" s="6">
        <v>-0.71</v>
      </c>
      <c r="AU314" s="6"/>
      <c r="AV314" s="6">
        <v>-14</v>
      </c>
      <c r="AW314" s="6">
        <v>0</v>
      </c>
      <c r="AX314" s="6"/>
      <c r="AY314" s="6"/>
      <c r="AZ314" s="6"/>
      <c r="BA314" s="6"/>
      <c r="BB314" s="6"/>
      <c r="BC314" s="6">
        <v>-100.08</v>
      </c>
      <c r="BD314" s="6"/>
      <c r="BE314" s="6"/>
      <c r="BF314" s="6">
        <v>-541.79999999999995</v>
      </c>
      <c r="BG314" s="6">
        <v>-894.58</v>
      </c>
      <c r="BH314" s="6">
        <v>-1677.69</v>
      </c>
      <c r="BI314" s="6"/>
      <c r="BJ314" s="6"/>
      <c r="BK314" s="6">
        <v>0</v>
      </c>
      <c r="BL314" s="11">
        <f t="shared" si="23"/>
        <v>-3236.91</v>
      </c>
      <c r="BM314" s="12">
        <f t="shared" si="24"/>
        <v>8324</v>
      </c>
      <c r="BN314" s="13">
        <f t="shared" si="25"/>
        <v>357.16249999999997</v>
      </c>
      <c r="BO314" s="13">
        <f t="shared" si="26"/>
        <v>357.16249999999997</v>
      </c>
      <c r="BP314" s="13">
        <f t="shared" si="27"/>
        <v>119.05416666666666</v>
      </c>
      <c r="BQ314" s="13">
        <f t="shared" si="28"/>
        <v>894.5724414199999</v>
      </c>
      <c r="BR314" s="13">
        <f t="shared" si="29"/>
        <v>619.99</v>
      </c>
      <c r="BS314" s="13">
        <f t="shared" si="30"/>
        <v>796.95</v>
      </c>
      <c r="BT314" s="13">
        <f t="shared" si="31"/>
        <v>0</v>
      </c>
      <c r="BU314" s="13">
        <f t="shared" si="32"/>
        <v>100.07000000000001</v>
      </c>
      <c r="BV314" s="6">
        <f>SUMIFS('SEGURO DE VIDA'!E:E, 'SEGURO DE VIDA'!D:D, H314, 'SEGURO DE VIDA'!G:G, E314)</f>
        <v>13.71</v>
      </c>
      <c r="BW314" s="6">
        <f>SUMIFS(TREINAMENTOS!E:E, TREINAMENTOS!D:D, H314, TREINAMENTOS!G:G, E314)</f>
        <v>0</v>
      </c>
      <c r="BX314" s="6">
        <f>SUMIFS(EXAMES!E:E, EXAMES!D:D, H314, EXAMES!G:G, E314)</f>
        <v>0</v>
      </c>
      <c r="BY314" s="25">
        <f t="shared" si="33"/>
        <v>3258.6716080866668</v>
      </c>
      <c r="BZ314" s="1"/>
      <c r="CA314" s="1" t="s">
        <v>410</v>
      </c>
      <c r="CB314" s="13">
        <f t="shared" si="34"/>
        <v>100.07000000000001</v>
      </c>
      <c r="CC314" s="13">
        <f t="shared" si="35"/>
        <v>0</v>
      </c>
      <c r="CD314" s="13">
        <f>SUMIFS(ALIMENTAÇÃO!E:E, ALIMENTAÇÃO!D:D, H314, ALIMENTAÇÃO!G:G, E314)</f>
        <v>805</v>
      </c>
      <c r="CE314" s="6">
        <f>SUMIFS(TRANSPORTE!E:E, TRANSPORTE!D:D, H314, TRANSPORTE!G:G, E314)</f>
        <v>0</v>
      </c>
      <c r="CF314" s="6">
        <f>SUMIFS('PLANO DE SAÚDE'!E:E, 'PLANO DE SAÚDE'!D:D, H314, 'PLANO DE SAÚDE'!G:G, E314)</f>
        <v>200.15</v>
      </c>
      <c r="CG314" s="6">
        <f>SUMIFS('PLANO ODONTO'!E:E, 'PLANO ODONTO'!D:D, H314, 'PLANO ODONTO'!G:G, E314)</f>
        <v>14</v>
      </c>
      <c r="CH314" s="6">
        <f t="shared" si="36"/>
        <v>-100.08</v>
      </c>
      <c r="CI314" s="6">
        <f t="shared" si="37"/>
        <v>0</v>
      </c>
      <c r="CJ314" s="6">
        <f t="shared" si="38"/>
        <v>1071.48</v>
      </c>
      <c r="CK314" s="6"/>
      <c r="CL314" s="6"/>
      <c r="CM314" s="6">
        <f t="shared" si="39"/>
        <v>-14</v>
      </c>
      <c r="CN314" s="6">
        <v>11560.91</v>
      </c>
      <c r="CO314" s="6">
        <v>-3236.91</v>
      </c>
      <c r="CP314" s="6">
        <v>8324</v>
      </c>
      <c r="CQ314" s="6">
        <v>7749.98</v>
      </c>
      <c r="CR314" s="1">
        <v>11.542899999999999</v>
      </c>
      <c r="CS314" s="6">
        <v>7749.98</v>
      </c>
      <c r="CT314" s="1">
        <v>619.99</v>
      </c>
      <c r="CU314" s="6">
        <v>9405.16</v>
      </c>
    </row>
    <row r="315" spans="1:99" ht="13.8" hidden="1">
      <c r="A315" s="34"/>
      <c r="B315" s="34"/>
      <c r="C315" s="34" t="str">
        <f t="shared" ca="1" si="20"/>
        <v>OK</v>
      </c>
      <c r="D315" s="2">
        <f t="shared" si="21"/>
        <v>4449.8361296666662</v>
      </c>
      <c r="E315" s="34">
        <v>45839</v>
      </c>
      <c r="F315" s="1" t="s">
        <v>145</v>
      </c>
      <c r="G315" s="1">
        <v>3558</v>
      </c>
      <c r="H315" s="1" t="s">
        <v>451</v>
      </c>
      <c r="I315" s="1" t="s">
        <v>147</v>
      </c>
      <c r="J315" s="38">
        <v>45839</v>
      </c>
      <c r="K315" s="6">
        <v>2049</v>
      </c>
      <c r="L315" s="1"/>
      <c r="M315" s="6">
        <v>2049</v>
      </c>
      <c r="N315" s="6"/>
      <c r="O315" s="6">
        <v>0</v>
      </c>
      <c r="P315" s="6">
        <v>0</v>
      </c>
      <c r="Q315" s="6"/>
      <c r="R315" s="6"/>
      <c r="S315" s="6"/>
      <c r="T315" s="6"/>
      <c r="U315" s="6"/>
      <c r="V315" s="6"/>
      <c r="W315" s="6"/>
      <c r="X315" s="6"/>
      <c r="Y315" s="6">
        <v>0</v>
      </c>
      <c r="Z315" s="6"/>
      <c r="AA315" s="6"/>
      <c r="AB315" s="6">
        <v>0</v>
      </c>
      <c r="AC315" s="6"/>
      <c r="AD315" s="6">
        <v>0</v>
      </c>
      <c r="AE315" s="6"/>
      <c r="AF315" s="6">
        <v>0</v>
      </c>
      <c r="AG315" s="6"/>
      <c r="AH315" s="6"/>
      <c r="AI315" s="6"/>
      <c r="AJ315" s="6"/>
      <c r="AK315" s="6"/>
      <c r="AL315" s="6"/>
      <c r="AM315" s="6">
        <v>0.02</v>
      </c>
      <c r="AN315" s="8">
        <f t="shared" si="22"/>
        <v>2049.02</v>
      </c>
      <c r="AO315" s="6"/>
      <c r="AP315" s="6">
        <v>-3.85</v>
      </c>
      <c r="AQ315" s="6">
        <v>-122.94</v>
      </c>
      <c r="AR315" s="6"/>
      <c r="AS315" s="6"/>
      <c r="AT315" s="6">
        <v>0</v>
      </c>
      <c r="AU315" s="6"/>
      <c r="AV315" s="6">
        <v>0</v>
      </c>
      <c r="AW315" s="6">
        <v>0</v>
      </c>
      <c r="AX315" s="6"/>
      <c r="AY315" s="6"/>
      <c r="AZ315" s="6"/>
      <c r="BA315" s="6"/>
      <c r="BB315" s="6"/>
      <c r="BC315" s="6">
        <v>-1.59</v>
      </c>
      <c r="BD315" s="6"/>
      <c r="BE315" s="6"/>
      <c r="BF315" s="6">
        <v>0</v>
      </c>
      <c r="BG315" s="6">
        <v>-161.63999999999999</v>
      </c>
      <c r="BH315" s="6">
        <v>0</v>
      </c>
      <c r="BI315" s="6"/>
      <c r="BJ315" s="6"/>
      <c r="BK315" s="6">
        <v>0</v>
      </c>
      <c r="BL315" s="11">
        <f t="shared" si="23"/>
        <v>-290.02</v>
      </c>
      <c r="BM315" s="12">
        <f t="shared" si="24"/>
        <v>1759</v>
      </c>
      <c r="BN315" s="13">
        <f t="shared" si="25"/>
        <v>170.75</v>
      </c>
      <c r="BO315" s="13">
        <f t="shared" si="26"/>
        <v>170.75</v>
      </c>
      <c r="BP315" s="13">
        <f t="shared" si="27"/>
        <v>56.916666666666664</v>
      </c>
      <c r="BQ315" s="13">
        <f t="shared" si="28"/>
        <v>161.63946300000001</v>
      </c>
      <c r="BR315" s="13">
        <f t="shared" si="29"/>
        <v>163.92</v>
      </c>
      <c r="BS315" s="13">
        <f t="shared" si="30"/>
        <v>696.15</v>
      </c>
      <c r="BT315" s="13">
        <f t="shared" si="31"/>
        <v>30.060000000000002</v>
      </c>
      <c r="BU315" s="13">
        <f t="shared" si="32"/>
        <v>0</v>
      </c>
      <c r="BV315" s="6">
        <f>SUMIFS('SEGURO DE VIDA'!E:E, 'SEGURO DE VIDA'!D:D, H315, 'SEGURO DE VIDA'!G:G, E315)</f>
        <v>13.71</v>
      </c>
      <c r="BW315" s="6">
        <f>SUMIFS(TREINAMENTOS!E:E, TREINAMENTOS!D:D, H315, TREINAMENTOS!G:G, E315)</f>
        <v>550</v>
      </c>
      <c r="BX315" s="6">
        <f>SUMIFS(EXAMES!E:E, EXAMES!D:D, H315, EXAMES!G:G, E315)</f>
        <v>386.92</v>
      </c>
      <c r="BY315" s="25">
        <f t="shared" si="33"/>
        <v>2400.8161296666667</v>
      </c>
      <c r="BZ315" s="1"/>
      <c r="CA315" s="1" t="s">
        <v>451</v>
      </c>
      <c r="CB315" s="13">
        <f t="shared" si="34"/>
        <v>0</v>
      </c>
      <c r="CC315" s="13">
        <f t="shared" si="35"/>
        <v>0</v>
      </c>
      <c r="CD315" s="13">
        <f>SUMIFS(ALIMENTAÇÃO!E:E, ALIMENTAÇÃO!D:D, H315, ALIMENTAÇÃO!G:G, E315)</f>
        <v>700</v>
      </c>
      <c r="CE315" s="6">
        <f>SUMIFS(TRANSPORTE!E:E, TRANSPORTE!D:D, H315, TRANSPORTE!G:G, E315)</f>
        <v>153</v>
      </c>
      <c r="CF315" s="6">
        <f>SUMIFS('PLANO DE SAÚDE'!E:E, 'PLANO DE SAÚDE'!D:D, H315, 'PLANO DE SAÚDE'!G:G, E315)</f>
        <v>0</v>
      </c>
      <c r="CG315" s="6">
        <f>SUMIFS('PLANO ODONTO'!E:E, 'PLANO ODONTO'!D:D, H315, 'PLANO ODONTO'!G:G, E315)</f>
        <v>0</v>
      </c>
      <c r="CH315" s="6">
        <f t="shared" si="36"/>
        <v>-1.59</v>
      </c>
      <c r="CI315" s="6">
        <f t="shared" si="37"/>
        <v>0</v>
      </c>
      <c r="CJ315" s="6">
        <f t="shared" si="38"/>
        <v>0</v>
      </c>
      <c r="CK315" s="6"/>
      <c r="CL315" s="6"/>
      <c r="CM315" s="6">
        <f t="shared" si="39"/>
        <v>0</v>
      </c>
      <c r="CN315" s="6">
        <v>2049.02</v>
      </c>
      <c r="CO315" s="1">
        <v>-290.02</v>
      </c>
      <c r="CP315" s="6">
        <v>1759</v>
      </c>
      <c r="CQ315" s="6">
        <v>2049</v>
      </c>
      <c r="CR315" s="1">
        <v>7.8887</v>
      </c>
      <c r="CS315" s="6">
        <v>2049</v>
      </c>
      <c r="CT315" s="1">
        <v>163.92</v>
      </c>
      <c r="CU315" s="6">
        <v>1441.8</v>
      </c>
    </row>
    <row r="316" spans="1:99" ht="13.8" hidden="1">
      <c r="A316" s="34"/>
      <c r="B316" s="34"/>
      <c r="C316" s="34" t="str">
        <f t="shared" ca="1" si="20"/>
        <v>OK</v>
      </c>
      <c r="D316" s="2">
        <f t="shared" si="21"/>
        <v>5739.4083996088884</v>
      </c>
      <c r="E316" s="34">
        <v>45839</v>
      </c>
      <c r="F316" s="1" t="s">
        <v>145</v>
      </c>
      <c r="G316" s="1">
        <v>217</v>
      </c>
      <c r="H316" s="1" t="s">
        <v>411</v>
      </c>
      <c r="I316" s="1" t="s">
        <v>412</v>
      </c>
      <c r="J316" s="38">
        <v>42710</v>
      </c>
      <c r="K316" s="6">
        <v>2583.83</v>
      </c>
      <c r="L316" s="1"/>
      <c r="M316" s="6">
        <v>2583.83</v>
      </c>
      <c r="N316" s="6"/>
      <c r="O316" s="6">
        <v>0</v>
      </c>
      <c r="P316" s="6">
        <v>775.15</v>
      </c>
      <c r="Q316" s="6"/>
      <c r="R316" s="6"/>
      <c r="S316" s="6"/>
      <c r="T316" s="6"/>
      <c r="U316" s="6"/>
      <c r="V316" s="6"/>
      <c r="W316" s="6"/>
      <c r="X316" s="6"/>
      <c r="Y316" s="6">
        <v>0</v>
      </c>
      <c r="Z316" s="6"/>
      <c r="AA316" s="6"/>
      <c r="AB316" s="6">
        <v>0</v>
      </c>
      <c r="AC316" s="6"/>
      <c r="AD316" s="6">
        <v>0</v>
      </c>
      <c r="AE316" s="6"/>
      <c r="AF316" s="6">
        <v>0</v>
      </c>
      <c r="AG316" s="6"/>
      <c r="AH316" s="6"/>
      <c r="AI316" s="6"/>
      <c r="AJ316" s="6"/>
      <c r="AK316" s="6"/>
      <c r="AL316" s="6"/>
      <c r="AM316" s="6">
        <v>0.7</v>
      </c>
      <c r="AN316" s="8">
        <f t="shared" si="22"/>
        <v>3359.68</v>
      </c>
      <c r="AO316" s="6"/>
      <c r="AP316" s="6">
        <v>-8.0500000000000007</v>
      </c>
      <c r="AQ316" s="6">
        <v>-155.03</v>
      </c>
      <c r="AR316" s="6"/>
      <c r="AS316" s="6"/>
      <c r="AT316" s="6">
        <v>-0.9</v>
      </c>
      <c r="AU316" s="6"/>
      <c r="AV316" s="6">
        <v>0</v>
      </c>
      <c r="AW316" s="6">
        <v>0</v>
      </c>
      <c r="AX316" s="6"/>
      <c r="AY316" s="6"/>
      <c r="AZ316" s="6"/>
      <c r="BA316" s="6"/>
      <c r="BB316" s="6"/>
      <c r="BC316" s="6">
        <v>0</v>
      </c>
      <c r="BD316" s="6"/>
      <c r="BE316" s="6"/>
      <c r="BF316" s="6">
        <v>0</v>
      </c>
      <c r="BG316" s="6">
        <v>-296.48</v>
      </c>
      <c r="BH316" s="6">
        <v>-24.22</v>
      </c>
      <c r="BI316" s="6"/>
      <c r="BJ316" s="6"/>
      <c r="BK316" s="6">
        <v>0</v>
      </c>
      <c r="BL316" s="11">
        <f t="shared" si="23"/>
        <v>-484.68000000000006</v>
      </c>
      <c r="BM316" s="12">
        <f t="shared" si="24"/>
        <v>2875</v>
      </c>
      <c r="BN316" s="13">
        <f t="shared" si="25"/>
        <v>215.31916666666666</v>
      </c>
      <c r="BO316" s="13">
        <f t="shared" si="26"/>
        <v>215.31916666666666</v>
      </c>
      <c r="BP316" s="13">
        <f t="shared" si="27"/>
        <v>71.773055555555558</v>
      </c>
      <c r="BQ316" s="13">
        <f t="shared" si="28"/>
        <v>296.47701072000001</v>
      </c>
      <c r="BR316" s="13">
        <f t="shared" si="29"/>
        <v>268.70999999999998</v>
      </c>
      <c r="BS316" s="13">
        <f t="shared" si="30"/>
        <v>796.95</v>
      </c>
      <c r="BT316" s="13">
        <f t="shared" si="31"/>
        <v>101.47</v>
      </c>
      <c r="BU316" s="13">
        <f t="shared" si="32"/>
        <v>0</v>
      </c>
      <c r="BV316" s="6">
        <f>SUMIFS('SEGURO DE VIDA'!E:E, 'SEGURO DE VIDA'!D:D, H316, 'SEGURO DE VIDA'!G:G, E316)</f>
        <v>13.71</v>
      </c>
      <c r="BW316" s="6">
        <f>SUMIFS(TREINAMENTOS!E:E, TREINAMENTOS!D:D, H316, TREINAMENTOS!G:G, E316)</f>
        <v>400</v>
      </c>
      <c r="BX316" s="6">
        <f>SUMIFS(EXAMES!E:E, EXAMES!D:D, H316, EXAMES!G:G, E316)</f>
        <v>0</v>
      </c>
      <c r="BY316" s="25">
        <f t="shared" si="33"/>
        <v>2379.728399608889</v>
      </c>
      <c r="BZ316" s="1"/>
      <c r="CA316" s="1" t="s">
        <v>411</v>
      </c>
      <c r="CB316" s="13">
        <f t="shared" si="34"/>
        <v>0</v>
      </c>
      <c r="CC316" s="13">
        <f t="shared" si="35"/>
        <v>0</v>
      </c>
      <c r="CD316" s="13">
        <f>SUMIFS(ALIMENTAÇÃO!E:E, ALIMENTAÇÃO!D:D, H316, ALIMENTAÇÃO!G:G, E316)</f>
        <v>805</v>
      </c>
      <c r="CE316" s="6">
        <f>SUMIFS(TRANSPORTE!E:E, TRANSPORTE!D:D, H316, TRANSPORTE!G:G, E316)</f>
        <v>256.5</v>
      </c>
      <c r="CF316" s="6">
        <f>SUMIFS('PLANO DE SAÚDE'!E:E, 'PLANO DE SAÚDE'!D:D, H316, 'PLANO DE SAÚDE'!G:G, E316)</f>
        <v>0</v>
      </c>
      <c r="CG316" s="6">
        <f>SUMIFS('PLANO ODONTO'!E:E, 'PLANO ODONTO'!D:D, H316, 'PLANO ODONTO'!G:G, E316)</f>
        <v>0</v>
      </c>
      <c r="CH316" s="6">
        <f t="shared" si="36"/>
        <v>0</v>
      </c>
      <c r="CI316" s="6">
        <f t="shared" si="37"/>
        <v>0</v>
      </c>
      <c r="CJ316" s="6">
        <f t="shared" si="38"/>
        <v>0</v>
      </c>
      <c r="CK316" s="6"/>
      <c r="CL316" s="6"/>
      <c r="CM316" s="6">
        <f t="shared" si="39"/>
        <v>0</v>
      </c>
      <c r="CN316" s="6">
        <v>3359.68</v>
      </c>
      <c r="CO316" s="1">
        <v>-484.68</v>
      </c>
      <c r="CP316" s="6">
        <v>2875</v>
      </c>
      <c r="CQ316" s="6">
        <v>3358.98</v>
      </c>
      <c r="CR316" s="1">
        <v>8.8263999999999996</v>
      </c>
      <c r="CS316" s="6">
        <v>3358.98</v>
      </c>
      <c r="CT316" s="1">
        <v>268.70999999999998</v>
      </c>
      <c r="CU316" s="6">
        <v>2751.78</v>
      </c>
    </row>
    <row r="317" spans="1:99" ht="13.8" hidden="1">
      <c r="A317" s="34"/>
      <c r="B317" s="34"/>
      <c r="C317" s="34" t="str">
        <f t="shared" ca="1" si="20"/>
        <v>OK</v>
      </c>
      <c r="D317" s="2">
        <f t="shared" si="21"/>
        <v>4478.7304738788889</v>
      </c>
      <c r="E317" s="34">
        <v>45839</v>
      </c>
      <c r="F317" s="1" t="s">
        <v>145</v>
      </c>
      <c r="G317" s="1">
        <v>284</v>
      </c>
      <c r="H317" s="1" t="s">
        <v>413</v>
      </c>
      <c r="I317" s="1" t="s">
        <v>157</v>
      </c>
      <c r="J317" s="38">
        <v>44228</v>
      </c>
      <c r="K317" s="6">
        <v>2495.63</v>
      </c>
      <c r="L317" s="1"/>
      <c r="M317" s="6">
        <v>2495.63</v>
      </c>
      <c r="N317" s="6"/>
      <c r="O317" s="6"/>
      <c r="P317" s="6">
        <v>0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>
        <v>0</v>
      </c>
      <c r="AB317" s="6"/>
      <c r="AC317" s="6"/>
      <c r="AD317" s="6">
        <v>0</v>
      </c>
      <c r="AE317" s="6"/>
      <c r="AF317" s="6">
        <v>0</v>
      </c>
      <c r="AG317" s="6"/>
      <c r="AH317" s="6">
        <v>0</v>
      </c>
      <c r="AI317" s="6"/>
      <c r="AJ317" s="6"/>
      <c r="AK317" s="6"/>
      <c r="AL317" s="6"/>
      <c r="AM317" s="6">
        <v>0.14000000000000001</v>
      </c>
      <c r="AN317" s="8">
        <f t="shared" si="22"/>
        <v>2495.77</v>
      </c>
      <c r="AO317" s="6"/>
      <c r="AP317" s="6">
        <v>-8.0500000000000007</v>
      </c>
      <c r="AQ317" s="6">
        <v>-149.74</v>
      </c>
      <c r="AR317" s="6"/>
      <c r="AS317" s="6"/>
      <c r="AT317" s="6">
        <v>-0.15</v>
      </c>
      <c r="AU317" s="6"/>
      <c r="AV317" s="6">
        <v>-14</v>
      </c>
      <c r="AW317" s="6"/>
      <c r="AX317" s="6"/>
      <c r="AY317" s="6"/>
      <c r="AZ317" s="6"/>
      <c r="BA317" s="6"/>
      <c r="BB317" s="6">
        <v>0</v>
      </c>
      <c r="BC317" s="6">
        <v>0</v>
      </c>
      <c r="BD317" s="6"/>
      <c r="BE317" s="6"/>
      <c r="BF317" s="6">
        <v>0</v>
      </c>
      <c r="BG317" s="6">
        <v>-201.83</v>
      </c>
      <c r="BH317" s="6"/>
      <c r="BI317" s="6"/>
      <c r="BJ317" s="6"/>
      <c r="BK317" s="6"/>
      <c r="BL317" s="11">
        <f t="shared" si="23"/>
        <v>-373.77000000000004</v>
      </c>
      <c r="BM317" s="12">
        <f t="shared" si="24"/>
        <v>2122</v>
      </c>
      <c r="BN317" s="13">
        <f t="shared" si="25"/>
        <v>207.96916666666667</v>
      </c>
      <c r="BO317" s="13">
        <f t="shared" si="26"/>
        <v>207.96916666666667</v>
      </c>
      <c r="BP317" s="13">
        <f t="shared" si="27"/>
        <v>69.323055555555555</v>
      </c>
      <c r="BQ317" s="13">
        <f t="shared" si="28"/>
        <v>201.82908499000004</v>
      </c>
      <c r="BR317" s="13">
        <f t="shared" si="29"/>
        <v>199.65</v>
      </c>
      <c r="BS317" s="13">
        <f t="shared" si="30"/>
        <v>796.95</v>
      </c>
      <c r="BT317" s="13">
        <f t="shared" si="31"/>
        <v>243.56</v>
      </c>
      <c r="BU317" s="13">
        <f t="shared" si="32"/>
        <v>42</v>
      </c>
      <c r="BV317" s="6">
        <f>SUMIFS('SEGURO DE VIDA'!E:E, 'SEGURO DE VIDA'!D:D, H317, 'SEGURO DE VIDA'!G:G, E317)</f>
        <v>13.71</v>
      </c>
      <c r="BW317" s="6">
        <f>SUMIFS(TREINAMENTOS!E:E, TREINAMENTOS!D:D, H317, TREINAMENTOS!G:G, E317)</f>
        <v>0</v>
      </c>
      <c r="BX317" s="6">
        <f>SUMIFS(EXAMES!E:E, EXAMES!D:D, H317, EXAMES!G:G, E317)</f>
        <v>0</v>
      </c>
      <c r="BY317" s="25">
        <f t="shared" si="33"/>
        <v>1982.9604738788889</v>
      </c>
      <c r="BZ317" s="1"/>
      <c r="CA317" s="1" t="s">
        <v>413</v>
      </c>
      <c r="CB317" s="13">
        <f t="shared" si="34"/>
        <v>0</v>
      </c>
      <c r="CC317" s="13">
        <f t="shared" si="35"/>
        <v>42</v>
      </c>
      <c r="CD317" s="13">
        <f>SUMIFS(ALIMENTAÇÃO!E:E, ALIMENTAÇÃO!D:D, H317, ALIMENTAÇÃO!G:G, E317)</f>
        <v>805</v>
      </c>
      <c r="CE317" s="6">
        <f>SUMIFS(TRANSPORTE!E:E, TRANSPORTE!D:D, H317, TRANSPORTE!G:G, E317)</f>
        <v>393.3</v>
      </c>
      <c r="CF317" s="6">
        <f>SUMIFS('PLANO DE SAÚDE'!E:E, 'PLANO DE SAÚDE'!D:D, H317, 'PLANO DE SAÚDE'!G:G, E317)</f>
        <v>0</v>
      </c>
      <c r="CG317" s="6">
        <f>SUMIFS('PLANO ODONTO'!E:E, 'PLANO ODONTO'!D:D, H317, 'PLANO ODONTO'!G:G, E317)</f>
        <v>56</v>
      </c>
      <c r="CH317" s="6">
        <f t="shared" si="36"/>
        <v>0</v>
      </c>
      <c r="CI317" s="6">
        <f t="shared" si="37"/>
        <v>0</v>
      </c>
      <c r="CJ317" s="6">
        <f t="shared" si="38"/>
        <v>0</v>
      </c>
      <c r="CK317" s="6"/>
      <c r="CL317" s="6"/>
      <c r="CM317" s="6">
        <f t="shared" si="39"/>
        <v>-14</v>
      </c>
      <c r="CN317" s="6">
        <v>2495.77</v>
      </c>
      <c r="CO317" s="1">
        <v>-373.77</v>
      </c>
      <c r="CP317" s="6">
        <v>2122</v>
      </c>
      <c r="CQ317" s="6">
        <v>2495.63</v>
      </c>
      <c r="CR317" s="1">
        <v>8.0873000000000008</v>
      </c>
      <c r="CS317" s="6">
        <v>2495.63</v>
      </c>
      <c r="CT317" s="1">
        <v>199.65</v>
      </c>
      <c r="CU317" s="6">
        <v>1888.43</v>
      </c>
    </row>
    <row r="318" spans="1:99" ht="13.8" hidden="1">
      <c r="A318" s="34"/>
      <c r="B318" s="34"/>
      <c r="C318" s="34" t="str">
        <f t="shared" ca="1" si="20"/>
        <v>OK</v>
      </c>
      <c r="D318" s="2">
        <f t="shared" si="21"/>
        <v>6339.5220883655547</v>
      </c>
      <c r="E318" s="34">
        <v>45839</v>
      </c>
      <c r="F318" s="1" t="s">
        <v>145</v>
      </c>
      <c r="G318" s="1">
        <v>3408</v>
      </c>
      <c r="H318" s="1" t="s">
        <v>414</v>
      </c>
      <c r="I318" s="1" t="s">
        <v>151</v>
      </c>
      <c r="J318" s="38">
        <v>45261</v>
      </c>
      <c r="K318" s="6">
        <v>1700</v>
      </c>
      <c r="L318" s="1"/>
      <c r="M318" s="6">
        <v>1700</v>
      </c>
      <c r="N318" s="6"/>
      <c r="O318" s="6"/>
      <c r="P318" s="6">
        <v>510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>
        <v>425</v>
      </c>
      <c r="AB318" s="6"/>
      <c r="AC318" s="6"/>
      <c r="AD318" s="6">
        <v>764.38</v>
      </c>
      <c r="AE318" s="6"/>
      <c r="AF318" s="6">
        <v>113.24</v>
      </c>
      <c r="AG318" s="6"/>
      <c r="AH318" s="6">
        <v>0</v>
      </c>
      <c r="AI318" s="6"/>
      <c r="AJ318" s="6"/>
      <c r="AK318" s="6"/>
      <c r="AL318" s="6"/>
      <c r="AM318" s="6">
        <v>0.91</v>
      </c>
      <c r="AN318" s="8">
        <f t="shared" si="22"/>
        <v>3513.5299999999997</v>
      </c>
      <c r="AO318" s="6"/>
      <c r="AP318" s="6">
        <v>-19.22</v>
      </c>
      <c r="AQ318" s="6">
        <v>0</v>
      </c>
      <c r="AR318" s="6"/>
      <c r="AS318" s="6"/>
      <c r="AT318" s="6">
        <v>-0.4</v>
      </c>
      <c r="AU318" s="6"/>
      <c r="AV318" s="6">
        <v>-14</v>
      </c>
      <c r="AW318" s="6"/>
      <c r="AX318" s="6"/>
      <c r="AY318" s="6"/>
      <c r="AZ318" s="6"/>
      <c r="BA318" s="6"/>
      <c r="BB318" s="6">
        <v>0</v>
      </c>
      <c r="BC318" s="6">
        <v>0</v>
      </c>
      <c r="BD318" s="6"/>
      <c r="BE318" s="6"/>
      <c r="BF318" s="6">
        <v>0</v>
      </c>
      <c r="BG318" s="6">
        <v>-263.91000000000003</v>
      </c>
      <c r="BH318" s="6"/>
      <c r="BI318" s="6"/>
      <c r="BJ318" s="6"/>
      <c r="BK318" s="6"/>
      <c r="BL318" s="11">
        <f t="shared" si="23"/>
        <v>-297.53000000000003</v>
      </c>
      <c r="BM318" s="12">
        <f t="shared" si="24"/>
        <v>3215.9999999999995</v>
      </c>
      <c r="BN318" s="13">
        <f t="shared" si="25"/>
        <v>141.66666666666666</v>
      </c>
      <c r="BO318" s="13">
        <f t="shared" si="26"/>
        <v>141.66666666666666</v>
      </c>
      <c r="BP318" s="13">
        <f t="shared" si="27"/>
        <v>47.222222222222221</v>
      </c>
      <c r="BQ318" s="13">
        <f t="shared" si="28"/>
        <v>297.86653281000002</v>
      </c>
      <c r="BR318" s="13">
        <f t="shared" si="29"/>
        <v>281.08</v>
      </c>
      <c r="BS318" s="13">
        <f t="shared" si="30"/>
        <v>1902.78</v>
      </c>
      <c r="BT318" s="13">
        <f t="shared" si="31"/>
        <v>0</v>
      </c>
      <c r="BU318" s="13">
        <f t="shared" si="32"/>
        <v>0</v>
      </c>
      <c r="BV318" s="6">
        <f>SUMIFS('SEGURO DE VIDA'!E:E, 'SEGURO DE VIDA'!D:D, H318, 'SEGURO DE VIDA'!G:G, E318)</f>
        <v>13.71</v>
      </c>
      <c r="BW318" s="6">
        <f>SUMIFS(TREINAMENTOS!E:E, TREINAMENTOS!D:D, H318, TREINAMENTOS!G:G, E318)</f>
        <v>0</v>
      </c>
      <c r="BX318" s="6">
        <f>SUMIFS(EXAMES!E:E, EXAMES!D:D, H318, EXAMES!G:G, E318)</f>
        <v>0</v>
      </c>
      <c r="BY318" s="25">
        <f t="shared" si="33"/>
        <v>2825.9920883655554</v>
      </c>
      <c r="BZ318" s="1"/>
      <c r="CA318" s="1" t="s">
        <v>414</v>
      </c>
      <c r="CB318" s="13">
        <f t="shared" si="34"/>
        <v>0</v>
      </c>
      <c r="CC318" s="13">
        <f t="shared" si="35"/>
        <v>0</v>
      </c>
      <c r="CD318" s="13">
        <f>SUMIFS(ALIMENTAÇÃO!E:E, ALIMENTAÇÃO!D:D, H318, ALIMENTAÇÃO!G:G, E318)</f>
        <v>1922</v>
      </c>
      <c r="CE318" s="6">
        <f>SUMIFS(TRANSPORTE!E:E, TRANSPORTE!D:D, H318, TRANSPORTE!G:G, E318)</f>
        <v>0</v>
      </c>
      <c r="CF318" s="6">
        <f>SUMIFS('PLANO DE SAÚDE'!E:E, 'PLANO DE SAÚDE'!D:D, H318, 'PLANO DE SAÚDE'!G:G, E318)</f>
        <v>0</v>
      </c>
      <c r="CG318" s="6">
        <f>SUMIFS('PLANO ODONTO'!E:E, 'PLANO ODONTO'!D:D, H318, 'PLANO ODONTO'!G:G, E318)</f>
        <v>14</v>
      </c>
      <c r="CH318" s="6">
        <f t="shared" si="36"/>
        <v>0</v>
      </c>
      <c r="CI318" s="6">
        <f t="shared" si="37"/>
        <v>0</v>
      </c>
      <c r="CJ318" s="6">
        <f t="shared" si="38"/>
        <v>425</v>
      </c>
      <c r="CK318" s="6"/>
      <c r="CL318" s="6"/>
      <c r="CM318" s="6">
        <f t="shared" si="39"/>
        <v>-14</v>
      </c>
      <c r="CN318" s="6">
        <v>3513.53</v>
      </c>
      <c r="CO318" s="1">
        <v>-297.52999999999997</v>
      </c>
      <c r="CP318" s="6">
        <v>3216</v>
      </c>
      <c r="CQ318" s="6">
        <v>3513.53</v>
      </c>
      <c r="CR318" s="1">
        <v>8.4777000000000005</v>
      </c>
      <c r="CS318" s="6">
        <v>3513.53</v>
      </c>
      <c r="CT318" s="1">
        <v>281.08</v>
      </c>
      <c r="CU318" s="6">
        <v>2868.33</v>
      </c>
    </row>
    <row r="319" spans="1:99" ht="13.8" hidden="1">
      <c r="A319" s="34"/>
      <c r="B319" s="34"/>
      <c r="C319" s="34" t="str">
        <f t="shared" ca="1" si="20"/>
        <v>OK</v>
      </c>
      <c r="D319" s="2">
        <f t="shared" si="21"/>
        <v>3663.69</v>
      </c>
      <c r="E319" s="34">
        <v>45839</v>
      </c>
      <c r="F319" s="1" t="s">
        <v>145</v>
      </c>
      <c r="G319" s="1">
        <v>3363</v>
      </c>
      <c r="H319" s="1" t="s">
        <v>415</v>
      </c>
      <c r="I319" s="1" t="s">
        <v>151</v>
      </c>
      <c r="J319" s="38">
        <v>45048</v>
      </c>
      <c r="K319" s="6">
        <v>1800</v>
      </c>
      <c r="L319" s="1"/>
      <c r="M319" s="6">
        <v>1800</v>
      </c>
      <c r="N319" s="6"/>
      <c r="O319" s="6"/>
      <c r="P319" s="6">
        <v>0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>
        <v>0</v>
      </c>
      <c r="AB319" s="6"/>
      <c r="AC319" s="6"/>
      <c r="AD319" s="6">
        <v>0</v>
      </c>
      <c r="AE319" s="6"/>
      <c r="AF319" s="6">
        <v>0</v>
      </c>
      <c r="AG319" s="6"/>
      <c r="AH319" s="6">
        <v>0</v>
      </c>
      <c r="AI319" s="6"/>
      <c r="AJ319" s="6"/>
      <c r="AK319" s="6"/>
      <c r="AL319" s="6"/>
      <c r="AM319" s="6">
        <v>0.43</v>
      </c>
      <c r="AN319" s="8">
        <f t="shared" si="22"/>
        <v>1800.43</v>
      </c>
      <c r="AO319" s="6"/>
      <c r="AP319" s="6">
        <v>-8.0500000000000007</v>
      </c>
      <c r="AQ319" s="6">
        <v>-108</v>
      </c>
      <c r="AR319" s="6"/>
      <c r="AS319" s="6"/>
      <c r="AT319" s="6">
        <v>-0.49</v>
      </c>
      <c r="AU319" s="6"/>
      <c r="AV319" s="6">
        <v>0</v>
      </c>
      <c r="AW319" s="6"/>
      <c r="AX319" s="6"/>
      <c r="AY319" s="6"/>
      <c r="AZ319" s="6"/>
      <c r="BA319" s="6"/>
      <c r="BB319" s="6">
        <v>0</v>
      </c>
      <c r="BC319" s="6">
        <v>-1.66</v>
      </c>
      <c r="BD319" s="6"/>
      <c r="BE319" s="6"/>
      <c r="BF319" s="6">
        <v>0</v>
      </c>
      <c r="BG319" s="6">
        <v>-139.22999999999999</v>
      </c>
      <c r="BH319" s="6"/>
      <c r="BI319" s="6"/>
      <c r="BJ319" s="6"/>
      <c r="BK319" s="6"/>
      <c r="BL319" s="11">
        <f t="shared" si="23"/>
        <v>-257.42999999999995</v>
      </c>
      <c r="BM319" s="12">
        <f t="shared" si="24"/>
        <v>1543</v>
      </c>
      <c r="BN319" s="13">
        <f t="shared" si="25"/>
        <v>150</v>
      </c>
      <c r="BO319" s="13">
        <f t="shared" si="26"/>
        <v>150</v>
      </c>
      <c r="BP319" s="13">
        <f t="shared" si="27"/>
        <v>50</v>
      </c>
      <c r="BQ319" s="13">
        <f t="shared" si="28"/>
        <v>139.22999999999999</v>
      </c>
      <c r="BR319" s="13">
        <f t="shared" si="29"/>
        <v>144</v>
      </c>
      <c r="BS319" s="13">
        <f t="shared" si="30"/>
        <v>796.95</v>
      </c>
      <c r="BT319" s="13">
        <f t="shared" si="31"/>
        <v>285.3</v>
      </c>
      <c r="BU319" s="13">
        <f t="shared" si="32"/>
        <v>134.07</v>
      </c>
      <c r="BV319" s="6">
        <f>SUMIFS('SEGURO DE VIDA'!E:E, 'SEGURO DE VIDA'!D:D, H319, 'SEGURO DE VIDA'!G:G, E319)</f>
        <v>13.71</v>
      </c>
      <c r="BW319" s="6">
        <f>SUMIFS(TREINAMENTOS!E:E, TREINAMENTOS!D:D, H319, TREINAMENTOS!G:G, E319)</f>
        <v>0</v>
      </c>
      <c r="BX319" s="6">
        <f>SUMIFS(EXAMES!E:E, EXAMES!D:D, H319, EXAMES!G:G, E319)</f>
        <v>0</v>
      </c>
      <c r="BY319" s="25">
        <f t="shared" si="33"/>
        <v>1863.26</v>
      </c>
      <c r="BZ319" s="1"/>
      <c r="CA319" s="1" t="s">
        <v>415</v>
      </c>
      <c r="CB319" s="13">
        <f t="shared" si="34"/>
        <v>134.07</v>
      </c>
      <c r="CC319" s="13">
        <f t="shared" si="35"/>
        <v>0</v>
      </c>
      <c r="CD319" s="13">
        <f>SUMIFS(ALIMENTAÇÃO!E:E, ALIMENTAÇÃO!D:D, H319, ALIMENTAÇÃO!G:G, E319)</f>
        <v>805</v>
      </c>
      <c r="CE319" s="6">
        <f>SUMIFS(TRANSPORTE!E:E, TRANSPORTE!D:D, H319, TRANSPORTE!G:G, E319)</f>
        <v>393.3</v>
      </c>
      <c r="CF319" s="6">
        <f>SUMIFS('PLANO DE SAÚDE'!E:E, 'PLANO DE SAÚDE'!D:D, H319, 'PLANO DE SAÚDE'!G:G, E319)</f>
        <v>135.72999999999999</v>
      </c>
      <c r="CG319" s="6">
        <f>SUMIFS('PLANO ODONTO'!E:E, 'PLANO ODONTO'!D:D, H319, 'PLANO ODONTO'!G:G, E319)</f>
        <v>0</v>
      </c>
      <c r="CH319" s="6">
        <f t="shared" si="36"/>
        <v>-1.66</v>
      </c>
      <c r="CI319" s="6">
        <f t="shared" si="37"/>
        <v>0</v>
      </c>
      <c r="CJ319" s="6">
        <f t="shared" si="38"/>
        <v>0</v>
      </c>
      <c r="CK319" s="6"/>
      <c r="CL319" s="6"/>
      <c r="CM319" s="6">
        <f t="shared" si="39"/>
        <v>0</v>
      </c>
      <c r="CN319" s="6">
        <v>1800.43</v>
      </c>
      <c r="CO319" s="1">
        <v>-257.43</v>
      </c>
      <c r="CP319" s="6">
        <v>1543</v>
      </c>
      <c r="CQ319" s="6">
        <v>1800</v>
      </c>
      <c r="CR319" s="1">
        <v>7.7350000000000003</v>
      </c>
      <c r="CS319" s="6">
        <v>1800</v>
      </c>
      <c r="CT319" s="1">
        <v>144</v>
      </c>
      <c r="CU319" s="6">
        <v>1192.8</v>
      </c>
    </row>
    <row r="320" spans="1:99" ht="13.8" hidden="1">
      <c r="A320" s="34"/>
      <c r="B320" s="34"/>
      <c r="C320" s="34" t="str">
        <f t="shared" ca="1" si="20"/>
        <v>OK</v>
      </c>
      <c r="D320" s="2">
        <f t="shared" si="21"/>
        <v>3175.2866666666669</v>
      </c>
      <c r="E320" s="34">
        <v>45839</v>
      </c>
      <c r="F320" s="1" t="s">
        <v>145</v>
      </c>
      <c r="G320" s="1">
        <v>3547</v>
      </c>
      <c r="H320" s="1" t="s">
        <v>416</v>
      </c>
      <c r="I320" s="1" t="s">
        <v>197</v>
      </c>
      <c r="J320" s="38">
        <v>45831</v>
      </c>
      <c r="K320" s="6">
        <v>1518</v>
      </c>
      <c r="L320" s="1"/>
      <c r="M320" s="6">
        <v>1518</v>
      </c>
      <c r="N320" s="6"/>
      <c r="O320" s="6"/>
      <c r="P320" s="6">
        <v>0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>
        <v>0</v>
      </c>
      <c r="AB320" s="6"/>
      <c r="AC320" s="6"/>
      <c r="AD320" s="6">
        <v>0</v>
      </c>
      <c r="AE320" s="6"/>
      <c r="AF320" s="6">
        <v>0</v>
      </c>
      <c r="AG320" s="6"/>
      <c r="AH320" s="6">
        <v>0</v>
      </c>
      <c r="AI320" s="6"/>
      <c r="AJ320" s="6"/>
      <c r="AK320" s="6"/>
      <c r="AL320" s="6"/>
      <c r="AM320" s="6">
        <v>0.24</v>
      </c>
      <c r="AN320" s="8">
        <f t="shared" si="22"/>
        <v>1518.24</v>
      </c>
      <c r="AO320" s="6"/>
      <c r="AP320" s="6">
        <v>-8.0500000000000007</v>
      </c>
      <c r="AQ320" s="6">
        <v>-91.08</v>
      </c>
      <c r="AR320" s="6"/>
      <c r="AS320" s="6"/>
      <c r="AT320" s="6">
        <v>-0.95</v>
      </c>
      <c r="AU320" s="6"/>
      <c r="AV320" s="6">
        <v>0</v>
      </c>
      <c r="AW320" s="6"/>
      <c r="AX320" s="6"/>
      <c r="AY320" s="6"/>
      <c r="AZ320" s="6"/>
      <c r="BA320" s="6"/>
      <c r="BB320" s="6">
        <v>0</v>
      </c>
      <c r="BC320" s="6">
        <v>-1.31</v>
      </c>
      <c r="BD320" s="6"/>
      <c r="BE320" s="6"/>
      <c r="BF320" s="6">
        <v>0</v>
      </c>
      <c r="BG320" s="6">
        <v>-113.85</v>
      </c>
      <c r="BH320" s="6"/>
      <c r="BI320" s="6"/>
      <c r="BJ320" s="6"/>
      <c r="BK320" s="6"/>
      <c r="BL320" s="11">
        <f t="shared" si="23"/>
        <v>-215.24</v>
      </c>
      <c r="BM320" s="12">
        <f t="shared" si="24"/>
        <v>1303</v>
      </c>
      <c r="BN320" s="13">
        <f t="shared" si="25"/>
        <v>126.5</v>
      </c>
      <c r="BO320" s="13">
        <f t="shared" si="26"/>
        <v>126.5</v>
      </c>
      <c r="BP320" s="13">
        <f t="shared" si="27"/>
        <v>42.166666666666664</v>
      </c>
      <c r="BQ320" s="13">
        <f t="shared" si="28"/>
        <v>113.85</v>
      </c>
      <c r="BR320" s="13">
        <f t="shared" si="29"/>
        <v>121.44</v>
      </c>
      <c r="BS320" s="13">
        <f t="shared" si="30"/>
        <v>796.95</v>
      </c>
      <c r="BT320" s="13">
        <f t="shared" si="31"/>
        <v>302.22000000000003</v>
      </c>
      <c r="BU320" s="13">
        <f t="shared" si="32"/>
        <v>0</v>
      </c>
      <c r="BV320" s="6">
        <f>SUMIFS('SEGURO DE VIDA'!E:E, 'SEGURO DE VIDA'!D:D, H320, 'SEGURO DE VIDA'!G:G, E320)</f>
        <v>27.42</v>
      </c>
      <c r="BW320" s="6">
        <f>SUMIFS(TREINAMENTOS!E:E, TREINAMENTOS!D:D, H320, TREINAMENTOS!G:G, E320)</f>
        <v>0</v>
      </c>
      <c r="BX320" s="6">
        <f>SUMIFS(EXAMES!E:E, EXAMES!D:D, H320, EXAMES!G:G, E320)</f>
        <v>0</v>
      </c>
      <c r="BY320" s="25">
        <f t="shared" si="33"/>
        <v>1657.0466666666669</v>
      </c>
      <c r="BZ320" s="1"/>
      <c r="CA320" s="1" t="s">
        <v>417</v>
      </c>
      <c r="CB320" s="13">
        <f t="shared" si="34"/>
        <v>0</v>
      </c>
      <c r="CC320" s="13">
        <f t="shared" si="35"/>
        <v>0</v>
      </c>
      <c r="CD320" s="13">
        <f>SUMIFS(ALIMENTAÇÃO!E:E, ALIMENTAÇÃO!D:D, H320, ALIMENTAÇÃO!G:G, E320)</f>
        <v>805</v>
      </c>
      <c r="CE320" s="6">
        <f>SUMIFS(TRANSPORTE!E:E, TRANSPORTE!D:D, H320, TRANSPORTE!G:G, E320)</f>
        <v>393.3</v>
      </c>
      <c r="CF320" s="6">
        <f>SUMIFS('PLANO DE SAÚDE'!E:E, 'PLANO DE SAÚDE'!D:D, H320, 'PLANO DE SAÚDE'!G:G, E320)</f>
        <v>0</v>
      </c>
      <c r="CG320" s="6">
        <f>SUMIFS('PLANO ODONTO'!E:E, 'PLANO ODONTO'!D:D, H320, 'PLANO ODONTO'!G:G, E320)</f>
        <v>0</v>
      </c>
      <c r="CH320" s="6">
        <f t="shared" si="36"/>
        <v>-1.31</v>
      </c>
      <c r="CI320" s="6">
        <f t="shared" si="37"/>
        <v>0</v>
      </c>
      <c r="CJ320" s="6">
        <f t="shared" si="38"/>
        <v>0</v>
      </c>
      <c r="CK320" s="6"/>
      <c r="CL320" s="6"/>
      <c r="CM320" s="6">
        <f t="shared" si="39"/>
        <v>0</v>
      </c>
      <c r="CN320" s="6">
        <v>1518.24</v>
      </c>
      <c r="CO320" s="1">
        <v>-215.24</v>
      </c>
      <c r="CP320" s="6">
        <v>1303</v>
      </c>
      <c r="CQ320" s="6">
        <v>1518</v>
      </c>
      <c r="CR320" s="1">
        <v>7.5</v>
      </c>
      <c r="CS320" s="6">
        <v>1518</v>
      </c>
      <c r="CT320" s="1">
        <v>121.44</v>
      </c>
      <c r="CU320" s="1">
        <v>910.8</v>
      </c>
    </row>
    <row r="321" spans="1:99" ht="13.8" hidden="1">
      <c r="A321" s="34"/>
      <c r="B321" s="34"/>
      <c r="C321" s="34" t="str">
        <f t="shared" ca="1" si="20"/>
        <v>OK</v>
      </c>
      <c r="D321" s="2">
        <f t="shared" si="21"/>
        <v>2821.4904933488888</v>
      </c>
      <c r="E321" s="34">
        <v>45839</v>
      </c>
      <c r="F321" s="1" t="s">
        <v>145</v>
      </c>
      <c r="G321" s="1">
        <v>134</v>
      </c>
      <c r="H321" s="1" t="s">
        <v>418</v>
      </c>
      <c r="I321" s="1" t="s">
        <v>147</v>
      </c>
      <c r="J321" s="38">
        <v>41975</v>
      </c>
      <c r="K321" s="6">
        <v>2495.63</v>
      </c>
      <c r="L321" s="1" t="s">
        <v>182</v>
      </c>
      <c r="M321" s="6">
        <v>1247.82</v>
      </c>
      <c r="N321" s="6"/>
      <c r="O321" s="6"/>
      <c r="P321" s="6">
        <v>0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>
        <v>0</v>
      </c>
      <c r="AB321" s="6"/>
      <c r="AC321" s="6"/>
      <c r="AD321" s="6">
        <v>0</v>
      </c>
      <c r="AE321" s="6"/>
      <c r="AF321" s="6">
        <v>0</v>
      </c>
      <c r="AG321" s="6">
        <v>160.33000000000001</v>
      </c>
      <c r="AH321" s="6"/>
      <c r="AI321" s="6"/>
      <c r="AJ321" s="6"/>
      <c r="AK321" s="6"/>
      <c r="AL321" s="6"/>
      <c r="AM321" s="6">
        <v>0.82</v>
      </c>
      <c r="AN321" s="8">
        <f t="shared" si="22"/>
        <v>1408.9699999999998</v>
      </c>
      <c r="AO321" s="6"/>
      <c r="AP321" s="6">
        <v>-4.2</v>
      </c>
      <c r="AQ321" s="6">
        <v>-74.87</v>
      </c>
      <c r="AR321" s="6"/>
      <c r="AS321" s="6"/>
      <c r="AT321" s="6">
        <v>-0.81</v>
      </c>
      <c r="AU321" s="6"/>
      <c r="AV321" s="6">
        <v>-14</v>
      </c>
      <c r="AW321" s="6"/>
      <c r="AX321" s="6"/>
      <c r="AY321" s="6"/>
      <c r="AZ321" s="6"/>
      <c r="BA321" s="6"/>
      <c r="BB321" s="6">
        <v>0</v>
      </c>
      <c r="BC321" s="6">
        <v>-1.84</v>
      </c>
      <c r="BD321" s="6"/>
      <c r="BE321" s="6"/>
      <c r="BF321" s="6">
        <v>-382.03</v>
      </c>
      <c r="BG321" s="6">
        <v>-116.22</v>
      </c>
      <c r="BH321" s="6"/>
      <c r="BI321" s="6"/>
      <c r="BJ321" s="6"/>
      <c r="BK321" s="6"/>
      <c r="BL321" s="11">
        <f t="shared" si="23"/>
        <v>-593.97</v>
      </c>
      <c r="BM321" s="12">
        <f t="shared" si="24"/>
        <v>814.99999999999977</v>
      </c>
      <c r="BN321" s="13">
        <f t="shared" si="25"/>
        <v>207.96916666666667</v>
      </c>
      <c r="BO321" s="13">
        <f t="shared" si="26"/>
        <v>207.96916666666667</v>
      </c>
      <c r="BP321" s="13">
        <f t="shared" si="27"/>
        <v>69.323055555555555</v>
      </c>
      <c r="BQ321" s="13">
        <f t="shared" si="28"/>
        <v>104.25910446</v>
      </c>
      <c r="BR321" s="13">
        <f t="shared" si="29"/>
        <v>99.82</v>
      </c>
      <c r="BS321" s="13">
        <f t="shared" si="30"/>
        <v>415.8</v>
      </c>
      <c r="BT321" s="13">
        <f t="shared" si="31"/>
        <v>130.32999999999998</v>
      </c>
      <c r="BU321" s="13">
        <f t="shared" si="32"/>
        <v>163.34</v>
      </c>
      <c r="BV321" s="6">
        <f>SUMIFS('SEGURO DE VIDA'!E:E, 'SEGURO DE VIDA'!D:D, H321, 'SEGURO DE VIDA'!G:G, E321)</f>
        <v>13.71</v>
      </c>
      <c r="BW321" s="6">
        <f>SUMIFS(TREINAMENTOS!E:E, TREINAMENTOS!D:D, H321, TREINAMENTOS!G:G, E321)</f>
        <v>0</v>
      </c>
      <c r="BX321" s="6">
        <f>SUMIFS(EXAMES!E:E, EXAMES!D:D, H321, EXAMES!G:G, E321)</f>
        <v>0</v>
      </c>
      <c r="BY321" s="25">
        <f t="shared" si="33"/>
        <v>1412.5204933488887</v>
      </c>
      <c r="BZ321" s="1"/>
      <c r="CA321" s="1" t="s">
        <v>419</v>
      </c>
      <c r="CB321" s="13">
        <f t="shared" si="34"/>
        <v>163.34</v>
      </c>
      <c r="CC321" s="13">
        <f t="shared" si="35"/>
        <v>0</v>
      </c>
      <c r="CD321" s="13">
        <f>SUMIFS(ALIMENTAÇÃO!E:E, ALIMENTAÇÃO!D:D, H321, ALIMENTAÇÃO!G:G, E321)</f>
        <v>420</v>
      </c>
      <c r="CE321" s="6">
        <f>SUMIFS(TRANSPORTE!E:E, TRANSPORTE!D:D, H321, TRANSPORTE!G:G, E321)</f>
        <v>205.2</v>
      </c>
      <c r="CF321" s="6">
        <f>SUMIFS('PLANO DE SAÚDE'!E:E, 'PLANO DE SAÚDE'!D:D, H321, 'PLANO DE SAÚDE'!G:G, E321)</f>
        <v>165.18</v>
      </c>
      <c r="CG321" s="6">
        <f>SUMIFS('PLANO ODONTO'!E:E, 'PLANO ODONTO'!D:D, H321, 'PLANO ODONTO'!G:G, E321)</f>
        <v>14</v>
      </c>
      <c r="CH321" s="6">
        <f t="shared" si="36"/>
        <v>-1.84</v>
      </c>
      <c r="CI321" s="6">
        <f t="shared" si="37"/>
        <v>0</v>
      </c>
      <c r="CJ321" s="6">
        <f t="shared" si="38"/>
        <v>0</v>
      </c>
      <c r="CK321" s="6"/>
      <c r="CL321" s="6"/>
      <c r="CM321" s="6">
        <f t="shared" si="39"/>
        <v>-14</v>
      </c>
      <c r="CN321" s="6">
        <v>1408.97</v>
      </c>
      <c r="CO321" s="1">
        <v>-593.97</v>
      </c>
      <c r="CP321" s="1">
        <v>815</v>
      </c>
      <c r="CQ321" s="6">
        <v>1247.82</v>
      </c>
      <c r="CR321" s="1">
        <v>8.3552999999999997</v>
      </c>
      <c r="CS321" s="6">
        <v>1247.82</v>
      </c>
      <c r="CT321" s="1">
        <v>99.82</v>
      </c>
      <c r="CU321" s="1">
        <v>640.62</v>
      </c>
    </row>
    <row r="322" spans="1:99" ht="13.8" hidden="1">
      <c r="A322" s="34"/>
      <c r="B322" s="34"/>
      <c r="C322" s="34" t="str">
        <f t="shared" ca="1" si="20"/>
        <v>OK</v>
      </c>
      <c r="D322" s="2">
        <f t="shared" si="21"/>
        <v>4067.8092199111111</v>
      </c>
      <c r="E322" s="34">
        <v>45839</v>
      </c>
      <c r="F322" s="1" t="s">
        <v>145</v>
      </c>
      <c r="G322" s="1">
        <v>3531</v>
      </c>
      <c r="H322" s="1" t="s">
        <v>420</v>
      </c>
      <c r="I322" s="1" t="s">
        <v>170</v>
      </c>
      <c r="J322" s="38">
        <v>45782</v>
      </c>
      <c r="K322" s="6">
        <v>2239.36</v>
      </c>
      <c r="L322" s="1"/>
      <c r="M322" s="6">
        <v>2239.36</v>
      </c>
      <c r="N322" s="6"/>
      <c r="O322" s="6"/>
      <c r="P322" s="6">
        <v>0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>
        <v>0</v>
      </c>
      <c r="AB322" s="6"/>
      <c r="AC322" s="6"/>
      <c r="AD322" s="6">
        <v>0</v>
      </c>
      <c r="AE322" s="6"/>
      <c r="AF322" s="6">
        <v>0</v>
      </c>
      <c r="AG322" s="6"/>
      <c r="AH322" s="6">
        <v>0</v>
      </c>
      <c r="AI322" s="6"/>
      <c r="AJ322" s="6"/>
      <c r="AK322" s="6"/>
      <c r="AL322" s="6"/>
      <c r="AM322" s="6">
        <v>0.16</v>
      </c>
      <c r="AN322" s="8">
        <f t="shared" si="22"/>
        <v>2239.52</v>
      </c>
      <c r="AO322" s="6"/>
      <c r="AP322" s="6">
        <v>-7.7</v>
      </c>
      <c r="AQ322" s="6">
        <v>-134.36000000000001</v>
      </c>
      <c r="AR322" s="6"/>
      <c r="AS322" s="6"/>
      <c r="AT322" s="6">
        <v>-0.69</v>
      </c>
      <c r="AU322" s="6"/>
      <c r="AV322" s="6">
        <v>0</v>
      </c>
      <c r="AW322" s="6"/>
      <c r="AX322" s="6"/>
      <c r="AY322" s="6"/>
      <c r="AZ322" s="6"/>
      <c r="BA322" s="6"/>
      <c r="BB322" s="6">
        <v>0</v>
      </c>
      <c r="BC322" s="6">
        <v>0</v>
      </c>
      <c r="BD322" s="6"/>
      <c r="BE322" s="6"/>
      <c r="BF322" s="6">
        <v>0</v>
      </c>
      <c r="BG322" s="6">
        <v>-178.77</v>
      </c>
      <c r="BH322" s="6"/>
      <c r="BI322" s="6"/>
      <c r="BJ322" s="6"/>
      <c r="BK322" s="6"/>
      <c r="BL322" s="11">
        <f t="shared" si="23"/>
        <v>-321.52</v>
      </c>
      <c r="BM322" s="12">
        <f t="shared" si="24"/>
        <v>1918</v>
      </c>
      <c r="BN322" s="13">
        <f t="shared" si="25"/>
        <v>186.61333333333334</v>
      </c>
      <c r="BO322" s="13">
        <f t="shared" si="26"/>
        <v>186.61333333333334</v>
      </c>
      <c r="BP322" s="13">
        <f t="shared" si="27"/>
        <v>62.204444444444448</v>
      </c>
      <c r="BQ322" s="13">
        <f t="shared" si="28"/>
        <v>178.76810879999999</v>
      </c>
      <c r="BR322" s="13">
        <f t="shared" si="29"/>
        <v>179.14</v>
      </c>
      <c r="BS322" s="13">
        <f t="shared" si="30"/>
        <v>762.3</v>
      </c>
      <c r="BT322" s="13">
        <f t="shared" si="31"/>
        <v>258.94</v>
      </c>
      <c r="BU322" s="13">
        <f t="shared" si="32"/>
        <v>0</v>
      </c>
      <c r="BV322" s="6">
        <f>SUMIFS('SEGURO DE VIDA'!E:E, 'SEGURO DE VIDA'!D:D, H322, 'SEGURO DE VIDA'!G:G, E322)</f>
        <v>13.71</v>
      </c>
      <c r="BW322" s="6">
        <f>SUMIFS(TREINAMENTOS!E:E, TREINAMENTOS!D:D, H322, TREINAMENTOS!G:G, E322)</f>
        <v>0</v>
      </c>
      <c r="BX322" s="6">
        <f>SUMIFS(EXAMES!E:E, EXAMES!D:D, H322, EXAMES!G:G, E322)</f>
        <v>0</v>
      </c>
      <c r="BY322" s="25">
        <f t="shared" si="33"/>
        <v>1828.2892199111111</v>
      </c>
      <c r="BZ322" s="1"/>
      <c r="CA322" s="1" t="s">
        <v>421</v>
      </c>
      <c r="CB322" s="13">
        <f t="shared" si="34"/>
        <v>0</v>
      </c>
      <c r="CC322" s="13">
        <f t="shared" si="35"/>
        <v>0</v>
      </c>
      <c r="CD322" s="13">
        <f>SUMIFS(ALIMENTAÇÃO!E:E, ALIMENTAÇÃO!D:D, H322, ALIMENTAÇÃO!G:G, E322)</f>
        <v>770</v>
      </c>
      <c r="CE322" s="6">
        <f>SUMIFS(TRANSPORTE!E:E, TRANSPORTE!D:D, H322, TRANSPORTE!G:G, E322)</f>
        <v>393.3</v>
      </c>
      <c r="CF322" s="6">
        <f>SUMIFS('PLANO DE SAÚDE'!E:E, 'PLANO DE SAÚDE'!D:D, H322, 'PLANO DE SAÚDE'!G:G, E322)</f>
        <v>0</v>
      </c>
      <c r="CG322" s="6">
        <f>SUMIFS('PLANO ODONTO'!E:E, 'PLANO ODONTO'!D:D, H322, 'PLANO ODONTO'!G:G, E322)</f>
        <v>0</v>
      </c>
      <c r="CH322" s="6">
        <f t="shared" si="36"/>
        <v>0</v>
      </c>
      <c r="CI322" s="6">
        <f t="shared" si="37"/>
        <v>0</v>
      </c>
      <c r="CJ322" s="6">
        <f t="shared" si="38"/>
        <v>0</v>
      </c>
      <c r="CK322" s="6"/>
      <c r="CL322" s="6"/>
      <c r="CM322" s="6">
        <f t="shared" si="39"/>
        <v>0</v>
      </c>
      <c r="CN322" s="6">
        <v>2239.52</v>
      </c>
      <c r="CO322" s="1">
        <v>-321.52</v>
      </c>
      <c r="CP322" s="6">
        <v>1918</v>
      </c>
      <c r="CQ322" s="6">
        <v>2239.36</v>
      </c>
      <c r="CR322" s="1">
        <v>7.9829999999999997</v>
      </c>
      <c r="CS322" s="6">
        <v>2239.36</v>
      </c>
      <c r="CT322" s="1">
        <v>179.14</v>
      </c>
      <c r="CU322" s="6">
        <v>1632.16</v>
      </c>
    </row>
    <row r="323" spans="1:99" ht="13.8" hidden="1">
      <c r="A323" s="34"/>
      <c r="B323" s="34"/>
      <c r="C323" s="34" t="str">
        <f t="shared" ca="1" si="20"/>
        <v>OK</v>
      </c>
      <c r="D323" s="2">
        <f t="shared" si="21"/>
        <v>999.6611944444445</v>
      </c>
      <c r="E323" s="34">
        <v>45839</v>
      </c>
      <c r="F323" s="1" t="s">
        <v>145</v>
      </c>
      <c r="G323" s="1">
        <v>3567</v>
      </c>
      <c r="H323" s="1" t="s">
        <v>452</v>
      </c>
      <c r="I323" s="1" t="s">
        <v>453</v>
      </c>
      <c r="J323" s="38">
        <v>45859</v>
      </c>
      <c r="K323" s="6">
        <v>1069.48</v>
      </c>
      <c r="L323" s="1"/>
      <c r="M323" s="6">
        <v>356.49</v>
      </c>
      <c r="N323" s="6"/>
      <c r="O323" s="6"/>
      <c r="P323" s="6">
        <v>0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>
        <v>0</v>
      </c>
      <c r="AB323" s="6"/>
      <c r="AC323" s="6"/>
      <c r="AD323" s="6">
        <v>0</v>
      </c>
      <c r="AE323" s="6"/>
      <c r="AF323" s="6">
        <v>0</v>
      </c>
      <c r="AG323" s="6"/>
      <c r="AH323" s="6">
        <v>0</v>
      </c>
      <c r="AI323" s="6"/>
      <c r="AJ323" s="6"/>
      <c r="AK323" s="6"/>
      <c r="AL323" s="6"/>
      <c r="AM323" s="6">
        <v>0.24</v>
      </c>
      <c r="AN323" s="8">
        <f t="shared" si="22"/>
        <v>356.73</v>
      </c>
      <c r="AO323" s="6"/>
      <c r="AP323" s="6">
        <v>0</v>
      </c>
      <c r="AQ323" s="6">
        <v>0</v>
      </c>
      <c r="AR323" s="6"/>
      <c r="AS323" s="6"/>
      <c r="AT323" s="6">
        <v>0</v>
      </c>
      <c r="AU323" s="6"/>
      <c r="AV323" s="6">
        <v>0</v>
      </c>
      <c r="AW323" s="6"/>
      <c r="AX323" s="6"/>
      <c r="AY323" s="6"/>
      <c r="AZ323" s="6"/>
      <c r="BA323" s="6"/>
      <c r="BB323" s="6">
        <v>0</v>
      </c>
      <c r="BC323" s="6">
        <v>0</v>
      </c>
      <c r="BD323" s="6"/>
      <c r="BE323" s="6"/>
      <c r="BF323" s="6">
        <v>0</v>
      </c>
      <c r="BG323" s="6">
        <v>-26.73</v>
      </c>
      <c r="BH323" s="6"/>
      <c r="BI323" s="6"/>
      <c r="BJ323" s="6"/>
      <c r="BK323" s="6"/>
      <c r="BL323" s="11">
        <f t="shared" si="23"/>
        <v>-26.73</v>
      </c>
      <c r="BM323" s="12">
        <f t="shared" si="24"/>
        <v>330</v>
      </c>
      <c r="BN323" s="13">
        <f t="shared" si="25"/>
        <v>89.123333333333335</v>
      </c>
      <c r="BO323" s="13">
        <f t="shared" si="26"/>
        <v>89.123333333333335</v>
      </c>
      <c r="BP323" s="13">
        <f t="shared" si="27"/>
        <v>29.707777777777778</v>
      </c>
      <c r="BQ323" s="13">
        <f t="shared" si="28"/>
        <v>26.736750000000001</v>
      </c>
      <c r="BR323" s="13">
        <f t="shared" si="29"/>
        <v>7.12</v>
      </c>
      <c r="BS323" s="13">
        <f t="shared" si="30"/>
        <v>0</v>
      </c>
      <c r="BT323" s="13">
        <f t="shared" si="31"/>
        <v>0</v>
      </c>
      <c r="BU323" s="13">
        <f t="shared" si="32"/>
        <v>0</v>
      </c>
      <c r="BV323" s="6">
        <f>SUMIFS('SEGURO DE VIDA'!E:E, 'SEGURO DE VIDA'!D:D, H323, 'SEGURO DE VIDA'!G:G, E323)</f>
        <v>0</v>
      </c>
      <c r="BW323" s="6">
        <f>SUMIFS(TREINAMENTOS!E:E, TREINAMENTOS!D:D, H323, TREINAMENTOS!G:G, E323)</f>
        <v>299</v>
      </c>
      <c r="BX323" s="6">
        <f>SUMIFS(EXAMES!E:E, EXAMES!D:D, H323, EXAMES!G:G, E323)</f>
        <v>102.12</v>
      </c>
      <c r="BY323" s="25">
        <f t="shared" si="33"/>
        <v>642.93119444444449</v>
      </c>
      <c r="BZ323" s="1"/>
      <c r="CA323" s="1" t="s">
        <v>454</v>
      </c>
      <c r="CB323" s="13">
        <f t="shared" si="34"/>
        <v>0</v>
      </c>
      <c r="CC323" s="13">
        <f t="shared" si="35"/>
        <v>0</v>
      </c>
      <c r="CD323" s="13">
        <f>SUMIFS(ALIMENTAÇÃO!E:E, ALIMENTAÇÃO!D:D, H323, ALIMENTAÇÃO!G:G, E323)</f>
        <v>0</v>
      </c>
      <c r="CE323" s="6">
        <f>SUMIFS(TRANSPORTE!E:E, TRANSPORTE!D:D, H323, TRANSPORTE!G:G, E323)</f>
        <v>0</v>
      </c>
      <c r="CF323" s="6">
        <f>SUMIFS('PLANO DE SAÚDE'!E:E, 'PLANO DE SAÚDE'!D:D, H323, 'PLANO DE SAÚDE'!G:G, E323)</f>
        <v>0</v>
      </c>
      <c r="CG323" s="6">
        <f>SUMIFS('PLANO ODONTO'!E:E, 'PLANO ODONTO'!D:D, H323, 'PLANO ODONTO'!G:G, E323)</f>
        <v>0</v>
      </c>
      <c r="CH323" s="6">
        <f t="shared" si="36"/>
        <v>0</v>
      </c>
      <c r="CI323" s="6">
        <f t="shared" si="37"/>
        <v>0</v>
      </c>
      <c r="CJ323" s="6">
        <f t="shared" si="38"/>
        <v>0</v>
      </c>
      <c r="CK323" s="6"/>
      <c r="CL323" s="6"/>
      <c r="CM323" s="6">
        <f t="shared" si="39"/>
        <v>0</v>
      </c>
      <c r="CN323" s="1">
        <v>356.73</v>
      </c>
      <c r="CO323" s="1">
        <v>-26.73</v>
      </c>
      <c r="CP323" s="1">
        <v>330</v>
      </c>
      <c r="CQ323" s="1">
        <v>356.49</v>
      </c>
      <c r="CR323" s="1">
        <v>7.5</v>
      </c>
      <c r="CS323" s="1">
        <v>356.49</v>
      </c>
      <c r="CT323" s="1">
        <v>7.12</v>
      </c>
      <c r="CU323" s="1">
        <v>0</v>
      </c>
    </row>
    <row r="324" spans="1:99" ht="13.8" hidden="1">
      <c r="A324" s="34"/>
      <c r="B324" s="34"/>
      <c r="C324" s="34" t="str">
        <f t="shared" ca="1" si="20"/>
        <v>OK</v>
      </c>
      <c r="D324" s="2">
        <f t="shared" si="21"/>
        <v>4929.3639365555555</v>
      </c>
      <c r="E324" s="34">
        <v>45839</v>
      </c>
      <c r="F324" s="1" t="s">
        <v>145</v>
      </c>
      <c r="G324" s="1">
        <v>3445</v>
      </c>
      <c r="H324" s="1" t="s">
        <v>422</v>
      </c>
      <c r="I324" s="1" t="s">
        <v>151</v>
      </c>
      <c r="J324" s="38">
        <v>45474</v>
      </c>
      <c r="K324" s="6">
        <v>1700</v>
      </c>
      <c r="L324" s="1"/>
      <c r="M324" s="6">
        <v>1700</v>
      </c>
      <c r="N324" s="6"/>
      <c r="O324" s="6"/>
      <c r="P324" s="6">
        <v>510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>
        <v>0</v>
      </c>
      <c r="AB324" s="6"/>
      <c r="AC324" s="6"/>
      <c r="AD324" s="6">
        <v>749.47</v>
      </c>
      <c r="AE324" s="6"/>
      <c r="AF324" s="6">
        <v>111.03</v>
      </c>
      <c r="AG324" s="6"/>
      <c r="AH324" s="6">
        <v>0</v>
      </c>
      <c r="AI324" s="6"/>
      <c r="AJ324" s="6"/>
      <c r="AK324" s="6"/>
      <c r="AL324" s="6"/>
      <c r="AM324" s="6">
        <v>0.45</v>
      </c>
      <c r="AN324" s="8">
        <f t="shared" si="22"/>
        <v>3070.9500000000003</v>
      </c>
      <c r="AO324" s="6"/>
      <c r="AP324" s="6">
        <v>-6.9</v>
      </c>
      <c r="AQ324" s="6">
        <v>-102</v>
      </c>
      <c r="AR324" s="6"/>
      <c r="AS324" s="6"/>
      <c r="AT324" s="6">
        <v>-0.19</v>
      </c>
      <c r="AU324" s="6"/>
      <c r="AV324" s="6">
        <v>0</v>
      </c>
      <c r="AW324" s="6"/>
      <c r="AX324" s="6"/>
      <c r="AY324" s="6"/>
      <c r="AZ324" s="6"/>
      <c r="BA324" s="6"/>
      <c r="BB324" s="6">
        <v>0</v>
      </c>
      <c r="BC324" s="6">
        <v>0</v>
      </c>
      <c r="BD324" s="6"/>
      <c r="BE324" s="6"/>
      <c r="BF324" s="6">
        <v>0</v>
      </c>
      <c r="BG324" s="6">
        <v>-261.86</v>
      </c>
      <c r="BH324" s="6"/>
      <c r="BI324" s="6"/>
      <c r="BJ324" s="6"/>
      <c r="BK324" s="6"/>
      <c r="BL324" s="11">
        <f t="shared" si="23"/>
        <v>-370.95000000000005</v>
      </c>
      <c r="BM324" s="12">
        <f t="shared" si="24"/>
        <v>2700</v>
      </c>
      <c r="BN324" s="13">
        <f t="shared" si="25"/>
        <v>141.66666666666666</v>
      </c>
      <c r="BO324" s="13">
        <f t="shared" si="26"/>
        <v>141.66666666666666</v>
      </c>
      <c r="BP324" s="13">
        <f t="shared" si="27"/>
        <v>47.222222222222221</v>
      </c>
      <c r="BQ324" s="13">
        <f t="shared" si="28"/>
        <v>261.85838100000001</v>
      </c>
      <c r="BR324" s="13">
        <f t="shared" si="29"/>
        <v>245.64</v>
      </c>
      <c r="BS324" s="13">
        <f t="shared" si="30"/>
        <v>683.1</v>
      </c>
      <c r="BT324" s="13">
        <f t="shared" si="31"/>
        <v>123.4</v>
      </c>
      <c r="BU324" s="13">
        <f t="shared" si="32"/>
        <v>200.15</v>
      </c>
      <c r="BV324" s="6">
        <f>SUMIFS('SEGURO DE VIDA'!E:E, 'SEGURO DE VIDA'!D:D, H324, 'SEGURO DE VIDA'!G:G, E324)</f>
        <v>13.71</v>
      </c>
      <c r="BW324" s="6">
        <f>SUMIFS(TREINAMENTOS!E:E, TREINAMENTOS!D:D, H324, TREINAMENTOS!G:G, E324)</f>
        <v>0</v>
      </c>
      <c r="BX324" s="6">
        <f>SUMIFS(EXAMES!E:E, EXAMES!D:D, H324, EXAMES!G:G, E324)</f>
        <v>0</v>
      </c>
      <c r="BY324" s="25">
        <f t="shared" si="33"/>
        <v>1858.4139365555557</v>
      </c>
      <c r="BZ324" s="1"/>
      <c r="CA324" s="1" t="s">
        <v>422</v>
      </c>
      <c r="CB324" s="13">
        <f t="shared" si="34"/>
        <v>200.15</v>
      </c>
      <c r="CC324" s="13">
        <f t="shared" si="35"/>
        <v>0</v>
      </c>
      <c r="CD324" s="13">
        <f>SUMIFS(ALIMENTAÇÃO!E:E, ALIMENTAÇÃO!D:D, H324, ALIMENTAÇÃO!G:G, E324)</f>
        <v>690</v>
      </c>
      <c r="CE324" s="6">
        <f>SUMIFS(TRANSPORTE!E:E, TRANSPORTE!D:D, H324, TRANSPORTE!G:G, E324)</f>
        <v>225.4</v>
      </c>
      <c r="CF324" s="6">
        <f>SUMIFS('PLANO DE SAÚDE'!E:E, 'PLANO DE SAÚDE'!D:D, H324, 'PLANO DE SAÚDE'!G:G, E324)</f>
        <v>200.15</v>
      </c>
      <c r="CG324" s="6">
        <f>SUMIFS('PLANO ODONTO'!E:E, 'PLANO ODONTO'!D:D, H324, 'PLANO ODONTO'!G:G, E324)</f>
        <v>0</v>
      </c>
      <c r="CH324" s="6">
        <f t="shared" si="36"/>
        <v>0</v>
      </c>
      <c r="CI324" s="6">
        <f t="shared" si="37"/>
        <v>0</v>
      </c>
      <c r="CJ324" s="6">
        <f t="shared" si="38"/>
        <v>0</v>
      </c>
      <c r="CK324" s="6"/>
      <c r="CL324" s="6"/>
      <c r="CM324" s="6">
        <f t="shared" si="39"/>
        <v>0</v>
      </c>
      <c r="CN324" s="6">
        <v>3070.95</v>
      </c>
      <c r="CO324" s="1">
        <v>-370.95</v>
      </c>
      <c r="CP324" s="6">
        <v>2700</v>
      </c>
      <c r="CQ324" s="6">
        <v>3070.5</v>
      </c>
      <c r="CR324" s="1">
        <v>8.5282</v>
      </c>
      <c r="CS324" s="6">
        <v>3070.5</v>
      </c>
      <c r="CT324" s="1">
        <v>245.64</v>
      </c>
      <c r="CU324" s="6">
        <v>2463.3000000000002</v>
      </c>
    </row>
    <row r="325" spans="1:99" ht="13.8" hidden="1">
      <c r="A325" s="34"/>
      <c r="B325" s="34"/>
      <c r="C325" s="34" t="str">
        <f t="shared" ca="1" si="20"/>
        <v>OK</v>
      </c>
      <c r="D325" s="2">
        <f t="shared" si="21"/>
        <v>4690.2652366444436</v>
      </c>
      <c r="E325" s="34">
        <v>45839</v>
      </c>
      <c r="F325" s="34" t="s">
        <v>145</v>
      </c>
      <c r="G325" s="1">
        <v>3464</v>
      </c>
      <c r="H325" s="1" t="s">
        <v>425</v>
      </c>
      <c r="I325" s="1" t="s">
        <v>426</v>
      </c>
      <c r="J325" s="38">
        <v>45530</v>
      </c>
      <c r="K325" s="6">
        <v>1591.75</v>
      </c>
      <c r="L325" s="6"/>
      <c r="M325" s="6">
        <v>1591.75</v>
      </c>
      <c r="N325" s="6"/>
      <c r="O325" s="6">
        <v>0</v>
      </c>
      <c r="P325" s="6">
        <v>477.53</v>
      </c>
      <c r="Q325" s="6"/>
      <c r="R325" s="6"/>
      <c r="S325" s="6"/>
      <c r="T325" s="6"/>
      <c r="U325" s="6"/>
      <c r="V325" s="6"/>
      <c r="W325" s="6"/>
      <c r="X325" s="6"/>
      <c r="Y325" s="6">
        <v>0</v>
      </c>
      <c r="Z325" s="6"/>
      <c r="AA325" s="6"/>
      <c r="AB325" s="6"/>
      <c r="AC325" s="6">
        <v>0</v>
      </c>
      <c r="AD325" s="6">
        <v>141.22999999999999</v>
      </c>
      <c r="AE325" s="6">
        <v>103.81</v>
      </c>
      <c r="AF325" s="6">
        <v>36.299999999999997</v>
      </c>
      <c r="AG325" s="6"/>
      <c r="AH325" s="6">
        <v>0</v>
      </c>
      <c r="AI325" s="6">
        <v>0</v>
      </c>
      <c r="AJ325" s="6"/>
      <c r="AK325" s="6"/>
      <c r="AL325" s="6"/>
      <c r="AM325" s="6">
        <v>0.85</v>
      </c>
      <c r="AN325" s="8">
        <f t="shared" si="22"/>
        <v>2351.4699999999998</v>
      </c>
      <c r="AO325" s="6"/>
      <c r="AP325" s="6">
        <v>-8.0500000000000007</v>
      </c>
      <c r="AQ325" s="6">
        <v>-95.5</v>
      </c>
      <c r="AR325" s="6"/>
      <c r="AS325" s="6"/>
      <c r="AT325" s="6">
        <v>-0.14000000000000001</v>
      </c>
      <c r="AU325" s="6"/>
      <c r="AV325" s="6">
        <v>0</v>
      </c>
      <c r="AW325" s="6"/>
      <c r="AX325" s="6"/>
      <c r="AY325" s="6"/>
      <c r="AZ325" s="6"/>
      <c r="BA325" s="6"/>
      <c r="BB325" s="6"/>
      <c r="BC325" s="6">
        <v>0</v>
      </c>
      <c r="BD325" s="6"/>
      <c r="BE325" s="6"/>
      <c r="BF325" s="6">
        <v>0</v>
      </c>
      <c r="BG325" s="6">
        <v>-188.78</v>
      </c>
      <c r="BH325" s="6">
        <v>0</v>
      </c>
      <c r="BI325" s="6"/>
      <c r="BJ325" s="6"/>
      <c r="BK325" s="6">
        <v>0</v>
      </c>
      <c r="BL325" s="11">
        <f t="shared" si="23"/>
        <v>-292.47000000000003</v>
      </c>
      <c r="BM325" s="12">
        <f t="shared" si="24"/>
        <v>2059</v>
      </c>
      <c r="BN325" s="13">
        <f t="shared" si="25"/>
        <v>132.64583333333334</v>
      </c>
      <c r="BO325" s="13">
        <f t="shared" si="26"/>
        <v>132.64583333333334</v>
      </c>
      <c r="BP325" s="13">
        <f t="shared" si="27"/>
        <v>44.215277777777779</v>
      </c>
      <c r="BQ325" s="13">
        <f t="shared" si="28"/>
        <v>188.77829220000001</v>
      </c>
      <c r="BR325" s="13">
        <f t="shared" si="29"/>
        <v>188.04</v>
      </c>
      <c r="BS325" s="13">
        <f t="shared" si="30"/>
        <v>796.95</v>
      </c>
      <c r="BT325" s="13">
        <f t="shared" si="31"/>
        <v>297.8</v>
      </c>
      <c r="BU325" s="13">
        <f t="shared" si="32"/>
        <v>0</v>
      </c>
      <c r="BV325" s="6">
        <f>SUMIFS('SEGURO DE VIDA'!E:E, 'SEGURO DE VIDA'!D:D, H325, 'SEGURO DE VIDA'!G:G, E325)</f>
        <v>13.71</v>
      </c>
      <c r="BW325" s="6">
        <f>SUMIFS(TREINAMENTOS!E:E, TREINAMENTOS!D:D, H325, TREINAMENTOS!G:G, E325)</f>
        <v>0</v>
      </c>
      <c r="BX325" s="6">
        <f>SUMIFS(EXAMES!E:E, EXAMES!D:D, H325, EXAMES!G:G, E325)</f>
        <v>544.01</v>
      </c>
      <c r="BY325" s="25">
        <f t="shared" si="33"/>
        <v>2338.7952366444442</v>
      </c>
      <c r="BZ325" s="1"/>
      <c r="CA325" s="1" t="s">
        <v>425</v>
      </c>
      <c r="CB325" s="13">
        <f t="shared" si="34"/>
        <v>0</v>
      </c>
      <c r="CC325" s="13">
        <f t="shared" si="35"/>
        <v>0</v>
      </c>
      <c r="CD325" s="13">
        <f>SUMIFS(ALIMENTAÇÃO!E:E, ALIMENTAÇÃO!D:D, H325, ALIMENTAÇÃO!G:G, E325)</f>
        <v>805</v>
      </c>
      <c r="CE325" s="6">
        <f>SUMIFS(TRANSPORTE!E:E, TRANSPORTE!D:D, H325, TRANSPORTE!G:G, E325)</f>
        <v>393.3</v>
      </c>
      <c r="CF325" s="6">
        <f>SUMIFS('PLANO DE SAÚDE'!E:E, 'PLANO DE SAÚDE'!D:D, H325, 'PLANO DE SAÚDE'!G:G, E325)</f>
        <v>0</v>
      </c>
      <c r="CG325" s="6">
        <f>SUMIFS('PLANO ODONTO'!E:E, 'PLANO ODONTO'!D:D, H325, 'PLANO ODONTO'!G:G, E325)</f>
        <v>0</v>
      </c>
      <c r="CH325" s="6">
        <f t="shared" si="36"/>
        <v>0</v>
      </c>
      <c r="CI325" s="6">
        <f t="shared" si="37"/>
        <v>0</v>
      </c>
      <c r="CJ325" s="6">
        <f t="shared" si="38"/>
        <v>0</v>
      </c>
      <c r="CK325" s="6"/>
      <c r="CL325" s="6"/>
      <c r="CM325" s="6">
        <f t="shared" si="39"/>
        <v>0</v>
      </c>
      <c r="CN325" s="6">
        <v>2351.4699999999998</v>
      </c>
      <c r="CO325" s="1">
        <v>-292.47000000000003</v>
      </c>
      <c r="CP325" s="6">
        <v>2059</v>
      </c>
      <c r="CQ325" s="6">
        <v>2350.62</v>
      </c>
      <c r="CR325" s="1">
        <v>8.0310000000000006</v>
      </c>
      <c r="CS325" s="6">
        <v>2350.62</v>
      </c>
      <c r="CT325" s="1">
        <v>188.04</v>
      </c>
      <c r="CU325" s="6">
        <v>1743.42</v>
      </c>
    </row>
    <row r="326" spans="1:99" ht="13.8" hidden="1">
      <c r="A326" s="34"/>
      <c r="B326" s="34"/>
      <c r="C326" s="34" t="str">
        <f t="shared" ca="1" si="20"/>
        <v>OK</v>
      </c>
      <c r="D326" s="2">
        <f t="shared" si="21"/>
        <v>1298.6813888888889</v>
      </c>
      <c r="E326" s="34">
        <v>45839</v>
      </c>
      <c r="F326" s="34" t="s">
        <v>145</v>
      </c>
      <c r="G326" s="1">
        <v>228</v>
      </c>
      <c r="H326" s="1" t="s">
        <v>427</v>
      </c>
      <c r="I326" s="1" t="s">
        <v>147</v>
      </c>
      <c r="J326" s="38">
        <v>43270</v>
      </c>
      <c r="K326" s="6">
        <v>2495.63</v>
      </c>
      <c r="L326" s="6" t="s">
        <v>182</v>
      </c>
      <c r="M326" s="6">
        <v>0</v>
      </c>
      <c r="N326" s="6"/>
      <c r="O326" s="6">
        <v>0</v>
      </c>
      <c r="P326" s="6">
        <v>0</v>
      </c>
      <c r="Q326" s="6"/>
      <c r="R326" s="6"/>
      <c r="S326" s="6"/>
      <c r="T326" s="6"/>
      <c r="U326" s="6"/>
      <c r="V326" s="6"/>
      <c r="W326" s="6"/>
      <c r="X326" s="6"/>
      <c r="Y326" s="6">
        <v>0</v>
      </c>
      <c r="Z326" s="6"/>
      <c r="AA326" s="6"/>
      <c r="AB326" s="6"/>
      <c r="AC326" s="6">
        <v>0</v>
      </c>
      <c r="AD326" s="6">
        <v>0</v>
      </c>
      <c r="AE326" s="6">
        <v>0</v>
      </c>
      <c r="AF326" s="6">
        <v>0</v>
      </c>
      <c r="AG326" s="6">
        <v>573.45000000000005</v>
      </c>
      <c r="AH326" s="6"/>
      <c r="AI326" s="6">
        <v>0</v>
      </c>
      <c r="AJ326" s="6"/>
      <c r="AK326" s="6"/>
      <c r="AL326" s="6">
        <v>22.8</v>
      </c>
      <c r="AM326" s="6"/>
      <c r="AN326" s="8">
        <f t="shared" si="22"/>
        <v>596.25</v>
      </c>
      <c r="AO326" s="6"/>
      <c r="AP326" s="6">
        <v>-3.05</v>
      </c>
      <c r="AQ326" s="6">
        <v>-17.100000000000001</v>
      </c>
      <c r="AR326" s="6"/>
      <c r="AS326" s="6"/>
      <c r="AT326" s="6">
        <v>-0.72</v>
      </c>
      <c r="AU326" s="6"/>
      <c r="AV326" s="6">
        <v>0</v>
      </c>
      <c r="AW326" s="6"/>
      <c r="AX326" s="6"/>
      <c r="AY326" s="6"/>
      <c r="AZ326" s="6"/>
      <c r="BA326" s="6"/>
      <c r="BB326" s="6"/>
      <c r="BC326" s="6">
        <v>-1.93</v>
      </c>
      <c r="BD326" s="6"/>
      <c r="BE326" s="6"/>
      <c r="BF326" s="6">
        <v>-573.45000000000005</v>
      </c>
      <c r="BG326" s="6">
        <v>0</v>
      </c>
      <c r="BH326" s="6">
        <v>0</v>
      </c>
      <c r="BI326" s="6"/>
      <c r="BJ326" s="6"/>
      <c r="BK326" s="6">
        <v>0</v>
      </c>
      <c r="BL326" s="11">
        <f t="shared" si="23"/>
        <v>-596.25</v>
      </c>
      <c r="BM326" s="12">
        <f t="shared" si="24"/>
        <v>0</v>
      </c>
      <c r="BN326" s="13">
        <f t="shared" si="25"/>
        <v>207.96916666666667</v>
      </c>
      <c r="BO326" s="13">
        <f t="shared" si="26"/>
        <v>207.96916666666667</v>
      </c>
      <c r="BP326" s="13">
        <f t="shared" si="27"/>
        <v>69.323055555555555</v>
      </c>
      <c r="BQ326" s="13">
        <f t="shared" si="28"/>
        <v>0</v>
      </c>
      <c r="BR326" s="13">
        <f t="shared" si="29"/>
        <v>0</v>
      </c>
      <c r="BS326" s="13">
        <f t="shared" si="30"/>
        <v>31.95</v>
      </c>
      <c r="BT326" s="13">
        <f t="shared" si="31"/>
        <v>0</v>
      </c>
      <c r="BU326" s="13">
        <f t="shared" si="32"/>
        <v>171.51</v>
      </c>
      <c r="BV326" s="6">
        <f>SUMIFS('SEGURO DE VIDA'!E:E, 'SEGURO DE VIDA'!D:D, H326, 'SEGURO DE VIDA'!G:G, E326)</f>
        <v>13.71</v>
      </c>
      <c r="BW326" s="6">
        <f>SUMIFS(TREINAMENTOS!E:E, TREINAMENTOS!D:D, H326, TREINAMENTOS!G:G, E326)</f>
        <v>0</v>
      </c>
      <c r="BX326" s="6">
        <f>SUMIFS(EXAMES!E:E, EXAMES!D:D, H326, EXAMES!G:G, E326)</f>
        <v>0</v>
      </c>
      <c r="BY326" s="25">
        <f t="shared" si="33"/>
        <v>702.43138888888893</v>
      </c>
      <c r="BZ326" s="1"/>
      <c r="CA326" s="1" t="s">
        <v>427</v>
      </c>
      <c r="CB326" s="13">
        <f t="shared" si="34"/>
        <v>171.51</v>
      </c>
      <c r="CC326" s="13">
        <f t="shared" si="35"/>
        <v>0</v>
      </c>
      <c r="CD326" s="13">
        <f>SUMIFS(ALIMENTAÇÃO!E:E, ALIMENTAÇÃO!D:D, H326, ALIMENTAÇÃO!G:G, E326)</f>
        <v>35</v>
      </c>
      <c r="CE326" s="6">
        <f>SUMIFS(TRANSPORTE!E:E, TRANSPORTE!D:D, H326, TRANSPORTE!G:G, E326)</f>
        <v>17.100000000000001</v>
      </c>
      <c r="CF326" s="6">
        <f>SUMIFS('PLANO DE SAÚDE'!E:E, 'PLANO DE SAÚDE'!D:D, H326, 'PLANO DE SAÚDE'!G:G, E326)</f>
        <v>173.44</v>
      </c>
      <c r="CG326" s="6">
        <f>SUMIFS('PLANO ODONTO'!E:E, 'PLANO ODONTO'!D:D, H326, 'PLANO ODONTO'!G:G, E326)</f>
        <v>0</v>
      </c>
      <c r="CH326" s="6">
        <f t="shared" si="36"/>
        <v>-1.93</v>
      </c>
      <c r="CI326" s="6">
        <f t="shared" si="37"/>
        <v>0</v>
      </c>
      <c r="CJ326" s="6">
        <f t="shared" si="38"/>
        <v>0</v>
      </c>
      <c r="CK326" s="6"/>
      <c r="CL326" s="6"/>
      <c r="CM326" s="6">
        <f t="shared" si="39"/>
        <v>0</v>
      </c>
      <c r="CN326" s="1">
        <v>596.25</v>
      </c>
      <c r="CO326" s="1">
        <v>-596.25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</row>
    <row r="327" spans="1:99" ht="13.8" hidden="1">
      <c r="A327" s="34"/>
      <c r="B327" s="34"/>
      <c r="C327" s="34" t="str">
        <f t="shared" ca="1" si="20"/>
        <v>OK</v>
      </c>
      <c r="D327" s="2">
        <f t="shared" si="21"/>
        <v>5792.0757041833331</v>
      </c>
      <c r="E327" s="34">
        <v>45839</v>
      </c>
      <c r="F327" s="34" t="s">
        <v>145</v>
      </c>
      <c r="G327" s="1">
        <v>3338</v>
      </c>
      <c r="H327" s="1" t="s">
        <v>428</v>
      </c>
      <c r="I327" s="1" t="s">
        <v>432</v>
      </c>
      <c r="J327" s="38">
        <v>44805</v>
      </c>
      <c r="K327" s="6">
        <v>2776.98</v>
      </c>
      <c r="L327" s="6"/>
      <c r="M327" s="6">
        <v>2776.98</v>
      </c>
      <c r="N327" s="6"/>
      <c r="O327" s="6">
        <v>150.56</v>
      </c>
      <c r="P327" s="6">
        <v>0</v>
      </c>
      <c r="Q327" s="6"/>
      <c r="R327" s="6"/>
      <c r="S327" s="6"/>
      <c r="T327" s="6"/>
      <c r="U327" s="6"/>
      <c r="V327" s="6"/>
      <c r="W327" s="6"/>
      <c r="X327" s="6"/>
      <c r="Y327" s="6">
        <v>137.79</v>
      </c>
      <c r="Z327" s="6"/>
      <c r="AA327" s="6"/>
      <c r="AB327" s="6"/>
      <c r="AC327" s="6">
        <v>0</v>
      </c>
      <c r="AD327" s="6">
        <v>0</v>
      </c>
      <c r="AE327" s="6">
        <v>0</v>
      </c>
      <c r="AF327" s="6">
        <v>22.31</v>
      </c>
      <c r="AG327" s="6"/>
      <c r="AH327" s="6">
        <v>0</v>
      </c>
      <c r="AI327" s="6">
        <v>0</v>
      </c>
      <c r="AJ327" s="6"/>
      <c r="AK327" s="6"/>
      <c r="AL327" s="6"/>
      <c r="AM327" s="6">
        <v>0.19</v>
      </c>
      <c r="AN327" s="8">
        <f t="shared" si="22"/>
        <v>3087.83</v>
      </c>
      <c r="AO327" s="6"/>
      <c r="AP327" s="6">
        <v>-7.7</v>
      </c>
      <c r="AQ327" s="6">
        <v>-166.62</v>
      </c>
      <c r="AR327" s="6"/>
      <c r="AS327" s="6"/>
      <c r="AT327" s="6">
        <v>-0.62</v>
      </c>
      <c r="AU327" s="6"/>
      <c r="AV327" s="6">
        <v>-14</v>
      </c>
      <c r="AW327" s="6"/>
      <c r="AX327" s="6"/>
      <c r="AY327" s="6"/>
      <c r="AZ327" s="6"/>
      <c r="BA327" s="6"/>
      <c r="BB327" s="6"/>
      <c r="BC327" s="6">
        <v>-1.51</v>
      </c>
      <c r="BD327" s="6"/>
      <c r="BE327" s="6"/>
      <c r="BF327" s="6">
        <v>0</v>
      </c>
      <c r="BG327" s="6">
        <v>-247.38</v>
      </c>
      <c r="BH327" s="6">
        <v>0</v>
      </c>
      <c r="BI327" s="6"/>
      <c r="BJ327" s="6"/>
      <c r="BK327" s="6">
        <v>0</v>
      </c>
      <c r="BL327" s="11">
        <f t="shared" si="23"/>
        <v>-437.83</v>
      </c>
      <c r="BM327" s="12">
        <f t="shared" si="24"/>
        <v>2650</v>
      </c>
      <c r="BN327" s="13">
        <f t="shared" si="25"/>
        <v>231.41499999999999</v>
      </c>
      <c r="BO327" s="13">
        <f t="shared" si="26"/>
        <v>231.41499999999999</v>
      </c>
      <c r="BP327" s="13">
        <f t="shared" si="27"/>
        <v>77.138333333333335</v>
      </c>
      <c r="BQ327" s="13">
        <f t="shared" si="28"/>
        <v>247.37737085000001</v>
      </c>
      <c r="BR327" s="13">
        <f t="shared" si="29"/>
        <v>235.98</v>
      </c>
      <c r="BS327" s="13">
        <f t="shared" si="30"/>
        <v>762.3</v>
      </c>
      <c r="BT327" s="13">
        <f t="shared" si="31"/>
        <v>226.68</v>
      </c>
      <c r="BU327" s="13">
        <f t="shared" si="32"/>
        <v>134.22</v>
      </c>
      <c r="BV327" s="6">
        <f>SUMIFS('SEGURO DE VIDA'!E:E, 'SEGURO DE VIDA'!D:D, H327, 'SEGURO DE VIDA'!G:G, E327)</f>
        <v>13.71</v>
      </c>
      <c r="BW327" s="6">
        <f>SUMIFS(TREINAMENTOS!E:E, TREINAMENTOS!D:D, H327, TREINAMENTOS!G:G, E327)</f>
        <v>0</v>
      </c>
      <c r="BX327" s="6">
        <f>SUMIFS(EXAMES!E:E, EXAMES!D:D, H327, EXAMES!G:G, E327)</f>
        <v>544.01</v>
      </c>
      <c r="BY327" s="25">
        <f t="shared" si="33"/>
        <v>2704.2457041833331</v>
      </c>
      <c r="BZ327" s="1"/>
      <c r="CA327" s="1" t="s">
        <v>429</v>
      </c>
      <c r="CB327" s="13">
        <f t="shared" si="34"/>
        <v>134.22</v>
      </c>
      <c r="CC327" s="13">
        <f t="shared" si="35"/>
        <v>0</v>
      </c>
      <c r="CD327" s="13">
        <f>SUMIFS(ALIMENTAÇÃO!E:E, ALIMENTAÇÃO!D:D, H327, ALIMENTAÇÃO!G:G, E327)</f>
        <v>770</v>
      </c>
      <c r="CE327" s="6">
        <f>SUMIFS(TRANSPORTE!E:E, TRANSPORTE!D:D, H327, TRANSPORTE!G:G, E327)</f>
        <v>393.3</v>
      </c>
      <c r="CF327" s="6">
        <f>SUMIFS('PLANO DE SAÚDE'!E:E, 'PLANO DE SAÚDE'!D:D, H327, 'PLANO DE SAÚDE'!G:G, E327)</f>
        <v>135.72999999999999</v>
      </c>
      <c r="CG327" s="6">
        <f>SUMIFS('PLANO ODONTO'!E:E, 'PLANO ODONTO'!D:D, H327, 'PLANO ODONTO'!G:G, E327)</f>
        <v>14</v>
      </c>
      <c r="CH327" s="6">
        <f t="shared" si="36"/>
        <v>-1.51</v>
      </c>
      <c r="CI327" s="6">
        <f t="shared" si="37"/>
        <v>0</v>
      </c>
      <c r="CJ327" s="6">
        <f t="shared" si="38"/>
        <v>0</v>
      </c>
      <c r="CK327" s="6"/>
      <c r="CL327" s="6"/>
      <c r="CM327" s="6">
        <f t="shared" si="39"/>
        <v>-14</v>
      </c>
      <c r="CN327" s="6">
        <v>3087.83</v>
      </c>
      <c r="CO327" s="1">
        <v>-437.83</v>
      </c>
      <c r="CP327" s="6">
        <v>2650</v>
      </c>
      <c r="CQ327" s="6">
        <v>2949.85</v>
      </c>
      <c r="CR327" s="1">
        <v>8.3861000000000008</v>
      </c>
      <c r="CS327" s="6">
        <v>2949.85</v>
      </c>
      <c r="CT327" s="1">
        <v>235.98</v>
      </c>
      <c r="CU327" s="6">
        <v>2480.44</v>
      </c>
    </row>
    <row r="328" spans="1:99" ht="13.8" hidden="1">
      <c r="A328" s="34"/>
      <c r="B328" s="34"/>
      <c r="C328" s="34" t="str">
        <f t="shared" ca="1" si="20"/>
        <v>OK</v>
      </c>
      <c r="D328" s="2">
        <f t="shared" si="21"/>
        <v>25669.820645036663</v>
      </c>
      <c r="E328" s="34">
        <v>45839</v>
      </c>
      <c r="F328" s="1" t="s">
        <v>145</v>
      </c>
      <c r="G328" s="1">
        <v>339</v>
      </c>
      <c r="H328" s="1" t="s">
        <v>430</v>
      </c>
      <c r="I328" s="1" t="s">
        <v>431</v>
      </c>
      <c r="J328" s="38">
        <v>44652</v>
      </c>
      <c r="K328" s="6">
        <v>5576.46</v>
      </c>
      <c r="L328" s="1"/>
      <c r="M328" s="6">
        <v>5576.46</v>
      </c>
      <c r="N328" s="6"/>
      <c r="O328" s="6">
        <v>0</v>
      </c>
      <c r="P328" s="6">
        <v>0</v>
      </c>
      <c r="Q328" s="6"/>
      <c r="R328" s="6"/>
      <c r="S328" s="6"/>
      <c r="T328" s="6"/>
      <c r="U328" s="6"/>
      <c r="V328" s="6"/>
      <c r="W328" s="6"/>
      <c r="X328" s="6"/>
      <c r="Y328" s="6">
        <v>0</v>
      </c>
      <c r="Z328" s="6"/>
      <c r="AA328" s="6"/>
      <c r="AB328" s="6"/>
      <c r="AC328" s="6">
        <v>12620.57</v>
      </c>
      <c r="AD328" s="6">
        <v>0</v>
      </c>
      <c r="AE328" s="6">
        <v>0</v>
      </c>
      <c r="AF328" s="6">
        <v>1869.71</v>
      </c>
      <c r="AG328" s="6"/>
      <c r="AH328" s="6">
        <v>0</v>
      </c>
      <c r="AI328" s="6">
        <v>0</v>
      </c>
      <c r="AJ328" s="6"/>
      <c r="AK328" s="6"/>
      <c r="AL328" s="6"/>
      <c r="AM328" s="6">
        <v>0.23</v>
      </c>
      <c r="AN328" s="8">
        <f t="shared" si="22"/>
        <v>20066.969999999998</v>
      </c>
      <c r="AO328" s="6"/>
      <c r="AP328" s="6">
        <v>-18.05</v>
      </c>
      <c r="AQ328" s="6">
        <v>0</v>
      </c>
      <c r="AR328" s="6"/>
      <c r="AS328" s="6"/>
      <c r="AT328" s="6">
        <v>-0.56000000000000005</v>
      </c>
      <c r="AU328" s="6"/>
      <c r="AV328" s="6">
        <v>-14</v>
      </c>
      <c r="AW328" s="6"/>
      <c r="AX328" s="6"/>
      <c r="AY328" s="6"/>
      <c r="AZ328" s="6"/>
      <c r="BA328" s="6"/>
      <c r="BB328" s="6"/>
      <c r="BC328" s="6">
        <v>-1.81</v>
      </c>
      <c r="BD328" s="6"/>
      <c r="BE328" s="6"/>
      <c r="BF328" s="6"/>
      <c r="BG328" s="6">
        <v>-951.62</v>
      </c>
      <c r="BH328" s="6">
        <v>-4347.93</v>
      </c>
      <c r="BI328" s="6"/>
      <c r="BJ328" s="6"/>
      <c r="BK328" s="6">
        <v>0</v>
      </c>
      <c r="BL328" s="11">
        <f t="shared" si="23"/>
        <v>-5333.97</v>
      </c>
      <c r="BM328" s="12">
        <f t="shared" si="24"/>
        <v>14732.999999999996</v>
      </c>
      <c r="BN328" s="13">
        <f t="shared" si="25"/>
        <v>464.70499999999998</v>
      </c>
      <c r="BO328" s="13">
        <f t="shared" si="26"/>
        <v>464.70499999999998</v>
      </c>
      <c r="BP328" s="13">
        <f t="shared" si="27"/>
        <v>154.90166666666667</v>
      </c>
      <c r="BQ328" s="13">
        <f t="shared" si="28"/>
        <v>951.61897836999992</v>
      </c>
      <c r="BR328" s="13">
        <f t="shared" si="29"/>
        <v>1605.33</v>
      </c>
      <c r="BS328" s="13">
        <f t="shared" si="30"/>
        <v>1786.95</v>
      </c>
      <c r="BT328" s="13">
        <f t="shared" si="31"/>
        <v>0</v>
      </c>
      <c r="BU328" s="13">
        <f t="shared" si="32"/>
        <v>160.93</v>
      </c>
      <c r="BV328" s="6">
        <f>SUMIFS('SEGURO DE VIDA'!E:E, 'SEGURO DE VIDA'!D:D, H328, 'SEGURO DE VIDA'!G:G, E328)</f>
        <v>13.71</v>
      </c>
      <c r="BW328" s="6">
        <f>SUMIFS(TREINAMENTOS!E:E, TREINAMENTOS!D:D, H328, TREINAMENTOS!G:G, E328)</f>
        <v>0</v>
      </c>
      <c r="BX328" s="6">
        <f>SUMIFS(EXAMES!E:E, EXAMES!D:D, H328, EXAMES!G:G, E328)</f>
        <v>0</v>
      </c>
      <c r="BY328" s="25">
        <f t="shared" si="33"/>
        <v>5602.8506450366667</v>
      </c>
      <c r="BZ328" s="1"/>
      <c r="CA328" s="1" t="s">
        <v>430</v>
      </c>
      <c r="CB328" s="13">
        <f t="shared" si="34"/>
        <v>160.93</v>
      </c>
      <c r="CC328" s="13">
        <f t="shared" si="35"/>
        <v>0</v>
      </c>
      <c r="CD328" s="13">
        <f>SUMIFS(ALIMENTAÇÃO!E:E, ALIMENTAÇÃO!D:D, H328, ALIMENTAÇÃO!G:G, E328)</f>
        <v>1805</v>
      </c>
      <c r="CE328" s="6">
        <f>SUMIFS(TRANSPORTE!E:E, TRANSPORTE!D:D, H328, TRANSPORTE!G:G, E328)</f>
        <v>0</v>
      </c>
      <c r="CF328" s="6">
        <f>SUMIFS('PLANO DE SAÚDE'!E:E, 'PLANO DE SAÚDE'!D:D, H328, 'PLANO DE SAÚDE'!G:G, E328)</f>
        <v>162.74</v>
      </c>
      <c r="CG328" s="6">
        <f>SUMIFS('PLANO ODONTO'!E:E, 'PLANO ODONTO'!D:D, H328, 'PLANO ODONTO'!G:G, E328)</f>
        <v>14</v>
      </c>
      <c r="CH328" s="6">
        <f t="shared" si="36"/>
        <v>-1.81</v>
      </c>
      <c r="CI328" s="6">
        <f t="shared" si="37"/>
        <v>0</v>
      </c>
      <c r="CJ328" s="6">
        <f t="shared" si="38"/>
        <v>0</v>
      </c>
      <c r="CK328" s="6"/>
      <c r="CL328" s="6"/>
      <c r="CM328" s="6">
        <f t="shared" si="39"/>
        <v>-14</v>
      </c>
      <c r="CN328" s="6">
        <v>20066.97</v>
      </c>
      <c r="CO328" s="6">
        <v>-5333.97</v>
      </c>
      <c r="CP328" s="6">
        <v>14733</v>
      </c>
      <c r="CQ328" s="6">
        <v>8157.41</v>
      </c>
      <c r="CR328" s="1">
        <v>11.665699999999999</v>
      </c>
      <c r="CS328" s="6">
        <v>20066.740000000002</v>
      </c>
      <c r="CT328" s="6">
        <v>1605.33</v>
      </c>
      <c r="CU328" s="6">
        <v>19115.12</v>
      </c>
    </row>
    <row r="329" spans="1:99" ht="13.8" hidden="1">
      <c r="A329" s="1"/>
      <c r="B329" s="1"/>
      <c r="C329" s="34" t="str">
        <f t="shared" ca="1" si="20"/>
        <v>OK</v>
      </c>
      <c r="D329" s="2">
        <f t="shared" si="21"/>
        <v>5287.1338714444446</v>
      </c>
      <c r="E329" s="34">
        <v>45870</v>
      </c>
      <c r="F329" s="1" t="s">
        <v>145</v>
      </c>
      <c r="G329" s="1">
        <v>136</v>
      </c>
      <c r="H329" s="1" t="s">
        <v>146</v>
      </c>
      <c r="I329" s="1" t="s">
        <v>147</v>
      </c>
      <c r="J329" s="35">
        <v>41992</v>
      </c>
      <c r="K329" s="6">
        <v>3159.37</v>
      </c>
      <c r="L329" s="1"/>
      <c r="M329" s="6">
        <v>3159.37</v>
      </c>
      <c r="N329" s="6"/>
      <c r="O329" s="6">
        <v>0</v>
      </c>
      <c r="P329" s="6">
        <v>0</v>
      </c>
      <c r="Q329" s="6"/>
      <c r="R329" s="6"/>
      <c r="S329" s="6"/>
      <c r="T329" s="6"/>
      <c r="U329" s="6">
        <v>0</v>
      </c>
      <c r="V329" s="6"/>
      <c r="W329" s="6">
        <v>0</v>
      </c>
      <c r="X329" s="6"/>
      <c r="Y329" s="6"/>
      <c r="Z329" s="6"/>
      <c r="AA329" s="6"/>
      <c r="AB329" s="6">
        <v>0</v>
      </c>
      <c r="AC329" s="6"/>
      <c r="AD329" s="6">
        <v>0</v>
      </c>
      <c r="AE329" s="6">
        <v>0</v>
      </c>
      <c r="AF329" s="6">
        <v>0</v>
      </c>
      <c r="AG329" s="6"/>
      <c r="AH329" s="6"/>
      <c r="AI329" s="6"/>
      <c r="AJ329" s="6"/>
      <c r="AK329" s="6"/>
      <c r="AL329" s="6"/>
      <c r="AM329" s="6">
        <v>0.16</v>
      </c>
      <c r="AN329" s="8">
        <f t="shared" si="22"/>
        <v>3159.5299999999997</v>
      </c>
      <c r="AO329" s="6"/>
      <c r="AP329" s="6">
        <v>-7.35</v>
      </c>
      <c r="AQ329" s="6">
        <v>0</v>
      </c>
      <c r="AR329" s="6"/>
      <c r="AS329" s="6"/>
      <c r="AT329" s="6">
        <v>-0.93</v>
      </c>
      <c r="AU329" s="6"/>
      <c r="AV329" s="6">
        <v>-14</v>
      </c>
      <c r="AW329" s="6">
        <v>-42</v>
      </c>
      <c r="AX329" s="6"/>
      <c r="AY329" s="6"/>
      <c r="AZ329" s="6"/>
      <c r="BA329" s="6">
        <v>0</v>
      </c>
      <c r="BB329" s="6">
        <v>0</v>
      </c>
      <c r="BC329" s="6">
        <v>-2.73</v>
      </c>
      <c r="BD329" s="6">
        <v>0</v>
      </c>
      <c r="BE329" s="6"/>
      <c r="BF329" s="6"/>
      <c r="BG329" s="6">
        <v>-272.52</v>
      </c>
      <c r="BH329" s="6">
        <v>0</v>
      </c>
      <c r="BI329" s="6">
        <v>0</v>
      </c>
      <c r="BJ329" s="6"/>
      <c r="BK329" s="6"/>
      <c r="BL329" s="11">
        <f t="shared" si="23"/>
        <v>-339.53</v>
      </c>
      <c r="BM329" s="12">
        <f t="shared" si="24"/>
        <v>2820</v>
      </c>
      <c r="BN329" s="13">
        <f t="shared" si="25"/>
        <v>263.28083333333331</v>
      </c>
      <c r="BO329" s="13">
        <f t="shared" si="26"/>
        <v>263.28083333333331</v>
      </c>
      <c r="BP329" s="13">
        <f t="shared" si="27"/>
        <v>87.760277777777773</v>
      </c>
      <c r="BQ329" s="13">
        <f t="shared" si="28"/>
        <v>272.65363100000002</v>
      </c>
      <c r="BR329" s="13">
        <f t="shared" si="29"/>
        <v>252.74</v>
      </c>
      <c r="BS329" s="13">
        <f t="shared" si="30"/>
        <v>727.65</v>
      </c>
      <c r="BT329" s="13">
        <f t="shared" si="31"/>
        <v>0</v>
      </c>
      <c r="BU329" s="13">
        <f t="shared" si="32"/>
        <v>246.52829600000001</v>
      </c>
      <c r="BV329" s="6">
        <f>SUMIFS('SEGURO DE VIDA'!E:E, 'SEGURO DE VIDA'!D:D, H329, 'SEGURO DE VIDA'!G:G, E329)</f>
        <v>13.71</v>
      </c>
      <c r="BW329" s="6">
        <f>SUMIFS(TREINAMENTOS!E:E, TREINAMENTOS!D:D, H329, TREINAMENTOS!G:G, E329)</f>
        <v>0</v>
      </c>
      <c r="BX329" s="6">
        <f>SUMIFS(EXAMES!E:E, EXAMES!D:D, H329, EXAMES!G:G, E329)</f>
        <v>0</v>
      </c>
      <c r="BY329" s="25">
        <f t="shared" si="33"/>
        <v>2127.6038714444444</v>
      </c>
      <c r="BZ329" s="1"/>
      <c r="CA329" s="1"/>
      <c r="CB329" s="13">
        <f t="shared" si="34"/>
        <v>246.52829600000001</v>
      </c>
      <c r="CC329" s="13">
        <f t="shared" si="35"/>
        <v>0</v>
      </c>
      <c r="CD329" s="13">
        <f>SUMIFS(ALIMENTAÇÃO!E:E, ALIMENTAÇÃO!D:D, H329, ALIMENTAÇÃO!G:G, E329)</f>
        <v>735</v>
      </c>
      <c r="CE329" s="6">
        <f>SUMIFS(TRANSPORTE!E:E, TRANSPORTE!D:D, H329, TRANSPORTE!G:G, E329)</f>
        <v>0</v>
      </c>
      <c r="CF329" s="6">
        <f>SUMIFS('PLANO DE SAÚDE'!E:E, 'PLANO DE SAÚDE'!D:D, H329, 'PLANO DE SAÚDE'!G:G, E329)</f>
        <v>249.258296</v>
      </c>
      <c r="CG329" s="6">
        <f>SUMIFS('PLANO ODONTO'!E:E, 'PLANO ODONTO'!D:D, H329, 'PLANO ODONTO'!G:G, E329)</f>
        <v>56</v>
      </c>
      <c r="CH329" s="6">
        <f t="shared" si="36"/>
        <v>-2.73</v>
      </c>
      <c r="CI329" s="6">
        <f t="shared" si="37"/>
        <v>0</v>
      </c>
      <c r="CJ329" s="6">
        <f t="shared" si="38"/>
        <v>0</v>
      </c>
      <c r="CK329" s="6"/>
      <c r="CL329" s="6"/>
      <c r="CM329" s="6">
        <f t="shared" si="39"/>
        <v>-56</v>
      </c>
      <c r="CN329" s="6">
        <v>3159.53</v>
      </c>
      <c r="CO329" s="1">
        <v>-339.53</v>
      </c>
      <c r="CP329" s="6">
        <v>2820</v>
      </c>
      <c r="CQ329" s="6">
        <v>3159.37</v>
      </c>
      <c r="CR329" s="1">
        <v>8.6300000000000008</v>
      </c>
      <c r="CS329" s="6">
        <v>3159.37</v>
      </c>
      <c r="CT329" s="1">
        <v>252.74</v>
      </c>
      <c r="CU329" s="6">
        <v>2552.17</v>
      </c>
    </row>
    <row r="330" spans="1:99" ht="13.8" hidden="1">
      <c r="A330" s="1"/>
      <c r="B330" s="1"/>
      <c r="C330" s="34" t="str">
        <f t="shared" ca="1" si="20"/>
        <v>OK</v>
      </c>
      <c r="D330" s="2">
        <f t="shared" si="21"/>
        <v>5416.0386799999997</v>
      </c>
      <c r="E330" s="34">
        <v>45870</v>
      </c>
      <c r="F330" s="1" t="s">
        <v>145</v>
      </c>
      <c r="G330" s="1">
        <v>3467</v>
      </c>
      <c r="H330" s="1" t="s">
        <v>148</v>
      </c>
      <c r="I330" s="1" t="s">
        <v>149</v>
      </c>
      <c r="J330" s="38">
        <v>45551</v>
      </c>
      <c r="K330" s="6">
        <v>2070</v>
      </c>
      <c r="L330" s="1"/>
      <c r="M330" s="6">
        <v>2070</v>
      </c>
      <c r="N330" s="6"/>
      <c r="O330" s="6">
        <v>2.79</v>
      </c>
      <c r="P330" s="6">
        <v>0</v>
      </c>
      <c r="Q330" s="6"/>
      <c r="R330" s="6"/>
      <c r="S330" s="6"/>
      <c r="T330" s="6"/>
      <c r="U330" s="6">
        <v>0</v>
      </c>
      <c r="V330" s="6"/>
      <c r="W330" s="6">
        <v>0</v>
      </c>
      <c r="X330" s="6"/>
      <c r="Y330" s="6"/>
      <c r="Z330" s="6"/>
      <c r="AA330" s="6"/>
      <c r="AB330" s="6">
        <v>0</v>
      </c>
      <c r="AC330" s="6"/>
      <c r="AD330" s="6">
        <v>1199.31</v>
      </c>
      <c r="AE330" s="6">
        <v>0</v>
      </c>
      <c r="AF330" s="6">
        <v>231.17</v>
      </c>
      <c r="AG330" s="6"/>
      <c r="AH330" s="6"/>
      <c r="AI330" s="6"/>
      <c r="AJ330" s="6"/>
      <c r="AK330" s="6"/>
      <c r="AL330" s="6"/>
      <c r="AM330" s="6">
        <v>0.78</v>
      </c>
      <c r="AN330" s="8">
        <f t="shared" si="22"/>
        <v>3504.05</v>
      </c>
      <c r="AO330" s="6"/>
      <c r="AP330" s="6">
        <v>-7.35</v>
      </c>
      <c r="AQ330" s="6">
        <v>0</v>
      </c>
      <c r="AR330" s="6"/>
      <c r="AS330" s="6"/>
      <c r="AT330" s="6">
        <v>-0.25</v>
      </c>
      <c r="AU330" s="6"/>
      <c r="AV330" s="6">
        <v>-14</v>
      </c>
      <c r="AW330" s="6">
        <v>0</v>
      </c>
      <c r="AX330" s="6"/>
      <c r="AY330" s="6"/>
      <c r="AZ330" s="6"/>
      <c r="BA330" s="6">
        <v>-107.48</v>
      </c>
      <c r="BB330" s="6">
        <v>0</v>
      </c>
      <c r="BC330" s="6">
        <v>-1.93</v>
      </c>
      <c r="BD330" s="6">
        <v>0</v>
      </c>
      <c r="BE330" s="6"/>
      <c r="BF330" s="6"/>
      <c r="BG330" s="6">
        <v>-313.79000000000002</v>
      </c>
      <c r="BH330" s="6">
        <v>-40.25</v>
      </c>
      <c r="BI330" s="6">
        <v>0</v>
      </c>
      <c r="BJ330" s="6"/>
      <c r="BK330" s="6"/>
      <c r="BL330" s="11">
        <f t="shared" si="23"/>
        <v>-485.05000000000007</v>
      </c>
      <c r="BM330" s="12">
        <f t="shared" si="24"/>
        <v>3019</v>
      </c>
      <c r="BN330" s="13">
        <f t="shared" si="25"/>
        <v>172.5</v>
      </c>
      <c r="BO330" s="13">
        <f t="shared" si="26"/>
        <v>172.5</v>
      </c>
      <c r="BP330" s="13">
        <f t="shared" si="27"/>
        <v>57.5</v>
      </c>
      <c r="BQ330" s="13">
        <f t="shared" si="28"/>
        <v>313.89299200000005</v>
      </c>
      <c r="BR330" s="13">
        <f t="shared" si="29"/>
        <v>280.26</v>
      </c>
      <c r="BS330" s="13">
        <f t="shared" si="30"/>
        <v>727.65</v>
      </c>
      <c r="BT330" s="13">
        <f t="shared" si="31"/>
        <v>0</v>
      </c>
      <c r="BU330" s="13">
        <f t="shared" si="32"/>
        <v>173.97568800000002</v>
      </c>
      <c r="BV330" s="6">
        <f>SUMIFS('SEGURO DE VIDA'!E:E, 'SEGURO DE VIDA'!D:D, H330, 'SEGURO DE VIDA'!G:G, E330)</f>
        <v>13.71</v>
      </c>
      <c r="BW330" s="6">
        <f>SUMIFS(TREINAMENTOS!E:E, TREINAMENTOS!D:D, H330, TREINAMENTOS!G:G, E330)</f>
        <v>0</v>
      </c>
      <c r="BX330" s="6">
        <f>SUMIFS(EXAMES!E:E, EXAMES!D:D, H330, EXAMES!G:G, E330)</f>
        <v>0</v>
      </c>
      <c r="BY330" s="25">
        <f t="shared" si="33"/>
        <v>1911.9886799999999</v>
      </c>
      <c r="BZ330" s="1"/>
      <c r="CA330" s="1"/>
      <c r="CB330" s="13">
        <f t="shared" si="34"/>
        <v>173.97568800000002</v>
      </c>
      <c r="CC330" s="13">
        <f t="shared" si="35"/>
        <v>0</v>
      </c>
      <c r="CD330" s="13">
        <f>SUMIFS(ALIMENTAÇÃO!E:E, ALIMENTAÇÃO!D:D, H330, ALIMENTAÇÃO!G:G, E330)</f>
        <v>735</v>
      </c>
      <c r="CE330" s="6">
        <f>SUMIFS(TRANSPORTE!E:E, TRANSPORTE!D:D, H330, TRANSPORTE!G:G, E330)</f>
        <v>0</v>
      </c>
      <c r="CF330" s="6">
        <f>SUMIFS('PLANO DE SAÚDE'!E:E, 'PLANO DE SAÚDE'!D:D, H330, 'PLANO DE SAÚDE'!G:G, E330)</f>
        <v>175.90568800000003</v>
      </c>
      <c r="CG330" s="6">
        <f>SUMIFS('PLANO ODONTO'!E:E, 'PLANO ODONTO'!D:D, H330, 'PLANO ODONTO'!G:G, E330)</f>
        <v>14</v>
      </c>
      <c r="CH330" s="6">
        <f t="shared" si="36"/>
        <v>-1.93</v>
      </c>
      <c r="CI330" s="6">
        <f t="shared" si="37"/>
        <v>0</v>
      </c>
      <c r="CJ330" s="6">
        <f t="shared" si="38"/>
        <v>0</v>
      </c>
      <c r="CK330" s="6"/>
      <c r="CL330" s="6"/>
      <c r="CM330" s="6">
        <f t="shared" si="39"/>
        <v>-14</v>
      </c>
      <c r="CN330" s="6">
        <v>3504.05</v>
      </c>
      <c r="CO330" s="1">
        <v>-485.05</v>
      </c>
      <c r="CP330" s="6">
        <v>3019</v>
      </c>
      <c r="CQ330" s="6">
        <v>3503.27</v>
      </c>
      <c r="CR330" s="1">
        <v>8.9600000000000009</v>
      </c>
      <c r="CS330" s="6">
        <v>3503.27</v>
      </c>
      <c r="CT330" s="1">
        <v>280.26</v>
      </c>
      <c r="CU330" s="6">
        <v>2896.07</v>
      </c>
    </row>
    <row r="331" spans="1:99" ht="13.8" hidden="1">
      <c r="A331" s="1"/>
      <c r="B331" s="1"/>
      <c r="C331" s="34" t="str">
        <f t="shared" ca="1" si="20"/>
        <v>OK</v>
      </c>
      <c r="D331" s="2">
        <f t="shared" si="21"/>
        <v>3757.2688501111106</v>
      </c>
      <c r="E331" s="34">
        <v>45870</v>
      </c>
      <c r="F331" s="1" t="s">
        <v>145</v>
      </c>
      <c r="G331" s="1">
        <v>3465</v>
      </c>
      <c r="H331" s="1" t="s">
        <v>150</v>
      </c>
      <c r="I331" s="1" t="s">
        <v>151</v>
      </c>
      <c r="J331" s="38">
        <v>45537</v>
      </c>
      <c r="K331" s="6">
        <v>1600</v>
      </c>
      <c r="L331" s="1"/>
      <c r="M331" s="6">
        <v>1600</v>
      </c>
      <c r="N331" s="6"/>
      <c r="O331" s="6">
        <v>0</v>
      </c>
      <c r="P331" s="6">
        <v>480</v>
      </c>
      <c r="Q331" s="6"/>
      <c r="R331" s="6"/>
      <c r="S331" s="6"/>
      <c r="T331" s="6"/>
      <c r="U331" s="6">
        <v>0</v>
      </c>
      <c r="V331" s="6"/>
      <c r="W331" s="6">
        <v>0</v>
      </c>
      <c r="X331" s="6"/>
      <c r="Y331" s="6"/>
      <c r="Z331" s="6"/>
      <c r="AA331" s="6"/>
      <c r="AB331" s="6">
        <v>0</v>
      </c>
      <c r="AC331" s="6"/>
      <c r="AD331" s="6">
        <v>116.74</v>
      </c>
      <c r="AE331" s="6">
        <v>0</v>
      </c>
      <c r="AF331" s="6">
        <v>22.45</v>
      </c>
      <c r="AG331" s="6"/>
      <c r="AH331" s="6"/>
      <c r="AI331" s="6"/>
      <c r="AJ331" s="6"/>
      <c r="AK331" s="6"/>
      <c r="AL331" s="6"/>
      <c r="AM331" s="6">
        <v>0.48</v>
      </c>
      <c r="AN331" s="8">
        <f t="shared" si="22"/>
        <v>2219.6699999999996</v>
      </c>
      <c r="AO331" s="6"/>
      <c r="AP331" s="6">
        <v>-5.25</v>
      </c>
      <c r="AQ331" s="6">
        <v>-96</v>
      </c>
      <c r="AR331" s="6"/>
      <c r="AS331" s="6"/>
      <c r="AT331" s="6">
        <v>-0.74</v>
      </c>
      <c r="AU331" s="6"/>
      <c r="AV331" s="6">
        <v>0</v>
      </c>
      <c r="AW331" s="6">
        <v>0</v>
      </c>
      <c r="AX331" s="6"/>
      <c r="AY331" s="6"/>
      <c r="AZ331" s="6"/>
      <c r="BA331" s="6">
        <v>0</v>
      </c>
      <c r="BB331" s="6">
        <v>0</v>
      </c>
      <c r="BC331" s="6">
        <v>-2.73</v>
      </c>
      <c r="BD331" s="6">
        <v>0</v>
      </c>
      <c r="BE331" s="6"/>
      <c r="BF331" s="6"/>
      <c r="BG331" s="6">
        <v>-176.95</v>
      </c>
      <c r="BH331" s="6">
        <v>0</v>
      </c>
      <c r="BI331" s="6">
        <v>0</v>
      </c>
      <c r="BJ331" s="6"/>
      <c r="BK331" s="6"/>
      <c r="BL331" s="11">
        <f t="shared" si="23"/>
        <v>-281.66999999999996</v>
      </c>
      <c r="BM331" s="12">
        <f t="shared" si="24"/>
        <v>1937.9999999999995</v>
      </c>
      <c r="BN331" s="13">
        <f t="shared" si="25"/>
        <v>133.33333333333334</v>
      </c>
      <c r="BO331" s="13">
        <f t="shared" si="26"/>
        <v>133.33333333333334</v>
      </c>
      <c r="BP331" s="13">
        <f t="shared" si="27"/>
        <v>44.44444444444445</v>
      </c>
      <c r="BQ331" s="13">
        <f t="shared" si="28"/>
        <v>176.86944299999999</v>
      </c>
      <c r="BR331" s="13">
        <f t="shared" si="29"/>
        <v>177.53</v>
      </c>
      <c r="BS331" s="13">
        <f t="shared" si="30"/>
        <v>519.75</v>
      </c>
      <c r="BT331" s="13">
        <f t="shared" si="31"/>
        <v>92.1</v>
      </c>
      <c r="BU331" s="13">
        <f t="shared" si="32"/>
        <v>246.52829600000001</v>
      </c>
      <c r="BV331" s="6">
        <f>SUMIFS('SEGURO DE VIDA'!E:E, 'SEGURO DE VIDA'!D:D, H331, 'SEGURO DE VIDA'!G:G, E331)</f>
        <v>13.71</v>
      </c>
      <c r="BW331" s="6">
        <f>SUMIFS(TREINAMENTOS!E:E, TREINAMENTOS!D:D, H331, TREINAMENTOS!G:G, E331)</f>
        <v>0</v>
      </c>
      <c r="BX331" s="6">
        <f>SUMIFS(EXAMES!E:E, EXAMES!D:D, H331, EXAMES!G:G, E331)</f>
        <v>0</v>
      </c>
      <c r="BY331" s="25">
        <f t="shared" si="33"/>
        <v>1537.598850111111</v>
      </c>
      <c r="BZ331" s="1"/>
      <c r="CA331" s="1"/>
      <c r="CB331" s="13">
        <f t="shared" si="34"/>
        <v>246.52829600000001</v>
      </c>
      <c r="CC331" s="13">
        <f t="shared" si="35"/>
        <v>0</v>
      </c>
      <c r="CD331" s="13">
        <f>SUMIFS(ALIMENTAÇÃO!E:E, ALIMENTAÇÃO!D:D, H331, ALIMENTAÇÃO!G:G, E331)</f>
        <v>525</v>
      </c>
      <c r="CE331" s="6">
        <f>SUMIFS(TRANSPORTE!E:E, TRANSPORTE!D:D, H331, TRANSPORTE!G:G, E331)</f>
        <v>188.1</v>
      </c>
      <c r="CF331" s="6">
        <f>SUMIFS('PLANO DE SAÚDE'!E:E, 'PLANO DE SAÚDE'!D:D, H331, 'PLANO DE SAÚDE'!G:G, E331)</f>
        <v>249.258296</v>
      </c>
      <c r="CG331" s="6">
        <f>SUMIFS('PLANO ODONTO'!E:E, 'PLANO ODONTO'!D:D, H331, 'PLANO ODONTO'!G:G, E331)</f>
        <v>0</v>
      </c>
      <c r="CH331" s="6">
        <f t="shared" si="36"/>
        <v>-2.73</v>
      </c>
      <c r="CI331" s="6">
        <f t="shared" si="37"/>
        <v>0</v>
      </c>
      <c r="CJ331" s="6">
        <f t="shared" si="38"/>
        <v>0</v>
      </c>
      <c r="CK331" s="6"/>
      <c r="CL331" s="6"/>
      <c r="CM331" s="6">
        <f t="shared" si="39"/>
        <v>0</v>
      </c>
      <c r="CN331" s="6">
        <v>2219.67</v>
      </c>
      <c r="CO331" s="1">
        <v>-281.67</v>
      </c>
      <c r="CP331" s="6">
        <v>1938</v>
      </c>
      <c r="CQ331" s="6">
        <v>2219.19</v>
      </c>
      <c r="CR331" s="1">
        <v>7.97</v>
      </c>
      <c r="CS331" s="6">
        <v>2219.19</v>
      </c>
      <c r="CT331" s="1">
        <v>177.53</v>
      </c>
      <c r="CU331" s="6">
        <v>1611.99</v>
      </c>
    </row>
    <row r="332" spans="1:99" ht="13.8" hidden="1">
      <c r="A332" s="1"/>
      <c r="B332" s="1"/>
      <c r="C332" s="34" t="str">
        <f t="shared" ca="1" si="20"/>
        <v>OK</v>
      </c>
      <c r="D332" s="2">
        <f t="shared" si="21"/>
        <v>5319.949889333333</v>
      </c>
      <c r="E332" s="34">
        <v>45870</v>
      </c>
      <c r="F332" s="1" t="s">
        <v>145</v>
      </c>
      <c r="G332" s="1">
        <v>3373</v>
      </c>
      <c r="H332" s="1" t="s">
        <v>152</v>
      </c>
      <c r="I332" s="1" t="s">
        <v>455</v>
      </c>
      <c r="J332" s="38">
        <v>45065</v>
      </c>
      <c r="K332" s="6">
        <v>2776.98</v>
      </c>
      <c r="L332" s="1"/>
      <c r="M332" s="6">
        <v>2776.98</v>
      </c>
      <c r="N332" s="6"/>
      <c r="O332" s="6">
        <v>0</v>
      </c>
      <c r="P332" s="6">
        <v>0</v>
      </c>
      <c r="Q332" s="6"/>
      <c r="R332" s="6"/>
      <c r="S332" s="6"/>
      <c r="T332" s="6"/>
      <c r="U332" s="6">
        <v>0</v>
      </c>
      <c r="V332" s="6"/>
      <c r="W332" s="6">
        <v>0</v>
      </c>
      <c r="X332" s="6"/>
      <c r="Y332" s="6"/>
      <c r="Z332" s="6"/>
      <c r="AA332" s="6"/>
      <c r="AB332" s="6">
        <v>0</v>
      </c>
      <c r="AC332" s="6"/>
      <c r="AD332" s="6">
        <v>0</v>
      </c>
      <c r="AE332" s="6">
        <v>0</v>
      </c>
      <c r="AF332" s="6">
        <v>0</v>
      </c>
      <c r="AG332" s="6"/>
      <c r="AH332" s="6"/>
      <c r="AI332" s="6"/>
      <c r="AJ332" s="6"/>
      <c r="AK332" s="6"/>
      <c r="AL332" s="6"/>
      <c r="AM332" s="6">
        <v>0.18</v>
      </c>
      <c r="AN332" s="8">
        <f t="shared" si="22"/>
        <v>2777.16</v>
      </c>
      <c r="AO332" s="6"/>
      <c r="AP332" s="6">
        <v>-7.35</v>
      </c>
      <c r="AQ332" s="6">
        <v>-166.62</v>
      </c>
      <c r="AR332" s="6"/>
      <c r="AS332" s="6"/>
      <c r="AT332" s="6">
        <v>-0.42</v>
      </c>
      <c r="AU332" s="6"/>
      <c r="AV332" s="6">
        <v>-14</v>
      </c>
      <c r="AW332" s="6">
        <v>0</v>
      </c>
      <c r="AX332" s="6"/>
      <c r="AY332" s="6"/>
      <c r="AZ332" s="6"/>
      <c r="BA332" s="6">
        <v>0</v>
      </c>
      <c r="BB332" s="6">
        <v>0</v>
      </c>
      <c r="BC332" s="6">
        <v>-93.62</v>
      </c>
      <c r="BD332" s="6">
        <v>0</v>
      </c>
      <c r="BE332" s="6"/>
      <c r="BF332" s="6"/>
      <c r="BG332" s="6">
        <v>-227.15</v>
      </c>
      <c r="BH332" s="6">
        <v>0</v>
      </c>
      <c r="BI332" s="6">
        <v>0</v>
      </c>
      <c r="BJ332" s="6"/>
      <c r="BK332" s="6"/>
      <c r="BL332" s="11">
        <f t="shared" si="23"/>
        <v>-509.15999999999997</v>
      </c>
      <c r="BM332" s="12">
        <f t="shared" si="24"/>
        <v>2268</v>
      </c>
      <c r="BN332" s="13">
        <f t="shared" si="25"/>
        <v>231.41499999999999</v>
      </c>
      <c r="BO332" s="13">
        <f t="shared" si="26"/>
        <v>231.41499999999999</v>
      </c>
      <c r="BP332" s="13">
        <f t="shared" si="27"/>
        <v>77.138333333333335</v>
      </c>
      <c r="BQ332" s="13">
        <f t="shared" si="28"/>
        <v>227.15696399999999</v>
      </c>
      <c r="BR332" s="13">
        <f t="shared" si="29"/>
        <v>222.15</v>
      </c>
      <c r="BS332" s="13">
        <f t="shared" si="30"/>
        <v>727.65</v>
      </c>
      <c r="BT332" s="13">
        <f t="shared" si="31"/>
        <v>369.28</v>
      </c>
      <c r="BU332" s="13">
        <f t="shared" si="32"/>
        <v>242.87459200000001</v>
      </c>
      <c r="BV332" s="6">
        <f>SUMIFS('SEGURO DE VIDA'!E:E, 'SEGURO DE VIDA'!D:D, H332, 'SEGURO DE VIDA'!G:G, E332)</f>
        <v>13.71</v>
      </c>
      <c r="BW332" s="6">
        <f>SUMIFS(TREINAMENTOS!E:E, TREINAMENTOS!D:D, H332, TREINAMENTOS!G:G, E332)</f>
        <v>200</v>
      </c>
      <c r="BX332" s="6">
        <f>SUMIFS(EXAMES!E:E, EXAMES!D:D, H332, EXAMES!G:G, E332)</f>
        <v>0</v>
      </c>
      <c r="BY332" s="25">
        <f t="shared" si="33"/>
        <v>2542.7898893333331</v>
      </c>
      <c r="BZ332" s="1"/>
      <c r="CA332" s="1"/>
      <c r="CB332" s="13">
        <f t="shared" si="34"/>
        <v>242.87459200000001</v>
      </c>
      <c r="CC332" s="13">
        <f t="shared" si="35"/>
        <v>0</v>
      </c>
      <c r="CD332" s="13">
        <f>SUMIFS(ALIMENTAÇÃO!E:E, ALIMENTAÇÃO!D:D, H332, ALIMENTAÇÃO!G:G, E332)</f>
        <v>735</v>
      </c>
      <c r="CE332" s="6">
        <f>SUMIFS(TRANSPORTE!E:E, TRANSPORTE!D:D, H332, TRANSPORTE!G:G, E332)</f>
        <v>535.9</v>
      </c>
      <c r="CF332" s="6">
        <f>SUMIFS('PLANO DE SAÚDE'!E:E, 'PLANO DE SAÚDE'!D:D, H332, 'PLANO DE SAÚDE'!G:G, E332)</f>
        <v>336.49459200000001</v>
      </c>
      <c r="CG332" s="6">
        <f>SUMIFS('PLANO ODONTO'!E:E, 'PLANO ODONTO'!D:D, H332, 'PLANO ODONTO'!G:G, E332)</f>
        <v>14</v>
      </c>
      <c r="CH332" s="6">
        <f t="shared" si="36"/>
        <v>-93.62</v>
      </c>
      <c r="CI332" s="6">
        <f t="shared" si="37"/>
        <v>0</v>
      </c>
      <c r="CJ332" s="6">
        <f t="shared" si="38"/>
        <v>0</v>
      </c>
      <c r="CK332" s="6"/>
      <c r="CL332" s="6"/>
      <c r="CM332" s="6">
        <f t="shared" si="39"/>
        <v>-14</v>
      </c>
      <c r="CN332" s="6">
        <v>2777.16</v>
      </c>
      <c r="CO332" s="1">
        <v>-509.16</v>
      </c>
      <c r="CP332" s="6">
        <v>2268</v>
      </c>
      <c r="CQ332" s="6">
        <v>2776.98</v>
      </c>
      <c r="CR332" s="1">
        <v>8.18</v>
      </c>
      <c r="CS332" s="6">
        <v>2776.98</v>
      </c>
      <c r="CT332" s="1">
        <v>222.15</v>
      </c>
      <c r="CU332" s="6">
        <v>2169.7800000000002</v>
      </c>
    </row>
    <row r="333" spans="1:99" ht="13.8" hidden="1">
      <c r="A333" s="1"/>
      <c r="B333" s="1"/>
      <c r="C333" s="34" t="str">
        <f t="shared" ca="1" si="20"/>
        <v>OK</v>
      </c>
      <c r="D333" s="2">
        <f t="shared" si="21"/>
        <v>4688.5977928888888</v>
      </c>
      <c r="E333" s="34">
        <v>45870</v>
      </c>
      <c r="F333" s="1" t="s">
        <v>145</v>
      </c>
      <c r="G333" s="1">
        <v>3515</v>
      </c>
      <c r="H333" s="1" t="s">
        <v>154</v>
      </c>
      <c r="I333" s="1" t="s">
        <v>155</v>
      </c>
      <c r="J333" s="38">
        <v>45726</v>
      </c>
      <c r="K333" s="6">
        <v>2000</v>
      </c>
      <c r="L333" s="1"/>
      <c r="M333" s="6">
        <v>2000</v>
      </c>
      <c r="N333" s="6"/>
      <c r="O333" s="6">
        <v>0</v>
      </c>
      <c r="P333" s="6">
        <v>600</v>
      </c>
      <c r="Q333" s="6"/>
      <c r="R333" s="6"/>
      <c r="S333" s="6"/>
      <c r="T333" s="6"/>
      <c r="U333" s="6">
        <v>0</v>
      </c>
      <c r="V333" s="6"/>
      <c r="W333" s="6">
        <v>0</v>
      </c>
      <c r="X333" s="6"/>
      <c r="Y333" s="6"/>
      <c r="Z333" s="6"/>
      <c r="AA333" s="6"/>
      <c r="AB333" s="6">
        <v>0</v>
      </c>
      <c r="AC333" s="6"/>
      <c r="AD333" s="6">
        <v>0</v>
      </c>
      <c r="AE333" s="6">
        <v>0</v>
      </c>
      <c r="AF333" s="6">
        <v>0</v>
      </c>
      <c r="AG333" s="6"/>
      <c r="AH333" s="6"/>
      <c r="AI333" s="6"/>
      <c r="AJ333" s="6"/>
      <c r="AK333" s="6"/>
      <c r="AL333" s="6"/>
      <c r="AM333" s="6">
        <v>0.09</v>
      </c>
      <c r="AN333" s="8">
        <f t="shared" si="22"/>
        <v>2600.09</v>
      </c>
      <c r="AO333" s="6"/>
      <c r="AP333" s="6">
        <v>-7.35</v>
      </c>
      <c r="AQ333" s="6">
        <v>-120</v>
      </c>
      <c r="AR333" s="6"/>
      <c r="AS333" s="6"/>
      <c r="AT333" s="6">
        <v>-0.84</v>
      </c>
      <c r="AU333" s="6"/>
      <c r="AV333" s="6">
        <v>-14</v>
      </c>
      <c r="AW333" s="6">
        <v>-14</v>
      </c>
      <c r="AX333" s="6"/>
      <c r="AY333" s="6"/>
      <c r="AZ333" s="6"/>
      <c r="BA333" s="6">
        <v>0</v>
      </c>
      <c r="BB333" s="6">
        <v>0</v>
      </c>
      <c r="BC333" s="6">
        <v>-93.62</v>
      </c>
      <c r="BD333" s="6">
        <v>-111.05</v>
      </c>
      <c r="BE333" s="6"/>
      <c r="BF333" s="6"/>
      <c r="BG333" s="6">
        <v>-211.23</v>
      </c>
      <c r="BH333" s="6">
        <v>0</v>
      </c>
      <c r="BI333" s="6">
        <v>0</v>
      </c>
      <c r="BJ333" s="6"/>
      <c r="BK333" s="6"/>
      <c r="BL333" s="11">
        <f t="shared" si="23"/>
        <v>-572.09</v>
      </c>
      <c r="BM333" s="12">
        <f t="shared" si="24"/>
        <v>2028</v>
      </c>
      <c r="BN333" s="13">
        <f t="shared" si="25"/>
        <v>166.66666666666666</v>
      </c>
      <c r="BO333" s="13">
        <f t="shared" si="26"/>
        <v>166.66666666666666</v>
      </c>
      <c r="BP333" s="13">
        <f t="shared" si="27"/>
        <v>55.55555555555555</v>
      </c>
      <c r="BQ333" s="13">
        <f t="shared" si="28"/>
        <v>211.11999999999998</v>
      </c>
      <c r="BR333" s="13">
        <f t="shared" si="29"/>
        <v>208</v>
      </c>
      <c r="BS333" s="13">
        <f t="shared" si="30"/>
        <v>727.65</v>
      </c>
      <c r="BT333" s="13">
        <f t="shared" si="31"/>
        <v>68.099999999999994</v>
      </c>
      <c r="BU333" s="13">
        <f t="shared" si="32"/>
        <v>321.03890400000006</v>
      </c>
      <c r="BV333" s="6">
        <f>SUMIFS('SEGURO DE VIDA'!E:E, 'SEGURO DE VIDA'!D:D, H333, 'SEGURO DE VIDA'!G:G, E333)</f>
        <v>13.71</v>
      </c>
      <c r="BW333" s="6">
        <f>SUMIFS(TREINAMENTOS!E:E, TREINAMENTOS!D:D, H333, TREINAMENTOS!G:G, E333)</f>
        <v>150</v>
      </c>
      <c r="BX333" s="6">
        <f>SUMIFS(EXAMES!E:E, EXAMES!D:D, H333, EXAMES!G:G, E333)</f>
        <v>0</v>
      </c>
      <c r="BY333" s="25">
        <f t="shared" si="33"/>
        <v>2088.5077928888886</v>
      </c>
      <c r="BZ333" s="1"/>
      <c r="CA333" s="1"/>
      <c r="CB333" s="13">
        <f t="shared" si="34"/>
        <v>321.03890400000006</v>
      </c>
      <c r="CC333" s="13">
        <f t="shared" si="35"/>
        <v>0</v>
      </c>
      <c r="CD333" s="13">
        <f>SUMIFS(ALIMENTAÇÃO!E:E, ALIMENTAÇÃO!D:D, H333, ALIMENTAÇÃO!G:G, E333)</f>
        <v>735</v>
      </c>
      <c r="CE333" s="6">
        <f>SUMIFS(TRANSPORTE!E:E, TRANSPORTE!D:D, H333, TRANSPORTE!G:G, E333)</f>
        <v>188.1</v>
      </c>
      <c r="CF333" s="6">
        <f>SUMIFS('PLANO DE SAÚDE'!E:E, 'PLANO DE SAÚDE'!D:D, H333, 'PLANO DE SAÚDE'!G:G, E333)</f>
        <v>525.70890400000008</v>
      </c>
      <c r="CG333" s="6">
        <f>SUMIFS('PLANO ODONTO'!E:E, 'PLANO ODONTO'!D:D, H333, 'PLANO ODONTO'!G:G, E333)</f>
        <v>28</v>
      </c>
      <c r="CH333" s="6">
        <f t="shared" si="36"/>
        <v>-204.67000000000002</v>
      </c>
      <c r="CI333" s="6">
        <f t="shared" si="37"/>
        <v>0</v>
      </c>
      <c r="CJ333" s="6">
        <f t="shared" si="38"/>
        <v>0</v>
      </c>
      <c r="CK333" s="6"/>
      <c r="CL333" s="6"/>
      <c r="CM333" s="6">
        <f t="shared" si="39"/>
        <v>-28</v>
      </c>
      <c r="CN333" s="6">
        <v>2600.09</v>
      </c>
      <c r="CO333" s="1">
        <v>-572.09</v>
      </c>
      <c r="CP333" s="6">
        <v>2028</v>
      </c>
      <c r="CQ333" s="6">
        <v>2600</v>
      </c>
      <c r="CR333" s="1">
        <v>8.1199999999999992</v>
      </c>
      <c r="CS333" s="6">
        <v>2600</v>
      </c>
      <c r="CT333" s="1">
        <v>208</v>
      </c>
      <c r="CU333" s="6">
        <v>1992.8</v>
      </c>
    </row>
    <row r="334" spans="1:99" ht="13.8" hidden="1">
      <c r="A334" s="1"/>
      <c r="B334" s="1"/>
      <c r="C334" s="34" t="str">
        <f t="shared" ca="1" si="20"/>
        <v>OK</v>
      </c>
      <c r="D334" s="2">
        <f t="shared" si="21"/>
        <v>4471.6876958888888</v>
      </c>
      <c r="E334" s="34">
        <v>45870</v>
      </c>
      <c r="F334" s="1" t="s">
        <v>145</v>
      </c>
      <c r="G334" s="1">
        <v>187</v>
      </c>
      <c r="H334" s="1" t="s">
        <v>156</v>
      </c>
      <c r="I334" s="1" t="s">
        <v>157</v>
      </c>
      <c r="J334" s="38">
        <v>42248</v>
      </c>
      <c r="K334" s="6">
        <v>2495.63</v>
      </c>
      <c r="L334" s="1"/>
      <c r="M334" s="6">
        <v>2495.63</v>
      </c>
      <c r="N334" s="6"/>
      <c r="O334" s="6">
        <v>0</v>
      </c>
      <c r="P334" s="6">
        <v>0</v>
      </c>
      <c r="Q334" s="6"/>
      <c r="R334" s="6"/>
      <c r="S334" s="6"/>
      <c r="T334" s="6"/>
      <c r="U334" s="6">
        <v>0</v>
      </c>
      <c r="V334" s="6"/>
      <c r="W334" s="6">
        <v>0</v>
      </c>
      <c r="X334" s="6"/>
      <c r="Y334" s="6"/>
      <c r="Z334" s="6"/>
      <c r="AA334" s="6"/>
      <c r="AB334" s="6">
        <v>0</v>
      </c>
      <c r="AC334" s="6"/>
      <c r="AD334" s="6">
        <v>0</v>
      </c>
      <c r="AE334" s="6">
        <v>0</v>
      </c>
      <c r="AF334" s="6">
        <v>0</v>
      </c>
      <c r="AG334" s="6"/>
      <c r="AH334" s="6"/>
      <c r="AI334" s="6"/>
      <c r="AJ334" s="6"/>
      <c r="AK334" s="6"/>
      <c r="AL334" s="6"/>
      <c r="AM334" s="6">
        <v>0.36</v>
      </c>
      <c r="AN334" s="8">
        <f t="shared" si="22"/>
        <v>2495.9900000000002</v>
      </c>
      <c r="AO334" s="6"/>
      <c r="AP334" s="6">
        <v>-7</v>
      </c>
      <c r="AQ334" s="6">
        <v>-149.74</v>
      </c>
      <c r="AR334" s="6"/>
      <c r="AS334" s="6"/>
      <c r="AT334" s="6">
        <v>-0.6</v>
      </c>
      <c r="AU334" s="6"/>
      <c r="AV334" s="6">
        <v>-14</v>
      </c>
      <c r="AW334" s="6">
        <v>0</v>
      </c>
      <c r="AX334" s="6"/>
      <c r="AY334" s="6"/>
      <c r="AZ334" s="6"/>
      <c r="BA334" s="6">
        <v>0</v>
      </c>
      <c r="BB334" s="6">
        <v>-0.38</v>
      </c>
      <c r="BC334" s="6">
        <v>-2.73</v>
      </c>
      <c r="BD334" s="6">
        <v>-192.71</v>
      </c>
      <c r="BE334" s="6"/>
      <c r="BF334" s="6"/>
      <c r="BG334" s="6">
        <v>-201.83</v>
      </c>
      <c r="BH334" s="6">
        <v>0</v>
      </c>
      <c r="BI334" s="6">
        <v>0</v>
      </c>
      <c r="BJ334" s="6"/>
      <c r="BK334" s="6"/>
      <c r="BL334" s="11">
        <f t="shared" si="23"/>
        <v>-568.99</v>
      </c>
      <c r="BM334" s="12">
        <f t="shared" si="24"/>
        <v>1927.0000000000002</v>
      </c>
      <c r="BN334" s="13">
        <f t="shared" si="25"/>
        <v>207.96916666666667</v>
      </c>
      <c r="BO334" s="13">
        <f t="shared" si="26"/>
        <v>207.96916666666667</v>
      </c>
      <c r="BP334" s="13">
        <f t="shared" si="27"/>
        <v>69.323055555555555</v>
      </c>
      <c r="BQ334" s="13">
        <f t="shared" si="28"/>
        <v>201.896467</v>
      </c>
      <c r="BR334" s="13">
        <f t="shared" si="29"/>
        <v>199.65</v>
      </c>
      <c r="BS334" s="13">
        <f t="shared" si="30"/>
        <v>693</v>
      </c>
      <c r="BT334" s="13">
        <f t="shared" si="31"/>
        <v>0</v>
      </c>
      <c r="BU334" s="13">
        <f t="shared" si="32"/>
        <v>382.17984000000001</v>
      </c>
      <c r="BV334" s="6">
        <f>SUMIFS('SEGURO DE VIDA'!E:E, 'SEGURO DE VIDA'!D:D, H334, 'SEGURO DE VIDA'!G:G, E334)</f>
        <v>13.71</v>
      </c>
      <c r="BW334" s="6">
        <f>SUMIFS(TREINAMENTOS!E:E, TREINAMENTOS!D:D, H334, TREINAMENTOS!G:G, E334)</f>
        <v>0</v>
      </c>
      <c r="BX334" s="6">
        <f>SUMIFS(EXAMES!E:E, EXAMES!D:D, H334, EXAMES!G:G, E334)</f>
        <v>0</v>
      </c>
      <c r="BY334" s="25">
        <f t="shared" si="33"/>
        <v>1975.6976958888888</v>
      </c>
      <c r="BZ334" s="1"/>
      <c r="CA334" s="1"/>
      <c r="CB334" s="13">
        <f t="shared" si="34"/>
        <v>382.17984000000001</v>
      </c>
      <c r="CC334" s="13">
        <f t="shared" si="35"/>
        <v>0</v>
      </c>
      <c r="CD334" s="13">
        <f>SUMIFS(ALIMENTAÇÃO!E:E, ALIMENTAÇÃO!D:D, H334, ALIMENTAÇÃO!G:G, E334)</f>
        <v>700</v>
      </c>
      <c r="CE334" s="6">
        <f>SUMIFS(TRANSPORTE!E:E, TRANSPORTE!D:D, H334, TRANSPORTE!G:G, E334)</f>
        <v>119.7</v>
      </c>
      <c r="CF334" s="6">
        <f>SUMIFS('PLANO DE SAÚDE'!E:E, 'PLANO DE SAÚDE'!D:D, H334, 'PLANO DE SAÚDE'!G:G, E334)</f>
        <v>577.99984000000006</v>
      </c>
      <c r="CG334" s="6">
        <f>SUMIFS('PLANO ODONTO'!E:E, 'PLANO ODONTO'!D:D, H334, 'PLANO ODONTO'!G:G, E334)</f>
        <v>14</v>
      </c>
      <c r="CH334" s="6">
        <f t="shared" si="36"/>
        <v>-195.82000000000002</v>
      </c>
      <c r="CI334" s="6">
        <f t="shared" si="37"/>
        <v>0</v>
      </c>
      <c r="CJ334" s="6">
        <f t="shared" si="38"/>
        <v>0</v>
      </c>
      <c r="CK334" s="6"/>
      <c r="CL334" s="6"/>
      <c r="CM334" s="6">
        <f t="shared" si="39"/>
        <v>-14</v>
      </c>
      <c r="CN334" s="6">
        <v>2495.9899999999998</v>
      </c>
      <c r="CO334" s="1">
        <v>-568.99</v>
      </c>
      <c r="CP334" s="6">
        <v>1927</v>
      </c>
      <c r="CQ334" s="6">
        <v>2495.63</v>
      </c>
      <c r="CR334" s="1">
        <v>8.09</v>
      </c>
      <c r="CS334" s="6">
        <v>2495.63</v>
      </c>
      <c r="CT334" s="1">
        <v>199.65</v>
      </c>
      <c r="CU334" s="6">
        <v>1888.43</v>
      </c>
    </row>
    <row r="335" spans="1:99" ht="13.8" hidden="1">
      <c r="A335" s="1"/>
      <c r="B335" s="1"/>
      <c r="C335" s="34" t="str">
        <f t="shared" ca="1" si="20"/>
        <v>OK</v>
      </c>
      <c r="D335" s="2">
        <f t="shared" si="21"/>
        <v>3840.8820000000001</v>
      </c>
      <c r="E335" s="34">
        <v>45870</v>
      </c>
      <c r="F335" s="1" t="s">
        <v>145</v>
      </c>
      <c r="G335" s="1">
        <v>299</v>
      </c>
      <c r="H335" s="1" t="s">
        <v>158</v>
      </c>
      <c r="I335" s="1" t="s">
        <v>159</v>
      </c>
      <c r="J335" s="38">
        <v>44333</v>
      </c>
      <c r="K335" s="6">
        <v>2703.06</v>
      </c>
      <c r="L335" s="1" t="s">
        <v>456</v>
      </c>
      <c r="M335" s="6">
        <v>2703.06</v>
      </c>
      <c r="N335" s="6"/>
      <c r="O335" s="6">
        <v>0</v>
      </c>
      <c r="P335" s="6">
        <v>0</v>
      </c>
      <c r="Q335" s="6"/>
      <c r="R335" s="6"/>
      <c r="S335" s="6"/>
      <c r="T335" s="6"/>
      <c r="U335" s="6">
        <v>136.54</v>
      </c>
      <c r="V335" s="6"/>
      <c r="W335" s="6"/>
      <c r="X335" s="6"/>
      <c r="Y335" s="6"/>
      <c r="Z335" s="6"/>
      <c r="AA335" s="6"/>
      <c r="AB335" s="6">
        <v>0</v>
      </c>
      <c r="AC335" s="6"/>
      <c r="AD335" s="6">
        <v>0</v>
      </c>
      <c r="AE335" s="6">
        <v>0</v>
      </c>
      <c r="AF335" s="6">
        <v>0</v>
      </c>
      <c r="AG335" s="6"/>
      <c r="AH335" s="6"/>
      <c r="AI335" s="6"/>
      <c r="AJ335" s="6"/>
      <c r="AK335" s="6"/>
      <c r="AL335" s="6"/>
      <c r="AM335" s="6">
        <v>0.55000000000000004</v>
      </c>
      <c r="AN335" s="8">
        <f t="shared" si="22"/>
        <v>2840.15</v>
      </c>
      <c r="AO335" s="6"/>
      <c r="AP335" s="6">
        <v>0</v>
      </c>
      <c r="AQ335" s="6">
        <v>0</v>
      </c>
      <c r="AR335" s="6"/>
      <c r="AS335" s="6"/>
      <c r="AT335" s="6">
        <v>0</v>
      </c>
      <c r="AU335" s="6"/>
      <c r="AV335" s="6">
        <v>0</v>
      </c>
      <c r="AW335" s="6">
        <v>0</v>
      </c>
      <c r="AX335" s="6"/>
      <c r="AY335" s="6"/>
      <c r="AZ335" s="6"/>
      <c r="BA335" s="6">
        <v>0</v>
      </c>
      <c r="BB335" s="6">
        <v>0</v>
      </c>
      <c r="BC335" s="6">
        <v>0</v>
      </c>
      <c r="BD335" s="6">
        <v>0</v>
      </c>
      <c r="BE335" s="6"/>
      <c r="BF335" s="6"/>
      <c r="BG335" s="6">
        <v>-234.15</v>
      </c>
      <c r="BH335" s="6">
        <v>0</v>
      </c>
      <c r="BI335" s="6">
        <v>0</v>
      </c>
      <c r="BJ335" s="6"/>
      <c r="BK335" s="6"/>
      <c r="BL335" s="11">
        <f t="shared" si="23"/>
        <v>-234.15</v>
      </c>
      <c r="BM335" s="12">
        <f t="shared" si="24"/>
        <v>2606</v>
      </c>
      <c r="BN335" s="13">
        <f t="shared" si="25"/>
        <v>225.255</v>
      </c>
      <c r="BO335" s="13">
        <f t="shared" si="26"/>
        <v>225.255</v>
      </c>
      <c r="BP335" s="13">
        <f t="shared" si="27"/>
        <v>75.084999999999994</v>
      </c>
      <c r="BQ335" s="13">
        <f t="shared" si="28"/>
        <v>234.267</v>
      </c>
      <c r="BR335" s="13">
        <f t="shared" si="29"/>
        <v>227.16</v>
      </c>
      <c r="BS335" s="13">
        <f t="shared" si="30"/>
        <v>0</v>
      </c>
      <c r="BT335" s="13">
        <f t="shared" si="31"/>
        <v>0</v>
      </c>
      <c r="BU335" s="13">
        <f t="shared" si="32"/>
        <v>0</v>
      </c>
      <c r="BV335" s="6">
        <f>SUMIFS('SEGURO DE VIDA'!E:E, 'SEGURO DE VIDA'!D:D, H335, 'SEGURO DE VIDA'!G:G, E335)</f>
        <v>13.71</v>
      </c>
      <c r="BW335" s="6">
        <f>SUMIFS(TREINAMENTOS!E:E, TREINAMENTOS!D:D, H335, TREINAMENTOS!G:G, E335)</f>
        <v>0</v>
      </c>
      <c r="BX335" s="6">
        <f>SUMIFS(EXAMES!E:E, EXAMES!D:D, H335, EXAMES!G:G, E335)</f>
        <v>0</v>
      </c>
      <c r="BY335" s="25">
        <f t="shared" si="33"/>
        <v>1000.7320000000001</v>
      </c>
      <c r="BZ335" s="1"/>
      <c r="CA335" s="1"/>
      <c r="CB335" s="13">
        <f t="shared" si="34"/>
        <v>0</v>
      </c>
      <c r="CC335" s="13">
        <f t="shared" si="35"/>
        <v>0</v>
      </c>
      <c r="CD335" s="13">
        <f>SUMIFS(ALIMENTAÇÃO!E:E, ALIMENTAÇÃO!D:D, H335, ALIMENTAÇÃO!G:G, E335)</f>
        <v>0</v>
      </c>
      <c r="CE335" s="6">
        <f>SUMIFS(TRANSPORTE!E:E, TRANSPORTE!D:D, H335, TRANSPORTE!G:G, E335)</f>
        <v>0</v>
      </c>
      <c r="CF335" s="6">
        <f>SUMIFS('PLANO DE SAÚDE'!E:E, 'PLANO DE SAÚDE'!D:D, H335, 'PLANO DE SAÚDE'!G:G, E335)</f>
        <v>0</v>
      </c>
      <c r="CG335" s="6">
        <f>SUMIFS('PLANO ODONTO'!E:E, 'PLANO ODONTO'!D:D, H335, 'PLANO ODONTO'!G:G, E335)</f>
        <v>0</v>
      </c>
      <c r="CH335" s="6">
        <f t="shared" si="36"/>
        <v>0</v>
      </c>
      <c r="CI335" s="6">
        <f t="shared" si="37"/>
        <v>0</v>
      </c>
      <c r="CJ335" s="6">
        <f t="shared" si="38"/>
        <v>0</v>
      </c>
      <c r="CK335" s="6"/>
      <c r="CL335" s="6"/>
      <c r="CM335" s="6">
        <f t="shared" si="39"/>
        <v>0</v>
      </c>
      <c r="CN335" s="6">
        <v>2840.15</v>
      </c>
      <c r="CO335" s="1">
        <v>-234.15</v>
      </c>
      <c r="CP335" s="6">
        <v>2606</v>
      </c>
      <c r="CQ335" s="6">
        <v>2839.6</v>
      </c>
      <c r="CR335" s="1">
        <v>8.25</v>
      </c>
      <c r="CS335" s="6">
        <v>2839.6</v>
      </c>
      <c r="CT335" s="1">
        <v>227.16</v>
      </c>
      <c r="CU335" s="6">
        <v>2232.4</v>
      </c>
    </row>
    <row r="336" spans="1:99" ht="13.8" hidden="1">
      <c r="A336" s="1"/>
      <c r="B336" s="1"/>
      <c r="C336" s="34" t="str">
        <f t="shared" ca="1" si="20"/>
        <v>OK</v>
      </c>
      <c r="D336" s="2">
        <f t="shared" si="21"/>
        <v>5205.9506714444451</v>
      </c>
      <c r="E336" s="34">
        <v>45870</v>
      </c>
      <c r="F336" s="1" t="s">
        <v>145</v>
      </c>
      <c r="G336" s="1">
        <v>176</v>
      </c>
      <c r="H336" s="1" t="s">
        <v>161</v>
      </c>
      <c r="I336" s="1" t="s">
        <v>147</v>
      </c>
      <c r="J336" s="38">
        <v>42041</v>
      </c>
      <c r="K336" s="6">
        <v>3159.37</v>
      </c>
      <c r="L336" s="1"/>
      <c r="M336" s="6">
        <v>3159.37</v>
      </c>
      <c r="N336" s="6"/>
      <c r="O336" s="6">
        <v>1.68</v>
      </c>
      <c r="P336" s="6">
        <v>0</v>
      </c>
      <c r="Q336" s="6"/>
      <c r="R336" s="6"/>
      <c r="S336" s="6"/>
      <c r="T336" s="6"/>
      <c r="U336" s="6">
        <v>0</v>
      </c>
      <c r="V336" s="6"/>
      <c r="W336" s="6">
        <v>0</v>
      </c>
      <c r="X336" s="6"/>
      <c r="Y336" s="6"/>
      <c r="Z336" s="6"/>
      <c r="AA336" s="6"/>
      <c r="AB336" s="6">
        <v>0</v>
      </c>
      <c r="AC336" s="6"/>
      <c r="AD336" s="6">
        <v>0</v>
      </c>
      <c r="AE336" s="6">
        <v>0</v>
      </c>
      <c r="AF336" s="6">
        <v>0.32</v>
      </c>
      <c r="AG336" s="6"/>
      <c r="AH336" s="6"/>
      <c r="AI336" s="6"/>
      <c r="AJ336" s="6"/>
      <c r="AK336" s="6"/>
      <c r="AL336" s="6"/>
      <c r="AM336" s="6">
        <v>0.03</v>
      </c>
      <c r="AN336" s="8">
        <f t="shared" si="22"/>
        <v>3161.4</v>
      </c>
      <c r="AO336" s="6"/>
      <c r="AP336" s="6">
        <v>-7.35</v>
      </c>
      <c r="AQ336" s="6">
        <v>0</v>
      </c>
      <c r="AR336" s="6"/>
      <c r="AS336" s="6"/>
      <c r="AT336" s="6">
        <v>-0.38</v>
      </c>
      <c r="AU336" s="6"/>
      <c r="AV336" s="6">
        <v>-14</v>
      </c>
      <c r="AW336" s="6">
        <v>0</v>
      </c>
      <c r="AX336" s="6"/>
      <c r="AY336" s="6"/>
      <c r="AZ336" s="6"/>
      <c r="BA336" s="6">
        <v>0</v>
      </c>
      <c r="BB336" s="6">
        <v>0</v>
      </c>
      <c r="BC336" s="6">
        <v>-1.91</v>
      </c>
      <c r="BD336" s="6">
        <v>0</v>
      </c>
      <c r="BE336" s="6"/>
      <c r="BF336" s="6"/>
      <c r="BG336" s="6">
        <v>-272.76</v>
      </c>
      <c r="BH336" s="6">
        <v>0</v>
      </c>
      <c r="BI336" s="6">
        <v>0</v>
      </c>
      <c r="BJ336" s="6"/>
      <c r="BK336" s="6"/>
      <c r="BL336" s="11">
        <f t="shared" si="23"/>
        <v>-296.39999999999998</v>
      </c>
      <c r="BM336" s="12">
        <f t="shared" si="24"/>
        <v>2865</v>
      </c>
      <c r="BN336" s="13">
        <f t="shared" si="25"/>
        <v>263.28083333333331</v>
      </c>
      <c r="BO336" s="13">
        <f t="shared" si="26"/>
        <v>263.28083333333331</v>
      </c>
      <c r="BP336" s="13">
        <f t="shared" si="27"/>
        <v>87.760277777777773</v>
      </c>
      <c r="BQ336" s="13">
        <f t="shared" si="28"/>
        <v>272.82623100000001</v>
      </c>
      <c r="BR336" s="13">
        <f t="shared" si="29"/>
        <v>252.9</v>
      </c>
      <c r="BS336" s="13">
        <f t="shared" si="30"/>
        <v>727.65</v>
      </c>
      <c r="BT336" s="13">
        <f t="shared" si="31"/>
        <v>0</v>
      </c>
      <c r="BU336" s="13">
        <f t="shared" si="32"/>
        <v>163.14249599999999</v>
      </c>
      <c r="BV336" s="6">
        <f>SUMIFS('SEGURO DE VIDA'!E:E, 'SEGURO DE VIDA'!D:D, H336, 'SEGURO DE VIDA'!G:G, E336)</f>
        <v>13.71</v>
      </c>
      <c r="BW336" s="6">
        <f>SUMIFS(TREINAMENTOS!E:E, TREINAMENTOS!D:D, H336, TREINAMENTOS!G:G, E336)</f>
        <v>0</v>
      </c>
      <c r="BX336" s="6">
        <f>SUMIFS(EXAMES!E:E, EXAMES!D:D, H336, EXAMES!G:G, E336)</f>
        <v>0</v>
      </c>
      <c r="BY336" s="25">
        <f t="shared" si="33"/>
        <v>2044.5506714444446</v>
      </c>
      <c r="BZ336" s="1"/>
      <c r="CA336" s="1"/>
      <c r="CB336" s="13">
        <f t="shared" si="34"/>
        <v>163.14249599999999</v>
      </c>
      <c r="CC336" s="13">
        <f t="shared" si="35"/>
        <v>0</v>
      </c>
      <c r="CD336" s="13">
        <f>SUMIFS(ALIMENTAÇÃO!E:E, ALIMENTAÇÃO!D:D, H336, ALIMENTAÇÃO!G:G, E336)</f>
        <v>735</v>
      </c>
      <c r="CE336" s="6">
        <f>SUMIFS(TRANSPORTE!E:E, TRANSPORTE!D:D, H336, TRANSPORTE!G:G, E336)</f>
        <v>0</v>
      </c>
      <c r="CF336" s="6">
        <f>SUMIFS('PLANO DE SAÚDE'!E:E, 'PLANO DE SAÚDE'!D:D, H336, 'PLANO DE SAÚDE'!G:G, E336)</f>
        <v>165.05249599999999</v>
      </c>
      <c r="CG336" s="6">
        <f>SUMIFS('PLANO ODONTO'!E:E, 'PLANO ODONTO'!D:D, H336, 'PLANO ODONTO'!G:G, E336)</f>
        <v>14</v>
      </c>
      <c r="CH336" s="6">
        <f t="shared" si="36"/>
        <v>-1.91</v>
      </c>
      <c r="CI336" s="6">
        <f t="shared" si="37"/>
        <v>0</v>
      </c>
      <c r="CJ336" s="6">
        <f t="shared" si="38"/>
        <v>0</v>
      </c>
      <c r="CK336" s="6"/>
      <c r="CL336" s="6"/>
      <c r="CM336" s="6">
        <f t="shared" si="39"/>
        <v>-14</v>
      </c>
      <c r="CN336" s="6">
        <v>3161.4</v>
      </c>
      <c r="CO336" s="1">
        <v>-296.39999999999998</v>
      </c>
      <c r="CP336" s="6">
        <v>2865</v>
      </c>
      <c r="CQ336" s="6">
        <v>3161.37</v>
      </c>
      <c r="CR336" s="1">
        <v>8.6300000000000008</v>
      </c>
      <c r="CS336" s="6">
        <v>3161.37</v>
      </c>
      <c r="CT336" s="1">
        <v>252.9</v>
      </c>
      <c r="CU336" s="6">
        <v>2554.17</v>
      </c>
    </row>
    <row r="337" spans="1:99" ht="13.8" hidden="1">
      <c r="A337" s="1"/>
      <c r="B337" s="1"/>
      <c r="C337" s="34" t="str">
        <f t="shared" ca="1" si="20"/>
        <v>OK</v>
      </c>
      <c r="D337" s="2">
        <f t="shared" si="21"/>
        <v>4621.6745666666666</v>
      </c>
      <c r="E337" s="34">
        <v>45870</v>
      </c>
      <c r="F337" s="1" t="s">
        <v>145</v>
      </c>
      <c r="G337" s="1">
        <v>3468</v>
      </c>
      <c r="H337" s="1" t="s">
        <v>162</v>
      </c>
      <c r="I337" s="1" t="s">
        <v>163</v>
      </c>
      <c r="J337" s="38">
        <v>45566</v>
      </c>
      <c r="K337" s="6">
        <v>1518</v>
      </c>
      <c r="L337" s="1"/>
      <c r="M337" s="6">
        <v>1518</v>
      </c>
      <c r="N337" s="6"/>
      <c r="O337" s="6">
        <v>0</v>
      </c>
      <c r="P337" s="6">
        <v>455.4</v>
      </c>
      <c r="Q337" s="6"/>
      <c r="R337" s="6"/>
      <c r="S337" s="6"/>
      <c r="T337" s="6"/>
      <c r="U337" s="6">
        <v>0</v>
      </c>
      <c r="V337" s="6"/>
      <c r="W337" s="6">
        <v>0</v>
      </c>
      <c r="X337" s="6"/>
      <c r="Y337" s="6"/>
      <c r="Z337" s="6"/>
      <c r="AA337" s="6"/>
      <c r="AB337" s="6">
        <v>0</v>
      </c>
      <c r="AC337" s="6"/>
      <c r="AD337" s="6">
        <v>111</v>
      </c>
      <c r="AE337" s="6">
        <v>128.27000000000001</v>
      </c>
      <c r="AF337" s="6">
        <v>46.01</v>
      </c>
      <c r="AG337" s="6"/>
      <c r="AH337" s="6"/>
      <c r="AI337" s="6"/>
      <c r="AJ337" s="6"/>
      <c r="AK337" s="6"/>
      <c r="AL337" s="6"/>
      <c r="AM337" s="6">
        <v>0.74</v>
      </c>
      <c r="AN337" s="8">
        <f t="shared" si="22"/>
        <v>2259.42</v>
      </c>
      <c r="AO337" s="6"/>
      <c r="AP337" s="6">
        <v>-7</v>
      </c>
      <c r="AQ337" s="6">
        <v>0</v>
      </c>
      <c r="AR337" s="6"/>
      <c r="AS337" s="6"/>
      <c r="AT337" s="6">
        <v>-0.4</v>
      </c>
      <c r="AU337" s="6"/>
      <c r="AV337" s="6">
        <v>-14</v>
      </c>
      <c r="AW337" s="6">
        <v>0</v>
      </c>
      <c r="AX337" s="6"/>
      <c r="AY337" s="6"/>
      <c r="AZ337" s="6"/>
      <c r="BA337" s="6">
        <v>0</v>
      </c>
      <c r="BB337" s="6">
        <v>0</v>
      </c>
      <c r="BC337" s="6">
        <v>-1.51</v>
      </c>
      <c r="BD337" s="6">
        <v>0</v>
      </c>
      <c r="BE337" s="6"/>
      <c r="BF337" s="6"/>
      <c r="BG337" s="6">
        <v>-180.51</v>
      </c>
      <c r="BH337" s="6">
        <v>0</v>
      </c>
      <c r="BI337" s="6">
        <v>0</v>
      </c>
      <c r="BJ337" s="6"/>
      <c r="BK337" s="6"/>
      <c r="BL337" s="11">
        <f t="shared" si="23"/>
        <v>-203.42</v>
      </c>
      <c r="BM337" s="12">
        <f t="shared" si="24"/>
        <v>2056</v>
      </c>
      <c r="BN337" s="13">
        <f t="shared" si="25"/>
        <v>126.5</v>
      </c>
      <c r="BO337" s="13">
        <f t="shared" si="26"/>
        <v>126.5</v>
      </c>
      <c r="BP337" s="13">
        <f t="shared" si="27"/>
        <v>42.166666666666664</v>
      </c>
      <c r="BQ337" s="13">
        <f t="shared" si="28"/>
        <v>180.46853199999998</v>
      </c>
      <c r="BR337" s="13">
        <f t="shared" si="29"/>
        <v>180.69</v>
      </c>
      <c r="BS337" s="13">
        <f t="shared" si="30"/>
        <v>693</v>
      </c>
      <c r="BT337" s="13">
        <f t="shared" si="31"/>
        <v>0</v>
      </c>
      <c r="BU337" s="13">
        <f t="shared" si="32"/>
        <v>136.14936800000001</v>
      </c>
      <c r="BV337" s="6">
        <f>SUMIFS('SEGURO DE VIDA'!E:E, 'SEGURO DE VIDA'!D:D, H337, 'SEGURO DE VIDA'!G:G, E337)</f>
        <v>13.71</v>
      </c>
      <c r="BW337" s="6">
        <f>SUMIFS(TREINAMENTOS!E:E, TREINAMENTOS!D:D, H337, TREINAMENTOS!G:G, E337)</f>
        <v>250</v>
      </c>
      <c r="BX337" s="6">
        <f>SUMIFS(EXAMES!E:E, EXAMES!D:D, H337, EXAMES!G:G, E337)</f>
        <v>613.07000000000005</v>
      </c>
      <c r="BY337" s="25">
        <f t="shared" si="33"/>
        <v>2362.2545666666665</v>
      </c>
      <c r="BZ337" s="1"/>
      <c r="CA337" s="1"/>
      <c r="CB337" s="13">
        <f t="shared" si="34"/>
        <v>136.14936800000001</v>
      </c>
      <c r="CC337" s="13">
        <f t="shared" si="35"/>
        <v>0</v>
      </c>
      <c r="CD337" s="13">
        <f>SUMIFS(ALIMENTAÇÃO!E:E, ALIMENTAÇÃO!D:D, H337, ALIMENTAÇÃO!G:G, E337)</f>
        <v>700</v>
      </c>
      <c r="CE337" s="6">
        <f>SUMIFS(TRANSPORTE!E:E, TRANSPORTE!D:D, H337, TRANSPORTE!G:G, E337)</f>
        <v>0</v>
      </c>
      <c r="CF337" s="6">
        <f>SUMIFS('PLANO DE SAÚDE'!E:E, 'PLANO DE SAÚDE'!D:D, H337, 'PLANO DE SAÚDE'!G:G, E337)</f>
        <v>137.659368</v>
      </c>
      <c r="CG337" s="6">
        <f>SUMIFS('PLANO ODONTO'!E:E, 'PLANO ODONTO'!D:D, H337, 'PLANO ODONTO'!G:G, E337)</f>
        <v>14</v>
      </c>
      <c r="CH337" s="6">
        <f t="shared" si="36"/>
        <v>-1.51</v>
      </c>
      <c r="CI337" s="6">
        <f t="shared" si="37"/>
        <v>0</v>
      </c>
      <c r="CJ337" s="6">
        <f t="shared" si="38"/>
        <v>0</v>
      </c>
      <c r="CK337" s="6"/>
      <c r="CL337" s="6"/>
      <c r="CM337" s="6">
        <f t="shared" si="39"/>
        <v>-14</v>
      </c>
      <c r="CN337" s="6">
        <v>2259.42</v>
      </c>
      <c r="CO337" s="1">
        <v>-203.42</v>
      </c>
      <c r="CP337" s="6">
        <v>2056</v>
      </c>
      <c r="CQ337" s="6">
        <v>2258.6799999999998</v>
      </c>
      <c r="CR337" s="1">
        <v>7.99</v>
      </c>
      <c r="CS337" s="6">
        <v>2258.6799999999998</v>
      </c>
      <c r="CT337" s="1">
        <v>180.69</v>
      </c>
      <c r="CU337" s="6">
        <v>1651.48</v>
      </c>
    </row>
    <row r="338" spans="1:99" ht="13.8" hidden="1">
      <c r="A338" s="1"/>
      <c r="B338" s="1"/>
      <c r="C338" s="34" t="str">
        <f t="shared" ca="1" si="20"/>
        <v>OK</v>
      </c>
      <c r="D338" s="2">
        <f t="shared" si="21"/>
        <v>4250.7684211111109</v>
      </c>
      <c r="E338" s="34">
        <v>45870</v>
      </c>
      <c r="F338" s="1" t="s">
        <v>145</v>
      </c>
      <c r="G338" s="1">
        <v>3527</v>
      </c>
      <c r="H338" s="39" t="s">
        <v>169</v>
      </c>
      <c r="I338" s="1" t="s">
        <v>433</v>
      </c>
      <c r="J338" s="38">
        <v>45771</v>
      </c>
      <c r="K338" s="6">
        <v>2239.36</v>
      </c>
      <c r="L338" s="1"/>
      <c r="M338" s="6">
        <v>2239.36</v>
      </c>
      <c r="N338" s="6"/>
      <c r="O338" s="6">
        <v>0</v>
      </c>
      <c r="P338" s="6">
        <v>0</v>
      </c>
      <c r="Q338" s="6"/>
      <c r="R338" s="6"/>
      <c r="S338" s="6"/>
      <c r="T338" s="6"/>
      <c r="U338" s="6">
        <v>0</v>
      </c>
      <c r="V338" s="6"/>
      <c r="W338" s="6">
        <v>0</v>
      </c>
      <c r="X338" s="6"/>
      <c r="Y338" s="6"/>
      <c r="Z338" s="6"/>
      <c r="AA338" s="6"/>
      <c r="AB338" s="6">
        <v>0</v>
      </c>
      <c r="AC338" s="6"/>
      <c r="AD338" s="6">
        <v>146.4</v>
      </c>
      <c r="AE338" s="6">
        <v>195.2</v>
      </c>
      <c r="AF338" s="6">
        <v>65.69</v>
      </c>
      <c r="AG338" s="6"/>
      <c r="AH338" s="6"/>
      <c r="AI338" s="6"/>
      <c r="AJ338" s="6"/>
      <c r="AK338" s="6"/>
      <c r="AL338" s="6"/>
      <c r="AM338" s="6">
        <v>0.16</v>
      </c>
      <c r="AN338" s="8">
        <f t="shared" si="22"/>
        <v>2646.81</v>
      </c>
      <c r="AO338" s="6"/>
      <c r="AP338" s="6">
        <v>-7.35</v>
      </c>
      <c r="AQ338" s="6">
        <v>-134.36000000000001</v>
      </c>
      <c r="AR338" s="6"/>
      <c r="AS338" s="6"/>
      <c r="AT338" s="6">
        <v>-0.68</v>
      </c>
      <c r="AU338" s="6"/>
      <c r="AV338" s="6">
        <v>0</v>
      </c>
      <c r="AW338" s="6">
        <v>0</v>
      </c>
      <c r="AX338" s="6"/>
      <c r="AY338" s="6"/>
      <c r="AZ338" s="6"/>
      <c r="BA338" s="6">
        <v>0</v>
      </c>
      <c r="BB338" s="6">
        <v>0</v>
      </c>
      <c r="BC338" s="6">
        <v>0</v>
      </c>
      <c r="BD338" s="6">
        <v>0</v>
      </c>
      <c r="BE338" s="6"/>
      <c r="BF338" s="6"/>
      <c r="BG338" s="6">
        <v>-215.42</v>
      </c>
      <c r="BH338" s="6">
        <v>0</v>
      </c>
      <c r="BI338" s="6">
        <v>0</v>
      </c>
      <c r="BJ338" s="6"/>
      <c r="BK338" s="6"/>
      <c r="BL338" s="11">
        <f t="shared" si="23"/>
        <v>-357.81</v>
      </c>
      <c r="BM338" s="12">
        <f t="shared" si="24"/>
        <v>2289</v>
      </c>
      <c r="BN338" s="13">
        <f t="shared" si="25"/>
        <v>186.61333333333334</v>
      </c>
      <c r="BO338" s="13">
        <f t="shared" si="26"/>
        <v>186.61333333333334</v>
      </c>
      <c r="BP338" s="13">
        <f t="shared" si="27"/>
        <v>62.204444444444448</v>
      </c>
      <c r="BQ338" s="13">
        <f t="shared" si="28"/>
        <v>215.43731</v>
      </c>
      <c r="BR338" s="13">
        <f t="shared" si="29"/>
        <v>211.73</v>
      </c>
      <c r="BS338" s="13">
        <f t="shared" si="30"/>
        <v>727.65</v>
      </c>
      <c r="BT338" s="13">
        <f t="shared" si="31"/>
        <v>0</v>
      </c>
      <c r="BU338" s="13">
        <f t="shared" si="32"/>
        <v>0</v>
      </c>
      <c r="BV338" s="6">
        <f>SUMIFS('SEGURO DE VIDA'!E:E, 'SEGURO DE VIDA'!D:D, H338, 'SEGURO DE VIDA'!G:G, E338)</f>
        <v>13.71</v>
      </c>
      <c r="BW338" s="6">
        <f>SUMIFS(TREINAMENTOS!E:E, TREINAMENTOS!D:D, H338, TREINAMENTOS!G:G, E338)</f>
        <v>0</v>
      </c>
      <c r="BX338" s="6">
        <f>SUMIFS(EXAMES!E:E, EXAMES!D:D, H338, EXAMES!G:G, E338)</f>
        <v>0</v>
      </c>
      <c r="BY338" s="25">
        <f t="shared" si="33"/>
        <v>1603.9584211111112</v>
      </c>
      <c r="BZ338" s="1"/>
      <c r="CA338" s="1"/>
      <c r="CB338" s="13">
        <f t="shared" si="34"/>
        <v>0</v>
      </c>
      <c r="CC338" s="13">
        <f t="shared" si="35"/>
        <v>0</v>
      </c>
      <c r="CD338" s="13">
        <f>SUMIFS(ALIMENTAÇÃO!E:E, ALIMENTAÇÃO!D:D, H338, ALIMENTAÇÃO!G:G, E338)</f>
        <v>735</v>
      </c>
      <c r="CE338" s="6">
        <f>SUMIFS(TRANSPORTE!E:E, TRANSPORTE!D:D, H338, TRANSPORTE!G:G, E338)</f>
        <v>47</v>
      </c>
      <c r="CF338" s="6">
        <f>SUMIFS('PLANO DE SAÚDE'!E:E, 'PLANO DE SAÚDE'!D:D, H338, 'PLANO DE SAÚDE'!G:G, E338)</f>
        <v>0</v>
      </c>
      <c r="CG338" s="6">
        <f>SUMIFS('PLANO ODONTO'!E:E, 'PLANO ODONTO'!D:D, H338, 'PLANO ODONTO'!G:G, E338)</f>
        <v>0</v>
      </c>
      <c r="CH338" s="6">
        <f t="shared" si="36"/>
        <v>0</v>
      </c>
      <c r="CI338" s="6">
        <f t="shared" si="37"/>
        <v>0</v>
      </c>
      <c r="CJ338" s="6">
        <f t="shared" si="38"/>
        <v>0</v>
      </c>
      <c r="CK338" s="6"/>
      <c r="CL338" s="6"/>
      <c r="CM338" s="6">
        <f t="shared" si="39"/>
        <v>0</v>
      </c>
      <c r="CN338" s="6">
        <v>2646.81</v>
      </c>
      <c r="CO338" s="1">
        <v>-357.81</v>
      </c>
      <c r="CP338" s="6">
        <v>2289</v>
      </c>
      <c r="CQ338" s="6">
        <v>2646.65</v>
      </c>
      <c r="CR338" s="1">
        <v>8.14</v>
      </c>
      <c r="CS338" s="6">
        <v>2646.65</v>
      </c>
      <c r="CT338" s="1">
        <v>211.73</v>
      </c>
      <c r="CU338" s="6">
        <v>2039.45</v>
      </c>
    </row>
    <row r="339" spans="1:99" ht="13.8" hidden="1">
      <c r="A339" s="1"/>
      <c r="B339" s="1"/>
      <c r="C339" s="34" t="str">
        <f t="shared" ca="1" si="20"/>
        <v>OK</v>
      </c>
      <c r="D339" s="2">
        <f t="shared" si="21"/>
        <v>4290.3040398888888</v>
      </c>
      <c r="E339" s="34">
        <v>45870</v>
      </c>
      <c r="F339" s="1" t="s">
        <v>145</v>
      </c>
      <c r="G339" s="1">
        <v>212</v>
      </c>
      <c r="H339" s="1" t="s">
        <v>172</v>
      </c>
      <c r="I339" s="1" t="s">
        <v>157</v>
      </c>
      <c r="J339" s="38">
        <v>42569</v>
      </c>
      <c r="K339" s="6">
        <v>2495.63</v>
      </c>
      <c r="L339" s="1"/>
      <c r="M339" s="6">
        <v>2495.63</v>
      </c>
      <c r="N339" s="6"/>
      <c r="O339" s="6">
        <v>0</v>
      </c>
      <c r="P339" s="6">
        <v>0</v>
      </c>
      <c r="Q339" s="6"/>
      <c r="R339" s="6"/>
      <c r="S339" s="6"/>
      <c r="T339" s="6"/>
      <c r="U339" s="6">
        <v>0</v>
      </c>
      <c r="V339" s="6"/>
      <c r="W339" s="6">
        <v>0</v>
      </c>
      <c r="X339" s="6"/>
      <c r="Y339" s="6"/>
      <c r="Z339" s="6"/>
      <c r="AA339" s="6"/>
      <c r="AB339" s="6">
        <v>0</v>
      </c>
      <c r="AC339" s="6"/>
      <c r="AD339" s="6">
        <v>0</v>
      </c>
      <c r="AE339" s="6">
        <v>0</v>
      </c>
      <c r="AF339" s="6">
        <v>0</v>
      </c>
      <c r="AG339" s="6"/>
      <c r="AH339" s="6"/>
      <c r="AI339" s="6"/>
      <c r="AJ339" s="6"/>
      <c r="AK339" s="6"/>
      <c r="AL339" s="6"/>
      <c r="AM339" s="6">
        <v>0.82</v>
      </c>
      <c r="AN339" s="8">
        <f t="shared" si="22"/>
        <v>2496.4500000000003</v>
      </c>
      <c r="AO339" s="6"/>
      <c r="AP339" s="6">
        <v>-7.35</v>
      </c>
      <c r="AQ339" s="6">
        <v>-149.74</v>
      </c>
      <c r="AR339" s="6"/>
      <c r="AS339" s="6"/>
      <c r="AT339" s="6">
        <v>-0.69</v>
      </c>
      <c r="AU339" s="6"/>
      <c r="AV339" s="6">
        <v>0</v>
      </c>
      <c r="AW339" s="6">
        <v>0</v>
      </c>
      <c r="AX339" s="6"/>
      <c r="AY339" s="6"/>
      <c r="AZ339" s="6"/>
      <c r="BA339" s="6">
        <v>0</v>
      </c>
      <c r="BB339" s="6">
        <v>0</v>
      </c>
      <c r="BC339" s="6">
        <v>-1.84</v>
      </c>
      <c r="BD339" s="6">
        <v>0</v>
      </c>
      <c r="BE339" s="6"/>
      <c r="BF339" s="6"/>
      <c r="BG339" s="6">
        <v>-201.83</v>
      </c>
      <c r="BH339" s="6">
        <v>0</v>
      </c>
      <c r="BI339" s="6">
        <v>0</v>
      </c>
      <c r="BJ339" s="6"/>
      <c r="BK339" s="6"/>
      <c r="BL339" s="11">
        <f t="shared" si="23"/>
        <v>-361.45000000000005</v>
      </c>
      <c r="BM339" s="12">
        <f t="shared" si="24"/>
        <v>2135</v>
      </c>
      <c r="BN339" s="13">
        <f t="shared" si="25"/>
        <v>207.96916666666667</v>
      </c>
      <c r="BO339" s="13">
        <f t="shared" si="26"/>
        <v>207.96916666666667</v>
      </c>
      <c r="BP339" s="13">
        <f t="shared" si="27"/>
        <v>69.323055555555555</v>
      </c>
      <c r="BQ339" s="13">
        <f t="shared" si="28"/>
        <v>201.896467</v>
      </c>
      <c r="BR339" s="13">
        <f t="shared" si="29"/>
        <v>199.65</v>
      </c>
      <c r="BS339" s="13">
        <f t="shared" si="30"/>
        <v>727.65</v>
      </c>
      <c r="BT339" s="13">
        <f t="shared" si="31"/>
        <v>0</v>
      </c>
      <c r="BU339" s="13">
        <f t="shared" si="32"/>
        <v>165.686184</v>
      </c>
      <c r="BV339" s="6">
        <f>SUMIFS('SEGURO DE VIDA'!E:E, 'SEGURO DE VIDA'!D:D, H339, 'SEGURO DE VIDA'!G:G, E339)</f>
        <v>13.71</v>
      </c>
      <c r="BW339" s="6">
        <f>SUMIFS(TREINAMENTOS!E:E, TREINAMENTOS!D:D, H339, TREINAMENTOS!G:G, E339)</f>
        <v>0</v>
      </c>
      <c r="BX339" s="6">
        <f>SUMIFS(EXAMES!E:E, EXAMES!D:D, H339, EXAMES!G:G, E339)</f>
        <v>0</v>
      </c>
      <c r="BY339" s="25">
        <f t="shared" si="33"/>
        <v>1793.8540398888888</v>
      </c>
      <c r="BZ339" s="1"/>
      <c r="CA339" s="1"/>
      <c r="CB339" s="13">
        <f t="shared" si="34"/>
        <v>165.686184</v>
      </c>
      <c r="CC339" s="13">
        <f t="shared" si="35"/>
        <v>0</v>
      </c>
      <c r="CD339" s="13">
        <f>SUMIFS(ALIMENTAÇÃO!E:E, ALIMENTAÇÃO!D:D, H339, ALIMENTAÇÃO!G:G, E339)</f>
        <v>735</v>
      </c>
      <c r="CE339" s="6">
        <f>SUMIFS(TRANSPORTE!E:E, TRANSPORTE!D:D, H339, TRANSPORTE!G:G, E339)</f>
        <v>68.400000000000006</v>
      </c>
      <c r="CF339" s="6">
        <f>SUMIFS('PLANO DE SAÚDE'!E:E, 'PLANO DE SAÚDE'!D:D, H339, 'PLANO DE SAÚDE'!G:G, E339)</f>
        <v>167.526184</v>
      </c>
      <c r="CG339" s="6">
        <f>SUMIFS('PLANO ODONTO'!E:E, 'PLANO ODONTO'!D:D, H339, 'PLANO ODONTO'!G:G, E339)</f>
        <v>0</v>
      </c>
      <c r="CH339" s="6">
        <f t="shared" si="36"/>
        <v>-1.84</v>
      </c>
      <c r="CI339" s="6">
        <f t="shared" si="37"/>
        <v>0</v>
      </c>
      <c r="CJ339" s="6">
        <f t="shared" si="38"/>
        <v>0</v>
      </c>
      <c r="CK339" s="6"/>
      <c r="CL339" s="6"/>
      <c r="CM339" s="6">
        <f t="shared" si="39"/>
        <v>0</v>
      </c>
      <c r="CN339" s="6">
        <v>2496.4499999999998</v>
      </c>
      <c r="CO339" s="1">
        <v>-361.45</v>
      </c>
      <c r="CP339" s="6">
        <v>2135</v>
      </c>
      <c r="CQ339" s="6">
        <v>2495.63</v>
      </c>
      <c r="CR339" s="1">
        <v>8.09</v>
      </c>
      <c r="CS339" s="6">
        <v>2495.63</v>
      </c>
      <c r="CT339" s="1">
        <v>199.65</v>
      </c>
      <c r="CU339" s="6">
        <v>1888.43</v>
      </c>
    </row>
    <row r="340" spans="1:99" ht="13.8" hidden="1">
      <c r="A340" s="1"/>
      <c r="B340" s="1"/>
      <c r="C340" s="34" t="str">
        <f t="shared" ca="1" si="20"/>
        <v>OK</v>
      </c>
      <c r="D340" s="2">
        <f t="shared" si="21"/>
        <v>7686.3667522222222</v>
      </c>
      <c r="E340" s="34">
        <v>45870</v>
      </c>
      <c r="F340" s="1" t="s">
        <v>145</v>
      </c>
      <c r="G340" s="1">
        <v>331</v>
      </c>
      <c r="H340" s="1" t="s">
        <v>174</v>
      </c>
      <c r="I340" s="1" t="s">
        <v>155</v>
      </c>
      <c r="J340" s="38">
        <v>44531</v>
      </c>
      <c r="K340" s="6">
        <v>2622.02</v>
      </c>
      <c r="L340" s="1" t="s">
        <v>457</v>
      </c>
      <c r="M340" s="6">
        <v>2622.02</v>
      </c>
      <c r="N340" s="6"/>
      <c r="O340" s="6">
        <v>0</v>
      </c>
      <c r="P340" s="6">
        <v>786.61</v>
      </c>
      <c r="Q340" s="6"/>
      <c r="R340" s="6"/>
      <c r="S340" s="6"/>
      <c r="T340" s="6"/>
      <c r="U340" s="6">
        <v>132.44999999999999</v>
      </c>
      <c r="V340" s="6"/>
      <c r="W340" s="6">
        <v>0</v>
      </c>
      <c r="X340" s="6"/>
      <c r="Y340" s="6"/>
      <c r="Z340" s="6"/>
      <c r="AA340" s="6"/>
      <c r="AB340" s="6">
        <v>623.9</v>
      </c>
      <c r="AC340" s="6"/>
      <c r="AD340" s="6">
        <v>248.83</v>
      </c>
      <c r="AE340" s="6">
        <v>251.1</v>
      </c>
      <c r="AF340" s="6">
        <v>96.14</v>
      </c>
      <c r="AG340" s="6"/>
      <c r="AH340" s="6"/>
      <c r="AI340" s="6"/>
      <c r="AJ340" s="6"/>
      <c r="AK340" s="6"/>
      <c r="AL340" s="6"/>
      <c r="AM340" s="6">
        <v>0.51</v>
      </c>
      <c r="AN340" s="8">
        <f t="shared" si="22"/>
        <v>4761.5600000000004</v>
      </c>
      <c r="AO340" s="6"/>
      <c r="AP340" s="6">
        <v>-6.3</v>
      </c>
      <c r="AQ340" s="6">
        <v>-157.32</v>
      </c>
      <c r="AR340" s="6"/>
      <c r="AS340" s="6"/>
      <c r="AT340" s="6">
        <v>-0.88</v>
      </c>
      <c r="AU340" s="6"/>
      <c r="AV340" s="6">
        <v>-14</v>
      </c>
      <c r="AW340" s="6">
        <v>0</v>
      </c>
      <c r="AX340" s="6"/>
      <c r="AY340" s="6"/>
      <c r="AZ340" s="6"/>
      <c r="BA340" s="6">
        <v>0</v>
      </c>
      <c r="BB340" s="6">
        <v>0</v>
      </c>
      <c r="BC340" s="6">
        <v>0</v>
      </c>
      <c r="BD340" s="6">
        <v>0</v>
      </c>
      <c r="BE340" s="6"/>
      <c r="BF340" s="6"/>
      <c r="BG340" s="6">
        <v>-389.86</v>
      </c>
      <c r="BH340" s="6">
        <v>-135.33000000000001</v>
      </c>
      <c r="BI340" s="6">
        <v>-1203.8699999999999</v>
      </c>
      <c r="BJ340" s="6"/>
      <c r="BK340" s="6"/>
      <c r="BL340" s="11">
        <f t="shared" si="23"/>
        <v>-1907.56</v>
      </c>
      <c r="BM340" s="12">
        <f t="shared" si="24"/>
        <v>2854.0000000000005</v>
      </c>
      <c r="BN340" s="13">
        <f t="shared" si="25"/>
        <v>218.50166666666667</v>
      </c>
      <c r="BO340" s="13">
        <f t="shared" si="26"/>
        <v>218.50166666666667</v>
      </c>
      <c r="BP340" s="13">
        <f t="shared" si="27"/>
        <v>72.833888888888893</v>
      </c>
      <c r="BQ340" s="13">
        <f t="shared" si="28"/>
        <v>389.71952999999996</v>
      </c>
      <c r="BR340" s="13">
        <f t="shared" si="29"/>
        <v>330.97</v>
      </c>
      <c r="BS340" s="13">
        <f t="shared" si="30"/>
        <v>623.70000000000005</v>
      </c>
      <c r="BT340" s="13">
        <f t="shared" si="31"/>
        <v>48.480000000000018</v>
      </c>
      <c r="BU340" s="13">
        <f t="shared" si="32"/>
        <v>488.39</v>
      </c>
      <c r="BV340" s="6">
        <f>SUMIFS('SEGURO DE VIDA'!E:E, 'SEGURO DE VIDA'!D:D, H340, 'SEGURO DE VIDA'!G:G, E340)</f>
        <v>13.71</v>
      </c>
      <c r="BW340" s="6">
        <f>SUMIFS(TREINAMENTOS!E:E, TREINAMENTOS!D:D, H340, TREINAMENTOS!G:G, E340)</f>
        <v>108</v>
      </c>
      <c r="BX340" s="6">
        <f>SUMIFS(EXAMES!E:E, EXAMES!D:D, H340, EXAMES!G:G, E340)</f>
        <v>412</v>
      </c>
      <c r="BY340" s="25">
        <f t="shared" si="33"/>
        <v>2924.8067522222223</v>
      </c>
      <c r="BZ340" s="1"/>
      <c r="CA340" s="1"/>
      <c r="CB340" s="13">
        <f t="shared" si="34"/>
        <v>488.39</v>
      </c>
      <c r="CC340" s="13">
        <f t="shared" si="35"/>
        <v>0</v>
      </c>
      <c r="CD340" s="13">
        <f>SUMIFS(ALIMENTAÇÃO!E:E, ALIMENTAÇÃO!D:D, H340, ALIMENTAÇÃO!G:G, E340)</f>
        <v>630</v>
      </c>
      <c r="CE340" s="6">
        <f>SUMIFS(TRANSPORTE!E:E, TRANSPORTE!D:D, H340, TRANSPORTE!G:G, E340)</f>
        <v>205.8</v>
      </c>
      <c r="CF340" s="6">
        <f>SUMIFS('PLANO DE SAÚDE'!E:E, 'PLANO DE SAÚDE'!D:D, H340, 'PLANO DE SAÚDE'!G:G, E340)</f>
        <v>488.39</v>
      </c>
      <c r="CG340" s="6">
        <f>SUMIFS('PLANO ODONTO'!E:E, 'PLANO ODONTO'!D:D, H340, 'PLANO ODONTO'!G:G, E340)</f>
        <v>14</v>
      </c>
      <c r="CH340" s="6">
        <f t="shared" si="36"/>
        <v>0</v>
      </c>
      <c r="CI340" s="6">
        <f t="shared" si="37"/>
        <v>-1203.8699999999999</v>
      </c>
      <c r="CJ340" s="6">
        <f t="shared" si="38"/>
        <v>623.9</v>
      </c>
      <c r="CK340" s="6"/>
      <c r="CL340" s="6"/>
      <c r="CM340" s="6">
        <f t="shared" si="39"/>
        <v>-14</v>
      </c>
      <c r="CN340" s="6">
        <v>4761.5600000000004</v>
      </c>
      <c r="CO340" s="6">
        <v>-1907.56</v>
      </c>
      <c r="CP340" s="6">
        <v>2854</v>
      </c>
      <c r="CQ340" s="6">
        <v>4137.1499999999996</v>
      </c>
      <c r="CR340" s="1">
        <v>9.42</v>
      </c>
      <c r="CS340" s="6">
        <v>4137.1499999999996</v>
      </c>
      <c r="CT340" s="1">
        <v>330.97</v>
      </c>
      <c r="CU340" s="6">
        <v>3529.95</v>
      </c>
    </row>
    <row r="341" spans="1:99" ht="13.8" hidden="1">
      <c r="A341" s="1"/>
      <c r="B341" s="1"/>
      <c r="C341" s="34" t="str">
        <f t="shared" ca="1" si="20"/>
        <v>OK</v>
      </c>
      <c r="D341" s="2">
        <f t="shared" si="21"/>
        <v>4497.056151888889</v>
      </c>
      <c r="E341" s="34">
        <v>45870</v>
      </c>
      <c r="F341" s="1" t="s">
        <v>145</v>
      </c>
      <c r="G341" s="1">
        <v>220</v>
      </c>
      <c r="H341" s="1" t="s">
        <v>175</v>
      </c>
      <c r="I341" s="1" t="s">
        <v>157</v>
      </c>
      <c r="J341" s="35">
        <v>43060</v>
      </c>
      <c r="K341" s="6">
        <v>2495.63</v>
      </c>
      <c r="L341" s="1"/>
      <c r="M341" s="6">
        <v>2495.63</v>
      </c>
      <c r="N341" s="6"/>
      <c r="O341" s="6">
        <v>0</v>
      </c>
      <c r="P341" s="6">
        <v>0</v>
      </c>
      <c r="Q341" s="6"/>
      <c r="R341" s="6"/>
      <c r="S341" s="6"/>
      <c r="T341" s="6"/>
      <c r="U341" s="6">
        <v>0</v>
      </c>
      <c r="V341" s="6"/>
      <c r="W341" s="6">
        <v>0</v>
      </c>
      <c r="X341" s="6"/>
      <c r="Y341" s="6"/>
      <c r="Z341" s="6"/>
      <c r="AA341" s="6"/>
      <c r="AB341" s="6">
        <v>0</v>
      </c>
      <c r="AC341" s="6"/>
      <c r="AD341" s="6">
        <v>0</v>
      </c>
      <c r="AE341" s="6">
        <v>0</v>
      </c>
      <c r="AF341" s="6">
        <v>0</v>
      </c>
      <c r="AG341" s="6"/>
      <c r="AH341" s="6"/>
      <c r="AI341" s="6"/>
      <c r="AJ341" s="6"/>
      <c r="AK341" s="6"/>
      <c r="AL341" s="6"/>
      <c r="AM341" s="6">
        <v>0.97</v>
      </c>
      <c r="AN341" s="8">
        <f t="shared" si="22"/>
        <v>2496.6</v>
      </c>
      <c r="AO341" s="6"/>
      <c r="AP341" s="6">
        <v>-7.35</v>
      </c>
      <c r="AQ341" s="6">
        <v>-149.74</v>
      </c>
      <c r="AR341" s="6"/>
      <c r="AS341" s="6"/>
      <c r="AT341" s="6">
        <v>-0.95</v>
      </c>
      <c r="AU341" s="6"/>
      <c r="AV341" s="6">
        <v>-14</v>
      </c>
      <c r="AW341" s="6">
        <v>-14</v>
      </c>
      <c r="AX341" s="6"/>
      <c r="AY341" s="6"/>
      <c r="AZ341" s="6"/>
      <c r="BA341" s="6">
        <v>0</v>
      </c>
      <c r="BB341" s="6">
        <v>0</v>
      </c>
      <c r="BC341" s="6">
        <v>-2.73</v>
      </c>
      <c r="BD341" s="6">
        <v>0</v>
      </c>
      <c r="BE341" s="6"/>
      <c r="BF341" s="6"/>
      <c r="BG341" s="6">
        <v>-201.83</v>
      </c>
      <c r="BH341" s="6">
        <v>0</v>
      </c>
      <c r="BI341" s="6">
        <v>0</v>
      </c>
      <c r="BJ341" s="6"/>
      <c r="BK341" s="6"/>
      <c r="BL341" s="11">
        <f t="shared" si="23"/>
        <v>-390.6</v>
      </c>
      <c r="BM341" s="12">
        <f t="shared" si="24"/>
        <v>2106</v>
      </c>
      <c r="BN341" s="13">
        <f t="shared" si="25"/>
        <v>207.96916666666667</v>
      </c>
      <c r="BO341" s="13">
        <f t="shared" si="26"/>
        <v>207.96916666666667</v>
      </c>
      <c r="BP341" s="13">
        <f t="shared" si="27"/>
        <v>69.323055555555555</v>
      </c>
      <c r="BQ341" s="13">
        <f t="shared" si="28"/>
        <v>201.896467</v>
      </c>
      <c r="BR341" s="13">
        <f t="shared" si="29"/>
        <v>199.65</v>
      </c>
      <c r="BS341" s="13">
        <f t="shared" si="30"/>
        <v>727.65</v>
      </c>
      <c r="BT341" s="13">
        <f t="shared" si="31"/>
        <v>125.75999999999999</v>
      </c>
      <c r="BU341" s="13">
        <f t="shared" si="32"/>
        <v>246.52829600000001</v>
      </c>
      <c r="BV341" s="6">
        <f>SUMIFS('SEGURO DE VIDA'!E:E, 'SEGURO DE VIDA'!D:D, H341, 'SEGURO DE VIDA'!G:G, E341)</f>
        <v>13.71</v>
      </c>
      <c r="BW341" s="6">
        <f>SUMIFS(TREINAMENTOS!E:E, TREINAMENTOS!D:D, H341, TREINAMENTOS!G:G, E341)</f>
        <v>0</v>
      </c>
      <c r="BX341" s="6">
        <f>SUMIFS(EXAMES!E:E, EXAMES!D:D, H341, EXAMES!G:G, E341)</f>
        <v>0</v>
      </c>
      <c r="BY341" s="25">
        <f t="shared" si="33"/>
        <v>2000.4561518888888</v>
      </c>
      <c r="BZ341" s="1"/>
      <c r="CA341" s="1"/>
      <c r="CB341" s="13">
        <f t="shared" si="34"/>
        <v>246.52829600000001</v>
      </c>
      <c r="CC341" s="13">
        <f t="shared" si="35"/>
        <v>0</v>
      </c>
      <c r="CD341" s="13">
        <f>SUMIFS(ALIMENTAÇÃO!E:E, ALIMENTAÇÃO!D:D, H341, ALIMENTAÇÃO!G:G, E341)</f>
        <v>735</v>
      </c>
      <c r="CE341" s="6">
        <f>SUMIFS(TRANSPORTE!E:E, TRANSPORTE!D:D, H341, TRANSPORTE!G:G, E341)</f>
        <v>275.5</v>
      </c>
      <c r="CF341" s="6">
        <f>SUMIFS('PLANO DE SAÚDE'!E:E, 'PLANO DE SAÚDE'!D:D, H341, 'PLANO DE SAÚDE'!G:G, E341)</f>
        <v>249.258296</v>
      </c>
      <c r="CG341" s="6">
        <f>SUMIFS('PLANO ODONTO'!E:E, 'PLANO ODONTO'!D:D, H341, 'PLANO ODONTO'!G:G, E341)</f>
        <v>28</v>
      </c>
      <c r="CH341" s="6">
        <f t="shared" si="36"/>
        <v>-2.73</v>
      </c>
      <c r="CI341" s="6">
        <f t="shared" si="37"/>
        <v>0</v>
      </c>
      <c r="CJ341" s="6">
        <f t="shared" si="38"/>
        <v>0</v>
      </c>
      <c r="CK341" s="6"/>
      <c r="CL341" s="6"/>
      <c r="CM341" s="6">
        <f t="shared" si="39"/>
        <v>-28</v>
      </c>
      <c r="CN341" s="6">
        <v>2496.6</v>
      </c>
      <c r="CO341" s="1">
        <v>-390.6</v>
      </c>
      <c r="CP341" s="6">
        <v>2106</v>
      </c>
      <c r="CQ341" s="6">
        <v>2495.63</v>
      </c>
      <c r="CR341" s="1">
        <v>8.09</v>
      </c>
      <c r="CS341" s="6">
        <v>2495.63</v>
      </c>
      <c r="CT341" s="1">
        <v>199.65</v>
      </c>
      <c r="CU341" s="6">
        <v>1888.43</v>
      </c>
    </row>
    <row r="342" spans="1:99" ht="13.8" hidden="1">
      <c r="A342" s="1"/>
      <c r="B342" s="1"/>
      <c r="C342" s="34" t="str">
        <f t="shared" ca="1" si="20"/>
        <v>OK</v>
      </c>
      <c r="D342" s="2">
        <f t="shared" si="21"/>
        <v>4316.8448528888894</v>
      </c>
      <c r="E342" s="34">
        <v>45870</v>
      </c>
      <c r="F342" s="1" t="s">
        <v>145</v>
      </c>
      <c r="G342" s="1">
        <v>3504</v>
      </c>
      <c r="H342" s="1" t="s">
        <v>176</v>
      </c>
      <c r="I342" s="1" t="s">
        <v>177</v>
      </c>
      <c r="J342" s="38">
        <v>45677</v>
      </c>
      <c r="K342" s="6">
        <v>2517.59</v>
      </c>
      <c r="L342" s="1" t="s">
        <v>458</v>
      </c>
      <c r="M342" s="6">
        <v>2517.59</v>
      </c>
      <c r="N342" s="6"/>
      <c r="O342" s="6">
        <v>0</v>
      </c>
      <c r="P342" s="6">
        <v>0</v>
      </c>
      <c r="Q342" s="6"/>
      <c r="R342" s="6"/>
      <c r="S342" s="6"/>
      <c r="T342" s="6"/>
      <c r="U342" s="6">
        <v>127.17</v>
      </c>
      <c r="V342" s="6"/>
      <c r="W342" s="6">
        <v>0</v>
      </c>
      <c r="X342" s="6"/>
      <c r="Y342" s="6"/>
      <c r="Z342" s="6"/>
      <c r="AA342" s="6"/>
      <c r="AB342" s="6">
        <v>0</v>
      </c>
      <c r="AC342" s="6"/>
      <c r="AD342" s="6">
        <v>0</v>
      </c>
      <c r="AE342" s="6">
        <v>0</v>
      </c>
      <c r="AF342" s="6">
        <v>0</v>
      </c>
      <c r="AG342" s="6"/>
      <c r="AH342" s="6"/>
      <c r="AI342" s="6"/>
      <c r="AJ342" s="6"/>
      <c r="AK342" s="6"/>
      <c r="AL342" s="6"/>
      <c r="AM342" s="6">
        <v>0.48</v>
      </c>
      <c r="AN342" s="8">
        <f t="shared" si="22"/>
        <v>2645.2400000000002</v>
      </c>
      <c r="AO342" s="6"/>
      <c r="AP342" s="6">
        <v>-6.3</v>
      </c>
      <c r="AQ342" s="6">
        <v>0</v>
      </c>
      <c r="AR342" s="6"/>
      <c r="AS342" s="6"/>
      <c r="AT342" s="6">
        <v>-0.61</v>
      </c>
      <c r="AU342" s="6"/>
      <c r="AV342" s="6">
        <v>-14</v>
      </c>
      <c r="AW342" s="6">
        <v>0</v>
      </c>
      <c r="AX342" s="6"/>
      <c r="AY342" s="6"/>
      <c r="AZ342" s="6"/>
      <c r="BA342" s="6">
        <v>0</v>
      </c>
      <c r="BB342" s="6">
        <v>0</v>
      </c>
      <c r="BC342" s="6">
        <v>-100.08</v>
      </c>
      <c r="BD342" s="6">
        <v>0</v>
      </c>
      <c r="BE342" s="6"/>
      <c r="BF342" s="6"/>
      <c r="BG342" s="6">
        <v>-215.25</v>
      </c>
      <c r="BH342" s="6">
        <v>0</v>
      </c>
      <c r="BI342" s="6">
        <v>0</v>
      </c>
      <c r="BJ342" s="6"/>
      <c r="BK342" s="6"/>
      <c r="BL342" s="11">
        <f t="shared" si="23"/>
        <v>-336.24</v>
      </c>
      <c r="BM342" s="12">
        <f t="shared" si="24"/>
        <v>2309</v>
      </c>
      <c r="BN342" s="13">
        <f t="shared" si="25"/>
        <v>209.79916666666668</v>
      </c>
      <c r="BO342" s="13">
        <f t="shared" si="26"/>
        <v>209.79916666666668</v>
      </c>
      <c r="BP342" s="13">
        <f t="shared" si="27"/>
        <v>69.933055555555555</v>
      </c>
      <c r="BQ342" s="13">
        <f t="shared" si="28"/>
        <v>215.28346400000001</v>
      </c>
      <c r="BR342" s="13">
        <f t="shared" si="29"/>
        <v>211.58</v>
      </c>
      <c r="BS342" s="13">
        <f t="shared" si="30"/>
        <v>623.70000000000005</v>
      </c>
      <c r="BT342" s="13">
        <f t="shared" si="31"/>
        <v>0</v>
      </c>
      <c r="BU342" s="13">
        <f t="shared" si="32"/>
        <v>117.80000000000001</v>
      </c>
      <c r="BV342" s="6">
        <f>SUMIFS('SEGURO DE VIDA'!E:E, 'SEGURO DE VIDA'!D:D, H342, 'SEGURO DE VIDA'!G:G, E342)</f>
        <v>13.71</v>
      </c>
      <c r="BW342" s="6">
        <f>SUMIFS(TREINAMENTOS!E:E, TREINAMENTOS!D:D, H342, TREINAMENTOS!G:G, E342)</f>
        <v>0</v>
      </c>
      <c r="BX342" s="6">
        <f>SUMIFS(EXAMES!E:E, EXAMES!D:D, H342, EXAMES!G:G, E342)</f>
        <v>0</v>
      </c>
      <c r="BY342" s="25">
        <f t="shared" si="33"/>
        <v>1671.6048528888889</v>
      </c>
      <c r="BZ342" s="1"/>
      <c r="CA342" s="1"/>
      <c r="CB342" s="13">
        <f t="shared" si="34"/>
        <v>100.07000000000001</v>
      </c>
      <c r="CC342" s="13">
        <f t="shared" si="35"/>
        <v>17.73</v>
      </c>
      <c r="CD342" s="13">
        <f>SUMIFS(ALIMENTAÇÃO!E:E, ALIMENTAÇÃO!D:D, H342, ALIMENTAÇÃO!G:G, E342)</f>
        <v>630</v>
      </c>
      <c r="CE342" s="6">
        <f>SUMIFS(TRANSPORTE!E:E, TRANSPORTE!D:D, H342, TRANSPORTE!G:G, E342)</f>
        <v>0</v>
      </c>
      <c r="CF342" s="6">
        <f>SUMIFS('PLANO DE SAÚDE'!E:E, 'PLANO DE SAÚDE'!D:D, H342, 'PLANO DE SAÚDE'!G:G, E342)</f>
        <v>200.15</v>
      </c>
      <c r="CG342" s="6">
        <f>SUMIFS('PLANO ODONTO'!E:E, 'PLANO ODONTO'!D:D, H342, 'PLANO ODONTO'!G:G, E342)</f>
        <v>31.73</v>
      </c>
      <c r="CH342" s="6">
        <f t="shared" si="36"/>
        <v>-100.08</v>
      </c>
      <c r="CI342" s="6">
        <f t="shared" si="37"/>
        <v>0</v>
      </c>
      <c r="CJ342" s="6">
        <f t="shared" si="38"/>
        <v>0</v>
      </c>
      <c r="CK342" s="6"/>
      <c r="CL342" s="6"/>
      <c r="CM342" s="6">
        <f t="shared" si="39"/>
        <v>-14</v>
      </c>
      <c r="CN342" s="6">
        <v>2645.24</v>
      </c>
      <c r="CO342" s="1">
        <v>-336.24</v>
      </c>
      <c r="CP342" s="6">
        <v>2309</v>
      </c>
      <c r="CQ342" s="6">
        <v>2644.76</v>
      </c>
      <c r="CR342" s="1">
        <v>8.14</v>
      </c>
      <c r="CS342" s="6">
        <v>2644.76</v>
      </c>
      <c r="CT342" s="1">
        <v>211.58</v>
      </c>
      <c r="CU342" s="6">
        <v>2037.56</v>
      </c>
    </row>
    <row r="343" spans="1:99" ht="13.8" hidden="1">
      <c r="A343" s="1"/>
      <c r="B343" s="1"/>
      <c r="C343" s="34" t="str">
        <f t="shared" ca="1" si="20"/>
        <v>OK</v>
      </c>
      <c r="D343" s="2">
        <f t="shared" si="21"/>
        <v>6007.2230107777777</v>
      </c>
      <c r="E343" s="34">
        <v>45870</v>
      </c>
      <c r="F343" s="1" t="s">
        <v>179</v>
      </c>
      <c r="G343" s="1">
        <v>13</v>
      </c>
      <c r="H343" s="1" t="s">
        <v>180</v>
      </c>
      <c r="I343" s="1" t="s">
        <v>181</v>
      </c>
      <c r="J343" s="38">
        <v>43592</v>
      </c>
      <c r="K343" s="6">
        <v>2562.79</v>
      </c>
      <c r="L343" s="1"/>
      <c r="M343" s="6">
        <v>2562.79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>
        <v>0</v>
      </c>
      <c r="AE343" s="6"/>
      <c r="AF343" s="6">
        <v>0</v>
      </c>
      <c r="AG343" s="6"/>
      <c r="AH343" s="6"/>
      <c r="AI343" s="6"/>
      <c r="AJ343" s="6"/>
      <c r="AK343" s="6"/>
      <c r="AL343" s="6"/>
      <c r="AM343" s="6">
        <v>0.78</v>
      </c>
      <c r="AN343" s="8">
        <f t="shared" si="22"/>
        <v>2563.5700000000002</v>
      </c>
      <c r="AO343" s="6"/>
      <c r="AP343" s="6">
        <v>-7</v>
      </c>
      <c r="AQ343" s="6">
        <v>-153.77000000000001</v>
      </c>
      <c r="AR343" s="6">
        <v>0</v>
      </c>
      <c r="AS343" s="6"/>
      <c r="AT343" s="6">
        <v>-0.37</v>
      </c>
      <c r="AU343" s="6"/>
      <c r="AV343" s="6">
        <v>-14</v>
      </c>
      <c r="AW343" s="6"/>
      <c r="AX343" s="6"/>
      <c r="AY343" s="6"/>
      <c r="AZ343" s="6"/>
      <c r="BA343" s="6">
        <v>0</v>
      </c>
      <c r="BB343" s="6"/>
      <c r="BC343" s="6">
        <v>-1.92</v>
      </c>
      <c r="BD343" s="6">
        <v>-405.63</v>
      </c>
      <c r="BE343" s="6"/>
      <c r="BF343" s="6"/>
      <c r="BG343" s="6">
        <v>-207.88</v>
      </c>
      <c r="BH343" s="6">
        <v>0</v>
      </c>
      <c r="BI343" s="6"/>
      <c r="BJ343" s="6"/>
      <c r="BK343" s="6"/>
      <c r="BL343" s="11">
        <f t="shared" si="23"/>
        <v>-790.57</v>
      </c>
      <c r="BM343" s="12">
        <f t="shared" si="24"/>
        <v>1773</v>
      </c>
      <c r="BN343" s="13">
        <f t="shared" si="25"/>
        <v>213.56583333333333</v>
      </c>
      <c r="BO343" s="13">
        <f t="shared" si="26"/>
        <v>213.56583333333333</v>
      </c>
      <c r="BP343" s="13">
        <f t="shared" si="27"/>
        <v>71.188611111111115</v>
      </c>
      <c r="BQ343" s="13">
        <f t="shared" si="28"/>
        <v>207.84226899999999</v>
      </c>
      <c r="BR343" s="13">
        <f t="shared" si="29"/>
        <v>205.02</v>
      </c>
      <c r="BS343" s="13">
        <f t="shared" si="30"/>
        <v>693</v>
      </c>
      <c r="BT343" s="13">
        <f t="shared" si="31"/>
        <v>498.63</v>
      </c>
      <c r="BU343" s="13">
        <f t="shared" si="32"/>
        <v>518.24046399999997</v>
      </c>
      <c r="BV343" s="6">
        <f>SUMIFS('SEGURO DE VIDA'!E:E, 'SEGURO DE VIDA'!D:D, H343, 'SEGURO DE VIDA'!G:G, E343)</f>
        <v>18.59</v>
      </c>
      <c r="BW343" s="6">
        <f>SUMIFS(TREINAMENTOS!E:E, TREINAMENTOS!D:D, H343, TREINAMENTOS!G:G, E343)</f>
        <v>200</v>
      </c>
      <c r="BX343" s="6">
        <f>SUMIFS(EXAMES!E:E, EXAMES!D:D, H343, EXAMES!G:G, E343)</f>
        <v>604.01</v>
      </c>
      <c r="BY343" s="25">
        <f t="shared" si="33"/>
        <v>3443.6530107777776</v>
      </c>
      <c r="BZ343" s="1"/>
      <c r="CA343" s="1"/>
      <c r="CB343" s="13">
        <f t="shared" si="34"/>
        <v>518.24046399999997</v>
      </c>
      <c r="CC343" s="13">
        <f t="shared" si="35"/>
        <v>0</v>
      </c>
      <c r="CD343" s="13">
        <f>SUMIFS(ALIMENTAÇÃO!E:E, ALIMENTAÇÃO!D:D, H343, ALIMENTAÇÃO!G:G, E343)</f>
        <v>700</v>
      </c>
      <c r="CE343" s="6">
        <f>SUMIFS(TRANSPORTE!E:E, TRANSPORTE!D:D, H343, TRANSPORTE!G:G, E343)</f>
        <v>652.4</v>
      </c>
      <c r="CF343" s="6">
        <f>SUMIFS('PLANO DE SAÚDE'!E:E, 'PLANO DE SAÚDE'!D:D, H343, 'PLANO DE SAÚDE'!G:G, E343)</f>
        <v>925.79046400000004</v>
      </c>
      <c r="CG343" s="6">
        <f>SUMIFS('PLANO ODONTO'!E:E, 'PLANO ODONTO'!D:D, H343, 'PLANO ODONTO'!G:G, E343)</f>
        <v>14</v>
      </c>
      <c r="CH343" s="6">
        <f t="shared" si="36"/>
        <v>-407.55</v>
      </c>
      <c r="CI343" s="6">
        <f t="shared" si="37"/>
        <v>0</v>
      </c>
      <c r="CJ343" s="6">
        <f t="shared" si="38"/>
        <v>0</v>
      </c>
      <c r="CK343" s="6"/>
      <c r="CL343" s="6"/>
      <c r="CM343" s="6">
        <f t="shared" si="39"/>
        <v>-14</v>
      </c>
      <c r="CN343" s="6">
        <v>2563.5700000000002</v>
      </c>
      <c r="CO343" s="1">
        <v>-790.57</v>
      </c>
      <c r="CP343" s="6">
        <v>1773</v>
      </c>
      <c r="CQ343" s="6">
        <v>2562.79</v>
      </c>
      <c r="CR343" s="1">
        <v>8.11</v>
      </c>
      <c r="CS343" s="6">
        <v>2562.79</v>
      </c>
      <c r="CT343" s="1">
        <v>205.02</v>
      </c>
      <c r="CU343" s="6">
        <v>1955.59</v>
      </c>
    </row>
    <row r="344" spans="1:99" ht="13.8" hidden="1">
      <c r="A344" s="1"/>
      <c r="B344" s="1"/>
      <c r="C344" s="34" t="str">
        <f t="shared" ca="1" si="20"/>
        <v>OK</v>
      </c>
      <c r="D344" s="2">
        <f t="shared" si="21"/>
        <v>4316.3942791111112</v>
      </c>
      <c r="E344" s="34">
        <v>45870</v>
      </c>
      <c r="F344" s="1" t="s">
        <v>145</v>
      </c>
      <c r="G344" s="1">
        <v>3526</v>
      </c>
      <c r="H344" s="1" t="s">
        <v>183</v>
      </c>
      <c r="I344" s="1" t="s">
        <v>151</v>
      </c>
      <c r="J344" s="38">
        <v>45761</v>
      </c>
      <c r="K344" s="6">
        <v>1790.44</v>
      </c>
      <c r="L344" s="1"/>
      <c r="M344" s="6">
        <v>1790.44</v>
      </c>
      <c r="N344" s="6"/>
      <c r="O344" s="6">
        <v>0</v>
      </c>
      <c r="P344" s="6">
        <v>537.13</v>
      </c>
      <c r="Q344" s="6"/>
      <c r="R344" s="6"/>
      <c r="S344" s="6"/>
      <c r="T344" s="6"/>
      <c r="U344" s="6">
        <v>90.44</v>
      </c>
      <c r="V344" s="6"/>
      <c r="W344" s="6">
        <v>0</v>
      </c>
      <c r="X344" s="6"/>
      <c r="Y344" s="6"/>
      <c r="Z344" s="6"/>
      <c r="AA344" s="6"/>
      <c r="AB344" s="6">
        <v>0</v>
      </c>
      <c r="AC344" s="6"/>
      <c r="AD344" s="6">
        <v>400.05</v>
      </c>
      <c r="AE344" s="6">
        <v>0</v>
      </c>
      <c r="AF344" s="6">
        <v>76.930000000000007</v>
      </c>
      <c r="AG344" s="6"/>
      <c r="AH344" s="6"/>
      <c r="AI344" s="6"/>
      <c r="AJ344" s="6"/>
      <c r="AK344" s="6"/>
      <c r="AL344" s="6"/>
      <c r="AM344" s="6">
        <v>0.85</v>
      </c>
      <c r="AN344" s="8">
        <f t="shared" si="22"/>
        <v>2895.84</v>
      </c>
      <c r="AO344" s="6"/>
      <c r="AP344" s="6">
        <v>-3.9</v>
      </c>
      <c r="AQ344" s="6">
        <v>0</v>
      </c>
      <c r="AR344" s="6"/>
      <c r="AS344" s="6"/>
      <c r="AT344" s="6">
        <v>-0.14000000000000001</v>
      </c>
      <c r="AU344" s="6"/>
      <c r="AV344" s="6">
        <v>0</v>
      </c>
      <c r="AW344" s="6">
        <v>0</v>
      </c>
      <c r="AX344" s="6"/>
      <c r="AY344" s="6"/>
      <c r="AZ344" s="6"/>
      <c r="BA344" s="6">
        <v>0</v>
      </c>
      <c r="BB344" s="6">
        <v>0</v>
      </c>
      <c r="BC344" s="6">
        <v>0</v>
      </c>
      <c r="BD344" s="6">
        <v>0</v>
      </c>
      <c r="BE344" s="6"/>
      <c r="BF344" s="6"/>
      <c r="BG344" s="6">
        <v>-240.8</v>
      </c>
      <c r="BH344" s="6">
        <v>0</v>
      </c>
      <c r="BI344" s="6">
        <v>0</v>
      </c>
      <c r="BJ344" s="6"/>
      <c r="BK344" s="6"/>
      <c r="BL344" s="11">
        <f t="shared" si="23"/>
        <v>-244.84</v>
      </c>
      <c r="BM344" s="12">
        <f t="shared" si="24"/>
        <v>2651</v>
      </c>
      <c r="BN344" s="13">
        <f t="shared" si="25"/>
        <v>149.20333333333335</v>
      </c>
      <c r="BO344" s="13">
        <f t="shared" si="26"/>
        <v>149.20333333333335</v>
      </c>
      <c r="BP344" s="13">
        <f t="shared" si="27"/>
        <v>49.734444444444449</v>
      </c>
      <c r="BQ344" s="13">
        <f t="shared" si="28"/>
        <v>240.86316799999997</v>
      </c>
      <c r="BR344" s="13">
        <f t="shared" si="29"/>
        <v>231.59</v>
      </c>
      <c r="BS344" s="13">
        <f t="shared" si="30"/>
        <v>386.1</v>
      </c>
      <c r="BT344" s="13">
        <f t="shared" si="31"/>
        <v>0</v>
      </c>
      <c r="BU344" s="13">
        <f t="shared" si="32"/>
        <v>200.15</v>
      </c>
      <c r="BV344" s="6">
        <f>SUMIFS('SEGURO DE VIDA'!E:E, 'SEGURO DE VIDA'!D:D, H344, 'SEGURO DE VIDA'!G:G, E344)</f>
        <v>13.71</v>
      </c>
      <c r="BW344" s="6">
        <f>SUMIFS(TREINAMENTOS!E:E, TREINAMENTOS!D:D, H344, TREINAMENTOS!G:G, E344)</f>
        <v>0</v>
      </c>
      <c r="BX344" s="6">
        <f>SUMIFS(EXAMES!E:E, EXAMES!D:D, H344, EXAMES!G:G, E344)</f>
        <v>0</v>
      </c>
      <c r="BY344" s="25">
        <f t="shared" si="33"/>
        <v>1420.5542791111113</v>
      </c>
      <c r="BZ344" s="1"/>
      <c r="CA344" s="1"/>
      <c r="CB344" s="13">
        <f t="shared" si="34"/>
        <v>200.15</v>
      </c>
      <c r="CC344" s="13">
        <f t="shared" si="35"/>
        <v>0</v>
      </c>
      <c r="CD344" s="13">
        <f>SUMIFS(ALIMENTAÇÃO!E:E, ALIMENTAÇÃO!D:D, H344, ALIMENTAÇÃO!G:G, E344)</f>
        <v>390</v>
      </c>
      <c r="CE344" s="6">
        <f>SUMIFS(TRANSPORTE!E:E, TRANSPORTE!D:D, H344, TRANSPORTE!G:G, E344)</f>
        <v>0</v>
      </c>
      <c r="CF344" s="6">
        <f>SUMIFS('PLANO DE SAÚDE'!E:E, 'PLANO DE SAÚDE'!D:D, H344, 'PLANO DE SAÚDE'!G:G, E344)</f>
        <v>200.15</v>
      </c>
      <c r="CG344" s="6">
        <f>SUMIFS('PLANO ODONTO'!E:E, 'PLANO ODONTO'!D:D, H344, 'PLANO ODONTO'!G:G, E344)</f>
        <v>0</v>
      </c>
      <c r="CH344" s="6">
        <f t="shared" si="36"/>
        <v>0</v>
      </c>
      <c r="CI344" s="6">
        <f t="shared" si="37"/>
        <v>0</v>
      </c>
      <c r="CJ344" s="6">
        <f t="shared" si="38"/>
        <v>0</v>
      </c>
      <c r="CK344" s="6"/>
      <c r="CL344" s="6"/>
      <c r="CM344" s="6">
        <f t="shared" si="39"/>
        <v>0</v>
      </c>
      <c r="CN344" s="6">
        <v>2895.84</v>
      </c>
      <c r="CO344" s="1">
        <v>-244.84</v>
      </c>
      <c r="CP344" s="6">
        <v>2651</v>
      </c>
      <c r="CQ344" s="6">
        <v>2894.99</v>
      </c>
      <c r="CR344" s="1">
        <v>8.32</v>
      </c>
      <c r="CS344" s="6">
        <v>2894.99</v>
      </c>
      <c r="CT344" s="1">
        <v>231.59</v>
      </c>
      <c r="CU344" s="6">
        <v>2287.79</v>
      </c>
    </row>
    <row r="345" spans="1:99" ht="13.8" hidden="1">
      <c r="A345" s="1"/>
      <c r="B345" s="1"/>
      <c r="C345" s="34" t="str">
        <f t="shared" ca="1" si="20"/>
        <v>OK</v>
      </c>
      <c r="D345" s="2">
        <f t="shared" si="21"/>
        <v>1795.9933333333333</v>
      </c>
      <c r="E345" s="34">
        <v>45870</v>
      </c>
      <c r="F345" s="1" t="s">
        <v>145</v>
      </c>
      <c r="G345" s="1">
        <v>3541</v>
      </c>
      <c r="H345" s="1" t="s">
        <v>186</v>
      </c>
      <c r="I345" s="1" t="s">
        <v>165</v>
      </c>
      <c r="J345" s="38">
        <v>45810</v>
      </c>
      <c r="K345" s="6">
        <v>750</v>
      </c>
      <c r="L345" s="1"/>
      <c r="M345" s="6">
        <v>750</v>
      </c>
      <c r="N345" s="6"/>
      <c r="O345" s="6"/>
      <c r="P345" s="6">
        <v>0</v>
      </c>
      <c r="Q345" s="6"/>
      <c r="R345" s="6"/>
      <c r="S345" s="6"/>
      <c r="T345" s="6"/>
      <c r="U345" s="6"/>
      <c r="V345" s="6"/>
      <c r="W345" s="6"/>
      <c r="X345" s="6"/>
      <c r="Y345" s="6">
        <v>0</v>
      </c>
      <c r="Z345" s="6"/>
      <c r="AA345" s="6"/>
      <c r="AB345" s="6">
        <v>0</v>
      </c>
      <c r="AC345" s="6"/>
      <c r="AD345" s="6">
        <v>0</v>
      </c>
      <c r="AE345" s="6"/>
      <c r="AF345" s="6">
        <v>0</v>
      </c>
      <c r="AG345" s="6"/>
      <c r="AH345" s="6"/>
      <c r="AI345" s="6"/>
      <c r="AJ345" s="6"/>
      <c r="AK345" s="6"/>
      <c r="AL345" s="6"/>
      <c r="AM345" s="6">
        <v>0.4</v>
      </c>
      <c r="AN345" s="8">
        <f t="shared" si="22"/>
        <v>750.4</v>
      </c>
      <c r="AO345" s="6"/>
      <c r="AP345" s="6">
        <v>-7.35</v>
      </c>
      <c r="AQ345" s="6">
        <v>0</v>
      </c>
      <c r="AR345" s="6"/>
      <c r="AS345" s="6"/>
      <c r="AT345" s="6">
        <v>-0.05</v>
      </c>
      <c r="AU345" s="6"/>
      <c r="AV345" s="6">
        <v>0</v>
      </c>
      <c r="AW345" s="6"/>
      <c r="AX345" s="6"/>
      <c r="AY345" s="6">
        <v>0</v>
      </c>
      <c r="AZ345" s="6"/>
      <c r="BA345" s="6"/>
      <c r="BB345" s="6">
        <v>0</v>
      </c>
      <c r="BC345" s="6">
        <v>0</v>
      </c>
      <c r="BD345" s="6"/>
      <c r="BE345" s="6"/>
      <c r="BF345" s="6"/>
      <c r="BG345" s="6">
        <v>0</v>
      </c>
      <c r="BH345" s="6">
        <v>0</v>
      </c>
      <c r="BI345" s="6"/>
      <c r="BJ345" s="6"/>
      <c r="BK345" s="6"/>
      <c r="BL345" s="11">
        <f t="shared" si="23"/>
        <v>-7.3999999999999995</v>
      </c>
      <c r="BM345" s="12">
        <f t="shared" si="24"/>
        <v>743</v>
      </c>
      <c r="BN345" s="13">
        <f t="shared" si="25"/>
        <v>62.5</v>
      </c>
      <c r="BO345" s="13">
        <f t="shared" si="26"/>
        <v>62.5</v>
      </c>
      <c r="BP345" s="13">
        <f t="shared" si="27"/>
        <v>20.833333333333332</v>
      </c>
      <c r="BQ345" s="13">
        <f t="shared" si="28"/>
        <v>0</v>
      </c>
      <c r="BR345" s="13">
        <f t="shared" si="29"/>
        <v>0</v>
      </c>
      <c r="BS345" s="13">
        <f t="shared" si="30"/>
        <v>727.65</v>
      </c>
      <c r="BT345" s="13">
        <f t="shared" si="31"/>
        <v>158.4</v>
      </c>
      <c r="BU345" s="13">
        <f t="shared" si="32"/>
        <v>0</v>
      </c>
      <c r="BV345" s="6">
        <f>SUMIFS('SEGURO DE VIDA'!E:E, 'SEGURO DE VIDA'!D:D, H345, 'SEGURO DE VIDA'!G:G, E345)</f>
        <v>13.71</v>
      </c>
      <c r="BW345" s="6">
        <f>SUMIFS(TREINAMENTOS!E:E, TREINAMENTOS!D:D, H345, TREINAMENTOS!G:G, E345)</f>
        <v>0</v>
      </c>
      <c r="BX345" s="6">
        <f>SUMIFS(EXAMES!E:E, EXAMES!D:D, H345, EXAMES!G:G, E345)</f>
        <v>0</v>
      </c>
      <c r="BY345" s="25">
        <f t="shared" si="33"/>
        <v>1045.5933333333335</v>
      </c>
      <c r="BZ345" s="1"/>
      <c r="CA345" s="1"/>
      <c r="CB345" s="13">
        <f t="shared" si="34"/>
        <v>0</v>
      </c>
      <c r="CC345" s="13">
        <f t="shared" si="35"/>
        <v>0</v>
      </c>
      <c r="CD345" s="13">
        <f>SUMIFS(ALIMENTAÇÃO!E:E, ALIMENTAÇÃO!D:D, H345, ALIMENTAÇÃO!G:G, E345)</f>
        <v>735</v>
      </c>
      <c r="CE345" s="6">
        <f>SUMIFS(TRANSPORTE!E:E, TRANSPORTE!D:D, H345, TRANSPORTE!G:G, E345)</f>
        <v>158.4</v>
      </c>
      <c r="CF345" s="6">
        <f>SUMIFS('PLANO DE SAÚDE'!E:E, 'PLANO DE SAÚDE'!D:D, H345, 'PLANO DE SAÚDE'!G:G, E345)</f>
        <v>0</v>
      </c>
      <c r="CG345" s="6">
        <f>SUMIFS('PLANO ODONTO'!E:E, 'PLANO ODONTO'!D:D, H345, 'PLANO ODONTO'!G:G, E345)</f>
        <v>0</v>
      </c>
      <c r="CH345" s="6">
        <f t="shared" si="36"/>
        <v>0</v>
      </c>
      <c r="CI345" s="6">
        <f t="shared" si="37"/>
        <v>0</v>
      </c>
      <c r="CJ345" s="6">
        <f t="shared" si="38"/>
        <v>0</v>
      </c>
      <c r="CK345" s="6"/>
      <c r="CL345" s="6"/>
      <c r="CM345" s="6">
        <f t="shared" si="39"/>
        <v>0</v>
      </c>
      <c r="CN345" s="1">
        <v>750.4</v>
      </c>
      <c r="CO345" s="1">
        <v>-7.4</v>
      </c>
      <c r="CP345" s="1">
        <v>743</v>
      </c>
      <c r="CQ345" s="1">
        <v>0</v>
      </c>
      <c r="CR345" s="1">
        <v>0</v>
      </c>
      <c r="CS345" s="1">
        <v>0</v>
      </c>
      <c r="CT345" s="1">
        <v>0</v>
      </c>
      <c r="CU345" s="1">
        <v>142.80000000000001</v>
      </c>
    </row>
    <row r="346" spans="1:99" ht="13.8" hidden="1">
      <c r="A346" s="1"/>
      <c r="B346" s="1"/>
      <c r="C346" s="34" t="str">
        <f t="shared" ca="1" si="20"/>
        <v>OK</v>
      </c>
      <c r="D346" s="2">
        <f t="shared" si="21"/>
        <v>4831.9848477777778</v>
      </c>
      <c r="E346" s="34">
        <v>45870</v>
      </c>
      <c r="F346" s="1" t="s">
        <v>145</v>
      </c>
      <c r="G346" s="1">
        <v>347</v>
      </c>
      <c r="H346" s="1" t="s">
        <v>187</v>
      </c>
      <c r="I346" s="1" t="s">
        <v>188</v>
      </c>
      <c r="J346" s="38">
        <v>44713</v>
      </c>
      <c r="K346" s="6">
        <v>3034.3</v>
      </c>
      <c r="L346" s="1"/>
      <c r="M346" s="6">
        <v>3034.3</v>
      </c>
      <c r="N346" s="6"/>
      <c r="O346" s="6"/>
      <c r="P346" s="6">
        <v>0</v>
      </c>
      <c r="Q346" s="6"/>
      <c r="R346" s="6"/>
      <c r="S346" s="6"/>
      <c r="T346" s="6"/>
      <c r="U346" s="6"/>
      <c r="V346" s="6"/>
      <c r="W346" s="6"/>
      <c r="X346" s="6"/>
      <c r="Y346" s="6">
        <v>0</v>
      </c>
      <c r="Z346" s="6"/>
      <c r="AA346" s="6"/>
      <c r="AB346" s="6">
        <v>0</v>
      </c>
      <c r="AC346" s="6"/>
      <c r="AD346" s="6">
        <v>0</v>
      </c>
      <c r="AE346" s="6"/>
      <c r="AF346" s="6">
        <v>0</v>
      </c>
      <c r="AG346" s="6"/>
      <c r="AH346" s="6"/>
      <c r="AI346" s="6"/>
      <c r="AJ346" s="6"/>
      <c r="AK346" s="6"/>
      <c r="AL346" s="6"/>
      <c r="AM346" s="6">
        <v>0.62</v>
      </c>
      <c r="AN346" s="8">
        <f t="shared" si="22"/>
        <v>3034.92</v>
      </c>
      <c r="AO346" s="6"/>
      <c r="AP346" s="6">
        <v>-7</v>
      </c>
      <c r="AQ346" s="6">
        <v>0</v>
      </c>
      <c r="AR346" s="6"/>
      <c r="AS346" s="6"/>
      <c r="AT346" s="6">
        <v>-0.4</v>
      </c>
      <c r="AU346" s="6"/>
      <c r="AV346" s="6">
        <v>0</v>
      </c>
      <c r="AW346" s="6"/>
      <c r="AX346" s="6"/>
      <c r="AY346" s="6">
        <v>0</v>
      </c>
      <c r="AZ346" s="6"/>
      <c r="BA346" s="6"/>
      <c r="BB346" s="6">
        <v>0</v>
      </c>
      <c r="BC346" s="6">
        <v>0</v>
      </c>
      <c r="BD346" s="6"/>
      <c r="BE346" s="6"/>
      <c r="BF346" s="6"/>
      <c r="BG346" s="6">
        <v>-257.52</v>
      </c>
      <c r="BH346" s="6">
        <v>0</v>
      </c>
      <c r="BI346" s="6"/>
      <c r="BJ346" s="6"/>
      <c r="BK346" s="6"/>
      <c r="BL346" s="11">
        <f t="shared" si="23"/>
        <v>-264.91999999999996</v>
      </c>
      <c r="BM346" s="12">
        <f t="shared" si="24"/>
        <v>2770</v>
      </c>
      <c r="BN346" s="13">
        <f t="shared" si="25"/>
        <v>252.85833333333335</v>
      </c>
      <c r="BO346" s="13">
        <f t="shared" si="26"/>
        <v>252.85833333333335</v>
      </c>
      <c r="BP346" s="13">
        <f t="shared" si="27"/>
        <v>84.286111111111111</v>
      </c>
      <c r="BQ346" s="13">
        <f t="shared" si="28"/>
        <v>257.61207000000002</v>
      </c>
      <c r="BR346" s="13">
        <f t="shared" si="29"/>
        <v>242.74</v>
      </c>
      <c r="BS346" s="13">
        <f t="shared" si="30"/>
        <v>693</v>
      </c>
      <c r="BT346" s="13">
        <f t="shared" si="31"/>
        <v>0</v>
      </c>
      <c r="BU346" s="13">
        <f t="shared" si="32"/>
        <v>0</v>
      </c>
      <c r="BV346" s="6">
        <f>SUMIFS('SEGURO DE VIDA'!E:E, 'SEGURO DE VIDA'!D:D, H346, 'SEGURO DE VIDA'!G:G, E346)</f>
        <v>13.71</v>
      </c>
      <c r="BW346" s="6">
        <f>SUMIFS(TREINAMENTOS!E:E, TREINAMENTOS!D:D, H346, TREINAMENTOS!G:G, E346)</f>
        <v>0</v>
      </c>
      <c r="BX346" s="6">
        <f>SUMIFS(EXAMES!E:E, EXAMES!D:D, H346, EXAMES!G:G, E346)</f>
        <v>0</v>
      </c>
      <c r="BY346" s="25">
        <f t="shared" si="33"/>
        <v>1797.0648477777779</v>
      </c>
      <c r="BZ346" s="1"/>
      <c r="CA346" s="1"/>
      <c r="CB346" s="13">
        <f t="shared" si="34"/>
        <v>0</v>
      </c>
      <c r="CC346" s="13">
        <f t="shared" si="35"/>
        <v>0</v>
      </c>
      <c r="CD346" s="13">
        <f>SUMIFS(ALIMENTAÇÃO!E:E, ALIMENTAÇÃO!D:D, H346, ALIMENTAÇÃO!G:G, E346)</f>
        <v>700</v>
      </c>
      <c r="CE346" s="6">
        <f>SUMIFS(TRANSPORTE!E:E, TRANSPORTE!D:D, H346, TRANSPORTE!G:G, E346)</f>
        <v>0</v>
      </c>
      <c r="CF346" s="6">
        <f>SUMIFS('PLANO DE SAÚDE'!E:E, 'PLANO DE SAÚDE'!D:D, H346, 'PLANO DE SAÚDE'!G:G, E346)</f>
        <v>0</v>
      </c>
      <c r="CG346" s="6">
        <f>SUMIFS('PLANO ODONTO'!E:E, 'PLANO ODONTO'!D:D, H346, 'PLANO ODONTO'!G:G, E346)</f>
        <v>0</v>
      </c>
      <c r="CH346" s="6">
        <f t="shared" si="36"/>
        <v>0</v>
      </c>
      <c r="CI346" s="6">
        <f t="shared" si="37"/>
        <v>0</v>
      </c>
      <c r="CJ346" s="6">
        <f t="shared" si="38"/>
        <v>0</v>
      </c>
      <c r="CK346" s="6"/>
      <c r="CL346" s="6"/>
      <c r="CM346" s="6">
        <f t="shared" si="39"/>
        <v>0</v>
      </c>
      <c r="CN346" s="6">
        <v>3034.92</v>
      </c>
      <c r="CO346" s="1">
        <v>-264.92</v>
      </c>
      <c r="CP346" s="6">
        <v>2770</v>
      </c>
      <c r="CQ346" s="6">
        <v>3034.3</v>
      </c>
      <c r="CR346" s="1">
        <v>8.49</v>
      </c>
      <c r="CS346" s="6">
        <v>3034.3</v>
      </c>
      <c r="CT346" s="1">
        <v>242.74</v>
      </c>
      <c r="CU346" s="6">
        <v>2427.1</v>
      </c>
    </row>
    <row r="347" spans="1:99" ht="13.8" hidden="1">
      <c r="A347" s="1"/>
      <c r="B347" s="1"/>
      <c r="C347" s="34" t="str">
        <f t="shared" ca="1" si="20"/>
        <v>OK</v>
      </c>
      <c r="D347" s="2">
        <f t="shared" si="21"/>
        <v>4685.80944</v>
      </c>
      <c r="E347" s="34">
        <v>45870</v>
      </c>
      <c r="F347" s="1" t="s">
        <v>145</v>
      </c>
      <c r="G347" s="1">
        <v>3514</v>
      </c>
      <c r="H347" s="1" t="s">
        <v>189</v>
      </c>
      <c r="I347" s="1" t="s">
        <v>190</v>
      </c>
      <c r="J347" s="38">
        <v>45726</v>
      </c>
      <c r="K347" s="6">
        <v>1800</v>
      </c>
      <c r="L347" s="1"/>
      <c r="M347" s="6">
        <v>1800</v>
      </c>
      <c r="N347" s="6"/>
      <c r="O347" s="6"/>
      <c r="P347" s="6">
        <v>540</v>
      </c>
      <c r="Q347" s="6"/>
      <c r="R347" s="6"/>
      <c r="S347" s="6"/>
      <c r="T347" s="6"/>
      <c r="U347" s="6"/>
      <c r="V347" s="6"/>
      <c r="W347" s="6"/>
      <c r="X347" s="6"/>
      <c r="Y347" s="6">
        <v>0</v>
      </c>
      <c r="Z347" s="6"/>
      <c r="AA347" s="6"/>
      <c r="AB347" s="6">
        <v>450</v>
      </c>
      <c r="AC347" s="6"/>
      <c r="AD347" s="6">
        <v>190.42</v>
      </c>
      <c r="AE347" s="6"/>
      <c r="AF347" s="6">
        <v>36.619999999999997</v>
      </c>
      <c r="AG347" s="6"/>
      <c r="AH347" s="6"/>
      <c r="AI347" s="6"/>
      <c r="AJ347" s="6"/>
      <c r="AK347" s="6"/>
      <c r="AL347" s="6"/>
      <c r="AM347" s="6">
        <v>0.62</v>
      </c>
      <c r="AN347" s="8">
        <f t="shared" si="22"/>
        <v>3017.66</v>
      </c>
      <c r="AO347" s="6"/>
      <c r="AP347" s="6">
        <v>-7.35</v>
      </c>
      <c r="AQ347" s="6">
        <v>0</v>
      </c>
      <c r="AR347" s="6"/>
      <c r="AS347" s="6"/>
      <c r="AT347" s="6">
        <v>-0.24</v>
      </c>
      <c r="AU347" s="6"/>
      <c r="AV347" s="6">
        <v>-14</v>
      </c>
      <c r="AW347" s="6"/>
      <c r="AX347" s="6"/>
      <c r="AY347" s="6">
        <v>0</v>
      </c>
      <c r="AZ347" s="6"/>
      <c r="BA347" s="6"/>
      <c r="BB347" s="6">
        <v>0</v>
      </c>
      <c r="BC347" s="6">
        <v>-1.81</v>
      </c>
      <c r="BD347" s="6"/>
      <c r="BE347" s="6"/>
      <c r="BF347" s="6"/>
      <c r="BG347" s="6">
        <v>-208.26</v>
      </c>
      <c r="BH347" s="6">
        <v>0</v>
      </c>
      <c r="BI347" s="6"/>
      <c r="BJ347" s="6"/>
      <c r="BK347" s="6"/>
      <c r="BL347" s="11">
        <f t="shared" si="23"/>
        <v>-231.66</v>
      </c>
      <c r="BM347" s="12">
        <f t="shared" si="24"/>
        <v>2786</v>
      </c>
      <c r="BN347" s="13">
        <f t="shared" si="25"/>
        <v>150</v>
      </c>
      <c r="BO347" s="13">
        <f t="shared" si="26"/>
        <v>150</v>
      </c>
      <c r="BP347" s="13">
        <f t="shared" si="27"/>
        <v>50</v>
      </c>
      <c r="BQ347" s="13">
        <f t="shared" si="28"/>
        <v>208.18694399999998</v>
      </c>
      <c r="BR347" s="13">
        <f t="shared" si="29"/>
        <v>205.36</v>
      </c>
      <c r="BS347" s="13">
        <f t="shared" si="30"/>
        <v>727.65</v>
      </c>
      <c r="BT347" s="13">
        <f t="shared" si="31"/>
        <v>0</v>
      </c>
      <c r="BU347" s="13">
        <f t="shared" si="32"/>
        <v>163.24249599999999</v>
      </c>
      <c r="BV347" s="6">
        <f>SUMIFS('SEGURO DE VIDA'!E:E, 'SEGURO DE VIDA'!D:D, H347, 'SEGURO DE VIDA'!G:G, E347)</f>
        <v>13.71</v>
      </c>
      <c r="BW347" s="6">
        <f>SUMIFS(TREINAMENTOS!E:E, TREINAMENTOS!D:D, H347, TREINAMENTOS!G:G, E347)</f>
        <v>0</v>
      </c>
      <c r="BX347" s="6">
        <f>SUMIFS(EXAMES!E:E, EXAMES!D:D, H347, EXAMES!G:G, E347)</f>
        <v>0</v>
      </c>
      <c r="BY347" s="25">
        <f t="shared" si="33"/>
        <v>1668.1494400000001</v>
      </c>
      <c r="BZ347" s="1"/>
      <c r="CA347" s="1"/>
      <c r="CB347" s="13">
        <f t="shared" si="34"/>
        <v>163.24249599999999</v>
      </c>
      <c r="CC347" s="13">
        <f t="shared" si="35"/>
        <v>0</v>
      </c>
      <c r="CD347" s="13">
        <f>SUMIFS(ALIMENTAÇÃO!E:E, ALIMENTAÇÃO!D:D, H347, ALIMENTAÇÃO!G:G, E347)</f>
        <v>735</v>
      </c>
      <c r="CE347" s="6">
        <f>SUMIFS(TRANSPORTE!E:E, TRANSPORTE!D:D, H347, TRANSPORTE!G:G, E347)</f>
        <v>0</v>
      </c>
      <c r="CF347" s="6">
        <f>SUMIFS('PLANO DE SAÚDE'!E:E, 'PLANO DE SAÚDE'!D:D, H347, 'PLANO DE SAÚDE'!G:G, E347)</f>
        <v>165.05249599999999</v>
      </c>
      <c r="CG347" s="6">
        <f>SUMIFS('PLANO ODONTO'!E:E, 'PLANO ODONTO'!D:D, H347, 'PLANO ODONTO'!G:G, E347)</f>
        <v>14</v>
      </c>
      <c r="CH347" s="6">
        <f t="shared" si="36"/>
        <v>-1.81</v>
      </c>
      <c r="CI347" s="6">
        <f t="shared" si="37"/>
        <v>0</v>
      </c>
      <c r="CJ347" s="6">
        <f t="shared" si="38"/>
        <v>450</v>
      </c>
      <c r="CK347" s="6"/>
      <c r="CL347" s="6"/>
      <c r="CM347" s="6">
        <f t="shared" si="39"/>
        <v>-14</v>
      </c>
      <c r="CN347" s="6">
        <v>3017.66</v>
      </c>
      <c r="CO347" s="1">
        <v>-231.66</v>
      </c>
      <c r="CP347" s="6">
        <v>2786</v>
      </c>
      <c r="CQ347" s="6">
        <v>2567.04</v>
      </c>
      <c r="CR347" s="1">
        <v>8.11</v>
      </c>
      <c r="CS347" s="6">
        <v>2567.04</v>
      </c>
      <c r="CT347" s="1">
        <v>205.36</v>
      </c>
      <c r="CU347" s="6">
        <v>1959.84</v>
      </c>
    </row>
    <row r="348" spans="1:99" ht="13.8" hidden="1">
      <c r="A348" s="1"/>
      <c r="B348" s="1"/>
      <c r="C348" s="34" t="str">
        <f t="shared" ca="1" si="20"/>
        <v>OK</v>
      </c>
      <c r="D348" s="2">
        <f t="shared" si="21"/>
        <v>6104.8096057777775</v>
      </c>
      <c r="E348" s="34">
        <v>45870</v>
      </c>
      <c r="F348" s="1" t="s">
        <v>145</v>
      </c>
      <c r="G348" s="1">
        <v>180</v>
      </c>
      <c r="H348" s="1" t="s">
        <v>191</v>
      </c>
      <c r="I348" s="1" t="s">
        <v>188</v>
      </c>
      <c r="J348" s="38">
        <v>42248</v>
      </c>
      <c r="K348" s="6">
        <v>3741.16</v>
      </c>
      <c r="L348" s="1"/>
      <c r="M348" s="6">
        <v>3741.16</v>
      </c>
      <c r="N348" s="6"/>
      <c r="O348" s="6"/>
      <c r="P348" s="6">
        <v>0</v>
      </c>
      <c r="Q348" s="6"/>
      <c r="R348" s="6"/>
      <c r="S348" s="6"/>
      <c r="T348" s="6"/>
      <c r="U348" s="6"/>
      <c r="V348" s="6"/>
      <c r="W348" s="6"/>
      <c r="X348" s="6"/>
      <c r="Y348" s="6">
        <v>0</v>
      </c>
      <c r="Z348" s="6"/>
      <c r="AA348" s="6"/>
      <c r="AB348" s="6">
        <v>0</v>
      </c>
      <c r="AC348" s="6"/>
      <c r="AD348" s="6">
        <v>0</v>
      </c>
      <c r="AE348" s="6"/>
      <c r="AF348" s="6">
        <v>0</v>
      </c>
      <c r="AG348" s="6"/>
      <c r="AH348" s="6"/>
      <c r="AI348" s="6"/>
      <c r="AJ348" s="6"/>
      <c r="AK348" s="6"/>
      <c r="AL348" s="6"/>
      <c r="AM348" s="6">
        <v>0.57999999999999996</v>
      </c>
      <c r="AN348" s="8">
        <f t="shared" si="22"/>
        <v>3741.74</v>
      </c>
      <c r="AO348" s="6"/>
      <c r="AP348" s="6">
        <v>-7</v>
      </c>
      <c r="AQ348" s="6">
        <v>-224.47</v>
      </c>
      <c r="AR348" s="6"/>
      <c r="AS348" s="6"/>
      <c r="AT348" s="6">
        <v>-0.66</v>
      </c>
      <c r="AU348" s="6"/>
      <c r="AV348" s="6">
        <v>0</v>
      </c>
      <c r="AW348" s="6"/>
      <c r="AX348" s="6"/>
      <c r="AY348" s="6">
        <v>-37.409999999999997</v>
      </c>
      <c r="AZ348" s="6"/>
      <c r="BA348" s="6"/>
      <c r="BB348" s="6">
        <v>0</v>
      </c>
      <c r="BC348" s="6">
        <v>-1.93</v>
      </c>
      <c r="BD348" s="6"/>
      <c r="BE348" s="6"/>
      <c r="BF348" s="6"/>
      <c r="BG348" s="6">
        <v>-342.34</v>
      </c>
      <c r="BH348" s="6">
        <v>-75.930000000000007</v>
      </c>
      <c r="BI348" s="6"/>
      <c r="BJ348" s="6"/>
      <c r="BK348" s="6"/>
      <c r="BL348" s="11">
        <f t="shared" si="23"/>
        <v>-689.74</v>
      </c>
      <c r="BM348" s="12">
        <f t="shared" si="24"/>
        <v>3052</v>
      </c>
      <c r="BN348" s="13">
        <f t="shared" si="25"/>
        <v>311.76333333333332</v>
      </c>
      <c r="BO348" s="13">
        <f t="shared" si="26"/>
        <v>311.76333333333332</v>
      </c>
      <c r="BP348" s="13">
        <f t="shared" si="27"/>
        <v>103.9211111111111</v>
      </c>
      <c r="BQ348" s="13">
        <f t="shared" si="28"/>
        <v>342.31613999999996</v>
      </c>
      <c r="BR348" s="13">
        <f t="shared" si="29"/>
        <v>299.29000000000002</v>
      </c>
      <c r="BS348" s="13">
        <f t="shared" si="30"/>
        <v>693</v>
      </c>
      <c r="BT348" s="13">
        <f t="shared" si="31"/>
        <v>53.330000000000013</v>
      </c>
      <c r="BU348" s="13">
        <f t="shared" si="32"/>
        <v>173.97568800000002</v>
      </c>
      <c r="BV348" s="6">
        <f>SUMIFS('SEGURO DE VIDA'!E:E, 'SEGURO DE VIDA'!D:D, H348, 'SEGURO DE VIDA'!G:G, E348)</f>
        <v>13.71</v>
      </c>
      <c r="BW348" s="6">
        <f>SUMIFS(TREINAMENTOS!E:E, TREINAMENTOS!D:D, H348, TREINAMENTOS!G:G, E348)</f>
        <v>0</v>
      </c>
      <c r="BX348" s="6">
        <f>SUMIFS(EXAMES!E:E, EXAMES!D:D, H348, EXAMES!G:G, E348)</f>
        <v>60</v>
      </c>
      <c r="BY348" s="25">
        <f t="shared" si="33"/>
        <v>2363.0696057777777</v>
      </c>
      <c r="BZ348" s="1"/>
      <c r="CA348" s="1"/>
      <c r="CB348" s="13">
        <f t="shared" si="34"/>
        <v>173.97568800000002</v>
      </c>
      <c r="CC348" s="13">
        <f t="shared" si="35"/>
        <v>0</v>
      </c>
      <c r="CD348" s="13">
        <f>SUMIFS(ALIMENTAÇÃO!E:E, ALIMENTAÇÃO!D:D, H348, ALIMENTAÇÃO!G:G, E348)</f>
        <v>700</v>
      </c>
      <c r="CE348" s="6">
        <f>SUMIFS(TRANSPORTE!E:E, TRANSPORTE!D:D, H348, TRANSPORTE!G:G, E348)</f>
        <v>277.8</v>
      </c>
      <c r="CF348" s="6">
        <f>SUMIFS('PLANO DE SAÚDE'!E:E, 'PLANO DE SAÚDE'!D:D, H348, 'PLANO DE SAÚDE'!G:G, E348)</f>
        <v>175.90568800000003</v>
      </c>
      <c r="CG348" s="6">
        <f>SUMIFS('PLANO ODONTO'!E:E, 'PLANO ODONTO'!D:D, H348, 'PLANO ODONTO'!G:G, E348)</f>
        <v>0</v>
      </c>
      <c r="CH348" s="6">
        <f t="shared" si="36"/>
        <v>-1.93</v>
      </c>
      <c r="CI348" s="6">
        <f t="shared" si="37"/>
        <v>0</v>
      </c>
      <c r="CJ348" s="6">
        <f t="shared" si="38"/>
        <v>0</v>
      </c>
      <c r="CK348" s="6"/>
      <c r="CL348" s="6"/>
      <c r="CM348" s="6">
        <f t="shared" si="39"/>
        <v>0</v>
      </c>
      <c r="CN348" s="6">
        <v>3741.74</v>
      </c>
      <c r="CO348" s="1">
        <v>-689.74</v>
      </c>
      <c r="CP348" s="6">
        <v>3052</v>
      </c>
      <c r="CQ348" s="6">
        <v>3741.16</v>
      </c>
      <c r="CR348" s="1">
        <v>9.15</v>
      </c>
      <c r="CS348" s="6">
        <v>3741.16</v>
      </c>
      <c r="CT348" s="1">
        <v>299.29000000000002</v>
      </c>
      <c r="CU348" s="6">
        <v>3133.96</v>
      </c>
    </row>
    <row r="349" spans="1:99" ht="13.8" hidden="1">
      <c r="A349" s="1"/>
      <c r="B349" s="1"/>
      <c r="C349" s="34" t="str">
        <f t="shared" ca="1" si="20"/>
        <v>OK</v>
      </c>
      <c r="D349" s="2">
        <f t="shared" si="21"/>
        <v>5102.0922222222225</v>
      </c>
      <c r="E349" s="34">
        <v>45870</v>
      </c>
      <c r="F349" s="1" t="s">
        <v>179</v>
      </c>
      <c r="G349" s="1">
        <v>21</v>
      </c>
      <c r="H349" s="1" t="s">
        <v>193</v>
      </c>
      <c r="I349" s="1" t="s">
        <v>194</v>
      </c>
      <c r="J349" s="38">
        <v>44200</v>
      </c>
      <c r="K349" s="6">
        <v>3200</v>
      </c>
      <c r="L349" s="1"/>
      <c r="M349" s="6">
        <v>3200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>
        <v>0</v>
      </c>
      <c r="AE349" s="6"/>
      <c r="AF349" s="6">
        <v>0</v>
      </c>
      <c r="AG349" s="6"/>
      <c r="AH349" s="6"/>
      <c r="AI349" s="6"/>
      <c r="AJ349" s="6"/>
      <c r="AK349" s="6"/>
      <c r="AL349" s="6"/>
      <c r="AM349" s="6">
        <v>0.19</v>
      </c>
      <c r="AN349" s="8">
        <f t="shared" si="22"/>
        <v>3200.19</v>
      </c>
      <c r="AO349" s="6"/>
      <c r="AP349" s="6">
        <v>-7.35</v>
      </c>
      <c r="AQ349" s="6">
        <v>0</v>
      </c>
      <c r="AR349" s="6">
        <v>0</v>
      </c>
      <c r="AS349" s="6"/>
      <c r="AT349" s="6">
        <v>-0.14000000000000001</v>
      </c>
      <c r="AU349" s="6"/>
      <c r="AV349" s="6">
        <v>-14</v>
      </c>
      <c r="AW349" s="6"/>
      <c r="AX349" s="6"/>
      <c r="AY349" s="6"/>
      <c r="AZ349" s="6"/>
      <c r="BA349" s="6">
        <v>0</v>
      </c>
      <c r="BB349" s="6"/>
      <c r="BC349" s="6">
        <v>0</v>
      </c>
      <c r="BD349" s="6">
        <v>0</v>
      </c>
      <c r="BE349" s="6"/>
      <c r="BF349" s="6"/>
      <c r="BG349" s="6">
        <v>-277.39999999999998</v>
      </c>
      <c r="BH349" s="6">
        <v>-12.3</v>
      </c>
      <c r="BI349" s="6"/>
      <c r="BJ349" s="6"/>
      <c r="BK349" s="6"/>
      <c r="BL349" s="11">
        <f t="shared" si="23"/>
        <v>-311.19</v>
      </c>
      <c r="BM349" s="12">
        <f t="shared" si="24"/>
        <v>2889</v>
      </c>
      <c r="BN349" s="13">
        <f t="shared" si="25"/>
        <v>266.66666666666669</v>
      </c>
      <c r="BO349" s="13">
        <f t="shared" si="26"/>
        <v>266.66666666666669</v>
      </c>
      <c r="BP349" s="13">
        <f t="shared" si="27"/>
        <v>88.8888888888889</v>
      </c>
      <c r="BQ349" s="13">
        <f t="shared" si="28"/>
        <v>277.44</v>
      </c>
      <c r="BR349" s="13">
        <f t="shared" si="29"/>
        <v>256</v>
      </c>
      <c r="BS349" s="13">
        <f t="shared" si="30"/>
        <v>727.65</v>
      </c>
      <c r="BT349" s="13">
        <f t="shared" si="31"/>
        <v>0</v>
      </c>
      <c r="BU349" s="13">
        <f t="shared" si="32"/>
        <v>0</v>
      </c>
      <c r="BV349" s="6">
        <f>SUMIFS('SEGURO DE VIDA'!E:E, 'SEGURO DE VIDA'!D:D, H349, 'SEGURO DE VIDA'!G:G, E349)</f>
        <v>18.59</v>
      </c>
      <c r="BW349" s="6">
        <f>SUMIFS(TREINAMENTOS!E:E, TREINAMENTOS!D:D, H349, TREINAMENTOS!G:G, E349)</f>
        <v>0</v>
      </c>
      <c r="BX349" s="6">
        <f>SUMIFS(EXAMES!E:E, EXAMES!D:D, H349, EXAMES!G:G, E349)</f>
        <v>0</v>
      </c>
      <c r="BY349" s="25">
        <f t="shared" si="33"/>
        <v>1901.9022222222222</v>
      </c>
      <c r="BZ349" s="1"/>
      <c r="CA349" s="1"/>
      <c r="CB349" s="13">
        <f t="shared" si="34"/>
        <v>0</v>
      </c>
      <c r="CC349" s="13">
        <f t="shared" si="35"/>
        <v>0</v>
      </c>
      <c r="CD349" s="13">
        <f>SUMIFS(ALIMENTAÇÃO!E:E, ALIMENTAÇÃO!D:D, H349, ALIMENTAÇÃO!G:G, E349)</f>
        <v>735</v>
      </c>
      <c r="CE349" s="6">
        <f>SUMIFS(TRANSPORTE!E:E, TRANSPORTE!D:D, H349, TRANSPORTE!G:G, E349)</f>
        <v>0</v>
      </c>
      <c r="CF349" s="6">
        <f>SUMIFS('PLANO DE SAÚDE'!E:E, 'PLANO DE SAÚDE'!D:D, H349, 'PLANO DE SAÚDE'!G:G, E349)</f>
        <v>0</v>
      </c>
      <c r="CG349" s="6">
        <f>SUMIFS('PLANO ODONTO'!E:E, 'PLANO ODONTO'!D:D, H349, 'PLANO ODONTO'!G:G, E349)</f>
        <v>14</v>
      </c>
      <c r="CH349" s="6">
        <f t="shared" si="36"/>
        <v>0</v>
      </c>
      <c r="CI349" s="6">
        <f t="shared" si="37"/>
        <v>0</v>
      </c>
      <c r="CJ349" s="6">
        <f t="shared" si="38"/>
        <v>0</v>
      </c>
      <c r="CK349" s="6"/>
      <c r="CL349" s="6"/>
      <c r="CM349" s="6">
        <f t="shared" si="39"/>
        <v>-14</v>
      </c>
      <c r="CN349" s="6">
        <v>3200.19</v>
      </c>
      <c r="CO349" s="1">
        <v>-311.19</v>
      </c>
      <c r="CP349" s="6">
        <v>2889</v>
      </c>
      <c r="CQ349" s="6">
        <v>3200</v>
      </c>
      <c r="CR349" s="1">
        <v>8.67</v>
      </c>
      <c r="CS349" s="6">
        <v>3200</v>
      </c>
      <c r="CT349" s="1">
        <v>256</v>
      </c>
      <c r="CU349" s="6">
        <v>2592.8000000000002</v>
      </c>
    </row>
    <row r="350" spans="1:99" ht="13.8" hidden="1">
      <c r="A350" s="1"/>
      <c r="B350" s="1"/>
      <c r="C350" s="34" t="str">
        <f t="shared" ca="1" si="20"/>
        <v>OK</v>
      </c>
      <c r="D350" s="2">
        <f t="shared" si="21"/>
        <v>4311.321384888889</v>
      </c>
      <c r="E350" s="34">
        <v>45870</v>
      </c>
      <c r="F350" s="1" t="s">
        <v>145</v>
      </c>
      <c r="G350" s="1">
        <v>3416</v>
      </c>
      <c r="H350" s="1" t="s">
        <v>195</v>
      </c>
      <c r="I350" s="1" t="s">
        <v>194</v>
      </c>
      <c r="J350" s="38">
        <v>45292</v>
      </c>
      <c r="K350" s="6">
        <v>2000</v>
      </c>
      <c r="L350" s="1" t="s">
        <v>459</v>
      </c>
      <c r="M350" s="6">
        <v>2000</v>
      </c>
      <c r="N350" s="6"/>
      <c r="O350" s="6"/>
      <c r="P350" s="6">
        <v>0</v>
      </c>
      <c r="Q350" s="6"/>
      <c r="R350" s="6"/>
      <c r="S350" s="6"/>
      <c r="T350" s="6"/>
      <c r="U350" s="6"/>
      <c r="V350" s="6"/>
      <c r="W350" s="6"/>
      <c r="X350" s="6"/>
      <c r="Y350" s="6">
        <v>0</v>
      </c>
      <c r="Z350" s="6"/>
      <c r="AA350" s="6"/>
      <c r="AB350" s="6">
        <v>0</v>
      </c>
      <c r="AC350" s="6"/>
      <c r="AD350" s="6">
        <v>0</v>
      </c>
      <c r="AE350" s="6"/>
      <c r="AF350" s="6">
        <v>0</v>
      </c>
      <c r="AG350" s="6"/>
      <c r="AH350" s="6"/>
      <c r="AI350" s="6"/>
      <c r="AJ350" s="6"/>
      <c r="AK350" s="6"/>
      <c r="AL350" s="6"/>
      <c r="AM350" s="6">
        <v>0.63</v>
      </c>
      <c r="AN350" s="8">
        <f t="shared" si="22"/>
        <v>2000.63</v>
      </c>
      <c r="AO350" s="6"/>
      <c r="AP350" s="6">
        <v>-7.35</v>
      </c>
      <c r="AQ350" s="6">
        <v>-120</v>
      </c>
      <c r="AR350" s="6"/>
      <c r="AS350" s="6"/>
      <c r="AT350" s="6">
        <v>-0.05</v>
      </c>
      <c r="AU350" s="6"/>
      <c r="AV350" s="6">
        <v>-14</v>
      </c>
      <c r="AW350" s="6"/>
      <c r="AX350" s="6"/>
      <c r="AY350" s="6">
        <v>0</v>
      </c>
      <c r="AZ350" s="6"/>
      <c r="BA350" s="6"/>
      <c r="BB350" s="6">
        <v>-17.190000000000001</v>
      </c>
      <c r="BC350" s="6">
        <v>-1.81</v>
      </c>
      <c r="BD350" s="6"/>
      <c r="BE350" s="6"/>
      <c r="BF350" s="6"/>
      <c r="BG350" s="6">
        <v>-157.22999999999999</v>
      </c>
      <c r="BH350" s="6">
        <v>0</v>
      </c>
      <c r="BI350" s="6"/>
      <c r="BJ350" s="6"/>
      <c r="BK350" s="6"/>
      <c r="BL350" s="11">
        <f t="shared" si="23"/>
        <v>-317.63</v>
      </c>
      <c r="BM350" s="12">
        <f t="shared" si="24"/>
        <v>1683</v>
      </c>
      <c r="BN350" s="13">
        <f t="shared" si="25"/>
        <v>166.66666666666666</v>
      </c>
      <c r="BO350" s="13">
        <f t="shared" si="26"/>
        <v>166.66666666666666</v>
      </c>
      <c r="BP350" s="13">
        <f t="shared" si="27"/>
        <v>55.55555555555555</v>
      </c>
      <c r="BQ350" s="13">
        <f t="shared" si="28"/>
        <v>157.20000000000002</v>
      </c>
      <c r="BR350" s="13">
        <f t="shared" si="29"/>
        <v>160</v>
      </c>
      <c r="BS350" s="13">
        <f t="shared" si="30"/>
        <v>1427.65</v>
      </c>
      <c r="BT350" s="13">
        <f t="shared" si="31"/>
        <v>0</v>
      </c>
      <c r="BU350" s="13">
        <f t="shared" si="32"/>
        <v>163.24249599999999</v>
      </c>
      <c r="BV350" s="6">
        <f>SUMIFS('SEGURO DE VIDA'!E:E, 'SEGURO DE VIDA'!D:D, H350, 'SEGURO DE VIDA'!G:G, E350)</f>
        <v>13.71</v>
      </c>
      <c r="BW350" s="6">
        <f>SUMIFS(TREINAMENTOS!E:E, TREINAMENTOS!D:D, H350, TREINAMENTOS!G:G, E350)</f>
        <v>0</v>
      </c>
      <c r="BX350" s="6">
        <f>SUMIFS(EXAMES!E:E, EXAMES!D:D, H350, EXAMES!G:G, E350)</f>
        <v>0</v>
      </c>
      <c r="BY350" s="25">
        <f t="shared" si="33"/>
        <v>2310.6913848888889</v>
      </c>
      <c r="BZ350" s="1"/>
      <c r="CA350" s="1"/>
      <c r="CB350" s="13">
        <f t="shared" si="34"/>
        <v>163.24249599999999</v>
      </c>
      <c r="CC350" s="13">
        <f t="shared" si="35"/>
        <v>0</v>
      </c>
      <c r="CD350" s="13">
        <f>SUMIFS(ALIMENTAÇÃO!E:E, ALIMENTAÇÃO!D:D, H350, ALIMENTAÇÃO!G:G, E350)</f>
        <v>1435</v>
      </c>
      <c r="CE350" s="6">
        <f>SUMIFS(TRANSPORTE!E:E, TRANSPORTE!D:D, H350, TRANSPORTE!G:G, E350)</f>
        <v>64.099999999999994</v>
      </c>
      <c r="CF350" s="6">
        <f>SUMIFS('PLANO DE SAÚDE'!E:E, 'PLANO DE SAÚDE'!D:D, H350, 'PLANO DE SAÚDE'!G:G, E350)</f>
        <v>182.24249599999999</v>
      </c>
      <c r="CG350" s="6">
        <f>SUMIFS('PLANO ODONTO'!E:E, 'PLANO ODONTO'!D:D, H350, 'PLANO ODONTO'!G:G, E350)</f>
        <v>14</v>
      </c>
      <c r="CH350" s="6">
        <f t="shared" si="36"/>
        <v>-19</v>
      </c>
      <c r="CI350" s="6">
        <f t="shared" si="37"/>
        <v>0</v>
      </c>
      <c r="CJ350" s="6">
        <f t="shared" si="38"/>
        <v>0</v>
      </c>
      <c r="CK350" s="6"/>
      <c r="CL350" s="6"/>
      <c r="CM350" s="6">
        <f t="shared" si="39"/>
        <v>-14</v>
      </c>
      <c r="CN350" s="6">
        <v>2000.63</v>
      </c>
      <c r="CO350" s="1">
        <v>-317.63</v>
      </c>
      <c r="CP350" s="6">
        <v>1683</v>
      </c>
      <c r="CQ350" s="6">
        <v>2000</v>
      </c>
      <c r="CR350" s="1">
        <v>7.86</v>
      </c>
      <c r="CS350" s="6">
        <v>2000</v>
      </c>
      <c r="CT350" s="1">
        <v>160</v>
      </c>
      <c r="CU350" s="6">
        <v>1392.8</v>
      </c>
    </row>
    <row r="351" spans="1:99" ht="13.8" hidden="1">
      <c r="A351" s="1"/>
      <c r="B351" s="1"/>
      <c r="C351" s="34" t="str">
        <f t="shared" ca="1" si="20"/>
        <v>OK</v>
      </c>
      <c r="D351" s="2">
        <f t="shared" si="21"/>
        <v>3061.1289946666666</v>
      </c>
      <c r="E351" s="34">
        <v>45870</v>
      </c>
      <c r="F351" s="1" t="s">
        <v>145</v>
      </c>
      <c r="G351" s="1">
        <v>3550</v>
      </c>
      <c r="H351" s="1" t="s">
        <v>196</v>
      </c>
      <c r="I351" s="1" t="s">
        <v>197</v>
      </c>
      <c r="J351" s="38">
        <v>45831</v>
      </c>
      <c r="K351" s="6">
        <v>1518</v>
      </c>
      <c r="L351" s="1"/>
      <c r="M351" s="6">
        <v>1518</v>
      </c>
      <c r="N351" s="6"/>
      <c r="O351" s="6"/>
      <c r="P351" s="6">
        <v>0</v>
      </c>
      <c r="Q351" s="6"/>
      <c r="R351" s="6"/>
      <c r="S351" s="6"/>
      <c r="T351" s="6"/>
      <c r="U351" s="6"/>
      <c r="V351" s="6"/>
      <c r="W351" s="6"/>
      <c r="X351" s="6"/>
      <c r="Y351" s="6">
        <v>0</v>
      </c>
      <c r="Z351" s="6"/>
      <c r="AA351" s="6"/>
      <c r="AB351" s="6">
        <v>0</v>
      </c>
      <c r="AC351" s="6"/>
      <c r="AD351" s="6">
        <v>0</v>
      </c>
      <c r="AE351" s="6"/>
      <c r="AF351" s="6">
        <v>0</v>
      </c>
      <c r="AG351" s="6"/>
      <c r="AH351" s="6"/>
      <c r="AI351" s="6"/>
      <c r="AJ351" s="6"/>
      <c r="AK351" s="6"/>
      <c r="AL351" s="6"/>
      <c r="AM351" s="6">
        <v>0.93</v>
      </c>
      <c r="AN351" s="8">
        <f t="shared" si="22"/>
        <v>1518.93</v>
      </c>
      <c r="AO351" s="6"/>
      <c r="AP351" s="6">
        <v>-7.35</v>
      </c>
      <c r="AQ351" s="6">
        <v>-91.08</v>
      </c>
      <c r="AR351" s="6"/>
      <c r="AS351" s="6"/>
      <c r="AT351" s="6">
        <v>-0.14000000000000001</v>
      </c>
      <c r="AU351" s="6"/>
      <c r="AV351" s="6">
        <v>-14</v>
      </c>
      <c r="AW351" s="6"/>
      <c r="AX351" s="6"/>
      <c r="AY351" s="6">
        <v>0</v>
      </c>
      <c r="AZ351" s="6"/>
      <c r="BA351" s="6"/>
      <c r="BB351" s="6">
        <v>0</v>
      </c>
      <c r="BC351" s="6">
        <v>-1.51</v>
      </c>
      <c r="BD351" s="6"/>
      <c r="BE351" s="6"/>
      <c r="BF351" s="6"/>
      <c r="BG351" s="6">
        <v>-113.85</v>
      </c>
      <c r="BH351" s="6">
        <v>0</v>
      </c>
      <c r="BI351" s="6"/>
      <c r="BJ351" s="6"/>
      <c r="BK351" s="6"/>
      <c r="BL351" s="11">
        <f t="shared" si="23"/>
        <v>-227.93</v>
      </c>
      <c r="BM351" s="12">
        <f t="shared" si="24"/>
        <v>1291</v>
      </c>
      <c r="BN351" s="13">
        <f t="shared" si="25"/>
        <v>126.5</v>
      </c>
      <c r="BO351" s="13">
        <f t="shared" si="26"/>
        <v>126.5</v>
      </c>
      <c r="BP351" s="13">
        <f t="shared" si="27"/>
        <v>42.166666666666664</v>
      </c>
      <c r="BQ351" s="13">
        <f t="shared" si="28"/>
        <v>113.85</v>
      </c>
      <c r="BR351" s="13">
        <f t="shared" si="29"/>
        <v>121.44</v>
      </c>
      <c r="BS351" s="13">
        <f t="shared" si="30"/>
        <v>727.65</v>
      </c>
      <c r="BT351" s="13">
        <f t="shared" si="31"/>
        <v>0</v>
      </c>
      <c r="BU351" s="13">
        <f t="shared" si="32"/>
        <v>270.38232800000003</v>
      </c>
      <c r="BV351" s="6">
        <f>SUMIFS('SEGURO DE VIDA'!E:E, 'SEGURO DE VIDA'!D:D, H351, 'SEGURO DE VIDA'!G:G, E351)</f>
        <v>13.71</v>
      </c>
      <c r="BW351" s="6">
        <f>SUMIFS(TREINAMENTOS!E:E, TREINAMENTOS!D:D, H351, TREINAMENTOS!G:G, E351)</f>
        <v>0</v>
      </c>
      <c r="BX351" s="6">
        <f>SUMIFS(EXAMES!E:E, EXAMES!D:D, H351, EXAMES!G:G, E351)</f>
        <v>0</v>
      </c>
      <c r="BY351" s="25">
        <f t="shared" si="33"/>
        <v>1542.1989946666667</v>
      </c>
      <c r="BZ351" s="1"/>
      <c r="CA351" s="1"/>
      <c r="CB351" s="13">
        <f t="shared" si="34"/>
        <v>255.45232800000002</v>
      </c>
      <c r="CC351" s="13">
        <f t="shared" si="35"/>
        <v>14.93</v>
      </c>
      <c r="CD351" s="13">
        <f>SUMIFS(ALIMENTAÇÃO!E:E, ALIMENTAÇÃO!D:D, H351, ALIMENTAÇÃO!G:G, E351)</f>
        <v>735</v>
      </c>
      <c r="CE351" s="6">
        <f>SUMIFS(TRANSPORTE!E:E, TRANSPORTE!D:D, H351, TRANSPORTE!G:G, E351)</f>
        <v>85.5</v>
      </c>
      <c r="CF351" s="6">
        <f>SUMIFS('PLANO DE SAÚDE'!E:E, 'PLANO DE SAÚDE'!D:D, H351, 'PLANO DE SAÚDE'!G:G, E351)</f>
        <v>256.96232800000001</v>
      </c>
      <c r="CG351" s="6">
        <f>SUMIFS('PLANO ODONTO'!E:E, 'PLANO ODONTO'!D:D, H351, 'PLANO ODONTO'!G:G, E351)</f>
        <v>28.93</v>
      </c>
      <c r="CH351" s="6">
        <f t="shared" si="36"/>
        <v>-1.51</v>
      </c>
      <c r="CI351" s="6">
        <f t="shared" si="37"/>
        <v>0</v>
      </c>
      <c r="CJ351" s="6">
        <f t="shared" si="38"/>
        <v>0</v>
      </c>
      <c r="CK351" s="6"/>
      <c r="CL351" s="6"/>
      <c r="CM351" s="6">
        <f t="shared" si="39"/>
        <v>-14</v>
      </c>
      <c r="CN351" s="6">
        <v>1518.93</v>
      </c>
      <c r="CO351" s="1">
        <v>-227.93</v>
      </c>
      <c r="CP351" s="6">
        <v>1291</v>
      </c>
      <c r="CQ351" s="6">
        <v>1518</v>
      </c>
      <c r="CR351" s="1">
        <v>7.5</v>
      </c>
      <c r="CS351" s="6">
        <v>1518</v>
      </c>
      <c r="CT351" s="1">
        <v>121.44</v>
      </c>
      <c r="CU351" s="1">
        <v>910.8</v>
      </c>
    </row>
    <row r="352" spans="1:99" ht="13.8" hidden="1">
      <c r="A352" s="1"/>
      <c r="B352" s="1"/>
      <c r="C352" s="34" t="str">
        <f t="shared" ca="1" si="20"/>
        <v>OK</v>
      </c>
      <c r="D352" s="2">
        <f t="shared" si="21"/>
        <v>2544.2298611111109</v>
      </c>
      <c r="E352" s="34">
        <v>45870</v>
      </c>
      <c r="F352" s="1" t="s">
        <v>145</v>
      </c>
      <c r="G352" s="1">
        <v>3576</v>
      </c>
      <c r="H352" s="1" t="s">
        <v>460</v>
      </c>
      <c r="I352" s="1" t="s">
        <v>170</v>
      </c>
      <c r="J352" s="38">
        <v>45883</v>
      </c>
      <c r="K352" s="6">
        <v>2239.36</v>
      </c>
      <c r="L352" s="1"/>
      <c r="M352" s="6">
        <v>1268.97</v>
      </c>
      <c r="N352" s="6"/>
      <c r="O352" s="6"/>
      <c r="P352" s="6">
        <v>0</v>
      </c>
      <c r="Q352" s="6"/>
      <c r="R352" s="6"/>
      <c r="S352" s="6"/>
      <c r="T352" s="6"/>
      <c r="U352" s="6"/>
      <c r="V352" s="6"/>
      <c r="W352" s="6"/>
      <c r="X352" s="6"/>
      <c r="Y352" s="6">
        <v>0</v>
      </c>
      <c r="Z352" s="6"/>
      <c r="AA352" s="6"/>
      <c r="AB352" s="6">
        <v>0</v>
      </c>
      <c r="AC352" s="6"/>
      <c r="AD352" s="6">
        <v>58.78</v>
      </c>
      <c r="AE352" s="6"/>
      <c r="AF352" s="6">
        <v>11.3</v>
      </c>
      <c r="AG352" s="6"/>
      <c r="AH352" s="6"/>
      <c r="AI352" s="6"/>
      <c r="AJ352" s="6"/>
      <c r="AK352" s="6"/>
      <c r="AL352" s="6"/>
      <c r="AM352" s="6">
        <v>0.01</v>
      </c>
      <c r="AN352" s="8">
        <f t="shared" si="22"/>
        <v>1339.06</v>
      </c>
      <c r="AO352" s="6"/>
      <c r="AP352" s="6">
        <v>-3.5</v>
      </c>
      <c r="AQ352" s="6">
        <v>-76.14</v>
      </c>
      <c r="AR352" s="6"/>
      <c r="AS352" s="6"/>
      <c r="AT352" s="6">
        <v>0</v>
      </c>
      <c r="AU352" s="6"/>
      <c r="AV352" s="6">
        <v>0</v>
      </c>
      <c r="AW352" s="6"/>
      <c r="AX352" s="6"/>
      <c r="AY352" s="6">
        <v>0</v>
      </c>
      <c r="AZ352" s="6"/>
      <c r="BA352" s="6"/>
      <c r="BB352" s="6">
        <v>0</v>
      </c>
      <c r="BC352" s="6">
        <v>0</v>
      </c>
      <c r="BD352" s="6"/>
      <c r="BE352" s="6"/>
      <c r="BF352" s="6"/>
      <c r="BG352" s="6">
        <v>-100.42</v>
      </c>
      <c r="BH352" s="6">
        <v>0</v>
      </c>
      <c r="BI352" s="6"/>
      <c r="BJ352" s="6"/>
      <c r="BK352" s="6"/>
      <c r="BL352" s="11">
        <f t="shared" si="23"/>
        <v>-180.06</v>
      </c>
      <c r="BM352" s="12">
        <f t="shared" si="24"/>
        <v>1159</v>
      </c>
      <c r="BN352" s="13">
        <f t="shared" si="25"/>
        <v>186.61333333333334</v>
      </c>
      <c r="BO352" s="13">
        <f t="shared" si="26"/>
        <v>186.61333333333334</v>
      </c>
      <c r="BP352" s="13">
        <f t="shared" si="27"/>
        <v>62.204444444444448</v>
      </c>
      <c r="BQ352" s="13">
        <f t="shared" si="28"/>
        <v>100.42874999999999</v>
      </c>
      <c r="BR352" s="13">
        <f t="shared" si="29"/>
        <v>107.12</v>
      </c>
      <c r="BS352" s="13">
        <f t="shared" si="30"/>
        <v>346.5</v>
      </c>
      <c r="BT352" s="13">
        <f t="shared" si="31"/>
        <v>94.86</v>
      </c>
      <c r="BU352" s="13">
        <f t="shared" si="32"/>
        <v>0</v>
      </c>
      <c r="BV352" s="6">
        <f>SUMIFS('SEGURO DE VIDA'!E:E, 'SEGURO DE VIDA'!D:D, H352, 'SEGURO DE VIDA'!G:G, E352)</f>
        <v>13.71</v>
      </c>
      <c r="BW352" s="6">
        <f>SUMIFS(TREINAMENTOS!E:E, TREINAMENTOS!D:D, H352, TREINAMENTOS!G:G, E352)</f>
        <v>0</v>
      </c>
      <c r="BX352" s="6">
        <f>SUMIFS(EXAMES!E:E, EXAMES!D:D, H352, EXAMES!G:G, E352)</f>
        <v>107.12</v>
      </c>
      <c r="BY352" s="25">
        <f t="shared" si="33"/>
        <v>1205.169861111111</v>
      </c>
      <c r="BZ352" s="1"/>
      <c r="CA352" s="1"/>
      <c r="CB352" s="13">
        <f t="shared" si="34"/>
        <v>0</v>
      </c>
      <c r="CC352" s="13">
        <f t="shared" si="35"/>
        <v>0</v>
      </c>
      <c r="CD352" s="13">
        <f>SUMIFS(ALIMENTAÇÃO!E:E, ALIMENTAÇÃO!D:D, H352, ALIMENTAÇÃO!G:G, E352)</f>
        <v>350</v>
      </c>
      <c r="CE352" s="6">
        <f>SUMIFS(TRANSPORTE!E:E, TRANSPORTE!D:D, H352, TRANSPORTE!G:G, E352)</f>
        <v>171</v>
      </c>
      <c r="CF352" s="6">
        <f>SUMIFS('PLANO DE SAÚDE'!E:E, 'PLANO DE SAÚDE'!D:D, H352, 'PLANO DE SAÚDE'!G:G, E352)</f>
        <v>0</v>
      </c>
      <c r="CG352" s="6">
        <f>SUMIFS('PLANO ODONTO'!E:E, 'PLANO ODONTO'!D:D, H352, 'PLANO ODONTO'!G:G, E352)</f>
        <v>0</v>
      </c>
      <c r="CH352" s="6">
        <f t="shared" si="36"/>
        <v>0</v>
      </c>
      <c r="CI352" s="6">
        <f t="shared" si="37"/>
        <v>0</v>
      </c>
      <c r="CJ352" s="6">
        <f t="shared" si="38"/>
        <v>0</v>
      </c>
      <c r="CK352" s="6"/>
      <c r="CL352" s="6"/>
      <c r="CM352" s="6">
        <f t="shared" si="39"/>
        <v>0</v>
      </c>
      <c r="CN352" s="6">
        <v>1339.06</v>
      </c>
      <c r="CO352" s="1">
        <v>-180.06</v>
      </c>
      <c r="CP352" s="6">
        <v>1159</v>
      </c>
      <c r="CQ352" s="6">
        <v>1339.05</v>
      </c>
      <c r="CR352" s="1">
        <v>7.5</v>
      </c>
      <c r="CS352" s="6">
        <v>1339.05</v>
      </c>
      <c r="CT352" s="1">
        <v>107.12</v>
      </c>
      <c r="CU352" s="1">
        <v>731.85</v>
      </c>
    </row>
    <row r="353" spans="1:99" ht="13.8" hidden="1">
      <c r="A353" s="1"/>
      <c r="B353" s="1"/>
      <c r="C353" s="34" t="str">
        <f t="shared" ca="1" si="20"/>
        <v>OK</v>
      </c>
      <c r="D353" s="2">
        <f t="shared" si="21"/>
        <v>4229.0235438888894</v>
      </c>
      <c r="E353" s="34">
        <v>45870</v>
      </c>
      <c r="F353" s="1" t="s">
        <v>145</v>
      </c>
      <c r="G353" s="1">
        <v>288</v>
      </c>
      <c r="H353" s="1" t="s">
        <v>198</v>
      </c>
      <c r="I353" s="1" t="s">
        <v>157</v>
      </c>
      <c r="J353" s="38">
        <v>44256</v>
      </c>
      <c r="K353" s="6">
        <v>2495.63</v>
      </c>
      <c r="L353" s="1"/>
      <c r="M353" s="6">
        <v>2495.63</v>
      </c>
      <c r="N353" s="6"/>
      <c r="O353" s="6"/>
      <c r="P353" s="6">
        <v>0</v>
      </c>
      <c r="Q353" s="6"/>
      <c r="R353" s="6"/>
      <c r="S353" s="6"/>
      <c r="T353" s="6"/>
      <c r="U353" s="6"/>
      <c r="V353" s="6"/>
      <c r="W353" s="6"/>
      <c r="X353" s="6"/>
      <c r="Y353" s="6">
        <v>0</v>
      </c>
      <c r="Z353" s="6"/>
      <c r="AA353" s="6"/>
      <c r="AB353" s="6">
        <v>0</v>
      </c>
      <c r="AC353" s="6"/>
      <c r="AD353" s="6">
        <v>0</v>
      </c>
      <c r="AE353" s="6"/>
      <c r="AF353" s="6">
        <v>0</v>
      </c>
      <c r="AG353" s="6"/>
      <c r="AH353" s="6"/>
      <c r="AI353" s="6"/>
      <c r="AJ353" s="6"/>
      <c r="AK353" s="6"/>
      <c r="AL353" s="6"/>
      <c r="AM353" s="6">
        <v>0.55000000000000004</v>
      </c>
      <c r="AN353" s="8">
        <f t="shared" si="22"/>
        <v>2496.1800000000003</v>
      </c>
      <c r="AO353" s="6"/>
      <c r="AP353" s="6">
        <v>-6.65</v>
      </c>
      <c r="AQ353" s="6">
        <v>-149.74</v>
      </c>
      <c r="AR353" s="6"/>
      <c r="AS353" s="6"/>
      <c r="AT353" s="6">
        <v>-0.03</v>
      </c>
      <c r="AU353" s="6"/>
      <c r="AV353" s="6">
        <v>0</v>
      </c>
      <c r="AW353" s="6"/>
      <c r="AX353" s="6"/>
      <c r="AY353" s="6">
        <v>0</v>
      </c>
      <c r="AZ353" s="6"/>
      <c r="BA353" s="6"/>
      <c r="BB353" s="6">
        <v>0</v>
      </c>
      <c r="BC353" s="6">
        <v>-1.93</v>
      </c>
      <c r="BD353" s="6"/>
      <c r="BE353" s="6"/>
      <c r="BF353" s="6"/>
      <c r="BG353" s="6">
        <v>-201.83</v>
      </c>
      <c r="BH353" s="6">
        <v>0</v>
      </c>
      <c r="BI353" s="6"/>
      <c r="BJ353" s="6"/>
      <c r="BK353" s="6"/>
      <c r="BL353" s="11">
        <f t="shared" si="23"/>
        <v>-360.18000000000006</v>
      </c>
      <c r="BM353" s="12">
        <f t="shared" si="24"/>
        <v>2136</v>
      </c>
      <c r="BN353" s="13">
        <f t="shared" si="25"/>
        <v>207.96916666666667</v>
      </c>
      <c r="BO353" s="13">
        <f t="shared" si="26"/>
        <v>207.96916666666667</v>
      </c>
      <c r="BP353" s="13">
        <f t="shared" si="27"/>
        <v>69.323055555555555</v>
      </c>
      <c r="BQ353" s="13">
        <f t="shared" si="28"/>
        <v>201.896467</v>
      </c>
      <c r="BR353" s="13">
        <f t="shared" si="29"/>
        <v>199.65</v>
      </c>
      <c r="BS353" s="13">
        <f t="shared" si="30"/>
        <v>658.35</v>
      </c>
      <c r="BT353" s="13">
        <f t="shared" si="31"/>
        <v>0</v>
      </c>
      <c r="BU353" s="13">
        <f t="shared" si="32"/>
        <v>173.97568800000002</v>
      </c>
      <c r="BV353" s="6">
        <f>SUMIFS('SEGURO DE VIDA'!E:E, 'SEGURO DE VIDA'!D:D, H353, 'SEGURO DE VIDA'!G:G, E353)</f>
        <v>13.71</v>
      </c>
      <c r="BW353" s="6">
        <f>SUMIFS(TREINAMENTOS!E:E, TREINAMENTOS!D:D, H353, TREINAMENTOS!G:G, E353)</f>
        <v>0</v>
      </c>
      <c r="BX353" s="6">
        <f>SUMIFS(EXAMES!E:E, EXAMES!D:D, H353, EXAMES!G:G, E353)</f>
        <v>0</v>
      </c>
      <c r="BY353" s="25">
        <f t="shared" si="33"/>
        <v>1732.8435438888889</v>
      </c>
      <c r="BZ353" s="1"/>
      <c r="CA353" s="1"/>
      <c r="CB353" s="13">
        <f t="shared" si="34"/>
        <v>173.97568800000002</v>
      </c>
      <c r="CC353" s="13">
        <f t="shared" si="35"/>
        <v>0</v>
      </c>
      <c r="CD353" s="13">
        <f>SUMIFS(ALIMENTAÇÃO!E:E, ALIMENTAÇÃO!D:D, H353, ALIMENTAÇÃO!G:G, E353)</f>
        <v>665</v>
      </c>
      <c r="CE353" s="6">
        <f>SUMIFS(TRANSPORTE!E:E, TRANSPORTE!D:D, H353, TRANSPORTE!G:G, E353)</f>
        <v>102.6</v>
      </c>
      <c r="CF353" s="6">
        <f>SUMIFS('PLANO DE SAÚDE'!E:E, 'PLANO DE SAÚDE'!D:D, H353, 'PLANO DE SAÚDE'!G:G, E353)</f>
        <v>175.90568800000003</v>
      </c>
      <c r="CG353" s="6">
        <f>SUMIFS('PLANO ODONTO'!E:E, 'PLANO ODONTO'!D:D, H353, 'PLANO ODONTO'!G:G, E353)</f>
        <v>0</v>
      </c>
      <c r="CH353" s="6">
        <f t="shared" si="36"/>
        <v>-1.93</v>
      </c>
      <c r="CI353" s="6">
        <f t="shared" si="37"/>
        <v>0</v>
      </c>
      <c r="CJ353" s="6">
        <f t="shared" si="38"/>
        <v>0</v>
      </c>
      <c r="CK353" s="6"/>
      <c r="CL353" s="6"/>
      <c r="CM353" s="6">
        <f t="shared" si="39"/>
        <v>0</v>
      </c>
      <c r="CN353" s="6">
        <v>2496.1799999999998</v>
      </c>
      <c r="CO353" s="1">
        <v>-360.18</v>
      </c>
      <c r="CP353" s="6">
        <v>2136</v>
      </c>
      <c r="CQ353" s="6">
        <v>2495.63</v>
      </c>
      <c r="CR353" s="1">
        <v>8.09</v>
      </c>
      <c r="CS353" s="6">
        <v>2495.63</v>
      </c>
      <c r="CT353" s="1">
        <v>199.65</v>
      </c>
      <c r="CU353" s="6">
        <v>1888.43</v>
      </c>
    </row>
    <row r="354" spans="1:99" ht="13.8" hidden="1">
      <c r="A354" s="1"/>
      <c r="B354" s="1"/>
      <c r="C354" s="34" t="str">
        <f t="shared" ca="1" si="20"/>
        <v>OK</v>
      </c>
      <c r="D354" s="2">
        <f t="shared" si="21"/>
        <v>4661.1395050000001</v>
      </c>
      <c r="E354" s="34">
        <v>45870</v>
      </c>
      <c r="F354" s="1" t="s">
        <v>145</v>
      </c>
      <c r="G354" s="1">
        <v>3493</v>
      </c>
      <c r="H354" s="1" t="s">
        <v>199</v>
      </c>
      <c r="I354" s="1" t="s">
        <v>190</v>
      </c>
      <c r="J354" s="38">
        <v>45635</v>
      </c>
      <c r="K354" s="6">
        <v>1800</v>
      </c>
      <c r="L354" s="1"/>
      <c r="M354" s="6">
        <v>1800</v>
      </c>
      <c r="N354" s="6"/>
      <c r="O354" s="6"/>
      <c r="P354" s="6">
        <v>540</v>
      </c>
      <c r="Q354" s="6"/>
      <c r="R354" s="6"/>
      <c r="S354" s="6"/>
      <c r="T354" s="6"/>
      <c r="U354" s="6"/>
      <c r="V354" s="6"/>
      <c r="W354" s="6"/>
      <c r="X354" s="6"/>
      <c r="Y354" s="6">
        <v>0</v>
      </c>
      <c r="Z354" s="6"/>
      <c r="AA354" s="6"/>
      <c r="AB354" s="6">
        <v>450</v>
      </c>
      <c r="AC354" s="6"/>
      <c r="AD354" s="6">
        <v>289.58</v>
      </c>
      <c r="AE354" s="6"/>
      <c r="AF354" s="6">
        <v>55.69</v>
      </c>
      <c r="AG354" s="6"/>
      <c r="AH354" s="6"/>
      <c r="AI354" s="6"/>
      <c r="AJ354" s="6"/>
      <c r="AK354" s="6"/>
      <c r="AL354" s="6"/>
      <c r="AM354" s="6">
        <v>0.84</v>
      </c>
      <c r="AN354" s="8">
        <f t="shared" si="22"/>
        <v>3136.11</v>
      </c>
      <c r="AO354" s="6"/>
      <c r="AP354" s="6">
        <v>-7.35</v>
      </c>
      <c r="AQ354" s="6">
        <v>0</v>
      </c>
      <c r="AR354" s="6"/>
      <c r="AS354" s="6"/>
      <c r="AT354" s="6">
        <v>-0.86</v>
      </c>
      <c r="AU354" s="6"/>
      <c r="AV354" s="6">
        <v>-14</v>
      </c>
      <c r="AW354" s="6"/>
      <c r="AX354" s="6"/>
      <c r="AY354" s="6">
        <v>0</v>
      </c>
      <c r="AZ354" s="6"/>
      <c r="BA354" s="6"/>
      <c r="BB354" s="6">
        <v>0</v>
      </c>
      <c r="BC354" s="6">
        <v>0</v>
      </c>
      <c r="BD354" s="6"/>
      <c r="BE354" s="6"/>
      <c r="BF354" s="6"/>
      <c r="BG354" s="6">
        <v>-218.9</v>
      </c>
      <c r="BH354" s="6">
        <v>0</v>
      </c>
      <c r="BI354" s="6"/>
      <c r="BJ354" s="6"/>
      <c r="BK354" s="6"/>
      <c r="BL354" s="11">
        <f t="shared" si="23"/>
        <v>-241.11</v>
      </c>
      <c r="BM354" s="12">
        <f t="shared" si="24"/>
        <v>2895</v>
      </c>
      <c r="BN354" s="13">
        <f t="shared" si="25"/>
        <v>150</v>
      </c>
      <c r="BO354" s="13">
        <f t="shared" si="26"/>
        <v>150</v>
      </c>
      <c r="BP354" s="13">
        <f t="shared" si="27"/>
        <v>50</v>
      </c>
      <c r="BQ354" s="13">
        <f t="shared" si="28"/>
        <v>218.84950499999999</v>
      </c>
      <c r="BR354" s="13">
        <f t="shared" si="29"/>
        <v>214.82</v>
      </c>
      <c r="BS354" s="13">
        <f t="shared" si="30"/>
        <v>727.65</v>
      </c>
      <c r="BT354" s="13">
        <f t="shared" si="31"/>
        <v>0</v>
      </c>
      <c r="BU354" s="13">
        <f t="shared" si="32"/>
        <v>0</v>
      </c>
      <c r="BV354" s="6">
        <f>SUMIFS('SEGURO DE VIDA'!E:E, 'SEGURO DE VIDA'!D:D, H354, 'SEGURO DE VIDA'!G:G, E354)</f>
        <v>13.71</v>
      </c>
      <c r="BW354" s="6">
        <f>SUMIFS(TREINAMENTOS!E:E, TREINAMENTOS!D:D, H354, TREINAMENTOS!G:G, E354)</f>
        <v>0</v>
      </c>
      <c r="BX354" s="6">
        <f>SUMIFS(EXAMES!E:E, EXAMES!D:D, H354, EXAMES!G:G, E354)</f>
        <v>0</v>
      </c>
      <c r="BY354" s="25">
        <f t="shared" si="33"/>
        <v>1525.029505</v>
      </c>
      <c r="BZ354" s="1"/>
      <c r="CA354" s="1"/>
      <c r="CB354" s="13">
        <f t="shared" si="34"/>
        <v>0</v>
      </c>
      <c r="CC354" s="13">
        <f t="shared" si="35"/>
        <v>0</v>
      </c>
      <c r="CD354" s="13">
        <f>SUMIFS(ALIMENTAÇÃO!E:E, ALIMENTAÇÃO!D:D, H354, ALIMENTAÇÃO!G:G, E354)</f>
        <v>735</v>
      </c>
      <c r="CE354" s="6">
        <f>SUMIFS(TRANSPORTE!E:E, TRANSPORTE!D:D, H354, TRANSPORTE!G:G, E354)</f>
        <v>0</v>
      </c>
      <c r="CF354" s="6">
        <f>SUMIFS('PLANO DE SAÚDE'!E:E, 'PLANO DE SAÚDE'!D:D, H354, 'PLANO DE SAÚDE'!G:G, E354)</f>
        <v>0</v>
      </c>
      <c r="CG354" s="6">
        <f>SUMIFS('PLANO ODONTO'!E:E, 'PLANO ODONTO'!D:D, H354, 'PLANO ODONTO'!G:G, E354)</f>
        <v>14</v>
      </c>
      <c r="CH354" s="6">
        <f t="shared" si="36"/>
        <v>0</v>
      </c>
      <c r="CI354" s="6">
        <f t="shared" si="37"/>
        <v>0</v>
      </c>
      <c r="CJ354" s="6">
        <f t="shared" si="38"/>
        <v>450</v>
      </c>
      <c r="CK354" s="6"/>
      <c r="CL354" s="6"/>
      <c r="CM354" s="6">
        <f t="shared" si="39"/>
        <v>-14</v>
      </c>
      <c r="CN354" s="6">
        <v>3136.11</v>
      </c>
      <c r="CO354" s="1">
        <v>-241.11</v>
      </c>
      <c r="CP354" s="6">
        <v>2895</v>
      </c>
      <c r="CQ354" s="6">
        <v>2685.27</v>
      </c>
      <c r="CR354" s="1">
        <v>8.15</v>
      </c>
      <c r="CS354" s="6">
        <v>2685.27</v>
      </c>
      <c r="CT354" s="1">
        <v>214.82</v>
      </c>
      <c r="CU354" s="6">
        <v>2078.0700000000002</v>
      </c>
    </row>
    <row r="355" spans="1:99" ht="13.8" hidden="1">
      <c r="A355" s="1"/>
      <c r="B355" s="1"/>
      <c r="C355" s="34" t="str">
        <f t="shared" ca="1" si="20"/>
        <v>OK</v>
      </c>
      <c r="D355" s="2">
        <f t="shared" si="21"/>
        <v>7509.3409263333342</v>
      </c>
      <c r="E355" s="34">
        <v>45870</v>
      </c>
      <c r="F355" s="1" t="s">
        <v>145</v>
      </c>
      <c r="G355" s="1">
        <v>182</v>
      </c>
      <c r="H355" s="1" t="s">
        <v>201</v>
      </c>
      <c r="I355" s="1" t="s">
        <v>202</v>
      </c>
      <c r="J355" s="38">
        <v>42248</v>
      </c>
      <c r="K355" s="6">
        <v>4336.05</v>
      </c>
      <c r="L355" s="1"/>
      <c r="M355" s="6">
        <v>4336.05</v>
      </c>
      <c r="N355" s="6"/>
      <c r="O355" s="6"/>
      <c r="P355" s="6">
        <v>0</v>
      </c>
      <c r="Q355" s="6"/>
      <c r="R355" s="6"/>
      <c r="S355" s="6"/>
      <c r="T355" s="6"/>
      <c r="U355" s="6"/>
      <c r="V355" s="6"/>
      <c r="W355" s="6"/>
      <c r="X355" s="6"/>
      <c r="Y355" s="6">
        <v>650.41</v>
      </c>
      <c r="Z355" s="6"/>
      <c r="AA355" s="6"/>
      <c r="AB355" s="6">
        <v>0</v>
      </c>
      <c r="AC355" s="6"/>
      <c r="AD355" s="6">
        <v>0</v>
      </c>
      <c r="AE355" s="6"/>
      <c r="AF355" s="6">
        <v>0</v>
      </c>
      <c r="AG355" s="6"/>
      <c r="AH355" s="6"/>
      <c r="AI355" s="6"/>
      <c r="AJ355" s="6"/>
      <c r="AK355" s="6"/>
      <c r="AL355" s="6"/>
      <c r="AM355" s="6">
        <v>0.85</v>
      </c>
      <c r="AN355" s="8">
        <f t="shared" si="22"/>
        <v>4987.3100000000004</v>
      </c>
      <c r="AO355" s="6"/>
      <c r="AP355" s="6">
        <v>-7.35</v>
      </c>
      <c r="AQ355" s="6">
        <v>0</v>
      </c>
      <c r="AR355" s="6"/>
      <c r="AS355" s="6"/>
      <c r="AT355" s="6">
        <v>-0.56000000000000005</v>
      </c>
      <c r="AU355" s="6"/>
      <c r="AV355" s="6">
        <v>-14</v>
      </c>
      <c r="AW355" s="6"/>
      <c r="AX355" s="6"/>
      <c r="AY355" s="6">
        <v>0</v>
      </c>
      <c r="AZ355" s="6"/>
      <c r="BA355" s="6"/>
      <c r="BB355" s="6">
        <v>0</v>
      </c>
      <c r="BC355" s="6">
        <v>-1.93</v>
      </c>
      <c r="BD355" s="6"/>
      <c r="BE355" s="6"/>
      <c r="BF355" s="6"/>
      <c r="BG355" s="6">
        <v>-416.63</v>
      </c>
      <c r="BH355" s="6">
        <v>-309.83999999999997</v>
      </c>
      <c r="BI355" s="6"/>
      <c r="BJ355" s="6"/>
      <c r="BK355" s="6"/>
      <c r="BL355" s="11">
        <f t="shared" si="23"/>
        <v>-750.31</v>
      </c>
      <c r="BM355" s="12">
        <f t="shared" si="24"/>
        <v>4237</v>
      </c>
      <c r="BN355" s="13">
        <f t="shared" si="25"/>
        <v>361.33750000000003</v>
      </c>
      <c r="BO355" s="13">
        <f t="shared" si="26"/>
        <v>361.33750000000003</v>
      </c>
      <c r="BP355" s="13">
        <f t="shared" si="27"/>
        <v>120.44583333333334</v>
      </c>
      <c r="BQ355" s="13">
        <f t="shared" si="28"/>
        <v>416.69440499999996</v>
      </c>
      <c r="BR355" s="13">
        <f t="shared" si="29"/>
        <v>346.88</v>
      </c>
      <c r="BS355" s="13">
        <f t="shared" si="30"/>
        <v>727.65</v>
      </c>
      <c r="BT355" s="13">
        <f t="shared" si="31"/>
        <v>0</v>
      </c>
      <c r="BU355" s="13">
        <f t="shared" si="32"/>
        <v>173.97568800000002</v>
      </c>
      <c r="BV355" s="6">
        <f>SUMIFS('SEGURO DE VIDA'!E:E, 'SEGURO DE VIDA'!D:D, H355, 'SEGURO DE VIDA'!G:G, E355)</f>
        <v>13.71</v>
      </c>
      <c r="BW355" s="6">
        <f>SUMIFS(TREINAMENTOS!E:E, TREINAMENTOS!D:D, H355, TREINAMENTOS!G:G, E355)</f>
        <v>0</v>
      </c>
      <c r="BX355" s="6">
        <f>SUMIFS(EXAMES!E:E, EXAMES!D:D, H355, EXAMES!G:G, E355)</f>
        <v>0</v>
      </c>
      <c r="BY355" s="25">
        <f t="shared" si="33"/>
        <v>2522.0309263333334</v>
      </c>
      <c r="BZ355" s="1"/>
      <c r="CA355" s="1"/>
      <c r="CB355" s="13">
        <f t="shared" si="34"/>
        <v>173.97568800000002</v>
      </c>
      <c r="CC355" s="13">
        <f t="shared" si="35"/>
        <v>0</v>
      </c>
      <c r="CD355" s="13">
        <f>SUMIFS(ALIMENTAÇÃO!E:E, ALIMENTAÇÃO!D:D, H355, ALIMENTAÇÃO!G:G, E355)</f>
        <v>735</v>
      </c>
      <c r="CE355" s="6">
        <f>SUMIFS(TRANSPORTE!E:E, TRANSPORTE!D:D, H355, TRANSPORTE!G:G, E355)</f>
        <v>0</v>
      </c>
      <c r="CF355" s="6">
        <f>SUMIFS('PLANO DE SAÚDE'!E:E, 'PLANO DE SAÚDE'!D:D, H355, 'PLANO DE SAÚDE'!G:G, E355)</f>
        <v>175.90568800000003</v>
      </c>
      <c r="CG355" s="6">
        <f>SUMIFS('PLANO ODONTO'!E:E, 'PLANO ODONTO'!D:D, H355, 'PLANO ODONTO'!G:G, E355)</f>
        <v>14</v>
      </c>
      <c r="CH355" s="6">
        <f t="shared" si="36"/>
        <v>-1.93</v>
      </c>
      <c r="CI355" s="6">
        <f t="shared" si="37"/>
        <v>0</v>
      </c>
      <c r="CJ355" s="6">
        <f t="shared" si="38"/>
        <v>0</v>
      </c>
      <c r="CK355" s="6"/>
      <c r="CL355" s="6"/>
      <c r="CM355" s="6">
        <f t="shared" si="39"/>
        <v>-14</v>
      </c>
      <c r="CN355" s="6">
        <v>4987.3100000000004</v>
      </c>
      <c r="CO355" s="1">
        <v>-750.31</v>
      </c>
      <c r="CP355" s="6">
        <v>4237</v>
      </c>
      <c r="CQ355" s="6">
        <v>4336.05</v>
      </c>
      <c r="CR355" s="1">
        <v>9.61</v>
      </c>
      <c r="CS355" s="6">
        <v>4336.05</v>
      </c>
      <c r="CT355" s="1">
        <v>346.88</v>
      </c>
      <c r="CU355" s="6">
        <v>4379.26</v>
      </c>
    </row>
    <row r="356" spans="1:99" ht="13.8" hidden="1">
      <c r="A356" s="1"/>
      <c r="B356" s="1"/>
      <c r="C356" s="34" t="str">
        <f t="shared" ca="1" si="20"/>
        <v>OK</v>
      </c>
      <c r="D356" s="2">
        <f t="shared" si="21"/>
        <v>2947.0366666666669</v>
      </c>
      <c r="E356" s="34">
        <v>45870</v>
      </c>
      <c r="F356" s="1" t="s">
        <v>145</v>
      </c>
      <c r="G356" s="1">
        <v>3478</v>
      </c>
      <c r="H356" s="1" t="s">
        <v>204</v>
      </c>
      <c r="I356" s="1" t="s">
        <v>205</v>
      </c>
      <c r="J356" s="38">
        <v>45597</v>
      </c>
      <c r="K356" s="6">
        <v>1518</v>
      </c>
      <c r="L356" s="1"/>
      <c r="M356" s="6">
        <v>1518</v>
      </c>
      <c r="N356" s="6"/>
      <c r="O356" s="6">
        <v>0</v>
      </c>
      <c r="P356" s="6">
        <v>0</v>
      </c>
      <c r="Q356" s="6"/>
      <c r="R356" s="6"/>
      <c r="S356" s="6"/>
      <c r="T356" s="6"/>
      <c r="U356" s="6">
        <v>0</v>
      </c>
      <c r="V356" s="6"/>
      <c r="W356" s="6"/>
      <c r="X356" s="6"/>
      <c r="Y356" s="6"/>
      <c r="Z356" s="6"/>
      <c r="AA356" s="6"/>
      <c r="AB356" s="6"/>
      <c r="AC356" s="6"/>
      <c r="AD356" s="6">
        <v>0</v>
      </c>
      <c r="AE356" s="6"/>
      <c r="AF356" s="6">
        <v>0</v>
      </c>
      <c r="AG356" s="6"/>
      <c r="AH356" s="6"/>
      <c r="AI356" s="6"/>
      <c r="AJ356" s="6">
        <v>0</v>
      </c>
      <c r="AK356" s="6"/>
      <c r="AL356" s="6"/>
      <c r="AM356" s="6">
        <v>0.85</v>
      </c>
      <c r="AN356" s="8">
        <f t="shared" si="22"/>
        <v>1518.85</v>
      </c>
      <c r="AO356" s="6"/>
      <c r="AP356" s="6">
        <v>-7</v>
      </c>
      <c r="AQ356" s="6">
        <v>-91.08</v>
      </c>
      <c r="AR356" s="6"/>
      <c r="AS356" s="6"/>
      <c r="AT356" s="6">
        <v>-0.92</v>
      </c>
      <c r="AU356" s="6"/>
      <c r="AV356" s="6">
        <v>0</v>
      </c>
      <c r="AW356" s="6">
        <v>0</v>
      </c>
      <c r="AX356" s="6"/>
      <c r="AY356" s="6"/>
      <c r="AZ356" s="6"/>
      <c r="BA356" s="6"/>
      <c r="BB356" s="6">
        <v>0</v>
      </c>
      <c r="BC356" s="6">
        <v>0</v>
      </c>
      <c r="BD356" s="6"/>
      <c r="BE356" s="6"/>
      <c r="BF356" s="6"/>
      <c r="BG356" s="6">
        <v>-113.85</v>
      </c>
      <c r="BH356" s="6">
        <v>0</v>
      </c>
      <c r="BI356" s="6"/>
      <c r="BJ356" s="6"/>
      <c r="BK356" s="6"/>
      <c r="BL356" s="11">
        <f t="shared" si="23"/>
        <v>-212.85</v>
      </c>
      <c r="BM356" s="12">
        <f t="shared" si="24"/>
        <v>1306</v>
      </c>
      <c r="BN356" s="13">
        <f t="shared" si="25"/>
        <v>126.5</v>
      </c>
      <c r="BO356" s="13">
        <f t="shared" si="26"/>
        <v>126.5</v>
      </c>
      <c r="BP356" s="13">
        <f t="shared" si="27"/>
        <v>42.166666666666664</v>
      </c>
      <c r="BQ356" s="13">
        <f t="shared" si="28"/>
        <v>113.85</v>
      </c>
      <c r="BR356" s="13">
        <f t="shared" si="29"/>
        <v>121.44</v>
      </c>
      <c r="BS356" s="13">
        <f t="shared" si="30"/>
        <v>693</v>
      </c>
      <c r="BT356" s="13">
        <f t="shared" si="31"/>
        <v>191.02000000000004</v>
      </c>
      <c r="BU356" s="13">
        <f t="shared" si="32"/>
        <v>0</v>
      </c>
      <c r="BV356" s="6">
        <f>SUMIFS('SEGURO DE VIDA'!E:E, 'SEGURO DE VIDA'!D:D, H356, 'SEGURO DE VIDA'!G:G, E356)</f>
        <v>13.71</v>
      </c>
      <c r="BW356" s="6">
        <f>SUMIFS(TREINAMENTOS!E:E, TREINAMENTOS!D:D, H356, TREINAMENTOS!G:G, E356)</f>
        <v>0</v>
      </c>
      <c r="BX356" s="6">
        <f>SUMIFS(EXAMES!E:E, EXAMES!D:D, H356, EXAMES!G:G, E356)</f>
        <v>0</v>
      </c>
      <c r="BY356" s="25">
        <f t="shared" si="33"/>
        <v>1428.1866666666667</v>
      </c>
      <c r="BZ356" s="1"/>
      <c r="CA356" s="1"/>
      <c r="CB356" s="13">
        <f t="shared" si="34"/>
        <v>0</v>
      </c>
      <c r="CC356" s="13">
        <f t="shared" si="35"/>
        <v>0</v>
      </c>
      <c r="CD356" s="13">
        <f>SUMIFS(ALIMENTAÇÃO!E:E, ALIMENTAÇÃO!D:D, H356, ALIMENTAÇÃO!G:G, E356)</f>
        <v>700</v>
      </c>
      <c r="CE356" s="6">
        <f>SUMIFS(TRANSPORTE!E:E, TRANSPORTE!D:D, H356, TRANSPORTE!G:G, E356)</f>
        <v>282.10000000000002</v>
      </c>
      <c r="CF356" s="6">
        <f>SUMIFS('PLANO DE SAÚDE'!E:E, 'PLANO DE SAÚDE'!D:D, H356, 'PLANO DE SAÚDE'!G:G, E356)</f>
        <v>0</v>
      </c>
      <c r="CG356" s="6">
        <f>SUMIFS('PLANO ODONTO'!E:E, 'PLANO ODONTO'!D:D, H356, 'PLANO ODONTO'!G:G, E356)</f>
        <v>0</v>
      </c>
      <c r="CH356" s="6">
        <f t="shared" si="36"/>
        <v>0</v>
      </c>
      <c r="CI356" s="6">
        <f t="shared" si="37"/>
        <v>0</v>
      </c>
      <c r="CJ356" s="6">
        <f t="shared" si="38"/>
        <v>0</v>
      </c>
      <c r="CK356" s="6"/>
      <c r="CL356" s="6"/>
      <c r="CM356" s="6">
        <f t="shared" si="39"/>
        <v>0</v>
      </c>
      <c r="CN356" s="6">
        <v>1518.85</v>
      </c>
      <c r="CO356" s="1">
        <v>-212.85</v>
      </c>
      <c r="CP356" s="6">
        <v>1306</v>
      </c>
      <c r="CQ356" s="6">
        <v>1518</v>
      </c>
      <c r="CR356" s="1">
        <v>7.5</v>
      </c>
      <c r="CS356" s="6">
        <v>1518</v>
      </c>
      <c r="CT356" s="1">
        <v>121.44</v>
      </c>
      <c r="CU356" s="1">
        <v>910.8</v>
      </c>
    </row>
    <row r="357" spans="1:99" ht="13.8" hidden="1">
      <c r="A357" s="1"/>
      <c r="B357" s="1"/>
      <c r="C357" s="34" t="str">
        <f t="shared" ca="1" si="20"/>
        <v>OK</v>
      </c>
      <c r="D357" s="2">
        <f t="shared" si="21"/>
        <v>8042.9561664444454</v>
      </c>
      <c r="E357" s="34">
        <v>45870</v>
      </c>
      <c r="F357" s="1" t="s">
        <v>145</v>
      </c>
      <c r="G357" s="1">
        <v>67</v>
      </c>
      <c r="H357" s="1" t="s">
        <v>206</v>
      </c>
      <c r="I357" s="1" t="s">
        <v>147</v>
      </c>
      <c r="J357" s="38">
        <v>41078</v>
      </c>
      <c r="K357" s="6">
        <v>3159.37</v>
      </c>
      <c r="L357" s="1"/>
      <c r="M357" s="6">
        <v>3159.37</v>
      </c>
      <c r="N357" s="6"/>
      <c r="O357" s="6">
        <v>0</v>
      </c>
      <c r="P357" s="6">
        <v>947.81</v>
      </c>
      <c r="Q357" s="6"/>
      <c r="R357" s="6"/>
      <c r="S357" s="6"/>
      <c r="T357" s="6"/>
      <c r="U357" s="6">
        <v>0</v>
      </c>
      <c r="V357" s="6"/>
      <c r="W357" s="6"/>
      <c r="X357" s="6"/>
      <c r="Y357" s="6"/>
      <c r="Z357" s="6"/>
      <c r="AA357" s="6"/>
      <c r="AB357" s="6"/>
      <c r="AC357" s="6"/>
      <c r="AD357" s="6">
        <v>1229.5899999999999</v>
      </c>
      <c r="AE357" s="6"/>
      <c r="AF357" s="6">
        <v>236.46</v>
      </c>
      <c r="AG357" s="6"/>
      <c r="AH357" s="6"/>
      <c r="AI357" s="6"/>
      <c r="AJ357" s="6">
        <v>0</v>
      </c>
      <c r="AK357" s="6"/>
      <c r="AL357" s="6"/>
      <c r="AM357" s="6">
        <v>0.22</v>
      </c>
      <c r="AN357" s="8">
        <f t="shared" si="22"/>
        <v>5573.4500000000007</v>
      </c>
      <c r="AO357" s="6"/>
      <c r="AP357" s="6">
        <v>-5.95</v>
      </c>
      <c r="AQ357" s="6">
        <v>-189.56</v>
      </c>
      <c r="AR357" s="6"/>
      <c r="AS357" s="6"/>
      <c r="AT357" s="6">
        <v>-0.35</v>
      </c>
      <c r="AU357" s="6"/>
      <c r="AV357" s="6">
        <v>-14</v>
      </c>
      <c r="AW357" s="6">
        <v>0</v>
      </c>
      <c r="AX357" s="6"/>
      <c r="AY357" s="6"/>
      <c r="AZ357" s="6"/>
      <c r="BA357" s="6"/>
      <c r="BB357" s="6">
        <v>0</v>
      </c>
      <c r="BC357" s="6">
        <v>-391.19</v>
      </c>
      <c r="BD357" s="6"/>
      <c r="BE357" s="6"/>
      <c r="BF357" s="6"/>
      <c r="BG357" s="6">
        <v>-589.83000000000004</v>
      </c>
      <c r="BH357" s="6">
        <v>-409.57</v>
      </c>
      <c r="BI357" s="6"/>
      <c r="BJ357" s="6"/>
      <c r="BK357" s="6"/>
      <c r="BL357" s="11">
        <f t="shared" si="23"/>
        <v>-1600.45</v>
      </c>
      <c r="BM357" s="12">
        <f t="shared" si="24"/>
        <v>3973.0000000000009</v>
      </c>
      <c r="BN357" s="13">
        <f t="shared" si="25"/>
        <v>263.28083333333331</v>
      </c>
      <c r="BO357" s="13">
        <f t="shared" si="26"/>
        <v>263.28083333333331</v>
      </c>
      <c r="BP357" s="13">
        <f t="shared" si="27"/>
        <v>87.760277777777773</v>
      </c>
      <c r="BQ357" s="13">
        <f t="shared" si="28"/>
        <v>589.64773400000001</v>
      </c>
      <c r="BR357" s="13">
        <f t="shared" si="29"/>
        <v>445.85</v>
      </c>
      <c r="BS357" s="13">
        <f t="shared" si="30"/>
        <v>589.04999999999995</v>
      </c>
      <c r="BT357" s="13">
        <f t="shared" si="31"/>
        <v>0</v>
      </c>
      <c r="BU357" s="13">
        <f t="shared" si="32"/>
        <v>216.92648800000012</v>
      </c>
      <c r="BV357" s="6">
        <f>SUMIFS('SEGURO DE VIDA'!E:E, 'SEGURO DE VIDA'!D:D, H357, 'SEGURO DE VIDA'!G:G, E357)</f>
        <v>13.71</v>
      </c>
      <c r="BW357" s="6">
        <f>SUMIFS(TREINAMENTOS!E:E, TREINAMENTOS!D:D, H357, TREINAMENTOS!G:G, E357)</f>
        <v>0</v>
      </c>
      <c r="BX357" s="6">
        <f>SUMIFS(EXAMES!E:E, EXAMES!D:D, H357, EXAMES!G:G, E357)</f>
        <v>0</v>
      </c>
      <c r="BY357" s="25">
        <f t="shared" si="33"/>
        <v>2469.5061664444447</v>
      </c>
      <c r="BZ357" s="1"/>
      <c r="CA357" s="1"/>
      <c r="CB357" s="13">
        <f t="shared" si="34"/>
        <v>216.92648800000012</v>
      </c>
      <c r="CC357" s="13">
        <f t="shared" si="35"/>
        <v>0</v>
      </c>
      <c r="CD357" s="13">
        <f>SUMIFS(ALIMENTAÇÃO!E:E, ALIMENTAÇÃO!D:D, H357, ALIMENTAÇÃO!G:G, E357)</f>
        <v>595</v>
      </c>
      <c r="CE357" s="6">
        <f>SUMIFS(TRANSPORTE!E:E, TRANSPORTE!D:D, H357, TRANSPORTE!G:G, E357)</f>
        <v>0</v>
      </c>
      <c r="CF357" s="6">
        <f>SUMIFS('PLANO DE SAÚDE'!E:E, 'PLANO DE SAÚDE'!D:D, H357, 'PLANO DE SAÚDE'!G:G, E357)</f>
        <v>608.11648800000012</v>
      </c>
      <c r="CG357" s="6">
        <f>SUMIFS('PLANO ODONTO'!E:E, 'PLANO ODONTO'!D:D, H357, 'PLANO ODONTO'!G:G, E357)</f>
        <v>14</v>
      </c>
      <c r="CH357" s="6">
        <f t="shared" si="36"/>
        <v>-391.19</v>
      </c>
      <c r="CI357" s="6">
        <f t="shared" si="37"/>
        <v>0</v>
      </c>
      <c r="CJ357" s="6">
        <f t="shared" si="38"/>
        <v>0</v>
      </c>
      <c r="CK357" s="6"/>
      <c r="CL357" s="6"/>
      <c r="CM357" s="6">
        <f t="shared" si="39"/>
        <v>-14</v>
      </c>
      <c r="CN357" s="6">
        <v>5573.45</v>
      </c>
      <c r="CO357" s="6">
        <v>-1600.45</v>
      </c>
      <c r="CP357" s="6">
        <v>3973</v>
      </c>
      <c r="CQ357" s="6">
        <v>5573.23</v>
      </c>
      <c r="CR357" s="1">
        <v>10.58</v>
      </c>
      <c r="CS357" s="6">
        <v>5573.23</v>
      </c>
      <c r="CT357" s="1">
        <v>445.85</v>
      </c>
      <c r="CU357" s="6">
        <v>4793.8100000000004</v>
      </c>
    </row>
    <row r="358" spans="1:99" ht="13.8" hidden="1">
      <c r="A358" s="1"/>
      <c r="B358" s="1"/>
      <c r="C358" s="34" t="str">
        <f t="shared" ca="1" si="20"/>
        <v>OK</v>
      </c>
      <c r="D358" s="2">
        <f t="shared" si="21"/>
        <v>4858.8773241111121</v>
      </c>
      <c r="E358" s="34">
        <v>45870</v>
      </c>
      <c r="F358" s="1" t="s">
        <v>145</v>
      </c>
      <c r="G358" s="1">
        <v>3353</v>
      </c>
      <c r="H358" s="1" t="s">
        <v>209</v>
      </c>
      <c r="I358" s="1" t="s">
        <v>151</v>
      </c>
      <c r="J358" s="38">
        <v>45019</v>
      </c>
      <c r="K358" s="6">
        <v>1790.44</v>
      </c>
      <c r="L358" s="1"/>
      <c r="M358" s="6">
        <v>1790.44</v>
      </c>
      <c r="N358" s="6"/>
      <c r="O358" s="6">
        <v>0</v>
      </c>
      <c r="P358" s="6">
        <v>537.13</v>
      </c>
      <c r="Q358" s="6"/>
      <c r="R358" s="6"/>
      <c r="S358" s="6"/>
      <c r="T358" s="6"/>
      <c r="U358" s="6">
        <v>90.44</v>
      </c>
      <c r="V358" s="6"/>
      <c r="W358" s="6"/>
      <c r="X358" s="6"/>
      <c r="Y358" s="6"/>
      <c r="Z358" s="6"/>
      <c r="AA358" s="6"/>
      <c r="AB358" s="6"/>
      <c r="AC358" s="6"/>
      <c r="AD358" s="6">
        <v>283.38</v>
      </c>
      <c r="AE358" s="6"/>
      <c r="AF358" s="6">
        <v>54.5</v>
      </c>
      <c r="AG358" s="6"/>
      <c r="AH358" s="6"/>
      <c r="AI358" s="6"/>
      <c r="AJ358" s="6">
        <v>0</v>
      </c>
      <c r="AK358" s="6"/>
      <c r="AL358" s="6"/>
      <c r="AM358" s="6">
        <v>0.34</v>
      </c>
      <c r="AN358" s="8">
        <f t="shared" si="22"/>
        <v>2756.2300000000005</v>
      </c>
      <c r="AO358" s="6"/>
      <c r="AP358" s="6">
        <v>-6.3</v>
      </c>
      <c r="AQ358" s="6">
        <v>-98</v>
      </c>
      <c r="AR358" s="6"/>
      <c r="AS358" s="6"/>
      <c r="AT358" s="6">
        <v>-0.59</v>
      </c>
      <c r="AU358" s="6"/>
      <c r="AV358" s="6">
        <v>-14</v>
      </c>
      <c r="AW358" s="6">
        <v>0</v>
      </c>
      <c r="AX358" s="6"/>
      <c r="AY358" s="6"/>
      <c r="AZ358" s="6"/>
      <c r="BA358" s="6"/>
      <c r="BB358" s="6">
        <v>-80</v>
      </c>
      <c r="BC358" s="6">
        <v>-100.08</v>
      </c>
      <c r="BD358" s="6"/>
      <c r="BE358" s="6"/>
      <c r="BF358" s="6"/>
      <c r="BG358" s="6">
        <v>-225.26</v>
      </c>
      <c r="BH358" s="6">
        <v>0</v>
      </c>
      <c r="BI358" s="6"/>
      <c r="BJ358" s="6"/>
      <c r="BK358" s="6"/>
      <c r="BL358" s="11">
        <f t="shared" si="23"/>
        <v>-524.23</v>
      </c>
      <c r="BM358" s="12">
        <f t="shared" si="24"/>
        <v>2232.0000000000005</v>
      </c>
      <c r="BN358" s="13">
        <f t="shared" si="25"/>
        <v>149.20333333333335</v>
      </c>
      <c r="BO358" s="13">
        <f t="shared" si="26"/>
        <v>149.20333333333335</v>
      </c>
      <c r="BP358" s="13">
        <f t="shared" si="27"/>
        <v>49.734444444444449</v>
      </c>
      <c r="BQ358" s="13">
        <f t="shared" si="28"/>
        <v>225.15621299999998</v>
      </c>
      <c r="BR358" s="13">
        <f t="shared" si="29"/>
        <v>220.47</v>
      </c>
      <c r="BS358" s="13">
        <f t="shared" si="30"/>
        <v>623.70000000000005</v>
      </c>
      <c r="BT358" s="13">
        <f t="shared" si="31"/>
        <v>0</v>
      </c>
      <c r="BU358" s="13">
        <f t="shared" si="32"/>
        <v>100.07</v>
      </c>
      <c r="BV358" s="6">
        <f>SUMIFS('SEGURO DE VIDA'!E:E, 'SEGURO DE VIDA'!D:D, H358, 'SEGURO DE VIDA'!G:G, E358)</f>
        <v>13.71</v>
      </c>
      <c r="BW358" s="6">
        <f>SUMIFS(TREINAMENTOS!E:E, TREINAMENTOS!D:D, H358, TREINAMENTOS!G:G, E358)</f>
        <v>571.4</v>
      </c>
      <c r="BX358" s="6">
        <f>SUMIFS(EXAMES!E:E, EXAMES!D:D, H358, EXAMES!G:G, E358)</f>
        <v>0</v>
      </c>
      <c r="BY358" s="25">
        <f t="shared" si="33"/>
        <v>2102.6473241111112</v>
      </c>
      <c r="BZ358" s="1"/>
      <c r="CA358" s="1"/>
      <c r="CB358" s="13">
        <f t="shared" si="34"/>
        <v>100.07</v>
      </c>
      <c r="CC358" s="13">
        <f t="shared" si="35"/>
        <v>0</v>
      </c>
      <c r="CD358" s="13">
        <f>SUMIFS(ALIMENTAÇÃO!E:E, ALIMENTAÇÃO!D:D, H358, ALIMENTAÇÃO!G:G, E358)</f>
        <v>630</v>
      </c>
      <c r="CE358" s="6">
        <f>SUMIFS(TRANSPORTE!E:E, TRANSPORTE!D:D, H358, TRANSPORTE!G:G, E358)</f>
        <v>98</v>
      </c>
      <c r="CF358" s="6">
        <f>SUMIFS('PLANO DE SAÚDE'!E:E, 'PLANO DE SAÚDE'!D:D, H358, 'PLANO DE SAÚDE'!G:G, E358)</f>
        <v>280.14999999999998</v>
      </c>
      <c r="CG358" s="6">
        <f>SUMIFS('PLANO ODONTO'!E:E, 'PLANO ODONTO'!D:D, H358, 'PLANO ODONTO'!G:G, E358)</f>
        <v>14</v>
      </c>
      <c r="CH358" s="6">
        <f t="shared" si="36"/>
        <v>-180.07999999999998</v>
      </c>
      <c r="CI358" s="6">
        <f t="shared" si="37"/>
        <v>0</v>
      </c>
      <c r="CJ358" s="6">
        <f t="shared" si="38"/>
        <v>0</v>
      </c>
      <c r="CK358" s="6"/>
      <c r="CL358" s="6"/>
      <c r="CM358" s="6">
        <f t="shared" si="39"/>
        <v>-14</v>
      </c>
      <c r="CN358" s="6">
        <v>2756.23</v>
      </c>
      <c r="CO358" s="1">
        <v>-524.23</v>
      </c>
      <c r="CP358" s="6">
        <v>2232</v>
      </c>
      <c r="CQ358" s="6">
        <v>2755.89</v>
      </c>
      <c r="CR358" s="1">
        <v>8.17</v>
      </c>
      <c r="CS358" s="6">
        <v>2755.89</v>
      </c>
      <c r="CT358" s="1">
        <v>220.47</v>
      </c>
      <c r="CU358" s="6">
        <v>2148.69</v>
      </c>
    </row>
    <row r="359" spans="1:99" ht="13.8" hidden="1">
      <c r="A359" s="1"/>
      <c r="B359" s="1"/>
      <c r="C359" s="34" t="str">
        <f t="shared" ca="1" si="20"/>
        <v>OK</v>
      </c>
      <c r="D359" s="2">
        <f t="shared" si="21"/>
        <v>2752.974812444445</v>
      </c>
      <c r="E359" s="34">
        <v>45870</v>
      </c>
      <c r="F359" s="1" t="s">
        <v>145</v>
      </c>
      <c r="G359" s="1">
        <v>3513</v>
      </c>
      <c r="H359" s="1" t="s">
        <v>210</v>
      </c>
      <c r="I359" s="1" t="s">
        <v>211</v>
      </c>
      <c r="J359" s="38">
        <v>45726</v>
      </c>
      <c r="K359" s="6">
        <v>1069.48</v>
      </c>
      <c r="L359" s="1"/>
      <c r="M359" s="6">
        <v>1069.48</v>
      </c>
      <c r="N359" s="6"/>
      <c r="O359" s="6">
        <v>0</v>
      </c>
      <c r="P359" s="6">
        <v>0</v>
      </c>
      <c r="Q359" s="6"/>
      <c r="R359" s="6"/>
      <c r="S359" s="6"/>
      <c r="T359" s="6"/>
      <c r="U359" s="6">
        <v>0</v>
      </c>
      <c r="V359" s="6"/>
      <c r="W359" s="6"/>
      <c r="X359" s="6"/>
      <c r="Y359" s="6"/>
      <c r="Z359" s="6"/>
      <c r="AA359" s="6"/>
      <c r="AB359" s="6"/>
      <c r="AC359" s="6"/>
      <c r="AD359" s="6">
        <v>0</v>
      </c>
      <c r="AE359" s="6"/>
      <c r="AF359" s="6">
        <v>0</v>
      </c>
      <c r="AG359" s="6"/>
      <c r="AH359" s="6"/>
      <c r="AI359" s="6"/>
      <c r="AJ359" s="6">
        <v>0</v>
      </c>
      <c r="AK359" s="6"/>
      <c r="AL359" s="6"/>
      <c r="AM359" s="6">
        <v>0.91</v>
      </c>
      <c r="AN359" s="8">
        <f t="shared" si="22"/>
        <v>1070.3900000000001</v>
      </c>
      <c r="AO359" s="6"/>
      <c r="AP359" s="6">
        <v>-7.35</v>
      </c>
      <c r="AQ359" s="6">
        <v>-64.17</v>
      </c>
      <c r="AR359" s="6"/>
      <c r="AS359" s="6"/>
      <c r="AT359" s="6">
        <v>-7.0000000000000007E-2</v>
      </c>
      <c r="AU359" s="6"/>
      <c r="AV359" s="6">
        <v>-14</v>
      </c>
      <c r="AW359" s="6">
        <v>0</v>
      </c>
      <c r="AX359" s="6"/>
      <c r="AY359" s="6"/>
      <c r="AZ359" s="6"/>
      <c r="BA359" s="6"/>
      <c r="BB359" s="6">
        <v>-106.08</v>
      </c>
      <c r="BC359" s="6">
        <v>-1.51</v>
      </c>
      <c r="BD359" s="6"/>
      <c r="BE359" s="6"/>
      <c r="BF359" s="6"/>
      <c r="BG359" s="6">
        <v>-80.209999999999994</v>
      </c>
      <c r="BH359" s="6">
        <v>0</v>
      </c>
      <c r="BI359" s="6"/>
      <c r="BJ359" s="6"/>
      <c r="BK359" s="6"/>
      <c r="BL359" s="11">
        <f t="shared" si="23"/>
        <v>-273.39</v>
      </c>
      <c r="BM359" s="12">
        <f t="shared" si="24"/>
        <v>797.00000000000011</v>
      </c>
      <c r="BN359" s="13">
        <f t="shared" si="25"/>
        <v>89.123333333333335</v>
      </c>
      <c r="BO359" s="13">
        <f t="shared" si="26"/>
        <v>89.123333333333335</v>
      </c>
      <c r="BP359" s="13">
        <f t="shared" si="27"/>
        <v>29.707777777777778</v>
      </c>
      <c r="BQ359" s="13">
        <f t="shared" si="28"/>
        <v>80.210999999999999</v>
      </c>
      <c r="BR359" s="13">
        <f t="shared" si="29"/>
        <v>21.38</v>
      </c>
      <c r="BS359" s="13">
        <f t="shared" si="30"/>
        <v>727.65</v>
      </c>
      <c r="BT359" s="13">
        <f t="shared" si="31"/>
        <v>196.52999999999997</v>
      </c>
      <c r="BU359" s="13">
        <f t="shared" si="32"/>
        <v>136.14936800000001</v>
      </c>
      <c r="BV359" s="6">
        <f>SUMIFS('SEGURO DE VIDA'!E:E, 'SEGURO DE VIDA'!D:D, H359, 'SEGURO DE VIDA'!G:G, E359)</f>
        <v>13.71</v>
      </c>
      <c r="BW359" s="6">
        <f>SUMIFS(TREINAMENTOS!E:E, TREINAMENTOS!D:D, H359, TREINAMENTOS!G:G, E359)</f>
        <v>299</v>
      </c>
      <c r="BX359" s="6">
        <f>SUMIFS(EXAMES!E:E, EXAMES!D:D, H359, EXAMES!G:G, E359)</f>
        <v>0</v>
      </c>
      <c r="BY359" s="25">
        <f t="shared" si="33"/>
        <v>1682.5848124444447</v>
      </c>
      <c r="BZ359" s="1"/>
      <c r="CA359" s="1"/>
      <c r="CB359" s="13">
        <f t="shared" si="34"/>
        <v>136.14936800000001</v>
      </c>
      <c r="CC359" s="13">
        <f t="shared" si="35"/>
        <v>0</v>
      </c>
      <c r="CD359" s="13">
        <f>SUMIFS(ALIMENTAÇÃO!E:E, ALIMENTAÇÃO!D:D, H359, ALIMENTAÇÃO!G:G, E359)</f>
        <v>735</v>
      </c>
      <c r="CE359" s="6">
        <f>SUMIFS(TRANSPORTE!E:E, TRANSPORTE!D:D, H359, TRANSPORTE!G:G, E359)</f>
        <v>260.7</v>
      </c>
      <c r="CF359" s="6">
        <f>SUMIFS('PLANO DE SAÚDE'!E:E, 'PLANO DE SAÚDE'!D:D, H359, 'PLANO DE SAÚDE'!G:G, E359)</f>
        <v>243.73936800000001</v>
      </c>
      <c r="CG359" s="6">
        <f>SUMIFS('PLANO ODONTO'!E:E, 'PLANO ODONTO'!D:D, H359, 'PLANO ODONTO'!G:G, E359)</f>
        <v>14</v>
      </c>
      <c r="CH359" s="6">
        <f t="shared" si="36"/>
        <v>-107.59</v>
      </c>
      <c r="CI359" s="6">
        <f t="shared" si="37"/>
        <v>0</v>
      </c>
      <c r="CJ359" s="6">
        <f t="shared" si="38"/>
        <v>0</v>
      </c>
      <c r="CK359" s="6"/>
      <c r="CL359" s="6"/>
      <c r="CM359" s="6">
        <f t="shared" si="39"/>
        <v>-14</v>
      </c>
      <c r="CN359" s="6">
        <v>1070.3900000000001</v>
      </c>
      <c r="CO359" s="1">
        <v>-273.39</v>
      </c>
      <c r="CP359" s="1">
        <v>797</v>
      </c>
      <c r="CQ359" s="6">
        <v>1069.48</v>
      </c>
      <c r="CR359" s="1">
        <v>7.5</v>
      </c>
      <c r="CS359" s="6">
        <v>1069.48</v>
      </c>
      <c r="CT359" s="1">
        <v>21.38</v>
      </c>
      <c r="CU359" s="1">
        <v>462.28</v>
      </c>
    </row>
    <row r="360" spans="1:99" ht="13.8" hidden="1">
      <c r="A360" s="1"/>
      <c r="B360" s="1"/>
      <c r="C360" s="34" t="str">
        <f t="shared" ca="1" si="20"/>
        <v>OK</v>
      </c>
      <c r="D360" s="2">
        <f t="shared" si="21"/>
        <v>4297.9035438888895</v>
      </c>
      <c r="E360" s="34">
        <v>45870</v>
      </c>
      <c r="F360" s="1" t="s">
        <v>145</v>
      </c>
      <c r="G360" s="1">
        <v>283</v>
      </c>
      <c r="H360" s="1" t="s">
        <v>213</v>
      </c>
      <c r="I360" s="1" t="s">
        <v>157</v>
      </c>
      <c r="J360" s="38">
        <v>44228</v>
      </c>
      <c r="K360" s="6">
        <v>2495.63</v>
      </c>
      <c r="L360" s="1"/>
      <c r="M360" s="6">
        <v>2495.63</v>
      </c>
      <c r="N360" s="6"/>
      <c r="O360" s="6">
        <v>0</v>
      </c>
      <c r="P360" s="6">
        <v>0</v>
      </c>
      <c r="Q360" s="6"/>
      <c r="R360" s="6"/>
      <c r="S360" s="6"/>
      <c r="T360" s="6"/>
      <c r="U360" s="6">
        <v>0</v>
      </c>
      <c r="V360" s="6"/>
      <c r="W360" s="6"/>
      <c r="X360" s="6"/>
      <c r="Y360" s="6"/>
      <c r="Z360" s="6"/>
      <c r="AA360" s="6"/>
      <c r="AB360" s="6"/>
      <c r="AC360" s="6"/>
      <c r="AD360" s="6">
        <v>0</v>
      </c>
      <c r="AE360" s="6"/>
      <c r="AF360" s="6">
        <v>0</v>
      </c>
      <c r="AG360" s="6"/>
      <c r="AH360" s="6"/>
      <c r="AI360" s="6"/>
      <c r="AJ360" s="6">
        <v>0</v>
      </c>
      <c r="AK360" s="6"/>
      <c r="AL360" s="6"/>
      <c r="AM360" s="6">
        <v>0.13</v>
      </c>
      <c r="AN360" s="8">
        <f t="shared" si="22"/>
        <v>2495.7600000000002</v>
      </c>
      <c r="AO360" s="6"/>
      <c r="AP360" s="6">
        <v>-7.35</v>
      </c>
      <c r="AQ360" s="6">
        <v>-65.8</v>
      </c>
      <c r="AR360" s="6"/>
      <c r="AS360" s="6"/>
      <c r="AT360" s="6">
        <v>-0.85</v>
      </c>
      <c r="AU360" s="6"/>
      <c r="AV360" s="6">
        <v>0</v>
      </c>
      <c r="AW360" s="6">
        <v>0</v>
      </c>
      <c r="AX360" s="6"/>
      <c r="AY360" s="6"/>
      <c r="AZ360" s="6"/>
      <c r="BA360" s="6"/>
      <c r="BB360" s="6">
        <v>0</v>
      </c>
      <c r="BC360" s="6">
        <v>-1.93</v>
      </c>
      <c r="BD360" s="6"/>
      <c r="BE360" s="6"/>
      <c r="BF360" s="6"/>
      <c r="BG360" s="6">
        <v>-201.83</v>
      </c>
      <c r="BH360" s="6">
        <v>0</v>
      </c>
      <c r="BI360" s="6"/>
      <c r="BJ360" s="6"/>
      <c r="BK360" s="6"/>
      <c r="BL360" s="11">
        <f t="shared" si="23"/>
        <v>-277.76</v>
      </c>
      <c r="BM360" s="12">
        <f t="shared" si="24"/>
        <v>2218</v>
      </c>
      <c r="BN360" s="13">
        <f t="shared" si="25"/>
        <v>207.96916666666667</v>
      </c>
      <c r="BO360" s="13">
        <f t="shared" si="26"/>
        <v>207.96916666666667</v>
      </c>
      <c r="BP360" s="13">
        <f t="shared" si="27"/>
        <v>69.323055555555555</v>
      </c>
      <c r="BQ360" s="13">
        <f t="shared" si="28"/>
        <v>201.896467</v>
      </c>
      <c r="BR360" s="13">
        <f t="shared" si="29"/>
        <v>199.65</v>
      </c>
      <c r="BS360" s="13">
        <f t="shared" si="30"/>
        <v>727.65</v>
      </c>
      <c r="BT360" s="13">
        <f t="shared" si="31"/>
        <v>0</v>
      </c>
      <c r="BU360" s="13">
        <f t="shared" si="32"/>
        <v>173.97568800000002</v>
      </c>
      <c r="BV360" s="6">
        <f>SUMIFS('SEGURO DE VIDA'!E:E, 'SEGURO DE VIDA'!D:D, H360, 'SEGURO DE VIDA'!G:G, E360)</f>
        <v>13.71</v>
      </c>
      <c r="BW360" s="6">
        <f>SUMIFS(TREINAMENTOS!E:E, TREINAMENTOS!D:D, H360, TREINAMENTOS!G:G, E360)</f>
        <v>0</v>
      </c>
      <c r="BX360" s="6">
        <f>SUMIFS(EXAMES!E:E, EXAMES!D:D, H360, EXAMES!G:G, E360)</f>
        <v>0</v>
      </c>
      <c r="BY360" s="25">
        <f t="shared" si="33"/>
        <v>1802.1435438888889</v>
      </c>
      <c r="BZ360" s="1"/>
      <c r="CA360" s="1"/>
      <c r="CB360" s="13">
        <f t="shared" si="34"/>
        <v>173.97568800000002</v>
      </c>
      <c r="CC360" s="13">
        <f t="shared" si="35"/>
        <v>0</v>
      </c>
      <c r="CD360" s="13">
        <f>SUMIFS(ALIMENTAÇÃO!E:E, ALIMENTAÇÃO!D:D, H360, ALIMENTAÇÃO!G:G, E360)</f>
        <v>735</v>
      </c>
      <c r="CE360" s="6">
        <f>SUMIFS(TRANSPORTE!E:E, TRANSPORTE!D:D, H360, TRANSPORTE!G:G, E360)</f>
        <v>0</v>
      </c>
      <c r="CF360" s="6">
        <f>SUMIFS('PLANO DE SAÚDE'!E:E, 'PLANO DE SAÚDE'!D:D, H360, 'PLANO DE SAÚDE'!G:G, E360)</f>
        <v>175.90568800000003</v>
      </c>
      <c r="CG360" s="6">
        <f>SUMIFS('PLANO ODONTO'!E:E, 'PLANO ODONTO'!D:D, H360, 'PLANO ODONTO'!G:G, E360)</f>
        <v>0</v>
      </c>
      <c r="CH360" s="6">
        <f t="shared" si="36"/>
        <v>-1.93</v>
      </c>
      <c r="CI360" s="6">
        <f t="shared" si="37"/>
        <v>0</v>
      </c>
      <c r="CJ360" s="6">
        <f t="shared" si="38"/>
        <v>0</v>
      </c>
      <c r="CK360" s="6"/>
      <c r="CL360" s="6"/>
      <c r="CM360" s="6">
        <f t="shared" si="39"/>
        <v>0</v>
      </c>
      <c r="CN360" s="6">
        <v>2495.7600000000002</v>
      </c>
      <c r="CO360" s="1">
        <v>-277.76</v>
      </c>
      <c r="CP360" s="6">
        <v>2218</v>
      </c>
      <c r="CQ360" s="6">
        <v>2495.63</v>
      </c>
      <c r="CR360" s="1">
        <v>8.09</v>
      </c>
      <c r="CS360" s="6">
        <v>2495.63</v>
      </c>
      <c r="CT360" s="1">
        <v>199.65</v>
      </c>
      <c r="CU360" s="6">
        <v>1888.43</v>
      </c>
    </row>
    <row r="361" spans="1:99" ht="13.8" hidden="1">
      <c r="A361" s="1"/>
      <c r="B361" s="1"/>
      <c r="C361" s="34" t="str">
        <f t="shared" ca="1" si="20"/>
        <v>OK</v>
      </c>
      <c r="D361" s="2">
        <f t="shared" si="21"/>
        <v>3433.4741315555557</v>
      </c>
      <c r="E361" s="34">
        <v>45870</v>
      </c>
      <c r="F361" s="1" t="s">
        <v>145</v>
      </c>
      <c r="G361" s="1">
        <v>3474</v>
      </c>
      <c r="H361" s="1" t="s">
        <v>215</v>
      </c>
      <c r="I361" s="1" t="s">
        <v>216</v>
      </c>
      <c r="J361" s="35">
        <v>45586</v>
      </c>
      <c r="K361" s="6">
        <v>1700</v>
      </c>
      <c r="L361" s="1"/>
      <c r="M361" s="6">
        <v>1700</v>
      </c>
      <c r="N361" s="6"/>
      <c r="O361" s="6">
        <v>0</v>
      </c>
      <c r="P361" s="6">
        <v>0</v>
      </c>
      <c r="Q361" s="6"/>
      <c r="R361" s="6"/>
      <c r="S361" s="6"/>
      <c r="T361" s="6"/>
      <c r="U361" s="6">
        <v>0</v>
      </c>
      <c r="V361" s="6"/>
      <c r="W361" s="6"/>
      <c r="X361" s="6"/>
      <c r="Y361" s="6"/>
      <c r="Z361" s="6"/>
      <c r="AA361" s="6"/>
      <c r="AB361" s="6"/>
      <c r="AC361" s="6"/>
      <c r="AD361" s="6">
        <v>164.69</v>
      </c>
      <c r="AE361" s="6"/>
      <c r="AF361" s="6">
        <v>31.67</v>
      </c>
      <c r="AG361" s="6"/>
      <c r="AH361" s="6"/>
      <c r="AI361" s="6"/>
      <c r="AJ361" s="6">
        <v>0</v>
      </c>
      <c r="AK361" s="6"/>
      <c r="AL361" s="6"/>
      <c r="AM361" s="6">
        <v>0.94</v>
      </c>
      <c r="AN361" s="8">
        <f t="shared" si="22"/>
        <v>1897.3000000000002</v>
      </c>
      <c r="AO361" s="6"/>
      <c r="AP361" s="6">
        <v>-7.35</v>
      </c>
      <c r="AQ361" s="6">
        <v>-102</v>
      </c>
      <c r="AR361" s="6"/>
      <c r="AS361" s="6"/>
      <c r="AT361" s="6">
        <v>-0.24</v>
      </c>
      <c r="AU361" s="6"/>
      <c r="AV361" s="6">
        <v>-14</v>
      </c>
      <c r="AW361" s="6">
        <v>0</v>
      </c>
      <c r="AX361" s="6"/>
      <c r="AY361" s="6"/>
      <c r="AZ361" s="6"/>
      <c r="BA361" s="6"/>
      <c r="BB361" s="6">
        <v>0</v>
      </c>
      <c r="BC361" s="6">
        <v>-1.81</v>
      </c>
      <c r="BD361" s="6"/>
      <c r="BE361" s="6"/>
      <c r="BF361" s="6"/>
      <c r="BG361" s="6">
        <v>-147.9</v>
      </c>
      <c r="BH361" s="6">
        <v>0</v>
      </c>
      <c r="BI361" s="6"/>
      <c r="BJ361" s="6"/>
      <c r="BK361" s="6"/>
      <c r="BL361" s="11">
        <f t="shared" si="23"/>
        <v>-273.3</v>
      </c>
      <c r="BM361" s="12">
        <f t="shared" si="24"/>
        <v>1624.0000000000002</v>
      </c>
      <c r="BN361" s="13">
        <f t="shared" si="25"/>
        <v>141.66666666666666</v>
      </c>
      <c r="BO361" s="13">
        <f t="shared" si="26"/>
        <v>141.66666666666666</v>
      </c>
      <c r="BP361" s="13">
        <f t="shared" si="27"/>
        <v>47.222222222222221</v>
      </c>
      <c r="BQ361" s="13">
        <f t="shared" si="28"/>
        <v>147.91607999999999</v>
      </c>
      <c r="BR361" s="13">
        <f t="shared" si="29"/>
        <v>151.69999999999999</v>
      </c>
      <c r="BS361" s="13">
        <f t="shared" si="30"/>
        <v>727.65</v>
      </c>
      <c r="BT361" s="13">
        <f t="shared" si="31"/>
        <v>1.4000000000000057</v>
      </c>
      <c r="BU361" s="13">
        <f t="shared" si="32"/>
        <v>163.24249599999999</v>
      </c>
      <c r="BV361" s="6">
        <f>SUMIFS('SEGURO DE VIDA'!E:E, 'SEGURO DE VIDA'!D:D, H361, 'SEGURO DE VIDA'!G:G, E361)</f>
        <v>13.71</v>
      </c>
      <c r="BW361" s="6">
        <f>SUMIFS(TREINAMENTOS!E:E, TREINAMENTOS!D:D, H361, TREINAMENTOS!G:G, E361)</f>
        <v>0</v>
      </c>
      <c r="BX361" s="6">
        <f>SUMIFS(EXAMES!E:E, EXAMES!D:D, H361, EXAMES!G:G, E361)</f>
        <v>0</v>
      </c>
      <c r="BY361" s="25">
        <f t="shared" si="33"/>
        <v>1536.1741315555557</v>
      </c>
      <c r="BZ361" s="1"/>
      <c r="CA361" s="1"/>
      <c r="CB361" s="13">
        <f t="shared" si="34"/>
        <v>163.24249599999999</v>
      </c>
      <c r="CC361" s="13">
        <f t="shared" si="35"/>
        <v>0</v>
      </c>
      <c r="CD361" s="13">
        <f>SUMIFS(ALIMENTAÇÃO!E:E, ALIMENTAÇÃO!D:D, H361, ALIMENTAÇÃO!G:G, E361)</f>
        <v>735</v>
      </c>
      <c r="CE361" s="6">
        <f>SUMIFS(TRANSPORTE!E:E, TRANSPORTE!D:D, H361, TRANSPORTE!G:G, E361)</f>
        <v>103.4</v>
      </c>
      <c r="CF361" s="6">
        <f>SUMIFS('PLANO DE SAÚDE'!E:E, 'PLANO DE SAÚDE'!D:D, H361, 'PLANO DE SAÚDE'!G:G, E361)</f>
        <v>165.05249599999999</v>
      </c>
      <c r="CG361" s="6">
        <f>SUMIFS('PLANO ODONTO'!E:E, 'PLANO ODONTO'!D:D, H361, 'PLANO ODONTO'!G:G, E361)</f>
        <v>14</v>
      </c>
      <c r="CH361" s="6">
        <f t="shared" si="36"/>
        <v>-1.81</v>
      </c>
      <c r="CI361" s="6">
        <f t="shared" si="37"/>
        <v>0</v>
      </c>
      <c r="CJ361" s="6">
        <f t="shared" si="38"/>
        <v>0</v>
      </c>
      <c r="CK361" s="6"/>
      <c r="CL361" s="6"/>
      <c r="CM361" s="6">
        <f t="shared" si="39"/>
        <v>-14</v>
      </c>
      <c r="CN361" s="6">
        <v>1897.3</v>
      </c>
      <c r="CO361" s="1">
        <v>-273.3</v>
      </c>
      <c r="CP361" s="6">
        <v>1624</v>
      </c>
      <c r="CQ361" s="6">
        <v>1896.36</v>
      </c>
      <c r="CR361" s="1">
        <v>7.8</v>
      </c>
      <c r="CS361" s="6">
        <v>1896.36</v>
      </c>
      <c r="CT361" s="1">
        <v>151.69999999999999</v>
      </c>
      <c r="CU361" s="6">
        <v>1289.1600000000001</v>
      </c>
    </row>
    <row r="362" spans="1:99" ht="13.8" hidden="1">
      <c r="A362" s="1"/>
      <c r="B362" s="1"/>
      <c r="C362" s="34" t="str">
        <f t="shared" ca="1" si="20"/>
        <v>OK</v>
      </c>
      <c r="D362" s="2">
        <f t="shared" si="21"/>
        <v>3044.7864236666669</v>
      </c>
      <c r="E362" s="34">
        <v>45870</v>
      </c>
      <c r="F362" s="1" t="s">
        <v>145</v>
      </c>
      <c r="G362" s="1">
        <v>3536</v>
      </c>
      <c r="H362" s="1" t="s">
        <v>218</v>
      </c>
      <c r="I362" s="1" t="s">
        <v>436</v>
      </c>
      <c r="J362" s="38">
        <v>45790</v>
      </c>
      <c r="K362" s="6">
        <v>1518</v>
      </c>
      <c r="L362" s="1"/>
      <c r="M362" s="6">
        <v>1518</v>
      </c>
      <c r="N362" s="6"/>
      <c r="O362" s="6">
        <v>10.63</v>
      </c>
      <c r="P362" s="6">
        <v>0</v>
      </c>
      <c r="Q362" s="6"/>
      <c r="R362" s="6"/>
      <c r="S362" s="6"/>
      <c r="T362" s="6"/>
      <c r="U362" s="6">
        <v>0</v>
      </c>
      <c r="V362" s="6"/>
      <c r="W362" s="6"/>
      <c r="X362" s="6"/>
      <c r="Y362" s="6"/>
      <c r="Z362" s="6"/>
      <c r="AA362" s="6"/>
      <c r="AB362" s="6"/>
      <c r="AC362" s="6"/>
      <c r="AD362" s="6">
        <v>0</v>
      </c>
      <c r="AE362" s="6"/>
      <c r="AF362" s="6">
        <v>2.04</v>
      </c>
      <c r="AG362" s="6"/>
      <c r="AH362" s="6"/>
      <c r="AI362" s="6"/>
      <c r="AJ362" s="6">
        <v>0</v>
      </c>
      <c r="AK362" s="6"/>
      <c r="AL362" s="6"/>
      <c r="AM362" s="6">
        <v>0.21</v>
      </c>
      <c r="AN362" s="8">
        <f t="shared" si="22"/>
        <v>1530.88</v>
      </c>
      <c r="AO362" s="6"/>
      <c r="AP362" s="6">
        <v>-7.35</v>
      </c>
      <c r="AQ362" s="6">
        <v>-91.08</v>
      </c>
      <c r="AR362" s="6"/>
      <c r="AS362" s="6"/>
      <c r="AT362" s="6">
        <v>-0.35</v>
      </c>
      <c r="AU362" s="6"/>
      <c r="AV362" s="6">
        <v>-14</v>
      </c>
      <c r="AW362" s="6">
        <v>0</v>
      </c>
      <c r="AX362" s="6"/>
      <c r="AY362" s="6"/>
      <c r="AZ362" s="6"/>
      <c r="BA362" s="6"/>
      <c r="BB362" s="6">
        <v>0</v>
      </c>
      <c r="BC362" s="6">
        <v>-1.1100000000000001</v>
      </c>
      <c r="BD362" s="6"/>
      <c r="BE362" s="6"/>
      <c r="BF362" s="6"/>
      <c r="BG362" s="6">
        <v>-114.99</v>
      </c>
      <c r="BH362" s="6">
        <v>0</v>
      </c>
      <c r="BI362" s="6"/>
      <c r="BJ362" s="6"/>
      <c r="BK362" s="6"/>
      <c r="BL362" s="11">
        <f t="shared" si="23"/>
        <v>-228.88</v>
      </c>
      <c r="BM362" s="12">
        <f t="shared" si="24"/>
        <v>1302</v>
      </c>
      <c r="BN362" s="13">
        <f t="shared" si="25"/>
        <v>126.5</v>
      </c>
      <c r="BO362" s="13">
        <f t="shared" si="26"/>
        <v>126.5</v>
      </c>
      <c r="BP362" s="13">
        <f t="shared" si="27"/>
        <v>42.166666666666664</v>
      </c>
      <c r="BQ362" s="13">
        <f t="shared" si="28"/>
        <v>114.95331700000001</v>
      </c>
      <c r="BR362" s="13">
        <f t="shared" si="29"/>
        <v>122.45</v>
      </c>
      <c r="BS362" s="13">
        <f t="shared" si="30"/>
        <v>727.65</v>
      </c>
      <c r="BT362" s="13">
        <f t="shared" si="31"/>
        <v>139.72000000000003</v>
      </c>
      <c r="BU362" s="13">
        <f t="shared" si="32"/>
        <v>100.25644</v>
      </c>
      <c r="BV362" s="6">
        <f>SUMIFS('SEGURO DE VIDA'!E:E, 'SEGURO DE VIDA'!D:D, H362, 'SEGURO DE VIDA'!G:G, E362)</f>
        <v>13.71</v>
      </c>
      <c r="BW362" s="6">
        <f>SUMIFS(TREINAMENTOS!E:E, TREINAMENTOS!D:D, H362, TREINAMENTOS!G:G, E362)</f>
        <v>0</v>
      </c>
      <c r="BX362" s="6">
        <f>SUMIFS(EXAMES!E:E, EXAMES!D:D, H362, EXAMES!G:G, E362)</f>
        <v>0</v>
      </c>
      <c r="BY362" s="25">
        <f t="shared" si="33"/>
        <v>1513.9064236666668</v>
      </c>
      <c r="BZ362" s="1"/>
      <c r="CA362" s="1"/>
      <c r="CB362" s="13">
        <f t="shared" si="34"/>
        <v>100.25644</v>
      </c>
      <c r="CC362" s="13">
        <f t="shared" si="35"/>
        <v>0</v>
      </c>
      <c r="CD362" s="13">
        <f>SUMIFS(ALIMENTAÇÃO!E:E, ALIMENTAÇÃO!D:D, H362, ALIMENTAÇÃO!G:G, E362)</f>
        <v>735</v>
      </c>
      <c r="CE362" s="6">
        <f>SUMIFS(TRANSPORTE!E:E, TRANSPORTE!D:D, H362, TRANSPORTE!G:G, E362)</f>
        <v>230.8</v>
      </c>
      <c r="CF362" s="6">
        <f>SUMIFS('PLANO DE SAÚDE'!E:E, 'PLANO DE SAÚDE'!D:D, H362, 'PLANO DE SAÚDE'!G:G, E362)</f>
        <v>101.36644</v>
      </c>
      <c r="CG362" s="6">
        <f>SUMIFS('PLANO ODONTO'!E:E, 'PLANO ODONTO'!D:D, H362, 'PLANO ODONTO'!G:G, E362)</f>
        <v>14</v>
      </c>
      <c r="CH362" s="6">
        <f t="shared" si="36"/>
        <v>-1.1100000000000001</v>
      </c>
      <c r="CI362" s="6">
        <f t="shared" si="37"/>
        <v>0</v>
      </c>
      <c r="CJ362" s="6">
        <f t="shared" si="38"/>
        <v>0</v>
      </c>
      <c r="CK362" s="6"/>
      <c r="CL362" s="6"/>
      <c r="CM362" s="6">
        <f t="shared" si="39"/>
        <v>-14</v>
      </c>
      <c r="CN362" s="6">
        <v>1530.88</v>
      </c>
      <c r="CO362" s="1">
        <v>-228.88</v>
      </c>
      <c r="CP362" s="6">
        <v>1302</v>
      </c>
      <c r="CQ362" s="6">
        <v>1530.67</v>
      </c>
      <c r="CR362" s="1">
        <v>7.51</v>
      </c>
      <c r="CS362" s="6">
        <v>1530.67</v>
      </c>
      <c r="CT362" s="1">
        <v>122.45</v>
      </c>
      <c r="CU362" s="1">
        <v>923.47</v>
      </c>
    </row>
    <row r="363" spans="1:99" ht="13.8" hidden="1">
      <c r="A363" s="1"/>
      <c r="B363" s="1"/>
      <c r="C363" s="34" t="str">
        <f t="shared" ca="1" si="20"/>
        <v>OK</v>
      </c>
      <c r="D363" s="2">
        <f t="shared" si="21"/>
        <v>2755.4366666666665</v>
      </c>
      <c r="E363" s="34">
        <v>45870</v>
      </c>
      <c r="F363" s="1" t="s">
        <v>145</v>
      </c>
      <c r="G363" s="1">
        <v>3438</v>
      </c>
      <c r="H363" s="1" t="s">
        <v>220</v>
      </c>
      <c r="I363" s="1" t="s">
        <v>205</v>
      </c>
      <c r="J363" s="38">
        <v>45397</v>
      </c>
      <c r="K363" s="6">
        <v>1518</v>
      </c>
      <c r="L363" s="1"/>
      <c r="M363" s="6">
        <v>1518</v>
      </c>
      <c r="N363" s="6"/>
      <c r="O363" s="6">
        <v>0</v>
      </c>
      <c r="P363" s="6">
        <v>0</v>
      </c>
      <c r="Q363" s="6"/>
      <c r="R363" s="6"/>
      <c r="S363" s="6"/>
      <c r="T363" s="6"/>
      <c r="U363" s="6">
        <v>0</v>
      </c>
      <c r="V363" s="6"/>
      <c r="W363" s="6"/>
      <c r="X363" s="6"/>
      <c r="Y363" s="6"/>
      <c r="Z363" s="6"/>
      <c r="AA363" s="6"/>
      <c r="AB363" s="6"/>
      <c r="AC363" s="6"/>
      <c r="AD363" s="6">
        <v>0</v>
      </c>
      <c r="AE363" s="6"/>
      <c r="AF363" s="6">
        <v>0</v>
      </c>
      <c r="AG363" s="6"/>
      <c r="AH363" s="6"/>
      <c r="AI363" s="6"/>
      <c r="AJ363" s="6">
        <v>0</v>
      </c>
      <c r="AK363" s="6"/>
      <c r="AL363" s="6"/>
      <c r="AM363" s="6">
        <v>0.27</v>
      </c>
      <c r="AN363" s="8">
        <f t="shared" si="22"/>
        <v>1518.27</v>
      </c>
      <c r="AO363" s="6"/>
      <c r="AP363" s="6">
        <v>-7</v>
      </c>
      <c r="AQ363" s="6">
        <v>0</v>
      </c>
      <c r="AR363" s="6"/>
      <c r="AS363" s="6"/>
      <c r="AT363" s="6">
        <v>-0.42</v>
      </c>
      <c r="AU363" s="6"/>
      <c r="AV363" s="6">
        <v>0</v>
      </c>
      <c r="AW363" s="6">
        <v>0</v>
      </c>
      <c r="AX363" s="6"/>
      <c r="AY363" s="6"/>
      <c r="AZ363" s="6"/>
      <c r="BA363" s="6"/>
      <c r="BB363" s="6">
        <v>0</v>
      </c>
      <c r="BC363" s="6">
        <v>0</v>
      </c>
      <c r="BD363" s="6"/>
      <c r="BE363" s="6"/>
      <c r="BF363" s="6"/>
      <c r="BG363" s="6">
        <v>-113.85</v>
      </c>
      <c r="BH363" s="6">
        <v>0</v>
      </c>
      <c r="BI363" s="6"/>
      <c r="BJ363" s="6"/>
      <c r="BK363" s="6"/>
      <c r="BL363" s="11">
        <f t="shared" si="23"/>
        <v>-121.27</v>
      </c>
      <c r="BM363" s="12">
        <f t="shared" si="24"/>
        <v>1397</v>
      </c>
      <c r="BN363" s="13">
        <f t="shared" si="25"/>
        <v>126.5</v>
      </c>
      <c r="BO363" s="13">
        <f t="shared" si="26"/>
        <v>126.5</v>
      </c>
      <c r="BP363" s="13">
        <f t="shared" si="27"/>
        <v>42.166666666666664</v>
      </c>
      <c r="BQ363" s="13">
        <f t="shared" si="28"/>
        <v>113.85</v>
      </c>
      <c r="BR363" s="13">
        <f t="shared" si="29"/>
        <v>121.44</v>
      </c>
      <c r="BS363" s="13">
        <f t="shared" si="30"/>
        <v>693</v>
      </c>
      <c r="BT363" s="13">
        <f t="shared" si="31"/>
        <v>0</v>
      </c>
      <c r="BU363" s="13">
        <f t="shared" si="32"/>
        <v>0</v>
      </c>
      <c r="BV363" s="6">
        <f>SUMIFS('SEGURO DE VIDA'!E:E, 'SEGURO DE VIDA'!D:D, H363, 'SEGURO DE VIDA'!G:G, E363)</f>
        <v>13.71</v>
      </c>
      <c r="BW363" s="6">
        <f>SUMIFS(TREINAMENTOS!E:E, TREINAMENTOS!D:D, H363, TREINAMENTOS!G:G, E363)</f>
        <v>0</v>
      </c>
      <c r="BX363" s="6">
        <f>SUMIFS(EXAMES!E:E, EXAMES!D:D, H363, EXAMES!G:G, E363)</f>
        <v>0</v>
      </c>
      <c r="BY363" s="25">
        <f t="shared" si="33"/>
        <v>1237.1666666666667</v>
      </c>
      <c r="BZ363" s="1"/>
      <c r="CA363" s="1"/>
      <c r="CB363" s="13">
        <f t="shared" si="34"/>
        <v>0</v>
      </c>
      <c r="CC363" s="13">
        <f t="shared" si="35"/>
        <v>0</v>
      </c>
      <c r="CD363" s="13">
        <f>SUMIFS(ALIMENTAÇÃO!E:E, ALIMENTAÇÃO!D:D, H363, ALIMENTAÇÃO!G:G, E363)</f>
        <v>700</v>
      </c>
      <c r="CE363" s="6">
        <f>SUMIFS(TRANSPORTE!E:E, TRANSPORTE!D:D, H363, TRANSPORTE!G:G, E363)</f>
        <v>0</v>
      </c>
      <c r="CF363" s="6">
        <f>SUMIFS('PLANO DE SAÚDE'!E:E, 'PLANO DE SAÚDE'!D:D, H363, 'PLANO DE SAÚDE'!G:G, E363)</f>
        <v>0</v>
      </c>
      <c r="CG363" s="6">
        <f>SUMIFS('PLANO ODONTO'!E:E, 'PLANO ODONTO'!D:D, H363, 'PLANO ODONTO'!G:G, E363)</f>
        <v>0</v>
      </c>
      <c r="CH363" s="6">
        <f t="shared" si="36"/>
        <v>0</v>
      </c>
      <c r="CI363" s="6">
        <f t="shared" si="37"/>
        <v>0</v>
      </c>
      <c r="CJ363" s="6">
        <f t="shared" si="38"/>
        <v>0</v>
      </c>
      <c r="CK363" s="6"/>
      <c r="CL363" s="6"/>
      <c r="CM363" s="6">
        <f t="shared" si="39"/>
        <v>0</v>
      </c>
      <c r="CN363" s="6">
        <v>1518.27</v>
      </c>
      <c r="CO363" s="1">
        <v>-121.27</v>
      </c>
      <c r="CP363" s="6">
        <v>1397</v>
      </c>
      <c r="CQ363" s="6">
        <v>1518</v>
      </c>
      <c r="CR363" s="1">
        <v>7.5</v>
      </c>
      <c r="CS363" s="6">
        <v>1518</v>
      </c>
      <c r="CT363" s="1">
        <v>121.44</v>
      </c>
      <c r="CU363" s="1">
        <v>910.8</v>
      </c>
    </row>
    <row r="364" spans="1:99" ht="13.8" hidden="1">
      <c r="A364" s="1"/>
      <c r="B364" s="1"/>
      <c r="C364" s="34" t="str">
        <f t="shared" ca="1" si="20"/>
        <v>OK</v>
      </c>
      <c r="D364" s="2">
        <f t="shared" si="21"/>
        <v>3291.271666666667</v>
      </c>
      <c r="E364" s="34">
        <v>45870</v>
      </c>
      <c r="F364" s="1" t="s">
        <v>145</v>
      </c>
      <c r="G364" s="1">
        <v>3570</v>
      </c>
      <c r="H364" s="1" t="s">
        <v>221</v>
      </c>
      <c r="I364" s="1" t="s">
        <v>205</v>
      </c>
      <c r="J364" s="38">
        <v>45873</v>
      </c>
      <c r="K364" s="6">
        <v>1518</v>
      </c>
      <c r="L364" s="1"/>
      <c r="M364" s="6">
        <v>1366.2</v>
      </c>
      <c r="N364" s="6"/>
      <c r="O364" s="6">
        <v>0</v>
      </c>
      <c r="P364" s="6">
        <v>0</v>
      </c>
      <c r="Q364" s="6"/>
      <c r="R364" s="6"/>
      <c r="S364" s="6"/>
      <c r="T364" s="6"/>
      <c r="U364" s="6">
        <v>0</v>
      </c>
      <c r="V364" s="6"/>
      <c r="W364" s="6"/>
      <c r="X364" s="6"/>
      <c r="Y364" s="6"/>
      <c r="Z364" s="6"/>
      <c r="AA364" s="6"/>
      <c r="AB364" s="6"/>
      <c r="AC364" s="6"/>
      <c r="AD364" s="6">
        <v>0</v>
      </c>
      <c r="AE364" s="6"/>
      <c r="AF364" s="6">
        <v>0</v>
      </c>
      <c r="AG364" s="6"/>
      <c r="AH364" s="6"/>
      <c r="AI364" s="6"/>
      <c r="AJ364" s="6">
        <v>0</v>
      </c>
      <c r="AK364" s="6"/>
      <c r="AL364" s="6"/>
      <c r="AM364" s="6">
        <v>0.24</v>
      </c>
      <c r="AN364" s="8">
        <f t="shared" si="22"/>
        <v>1366.44</v>
      </c>
      <c r="AO364" s="6"/>
      <c r="AP364" s="6">
        <v>-7.35</v>
      </c>
      <c r="AQ364" s="6">
        <v>-81.97</v>
      </c>
      <c r="AR364" s="6"/>
      <c r="AS364" s="6"/>
      <c r="AT364" s="6">
        <v>0</v>
      </c>
      <c r="AU364" s="6"/>
      <c r="AV364" s="6">
        <v>0</v>
      </c>
      <c r="AW364" s="6">
        <v>0</v>
      </c>
      <c r="AX364" s="6"/>
      <c r="AY364" s="6"/>
      <c r="AZ364" s="6"/>
      <c r="BA364" s="6"/>
      <c r="BB364" s="6">
        <v>0</v>
      </c>
      <c r="BC364" s="6">
        <v>-1.66</v>
      </c>
      <c r="BD364" s="6"/>
      <c r="BE364" s="6"/>
      <c r="BF364" s="6"/>
      <c r="BG364" s="6">
        <v>-102.46</v>
      </c>
      <c r="BH364" s="6">
        <v>0</v>
      </c>
      <c r="BI364" s="6"/>
      <c r="BJ364" s="6"/>
      <c r="BK364" s="6"/>
      <c r="BL364" s="11">
        <f t="shared" si="23"/>
        <v>-193.44</v>
      </c>
      <c r="BM364" s="12">
        <f t="shared" si="24"/>
        <v>1173</v>
      </c>
      <c r="BN364" s="13">
        <f t="shared" si="25"/>
        <v>126.5</v>
      </c>
      <c r="BO364" s="13">
        <f t="shared" si="26"/>
        <v>126.5</v>
      </c>
      <c r="BP364" s="13">
        <f t="shared" si="27"/>
        <v>42.166666666666664</v>
      </c>
      <c r="BQ364" s="13">
        <f t="shared" si="28"/>
        <v>102.465</v>
      </c>
      <c r="BR364" s="13">
        <f t="shared" si="29"/>
        <v>109.29</v>
      </c>
      <c r="BS364" s="13">
        <f t="shared" si="30"/>
        <v>727.65</v>
      </c>
      <c r="BT364" s="13">
        <f t="shared" si="31"/>
        <v>0</v>
      </c>
      <c r="BU364" s="13">
        <f t="shared" si="32"/>
        <v>0</v>
      </c>
      <c r="BV364" s="6">
        <f>SUMIFS('SEGURO DE VIDA'!E:E, 'SEGURO DE VIDA'!D:D, H364, 'SEGURO DE VIDA'!G:G, E364)</f>
        <v>13.71</v>
      </c>
      <c r="BW364" s="6">
        <f>SUMIFS(TREINAMENTOS!E:E, TREINAMENTOS!D:D, H364, TREINAMENTOS!G:G, E364)</f>
        <v>0</v>
      </c>
      <c r="BX364" s="6">
        <f>SUMIFS(EXAMES!E:E, EXAMES!D:D, H364, EXAMES!G:G, E364)</f>
        <v>676.55000000000007</v>
      </c>
      <c r="BY364" s="25">
        <f t="shared" si="33"/>
        <v>1924.8316666666669</v>
      </c>
      <c r="BZ364" s="1"/>
      <c r="CA364" s="1"/>
      <c r="CB364" s="13">
        <f t="shared" si="34"/>
        <v>0</v>
      </c>
      <c r="CC364" s="13">
        <f t="shared" si="35"/>
        <v>0</v>
      </c>
      <c r="CD364" s="13">
        <f>SUMIFS(ALIMENTAÇÃO!E:E, ALIMENTAÇÃO!D:D, H364, ALIMENTAÇÃO!G:G, E364)</f>
        <v>735</v>
      </c>
      <c r="CE364" s="6">
        <f>SUMIFS(TRANSPORTE!E:E, TRANSPORTE!D:D, H364, TRANSPORTE!G:G, E364)</f>
        <v>0</v>
      </c>
      <c r="CF364" s="6">
        <f>SUMIFS('PLANO DE SAÚDE'!E:E, 'PLANO DE SAÚDE'!D:D, H364, 'PLANO DE SAÚDE'!G:G, E364)</f>
        <v>0</v>
      </c>
      <c r="CG364" s="6">
        <f>SUMIFS('PLANO ODONTO'!E:E, 'PLANO ODONTO'!D:D, H364, 'PLANO ODONTO'!G:G, E364)</f>
        <v>0</v>
      </c>
      <c r="CH364" s="6">
        <f t="shared" si="36"/>
        <v>-1.66</v>
      </c>
      <c r="CI364" s="6">
        <f t="shared" si="37"/>
        <v>0</v>
      </c>
      <c r="CJ364" s="6">
        <f t="shared" si="38"/>
        <v>0</v>
      </c>
      <c r="CK364" s="6"/>
      <c r="CL364" s="6"/>
      <c r="CM364" s="6">
        <f t="shared" si="39"/>
        <v>0</v>
      </c>
      <c r="CN364" s="6">
        <v>1366.44</v>
      </c>
      <c r="CO364" s="1">
        <v>-193.44</v>
      </c>
      <c r="CP364" s="6">
        <v>1173</v>
      </c>
      <c r="CQ364" s="6">
        <v>1366.2</v>
      </c>
      <c r="CR364" s="1">
        <v>7.5</v>
      </c>
      <c r="CS364" s="6">
        <v>1366.2</v>
      </c>
      <c r="CT364" s="1">
        <v>109.29</v>
      </c>
      <c r="CU364" s="1">
        <v>759</v>
      </c>
    </row>
    <row r="365" spans="1:99" ht="13.8" hidden="1">
      <c r="A365" s="1"/>
      <c r="B365" s="1"/>
      <c r="C365" s="34" t="str">
        <f t="shared" ca="1" si="20"/>
        <v>OK</v>
      </c>
      <c r="D365" s="2">
        <f t="shared" si="21"/>
        <v>1332.6100000000001</v>
      </c>
      <c r="E365" s="34">
        <v>45870</v>
      </c>
      <c r="F365" s="1" t="s">
        <v>145</v>
      </c>
      <c r="G365" s="1">
        <v>352</v>
      </c>
      <c r="H365" s="1" t="s">
        <v>222</v>
      </c>
      <c r="I365" s="1" t="s">
        <v>151</v>
      </c>
      <c r="J365" s="38">
        <v>44746</v>
      </c>
      <c r="K365" s="6">
        <v>1800</v>
      </c>
      <c r="L365" s="1" t="s">
        <v>461</v>
      </c>
      <c r="M365" s="6">
        <v>600</v>
      </c>
      <c r="N365" s="6"/>
      <c r="O365" s="6">
        <v>0</v>
      </c>
      <c r="P365" s="6">
        <v>0</v>
      </c>
      <c r="Q365" s="6"/>
      <c r="R365" s="6"/>
      <c r="S365" s="6"/>
      <c r="T365" s="6"/>
      <c r="U365" s="6">
        <v>0</v>
      </c>
      <c r="V365" s="6"/>
      <c r="W365" s="6"/>
      <c r="X365" s="6"/>
      <c r="Y365" s="6"/>
      <c r="Z365" s="6"/>
      <c r="AA365" s="6"/>
      <c r="AB365" s="6"/>
      <c r="AC365" s="6"/>
      <c r="AD365" s="6">
        <v>0</v>
      </c>
      <c r="AE365" s="6"/>
      <c r="AF365" s="6">
        <v>0</v>
      </c>
      <c r="AG365" s="6"/>
      <c r="AH365" s="6"/>
      <c r="AI365" s="6"/>
      <c r="AJ365" s="6">
        <v>65</v>
      </c>
      <c r="AK365" s="6"/>
      <c r="AL365" s="6"/>
      <c r="AM365" s="6">
        <v>0.18</v>
      </c>
      <c r="AN365" s="8">
        <f t="shared" si="22"/>
        <v>665.18</v>
      </c>
      <c r="AO365" s="6"/>
      <c r="AP365" s="6">
        <v>-2.1</v>
      </c>
      <c r="AQ365" s="6">
        <v>-102.6</v>
      </c>
      <c r="AR365" s="6"/>
      <c r="AS365" s="6"/>
      <c r="AT365" s="6">
        <v>-0.48</v>
      </c>
      <c r="AU365" s="6"/>
      <c r="AV365" s="6">
        <v>-14</v>
      </c>
      <c r="AW365" s="6">
        <v>-42</v>
      </c>
      <c r="AX365" s="6"/>
      <c r="AY365" s="6"/>
      <c r="AZ365" s="6"/>
      <c r="BA365" s="6"/>
      <c r="BB365" s="6">
        <v>0</v>
      </c>
      <c r="BC365" s="6">
        <v>0</v>
      </c>
      <c r="BD365" s="6"/>
      <c r="BE365" s="6"/>
      <c r="BF365" s="6"/>
      <c r="BG365" s="6">
        <v>-54</v>
      </c>
      <c r="BH365" s="6">
        <v>0</v>
      </c>
      <c r="BI365" s="6"/>
      <c r="BJ365" s="6"/>
      <c r="BK365" s="6"/>
      <c r="BL365" s="11">
        <f t="shared" si="23"/>
        <v>-215.18</v>
      </c>
      <c r="BM365" s="12">
        <f t="shared" si="24"/>
        <v>449.99999999999994</v>
      </c>
      <c r="BN365" s="13">
        <f t="shared" si="25"/>
        <v>150</v>
      </c>
      <c r="BO365" s="13">
        <f t="shared" si="26"/>
        <v>150</v>
      </c>
      <c r="BP365" s="13">
        <f t="shared" si="27"/>
        <v>50</v>
      </c>
      <c r="BQ365" s="13">
        <f t="shared" si="28"/>
        <v>47.819999999999993</v>
      </c>
      <c r="BR365" s="13">
        <f t="shared" si="29"/>
        <v>48</v>
      </c>
      <c r="BS365" s="13">
        <f t="shared" si="30"/>
        <v>207.9</v>
      </c>
      <c r="BT365" s="13">
        <f t="shared" si="31"/>
        <v>0</v>
      </c>
      <c r="BU365" s="13">
        <f t="shared" si="32"/>
        <v>0</v>
      </c>
      <c r="BV365" s="6">
        <f>SUMIFS('SEGURO DE VIDA'!E:E, 'SEGURO DE VIDA'!D:D, H365, 'SEGURO DE VIDA'!G:G, E365)</f>
        <v>13.71</v>
      </c>
      <c r="BW365" s="6">
        <f>SUMIFS(TREINAMENTOS!E:E, TREINAMENTOS!D:D, H365, TREINAMENTOS!G:G, E365)</f>
        <v>0</v>
      </c>
      <c r="BX365" s="6">
        <f>SUMIFS(EXAMES!E:E, EXAMES!D:D, H365, EXAMES!G:G, E365)</f>
        <v>0</v>
      </c>
      <c r="BY365" s="25">
        <f t="shared" si="33"/>
        <v>667.43000000000006</v>
      </c>
      <c r="BZ365" s="1"/>
      <c r="CA365" s="1"/>
      <c r="CB365" s="13">
        <f t="shared" si="34"/>
        <v>0</v>
      </c>
      <c r="CC365" s="13">
        <f t="shared" si="35"/>
        <v>0</v>
      </c>
      <c r="CD365" s="13">
        <f>SUMIFS(ALIMENTAÇÃO!E:E, ALIMENTAÇÃO!D:D, H365, ALIMENTAÇÃO!G:G, E365)</f>
        <v>210</v>
      </c>
      <c r="CE365" s="6">
        <f>SUMIFS(TRANSPORTE!E:E, TRANSPORTE!D:D, H365, TRANSPORTE!G:G, E365)</f>
        <v>17.100000000000001</v>
      </c>
      <c r="CF365" s="6">
        <f>SUMIFS('PLANO DE SAÚDE'!E:E, 'PLANO DE SAÚDE'!D:D, H365, 'PLANO DE SAÚDE'!G:G, E365)</f>
        <v>0</v>
      </c>
      <c r="CG365" s="6">
        <f>SUMIFS('PLANO ODONTO'!E:E, 'PLANO ODONTO'!D:D, H365, 'PLANO ODONTO'!G:G, E365)</f>
        <v>56</v>
      </c>
      <c r="CH365" s="6">
        <f t="shared" si="36"/>
        <v>0</v>
      </c>
      <c r="CI365" s="6">
        <f t="shared" si="37"/>
        <v>0</v>
      </c>
      <c r="CJ365" s="6">
        <f t="shared" si="38"/>
        <v>0</v>
      </c>
      <c r="CK365" s="6"/>
      <c r="CL365" s="6"/>
      <c r="CM365" s="6">
        <f t="shared" si="39"/>
        <v>-56</v>
      </c>
      <c r="CN365" s="1">
        <v>665.18</v>
      </c>
      <c r="CO365" s="1">
        <v>-215.18</v>
      </c>
      <c r="CP365" s="1">
        <v>450</v>
      </c>
      <c r="CQ365" s="1">
        <v>600</v>
      </c>
      <c r="CR365" s="1">
        <v>7.97</v>
      </c>
      <c r="CS365" s="1">
        <v>600</v>
      </c>
      <c r="CT365" s="1">
        <v>48</v>
      </c>
      <c r="CU365" s="1">
        <v>0</v>
      </c>
    </row>
    <row r="366" spans="1:99" ht="13.8" hidden="1">
      <c r="A366" s="1"/>
      <c r="B366" s="1"/>
      <c r="C366" s="34" t="str">
        <f t="shared" ca="1" si="20"/>
        <v>OK</v>
      </c>
      <c r="D366" s="2">
        <f t="shared" si="21"/>
        <v>3313.3498056666667</v>
      </c>
      <c r="E366" s="34">
        <v>45870</v>
      </c>
      <c r="F366" s="1" t="s">
        <v>179</v>
      </c>
      <c r="G366" s="1">
        <v>10</v>
      </c>
      <c r="H366" s="1" t="s">
        <v>223</v>
      </c>
      <c r="I366" s="1" t="s">
        <v>224</v>
      </c>
      <c r="J366" s="38">
        <v>43558</v>
      </c>
      <c r="K366" s="6">
        <v>3045.48</v>
      </c>
      <c r="L366" s="1" t="s">
        <v>462</v>
      </c>
      <c r="M366" s="6">
        <v>2131.84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>
        <v>0</v>
      </c>
      <c r="AE366" s="6"/>
      <c r="AF366" s="6">
        <v>0</v>
      </c>
      <c r="AG366" s="6"/>
      <c r="AH366" s="6"/>
      <c r="AI366" s="6"/>
      <c r="AJ366" s="6"/>
      <c r="AK366" s="6"/>
      <c r="AL366" s="6"/>
      <c r="AM366" s="6">
        <v>0.92</v>
      </c>
      <c r="AN366" s="8">
        <f t="shared" si="22"/>
        <v>2132.7600000000002</v>
      </c>
      <c r="AO366" s="6"/>
      <c r="AP366" s="6">
        <v>0</v>
      </c>
      <c r="AQ366" s="6">
        <v>-127.91</v>
      </c>
      <c r="AR366" s="6">
        <v>0</v>
      </c>
      <c r="AS366" s="6"/>
      <c r="AT366" s="6">
        <v>-0.17</v>
      </c>
      <c r="AU366" s="6"/>
      <c r="AV366" s="6">
        <v>0</v>
      </c>
      <c r="AW366" s="6"/>
      <c r="AX366" s="6"/>
      <c r="AY366" s="6"/>
      <c r="AZ366" s="6"/>
      <c r="BA366" s="6">
        <v>0</v>
      </c>
      <c r="BB366" s="6"/>
      <c r="BC366" s="6">
        <v>0</v>
      </c>
      <c r="BD366" s="6">
        <v>0</v>
      </c>
      <c r="BE366" s="6"/>
      <c r="BF366" s="6"/>
      <c r="BG366" s="6">
        <v>-205.68</v>
      </c>
      <c r="BH366" s="6">
        <v>0</v>
      </c>
      <c r="BI366" s="6"/>
      <c r="BJ366" s="6"/>
      <c r="BK366" s="6"/>
      <c r="BL366" s="11">
        <f t="shared" si="23"/>
        <v>-333.76</v>
      </c>
      <c r="BM366" s="12">
        <f t="shared" si="24"/>
        <v>1799.0000000000002</v>
      </c>
      <c r="BN366" s="13">
        <f t="shared" si="25"/>
        <v>253.79</v>
      </c>
      <c r="BO366" s="13">
        <f t="shared" si="26"/>
        <v>253.79</v>
      </c>
      <c r="BP366" s="13">
        <f t="shared" si="27"/>
        <v>84.596666666666664</v>
      </c>
      <c r="BQ366" s="13">
        <f t="shared" si="28"/>
        <v>188.66695499999997</v>
      </c>
      <c r="BR366" s="13">
        <f t="shared" si="29"/>
        <v>170.54</v>
      </c>
      <c r="BS366" s="13">
        <f t="shared" si="30"/>
        <v>0</v>
      </c>
      <c r="BT366" s="13">
        <f t="shared" si="31"/>
        <v>43.09</v>
      </c>
      <c r="BU366" s="13">
        <f t="shared" si="32"/>
        <v>167.526184</v>
      </c>
      <c r="BV366" s="6">
        <f>SUMIFS('SEGURO DE VIDA'!E:E, 'SEGURO DE VIDA'!D:D, H366, 'SEGURO DE VIDA'!G:G, E366)</f>
        <v>18.59</v>
      </c>
      <c r="BW366" s="6">
        <f>SUMIFS(TREINAMENTOS!E:E, TREINAMENTOS!D:D, H366, TREINAMENTOS!G:G, E366)</f>
        <v>0</v>
      </c>
      <c r="BX366" s="6">
        <f>SUMIFS(EXAMES!E:E, EXAMES!D:D, H366, EXAMES!G:G, E366)</f>
        <v>0</v>
      </c>
      <c r="BY366" s="25">
        <f t="shared" si="33"/>
        <v>1180.5898056666665</v>
      </c>
      <c r="BZ366" s="1"/>
      <c r="CA366" s="1"/>
      <c r="CB366" s="13">
        <f t="shared" si="34"/>
        <v>167.526184</v>
      </c>
      <c r="CC366" s="13">
        <f t="shared" si="35"/>
        <v>0</v>
      </c>
      <c r="CD366" s="13">
        <f>SUMIFS(ALIMENTAÇÃO!E:E, ALIMENTAÇÃO!D:D, H366, ALIMENTAÇÃO!G:G, E366)</f>
        <v>0</v>
      </c>
      <c r="CE366" s="6">
        <f>SUMIFS(TRANSPORTE!E:E, TRANSPORTE!D:D, H366, TRANSPORTE!G:G, E366)</f>
        <v>171</v>
      </c>
      <c r="CF366" s="6">
        <f>SUMIFS('PLANO DE SAÚDE'!E:E, 'PLANO DE SAÚDE'!D:D, H366, 'PLANO DE SAÚDE'!G:G, E366)</f>
        <v>167.526184</v>
      </c>
      <c r="CG366" s="6">
        <f>SUMIFS('PLANO ODONTO'!E:E, 'PLANO ODONTO'!D:D, H366, 'PLANO ODONTO'!G:G, E366)</f>
        <v>0</v>
      </c>
      <c r="CH366" s="6">
        <f t="shared" si="36"/>
        <v>0</v>
      </c>
      <c r="CI366" s="6">
        <f t="shared" si="37"/>
        <v>0</v>
      </c>
      <c r="CJ366" s="6">
        <f t="shared" si="38"/>
        <v>0</v>
      </c>
      <c r="CK366" s="6"/>
      <c r="CL366" s="6"/>
      <c r="CM366" s="6">
        <f t="shared" si="39"/>
        <v>0</v>
      </c>
      <c r="CN366" s="6">
        <v>2132.7600000000002</v>
      </c>
      <c r="CO366" s="1">
        <v>-333.76</v>
      </c>
      <c r="CP366" s="6">
        <v>1799</v>
      </c>
      <c r="CQ366" s="6">
        <v>2131.83</v>
      </c>
      <c r="CR366" s="1">
        <v>8.85</v>
      </c>
      <c r="CS366" s="6">
        <v>2131.84</v>
      </c>
      <c r="CT366" s="1">
        <v>170.54</v>
      </c>
      <c r="CU366" s="6">
        <v>1524.64</v>
      </c>
    </row>
    <row r="367" spans="1:99" ht="13.8" hidden="1">
      <c r="A367" s="1"/>
      <c r="B367" s="1"/>
      <c r="C367" s="34" t="str">
        <f t="shared" ca="1" si="20"/>
        <v>OK</v>
      </c>
      <c r="D367" s="2">
        <f t="shared" si="21"/>
        <v>3305.2493680000002</v>
      </c>
      <c r="E367" s="34">
        <v>45870</v>
      </c>
      <c r="F367" s="1" t="s">
        <v>145</v>
      </c>
      <c r="G367" s="1">
        <v>3358</v>
      </c>
      <c r="H367" s="1" t="s">
        <v>226</v>
      </c>
      <c r="I367" s="1" t="s">
        <v>151</v>
      </c>
      <c r="J367" s="38">
        <v>45033</v>
      </c>
      <c r="K367" s="6">
        <v>1800</v>
      </c>
      <c r="L367" s="1"/>
      <c r="M367" s="6">
        <v>1800</v>
      </c>
      <c r="N367" s="6"/>
      <c r="O367" s="6">
        <v>0</v>
      </c>
      <c r="P367" s="6">
        <v>0</v>
      </c>
      <c r="Q367" s="6"/>
      <c r="R367" s="6"/>
      <c r="S367" s="6"/>
      <c r="T367" s="6"/>
      <c r="U367" s="6">
        <v>0</v>
      </c>
      <c r="V367" s="6"/>
      <c r="W367" s="6"/>
      <c r="X367" s="6"/>
      <c r="Y367" s="6"/>
      <c r="Z367" s="6"/>
      <c r="AA367" s="6"/>
      <c r="AB367" s="6"/>
      <c r="AC367" s="6"/>
      <c r="AD367" s="6">
        <v>0</v>
      </c>
      <c r="AE367" s="6"/>
      <c r="AF367" s="6">
        <v>0</v>
      </c>
      <c r="AG367" s="6"/>
      <c r="AH367" s="6"/>
      <c r="AI367" s="6"/>
      <c r="AJ367" s="6">
        <v>0</v>
      </c>
      <c r="AK367" s="6"/>
      <c r="AL367" s="6"/>
      <c r="AM367" s="6">
        <v>0.72</v>
      </c>
      <c r="AN367" s="8">
        <f t="shared" si="22"/>
        <v>1800.72</v>
      </c>
      <c r="AO367" s="6"/>
      <c r="AP367" s="6">
        <v>-6.65</v>
      </c>
      <c r="AQ367" s="6">
        <v>-108</v>
      </c>
      <c r="AR367" s="6"/>
      <c r="AS367" s="6"/>
      <c r="AT367" s="6">
        <v>-0.33</v>
      </c>
      <c r="AU367" s="6"/>
      <c r="AV367" s="6">
        <v>-14</v>
      </c>
      <c r="AW367" s="6">
        <v>0</v>
      </c>
      <c r="AX367" s="6"/>
      <c r="AY367" s="6"/>
      <c r="AZ367" s="6"/>
      <c r="BA367" s="6"/>
      <c r="BB367" s="6">
        <v>0</v>
      </c>
      <c r="BC367" s="6">
        <v>-1.51</v>
      </c>
      <c r="BD367" s="6"/>
      <c r="BE367" s="6"/>
      <c r="BF367" s="6"/>
      <c r="BG367" s="6">
        <v>-139.22999999999999</v>
      </c>
      <c r="BH367" s="6">
        <v>0</v>
      </c>
      <c r="BI367" s="6"/>
      <c r="BJ367" s="6"/>
      <c r="BK367" s="6"/>
      <c r="BL367" s="11">
        <f t="shared" si="23"/>
        <v>-269.72000000000003</v>
      </c>
      <c r="BM367" s="12">
        <f t="shared" si="24"/>
        <v>1531</v>
      </c>
      <c r="BN367" s="13">
        <f t="shared" si="25"/>
        <v>150</v>
      </c>
      <c r="BO367" s="13">
        <f t="shared" si="26"/>
        <v>150</v>
      </c>
      <c r="BP367" s="13">
        <f t="shared" si="27"/>
        <v>50</v>
      </c>
      <c r="BQ367" s="13">
        <f t="shared" si="28"/>
        <v>139.32</v>
      </c>
      <c r="BR367" s="13">
        <f t="shared" si="29"/>
        <v>144</v>
      </c>
      <c r="BS367" s="13">
        <f t="shared" si="30"/>
        <v>658.35</v>
      </c>
      <c r="BT367" s="13">
        <f t="shared" si="31"/>
        <v>63</v>
      </c>
      <c r="BU367" s="13">
        <f t="shared" si="32"/>
        <v>136.14936800000001</v>
      </c>
      <c r="BV367" s="6">
        <f>SUMIFS('SEGURO DE VIDA'!E:E, 'SEGURO DE VIDA'!D:D, H367, 'SEGURO DE VIDA'!G:G, E367)</f>
        <v>13.71</v>
      </c>
      <c r="BW367" s="6">
        <f>SUMIFS(TREINAMENTOS!E:E, TREINAMENTOS!D:D, H367, TREINAMENTOS!G:G, E367)</f>
        <v>0</v>
      </c>
      <c r="BX367" s="6">
        <f>SUMIFS(EXAMES!E:E, EXAMES!D:D, H367, EXAMES!G:G, E367)</f>
        <v>0</v>
      </c>
      <c r="BY367" s="25">
        <f t="shared" si="33"/>
        <v>1504.5293680000002</v>
      </c>
      <c r="BZ367" s="1"/>
      <c r="CA367" s="1"/>
      <c r="CB367" s="13">
        <f t="shared" si="34"/>
        <v>136.14936800000001</v>
      </c>
      <c r="CC367" s="13">
        <f t="shared" si="35"/>
        <v>0</v>
      </c>
      <c r="CD367" s="13">
        <f>SUMIFS(ALIMENTAÇÃO!E:E, ALIMENTAÇÃO!D:D, H367, ALIMENTAÇÃO!G:G, E367)</f>
        <v>665</v>
      </c>
      <c r="CE367" s="6">
        <f>SUMIFS(TRANSPORTE!E:E, TRANSPORTE!D:D, H367, TRANSPORTE!G:G, E367)</f>
        <v>171</v>
      </c>
      <c r="CF367" s="6">
        <f>SUMIFS('PLANO DE SAÚDE'!E:E, 'PLANO DE SAÚDE'!D:D, H367, 'PLANO DE SAÚDE'!G:G, E367)</f>
        <v>137.659368</v>
      </c>
      <c r="CG367" s="6">
        <f>SUMIFS('PLANO ODONTO'!E:E, 'PLANO ODONTO'!D:D, H367, 'PLANO ODONTO'!G:G, E367)</f>
        <v>14</v>
      </c>
      <c r="CH367" s="6">
        <f t="shared" si="36"/>
        <v>-1.51</v>
      </c>
      <c r="CI367" s="6">
        <f t="shared" si="37"/>
        <v>0</v>
      </c>
      <c r="CJ367" s="6">
        <f t="shared" si="38"/>
        <v>0</v>
      </c>
      <c r="CK367" s="6"/>
      <c r="CL367" s="6"/>
      <c r="CM367" s="6">
        <f t="shared" si="39"/>
        <v>-14</v>
      </c>
      <c r="CN367" s="6">
        <v>1800.72</v>
      </c>
      <c r="CO367" s="1">
        <v>-269.72000000000003</v>
      </c>
      <c r="CP367" s="6">
        <v>1531</v>
      </c>
      <c r="CQ367" s="6">
        <v>1800</v>
      </c>
      <c r="CR367" s="1">
        <v>7.74</v>
      </c>
      <c r="CS367" s="6">
        <v>1800</v>
      </c>
      <c r="CT367" s="1">
        <v>144</v>
      </c>
      <c r="CU367" s="6">
        <v>1192.8</v>
      </c>
    </row>
    <row r="368" spans="1:99" ht="13.8" hidden="1">
      <c r="A368" s="1"/>
      <c r="B368" s="1"/>
      <c r="C368" s="34" t="str">
        <f t="shared" ca="1" si="20"/>
        <v>OK</v>
      </c>
      <c r="D368" s="2">
        <f t="shared" si="21"/>
        <v>5796.1268831111111</v>
      </c>
      <c r="E368" s="34">
        <v>45870</v>
      </c>
      <c r="F368" s="1" t="s">
        <v>145</v>
      </c>
      <c r="G368" s="1">
        <v>3357</v>
      </c>
      <c r="H368" s="1" t="s">
        <v>227</v>
      </c>
      <c r="I368" s="1" t="s">
        <v>157</v>
      </c>
      <c r="J368" s="38">
        <v>45033</v>
      </c>
      <c r="K368" s="6">
        <v>2109.13</v>
      </c>
      <c r="L368" s="1"/>
      <c r="M368" s="6">
        <v>2109.13</v>
      </c>
      <c r="N368" s="6"/>
      <c r="O368" s="6"/>
      <c r="P368" s="6">
        <v>632.74</v>
      </c>
      <c r="Q368" s="6"/>
      <c r="R368" s="6"/>
      <c r="S368" s="6"/>
      <c r="T368" s="6"/>
      <c r="U368" s="6">
        <v>106.54</v>
      </c>
      <c r="V368" s="6"/>
      <c r="W368" s="6"/>
      <c r="X368" s="6"/>
      <c r="Y368" s="6">
        <v>150</v>
      </c>
      <c r="Z368" s="6">
        <v>0</v>
      </c>
      <c r="AA368" s="6"/>
      <c r="AB368" s="6">
        <v>500.64</v>
      </c>
      <c r="AC368" s="6"/>
      <c r="AD368" s="6">
        <v>180.28</v>
      </c>
      <c r="AE368" s="6">
        <v>0</v>
      </c>
      <c r="AF368" s="6">
        <v>34.67</v>
      </c>
      <c r="AG368" s="6"/>
      <c r="AH368" s="6">
        <v>0</v>
      </c>
      <c r="AI368" s="6"/>
      <c r="AJ368" s="6"/>
      <c r="AK368" s="6"/>
      <c r="AL368" s="6"/>
      <c r="AM368" s="6">
        <v>0.11</v>
      </c>
      <c r="AN368" s="8">
        <f t="shared" si="22"/>
        <v>3714.11</v>
      </c>
      <c r="AO368" s="6"/>
      <c r="AP368" s="6">
        <v>-6.3</v>
      </c>
      <c r="AQ368" s="6">
        <v>-126.55</v>
      </c>
      <c r="AR368" s="6"/>
      <c r="AS368" s="6"/>
      <c r="AT368" s="6">
        <v>-0.96</v>
      </c>
      <c r="AU368" s="6"/>
      <c r="AV368" s="6">
        <v>0</v>
      </c>
      <c r="AW368" s="6">
        <v>0</v>
      </c>
      <c r="AX368" s="6"/>
      <c r="AY368" s="6"/>
      <c r="AZ368" s="6"/>
      <c r="BA368" s="6"/>
      <c r="BB368" s="6">
        <v>0</v>
      </c>
      <c r="BC368" s="6">
        <v>0</v>
      </c>
      <c r="BD368" s="6">
        <v>0</v>
      </c>
      <c r="BE368" s="6"/>
      <c r="BF368" s="6">
        <v>0</v>
      </c>
      <c r="BG368" s="6">
        <v>-261</v>
      </c>
      <c r="BH368" s="6">
        <v>-13.3</v>
      </c>
      <c r="BI368" s="6">
        <v>0</v>
      </c>
      <c r="BJ368" s="6"/>
      <c r="BK368" s="6"/>
      <c r="BL368" s="11">
        <f t="shared" si="23"/>
        <v>-408.11</v>
      </c>
      <c r="BM368" s="12">
        <f t="shared" si="24"/>
        <v>3306</v>
      </c>
      <c r="BN368" s="13">
        <f t="shared" si="25"/>
        <v>175.76083333333335</v>
      </c>
      <c r="BO368" s="13">
        <f t="shared" si="26"/>
        <v>175.76083333333335</v>
      </c>
      <c r="BP368" s="13">
        <f t="shared" si="27"/>
        <v>58.586944444444448</v>
      </c>
      <c r="BQ368" s="13">
        <f t="shared" si="28"/>
        <v>260.99827199999999</v>
      </c>
      <c r="BR368" s="13">
        <f t="shared" si="29"/>
        <v>245.06</v>
      </c>
      <c r="BS368" s="13">
        <f t="shared" si="30"/>
        <v>623.70000000000005</v>
      </c>
      <c r="BT368" s="13">
        <f t="shared" si="31"/>
        <v>40.049999999999997</v>
      </c>
      <c r="BU368" s="13">
        <f t="shared" si="32"/>
        <v>488.39</v>
      </c>
      <c r="BV368" s="6">
        <f>SUMIFS('SEGURO DE VIDA'!E:E, 'SEGURO DE VIDA'!D:D, H368, 'SEGURO DE VIDA'!G:G, E368)</f>
        <v>13.71</v>
      </c>
      <c r="BW368" s="6">
        <f>SUMIFS(TREINAMENTOS!E:E, TREINAMENTOS!D:D, H368, TREINAMENTOS!G:G, E368)</f>
        <v>0</v>
      </c>
      <c r="BX368" s="6">
        <f>SUMIFS(EXAMES!E:E, EXAMES!D:D, H368, EXAMES!G:G, E368)</f>
        <v>0</v>
      </c>
      <c r="BY368" s="25">
        <f t="shared" si="33"/>
        <v>2082.0168831111109</v>
      </c>
      <c r="BZ368" s="1"/>
      <c r="CA368" s="1"/>
      <c r="CB368" s="13">
        <f t="shared" si="34"/>
        <v>488.39</v>
      </c>
      <c r="CC368" s="13">
        <f t="shared" si="35"/>
        <v>0</v>
      </c>
      <c r="CD368" s="13">
        <f>SUMIFS(ALIMENTAÇÃO!E:E, ALIMENTAÇÃO!D:D, H368, ALIMENTAÇÃO!G:G, E368)</f>
        <v>630</v>
      </c>
      <c r="CE368" s="6">
        <f>SUMIFS(TRANSPORTE!E:E, TRANSPORTE!D:D, H368, TRANSPORTE!G:G, E368)</f>
        <v>166.6</v>
      </c>
      <c r="CF368" s="6">
        <f>SUMIFS('PLANO DE SAÚDE'!E:E, 'PLANO DE SAÚDE'!D:D, H368, 'PLANO DE SAÚDE'!G:G, E368)</f>
        <v>488.39</v>
      </c>
      <c r="CG368" s="6">
        <f>SUMIFS('PLANO ODONTO'!E:E, 'PLANO ODONTO'!D:D, H368, 'PLANO ODONTO'!G:G, E368)</f>
        <v>0</v>
      </c>
      <c r="CH368" s="6">
        <f t="shared" si="36"/>
        <v>0</v>
      </c>
      <c r="CI368" s="6">
        <f t="shared" si="37"/>
        <v>0</v>
      </c>
      <c r="CJ368" s="6">
        <f t="shared" si="38"/>
        <v>500.64</v>
      </c>
      <c r="CK368" s="6"/>
      <c r="CL368" s="6"/>
      <c r="CM368" s="6">
        <f t="shared" si="39"/>
        <v>0</v>
      </c>
      <c r="CN368" s="6">
        <v>3714.11</v>
      </c>
      <c r="CO368" s="1">
        <v>-408.11</v>
      </c>
      <c r="CP368" s="6">
        <v>3306</v>
      </c>
      <c r="CQ368" s="6">
        <v>3063.36</v>
      </c>
      <c r="CR368" s="1">
        <v>8.52</v>
      </c>
      <c r="CS368" s="6">
        <v>3063.36</v>
      </c>
      <c r="CT368" s="1">
        <v>245.06</v>
      </c>
      <c r="CU368" s="6">
        <v>2606.16</v>
      </c>
    </row>
    <row r="369" spans="1:99" ht="13.8" hidden="1">
      <c r="A369" s="1"/>
      <c r="B369" s="1"/>
      <c r="C369" s="34" t="str">
        <f t="shared" ca="1" si="20"/>
        <v>OK</v>
      </c>
      <c r="D369" s="2">
        <f t="shared" si="21"/>
        <v>4209.1330815555557</v>
      </c>
      <c r="E369" s="34">
        <v>45870</v>
      </c>
      <c r="F369" s="1" t="s">
        <v>145</v>
      </c>
      <c r="G369" s="1">
        <v>3462</v>
      </c>
      <c r="H369" s="1" t="s">
        <v>228</v>
      </c>
      <c r="I369" s="1" t="s">
        <v>229</v>
      </c>
      <c r="J369" s="38">
        <v>45523</v>
      </c>
      <c r="K369" s="6">
        <v>2315.33</v>
      </c>
      <c r="L369" s="1" t="s">
        <v>463</v>
      </c>
      <c r="M369" s="6">
        <v>1234.8399999999999</v>
      </c>
      <c r="N369" s="6"/>
      <c r="O369" s="6"/>
      <c r="P369" s="6">
        <v>370.45</v>
      </c>
      <c r="Q369" s="6"/>
      <c r="R369" s="6"/>
      <c r="S369" s="6"/>
      <c r="T369" s="6"/>
      <c r="U369" s="6">
        <v>0</v>
      </c>
      <c r="V369" s="6"/>
      <c r="W369" s="6"/>
      <c r="X369" s="6"/>
      <c r="Y369" s="6">
        <v>0</v>
      </c>
      <c r="Z369" s="6">
        <v>0</v>
      </c>
      <c r="AA369" s="6"/>
      <c r="AB369" s="6">
        <v>0</v>
      </c>
      <c r="AC369" s="6"/>
      <c r="AD369" s="6">
        <v>0</v>
      </c>
      <c r="AE369" s="6">
        <v>0</v>
      </c>
      <c r="AF369" s="6">
        <v>0</v>
      </c>
      <c r="AG369" s="6">
        <v>317.14</v>
      </c>
      <c r="AH369" s="6"/>
      <c r="AI369" s="6"/>
      <c r="AJ369" s="6"/>
      <c r="AK369" s="6"/>
      <c r="AL369" s="6"/>
      <c r="AM369" s="6">
        <v>0.14000000000000001</v>
      </c>
      <c r="AN369" s="8">
        <f t="shared" si="22"/>
        <v>1922.57</v>
      </c>
      <c r="AO369" s="6"/>
      <c r="AP369" s="6">
        <v>-7.35</v>
      </c>
      <c r="AQ369" s="6">
        <v>-74.09</v>
      </c>
      <c r="AR369" s="6"/>
      <c r="AS369" s="6"/>
      <c r="AT369" s="6">
        <v>-0.16</v>
      </c>
      <c r="AU369" s="6"/>
      <c r="AV369" s="6">
        <v>0</v>
      </c>
      <c r="AW369" s="6">
        <v>0</v>
      </c>
      <c r="AX369" s="6"/>
      <c r="AY369" s="6"/>
      <c r="AZ369" s="6"/>
      <c r="BA369" s="6"/>
      <c r="BB369" s="6">
        <v>0</v>
      </c>
      <c r="BC369" s="6">
        <v>-1.81</v>
      </c>
      <c r="BD369" s="6">
        <v>0</v>
      </c>
      <c r="BE369" s="6"/>
      <c r="BF369" s="6">
        <v>-679.59</v>
      </c>
      <c r="BG369" s="6">
        <v>-167.57</v>
      </c>
      <c r="BH369" s="6">
        <v>0</v>
      </c>
      <c r="BI369" s="6">
        <v>0</v>
      </c>
      <c r="BJ369" s="6"/>
      <c r="BK369" s="6"/>
      <c r="BL369" s="11">
        <f t="shared" si="23"/>
        <v>-930.56999999999994</v>
      </c>
      <c r="BM369" s="12">
        <f t="shared" si="24"/>
        <v>992</v>
      </c>
      <c r="BN369" s="13">
        <f t="shared" si="25"/>
        <v>192.94416666666666</v>
      </c>
      <c r="BO369" s="13">
        <f t="shared" si="26"/>
        <v>192.94416666666666</v>
      </c>
      <c r="BP369" s="13">
        <f t="shared" si="27"/>
        <v>64.314722222222215</v>
      </c>
      <c r="BQ369" s="13">
        <f t="shared" si="28"/>
        <v>144.63753</v>
      </c>
      <c r="BR369" s="13">
        <f t="shared" si="29"/>
        <v>128.41999999999999</v>
      </c>
      <c r="BS369" s="13">
        <f t="shared" si="30"/>
        <v>727.65</v>
      </c>
      <c r="BT369" s="13">
        <f t="shared" si="31"/>
        <v>79.81</v>
      </c>
      <c r="BU369" s="13">
        <f t="shared" si="32"/>
        <v>163.24249599999999</v>
      </c>
      <c r="BV369" s="6">
        <f>SUMIFS('SEGURO DE VIDA'!E:E, 'SEGURO DE VIDA'!D:D, H369, 'SEGURO DE VIDA'!G:G, E369)</f>
        <v>13.71</v>
      </c>
      <c r="BW369" s="6">
        <f>SUMIFS(TREINAMENTOS!E:E, TREINAMENTOS!D:D, H369, TREINAMENTOS!G:G, E369)</f>
        <v>0</v>
      </c>
      <c r="BX369" s="6">
        <f>SUMIFS(EXAMES!E:E, EXAMES!D:D, H369, EXAMES!G:G, E369)</f>
        <v>578.89</v>
      </c>
      <c r="BY369" s="25">
        <f t="shared" si="33"/>
        <v>2286.5630815555555</v>
      </c>
      <c r="BZ369" s="1"/>
      <c r="CA369" s="1"/>
      <c r="CB369" s="13">
        <f t="shared" si="34"/>
        <v>163.24249599999999</v>
      </c>
      <c r="CC369" s="13">
        <f t="shared" si="35"/>
        <v>0</v>
      </c>
      <c r="CD369" s="13">
        <f>SUMIFS(ALIMENTAÇÃO!E:E, ALIMENTAÇÃO!D:D, H369, ALIMENTAÇÃO!G:G, E369)</f>
        <v>735</v>
      </c>
      <c r="CE369" s="6">
        <f>SUMIFS(TRANSPORTE!E:E, TRANSPORTE!D:D, H369, TRANSPORTE!G:G, E369)</f>
        <v>153.9</v>
      </c>
      <c r="CF369" s="6">
        <f>SUMIFS('PLANO DE SAÚDE'!E:E, 'PLANO DE SAÚDE'!D:D, H369, 'PLANO DE SAÚDE'!G:G, E369)</f>
        <v>165.05249599999999</v>
      </c>
      <c r="CG369" s="6">
        <f>SUMIFS('PLANO ODONTO'!E:E, 'PLANO ODONTO'!D:D, H369, 'PLANO ODONTO'!G:G, E369)</f>
        <v>0</v>
      </c>
      <c r="CH369" s="6">
        <f t="shared" si="36"/>
        <v>-1.81</v>
      </c>
      <c r="CI369" s="6">
        <f t="shared" si="37"/>
        <v>0</v>
      </c>
      <c r="CJ369" s="6">
        <f t="shared" si="38"/>
        <v>0</v>
      </c>
      <c r="CK369" s="6"/>
      <c r="CL369" s="6"/>
      <c r="CM369" s="6">
        <f t="shared" si="39"/>
        <v>0</v>
      </c>
      <c r="CN369" s="6">
        <v>1922.57</v>
      </c>
      <c r="CO369" s="1">
        <v>-930.57</v>
      </c>
      <c r="CP369" s="1">
        <v>992</v>
      </c>
      <c r="CQ369" s="6">
        <v>1605.3</v>
      </c>
      <c r="CR369" s="1">
        <v>9.01</v>
      </c>
      <c r="CS369" s="6">
        <v>1605.29</v>
      </c>
      <c r="CT369" s="1">
        <v>128.41999999999999</v>
      </c>
      <c r="CU369" s="1">
        <v>998.09</v>
      </c>
    </row>
    <row r="370" spans="1:99" ht="13.8" hidden="1">
      <c r="A370" s="1"/>
      <c r="B370" s="1"/>
      <c r="C370" s="34" t="str">
        <f t="shared" ca="1" si="20"/>
        <v>OK</v>
      </c>
      <c r="D370" s="2">
        <f t="shared" si="21"/>
        <v>5147.7974649999996</v>
      </c>
      <c r="E370" s="34">
        <v>45870</v>
      </c>
      <c r="F370" s="1" t="s">
        <v>145</v>
      </c>
      <c r="G370" s="1">
        <v>3475</v>
      </c>
      <c r="H370" s="1" t="s">
        <v>230</v>
      </c>
      <c r="I370" s="1" t="s">
        <v>231</v>
      </c>
      <c r="J370" s="35">
        <v>45587</v>
      </c>
      <c r="K370" s="6">
        <v>1980</v>
      </c>
      <c r="L370" s="1"/>
      <c r="M370" s="6">
        <v>1980</v>
      </c>
      <c r="N370" s="6"/>
      <c r="O370" s="6"/>
      <c r="P370" s="6">
        <v>594</v>
      </c>
      <c r="Q370" s="6"/>
      <c r="R370" s="6"/>
      <c r="S370" s="6"/>
      <c r="T370" s="6"/>
      <c r="U370" s="6">
        <v>0</v>
      </c>
      <c r="V370" s="6"/>
      <c r="W370" s="6"/>
      <c r="X370" s="6"/>
      <c r="Y370" s="6">
        <v>0</v>
      </c>
      <c r="Z370" s="6">
        <v>0</v>
      </c>
      <c r="AA370" s="6"/>
      <c r="AB370" s="6">
        <v>0</v>
      </c>
      <c r="AC370" s="6"/>
      <c r="AD370" s="6">
        <v>810.49</v>
      </c>
      <c r="AE370" s="6">
        <v>0</v>
      </c>
      <c r="AF370" s="6">
        <v>155.86000000000001</v>
      </c>
      <c r="AG370" s="6"/>
      <c r="AH370" s="6">
        <v>0</v>
      </c>
      <c r="AI370" s="6"/>
      <c r="AJ370" s="6"/>
      <c r="AK370" s="6"/>
      <c r="AL370" s="6"/>
      <c r="AM370" s="6">
        <v>0.64</v>
      </c>
      <c r="AN370" s="8">
        <f t="shared" si="22"/>
        <v>3540.99</v>
      </c>
      <c r="AO370" s="6"/>
      <c r="AP370" s="6">
        <v>-5.6</v>
      </c>
      <c r="AQ370" s="6">
        <v>-118.8</v>
      </c>
      <c r="AR370" s="6"/>
      <c r="AS370" s="6"/>
      <c r="AT370" s="6">
        <v>-0.28000000000000003</v>
      </c>
      <c r="AU370" s="6"/>
      <c r="AV370" s="6">
        <v>-14</v>
      </c>
      <c r="AW370" s="6">
        <v>0</v>
      </c>
      <c r="AX370" s="6"/>
      <c r="AY370" s="6"/>
      <c r="AZ370" s="6"/>
      <c r="BA370" s="6"/>
      <c r="BB370" s="6">
        <v>0</v>
      </c>
      <c r="BC370" s="6">
        <v>0</v>
      </c>
      <c r="BD370" s="6">
        <v>0</v>
      </c>
      <c r="BE370" s="6"/>
      <c r="BF370" s="6">
        <v>0</v>
      </c>
      <c r="BG370" s="6">
        <v>-318.24</v>
      </c>
      <c r="BH370" s="6">
        <v>-45.81</v>
      </c>
      <c r="BI370" s="6">
        <v>-635.26</v>
      </c>
      <c r="BJ370" s="6"/>
      <c r="BK370" s="6"/>
      <c r="BL370" s="11">
        <f t="shared" si="23"/>
        <v>-1137.99</v>
      </c>
      <c r="BM370" s="12">
        <f t="shared" si="24"/>
        <v>2403</v>
      </c>
      <c r="BN370" s="13">
        <f t="shared" si="25"/>
        <v>165</v>
      </c>
      <c r="BO370" s="13">
        <f t="shared" si="26"/>
        <v>165</v>
      </c>
      <c r="BP370" s="13">
        <f t="shared" si="27"/>
        <v>55</v>
      </c>
      <c r="BQ370" s="13">
        <f t="shared" si="28"/>
        <v>318.27746500000001</v>
      </c>
      <c r="BR370" s="13">
        <f t="shared" si="29"/>
        <v>283.22000000000003</v>
      </c>
      <c r="BS370" s="13">
        <f t="shared" si="30"/>
        <v>554.4</v>
      </c>
      <c r="BT370" s="13">
        <f t="shared" si="31"/>
        <v>52.2</v>
      </c>
      <c r="BU370" s="13">
        <f t="shared" si="32"/>
        <v>0</v>
      </c>
      <c r="BV370" s="6">
        <f>SUMIFS('SEGURO DE VIDA'!E:E, 'SEGURO DE VIDA'!D:D, H370, 'SEGURO DE VIDA'!G:G, E370)</f>
        <v>13.71</v>
      </c>
      <c r="BW370" s="6">
        <f>SUMIFS(TREINAMENTOS!E:E, TREINAMENTOS!D:D, H370, TREINAMENTOS!G:G, E370)</f>
        <v>0</v>
      </c>
      <c r="BX370" s="6">
        <f>SUMIFS(EXAMES!E:E, EXAMES!D:D, H370, EXAMES!G:G, E370)</f>
        <v>0</v>
      </c>
      <c r="BY370" s="25">
        <f t="shared" si="33"/>
        <v>1606.8074650000001</v>
      </c>
      <c r="BZ370" s="1"/>
      <c r="CA370" s="1"/>
      <c r="CB370" s="13">
        <f t="shared" si="34"/>
        <v>0</v>
      </c>
      <c r="CC370" s="13">
        <f t="shared" si="35"/>
        <v>0</v>
      </c>
      <c r="CD370" s="13">
        <f>SUMIFS(ALIMENTAÇÃO!E:E, ALIMENTAÇÃO!D:D, H370, ALIMENTAÇÃO!G:G, E370)</f>
        <v>560</v>
      </c>
      <c r="CE370" s="6">
        <f>SUMIFS(TRANSPORTE!E:E, TRANSPORTE!D:D, H370, TRANSPORTE!G:G, E370)</f>
        <v>171</v>
      </c>
      <c r="CF370" s="6">
        <f>SUMIFS('PLANO DE SAÚDE'!E:E, 'PLANO DE SAÚDE'!D:D, H370, 'PLANO DE SAÚDE'!G:G, E370)</f>
        <v>0</v>
      </c>
      <c r="CG370" s="6">
        <f>SUMIFS('PLANO ODONTO'!E:E, 'PLANO ODONTO'!D:D, H370, 'PLANO ODONTO'!G:G, E370)</f>
        <v>14</v>
      </c>
      <c r="CH370" s="6">
        <f t="shared" si="36"/>
        <v>0</v>
      </c>
      <c r="CI370" s="6">
        <f t="shared" si="37"/>
        <v>-635.26</v>
      </c>
      <c r="CJ370" s="6">
        <f t="shared" si="38"/>
        <v>0</v>
      </c>
      <c r="CK370" s="6"/>
      <c r="CL370" s="6"/>
      <c r="CM370" s="6">
        <f t="shared" si="39"/>
        <v>-14</v>
      </c>
      <c r="CN370" s="6">
        <v>3540.99</v>
      </c>
      <c r="CO370" s="6">
        <v>-1137.99</v>
      </c>
      <c r="CP370" s="6">
        <v>2403</v>
      </c>
      <c r="CQ370" s="6">
        <v>3540.35</v>
      </c>
      <c r="CR370" s="1">
        <v>8.99</v>
      </c>
      <c r="CS370" s="6">
        <v>3540.35</v>
      </c>
      <c r="CT370" s="1">
        <v>283.22000000000003</v>
      </c>
      <c r="CU370" s="6">
        <v>2933.15</v>
      </c>
    </row>
    <row r="371" spans="1:99" ht="13.8" hidden="1">
      <c r="A371" s="1"/>
      <c r="B371" s="1"/>
      <c r="C371" s="34" t="str">
        <f t="shared" ca="1" si="20"/>
        <v>OK</v>
      </c>
      <c r="D371" s="2">
        <f t="shared" si="21"/>
        <v>6884.4710884444439</v>
      </c>
      <c r="E371" s="34">
        <v>45870</v>
      </c>
      <c r="F371" s="1" t="s">
        <v>145</v>
      </c>
      <c r="G371" s="1">
        <v>137</v>
      </c>
      <c r="H371" s="1" t="s">
        <v>232</v>
      </c>
      <c r="I371" s="1" t="s">
        <v>147</v>
      </c>
      <c r="J371" s="35">
        <v>41962</v>
      </c>
      <c r="K371" s="6">
        <v>3159.37</v>
      </c>
      <c r="L371" s="1" t="s">
        <v>464</v>
      </c>
      <c r="M371" s="6">
        <v>3159.37</v>
      </c>
      <c r="N371" s="6"/>
      <c r="O371" s="6"/>
      <c r="P371" s="6">
        <v>0</v>
      </c>
      <c r="Q371" s="6"/>
      <c r="R371" s="6"/>
      <c r="S371" s="6"/>
      <c r="T371" s="6"/>
      <c r="U371" s="6">
        <v>0</v>
      </c>
      <c r="V371" s="6"/>
      <c r="W371" s="6"/>
      <c r="X371" s="6"/>
      <c r="Y371" s="6">
        <v>0</v>
      </c>
      <c r="Z371" s="6">
        <v>1263.75</v>
      </c>
      <c r="AA371" s="6"/>
      <c r="AB371" s="6">
        <v>0</v>
      </c>
      <c r="AC371" s="6"/>
      <c r="AD371" s="6">
        <v>0</v>
      </c>
      <c r="AE371" s="6">
        <v>0</v>
      </c>
      <c r="AF371" s="6">
        <v>0</v>
      </c>
      <c r="AG371" s="6"/>
      <c r="AH371" s="6">
        <v>0</v>
      </c>
      <c r="AI371" s="6"/>
      <c r="AJ371" s="6"/>
      <c r="AK371" s="6"/>
      <c r="AL371" s="6"/>
      <c r="AM371" s="6">
        <v>0.15</v>
      </c>
      <c r="AN371" s="8">
        <f t="shared" si="22"/>
        <v>4423.2699999999995</v>
      </c>
      <c r="AO371" s="6"/>
      <c r="AP371" s="6">
        <v>-7.35</v>
      </c>
      <c r="AQ371" s="6">
        <v>-189.56</v>
      </c>
      <c r="AR371" s="6"/>
      <c r="AS371" s="6"/>
      <c r="AT371" s="6">
        <v>-0.9</v>
      </c>
      <c r="AU371" s="6"/>
      <c r="AV371" s="6">
        <v>-14</v>
      </c>
      <c r="AW371" s="6">
        <v>-14</v>
      </c>
      <c r="AX371" s="6"/>
      <c r="AY371" s="6"/>
      <c r="AZ371" s="6"/>
      <c r="BA371" s="6"/>
      <c r="BB371" s="6">
        <v>-94.18</v>
      </c>
      <c r="BC371" s="6">
        <v>-391.19</v>
      </c>
      <c r="BD371" s="6">
        <v>-150.81</v>
      </c>
      <c r="BE371" s="6"/>
      <c r="BF371" s="6">
        <v>-1041.3699999999999</v>
      </c>
      <c r="BG371" s="6">
        <v>-428.82</v>
      </c>
      <c r="BH371" s="6">
        <v>-183.09</v>
      </c>
      <c r="BI371" s="6">
        <v>0</v>
      </c>
      <c r="BJ371" s="6"/>
      <c r="BK371" s="6"/>
      <c r="BL371" s="11">
        <f t="shared" si="23"/>
        <v>-2515.27</v>
      </c>
      <c r="BM371" s="12">
        <f t="shared" si="24"/>
        <v>1907.9999999999995</v>
      </c>
      <c r="BN371" s="13">
        <f t="shared" si="25"/>
        <v>263.28083333333331</v>
      </c>
      <c r="BO371" s="13">
        <f t="shared" si="26"/>
        <v>263.28083333333331</v>
      </c>
      <c r="BP371" s="13">
        <f t="shared" si="27"/>
        <v>87.760277777777773</v>
      </c>
      <c r="BQ371" s="13">
        <f t="shared" si="28"/>
        <v>428.60032799999999</v>
      </c>
      <c r="BR371" s="13">
        <f t="shared" si="29"/>
        <v>353.84</v>
      </c>
      <c r="BS371" s="13">
        <f t="shared" si="30"/>
        <v>727.65</v>
      </c>
      <c r="BT371" s="13">
        <f t="shared" si="31"/>
        <v>0</v>
      </c>
      <c r="BU371" s="13">
        <f t="shared" si="32"/>
        <v>323.07881599999996</v>
      </c>
      <c r="BV371" s="6">
        <f>SUMIFS('SEGURO DE VIDA'!E:E, 'SEGURO DE VIDA'!D:D, H371, 'SEGURO DE VIDA'!G:G, E371)</f>
        <v>13.71</v>
      </c>
      <c r="BW371" s="6">
        <f>SUMIFS(TREINAMENTOS!E:E, TREINAMENTOS!D:D, H371, TREINAMENTOS!G:G, E371)</f>
        <v>0</v>
      </c>
      <c r="BX371" s="6">
        <f>SUMIFS(EXAMES!E:E, EXAMES!D:D, H371, EXAMES!G:G, E371)</f>
        <v>0</v>
      </c>
      <c r="BY371" s="25">
        <f t="shared" si="33"/>
        <v>2461.2010884444444</v>
      </c>
      <c r="BZ371" s="1"/>
      <c r="CA371" s="1"/>
      <c r="CB371" s="13">
        <f t="shared" si="34"/>
        <v>323.07881599999996</v>
      </c>
      <c r="CC371" s="13">
        <f t="shared" si="35"/>
        <v>0</v>
      </c>
      <c r="CD371" s="13">
        <f>SUMIFS(ALIMENTAÇÃO!E:E, ALIMENTAÇÃO!D:D, H371, ALIMENTAÇÃO!G:G, E371)</f>
        <v>735</v>
      </c>
      <c r="CE371" s="6">
        <f>SUMIFS(TRANSPORTE!E:E, TRANSPORTE!D:D, H371, TRANSPORTE!G:G, E371)</f>
        <v>188.1</v>
      </c>
      <c r="CF371" s="6">
        <f>SUMIFS('PLANO DE SAÚDE'!E:E, 'PLANO DE SAÚDE'!D:D, H371, 'PLANO DE SAÚDE'!G:G, E371)</f>
        <v>959.25881600000002</v>
      </c>
      <c r="CG371" s="6">
        <f>SUMIFS('PLANO ODONTO'!E:E, 'PLANO ODONTO'!D:D, H371, 'PLANO ODONTO'!G:G, E371)</f>
        <v>28</v>
      </c>
      <c r="CH371" s="6">
        <f t="shared" si="36"/>
        <v>-636.18000000000006</v>
      </c>
      <c r="CI371" s="6">
        <f t="shared" si="37"/>
        <v>0</v>
      </c>
      <c r="CJ371" s="6">
        <f t="shared" si="38"/>
        <v>0</v>
      </c>
      <c r="CK371" s="6"/>
      <c r="CL371" s="6"/>
      <c r="CM371" s="6">
        <f t="shared" si="39"/>
        <v>-28</v>
      </c>
      <c r="CN371" s="6">
        <v>4423.2700000000004</v>
      </c>
      <c r="CO371" s="6">
        <v>-2515.27</v>
      </c>
      <c r="CP371" s="6">
        <v>1908</v>
      </c>
      <c r="CQ371" s="6">
        <v>4423.12</v>
      </c>
      <c r="CR371" s="1">
        <v>9.69</v>
      </c>
      <c r="CS371" s="6">
        <v>4423.12</v>
      </c>
      <c r="CT371" s="1">
        <v>353.84</v>
      </c>
      <c r="CU371" s="6">
        <v>3815.92</v>
      </c>
    </row>
    <row r="372" spans="1:99" ht="13.8" hidden="1">
      <c r="A372" s="1"/>
      <c r="B372" s="1"/>
      <c r="C372" s="34" t="str">
        <f t="shared" ca="1" si="20"/>
        <v>OK</v>
      </c>
      <c r="D372" s="2">
        <f t="shared" si="21"/>
        <v>5647.7839504444455</v>
      </c>
      <c r="E372" s="34">
        <v>45870</v>
      </c>
      <c r="F372" s="1" t="s">
        <v>145</v>
      </c>
      <c r="G372" s="1">
        <v>3432</v>
      </c>
      <c r="H372" s="1" t="s">
        <v>233</v>
      </c>
      <c r="I372" s="1" t="s">
        <v>181</v>
      </c>
      <c r="J372" s="38">
        <v>45362</v>
      </c>
      <c r="K372" s="6">
        <v>2636.11</v>
      </c>
      <c r="L372" s="1"/>
      <c r="M372" s="6">
        <v>2636.11</v>
      </c>
      <c r="N372" s="6"/>
      <c r="O372" s="6"/>
      <c r="P372" s="6">
        <v>790.83</v>
      </c>
      <c r="Q372" s="6"/>
      <c r="R372" s="6"/>
      <c r="S372" s="6"/>
      <c r="T372" s="6"/>
      <c r="U372" s="6">
        <v>0</v>
      </c>
      <c r="V372" s="6"/>
      <c r="W372" s="6"/>
      <c r="X372" s="6"/>
      <c r="Y372" s="6">
        <v>0</v>
      </c>
      <c r="Z372" s="6">
        <v>0</v>
      </c>
      <c r="AA372" s="6"/>
      <c r="AB372" s="6">
        <v>0</v>
      </c>
      <c r="AC372" s="6"/>
      <c r="AD372" s="6">
        <v>0</v>
      </c>
      <c r="AE372" s="6">
        <v>0</v>
      </c>
      <c r="AF372" s="6">
        <v>0</v>
      </c>
      <c r="AG372" s="6"/>
      <c r="AH372" s="6">
        <v>0</v>
      </c>
      <c r="AI372" s="6"/>
      <c r="AJ372" s="6"/>
      <c r="AK372" s="6"/>
      <c r="AL372" s="6"/>
      <c r="AM372" s="6">
        <v>0.36</v>
      </c>
      <c r="AN372" s="8">
        <f t="shared" si="22"/>
        <v>3427.3</v>
      </c>
      <c r="AO372" s="6"/>
      <c r="AP372" s="6">
        <v>-7</v>
      </c>
      <c r="AQ372" s="6">
        <v>0</v>
      </c>
      <c r="AR372" s="6"/>
      <c r="AS372" s="6"/>
      <c r="AT372" s="6">
        <v>-0.25</v>
      </c>
      <c r="AU372" s="6"/>
      <c r="AV372" s="6">
        <v>-14</v>
      </c>
      <c r="AW372" s="6">
        <v>-14</v>
      </c>
      <c r="AX372" s="6"/>
      <c r="AY372" s="6"/>
      <c r="AZ372" s="6"/>
      <c r="BA372" s="6"/>
      <c r="BB372" s="6">
        <v>-101.55</v>
      </c>
      <c r="BC372" s="6">
        <v>-1.66</v>
      </c>
      <c r="BD372" s="6">
        <v>-165.89</v>
      </c>
      <c r="BE372" s="6"/>
      <c r="BF372" s="6">
        <v>0</v>
      </c>
      <c r="BG372" s="6">
        <v>-304.63</v>
      </c>
      <c r="BH372" s="6">
        <v>-29.32</v>
      </c>
      <c r="BI372" s="6">
        <v>0</v>
      </c>
      <c r="BJ372" s="6"/>
      <c r="BK372" s="6"/>
      <c r="BL372" s="11">
        <f t="shared" si="23"/>
        <v>-638.30000000000007</v>
      </c>
      <c r="BM372" s="12">
        <f t="shared" si="24"/>
        <v>2789</v>
      </c>
      <c r="BN372" s="13">
        <f t="shared" si="25"/>
        <v>219.67583333333334</v>
      </c>
      <c r="BO372" s="13">
        <f t="shared" si="26"/>
        <v>219.67583333333334</v>
      </c>
      <c r="BP372" s="13">
        <f t="shared" si="27"/>
        <v>73.225277777777777</v>
      </c>
      <c r="BQ372" s="13">
        <f t="shared" si="28"/>
        <v>304.654966</v>
      </c>
      <c r="BR372" s="13">
        <f t="shared" si="29"/>
        <v>274.14999999999998</v>
      </c>
      <c r="BS372" s="13">
        <f t="shared" si="30"/>
        <v>693</v>
      </c>
      <c r="BT372" s="13">
        <f t="shared" si="31"/>
        <v>0</v>
      </c>
      <c r="BU372" s="13">
        <f t="shared" si="32"/>
        <v>266.53203999999999</v>
      </c>
      <c r="BV372" s="6">
        <f>SUMIFS('SEGURO DE VIDA'!E:E, 'SEGURO DE VIDA'!D:D, H372, 'SEGURO DE VIDA'!G:G, E372)</f>
        <v>13.71</v>
      </c>
      <c r="BW372" s="6">
        <f>SUMIFS(TREINAMENTOS!E:E, TREINAMENTOS!D:D, H372, TREINAMENTOS!G:G, E372)</f>
        <v>0</v>
      </c>
      <c r="BX372" s="6">
        <f>SUMIFS(EXAMES!E:E, EXAMES!D:D, H372, EXAMES!G:G, E372)</f>
        <v>155.85999999999999</v>
      </c>
      <c r="BY372" s="25">
        <f t="shared" si="33"/>
        <v>2220.4839504444449</v>
      </c>
      <c r="BZ372" s="1"/>
      <c r="CA372" s="1"/>
      <c r="CB372" s="13">
        <f t="shared" si="34"/>
        <v>266.53203999999999</v>
      </c>
      <c r="CC372" s="13">
        <f t="shared" si="35"/>
        <v>0</v>
      </c>
      <c r="CD372" s="13">
        <f>SUMIFS(ALIMENTAÇÃO!E:E, ALIMENTAÇÃO!D:D, H372, ALIMENTAÇÃO!G:G, E372)</f>
        <v>700</v>
      </c>
      <c r="CE372" s="6">
        <f>SUMIFS(TRANSPORTE!E:E, TRANSPORTE!D:D, H372, TRANSPORTE!G:G, E372)</f>
        <v>0</v>
      </c>
      <c r="CF372" s="6">
        <f>SUMIFS('PLANO DE SAÚDE'!E:E, 'PLANO DE SAÚDE'!D:D, H372, 'PLANO DE SAÚDE'!G:G, E372)</f>
        <v>535.63203999999996</v>
      </c>
      <c r="CG372" s="6">
        <f>SUMIFS('PLANO ODONTO'!E:E, 'PLANO ODONTO'!D:D, H372, 'PLANO ODONTO'!G:G, E372)</f>
        <v>28</v>
      </c>
      <c r="CH372" s="6">
        <f t="shared" si="36"/>
        <v>-269.09999999999997</v>
      </c>
      <c r="CI372" s="6">
        <f t="shared" si="37"/>
        <v>0</v>
      </c>
      <c r="CJ372" s="6">
        <f t="shared" si="38"/>
        <v>0</v>
      </c>
      <c r="CK372" s="6"/>
      <c r="CL372" s="6"/>
      <c r="CM372" s="6">
        <f t="shared" si="39"/>
        <v>-28</v>
      </c>
      <c r="CN372" s="6">
        <v>3427.3</v>
      </c>
      <c r="CO372" s="1">
        <v>-638.29999999999995</v>
      </c>
      <c r="CP372" s="6">
        <v>2789</v>
      </c>
      <c r="CQ372" s="6">
        <v>3426.94</v>
      </c>
      <c r="CR372" s="1">
        <v>8.89</v>
      </c>
      <c r="CS372" s="6">
        <v>3426.94</v>
      </c>
      <c r="CT372" s="1">
        <v>274.14999999999998</v>
      </c>
      <c r="CU372" s="6">
        <v>2819.74</v>
      </c>
    </row>
    <row r="373" spans="1:99" ht="13.8" hidden="1">
      <c r="A373" s="1"/>
      <c r="B373" s="1"/>
      <c r="C373" s="34" t="str">
        <f t="shared" ca="1" si="20"/>
        <v>OK</v>
      </c>
      <c r="D373" s="2">
        <f t="shared" si="21"/>
        <v>8233.287793333333</v>
      </c>
      <c r="E373" s="34">
        <v>45870</v>
      </c>
      <c r="F373" s="1" t="s">
        <v>145</v>
      </c>
      <c r="G373" s="1">
        <v>3525</v>
      </c>
      <c r="H373" s="1" t="s">
        <v>235</v>
      </c>
      <c r="I373" s="1" t="s">
        <v>202</v>
      </c>
      <c r="J373" s="38">
        <v>45754</v>
      </c>
      <c r="K373" s="6">
        <v>4336.05</v>
      </c>
      <c r="L373" s="1"/>
      <c r="M373" s="6">
        <v>4336.05</v>
      </c>
      <c r="N373" s="6"/>
      <c r="O373" s="6"/>
      <c r="P373" s="6">
        <v>0</v>
      </c>
      <c r="Q373" s="6"/>
      <c r="R373" s="6"/>
      <c r="S373" s="6"/>
      <c r="T373" s="6"/>
      <c r="U373" s="6">
        <v>0</v>
      </c>
      <c r="V373" s="6"/>
      <c r="W373" s="6"/>
      <c r="X373" s="6"/>
      <c r="Y373" s="6">
        <v>0</v>
      </c>
      <c r="Z373" s="6">
        <v>0</v>
      </c>
      <c r="AA373" s="6"/>
      <c r="AB373" s="6">
        <v>0</v>
      </c>
      <c r="AC373" s="6"/>
      <c r="AD373" s="6">
        <v>399.46</v>
      </c>
      <c r="AE373" s="6">
        <v>377.24</v>
      </c>
      <c r="AF373" s="6">
        <v>149.37</v>
      </c>
      <c r="AG373" s="6"/>
      <c r="AH373" s="6">
        <v>0</v>
      </c>
      <c r="AI373" s="6"/>
      <c r="AJ373" s="6"/>
      <c r="AK373" s="6"/>
      <c r="AL373" s="6"/>
      <c r="AM373" s="6">
        <v>0.67</v>
      </c>
      <c r="AN373" s="8">
        <f t="shared" si="22"/>
        <v>5262.79</v>
      </c>
      <c r="AO373" s="6"/>
      <c r="AP373" s="6">
        <v>-7.35</v>
      </c>
      <c r="AQ373" s="6">
        <v>0</v>
      </c>
      <c r="AR373" s="6"/>
      <c r="AS373" s="6"/>
      <c r="AT373" s="6">
        <v>-0.56999999999999995</v>
      </c>
      <c r="AU373" s="6"/>
      <c r="AV373" s="6">
        <v>-14</v>
      </c>
      <c r="AW373" s="6">
        <v>0</v>
      </c>
      <c r="AX373" s="6"/>
      <c r="AY373" s="6"/>
      <c r="AZ373" s="6"/>
      <c r="BA373" s="6"/>
      <c r="BB373" s="6">
        <v>0</v>
      </c>
      <c r="BC373" s="6">
        <v>-93.62</v>
      </c>
      <c r="BD373" s="6">
        <v>-111.05</v>
      </c>
      <c r="BE373" s="6"/>
      <c r="BF373" s="6">
        <v>0</v>
      </c>
      <c r="BG373" s="6">
        <v>-546.28</v>
      </c>
      <c r="BH373" s="6">
        <v>-342.92</v>
      </c>
      <c r="BI373" s="6">
        <v>0</v>
      </c>
      <c r="BJ373" s="6"/>
      <c r="BK373" s="6"/>
      <c r="BL373" s="11">
        <f t="shared" si="23"/>
        <v>-1115.79</v>
      </c>
      <c r="BM373" s="12">
        <f t="shared" si="24"/>
        <v>4147</v>
      </c>
      <c r="BN373" s="13">
        <f t="shared" si="25"/>
        <v>361.33750000000003</v>
      </c>
      <c r="BO373" s="13">
        <f t="shared" si="26"/>
        <v>361.33750000000003</v>
      </c>
      <c r="BP373" s="13">
        <f t="shared" si="27"/>
        <v>120.44583333333334</v>
      </c>
      <c r="BQ373" s="13">
        <f t="shared" si="28"/>
        <v>546.20805600000006</v>
      </c>
      <c r="BR373" s="13">
        <f t="shared" si="29"/>
        <v>420.96</v>
      </c>
      <c r="BS373" s="13">
        <f t="shared" si="30"/>
        <v>727.65</v>
      </c>
      <c r="BT373" s="13">
        <f t="shared" si="31"/>
        <v>0</v>
      </c>
      <c r="BU373" s="13">
        <f t="shared" si="32"/>
        <v>418.84890400000006</v>
      </c>
      <c r="BV373" s="6">
        <f>SUMIFS('SEGURO DE VIDA'!E:E, 'SEGURO DE VIDA'!D:D, H373, 'SEGURO DE VIDA'!G:G, E373)</f>
        <v>13.71</v>
      </c>
      <c r="BW373" s="6">
        <f>SUMIFS(TREINAMENTOS!E:E, TREINAMENTOS!D:D, H373, TREINAMENTOS!G:G, E373)</f>
        <v>0</v>
      </c>
      <c r="BX373" s="6">
        <f>SUMIFS(EXAMES!E:E, EXAMES!D:D, H373, EXAMES!G:G, E373)</f>
        <v>0</v>
      </c>
      <c r="BY373" s="25">
        <f t="shared" si="33"/>
        <v>2970.4977933333334</v>
      </c>
      <c r="BZ373" s="1"/>
      <c r="CA373" s="1"/>
      <c r="CB373" s="13">
        <f t="shared" si="34"/>
        <v>337.65890400000006</v>
      </c>
      <c r="CC373" s="13">
        <f t="shared" si="35"/>
        <v>81.19</v>
      </c>
      <c r="CD373" s="13">
        <f>SUMIFS(ALIMENTAÇÃO!E:E, ALIMENTAÇÃO!D:D, H373, ALIMENTAÇÃO!G:G, E373)</f>
        <v>735</v>
      </c>
      <c r="CE373" s="6">
        <f>SUMIFS(TRANSPORTE!E:E, TRANSPORTE!D:D, H373, TRANSPORTE!G:G, E373)</f>
        <v>0</v>
      </c>
      <c r="CF373" s="6">
        <f>SUMIFS('PLANO DE SAÚDE'!E:E, 'PLANO DE SAÚDE'!D:D, H373, 'PLANO DE SAÚDE'!G:G, E373)</f>
        <v>542.32890400000008</v>
      </c>
      <c r="CG373" s="6">
        <f>SUMIFS('PLANO ODONTO'!E:E, 'PLANO ODONTO'!D:D, H373, 'PLANO ODONTO'!G:G, E373)</f>
        <v>95.19</v>
      </c>
      <c r="CH373" s="6">
        <f t="shared" si="36"/>
        <v>-204.67000000000002</v>
      </c>
      <c r="CI373" s="6">
        <f t="shared" si="37"/>
        <v>0</v>
      </c>
      <c r="CJ373" s="6">
        <f t="shared" si="38"/>
        <v>0</v>
      </c>
      <c r="CK373" s="6"/>
      <c r="CL373" s="6"/>
      <c r="CM373" s="6">
        <f t="shared" si="39"/>
        <v>-14</v>
      </c>
      <c r="CN373" s="6">
        <v>5262.79</v>
      </c>
      <c r="CO373" s="6">
        <v>-1115.79</v>
      </c>
      <c r="CP373" s="6">
        <v>4147</v>
      </c>
      <c r="CQ373" s="6">
        <v>5262.12</v>
      </c>
      <c r="CR373" s="1">
        <v>10.38</v>
      </c>
      <c r="CS373" s="6">
        <v>5262.12</v>
      </c>
      <c r="CT373" s="1">
        <v>420.96</v>
      </c>
      <c r="CU373" s="6">
        <v>4526.25</v>
      </c>
    </row>
    <row r="374" spans="1:99" ht="13.8" hidden="1">
      <c r="A374" s="1"/>
      <c r="B374" s="1"/>
      <c r="C374" s="34" t="str">
        <f t="shared" ca="1" si="20"/>
        <v>OK</v>
      </c>
      <c r="D374" s="2">
        <f t="shared" si="21"/>
        <v>8487.4146663333322</v>
      </c>
      <c r="E374" s="34">
        <v>45870</v>
      </c>
      <c r="F374" s="1" t="s">
        <v>145</v>
      </c>
      <c r="G374" s="1">
        <v>355</v>
      </c>
      <c r="H374" s="1" t="s">
        <v>236</v>
      </c>
      <c r="I374" s="1" t="s">
        <v>237</v>
      </c>
      <c r="J374" s="38">
        <v>44774</v>
      </c>
      <c r="K374" s="6">
        <v>4057.59</v>
      </c>
      <c r="L374" s="1"/>
      <c r="M374" s="6">
        <v>4057.59</v>
      </c>
      <c r="N374" s="6"/>
      <c r="O374" s="6"/>
      <c r="P374" s="6">
        <v>1217.28</v>
      </c>
      <c r="Q374" s="6"/>
      <c r="R374" s="6"/>
      <c r="S374" s="6"/>
      <c r="T374" s="6"/>
      <c r="U374" s="6">
        <v>0</v>
      </c>
      <c r="V374" s="6"/>
      <c r="W374" s="6"/>
      <c r="X374" s="6"/>
      <c r="Y374" s="6">
        <v>0</v>
      </c>
      <c r="Z374" s="6">
        <v>0</v>
      </c>
      <c r="AA374" s="6"/>
      <c r="AB374" s="6">
        <v>0</v>
      </c>
      <c r="AC374" s="6"/>
      <c r="AD374" s="6">
        <v>0</v>
      </c>
      <c r="AE374" s="6">
        <v>0</v>
      </c>
      <c r="AF374" s="6">
        <v>0</v>
      </c>
      <c r="AG374" s="6"/>
      <c r="AH374" s="6">
        <v>0</v>
      </c>
      <c r="AI374" s="6"/>
      <c r="AJ374" s="6"/>
      <c r="AK374" s="6"/>
      <c r="AL374" s="6"/>
      <c r="AM374" s="6">
        <v>0.36</v>
      </c>
      <c r="AN374" s="8">
        <f t="shared" si="22"/>
        <v>5275.23</v>
      </c>
      <c r="AO374" s="6"/>
      <c r="AP374" s="6">
        <v>-7.35</v>
      </c>
      <c r="AQ374" s="6">
        <v>0</v>
      </c>
      <c r="AR374" s="6"/>
      <c r="AS374" s="6"/>
      <c r="AT374" s="6">
        <v>-0.98</v>
      </c>
      <c r="AU374" s="6"/>
      <c r="AV374" s="6">
        <v>0</v>
      </c>
      <c r="AW374" s="6">
        <v>0</v>
      </c>
      <c r="AX374" s="6"/>
      <c r="AY374" s="6"/>
      <c r="AZ374" s="6"/>
      <c r="BA374" s="6"/>
      <c r="BB374" s="6">
        <v>-12.38</v>
      </c>
      <c r="BC374" s="6">
        <v>-2.73</v>
      </c>
      <c r="BD374" s="6">
        <v>0</v>
      </c>
      <c r="BE374" s="6"/>
      <c r="BF374" s="6">
        <v>0</v>
      </c>
      <c r="BG374" s="6">
        <v>-548.05999999999995</v>
      </c>
      <c r="BH374" s="6">
        <v>-302.73</v>
      </c>
      <c r="BI374" s="6">
        <v>0</v>
      </c>
      <c r="BJ374" s="6"/>
      <c r="BK374" s="6"/>
      <c r="BL374" s="11">
        <f t="shared" si="23"/>
        <v>-874.23</v>
      </c>
      <c r="BM374" s="12">
        <f t="shared" si="24"/>
        <v>4401</v>
      </c>
      <c r="BN374" s="13">
        <f t="shared" si="25"/>
        <v>338.13249999999999</v>
      </c>
      <c r="BO374" s="13">
        <f t="shared" si="26"/>
        <v>338.13249999999999</v>
      </c>
      <c r="BP374" s="13">
        <f t="shared" si="27"/>
        <v>112.71083333333333</v>
      </c>
      <c r="BQ374" s="13">
        <f t="shared" si="28"/>
        <v>548.05899299999999</v>
      </c>
      <c r="BR374" s="13">
        <f t="shared" si="29"/>
        <v>421.98</v>
      </c>
      <c r="BS374" s="13">
        <f t="shared" si="30"/>
        <v>727.65</v>
      </c>
      <c r="BT374" s="13">
        <f t="shared" si="31"/>
        <v>0</v>
      </c>
      <c r="BU374" s="13">
        <f t="shared" si="32"/>
        <v>711.80984000000001</v>
      </c>
      <c r="BV374" s="6">
        <f>SUMIFS('SEGURO DE VIDA'!E:E, 'SEGURO DE VIDA'!D:D, H374, 'SEGURO DE VIDA'!G:G, E374)</f>
        <v>13.71</v>
      </c>
      <c r="BW374" s="6">
        <f>SUMIFS(TREINAMENTOS!E:E, TREINAMENTOS!D:D, H374, TREINAMENTOS!G:G, E374)</f>
        <v>0</v>
      </c>
      <c r="BX374" s="6">
        <f>SUMIFS(EXAMES!E:E, EXAMES!D:D, H374, EXAMES!G:G, E374)</f>
        <v>0</v>
      </c>
      <c r="BY374" s="25">
        <f t="shared" si="33"/>
        <v>3212.1846663333331</v>
      </c>
      <c r="BZ374" s="1"/>
      <c r="CA374" s="1"/>
      <c r="CB374" s="13">
        <f t="shared" si="34"/>
        <v>711.80984000000001</v>
      </c>
      <c r="CC374" s="13">
        <f t="shared" si="35"/>
        <v>0</v>
      </c>
      <c r="CD374" s="13">
        <f>SUMIFS(ALIMENTAÇÃO!E:E, ALIMENTAÇÃO!D:D, H374, ALIMENTAÇÃO!G:G, E374)</f>
        <v>735</v>
      </c>
      <c r="CE374" s="6">
        <f>SUMIFS(TRANSPORTE!E:E, TRANSPORTE!D:D, H374, TRANSPORTE!G:G, E374)</f>
        <v>0</v>
      </c>
      <c r="CF374" s="6">
        <f>SUMIFS('PLANO DE SAÚDE'!E:E, 'PLANO DE SAÚDE'!D:D, H374, 'PLANO DE SAÚDE'!G:G, E374)</f>
        <v>726.91984000000002</v>
      </c>
      <c r="CG374" s="6">
        <f>SUMIFS('PLANO ODONTO'!E:E, 'PLANO ODONTO'!D:D, H374, 'PLANO ODONTO'!G:G, E374)</f>
        <v>0</v>
      </c>
      <c r="CH374" s="6">
        <f t="shared" si="36"/>
        <v>-15.110000000000001</v>
      </c>
      <c r="CI374" s="6">
        <f t="shared" si="37"/>
        <v>0</v>
      </c>
      <c r="CJ374" s="6">
        <f t="shared" si="38"/>
        <v>0</v>
      </c>
      <c r="CK374" s="6"/>
      <c r="CL374" s="6"/>
      <c r="CM374" s="6">
        <f t="shared" si="39"/>
        <v>0</v>
      </c>
      <c r="CN374" s="6">
        <v>5275.23</v>
      </c>
      <c r="CO374" s="1">
        <v>-874.23</v>
      </c>
      <c r="CP374" s="6">
        <v>4401</v>
      </c>
      <c r="CQ374" s="6">
        <v>5274.87</v>
      </c>
      <c r="CR374" s="1">
        <v>10.39</v>
      </c>
      <c r="CS374" s="6">
        <v>5274.87</v>
      </c>
      <c r="CT374" s="1">
        <v>421.98</v>
      </c>
      <c r="CU374" s="6">
        <v>4347.63</v>
      </c>
    </row>
    <row r="375" spans="1:99" ht="13.8" hidden="1">
      <c r="A375" s="1"/>
      <c r="B375" s="1"/>
      <c r="C375" s="34" t="str">
        <f t="shared" ca="1" si="20"/>
        <v>OK</v>
      </c>
      <c r="D375" s="2">
        <f t="shared" si="21"/>
        <v>3962.9620391111112</v>
      </c>
      <c r="E375" s="34">
        <v>45870</v>
      </c>
      <c r="F375" s="1" t="s">
        <v>145</v>
      </c>
      <c r="G375" s="1">
        <v>3530</v>
      </c>
      <c r="H375" s="1" t="s">
        <v>240</v>
      </c>
      <c r="I375" s="1" t="s">
        <v>170</v>
      </c>
      <c r="J375" s="38">
        <v>45782</v>
      </c>
      <c r="K375" s="6">
        <v>2239.36</v>
      </c>
      <c r="L375" s="1"/>
      <c r="M375" s="6">
        <v>2239.36</v>
      </c>
      <c r="N375" s="6"/>
      <c r="O375" s="6"/>
      <c r="P375" s="6">
        <v>0</v>
      </c>
      <c r="Q375" s="6"/>
      <c r="R375" s="6"/>
      <c r="S375" s="6"/>
      <c r="T375" s="6"/>
      <c r="U375" s="6">
        <v>0</v>
      </c>
      <c r="V375" s="6"/>
      <c r="W375" s="6"/>
      <c r="X375" s="6"/>
      <c r="Y375" s="6">
        <v>0</v>
      </c>
      <c r="Z375" s="6">
        <v>0</v>
      </c>
      <c r="AA375" s="6"/>
      <c r="AB375" s="6">
        <v>0</v>
      </c>
      <c r="AC375" s="6"/>
      <c r="AD375" s="6">
        <v>0</v>
      </c>
      <c r="AE375" s="6">
        <v>0</v>
      </c>
      <c r="AF375" s="6">
        <v>0</v>
      </c>
      <c r="AG375" s="6"/>
      <c r="AH375" s="6">
        <v>0</v>
      </c>
      <c r="AI375" s="6"/>
      <c r="AJ375" s="6"/>
      <c r="AK375" s="6"/>
      <c r="AL375" s="6"/>
      <c r="AM375" s="6">
        <v>0.87</v>
      </c>
      <c r="AN375" s="8">
        <f t="shared" si="22"/>
        <v>2240.23</v>
      </c>
      <c r="AO375" s="6"/>
      <c r="AP375" s="6">
        <v>-7.35</v>
      </c>
      <c r="AQ375" s="6">
        <v>0</v>
      </c>
      <c r="AR375" s="6"/>
      <c r="AS375" s="6"/>
      <c r="AT375" s="6">
        <v>-0.11</v>
      </c>
      <c r="AU375" s="6"/>
      <c r="AV375" s="6">
        <v>0</v>
      </c>
      <c r="AW375" s="6">
        <v>0</v>
      </c>
      <c r="AX375" s="6"/>
      <c r="AY375" s="6"/>
      <c r="AZ375" s="6"/>
      <c r="BA375" s="6"/>
      <c r="BB375" s="6">
        <v>0</v>
      </c>
      <c r="BC375" s="6">
        <v>0</v>
      </c>
      <c r="BD375" s="6">
        <v>0</v>
      </c>
      <c r="BE375" s="6"/>
      <c r="BF375" s="6">
        <v>0</v>
      </c>
      <c r="BG375" s="6">
        <v>-178.77</v>
      </c>
      <c r="BH375" s="6">
        <v>0</v>
      </c>
      <c r="BI375" s="6">
        <v>0</v>
      </c>
      <c r="BJ375" s="6"/>
      <c r="BK375" s="6"/>
      <c r="BL375" s="11">
        <f t="shared" si="23"/>
        <v>-186.23000000000002</v>
      </c>
      <c r="BM375" s="12">
        <f t="shared" si="24"/>
        <v>2054</v>
      </c>
      <c r="BN375" s="13">
        <f t="shared" si="25"/>
        <v>186.61333333333334</v>
      </c>
      <c r="BO375" s="13">
        <f t="shared" si="26"/>
        <v>186.61333333333334</v>
      </c>
      <c r="BP375" s="13">
        <f t="shared" si="27"/>
        <v>62.204444444444448</v>
      </c>
      <c r="BQ375" s="13">
        <f t="shared" si="28"/>
        <v>178.70092800000003</v>
      </c>
      <c r="BR375" s="13">
        <f t="shared" si="29"/>
        <v>179.14</v>
      </c>
      <c r="BS375" s="13">
        <f t="shared" si="30"/>
        <v>727.65</v>
      </c>
      <c r="BT375" s="13">
        <f t="shared" si="31"/>
        <v>188.1</v>
      </c>
      <c r="BU375" s="13">
        <f t="shared" si="32"/>
        <v>0</v>
      </c>
      <c r="BV375" s="6">
        <f>SUMIFS('SEGURO DE VIDA'!E:E, 'SEGURO DE VIDA'!D:D, H375, 'SEGURO DE VIDA'!G:G, E375)</f>
        <v>13.71</v>
      </c>
      <c r="BW375" s="6">
        <f>SUMIFS(TREINAMENTOS!E:E, TREINAMENTOS!D:D, H375, TREINAMENTOS!G:G, E375)</f>
        <v>0</v>
      </c>
      <c r="BX375" s="6">
        <f>SUMIFS(EXAMES!E:E, EXAMES!D:D, H375, EXAMES!G:G, E375)</f>
        <v>0</v>
      </c>
      <c r="BY375" s="25">
        <f t="shared" si="33"/>
        <v>1722.7320391111111</v>
      </c>
      <c r="BZ375" s="1"/>
      <c r="CA375" s="1"/>
      <c r="CB375" s="13">
        <f t="shared" si="34"/>
        <v>0</v>
      </c>
      <c r="CC375" s="13">
        <f t="shared" si="35"/>
        <v>0</v>
      </c>
      <c r="CD375" s="13">
        <f>SUMIFS(ALIMENTAÇÃO!E:E, ALIMENTAÇÃO!D:D, H375, ALIMENTAÇÃO!G:G, E375)</f>
        <v>735</v>
      </c>
      <c r="CE375" s="6">
        <f>SUMIFS(TRANSPORTE!E:E, TRANSPORTE!D:D, H375, TRANSPORTE!G:G, E375)</f>
        <v>188.1</v>
      </c>
      <c r="CF375" s="6">
        <f>SUMIFS('PLANO DE SAÚDE'!E:E, 'PLANO DE SAÚDE'!D:D, H375, 'PLANO DE SAÚDE'!G:G, E375)</f>
        <v>0</v>
      </c>
      <c r="CG375" s="6">
        <f>SUMIFS('PLANO ODONTO'!E:E, 'PLANO ODONTO'!D:D, H375, 'PLANO ODONTO'!G:G, E375)</f>
        <v>0</v>
      </c>
      <c r="CH375" s="6">
        <f t="shared" si="36"/>
        <v>0</v>
      </c>
      <c r="CI375" s="6">
        <f t="shared" si="37"/>
        <v>0</v>
      </c>
      <c r="CJ375" s="6">
        <f t="shared" si="38"/>
        <v>0</v>
      </c>
      <c r="CK375" s="6"/>
      <c r="CL375" s="6"/>
      <c r="CM375" s="6">
        <f t="shared" si="39"/>
        <v>0</v>
      </c>
      <c r="CN375" s="6">
        <v>2240.23</v>
      </c>
      <c r="CO375" s="1">
        <v>-186.23</v>
      </c>
      <c r="CP375" s="6">
        <v>2054</v>
      </c>
      <c r="CQ375" s="6">
        <v>2239.36</v>
      </c>
      <c r="CR375" s="1">
        <v>7.98</v>
      </c>
      <c r="CS375" s="6">
        <v>2239.36</v>
      </c>
      <c r="CT375" s="1">
        <v>179.14</v>
      </c>
      <c r="CU375" s="6">
        <v>1632.16</v>
      </c>
    </row>
    <row r="376" spans="1:99" ht="13.8" hidden="1">
      <c r="A376" s="1"/>
      <c r="B376" s="1"/>
      <c r="C376" s="34" t="str">
        <f t="shared" ca="1" si="20"/>
        <v>OK</v>
      </c>
      <c r="D376" s="2">
        <f t="shared" si="21"/>
        <v>3774.9120391111114</v>
      </c>
      <c r="E376" s="34">
        <v>45870</v>
      </c>
      <c r="F376" s="1" t="s">
        <v>145</v>
      </c>
      <c r="G376" s="1">
        <v>3535</v>
      </c>
      <c r="H376" s="1" t="s">
        <v>242</v>
      </c>
      <c r="I376" s="1" t="s">
        <v>170</v>
      </c>
      <c r="J376" s="38">
        <v>45789</v>
      </c>
      <c r="K376" s="6">
        <v>2239.36</v>
      </c>
      <c r="L376" s="1"/>
      <c r="M376" s="6">
        <v>2239.36</v>
      </c>
      <c r="N376" s="6"/>
      <c r="O376" s="6"/>
      <c r="P376" s="6">
        <v>0</v>
      </c>
      <c r="Q376" s="6"/>
      <c r="R376" s="6"/>
      <c r="S376" s="6"/>
      <c r="T376" s="6"/>
      <c r="U376" s="6">
        <v>0</v>
      </c>
      <c r="V376" s="6"/>
      <c r="W376" s="6"/>
      <c r="X376" s="6"/>
      <c r="Y376" s="6">
        <v>0</v>
      </c>
      <c r="Z376" s="6">
        <v>0</v>
      </c>
      <c r="AA376" s="6"/>
      <c r="AB376" s="6">
        <v>0</v>
      </c>
      <c r="AC376" s="6"/>
      <c r="AD376" s="6">
        <v>0</v>
      </c>
      <c r="AE376" s="6">
        <v>0</v>
      </c>
      <c r="AF376" s="6">
        <v>0</v>
      </c>
      <c r="AG376" s="6"/>
      <c r="AH376" s="6">
        <v>0</v>
      </c>
      <c r="AI376" s="6"/>
      <c r="AJ376" s="6"/>
      <c r="AK376" s="6"/>
      <c r="AL376" s="6"/>
      <c r="AM376" s="6">
        <v>0.92</v>
      </c>
      <c r="AN376" s="8">
        <f t="shared" si="22"/>
        <v>2240.2800000000002</v>
      </c>
      <c r="AO376" s="6"/>
      <c r="AP376" s="6">
        <v>-7.35</v>
      </c>
      <c r="AQ376" s="6">
        <v>-134.36000000000001</v>
      </c>
      <c r="AR376" s="6"/>
      <c r="AS376" s="6"/>
      <c r="AT376" s="6">
        <v>-0.8</v>
      </c>
      <c r="AU376" s="6"/>
      <c r="AV376" s="6">
        <v>-14</v>
      </c>
      <c r="AW376" s="6">
        <v>0</v>
      </c>
      <c r="AX376" s="6"/>
      <c r="AY376" s="6"/>
      <c r="AZ376" s="6"/>
      <c r="BA376" s="6"/>
      <c r="BB376" s="6">
        <v>0</v>
      </c>
      <c r="BC376" s="6">
        <v>0</v>
      </c>
      <c r="BD376" s="6">
        <v>0</v>
      </c>
      <c r="BE376" s="6"/>
      <c r="BF376" s="6">
        <v>0</v>
      </c>
      <c r="BG376" s="6">
        <v>-178.77</v>
      </c>
      <c r="BH376" s="6">
        <v>0</v>
      </c>
      <c r="BI376" s="6">
        <v>0</v>
      </c>
      <c r="BJ376" s="6"/>
      <c r="BK376" s="6"/>
      <c r="BL376" s="11">
        <f t="shared" si="23"/>
        <v>-335.28000000000003</v>
      </c>
      <c r="BM376" s="12">
        <f t="shared" si="24"/>
        <v>1905.0000000000002</v>
      </c>
      <c r="BN376" s="13">
        <f t="shared" si="25"/>
        <v>186.61333333333334</v>
      </c>
      <c r="BO376" s="13">
        <f t="shared" si="26"/>
        <v>186.61333333333334</v>
      </c>
      <c r="BP376" s="13">
        <f t="shared" si="27"/>
        <v>62.204444444444448</v>
      </c>
      <c r="BQ376" s="13">
        <f t="shared" si="28"/>
        <v>178.70092800000003</v>
      </c>
      <c r="BR376" s="13">
        <f t="shared" si="29"/>
        <v>179.14</v>
      </c>
      <c r="BS376" s="13">
        <f t="shared" si="30"/>
        <v>727.65</v>
      </c>
      <c r="BT376" s="13">
        <f t="shared" si="31"/>
        <v>0</v>
      </c>
      <c r="BU376" s="13">
        <f t="shared" si="32"/>
        <v>0</v>
      </c>
      <c r="BV376" s="6">
        <f>SUMIFS('SEGURO DE VIDA'!E:E, 'SEGURO DE VIDA'!D:D, H376, 'SEGURO DE VIDA'!G:G, E376)</f>
        <v>13.71</v>
      </c>
      <c r="BW376" s="6">
        <f>SUMIFS(TREINAMENTOS!E:E, TREINAMENTOS!D:D, H376, TREINAMENTOS!G:G, E376)</f>
        <v>0</v>
      </c>
      <c r="BX376" s="6">
        <f>SUMIFS(EXAMES!E:E, EXAMES!D:D, H376, EXAMES!G:G, E376)</f>
        <v>0</v>
      </c>
      <c r="BY376" s="25">
        <f t="shared" si="33"/>
        <v>1534.6320391111112</v>
      </c>
      <c r="BZ376" s="1"/>
      <c r="CA376" s="1"/>
      <c r="CB376" s="13">
        <f t="shared" si="34"/>
        <v>0</v>
      </c>
      <c r="CC376" s="13">
        <f t="shared" si="35"/>
        <v>0</v>
      </c>
      <c r="CD376" s="13">
        <f>SUMIFS(ALIMENTAÇÃO!E:E, ALIMENTAÇÃO!D:D, H376, ALIMENTAÇÃO!G:G, E376)</f>
        <v>735</v>
      </c>
      <c r="CE376" s="6">
        <f>SUMIFS(TRANSPORTE!E:E, TRANSPORTE!D:D, H376, TRANSPORTE!G:G, E376)</f>
        <v>119.7</v>
      </c>
      <c r="CF376" s="6">
        <f>SUMIFS('PLANO DE SAÚDE'!E:E, 'PLANO DE SAÚDE'!D:D, H376, 'PLANO DE SAÚDE'!G:G, E376)</f>
        <v>0</v>
      </c>
      <c r="CG376" s="6">
        <f>SUMIFS('PLANO ODONTO'!E:E, 'PLANO ODONTO'!D:D, H376, 'PLANO ODONTO'!G:G, E376)</f>
        <v>14</v>
      </c>
      <c r="CH376" s="6">
        <f t="shared" si="36"/>
        <v>0</v>
      </c>
      <c r="CI376" s="6">
        <f t="shared" si="37"/>
        <v>0</v>
      </c>
      <c r="CJ376" s="6">
        <f t="shared" si="38"/>
        <v>0</v>
      </c>
      <c r="CK376" s="6"/>
      <c r="CL376" s="6"/>
      <c r="CM376" s="6">
        <f t="shared" si="39"/>
        <v>-14</v>
      </c>
      <c r="CN376" s="6">
        <v>2240.2800000000002</v>
      </c>
      <c r="CO376" s="1">
        <v>-335.28</v>
      </c>
      <c r="CP376" s="6">
        <v>1905</v>
      </c>
      <c r="CQ376" s="6">
        <v>2239.36</v>
      </c>
      <c r="CR376" s="1">
        <v>7.98</v>
      </c>
      <c r="CS376" s="6">
        <v>2239.36</v>
      </c>
      <c r="CT376" s="1">
        <v>179.14</v>
      </c>
      <c r="CU376" s="6">
        <v>1632.16</v>
      </c>
    </row>
    <row r="377" spans="1:99" ht="13.8" hidden="1">
      <c r="A377" s="1"/>
      <c r="B377" s="1"/>
      <c r="C377" s="34" t="str">
        <f t="shared" ca="1" si="20"/>
        <v>OK</v>
      </c>
      <c r="D377" s="2">
        <f t="shared" si="21"/>
        <v>8824.789317888888</v>
      </c>
      <c r="E377" s="34">
        <v>45870</v>
      </c>
      <c r="F377" s="1" t="s">
        <v>145</v>
      </c>
      <c r="G377" s="1">
        <v>375</v>
      </c>
      <c r="H377" s="1" t="s">
        <v>244</v>
      </c>
      <c r="I377" s="1" t="s">
        <v>465</v>
      </c>
      <c r="J377" s="38">
        <v>44928</v>
      </c>
      <c r="K377" s="6">
        <v>5336.03</v>
      </c>
      <c r="L377" s="1"/>
      <c r="M377" s="6">
        <v>5336.03</v>
      </c>
      <c r="N377" s="6"/>
      <c r="O377" s="6"/>
      <c r="P377" s="6">
        <v>0</v>
      </c>
      <c r="Q377" s="6"/>
      <c r="R377" s="6"/>
      <c r="S377" s="6"/>
      <c r="T377" s="6"/>
      <c r="U377" s="6">
        <v>0</v>
      </c>
      <c r="V377" s="6"/>
      <c r="W377" s="6"/>
      <c r="X377" s="6"/>
      <c r="Y377" s="6">
        <v>0</v>
      </c>
      <c r="Z377" s="6">
        <v>0</v>
      </c>
      <c r="AA377" s="6"/>
      <c r="AB377" s="6">
        <v>0</v>
      </c>
      <c r="AC377" s="6"/>
      <c r="AD377" s="6">
        <v>0</v>
      </c>
      <c r="AE377" s="6">
        <v>0</v>
      </c>
      <c r="AF377" s="6">
        <v>0</v>
      </c>
      <c r="AG377" s="6"/>
      <c r="AH377" s="6">
        <v>0</v>
      </c>
      <c r="AI377" s="6"/>
      <c r="AJ377" s="6"/>
      <c r="AK377" s="6"/>
      <c r="AL377" s="6"/>
      <c r="AM377" s="6">
        <v>0.86</v>
      </c>
      <c r="AN377" s="8">
        <f t="shared" si="22"/>
        <v>5336.8899999999994</v>
      </c>
      <c r="AO377" s="6"/>
      <c r="AP377" s="6">
        <v>-14.35</v>
      </c>
      <c r="AQ377" s="6">
        <v>0</v>
      </c>
      <c r="AR377" s="6"/>
      <c r="AS377" s="6"/>
      <c r="AT377" s="6">
        <v>-0.22</v>
      </c>
      <c r="AU377" s="6"/>
      <c r="AV377" s="6">
        <v>-14</v>
      </c>
      <c r="AW377" s="6">
        <v>-14</v>
      </c>
      <c r="AX377" s="6"/>
      <c r="AY377" s="6"/>
      <c r="AZ377" s="6"/>
      <c r="BA377" s="6"/>
      <c r="BB377" s="6">
        <v>0</v>
      </c>
      <c r="BC377" s="6">
        <v>0</v>
      </c>
      <c r="BD377" s="6">
        <v>0</v>
      </c>
      <c r="BE377" s="6"/>
      <c r="BF377" s="6">
        <v>0</v>
      </c>
      <c r="BG377" s="6">
        <v>-556.62</v>
      </c>
      <c r="BH377" s="6">
        <v>-391.7</v>
      </c>
      <c r="BI377" s="6">
        <v>0</v>
      </c>
      <c r="BJ377" s="6"/>
      <c r="BK377" s="6"/>
      <c r="BL377" s="11">
        <f t="shared" si="23"/>
        <v>-990.8900000000001</v>
      </c>
      <c r="BM377" s="12">
        <f t="shared" si="24"/>
        <v>4345.9999999999991</v>
      </c>
      <c r="BN377" s="13">
        <f t="shared" si="25"/>
        <v>444.66916666666663</v>
      </c>
      <c r="BO377" s="13">
        <f t="shared" si="26"/>
        <v>444.66916666666663</v>
      </c>
      <c r="BP377" s="13">
        <f t="shared" si="27"/>
        <v>148.22305555555553</v>
      </c>
      <c r="BQ377" s="13">
        <f t="shared" si="28"/>
        <v>556.54792899999995</v>
      </c>
      <c r="BR377" s="13">
        <f t="shared" si="29"/>
        <v>426.88</v>
      </c>
      <c r="BS377" s="13">
        <f t="shared" si="30"/>
        <v>1420.65</v>
      </c>
      <c r="BT377" s="13">
        <f t="shared" si="31"/>
        <v>0</v>
      </c>
      <c r="BU377" s="13">
        <f t="shared" si="32"/>
        <v>32.549999999999997</v>
      </c>
      <c r="BV377" s="6">
        <f>SUMIFS('SEGURO DE VIDA'!E:E, 'SEGURO DE VIDA'!D:D, H377, 'SEGURO DE VIDA'!G:G, E377)</f>
        <v>13.71</v>
      </c>
      <c r="BW377" s="6">
        <f>SUMIFS(TREINAMENTOS!E:E, TREINAMENTOS!D:D, H377, TREINAMENTOS!G:G, E377)</f>
        <v>0</v>
      </c>
      <c r="BX377" s="6">
        <f>SUMIFS(EXAMES!E:E, EXAMES!D:D, H377, EXAMES!G:G, E377)</f>
        <v>0</v>
      </c>
      <c r="BY377" s="25">
        <f t="shared" si="33"/>
        <v>3487.8993178888891</v>
      </c>
      <c r="BZ377" s="1"/>
      <c r="CA377" s="1"/>
      <c r="CB377" s="13">
        <f t="shared" si="34"/>
        <v>32.549999999999997</v>
      </c>
      <c r="CC377" s="13">
        <f t="shared" si="35"/>
        <v>0</v>
      </c>
      <c r="CD377" s="13">
        <f>SUMIFS(ALIMENTAÇÃO!E:E, ALIMENTAÇÃO!D:D, H377, ALIMENTAÇÃO!G:G, E377)</f>
        <v>1435</v>
      </c>
      <c r="CE377" s="6">
        <f>SUMIFS(TRANSPORTE!E:E, TRANSPORTE!D:D, H377, TRANSPORTE!G:G, E377)</f>
        <v>0</v>
      </c>
      <c r="CF377" s="6">
        <f>SUMIFS('PLANO DE SAÚDE'!E:E, 'PLANO DE SAÚDE'!D:D, H377, 'PLANO DE SAÚDE'!G:G, E377)</f>
        <v>32.549999999999997</v>
      </c>
      <c r="CG377" s="6">
        <f>SUMIFS('PLANO ODONTO'!E:E, 'PLANO ODONTO'!D:D, H377, 'PLANO ODONTO'!G:G, E377)</f>
        <v>28</v>
      </c>
      <c r="CH377" s="6">
        <f t="shared" si="36"/>
        <v>0</v>
      </c>
      <c r="CI377" s="6">
        <f t="shared" si="37"/>
        <v>0</v>
      </c>
      <c r="CJ377" s="6">
        <f t="shared" si="38"/>
        <v>0</v>
      </c>
      <c r="CK377" s="6"/>
      <c r="CL377" s="6"/>
      <c r="CM377" s="6">
        <f t="shared" si="39"/>
        <v>-28</v>
      </c>
      <c r="CN377" s="6">
        <v>5336.89</v>
      </c>
      <c r="CO377" s="1">
        <v>-990.89</v>
      </c>
      <c r="CP377" s="6">
        <v>4346</v>
      </c>
      <c r="CQ377" s="6">
        <v>5336.03</v>
      </c>
      <c r="CR377" s="1">
        <v>10.43</v>
      </c>
      <c r="CS377" s="6">
        <v>5336.03</v>
      </c>
      <c r="CT377" s="1">
        <v>426.88</v>
      </c>
      <c r="CU377" s="6">
        <v>4728.83</v>
      </c>
    </row>
    <row r="378" spans="1:99" ht="13.8" hidden="1">
      <c r="A378" s="1"/>
      <c r="B378" s="1"/>
      <c r="C378" s="34" t="str">
        <f t="shared" ca="1" si="20"/>
        <v>OK</v>
      </c>
      <c r="D378" s="2">
        <f t="shared" si="21"/>
        <v>6748.8954791111119</v>
      </c>
      <c r="E378" s="34">
        <v>45870</v>
      </c>
      <c r="F378" s="1" t="s">
        <v>145</v>
      </c>
      <c r="G378" s="1">
        <v>285</v>
      </c>
      <c r="H378" s="1" t="s">
        <v>246</v>
      </c>
      <c r="I378" s="1" t="s">
        <v>247</v>
      </c>
      <c r="J378" s="38">
        <v>44236</v>
      </c>
      <c r="K378" s="6">
        <v>2309.38</v>
      </c>
      <c r="L378" s="1"/>
      <c r="M378" s="6">
        <v>2309.38</v>
      </c>
      <c r="N378" s="6"/>
      <c r="O378" s="6"/>
      <c r="P378" s="6">
        <v>692.81</v>
      </c>
      <c r="Q378" s="6"/>
      <c r="R378" s="6"/>
      <c r="S378" s="6"/>
      <c r="T378" s="6"/>
      <c r="U378" s="6">
        <v>117.19</v>
      </c>
      <c r="V378" s="6"/>
      <c r="W378" s="6"/>
      <c r="X378" s="6"/>
      <c r="Y378" s="6">
        <v>0</v>
      </c>
      <c r="Z378" s="6">
        <v>0</v>
      </c>
      <c r="AA378" s="6"/>
      <c r="AB378" s="6">
        <v>500.64</v>
      </c>
      <c r="AC378" s="6"/>
      <c r="AD378" s="6">
        <v>587.67999999999995</v>
      </c>
      <c r="AE378" s="6">
        <v>0</v>
      </c>
      <c r="AF378" s="6">
        <v>113.02</v>
      </c>
      <c r="AG378" s="6"/>
      <c r="AH378" s="6">
        <v>0</v>
      </c>
      <c r="AI378" s="6"/>
      <c r="AJ378" s="6"/>
      <c r="AK378" s="6"/>
      <c r="AL378" s="6"/>
      <c r="AM378" s="6">
        <v>0.06</v>
      </c>
      <c r="AN378" s="8">
        <f t="shared" si="22"/>
        <v>4320.7800000000007</v>
      </c>
      <c r="AO378" s="6"/>
      <c r="AP378" s="6">
        <v>-6.3</v>
      </c>
      <c r="AQ378" s="6">
        <v>-138.56</v>
      </c>
      <c r="AR378" s="6"/>
      <c r="AS378" s="6"/>
      <c r="AT378" s="6">
        <v>-0.14000000000000001</v>
      </c>
      <c r="AU378" s="6"/>
      <c r="AV378" s="6">
        <v>-14</v>
      </c>
      <c r="AW378" s="6">
        <v>-14</v>
      </c>
      <c r="AX378" s="6"/>
      <c r="AY378" s="6"/>
      <c r="AZ378" s="6"/>
      <c r="BA378" s="6"/>
      <c r="BB378" s="6">
        <v>0</v>
      </c>
      <c r="BC378" s="6">
        <v>-244.2</v>
      </c>
      <c r="BD378" s="6">
        <v>0</v>
      </c>
      <c r="BE378" s="6"/>
      <c r="BF378" s="6">
        <v>0</v>
      </c>
      <c r="BG378" s="6">
        <v>-351.81</v>
      </c>
      <c r="BH378" s="6">
        <v>-87.77</v>
      </c>
      <c r="BI378" s="6">
        <v>0</v>
      </c>
      <c r="BJ378" s="6"/>
      <c r="BK378" s="6"/>
      <c r="BL378" s="11">
        <f t="shared" si="23"/>
        <v>-856.78</v>
      </c>
      <c r="BM378" s="12">
        <f t="shared" si="24"/>
        <v>3464.0000000000009</v>
      </c>
      <c r="BN378" s="13">
        <f t="shared" si="25"/>
        <v>192.44833333333335</v>
      </c>
      <c r="BO378" s="13">
        <f t="shared" si="26"/>
        <v>192.44833333333335</v>
      </c>
      <c r="BP378" s="13">
        <f t="shared" si="27"/>
        <v>64.149444444444455</v>
      </c>
      <c r="BQ378" s="13">
        <f t="shared" si="28"/>
        <v>351.82936800000004</v>
      </c>
      <c r="BR378" s="13">
        <f t="shared" si="29"/>
        <v>305.60000000000002</v>
      </c>
      <c r="BS378" s="13">
        <f t="shared" si="30"/>
        <v>623.70000000000005</v>
      </c>
      <c r="BT378" s="13">
        <f t="shared" si="31"/>
        <v>28.039999999999992</v>
      </c>
      <c r="BU378" s="13">
        <f t="shared" si="32"/>
        <v>244.19</v>
      </c>
      <c r="BV378" s="6">
        <f>SUMIFS('SEGURO DE VIDA'!E:E, 'SEGURO DE VIDA'!D:D, H378, 'SEGURO DE VIDA'!G:G, E378)</f>
        <v>13.71</v>
      </c>
      <c r="BW378" s="6">
        <f>SUMIFS(TREINAMENTOS!E:E, TREINAMENTOS!D:D, H378, TREINAMENTOS!G:G, E378)</f>
        <v>0</v>
      </c>
      <c r="BX378" s="6">
        <f>SUMIFS(EXAMES!E:E, EXAMES!D:D, H378, EXAMES!G:G, E378)</f>
        <v>412</v>
      </c>
      <c r="BY378" s="25">
        <f t="shared" si="33"/>
        <v>2428.1154791111112</v>
      </c>
      <c r="BZ378" s="1"/>
      <c r="CA378" s="1"/>
      <c r="CB378" s="13">
        <f t="shared" si="34"/>
        <v>244.19</v>
      </c>
      <c r="CC378" s="13">
        <f t="shared" si="35"/>
        <v>0</v>
      </c>
      <c r="CD378" s="13">
        <f>SUMIFS(ALIMENTAÇÃO!E:E, ALIMENTAÇÃO!D:D, H378, ALIMENTAÇÃO!G:G, E378)</f>
        <v>630</v>
      </c>
      <c r="CE378" s="6">
        <f>SUMIFS(TRANSPORTE!E:E, TRANSPORTE!D:D, H378, TRANSPORTE!G:G, E378)</f>
        <v>166.6</v>
      </c>
      <c r="CF378" s="6">
        <f>SUMIFS('PLANO DE SAÚDE'!E:E, 'PLANO DE SAÚDE'!D:D, H378, 'PLANO DE SAÚDE'!G:G, E378)</f>
        <v>488.39</v>
      </c>
      <c r="CG378" s="6">
        <f>SUMIFS('PLANO ODONTO'!E:E, 'PLANO ODONTO'!D:D, H378, 'PLANO ODONTO'!G:G, E378)</f>
        <v>28</v>
      </c>
      <c r="CH378" s="6">
        <f t="shared" si="36"/>
        <v>-244.2</v>
      </c>
      <c r="CI378" s="6">
        <f t="shared" si="37"/>
        <v>0</v>
      </c>
      <c r="CJ378" s="6">
        <f t="shared" si="38"/>
        <v>500.64</v>
      </c>
      <c r="CK378" s="6"/>
      <c r="CL378" s="6"/>
      <c r="CM378" s="6">
        <f t="shared" si="39"/>
        <v>-28</v>
      </c>
      <c r="CN378" s="6">
        <v>4320.78</v>
      </c>
      <c r="CO378" s="1">
        <v>-856.78</v>
      </c>
      <c r="CP378" s="6">
        <v>3464</v>
      </c>
      <c r="CQ378" s="6">
        <v>3820.08</v>
      </c>
      <c r="CR378" s="1">
        <v>9.2100000000000009</v>
      </c>
      <c r="CS378" s="6">
        <v>3820.08</v>
      </c>
      <c r="CT378" s="1">
        <v>305.60000000000002</v>
      </c>
      <c r="CU378" s="6">
        <v>3212.88</v>
      </c>
    </row>
    <row r="379" spans="1:99" ht="13.8" hidden="1">
      <c r="A379" s="1"/>
      <c r="B379" s="1"/>
      <c r="C379" s="34" t="str">
        <f t="shared" ca="1" si="20"/>
        <v>OK</v>
      </c>
      <c r="D379" s="2">
        <f t="shared" si="21"/>
        <v>3154.9120000000003</v>
      </c>
      <c r="E379" s="34">
        <v>45870</v>
      </c>
      <c r="F379" s="1" t="s">
        <v>145</v>
      </c>
      <c r="G379" s="1">
        <v>3433</v>
      </c>
      <c r="H379" s="1" t="s">
        <v>248</v>
      </c>
      <c r="I379" s="1" t="s">
        <v>151</v>
      </c>
      <c r="J379" s="38">
        <v>45362</v>
      </c>
      <c r="K379" s="6">
        <v>1800</v>
      </c>
      <c r="L379" s="1" t="s">
        <v>466</v>
      </c>
      <c r="M379" s="6">
        <v>1800</v>
      </c>
      <c r="N379" s="6"/>
      <c r="O379" s="6"/>
      <c r="P379" s="6">
        <v>0</v>
      </c>
      <c r="Q379" s="6"/>
      <c r="R379" s="6"/>
      <c r="S379" s="6"/>
      <c r="T379" s="6"/>
      <c r="U379" s="6">
        <v>0</v>
      </c>
      <c r="V379" s="6"/>
      <c r="W379" s="6"/>
      <c r="X379" s="6"/>
      <c r="Y379" s="6"/>
      <c r="Z379" s="6"/>
      <c r="AA379" s="6"/>
      <c r="AB379" s="6">
        <v>0</v>
      </c>
      <c r="AC379" s="6"/>
      <c r="AD379" s="6">
        <v>0</v>
      </c>
      <c r="AE379" s="6">
        <v>0</v>
      </c>
      <c r="AF379" s="6">
        <v>0</v>
      </c>
      <c r="AG379" s="6"/>
      <c r="AH379" s="6"/>
      <c r="AI379" s="6"/>
      <c r="AJ379" s="6"/>
      <c r="AK379" s="6"/>
      <c r="AL379" s="6">
        <v>0</v>
      </c>
      <c r="AM379" s="6">
        <v>0.8</v>
      </c>
      <c r="AN379" s="8">
        <f t="shared" si="22"/>
        <v>1800.8</v>
      </c>
      <c r="AO379" s="6">
        <v>-120</v>
      </c>
      <c r="AP379" s="6">
        <v>-7.35</v>
      </c>
      <c r="AQ379" s="6">
        <v>0</v>
      </c>
      <c r="AR379" s="6"/>
      <c r="AS379" s="6"/>
      <c r="AT379" s="6">
        <v>-0.02</v>
      </c>
      <c r="AU379" s="6"/>
      <c r="AV379" s="6">
        <v>0</v>
      </c>
      <c r="AW379" s="6"/>
      <c r="AX379" s="6"/>
      <c r="AY379" s="6"/>
      <c r="AZ379" s="6"/>
      <c r="BA379" s="6"/>
      <c r="BB379" s="6"/>
      <c r="BC379" s="6">
        <v>0</v>
      </c>
      <c r="BD379" s="6">
        <v>0</v>
      </c>
      <c r="BE379" s="6"/>
      <c r="BF379" s="6"/>
      <c r="BG379" s="6">
        <v>-128.43</v>
      </c>
      <c r="BH379" s="6">
        <v>0</v>
      </c>
      <c r="BI379" s="6"/>
      <c r="BJ379" s="6"/>
      <c r="BK379" s="6"/>
      <c r="BL379" s="11">
        <f t="shared" si="23"/>
        <v>-255.8</v>
      </c>
      <c r="BM379" s="12">
        <f t="shared" si="24"/>
        <v>1545</v>
      </c>
      <c r="BN379" s="13">
        <f t="shared" si="25"/>
        <v>150</v>
      </c>
      <c r="BO379" s="13">
        <f t="shared" si="26"/>
        <v>150</v>
      </c>
      <c r="BP379" s="13">
        <f t="shared" si="27"/>
        <v>50</v>
      </c>
      <c r="BQ379" s="13">
        <f t="shared" si="28"/>
        <v>128.352</v>
      </c>
      <c r="BR379" s="13">
        <f t="shared" si="29"/>
        <v>134.4</v>
      </c>
      <c r="BS379" s="13">
        <f t="shared" si="30"/>
        <v>727.65</v>
      </c>
      <c r="BT379" s="13">
        <f t="shared" si="31"/>
        <v>0</v>
      </c>
      <c r="BU379" s="13">
        <f t="shared" si="32"/>
        <v>0</v>
      </c>
      <c r="BV379" s="6">
        <f>SUMIFS('SEGURO DE VIDA'!E:E, 'SEGURO DE VIDA'!D:D, H379, 'SEGURO DE VIDA'!G:G, E379)</f>
        <v>13.71</v>
      </c>
      <c r="BW379" s="6">
        <f>SUMIFS(TREINAMENTOS!E:E, TREINAMENTOS!D:D, H379, TREINAMENTOS!G:G, E379)</f>
        <v>0</v>
      </c>
      <c r="BX379" s="6">
        <f>SUMIFS(EXAMES!E:E, EXAMES!D:D, H379, EXAMES!G:G, E379)</f>
        <v>0</v>
      </c>
      <c r="BY379" s="25">
        <f t="shared" si="33"/>
        <v>1354.1120000000001</v>
      </c>
      <c r="BZ379" s="1"/>
      <c r="CA379" s="1"/>
      <c r="CB379" s="13">
        <f t="shared" si="34"/>
        <v>0</v>
      </c>
      <c r="CC379" s="13">
        <f t="shared" si="35"/>
        <v>0</v>
      </c>
      <c r="CD379" s="13">
        <f>SUMIFS(ALIMENTAÇÃO!E:E, ALIMENTAÇÃO!D:D, H379, ALIMENTAÇÃO!G:G, E379)</f>
        <v>735</v>
      </c>
      <c r="CE379" s="6">
        <f>SUMIFS(TRANSPORTE!E:E, TRANSPORTE!D:D, H379, TRANSPORTE!G:G, E379)</f>
        <v>0</v>
      </c>
      <c r="CF379" s="6">
        <f>SUMIFS('PLANO DE SAÚDE'!E:E, 'PLANO DE SAÚDE'!D:D, H379, 'PLANO DE SAÚDE'!G:G, E379)</f>
        <v>0</v>
      </c>
      <c r="CG379" s="6">
        <f>SUMIFS('PLANO ODONTO'!E:E, 'PLANO ODONTO'!D:D, H379, 'PLANO ODONTO'!G:G, E379)</f>
        <v>0</v>
      </c>
      <c r="CH379" s="6">
        <f t="shared" si="36"/>
        <v>0</v>
      </c>
      <c r="CI379" s="6">
        <f t="shared" si="37"/>
        <v>0</v>
      </c>
      <c r="CJ379" s="6">
        <f t="shared" si="38"/>
        <v>0</v>
      </c>
      <c r="CK379" s="6"/>
      <c r="CL379" s="6"/>
      <c r="CM379" s="6">
        <f t="shared" si="39"/>
        <v>0</v>
      </c>
      <c r="CN379" s="6">
        <v>1800.8</v>
      </c>
      <c r="CO379" s="1">
        <v>-255.8</v>
      </c>
      <c r="CP379" s="6">
        <v>1545</v>
      </c>
      <c r="CQ379" s="6">
        <v>1680</v>
      </c>
      <c r="CR379" s="1">
        <v>7.64</v>
      </c>
      <c r="CS379" s="6">
        <v>1680</v>
      </c>
      <c r="CT379" s="1">
        <v>134.4</v>
      </c>
      <c r="CU379" s="6">
        <v>1072.8</v>
      </c>
    </row>
    <row r="380" spans="1:99" ht="13.8" hidden="1">
      <c r="A380" s="1"/>
      <c r="B380" s="1"/>
      <c r="C380" s="34" t="str">
        <f t="shared" ca="1" si="20"/>
        <v>OK</v>
      </c>
      <c r="D380" s="2">
        <f t="shared" si="21"/>
        <v>5090.4767460000003</v>
      </c>
      <c r="E380" s="34">
        <v>45870</v>
      </c>
      <c r="F380" s="1" t="s">
        <v>145</v>
      </c>
      <c r="G380" s="1">
        <v>3489</v>
      </c>
      <c r="H380" s="1" t="s">
        <v>249</v>
      </c>
      <c r="I380" s="1" t="s">
        <v>231</v>
      </c>
      <c r="J380" s="35">
        <v>45621</v>
      </c>
      <c r="K380" s="6">
        <v>1800</v>
      </c>
      <c r="L380" s="1"/>
      <c r="M380" s="6">
        <v>1800</v>
      </c>
      <c r="N380" s="6"/>
      <c r="O380" s="6"/>
      <c r="P380" s="6">
        <v>540</v>
      </c>
      <c r="Q380" s="6"/>
      <c r="R380" s="6"/>
      <c r="S380" s="6"/>
      <c r="T380" s="6"/>
      <c r="U380" s="6">
        <v>0</v>
      </c>
      <c r="V380" s="6"/>
      <c r="W380" s="6"/>
      <c r="X380" s="6"/>
      <c r="Y380" s="6"/>
      <c r="Z380" s="6"/>
      <c r="AA380" s="6"/>
      <c r="AB380" s="6">
        <v>0</v>
      </c>
      <c r="AC380" s="6"/>
      <c r="AD380" s="6">
        <v>272.02999999999997</v>
      </c>
      <c r="AE380" s="6">
        <v>184.86</v>
      </c>
      <c r="AF380" s="6">
        <v>87.86</v>
      </c>
      <c r="AG380" s="6"/>
      <c r="AH380" s="6"/>
      <c r="AI380" s="6"/>
      <c r="AJ380" s="6"/>
      <c r="AK380" s="6"/>
      <c r="AL380" s="6">
        <v>0</v>
      </c>
      <c r="AM380" s="6">
        <v>0.81</v>
      </c>
      <c r="AN380" s="8">
        <f t="shared" si="22"/>
        <v>2885.56</v>
      </c>
      <c r="AO380" s="6">
        <v>0</v>
      </c>
      <c r="AP380" s="6">
        <v>-7.35</v>
      </c>
      <c r="AQ380" s="6">
        <v>-108</v>
      </c>
      <c r="AR380" s="6"/>
      <c r="AS380" s="6"/>
      <c r="AT380" s="6">
        <v>-0.83</v>
      </c>
      <c r="AU380" s="6"/>
      <c r="AV380" s="6">
        <v>-14</v>
      </c>
      <c r="AW380" s="6"/>
      <c r="AX380" s="6"/>
      <c r="AY380" s="6"/>
      <c r="AZ380" s="6"/>
      <c r="BA380" s="6"/>
      <c r="BB380" s="6"/>
      <c r="BC380" s="6">
        <v>-1.81</v>
      </c>
      <c r="BD380" s="6">
        <v>0</v>
      </c>
      <c r="BE380" s="6"/>
      <c r="BF380" s="6"/>
      <c r="BG380" s="6">
        <v>-239.57</v>
      </c>
      <c r="BH380" s="6">
        <v>0</v>
      </c>
      <c r="BI380" s="6"/>
      <c r="BJ380" s="6"/>
      <c r="BK380" s="6"/>
      <c r="BL380" s="11">
        <f t="shared" si="23"/>
        <v>-371.56</v>
      </c>
      <c r="BM380" s="12">
        <f t="shared" si="24"/>
        <v>2514</v>
      </c>
      <c r="BN380" s="13">
        <f t="shared" si="25"/>
        <v>150</v>
      </c>
      <c r="BO380" s="13">
        <f t="shared" si="26"/>
        <v>150</v>
      </c>
      <c r="BP380" s="13">
        <f t="shared" si="27"/>
        <v>50</v>
      </c>
      <c r="BQ380" s="13">
        <f t="shared" si="28"/>
        <v>239.43425000000002</v>
      </c>
      <c r="BR380" s="13">
        <f t="shared" si="29"/>
        <v>230.78</v>
      </c>
      <c r="BS380" s="13">
        <f t="shared" si="30"/>
        <v>727.65</v>
      </c>
      <c r="BT380" s="13">
        <f t="shared" si="31"/>
        <v>80.099999999999994</v>
      </c>
      <c r="BU380" s="13">
        <f t="shared" si="32"/>
        <v>163.24249599999999</v>
      </c>
      <c r="BV380" s="6">
        <f>SUMIFS('SEGURO DE VIDA'!E:E, 'SEGURO DE VIDA'!D:D, H380, 'SEGURO DE VIDA'!G:G, E380)</f>
        <v>13.71</v>
      </c>
      <c r="BW380" s="6">
        <f>SUMIFS(TREINAMENTOS!E:E, TREINAMENTOS!D:D, H380, TREINAMENTOS!G:G, E380)</f>
        <v>400</v>
      </c>
      <c r="BX380" s="6">
        <f>SUMIFS(EXAMES!E:E, EXAMES!D:D, H380, EXAMES!G:G, E380)</f>
        <v>0</v>
      </c>
      <c r="BY380" s="25">
        <f t="shared" si="33"/>
        <v>2204.9167459999999</v>
      </c>
      <c r="BZ380" s="1"/>
      <c r="CA380" s="1"/>
      <c r="CB380" s="13">
        <f t="shared" si="34"/>
        <v>163.24249599999999</v>
      </c>
      <c r="CC380" s="13">
        <f t="shared" si="35"/>
        <v>0</v>
      </c>
      <c r="CD380" s="13">
        <f>SUMIFS(ALIMENTAÇÃO!E:E, ALIMENTAÇÃO!D:D, H380, ALIMENTAÇÃO!G:G, E380)</f>
        <v>735</v>
      </c>
      <c r="CE380" s="6">
        <f>SUMIFS(TRANSPORTE!E:E, TRANSPORTE!D:D, H380, TRANSPORTE!G:G, E380)</f>
        <v>188.1</v>
      </c>
      <c r="CF380" s="6">
        <f>SUMIFS('PLANO DE SAÚDE'!E:E, 'PLANO DE SAÚDE'!D:D, H380, 'PLANO DE SAÚDE'!G:G, E380)</f>
        <v>165.05249599999999</v>
      </c>
      <c r="CG380" s="6">
        <f>SUMIFS('PLANO ODONTO'!E:E, 'PLANO ODONTO'!D:D, H380, 'PLANO ODONTO'!G:G, E380)</f>
        <v>14</v>
      </c>
      <c r="CH380" s="6">
        <f t="shared" si="36"/>
        <v>-1.81</v>
      </c>
      <c r="CI380" s="6">
        <f t="shared" si="37"/>
        <v>0</v>
      </c>
      <c r="CJ380" s="6">
        <f t="shared" si="38"/>
        <v>0</v>
      </c>
      <c r="CK380" s="6"/>
      <c r="CL380" s="6"/>
      <c r="CM380" s="6">
        <f t="shared" si="39"/>
        <v>-14</v>
      </c>
      <c r="CN380" s="6">
        <v>2885.56</v>
      </c>
      <c r="CO380" s="1">
        <v>-371.56</v>
      </c>
      <c r="CP380" s="6">
        <v>2514</v>
      </c>
      <c r="CQ380" s="6">
        <v>2884.75</v>
      </c>
      <c r="CR380" s="1">
        <v>8.3000000000000007</v>
      </c>
      <c r="CS380" s="6">
        <v>2884.75</v>
      </c>
      <c r="CT380" s="1">
        <v>230.78</v>
      </c>
      <c r="CU380" s="6">
        <v>2277.5500000000002</v>
      </c>
    </row>
    <row r="381" spans="1:99" ht="13.8" hidden="1">
      <c r="A381" s="1"/>
      <c r="B381" s="1"/>
      <c r="C381" s="34" t="str">
        <f t="shared" ca="1" si="20"/>
        <v>OK</v>
      </c>
      <c r="D381" s="2">
        <f t="shared" si="21"/>
        <v>6219.9655651111116</v>
      </c>
      <c r="E381" s="34">
        <v>45870</v>
      </c>
      <c r="F381" s="1" t="s">
        <v>145</v>
      </c>
      <c r="G381" s="1">
        <v>3347</v>
      </c>
      <c r="H381" s="1" t="s">
        <v>253</v>
      </c>
      <c r="I381" s="1" t="s">
        <v>151</v>
      </c>
      <c r="J381" s="38">
        <v>45017</v>
      </c>
      <c r="K381" s="6">
        <v>1988.62</v>
      </c>
      <c r="L381" s="1"/>
      <c r="M381" s="6">
        <v>1988.62</v>
      </c>
      <c r="N381" s="6"/>
      <c r="O381" s="6"/>
      <c r="P381" s="6">
        <v>596.59</v>
      </c>
      <c r="Q381" s="6"/>
      <c r="R381" s="6"/>
      <c r="S381" s="6"/>
      <c r="T381" s="6"/>
      <c r="U381" s="6">
        <v>0</v>
      </c>
      <c r="V381" s="6"/>
      <c r="W381" s="6"/>
      <c r="X381" s="6"/>
      <c r="Y381" s="6"/>
      <c r="Z381" s="6"/>
      <c r="AA381" s="6"/>
      <c r="AB381" s="6">
        <v>0</v>
      </c>
      <c r="AC381" s="6"/>
      <c r="AD381" s="6">
        <v>600.41</v>
      </c>
      <c r="AE381" s="6">
        <v>113.32</v>
      </c>
      <c r="AF381" s="6">
        <v>137.26</v>
      </c>
      <c r="AG381" s="6"/>
      <c r="AH381" s="6"/>
      <c r="AI381" s="6"/>
      <c r="AJ381" s="6"/>
      <c r="AK381" s="6"/>
      <c r="AL381" s="6">
        <v>0</v>
      </c>
      <c r="AM381" s="6">
        <v>0.85</v>
      </c>
      <c r="AN381" s="8">
        <f t="shared" si="22"/>
        <v>3437.0499999999997</v>
      </c>
      <c r="AO381" s="6">
        <v>-86.17</v>
      </c>
      <c r="AP381" s="6">
        <v>-7.35</v>
      </c>
      <c r="AQ381" s="6">
        <v>-114.15</v>
      </c>
      <c r="AR381" s="6"/>
      <c r="AS381" s="6"/>
      <c r="AT381" s="6">
        <v>-0.56999999999999995</v>
      </c>
      <c r="AU381" s="6"/>
      <c r="AV381" s="6">
        <v>-14</v>
      </c>
      <c r="AW381" s="6"/>
      <c r="AX381" s="6"/>
      <c r="AY381" s="6"/>
      <c r="AZ381" s="6"/>
      <c r="BA381" s="6"/>
      <c r="BB381" s="6"/>
      <c r="BC381" s="6">
        <v>-1.81</v>
      </c>
      <c r="BD381" s="6">
        <v>-111.05</v>
      </c>
      <c r="BE381" s="6"/>
      <c r="BF381" s="6"/>
      <c r="BG381" s="6">
        <v>-295.39999999999998</v>
      </c>
      <c r="BH381" s="6">
        <v>-23.55</v>
      </c>
      <c r="BI381" s="6"/>
      <c r="BJ381" s="6"/>
      <c r="BK381" s="6"/>
      <c r="BL381" s="11">
        <f t="shared" si="23"/>
        <v>-654.04999999999995</v>
      </c>
      <c r="BM381" s="12">
        <f t="shared" si="24"/>
        <v>2783</v>
      </c>
      <c r="BN381" s="13">
        <f t="shared" si="25"/>
        <v>165.71833333333333</v>
      </c>
      <c r="BO381" s="13">
        <f t="shared" si="26"/>
        <v>165.71833333333333</v>
      </c>
      <c r="BP381" s="13">
        <f t="shared" si="27"/>
        <v>55.239444444444445</v>
      </c>
      <c r="BQ381" s="13">
        <f t="shared" si="28"/>
        <v>295.472646</v>
      </c>
      <c r="BR381" s="13">
        <f t="shared" si="29"/>
        <v>268</v>
      </c>
      <c r="BS381" s="13">
        <f t="shared" si="30"/>
        <v>727.65</v>
      </c>
      <c r="BT381" s="13">
        <f t="shared" si="31"/>
        <v>0</v>
      </c>
      <c r="BU381" s="13">
        <f t="shared" si="32"/>
        <v>241.40680799999996</v>
      </c>
      <c r="BV381" s="6">
        <f>SUMIFS('SEGURO DE VIDA'!E:E, 'SEGURO DE VIDA'!D:D, H381, 'SEGURO DE VIDA'!G:G, E381)</f>
        <v>13.71</v>
      </c>
      <c r="BW381" s="6">
        <f>SUMIFS(TREINAMENTOS!E:E, TREINAMENTOS!D:D, H381, TREINAMENTOS!G:G, E381)</f>
        <v>850</v>
      </c>
      <c r="BX381" s="6">
        <f>SUMIFS(EXAMES!E:E, EXAMES!D:D, H381, EXAMES!G:G, E381)</f>
        <v>0</v>
      </c>
      <c r="BY381" s="25">
        <f t="shared" si="33"/>
        <v>2782.9155651111114</v>
      </c>
      <c r="BZ381" s="1"/>
      <c r="CA381" s="1"/>
      <c r="CB381" s="13">
        <f t="shared" si="34"/>
        <v>241.40680799999996</v>
      </c>
      <c r="CC381" s="13">
        <f t="shared" si="35"/>
        <v>0</v>
      </c>
      <c r="CD381" s="13">
        <f>SUMIFS(ALIMENTAÇÃO!E:E, ALIMENTAÇÃO!D:D, H381, ALIMENTAÇÃO!G:G, E381)</f>
        <v>735</v>
      </c>
      <c r="CE381" s="6">
        <f>SUMIFS(TRANSPORTE!E:E, TRANSPORTE!D:D, H381, TRANSPORTE!G:G, E381)</f>
        <v>0</v>
      </c>
      <c r="CF381" s="6">
        <f>SUMIFS('PLANO DE SAÚDE'!E:E, 'PLANO DE SAÚDE'!D:D, H381, 'PLANO DE SAÚDE'!G:G, E381)</f>
        <v>354.26680799999997</v>
      </c>
      <c r="CG381" s="6">
        <f>SUMIFS('PLANO ODONTO'!E:E, 'PLANO ODONTO'!D:D, H381, 'PLANO ODONTO'!G:G, E381)</f>
        <v>14</v>
      </c>
      <c r="CH381" s="6">
        <f t="shared" si="36"/>
        <v>-112.86</v>
      </c>
      <c r="CI381" s="6">
        <f t="shared" si="37"/>
        <v>0</v>
      </c>
      <c r="CJ381" s="6">
        <f t="shared" si="38"/>
        <v>0</v>
      </c>
      <c r="CK381" s="6"/>
      <c r="CL381" s="6"/>
      <c r="CM381" s="6">
        <f t="shared" si="39"/>
        <v>-14</v>
      </c>
      <c r="CN381" s="6">
        <v>3437.05</v>
      </c>
      <c r="CO381" s="1">
        <v>-654.04999999999995</v>
      </c>
      <c r="CP381" s="6">
        <v>2783</v>
      </c>
      <c r="CQ381" s="6">
        <v>3350.03</v>
      </c>
      <c r="CR381" s="1">
        <v>8.82</v>
      </c>
      <c r="CS381" s="6">
        <v>3350.03</v>
      </c>
      <c r="CT381" s="1">
        <v>268</v>
      </c>
      <c r="CU381" s="6">
        <v>2742.83</v>
      </c>
    </row>
    <row r="382" spans="1:99" ht="13.8" hidden="1">
      <c r="A382" s="1"/>
      <c r="B382" s="1"/>
      <c r="C382" s="34" t="str">
        <f t="shared" ca="1" si="20"/>
        <v>OK</v>
      </c>
      <c r="D382" s="2">
        <f t="shared" si="21"/>
        <v>4222.3099999999995</v>
      </c>
      <c r="E382" s="34">
        <v>45870</v>
      </c>
      <c r="F382" s="1" t="s">
        <v>179</v>
      </c>
      <c r="G382" s="1">
        <v>2</v>
      </c>
      <c r="H382" s="1" t="s">
        <v>254</v>
      </c>
      <c r="I382" s="1" t="s">
        <v>255</v>
      </c>
      <c r="J382" s="1"/>
      <c r="K382" s="6"/>
      <c r="L382" s="1"/>
      <c r="M382" s="6">
        <v>2824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8">
        <f t="shared" si="22"/>
        <v>2824</v>
      </c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>
        <v>-130.16</v>
      </c>
      <c r="BB382" s="6"/>
      <c r="BC382" s="6"/>
      <c r="BD382" s="6"/>
      <c r="BE382" s="6"/>
      <c r="BF382" s="6"/>
      <c r="BG382" s="6">
        <v>-310.64</v>
      </c>
      <c r="BH382" s="6">
        <v>0</v>
      </c>
      <c r="BI382" s="6"/>
      <c r="BJ382" s="6"/>
      <c r="BK382" s="6"/>
      <c r="BL382" s="11">
        <f t="shared" si="23"/>
        <v>-440.79999999999995</v>
      </c>
      <c r="BM382" s="12">
        <f t="shared" si="24"/>
        <v>2383.1999999999998</v>
      </c>
      <c r="BN382" s="13">
        <f t="shared" si="25"/>
        <v>0</v>
      </c>
      <c r="BO382" s="13">
        <f t="shared" si="26"/>
        <v>0</v>
      </c>
      <c r="BP382" s="13">
        <f t="shared" si="27"/>
        <v>0</v>
      </c>
      <c r="BQ382" s="13">
        <f t="shared" si="28"/>
        <v>310.64</v>
      </c>
      <c r="BR382" s="13">
        <f t="shared" si="29"/>
        <v>0</v>
      </c>
      <c r="BS382" s="13">
        <f t="shared" si="30"/>
        <v>1000</v>
      </c>
      <c r="BT382" s="13">
        <f t="shared" si="31"/>
        <v>0</v>
      </c>
      <c r="BU382" s="13">
        <f t="shared" si="32"/>
        <v>28</v>
      </c>
      <c r="BV382" s="6">
        <f>SUMIFS('SEGURO DE VIDA'!E:E, 'SEGURO DE VIDA'!D:D, H382, 'SEGURO DE VIDA'!G:G, E382)</f>
        <v>59.67</v>
      </c>
      <c r="BW382" s="6">
        <f>SUMIFS(TREINAMENTOS!E:E, TREINAMENTOS!D:D, H382, TREINAMENTOS!G:G, E382)</f>
        <v>0</v>
      </c>
      <c r="BX382" s="6">
        <f>SUMIFS(EXAMES!E:E, EXAMES!D:D, H382, EXAMES!G:G, E382)</f>
        <v>0</v>
      </c>
      <c r="BY382" s="25">
        <f t="shared" si="33"/>
        <v>1398.31</v>
      </c>
      <c r="BZ382" s="1"/>
      <c r="CA382" s="1"/>
      <c r="CB382" s="13">
        <f t="shared" si="34"/>
        <v>0</v>
      </c>
      <c r="CC382" s="13">
        <f t="shared" si="35"/>
        <v>28</v>
      </c>
      <c r="CD382" s="13">
        <f>SUMIFS(ALIMENTAÇÃO!E:E, ALIMENTAÇÃO!D:D, H382, ALIMENTAÇÃO!G:G, E382)</f>
        <v>1000</v>
      </c>
      <c r="CE382" s="6">
        <f>SUMIFS(TRANSPORTE!E:E, TRANSPORTE!D:D, H382, TRANSPORTE!G:G, E382)</f>
        <v>0</v>
      </c>
      <c r="CF382" s="6">
        <f>SUMIFS('PLANO DE SAÚDE'!E:E, 'PLANO DE SAÚDE'!D:D, H382, 'PLANO DE SAÚDE'!G:G, E382)</f>
        <v>0</v>
      </c>
      <c r="CG382" s="6">
        <f>SUMIFS('PLANO ODONTO'!E:E, 'PLANO ODONTO'!D:D, H382, 'PLANO ODONTO'!G:G, E382)</f>
        <v>28</v>
      </c>
      <c r="CH382" s="6">
        <f t="shared" si="36"/>
        <v>0</v>
      </c>
      <c r="CI382" s="6">
        <f t="shared" si="37"/>
        <v>0</v>
      </c>
      <c r="CJ382" s="6">
        <f t="shared" si="38"/>
        <v>0</v>
      </c>
      <c r="CK382" s="6"/>
      <c r="CL382" s="6"/>
      <c r="CM382" s="6">
        <f t="shared" si="39"/>
        <v>0</v>
      </c>
      <c r="CN382" s="6">
        <v>2824</v>
      </c>
      <c r="CO382" s="1">
        <v>-440.8</v>
      </c>
      <c r="CP382" s="6">
        <v>2383.1999999999998</v>
      </c>
      <c r="CQ382" s="6">
        <v>2824</v>
      </c>
      <c r="CR382" s="1">
        <v>11</v>
      </c>
      <c r="CS382" s="1">
        <v>0</v>
      </c>
      <c r="CT382" s="1">
        <v>0</v>
      </c>
      <c r="CU382" s="6">
        <v>2216.8000000000002</v>
      </c>
    </row>
    <row r="383" spans="1:99" ht="13.8" hidden="1">
      <c r="A383" s="1"/>
      <c r="B383" s="1"/>
      <c r="C383" s="34" t="str">
        <f t="shared" ca="1" si="20"/>
        <v>OK</v>
      </c>
      <c r="D383" s="2">
        <f t="shared" si="21"/>
        <v>7833.489143888889</v>
      </c>
      <c r="E383" s="34">
        <v>45870</v>
      </c>
      <c r="F383" s="1" t="s">
        <v>145</v>
      </c>
      <c r="G383" s="1">
        <v>3371</v>
      </c>
      <c r="H383" s="1" t="s">
        <v>259</v>
      </c>
      <c r="I383" s="1" t="s">
        <v>260</v>
      </c>
      <c r="J383" s="38">
        <v>45062</v>
      </c>
      <c r="K383" s="6">
        <v>2948.96</v>
      </c>
      <c r="L383" s="1"/>
      <c r="M383" s="6">
        <v>2948.96</v>
      </c>
      <c r="N383" s="6"/>
      <c r="O383" s="6"/>
      <c r="P383" s="6">
        <v>884.69</v>
      </c>
      <c r="Q383" s="6"/>
      <c r="R383" s="6"/>
      <c r="S383" s="6"/>
      <c r="T383" s="6"/>
      <c r="U383" s="6">
        <v>148.96</v>
      </c>
      <c r="V383" s="6"/>
      <c r="W383" s="6"/>
      <c r="X383" s="6"/>
      <c r="Y383" s="6"/>
      <c r="Z383" s="6"/>
      <c r="AA383" s="6"/>
      <c r="AB383" s="6">
        <v>700</v>
      </c>
      <c r="AC383" s="6"/>
      <c r="AD383" s="6">
        <v>701.08</v>
      </c>
      <c r="AE383" s="6">
        <v>0</v>
      </c>
      <c r="AF383" s="6">
        <v>134.82</v>
      </c>
      <c r="AG383" s="6"/>
      <c r="AH383" s="6"/>
      <c r="AI383" s="6"/>
      <c r="AJ383" s="6"/>
      <c r="AK383" s="6"/>
      <c r="AL383" s="6">
        <v>0</v>
      </c>
      <c r="AM383" s="6">
        <v>0.25</v>
      </c>
      <c r="AN383" s="8">
        <f t="shared" si="22"/>
        <v>5518.76</v>
      </c>
      <c r="AO383" s="6">
        <v>0</v>
      </c>
      <c r="AP383" s="6">
        <v>-6.3</v>
      </c>
      <c r="AQ383" s="6">
        <v>0</v>
      </c>
      <c r="AR383" s="6"/>
      <c r="AS383" s="6"/>
      <c r="AT383" s="6">
        <v>-0.16</v>
      </c>
      <c r="AU383" s="6"/>
      <c r="AV383" s="6">
        <v>-14</v>
      </c>
      <c r="AW383" s="6"/>
      <c r="AX383" s="6"/>
      <c r="AY383" s="6"/>
      <c r="AZ383" s="6"/>
      <c r="BA383" s="6"/>
      <c r="BB383" s="6"/>
      <c r="BC383" s="6">
        <v>-100.08</v>
      </c>
      <c r="BD383" s="6">
        <v>0</v>
      </c>
      <c r="BE383" s="6"/>
      <c r="BF383" s="6"/>
      <c r="BG383" s="6">
        <v>-484.17</v>
      </c>
      <c r="BH383" s="6">
        <v>-272.05</v>
      </c>
      <c r="BI383" s="6"/>
      <c r="BJ383" s="6"/>
      <c r="BK383" s="6"/>
      <c r="BL383" s="11">
        <f t="shared" si="23"/>
        <v>-876.76</v>
      </c>
      <c r="BM383" s="12">
        <f t="shared" si="24"/>
        <v>4642</v>
      </c>
      <c r="BN383" s="13">
        <f t="shared" si="25"/>
        <v>245.74666666666667</v>
      </c>
      <c r="BO383" s="13">
        <f t="shared" si="26"/>
        <v>245.74666666666667</v>
      </c>
      <c r="BP383" s="13">
        <f t="shared" si="27"/>
        <v>81.915555555555557</v>
      </c>
      <c r="BQ383" s="13">
        <f t="shared" si="28"/>
        <v>484.26025500000003</v>
      </c>
      <c r="BR383" s="13">
        <f t="shared" si="29"/>
        <v>385.48</v>
      </c>
      <c r="BS383" s="13">
        <f t="shared" si="30"/>
        <v>623.70000000000005</v>
      </c>
      <c r="BT383" s="13">
        <f t="shared" si="31"/>
        <v>0</v>
      </c>
      <c r="BU383" s="13">
        <f t="shared" si="32"/>
        <v>100.07000000000001</v>
      </c>
      <c r="BV383" s="6">
        <f>SUMIFS('SEGURO DE VIDA'!E:E, 'SEGURO DE VIDA'!D:D, H383, 'SEGURO DE VIDA'!G:G, E383)</f>
        <v>13.71</v>
      </c>
      <c r="BW383" s="6">
        <f>SUMIFS(TREINAMENTOS!E:E, TREINAMENTOS!D:D, H383, TREINAMENTOS!G:G, E383)</f>
        <v>134.1</v>
      </c>
      <c r="BX383" s="6">
        <f>SUMIFS(EXAMES!E:E, EXAMES!D:D, H383, EXAMES!G:G, E383)</f>
        <v>0</v>
      </c>
      <c r="BY383" s="25">
        <f t="shared" si="33"/>
        <v>2314.7291438888888</v>
      </c>
      <c r="BZ383" s="1"/>
      <c r="CA383" s="1"/>
      <c r="CB383" s="13">
        <f t="shared" si="34"/>
        <v>100.07000000000001</v>
      </c>
      <c r="CC383" s="13">
        <f t="shared" si="35"/>
        <v>0</v>
      </c>
      <c r="CD383" s="13">
        <f>SUMIFS(ALIMENTAÇÃO!E:E, ALIMENTAÇÃO!D:D, H383, ALIMENTAÇÃO!G:G, E383)</f>
        <v>630</v>
      </c>
      <c r="CE383" s="6">
        <f>SUMIFS(TRANSPORTE!E:E, TRANSPORTE!D:D, H383, TRANSPORTE!G:G, E383)</f>
        <v>0</v>
      </c>
      <c r="CF383" s="6">
        <f>SUMIFS('PLANO DE SAÚDE'!E:E, 'PLANO DE SAÚDE'!D:D, H383, 'PLANO DE SAÚDE'!G:G, E383)</f>
        <v>200.15</v>
      </c>
      <c r="CG383" s="6">
        <f>SUMIFS('PLANO ODONTO'!E:E, 'PLANO ODONTO'!D:D, H383, 'PLANO ODONTO'!G:G, E383)</f>
        <v>14</v>
      </c>
      <c r="CH383" s="6">
        <f t="shared" si="36"/>
        <v>-100.08</v>
      </c>
      <c r="CI383" s="6">
        <f t="shared" si="37"/>
        <v>0</v>
      </c>
      <c r="CJ383" s="6">
        <f t="shared" si="38"/>
        <v>700</v>
      </c>
      <c r="CK383" s="6"/>
      <c r="CL383" s="6"/>
      <c r="CM383" s="6">
        <f t="shared" si="39"/>
        <v>-14</v>
      </c>
      <c r="CN383" s="6">
        <v>5518.76</v>
      </c>
      <c r="CO383" s="1">
        <v>-876.76</v>
      </c>
      <c r="CP383" s="6">
        <v>4642</v>
      </c>
      <c r="CQ383" s="6">
        <v>4818.51</v>
      </c>
      <c r="CR383" s="1">
        <v>10.050000000000001</v>
      </c>
      <c r="CS383" s="6">
        <v>4818.51</v>
      </c>
      <c r="CT383" s="1">
        <v>385.48</v>
      </c>
      <c r="CU383" s="6">
        <v>4211.3100000000004</v>
      </c>
    </row>
    <row r="384" spans="1:99" ht="13.8" hidden="1">
      <c r="A384" s="1"/>
      <c r="B384" s="1"/>
      <c r="C384" s="34" t="str">
        <f t="shared" ca="1" si="20"/>
        <v>OK</v>
      </c>
      <c r="D384" s="2">
        <f t="shared" si="21"/>
        <v>4045.3666964444446</v>
      </c>
      <c r="E384" s="34">
        <v>45870</v>
      </c>
      <c r="F384" s="1" t="s">
        <v>145</v>
      </c>
      <c r="G384" s="1">
        <v>3575</v>
      </c>
      <c r="H384" s="1" t="s">
        <v>467</v>
      </c>
      <c r="I384" s="1" t="s">
        <v>468</v>
      </c>
      <c r="J384" s="38">
        <v>45883</v>
      </c>
      <c r="K384" s="6">
        <v>2800</v>
      </c>
      <c r="L384" s="1"/>
      <c r="M384" s="6">
        <v>1586.67</v>
      </c>
      <c r="N384" s="6"/>
      <c r="O384" s="6"/>
      <c r="P384" s="6">
        <v>0</v>
      </c>
      <c r="Q384" s="6"/>
      <c r="R384" s="6"/>
      <c r="S384" s="6"/>
      <c r="T384" s="6"/>
      <c r="U384" s="6">
        <v>0</v>
      </c>
      <c r="V384" s="6"/>
      <c r="W384" s="6"/>
      <c r="X384" s="6"/>
      <c r="Y384" s="6"/>
      <c r="Z384" s="6"/>
      <c r="AA384" s="6"/>
      <c r="AB384" s="6">
        <v>0</v>
      </c>
      <c r="AC384" s="6"/>
      <c r="AD384" s="6">
        <v>0</v>
      </c>
      <c r="AE384" s="6">
        <v>0</v>
      </c>
      <c r="AF384" s="6">
        <v>0</v>
      </c>
      <c r="AG384" s="6"/>
      <c r="AH384" s="6"/>
      <c r="AI384" s="6"/>
      <c r="AJ384" s="6"/>
      <c r="AK384" s="6"/>
      <c r="AL384" s="6">
        <v>0</v>
      </c>
      <c r="AM384" s="6">
        <v>0.96</v>
      </c>
      <c r="AN384" s="8">
        <f t="shared" si="22"/>
        <v>1587.63</v>
      </c>
      <c r="AO384" s="6">
        <v>0</v>
      </c>
      <c r="AP384" s="6">
        <v>-3.6</v>
      </c>
      <c r="AQ384" s="6">
        <v>0</v>
      </c>
      <c r="AR384" s="6"/>
      <c r="AS384" s="6"/>
      <c r="AT384" s="6">
        <v>0</v>
      </c>
      <c r="AU384" s="6"/>
      <c r="AV384" s="6">
        <v>0</v>
      </c>
      <c r="AW384" s="6"/>
      <c r="AX384" s="6"/>
      <c r="AY384" s="6"/>
      <c r="AZ384" s="6"/>
      <c r="BA384" s="6"/>
      <c r="BB384" s="6"/>
      <c r="BC384" s="6">
        <v>0</v>
      </c>
      <c r="BD384" s="6">
        <v>0</v>
      </c>
      <c r="BE384" s="6"/>
      <c r="BF384" s="6"/>
      <c r="BG384" s="6">
        <v>-120.03</v>
      </c>
      <c r="BH384" s="6">
        <v>0</v>
      </c>
      <c r="BI384" s="6"/>
      <c r="BJ384" s="6"/>
      <c r="BK384" s="6"/>
      <c r="BL384" s="11">
        <f t="shared" si="23"/>
        <v>-123.63</v>
      </c>
      <c r="BM384" s="12">
        <f t="shared" si="24"/>
        <v>1464</v>
      </c>
      <c r="BN384" s="13">
        <f t="shared" si="25"/>
        <v>233.33333333333334</v>
      </c>
      <c r="BO384" s="13">
        <f t="shared" si="26"/>
        <v>233.33333333333334</v>
      </c>
      <c r="BP384" s="13">
        <f t="shared" si="27"/>
        <v>77.777777777777786</v>
      </c>
      <c r="BQ384" s="13">
        <f t="shared" si="28"/>
        <v>119.952252</v>
      </c>
      <c r="BR384" s="13">
        <f t="shared" si="29"/>
        <v>126.93</v>
      </c>
      <c r="BS384" s="13">
        <f t="shared" si="30"/>
        <v>356.4</v>
      </c>
      <c r="BT384" s="13">
        <f t="shared" si="31"/>
        <v>0</v>
      </c>
      <c r="BU384" s="13">
        <f t="shared" si="32"/>
        <v>0</v>
      </c>
      <c r="BV384" s="6">
        <f>SUMIFS('SEGURO DE VIDA'!E:E, 'SEGURO DE VIDA'!D:D, H384, 'SEGURO DE VIDA'!G:G, E384)</f>
        <v>13.71</v>
      </c>
      <c r="BW384" s="6">
        <f>SUMIFS(TREINAMENTOS!E:E, TREINAMENTOS!D:D, H384, TREINAMENTOS!G:G, E384)</f>
        <v>855.3</v>
      </c>
      <c r="BX384" s="6">
        <f>SUMIFS(EXAMES!E:E, EXAMES!D:D, H384, EXAMES!G:G, E384)</f>
        <v>441</v>
      </c>
      <c r="BY384" s="25">
        <f t="shared" si="33"/>
        <v>2457.7366964444445</v>
      </c>
      <c r="BZ384" s="1"/>
      <c r="CA384" s="1"/>
      <c r="CB384" s="13">
        <f t="shared" si="34"/>
        <v>0</v>
      </c>
      <c r="CC384" s="13">
        <f t="shared" si="35"/>
        <v>0</v>
      </c>
      <c r="CD384" s="13">
        <f>SUMIFS(ALIMENTAÇÃO!E:E, ALIMENTAÇÃO!D:D, H384, ALIMENTAÇÃO!G:G, E384)</f>
        <v>360</v>
      </c>
      <c r="CE384" s="6">
        <f>SUMIFS(TRANSPORTE!E:E, TRANSPORTE!D:D, H384, TRANSPORTE!G:G, E384)</f>
        <v>0</v>
      </c>
      <c r="CF384" s="6">
        <f>SUMIFS('PLANO DE SAÚDE'!E:E, 'PLANO DE SAÚDE'!D:D, H384, 'PLANO DE SAÚDE'!G:G, E384)</f>
        <v>0</v>
      </c>
      <c r="CG384" s="6">
        <f>SUMIFS('PLANO ODONTO'!E:E, 'PLANO ODONTO'!D:D, H384, 'PLANO ODONTO'!G:G, E384)</f>
        <v>0</v>
      </c>
      <c r="CH384" s="6">
        <f t="shared" si="36"/>
        <v>0</v>
      </c>
      <c r="CI384" s="6">
        <f t="shared" si="37"/>
        <v>0</v>
      </c>
      <c r="CJ384" s="6">
        <f t="shared" si="38"/>
        <v>0</v>
      </c>
      <c r="CK384" s="6"/>
      <c r="CL384" s="6"/>
      <c r="CM384" s="6">
        <f t="shared" si="39"/>
        <v>0</v>
      </c>
      <c r="CN384" s="6">
        <v>1587.63</v>
      </c>
      <c r="CO384" s="1">
        <v>-123.63</v>
      </c>
      <c r="CP384" s="6">
        <v>1464</v>
      </c>
      <c r="CQ384" s="6">
        <v>1586.67</v>
      </c>
      <c r="CR384" s="1">
        <v>7.56</v>
      </c>
      <c r="CS384" s="6">
        <v>1586.67</v>
      </c>
      <c r="CT384" s="1">
        <v>126.93</v>
      </c>
      <c r="CU384" s="1">
        <v>979.47</v>
      </c>
    </row>
    <row r="385" spans="1:99" ht="13.8" hidden="1">
      <c r="A385" s="1"/>
      <c r="B385" s="1"/>
      <c r="C385" s="34" t="str">
        <f t="shared" ca="1" si="20"/>
        <v>OK</v>
      </c>
      <c r="D385" s="2">
        <f t="shared" si="21"/>
        <v>364.59</v>
      </c>
      <c r="E385" s="34">
        <v>45870</v>
      </c>
      <c r="F385" s="1" t="s">
        <v>145</v>
      </c>
      <c r="G385" s="1">
        <v>3476</v>
      </c>
      <c r="H385" s="1" t="s">
        <v>261</v>
      </c>
      <c r="I385" s="1" t="s">
        <v>231</v>
      </c>
      <c r="J385" s="35">
        <v>45593</v>
      </c>
      <c r="K385" s="6">
        <v>1800</v>
      </c>
      <c r="L385" s="1" t="s">
        <v>469</v>
      </c>
      <c r="M385" s="6">
        <v>0</v>
      </c>
      <c r="N385" s="6"/>
      <c r="O385" s="6"/>
      <c r="P385" s="6">
        <v>0</v>
      </c>
      <c r="Q385" s="6"/>
      <c r="R385" s="6"/>
      <c r="S385" s="6"/>
      <c r="T385" s="6"/>
      <c r="U385" s="6">
        <v>0</v>
      </c>
      <c r="V385" s="6"/>
      <c r="W385" s="6"/>
      <c r="X385" s="6"/>
      <c r="Y385" s="6"/>
      <c r="Z385" s="6"/>
      <c r="AA385" s="6"/>
      <c r="AB385" s="6">
        <v>0</v>
      </c>
      <c r="AC385" s="6"/>
      <c r="AD385" s="6">
        <v>0</v>
      </c>
      <c r="AE385" s="6">
        <v>0</v>
      </c>
      <c r="AF385" s="6">
        <v>0</v>
      </c>
      <c r="AG385" s="6"/>
      <c r="AH385" s="6"/>
      <c r="AI385" s="6"/>
      <c r="AJ385" s="6"/>
      <c r="AK385" s="6"/>
      <c r="AL385" s="6">
        <v>0.88</v>
      </c>
      <c r="AM385" s="6">
        <v>0</v>
      </c>
      <c r="AN385" s="8">
        <f t="shared" si="22"/>
        <v>0.88</v>
      </c>
      <c r="AO385" s="6">
        <v>0</v>
      </c>
      <c r="AP385" s="6">
        <v>0</v>
      </c>
      <c r="AQ385" s="6">
        <v>0</v>
      </c>
      <c r="AR385" s="6"/>
      <c r="AS385" s="6"/>
      <c r="AT385" s="6">
        <v>0</v>
      </c>
      <c r="AU385" s="6"/>
      <c r="AV385" s="6">
        <v>0</v>
      </c>
      <c r="AW385" s="6"/>
      <c r="AX385" s="6"/>
      <c r="AY385" s="6"/>
      <c r="AZ385" s="6"/>
      <c r="BA385" s="6"/>
      <c r="BB385" s="6"/>
      <c r="BC385" s="6">
        <v>0</v>
      </c>
      <c r="BD385" s="6">
        <v>0</v>
      </c>
      <c r="BE385" s="6"/>
      <c r="BF385" s="6"/>
      <c r="BG385" s="6">
        <v>-0.88</v>
      </c>
      <c r="BH385" s="6">
        <v>0</v>
      </c>
      <c r="BI385" s="6"/>
      <c r="BJ385" s="6"/>
      <c r="BK385" s="6"/>
      <c r="BL385" s="11">
        <f t="shared" si="23"/>
        <v>-0.88</v>
      </c>
      <c r="BM385" s="12">
        <f t="shared" si="24"/>
        <v>0</v>
      </c>
      <c r="BN385" s="13">
        <f t="shared" si="25"/>
        <v>150</v>
      </c>
      <c r="BO385" s="13">
        <f t="shared" si="26"/>
        <v>150</v>
      </c>
      <c r="BP385" s="13">
        <f t="shared" si="27"/>
        <v>50</v>
      </c>
      <c r="BQ385" s="13">
        <f t="shared" si="28"/>
        <v>0</v>
      </c>
      <c r="BR385" s="13">
        <f t="shared" si="29"/>
        <v>0</v>
      </c>
      <c r="BS385" s="13">
        <f t="shared" si="30"/>
        <v>0</v>
      </c>
      <c r="BT385" s="13">
        <f t="shared" si="31"/>
        <v>0</v>
      </c>
      <c r="BU385" s="13">
        <f t="shared" si="32"/>
        <v>0</v>
      </c>
      <c r="BV385" s="6">
        <f>SUMIFS('SEGURO DE VIDA'!E:E, 'SEGURO DE VIDA'!D:D, H385, 'SEGURO DE VIDA'!G:G, E385)</f>
        <v>13.71</v>
      </c>
      <c r="BW385" s="6">
        <f>SUMIFS(TREINAMENTOS!E:E, TREINAMENTOS!D:D, H385, TREINAMENTOS!G:G, E385)</f>
        <v>0</v>
      </c>
      <c r="BX385" s="6">
        <f>SUMIFS(EXAMES!E:E, EXAMES!D:D, H385, EXAMES!G:G, E385)</f>
        <v>0</v>
      </c>
      <c r="BY385" s="25">
        <f t="shared" si="33"/>
        <v>363.71</v>
      </c>
      <c r="BZ385" s="1"/>
      <c r="CA385" s="1"/>
      <c r="CB385" s="13">
        <f t="shared" si="34"/>
        <v>0</v>
      </c>
      <c r="CC385" s="13">
        <f t="shared" si="35"/>
        <v>0</v>
      </c>
      <c r="CD385" s="13">
        <f>SUMIFS(ALIMENTAÇÃO!E:E, ALIMENTAÇÃO!D:D, H385, ALIMENTAÇÃO!G:G, E385)</f>
        <v>0</v>
      </c>
      <c r="CE385" s="6">
        <f>SUMIFS(TRANSPORTE!E:E, TRANSPORTE!D:D, H385, TRANSPORTE!G:G, E385)</f>
        <v>0</v>
      </c>
      <c r="CF385" s="6">
        <f>SUMIFS('PLANO DE SAÚDE'!E:E, 'PLANO DE SAÚDE'!D:D, H385, 'PLANO DE SAÚDE'!G:G, E385)</f>
        <v>0</v>
      </c>
      <c r="CG385" s="6">
        <f>SUMIFS('PLANO ODONTO'!E:E, 'PLANO ODONTO'!D:D, H385, 'PLANO ODONTO'!G:G, E385)</f>
        <v>0</v>
      </c>
      <c r="CH385" s="6">
        <f t="shared" si="36"/>
        <v>0</v>
      </c>
      <c r="CI385" s="6">
        <f t="shared" si="37"/>
        <v>0</v>
      </c>
      <c r="CJ385" s="6">
        <f t="shared" si="38"/>
        <v>0</v>
      </c>
      <c r="CK385" s="6"/>
      <c r="CL385" s="6"/>
      <c r="CM385" s="6">
        <f t="shared" si="39"/>
        <v>0</v>
      </c>
      <c r="CN385" s="1">
        <v>0.88</v>
      </c>
      <c r="CO385" s="1">
        <v>-0.88</v>
      </c>
      <c r="CP385" s="1">
        <v>0</v>
      </c>
      <c r="CQ385" s="1">
        <v>0</v>
      </c>
      <c r="CR385" s="1">
        <v>0</v>
      </c>
      <c r="CS385" s="40">
        <v>0</v>
      </c>
      <c r="CT385" s="1">
        <v>0</v>
      </c>
      <c r="CU385" s="1">
        <v>0</v>
      </c>
    </row>
    <row r="386" spans="1:99" ht="13.8" hidden="1">
      <c r="A386" s="1"/>
      <c r="B386" s="1"/>
      <c r="C386" s="34" t="str">
        <f t="shared" ca="1" si="20"/>
        <v>OK</v>
      </c>
      <c r="D386" s="2">
        <f t="shared" si="21"/>
        <v>4139.7981591111111</v>
      </c>
      <c r="E386" s="34">
        <v>45870</v>
      </c>
      <c r="F386" s="1" t="s">
        <v>145</v>
      </c>
      <c r="G386" s="1">
        <v>3518</v>
      </c>
      <c r="H386" s="1" t="s">
        <v>264</v>
      </c>
      <c r="I386" s="1" t="s">
        <v>170</v>
      </c>
      <c r="J386" s="38">
        <v>45733</v>
      </c>
      <c r="K386" s="6">
        <v>2239.36</v>
      </c>
      <c r="L386" s="1"/>
      <c r="M386" s="6">
        <v>2239.36</v>
      </c>
      <c r="N386" s="6"/>
      <c r="O386" s="6"/>
      <c r="P386" s="6">
        <v>0</v>
      </c>
      <c r="Q386" s="6"/>
      <c r="R386" s="6"/>
      <c r="S386" s="6"/>
      <c r="T386" s="6"/>
      <c r="U386" s="6">
        <v>0</v>
      </c>
      <c r="V386" s="6"/>
      <c r="W386" s="6"/>
      <c r="X386" s="6"/>
      <c r="Y386" s="6"/>
      <c r="Z386" s="6"/>
      <c r="AA386" s="6"/>
      <c r="AB386" s="6">
        <v>0</v>
      </c>
      <c r="AC386" s="6"/>
      <c r="AD386" s="6">
        <v>189.51</v>
      </c>
      <c r="AE386" s="6">
        <v>0</v>
      </c>
      <c r="AF386" s="6">
        <v>36.44</v>
      </c>
      <c r="AG386" s="6"/>
      <c r="AH386" s="6"/>
      <c r="AI386" s="6"/>
      <c r="AJ386" s="6"/>
      <c r="AK386" s="6"/>
      <c r="AL386" s="6">
        <v>0</v>
      </c>
      <c r="AM386" s="6">
        <v>0.64</v>
      </c>
      <c r="AN386" s="8">
        <f t="shared" si="22"/>
        <v>2465.9499999999998</v>
      </c>
      <c r="AO386" s="6">
        <v>0</v>
      </c>
      <c r="AP386" s="6">
        <v>-7.35</v>
      </c>
      <c r="AQ386" s="6">
        <v>-134.36000000000001</v>
      </c>
      <c r="AR386" s="6"/>
      <c r="AS386" s="6"/>
      <c r="AT386" s="6">
        <v>-0.14000000000000001</v>
      </c>
      <c r="AU386" s="6"/>
      <c r="AV386" s="6">
        <v>0</v>
      </c>
      <c r="AW386" s="6"/>
      <c r="AX386" s="6"/>
      <c r="AY386" s="6"/>
      <c r="AZ386" s="6"/>
      <c r="BA386" s="6"/>
      <c r="BB386" s="6"/>
      <c r="BC386" s="6">
        <v>0</v>
      </c>
      <c r="BD386" s="6">
        <v>0</v>
      </c>
      <c r="BE386" s="6"/>
      <c r="BF386" s="6"/>
      <c r="BG386" s="6">
        <v>-199.1</v>
      </c>
      <c r="BH386" s="6">
        <v>0</v>
      </c>
      <c r="BI386" s="6"/>
      <c r="BJ386" s="6"/>
      <c r="BK386" s="6"/>
      <c r="BL386" s="11">
        <f t="shared" si="23"/>
        <v>-340.95</v>
      </c>
      <c r="BM386" s="12">
        <f t="shared" si="24"/>
        <v>2125</v>
      </c>
      <c r="BN386" s="13">
        <f t="shared" si="25"/>
        <v>186.61333333333334</v>
      </c>
      <c r="BO386" s="13">
        <f t="shared" si="26"/>
        <v>186.61333333333334</v>
      </c>
      <c r="BP386" s="13">
        <f t="shared" si="27"/>
        <v>62.204444444444448</v>
      </c>
      <c r="BQ386" s="13">
        <f t="shared" si="28"/>
        <v>199.197048</v>
      </c>
      <c r="BR386" s="13">
        <f t="shared" si="29"/>
        <v>197.22</v>
      </c>
      <c r="BS386" s="13">
        <f t="shared" si="30"/>
        <v>727.65</v>
      </c>
      <c r="BT386" s="13">
        <f t="shared" si="31"/>
        <v>100.63999999999999</v>
      </c>
      <c r="BU386" s="13">
        <f t="shared" si="32"/>
        <v>0</v>
      </c>
      <c r="BV386" s="6">
        <f>SUMIFS('SEGURO DE VIDA'!E:E, 'SEGURO DE VIDA'!D:D, H386, 'SEGURO DE VIDA'!G:G, E386)</f>
        <v>13.71</v>
      </c>
      <c r="BW386" s="6">
        <f>SUMIFS(TREINAMENTOS!E:E, TREINAMENTOS!D:D, H386, TREINAMENTOS!G:G, E386)</f>
        <v>0</v>
      </c>
      <c r="BX386" s="6">
        <f>SUMIFS(EXAMES!E:E, EXAMES!D:D, H386, EXAMES!G:G, E386)</f>
        <v>0</v>
      </c>
      <c r="BY386" s="25">
        <f t="shared" si="33"/>
        <v>1673.8481591111113</v>
      </c>
      <c r="BZ386" s="1"/>
      <c r="CA386" s="1"/>
      <c r="CB386" s="13">
        <f t="shared" si="34"/>
        <v>0</v>
      </c>
      <c r="CC386" s="13">
        <f t="shared" si="35"/>
        <v>0</v>
      </c>
      <c r="CD386" s="13">
        <f>SUMIFS(ALIMENTAÇÃO!E:E, ALIMENTAÇÃO!D:D, H386, ALIMENTAÇÃO!G:G, E386)</f>
        <v>735</v>
      </c>
      <c r="CE386" s="6">
        <f>SUMIFS(TRANSPORTE!E:E, TRANSPORTE!D:D, H386, TRANSPORTE!G:G, E386)</f>
        <v>235</v>
      </c>
      <c r="CF386" s="6">
        <f>SUMIFS('PLANO DE SAÚDE'!E:E, 'PLANO DE SAÚDE'!D:D, H386, 'PLANO DE SAÚDE'!G:G, E386)</f>
        <v>0</v>
      </c>
      <c r="CG386" s="6">
        <f>SUMIFS('PLANO ODONTO'!E:E, 'PLANO ODONTO'!D:D, H386, 'PLANO ODONTO'!G:G, E386)</f>
        <v>0</v>
      </c>
      <c r="CH386" s="6">
        <f t="shared" si="36"/>
        <v>0</v>
      </c>
      <c r="CI386" s="6">
        <f t="shared" si="37"/>
        <v>0</v>
      </c>
      <c r="CJ386" s="6">
        <f t="shared" si="38"/>
        <v>0</v>
      </c>
      <c r="CK386" s="6"/>
      <c r="CL386" s="6"/>
      <c r="CM386" s="6">
        <f t="shared" si="39"/>
        <v>0</v>
      </c>
      <c r="CN386" s="6">
        <v>2465.9499999999998</v>
      </c>
      <c r="CO386" s="1">
        <v>-340.95</v>
      </c>
      <c r="CP386" s="6">
        <v>2125</v>
      </c>
      <c r="CQ386" s="6">
        <v>2465.31</v>
      </c>
      <c r="CR386" s="1">
        <v>8.08</v>
      </c>
      <c r="CS386" s="6">
        <v>2465.31</v>
      </c>
      <c r="CT386" s="1">
        <v>197.22</v>
      </c>
      <c r="CU386" s="6">
        <v>1858.11</v>
      </c>
    </row>
    <row r="387" spans="1:99" ht="13.8" hidden="1">
      <c r="A387" s="1"/>
      <c r="B387" s="1"/>
      <c r="C387" s="34" t="str">
        <f t="shared" ca="1" si="20"/>
        <v>OK</v>
      </c>
      <c r="D387" s="2">
        <f t="shared" si="21"/>
        <v>3821.889511111111</v>
      </c>
      <c r="E387" s="34">
        <v>45870</v>
      </c>
      <c r="F387" s="1" t="s">
        <v>145</v>
      </c>
      <c r="G387" s="1">
        <v>3564</v>
      </c>
      <c r="H387" s="1" t="s">
        <v>437</v>
      </c>
      <c r="I387" s="1" t="s">
        <v>170</v>
      </c>
      <c r="J387" s="38">
        <v>45855</v>
      </c>
      <c r="K387" s="6">
        <v>2239.36</v>
      </c>
      <c r="L387" s="1"/>
      <c r="M387" s="6">
        <v>2239.36</v>
      </c>
      <c r="N387" s="6"/>
      <c r="O387" s="6"/>
      <c r="P387" s="6">
        <v>0</v>
      </c>
      <c r="Q387" s="6"/>
      <c r="R387" s="6"/>
      <c r="S387" s="6"/>
      <c r="T387" s="6"/>
      <c r="U387" s="6">
        <v>0</v>
      </c>
      <c r="V387" s="6"/>
      <c r="W387" s="6"/>
      <c r="X387" s="6"/>
      <c r="Y387" s="6"/>
      <c r="Z387" s="6"/>
      <c r="AA387" s="6"/>
      <c r="AB387" s="6">
        <v>0</v>
      </c>
      <c r="AC387" s="6"/>
      <c r="AD387" s="6">
        <v>23.79</v>
      </c>
      <c r="AE387" s="6">
        <v>0</v>
      </c>
      <c r="AF387" s="6">
        <v>4.58</v>
      </c>
      <c r="AG387" s="6"/>
      <c r="AH387" s="6"/>
      <c r="AI387" s="6"/>
      <c r="AJ387" s="6"/>
      <c r="AK387" s="6"/>
      <c r="AL387" s="6">
        <v>0</v>
      </c>
      <c r="AM387" s="6">
        <v>0.83</v>
      </c>
      <c r="AN387" s="8">
        <f t="shared" si="22"/>
        <v>2268.56</v>
      </c>
      <c r="AO387" s="6">
        <v>0</v>
      </c>
      <c r="AP387" s="6">
        <v>-7.35</v>
      </c>
      <c r="AQ387" s="6">
        <v>0</v>
      </c>
      <c r="AR387" s="6"/>
      <c r="AS387" s="6"/>
      <c r="AT387" s="6">
        <v>-0.89</v>
      </c>
      <c r="AU387" s="6"/>
      <c r="AV387" s="6">
        <v>0</v>
      </c>
      <c r="AW387" s="6"/>
      <c r="AX387" s="6"/>
      <c r="AY387" s="6"/>
      <c r="AZ387" s="6"/>
      <c r="BA387" s="6"/>
      <c r="BB387" s="6"/>
      <c r="BC387" s="6">
        <v>0</v>
      </c>
      <c r="BD387" s="6">
        <v>0</v>
      </c>
      <c r="BE387" s="6"/>
      <c r="BF387" s="6"/>
      <c r="BG387" s="6">
        <v>-181.32</v>
      </c>
      <c r="BH387" s="6">
        <v>0</v>
      </c>
      <c r="BI387" s="6"/>
      <c r="BJ387" s="6"/>
      <c r="BK387" s="6"/>
      <c r="BL387" s="11">
        <f t="shared" si="23"/>
        <v>-189.56</v>
      </c>
      <c r="BM387" s="12">
        <f t="shared" si="24"/>
        <v>2079</v>
      </c>
      <c r="BN387" s="13">
        <f t="shared" si="25"/>
        <v>186.61333333333334</v>
      </c>
      <c r="BO387" s="13">
        <f t="shared" si="26"/>
        <v>186.61333333333334</v>
      </c>
      <c r="BP387" s="13">
        <f t="shared" si="27"/>
        <v>62.204444444444448</v>
      </c>
      <c r="BQ387" s="13">
        <f t="shared" si="28"/>
        <v>181.41839999999999</v>
      </c>
      <c r="BR387" s="13">
        <f t="shared" si="29"/>
        <v>181.41</v>
      </c>
      <c r="BS387" s="13">
        <f t="shared" si="30"/>
        <v>727.65</v>
      </c>
      <c r="BT387" s="13">
        <f t="shared" si="31"/>
        <v>0</v>
      </c>
      <c r="BU387" s="13">
        <f t="shared" si="32"/>
        <v>0</v>
      </c>
      <c r="BV387" s="6">
        <f>SUMIFS('SEGURO DE VIDA'!E:E, 'SEGURO DE VIDA'!D:D, H387, 'SEGURO DE VIDA'!G:G, E387)</f>
        <v>27.42</v>
      </c>
      <c r="BW387" s="6">
        <f>SUMIFS(TREINAMENTOS!E:E, TREINAMENTOS!D:D, H387, TREINAMENTOS!G:G, E387)</f>
        <v>0</v>
      </c>
      <c r="BX387" s="6">
        <f>SUMIFS(EXAMES!E:E, EXAMES!D:D, H387, EXAMES!G:G, E387)</f>
        <v>0</v>
      </c>
      <c r="BY387" s="25">
        <f t="shared" si="33"/>
        <v>1553.3295111111111</v>
      </c>
      <c r="BZ387" s="1"/>
      <c r="CA387" s="1"/>
      <c r="CB387" s="13">
        <f t="shared" si="34"/>
        <v>0</v>
      </c>
      <c r="CC387" s="13">
        <f t="shared" si="35"/>
        <v>0</v>
      </c>
      <c r="CD387" s="13">
        <f>SUMIFS(ALIMENTAÇÃO!E:E, ALIMENTAÇÃO!D:D, H387, ALIMENTAÇÃO!G:G, E387)</f>
        <v>735</v>
      </c>
      <c r="CE387" s="6">
        <f>SUMIFS(TRANSPORTE!E:E, TRANSPORTE!D:D, H387, TRANSPORTE!G:G, E387)</f>
        <v>0</v>
      </c>
      <c r="CF387" s="6">
        <f>SUMIFS('PLANO DE SAÚDE'!E:E, 'PLANO DE SAÚDE'!D:D, H387, 'PLANO DE SAÚDE'!G:G, E387)</f>
        <v>0</v>
      </c>
      <c r="CG387" s="6">
        <f>SUMIFS('PLANO ODONTO'!E:E, 'PLANO ODONTO'!D:D, H387, 'PLANO ODONTO'!G:G, E387)</f>
        <v>0</v>
      </c>
      <c r="CH387" s="6">
        <f t="shared" si="36"/>
        <v>0</v>
      </c>
      <c r="CI387" s="6">
        <f t="shared" si="37"/>
        <v>0</v>
      </c>
      <c r="CJ387" s="6">
        <f t="shared" si="38"/>
        <v>0</v>
      </c>
      <c r="CK387" s="6"/>
      <c r="CL387" s="6"/>
      <c r="CM387" s="6">
        <f t="shared" si="39"/>
        <v>0</v>
      </c>
      <c r="CN387" s="6">
        <v>2268.56</v>
      </c>
      <c r="CO387" s="1">
        <v>-189.56</v>
      </c>
      <c r="CP387" s="6">
        <v>2079</v>
      </c>
      <c r="CQ387" s="6">
        <v>2267.73</v>
      </c>
      <c r="CR387" s="1">
        <v>8</v>
      </c>
      <c r="CS387" s="6">
        <v>2267.73</v>
      </c>
      <c r="CT387" s="1">
        <v>181.41</v>
      </c>
      <c r="CU387" s="6">
        <v>1660.53</v>
      </c>
    </row>
    <row r="388" spans="1:99" ht="13.8" hidden="1">
      <c r="A388" s="1"/>
      <c r="B388" s="1"/>
      <c r="C388" s="34" t="str">
        <f t="shared" ca="1" si="20"/>
        <v>OK</v>
      </c>
      <c r="D388" s="2">
        <f t="shared" si="21"/>
        <v>3366.2243360000002</v>
      </c>
      <c r="E388" s="34">
        <v>45870</v>
      </c>
      <c r="F388" s="1" t="s">
        <v>145</v>
      </c>
      <c r="G388" s="1">
        <v>373</v>
      </c>
      <c r="H388" s="1" t="s">
        <v>265</v>
      </c>
      <c r="I388" s="1" t="s">
        <v>151</v>
      </c>
      <c r="J388" s="35">
        <v>44844</v>
      </c>
      <c r="K388" s="6">
        <v>1800</v>
      </c>
      <c r="L388" s="1"/>
      <c r="M388" s="6">
        <v>1800</v>
      </c>
      <c r="N388" s="6"/>
      <c r="O388" s="6"/>
      <c r="P388" s="6">
        <v>0</v>
      </c>
      <c r="Q388" s="6"/>
      <c r="R388" s="6"/>
      <c r="S388" s="6"/>
      <c r="T388" s="6"/>
      <c r="U388" s="6">
        <v>0</v>
      </c>
      <c r="V388" s="6"/>
      <c r="W388" s="6"/>
      <c r="X388" s="6"/>
      <c r="Y388" s="6"/>
      <c r="Z388" s="6"/>
      <c r="AA388" s="6"/>
      <c r="AB388" s="6">
        <v>0</v>
      </c>
      <c r="AC388" s="6"/>
      <c r="AD388" s="6">
        <v>0</v>
      </c>
      <c r="AE388" s="6">
        <v>104.4</v>
      </c>
      <c r="AF388" s="6">
        <v>20.079999999999998</v>
      </c>
      <c r="AG388" s="6"/>
      <c r="AH388" s="6"/>
      <c r="AI388" s="6"/>
      <c r="AJ388" s="6"/>
      <c r="AK388" s="6"/>
      <c r="AL388" s="6">
        <v>0</v>
      </c>
      <c r="AM388" s="6">
        <v>0.49</v>
      </c>
      <c r="AN388" s="8">
        <f t="shared" si="22"/>
        <v>1924.97</v>
      </c>
      <c r="AO388" s="6">
        <v>0</v>
      </c>
      <c r="AP388" s="6">
        <v>-7</v>
      </c>
      <c r="AQ388" s="6">
        <v>-108</v>
      </c>
      <c r="AR388" s="6"/>
      <c r="AS388" s="6"/>
      <c r="AT388" s="6">
        <v>-0.54</v>
      </c>
      <c r="AU388" s="6"/>
      <c r="AV388" s="6">
        <v>0</v>
      </c>
      <c r="AW388" s="6"/>
      <c r="AX388" s="6"/>
      <c r="AY388" s="6"/>
      <c r="AZ388" s="6"/>
      <c r="BA388" s="6"/>
      <c r="BB388" s="6"/>
      <c r="BC388" s="6">
        <v>0</v>
      </c>
      <c r="BD388" s="6">
        <v>0</v>
      </c>
      <c r="BE388" s="6"/>
      <c r="BF388" s="6"/>
      <c r="BG388" s="6">
        <v>-150.43</v>
      </c>
      <c r="BH388" s="6">
        <v>0</v>
      </c>
      <c r="BI388" s="6"/>
      <c r="BJ388" s="6"/>
      <c r="BK388" s="6"/>
      <c r="BL388" s="11">
        <f t="shared" si="23"/>
        <v>-265.97000000000003</v>
      </c>
      <c r="BM388" s="12">
        <f t="shared" si="24"/>
        <v>1659</v>
      </c>
      <c r="BN388" s="13">
        <f t="shared" si="25"/>
        <v>150</v>
      </c>
      <c r="BO388" s="13">
        <f t="shared" si="26"/>
        <v>150</v>
      </c>
      <c r="BP388" s="13">
        <f t="shared" si="27"/>
        <v>50</v>
      </c>
      <c r="BQ388" s="13">
        <f t="shared" si="28"/>
        <v>150.494336</v>
      </c>
      <c r="BR388" s="13">
        <f t="shared" si="29"/>
        <v>153.94999999999999</v>
      </c>
      <c r="BS388" s="13">
        <f t="shared" si="30"/>
        <v>693</v>
      </c>
      <c r="BT388" s="13">
        <f t="shared" si="31"/>
        <v>80.099999999999994</v>
      </c>
      <c r="BU388" s="13">
        <f t="shared" si="32"/>
        <v>0</v>
      </c>
      <c r="BV388" s="6">
        <f>SUMIFS('SEGURO DE VIDA'!E:E, 'SEGURO DE VIDA'!D:D, H388, 'SEGURO DE VIDA'!G:G, E388)</f>
        <v>13.71</v>
      </c>
      <c r="BW388" s="6">
        <f>SUMIFS(TREINAMENTOS!E:E, TREINAMENTOS!D:D, H388, TREINAMENTOS!G:G, E388)</f>
        <v>0</v>
      </c>
      <c r="BX388" s="6">
        <f>SUMIFS(EXAMES!E:E, EXAMES!D:D, H388, EXAMES!G:G, E388)</f>
        <v>0</v>
      </c>
      <c r="BY388" s="25">
        <f t="shared" si="33"/>
        <v>1441.254336</v>
      </c>
      <c r="BZ388" s="1"/>
      <c r="CA388" s="1"/>
      <c r="CB388" s="13">
        <f t="shared" si="34"/>
        <v>0</v>
      </c>
      <c r="CC388" s="13">
        <f t="shared" si="35"/>
        <v>0</v>
      </c>
      <c r="CD388" s="13">
        <f>SUMIFS(ALIMENTAÇÃO!E:E, ALIMENTAÇÃO!D:D, H388, ALIMENTAÇÃO!G:G, E388)</f>
        <v>700</v>
      </c>
      <c r="CE388" s="6">
        <f>SUMIFS(TRANSPORTE!E:E, TRANSPORTE!D:D, H388, TRANSPORTE!G:G, E388)</f>
        <v>188.1</v>
      </c>
      <c r="CF388" s="6">
        <f>SUMIFS('PLANO DE SAÚDE'!E:E, 'PLANO DE SAÚDE'!D:D, H388, 'PLANO DE SAÚDE'!G:G, E388)</f>
        <v>0</v>
      </c>
      <c r="CG388" s="6">
        <f>SUMIFS('PLANO ODONTO'!E:E, 'PLANO ODONTO'!D:D, H388, 'PLANO ODONTO'!G:G, E388)</f>
        <v>0</v>
      </c>
      <c r="CH388" s="6">
        <f t="shared" si="36"/>
        <v>0</v>
      </c>
      <c r="CI388" s="6">
        <f t="shared" si="37"/>
        <v>0</v>
      </c>
      <c r="CJ388" s="6">
        <f t="shared" si="38"/>
        <v>0</v>
      </c>
      <c r="CK388" s="6"/>
      <c r="CL388" s="6"/>
      <c r="CM388" s="6">
        <f t="shared" si="39"/>
        <v>0</v>
      </c>
      <c r="CN388" s="6">
        <v>1924.97</v>
      </c>
      <c r="CO388" s="1">
        <v>-265.97000000000003</v>
      </c>
      <c r="CP388" s="6">
        <v>1659</v>
      </c>
      <c r="CQ388" s="6">
        <v>1924.48</v>
      </c>
      <c r="CR388" s="1">
        <v>7.82</v>
      </c>
      <c r="CS388" s="6">
        <v>1924.48</v>
      </c>
      <c r="CT388" s="1">
        <v>153.94999999999999</v>
      </c>
      <c r="CU388" s="6">
        <v>1317.28</v>
      </c>
    </row>
    <row r="389" spans="1:99" ht="13.8" hidden="1">
      <c r="A389" s="1"/>
      <c r="B389" s="1"/>
      <c r="C389" s="34" t="str">
        <f t="shared" ca="1" si="20"/>
        <v>OK</v>
      </c>
      <c r="D389" s="2">
        <f t="shared" si="21"/>
        <v>4744.4329061111112</v>
      </c>
      <c r="E389" s="34">
        <v>45870</v>
      </c>
      <c r="F389" s="1" t="s">
        <v>145</v>
      </c>
      <c r="G389" s="1">
        <v>3423</v>
      </c>
      <c r="H389" s="1" t="s">
        <v>266</v>
      </c>
      <c r="I389" s="1" t="s">
        <v>170</v>
      </c>
      <c r="J389" s="38">
        <v>45323</v>
      </c>
      <c r="K389" s="6">
        <v>2239.36</v>
      </c>
      <c r="L389" s="1" t="s">
        <v>470</v>
      </c>
      <c r="M389" s="6">
        <v>2239.36</v>
      </c>
      <c r="N389" s="6"/>
      <c r="O389" s="6"/>
      <c r="P389" s="6">
        <v>0</v>
      </c>
      <c r="Q389" s="6"/>
      <c r="R389" s="6"/>
      <c r="S389" s="6"/>
      <c r="T389" s="6"/>
      <c r="U389" s="6">
        <v>0</v>
      </c>
      <c r="V389" s="6"/>
      <c r="W389" s="6"/>
      <c r="X389" s="6"/>
      <c r="Y389" s="6"/>
      <c r="Z389" s="6"/>
      <c r="AA389" s="6"/>
      <c r="AB389" s="6">
        <v>0</v>
      </c>
      <c r="AC389" s="6"/>
      <c r="AD389" s="6">
        <v>187.55</v>
      </c>
      <c r="AE389" s="6">
        <v>368.37</v>
      </c>
      <c r="AF389" s="6">
        <v>106.91</v>
      </c>
      <c r="AG389" s="6"/>
      <c r="AH389" s="6"/>
      <c r="AI389" s="6"/>
      <c r="AJ389" s="6"/>
      <c r="AK389" s="6"/>
      <c r="AL389" s="6">
        <v>0</v>
      </c>
      <c r="AM389" s="6">
        <v>0.83</v>
      </c>
      <c r="AN389" s="8">
        <f t="shared" si="22"/>
        <v>2903.02</v>
      </c>
      <c r="AO389" s="6">
        <v>0</v>
      </c>
      <c r="AP389" s="6">
        <v>-7.35</v>
      </c>
      <c r="AQ389" s="6">
        <v>-134.36000000000001</v>
      </c>
      <c r="AR389" s="6"/>
      <c r="AS389" s="6"/>
      <c r="AT389" s="6">
        <v>-0.14000000000000001</v>
      </c>
      <c r="AU389" s="6"/>
      <c r="AV389" s="6">
        <v>0</v>
      </c>
      <c r="AW389" s="6"/>
      <c r="AX389" s="6"/>
      <c r="AY389" s="6"/>
      <c r="AZ389" s="6"/>
      <c r="BA389" s="6"/>
      <c r="BB389" s="6"/>
      <c r="BC389" s="6">
        <v>-1.51</v>
      </c>
      <c r="BD389" s="6">
        <v>0</v>
      </c>
      <c r="BE389" s="6"/>
      <c r="BF389" s="6">
        <v>-245</v>
      </c>
      <c r="BG389" s="6">
        <v>-241.66</v>
      </c>
      <c r="BH389" s="6">
        <v>0</v>
      </c>
      <c r="BI389" s="6"/>
      <c r="BJ389" s="6"/>
      <c r="BK389" s="6"/>
      <c r="BL389" s="11">
        <f t="shared" si="23"/>
        <v>-630.02</v>
      </c>
      <c r="BM389" s="12">
        <f t="shared" si="24"/>
        <v>2273</v>
      </c>
      <c r="BN389" s="13">
        <f t="shared" si="25"/>
        <v>186.61333333333334</v>
      </c>
      <c r="BO389" s="13">
        <f t="shared" si="26"/>
        <v>186.61333333333334</v>
      </c>
      <c r="BP389" s="13">
        <f t="shared" si="27"/>
        <v>62.204444444444448</v>
      </c>
      <c r="BQ389" s="13">
        <f t="shared" si="28"/>
        <v>241.75242700000001</v>
      </c>
      <c r="BR389" s="13">
        <f t="shared" si="29"/>
        <v>232.17</v>
      </c>
      <c r="BS389" s="13">
        <f t="shared" si="30"/>
        <v>727.65</v>
      </c>
      <c r="BT389" s="13">
        <f t="shared" si="31"/>
        <v>40.839999999999975</v>
      </c>
      <c r="BU389" s="13">
        <f t="shared" si="32"/>
        <v>136.14936800000001</v>
      </c>
      <c r="BV389" s="6">
        <f>SUMIFS('SEGURO DE VIDA'!E:E, 'SEGURO DE VIDA'!D:D, H389, 'SEGURO DE VIDA'!G:G, E389)</f>
        <v>27.42</v>
      </c>
      <c r="BW389" s="6">
        <f>SUMIFS(TREINAMENTOS!E:E, TREINAMENTOS!D:D, H389, TREINAMENTOS!G:G, E389)</f>
        <v>0</v>
      </c>
      <c r="BX389" s="6">
        <f>SUMIFS(EXAMES!E:E, EXAMES!D:D, H389, EXAMES!G:G, E389)</f>
        <v>0</v>
      </c>
      <c r="BY389" s="25">
        <f t="shared" si="33"/>
        <v>1841.4129061111112</v>
      </c>
      <c r="BZ389" s="1"/>
      <c r="CA389" s="1"/>
      <c r="CB389" s="13">
        <f t="shared" si="34"/>
        <v>136.14936800000001</v>
      </c>
      <c r="CC389" s="13">
        <f t="shared" si="35"/>
        <v>0</v>
      </c>
      <c r="CD389" s="13">
        <f>SUMIFS(ALIMENTAÇÃO!E:E, ALIMENTAÇÃO!D:D, H389, ALIMENTAÇÃO!G:G, E389)</f>
        <v>735</v>
      </c>
      <c r="CE389" s="6">
        <f>SUMIFS(TRANSPORTE!E:E, TRANSPORTE!D:D, H389, TRANSPORTE!G:G, E389)</f>
        <v>175.2</v>
      </c>
      <c r="CF389" s="6">
        <f>SUMIFS('PLANO DE SAÚDE'!E:E, 'PLANO DE SAÚDE'!D:D, H389, 'PLANO DE SAÚDE'!G:G, E389)</f>
        <v>137.659368</v>
      </c>
      <c r="CG389" s="6">
        <f>SUMIFS('PLANO ODONTO'!E:E, 'PLANO ODONTO'!D:D, H389, 'PLANO ODONTO'!G:G, E389)</f>
        <v>0</v>
      </c>
      <c r="CH389" s="6">
        <f t="shared" si="36"/>
        <v>-1.51</v>
      </c>
      <c r="CI389" s="6">
        <f t="shared" si="37"/>
        <v>0</v>
      </c>
      <c r="CJ389" s="6">
        <f t="shared" si="38"/>
        <v>0</v>
      </c>
      <c r="CK389" s="6"/>
      <c r="CL389" s="6"/>
      <c r="CM389" s="6">
        <f t="shared" si="39"/>
        <v>0</v>
      </c>
      <c r="CN389" s="6">
        <v>2903.02</v>
      </c>
      <c r="CO389" s="1">
        <v>-630.02</v>
      </c>
      <c r="CP389" s="6">
        <v>2273</v>
      </c>
      <c r="CQ389" s="6">
        <v>2902.19</v>
      </c>
      <c r="CR389" s="1">
        <v>8.33</v>
      </c>
      <c r="CS389" s="6">
        <v>2902.19</v>
      </c>
      <c r="CT389" s="1">
        <v>232.17</v>
      </c>
      <c r="CU389" s="6">
        <v>2294.9899999999998</v>
      </c>
    </row>
    <row r="390" spans="1:99" ht="13.8" hidden="1">
      <c r="A390" s="1"/>
      <c r="B390" s="1"/>
      <c r="C390" s="34" t="str">
        <f t="shared" ca="1" si="20"/>
        <v>OK</v>
      </c>
      <c r="D390" s="2">
        <f t="shared" si="21"/>
        <v>1945.7177777777777</v>
      </c>
      <c r="E390" s="34">
        <v>45870</v>
      </c>
      <c r="F390" s="1" t="s">
        <v>145</v>
      </c>
      <c r="G390" s="1">
        <v>3562</v>
      </c>
      <c r="H390" s="1" t="s">
        <v>439</v>
      </c>
      <c r="I390" s="1" t="s">
        <v>315</v>
      </c>
      <c r="J390" s="38">
        <v>45846</v>
      </c>
      <c r="K390" s="6">
        <v>850</v>
      </c>
      <c r="L390" s="1" t="s">
        <v>458</v>
      </c>
      <c r="M390" s="6">
        <v>850</v>
      </c>
      <c r="N390" s="6"/>
      <c r="O390" s="6"/>
      <c r="P390" s="6">
        <v>0</v>
      </c>
      <c r="Q390" s="6"/>
      <c r="R390" s="6"/>
      <c r="S390" s="6"/>
      <c r="T390" s="6"/>
      <c r="U390" s="6">
        <v>0</v>
      </c>
      <c r="V390" s="6"/>
      <c r="W390" s="6"/>
      <c r="X390" s="6"/>
      <c r="Y390" s="6"/>
      <c r="Z390" s="6"/>
      <c r="AA390" s="6"/>
      <c r="AB390" s="6">
        <v>0</v>
      </c>
      <c r="AC390" s="6"/>
      <c r="AD390" s="6">
        <v>0</v>
      </c>
      <c r="AE390" s="6">
        <v>0</v>
      </c>
      <c r="AF390" s="6">
        <v>0</v>
      </c>
      <c r="AG390" s="6"/>
      <c r="AH390" s="6"/>
      <c r="AI390" s="6"/>
      <c r="AJ390" s="6"/>
      <c r="AK390" s="6"/>
      <c r="AL390" s="6">
        <v>0</v>
      </c>
      <c r="AM390" s="6">
        <v>0.98</v>
      </c>
      <c r="AN390" s="8">
        <f t="shared" si="22"/>
        <v>850.98</v>
      </c>
      <c r="AO390" s="6">
        <v>0</v>
      </c>
      <c r="AP390" s="6">
        <v>-7.35</v>
      </c>
      <c r="AQ390" s="6">
        <v>0</v>
      </c>
      <c r="AR390" s="6"/>
      <c r="AS390" s="6"/>
      <c r="AT390" s="6">
        <v>-0.63</v>
      </c>
      <c r="AU390" s="6"/>
      <c r="AV390" s="6">
        <v>0</v>
      </c>
      <c r="AW390" s="6"/>
      <c r="AX390" s="6"/>
      <c r="AY390" s="6"/>
      <c r="AZ390" s="6"/>
      <c r="BA390" s="6"/>
      <c r="BB390" s="6"/>
      <c r="BC390" s="6">
        <v>0</v>
      </c>
      <c r="BD390" s="6">
        <v>0</v>
      </c>
      <c r="BE390" s="6"/>
      <c r="BF390" s="6"/>
      <c r="BG390" s="6">
        <v>0</v>
      </c>
      <c r="BH390" s="6">
        <v>0</v>
      </c>
      <c r="BI390" s="6"/>
      <c r="BJ390" s="6"/>
      <c r="BK390" s="6"/>
      <c r="BL390" s="11">
        <f t="shared" si="23"/>
        <v>-7.9799999999999995</v>
      </c>
      <c r="BM390" s="12">
        <f t="shared" si="24"/>
        <v>843</v>
      </c>
      <c r="BN390" s="13">
        <f t="shared" si="25"/>
        <v>70.833333333333329</v>
      </c>
      <c r="BO390" s="13">
        <f t="shared" si="26"/>
        <v>70.833333333333329</v>
      </c>
      <c r="BP390" s="13">
        <f t="shared" si="27"/>
        <v>23.611111111111111</v>
      </c>
      <c r="BQ390" s="13">
        <f t="shared" si="28"/>
        <v>0</v>
      </c>
      <c r="BR390" s="13">
        <f t="shared" si="29"/>
        <v>0</v>
      </c>
      <c r="BS390" s="13">
        <f t="shared" si="30"/>
        <v>727.65</v>
      </c>
      <c r="BT390" s="13">
        <f t="shared" si="31"/>
        <v>188.1</v>
      </c>
      <c r="BU390" s="13">
        <f t="shared" si="32"/>
        <v>0</v>
      </c>
      <c r="BV390" s="6">
        <f>SUMIFS('SEGURO DE VIDA'!E:E, 'SEGURO DE VIDA'!D:D, H390, 'SEGURO DE VIDA'!G:G, E390)</f>
        <v>13.71</v>
      </c>
      <c r="BW390" s="6">
        <f>SUMIFS(TREINAMENTOS!E:E, TREINAMENTOS!D:D, H390, TREINAMENTOS!G:G, E390)</f>
        <v>0</v>
      </c>
      <c r="BX390" s="6">
        <f>SUMIFS(EXAMES!E:E, EXAMES!D:D, H390, EXAMES!G:G, E390)</f>
        <v>0</v>
      </c>
      <c r="BY390" s="25">
        <f t="shared" si="33"/>
        <v>1094.7377777777776</v>
      </c>
      <c r="BZ390" s="1"/>
      <c r="CA390" s="1"/>
      <c r="CB390" s="13">
        <f t="shared" si="34"/>
        <v>0</v>
      </c>
      <c r="CC390" s="13">
        <f t="shared" si="35"/>
        <v>0</v>
      </c>
      <c r="CD390" s="13">
        <f>SUMIFS(ALIMENTAÇÃO!E:E, ALIMENTAÇÃO!D:D, H390, ALIMENTAÇÃO!G:G, E390)</f>
        <v>735</v>
      </c>
      <c r="CE390" s="6">
        <f>SUMIFS(TRANSPORTE!E:E, TRANSPORTE!D:D, H390, TRANSPORTE!G:G, E390)</f>
        <v>188.1</v>
      </c>
      <c r="CF390" s="6">
        <f>SUMIFS('PLANO DE SAÚDE'!E:E, 'PLANO DE SAÚDE'!D:D, H390, 'PLANO DE SAÚDE'!G:G, E390)</f>
        <v>0</v>
      </c>
      <c r="CG390" s="6">
        <f>SUMIFS('PLANO ODONTO'!E:E, 'PLANO ODONTO'!D:D, H390, 'PLANO ODONTO'!G:G, E390)</f>
        <v>0</v>
      </c>
      <c r="CH390" s="6">
        <f t="shared" si="36"/>
        <v>0</v>
      </c>
      <c r="CI390" s="6">
        <f t="shared" si="37"/>
        <v>0</v>
      </c>
      <c r="CJ390" s="6">
        <f t="shared" si="38"/>
        <v>0</v>
      </c>
      <c r="CK390" s="6"/>
      <c r="CL390" s="6"/>
      <c r="CM390" s="6">
        <f t="shared" si="39"/>
        <v>0</v>
      </c>
      <c r="CN390" s="1">
        <v>850.98</v>
      </c>
      <c r="CO390" s="1">
        <v>-7.98</v>
      </c>
      <c r="CP390" s="1">
        <v>843</v>
      </c>
      <c r="CQ390" s="1">
        <v>0</v>
      </c>
      <c r="CR390" s="1">
        <v>0</v>
      </c>
      <c r="CS390" s="1">
        <v>0</v>
      </c>
      <c r="CT390" s="1">
        <v>0</v>
      </c>
      <c r="CU390" s="1">
        <v>242.8</v>
      </c>
    </row>
    <row r="391" spans="1:99" ht="13.8" hidden="1">
      <c r="A391" s="1"/>
      <c r="B391" s="1"/>
      <c r="C391" s="34" t="str">
        <f t="shared" ca="1" si="20"/>
        <v>OK</v>
      </c>
      <c r="D391" s="2">
        <f t="shared" si="21"/>
        <v>3698.0749235555559</v>
      </c>
      <c r="E391" s="34">
        <v>45870</v>
      </c>
      <c r="F391" s="1" t="s">
        <v>145</v>
      </c>
      <c r="G391" s="1">
        <v>3569</v>
      </c>
      <c r="H391" s="1" t="s">
        <v>267</v>
      </c>
      <c r="I391" s="1" t="s">
        <v>471</v>
      </c>
      <c r="J391" s="38">
        <v>45870</v>
      </c>
      <c r="K391" s="6">
        <v>1700</v>
      </c>
      <c r="L391" s="1"/>
      <c r="M391" s="6">
        <v>1700</v>
      </c>
      <c r="N391" s="6"/>
      <c r="O391" s="6"/>
      <c r="P391" s="6">
        <v>0</v>
      </c>
      <c r="Q391" s="6"/>
      <c r="R391" s="6"/>
      <c r="S391" s="6"/>
      <c r="T391" s="6">
        <v>0</v>
      </c>
      <c r="U391" s="6">
        <v>0</v>
      </c>
      <c r="V391" s="6"/>
      <c r="W391" s="6"/>
      <c r="X391" s="6"/>
      <c r="Y391" s="6">
        <v>350</v>
      </c>
      <c r="Z391" s="6"/>
      <c r="AA391" s="6"/>
      <c r="AB391" s="6">
        <v>0</v>
      </c>
      <c r="AC391" s="6"/>
      <c r="AD391" s="6">
        <v>0</v>
      </c>
      <c r="AE391" s="6">
        <v>0</v>
      </c>
      <c r="AF391" s="6">
        <v>0</v>
      </c>
      <c r="AG391" s="6"/>
      <c r="AH391" s="6"/>
      <c r="AI391" s="6"/>
      <c r="AJ391" s="6"/>
      <c r="AK391" s="6"/>
      <c r="AL391" s="6"/>
      <c r="AM391" s="6">
        <v>0.73</v>
      </c>
      <c r="AN391" s="8">
        <f t="shared" si="22"/>
        <v>2050.73</v>
      </c>
      <c r="AO391" s="6"/>
      <c r="AP391" s="6">
        <v>-7</v>
      </c>
      <c r="AQ391" s="6">
        <v>-102</v>
      </c>
      <c r="AR391" s="6"/>
      <c r="AS391" s="6"/>
      <c r="AT391" s="6">
        <v>0</v>
      </c>
      <c r="AU391" s="6"/>
      <c r="AV391" s="6">
        <v>0</v>
      </c>
      <c r="AW391" s="6">
        <v>0</v>
      </c>
      <c r="AX391" s="6"/>
      <c r="AY391" s="6"/>
      <c r="AZ391" s="6"/>
      <c r="BA391" s="6"/>
      <c r="BB391" s="6">
        <v>0</v>
      </c>
      <c r="BC391" s="6">
        <v>-1.5</v>
      </c>
      <c r="BD391" s="6">
        <v>0</v>
      </c>
      <c r="BE391" s="6"/>
      <c r="BF391" s="6">
        <v>0</v>
      </c>
      <c r="BG391" s="6">
        <v>-130.22999999999999</v>
      </c>
      <c r="BH391" s="6">
        <v>0</v>
      </c>
      <c r="BI391" s="6"/>
      <c r="BJ391" s="6">
        <v>0</v>
      </c>
      <c r="BK391" s="6">
        <v>0</v>
      </c>
      <c r="BL391" s="11">
        <f t="shared" si="23"/>
        <v>-240.73</v>
      </c>
      <c r="BM391" s="12">
        <f t="shared" si="24"/>
        <v>1810</v>
      </c>
      <c r="BN391" s="13">
        <f t="shared" si="25"/>
        <v>141.66666666666666</v>
      </c>
      <c r="BO391" s="13">
        <f t="shared" si="26"/>
        <v>141.66666666666666</v>
      </c>
      <c r="BP391" s="13">
        <f t="shared" si="27"/>
        <v>47.222222222222221</v>
      </c>
      <c r="BQ391" s="13">
        <f t="shared" si="28"/>
        <v>130.22</v>
      </c>
      <c r="BR391" s="13">
        <f t="shared" si="29"/>
        <v>136</v>
      </c>
      <c r="BS391" s="13">
        <f t="shared" si="30"/>
        <v>693</v>
      </c>
      <c r="BT391" s="13">
        <f t="shared" si="31"/>
        <v>87.699999999999989</v>
      </c>
      <c r="BU391" s="13">
        <f t="shared" si="32"/>
        <v>136.159368</v>
      </c>
      <c r="BV391" s="6">
        <f>SUMIFS('SEGURO DE VIDA'!E:E, 'SEGURO DE VIDA'!D:D, H391, 'SEGURO DE VIDA'!G:G, E391)</f>
        <v>13.71</v>
      </c>
      <c r="BW391" s="6">
        <f>SUMIFS(TREINAMENTOS!E:E, TREINAMENTOS!D:D, H391, TREINAMENTOS!G:G, E391)</f>
        <v>0</v>
      </c>
      <c r="BX391" s="6">
        <f>SUMIFS(EXAMES!E:E, EXAMES!D:D, H391, EXAMES!G:G, E391)</f>
        <v>120</v>
      </c>
      <c r="BY391" s="25">
        <f t="shared" si="33"/>
        <v>1647.3449235555556</v>
      </c>
      <c r="BZ391" s="1"/>
      <c r="CA391" s="1"/>
      <c r="CB391" s="13">
        <f t="shared" si="34"/>
        <v>136.159368</v>
      </c>
      <c r="CC391" s="13">
        <f t="shared" si="35"/>
        <v>0</v>
      </c>
      <c r="CD391" s="13">
        <f>SUMIFS(ALIMENTAÇÃO!E:E, ALIMENTAÇÃO!D:D, H391, ALIMENTAÇÃO!G:G, E391)</f>
        <v>700</v>
      </c>
      <c r="CE391" s="6">
        <f>SUMIFS(TRANSPORTE!E:E, TRANSPORTE!D:D, H391, TRANSPORTE!G:G, E391)</f>
        <v>189.7</v>
      </c>
      <c r="CF391" s="6">
        <f>SUMIFS('PLANO DE SAÚDE'!E:E, 'PLANO DE SAÚDE'!D:D, H391, 'PLANO DE SAÚDE'!G:G, E391)</f>
        <v>137.659368</v>
      </c>
      <c r="CG391" s="6">
        <f>SUMIFS('PLANO ODONTO'!E:E, 'PLANO ODONTO'!D:D, H391, 'PLANO ODONTO'!G:G, E391)</f>
        <v>0</v>
      </c>
      <c r="CH391" s="6">
        <f t="shared" si="36"/>
        <v>-1.5</v>
      </c>
      <c r="CI391" s="6">
        <f t="shared" si="37"/>
        <v>0</v>
      </c>
      <c r="CJ391" s="6">
        <f t="shared" si="38"/>
        <v>0</v>
      </c>
      <c r="CK391" s="6"/>
      <c r="CL391" s="6"/>
      <c r="CM391" s="6">
        <f t="shared" si="39"/>
        <v>0</v>
      </c>
      <c r="CN391" s="6">
        <v>2050.73</v>
      </c>
      <c r="CO391" s="1">
        <v>-240.73</v>
      </c>
      <c r="CP391" s="6">
        <v>1810</v>
      </c>
      <c r="CQ391" s="6">
        <v>1700</v>
      </c>
      <c r="CR391" s="1">
        <v>7.66</v>
      </c>
      <c r="CS391" s="6">
        <v>1700</v>
      </c>
      <c r="CT391" s="1">
        <v>136</v>
      </c>
      <c r="CU391" s="6">
        <v>1442.8</v>
      </c>
    </row>
    <row r="392" spans="1:99" ht="13.8" hidden="1">
      <c r="A392" s="1"/>
      <c r="B392" s="1"/>
      <c r="C392" s="34" t="str">
        <f t="shared" ca="1" si="20"/>
        <v>OK</v>
      </c>
      <c r="D392" s="2">
        <f t="shared" si="21"/>
        <v>2126.5558055555557</v>
      </c>
      <c r="E392" s="34">
        <v>45870</v>
      </c>
      <c r="F392" s="1" t="s">
        <v>145</v>
      </c>
      <c r="G392" s="1">
        <v>3579</v>
      </c>
      <c r="H392" s="1" t="s">
        <v>472</v>
      </c>
      <c r="I392" s="1" t="s">
        <v>473</v>
      </c>
      <c r="J392" s="38">
        <v>45890</v>
      </c>
      <c r="K392" s="6">
        <v>1700</v>
      </c>
      <c r="L392" s="1"/>
      <c r="M392" s="6">
        <v>566.66999999999996</v>
      </c>
      <c r="N392" s="6"/>
      <c r="O392" s="6"/>
      <c r="P392" s="6">
        <v>0</v>
      </c>
      <c r="Q392" s="6"/>
      <c r="R392" s="6"/>
      <c r="S392" s="6"/>
      <c r="T392" s="6">
        <v>0</v>
      </c>
      <c r="U392" s="6">
        <v>0</v>
      </c>
      <c r="V392" s="6"/>
      <c r="W392" s="6"/>
      <c r="X392" s="6"/>
      <c r="Y392" s="6">
        <v>0</v>
      </c>
      <c r="Z392" s="6"/>
      <c r="AA392" s="6"/>
      <c r="AB392" s="6">
        <v>0</v>
      </c>
      <c r="AC392" s="6"/>
      <c r="AD392" s="6">
        <v>0</v>
      </c>
      <c r="AE392" s="6">
        <v>0</v>
      </c>
      <c r="AF392" s="6">
        <v>0</v>
      </c>
      <c r="AG392" s="6"/>
      <c r="AH392" s="6"/>
      <c r="AI392" s="6"/>
      <c r="AJ392" s="6"/>
      <c r="AK392" s="6"/>
      <c r="AL392" s="6"/>
      <c r="AM392" s="6">
        <v>0.83</v>
      </c>
      <c r="AN392" s="8">
        <f t="shared" si="22"/>
        <v>567.5</v>
      </c>
      <c r="AO392" s="6"/>
      <c r="AP392" s="6">
        <v>0</v>
      </c>
      <c r="AQ392" s="6">
        <v>0</v>
      </c>
      <c r="AR392" s="6"/>
      <c r="AS392" s="6"/>
      <c r="AT392" s="6">
        <v>0</v>
      </c>
      <c r="AU392" s="6"/>
      <c r="AV392" s="6">
        <v>0</v>
      </c>
      <c r="AW392" s="6">
        <v>0</v>
      </c>
      <c r="AX392" s="6"/>
      <c r="AY392" s="6"/>
      <c r="AZ392" s="6"/>
      <c r="BA392" s="6"/>
      <c r="BB392" s="6">
        <v>0</v>
      </c>
      <c r="BC392" s="6">
        <v>0</v>
      </c>
      <c r="BD392" s="6">
        <v>0</v>
      </c>
      <c r="BE392" s="6"/>
      <c r="BF392" s="6">
        <v>0</v>
      </c>
      <c r="BG392" s="6">
        <v>-42.5</v>
      </c>
      <c r="BH392" s="6">
        <v>0</v>
      </c>
      <c r="BI392" s="6"/>
      <c r="BJ392" s="6">
        <v>0</v>
      </c>
      <c r="BK392" s="6">
        <v>0</v>
      </c>
      <c r="BL392" s="11">
        <f t="shared" si="23"/>
        <v>-42.5</v>
      </c>
      <c r="BM392" s="12">
        <f t="shared" si="24"/>
        <v>525</v>
      </c>
      <c r="BN392" s="13">
        <f t="shared" si="25"/>
        <v>141.66666666666666</v>
      </c>
      <c r="BO392" s="13">
        <f t="shared" si="26"/>
        <v>141.66666666666666</v>
      </c>
      <c r="BP392" s="13">
        <f t="shared" si="27"/>
        <v>47.222222222222221</v>
      </c>
      <c r="BQ392" s="13">
        <f t="shared" si="28"/>
        <v>42.500249999999994</v>
      </c>
      <c r="BR392" s="13">
        <f t="shared" si="29"/>
        <v>45.33</v>
      </c>
      <c r="BS392" s="13">
        <f t="shared" si="30"/>
        <v>245</v>
      </c>
      <c r="BT392" s="13">
        <f t="shared" si="31"/>
        <v>135.80000000000001</v>
      </c>
      <c r="BU392" s="13">
        <f t="shared" si="32"/>
        <v>0</v>
      </c>
      <c r="BV392" s="6">
        <f>SUMIFS('SEGURO DE VIDA'!E:E, 'SEGURO DE VIDA'!D:D, H392, 'SEGURO DE VIDA'!G:G, E392)</f>
        <v>0</v>
      </c>
      <c r="BW392" s="6">
        <f>SUMIFS(TREINAMENTOS!E:E, TREINAMENTOS!D:D, H392, TREINAMENTOS!G:G, E392)</f>
        <v>0</v>
      </c>
      <c r="BX392" s="6">
        <f>SUMIFS(EXAMES!E:E, EXAMES!D:D, H392, EXAMES!G:G, E392)</f>
        <v>759.87000000000012</v>
      </c>
      <c r="BY392" s="25">
        <f t="shared" si="33"/>
        <v>1559.0558055555557</v>
      </c>
      <c r="BZ392" s="1"/>
      <c r="CA392" s="1"/>
      <c r="CB392" s="13">
        <f t="shared" si="34"/>
        <v>0</v>
      </c>
      <c r="CC392" s="13">
        <f t="shared" si="35"/>
        <v>0</v>
      </c>
      <c r="CD392" s="13">
        <f>SUMIFS(ALIMENTAÇÃO!E:E, ALIMENTAÇÃO!D:D, H392, ALIMENTAÇÃO!G:G, E392)</f>
        <v>245</v>
      </c>
      <c r="CE392" s="6">
        <f>SUMIFS(TRANSPORTE!E:E, TRANSPORTE!D:D, H392, TRANSPORTE!G:G, E392)</f>
        <v>135.80000000000001</v>
      </c>
      <c r="CF392" s="6">
        <f>SUMIFS('PLANO DE SAÚDE'!E:E, 'PLANO DE SAÚDE'!D:D, H392, 'PLANO DE SAÚDE'!G:G, E392)</f>
        <v>0</v>
      </c>
      <c r="CG392" s="6">
        <f>SUMIFS('PLANO ODONTO'!E:E, 'PLANO ODONTO'!D:D, H392, 'PLANO ODONTO'!G:G, E392)</f>
        <v>0</v>
      </c>
      <c r="CH392" s="6">
        <f t="shared" si="36"/>
        <v>0</v>
      </c>
      <c r="CI392" s="6">
        <f t="shared" si="37"/>
        <v>0</v>
      </c>
      <c r="CJ392" s="6">
        <f t="shared" si="38"/>
        <v>0</v>
      </c>
      <c r="CK392" s="6"/>
      <c r="CL392" s="6"/>
      <c r="CM392" s="6">
        <f t="shared" si="39"/>
        <v>0</v>
      </c>
      <c r="CN392" s="1">
        <v>567.5</v>
      </c>
      <c r="CO392" s="1">
        <v>-42.5</v>
      </c>
      <c r="CP392" s="1">
        <v>525</v>
      </c>
      <c r="CQ392" s="1">
        <v>566.66999999999996</v>
      </c>
      <c r="CR392" s="1">
        <v>7.5</v>
      </c>
      <c r="CS392" s="1">
        <v>566.66999999999996</v>
      </c>
      <c r="CT392" s="1">
        <v>45.33</v>
      </c>
      <c r="CU392" s="1">
        <v>0</v>
      </c>
    </row>
    <row r="393" spans="1:99" ht="13.8" hidden="1">
      <c r="A393" s="1"/>
      <c r="B393" s="1"/>
      <c r="C393" s="34" t="str">
        <f t="shared" ca="1" si="20"/>
        <v>OK</v>
      </c>
      <c r="D393" s="2">
        <f t="shared" si="21"/>
        <v>1783.5635153333333</v>
      </c>
      <c r="E393" s="34">
        <v>45870</v>
      </c>
      <c r="F393" s="1" t="s">
        <v>145</v>
      </c>
      <c r="G393" s="1">
        <v>291</v>
      </c>
      <c r="H393" s="1" t="s">
        <v>270</v>
      </c>
      <c r="I393" s="1" t="s">
        <v>258</v>
      </c>
      <c r="J393" s="38">
        <v>44264</v>
      </c>
      <c r="K393" s="6">
        <v>3000</v>
      </c>
      <c r="L393" s="1" t="s">
        <v>474</v>
      </c>
      <c r="M393" s="6">
        <v>200</v>
      </c>
      <c r="N393" s="6"/>
      <c r="O393" s="6"/>
      <c r="P393" s="6">
        <v>0</v>
      </c>
      <c r="Q393" s="6"/>
      <c r="R393" s="6"/>
      <c r="S393" s="6"/>
      <c r="T393" s="6">
        <v>400</v>
      </c>
      <c r="U393" s="6">
        <v>0</v>
      </c>
      <c r="V393" s="6"/>
      <c r="W393" s="6"/>
      <c r="X393" s="6"/>
      <c r="Y393" s="6">
        <v>0</v>
      </c>
      <c r="Z393" s="6"/>
      <c r="AA393" s="6"/>
      <c r="AB393" s="6">
        <v>0</v>
      </c>
      <c r="AC393" s="6"/>
      <c r="AD393" s="6">
        <v>0</v>
      </c>
      <c r="AE393" s="6">
        <v>0</v>
      </c>
      <c r="AF393" s="6">
        <v>0</v>
      </c>
      <c r="AG393" s="6"/>
      <c r="AH393" s="6"/>
      <c r="AI393" s="6"/>
      <c r="AJ393" s="6"/>
      <c r="AK393" s="6"/>
      <c r="AL393" s="6"/>
      <c r="AM393" s="6">
        <v>0.69</v>
      </c>
      <c r="AN393" s="8">
        <f t="shared" si="22"/>
        <v>600.69000000000005</v>
      </c>
      <c r="AO393" s="6"/>
      <c r="AP393" s="6">
        <v>-3.5</v>
      </c>
      <c r="AQ393" s="6">
        <v>0</v>
      </c>
      <c r="AR393" s="6"/>
      <c r="AS393" s="6"/>
      <c r="AT393" s="6">
        <v>-0.32</v>
      </c>
      <c r="AU393" s="6"/>
      <c r="AV393" s="6">
        <v>-14</v>
      </c>
      <c r="AW393" s="6">
        <v>-14</v>
      </c>
      <c r="AX393" s="6"/>
      <c r="AY393" s="6"/>
      <c r="AZ393" s="6"/>
      <c r="BA393" s="6"/>
      <c r="BB393" s="6">
        <v>-58.96</v>
      </c>
      <c r="BC393" s="6">
        <v>-1.81</v>
      </c>
      <c r="BD393" s="6">
        <v>-222.1</v>
      </c>
      <c r="BE393" s="6"/>
      <c r="BF393" s="6">
        <v>0</v>
      </c>
      <c r="BG393" s="6">
        <v>-24</v>
      </c>
      <c r="BH393" s="6">
        <v>0</v>
      </c>
      <c r="BI393" s="6"/>
      <c r="BJ393" s="6">
        <v>0</v>
      </c>
      <c r="BK393" s="6">
        <v>0</v>
      </c>
      <c r="BL393" s="11">
        <f t="shared" si="23"/>
        <v>-338.69</v>
      </c>
      <c r="BM393" s="12">
        <f t="shared" si="24"/>
        <v>262.00000000000006</v>
      </c>
      <c r="BN393" s="13">
        <f t="shared" si="25"/>
        <v>250</v>
      </c>
      <c r="BO393" s="13">
        <f t="shared" si="26"/>
        <v>250</v>
      </c>
      <c r="BP393" s="13">
        <f t="shared" si="27"/>
        <v>83.333333333333329</v>
      </c>
      <c r="BQ393" s="13">
        <f t="shared" si="28"/>
        <v>18.759062000000004</v>
      </c>
      <c r="BR393" s="13">
        <f t="shared" si="29"/>
        <v>16</v>
      </c>
      <c r="BS393" s="13">
        <f t="shared" si="30"/>
        <v>31.5</v>
      </c>
      <c r="BT393" s="13">
        <f t="shared" si="31"/>
        <v>0</v>
      </c>
      <c r="BU393" s="13">
        <f t="shared" si="32"/>
        <v>319.57111999999995</v>
      </c>
      <c r="BV393" s="6">
        <f>SUMIFS('SEGURO DE VIDA'!E:E, 'SEGURO DE VIDA'!D:D, H393, 'SEGURO DE VIDA'!G:G, E393)</f>
        <v>13.71</v>
      </c>
      <c r="BW393" s="6">
        <f>SUMIFS(TREINAMENTOS!E:E, TREINAMENTOS!D:D, H393, TREINAMENTOS!G:G, E393)</f>
        <v>200</v>
      </c>
      <c r="BX393" s="6">
        <f>SUMIFS(EXAMES!E:E, EXAMES!D:D, H393, EXAMES!G:G, E393)</f>
        <v>0</v>
      </c>
      <c r="BY393" s="25">
        <f t="shared" si="33"/>
        <v>1182.8735153333332</v>
      </c>
      <c r="BZ393" s="1"/>
      <c r="CA393" s="1"/>
      <c r="CB393" s="13">
        <f t="shared" si="34"/>
        <v>319.57111999999995</v>
      </c>
      <c r="CC393" s="13">
        <f t="shared" si="35"/>
        <v>0</v>
      </c>
      <c r="CD393" s="13">
        <f>SUMIFS(ALIMENTAÇÃO!E:E, ALIMENTAÇÃO!D:D, H393, ALIMENTAÇÃO!G:G, E393)</f>
        <v>35</v>
      </c>
      <c r="CE393" s="6">
        <f>SUMIFS(TRANSPORTE!E:E, TRANSPORTE!D:D, H393, TRANSPORTE!G:G, E393)</f>
        <v>0</v>
      </c>
      <c r="CF393" s="6">
        <f>SUMIFS('PLANO DE SAÚDE'!E:E, 'PLANO DE SAÚDE'!D:D, H393, 'PLANO DE SAÚDE'!G:G, E393)</f>
        <v>602.44111999999996</v>
      </c>
      <c r="CG393" s="6">
        <f>SUMIFS('PLANO ODONTO'!E:E, 'PLANO ODONTO'!D:D, H393, 'PLANO ODONTO'!G:G, E393)</f>
        <v>28</v>
      </c>
      <c r="CH393" s="6">
        <f t="shared" si="36"/>
        <v>-282.87</v>
      </c>
      <c r="CI393" s="6">
        <f t="shared" si="37"/>
        <v>0</v>
      </c>
      <c r="CJ393" s="6">
        <f t="shared" si="38"/>
        <v>0</v>
      </c>
      <c r="CK393" s="6"/>
      <c r="CL393" s="6"/>
      <c r="CM393" s="6">
        <f t="shared" si="39"/>
        <v>-28</v>
      </c>
      <c r="CN393" s="1">
        <v>600.69000000000005</v>
      </c>
      <c r="CO393" s="1">
        <v>-338.69</v>
      </c>
      <c r="CP393" s="1">
        <v>262</v>
      </c>
      <c r="CQ393" s="1">
        <v>199.99</v>
      </c>
      <c r="CR393" s="1">
        <v>9.3800000000000008</v>
      </c>
      <c r="CS393" s="1">
        <v>200</v>
      </c>
      <c r="CT393" s="1">
        <v>16</v>
      </c>
      <c r="CU393" s="1">
        <v>0</v>
      </c>
    </row>
    <row r="394" spans="1:99" ht="13.8" hidden="1">
      <c r="A394" s="1"/>
      <c r="B394" s="1"/>
      <c r="C394" s="34" t="str">
        <f t="shared" ca="1" si="20"/>
        <v>OK</v>
      </c>
      <c r="D394" s="2">
        <f t="shared" si="21"/>
        <v>5308.8509977777785</v>
      </c>
      <c r="E394" s="34">
        <v>45870</v>
      </c>
      <c r="F394" s="1" t="s">
        <v>145</v>
      </c>
      <c r="G394" s="1">
        <v>3381</v>
      </c>
      <c r="H394" s="1" t="s">
        <v>271</v>
      </c>
      <c r="I394" s="1" t="s">
        <v>272</v>
      </c>
      <c r="J394" s="38">
        <v>45194</v>
      </c>
      <c r="K394" s="6">
        <v>2106.4</v>
      </c>
      <c r="L394" s="1"/>
      <c r="M394" s="6">
        <v>2106.4</v>
      </c>
      <c r="N394" s="6"/>
      <c r="O394" s="6"/>
      <c r="P394" s="6">
        <v>631.91999999999996</v>
      </c>
      <c r="Q394" s="6"/>
      <c r="R394" s="6"/>
      <c r="S394" s="6"/>
      <c r="T394" s="6">
        <v>0</v>
      </c>
      <c r="U394" s="6">
        <v>106.4</v>
      </c>
      <c r="V394" s="6"/>
      <c r="W394" s="6"/>
      <c r="X394" s="6"/>
      <c r="Y394" s="6">
        <v>150</v>
      </c>
      <c r="Z394" s="6"/>
      <c r="AA394" s="6"/>
      <c r="AB394" s="6">
        <v>0</v>
      </c>
      <c r="AC394" s="6"/>
      <c r="AD394" s="6">
        <v>326.54000000000002</v>
      </c>
      <c r="AE394" s="6">
        <v>0</v>
      </c>
      <c r="AF394" s="6">
        <v>62.8</v>
      </c>
      <c r="AG394" s="6"/>
      <c r="AH394" s="6"/>
      <c r="AI394" s="6"/>
      <c r="AJ394" s="6"/>
      <c r="AK394" s="6"/>
      <c r="AL394" s="6"/>
      <c r="AM394" s="6">
        <v>0.37</v>
      </c>
      <c r="AN394" s="8">
        <f t="shared" si="22"/>
        <v>3384.4300000000003</v>
      </c>
      <c r="AO394" s="6"/>
      <c r="AP394" s="6">
        <v>-6.3</v>
      </c>
      <c r="AQ394" s="6">
        <v>0</v>
      </c>
      <c r="AR394" s="6"/>
      <c r="AS394" s="6"/>
      <c r="AT394" s="6">
        <v>-0.55000000000000004</v>
      </c>
      <c r="AU394" s="6"/>
      <c r="AV394" s="6">
        <v>0</v>
      </c>
      <c r="AW394" s="6">
        <v>0</v>
      </c>
      <c r="AX394" s="6"/>
      <c r="AY394" s="6"/>
      <c r="AZ394" s="6"/>
      <c r="BA394" s="6"/>
      <c r="BB394" s="6">
        <v>0</v>
      </c>
      <c r="BC394" s="6">
        <v>0</v>
      </c>
      <c r="BD394" s="6">
        <v>0</v>
      </c>
      <c r="BE394" s="6"/>
      <c r="BF394" s="6">
        <v>0</v>
      </c>
      <c r="BG394" s="6">
        <v>-281.49</v>
      </c>
      <c r="BH394" s="6">
        <v>-22.09</v>
      </c>
      <c r="BI394" s="6"/>
      <c r="BJ394" s="6">
        <v>0</v>
      </c>
      <c r="BK394" s="6">
        <v>0</v>
      </c>
      <c r="BL394" s="11">
        <f t="shared" si="23"/>
        <v>-310.43</v>
      </c>
      <c r="BM394" s="12">
        <f t="shared" si="24"/>
        <v>3074.0000000000005</v>
      </c>
      <c r="BN394" s="13">
        <f t="shared" si="25"/>
        <v>175.53333333333333</v>
      </c>
      <c r="BO394" s="13">
        <f t="shared" si="26"/>
        <v>175.53333333333333</v>
      </c>
      <c r="BP394" s="13">
        <f t="shared" si="27"/>
        <v>58.511111111111113</v>
      </c>
      <c r="BQ394" s="13">
        <f t="shared" si="28"/>
        <v>281.36321999999996</v>
      </c>
      <c r="BR394" s="13">
        <f t="shared" si="29"/>
        <v>258.72000000000003</v>
      </c>
      <c r="BS394" s="13">
        <f t="shared" si="30"/>
        <v>623.70000000000005</v>
      </c>
      <c r="BT394" s="13">
        <f t="shared" si="31"/>
        <v>137.19999999999999</v>
      </c>
      <c r="BU394" s="13">
        <f t="shared" si="32"/>
        <v>200.15</v>
      </c>
      <c r="BV394" s="6">
        <f>SUMIFS('SEGURO DE VIDA'!E:E, 'SEGURO DE VIDA'!D:D, H394, 'SEGURO DE VIDA'!G:G, E394)</f>
        <v>13.71</v>
      </c>
      <c r="BW394" s="6">
        <f>SUMIFS(TREINAMENTOS!E:E, TREINAMENTOS!D:D, H394, TREINAMENTOS!G:G, E394)</f>
        <v>0</v>
      </c>
      <c r="BX394" s="6">
        <f>SUMIFS(EXAMES!E:E, EXAMES!D:D, H394, EXAMES!G:G, E394)</f>
        <v>0</v>
      </c>
      <c r="BY394" s="25">
        <f t="shared" si="33"/>
        <v>1924.420997777778</v>
      </c>
      <c r="BZ394" s="1"/>
      <c r="CA394" s="1"/>
      <c r="CB394" s="13">
        <f t="shared" si="34"/>
        <v>200.15</v>
      </c>
      <c r="CC394" s="13">
        <f t="shared" si="35"/>
        <v>0</v>
      </c>
      <c r="CD394" s="13">
        <f>SUMIFS(ALIMENTAÇÃO!E:E, ALIMENTAÇÃO!D:D, H394, ALIMENTAÇÃO!G:G, E394)</f>
        <v>630</v>
      </c>
      <c r="CE394" s="6">
        <f>SUMIFS(TRANSPORTE!E:E, TRANSPORTE!D:D, H394, TRANSPORTE!G:G, E394)</f>
        <v>137.19999999999999</v>
      </c>
      <c r="CF394" s="6">
        <f>SUMIFS('PLANO DE SAÚDE'!E:E, 'PLANO DE SAÚDE'!D:D, H394, 'PLANO DE SAÚDE'!G:G, E394)</f>
        <v>200.15</v>
      </c>
      <c r="CG394" s="6">
        <f>SUMIFS('PLANO ODONTO'!E:E, 'PLANO ODONTO'!D:D, H394, 'PLANO ODONTO'!G:G, E394)</f>
        <v>0</v>
      </c>
      <c r="CH394" s="6">
        <f t="shared" si="36"/>
        <v>0</v>
      </c>
      <c r="CI394" s="6">
        <f t="shared" si="37"/>
        <v>0</v>
      </c>
      <c r="CJ394" s="6">
        <f t="shared" si="38"/>
        <v>0</v>
      </c>
      <c r="CK394" s="6"/>
      <c r="CL394" s="6"/>
      <c r="CM394" s="6">
        <f t="shared" si="39"/>
        <v>0</v>
      </c>
      <c r="CN394" s="6">
        <v>3384.43</v>
      </c>
      <c r="CO394" s="1">
        <v>-310.43</v>
      </c>
      <c r="CP394" s="6">
        <v>3074</v>
      </c>
      <c r="CQ394" s="6">
        <v>3234.06</v>
      </c>
      <c r="CR394" s="1">
        <v>8.6999999999999993</v>
      </c>
      <c r="CS394" s="6">
        <v>3234.06</v>
      </c>
      <c r="CT394" s="1">
        <v>258.72000000000003</v>
      </c>
      <c r="CU394" s="6">
        <v>2723.39</v>
      </c>
    </row>
    <row r="395" spans="1:99" ht="13.8" hidden="1">
      <c r="A395" s="1"/>
      <c r="B395" s="1"/>
      <c r="C395" s="34" t="str">
        <f t="shared" ca="1" si="20"/>
        <v>OK</v>
      </c>
      <c r="D395" s="2">
        <f t="shared" si="21"/>
        <v>6777.4855303333334</v>
      </c>
      <c r="E395" s="34">
        <v>45870</v>
      </c>
      <c r="F395" s="1" t="s">
        <v>145</v>
      </c>
      <c r="G395" s="1">
        <v>3422</v>
      </c>
      <c r="H395" s="1" t="s">
        <v>274</v>
      </c>
      <c r="I395" s="1" t="s">
        <v>229</v>
      </c>
      <c r="J395" s="38">
        <v>45323</v>
      </c>
      <c r="K395" s="6">
        <v>2895.87</v>
      </c>
      <c r="L395" s="1"/>
      <c r="M395" s="6">
        <v>2895.87</v>
      </c>
      <c r="N395" s="6"/>
      <c r="O395" s="6"/>
      <c r="P395" s="6">
        <v>868.76</v>
      </c>
      <c r="Q395" s="6"/>
      <c r="R395" s="6"/>
      <c r="S395" s="6"/>
      <c r="T395" s="6">
        <v>0</v>
      </c>
      <c r="U395" s="6">
        <v>146.28</v>
      </c>
      <c r="V395" s="6"/>
      <c r="W395" s="6"/>
      <c r="X395" s="6"/>
      <c r="Y395" s="6">
        <v>0</v>
      </c>
      <c r="Z395" s="6"/>
      <c r="AA395" s="6"/>
      <c r="AB395" s="6">
        <v>687.39</v>
      </c>
      <c r="AC395" s="6"/>
      <c r="AD395" s="6">
        <v>141.16999999999999</v>
      </c>
      <c r="AE395" s="6">
        <v>0</v>
      </c>
      <c r="AF395" s="6">
        <v>27.15</v>
      </c>
      <c r="AG395" s="6"/>
      <c r="AH395" s="6"/>
      <c r="AI395" s="6"/>
      <c r="AJ395" s="6"/>
      <c r="AK395" s="6"/>
      <c r="AL395" s="6"/>
      <c r="AM395" s="6">
        <v>0.93</v>
      </c>
      <c r="AN395" s="8">
        <f t="shared" si="22"/>
        <v>4767.55</v>
      </c>
      <c r="AO395" s="6"/>
      <c r="AP395" s="6">
        <v>-6.3</v>
      </c>
      <c r="AQ395" s="6">
        <v>-173.75</v>
      </c>
      <c r="AR395" s="6"/>
      <c r="AS395" s="6"/>
      <c r="AT395" s="6">
        <v>-0.87</v>
      </c>
      <c r="AU395" s="6"/>
      <c r="AV395" s="6">
        <v>-14</v>
      </c>
      <c r="AW395" s="6">
        <v>0</v>
      </c>
      <c r="AX395" s="6"/>
      <c r="AY395" s="6"/>
      <c r="AZ395" s="6"/>
      <c r="BA395" s="6"/>
      <c r="BB395" s="6">
        <v>0</v>
      </c>
      <c r="BC395" s="6">
        <v>-100.08</v>
      </c>
      <c r="BD395" s="6">
        <v>0</v>
      </c>
      <c r="BE395" s="6"/>
      <c r="BF395" s="6">
        <v>0</v>
      </c>
      <c r="BG395" s="6">
        <v>-382.91</v>
      </c>
      <c r="BH395" s="6">
        <v>-126.64</v>
      </c>
      <c r="BI395" s="6"/>
      <c r="BJ395" s="6">
        <v>0</v>
      </c>
      <c r="BK395" s="6">
        <v>0</v>
      </c>
      <c r="BL395" s="11">
        <f t="shared" si="23"/>
        <v>-804.55000000000007</v>
      </c>
      <c r="BM395" s="12">
        <f t="shared" si="24"/>
        <v>3963</v>
      </c>
      <c r="BN395" s="13">
        <f t="shared" si="25"/>
        <v>241.32249999999999</v>
      </c>
      <c r="BO395" s="13">
        <f t="shared" si="26"/>
        <v>241.32249999999999</v>
      </c>
      <c r="BP395" s="13">
        <f t="shared" si="27"/>
        <v>80.44083333333333</v>
      </c>
      <c r="BQ395" s="13">
        <f t="shared" si="28"/>
        <v>383.03969700000005</v>
      </c>
      <c r="BR395" s="13">
        <f t="shared" si="29"/>
        <v>326.33</v>
      </c>
      <c r="BS395" s="13">
        <f t="shared" si="30"/>
        <v>623.70000000000005</v>
      </c>
      <c r="BT395" s="13">
        <f t="shared" si="31"/>
        <v>0</v>
      </c>
      <c r="BU395" s="13">
        <f t="shared" si="32"/>
        <v>100.07000000000001</v>
      </c>
      <c r="BV395" s="6">
        <f>SUMIFS('SEGURO DE VIDA'!E:E, 'SEGURO DE VIDA'!D:D, H395, 'SEGURO DE VIDA'!G:G, E395)</f>
        <v>13.71</v>
      </c>
      <c r="BW395" s="6">
        <f>SUMIFS(TREINAMENTOS!E:E, TREINAMENTOS!D:D, H395, TREINAMENTOS!G:G, E395)</f>
        <v>0</v>
      </c>
      <c r="BX395" s="6">
        <f>SUMIFS(EXAMES!E:E, EXAMES!D:D, H395, EXAMES!G:G, E395)</f>
        <v>0</v>
      </c>
      <c r="BY395" s="25">
        <f t="shared" si="33"/>
        <v>2009.9355303333334</v>
      </c>
      <c r="BZ395" s="1"/>
      <c r="CA395" s="1"/>
      <c r="CB395" s="13">
        <f t="shared" si="34"/>
        <v>100.07000000000001</v>
      </c>
      <c r="CC395" s="13">
        <f t="shared" si="35"/>
        <v>0</v>
      </c>
      <c r="CD395" s="13">
        <f>SUMIFS(ALIMENTAÇÃO!E:E, ALIMENTAÇÃO!D:D, H395, ALIMENTAÇÃO!G:G, E395)</f>
        <v>630</v>
      </c>
      <c r="CE395" s="6">
        <f>SUMIFS(TRANSPORTE!E:E, TRANSPORTE!D:D, H395, TRANSPORTE!G:G, E395)</f>
        <v>147</v>
      </c>
      <c r="CF395" s="6">
        <f>SUMIFS('PLANO DE SAÚDE'!E:E, 'PLANO DE SAÚDE'!D:D, H395, 'PLANO DE SAÚDE'!G:G, E395)</f>
        <v>200.15</v>
      </c>
      <c r="CG395" s="6">
        <f>SUMIFS('PLANO ODONTO'!E:E, 'PLANO ODONTO'!D:D, H395, 'PLANO ODONTO'!G:G, E395)</f>
        <v>14</v>
      </c>
      <c r="CH395" s="6">
        <f t="shared" si="36"/>
        <v>-100.08</v>
      </c>
      <c r="CI395" s="6">
        <f t="shared" si="37"/>
        <v>0</v>
      </c>
      <c r="CJ395" s="6">
        <f t="shared" si="38"/>
        <v>687.39</v>
      </c>
      <c r="CK395" s="6"/>
      <c r="CL395" s="6"/>
      <c r="CM395" s="6">
        <f t="shared" si="39"/>
        <v>-14</v>
      </c>
      <c r="CN395" s="6">
        <v>4767.55</v>
      </c>
      <c r="CO395" s="1">
        <v>-804.55</v>
      </c>
      <c r="CP395" s="6">
        <v>3963</v>
      </c>
      <c r="CQ395" s="6">
        <v>4079.23</v>
      </c>
      <c r="CR395" s="1">
        <v>9.39</v>
      </c>
      <c r="CS395" s="6">
        <v>4079.23</v>
      </c>
      <c r="CT395" s="1">
        <v>326.33</v>
      </c>
      <c r="CU395" s="6">
        <v>3472.03</v>
      </c>
    </row>
    <row r="396" spans="1:99" ht="13.8" hidden="1">
      <c r="A396" s="1"/>
      <c r="B396" s="1"/>
      <c r="C396" s="34" t="str">
        <f t="shared" ca="1" si="20"/>
        <v>OK</v>
      </c>
      <c r="D396" s="2">
        <f t="shared" si="21"/>
        <v>7310.1932999999999</v>
      </c>
      <c r="E396" s="34">
        <v>45870</v>
      </c>
      <c r="F396" s="1" t="s">
        <v>179</v>
      </c>
      <c r="G396" s="1">
        <v>3</v>
      </c>
      <c r="H396" s="1" t="s">
        <v>275</v>
      </c>
      <c r="I396" s="1" t="s">
        <v>255</v>
      </c>
      <c r="J396" s="1"/>
      <c r="K396" s="6"/>
      <c r="L396" s="1"/>
      <c r="M396" s="6">
        <v>5336.03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8">
        <f t="shared" si="22"/>
        <v>5336.03</v>
      </c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>
        <v>0</v>
      </c>
      <c r="BB396" s="6"/>
      <c r="BC396" s="6"/>
      <c r="BD396" s="6"/>
      <c r="BE396" s="6"/>
      <c r="BF396" s="6"/>
      <c r="BG396" s="6">
        <v>-586.96</v>
      </c>
      <c r="BH396" s="6">
        <v>-391.7</v>
      </c>
      <c r="BI396" s="6"/>
      <c r="BJ396" s="6"/>
      <c r="BK396" s="6"/>
      <c r="BL396" s="11">
        <f t="shared" si="23"/>
        <v>-978.66000000000008</v>
      </c>
      <c r="BM396" s="12">
        <f t="shared" si="24"/>
        <v>4357.37</v>
      </c>
      <c r="BN396" s="13">
        <f t="shared" si="25"/>
        <v>0</v>
      </c>
      <c r="BO396" s="13">
        <f t="shared" si="26"/>
        <v>0</v>
      </c>
      <c r="BP396" s="13">
        <f t="shared" si="27"/>
        <v>0</v>
      </c>
      <c r="BQ396" s="13">
        <f t="shared" si="28"/>
        <v>586.9633</v>
      </c>
      <c r="BR396" s="13">
        <f t="shared" si="29"/>
        <v>0</v>
      </c>
      <c r="BS396" s="13">
        <f t="shared" si="30"/>
        <v>700</v>
      </c>
      <c r="BT396" s="13">
        <f t="shared" si="31"/>
        <v>0</v>
      </c>
      <c r="BU396" s="13">
        <f t="shared" si="32"/>
        <v>627.53</v>
      </c>
      <c r="BV396" s="6">
        <f>SUMIFS('SEGURO DE VIDA'!E:E, 'SEGURO DE VIDA'!D:D, H396, 'SEGURO DE VIDA'!G:G, E396)</f>
        <v>59.67</v>
      </c>
      <c r="BW396" s="6">
        <f>SUMIFS(TREINAMENTOS!E:E, TREINAMENTOS!D:D, H396, TREINAMENTOS!G:G, E396)</f>
        <v>0</v>
      </c>
      <c r="BX396" s="6">
        <f>SUMIFS(EXAMES!E:E, EXAMES!D:D, H396, EXAMES!G:G, E396)</f>
        <v>0</v>
      </c>
      <c r="BY396" s="25">
        <f t="shared" si="33"/>
        <v>1974.1632999999999</v>
      </c>
      <c r="BZ396" s="1"/>
      <c r="CA396" s="1"/>
      <c r="CB396" s="13">
        <f t="shared" si="34"/>
        <v>571.53</v>
      </c>
      <c r="CC396" s="13">
        <f t="shared" si="35"/>
        <v>56</v>
      </c>
      <c r="CD396" s="13">
        <f>SUMIFS(ALIMENTAÇÃO!E:E, ALIMENTAÇÃO!D:D, H396, ALIMENTAÇÃO!G:G, E396)</f>
        <v>700</v>
      </c>
      <c r="CE396" s="6">
        <f>SUMIFS(TRANSPORTE!E:E, TRANSPORTE!D:D, H396, TRANSPORTE!G:G, E396)</f>
        <v>0</v>
      </c>
      <c r="CF396" s="6">
        <f>SUMIFS('PLANO DE SAÚDE'!E:E, 'PLANO DE SAÚDE'!D:D, H396, 'PLANO DE SAÚDE'!G:G, E396)</f>
        <v>571.53</v>
      </c>
      <c r="CG396" s="6">
        <f>SUMIFS('PLANO ODONTO'!E:E, 'PLANO ODONTO'!D:D, H396, 'PLANO ODONTO'!G:G, E396)</f>
        <v>56</v>
      </c>
      <c r="CH396" s="6">
        <f t="shared" si="36"/>
        <v>0</v>
      </c>
      <c r="CI396" s="6">
        <f t="shared" si="37"/>
        <v>0</v>
      </c>
      <c r="CJ396" s="6">
        <f t="shared" si="38"/>
        <v>0</v>
      </c>
      <c r="CK396" s="6"/>
      <c r="CL396" s="6"/>
      <c r="CM396" s="6">
        <f t="shared" si="39"/>
        <v>0</v>
      </c>
      <c r="CN396" s="6">
        <v>5336.03</v>
      </c>
      <c r="CO396" s="1">
        <v>-978.66</v>
      </c>
      <c r="CP396" s="6">
        <v>4357.37</v>
      </c>
      <c r="CQ396" s="6">
        <v>5336.03</v>
      </c>
      <c r="CR396" s="1">
        <v>11</v>
      </c>
      <c r="CS396" s="1">
        <v>0</v>
      </c>
      <c r="CT396" s="1">
        <v>0</v>
      </c>
      <c r="CU396" s="6">
        <v>4728.83</v>
      </c>
    </row>
    <row r="397" spans="1:99" ht="13.8" hidden="1">
      <c r="A397" s="1"/>
      <c r="B397" s="1"/>
      <c r="C397" s="34" t="str">
        <f t="shared" ca="1" si="20"/>
        <v>OK</v>
      </c>
      <c r="D397" s="2">
        <f t="shared" si="21"/>
        <v>3841.6027171111118</v>
      </c>
      <c r="E397" s="34">
        <v>45870</v>
      </c>
      <c r="F397" s="1" t="s">
        <v>145</v>
      </c>
      <c r="G397" s="1">
        <v>3521</v>
      </c>
      <c r="H397" s="1" t="s">
        <v>277</v>
      </c>
      <c r="I397" s="1" t="s">
        <v>151</v>
      </c>
      <c r="J397" s="38">
        <v>45740</v>
      </c>
      <c r="K397" s="6">
        <v>1790.44</v>
      </c>
      <c r="L397" s="1"/>
      <c r="M397" s="6">
        <v>1790.44</v>
      </c>
      <c r="N397" s="6"/>
      <c r="O397" s="6"/>
      <c r="P397" s="6">
        <v>537.13</v>
      </c>
      <c r="Q397" s="6"/>
      <c r="R397" s="6"/>
      <c r="S397" s="6"/>
      <c r="T397" s="6">
        <v>0</v>
      </c>
      <c r="U397" s="6">
        <v>90.44</v>
      </c>
      <c r="V397" s="6"/>
      <c r="W397" s="6"/>
      <c r="X397" s="6"/>
      <c r="Y397" s="6">
        <v>0</v>
      </c>
      <c r="Z397" s="6"/>
      <c r="AA397" s="6"/>
      <c r="AB397" s="6">
        <v>0</v>
      </c>
      <c r="AC397" s="6"/>
      <c r="AD397" s="6">
        <v>0</v>
      </c>
      <c r="AE397" s="6">
        <v>0</v>
      </c>
      <c r="AF397" s="6">
        <v>0</v>
      </c>
      <c r="AG397" s="6"/>
      <c r="AH397" s="6"/>
      <c r="AI397" s="6"/>
      <c r="AJ397" s="6"/>
      <c r="AK397" s="6"/>
      <c r="AL397" s="6"/>
      <c r="AM397" s="6">
        <v>0.34</v>
      </c>
      <c r="AN397" s="8">
        <f t="shared" si="22"/>
        <v>2418.3500000000004</v>
      </c>
      <c r="AO397" s="6"/>
      <c r="AP397" s="6">
        <v>-6.3</v>
      </c>
      <c r="AQ397" s="6">
        <v>-107.43</v>
      </c>
      <c r="AR397" s="6"/>
      <c r="AS397" s="6"/>
      <c r="AT397" s="6">
        <v>-0.77</v>
      </c>
      <c r="AU397" s="6"/>
      <c r="AV397" s="6">
        <v>0</v>
      </c>
      <c r="AW397" s="6">
        <v>0</v>
      </c>
      <c r="AX397" s="6"/>
      <c r="AY397" s="6"/>
      <c r="AZ397" s="6"/>
      <c r="BA397" s="6"/>
      <c r="BB397" s="6">
        <v>0</v>
      </c>
      <c r="BC397" s="6">
        <v>0</v>
      </c>
      <c r="BD397" s="6">
        <v>0</v>
      </c>
      <c r="BE397" s="6"/>
      <c r="BF397" s="6">
        <v>0</v>
      </c>
      <c r="BG397" s="6">
        <v>-194.85</v>
      </c>
      <c r="BH397" s="6">
        <v>0</v>
      </c>
      <c r="BI397" s="6"/>
      <c r="BJ397" s="6">
        <v>0</v>
      </c>
      <c r="BK397" s="6">
        <v>0</v>
      </c>
      <c r="BL397" s="11">
        <f t="shared" si="23"/>
        <v>-309.35000000000002</v>
      </c>
      <c r="BM397" s="12">
        <f t="shared" si="24"/>
        <v>2109.0000000000005</v>
      </c>
      <c r="BN397" s="13">
        <f t="shared" si="25"/>
        <v>149.20333333333335</v>
      </c>
      <c r="BO397" s="13">
        <f t="shared" si="26"/>
        <v>149.20333333333335</v>
      </c>
      <c r="BP397" s="13">
        <f t="shared" si="27"/>
        <v>49.734444444444449</v>
      </c>
      <c r="BQ397" s="13">
        <f t="shared" si="28"/>
        <v>194.89160600000002</v>
      </c>
      <c r="BR397" s="13">
        <f t="shared" si="29"/>
        <v>193.44</v>
      </c>
      <c r="BS397" s="13">
        <f t="shared" si="30"/>
        <v>623.70000000000005</v>
      </c>
      <c r="BT397" s="13">
        <f t="shared" si="31"/>
        <v>49.370000000000005</v>
      </c>
      <c r="BU397" s="13">
        <f t="shared" si="32"/>
        <v>0</v>
      </c>
      <c r="BV397" s="6">
        <f>SUMIFS('SEGURO DE VIDA'!E:E, 'SEGURO DE VIDA'!D:D, H397, 'SEGURO DE VIDA'!G:G, E397)</f>
        <v>13.71</v>
      </c>
      <c r="BW397" s="6">
        <f>SUMIFS(TREINAMENTOS!E:E, TREINAMENTOS!D:D, H397, TREINAMENTOS!G:G, E397)</f>
        <v>0</v>
      </c>
      <c r="BX397" s="6">
        <f>SUMIFS(EXAMES!E:E, EXAMES!D:D, H397, EXAMES!G:G, E397)</f>
        <v>0</v>
      </c>
      <c r="BY397" s="25">
        <f t="shared" si="33"/>
        <v>1423.2527171111115</v>
      </c>
      <c r="BZ397" s="1"/>
      <c r="CA397" s="1"/>
      <c r="CB397" s="13">
        <f t="shared" si="34"/>
        <v>0</v>
      </c>
      <c r="CC397" s="13">
        <f t="shared" si="35"/>
        <v>0</v>
      </c>
      <c r="CD397" s="13">
        <f>SUMIFS(ALIMENTAÇÃO!E:E, ALIMENTAÇÃO!D:D, H397, ALIMENTAÇÃO!G:G, E397)</f>
        <v>630</v>
      </c>
      <c r="CE397" s="6">
        <f>SUMIFS(TRANSPORTE!E:E, TRANSPORTE!D:D, H397, TRANSPORTE!G:G, E397)</f>
        <v>156.80000000000001</v>
      </c>
      <c r="CF397" s="6">
        <f>SUMIFS('PLANO DE SAÚDE'!E:E, 'PLANO DE SAÚDE'!D:D, H397, 'PLANO DE SAÚDE'!G:G, E397)</f>
        <v>0</v>
      </c>
      <c r="CG397" s="6">
        <f>SUMIFS('PLANO ODONTO'!E:E, 'PLANO ODONTO'!D:D, H397, 'PLANO ODONTO'!G:G, E397)</f>
        <v>0</v>
      </c>
      <c r="CH397" s="6">
        <f t="shared" si="36"/>
        <v>0</v>
      </c>
      <c r="CI397" s="6">
        <f t="shared" si="37"/>
        <v>0</v>
      </c>
      <c r="CJ397" s="6">
        <f t="shared" si="38"/>
        <v>0</v>
      </c>
      <c r="CK397" s="6"/>
      <c r="CL397" s="6"/>
      <c r="CM397" s="6">
        <f t="shared" si="39"/>
        <v>0</v>
      </c>
      <c r="CN397" s="6">
        <v>2418.35</v>
      </c>
      <c r="CO397" s="1">
        <v>-309.35000000000002</v>
      </c>
      <c r="CP397" s="6">
        <v>2109</v>
      </c>
      <c r="CQ397" s="6">
        <v>2418.0100000000002</v>
      </c>
      <c r="CR397" s="1">
        <v>8.06</v>
      </c>
      <c r="CS397" s="6">
        <v>2418.0100000000002</v>
      </c>
      <c r="CT397" s="1">
        <v>193.44</v>
      </c>
      <c r="CU397" s="6">
        <v>1810.81</v>
      </c>
    </row>
    <row r="398" spans="1:99" ht="13.8" hidden="1">
      <c r="A398" s="1"/>
      <c r="B398" s="1"/>
      <c r="C398" s="34" t="str">
        <f t="shared" ca="1" si="20"/>
        <v>OK</v>
      </c>
      <c r="D398" s="2">
        <f t="shared" si="21"/>
        <v>2355.997527777778</v>
      </c>
      <c r="E398" s="34">
        <v>45870</v>
      </c>
      <c r="F398" s="1" t="s">
        <v>145</v>
      </c>
      <c r="G398" s="1">
        <v>3580</v>
      </c>
      <c r="H398" s="1" t="s">
        <v>475</v>
      </c>
      <c r="I398" s="1" t="s">
        <v>476</v>
      </c>
      <c r="J398" s="38">
        <v>45890</v>
      </c>
      <c r="K398" s="6">
        <v>2200</v>
      </c>
      <c r="L398" s="1"/>
      <c r="M398" s="6">
        <v>733.33</v>
      </c>
      <c r="N398" s="6"/>
      <c r="O398" s="6"/>
      <c r="P398" s="6">
        <v>0</v>
      </c>
      <c r="Q398" s="6"/>
      <c r="R398" s="6"/>
      <c r="S398" s="6"/>
      <c r="T398" s="6">
        <v>0</v>
      </c>
      <c r="U398" s="6">
        <v>0</v>
      </c>
      <c r="V398" s="6"/>
      <c r="W398" s="6"/>
      <c r="X398" s="6"/>
      <c r="Y398" s="6">
        <v>0</v>
      </c>
      <c r="Z398" s="6"/>
      <c r="AA398" s="6"/>
      <c r="AB398" s="6">
        <v>0</v>
      </c>
      <c r="AC398" s="6"/>
      <c r="AD398" s="6">
        <v>0</v>
      </c>
      <c r="AE398" s="6">
        <v>0</v>
      </c>
      <c r="AF398" s="6">
        <v>0</v>
      </c>
      <c r="AG398" s="6"/>
      <c r="AH398" s="6"/>
      <c r="AI398" s="6"/>
      <c r="AJ398" s="6"/>
      <c r="AK398" s="6"/>
      <c r="AL398" s="6"/>
      <c r="AM398" s="6">
        <v>0.66</v>
      </c>
      <c r="AN398" s="8">
        <f t="shared" si="22"/>
        <v>733.99</v>
      </c>
      <c r="AO398" s="6"/>
      <c r="AP398" s="6">
        <v>0</v>
      </c>
      <c r="AQ398" s="6">
        <v>-44</v>
      </c>
      <c r="AR398" s="6"/>
      <c r="AS398" s="6"/>
      <c r="AT398" s="6">
        <v>0</v>
      </c>
      <c r="AU398" s="6"/>
      <c r="AV398" s="6">
        <v>0</v>
      </c>
      <c r="AW398" s="6">
        <v>0</v>
      </c>
      <c r="AX398" s="6"/>
      <c r="AY398" s="6"/>
      <c r="AZ398" s="6"/>
      <c r="BA398" s="6"/>
      <c r="BB398" s="6">
        <v>0</v>
      </c>
      <c r="BC398" s="6">
        <v>0</v>
      </c>
      <c r="BD398" s="6">
        <v>0</v>
      </c>
      <c r="BE398" s="6"/>
      <c r="BF398" s="6">
        <v>0</v>
      </c>
      <c r="BG398" s="6">
        <v>-54.99</v>
      </c>
      <c r="BH398" s="6">
        <v>0</v>
      </c>
      <c r="BI398" s="6"/>
      <c r="BJ398" s="6">
        <v>0</v>
      </c>
      <c r="BK398" s="6">
        <v>0</v>
      </c>
      <c r="BL398" s="11">
        <f t="shared" si="23"/>
        <v>-98.990000000000009</v>
      </c>
      <c r="BM398" s="12">
        <f t="shared" si="24"/>
        <v>635</v>
      </c>
      <c r="BN398" s="13">
        <f t="shared" si="25"/>
        <v>183.33333333333334</v>
      </c>
      <c r="BO398" s="13">
        <f t="shared" si="26"/>
        <v>183.33333333333334</v>
      </c>
      <c r="BP398" s="13">
        <f t="shared" si="27"/>
        <v>61.111111111111114</v>
      </c>
      <c r="BQ398" s="13">
        <f t="shared" si="28"/>
        <v>54.999749999999999</v>
      </c>
      <c r="BR398" s="13">
        <f t="shared" si="29"/>
        <v>58.66</v>
      </c>
      <c r="BS398" s="13">
        <f t="shared" si="30"/>
        <v>245</v>
      </c>
      <c r="BT398" s="13">
        <f t="shared" si="31"/>
        <v>75.7</v>
      </c>
      <c r="BU398" s="13">
        <f t="shared" si="32"/>
        <v>0</v>
      </c>
      <c r="BV398" s="6">
        <f>SUMIFS('SEGURO DE VIDA'!E:E, 'SEGURO DE VIDA'!D:D, H398, 'SEGURO DE VIDA'!G:G, E398)</f>
        <v>0</v>
      </c>
      <c r="BW398" s="6">
        <f>SUMIFS(TREINAMENTOS!E:E, TREINAMENTOS!D:D, H398, TREINAMENTOS!G:G, E398)</f>
        <v>0</v>
      </c>
      <c r="BX398" s="6">
        <f>SUMIFS(EXAMES!E:E, EXAMES!D:D, H398, EXAMES!G:G, E398)</f>
        <v>759.87000000000012</v>
      </c>
      <c r="BY398" s="25">
        <f t="shared" si="33"/>
        <v>1622.007527777778</v>
      </c>
      <c r="BZ398" s="1"/>
      <c r="CA398" s="1"/>
      <c r="CB398" s="13">
        <f t="shared" si="34"/>
        <v>0</v>
      </c>
      <c r="CC398" s="13">
        <f t="shared" si="35"/>
        <v>0</v>
      </c>
      <c r="CD398" s="13">
        <f>SUMIFS(ALIMENTAÇÃO!E:E, ALIMENTAÇÃO!D:D, H398, ALIMENTAÇÃO!G:G, E398)</f>
        <v>245</v>
      </c>
      <c r="CE398" s="6">
        <f>SUMIFS(TRANSPORTE!E:E, TRANSPORTE!D:D, H398, TRANSPORTE!G:G, E398)</f>
        <v>119.7</v>
      </c>
      <c r="CF398" s="6">
        <f>SUMIFS('PLANO DE SAÚDE'!E:E, 'PLANO DE SAÚDE'!D:D, H398, 'PLANO DE SAÚDE'!G:G, E398)</f>
        <v>0</v>
      </c>
      <c r="CG398" s="6">
        <f>SUMIFS('PLANO ODONTO'!E:E, 'PLANO ODONTO'!D:D, H398, 'PLANO ODONTO'!G:G, E398)</f>
        <v>0</v>
      </c>
      <c r="CH398" s="6">
        <f t="shared" si="36"/>
        <v>0</v>
      </c>
      <c r="CI398" s="6">
        <f t="shared" si="37"/>
        <v>0</v>
      </c>
      <c r="CJ398" s="6">
        <f t="shared" si="38"/>
        <v>0</v>
      </c>
      <c r="CK398" s="6"/>
      <c r="CL398" s="6"/>
      <c r="CM398" s="6">
        <f t="shared" si="39"/>
        <v>0</v>
      </c>
      <c r="CN398" s="1">
        <v>733.99</v>
      </c>
      <c r="CO398" s="1">
        <v>-98.99</v>
      </c>
      <c r="CP398" s="1">
        <v>635</v>
      </c>
      <c r="CQ398" s="1">
        <v>733.33</v>
      </c>
      <c r="CR398" s="1">
        <v>7.5</v>
      </c>
      <c r="CS398" s="1">
        <v>733.33</v>
      </c>
      <c r="CT398" s="1">
        <v>58.66</v>
      </c>
      <c r="CU398" s="1">
        <v>126.13</v>
      </c>
    </row>
    <row r="399" spans="1:99" ht="13.8" hidden="1">
      <c r="A399" s="1"/>
      <c r="B399" s="1"/>
      <c r="C399" s="34" t="str">
        <f t="shared" ca="1" si="20"/>
        <v>OK</v>
      </c>
      <c r="D399" s="2">
        <f t="shared" si="21"/>
        <v>7715.0499999999993</v>
      </c>
      <c r="E399" s="34">
        <v>45870</v>
      </c>
      <c r="F399" s="1" t="s">
        <v>145</v>
      </c>
      <c r="G399" s="1">
        <v>3</v>
      </c>
      <c r="H399" s="1" t="s">
        <v>278</v>
      </c>
      <c r="I399" s="1" t="s">
        <v>255</v>
      </c>
      <c r="J399" s="1"/>
      <c r="K399" s="6"/>
      <c r="L399" s="1"/>
      <c r="M399" s="6">
        <v>4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8">
        <f t="shared" si="22"/>
        <v>4</v>
      </c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>
        <v>-0.44</v>
      </c>
      <c r="BH399" s="6">
        <v>0</v>
      </c>
      <c r="BI399" s="6"/>
      <c r="BJ399" s="6"/>
      <c r="BK399" s="6"/>
      <c r="BL399" s="11">
        <f t="shared" si="23"/>
        <v>-0.44</v>
      </c>
      <c r="BM399" s="12">
        <f t="shared" si="24"/>
        <v>3.56</v>
      </c>
      <c r="BN399" s="13">
        <f t="shared" si="25"/>
        <v>0</v>
      </c>
      <c r="BO399" s="13">
        <f t="shared" si="26"/>
        <v>0</v>
      </c>
      <c r="BP399" s="13">
        <f t="shared" si="27"/>
        <v>0</v>
      </c>
      <c r="BQ399" s="13">
        <f t="shared" si="28"/>
        <v>0.44</v>
      </c>
      <c r="BR399" s="13">
        <f t="shared" si="29"/>
        <v>0</v>
      </c>
      <c r="BS399" s="13">
        <f t="shared" si="30"/>
        <v>735</v>
      </c>
      <c r="BT399" s="13">
        <f t="shared" si="31"/>
        <v>0</v>
      </c>
      <c r="BU399" s="13">
        <f t="shared" si="32"/>
        <v>6814.5099999999993</v>
      </c>
      <c r="BV399" s="6">
        <f>SUMIFS('SEGURO DE VIDA'!E:E, 'SEGURO DE VIDA'!D:D, H399, 'SEGURO DE VIDA'!G:G, E399)</f>
        <v>161.1</v>
      </c>
      <c r="BW399" s="6">
        <f>SUMIFS(TREINAMENTOS!E:E, TREINAMENTOS!D:D, H399, TREINAMENTOS!G:G, E399)</f>
        <v>0</v>
      </c>
      <c r="BX399" s="6">
        <f>SUMIFS(EXAMES!E:E, EXAMES!D:D, H399, EXAMES!G:G, E399)</f>
        <v>0</v>
      </c>
      <c r="BY399" s="25">
        <f t="shared" si="33"/>
        <v>7711.0499999999993</v>
      </c>
      <c r="BZ399" s="1"/>
      <c r="CA399" s="1"/>
      <c r="CB399" s="13">
        <f t="shared" si="34"/>
        <v>6814.5099999999993</v>
      </c>
      <c r="CC399" s="13">
        <f t="shared" si="35"/>
        <v>0</v>
      </c>
      <c r="CD399" s="13">
        <f>SUMIFS(ALIMENTAÇÃO!E:E, ALIMENTAÇÃO!D:D, H399, ALIMENTAÇÃO!G:G, E399)</f>
        <v>735</v>
      </c>
      <c r="CE399" s="6">
        <f>SUMIFS(TRANSPORTE!E:E, TRANSPORTE!D:D, H399, TRANSPORTE!G:G, E399)</f>
        <v>0</v>
      </c>
      <c r="CF399" s="6">
        <f>SUMIFS('PLANO DE SAÚDE'!E:E, 'PLANO DE SAÚDE'!D:D, H399, 'PLANO DE SAÚDE'!G:G, E399)</f>
        <v>6814.5099999999993</v>
      </c>
      <c r="CG399" s="6">
        <f>SUMIFS('PLANO ODONTO'!E:E, 'PLANO ODONTO'!D:D, H399, 'PLANO ODONTO'!G:G, E399)</f>
        <v>0</v>
      </c>
      <c r="CH399" s="6">
        <f t="shared" si="36"/>
        <v>0</v>
      </c>
      <c r="CI399" s="6">
        <f t="shared" si="37"/>
        <v>0</v>
      </c>
      <c r="CJ399" s="6">
        <f t="shared" si="38"/>
        <v>0</v>
      </c>
      <c r="CK399" s="6"/>
      <c r="CL399" s="6"/>
      <c r="CM399" s="6">
        <f t="shared" si="39"/>
        <v>0</v>
      </c>
      <c r="CN399" s="1">
        <v>4</v>
      </c>
      <c r="CO399" s="1">
        <v>-0.44</v>
      </c>
      <c r="CP399" s="1">
        <v>3.56</v>
      </c>
      <c r="CQ399" s="1">
        <v>4</v>
      </c>
      <c r="CR399" s="1">
        <v>11</v>
      </c>
      <c r="CS399" s="1">
        <v>0</v>
      </c>
      <c r="CT399" s="1">
        <v>0</v>
      </c>
      <c r="CU399" s="1">
        <v>0</v>
      </c>
    </row>
    <row r="400" spans="1:99" ht="13.8" hidden="1">
      <c r="A400" s="1"/>
      <c r="B400" s="1"/>
      <c r="C400" s="34" t="str">
        <f t="shared" ca="1" si="20"/>
        <v>OK</v>
      </c>
      <c r="D400" s="2">
        <f t="shared" si="21"/>
        <v>4513.7574985555548</v>
      </c>
      <c r="E400" s="34">
        <v>45870</v>
      </c>
      <c r="F400" s="1" t="s">
        <v>145</v>
      </c>
      <c r="G400" s="1">
        <v>3387</v>
      </c>
      <c r="H400" s="1" t="s">
        <v>279</v>
      </c>
      <c r="I400" s="1" t="s">
        <v>151</v>
      </c>
      <c r="J400" s="35">
        <v>45215</v>
      </c>
      <c r="K400" s="6">
        <v>1664</v>
      </c>
      <c r="L400" s="1"/>
      <c r="M400" s="6">
        <v>1664</v>
      </c>
      <c r="N400" s="6"/>
      <c r="O400" s="6"/>
      <c r="P400" s="6">
        <v>499.2</v>
      </c>
      <c r="Q400" s="6"/>
      <c r="R400" s="6"/>
      <c r="S400" s="6"/>
      <c r="T400" s="6">
        <v>0</v>
      </c>
      <c r="U400" s="6">
        <v>0</v>
      </c>
      <c r="V400" s="6"/>
      <c r="W400" s="6"/>
      <c r="X400" s="6"/>
      <c r="Y400" s="6">
        <v>0</v>
      </c>
      <c r="Z400" s="6"/>
      <c r="AA400" s="6"/>
      <c r="AB400" s="6">
        <v>0</v>
      </c>
      <c r="AC400" s="6"/>
      <c r="AD400" s="6">
        <v>321.24</v>
      </c>
      <c r="AE400" s="6">
        <v>237.95</v>
      </c>
      <c r="AF400" s="6">
        <v>107.54</v>
      </c>
      <c r="AG400" s="6"/>
      <c r="AH400" s="6"/>
      <c r="AI400" s="6"/>
      <c r="AJ400" s="6"/>
      <c r="AK400" s="6"/>
      <c r="AL400" s="6"/>
      <c r="AM400" s="6">
        <v>0.99</v>
      </c>
      <c r="AN400" s="8">
        <f t="shared" si="22"/>
        <v>2830.9199999999992</v>
      </c>
      <c r="AO400" s="6"/>
      <c r="AP400" s="6">
        <v>-6.65</v>
      </c>
      <c r="AQ400" s="6">
        <v>-99.84</v>
      </c>
      <c r="AR400" s="6"/>
      <c r="AS400" s="6"/>
      <c r="AT400" s="6">
        <v>-0.73</v>
      </c>
      <c r="AU400" s="6"/>
      <c r="AV400" s="6">
        <v>0</v>
      </c>
      <c r="AW400" s="6">
        <v>0</v>
      </c>
      <c r="AX400" s="6"/>
      <c r="AY400" s="6"/>
      <c r="AZ400" s="6"/>
      <c r="BA400" s="6"/>
      <c r="BB400" s="6">
        <v>0</v>
      </c>
      <c r="BC400" s="6">
        <v>-1.66</v>
      </c>
      <c r="BD400" s="6">
        <v>-111.05</v>
      </c>
      <c r="BE400" s="6"/>
      <c r="BF400" s="6">
        <v>-410</v>
      </c>
      <c r="BG400" s="6">
        <v>-232.99</v>
      </c>
      <c r="BH400" s="6">
        <v>0</v>
      </c>
      <c r="BI400" s="6"/>
      <c r="BJ400" s="6">
        <v>0</v>
      </c>
      <c r="BK400" s="6">
        <v>0</v>
      </c>
      <c r="BL400" s="11">
        <f t="shared" si="23"/>
        <v>-862.92000000000007</v>
      </c>
      <c r="BM400" s="12">
        <f t="shared" si="24"/>
        <v>1967.9999999999991</v>
      </c>
      <c r="BN400" s="13">
        <f t="shared" si="25"/>
        <v>138.66666666666666</v>
      </c>
      <c r="BO400" s="13">
        <f t="shared" si="26"/>
        <v>138.66666666666666</v>
      </c>
      <c r="BP400" s="13">
        <f t="shared" si="27"/>
        <v>46.222222222222221</v>
      </c>
      <c r="BQ400" s="13">
        <f t="shared" si="28"/>
        <v>232.90323899999999</v>
      </c>
      <c r="BR400" s="13">
        <f t="shared" si="29"/>
        <v>226.39</v>
      </c>
      <c r="BS400" s="13">
        <f t="shared" si="30"/>
        <v>658.35</v>
      </c>
      <c r="BT400" s="13">
        <f t="shared" si="31"/>
        <v>0</v>
      </c>
      <c r="BU400" s="13">
        <f t="shared" si="32"/>
        <v>227.92870399999998</v>
      </c>
      <c r="BV400" s="6">
        <f>SUMIFS('SEGURO DE VIDA'!E:E, 'SEGURO DE VIDA'!D:D, H400, 'SEGURO DE VIDA'!G:G, E400)</f>
        <v>13.71</v>
      </c>
      <c r="BW400" s="6">
        <f>SUMIFS(TREINAMENTOS!E:E, TREINAMENTOS!D:D, H400, TREINAMENTOS!G:G, E400)</f>
        <v>0</v>
      </c>
      <c r="BX400" s="6">
        <f>SUMIFS(EXAMES!E:E, EXAMES!D:D, H400, EXAMES!G:G, E400)</f>
        <v>0</v>
      </c>
      <c r="BY400" s="25">
        <f t="shared" si="33"/>
        <v>1682.8374985555556</v>
      </c>
      <c r="BZ400" s="1"/>
      <c r="CA400" s="1"/>
      <c r="CB400" s="13">
        <f t="shared" si="34"/>
        <v>227.92870399999998</v>
      </c>
      <c r="CC400" s="13">
        <f t="shared" si="35"/>
        <v>0</v>
      </c>
      <c r="CD400" s="13">
        <f>SUMIFS(ALIMENTAÇÃO!E:E, ALIMENTAÇÃO!D:D, H400, ALIMENTAÇÃO!G:G, E400)</f>
        <v>665</v>
      </c>
      <c r="CE400" s="6">
        <f>SUMIFS(TRANSPORTE!E:E, TRANSPORTE!D:D, H400, TRANSPORTE!G:G, E400)</f>
        <v>85.5</v>
      </c>
      <c r="CF400" s="6">
        <f>SUMIFS('PLANO DE SAÚDE'!E:E, 'PLANO DE SAÚDE'!D:D, H400, 'PLANO DE SAÚDE'!G:G, E400)</f>
        <v>340.63870399999996</v>
      </c>
      <c r="CG400" s="6">
        <f>SUMIFS('PLANO ODONTO'!E:E, 'PLANO ODONTO'!D:D, H400, 'PLANO ODONTO'!G:G, E400)</f>
        <v>0</v>
      </c>
      <c r="CH400" s="6">
        <f t="shared" si="36"/>
        <v>-112.71</v>
      </c>
      <c r="CI400" s="6">
        <f t="shared" si="37"/>
        <v>0</v>
      </c>
      <c r="CJ400" s="6">
        <f t="shared" si="38"/>
        <v>0</v>
      </c>
      <c r="CK400" s="6"/>
      <c r="CL400" s="6"/>
      <c r="CM400" s="6">
        <f t="shared" si="39"/>
        <v>0</v>
      </c>
      <c r="CN400" s="6">
        <v>2830.92</v>
      </c>
      <c r="CO400" s="1">
        <v>-862.92</v>
      </c>
      <c r="CP400" s="6">
        <v>1968</v>
      </c>
      <c r="CQ400" s="6">
        <v>2829.93</v>
      </c>
      <c r="CR400" s="1">
        <v>8.23</v>
      </c>
      <c r="CS400" s="6">
        <v>2829.93</v>
      </c>
      <c r="CT400" s="1">
        <v>226.39</v>
      </c>
      <c r="CU400" s="6">
        <v>2222.73</v>
      </c>
    </row>
    <row r="401" spans="1:99" ht="13.8" hidden="1">
      <c r="A401" s="1"/>
      <c r="B401" s="1"/>
      <c r="C401" s="34" t="str">
        <f t="shared" ca="1" si="20"/>
        <v>OK</v>
      </c>
      <c r="D401" s="2">
        <f t="shared" si="21"/>
        <v>2962.0136071111115</v>
      </c>
      <c r="E401" s="34">
        <v>45870</v>
      </c>
      <c r="F401" s="1" t="s">
        <v>145</v>
      </c>
      <c r="G401" s="1">
        <v>3455</v>
      </c>
      <c r="H401" s="1" t="s">
        <v>281</v>
      </c>
      <c r="I401" s="1" t="s">
        <v>190</v>
      </c>
      <c r="J401" s="38">
        <v>45495</v>
      </c>
      <c r="K401" s="6">
        <v>1600</v>
      </c>
      <c r="L401" s="1"/>
      <c r="M401" s="6">
        <v>1600</v>
      </c>
      <c r="N401" s="6"/>
      <c r="O401" s="6"/>
      <c r="P401" s="6">
        <v>0</v>
      </c>
      <c r="Q401" s="6"/>
      <c r="R401" s="6"/>
      <c r="S401" s="6"/>
      <c r="T401" s="6">
        <v>0</v>
      </c>
      <c r="U401" s="6">
        <v>0</v>
      </c>
      <c r="V401" s="6"/>
      <c r="W401" s="6"/>
      <c r="X401" s="6"/>
      <c r="Y401" s="6">
        <v>0</v>
      </c>
      <c r="Z401" s="6"/>
      <c r="AA401" s="6"/>
      <c r="AB401" s="6">
        <v>0</v>
      </c>
      <c r="AC401" s="6"/>
      <c r="AD401" s="6">
        <v>0</v>
      </c>
      <c r="AE401" s="6">
        <v>0</v>
      </c>
      <c r="AF401" s="6">
        <v>0</v>
      </c>
      <c r="AG401" s="6"/>
      <c r="AH401" s="6"/>
      <c r="AI401" s="6"/>
      <c r="AJ401" s="6"/>
      <c r="AK401" s="6"/>
      <c r="AL401" s="6"/>
      <c r="AM401" s="6">
        <v>0.97</v>
      </c>
      <c r="AN401" s="8">
        <f t="shared" si="22"/>
        <v>1600.97</v>
      </c>
      <c r="AO401" s="6"/>
      <c r="AP401" s="6">
        <v>-6.3</v>
      </c>
      <c r="AQ401" s="6">
        <v>0</v>
      </c>
      <c r="AR401" s="6"/>
      <c r="AS401" s="6"/>
      <c r="AT401" s="6">
        <v>0</v>
      </c>
      <c r="AU401" s="6"/>
      <c r="AV401" s="6">
        <v>-14</v>
      </c>
      <c r="AW401" s="6">
        <v>0</v>
      </c>
      <c r="AX401" s="6"/>
      <c r="AY401" s="6"/>
      <c r="AZ401" s="6"/>
      <c r="BA401" s="6"/>
      <c r="BB401" s="6">
        <v>0</v>
      </c>
      <c r="BC401" s="6">
        <v>-1.81</v>
      </c>
      <c r="BD401" s="6">
        <v>0</v>
      </c>
      <c r="BE401" s="6"/>
      <c r="BF401" s="6">
        <v>0</v>
      </c>
      <c r="BG401" s="6">
        <v>-121.23</v>
      </c>
      <c r="BH401" s="6">
        <v>0</v>
      </c>
      <c r="BI401" s="6"/>
      <c r="BJ401" s="6">
        <v>0</v>
      </c>
      <c r="BK401" s="6">
        <v>-24.63</v>
      </c>
      <c r="BL401" s="11">
        <f t="shared" si="23"/>
        <v>-167.97</v>
      </c>
      <c r="BM401" s="12">
        <f t="shared" si="24"/>
        <v>1433</v>
      </c>
      <c r="BN401" s="13">
        <f t="shared" si="25"/>
        <v>133.33333333333334</v>
      </c>
      <c r="BO401" s="13">
        <f t="shared" si="26"/>
        <v>133.33333333333334</v>
      </c>
      <c r="BP401" s="13">
        <f t="shared" si="27"/>
        <v>44.44444444444445</v>
      </c>
      <c r="BQ401" s="13">
        <f t="shared" si="28"/>
        <v>121.28000000000002</v>
      </c>
      <c r="BR401" s="13">
        <f t="shared" si="29"/>
        <v>128</v>
      </c>
      <c r="BS401" s="13">
        <f t="shared" si="30"/>
        <v>623.70000000000005</v>
      </c>
      <c r="BT401" s="13">
        <f t="shared" si="31"/>
        <v>0</v>
      </c>
      <c r="BU401" s="13">
        <f t="shared" si="32"/>
        <v>163.24249599999999</v>
      </c>
      <c r="BV401" s="6">
        <f>SUMIFS('SEGURO DE VIDA'!E:E, 'SEGURO DE VIDA'!D:D, H401, 'SEGURO DE VIDA'!G:G, E401)</f>
        <v>13.71</v>
      </c>
      <c r="BW401" s="6">
        <f>SUMIFS(TREINAMENTOS!E:E, TREINAMENTOS!D:D, H401, TREINAMENTOS!G:G, E401)</f>
        <v>0</v>
      </c>
      <c r="BX401" s="6">
        <f>SUMIFS(EXAMES!E:E, EXAMES!D:D, H401, EXAMES!G:G, E401)</f>
        <v>0</v>
      </c>
      <c r="BY401" s="25">
        <f t="shared" si="33"/>
        <v>1361.0436071111114</v>
      </c>
      <c r="BZ401" s="1"/>
      <c r="CA401" s="1"/>
      <c r="CB401" s="13">
        <f t="shared" si="34"/>
        <v>163.24249599999999</v>
      </c>
      <c r="CC401" s="13">
        <f t="shared" si="35"/>
        <v>0</v>
      </c>
      <c r="CD401" s="13">
        <f>SUMIFS(ALIMENTAÇÃO!E:E, ALIMENTAÇÃO!D:D, H401, ALIMENTAÇÃO!G:G, E401)</f>
        <v>630</v>
      </c>
      <c r="CE401" s="6">
        <f>SUMIFS(TRANSPORTE!E:E, TRANSPORTE!D:D, H401, TRANSPORTE!G:G, E401)</f>
        <v>0</v>
      </c>
      <c r="CF401" s="6">
        <f>SUMIFS('PLANO DE SAÚDE'!E:E, 'PLANO DE SAÚDE'!D:D, H401, 'PLANO DE SAÚDE'!G:G, E401)</f>
        <v>165.05249599999999</v>
      </c>
      <c r="CG401" s="6">
        <f>SUMIFS('PLANO ODONTO'!E:E, 'PLANO ODONTO'!D:D, H401, 'PLANO ODONTO'!G:G, E401)</f>
        <v>14</v>
      </c>
      <c r="CH401" s="6">
        <f t="shared" si="36"/>
        <v>-1.81</v>
      </c>
      <c r="CI401" s="6">
        <f t="shared" si="37"/>
        <v>0</v>
      </c>
      <c r="CJ401" s="6">
        <f t="shared" si="38"/>
        <v>0</v>
      </c>
      <c r="CK401" s="6"/>
      <c r="CL401" s="6"/>
      <c r="CM401" s="6">
        <f t="shared" si="39"/>
        <v>-14</v>
      </c>
      <c r="CN401" s="6">
        <v>1600.97</v>
      </c>
      <c r="CO401" s="1">
        <v>-167.97</v>
      </c>
      <c r="CP401" s="6">
        <v>1433</v>
      </c>
      <c r="CQ401" s="6">
        <v>1600</v>
      </c>
      <c r="CR401" s="1">
        <v>7.58</v>
      </c>
      <c r="CS401" s="6">
        <v>1600</v>
      </c>
      <c r="CT401" s="1">
        <v>128</v>
      </c>
      <c r="CU401" s="1">
        <v>992.8</v>
      </c>
    </row>
    <row r="402" spans="1:99" ht="13.8" hidden="1">
      <c r="A402" s="1"/>
      <c r="B402" s="1"/>
      <c r="C402" s="34" t="str">
        <f t="shared" ca="1" si="20"/>
        <v>OK</v>
      </c>
      <c r="D402" s="2">
        <f t="shared" si="21"/>
        <v>3023.7160346666669</v>
      </c>
      <c r="E402" s="34">
        <v>45870</v>
      </c>
      <c r="F402" s="1" t="s">
        <v>145</v>
      </c>
      <c r="G402" s="1">
        <v>3479</v>
      </c>
      <c r="H402" s="1" t="s">
        <v>283</v>
      </c>
      <c r="I402" s="1" t="s">
        <v>205</v>
      </c>
      <c r="J402" s="38">
        <v>45597</v>
      </c>
      <c r="K402" s="6">
        <v>1518</v>
      </c>
      <c r="L402" s="1"/>
      <c r="M402" s="6">
        <v>1518</v>
      </c>
      <c r="N402" s="6"/>
      <c r="O402" s="6"/>
      <c r="P402" s="6">
        <v>0</v>
      </c>
      <c r="Q402" s="6"/>
      <c r="R402" s="6"/>
      <c r="S402" s="6"/>
      <c r="T402" s="6">
        <v>0</v>
      </c>
      <c r="U402" s="6">
        <v>0</v>
      </c>
      <c r="V402" s="6"/>
      <c r="W402" s="6"/>
      <c r="X402" s="6"/>
      <c r="Y402" s="6">
        <v>0</v>
      </c>
      <c r="Z402" s="6"/>
      <c r="AA402" s="6"/>
      <c r="AB402" s="6">
        <v>0</v>
      </c>
      <c r="AC402" s="6"/>
      <c r="AD402" s="6">
        <v>0</v>
      </c>
      <c r="AE402" s="6">
        <v>0</v>
      </c>
      <c r="AF402" s="6">
        <v>0</v>
      </c>
      <c r="AG402" s="6"/>
      <c r="AH402" s="6"/>
      <c r="AI402" s="6"/>
      <c r="AJ402" s="6"/>
      <c r="AK402" s="6"/>
      <c r="AL402" s="6"/>
      <c r="AM402" s="6">
        <v>0.73</v>
      </c>
      <c r="AN402" s="8">
        <f t="shared" si="22"/>
        <v>1518.73</v>
      </c>
      <c r="AO402" s="6"/>
      <c r="AP402" s="6">
        <v>-7.35</v>
      </c>
      <c r="AQ402" s="6">
        <v>-91.08</v>
      </c>
      <c r="AR402" s="6"/>
      <c r="AS402" s="6"/>
      <c r="AT402" s="6">
        <v>-0.94</v>
      </c>
      <c r="AU402" s="6"/>
      <c r="AV402" s="6">
        <v>0</v>
      </c>
      <c r="AW402" s="6">
        <v>0</v>
      </c>
      <c r="AX402" s="6"/>
      <c r="AY402" s="6"/>
      <c r="AZ402" s="6"/>
      <c r="BA402" s="6"/>
      <c r="BB402" s="6">
        <v>0</v>
      </c>
      <c r="BC402" s="6">
        <v>-1.51</v>
      </c>
      <c r="BD402" s="6">
        <v>0</v>
      </c>
      <c r="BE402" s="6"/>
      <c r="BF402" s="6">
        <v>0</v>
      </c>
      <c r="BG402" s="6">
        <v>-113.85</v>
      </c>
      <c r="BH402" s="6">
        <v>0</v>
      </c>
      <c r="BI402" s="6"/>
      <c r="BJ402" s="6">
        <v>0</v>
      </c>
      <c r="BK402" s="6">
        <v>0</v>
      </c>
      <c r="BL402" s="11">
        <f t="shared" si="23"/>
        <v>-214.73</v>
      </c>
      <c r="BM402" s="12">
        <f t="shared" si="24"/>
        <v>1304</v>
      </c>
      <c r="BN402" s="13">
        <f t="shared" si="25"/>
        <v>126.5</v>
      </c>
      <c r="BO402" s="13">
        <f t="shared" si="26"/>
        <v>126.5</v>
      </c>
      <c r="BP402" s="13">
        <f t="shared" si="27"/>
        <v>42.166666666666664</v>
      </c>
      <c r="BQ402" s="13">
        <f t="shared" si="28"/>
        <v>113.85</v>
      </c>
      <c r="BR402" s="13">
        <f t="shared" si="29"/>
        <v>121.44</v>
      </c>
      <c r="BS402" s="13">
        <f t="shared" si="30"/>
        <v>727.65</v>
      </c>
      <c r="BT402" s="13">
        <f t="shared" si="31"/>
        <v>97.02</v>
      </c>
      <c r="BU402" s="13">
        <f t="shared" si="32"/>
        <v>136.14936800000001</v>
      </c>
      <c r="BV402" s="6">
        <f>SUMIFS('SEGURO DE VIDA'!E:E, 'SEGURO DE VIDA'!D:D, H402, 'SEGURO DE VIDA'!G:G, E402)</f>
        <v>13.71</v>
      </c>
      <c r="BW402" s="6">
        <f>SUMIFS(TREINAMENTOS!E:E, TREINAMENTOS!D:D, H402, TREINAMENTOS!G:G, E402)</f>
        <v>0</v>
      </c>
      <c r="BX402" s="6">
        <f>SUMIFS(EXAMES!E:E, EXAMES!D:D, H402, EXAMES!G:G, E402)</f>
        <v>0</v>
      </c>
      <c r="BY402" s="25">
        <f t="shared" si="33"/>
        <v>1504.9860346666667</v>
      </c>
      <c r="BZ402" s="1"/>
      <c r="CA402" s="1"/>
      <c r="CB402" s="13">
        <f t="shared" si="34"/>
        <v>136.14936800000001</v>
      </c>
      <c r="CC402" s="13">
        <f t="shared" si="35"/>
        <v>0</v>
      </c>
      <c r="CD402" s="13">
        <f>SUMIFS(ALIMENTAÇÃO!E:E, ALIMENTAÇÃO!D:D, H402, ALIMENTAÇÃO!G:G, E402)</f>
        <v>735</v>
      </c>
      <c r="CE402" s="6">
        <f>SUMIFS(TRANSPORTE!E:E, TRANSPORTE!D:D, H402, TRANSPORTE!G:G, E402)</f>
        <v>188.1</v>
      </c>
      <c r="CF402" s="6">
        <f>SUMIFS('PLANO DE SAÚDE'!E:E, 'PLANO DE SAÚDE'!D:D, H402, 'PLANO DE SAÚDE'!G:G, E402)</f>
        <v>137.659368</v>
      </c>
      <c r="CG402" s="6">
        <f>SUMIFS('PLANO ODONTO'!E:E, 'PLANO ODONTO'!D:D, H402, 'PLANO ODONTO'!G:G, E402)</f>
        <v>0</v>
      </c>
      <c r="CH402" s="6">
        <f t="shared" si="36"/>
        <v>-1.51</v>
      </c>
      <c r="CI402" s="6">
        <f t="shared" si="37"/>
        <v>0</v>
      </c>
      <c r="CJ402" s="6">
        <f t="shared" si="38"/>
        <v>0</v>
      </c>
      <c r="CK402" s="6"/>
      <c r="CL402" s="6"/>
      <c r="CM402" s="6">
        <f t="shared" si="39"/>
        <v>0</v>
      </c>
      <c r="CN402" s="6">
        <v>1518.73</v>
      </c>
      <c r="CO402" s="1">
        <v>-214.73</v>
      </c>
      <c r="CP402" s="6">
        <v>1304</v>
      </c>
      <c r="CQ402" s="6">
        <v>1518</v>
      </c>
      <c r="CR402" s="1">
        <v>7.5</v>
      </c>
      <c r="CS402" s="6">
        <v>1518</v>
      </c>
      <c r="CT402" s="1">
        <v>121.44</v>
      </c>
      <c r="CU402" s="1">
        <v>910.8</v>
      </c>
    </row>
    <row r="403" spans="1:99" ht="13.8" hidden="1">
      <c r="A403" s="1"/>
      <c r="B403" s="1"/>
      <c r="C403" s="34" t="str">
        <f t="shared" ca="1" si="20"/>
        <v>OK</v>
      </c>
      <c r="D403" s="2">
        <f t="shared" si="21"/>
        <v>5278.3801711111109</v>
      </c>
      <c r="E403" s="34">
        <v>45870</v>
      </c>
      <c r="F403" s="1" t="s">
        <v>145</v>
      </c>
      <c r="G403" s="1">
        <v>271</v>
      </c>
      <c r="H403" s="1" t="s">
        <v>285</v>
      </c>
      <c r="I403" s="1" t="s">
        <v>286</v>
      </c>
      <c r="J403" s="35">
        <v>44127</v>
      </c>
      <c r="K403" s="6">
        <v>2109.13</v>
      </c>
      <c r="L403" s="1" t="s">
        <v>477</v>
      </c>
      <c r="M403" s="6">
        <v>2109.13</v>
      </c>
      <c r="N403" s="6"/>
      <c r="O403" s="6"/>
      <c r="P403" s="6">
        <v>632.74</v>
      </c>
      <c r="Q403" s="6"/>
      <c r="R403" s="6"/>
      <c r="S403" s="6"/>
      <c r="T403" s="6">
        <v>0</v>
      </c>
      <c r="U403" s="6">
        <v>106.54</v>
      </c>
      <c r="V403" s="6"/>
      <c r="W403" s="6"/>
      <c r="X403" s="6"/>
      <c r="Y403" s="6">
        <v>0</v>
      </c>
      <c r="Z403" s="6"/>
      <c r="AA403" s="6"/>
      <c r="AB403" s="6">
        <v>0</v>
      </c>
      <c r="AC403" s="6"/>
      <c r="AD403" s="6">
        <v>173.77</v>
      </c>
      <c r="AE403" s="6">
        <v>0</v>
      </c>
      <c r="AF403" s="6">
        <v>33.42</v>
      </c>
      <c r="AG403" s="6"/>
      <c r="AH403" s="6"/>
      <c r="AI403" s="6"/>
      <c r="AJ403" s="6"/>
      <c r="AK403" s="6"/>
      <c r="AL403" s="6"/>
      <c r="AM403" s="6">
        <v>0.47</v>
      </c>
      <c r="AN403" s="8">
        <f t="shared" si="22"/>
        <v>3056.0699999999997</v>
      </c>
      <c r="AO403" s="6"/>
      <c r="AP403" s="6">
        <v>-6.3</v>
      </c>
      <c r="AQ403" s="6">
        <v>-126.55</v>
      </c>
      <c r="AR403" s="6"/>
      <c r="AS403" s="6"/>
      <c r="AT403" s="6">
        <v>-0.47</v>
      </c>
      <c r="AU403" s="6"/>
      <c r="AV403" s="6">
        <v>0</v>
      </c>
      <c r="AW403" s="6">
        <v>0</v>
      </c>
      <c r="AX403" s="6"/>
      <c r="AY403" s="6"/>
      <c r="AZ403" s="6"/>
      <c r="BA403" s="6"/>
      <c r="BB403" s="6">
        <v>0</v>
      </c>
      <c r="BC403" s="6">
        <v>-100.08</v>
      </c>
      <c r="BD403" s="6">
        <v>0</v>
      </c>
      <c r="BE403" s="6"/>
      <c r="BF403" s="6">
        <v>0</v>
      </c>
      <c r="BG403" s="6">
        <v>-260.07</v>
      </c>
      <c r="BH403" s="6">
        <v>0</v>
      </c>
      <c r="BI403" s="6"/>
      <c r="BJ403" s="6">
        <v>-303.60000000000002</v>
      </c>
      <c r="BK403" s="6">
        <v>0</v>
      </c>
      <c r="BL403" s="11">
        <f t="shared" si="23"/>
        <v>-797.06999999999994</v>
      </c>
      <c r="BM403" s="12">
        <f t="shared" si="24"/>
        <v>2259</v>
      </c>
      <c r="BN403" s="13">
        <f t="shared" si="25"/>
        <v>175.76083333333335</v>
      </c>
      <c r="BO403" s="13">
        <f t="shared" si="26"/>
        <v>175.76083333333335</v>
      </c>
      <c r="BP403" s="13">
        <f t="shared" si="27"/>
        <v>58.586944444444448</v>
      </c>
      <c r="BQ403" s="13">
        <f t="shared" si="28"/>
        <v>260.03155999999996</v>
      </c>
      <c r="BR403" s="13">
        <f t="shared" si="29"/>
        <v>244.44</v>
      </c>
      <c r="BS403" s="13">
        <f t="shared" si="30"/>
        <v>623.70000000000005</v>
      </c>
      <c r="BT403" s="13">
        <f t="shared" si="31"/>
        <v>79.250000000000014</v>
      </c>
      <c r="BU403" s="13">
        <f t="shared" si="32"/>
        <v>100.07000000000001</v>
      </c>
      <c r="BV403" s="6">
        <f>SUMIFS('SEGURO DE VIDA'!E:E, 'SEGURO DE VIDA'!D:D, H403, 'SEGURO DE VIDA'!G:G, E403)</f>
        <v>13.71</v>
      </c>
      <c r="BW403" s="6">
        <f>SUMIFS(TREINAMENTOS!E:E, TREINAMENTOS!D:D, H403, TREINAMENTOS!G:G, E403)</f>
        <v>0</v>
      </c>
      <c r="BX403" s="6">
        <f>SUMIFS(EXAMES!E:E, EXAMES!D:D, H403, EXAMES!G:G, E403)</f>
        <v>491</v>
      </c>
      <c r="BY403" s="25">
        <f t="shared" si="33"/>
        <v>2222.3101711111112</v>
      </c>
      <c r="BZ403" s="1"/>
      <c r="CA403" s="1"/>
      <c r="CB403" s="13">
        <f t="shared" si="34"/>
        <v>100.07000000000001</v>
      </c>
      <c r="CC403" s="13">
        <f t="shared" si="35"/>
        <v>0</v>
      </c>
      <c r="CD403" s="13">
        <f>SUMIFS(ALIMENTAÇÃO!E:E, ALIMENTAÇÃO!D:D, H403, ALIMENTAÇÃO!G:G, E403)</f>
        <v>630</v>
      </c>
      <c r="CE403" s="6">
        <f>SUMIFS(TRANSPORTE!E:E, TRANSPORTE!D:D, H403, TRANSPORTE!G:G, E403)</f>
        <v>205.8</v>
      </c>
      <c r="CF403" s="6">
        <f>SUMIFS('PLANO DE SAÚDE'!E:E, 'PLANO DE SAÚDE'!D:D, H403, 'PLANO DE SAÚDE'!G:G, E403)</f>
        <v>200.15</v>
      </c>
      <c r="CG403" s="6">
        <f>SUMIFS('PLANO ODONTO'!E:E, 'PLANO ODONTO'!D:D, H403, 'PLANO ODONTO'!G:G, E403)</f>
        <v>0</v>
      </c>
      <c r="CH403" s="6">
        <f t="shared" si="36"/>
        <v>-100.08</v>
      </c>
      <c r="CI403" s="6">
        <f t="shared" si="37"/>
        <v>-303.60000000000002</v>
      </c>
      <c r="CJ403" s="6">
        <f t="shared" si="38"/>
        <v>0</v>
      </c>
      <c r="CK403" s="6"/>
      <c r="CL403" s="6"/>
      <c r="CM403" s="6">
        <f t="shared" si="39"/>
        <v>0</v>
      </c>
      <c r="CN403" s="6">
        <v>3056.07</v>
      </c>
      <c r="CO403" s="1">
        <v>-797.07</v>
      </c>
      <c r="CP403" s="6">
        <v>2259</v>
      </c>
      <c r="CQ403" s="6">
        <v>3055.6</v>
      </c>
      <c r="CR403" s="1">
        <v>8.51</v>
      </c>
      <c r="CS403" s="6">
        <v>3055.6</v>
      </c>
      <c r="CT403" s="1">
        <v>244.44</v>
      </c>
      <c r="CU403" s="6">
        <v>2448.4</v>
      </c>
    </row>
    <row r="404" spans="1:99" ht="13.8" hidden="1">
      <c r="A404" s="1"/>
      <c r="B404" s="1"/>
      <c r="C404" s="34" t="str">
        <f t="shared" ca="1" si="20"/>
        <v>OK</v>
      </c>
      <c r="D404" s="2">
        <f t="shared" si="21"/>
        <v>4018.6445857777771</v>
      </c>
      <c r="E404" s="34">
        <v>45870</v>
      </c>
      <c r="F404" s="1" t="s">
        <v>145</v>
      </c>
      <c r="G404" s="1">
        <v>3458</v>
      </c>
      <c r="H404" s="1" t="s">
        <v>289</v>
      </c>
      <c r="I404" s="1" t="s">
        <v>290</v>
      </c>
      <c r="J404" s="38">
        <v>45505</v>
      </c>
      <c r="K404" s="6">
        <v>2200</v>
      </c>
      <c r="L404" s="1"/>
      <c r="M404" s="6">
        <v>2200</v>
      </c>
      <c r="N404" s="6"/>
      <c r="O404" s="6">
        <v>0</v>
      </c>
      <c r="P404" s="6">
        <v>0</v>
      </c>
      <c r="Q404" s="6"/>
      <c r="R404" s="6"/>
      <c r="S404" s="6"/>
      <c r="T404" s="6"/>
      <c r="U404" s="6">
        <v>0</v>
      </c>
      <c r="V404" s="6"/>
      <c r="W404" s="6"/>
      <c r="X404" s="6"/>
      <c r="Y404" s="6">
        <v>0</v>
      </c>
      <c r="Z404" s="6"/>
      <c r="AA404" s="6"/>
      <c r="AB404" s="6"/>
      <c r="AC404" s="6"/>
      <c r="AD404" s="6">
        <v>0</v>
      </c>
      <c r="AE404" s="6">
        <v>0</v>
      </c>
      <c r="AF404" s="6">
        <v>0</v>
      </c>
      <c r="AG404" s="6">
        <v>0</v>
      </c>
      <c r="AH404" s="6"/>
      <c r="AI404" s="6"/>
      <c r="AJ404" s="6"/>
      <c r="AK404" s="6"/>
      <c r="AL404" s="6"/>
      <c r="AM404" s="6">
        <v>0.66</v>
      </c>
      <c r="AN404" s="8">
        <f t="shared" si="22"/>
        <v>2200.66</v>
      </c>
      <c r="AO404" s="6">
        <v>0</v>
      </c>
      <c r="AP404" s="6">
        <v>-7.35</v>
      </c>
      <c r="AQ404" s="6">
        <v>-132</v>
      </c>
      <c r="AR404" s="6"/>
      <c r="AS404" s="6"/>
      <c r="AT404" s="6">
        <v>-0.22</v>
      </c>
      <c r="AU404" s="6"/>
      <c r="AV404" s="6">
        <v>-14</v>
      </c>
      <c r="AW404" s="6"/>
      <c r="AX404" s="6"/>
      <c r="AY404" s="6">
        <v>0</v>
      </c>
      <c r="AZ404" s="6"/>
      <c r="BA404" s="6"/>
      <c r="BB404" s="6"/>
      <c r="BC404" s="6">
        <v>-1.81</v>
      </c>
      <c r="BD404" s="6">
        <v>-111.05</v>
      </c>
      <c r="BE404" s="6"/>
      <c r="BF404" s="6"/>
      <c r="BG404" s="6">
        <v>-175.23</v>
      </c>
      <c r="BH404" s="6">
        <v>0</v>
      </c>
      <c r="BI404" s="6"/>
      <c r="BJ404" s="6"/>
      <c r="BK404" s="6"/>
      <c r="BL404" s="11">
        <f t="shared" si="23"/>
        <v>-441.65999999999997</v>
      </c>
      <c r="BM404" s="12">
        <f t="shared" si="24"/>
        <v>1759</v>
      </c>
      <c r="BN404" s="13">
        <f t="shared" si="25"/>
        <v>183.33333333333334</v>
      </c>
      <c r="BO404" s="13">
        <f t="shared" si="26"/>
        <v>183.33333333333334</v>
      </c>
      <c r="BP404" s="13">
        <f t="shared" si="27"/>
        <v>61.111111111111114</v>
      </c>
      <c r="BQ404" s="13">
        <f t="shared" si="28"/>
        <v>175.33999999999997</v>
      </c>
      <c r="BR404" s="13">
        <f t="shared" si="29"/>
        <v>176</v>
      </c>
      <c r="BS404" s="13">
        <f t="shared" si="30"/>
        <v>727.65</v>
      </c>
      <c r="BT404" s="13">
        <f t="shared" si="31"/>
        <v>56.099999999999994</v>
      </c>
      <c r="BU404" s="13">
        <f t="shared" si="32"/>
        <v>241.40680799999996</v>
      </c>
      <c r="BV404" s="6">
        <f>SUMIFS('SEGURO DE VIDA'!E:E, 'SEGURO DE VIDA'!D:D, H404, 'SEGURO DE VIDA'!G:G, E404)</f>
        <v>13.71</v>
      </c>
      <c r="BW404" s="6">
        <f>SUMIFS(TREINAMENTOS!E:E, TREINAMENTOS!D:D, H404, TREINAMENTOS!G:G, E404)</f>
        <v>0</v>
      </c>
      <c r="BX404" s="6">
        <f>SUMIFS(EXAMES!E:E, EXAMES!D:D, H404, EXAMES!G:G, E404)</f>
        <v>0</v>
      </c>
      <c r="BY404" s="25">
        <f t="shared" si="33"/>
        <v>1817.9845857777775</v>
      </c>
      <c r="BZ404" s="1"/>
      <c r="CA404" s="1"/>
      <c r="CB404" s="13">
        <f t="shared" si="34"/>
        <v>241.40680799999996</v>
      </c>
      <c r="CC404" s="13">
        <f t="shared" si="35"/>
        <v>0</v>
      </c>
      <c r="CD404" s="13">
        <f>SUMIFS(ALIMENTAÇÃO!E:E, ALIMENTAÇÃO!D:D, H404, ALIMENTAÇÃO!G:G, E404)</f>
        <v>735</v>
      </c>
      <c r="CE404" s="6">
        <f>SUMIFS(TRANSPORTE!E:E, TRANSPORTE!D:D, H404, TRANSPORTE!G:G, E404)</f>
        <v>188.1</v>
      </c>
      <c r="CF404" s="6">
        <f>SUMIFS('PLANO DE SAÚDE'!E:E, 'PLANO DE SAÚDE'!D:D, H404, 'PLANO DE SAÚDE'!G:G, E404)</f>
        <v>354.26680799999997</v>
      </c>
      <c r="CG404" s="6">
        <f>SUMIFS('PLANO ODONTO'!E:E, 'PLANO ODONTO'!D:D, H404, 'PLANO ODONTO'!G:G, E404)</f>
        <v>14</v>
      </c>
      <c r="CH404" s="6">
        <f t="shared" si="36"/>
        <v>-112.86</v>
      </c>
      <c r="CI404" s="6">
        <f t="shared" si="37"/>
        <v>0</v>
      </c>
      <c r="CJ404" s="6">
        <f t="shared" si="38"/>
        <v>0</v>
      </c>
      <c r="CK404" s="6"/>
      <c r="CL404" s="6"/>
      <c r="CM404" s="6">
        <f t="shared" si="39"/>
        <v>-14</v>
      </c>
      <c r="CN404" s="6">
        <v>2200.66</v>
      </c>
      <c r="CO404" s="1">
        <v>-441.66</v>
      </c>
      <c r="CP404" s="6">
        <v>1759</v>
      </c>
      <c r="CQ404" s="6">
        <v>2200</v>
      </c>
      <c r="CR404" s="1">
        <v>7.97</v>
      </c>
      <c r="CS404" s="6">
        <v>2200</v>
      </c>
      <c r="CT404" s="1">
        <v>176</v>
      </c>
      <c r="CU404" s="6">
        <v>1592.8</v>
      </c>
    </row>
    <row r="405" spans="1:99" ht="13.8" hidden="1">
      <c r="A405" s="1"/>
      <c r="B405" s="1"/>
      <c r="C405" s="34" t="str">
        <f t="shared" ca="1" si="20"/>
        <v>OK</v>
      </c>
      <c r="D405" s="2">
        <f t="shared" si="21"/>
        <v>1986.7622222222221</v>
      </c>
      <c r="E405" s="34">
        <v>45870</v>
      </c>
      <c r="F405" s="1" t="s">
        <v>145</v>
      </c>
      <c r="G405" s="1">
        <v>3557</v>
      </c>
      <c r="H405" s="1" t="s">
        <v>294</v>
      </c>
      <c r="I405" s="1" t="s">
        <v>295</v>
      </c>
      <c r="J405" s="38">
        <v>45831</v>
      </c>
      <c r="K405" s="6">
        <v>950</v>
      </c>
      <c r="L405" s="1"/>
      <c r="M405" s="6">
        <v>950</v>
      </c>
      <c r="N405" s="6"/>
      <c r="O405" s="6">
        <v>0</v>
      </c>
      <c r="P405" s="6">
        <v>0</v>
      </c>
      <c r="Q405" s="6"/>
      <c r="R405" s="6"/>
      <c r="S405" s="6"/>
      <c r="T405" s="6"/>
      <c r="U405" s="6">
        <v>0</v>
      </c>
      <c r="V405" s="6"/>
      <c r="W405" s="6"/>
      <c r="X405" s="6"/>
      <c r="Y405" s="6">
        <v>0</v>
      </c>
      <c r="Z405" s="6"/>
      <c r="AA405" s="6"/>
      <c r="AB405" s="6"/>
      <c r="AC405" s="6"/>
      <c r="AD405" s="6">
        <v>0</v>
      </c>
      <c r="AE405" s="6">
        <v>0</v>
      </c>
      <c r="AF405" s="6">
        <v>0</v>
      </c>
      <c r="AG405" s="6">
        <v>0</v>
      </c>
      <c r="AH405" s="6"/>
      <c r="AI405" s="6"/>
      <c r="AJ405" s="6"/>
      <c r="AK405" s="6"/>
      <c r="AL405" s="6"/>
      <c r="AM405" s="6">
        <v>0.68</v>
      </c>
      <c r="AN405" s="8">
        <f t="shared" si="22"/>
        <v>950.68</v>
      </c>
      <c r="AO405" s="6">
        <v>0</v>
      </c>
      <c r="AP405" s="6">
        <v>-7.35</v>
      </c>
      <c r="AQ405" s="6">
        <v>0</v>
      </c>
      <c r="AR405" s="6"/>
      <c r="AS405" s="6"/>
      <c r="AT405" s="6">
        <v>-0.82</v>
      </c>
      <c r="AU405" s="6"/>
      <c r="AV405" s="6">
        <v>0</v>
      </c>
      <c r="AW405" s="6"/>
      <c r="AX405" s="6"/>
      <c r="AY405" s="6">
        <v>0</v>
      </c>
      <c r="AZ405" s="6"/>
      <c r="BA405" s="6"/>
      <c r="BB405" s="6"/>
      <c r="BC405" s="6">
        <v>-1.51</v>
      </c>
      <c r="BD405" s="6">
        <v>0</v>
      </c>
      <c r="BE405" s="6"/>
      <c r="BF405" s="6"/>
      <c r="BG405" s="6">
        <v>0</v>
      </c>
      <c r="BH405" s="6">
        <v>0</v>
      </c>
      <c r="BI405" s="6"/>
      <c r="BJ405" s="6"/>
      <c r="BK405" s="6"/>
      <c r="BL405" s="11">
        <f t="shared" si="23"/>
        <v>-9.68</v>
      </c>
      <c r="BM405" s="12">
        <f t="shared" si="24"/>
        <v>941</v>
      </c>
      <c r="BN405" s="13">
        <f t="shared" si="25"/>
        <v>79.166666666666671</v>
      </c>
      <c r="BO405" s="13">
        <f t="shared" si="26"/>
        <v>79.166666666666671</v>
      </c>
      <c r="BP405" s="13">
        <f t="shared" si="27"/>
        <v>26.388888888888889</v>
      </c>
      <c r="BQ405" s="13">
        <f t="shared" si="28"/>
        <v>0</v>
      </c>
      <c r="BR405" s="13">
        <f t="shared" si="29"/>
        <v>0</v>
      </c>
      <c r="BS405" s="13">
        <f t="shared" si="30"/>
        <v>727.65</v>
      </c>
      <c r="BT405" s="13">
        <f t="shared" si="31"/>
        <v>110</v>
      </c>
      <c r="BU405" s="13">
        <f t="shared" si="32"/>
        <v>0</v>
      </c>
      <c r="BV405" s="6">
        <f>SUMIFS('SEGURO DE VIDA'!E:E, 'SEGURO DE VIDA'!D:D, H405, 'SEGURO DE VIDA'!G:G, E405)</f>
        <v>13.71</v>
      </c>
      <c r="BW405" s="6">
        <f>SUMIFS(TREINAMENTOS!E:E, TREINAMENTOS!D:D, H405, TREINAMENTOS!G:G, E405)</f>
        <v>0</v>
      </c>
      <c r="BX405" s="6">
        <f>SUMIFS(EXAMES!E:E, EXAMES!D:D, H405, EXAMES!G:G, E405)</f>
        <v>0</v>
      </c>
      <c r="BY405" s="25">
        <f t="shared" si="33"/>
        <v>1036.0822222222223</v>
      </c>
      <c r="BZ405" s="1"/>
      <c r="CA405" s="1"/>
      <c r="CB405" s="13">
        <f t="shared" si="34"/>
        <v>0</v>
      </c>
      <c r="CC405" s="13">
        <f t="shared" si="35"/>
        <v>0</v>
      </c>
      <c r="CD405" s="13">
        <f>SUMIFS(ALIMENTAÇÃO!E:E, ALIMENTAÇÃO!D:D, H405, ALIMENTAÇÃO!G:G, E405)</f>
        <v>735</v>
      </c>
      <c r="CE405" s="6">
        <f>SUMIFS(TRANSPORTE!E:E, TRANSPORTE!D:D, H405, TRANSPORTE!G:G, E405)</f>
        <v>110</v>
      </c>
      <c r="CF405" s="6">
        <f>SUMIFS('PLANO DE SAÚDE'!E:E, 'PLANO DE SAÚDE'!D:D, H405, 'PLANO DE SAÚDE'!G:G, E405)</f>
        <v>0</v>
      </c>
      <c r="CG405" s="6">
        <f>SUMIFS('PLANO ODONTO'!E:E, 'PLANO ODONTO'!D:D, H405, 'PLANO ODONTO'!G:G, E405)</f>
        <v>0</v>
      </c>
      <c r="CH405" s="6">
        <f t="shared" si="36"/>
        <v>-1.51</v>
      </c>
      <c r="CI405" s="6">
        <f t="shared" si="37"/>
        <v>0</v>
      </c>
      <c r="CJ405" s="6">
        <f t="shared" si="38"/>
        <v>0</v>
      </c>
      <c r="CK405" s="6"/>
      <c r="CL405" s="6"/>
      <c r="CM405" s="6">
        <f t="shared" si="39"/>
        <v>0</v>
      </c>
      <c r="CN405" s="1">
        <v>950.68</v>
      </c>
      <c r="CO405" s="1">
        <v>-9.68</v>
      </c>
      <c r="CP405" s="1">
        <v>941</v>
      </c>
      <c r="CQ405" s="1">
        <v>0</v>
      </c>
      <c r="CR405" s="1">
        <v>0</v>
      </c>
      <c r="CS405" s="1">
        <v>0</v>
      </c>
      <c r="CT405" s="1">
        <v>0</v>
      </c>
      <c r="CU405" s="1">
        <v>342.8</v>
      </c>
    </row>
    <row r="406" spans="1:99" ht="13.8" hidden="1">
      <c r="A406" s="1"/>
      <c r="B406" s="1"/>
      <c r="C406" s="34" t="str">
        <f t="shared" ca="1" si="20"/>
        <v>OK</v>
      </c>
      <c r="D406" s="2">
        <f t="shared" si="21"/>
        <v>6490.6305115555551</v>
      </c>
      <c r="E406" s="34">
        <v>45870</v>
      </c>
      <c r="F406" s="1" t="s">
        <v>145</v>
      </c>
      <c r="G406" s="1">
        <v>190</v>
      </c>
      <c r="H406" s="1" t="s">
        <v>297</v>
      </c>
      <c r="I406" s="1" t="s">
        <v>298</v>
      </c>
      <c r="J406" s="38">
        <v>42248</v>
      </c>
      <c r="K406" s="6">
        <v>3791.24</v>
      </c>
      <c r="L406" s="1"/>
      <c r="M406" s="6">
        <v>3791.24</v>
      </c>
      <c r="N406" s="6"/>
      <c r="O406" s="6">
        <v>0</v>
      </c>
      <c r="P406" s="6">
        <v>0</v>
      </c>
      <c r="Q406" s="6"/>
      <c r="R406" s="6"/>
      <c r="S406" s="6"/>
      <c r="T406" s="6"/>
      <c r="U406" s="6">
        <v>0</v>
      </c>
      <c r="V406" s="6"/>
      <c r="W406" s="6"/>
      <c r="X406" s="6"/>
      <c r="Y406" s="6">
        <v>568.69000000000005</v>
      </c>
      <c r="Z406" s="6"/>
      <c r="AA406" s="6"/>
      <c r="AB406" s="6"/>
      <c r="AC406" s="6"/>
      <c r="AD406" s="6">
        <v>0</v>
      </c>
      <c r="AE406" s="6">
        <v>0</v>
      </c>
      <c r="AF406" s="6">
        <v>0</v>
      </c>
      <c r="AG406" s="6">
        <v>0</v>
      </c>
      <c r="AH406" s="6"/>
      <c r="AI406" s="6"/>
      <c r="AJ406" s="6"/>
      <c r="AK406" s="6"/>
      <c r="AL406" s="6"/>
      <c r="AM406" s="6">
        <v>0.45</v>
      </c>
      <c r="AN406" s="8">
        <f t="shared" si="22"/>
        <v>4360.38</v>
      </c>
      <c r="AO406" s="6">
        <v>0</v>
      </c>
      <c r="AP406" s="6">
        <v>-7.35</v>
      </c>
      <c r="AQ406" s="6">
        <v>0</v>
      </c>
      <c r="AR406" s="6"/>
      <c r="AS406" s="6"/>
      <c r="AT406" s="6">
        <v>-0.26</v>
      </c>
      <c r="AU406" s="6"/>
      <c r="AV406" s="6">
        <v>-14</v>
      </c>
      <c r="AW406" s="6"/>
      <c r="AX406" s="6"/>
      <c r="AY406" s="6">
        <v>-37.909999999999997</v>
      </c>
      <c r="AZ406" s="6"/>
      <c r="BA406" s="6"/>
      <c r="BB406" s="6"/>
      <c r="BC406" s="6">
        <v>-2.73</v>
      </c>
      <c r="BD406" s="6">
        <v>-372.91</v>
      </c>
      <c r="BE406" s="6"/>
      <c r="BF406" s="6"/>
      <c r="BG406" s="6">
        <v>-348.35</v>
      </c>
      <c r="BH406" s="6">
        <v>-168.87</v>
      </c>
      <c r="BI406" s="6"/>
      <c r="BJ406" s="6"/>
      <c r="BK406" s="6"/>
      <c r="BL406" s="11">
        <f t="shared" si="23"/>
        <v>-952.38</v>
      </c>
      <c r="BM406" s="12">
        <f t="shared" si="24"/>
        <v>3408</v>
      </c>
      <c r="BN406" s="13">
        <f t="shared" si="25"/>
        <v>315.93666666666667</v>
      </c>
      <c r="BO406" s="13">
        <f t="shared" si="26"/>
        <v>315.93666666666667</v>
      </c>
      <c r="BP406" s="13">
        <f t="shared" si="27"/>
        <v>105.31222222222222</v>
      </c>
      <c r="BQ406" s="13">
        <f t="shared" si="28"/>
        <v>348.41495599999996</v>
      </c>
      <c r="BR406" s="13">
        <f t="shared" si="29"/>
        <v>303.29000000000002</v>
      </c>
      <c r="BS406" s="13">
        <f t="shared" si="30"/>
        <v>727.65</v>
      </c>
      <c r="BT406" s="13">
        <f t="shared" si="31"/>
        <v>0</v>
      </c>
      <c r="BU406" s="13">
        <f t="shared" si="32"/>
        <v>0</v>
      </c>
      <c r="BV406" s="6">
        <f>SUMIFS('SEGURO DE VIDA'!E:E, 'SEGURO DE VIDA'!D:D, H406, 'SEGURO DE VIDA'!G:G, E406)</f>
        <v>13.71</v>
      </c>
      <c r="BW406" s="6">
        <f>SUMIFS(TREINAMENTOS!E:E, TREINAMENTOS!D:D, H406, TREINAMENTOS!G:G, E406)</f>
        <v>0</v>
      </c>
      <c r="BX406" s="6">
        <f>SUMIFS(EXAMES!E:E, EXAMES!D:D, H406, EXAMES!G:G, E406)</f>
        <v>0</v>
      </c>
      <c r="BY406" s="25">
        <f t="shared" si="33"/>
        <v>2130.2505115555555</v>
      </c>
      <c r="BZ406" s="1"/>
      <c r="CA406" s="1"/>
      <c r="CB406" s="13">
        <f t="shared" si="34"/>
        <v>0</v>
      </c>
      <c r="CC406" s="13">
        <f t="shared" si="35"/>
        <v>0</v>
      </c>
      <c r="CD406" s="13">
        <f>SUMIFS(ALIMENTAÇÃO!E:E, ALIMENTAÇÃO!D:D, H406, ALIMENTAÇÃO!G:G, E406)</f>
        <v>735</v>
      </c>
      <c r="CE406" s="6">
        <f>SUMIFS(TRANSPORTE!E:E, TRANSPORTE!D:D, H406, TRANSPORTE!G:G, E406)</f>
        <v>0</v>
      </c>
      <c r="CF406" s="6">
        <f>SUMIFS('PLANO DE SAÚDE'!E:E, 'PLANO DE SAÚDE'!D:D, H406, 'PLANO DE SAÚDE'!G:G, E406)</f>
        <v>249.258296</v>
      </c>
      <c r="CG406" s="6">
        <f>SUMIFS('PLANO ODONTO'!E:E, 'PLANO ODONTO'!D:D, H406, 'PLANO ODONTO'!G:G, E406)</f>
        <v>14</v>
      </c>
      <c r="CH406" s="6">
        <f t="shared" si="36"/>
        <v>-375.64000000000004</v>
      </c>
      <c r="CI406" s="6">
        <f t="shared" si="37"/>
        <v>0</v>
      </c>
      <c r="CJ406" s="6">
        <f t="shared" si="38"/>
        <v>0</v>
      </c>
      <c r="CK406" s="6"/>
      <c r="CL406" s="6"/>
      <c r="CM406" s="6">
        <f t="shared" si="39"/>
        <v>-14</v>
      </c>
      <c r="CN406" s="6">
        <v>4360.38</v>
      </c>
      <c r="CO406" s="1">
        <v>-952.38</v>
      </c>
      <c r="CP406" s="6">
        <v>3408</v>
      </c>
      <c r="CQ406" s="6">
        <v>3791.24</v>
      </c>
      <c r="CR406" s="1">
        <v>9.19</v>
      </c>
      <c r="CS406" s="6">
        <v>3791.24</v>
      </c>
      <c r="CT406" s="1">
        <v>303.29000000000002</v>
      </c>
      <c r="CU406" s="6">
        <v>3752.73</v>
      </c>
    </row>
    <row r="407" spans="1:99" ht="13.8" hidden="1">
      <c r="A407" s="1"/>
      <c r="B407" s="1"/>
      <c r="C407" s="34" t="str">
        <f t="shared" ca="1" si="20"/>
        <v>OK</v>
      </c>
      <c r="D407" s="2">
        <f t="shared" si="21"/>
        <v>2800.8166666666666</v>
      </c>
      <c r="E407" s="34">
        <v>45870</v>
      </c>
      <c r="F407" s="1" t="s">
        <v>145</v>
      </c>
      <c r="G407" s="1">
        <v>3568</v>
      </c>
      <c r="H407" s="1" t="s">
        <v>299</v>
      </c>
      <c r="I407" s="1" t="s">
        <v>478</v>
      </c>
      <c r="J407" s="38">
        <v>45870</v>
      </c>
      <c r="K407" s="6">
        <v>1518</v>
      </c>
      <c r="L407" s="1"/>
      <c r="M407" s="6">
        <v>1518</v>
      </c>
      <c r="N407" s="6"/>
      <c r="O407" s="6">
        <v>0</v>
      </c>
      <c r="P407" s="6">
        <v>0</v>
      </c>
      <c r="Q407" s="6"/>
      <c r="R407" s="6"/>
      <c r="S407" s="6"/>
      <c r="T407" s="6"/>
      <c r="U407" s="6">
        <v>0</v>
      </c>
      <c r="V407" s="6"/>
      <c r="W407" s="6"/>
      <c r="X407" s="6"/>
      <c r="Y407" s="6">
        <v>0</v>
      </c>
      <c r="Z407" s="6"/>
      <c r="AA407" s="6"/>
      <c r="AB407" s="6"/>
      <c r="AC407" s="6"/>
      <c r="AD407" s="6">
        <v>0</v>
      </c>
      <c r="AE407" s="6">
        <v>0</v>
      </c>
      <c r="AF407" s="6">
        <v>0</v>
      </c>
      <c r="AG407" s="6">
        <v>0</v>
      </c>
      <c r="AH407" s="6"/>
      <c r="AI407" s="6"/>
      <c r="AJ407" s="6"/>
      <c r="AK407" s="6"/>
      <c r="AL407" s="6"/>
      <c r="AM407" s="6">
        <v>0.23</v>
      </c>
      <c r="AN407" s="8">
        <f t="shared" si="22"/>
        <v>1518.23</v>
      </c>
      <c r="AO407" s="6">
        <v>0</v>
      </c>
      <c r="AP407" s="6">
        <v>-6.3</v>
      </c>
      <c r="AQ407" s="6">
        <v>-91.08</v>
      </c>
      <c r="AR407" s="6"/>
      <c r="AS407" s="6"/>
      <c r="AT407" s="6">
        <v>0</v>
      </c>
      <c r="AU407" s="6"/>
      <c r="AV407" s="6">
        <v>-14</v>
      </c>
      <c r="AW407" s="6"/>
      <c r="AX407" s="6"/>
      <c r="AY407" s="6">
        <v>0</v>
      </c>
      <c r="AZ407" s="6"/>
      <c r="BA407" s="6"/>
      <c r="BB407" s="6"/>
      <c r="BC407" s="6">
        <v>0</v>
      </c>
      <c r="BD407" s="6">
        <v>0</v>
      </c>
      <c r="BE407" s="6"/>
      <c r="BF407" s="6"/>
      <c r="BG407" s="6">
        <v>-113.85</v>
      </c>
      <c r="BH407" s="6">
        <v>0</v>
      </c>
      <c r="BI407" s="6"/>
      <c r="BJ407" s="6"/>
      <c r="BK407" s="6"/>
      <c r="BL407" s="11">
        <f t="shared" si="23"/>
        <v>-225.23</v>
      </c>
      <c r="BM407" s="12">
        <f t="shared" si="24"/>
        <v>1293</v>
      </c>
      <c r="BN407" s="13">
        <f t="shared" si="25"/>
        <v>126.5</v>
      </c>
      <c r="BO407" s="13">
        <f t="shared" si="26"/>
        <v>126.5</v>
      </c>
      <c r="BP407" s="13">
        <f t="shared" si="27"/>
        <v>42.166666666666664</v>
      </c>
      <c r="BQ407" s="13">
        <f t="shared" si="28"/>
        <v>113.85</v>
      </c>
      <c r="BR407" s="13">
        <f t="shared" si="29"/>
        <v>121.44</v>
      </c>
      <c r="BS407" s="13">
        <f t="shared" si="30"/>
        <v>623.70000000000005</v>
      </c>
      <c r="BT407" s="13">
        <f t="shared" si="31"/>
        <v>114.72000000000001</v>
      </c>
      <c r="BU407" s="13">
        <f t="shared" si="32"/>
        <v>0</v>
      </c>
      <c r="BV407" s="6">
        <f>SUMIFS('SEGURO DE VIDA'!E:E, 'SEGURO DE VIDA'!D:D, H407, 'SEGURO DE VIDA'!G:G, E407)</f>
        <v>13.71</v>
      </c>
      <c r="BW407" s="6">
        <f>SUMIFS(TREINAMENTOS!E:E, TREINAMENTOS!D:D, H407, TREINAMENTOS!G:G, E407)</f>
        <v>0</v>
      </c>
      <c r="BX407" s="6">
        <f>SUMIFS(EXAMES!E:E, EXAMES!D:D, H407, EXAMES!G:G, E407)</f>
        <v>0</v>
      </c>
      <c r="BY407" s="25">
        <f t="shared" si="33"/>
        <v>1282.5866666666668</v>
      </c>
      <c r="BZ407" s="1"/>
      <c r="CA407" s="1"/>
      <c r="CB407" s="13">
        <f t="shared" si="34"/>
        <v>0</v>
      </c>
      <c r="CC407" s="13">
        <f t="shared" si="35"/>
        <v>0</v>
      </c>
      <c r="CD407" s="13">
        <f>SUMIFS(ALIMENTAÇÃO!E:E, ALIMENTAÇÃO!D:D, H407, ALIMENTAÇÃO!G:G, E407)</f>
        <v>630</v>
      </c>
      <c r="CE407" s="6">
        <f>SUMIFS(TRANSPORTE!E:E, TRANSPORTE!D:D, H407, TRANSPORTE!G:G, E407)</f>
        <v>205.8</v>
      </c>
      <c r="CF407" s="6">
        <f>SUMIFS('PLANO DE SAÚDE'!E:E, 'PLANO DE SAÚDE'!D:D, H407, 'PLANO DE SAÚDE'!G:G, E407)</f>
        <v>0</v>
      </c>
      <c r="CG407" s="6">
        <f>SUMIFS('PLANO ODONTO'!E:E, 'PLANO ODONTO'!D:D, H407, 'PLANO ODONTO'!G:G, E407)</f>
        <v>14</v>
      </c>
      <c r="CH407" s="6">
        <f t="shared" si="36"/>
        <v>0</v>
      </c>
      <c r="CI407" s="6">
        <f t="shared" si="37"/>
        <v>0</v>
      </c>
      <c r="CJ407" s="6">
        <f t="shared" si="38"/>
        <v>0</v>
      </c>
      <c r="CK407" s="6"/>
      <c r="CL407" s="6"/>
      <c r="CM407" s="6">
        <f t="shared" si="39"/>
        <v>-14</v>
      </c>
      <c r="CN407" s="6">
        <v>1518.23</v>
      </c>
      <c r="CO407" s="1">
        <v>-225.23</v>
      </c>
      <c r="CP407" s="6">
        <v>1293</v>
      </c>
      <c r="CQ407" s="6">
        <v>1518</v>
      </c>
      <c r="CR407" s="1">
        <v>7.5</v>
      </c>
      <c r="CS407" s="6">
        <v>1518</v>
      </c>
      <c r="CT407" s="1">
        <v>121.44</v>
      </c>
      <c r="CU407" s="1">
        <v>910.8</v>
      </c>
    </row>
    <row r="408" spans="1:99" ht="13.8" hidden="1">
      <c r="A408" s="1"/>
      <c r="B408" s="1"/>
      <c r="C408" s="34" t="str">
        <f t="shared" ca="1" si="20"/>
        <v>OK</v>
      </c>
      <c r="D408" s="2">
        <f t="shared" si="21"/>
        <v>4702.691379111111</v>
      </c>
      <c r="E408" s="34">
        <v>45870</v>
      </c>
      <c r="F408" s="1" t="s">
        <v>145</v>
      </c>
      <c r="G408" s="1">
        <v>3477</v>
      </c>
      <c r="H408" s="1" t="s">
        <v>302</v>
      </c>
      <c r="I408" s="1" t="s">
        <v>151</v>
      </c>
      <c r="J408" s="35">
        <v>45593</v>
      </c>
      <c r="K408" s="6">
        <v>1600</v>
      </c>
      <c r="L408" s="1"/>
      <c r="M408" s="6">
        <v>1600</v>
      </c>
      <c r="N408" s="6"/>
      <c r="O408" s="6">
        <v>0</v>
      </c>
      <c r="P408" s="6">
        <v>480</v>
      </c>
      <c r="Q408" s="6"/>
      <c r="R408" s="6"/>
      <c r="S408" s="6"/>
      <c r="T408" s="6"/>
      <c r="U408" s="6">
        <v>0</v>
      </c>
      <c r="V408" s="6"/>
      <c r="W408" s="6"/>
      <c r="X408" s="6"/>
      <c r="Y408" s="6">
        <v>0</v>
      </c>
      <c r="Z408" s="6"/>
      <c r="AA408" s="6"/>
      <c r="AB408" s="6"/>
      <c r="AC408" s="6"/>
      <c r="AD408" s="6">
        <v>583.44000000000005</v>
      </c>
      <c r="AE408" s="6">
        <v>226.37</v>
      </c>
      <c r="AF408" s="6">
        <v>155.72999999999999</v>
      </c>
      <c r="AG408" s="6">
        <v>0</v>
      </c>
      <c r="AH408" s="6"/>
      <c r="AI408" s="6"/>
      <c r="AJ408" s="6"/>
      <c r="AK408" s="6"/>
      <c r="AL408" s="6"/>
      <c r="AM408" s="6">
        <v>0.67</v>
      </c>
      <c r="AN408" s="8">
        <f t="shared" si="22"/>
        <v>3046.21</v>
      </c>
      <c r="AO408" s="6">
        <v>0</v>
      </c>
      <c r="AP408" s="6">
        <v>-7</v>
      </c>
      <c r="AQ408" s="6">
        <v>0</v>
      </c>
      <c r="AR408" s="6"/>
      <c r="AS408" s="6"/>
      <c r="AT408" s="6">
        <v>-0.84</v>
      </c>
      <c r="AU408" s="6"/>
      <c r="AV408" s="6">
        <v>-14</v>
      </c>
      <c r="AW408" s="6"/>
      <c r="AX408" s="6"/>
      <c r="AY408" s="6">
        <v>0</v>
      </c>
      <c r="AZ408" s="6"/>
      <c r="BA408" s="6"/>
      <c r="BB408" s="6"/>
      <c r="BC408" s="6">
        <v>-1.51</v>
      </c>
      <c r="BD408" s="6">
        <v>0</v>
      </c>
      <c r="BE408" s="6"/>
      <c r="BF408" s="6"/>
      <c r="BG408" s="6">
        <v>-258.86</v>
      </c>
      <c r="BH408" s="6">
        <v>0</v>
      </c>
      <c r="BI408" s="6"/>
      <c r="BJ408" s="6"/>
      <c r="BK408" s="6"/>
      <c r="BL408" s="11">
        <f t="shared" si="23"/>
        <v>-282.21000000000004</v>
      </c>
      <c r="BM408" s="12">
        <f t="shared" si="24"/>
        <v>2764</v>
      </c>
      <c r="BN408" s="13">
        <f t="shared" si="25"/>
        <v>133.33333333333334</v>
      </c>
      <c r="BO408" s="13">
        <f t="shared" si="26"/>
        <v>133.33333333333334</v>
      </c>
      <c r="BP408" s="13">
        <f t="shared" si="27"/>
        <v>44.44444444444445</v>
      </c>
      <c r="BQ408" s="13">
        <f t="shared" si="28"/>
        <v>258.87090000000001</v>
      </c>
      <c r="BR408" s="13">
        <f t="shared" si="29"/>
        <v>243.64</v>
      </c>
      <c r="BS408" s="13">
        <f t="shared" si="30"/>
        <v>693</v>
      </c>
      <c r="BT408" s="13">
        <f t="shared" si="31"/>
        <v>0</v>
      </c>
      <c r="BU408" s="13">
        <f t="shared" si="32"/>
        <v>136.14936800000001</v>
      </c>
      <c r="BV408" s="6">
        <f>SUMIFS('SEGURO DE VIDA'!E:E, 'SEGURO DE VIDA'!D:D, H408, 'SEGURO DE VIDA'!G:G, E408)</f>
        <v>13.71</v>
      </c>
      <c r="BW408" s="6">
        <f>SUMIFS(TREINAMENTOS!E:E, TREINAMENTOS!D:D, H408, TREINAMENTOS!G:G, E408)</f>
        <v>0</v>
      </c>
      <c r="BX408" s="6">
        <f>SUMIFS(EXAMES!E:E, EXAMES!D:D, H408, EXAMES!G:G, E408)</f>
        <v>0</v>
      </c>
      <c r="BY408" s="25">
        <f t="shared" si="33"/>
        <v>1656.4813791111112</v>
      </c>
      <c r="BZ408" s="1"/>
      <c r="CA408" s="1"/>
      <c r="CB408" s="13">
        <f t="shared" si="34"/>
        <v>136.14936800000001</v>
      </c>
      <c r="CC408" s="13">
        <f t="shared" si="35"/>
        <v>0</v>
      </c>
      <c r="CD408" s="13">
        <f>SUMIFS(ALIMENTAÇÃO!E:E, ALIMENTAÇÃO!D:D, H408, ALIMENTAÇÃO!G:G, E408)</f>
        <v>700</v>
      </c>
      <c r="CE408" s="6">
        <f>SUMIFS(TRANSPORTE!E:E, TRANSPORTE!D:D, H408, TRANSPORTE!G:G, E408)</f>
        <v>0</v>
      </c>
      <c r="CF408" s="6">
        <f>SUMIFS('PLANO DE SAÚDE'!E:E, 'PLANO DE SAÚDE'!D:D, H408, 'PLANO DE SAÚDE'!G:G, E408)</f>
        <v>137.659368</v>
      </c>
      <c r="CG408" s="6">
        <f>SUMIFS('PLANO ODONTO'!E:E, 'PLANO ODONTO'!D:D, H408, 'PLANO ODONTO'!G:G, E408)</f>
        <v>14</v>
      </c>
      <c r="CH408" s="6">
        <f t="shared" si="36"/>
        <v>-1.51</v>
      </c>
      <c r="CI408" s="6">
        <f t="shared" si="37"/>
        <v>0</v>
      </c>
      <c r="CJ408" s="6">
        <f t="shared" si="38"/>
        <v>0</v>
      </c>
      <c r="CK408" s="6"/>
      <c r="CL408" s="6"/>
      <c r="CM408" s="6">
        <f t="shared" si="39"/>
        <v>-14</v>
      </c>
      <c r="CN408" s="6">
        <v>3046.21</v>
      </c>
      <c r="CO408" s="1">
        <v>-282.20999999999998</v>
      </c>
      <c r="CP408" s="6">
        <v>2764</v>
      </c>
      <c r="CQ408" s="6">
        <v>3045.54</v>
      </c>
      <c r="CR408" s="1">
        <v>8.5</v>
      </c>
      <c r="CS408" s="6">
        <v>3045.54</v>
      </c>
      <c r="CT408" s="1">
        <v>243.64</v>
      </c>
      <c r="CU408" s="6">
        <v>2438.34</v>
      </c>
    </row>
    <row r="409" spans="1:99" ht="13.8" hidden="1">
      <c r="A409" s="1"/>
      <c r="B409" s="1"/>
      <c r="C409" s="34" t="str">
        <f t="shared" ca="1" si="20"/>
        <v>OK</v>
      </c>
      <c r="D409" s="2">
        <f t="shared" si="21"/>
        <v>2431.2816944444444</v>
      </c>
      <c r="E409" s="34">
        <v>45870</v>
      </c>
      <c r="F409" s="1" t="s">
        <v>145</v>
      </c>
      <c r="G409" s="1">
        <v>3542</v>
      </c>
      <c r="H409" s="1" t="s">
        <v>303</v>
      </c>
      <c r="I409" s="1" t="s">
        <v>304</v>
      </c>
      <c r="J409" s="38">
        <v>45824</v>
      </c>
      <c r="K409" s="6">
        <v>1069.48</v>
      </c>
      <c r="L409" s="1"/>
      <c r="M409" s="6">
        <v>1069.48</v>
      </c>
      <c r="N409" s="6"/>
      <c r="O409" s="6">
        <v>0</v>
      </c>
      <c r="P409" s="6">
        <v>0</v>
      </c>
      <c r="Q409" s="6"/>
      <c r="R409" s="6"/>
      <c r="S409" s="6"/>
      <c r="T409" s="6"/>
      <c r="U409" s="6">
        <v>0</v>
      </c>
      <c r="V409" s="6"/>
      <c r="W409" s="6"/>
      <c r="X409" s="6"/>
      <c r="Y409" s="6">
        <v>0</v>
      </c>
      <c r="Z409" s="6"/>
      <c r="AA409" s="6"/>
      <c r="AB409" s="6"/>
      <c r="AC409" s="6"/>
      <c r="AD409" s="6">
        <v>0</v>
      </c>
      <c r="AE409" s="6">
        <v>0</v>
      </c>
      <c r="AF409" s="6">
        <v>0</v>
      </c>
      <c r="AG409" s="6">
        <v>0</v>
      </c>
      <c r="AH409" s="6"/>
      <c r="AI409" s="6"/>
      <c r="AJ409" s="6"/>
      <c r="AK409" s="6"/>
      <c r="AL409" s="6"/>
      <c r="AM409" s="6">
        <v>0.35</v>
      </c>
      <c r="AN409" s="8">
        <f t="shared" si="22"/>
        <v>1069.83</v>
      </c>
      <c r="AO409" s="6">
        <v>-35.65</v>
      </c>
      <c r="AP409" s="6">
        <v>-7.35</v>
      </c>
      <c r="AQ409" s="6">
        <v>-85.5</v>
      </c>
      <c r="AR409" s="6"/>
      <c r="AS409" s="6"/>
      <c r="AT409" s="6">
        <v>-0.28999999999999998</v>
      </c>
      <c r="AU409" s="6"/>
      <c r="AV409" s="6">
        <v>-14</v>
      </c>
      <c r="AW409" s="6"/>
      <c r="AX409" s="6"/>
      <c r="AY409" s="6">
        <v>0</v>
      </c>
      <c r="AZ409" s="6"/>
      <c r="BA409" s="6"/>
      <c r="BB409" s="6"/>
      <c r="BC409" s="6">
        <v>-1.51</v>
      </c>
      <c r="BD409" s="6">
        <v>0</v>
      </c>
      <c r="BE409" s="6"/>
      <c r="BF409" s="6"/>
      <c r="BG409" s="6">
        <v>-77.53</v>
      </c>
      <c r="BH409" s="6">
        <v>0</v>
      </c>
      <c r="BI409" s="6"/>
      <c r="BJ409" s="6"/>
      <c r="BK409" s="6"/>
      <c r="BL409" s="11">
        <f t="shared" si="23"/>
        <v>-221.82999999999998</v>
      </c>
      <c r="BM409" s="12">
        <f t="shared" si="24"/>
        <v>848</v>
      </c>
      <c r="BN409" s="13">
        <f t="shared" si="25"/>
        <v>89.123333333333335</v>
      </c>
      <c r="BO409" s="13">
        <f t="shared" si="26"/>
        <v>89.123333333333335</v>
      </c>
      <c r="BP409" s="13">
        <f t="shared" si="27"/>
        <v>29.707777777777778</v>
      </c>
      <c r="BQ409" s="13">
        <f t="shared" si="28"/>
        <v>77.537249999999986</v>
      </c>
      <c r="BR409" s="13">
        <f t="shared" si="29"/>
        <v>20.67</v>
      </c>
      <c r="BS409" s="13">
        <f t="shared" si="30"/>
        <v>727.65</v>
      </c>
      <c r="BT409" s="13">
        <f t="shared" si="31"/>
        <v>0</v>
      </c>
      <c r="BU409" s="13">
        <f t="shared" si="32"/>
        <v>14.93</v>
      </c>
      <c r="BV409" s="6">
        <f>SUMIFS('SEGURO DE VIDA'!E:E, 'SEGURO DE VIDA'!D:D, H409, 'SEGURO DE VIDA'!G:G, E409)</f>
        <v>13.71</v>
      </c>
      <c r="BW409" s="6">
        <f>SUMIFS(TREINAMENTOS!E:E, TREINAMENTOS!D:D, H409, TREINAMENTOS!G:G, E409)</f>
        <v>299</v>
      </c>
      <c r="BX409" s="6">
        <f>SUMIFS(EXAMES!E:E, EXAMES!D:D, H409, EXAMES!G:G, E409)</f>
        <v>0</v>
      </c>
      <c r="BY409" s="25">
        <f t="shared" si="33"/>
        <v>1361.4516944444445</v>
      </c>
      <c r="BZ409" s="1"/>
      <c r="CA409" s="1"/>
      <c r="CB409" s="13">
        <f t="shared" si="34"/>
        <v>0</v>
      </c>
      <c r="CC409" s="13">
        <f t="shared" si="35"/>
        <v>14.93</v>
      </c>
      <c r="CD409" s="13">
        <f>SUMIFS(ALIMENTAÇÃO!E:E, ALIMENTAÇÃO!D:D, H409, ALIMENTAÇÃO!G:G, E409)</f>
        <v>735</v>
      </c>
      <c r="CE409" s="6">
        <f>SUMIFS(TRANSPORTE!E:E, TRANSPORTE!D:D, H409, TRANSPORTE!G:G, E409)</f>
        <v>0</v>
      </c>
      <c r="CF409" s="6">
        <f>SUMIFS('PLANO DE SAÚDE'!E:E, 'PLANO DE SAÚDE'!D:D, H409, 'PLANO DE SAÚDE'!G:G, E409)</f>
        <v>0</v>
      </c>
      <c r="CG409" s="6">
        <f>SUMIFS('PLANO ODONTO'!E:E, 'PLANO ODONTO'!D:D, H409, 'PLANO ODONTO'!G:G, E409)</f>
        <v>28.93</v>
      </c>
      <c r="CH409" s="6">
        <f t="shared" si="36"/>
        <v>-1.51</v>
      </c>
      <c r="CI409" s="6">
        <f t="shared" si="37"/>
        <v>0</v>
      </c>
      <c r="CJ409" s="6">
        <f t="shared" si="38"/>
        <v>0</v>
      </c>
      <c r="CK409" s="6"/>
      <c r="CL409" s="6"/>
      <c r="CM409" s="6">
        <f t="shared" si="39"/>
        <v>-14</v>
      </c>
      <c r="CN409" s="6">
        <v>1069.83</v>
      </c>
      <c r="CO409" s="1">
        <v>-221.83</v>
      </c>
      <c r="CP409" s="1">
        <v>848</v>
      </c>
      <c r="CQ409" s="6">
        <v>1033.83</v>
      </c>
      <c r="CR409" s="1">
        <v>7.5</v>
      </c>
      <c r="CS409" s="6">
        <v>1033.83</v>
      </c>
      <c r="CT409" s="1">
        <v>20.67</v>
      </c>
      <c r="CU409" s="1">
        <v>426.63</v>
      </c>
    </row>
    <row r="410" spans="1:99" ht="13.8" hidden="1">
      <c r="A410" s="1"/>
      <c r="B410" s="1"/>
      <c r="C410" s="34" t="str">
        <f t="shared" ca="1" si="20"/>
        <v>OK</v>
      </c>
      <c r="D410" s="2">
        <f t="shared" si="21"/>
        <v>3981.4727171111117</v>
      </c>
      <c r="E410" s="34">
        <v>45870</v>
      </c>
      <c r="F410" s="1" t="s">
        <v>145</v>
      </c>
      <c r="G410" s="1">
        <v>3520</v>
      </c>
      <c r="H410" s="1" t="s">
        <v>305</v>
      </c>
      <c r="I410" s="1" t="s">
        <v>151</v>
      </c>
      <c r="J410" s="38">
        <v>45740</v>
      </c>
      <c r="K410" s="6">
        <v>1790.44</v>
      </c>
      <c r="L410" s="1" t="s">
        <v>479</v>
      </c>
      <c r="M410" s="6">
        <v>1790.44</v>
      </c>
      <c r="N410" s="6"/>
      <c r="O410" s="6">
        <v>0</v>
      </c>
      <c r="P410" s="6">
        <v>537.13</v>
      </c>
      <c r="Q410" s="6"/>
      <c r="R410" s="6"/>
      <c r="S410" s="6"/>
      <c r="T410" s="6"/>
      <c r="U410" s="6">
        <v>90.44</v>
      </c>
      <c r="V410" s="6"/>
      <c r="W410" s="6"/>
      <c r="X410" s="6"/>
      <c r="Y410" s="6">
        <v>0</v>
      </c>
      <c r="Z410" s="6"/>
      <c r="AA410" s="6"/>
      <c r="AB410" s="6"/>
      <c r="AC410" s="6"/>
      <c r="AD410" s="6">
        <v>0</v>
      </c>
      <c r="AE410" s="6">
        <v>0</v>
      </c>
      <c r="AF410" s="6">
        <v>0</v>
      </c>
      <c r="AG410" s="6">
        <v>102</v>
      </c>
      <c r="AH410" s="6"/>
      <c r="AI410" s="6"/>
      <c r="AJ410" s="6"/>
      <c r="AK410" s="6"/>
      <c r="AL410" s="6"/>
      <c r="AM410" s="6">
        <v>0.57999999999999996</v>
      </c>
      <c r="AN410" s="8">
        <f t="shared" si="22"/>
        <v>2520.59</v>
      </c>
      <c r="AO410" s="6">
        <v>0</v>
      </c>
      <c r="AP410" s="6">
        <v>-5.0999999999999996</v>
      </c>
      <c r="AQ410" s="6">
        <v>0</v>
      </c>
      <c r="AR410" s="6"/>
      <c r="AS410" s="6"/>
      <c r="AT410" s="6">
        <v>-0.64</v>
      </c>
      <c r="AU410" s="6"/>
      <c r="AV410" s="6">
        <v>0</v>
      </c>
      <c r="AW410" s="6"/>
      <c r="AX410" s="6"/>
      <c r="AY410" s="6">
        <v>0</v>
      </c>
      <c r="AZ410" s="6"/>
      <c r="BA410" s="6"/>
      <c r="BB410" s="6"/>
      <c r="BC410" s="6">
        <v>0</v>
      </c>
      <c r="BD410" s="6">
        <v>0</v>
      </c>
      <c r="BE410" s="6"/>
      <c r="BF410" s="6"/>
      <c r="BG410" s="6">
        <v>-194.85</v>
      </c>
      <c r="BH410" s="6">
        <v>0</v>
      </c>
      <c r="BI410" s="6"/>
      <c r="BJ410" s="6"/>
      <c r="BK410" s="6"/>
      <c r="BL410" s="11">
        <f t="shared" si="23"/>
        <v>-200.59</v>
      </c>
      <c r="BM410" s="12">
        <f t="shared" si="24"/>
        <v>2320</v>
      </c>
      <c r="BN410" s="13">
        <f t="shared" si="25"/>
        <v>149.20333333333335</v>
      </c>
      <c r="BO410" s="13">
        <f t="shared" si="26"/>
        <v>149.20333333333335</v>
      </c>
      <c r="BP410" s="13">
        <f t="shared" si="27"/>
        <v>49.734444444444449</v>
      </c>
      <c r="BQ410" s="13">
        <f t="shared" si="28"/>
        <v>194.89160600000002</v>
      </c>
      <c r="BR410" s="13">
        <f t="shared" si="29"/>
        <v>193.44</v>
      </c>
      <c r="BS410" s="13">
        <f t="shared" si="30"/>
        <v>504.9</v>
      </c>
      <c r="BT410" s="13">
        <f t="shared" si="31"/>
        <v>205.8</v>
      </c>
      <c r="BU410" s="13">
        <f t="shared" si="32"/>
        <v>0</v>
      </c>
      <c r="BV410" s="6">
        <f>SUMIFS('SEGURO DE VIDA'!E:E, 'SEGURO DE VIDA'!D:D, H410, 'SEGURO DE VIDA'!G:G, E410)</f>
        <v>13.71</v>
      </c>
      <c r="BW410" s="6">
        <f>SUMIFS(TREINAMENTOS!E:E, TREINAMENTOS!D:D, H410, TREINAMENTOS!G:G, E410)</f>
        <v>0</v>
      </c>
      <c r="BX410" s="6">
        <f>SUMIFS(EXAMES!E:E, EXAMES!D:D, H410, EXAMES!G:G, E410)</f>
        <v>0</v>
      </c>
      <c r="BY410" s="25">
        <f t="shared" si="33"/>
        <v>1460.8827171111113</v>
      </c>
      <c r="BZ410" s="1"/>
      <c r="CA410" s="1"/>
      <c r="CB410" s="13">
        <f t="shared" si="34"/>
        <v>0</v>
      </c>
      <c r="CC410" s="13">
        <f t="shared" si="35"/>
        <v>0</v>
      </c>
      <c r="CD410" s="13">
        <f>SUMIFS(ALIMENTAÇÃO!E:E, ALIMENTAÇÃO!D:D, H410, ALIMENTAÇÃO!G:G, E410)</f>
        <v>510</v>
      </c>
      <c r="CE410" s="6">
        <f>SUMIFS(TRANSPORTE!E:E, TRANSPORTE!D:D, H410, TRANSPORTE!G:G, E410)</f>
        <v>205.8</v>
      </c>
      <c r="CF410" s="6">
        <f>SUMIFS('PLANO DE SAÚDE'!E:E, 'PLANO DE SAÚDE'!D:D, H410, 'PLANO DE SAÚDE'!G:G, E410)</f>
        <v>0</v>
      </c>
      <c r="CG410" s="6">
        <f>SUMIFS('PLANO ODONTO'!E:E, 'PLANO ODONTO'!D:D, H410, 'PLANO ODONTO'!G:G, E410)</f>
        <v>0</v>
      </c>
      <c r="CH410" s="6">
        <f t="shared" si="36"/>
        <v>0</v>
      </c>
      <c r="CI410" s="6">
        <f t="shared" si="37"/>
        <v>0</v>
      </c>
      <c r="CJ410" s="6">
        <f t="shared" si="38"/>
        <v>0</v>
      </c>
      <c r="CK410" s="6"/>
      <c r="CL410" s="6"/>
      <c r="CM410" s="6">
        <f t="shared" si="39"/>
        <v>0</v>
      </c>
      <c r="CN410" s="6">
        <v>2520.59</v>
      </c>
      <c r="CO410" s="1">
        <v>-200.59</v>
      </c>
      <c r="CP410" s="6">
        <v>2320</v>
      </c>
      <c r="CQ410" s="6">
        <v>2418.0100000000002</v>
      </c>
      <c r="CR410" s="1">
        <v>8.06</v>
      </c>
      <c r="CS410" s="6">
        <v>2418.0100000000002</v>
      </c>
      <c r="CT410" s="1">
        <v>193.44</v>
      </c>
      <c r="CU410" s="6">
        <v>1810.81</v>
      </c>
    </row>
    <row r="411" spans="1:99" ht="13.8" hidden="1">
      <c r="A411" s="1"/>
      <c r="B411" s="1"/>
      <c r="C411" s="34" t="str">
        <f t="shared" ca="1" si="20"/>
        <v>OK</v>
      </c>
      <c r="D411" s="2">
        <f t="shared" si="21"/>
        <v>10378.131115777778</v>
      </c>
      <c r="E411" s="34">
        <v>45870</v>
      </c>
      <c r="F411" s="1" t="s">
        <v>145</v>
      </c>
      <c r="G411" s="1">
        <v>273</v>
      </c>
      <c r="H411" s="1" t="s">
        <v>307</v>
      </c>
      <c r="I411" s="1" t="s">
        <v>298</v>
      </c>
      <c r="J411" s="35">
        <v>44127</v>
      </c>
      <c r="K411" s="6">
        <v>3954.28</v>
      </c>
      <c r="L411" s="1"/>
      <c r="M411" s="6">
        <v>3954.28</v>
      </c>
      <c r="N411" s="6"/>
      <c r="O411" s="6">
        <v>0</v>
      </c>
      <c r="P411" s="6">
        <v>1186.28</v>
      </c>
      <c r="Q411" s="6"/>
      <c r="R411" s="6"/>
      <c r="S411" s="6"/>
      <c r="T411" s="6"/>
      <c r="U411" s="6">
        <v>154.28</v>
      </c>
      <c r="V411" s="6"/>
      <c r="W411" s="6"/>
      <c r="X411" s="6"/>
      <c r="Y411" s="6">
        <v>435</v>
      </c>
      <c r="Z411" s="6"/>
      <c r="AA411" s="6"/>
      <c r="AB411" s="6"/>
      <c r="AC411" s="6"/>
      <c r="AD411" s="6">
        <v>1094.3</v>
      </c>
      <c r="AE411" s="6">
        <v>0</v>
      </c>
      <c r="AF411" s="6">
        <v>210.44</v>
      </c>
      <c r="AG411" s="6">
        <v>0</v>
      </c>
      <c r="AH411" s="6"/>
      <c r="AI411" s="6"/>
      <c r="AJ411" s="6"/>
      <c r="AK411" s="6"/>
      <c r="AL411" s="6"/>
      <c r="AM411" s="6">
        <v>0.91</v>
      </c>
      <c r="AN411" s="8">
        <f t="shared" si="22"/>
        <v>7035.49</v>
      </c>
      <c r="AO411" s="6">
        <v>0</v>
      </c>
      <c r="AP411" s="6">
        <v>-6.3</v>
      </c>
      <c r="AQ411" s="6">
        <v>-237.26</v>
      </c>
      <c r="AR411" s="6"/>
      <c r="AS411" s="6"/>
      <c r="AT411" s="6">
        <v>-0.27</v>
      </c>
      <c r="AU411" s="6"/>
      <c r="AV411" s="6">
        <v>-14</v>
      </c>
      <c r="AW411" s="6"/>
      <c r="AX411" s="6"/>
      <c r="AY411" s="6">
        <v>0</v>
      </c>
      <c r="AZ411" s="6"/>
      <c r="BA411" s="6"/>
      <c r="BB411" s="6"/>
      <c r="BC411" s="6">
        <v>-100.08</v>
      </c>
      <c r="BD411" s="6">
        <v>0</v>
      </c>
      <c r="BE411" s="6"/>
      <c r="BF411" s="6"/>
      <c r="BG411" s="6">
        <v>-733.52</v>
      </c>
      <c r="BH411" s="6">
        <v>-824.06</v>
      </c>
      <c r="BI411" s="6"/>
      <c r="BJ411" s="6"/>
      <c r="BK411" s="6"/>
      <c r="BL411" s="11">
        <f t="shared" si="23"/>
        <v>-1915.49</v>
      </c>
      <c r="BM411" s="12">
        <f t="shared" si="24"/>
        <v>5120</v>
      </c>
      <c r="BN411" s="13">
        <f t="shared" si="25"/>
        <v>329.52333333333337</v>
      </c>
      <c r="BO411" s="13">
        <f t="shared" si="26"/>
        <v>329.52333333333337</v>
      </c>
      <c r="BP411" s="13">
        <f t="shared" si="27"/>
        <v>109.84111111111112</v>
      </c>
      <c r="BQ411" s="13">
        <f t="shared" si="28"/>
        <v>733.21333799999991</v>
      </c>
      <c r="BR411" s="13">
        <f t="shared" si="29"/>
        <v>527.96</v>
      </c>
      <c r="BS411" s="13">
        <f t="shared" si="30"/>
        <v>623.70000000000005</v>
      </c>
      <c r="BT411" s="13">
        <f t="shared" si="31"/>
        <v>0</v>
      </c>
      <c r="BU411" s="13">
        <f t="shared" si="32"/>
        <v>100.07000000000001</v>
      </c>
      <c r="BV411" s="6">
        <f>SUMIFS('SEGURO DE VIDA'!E:E, 'SEGURO DE VIDA'!D:D, H411, 'SEGURO DE VIDA'!G:G, E411)</f>
        <v>13.71</v>
      </c>
      <c r="BW411" s="6">
        <f>SUMIFS(TREINAMENTOS!E:E, TREINAMENTOS!D:D, H411, TREINAMENTOS!G:G, E411)</f>
        <v>134.1</v>
      </c>
      <c r="BX411" s="6">
        <f>SUMIFS(EXAMES!E:E, EXAMES!D:D, H411, EXAMES!G:G, E411)</f>
        <v>441</v>
      </c>
      <c r="BY411" s="25">
        <f t="shared" si="33"/>
        <v>3342.6411157777779</v>
      </c>
      <c r="BZ411" s="1"/>
      <c r="CA411" s="1"/>
      <c r="CB411" s="13">
        <f t="shared" si="34"/>
        <v>100.07000000000001</v>
      </c>
      <c r="CC411" s="13">
        <f t="shared" si="35"/>
        <v>0</v>
      </c>
      <c r="CD411" s="13">
        <f>SUMIFS(ALIMENTAÇÃO!E:E, ALIMENTAÇÃO!D:D, H411, ALIMENTAÇÃO!G:G, E411)</f>
        <v>630</v>
      </c>
      <c r="CE411" s="6">
        <f>SUMIFS(TRANSPORTE!E:E, TRANSPORTE!D:D, H411, TRANSPORTE!G:G, E411)</f>
        <v>205.8</v>
      </c>
      <c r="CF411" s="6">
        <f>SUMIFS('PLANO DE SAÚDE'!E:E, 'PLANO DE SAÚDE'!D:D, H411, 'PLANO DE SAÚDE'!G:G, E411)</f>
        <v>200.15</v>
      </c>
      <c r="CG411" s="6">
        <f>SUMIFS('PLANO ODONTO'!E:E, 'PLANO ODONTO'!D:D, H411, 'PLANO ODONTO'!G:G, E411)</f>
        <v>14</v>
      </c>
      <c r="CH411" s="6">
        <f t="shared" si="36"/>
        <v>-100.08</v>
      </c>
      <c r="CI411" s="6">
        <f t="shared" si="37"/>
        <v>0</v>
      </c>
      <c r="CJ411" s="6">
        <f t="shared" si="38"/>
        <v>0</v>
      </c>
      <c r="CK411" s="6"/>
      <c r="CL411" s="6"/>
      <c r="CM411" s="6">
        <f t="shared" si="39"/>
        <v>-14</v>
      </c>
      <c r="CN411" s="6">
        <v>7035.49</v>
      </c>
      <c r="CO411" s="6">
        <v>-1915.49</v>
      </c>
      <c r="CP411" s="6">
        <v>5120</v>
      </c>
      <c r="CQ411" s="6">
        <v>6599.58</v>
      </c>
      <c r="CR411" s="1">
        <v>11.11</v>
      </c>
      <c r="CS411" s="6">
        <v>6599.58</v>
      </c>
      <c r="CT411" s="1">
        <v>527.96</v>
      </c>
      <c r="CU411" s="6">
        <v>6301.06</v>
      </c>
    </row>
    <row r="412" spans="1:99" ht="13.8" hidden="1">
      <c r="A412" s="1"/>
      <c r="B412" s="1"/>
      <c r="C412" s="34" t="str">
        <f t="shared" ca="1" si="20"/>
        <v>OK</v>
      </c>
      <c r="D412" s="2">
        <f t="shared" si="21"/>
        <v>3207.7538366666668</v>
      </c>
      <c r="E412" s="34">
        <v>45870</v>
      </c>
      <c r="F412" s="1" t="s">
        <v>145</v>
      </c>
      <c r="G412" s="1">
        <v>3565</v>
      </c>
      <c r="H412" s="1" t="s">
        <v>309</v>
      </c>
      <c r="I412" s="1" t="s">
        <v>436</v>
      </c>
      <c r="J412" s="38">
        <v>45856</v>
      </c>
      <c r="K412" s="6">
        <v>1518</v>
      </c>
      <c r="L412" s="1"/>
      <c r="M412" s="6">
        <v>1518</v>
      </c>
      <c r="N412" s="6"/>
      <c r="O412" s="6">
        <v>18.22</v>
      </c>
      <c r="P412" s="6">
        <v>0</v>
      </c>
      <c r="Q412" s="6"/>
      <c r="R412" s="6"/>
      <c r="S412" s="6"/>
      <c r="T412" s="6"/>
      <c r="U412" s="6">
        <v>0</v>
      </c>
      <c r="V412" s="6"/>
      <c r="W412" s="6"/>
      <c r="X412" s="6"/>
      <c r="Y412" s="6">
        <v>0</v>
      </c>
      <c r="Z412" s="6"/>
      <c r="AA412" s="6"/>
      <c r="AB412" s="6"/>
      <c r="AC412" s="6"/>
      <c r="AD412" s="6">
        <v>79.7</v>
      </c>
      <c r="AE412" s="6">
        <v>15.18</v>
      </c>
      <c r="AF412" s="6">
        <v>21.75</v>
      </c>
      <c r="AG412" s="6">
        <v>0</v>
      </c>
      <c r="AH412" s="6"/>
      <c r="AI412" s="6"/>
      <c r="AJ412" s="6"/>
      <c r="AK412" s="6"/>
      <c r="AL412" s="6"/>
      <c r="AM412" s="6">
        <v>0.44</v>
      </c>
      <c r="AN412" s="8">
        <f t="shared" si="22"/>
        <v>1653.2900000000002</v>
      </c>
      <c r="AO412" s="6">
        <v>0</v>
      </c>
      <c r="AP412" s="6">
        <v>-7</v>
      </c>
      <c r="AQ412" s="6">
        <v>-91.08</v>
      </c>
      <c r="AR412" s="6"/>
      <c r="AS412" s="6"/>
      <c r="AT412" s="6">
        <v>-0.23</v>
      </c>
      <c r="AU412" s="6"/>
      <c r="AV412" s="6">
        <v>0</v>
      </c>
      <c r="AW412" s="6"/>
      <c r="AX412" s="6"/>
      <c r="AY412" s="6">
        <v>0</v>
      </c>
      <c r="AZ412" s="6"/>
      <c r="BA412" s="6"/>
      <c r="BB412" s="6"/>
      <c r="BC412" s="6">
        <v>0</v>
      </c>
      <c r="BD412" s="6">
        <v>0</v>
      </c>
      <c r="BE412" s="6"/>
      <c r="BF412" s="6"/>
      <c r="BG412" s="6">
        <v>-125.98</v>
      </c>
      <c r="BH412" s="6">
        <v>0</v>
      </c>
      <c r="BI412" s="6"/>
      <c r="BJ412" s="6"/>
      <c r="BK412" s="6"/>
      <c r="BL412" s="11">
        <f t="shared" si="23"/>
        <v>-224.29000000000002</v>
      </c>
      <c r="BM412" s="12">
        <f t="shared" si="24"/>
        <v>1429.0000000000002</v>
      </c>
      <c r="BN412" s="13">
        <f t="shared" si="25"/>
        <v>126.5</v>
      </c>
      <c r="BO412" s="13">
        <f t="shared" si="26"/>
        <v>126.5</v>
      </c>
      <c r="BP412" s="13">
        <f t="shared" si="27"/>
        <v>42.166666666666664</v>
      </c>
      <c r="BQ412" s="13">
        <f t="shared" si="28"/>
        <v>125.94717</v>
      </c>
      <c r="BR412" s="13">
        <f t="shared" si="29"/>
        <v>132.22</v>
      </c>
      <c r="BS412" s="13">
        <f t="shared" si="30"/>
        <v>693</v>
      </c>
      <c r="BT412" s="13">
        <f t="shared" si="31"/>
        <v>294.42</v>
      </c>
      <c r="BU412" s="13">
        <f t="shared" si="32"/>
        <v>0</v>
      </c>
      <c r="BV412" s="6">
        <f>SUMIFS('SEGURO DE VIDA'!E:E, 'SEGURO DE VIDA'!D:D, H412, 'SEGURO DE VIDA'!G:G, E412)</f>
        <v>13.71</v>
      </c>
      <c r="BW412" s="6">
        <f>SUMIFS(TREINAMENTOS!E:E, TREINAMENTOS!D:D, H412, TREINAMENTOS!G:G, E412)</f>
        <v>0</v>
      </c>
      <c r="BX412" s="6">
        <f>SUMIFS(EXAMES!E:E, EXAMES!D:D, H412, EXAMES!G:G, E412)</f>
        <v>0</v>
      </c>
      <c r="BY412" s="25">
        <f t="shared" si="33"/>
        <v>1554.4638366666668</v>
      </c>
      <c r="BZ412" s="1"/>
      <c r="CA412" s="1"/>
      <c r="CB412" s="13">
        <f t="shared" si="34"/>
        <v>0</v>
      </c>
      <c r="CC412" s="13">
        <f t="shared" si="35"/>
        <v>0</v>
      </c>
      <c r="CD412" s="13">
        <f>SUMIFS(ALIMENTAÇÃO!E:E, ALIMENTAÇÃO!D:D, H412, ALIMENTAÇÃO!G:G, E412)</f>
        <v>700</v>
      </c>
      <c r="CE412" s="6">
        <f>SUMIFS(TRANSPORTE!E:E, TRANSPORTE!D:D, H412, TRANSPORTE!G:G, E412)</f>
        <v>385.5</v>
      </c>
      <c r="CF412" s="6">
        <f>SUMIFS('PLANO DE SAÚDE'!E:E, 'PLANO DE SAÚDE'!D:D, H412, 'PLANO DE SAÚDE'!G:G, E412)</f>
        <v>0</v>
      </c>
      <c r="CG412" s="6">
        <f>SUMIFS('PLANO ODONTO'!E:E, 'PLANO ODONTO'!D:D, H412, 'PLANO ODONTO'!G:G, E412)</f>
        <v>0</v>
      </c>
      <c r="CH412" s="6">
        <f t="shared" si="36"/>
        <v>0</v>
      </c>
      <c r="CI412" s="6">
        <f t="shared" si="37"/>
        <v>0</v>
      </c>
      <c r="CJ412" s="6">
        <f t="shared" si="38"/>
        <v>0</v>
      </c>
      <c r="CK412" s="6"/>
      <c r="CL412" s="6"/>
      <c r="CM412" s="6">
        <f t="shared" si="39"/>
        <v>0</v>
      </c>
      <c r="CN412" s="6">
        <v>1653.29</v>
      </c>
      <c r="CO412" s="1">
        <v>-224.29</v>
      </c>
      <c r="CP412" s="6">
        <v>1429</v>
      </c>
      <c r="CQ412" s="6">
        <v>1652.85</v>
      </c>
      <c r="CR412" s="1">
        <v>7.62</v>
      </c>
      <c r="CS412" s="6">
        <v>1652.85</v>
      </c>
      <c r="CT412" s="1">
        <v>132.22</v>
      </c>
      <c r="CU412" s="6">
        <v>1045.6500000000001</v>
      </c>
    </row>
    <row r="413" spans="1:99" ht="13.8" hidden="1">
      <c r="A413" s="1"/>
      <c r="B413" s="1"/>
      <c r="C413" s="34" t="str">
        <f t="shared" ca="1" si="20"/>
        <v>OK</v>
      </c>
      <c r="D413" s="2">
        <f t="shared" si="21"/>
        <v>4210.8404146666671</v>
      </c>
      <c r="E413" s="34">
        <v>45870</v>
      </c>
      <c r="F413" s="1" t="s">
        <v>145</v>
      </c>
      <c r="G413" s="1">
        <v>3560</v>
      </c>
      <c r="H413" s="1" t="s">
        <v>441</v>
      </c>
      <c r="I413" s="1" t="s">
        <v>147</v>
      </c>
      <c r="J413" s="38">
        <v>45846</v>
      </c>
      <c r="K413" s="6">
        <v>2049</v>
      </c>
      <c r="L413" s="1"/>
      <c r="M413" s="6">
        <v>2049</v>
      </c>
      <c r="N413" s="6"/>
      <c r="O413" s="6">
        <v>0</v>
      </c>
      <c r="P413" s="6">
        <v>0</v>
      </c>
      <c r="Q413" s="6"/>
      <c r="R413" s="6"/>
      <c r="S413" s="6"/>
      <c r="T413" s="6"/>
      <c r="U413" s="6">
        <v>0</v>
      </c>
      <c r="V413" s="6"/>
      <c r="W413" s="6"/>
      <c r="X413" s="6"/>
      <c r="Y413" s="6">
        <v>0</v>
      </c>
      <c r="Z413" s="6"/>
      <c r="AA413" s="6"/>
      <c r="AB413" s="6"/>
      <c r="AC413" s="6"/>
      <c r="AD413" s="6">
        <v>0</v>
      </c>
      <c r="AE413" s="6">
        <v>0</v>
      </c>
      <c r="AF413" s="6">
        <v>0</v>
      </c>
      <c r="AG413" s="6">
        <v>0</v>
      </c>
      <c r="AH413" s="6"/>
      <c r="AI413" s="6"/>
      <c r="AJ413" s="6"/>
      <c r="AK413" s="6"/>
      <c r="AL413" s="6"/>
      <c r="AM413" s="6">
        <v>0.55000000000000004</v>
      </c>
      <c r="AN413" s="8">
        <f t="shared" si="22"/>
        <v>2049.5500000000002</v>
      </c>
      <c r="AO413" s="6">
        <v>0</v>
      </c>
      <c r="AP413" s="6">
        <v>-7.35</v>
      </c>
      <c r="AQ413" s="6">
        <v>0</v>
      </c>
      <c r="AR413" s="6"/>
      <c r="AS413" s="6"/>
      <c r="AT413" s="6">
        <v>-0.9</v>
      </c>
      <c r="AU413" s="6"/>
      <c r="AV413" s="6">
        <v>-14</v>
      </c>
      <c r="AW413" s="6"/>
      <c r="AX413" s="6"/>
      <c r="AY413" s="6">
        <v>0</v>
      </c>
      <c r="AZ413" s="6"/>
      <c r="BA413" s="6"/>
      <c r="BB413" s="6"/>
      <c r="BC413" s="6">
        <v>-1.66</v>
      </c>
      <c r="BD413" s="6">
        <v>0</v>
      </c>
      <c r="BE413" s="6"/>
      <c r="BF413" s="6"/>
      <c r="BG413" s="6">
        <v>-161.63999999999999</v>
      </c>
      <c r="BH413" s="6">
        <v>0</v>
      </c>
      <c r="BI413" s="6"/>
      <c r="BJ413" s="6"/>
      <c r="BK413" s="6"/>
      <c r="BL413" s="11">
        <f t="shared" si="23"/>
        <v>-185.54999999999998</v>
      </c>
      <c r="BM413" s="12">
        <f t="shared" si="24"/>
        <v>1864.0000000000002</v>
      </c>
      <c r="BN413" s="13">
        <f t="shared" si="25"/>
        <v>170.75</v>
      </c>
      <c r="BO413" s="13">
        <f t="shared" si="26"/>
        <v>170.75</v>
      </c>
      <c r="BP413" s="13">
        <f t="shared" si="27"/>
        <v>56.916666666666664</v>
      </c>
      <c r="BQ413" s="13">
        <f t="shared" si="28"/>
        <v>161.6661</v>
      </c>
      <c r="BR413" s="13">
        <f t="shared" si="29"/>
        <v>163.92</v>
      </c>
      <c r="BS413" s="13">
        <f t="shared" si="30"/>
        <v>727.65</v>
      </c>
      <c r="BT413" s="13">
        <f t="shared" si="31"/>
        <v>0</v>
      </c>
      <c r="BU413" s="13">
        <f t="shared" si="32"/>
        <v>295.92764799999998</v>
      </c>
      <c r="BV413" s="6">
        <f>SUMIFS('SEGURO DE VIDA'!E:E, 'SEGURO DE VIDA'!D:D, H413, 'SEGURO DE VIDA'!G:G, E413)</f>
        <v>13.71</v>
      </c>
      <c r="BW413" s="6">
        <f>SUMIFS(TREINAMENTOS!E:E, TREINAMENTOS!D:D, H413, TREINAMENTOS!G:G, E413)</f>
        <v>400</v>
      </c>
      <c r="BX413" s="6">
        <f>SUMIFS(EXAMES!E:E, EXAMES!D:D, H413, EXAMES!G:G, E413)</f>
        <v>0</v>
      </c>
      <c r="BY413" s="25">
        <f t="shared" si="33"/>
        <v>2161.2904146666665</v>
      </c>
      <c r="BZ413" s="1"/>
      <c r="CA413" s="1"/>
      <c r="CB413" s="13">
        <f t="shared" si="34"/>
        <v>280.99764799999997</v>
      </c>
      <c r="CC413" s="13">
        <f t="shared" si="35"/>
        <v>14.93</v>
      </c>
      <c r="CD413" s="13">
        <f>SUMIFS(ALIMENTAÇÃO!E:E, ALIMENTAÇÃO!D:D, H413, ALIMENTAÇÃO!G:G, E413)</f>
        <v>735</v>
      </c>
      <c r="CE413" s="6">
        <f>SUMIFS(TRANSPORTE!E:E, TRANSPORTE!D:D, H413, TRANSPORTE!G:G, E413)</f>
        <v>0</v>
      </c>
      <c r="CF413" s="6">
        <f>SUMIFS('PLANO DE SAÚDE'!E:E, 'PLANO DE SAÚDE'!D:D, H413, 'PLANO DE SAÚDE'!G:G, E413)</f>
        <v>282.65764799999999</v>
      </c>
      <c r="CG413" s="6">
        <f>SUMIFS('PLANO ODONTO'!E:E, 'PLANO ODONTO'!D:D, H413, 'PLANO ODONTO'!G:G, E413)</f>
        <v>28.93</v>
      </c>
      <c r="CH413" s="6">
        <f t="shared" si="36"/>
        <v>-1.66</v>
      </c>
      <c r="CI413" s="6">
        <f t="shared" si="37"/>
        <v>0</v>
      </c>
      <c r="CJ413" s="6">
        <f t="shared" si="38"/>
        <v>0</v>
      </c>
      <c r="CK413" s="6"/>
      <c r="CL413" s="6"/>
      <c r="CM413" s="6">
        <f t="shared" si="39"/>
        <v>-14</v>
      </c>
      <c r="CN413" s="6">
        <v>2049.5500000000002</v>
      </c>
      <c r="CO413" s="1">
        <v>-185.55</v>
      </c>
      <c r="CP413" s="6">
        <v>1864</v>
      </c>
      <c r="CQ413" s="6">
        <v>2049</v>
      </c>
      <c r="CR413" s="1">
        <v>7.89</v>
      </c>
      <c r="CS413" s="6">
        <v>2049</v>
      </c>
      <c r="CT413" s="1">
        <v>163.92</v>
      </c>
      <c r="CU413" s="6">
        <v>1441.8</v>
      </c>
    </row>
    <row r="414" spans="1:99" ht="13.8" hidden="1">
      <c r="A414" s="1"/>
      <c r="B414" s="1"/>
      <c r="C414" s="34" t="str">
        <f t="shared" ca="1" si="20"/>
        <v>OK</v>
      </c>
      <c r="D414" s="2">
        <f t="shared" si="21"/>
        <v>3790.99</v>
      </c>
      <c r="E414" s="34">
        <v>45870</v>
      </c>
      <c r="F414" s="1" t="s">
        <v>145</v>
      </c>
      <c r="G414" s="1">
        <v>3508</v>
      </c>
      <c r="H414" s="1" t="s">
        <v>311</v>
      </c>
      <c r="I414" s="1" t="s">
        <v>312</v>
      </c>
      <c r="J414" s="38">
        <v>45701</v>
      </c>
      <c r="K414" s="6">
        <v>2277</v>
      </c>
      <c r="L414" s="1"/>
      <c r="M414" s="6">
        <v>2277</v>
      </c>
      <c r="N414" s="6"/>
      <c r="O414" s="6">
        <v>0</v>
      </c>
      <c r="P414" s="6">
        <v>0</v>
      </c>
      <c r="Q414" s="6"/>
      <c r="R414" s="6"/>
      <c r="S414" s="6"/>
      <c r="T414" s="6"/>
      <c r="U414" s="6">
        <v>0</v>
      </c>
      <c r="V414" s="6"/>
      <c r="W414" s="6"/>
      <c r="X414" s="6"/>
      <c r="Y414" s="6">
        <v>0</v>
      </c>
      <c r="Z414" s="6"/>
      <c r="AA414" s="6"/>
      <c r="AB414" s="6"/>
      <c r="AC414" s="6"/>
      <c r="AD414" s="6">
        <v>0</v>
      </c>
      <c r="AE414" s="6">
        <v>0</v>
      </c>
      <c r="AF414" s="6">
        <v>0</v>
      </c>
      <c r="AG414" s="6">
        <v>0</v>
      </c>
      <c r="AH414" s="6"/>
      <c r="AI414" s="6"/>
      <c r="AJ414" s="6"/>
      <c r="AK414" s="6"/>
      <c r="AL414" s="6"/>
      <c r="AM414" s="6">
        <v>0.21</v>
      </c>
      <c r="AN414" s="8">
        <f t="shared" si="22"/>
        <v>2277.21</v>
      </c>
      <c r="AO414" s="6">
        <v>0</v>
      </c>
      <c r="AP414" s="6">
        <v>-7</v>
      </c>
      <c r="AQ414" s="6">
        <v>-136.62</v>
      </c>
      <c r="AR414" s="6"/>
      <c r="AS414" s="6"/>
      <c r="AT414" s="6">
        <v>-0.43</v>
      </c>
      <c r="AU414" s="6"/>
      <c r="AV414" s="6">
        <v>0</v>
      </c>
      <c r="AW414" s="6"/>
      <c r="AX414" s="6"/>
      <c r="AY414" s="6">
        <v>0</v>
      </c>
      <c r="AZ414" s="6"/>
      <c r="BA414" s="6"/>
      <c r="BB414" s="6"/>
      <c r="BC414" s="6">
        <v>0</v>
      </c>
      <c r="BD414" s="6">
        <v>0</v>
      </c>
      <c r="BE414" s="6"/>
      <c r="BF414" s="6"/>
      <c r="BG414" s="6">
        <v>-182.16</v>
      </c>
      <c r="BH414" s="6">
        <v>0</v>
      </c>
      <c r="BI414" s="6"/>
      <c r="BJ414" s="6"/>
      <c r="BK414" s="6"/>
      <c r="BL414" s="11">
        <f t="shared" si="23"/>
        <v>-326.21000000000004</v>
      </c>
      <c r="BM414" s="12">
        <f t="shared" si="24"/>
        <v>1951</v>
      </c>
      <c r="BN414" s="13">
        <f t="shared" si="25"/>
        <v>189.75</v>
      </c>
      <c r="BO414" s="13">
        <f t="shared" si="26"/>
        <v>189.75</v>
      </c>
      <c r="BP414" s="13">
        <f t="shared" si="27"/>
        <v>63.25</v>
      </c>
      <c r="BQ414" s="13">
        <f t="shared" si="28"/>
        <v>182.16</v>
      </c>
      <c r="BR414" s="13">
        <f t="shared" si="29"/>
        <v>182.16</v>
      </c>
      <c r="BS414" s="13">
        <f t="shared" si="30"/>
        <v>693</v>
      </c>
      <c r="BT414" s="13">
        <f t="shared" si="31"/>
        <v>0</v>
      </c>
      <c r="BU414" s="13">
        <f t="shared" si="32"/>
        <v>0</v>
      </c>
      <c r="BV414" s="6">
        <f>SUMIFS('SEGURO DE VIDA'!E:E, 'SEGURO DE VIDA'!D:D, H414, 'SEGURO DE VIDA'!G:G, E414)</f>
        <v>13.71</v>
      </c>
      <c r="BW414" s="6">
        <f>SUMIFS(TREINAMENTOS!E:E, TREINAMENTOS!D:D, H414, TREINAMENTOS!G:G, E414)</f>
        <v>0</v>
      </c>
      <c r="BX414" s="6">
        <f>SUMIFS(EXAMES!E:E, EXAMES!D:D, H414, EXAMES!G:G, E414)</f>
        <v>0</v>
      </c>
      <c r="BY414" s="25">
        <f t="shared" si="33"/>
        <v>1513.78</v>
      </c>
      <c r="BZ414" s="1"/>
      <c r="CA414" s="1"/>
      <c r="CB414" s="13">
        <f t="shared" si="34"/>
        <v>0</v>
      </c>
      <c r="CC414" s="13">
        <f t="shared" si="35"/>
        <v>0</v>
      </c>
      <c r="CD414" s="13">
        <f>SUMIFS(ALIMENTAÇÃO!E:E, ALIMENTAÇÃO!D:D, H414, ALIMENTAÇÃO!G:G, E414)</f>
        <v>700</v>
      </c>
      <c r="CE414" s="6">
        <f>SUMIFS(TRANSPORTE!E:E, TRANSPORTE!D:D, H414, TRANSPORTE!G:G, E414)</f>
        <v>110</v>
      </c>
      <c r="CF414" s="6">
        <f>SUMIFS('PLANO DE SAÚDE'!E:E, 'PLANO DE SAÚDE'!D:D, H414, 'PLANO DE SAÚDE'!G:G, E414)</f>
        <v>0</v>
      </c>
      <c r="CG414" s="6">
        <f>SUMIFS('PLANO ODONTO'!E:E, 'PLANO ODONTO'!D:D, H414, 'PLANO ODONTO'!G:G, E414)</f>
        <v>0</v>
      </c>
      <c r="CH414" s="6">
        <f t="shared" si="36"/>
        <v>0</v>
      </c>
      <c r="CI414" s="6">
        <f t="shared" si="37"/>
        <v>0</v>
      </c>
      <c r="CJ414" s="6">
        <f t="shared" si="38"/>
        <v>0</v>
      </c>
      <c r="CK414" s="6"/>
      <c r="CL414" s="6"/>
      <c r="CM414" s="6">
        <f t="shared" si="39"/>
        <v>0</v>
      </c>
      <c r="CN414" s="6">
        <v>2277.21</v>
      </c>
      <c r="CO414" s="1">
        <v>-326.20999999999998</v>
      </c>
      <c r="CP414" s="6">
        <v>1951</v>
      </c>
      <c r="CQ414" s="6">
        <v>2277</v>
      </c>
      <c r="CR414" s="1">
        <v>8</v>
      </c>
      <c r="CS414" s="6">
        <v>2277</v>
      </c>
      <c r="CT414" s="1">
        <v>182.16</v>
      </c>
      <c r="CU414" s="6">
        <v>1669.8</v>
      </c>
    </row>
    <row r="415" spans="1:99" ht="13.8" hidden="1">
      <c r="A415" s="1"/>
      <c r="B415" s="1"/>
      <c r="C415" s="34" t="str">
        <f t="shared" ca="1" si="20"/>
        <v>OK</v>
      </c>
      <c r="D415" s="2">
        <f t="shared" si="21"/>
        <v>3255.2299999999996</v>
      </c>
      <c r="E415" s="34">
        <v>45870</v>
      </c>
      <c r="F415" s="1" t="s">
        <v>145</v>
      </c>
      <c r="G415" s="1">
        <v>353</v>
      </c>
      <c r="H415" s="1" t="s">
        <v>313</v>
      </c>
      <c r="I415" s="1" t="s">
        <v>151</v>
      </c>
      <c r="J415" s="38">
        <v>44746</v>
      </c>
      <c r="K415" s="6">
        <v>1800</v>
      </c>
      <c r="L415" s="1"/>
      <c r="M415" s="6">
        <v>1800</v>
      </c>
      <c r="N415" s="6"/>
      <c r="O415" s="6"/>
      <c r="P415" s="6">
        <v>0</v>
      </c>
      <c r="Q415" s="6"/>
      <c r="R415" s="6"/>
      <c r="S415" s="6"/>
      <c r="T415" s="6"/>
      <c r="U415" s="6">
        <v>0</v>
      </c>
      <c r="V415" s="6"/>
      <c r="W415" s="6"/>
      <c r="X415" s="6"/>
      <c r="Y415" s="6">
        <v>0</v>
      </c>
      <c r="Z415" s="6"/>
      <c r="AA415" s="6"/>
      <c r="AB415" s="6"/>
      <c r="AC415" s="6"/>
      <c r="AD415" s="6">
        <v>0</v>
      </c>
      <c r="AE415" s="6">
        <v>0</v>
      </c>
      <c r="AF415" s="6">
        <v>0</v>
      </c>
      <c r="AG415" s="6"/>
      <c r="AH415" s="6"/>
      <c r="AI415" s="6"/>
      <c r="AJ415" s="6">
        <v>0</v>
      </c>
      <c r="AK415" s="6"/>
      <c r="AL415" s="6"/>
      <c r="AM415" s="6">
        <v>0.45</v>
      </c>
      <c r="AN415" s="8">
        <f t="shared" si="22"/>
        <v>1800.45</v>
      </c>
      <c r="AO415" s="6">
        <v>0</v>
      </c>
      <c r="AP415" s="6">
        <v>-7.35</v>
      </c>
      <c r="AQ415" s="6">
        <v>-108</v>
      </c>
      <c r="AR415" s="6"/>
      <c r="AS415" s="6"/>
      <c r="AT415" s="6">
        <v>-0.87</v>
      </c>
      <c r="AU415" s="6"/>
      <c r="AV415" s="6">
        <v>0</v>
      </c>
      <c r="AW415" s="6"/>
      <c r="AX415" s="6"/>
      <c r="AY415" s="6"/>
      <c r="AZ415" s="6"/>
      <c r="BA415" s="6"/>
      <c r="BB415" s="6">
        <v>0</v>
      </c>
      <c r="BC415" s="6">
        <v>0</v>
      </c>
      <c r="BD415" s="6">
        <v>0</v>
      </c>
      <c r="BE415" s="6"/>
      <c r="BF415" s="6">
        <v>0</v>
      </c>
      <c r="BG415" s="6">
        <v>-139.22999999999999</v>
      </c>
      <c r="BH415" s="6">
        <v>0</v>
      </c>
      <c r="BI415" s="6">
        <v>0</v>
      </c>
      <c r="BJ415" s="6"/>
      <c r="BK415" s="6"/>
      <c r="BL415" s="11">
        <f t="shared" si="23"/>
        <v>-255.45</v>
      </c>
      <c r="BM415" s="12">
        <f t="shared" si="24"/>
        <v>1545</v>
      </c>
      <c r="BN415" s="13">
        <f t="shared" si="25"/>
        <v>150</v>
      </c>
      <c r="BO415" s="13">
        <f t="shared" si="26"/>
        <v>150</v>
      </c>
      <c r="BP415" s="13">
        <f t="shared" si="27"/>
        <v>50</v>
      </c>
      <c r="BQ415" s="13">
        <f t="shared" si="28"/>
        <v>139.32</v>
      </c>
      <c r="BR415" s="13">
        <f t="shared" si="29"/>
        <v>144</v>
      </c>
      <c r="BS415" s="13">
        <f t="shared" si="30"/>
        <v>727.65</v>
      </c>
      <c r="BT415" s="13">
        <f t="shared" si="31"/>
        <v>80.099999999999994</v>
      </c>
      <c r="BU415" s="13">
        <f t="shared" si="32"/>
        <v>0</v>
      </c>
      <c r="BV415" s="6">
        <f>SUMIFS('SEGURO DE VIDA'!E:E, 'SEGURO DE VIDA'!D:D, H415, 'SEGURO DE VIDA'!G:G, E415)</f>
        <v>13.71</v>
      </c>
      <c r="BW415" s="6">
        <f>SUMIFS(TREINAMENTOS!E:E, TREINAMENTOS!D:D, H415, TREINAMENTOS!G:G, E415)</f>
        <v>0</v>
      </c>
      <c r="BX415" s="6">
        <f>SUMIFS(EXAMES!E:E, EXAMES!D:D, H415, EXAMES!G:G, E415)</f>
        <v>0</v>
      </c>
      <c r="BY415" s="25">
        <f t="shared" si="33"/>
        <v>1454.7799999999997</v>
      </c>
      <c r="BZ415" s="1"/>
      <c r="CA415" s="1"/>
      <c r="CB415" s="13">
        <f t="shared" si="34"/>
        <v>0</v>
      </c>
      <c r="CC415" s="13">
        <f t="shared" si="35"/>
        <v>0</v>
      </c>
      <c r="CD415" s="13">
        <f>SUMIFS(ALIMENTAÇÃO!E:E, ALIMENTAÇÃO!D:D, H415, ALIMENTAÇÃO!G:G, E415)</f>
        <v>735</v>
      </c>
      <c r="CE415" s="6">
        <f>SUMIFS(TRANSPORTE!E:E, TRANSPORTE!D:D, H415, TRANSPORTE!G:G, E415)</f>
        <v>188.1</v>
      </c>
      <c r="CF415" s="6">
        <f>SUMIFS('PLANO DE SAÚDE'!E:E, 'PLANO DE SAÚDE'!D:D, H415, 'PLANO DE SAÚDE'!G:G, E415)</f>
        <v>0</v>
      </c>
      <c r="CG415" s="6">
        <f>SUMIFS('PLANO ODONTO'!E:E, 'PLANO ODONTO'!D:D, H415, 'PLANO ODONTO'!G:G, E415)</f>
        <v>0</v>
      </c>
      <c r="CH415" s="6">
        <f t="shared" si="36"/>
        <v>0</v>
      </c>
      <c r="CI415" s="6">
        <f t="shared" si="37"/>
        <v>0</v>
      </c>
      <c r="CJ415" s="6">
        <f t="shared" si="38"/>
        <v>0</v>
      </c>
      <c r="CK415" s="6"/>
      <c r="CL415" s="6"/>
      <c r="CM415" s="6">
        <f t="shared" si="39"/>
        <v>0</v>
      </c>
      <c r="CN415" s="6">
        <v>1800.45</v>
      </c>
      <c r="CO415" s="1">
        <v>-255.45</v>
      </c>
      <c r="CP415" s="6">
        <v>1545</v>
      </c>
      <c r="CQ415" s="6">
        <v>1800</v>
      </c>
      <c r="CR415" s="1">
        <v>7.74</v>
      </c>
      <c r="CS415" s="6">
        <v>1800</v>
      </c>
      <c r="CT415" s="1">
        <v>144</v>
      </c>
      <c r="CU415" s="6">
        <v>1192.8</v>
      </c>
    </row>
    <row r="416" spans="1:99" ht="13.8" hidden="1">
      <c r="A416" s="1"/>
      <c r="B416" s="1"/>
      <c r="C416" s="34" t="str">
        <f t="shared" ca="1" si="20"/>
        <v>OK</v>
      </c>
      <c r="D416" s="2">
        <f t="shared" si="21"/>
        <v>1962.9977777777776</v>
      </c>
      <c r="E416" s="34">
        <v>45870</v>
      </c>
      <c r="F416" s="1" t="s">
        <v>145</v>
      </c>
      <c r="G416" s="1">
        <v>3538</v>
      </c>
      <c r="H416" s="1" t="s">
        <v>314</v>
      </c>
      <c r="I416" s="1" t="s">
        <v>315</v>
      </c>
      <c r="J416" s="38">
        <v>45800</v>
      </c>
      <c r="K416" s="6">
        <v>850</v>
      </c>
      <c r="L416" s="1" t="s">
        <v>480</v>
      </c>
      <c r="M416" s="6">
        <v>850</v>
      </c>
      <c r="N416" s="6"/>
      <c r="O416" s="6"/>
      <c r="P416" s="6">
        <v>0</v>
      </c>
      <c r="Q416" s="6"/>
      <c r="R416" s="6"/>
      <c r="S416" s="6"/>
      <c r="T416" s="6"/>
      <c r="U416" s="6">
        <v>0</v>
      </c>
      <c r="V416" s="6"/>
      <c r="W416" s="6"/>
      <c r="X416" s="6"/>
      <c r="Y416" s="6">
        <v>0</v>
      </c>
      <c r="Z416" s="6"/>
      <c r="AA416" s="6"/>
      <c r="AB416" s="6"/>
      <c r="AC416" s="6"/>
      <c r="AD416" s="6">
        <v>0</v>
      </c>
      <c r="AE416" s="6">
        <v>0</v>
      </c>
      <c r="AF416" s="6">
        <v>0</v>
      </c>
      <c r="AG416" s="6"/>
      <c r="AH416" s="6"/>
      <c r="AI416" s="6"/>
      <c r="AJ416" s="6">
        <v>0</v>
      </c>
      <c r="AK416" s="6"/>
      <c r="AL416" s="6"/>
      <c r="AM416" s="6">
        <v>0.06</v>
      </c>
      <c r="AN416" s="8">
        <f t="shared" si="22"/>
        <v>850.06</v>
      </c>
      <c r="AO416" s="6">
        <v>-28.33</v>
      </c>
      <c r="AP416" s="6">
        <v>-7.35</v>
      </c>
      <c r="AQ416" s="6">
        <v>0</v>
      </c>
      <c r="AR416" s="6"/>
      <c r="AS416" s="6"/>
      <c r="AT416" s="6">
        <v>-0.38</v>
      </c>
      <c r="AU416" s="6"/>
      <c r="AV416" s="6">
        <v>0</v>
      </c>
      <c r="AW416" s="6"/>
      <c r="AX416" s="6"/>
      <c r="AY416" s="6"/>
      <c r="AZ416" s="6"/>
      <c r="BA416" s="6"/>
      <c r="BB416" s="6">
        <v>0</v>
      </c>
      <c r="BC416" s="6">
        <v>0</v>
      </c>
      <c r="BD416" s="6">
        <v>0</v>
      </c>
      <c r="BE416" s="6"/>
      <c r="BF416" s="6">
        <v>0</v>
      </c>
      <c r="BG416" s="6">
        <v>0</v>
      </c>
      <c r="BH416" s="6">
        <v>0</v>
      </c>
      <c r="BI416" s="6">
        <v>0</v>
      </c>
      <c r="BJ416" s="6"/>
      <c r="BK416" s="6"/>
      <c r="BL416" s="11">
        <f t="shared" si="23"/>
        <v>-36.06</v>
      </c>
      <c r="BM416" s="12">
        <f t="shared" si="24"/>
        <v>814</v>
      </c>
      <c r="BN416" s="13">
        <f t="shared" si="25"/>
        <v>70.833333333333329</v>
      </c>
      <c r="BO416" s="13">
        <f t="shared" si="26"/>
        <v>70.833333333333329</v>
      </c>
      <c r="BP416" s="13">
        <f t="shared" si="27"/>
        <v>23.611111111111111</v>
      </c>
      <c r="BQ416" s="13">
        <f t="shared" si="28"/>
        <v>0</v>
      </c>
      <c r="BR416" s="13">
        <f t="shared" si="29"/>
        <v>0</v>
      </c>
      <c r="BS416" s="13">
        <f t="shared" si="30"/>
        <v>727.65</v>
      </c>
      <c r="BT416" s="13">
        <f t="shared" si="31"/>
        <v>192.3</v>
      </c>
      <c r="BU416" s="13">
        <f t="shared" si="32"/>
        <v>14</v>
      </c>
      <c r="BV416" s="6">
        <f>SUMIFS('SEGURO DE VIDA'!E:E, 'SEGURO DE VIDA'!D:D, H416, 'SEGURO DE VIDA'!G:G, E416)</f>
        <v>13.71</v>
      </c>
      <c r="BW416" s="6">
        <f>SUMIFS(TREINAMENTOS!E:E, TREINAMENTOS!D:D, H416, TREINAMENTOS!G:G, E416)</f>
        <v>0</v>
      </c>
      <c r="BX416" s="6">
        <f>SUMIFS(EXAMES!E:E, EXAMES!D:D, H416, EXAMES!G:G, E416)</f>
        <v>0</v>
      </c>
      <c r="BY416" s="25">
        <f t="shared" si="33"/>
        <v>1112.9377777777777</v>
      </c>
      <c r="BZ416" s="1"/>
      <c r="CA416" s="1"/>
      <c r="CB416" s="13">
        <f t="shared" si="34"/>
        <v>0</v>
      </c>
      <c r="CC416" s="13">
        <f t="shared" si="35"/>
        <v>14</v>
      </c>
      <c r="CD416" s="13">
        <f>SUMIFS(ALIMENTAÇÃO!E:E, ALIMENTAÇÃO!D:D, H416, ALIMENTAÇÃO!G:G, E416)</f>
        <v>735</v>
      </c>
      <c r="CE416" s="6">
        <f>SUMIFS(TRANSPORTE!E:E, TRANSPORTE!D:D, H416, TRANSPORTE!G:G, E416)</f>
        <v>192.3</v>
      </c>
      <c r="CF416" s="6">
        <f>SUMIFS('PLANO DE SAÚDE'!E:E, 'PLANO DE SAÚDE'!D:D, H416, 'PLANO DE SAÚDE'!G:G, E416)</f>
        <v>0</v>
      </c>
      <c r="CG416" s="6">
        <f>SUMIFS('PLANO ODONTO'!E:E, 'PLANO ODONTO'!D:D, H416, 'PLANO ODONTO'!G:G, E416)</f>
        <v>14</v>
      </c>
      <c r="CH416" s="6">
        <f t="shared" si="36"/>
        <v>0</v>
      </c>
      <c r="CI416" s="6">
        <f t="shared" si="37"/>
        <v>0</v>
      </c>
      <c r="CJ416" s="6">
        <f t="shared" si="38"/>
        <v>0</v>
      </c>
      <c r="CK416" s="6"/>
      <c r="CL416" s="6"/>
      <c r="CM416" s="6">
        <f t="shared" si="39"/>
        <v>0</v>
      </c>
      <c r="CN416" s="1">
        <v>850.06</v>
      </c>
      <c r="CO416" s="1">
        <v>-36.06</v>
      </c>
      <c r="CP416" s="1">
        <v>814</v>
      </c>
      <c r="CQ416" s="1">
        <v>0</v>
      </c>
      <c r="CR416" s="1">
        <v>0</v>
      </c>
      <c r="CS416" s="1">
        <v>0</v>
      </c>
      <c r="CT416" s="1">
        <v>0</v>
      </c>
      <c r="CU416" s="1">
        <v>214.47</v>
      </c>
    </row>
    <row r="417" spans="1:99" ht="13.8" hidden="1">
      <c r="A417" s="1"/>
      <c r="B417" s="1"/>
      <c r="C417" s="34" t="str">
        <f t="shared" ca="1" si="20"/>
        <v>OK</v>
      </c>
      <c r="D417" s="2">
        <f t="shared" si="21"/>
        <v>5769.4283546666666</v>
      </c>
      <c r="E417" s="34">
        <v>45870</v>
      </c>
      <c r="F417" s="1" t="s">
        <v>145</v>
      </c>
      <c r="G417" s="1">
        <v>3419</v>
      </c>
      <c r="H417" s="1" t="s">
        <v>316</v>
      </c>
      <c r="I417" s="1" t="s">
        <v>147</v>
      </c>
      <c r="J417" s="38">
        <v>45313</v>
      </c>
      <c r="K417" s="6">
        <v>2400</v>
      </c>
      <c r="L417" s="1"/>
      <c r="M417" s="6">
        <v>2400</v>
      </c>
      <c r="N417" s="6"/>
      <c r="O417" s="6"/>
      <c r="P417" s="6">
        <v>720</v>
      </c>
      <c r="Q417" s="6"/>
      <c r="R417" s="6"/>
      <c r="S417" s="6"/>
      <c r="T417" s="6"/>
      <c r="U417" s="6">
        <v>0</v>
      </c>
      <c r="V417" s="6"/>
      <c r="W417" s="6"/>
      <c r="X417" s="6"/>
      <c r="Y417" s="6">
        <v>0</v>
      </c>
      <c r="Z417" s="6"/>
      <c r="AA417" s="6"/>
      <c r="AB417" s="6"/>
      <c r="AC417" s="6"/>
      <c r="AD417" s="6">
        <v>0</v>
      </c>
      <c r="AE417" s="6">
        <v>0</v>
      </c>
      <c r="AF417" s="6">
        <v>0</v>
      </c>
      <c r="AG417" s="6"/>
      <c r="AH417" s="6"/>
      <c r="AI417" s="6"/>
      <c r="AJ417" s="6">
        <v>0</v>
      </c>
      <c r="AK417" s="6"/>
      <c r="AL417" s="6"/>
      <c r="AM417" s="6">
        <v>0.13</v>
      </c>
      <c r="AN417" s="8">
        <f t="shared" si="22"/>
        <v>3120.13</v>
      </c>
      <c r="AO417" s="6">
        <v>0</v>
      </c>
      <c r="AP417" s="6">
        <v>-7.35</v>
      </c>
      <c r="AQ417" s="6">
        <v>-144</v>
      </c>
      <c r="AR417" s="6"/>
      <c r="AS417" s="6"/>
      <c r="AT417" s="6">
        <v>-0.05</v>
      </c>
      <c r="AU417" s="6"/>
      <c r="AV417" s="6">
        <v>-14</v>
      </c>
      <c r="AW417" s="6"/>
      <c r="AX417" s="6"/>
      <c r="AY417" s="6"/>
      <c r="AZ417" s="6"/>
      <c r="BA417" s="6"/>
      <c r="BB417" s="6">
        <v>0</v>
      </c>
      <c r="BC417" s="6">
        <v>-1.93</v>
      </c>
      <c r="BD417" s="6">
        <v>0</v>
      </c>
      <c r="BE417" s="6"/>
      <c r="BF417" s="6">
        <v>-546</v>
      </c>
      <c r="BG417" s="6">
        <v>-267.8</v>
      </c>
      <c r="BH417" s="6">
        <v>0</v>
      </c>
      <c r="BI417" s="6">
        <v>0</v>
      </c>
      <c r="BJ417" s="6"/>
      <c r="BK417" s="6"/>
      <c r="BL417" s="11">
        <f t="shared" si="23"/>
        <v>-981.13000000000011</v>
      </c>
      <c r="BM417" s="12">
        <f t="shared" si="24"/>
        <v>2139</v>
      </c>
      <c r="BN417" s="13">
        <f t="shared" si="25"/>
        <v>200</v>
      </c>
      <c r="BO417" s="13">
        <f t="shared" si="26"/>
        <v>200</v>
      </c>
      <c r="BP417" s="13">
        <f t="shared" si="27"/>
        <v>66.666666666666671</v>
      </c>
      <c r="BQ417" s="13">
        <f t="shared" si="28"/>
        <v>267.69600000000003</v>
      </c>
      <c r="BR417" s="13">
        <f t="shared" si="29"/>
        <v>249.6</v>
      </c>
      <c r="BS417" s="13">
        <f t="shared" si="30"/>
        <v>727.65</v>
      </c>
      <c r="BT417" s="13">
        <f t="shared" si="31"/>
        <v>0</v>
      </c>
      <c r="BU417" s="13">
        <f t="shared" si="32"/>
        <v>173.97568800000002</v>
      </c>
      <c r="BV417" s="6">
        <f>SUMIFS('SEGURO DE VIDA'!E:E, 'SEGURO DE VIDA'!D:D, H417, 'SEGURO DE VIDA'!G:G, E417)</f>
        <v>13.71</v>
      </c>
      <c r="BW417" s="6">
        <f>SUMIFS(TREINAMENTOS!E:E, TREINAMENTOS!D:D, H417, TREINAMENTOS!G:G, E417)</f>
        <v>750</v>
      </c>
      <c r="BX417" s="6">
        <f>SUMIFS(EXAMES!E:E, EXAMES!D:D, H417, EXAMES!G:G, E417)</f>
        <v>0</v>
      </c>
      <c r="BY417" s="25">
        <f t="shared" si="33"/>
        <v>2649.2983546666665</v>
      </c>
      <c r="BZ417" s="1"/>
      <c r="CA417" s="1"/>
      <c r="CB417" s="13">
        <f t="shared" si="34"/>
        <v>173.97568800000002</v>
      </c>
      <c r="CC417" s="13">
        <f t="shared" si="35"/>
        <v>0</v>
      </c>
      <c r="CD417" s="13">
        <f>SUMIFS(ALIMENTAÇÃO!E:E, ALIMENTAÇÃO!D:D, H417, ALIMENTAÇÃO!G:G, E417)</f>
        <v>735</v>
      </c>
      <c r="CE417" s="6">
        <f>SUMIFS(TRANSPORTE!E:E, TRANSPORTE!D:D, H417, TRANSPORTE!G:G, E417)</f>
        <v>0</v>
      </c>
      <c r="CF417" s="6">
        <f>SUMIFS('PLANO DE SAÚDE'!E:E, 'PLANO DE SAÚDE'!D:D, H417, 'PLANO DE SAÚDE'!G:G, E417)</f>
        <v>175.90568800000003</v>
      </c>
      <c r="CG417" s="6">
        <f>SUMIFS('PLANO ODONTO'!E:E, 'PLANO ODONTO'!D:D, H417, 'PLANO ODONTO'!G:G, E417)</f>
        <v>14</v>
      </c>
      <c r="CH417" s="6">
        <f t="shared" si="36"/>
        <v>-1.93</v>
      </c>
      <c r="CI417" s="6">
        <f t="shared" si="37"/>
        <v>0</v>
      </c>
      <c r="CJ417" s="6">
        <f t="shared" si="38"/>
        <v>0</v>
      </c>
      <c r="CK417" s="6"/>
      <c r="CL417" s="6"/>
      <c r="CM417" s="6">
        <f t="shared" si="39"/>
        <v>-14</v>
      </c>
      <c r="CN417" s="6">
        <v>3120.13</v>
      </c>
      <c r="CO417" s="1">
        <v>-981.13</v>
      </c>
      <c r="CP417" s="6">
        <v>2139</v>
      </c>
      <c r="CQ417" s="6">
        <v>3120</v>
      </c>
      <c r="CR417" s="1">
        <v>8.58</v>
      </c>
      <c r="CS417" s="6">
        <v>3120</v>
      </c>
      <c r="CT417" s="1">
        <v>249.6</v>
      </c>
      <c r="CU417" s="6">
        <v>2283.4299999999998</v>
      </c>
    </row>
    <row r="418" spans="1:99" ht="13.8" hidden="1">
      <c r="A418" s="1"/>
      <c r="B418" s="1"/>
      <c r="C418" s="34" t="str">
        <f t="shared" ca="1" si="20"/>
        <v>OK</v>
      </c>
      <c r="D418" s="2">
        <f t="shared" si="21"/>
        <v>7025.6432888888885</v>
      </c>
      <c r="E418" s="34">
        <v>45870</v>
      </c>
      <c r="F418" s="1" t="s">
        <v>145</v>
      </c>
      <c r="G418" s="1">
        <v>161</v>
      </c>
      <c r="H418" s="1" t="s">
        <v>317</v>
      </c>
      <c r="I418" s="1" t="s">
        <v>481</v>
      </c>
      <c r="J418" s="38">
        <v>42011</v>
      </c>
      <c r="K418" s="6">
        <v>7718.42</v>
      </c>
      <c r="L418" s="1" t="s">
        <v>482</v>
      </c>
      <c r="M418" s="6">
        <v>4116.49</v>
      </c>
      <c r="N418" s="6"/>
      <c r="O418" s="6"/>
      <c r="P418" s="6">
        <v>0</v>
      </c>
      <c r="Q418" s="6"/>
      <c r="R418" s="6"/>
      <c r="S418" s="6"/>
      <c r="T418" s="6"/>
      <c r="U418" s="6">
        <v>0</v>
      </c>
      <c r="V418" s="6"/>
      <c r="W418" s="6"/>
      <c r="X418" s="6"/>
      <c r="Y418" s="6">
        <v>0</v>
      </c>
      <c r="Z418" s="6"/>
      <c r="AA418" s="6"/>
      <c r="AB418" s="6"/>
      <c r="AC418" s="6"/>
      <c r="AD418" s="6">
        <v>0</v>
      </c>
      <c r="AE418" s="6">
        <v>0</v>
      </c>
      <c r="AF418" s="6">
        <v>0</v>
      </c>
      <c r="AG418" s="6"/>
      <c r="AH418" s="6"/>
      <c r="AI418" s="6"/>
      <c r="AJ418" s="6">
        <v>0</v>
      </c>
      <c r="AK418" s="6"/>
      <c r="AL418" s="6"/>
      <c r="AM418" s="6">
        <v>0.15</v>
      </c>
      <c r="AN418" s="8">
        <f t="shared" si="22"/>
        <v>4116.6399999999994</v>
      </c>
      <c r="AO418" s="6">
        <v>0</v>
      </c>
      <c r="AP418" s="6">
        <v>-3.02</v>
      </c>
      <c r="AQ418" s="6">
        <v>0</v>
      </c>
      <c r="AR418" s="6"/>
      <c r="AS418" s="6"/>
      <c r="AT418" s="6">
        <v>-0.54</v>
      </c>
      <c r="AU418" s="6"/>
      <c r="AV418" s="6">
        <v>0</v>
      </c>
      <c r="AW418" s="6"/>
      <c r="AX418" s="6"/>
      <c r="AY418" s="6"/>
      <c r="AZ418" s="6"/>
      <c r="BA418" s="6"/>
      <c r="BB418" s="6">
        <v>0</v>
      </c>
      <c r="BC418" s="6">
        <v>-1.84</v>
      </c>
      <c r="BD418" s="6">
        <v>0</v>
      </c>
      <c r="BE418" s="6"/>
      <c r="BF418" s="6">
        <v>0</v>
      </c>
      <c r="BG418" s="6">
        <v>-461.01</v>
      </c>
      <c r="BH418" s="6">
        <v>-132.22999999999999</v>
      </c>
      <c r="BI418" s="6">
        <v>0</v>
      </c>
      <c r="BJ418" s="6"/>
      <c r="BK418" s="6"/>
      <c r="BL418" s="11">
        <f t="shared" si="23"/>
        <v>-598.64</v>
      </c>
      <c r="BM418" s="12">
        <f t="shared" si="24"/>
        <v>3517.9999999999995</v>
      </c>
      <c r="BN418" s="13">
        <f t="shared" si="25"/>
        <v>643.20166666666671</v>
      </c>
      <c r="BO418" s="13">
        <f t="shared" si="26"/>
        <v>643.20166666666671</v>
      </c>
      <c r="BP418" s="13">
        <f t="shared" si="27"/>
        <v>214.40055555555557</v>
      </c>
      <c r="BQ418" s="13">
        <f t="shared" si="28"/>
        <v>480.39321599999994</v>
      </c>
      <c r="BR418" s="13">
        <f t="shared" si="29"/>
        <v>329.31</v>
      </c>
      <c r="BS418" s="13">
        <f t="shared" si="30"/>
        <v>311.98</v>
      </c>
      <c r="BT418" s="13">
        <f t="shared" si="31"/>
        <v>0</v>
      </c>
      <c r="BU418" s="13">
        <f t="shared" si="32"/>
        <v>165.686184</v>
      </c>
      <c r="BV418" s="6">
        <f>SUMIFS('SEGURO DE VIDA'!E:E, 'SEGURO DE VIDA'!D:D, H418, 'SEGURO DE VIDA'!G:G, E418)</f>
        <v>13.71</v>
      </c>
      <c r="BW418" s="6">
        <f>SUMIFS(TREINAMENTOS!E:E, TREINAMENTOS!D:D, H418, TREINAMENTOS!G:G, E418)</f>
        <v>0</v>
      </c>
      <c r="BX418" s="6">
        <f>SUMIFS(EXAMES!E:E, EXAMES!D:D, H418, EXAMES!G:G, E418)</f>
        <v>107.12</v>
      </c>
      <c r="BY418" s="25">
        <f t="shared" si="33"/>
        <v>2909.0032888888891</v>
      </c>
      <c r="BZ418" s="1"/>
      <c r="CA418" s="1"/>
      <c r="CB418" s="13">
        <f t="shared" si="34"/>
        <v>165.686184</v>
      </c>
      <c r="CC418" s="13">
        <f t="shared" si="35"/>
        <v>0</v>
      </c>
      <c r="CD418" s="13">
        <f>SUMIFS(ALIMENTAÇÃO!E:E, ALIMENTAÇÃO!D:D, H418, ALIMENTAÇÃO!G:G, E418)</f>
        <v>315</v>
      </c>
      <c r="CE418" s="6">
        <f>SUMIFS(TRANSPORTE!E:E, TRANSPORTE!D:D, H418, TRANSPORTE!G:G, E418)</f>
        <v>0</v>
      </c>
      <c r="CF418" s="6">
        <f>SUMIFS('PLANO DE SAÚDE'!E:E, 'PLANO DE SAÚDE'!D:D, H418, 'PLANO DE SAÚDE'!G:G, E418)</f>
        <v>167.526184</v>
      </c>
      <c r="CG418" s="6">
        <f>SUMIFS('PLANO ODONTO'!E:E, 'PLANO ODONTO'!D:D, H418, 'PLANO ODONTO'!G:G, E418)</f>
        <v>0</v>
      </c>
      <c r="CH418" s="6">
        <f t="shared" si="36"/>
        <v>-1.84</v>
      </c>
      <c r="CI418" s="6">
        <f t="shared" si="37"/>
        <v>0</v>
      </c>
      <c r="CJ418" s="6">
        <f t="shared" si="38"/>
        <v>0</v>
      </c>
      <c r="CK418" s="6"/>
      <c r="CL418" s="6"/>
      <c r="CM418" s="6">
        <f t="shared" si="39"/>
        <v>0</v>
      </c>
      <c r="CN418" s="6">
        <v>4116.6400000000003</v>
      </c>
      <c r="CO418" s="1">
        <v>-598.64</v>
      </c>
      <c r="CP418" s="6">
        <v>3518</v>
      </c>
      <c r="CQ418" s="6">
        <v>4116.4799999999996</v>
      </c>
      <c r="CR418" s="1">
        <v>11.67</v>
      </c>
      <c r="CS418" s="6">
        <v>4116.49</v>
      </c>
      <c r="CT418" s="1">
        <v>329.31</v>
      </c>
      <c r="CU418" s="6">
        <v>3509.29</v>
      </c>
    </row>
    <row r="419" spans="1:99" ht="13.8" hidden="1">
      <c r="A419" s="1"/>
      <c r="B419" s="1"/>
      <c r="C419" s="34" t="str">
        <f t="shared" ca="1" si="20"/>
        <v>OK</v>
      </c>
      <c r="D419" s="2">
        <f t="shared" si="21"/>
        <v>7740.6910364444448</v>
      </c>
      <c r="E419" s="34">
        <v>45870</v>
      </c>
      <c r="F419" s="1" t="s">
        <v>145</v>
      </c>
      <c r="G419" s="1">
        <v>263</v>
      </c>
      <c r="H419" s="1" t="s">
        <v>319</v>
      </c>
      <c r="I419" s="1" t="s">
        <v>320</v>
      </c>
      <c r="J419" s="38">
        <v>43697</v>
      </c>
      <c r="K419" s="6">
        <v>4299.04</v>
      </c>
      <c r="L419" s="1" t="s">
        <v>462</v>
      </c>
      <c r="M419" s="6">
        <v>3009.33</v>
      </c>
      <c r="N419" s="6"/>
      <c r="O419" s="6"/>
      <c r="P419" s="6">
        <v>902.8</v>
      </c>
      <c r="Q419" s="6"/>
      <c r="R419" s="6"/>
      <c r="S419" s="6"/>
      <c r="T419" s="6"/>
      <c r="U419" s="6">
        <v>217.16</v>
      </c>
      <c r="V419" s="6"/>
      <c r="W419" s="6"/>
      <c r="X419" s="6"/>
      <c r="Y419" s="6">
        <v>857.19</v>
      </c>
      <c r="Z419" s="6"/>
      <c r="AA419" s="6"/>
      <c r="AB419" s="6"/>
      <c r="AC419" s="6"/>
      <c r="AD419" s="6">
        <v>352.09</v>
      </c>
      <c r="AE419" s="6">
        <v>0</v>
      </c>
      <c r="AF419" s="6">
        <v>67.709999999999994</v>
      </c>
      <c r="AG419" s="6"/>
      <c r="AH419" s="6"/>
      <c r="AI419" s="6"/>
      <c r="AJ419" s="6">
        <v>0</v>
      </c>
      <c r="AK419" s="6"/>
      <c r="AL419" s="6"/>
      <c r="AM419" s="6">
        <v>0.79</v>
      </c>
      <c r="AN419" s="8">
        <f t="shared" si="22"/>
        <v>5407.07</v>
      </c>
      <c r="AO419" s="6">
        <v>0</v>
      </c>
      <c r="AP419" s="6">
        <v>-5.25</v>
      </c>
      <c r="AQ419" s="6">
        <v>0</v>
      </c>
      <c r="AR419" s="6"/>
      <c r="AS419" s="6"/>
      <c r="AT419" s="6">
        <v>-0.63</v>
      </c>
      <c r="AU419" s="6"/>
      <c r="AV419" s="6">
        <v>0</v>
      </c>
      <c r="AW419" s="6"/>
      <c r="AX419" s="6"/>
      <c r="AY419" s="6"/>
      <c r="AZ419" s="6"/>
      <c r="BA419" s="6"/>
      <c r="BB419" s="6">
        <v>0</v>
      </c>
      <c r="BC419" s="6">
        <v>0</v>
      </c>
      <c r="BD419" s="6">
        <v>0</v>
      </c>
      <c r="BE419" s="6"/>
      <c r="BF419" s="6">
        <v>0</v>
      </c>
      <c r="BG419" s="6">
        <v>-587.16999999999996</v>
      </c>
      <c r="BH419" s="6">
        <v>-411.02</v>
      </c>
      <c r="BI419" s="6">
        <v>0</v>
      </c>
      <c r="BJ419" s="6"/>
      <c r="BK419" s="6"/>
      <c r="BL419" s="11">
        <f t="shared" si="23"/>
        <v>-1004.0699999999999</v>
      </c>
      <c r="BM419" s="12">
        <f t="shared" si="24"/>
        <v>4403</v>
      </c>
      <c r="BN419" s="13">
        <f t="shared" si="25"/>
        <v>358.25333333333333</v>
      </c>
      <c r="BO419" s="13">
        <f t="shared" si="26"/>
        <v>358.25333333333333</v>
      </c>
      <c r="BP419" s="13">
        <f t="shared" si="27"/>
        <v>119.41777777777777</v>
      </c>
      <c r="BQ419" s="13">
        <f t="shared" si="28"/>
        <v>511.31659200000001</v>
      </c>
      <c r="BR419" s="13">
        <f t="shared" si="29"/>
        <v>363.92</v>
      </c>
      <c r="BS419" s="13">
        <f t="shared" si="30"/>
        <v>519.75</v>
      </c>
      <c r="BT419" s="13">
        <f t="shared" si="31"/>
        <v>0</v>
      </c>
      <c r="BU419" s="13">
        <f t="shared" si="32"/>
        <v>0</v>
      </c>
      <c r="BV419" s="6">
        <f>SUMIFS('SEGURO DE VIDA'!E:E, 'SEGURO DE VIDA'!D:D, H419, 'SEGURO DE VIDA'!G:G, E419)</f>
        <v>13.71</v>
      </c>
      <c r="BW419" s="6">
        <f>SUMIFS(TREINAMENTOS!E:E, TREINAMENTOS!D:D, H419, TREINAMENTOS!G:G, E419)</f>
        <v>89</v>
      </c>
      <c r="BX419" s="6">
        <f>SUMIFS(EXAMES!E:E, EXAMES!D:D, H419, EXAMES!G:G, E419)</f>
        <v>0</v>
      </c>
      <c r="BY419" s="25">
        <f t="shared" si="33"/>
        <v>2333.6210364444446</v>
      </c>
      <c r="BZ419" s="1"/>
      <c r="CA419" s="1"/>
      <c r="CB419" s="13">
        <f t="shared" si="34"/>
        <v>0</v>
      </c>
      <c r="CC419" s="13">
        <f t="shared" si="35"/>
        <v>0</v>
      </c>
      <c r="CD419" s="13">
        <f>SUMIFS(ALIMENTAÇÃO!E:E, ALIMENTAÇÃO!D:D, H419, ALIMENTAÇÃO!G:G, E419)</f>
        <v>525</v>
      </c>
      <c r="CE419" s="6">
        <f>SUMIFS(TRANSPORTE!E:E, TRANSPORTE!D:D, H419, TRANSPORTE!G:G, E419)</f>
        <v>0</v>
      </c>
      <c r="CF419" s="6">
        <f>SUMIFS('PLANO DE SAÚDE'!E:E, 'PLANO DE SAÚDE'!D:D, H419, 'PLANO DE SAÚDE'!G:G, E419)</f>
        <v>0</v>
      </c>
      <c r="CG419" s="6">
        <f>SUMIFS('PLANO ODONTO'!E:E, 'PLANO ODONTO'!D:D, H419, 'PLANO ODONTO'!G:G, E419)</f>
        <v>0</v>
      </c>
      <c r="CH419" s="6">
        <f t="shared" si="36"/>
        <v>0</v>
      </c>
      <c r="CI419" s="6">
        <f t="shared" si="37"/>
        <v>0</v>
      </c>
      <c r="CJ419" s="6">
        <f t="shared" si="38"/>
        <v>0</v>
      </c>
      <c r="CK419" s="6"/>
      <c r="CL419" s="6"/>
      <c r="CM419" s="6">
        <f t="shared" si="39"/>
        <v>0</v>
      </c>
      <c r="CN419" s="6">
        <v>5407.07</v>
      </c>
      <c r="CO419" s="6">
        <v>-1004.07</v>
      </c>
      <c r="CP419" s="6">
        <v>4403</v>
      </c>
      <c r="CQ419" s="6">
        <v>4549.08</v>
      </c>
      <c r="CR419" s="1">
        <v>11.24</v>
      </c>
      <c r="CS419" s="6">
        <v>4549.09</v>
      </c>
      <c r="CT419" s="1">
        <v>363.92</v>
      </c>
      <c r="CU419" s="6">
        <v>4799.08</v>
      </c>
    </row>
    <row r="420" spans="1:99" ht="13.8" hidden="1">
      <c r="A420" s="1"/>
      <c r="B420" s="1"/>
      <c r="C420" s="34" t="str">
        <f t="shared" ca="1" si="20"/>
        <v>OK</v>
      </c>
      <c r="D420" s="2">
        <f t="shared" si="21"/>
        <v>5598.5860176666665</v>
      </c>
      <c r="E420" s="34">
        <v>45870</v>
      </c>
      <c r="F420" s="1" t="s">
        <v>145</v>
      </c>
      <c r="G420" s="1">
        <v>226</v>
      </c>
      <c r="H420" s="1" t="s">
        <v>321</v>
      </c>
      <c r="I420" s="1" t="s">
        <v>483</v>
      </c>
      <c r="J420" s="38">
        <v>43122</v>
      </c>
      <c r="K420" s="6">
        <v>3275.97</v>
      </c>
      <c r="L420" s="1"/>
      <c r="M420" s="6">
        <v>3275.97</v>
      </c>
      <c r="N420" s="6"/>
      <c r="O420" s="6"/>
      <c r="P420" s="6">
        <v>0</v>
      </c>
      <c r="Q420" s="6"/>
      <c r="R420" s="6"/>
      <c r="S420" s="6"/>
      <c r="T420" s="6"/>
      <c r="U420" s="6">
        <v>0</v>
      </c>
      <c r="V420" s="6"/>
      <c r="W420" s="6"/>
      <c r="X420" s="6"/>
      <c r="Y420" s="6">
        <v>0</v>
      </c>
      <c r="Z420" s="6"/>
      <c r="AA420" s="6"/>
      <c r="AB420" s="6"/>
      <c r="AC420" s="6"/>
      <c r="AD420" s="6">
        <v>107.29</v>
      </c>
      <c r="AE420" s="6">
        <v>0</v>
      </c>
      <c r="AF420" s="6">
        <v>20.63</v>
      </c>
      <c r="AG420" s="6"/>
      <c r="AH420" s="6"/>
      <c r="AI420" s="6"/>
      <c r="AJ420" s="6">
        <v>0</v>
      </c>
      <c r="AK420" s="6"/>
      <c r="AL420" s="6"/>
      <c r="AM420" s="6">
        <v>0.7</v>
      </c>
      <c r="AN420" s="8">
        <f t="shared" si="22"/>
        <v>3404.5899999999997</v>
      </c>
      <c r="AO420" s="6">
        <v>0</v>
      </c>
      <c r="AP420" s="6">
        <v>-7.35</v>
      </c>
      <c r="AQ420" s="6">
        <v>-196.56</v>
      </c>
      <c r="AR420" s="6"/>
      <c r="AS420" s="6"/>
      <c r="AT420" s="6">
        <v>-0.73</v>
      </c>
      <c r="AU420" s="6"/>
      <c r="AV420" s="6">
        <v>0</v>
      </c>
      <c r="AW420" s="6"/>
      <c r="AX420" s="6"/>
      <c r="AY420" s="6"/>
      <c r="AZ420" s="6"/>
      <c r="BA420" s="6"/>
      <c r="BB420" s="6">
        <v>-32.630000000000003</v>
      </c>
      <c r="BC420" s="6">
        <v>-1.81</v>
      </c>
      <c r="BD420" s="6">
        <v>-111.05</v>
      </c>
      <c r="BE420" s="6"/>
      <c r="BF420" s="6">
        <v>-468</v>
      </c>
      <c r="BG420" s="6">
        <v>-301.87</v>
      </c>
      <c r="BH420" s="6">
        <v>-27.59</v>
      </c>
      <c r="BI420" s="6">
        <v>0</v>
      </c>
      <c r="BJ420" s="6"/>
      <c r="BK420" s="6"/>
      <c r="BL420" s="11">
        <f t="shared" si="23"/>
        <v>-1147.5899999999999</v>
      </c>
      <c r="BM420" s="12">
        <f t="shared" si="24"/>
        <v>2257</v>
      </c>
      <c r="BN420" s="13">
        <f t="shared" si="25"/>
        <v>272.9975</v>
      </c>
      <c r="BO420" s="13">
        <f t="shared" si="26"/>
        <v>272.9975</v>
      </c>
      <c r="BP420" s="13">
        <f t="shared" si="27"/>
        <v>90.999166666666667</v>
      </c>
      <c r="BQ420" s="13">
        <f t="shared" si="28"/>
        <v>301.92504299999996</v>
      </c>
      <c r="BR420" s="13">
        <f t="shared" si="29"/>
        <v>272.31</v>
      </c>
      <c r="BS420" s="13">
        <f t="shared" si="30"/>
        <v>727.65</v>
      </c>
      <c r="BT420" s="13">
        <f t="shared" si="31"/>
        <v>0</v>
      </c>
      <c r="BU420" s="13">
        <f t="shared" si="32"/>
        <v>241.40680799999996</v>
      </c>
      <c r="BV420" s="6">
        <f>SUMIFS('SEGURO DE VIDA'!E:E, 'SEGURO DE VIDA'!D:D, H420, 'SEGURO DE VIDA'!G:G, E420)</f>
        <v>13.71</v>
      </c>
      <c r="BW420" s="6">
        <f>SUMIFS(TREINAMENTOS!E:E, TREINAMENTOS!D:D, H420, TREINAMENTOS!G:G, E420)</f>
        <v>0</v>
      </c>
      <c r="BX420" s="6">
        <f>SUMIFS(EXAMES!E:E, EXAMES!D:D, H420, EXAMES!G:G, E420)</f>
        <v>0</v>
      </c>
      <c r="BY420" s="25">
        <f t="shared" si="33"/>
        <v>2193.9960176666664</v>
      </c>
      <c r="BZ420" s="1"/>
      <c r="CA420" s="1"/>
      <c r="CB420" s="13">
        <f t="shared" si="34"/>
        <v>241.40680799999996</v>
      </c>
      <c r="CC420" s="13">
        <f t="shared" si="35"/>
        <v>0</v>
      </c>
      <c r="CD420" s="13">
        <f>SUMIFS(ALIMENTAÇÃO!E:E, ALIMENTAÇÃO!D:D, H420, ALIMENTAÇÃO!G:G, E420)</f>
        <v>735</v>
      </c>
      <c r="CE420" s="6">
        <f>SUMIFS(TRANSPORTE!E:E, TRANSPORTE!D:D, H420, TRANSPORTE!G:G, E420)</f>
        <v>153.9</v>
      </c>
      <c r="CF420" s="6">
        <f>SUMIFS('PLANO DE SAÚDE'!E:E, 'PLANO DE SAÚDE'!D:D, H420, 'PLANO DE SAÚDE'!G:G, E420)</f>
        <v>386.89680799999996</v>
      </c>
      <c r="CG420" s="6">
        <f>SUMIFS('PLANO ODONTO'!E:E, 'PLANO ODONTO'!D:D, H420, 'PLANO ODONTO'!G:G, E420)</f>
        <v>0</v>
      </c>
      <c r="CH420" s="6">
        <f t="shared" si="36"/>
        <v>-145.49</v>
      </c>
      <c r="CI420" s="6">
        <f t="shared" si="37"/>
        <v>0</v>
      </c>
      <c r="CJ420" s="6">
        <f t="shared" si="38"/>
        <v>0</v>
      </c>
      <c r="CK420" s="6"/>
      <c r="CL420" s="6"/>
      <c r="CM420" s="6">
        <f t="shared" si="39"/>
        <v>0</v>
      </c>
      <c r="CN420" s="6">
        <v>3404.59</v>
      </c>
      <c r="CO420" s="6">
        <v>-1147.5899999999999</v>
      </c>
      <c r="CP420" s="6">
        <v>2257</v>
      </c>
      <c r="CQ420" s="6">
        <v>3403.89</v>
      </c>
      <c r="CR420" s="1">
        <v>8.8699999999999992</v>
      </c>
      <c r="CS420" s="6">
        <v>3403.89</v>
      </c>
      <c r="CT420" s="1">
        <v>272.31</v>
      </c>
      <c r="CU420" s="6">
        <v>2796.69</v>
      </c>
    </row>
    <row r="421" spans="1:99" ht="13.8" hidden="1">
      <c r="A421" s="1"/>
      <c r="B421" s="1"/>
      <c r="C421" s="34" t="str">
        <f t="shared" ca="1" si="20"/>
        <v>OK</v>
      </c>
      <c r="D421" s="2">
        <f t="shared" si="21"/>
        <v>3360.1488888888889</v>
      </c>
      <c r="E421" s="34">
        <v>45870</v>
      </c>
      <c r="F421" s="1" t="s">
        <v>145</v>
      </c>
      <c r="G421" s="1">
        <v>3573</v>
      </c>
      <c r="H421" s="1" t="s">
        <v>484</v>
      </c>
      <c r="I421" s="1" t="s">
        <v>194</v>
      </c>
      <c r="J421" s="38">
        <v>45873</v>
      </c>
      <c r="K421" s="6">
        <v>2000</v>
      </c>
      <c r="L421" s="1"/>
      <c r="M421" s="6">
        <v>1800</v>
      </c>
      <c r="N421" s="6"/>
      <c r="O421" s="6"/>
      <c r="P421" s="6">
        <v>0</v>
      </c>
      <c r="Q421" s="6"/>
      <c r="R421" s="6"/>
      <c r="S421" s="6"/>
      <c r="T421" s="6"/>
      <c r="U421" s="6">
        <v>0</v>
      </c>
      <c r="V421" s="6"/>
      <c r="W421" s="6"/>
      <c r="X421" s="6"/>
      <c r="Y421" s="6">
        <v>0</v>
      </c>
      <c r="Z421" s="6"/>
      <c r="AA421" s="6"/>
      <c r="AB421" s="6"/>
      <c r="AC421" s="6"/>
      <c r="AD421" s="6">
        <v>0</v>
      </c>
      <c r="AE421" s="6">
        <v>0</v>
      </c>
      <c r="AF421" s="6">
        <v>0</v>
      </c>
      <c r="AG421" s="6"/>
      <c r="AH421" s="6"/>
      <c r="AI421" s="6"/>
      <c r="AJ421" s="6">
        <v>0</v>
      </c>
      <c r="AK421" s="6"/>
      <c r="AL421" s="6"/>
      <c r="AM421" s="6">
        <v>0.23</v>
      </c>
      <c r="AN421" s="8">
        <f t="shared" si="22"/>
        <v>1800.23</v>
      </c>
      <c r="AO421" s="6">
        <v>0</v>
      </c>
      <c r="AP421" s="6">
        <v>-7</v>
      </c>
      <c r="AQ421" s="6">
        <v>-108</v>
      </c>
      <c r="AR421" s="6"/>
      <c r="AS421" s="6"/>
      <c r="AT421" s="6">
        <v>0</v>
      </c>
      <c r="AU421" s="6"/>
      <c r="AV421" s="6">
        <v>0</v>
      </c>
      <c r="AW421" s="6"/>
      <c r="AX421" s="6"/>
      <c r="AY421" s="6"/>
      <c r="AZ421" s="6"/>
      <c r="BA421" s="6"/>
      <c r="BB421" s="6">
        <v>0</v>
      </c>
      <c r="BC421" s="6">
        <v>0</v>
      </c>
      <c r="BD421" s="6">
        <v>0</v>
      </c>
      <c r="BE421" s="6"/>
      <c r="BF421" s="6">
        <v>0</v>
      </c>
      <c r="BG421" s="6">
        <v>-139.22999999999999</v>
      </c>
      <c r="BH421" s="6">
        <v>0</v>
      </c>
      <c r="BI421" s="6">
        <v>0</v>
      </c>
      <c r="BJ421" s="6"/>
      <c r="BK421" s="6"/>
      <c r="BL421" s="11">
        <f t="shared" si="23"/>
        <v>-254.23</v>
      </c>
      <c r="BM421" s="12">
        <f t="shared" si="24"/>
        <v>1546</v>
      </c>
      <c r="BN421" s="13">
        <f t="shared" si="25"/>
        <v>166.66666666666666</v>
      </c>
      <c r="BO421" s="13">
        <f t="shared" si="26"/>
        <v>166.66666666666666</v>
      </c>
      <c r="BP421" s="13">
        <f t="shared" si="27"/>
        <v>55.55555555555555</v>
      </c>
      <c r="BQ421" s="13">
        <f t="shared" si="28"/>
        <v>139.32</v>
      </c>
      <c r="BR421" s="13">
        <f t="shared" si="29"/>
        <v>144</v>
      </c>
      <c r="BS421" s="13">
        <f t="shared" si="30"/>
        <v>693</v>
      </c>
      <c r="BT421" s="13">
        <f t="shared" si="31"/>
        <v>121</v>
      </c>
      <c r="BU421" s="13">
        <f t="shared" si="32"/>
        <v>0</v>
      </c>
      <c r="BV421" s="6">
        <f>SUMIFS('SEGURO DE VIDA'!E:E, 'SEGURO DE VIDA'!D:D, H421, 'SEGURO DE VIDA'!G:G, E421)</f>
        <v>13.71</v>
      </c>
      <c r="BW421" s="6">
        <f>SUMIFS(TREINAMENTOS!E:E, TREINAMENTOS!D:D, H421, TREINAMENTOS!G:G, E421)</f>
        <v>0</v>
      </c>
      <c r="BX421" s="6">
        <f>SUMIFS(EXAMES!E:E, EXAMES!D:D, H421, EXAMES!G:G, E421)</f>
        <v>60</v>
      </c>
      <c r="BY421" s="25">
        <f t="shared" si="33"/>
        <v>1559.9188888888889</v>
      </c>
      <c r="BZ421" s="1"/>
      <c r="CA421" s="1"/>
      <c r="CB421" s="13">
        <f t="shared" si="34"/>
        <v>0</v>
      </c>
      <c r="CC421" s="13">
        <f t="shared" si="35"/>
        <v>0</v>
      </c>
      <c r="CD421" s="13">
        <f>SUMIFS(ALIMENTAÇÃO!E:E, ALIMENTAÇÃO!D:D, H421, ALIMENTAÇÃO!G:G, E421)</f>
        <v>700</v>
      </c>
      <c r="CE421" s="6">
        <f>SUMIFS(TRANSPORTE!E:E, TRANSPORTE!D:D, H421, TRANSPORTE!G:G, E421)</f>
        <v>229</v>
      </c>
      <c r="CF421" s="6">
        <f>SUMIFS('PLANO DE SAÚDE'!E:E, 'PLANO DE SAÚDE'!D:D, H421, 'PLANO DE SAÚDE'!G:G, E421)</f>
        <v>0</v>
      </c>
      <c r="CG421" s="6">
        <f>SUMIFS('PLANO ODONTO'!E:E, 'PLANO ODONTO'!D:D, H421, 'PLANO ODONTO'!G:G, E421)</f>
        <v>0</v>
      </c>
      <c r="CH421" s="6">
        <f t="shared" si="36"/>
        <v>0</v>
      </c>
      <c r="CI421" s="6">
        <f t="shared" si="37"/>
        <v>0</v>
      </c>
      <c r="CJ421" s="6">
        <f t="shared" si="38"/>
        <v>0</v>
      </c>
      <c r="CK421" s="6"/>
      <c r="CL421" s="6"/>
      <c r="CM421" s="6">
        <f t="shared" si="39"/>
        <v>0</v>
      </c>
      <c r="CN421" s="6">
        <v>1800.23</v>
      </c>
      <c r="CO421" s="1">
        <v>-254.23</v>
      </c>
      <c r="CP421" s="6">
        <v>1546</v>
      </c>
      <c r="CQ421" s="6">
        <v>1800</v>
      </c>
      <c r="CR421" s="1">
        <v>7.74</v>
      </c>
      <c r="CS421" s="6">
        <v>1800</v>
      </c>
      <c r="CT421" s="1">
        <v>144</v>
      </c>
      <c r="CU421" s="6">
        <v>1192.8</v>
      </c>
    </row>
    <row r="422" spans="1:99" ht="13.8" hidden="1">
      <c r="A422" s="1"/>
      <c r="B422" s="1"/>
      <c r="C422" s="34" t="str">
        <f t="shared" ca="1" si="20"/>
        <v>OK</v>
      </c>
      <c r="D422" s="2">
        <f t="shared" si="21"/>
        <v>2456.6644444444446</v>
      </c>
      <c r="E422" s="34">
        <v>45870</v>
      </c>
      <c r="F422" s="1" t="s">
        <v>145</v>
      </c>
      <c r="G422" s="1">
        <v>3577</v>
      </c>
      <c r="H422" s="1" t="s">
        <v>324</v>
      </c>
      <c r="I422" s="1" t="s">
        <v>485</v>
      </c>
      <c r="J422" s="38">
        <v>45888</v>
      </c>
      <c r="K422" s="6">
        <v>1540</v>
      </c>
      <c r="L422" s="1"/>
      <c r="M422" s="6">
        <v>616</v>
      </c>
      <c r="N422" s="6"/>
      <c r="O422" s="6"/>
      <c r="P422" s="6">
        <v>0</v>
      </c>
      <c r="Q422" s="6"/>
      <c r="R422" s="6"/>
      <c r="S422" s="6"/>
      <c r="T422" s="6"/>
      <c r="U422" s="6">
        <v>0</v>
      </c>
      <c r="V422" s="6"/>
      <c r="W422" s="6"/>
      <c r="X422" s="6"/>
      <c r="Y422" s="6">
        <v>0</v>
      </c>
      <c r="Z422" s="6"/>
      <c r="AA422" s="6"/>
      <c r="AB422" s="6"/>
      <c r="AC422" s="6"/>
      <c r="AD422" s="6">
        <v>0</v>
      </c>
      <c r="AE422" s="6">
        <v>0</v>
      </c>
      <c r="AF422" s="6">
        <v>0</v>
      </c>
      <c r="AG422" s="6"/>
      <c r="AH422" s="6"/>
      <c r="AI422" s="6"/>
      <c r="AJ422" s="6">
        <v>0</v>
      </c>
      <c r="AK422" s="6"/>
      <c r="AL422" s="6"/>
      <c r="AM422" s="6">
        <v>0.51</v>
      </c>
      <c r="AN422" s="8">
        <f t="shared" si="22"/>
        <v>616.51</v>
      </c>
      <c r="AO422" s="6">
        <v>0</v>
      </c>
      <c r="AP422" s="6">
        <v>-7.35</v>
      </c>
      <c r="AQ422" s="6">
        <v>-36.96</v>
      </c>
      <c r="AR422" s="6"/>
      <c r="AS422" s="6"/>
      <c r="AT422" s="6">
        <v>0</v>
      </c>
      <c r="AU422" s="6"/>
      <c r="AV422" s="6">
        <v>-14</v>
      </c>
      <c r="AW422" s="6"/>
      <c r="AX422" s="6"/>
      <c r="AY422" s="6"/>
      <c r="AZ422" s="6"/>
      <c r="BA422" s="6"/>
      <c r="BB422" s="6">
        <v>0</v>
      </c>
      <c r="BC422" s="6">
        <v>0</v>
      </c>
      <c r="BD422" s="6">
        <v>0</v>
      </c>
      <c r="BE422" s="6"/>
      <c r="BF422" s="6">
        <v>0</v>
      </c>
      <c r="BG422" s="6">
        <v>-46.2</v>
      </c>
      <c r="BH422" s="6">
        <v>0</v>
      </c>
      <c r="BI422" s="6">
        <v>0</v>
      </c>
      <c r="BJ422" s="6"/>
      <c r="BK422" s="6"/>
      <c r="BL422" s="11">
        <f t="shared" si="23"/>
        <v>-104.51</v>
      </c>
      <c r="BM422" s="12">
        <f t="shared" si="24"/>
        <v>512</v>
      </c>
      <c r="BN422" s="13">
        <f t="shared" si="25"/>
        <v>128.33333333333334</v>
      </c>
      <c r="BO422" s="13">
        <f t="shared" si="26"/>
        <v>128.33333333333334</v>
      </c>
      <c r="BP422" s="13">
        <f t="shared" si="27"/>
        <v>42.777777777777779</v>
      </c>
      <c r="BQ422" s="13">
        <f t="shared" si="28"/>
        <v>46.199999999999996</v>
      </c>
      <c r="BR422" s="13">
        <f t="shared" si="29"/>
        <v>49.28</v>
      </c>
      <c r="BS422" s="13">
        <f t="shared" si="30"/>
        <v>727.65</v>
      </c>
      <c r="BT422" s="13">
        <f t="shared" si="31"/>
        <v>134.04</v>
      </c>
      <c r="BU422" s="13">
        <f t="shared" si="32"/>
        <v>0</v>
      </c>
      <c r="BV422" s="6">
        <f>SUMIFS('SEGURO DE VIDA'!E:E, 'SEGURO DE VIDA'!D:D, H422, 'SEGURO DE VIDA'!G:G, E422)</f>
        <v>13.71</v>
      </c>
      <c r="BW422" s="6">
        <f>SUMIFS(TREINAMENTOS!E:E, TREINAMENTOS!D:D, H422, TREINAMENTOS!G:G, E422)</f>
        <v>0</v>
      </c>
      <c r="BX422" s="6">
        <f>SUMIFS(EXAMES!E:E, EXAMES!D:D, H422, EXAMES!G:G, E422)</f>
        <v>569.82999999999993</v>
      </c>
      <c r="BY422" s="25">
        <f t="shared" si="33"/>
        <v>1840.1544444444444</v>
      </c>
      <c r="BZ422" s="1"/>
      <c r="CA422" s="1"/>
      <c r="CB422" s="13">
        <f t="shared" si="34"/>
        <v>0</v>
      </c>
      <c r="CC422" s="13">
        <f t="shared" si="35"/>
        <v>0</v>
      </c>
      <c r="CD422" s="13">
        <f>SUMIFS(ALIMENTAÇÃO!E:E, ALIMENTAÇÃO!D:D, H422, ALIMENTAÇÃO!G:G, E422)</f>
        <v>735</v>
      </c>
      <c r="CE422" s="6">
        <f>SUMIFS(TRANSPORTE!E:E, TRANSPORTE!D:D, H422, TRANSPORTE!G:G, E422)</f>
        <v>171</v>
      </c>
      <c r="CF422" s="6">
        <f>SUMIFS('PLANO DE SAÚDE'!E:E, 'PLANO DE SAÚDE'!D:D, H422, 'PLANO DE SAÚDE'!G:G, E422)</f>
        <v>0</v>
      </c>
      <c r="CG422" s="6">
        <f>SUMIFS('PLANO ODONTO'!E:E, 'PLANO ODONTO'!D:D, H422, 'PLANO ODONTO'!G:G, E422)</f>
        <v>14</v>
      </c>
      <c r="CH422" s="6">
        <f t="shared" si="36"/>
        <v>0</v>
      </c>
      <c r="CI422" s="6">
        <f t="shared" si="37"/>
        <v>0</v>
      </c>
      <c r="CJ422" s="6">
        <f t="shared" si="38"/>
        <v>0</v>
      </c>
      <c r="CK422" s="6"/>
      <c r="CL422" s="6"/>
      <c r="CM422" s="6">
        <f t="shared" si="39"/>
        <v>-14</v>
      </c>
      <c r="CN422" s="1">
        <v>616.51</v>
      </c>
      <c r="CO422" s="1">
        <v>-104.51</v>
      </c>
      <c r="CP422" s="1">
        <v>512</v>
      </c>
      <c r="CQ422" s="1">
        <v>616</v>
      </c>
      <c r="CR422" s="1">
        <v>7.5</v>
      </c>
      <c r="CS422" s="1">
        <v>616</v>
      </c>
      <c r="CT422" s="1">
        <v>49.28</v>
      </c>
      <c r="CU422" s="1">
        <v>8.8000000000000007</v>
      </c>
    </row>
    <row r="423" spans="1:99" ht="13.8" hidden="1">
      <c r="A423" s="1"/>
      <c r="B423" s="1"/>
      <c r="C423" s="34" t="str">
        <f t="shared" ca="1" si="20"/>
        <v>OK</v>
      </c>
      <c r="D423" s="2">
        <f t="shared" si="21"/>
        <v>3353.9010586666668</v>
      </c>
      <c r="E423" s="34">
        <v>45870</v>
      </c>
      <c r="F423" s="1" t="s">
        <v>145</v>
      </c>
      <c r="G423" s="1">
        <v>3446</v>
      </c>
      <c r="H423" s="1" t="s">
        <v>325</v>
      </c>
      <c r="I423" s="1" t="s">
        <v>205</v>
      </c>
      <c r="J423" s="38">
        <v>45481</v>
      </c>
      <c r="K423" s="6">
        <v>1518</v>
      </c>
      <c r="L423" s="1"/>
      <c r="M423" s="6">
        <v>1518</v>
      </c>
      <c r="N423" s="6"/>
      <c r="O423" s="6"/>
      <c r="P423" s="6">
        <v>0</v>
      </c>
      <c r="Q423" s="6"/>
      <c r="R423" s="6"/>
      <c r="S423" s="6"/>
      <c r="T423" s="6"/>
      <c r="U423" s="6">
        <v>0</v>
      </c>
      <c r="V423" s="6"/>
      <c r="W423" s="6"/>
      <c r="X423" s="6"/>
      <c r="Y423" s="6">
        <v>0</v>
      </c>
      <c r="Z423" s="6"/>
      <c r="AA423" s="6"/>
      <c r="AB423" s="6"/>
      <c r="AC423" s="6"/>
      <c r="AD423" s="6">
        <v>0</v>
      </c>
      <c r="AE423" s="6">
        <v>0</v>
      </c>
      <c r="AF423" s="6">
        <v>0</v>
      </c>
      <c r="AG423" s="6"/>
      <c r="AH423" s="6"/>
      <c r="AI423" s="6"/>
      <c r="AJ423" s="6">
        <v>130</v>
      </c>
      <c r="AK423" s="6"/>
      <c r="AL423" s="6"/>
      <c r="AM423" s="6">
        <v>0.75</v>
      </c>
      <c r="AN423" s="8">
        <f t="shared" si="22"/>
        <v>1648.75</v>
      </c>
      <c r="AO423" s="6">
        <v>0</v>
      </c>
      <c r="AP423" s="6">
        <v>-7</v>
      </c>
      <c r="AQ423" s="6">
        <v>-91.08</v>
      </c>
      <c r="AR423" s="6"/>
      <c r="AS423" s="6"/>
      <c r="AT423" s="6">
        <v>-0.92</v>
      </c>
      <c r="AU423" s="6"/>
      <c r="AV423" s="6">
        <v>0</v>
      </c>
      <c r="AW423" s="6"/>
      <c r="AX423" s="6"/>
      <c r="AY423" s="6"/>
      <c r="AZ423" s="6"/>
      <c r="BA423" s="6"/>
      <c r="BB423" s="6">
        <v>0</v>
      </c>
      <c r="BC423" s="6">
        <v>-1.66</v>
      </c>
      <c r="BD423" s="6">
        <v>0</v>
      </c>
      <c r="BE423" s="6"/>
      <c r="BF423" s="6">
        <v>-370.41</v>
      </c>
      <c r="BG423" s="6">
        <v>-113.85</v>
      </c>
      <c r="BH423" s="6">
        <v>0</v>
      </c>
      <c r="BI423" s="6">
        <v>-345.83</v>
      </c>
      <c r="BJ423" s="6"/>
      <c r="BK423" s="6"/>
      <c r="BL423" s="11">
        <f t="shared" si="23"/>
        <v>-930.75</v>
      </c>
      <c r="BM423" s="12">
        <f t="shared" si="24"/>
        <v>718</v>
      </c>
      <c r="BN423" s="13">
        <f t="shared" si="25"/>
        <v>126.5</v>
      </c>
      <c r="BO423" s="13">
        <f t="shared" si="26"/>
        <v>126.5</v>
      </c>
      <c r="BP423" s="13">
        <f t="shared" si="27"/>
        <v>42.166666666666664</v>
      </c>
      <c r="BQ423" s="13">
        <f t="shared" si="28"/>
        <v>113.85</v>
      </c>
      <c r="BR423" s="13">
        <f t="shared" si="29"/>
        <v>121.44</v>
      </c>
      <c r="BS423" s="13">
        <f t="shared" si="30"/>
        <v>693</v>
      </c>
      <c r="BT423" s="13">
        <f t="shared" si="31"/>
        <v>118.22000000000001</v>
      </c>
      <c r="BU423" s="13">
        <f t="shared" si="32"/>
        <v>149.76439199999999</v>
      </c>
      <c r="BV423" s="6">
        <f>SUMIFS('SEGURO DE VIDA'!E:E, 'SEGURO DE VIDA'!D:D, H423, 'SEGURO DE VIDA'!G:G, E423)</f>
        <v>13.71</v>
      </c>
      <c r="BW423" s="6">
        <f>SUMIFS(TREINAMENTOS!E:E, TREINAMENTOS!D:D, H423, TREINAMENTOS!G:G, E423)</f>
        <v>200</v>
      </c>
      <c r="BX423" s="6">
        <f>SUMIFS(EXAMES!E:E, EXAMES!D:D, H423, EXAMES!G:G, E423)</f>
        <v>0</v>
      </c>
      <c r="BY423" s="25">
        <f t="shared" si="33"/>
        <v>1705.1510586666668</v>
      </c>
      <c r="BZ423" s="1"/>
      <c r="CA423" s="1"/>
      <c r="CB423" s="13">
        <f t="shared" si="34"/>
        <v>149.76439199999999</v>
      </c>
      <c r="CC423" s="13">
        <f t="shared" si="35"/>
        <v>0</v>
      </c>
      <c r="CD423" s="13">
        <f>SUMIFS(ALIMENTAÇÃO!E:E, ALIMENTAÇÃO!D:D, H423, ALIMENTAÇÃO!G:G, E423)</f>
        <v>700</v>
      </c>
      <c r="CE423" s="6">
        <f>SUMIFS(TRANSPORTE!E:E, TRANSPORTE!D:D, H423, TRANSPORTE!G:G, E423)</f>
        <v>209.3</v>
      </c>
      <c r="CF423" s="6">
        <f>SUMIFS('PLANO DE SAÚDE'!E:E, 'PLANO DE SAÚDE'!D:D, H423, 'PLANO DE SAÚDE'!G:G, E423)</f>
        <v>151.42439199999998</v>
      </c>
      <c r="CG423" s="6">
        <f>SUMIFS('PLANO ODONTO'!E:E, 'PLANO ODONTO'!D:D, H423, 'PLANO ODONTO'!G:G, E423)</f>
        <v>0</v>
      </c>
      <c r="CH423" s="6">
        <f t="shared" si="36"/>
        <v>-1.66</v>
      </c>
      <c r="CI423" s="6">
        <f t="shared" si="37"/>
        <v>-345.83</v>
      </c>
      <c r="CJ423" s="6">
        <f t="shared" si="38"/>
        <v>0</v>
      </c>
      <c r="CK423" s="6"/>
      <c r="CL423" s="6"/>
      <c r="CM423" s="6">
        <f t="shared" si="39"/>
        <v>0</v>
      </c>
      <c r="CN423" s="6">
        <v>1648.75</v>
      </c>
      <c r="CO423" s="1">
        <v>-930.75</v>
      </c>
      <c r="CP423" s="1">
        <v>718</v>
      </c>
      <c r="CQ423" s="6">
        <v>1518</v>
      </c>
      <c r="CR423" s="1">
        <v>7.5</v>
      </c>
      <c r="CS423" s="6">
        <v>1518</v>
      </c>
      <c r="CT423" s="1">
        <v>121.44</v>
      </c>
      <c r="CU423" s="1">
        <v>910.8</v>
      </c>
    </row>
    <row r="424" spans="1:99" ht="13.8" hidden="1">
      <c r="A424" s="1"/>
      <c r="B424" s="1"/>
      <c r="C424" s="34" t="str">
        <f t="shared" ca="1" si="20"/>
        <v>OK</v>
      </c>
      <c r="D424" s="2">
        <f t="shared" si="21"/>
        <v>4452.3695124444448</v>
      </c>
      <c r="E424" s="34">
        <v>45870</v>
      </c>
      <c r="F424" s="1" t="s">
        <v>145</v>
      </c>
      <c r="G424" s="1">
        <v>232</v>
      </c>
      <c r="H424" s="1" t="s">
        <v>326</v>
      </c>
      <c r="I424" s="1" t="s">
        <v>327</v>
      </c>
      <c r="J424" s="38">
        <v>43377</v>
      </c>
      <c r="K424" s="6">
        <v>1881.55</v>
      </c>
      <c r="L424" s="1"/>
      <c r="M424" s="6">
        <v>1881.55</v>
      </c>
      <c r="N424" s="6"/>
      <c r="O424" s="6"/>
      <c r="P424" s="6">
        <v>564.47</v>
      </c>
      <c r="Q424" s="6"/>
      <c r="R424" s="6"/>
      <c r="S424" s="6"/>
      <c r="T424" s="6"/>
      <c r="U424" s="6">
        <v>0</v>
      </c>
      <c r="V424" s="6"/>
      <c r="W424" s="6"/>
      <c r="X424" s="6"/>
      <c r="Y424" s="6">
        <v>0</v>
      </c>
      <c r="Z424" s="6"/>
      <c r="AA424" s="6"/>
      <c r="AB424" s="6"/>
      <c r="AC424" s="6"/>
      <c r="AD424" s="6">
        <v>139.12</v>
      </c>
      <c r="AE424" s="6">
        <v>98.25</v>
      </c>
      <c r="AF424" s="6">
        <v>45.65</v>
      </c>
      <c r="AG424" s="6"/>
      <c r="AH424" s="6"/>
      <c r="AI424" s="6"/>
      <c r="AJ424" s="6">
        <v>0</v>
      </c>
      <c r="AK424" s="6"/>
      <c r="AL424" s="6"/>
      <c r="AM424" s="6">
        <v>0.92</v>
      </c>
      <c r="AN424" s="8">
        <f t="shared" si="22"/>
        <v>2729.96</v>
      </c>
      <c r="AO424" s="6">
        <v>0</v>
      </c>
      <c r="AP424" s="6">
        <v>-7.35</v>
      </c>
      <c r="AQ424" s="6">
        <v>-112.89</v>
      </c>
      <c r="AR424" s="6"/>
      <c r="AS424" s="6"/>
      <c r="AT424" s="6">
        <v>-0.9</v>
      </c>
      <c r="AU424" s="6"/>
      <c r="AV424" s="6">
        <v>-14</v>
      </c>
      <c r="AW424" s="6"/>
      <c r="AX424" s="6"/>
      <c r="AY424" s="6"/>
      <c r="AZ424" s="6"/>
      <c r="BA424" s="6"/>
      <c r="BB424" s="6">
        <v>0</v>
      </c>
      <c r="BC424" s="6">
        <v>-1.84</v>
      </c>
      <c r="BD424" s="6">
        <v>-222.1</v>
      </c>
      <c r="BE424" s="6"/>
      <c r="BF424" s="6">
        <v>-455.04</v>
      </c>
      <c r="BG424" s="6">
        <v>-222.84</v>
      </c>
      <c r="BH424" s="6">
        <v>0</v>
      </c>
      <c r="BI424" s="6">
        <v>0</v>
      </c>
      <c r="BJ424" s="6"/>
      <c r="BK424" s="6"/>
      <c r="BL424" s="11">
        <f t="shared" si="23"/>
        <v>-1036.96</v>
      </c>
      <c r="BM424" s="12">
        <f t="shared" si="24"/>
        <v>1693</v>
      </c>
      <c r="BN424" s="13">
        <f t="shared" si="25"/>
        <v>156.79583333333332</v>
      </c>
      <c r="BO424" s="13">
        <f t="shared" si="26"/>
        <v>156.79583333333332</v>
      </c>
      <c r="BP424" s="13">
        <f t="shared" si="27"/>
        <v>52.265277777777776</v>
      </c>
      <c r="BQ424" s="13">
        <f t="shared" si="28"/>
        <v>222.96256799999998</v>
      </c>
      <c r="BR424" s="13">
        <f t="shared" si="29"/>
        <v>218.32</v>
      </c>
      <c r="BS424" s="13">
        <f t="shared" si="30"/>
        <v>727.65</v>
      </c>
      <c r="BT424" s="13">
        <f t="shared" si="31"/>
        <v>23.910000000000011</v>
      </c>
      <c r="BU424" s="13">
        <f t="shared" si="32"/>
        <v>0</v>
      </c>
      <c r="BV424" s="6">
        <f>SUMIFS('SEGURO DE VIDA'!E:E, 'SEGURO DE VIDA'!D:D, H424, 'SEGURO DE VIDA'!G:G, E424)</f>
        <v>13.71</v>
      </c>
      <c r="BW424" s="6">
        <f>SUMIFS(TREINAMENTOS!E:E, TREINAMENTOS!D:D, H424, TREINAMENTOS!G:G, E424)</f>
        <v>150</v>
      </c>
      <c r="BX424" s="6">
        <f>SUMIFS(EXAMES!E:E, EXAMES!D:D, H424, EXAMES!G:G, E424)</f>
        <v>0</v>
      </c>
      <c r="BY424" s="25">
        <f t="shared" si="33"/>
        <v>1722.4095124444445</v>
      </c>
      <c r="BZ424" s="1"/>
      <c r="CA424" s="1"/>
      <c r="CB424" s="13">
        <f t="shared" si="34"/>
        <v>0</v>
      </c>
      <c r="CC424" s="13">
        <f t="shared" si="35"/>
        <v>0</v>
      </c>
      <c r="CD424" s="13">
        <f>SUMIFS(ALIMENTAÇÃO!E:E, ALIMENTAÇÃO!D:D, H424, ALIMENTAÇÃO!G:G, E424)</f>
        <v>735</v>
      </c>
      <c r="CE424" s="6">
        <f>SUMIFS(TRANSPORTE!E:E, TRANSPORTE!D:D, H424, TRANSPORTE!G:G, E424)</f>
        <v>136.80000000000001</v>
      </c>
      <c r="CF424" s="6">
        <f>SUMIFS('PLANO DE SAÚDE'!E:E, 'PLANO DE SAÚDE'!D:D, H424, 'PLANO DE SAÚDE'!G:G, E424)</f>
        <v>167.526184</v>
      </c>
      <c r="CG424" s="6">
        <f>SUMIFS('PLANO ODONTO'!E:E, 'PLANO ODONTO'!D:D, H424, 'PLANO ODONTO'!G:G, E424)</f>
        <v>14</v>
      </c>
      <c r="CH424" s="6">
        <f t="shared" si="36"/>
        <v>-223.94</v>
      </c>
      <c r="CI424" s="6">
        <f t="shared" si="37"/>
        <v>0</v>
      </c>
      <c r="CJ424" s="6">
        <f t="shared" si="38"/>
        <v>0</v>
      </c>
      <c r="CK424" s="6"/>
      <c r="CL424" s="6"/>
      <c r="CM424" s="6">
        <f t="shared" si="39"/>
        <v>-14</v>
      </c>
      <c r="CN424" s="6">
        <v>2729.96</v>
      </c>
      <c r="CO424" s="6">
        <v>-1036.96</v>
      </c>
      <c r="CP424" s="6">
        <v>1693</v>
      </c>
      <c r="CQ424" s="6">
        <v>2729.04</v>
      </c>
      <c r="CR424" s="1">
        <v>8.17</v>
      </c>
      <c r="CS424" s="6">
        <v>2729.04</v>
      </c>
      <c r="CT424" s="1">
        <v>218.32</v>
      </c>
      <c r="CU424" s="6">
        <v>2121.84</v>
      </c>
    </row>
    <row r="425" spans="1:99" ht="13.8" hidden="1">
      <c r="A425" s="1"/>
      <c r="B425" s="1"/>
      <c r="C425" s="34" t="str">
        <f t="shared" ca="1" si="20"/>
        <v>OK</v>
      </c>
      <c r="D425" s="2">
        <f t="shared" si="21"/>
        <v>4006.6564311111115</v>
      </c>
      <c r="E425" s="34">
        <v>45870</v>
      </c>
      <c r="F425" s="1" t="s">
        <v>145</v>
      </c>
      <c r="G425" s="1">
        <v>3524</v>
      </c>
      <c r="H425" s="1" t="s">
        <v>328</v>
      </c>
      <c r="I425" s="1" t="s">
        <v>170</v>
      </c>
      <c r="J425" s="38">
        <v>45748</v>
      </c>
      <c r="K425" s="6">
        <v>2239.36</v>
      </c>
      <c r="L425" s="1" t="s">
        <v>486</v>
      </c>
      <c r="M425" s="6">
        <v>2239.36</v>
      </c>
      <c r="N425" s="6"/>
      <c r="O425" s="6"/>
      <c r="P425" s="6">
        <v>0</v>
      </c>
      <c r="Q425" s="6"/>
      <c r="R425" s="6"/>
      <c r="S425" s="6"/>
      <c r="T425" s="6"/>
      <c r="U425" s="6">
        <v>0</v>
      </c>
      <c r="V425" s="6"/>
      <c r="W425" s="6"/>
      <c r="X425" s="6"/>
      <c r="Y425" s="6">
        <v>0</v>
      </c>
      <c r="Z425" s="6"/>
      <c r="AA425" s="6"/>
      <c r="AB425" s="6"/>
      <c r="AC425" s="6"/>
      <c r="AD425" s="6">
        <v>0</v>
      </c>
      <c r="AE425" s="6">
        <v>0</v>
      </c>
      <c r="AF425" s="6">
        <v>0</v>
      </c>
      <c r="AG425" s="6"/>
      <c r="AH425" s="6"/>
      <c r="AI425" s="6"/>
      <c r="AJ425" s="6">
        <v>0</v>
      </c>
      <c r="AK425" s="6"/>
      <c r="AL425" s="6"/>
      <c r="AM425" s="6">
        <v>0.04</v>
      </c>
      <c r="AN425" s="8">
        <f t="shared" si="22"/>
        <v>2239.4</v>
      </c>
      <c r="AO425" s="6">
        <v>0</v>
      </c>
      <c r="AP425" s="6">
        <v>-6.65</v>
      </c>
      <c r="AQ425" s="6">
        <v>-134.36000000000001</v>
      </c>
      <c r="AR425" s="6"/>
      <c r="AS425" s="6"/>
      <c r="AT425" s="6">
        <v>-0.96</v>
      </c>
      <c r="AU425" s="6"/>
      <c r="AV425" s="6">
        <v>0</v>
      </c>
      <c r="AW425" s="6"/>
      <c r="AX425" s="6"/>
      <c r="AY425" s="6"/>
      <c r="AZ425" s="6"/>
      <c r="BA425" s="6"/>
      <c r="BB425" s="6">
        <v>0</v>
      </c>
      <c r="BC425" s="6">
        <v>-1.66</v>
      </c>
      <c r="BD425" s="6">
        <v>0</v>
      </c>
      <c r="BE425" s="6"/>
      <c r="BF425" s="6">
        <v>0</v>
      </c>
      <c r="BG425" s="6">
        <v>-178.77</v>
      </c>
      <c r="BH425" s="6">
        <v>0</v>
      </c>
      <c r="BI425" s="6">
        <v>0</v>
      </c>
      <c r="BJ425" s="6"/>
      <c r="BK425" s="6"/>
      <c r="BL425" s="11">
        <f t="shared" si="23"/>
        <v>-322.40000000000003</v>
      </c>
      <c r="BM425" s="12">
        <f t="shared" si="24"/>
        <v>1917</v>
      </c>
      <c r="BN425" s="13">
        <f t="shared" si="25"/>
        <v>186.61333333333334</v>
      </c>
      <c r="BO425" s="13">
        <f t="shared" si="26"/>
        <v>186.61333333333334</v>
      </c>
      <c r="BP425" s="13">
        <f t="shared" si="27"/>
        <v>62.204444444444448</v>
      </c>
      <c r="BQ425" s="13">
        <f t="shared" si="28"/>
        <v>178.70092800000003</v>
      </c>
      <c r="BR425" s="13">
        <f t="shared" si="29"/>
        <v>179.14</v>
      </c>
      <c r="BS425" s="13">
        <f t="shared" si="30"/>
        <v>658.35</v>
      </c>
      <c r="BT425" s="13">
        <f t="shared" si="31"/>
        <v>105.03999999999999</v>
      </c>
      <c r="BU425" s="13">
        <f t="shared" si="32"/>
        <v>149.76439199999999</v>
      </c>
      <c r="BV425" s="6">
        <f>SUMIFS('SEGURO DE VIDA'!E:E, 'SEGURO DE VIDA'!D:D, H425, 'SEGURO DE VIDA'!G:G, E425)</f>
        <v>13.71</v>
      </c>
      <c r="BW425" s="6">
        <f>SUMIFS(TREINAMENTOS!E:E, TREINAMENTOS!D:D, H425, TREINAMENTOS!G:G, E425)</f>
        <v>0</v>
      </c>
      <c r="BX425" s="6">
        <f>SUMIFS(EXAMES!E:E, EXAMES!D:D, H425, EXAMES!G:G, E425)</f>
        <v>47.12</v>
      </c>
      <c r="BY425" s="25">
        <f t="shared" si="33"/>
        <v>1767.2564311111112</v>
      </c>
      <c r="BZ425" s="1"/>
      <c r="CA425" s="1"/>
      <c r="CB425" s="13">
        <f t="shared" si="34"/>
        <v>149.76439199999999</v>
      </c>
      <c r="CC425" s="13">
        <f t="shared" si="35"/>
        <v>0</v>
      </c>
      <c r="CD425" s="13">
        <f>SUMIFS(ALIMENTAÇÃO!E:E, ALIMENTAÇÃO!D:D, H425, ALIMENTAÇÃO!G:G, E425)</f>
        <v>665</v>
      </c>
      <c r="CE425" s="6">
        <f>SUMIFS(TRANSPORTE!E:E, TRANSPORTE!D:D, H425, TRANSPORTE!G:G, E425)</f>
        <v>239.4</v>
      </c>
      <c r="CF425" s="6">
        <f>SUMIFS('PLANO DE SAÚDE'!E:E, 'PLANO DE SAÚDE'!D:D, H425, 'PLANO DE SAÚDE'!G:G, E425)</f>
        <v>151.42439199999998</v>
      </c>
      <c r="CG425" s="6">
        <f>SUMIFS('PLANO ODONTO'!E:E, 'PLANO ODONTO'!D:D, H425, 'PLANO ODONTO'!G:G, E425)</f>
        <v>0</v>
      </c>
      <c r="CH425" s="6">
        <f t="shared" si="36"/>
        <v>-1.66</v>
      </c>
      <c r="CI425" s="6">
        <f t="shared" si="37"/>
        <v>0</v>
      </c>
      <c r="CJ425" s="6">
        <f t="shared" si="38"/>
        <v>0</v>
      </c>
      <c r="CK425" s="6"/>
      <c r="CL425" s="6"/>
      <c r="CM425" s="6">
        <f t="shared" si="39"/>
        <v>0</v>
      </c>
      <c r="CN425" s="6">
        <v>2239.4</v>
      </c>
      <c r="CO425" s="1">
        <v>-322.39999999999998</v>
      </c>
      <c r="CP425" s="6">
        <v>1917</v>
      </c>
      <c r="CQ425" s="6">
        <v>2239.36</v>
      </c>
      <c r="CR425" s="1">
        <v>7.98</v>
      </c>
      <c r="CS425" s="6">
        <v>2239.36</v>
      </c>
      <c r="CT425" s="1">
        <v>179.14</v>
      </c>
      <c r="CU425" s="6">
        <v>1632.16</v>
      </c>
    </row>
    <row r="426" spans="1:99" ht="13.8" hidden="1">
      <c r="A426" s="1"/>
      <c r="B426" s="1"/>
      <c r="C426" s="34" t="str">
        <f t="shared" ca="1" si="20"/>
        <v>OK</v>
      </c>
      <c r="D426" s="2">
        <f t="shared" si="21"/>
        <v>3307.1501831111109</v>
      </c>
      <c r="E426" s="34">
        <v>45870</v>
      </c>
      <c r="F426" s="1" t="s">
        <v>145</v>
      </c>
      <c r="G426" s="1">
        <v>3496</v>
      </c>
      <c r="H426" s="1" t="s">
        <v>329</v>
      </c>
      <c r="I426" s="1" t="s">
        <v>151</v>
      </c>
      <c r="J426" s="38">
        <v>45659</v>
      </c>
      <c r="K426" s="6">
        <v>1600</v>
      </c>
      <c r="L426" s="1"/>
      <c r="M426" s="6">
        <v>1600</v>
      </c>
      <c r="N426" s="6"/>
      <c r="O426" s="6">
        <v>19.2</v>
      </c>
      <c r="P426" s="6">
        <v>0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>
        <v>72</v>
      </c>
      <c r="AE426" s="6">
        <v>16</v>
      </c>
      <c r="AF426" s="6">
        <v>20.62</v>
      </c>
      <c r="AG426" s="6"/>
      <c r="AH426" s="6"/>
      <c r="AI426" s="6"/>
      <c r="AJ426" s="6"/>
      <c r="AK426" s="6"/>
      <c r="AL426" s="6"/>
      <c r="AM426" s="6">
        <v>0.6</v>
      </c>
      <c r="AN426" s="8">
        <f t="shared" si="22"/>
        <v>1728.4199999999998</v>
      </c>
      <c r="AO426" s="6"/>
      <c r="AP426" s="6">
        <v>-7.35</v>
      </c>
      <c r="AQ426" s="6">
        <v>-96</v>
      </c>
      <c r="AR426" s="6"/>
      <c r="AS426" s="6"/>
      <c r="AT426" s="6">
        <v>-0.53</v>
      </c>
      <c r="AU426" s="6"/>
      <c r="AV426" s="6">
        <v>-14</v>
      </c>
      <c r="AW426" s="6"/>
      <c r="AX426" s="6"/>
      <c r="AY426" s="6"/>
      <c r="AZ426" s="6"/>
      <c r="BA426" s="6"/>
      <c r="BB426" s="6">
        <v>0</v>
      </c>
      <c r="BC426" s="6">
        <v>-1.81</v>
      </c>
      <c r="BD426" s="6">
        <v>0</v>
      </c>
      <c r="BE426" s="6"/>
      <c r="BF426" s="6">
        <v>0</v>
      </c>
      <c r="BG426" s="6">
        <v>-132.72999999999999</v>
      </c>
      <c r="BH426" s="6">
        <v>0</v>
      </c>
      <c r="BI426" s="6"/>
      <c r="BJ426" s="6"/>
      <c r="BK426" s="6">
        <v>0</v>
      </c>
      <c r="BL426" s="11">
        <f t="shared" si="23"/>
        <v>-252.42</v>
      </c>
      <c r="BM426" s="12">
        <f t="shared" si="24"/>
        <v>1475.9999999999998</v>
      </c>
      <c r="BN426" s="13">
        <f t="shared" si="25"/>
        <v>133.33333333333334</v>
      </c>
      <c r="BO426" s="13">
        <f t="shared" si="26"/>
        <v>133.33333333333334</v>
      </c>
      <c r="BP426" s="13">
        <f t="shared" si="27"/>
        <v>44.44444444444445</v>
      </c>
      <c r="BQ426" s="13">
        <f t="shared" si="28"/>
        <v>132.69657599999999</v>
      </c>
      <c r="BR426" s="13">
        <f t="shared" si="29"/>
        <v>138.22</v>
      </c>
      <c r="BS426" s="13">
        <f t="shared" si="30"/>
        <v>727.65</v>
      </c>
      <c r="BT426" s="13">
        <f t="shared" si="31"/>
        <v>92.1</v>
      </c>
      <c r="BU426" s="13">
        <f t="shared" si="32"/>
        <v>163.24249599999999</v>
      </c>
      <c r="BV426" s="6">
        <f>SUMIFS('SEGURO DE VIDA'!E:E, 'SEGURO DE VIDA'!D:D, H426, 'SEGURO DE VIDA'!G:G, E426)</f>
        <v>13.71</v>
      </c>
      <c r="BW426" s="6">
        <f>SUMIFS(TREINAMENTOS!E:E, TREINAMENTOS!D:D, H426, TREINAMENTOS!G:G, E426)</f>
        <v>0</v>
      </c>
      <c r="BX426" s="6">
        <f>SUMIFS(EXAMES!E:E, EXAMES!D:D, H426, EXAMES!G:G, E426)</f>
        <v>0</v>
      </c>
      <c r="BY426" s="25">
        <f t="shared" si="33"/>
        <v>1578.730183111111</v>
      </c>
      <c r="BZ426" s="1"/>
      <c r="CA426" s="1"/>
      <c r="CB426" s="13">
        <f t="shared" si="34"/>
        <v>163.24249599999999</v>
      </c>
      <c r="CC426" s="13">
        <f t="shared" si="35"/>
        <v>0</v>
      </c>
      <c r="CD426" s="13">
        <f>SUMIFS(ALIMENTAÇÃO!E:E, ALIMENTAÇÃO!D:D, H426, ALIMENTAÇÃO!G:G, E426)</f>
        <v>735</v>
      </c>
      <c r="CE426" s="6">
        <f>SUMIFS(TRANSPORTE!E:E, TRANSPORTE!D:D, H426, TRANSPORTE!G:G, E426)</f>
        <v>188.1</v>
      </c>
      <c r="CF426" s="6">
        <f>SUMIFS('PLANO DE SAÚDE'!E:E, 'PLANO DE SAÚDE'!D:D, H426, 'PLANO DE SAÚDE'!G:G, E426)</f>
        <v>165.05249599999999</v>
      </c>
      <c r="CG426" s="6">
        <f>SUMIFS('PLANO ODONTO'!E:E, 'PLANO ODONTO'!D:D, H426, 'PLANO ODONTO'!G:G, E426)</f>
        <v>14</v>
      </c>
      <c r="CH426" s="6">
        <f t="shared" si="36"/>
        <v>-1.81</v>
      </c>
      <c r="CI426" s="6">
        <f t="shared" si="37"/>
        <v>0</v>
      </c>
      <c r="CJ426" s="6">
        <f t="shared" si="38"/>
        <v>0</v>
      </c>
      <c r="CK426" s="6"/>
      <c r="CL426" s="6"/>
      <c r="CM426" s="6">
        <f t="shared" si="39"/>
        <v>-14</v>
      </c>
      <c r="CN426" s="6">
        <v>1728.42</v>
      </c>
      <c r="CO426" s="1">
        <v>-252.42</v>
      </c>
      <c r="CP426" s="6">
        <v>1476</v>
      </c>
      <c r="CQ426" s="6">
        <v>1727.82</v>
      </c>
      <c r="CR426" s="1">
        <v>7.68</v>
      </c>
      <c r="CS426" s="6">
        <v>1727.82</v>
      </c>
      <c r="CT426" s="1">
        <v>138.22</v>
      </c>
      <c r="CU426" s="6">
        <v>1120.6199999999999</v>
      </c>
    </row>
    <row r="427" spans="1:99" ht="13.8" hidden="1">
      <c r="A427" s="1"/>
      <c r="B427" s="1"/>
      <c r="C427" s="34" t="str">
        <f t="shared" ca="1" si="20"/>
        <v>OK</v>
      </c>
      <c r="D427" s="2">
        <f t="shared" si="21"/>
        <v>3978.8424053333329</v>
      </c>
      <c r="E427" s="34">
        <v>45870</v>
      </c>
      <c r="F427" s="1" t="s">
        <v>145</v>
      </c>
      <c r="G427" s="1">
        <v>3460</v>
      </c>
      <c r="H427" s="1" t="s">
        <v>330</v>
      </c>
      <c r="I427" s="1" t="s">
        <v>177</v>
      </c>
      <c r="J427" s="38">
        <v>45505</v>
      </c>
      <c r="K427" s="6">
        <v>1812</v>
      </c>
      <c r="L427" s="1"/>
      <c r="M427" s="6">
        <v>1812</v>
      </c>
      <c r="N427" s="6"/>
      <c r="O427" s="6">
        <v>0</v>
      </c>
      <c r="P427" s="6">
        <v>543.6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>
        <v>0</v>
      </c>
      <c r="AE427" s="6">
        <v>0</v>
      </c>
      <c r="AF427" s="6">
        <v>0</v>
      </c>
      <c r="AG427" s="6"/>
      <c r="AH427" s="6"/>
      <c r="AI427" s="6"/>
      <c r="AJ427" s="6"/>
      <c r="AK427" s="6"/>
      <c r="AL427" s="6"/>
      <c r="AM427" s="6">
        <v>0.91</v>
      </c>
      <c r="AN427" s="8">
        <f t="shared" si="22"/>
        <v>2356.5099999999998</v>
      </c>
      <c r="AO427" s="6"/>
      <c r="AP427" s="6">
        <v>-7.35</v>
      </c>
      <c r="AQ427" s="6">
        <v>-108.72</v>
      </c>
      <c r="AR427" s="6"/>
      <c r="AS427" s="6"/>
      <c r="AT427" s="6">
        <v>-0.55000000000000004</v>
      </c>
      <c r="AU427" s="6"/>
      <c r="AV427" s="6">
        <v>0</v>
      </c>
      <c r="AW427" s="6"/>
      <c r="AX427" s="6"/>
      <c r="AY427" s="6"/>
      <c r="AZ427" s="6"/>
      <c r="BA427" s="6"/>
      <c r="BB427" s="6">
        <v>0</v>
      </c>
      <c r="BC427" s="6">
        <v>-1.66</v>
      </c>
      <c r="BD427" s="6">
        <v>0</v>
      </c>
      <c r="BE427" s="6"/>
      <c r="BF427" s="6">
        <v>0</v>
      </c>
      <c r="BG427" s="6">
        <v>-189.23</v>
      </c>
      <c r="BH427" s="6">
        <v>0</v>
      </c>
      <c r="BI427" s="6"/>
      <c r="BJ427" s="6"/>
      <c r="BK427" s="6">
        <v>0</v>
      </c>
      <c r="BL427" s="11">
        <f t="shared" si="23"/>
        <v>-307.51</v>
      </c>
      <c r="BM427" s="12">
        <f t="shared" si="24"/>
        <v>2049</v>
      </c>
      <c r="BN427" s="13">
        <f t="shared" si="25"/>
        <v>151</v>
      </c>
      <c r="BO427" s="13">
        <f t="shared" si="26"/>
        <v>151</v>
      </c>
      <c r="BP427" s="13">
        <f t="shared" si="27"/>
        <v>50.333333333333336</v>
      </c>
      <c r="BQ427" s="13">
        <f t="shared" si="28"/>
        <v>189.15467999999998</v>
      </c>
      <c r="BR427" s="13">
        <f t="shared" si="29"/>
        <v>188.44</v>
      </c>
      <c r="BS427" s="13">
        <f t="shared" si="30"/>
        <v>727.65</v>
      </c>
      <c r="BT427" s="13">
        <f t="shared" si="31"/>
        <v>1.2800000000000011</v>
      </c>
      <c r="BU427" s="13">
        <f t="shared" si="32"/>
        <v>149.76439199999999</v>
      </c>
      <c r="BV427" s="6">
        <f>SUMIFS('SEGURO DE VIDA'!E:E, 'SEGURO DE VIDA'!D:D, H427, 'SEGURO DE VIDA'!G:G, E427)</f>
        <v>13.71</v>
      </c>
      <c r="BW427" s="6">
        <f>SUMIFS(TREINAMENTOS!E:E, TREINAMENTOS!D:D, H427, TREINAMENTOS!G:G, E427)</f>
        <v>0</v>
      </c>
      <c r="BX427" s="6">
        <f>SUMIFS(EXAMES!E:E, EXAMES!D:D, H427, EXAMES!G:G, E427)</f>
        <v>0</v>
      </c>
      <c r="BY427" s="25">
        <f t="shared" si="33"/>
        <v>1622.3324053333333</v>
      </c>
      <c r="BZ427" s="1"/>
      <c r="CA427" s="1"/>
      <c r="CB427" s="13">
        <f t="shared" si="34"/>
        <v>149.76439199999999</v>
      </c>
      <c r="CC427" s="13">
        <f t="shared" si="35"/>
        <v>0</v>
      </c>
      <c r="CD427" s="13">
        <f>SUMIFS(ALIMENTAÇÃO!E:E, ALIMENTAÇÃO!D:D, H427, ALIMENTAÇÃO!G:G, E427)</f>
        <v>735</v>
      </c>
      <c r="CE427" s="6">
        <f>SUMIFS(TRANSPORTE!E:E, TRANSPORTE!D:D, H427, TRANSPORTE!G:G, E427)</f>
        <v>110</v>
      </c>
      <c r="CF427" s="6">
        <f>SUMIFS('PLANO DE SAÚDE'!E:E, 'PLANO DE SAÚDE'!D:D, H427, 'PLANO DE SAÚDE'!G:G, E427)</f>
        <v>151.42439199999998</v>
      </c>
      <c r="CG427" s="6">
        <f>SUMIFS('PLANO ODONTO'!E:E, 'PLANO ODONTO'!D:D, H427, 'PLANO ODONTO'!G:G, E427)</f>
        <v>0</v>
      </c>
      <c r="CH427" s="6">
        <f t="shared" si="36"/>
        <v>-1.66</v>
      </c>
      <c r="CI427" s="6">
        <f t="shared" si="37"/>
        <v>0</v>
      </c>
      <c r="CJ427" s="6">
        <f t="shared" si="38"/>
        <v>0</v>
      </c>
      <c r="CK427" s="6"/>
      <c r="CL427" s="6"/>
      <c r="CM427" s="6">
        <f t="shared" si="39"/>
        <v>0</v>
      </c>
      <c r="CN427" s="6">
        <v>2356.5100000000002</v>
      </c>
      <c r="CO427" s="1">
        <v>-307.51</v>
      </c>
      <c r="CP427" s="6">
        <v>2049</v>
      </c>
      <c r="CQ427" s="6">
        <v>2355.6</v>
      </c>
      <c r="CR427" s="1">
        <v>8.0299999999999994</v>
      </c>
      <c r="CS427" s="6">
        <v>2355.6</v>
      </c>
      <c r="CT427" s="1">
        <v>188.44</v>
      </c>
      <c r="CU427" s="6">
        <v>1748.4</v>
      </c>
    </row>
    <row r="428" spans="1:99" ht="13.8" hidden="1">
      <c r="A428" s="1"/>
      <c r="B428" s="1"/>
      <c r="C428" s="34" t="str">
        <f t="shared" ca="1" si="20"/>
        <v>OK</v>
      </c>
      <c r="D428" s="2">
        <f t="shared" si="21"/>
        <v>7486.6932055555571</v>
      </c>
      <c r="E428" s="34">
        <v>45870</v>
      </c>
      <c r="F428" s="1" t="s">
        <v>145</v>
      </c>
      <c r="G428" s="1">
        <v>3498</v>
      </c>
      <c r="H428" s="1" t="s">
        <v>332</v>
      </c>
      <c r="I428" s="1" t="s">
        <v>333</v>
      </c>
      <c r="J428" s="38">
        <v>45670</v>
      </c>
      <c r="K428" s="6">
        <v>3791.24</v>
      </c>
      <c r="L428" s="1"/>
      <c r="M428" s="6">
        <v>3791.24</v>
      </c>
      <c r="N428" s="6"/>
      <c r="O428" s="6">
        <v>0</v>
      </c>
      <c r="P428" s="6">
        <v>0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>
        <v>474.85</v>
      </c>
      <c r="AE428" s="6">
        <v>606.6</v>
      </c>
      <c r="AF428" s="6">
        <v>207.97</v>
      </c>
      <c r="AG428" s="6"/>
      <c r="AH428" s="6"/>
      <c r="AI428" s="6"/>
      <c r="AJ428" s="6"/>
      <c r="AK428" s="6"/>
      <c r="AL428" s="6"/>
      <c r="AM428" s="6">
        <v>0.27</v>
      </c>
      <c r="AN428" s="8">
        <f t="shared" si="22"/>
        <v>5080.9300000000012</v>
      </c>
      <c r="AO428" s="6"/>
      <c r="AP428" s="6">
        <v>-7.35</v>
      </c>
      <c r="AQ428" s="6">
        <v>0</v>
      </c>
      <c r="AR428" s="6"/>
      <c r="AS428" s="6"/>
      <c r="AT428" s="6">
        <v>-0.67</v>
      </c>
      <c r="AU428" s="6"/>
      <c r="AV428" s="6">
        <v>0</v>
      </c>
      <c r="AW428" s="6"/>
      <c r="AX428" s="6"/>
      <c r="AY428" s="6"/>
      <c r="AZ428" s="6"/>
      <c r="BA428" s="6"/>
      <c r="BB428" s="6">
        <v>0</v>
      </c>
      <c r="BC428" s="6">
        <v>0</v>
      </c>
      <c r="BD428" s="6">
        <v>0</v>
      </c>
      <c r="BE428" s="6"/>
      <c r="BF428" s="6">
        <v>0</v>
      </c>
      <c r="BG428" s="6">
        <v>-520.87</v>
      </c>
      <c r="BH428" s="6">
        <v>-331.04</v>
      </c>
      <c r="BI428" s="6"/>
      <c r="BJ428" s="6"/>
      <c r="BK428" s="6">
        <v>0</v>
      </c>
      <c r="BL428" s="11">
        <f t="shared" si="23"/>
        <v>-859.93000000000006</v>
      </c>
      <c r="BM428" s="12">
        <f t="shared" si="24"/>
        <v>4221.0000000000009</v>
      </c>
      <c r="BN428" s="13">
        <f t="shared" si="25"/>
        <v>315.93666666666667</v>
      </c>
      <c r="BO428" s="13">
        <f t="shared" si="26"/>
        <v>315.93666666666667</v>
      </c>
      <c r="BP428" s="13">
        <f t="shared" si="27"/>
        <v>105.31222222222222</v>
      </c>
      <c r="BQ428" s="13">
        <f t="shared" si="28"/>
        <v>520.76765</v>
      </c>
      <c r="BR428" s="13">
        <f t="shared" si="29"/>
        <v>406.45</v>
      </c>
      <c r="BS428" s="13">
        <f t="shared" si="30"/>
        <v>727.65</v>
      </c>
      <c r="BT428" s="13">
        <f t="shared" si="31"/>
        <v>0</v>
      </c>
      <c r="BU428" s="13">
        <f t="shared" si="32"/>
        <v>0</v>
      </c>
      <c r="BV428" s="6">
        <f>SUMIFS('SEGURO DE VIDA'!E:E, 'SEGURO DE VIDA'!D:D, H428, 'SEGURO DE VIDA'!G:G, E428)</f>
        <v>13.71</v>
      </c>
      <c r="BW428" s="6">
        <f>SUMIFS(TREINAMENTOS!E:E, TREINAMENTOS!D:D, H428, TREINAMENTOS!G:G, E428)</f>
        <v>0</v>
      </c>
      <c r="BX428" s="6">
        <f>SUMIFS(EXAMES!E:E, EXAMES!D:D, H428, EXAMES!G:G, E428)</f>
        <v>0</v>
      </c>
      <c r="BY428" s="25">
        <f t="shared" si="33"/>
        <v>2405.7632055555555</v>
      </c>
      <c r="BZ428" s="1"/>
      <c r="CA428" s="1"/>
      <c r="CB428" s="13">
        <f t="shared" si="34"/>
        <v>0</v>
      </c>
      <c r="CC428" s="13">
        <f t="shared" si="35"/>
        <v>0</v>
      </c>
      <c r="CD428" s="13">
        <f>SUMIFS(ALIMENTAÇÃO!E:E, ALIMENTAÇÃO!D:D, H428, ALIMENTAÇÃO!G:G, E428)</f>
        <v>735</v>
      </c>
      <c r="CE428" s="6">
        <f>SUMIFS(TRANSPORTE!E:E, TRANSPORTE!D:D, H428, TRANSPORTE!G:G, E428)</f>
        <v>0</v>
      </c>
      <c r="CF428" s="6">
        <f>SUMIFS('PLANO DE SAÚDE'!E:E, 'PLANO DE SAÚDE'!D:D, H428, 'PLANO DE SAÚDE'!G:G, E428)</f>
        <v>0</v>
      </c>
      <c r="CG428" s="6">
        <f>SUMIFS('PLANO ODONTO'!E:E, 'PLANO ODONTO'!D:D, H428, 'PLANO ODONTO'!G:G, E428)</f>
        <v>0</v>
      </c>
      <c r="CH428" s="6">
        <f t="shared" si="36"/>
        <v>0</v>
      </c>
      <c r="CI428" s="6">
        <f t="shared" si="37"/>
        <v>0</v>
      </c>
      <c r="CJ428" s="6">
        <f t="shared" si="38"/>
        <v>0</v>
      </c>
      <c r="CK428" s="6"/>
      <c r="CL428" s="6"/>
      <c r="CM428" s="6">
        <f t="shared" si="39"/>
        <v>0</v>
      </c>
      <c r="CN428" s="6">
        <v>5080.93</v>
      </c>
      <c r="CO428" s="1">
        <v>-859.93</v>
      </c>
      <c r="CP428" s="6">
        <v>4221</v>
      </c>
      <c r="CQ428" s="6">
        <v>5080.66</v>
      </c>
      <c r="CR428" s="1">
        <v>10.25</v>
      </c>
      <c r="CS428" s="6">
        <v>5080.66</v>
      </c>
      <c r="CT428" s="1">
        <v>406.45</v>
      </c>
      <c r="CU428" s="6">
        <v>4473.46</v>
      </c>
    </row>
    <row r="429" spans="1:99" ht="13.8" hidden="1">
      <c r="A429" s="1"/>
      <c r="B429" s="1"/>
      <c r="C429" s="34" t="str">
        <f t="shared" ca="1" si="20"/>
        <v>OK</v>
      </c>
      <c r="D429" s="2">
        <f t="shared" si="21"/>
        <v>4427.8425146666668</v>
      </c>
      <c r="E429" s="34">
        <v>45870</v>
      </c>
      <c r="F429" s="1" t="s">
        <v>145</v>
      </c>
      <c r="G429" s="1">
        <v>3385</v>
      </c>
      <c r="H429" s="1" t="s">
        <v>334</v>
      </c>
      <c r="I429" s="1" t="s">
        <v>151</v>
      </c>
      <c r="J429" s="35">
        <v>45215</v>
      </c>
      <c r="K429" s="6">
        <v>1658.67</v>
      </c>
      <c r="L429" s="1"/>
      <c r="M429" s="6">
        <v>1658.67</v>
      </c>
      <c r="N429" s="6"/>
      <c r="O429" s="6">
        <v>0</v>
      </c>
      <c r="P429" s="6">
        <v>497.6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>
        <v>321.82</v>
      </c>
      <c r="AE429" s="6">
        <v>215.63</v>
      </c>
      <c r="AF429" s="6">
        <v>103.36</v>
      </c>
      <c r="AG429" s="6"/>
      <c r="AH429" s="6"/>
      <c r="AI429" s="6"/>
      <c r="AJ429" s="6"/>
      <c r="AK429" s="6"/>
      <c r="AL429" s="6"/>
      <c r="AM429" s="6">
        <v>0.82</v>
      </c>
      <c r="AN429" s="8">
        <f t="shared" si="22"/>
        <v>2797.9000000000005</v>
      </c>
      <c r="AO429" s="6"/>
      <c r="AP429" s="6">
        <v>-5.95</v>
      </c>
      <c r="AQ429" s="6">
        <v>-99.52</v>
      </c>
      <c r="AR429" s="6"/>
      <c r="AS429" s="6"/>
      <c r="AT429" s="6">
        <v>0</v>
      </c>
      <c r="AU429" s="6"/>
      <c r="AV429" s="6">
        <v>-14</v>
      </c>
      <c r="AW429" s="6"/>
      <c r="AX429" s="6"/>
      <c r="AY429" s="6"/>
      <c r="AZ429" s="6"/>
      <c r="BA429" s="6"/>
      <c r="BB429" s="6">
        <v>0</v>
      </c>
      <c r="BC429" s="6">
        <v>-1.81</v>
      </c>
      <c r="BD429" s="6">
        <v>0</v>
      </c>
      <c r="BE429" s="6"/>
      <c r="BF429" s="6">
        <v>-277</v>
      </c>
      <c r="BG429" s="6">
        <v>-229.05</v>
      </c>
      <c r="BH429" s="6">
        <v>0</v>
      </c>
      <c r="BI429" s="6"/>
      <c r="BJ429" s="6"/>
      <c r="BK429" s="6">
        <v>-33.57</v>
      </c>
      <c r="BL429" s="11">
        <f t="shared" si="23"/>
        <v>-660.9</v>
      </c>
      <c r="BM429" s="12">
        <f t="shared" si="24"/>
        <v>2137.0000000000005</v>
      </c>
      <c r="BN429" s="13">
        <f t="shared" si="25"/>
        <v>138.2225</v>
      </c>
      <c r="BO429" s="13">
        <f t="shared" si="26"/>
        <v>138.2225</v>
      </c>
      <c r="BP429" s="13">
        <f t="shared" si="27"/>
        <v>46.074166666666663</v>
      </c>
      <c r="BQ429" s="13">
        <f t="shared" si="28"/>
        <v>229.08085199999999</v>
      </c>
      <c r="BR429" s="13">
        <f t="shared" si="29"/>
        <v>223.76</v>
      </c>
      <c r="BS429" s="13">
        <f t="shared" si="30"/>
        <v>589.04999999999995</v>
      </c>
      <c r="BT429" s="13">
        <f t="shared" si="31"/>
        <v>88.58</v>
      </c>
      <c r="BU429" s="13">
        <f t="shared" si="32"/>
        <v>163.24249599999999</v>
      </c>
      <c r="BV429" s="6">
        <f>SUMIFS('SEGURO DE VIDA'!E:E, 'SEGURO DE VIDA'!D:D, H429, 'SEGURO DE VIDA'!G:G, E429)</f>
        <v>13.71</v>
      </c>
      <c r="BW429" s="6">
        <f>SUMIFS(TREINAMENTOS!E:E, TREINAMENTOS!D:D, H429, TREINAMENTOS!G:G, E429)</f>
        <v>0</v>
      </c>
      <c r="BX429" s="6">
        <f>SUMIFS(EXAMES!E:E, EXAMES!D:D, H429, EXAMES!G:G, E429)</f>
        <v>0</v>
      </c>
      <c r="BY429" s="25">
        <f t="shared" si="33"/>
        <v>1629.9425146666665</v>
      </c>
      <c r="BZ429" s="1"/>
      <c r="CA429" s="1"/>
      <c r="CB429" s="13">
        <f t="shared" si="34"/>
        <v>163.24249599999999</v>
      </c>
      <c r="CC429" s="13">
        <f t="shared" si="35"/>
        <v>0</v>
      </c>
      <c r="CD429" s="13">
        <f>SUMIFS(ALIMENTAÇÃO!E:E, ALIMENTAÇÃO!D:D, H429, ALIMENTAÇÃO!G:G, E429)</f>
        <v>595</v>
      </c>
      <c r="CE429" s="6">
        <f>SUMIFS(TRANSPORTE!E:E, TRANSPORTE!D:D, H429, TRANSPORTE!G:G, E429)</f>
        <v>188.1</v>
      </c>
      <c r="CF429" s="6">
        <f>SUMIFS('PLANO DE SAÚDE'!E:E, 'PLANO DE SAÚDE'!D:D, H429, 'PLANO DE SAÚDE'!G:G, E429)</f>
        <v>165.05249599999999</v>
      </c>
      <c r="CG429" s="6">
        <f>SUMIFS('PLANO ODONTO'!E:E, 'PLANO ODONTO'!D:D, H429, 'PLANO ODONTO'!G:G, E429)</f>
        <v>14</v>
      </c>
      <c r="CH429" s="6">
        <f t="shared" si="36"/>
        <v>-1.81</v>
      </c>
      <c r="CI429" s="6">
        <f t="shared" si="37"/>
        <v>0</v>
      </c>
      <c r="CJ429" s="6">
        <f t="shared" si="38"/>
        <v>0</v>
      </c>
      <c r="CK429" s="6"/>
      <c r="CL429" s="6"/>
      <c r="CM429" s="6">
        <f t="shared" si="39"/>
        <v>-14</v>
      </c>
      <c r="CN429" s="6">
        <v>2797.9</v>
      </c>
      <c r="CO429" s="1">
        <v>-660.9</v>
      </c>
      <c r="CP429" s="6">
        <v>2137</v>
      </c>
      <c r="CQ429" s="6">
        <v>2797.08</v>
      </c>
      <c r="CR429" s="1">
        <v>8.19</v>
      </c>
      <c r="CS429" s="6">
        <v>2797.08</v>
      </c>
      <c r="CT429" s="1">
        <v>223.76</v>
      </c>
      <c r="CU429" s="6">
        <v>2189.88</v>
      </c>
    </row>
    <row r="430" spans="1:99" ht="13.8" hidden="1">
      <c r="A430" s="1"/>
      <c r="B430" s="1"/>
      <c r="C430" s="34" t="str">
        <f t="shared" ca="1" si="20"/>
        <v>OK</v>
      </c>
      <c r="D430" s="2">
        <f t="shared" si="21"/>
        <v>2790.4566666666669</v>
      </c>
      <c r="E430" s="34">
        <v>45870</v>
      </c>
      <c r="F430" s="1" t="s">
        <v>145</v>
      </c>
      <c r="G430" s="1">
        <v>3545</v>
      </c>
      <c r="H430" s="1" t="s">
        <v>335</v>
      </c>
      <c r="I430" s="1" t="s">
        <v>197</v>
      </c>
      <c r="J430" s="38">
        <v>45824</v>
      </c>
      <c r="K430" s="6">
        <v>1518</v>
      </c>
      <c r="L430" s="1"/>
      <c r="M430" s="6">
        <v>1518</v>
      </c>
      <c r="N430" s="6"/>
      <c r="O430" s="6">
        <v>0</v>
      </c>
      <c r="P430" s="6">
        <v>0</v>
      </c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>
        <v>0</v>
      </c>
      <c r="AE430" s="6">
        <v>0</v>
      </c>
      <c r="AF430" s="6">
        <v>0</v>
      </c>
      <c r="AG430" s="6"/>
      <c r="AH430" s="6"/>
      <c r="AI430" s="6"/>
      <c r="AJ430" s="6"/>
      <c r="AK430" s="6"/>
      <c r="AL430" s="6"/>
      <c r="AM430" s="6">
        <v>0.64</v>
      </c>
      <c r="AN430" s="8">
        <f t="shared" si="22"/>
        <v>1518.64</v>
      </c>
      <c r="AO430" s="6"/>
      <c r="AP430" s="6">
        <v>-7.35</v>
      </c>
      <c r="AQ430" s="6">
        <v>0</v>
      </c>
      <c r="AR430" s="6"/>
      <c r="AS430" s="6"/>
      <c r="AT430" s="6">
        <v>-0.44</v>
      </c>
      <c r="AU430" s="6"/>
      <c r="AV430" s="6">
        <v>0</v>
      </c>
      <c r="AW430" s="6"/>
      <c r="AX430" s="6"/>
      <c r="AY430" s="6"/>
      <c r="AZ430" s="6"/>
      <c r="BA430" s="6"/>
      <c r="BB430" s="6">
        <v>0</v>
      </c>
      <c r="BC430" s="6">
        <v>0</v>
      </c>
      <c r="BD430" s="6">
        <v>0</v>
      </c>
      <c r="BE430" s="6"/>
      <c r="BF430" s="6">
        <v>0</v>
      </c>
      <c r="BG430" s="6">
        <v>-113.85</v>
      </c>
      <c r="BH430" s="6">
        <v>0</v>
      </c>
      <c r="BI430" s="6"/>
      <c r="BJ430" s="6"/>
      <c r="BK430" s="6">
        <v>0</v>
      </c>
      <c r="BL430" s="11">
        <f t="shared" si="23"/>
        <v>-121.64</v>
      </c>
      <c r="BM430" s="12">
        <f t="shared" si="24"/>
        <v>1397</v>
      </c>
      <c r="BN430" s="13">
        <f t="shared" si="25"/>
        <v>126.5</v>
      </c>
      <c r="BO430" s="13">
        <f t="shared" si="26"/>
        <v>126.5</v>
      </c>
      <c r="BP430" s="13">
        <f t="shared" si="27"/>
        <v>42.166666666666664</v>
      </c>
      <c r="BQ430" s="13">
        <f t="shared" si="28"/>
        <v>113.85</v>
      </c>
      <c r="BR430" s="13">
        <f t="shared" si="29"/>
        <v>121.44</v>
      </c>
      <c r="BS430" s="13">
        <f t="shared" si="30"/>
        <v>727.65</v>
      </c>
      <c r="BT430" s="13">
        <f t="shared" si="31"/>
        <v>0</v>
      </c>
      <c r="BU430" s="13">
        <f t="shared" si="32"/>
        <v>0</v>
      </c>
      <c r="BV430" s="6">
        <f>SUMIFS('SEGURO DE VIDA'!E:E, 'SEGURO DE VIDA'!D:D, H430, 'SEGURO DE VIDA'!G:G, E430)</f>
        <v>13.71</v>
      </c>
      <c r="BW430" s="6">
        <f>SUMIFS(TREINAMENTOS!E:E, TREINAMENTOS!D:D, H430, TREINAMENTOS!G:G, E430)</f>
        <v>0</v>
      </c>
      <c r="BX430" s="6">
        <f>SUMIFS(EXAMES!E:E, EXAMES!D:D, H430, EXAMES!G:G, E430)</f>
        <v>0</v>
      </c>
      <c r="BY430" s="25">
        <f t="shared" si="33"/>
        <v>1271.8166666666666</v>
      </c>
      <c r="BZ430" s="1"/>
      <c r="CA430" s="1"/>
      <c r="CB430" s="13">
        <f t="shared" si="34"/>
        <v>0</v>
      </c>
      <c r="CC430" s="13">
        <f t="shared" si="35"/>
        <v>0</v>
      </c>
      <c r="CD430" s="13">
        <f>SUMIFS(ALIMENTAÇÃO!E:E, ALIMENTAÇÃO!D:D, H430, ALIMENTAÇÃO!G:G, E430)</f>
        <v>735</v>
      </c>
      <c r="CE430" s="6">
        <f>SUMIFS(TRANSPORTE!E:E, TRANSPORTE!D:D, H430, TRANSPORTE!G:G, E430)</f>
        <v>0</v>
      </c>
      <c r="CF430" s="6">
        <f>SUMIFS('PLANO DE SAÚDE'!E:E, 'PLANO DE SAÚDE'!D:D, H430, 'PLANO DE SAÚDE'!G:G, E430)</f>
        <v>0</v>
      </c>
      <c r="CG430" s="6">
        <f>SUMIFS('PLANO ODONTO'!E:E, 'PLANO ODONTO'!D:D, H430, 'PLANO ODONTO'!G:G, E430)</f>
        <v>0</v>
      </c>
      <c r="CH430" s="6">
        <f t="shared" si="36"/>
        <v>0</v>
      </c>
      <c r="CI430" s="6">
        <f t="shared" si="37"/>
        <v>0</v>
      </c>
      <c r="CJ430" s="6">
        <f t="shared" si="38"/>
        <v>0</v>
      </c>
      <c r="CK430" s="6"/>
      <c r="CL430" s="6"/>
      <c r="CM430" s="6">
        <f t="shared" si="39"/>
        <v>0</v>
      </c>
      <c r="CN430" s="6">
        <v>1518.64</v>
      </c>
      <c r="CO430" s="1">
        <v>-121.64</v>
      </c>
      <c r="CP430" s="6">
        <v>1397</v>
      </c>
      <c r="CQ430" s="6">
        <v>1518</v>
      </c>
      <c r="CR430" s="1">
        <v>7.5</v>
      </c>
      <c r="CS430" s="6">
        <v>1518</v>
      </c>
      <c r="CT430" s="1">
        <v>121.44</v>
      </c>
      <c r="CU430" s="1">
        <v>910.8</v>
      </c>
    </row>
    <row r="431" spans="1:99" ht="13.8" hidden="1">
      <c r="A431" s="1"/>
      <c r="B431" s="1"/>
      <c r="C431" s="34" t="str">
        <f t="shared" ca="1" si="20"/>
        <v>OK</v>
      </c>
      <c r="D431" s="2">
        <f t="shared" si="21"/>
        <v>3404.7043919999996</v>
      </c>
      <c r="E431" s="34">
        <v>45870</v>
      </c>
      <c r="F431" s="1" t="s">
        <v>145</v>
      </c>
      <c r="G431" s="1">
        <v>3393</v>
      </c>
      <c r="H431" s="1" t="s">
        <v>336</v>
      </c>
      <c r="I431" s="1" t="s">
        <v>151</v>
      </c>
      <c r="J431" s="38">
        <v>45236</v>
      </c>
      <c r="K431" s="6">
        <v>1800</v>
      </c>
      <c r="L431" s="1"/>
      <c r="M431" s="6">
        <v>1800</v>
      </c>
      <c r="N431" s="6"/>
      <c r="O431" s="6">
        <v>0</v>
      </c>
      <c r="P431" s="6">
        <v>0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>
        <v>0</v>
      </c>
      <c r="AE431" s="6">
        <v>0</v>
      </c>
      <c r="AF431" s="6">
        <v>0</v>
      </c>
      <c r="AG431" s="6"/>
      <c r="AH431" s="6"/>
      <c r="AI431" s="6"/>
      <c r="AJ431" s="6"/>
      <c r="AK431" s="6"/>
      <c r="AL431" s="6"/>
      <c r="AM431" s="6">
        <v>0.26</v>
      </c>
      <c r="AN431" s="8">
        <f t="shared" si="22"/>
        <v>1800.26</v>
      </c>
      <c r="AO431" s="6"/>
      <c r="AP431" s="6">
        <v>-7.35</v>
      </c>
      <c r="AQ431" s="6">
        <v>-108</v>
      </c>
      <c r="AR431" s="6"/>
      <c r="AS431" s="6"/>
      <c r="AT431" s="6">
        <v>-0.02</v>
      </c>
      <c r="AU431" s="6"/>
      <c r="AV431" s="6">
        <v>-14</v>
      </c>
      <c r="AW431" s="6"/>
      <c r="AX431" s="6"/>
      <c r="AY431" s="6"/>
      <c r="AZ431" s="6"/>
      <c r="BA431" s="6"/>
      <c r="BB431" s="6">
        <v>0</v>
      </c>
      <c r="BC431" s="6">
        <v>-1.66</v>
      </c>
      <c r="BD431" s="6">
        <v>0</v>
      </c>
      <c r="BE431" s="6"/>
      <c r="BF431" s="6">
        <v>0</v>
      </c>
      <c r="BG431" s="6">
        <v>-139.22999999999999</v>
      </c>
      <c r="BH431" s="6">
        <v>0</v>
      </c>
      <c r="BI431" s="6"/>
      <c r="BJ431" s="6"/>
      <c r="BK431" s="6">
        <v>0</v>
      </c>
      <c r="BL431" s="11">
        <f t="shared" si="23"/>
        <v>-270.26</v>
      </c>
      <c r="BM431" s="12">
        <f t="shared" si="24"/>
        <v>1530</v>
      </c>
      <c r="BN431" s="13">
        <f t="shared" si="25"/>
        <v>150</v>
      </c>
      <c r="BO431" s="13">
        <f t="shared" si="26"/>
        <v>150</v>
      </c>
      <c r="BP431" s="13">
        <f t="shared" si="27"/>
        <v>50</v>
      </c>
      <c r="BQ431" s="13">
        <f t="shared" si="28"/>
        <v>139.32</v>
      </c>
      <c r="BR431" s="13">
        <f t="shared" si="29"/>
        <v>144</v>
      </c>
      <c r="BS431" s="13">
        <f t="shared" si="30"/>
        <v>727.65</v>
      </c>
      <c r="BT431" s="13">
        <f t="shared" si="31"/>
        <v>80</v>
      </c>
      <c r="BU431" s="13">
        <f t="shared" si="32"/>
        <v>149.76439199999999</v>
      </c>
      <c r="BV431" s="6">
        <f>SUMIFS('SEGURO DE VIDA'!E:E, 'SEGURO DE VIDA'!D:D, H431, 'SEGURO DE VIDA'!G:G, E431)</f>
        <v>13.71</v>
      </c>
      <c r="BW431" s="6">
        <f>SUMIFS(TREINAMENTOS!E:E, TREINAMENTOS!D:D, H431, TREINAMENTOS!G:G, E431)</f>
        <v>0</v>
      </c>
      <c r="BX431" s="6">
        <f>SUMIFS(EXAMES!E:E, EXAMES!D:D, H431, EXAMES!G:G, E431)</f>
        <v>0</v>
      </c>
      <c r="BY431" s="25">
        <f t="shared" si="33"/>
        <v>1604.4443919999999</v>
      </c>
      <c r="BZ431" s="1"/>
      <c r="CA431" s="1"/>
      <c r="CB431" s="13">
        <f t="shared" si="34"/>
        <v>149.76439199999999</v>
      </c>
      <c r="CC431" s="13">
        <f t="shared" si="35"/>
        <v>0</v>
      </c>
      <c r="CD431" s="13">
        <f>SUMIFS(ALIMENTAÇÃO!E:E, ALIMENTAÇÃO!D:D, H431, ALIMENTAÇÃO!G:G, E431)</f>
        <v>735</v>
      </c>
      <c r="CE431" s="6">
        <f>SUMIFS(TRANSPORTE!E:E, TRANSPORTE!D:D, H431, TRANSPORTE!G:G, E431)</f>
        <v>188</v>
      </c>
      <c r="CF431" s="6">
        <f>SUMIFS('PLANO DE SAÚDE'!E:E, 'PLANO DE SAÚDE'!D:D, H431, 'PLANO DE SAÚDE'!G:G, E431)</f>
        <v>151.42439199999998</v>
      </c>
      <c r="CG431" s="6">
        <f>SUMIFS('PLANO ODONTO'!E:E, 'PLANO ODONTO'!D:D, H431, 'PLANO ODONTO'!G:G, E431)</f>
        <v>14</v>
      </c>
      <c r="CH431" s="6">
        <f t="shared" si="36"/>
        <v>-1.66</v>
      </c>
      <c r="CI431" s="6">
        <f t="shared" si="37"/>
        <v>0</v>
      </c>
      <c r="CJ431" s="6">
        <f t="shared" si="38"/>
        <v>0</v>
      </c>
      <c r="CK431" s="6"/>
      <c r="CL431" s="6"/>
      <c r="CM431" s="6">
        <f t="shared" si="39"/>
        <v>-14</v>
      </c>
      <c r="CN431" s="6">
        <v>1800.26</v>
      </c>
      <c r="CO431" s="1">
        <v>-270.26</v>
      </c>
      <c r="CP431" s="6">
        <v>1530</v>
      </c>
      <c r="CQ431" s="6">
        <v>1800</v>
      </c>
      <c r="CR431" s="1">
        <v>7.74</v>
      </c>
      <c r="CS431" s="6">
        <v>1800</v>
      </c>
      <c r="CT431" s="1">
        <v>144</v>
      </c>
      <c r="CU431" s="6">
        <v>1192.8</v>
      </c>
    </row>
    <row r="432" spans="1:99" ht="13.8" hidden="1">
      <c r="A432" s="1"/>
      <c r="B432" s="1"/>
      <c r="C432" s="34" t="str">
        <f t="shared" ca="1" si="20"/>
        <v>OK</v>
      </c>
      <c r="D432" s="2">
        <f t="shared" si="21"/>
        <v>3532.733914777778</v>
      </c>
      <c r="E432" s="34">
        <v>45870</v>
      </c>
      <c r="F432" s="1" t="s">
        <v>145</v>
      </c>
      <c r="G432" s="1">
        <v>356</v>
      </c>
      <c r="H432" s="1" t="s">
        <v>337</v>
      </c>
      <c r="I432" s="1" t="s">
        <v>151</v>
      </c>
      <c r="J432" s="38">
        <v>44774</v>
      </c>
      <c r="K432" s="6">
        <v>1733.89</v>
      </c>
      <c r="L432" s="1"/>
      <c r="M432" s="6">
        <v>1733.89</v>
      </c>
      <c r="N432" s="6"/>
      <c r="O432" s="6">
        <v>0</v>
      </c>
      <c r="P432" s="6">
        <v>0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>
        <v>0</v>
      </c>
      <c r="AE432" s="6">
        <v>0</v>
      </c>
      <c r="AF432" s="6">
        <v>0</v>
      </c>
      <c r="AG432" s="6"/>
      <c r="AH432" s="6"/>
      <c r="AI432" s="6"/>
      <c r="AJ432" s="6"/>
      <c r="AK432" s="6"/>
      <c r="AL432" s="6"/>
      <c r="AM432" s="6">
        <v>0.98</v>
      </c>
      <c r="AN432" s="8">
        <f t="shared" si="22"/>
        <v>1734.8700000000001</v>
      </c>
      <c r="AO432" s="6"/>
      <c r="AP432" s="6">
        <v>-7.35</v>
      </c>
      <c r="AQ432" s="6">
        <v>-104.03</v>
      </c>
      <c r="AR432" s="6"/>
      <c r="AS432" s="6"/>
      <c r="AT432" s="6">
        <v>-0.4</v>
      </c>
      <c r="AU432" s="6"/>
      <c r="AV432" s="6">
        <v>-14</v>
      </c>
      <c r="AW432" s="6"/>
      <c r="AX432" s="6"/>
      <c r="AY432" s="6"/>
      <c r="AZ432" s="6"/>
      <c r="BA432" s="6"/>
      <c r="BB432" s="6">
        <v>0</v>
      </c>
      <c r="BC432" s="6">
        <v>-1.81</v>
      </c>
      <c r="BD432" s="6">
        <v>0</v>
      </c>
      <c r="BE432" s="6"/>
      <c r="BF432" s="6">
        <v>0</v>
      </c>
      <c r="BG432" s="6">
        <v>-133.28</v>
      </c>
      <c r="BH432" s="6">
        <v>0</v>
      </c>
      <c r="BI432" s="6"/>
      <c r="BJ432" s="6"/>
      <c r="BK432" s="6">
        <v>0</v>
      </c>
      <c r="BL432" s="11">
        <f t="shared" si="23"/>
        <v>-260.87</v>
      </c>
      <c r="BM432" s="12">
        <f t="shared" si="24"/>
        <v>1474</v>
      </c>
      <c r="BN432" s="13">
        <f t="shared" si="25"/>
        <v>144.49083333333334</v>
      </c>
      <c r="BO432" s="13">
        <f t="shared" si="26"/>
        <v>144.49083333333334</v>
      </c>
      <c r="BP432" s="13">
        <f t="shared" si="27"/>
        <v>48.163611111111116</v>
      </c>
      <c r="BQ432" s="13">
        <f t="shared" si="28"/>
        <v>133.33614100000003</v>
      </c>
      <c r="BR432" s="13">
        <f t="shared" si="29"/>
        <v>138.71</v>
      </c>
      <c r="BS432" s="13">
        <f t="shared" si="30"/>
        <v>727.65</v>
      </c>
      <c r="BT432" s="13">
        <f t="shared" si="31"/>
        <v>84.07</v>
      </c>
      <c r="BU432" s="13">
        <f t="shared" si="32"/>
        <v>163.24249599999999</v>
      </c>
      <c r="BV432" s="6">
        <f>SUMIFS('SEGURO DE VIDA'!E:E, 'SEGURO DE VIDA'!D:D, H432, 'SEGURO DE VIDA'!G:G, E432)</f>
        <v>13.71</v>
      </c>
      <c r="BW432" s="6">
        <f>SUMIFS(TREINAMENTOS!E:E, TREINAMENTOS!D:D, H432, TREINAMENTOS!G:G, E432)</f>
        <v>200</v>
      </c>
      <c r="BX432" s="6">
        <f>SUMIFS(EXAMES!E:E, EXAMES!D:D, H432, EXAMES!G:G, E432)</f>
        <v>0</v>
      </c>
      <c r="BY432" s="25">
        <f t="shared" si="33"/>
        <v>1797.8639147777778</v>
      </c>
      <c r="BZ432" s="1"/>
      <c r="CA432" s="1"/>
      <c r="CB432" s="13">
        <f t="shared" si="34"/>
        <v>163.24249599999999</v>
      </c>
      <c r="CC432" s="13">
        <f t="shared" si="35"/>
        <v>0</v>
      </c>
      <c r="CD432" s="13">
        <f>SUMIFS(ALIMENTAÇÃO!E:E, ALIMENTAÇÃO!D:D, H432, ALIMENTAÇÃO!G:G, E432)</f>
        <v>735</v>
      </c>
      <c r="CE432" s="6">
        <f>SUMIFS(TRANSPORTE!E:E, TRANSPORTE!D:D, H432, TRANSPORTE!G:G, E432)</f>
        <v>188.1</v>
      </c>
      <c r="CF432" s="6">
        <f>SUMIFS('PLANO DE SAÚDE'!E:E, 'PLANO DE SAÚDE'!D:D, H432, 'PLANO DE SAÚDE'!G:G, E432)</f>
        <v>165.05249599999999</v>
      </c>
      <c r="CG432" s="6">
        <f>SUMIFS('PLANO ODONTO'!E:E, 'PLANO ODONTO'!D:D, H432, 'PLANO ODONTO'!G:G, E432)</f>
        <v>14</v>
      </c>
      <c r="CH432" s="6">
        <f t="shared" si="36"/>
        <v>-1.81</v>
      </c>
      <c r="CI432" s="6">
        <f t="shared" si="37"/>
        <v>0</v>
      </c>
      <c r="CJ432" s="6">
        <f t="shared" si="38"/>
        <v>0</v>
      </c>
      <c r="CK432" s="6"/>
      <c r="CL432" s="6"/>
      <c r="CM432" s="6">
        <f t="shared" si="39"/>
        <v>-14</v>
      </c>
      <c r="CN432" s="6">
        <v>1734.87</v>
      </c>
      <c r="CO432" s="1">
        <v>-260.87</v>
      </c>
      <c r="CP432" s="6">
        <v>1474</v>
      </c>
      <c r="CQ432" s="6">
        <v>1733.89</v>
      </c>
      <c r="CR432" s="1">
        <v>7.69</v>
      </c>
      <c r="CS432" s="6">
        <v>1733.89</v>
      </c>
      <c r="CT432" s="1">
        <v>138.71</v>
      </c>
      <c r="CU432" s="6">
        <v>1126.69</v>
      </c>
    </row>
    <row r="433" spans="1:99" ht="13.8" hidden="1">
      <c r="A433" s="1"/>
      <c r="B433" s="1"/>
      <c r="C433" s="34" t="str">
        <f t="shared" ca="1" si="20"/>
        <v>OK</v>
      </c>
      <c r="D433" s="2">
        <f t="shared" si="21"/>
        <v>4381.1587066666671</v>
      </c>
      <c r="E433" s="34">
        <v>45870</v>
      </c>
      <c r="F433" s="1" t="s">
        <v>145</v>
      </c>
      <c r="G433" s="1">
        <v>3341</v>
      </c>
      <c r="H433" s="1" t="s">
        <v>339</v>
      </c>
      <c r="I433" s="1" t="s">
        <v>340</v>
      </c>
      <c r="J433" s="38">
        <v>44928</v>
      </c>
      <c r="K433" s="6">
        <v>2400</v>
      </c>
      <c r="L433" s="1" t="s">
        <v>487</v>
      </c>
      <c r="M433" s="6">
        <v>2400</v>
      </c>
      <c r="N433" s="6"/>
      <c r="O433" s="6">
        <v>0</v>
      </c>
      <c r="P433" s="6">
        <v>0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>
        <v>0</v>
      </c>
      <c r="AE433" s="6">
        <v>0</v>
      </c>
      <c r="AF433" s="6">
        <v>0</v>
      </c>
      <c r="AG433" s="6"/>
      <c r="AH433" s="6"/>
      <c r="AI433" s="6"/>
      <c r="AJ433" s="6"/>
      <c r="AK433" s="6"/>
      <c r="AL433" s="6"/>
      <c r="AM433" s="6">
        <v>0.4</v>
      </c>
      <c r="AN433" s="8">
        <f t="shared" si="22"/>
        <v>2400.4</v>
      </c>
      <c r="AO433" s="6"/>
      <c r="AP433" s="6">
        <v>-7.35</v>
      </c>
      <c r="AQ433" s="6">
        <v>-144</v>
      </c>
      <c r="AR433" s="6"/>
      <c r="AS433" s="6"/>
      <c r="AT433" s="6">
        <v>-0.28000000000000003</v>
      </c>
      <c r="AU433" s="6"/>
      <c r="AV433" s="6">
        <v>0</v>
      </c>
      <c r="AW433" s="6"/>
      <c r="AX433" s="6"/>
      <c r="AY433" s="6"/>
      <c r="AZ433" s="6"/>
      <c r="BA433" s="6"/>
      <c r="BB433" s="6">
        <v>-151.99</v>
      </c>
      <c r="BC433" s="6">
        <v>-1.66</v>
      </c>
      <c r="BD433" s="6">
        <v>-165.89</v>
      </c>
      <c r="BE433" s="6"/>
      <c r="BF433" s="6">
        <v>0</v>
      </c>
      <c r="BG433" s="6">
        <v>-193.23</v>
      </c>
      <c r="BH433" s="6">
        <v>0</v>
      </c>
      <c r="BI433" s="6"/>
      <c r="BJ433" s="6"/>
      <c r="BK433" s="6">
        <v>0</v>
      </c>
      <c r="BL433" s="11">
        <f t="shared" si="23"/>
        <v>-664.4</v>
      </c>
      <c r="BM433" s="12">
        <f t="shared" si="24"/>
        <v>1736</v>
      </c>
      <c r="BN433" s="13">
        <f t="shared" si="25"/>
        <v>200</v>
      </c>
      <c r="BO433" s="13">
        <f t="shared" si="26"/>
        <v>200</v>
      </c>
      <c r="BP433" s="13">
        <f t="shared" si="27"/>
        <v>66.666666666666671</v>
      </c>
      <c r="BQ433" s="13">
        <f t="shared" si="28"/>
        <v>193.20000000000002</v>
      </c>
      <c r="BR433" s="13">
        <f t="shared" si="29"/>
        <v>192</v>
      </c>
      <c r="BS433" s="13">
        <f t="shared" si="30"/>
        <v>727.65</v>
      </c>
      <c r="BT433" s="13">
        <f t="shared" si="31"/>
        <v>121</v>
      </c>
      <c r="BU433" s="13">
        <f t="shared" si="32"/>
        <v>266.53204000000005</v>
      </c>
      <c r="BV433" s="6">
        <f>SUMIFS('SEGURO DE VIDA'!E:E, 'SEGURO DE VIDA'!D:D, H433, 'SEGURO DE VIDA'!G:G, E433)</f>
        <v>13.71</v>
      </c>
      <c r="BW433" s="6">
        <f>SUMIFS(TREINAMENTOS!E:E, TREINAMENTOS!D:D, H433, TREINAMENTOS!G:G, E433)</f>
        <v>0</v>
      </c>
      <c r="BX433" s="6">
        <f>SUMIFS(EXAMES!E:E, EXAMES!D:D, H433, EXAMES!G:G, E433)</f>
        <v>0</v>
      </c>
      <c r="BY433" s="25">
        <f t="shared" si="33"/>
        <v>1980.7587066666667</v>
      </c>
      <c r="BZ433" s="1"/>
      <c r="CA433" s="1"/>
      <c r="CB433" s="13">
        <f t="shared" si="34"/>
        <v>266.53204000000005</v>
      </c>
      <c r="CC433" s="13">
        <f t="shared" si="35"/>
        <v>0</v>
      </c>
      <c r="CD433" s="13">
        <f>SUMIFS(ALIMENTAÇÃO!E:E, ALIMENTAÇÃO!D:D, H433, ALIMENTAÇÃO!G:G, E433)</f>
        <v>735</v>
      </c>
      <c r="CE433" s="6">
        <f>SUMIFS(TRANSPORTE!E:E, TRANSPORTE!D:D, H433, TRANSPORTE!G:G, E433)</f>
        <v>265</v>
      </c>
      <c r="CF433" s="6">
        <f>SUMIFS('PLANO DE SAÚDE'!E:E, 'PLANO DE SAÚDE'!D:D, H433, 'PLANO DE SAÚDE'!G:G, E433)</f>
        <v>586.07204000000002</v>
      </c>
      <c r="CG433" s="6">
        <f>SUMIFS('PLANO ODONTO'!E:E, 'PLANO ODONTO'!D:D, H433, 'PLANO ODONTO'!G:G, E433)</f>
        <v>0</v>
      </c>
      <c r="CH433" s="6">
        <f t="shared" si="36"/>
        <v>-319.53999999999996</v>
      </c>
      <c r="CI433" s="6">
        <f t="shared" si="37"/>
        <v>0</v>
      </c>
      <c r="CJ433" s="6">
        <f t="shared" si="38"/>
        <v>0</v>
      </c>
      <c r="CK433" s="6"/>
      <c r="CL433" s="6"/>
      <c r="CM433" s="6">
        <f t="shared" si="39"/>
        <v>0</v>
      </c>
      <c r="CN433" s="6">
        <v>2400.4</v>
      </c>
      <c r="CO433" s="1">
        <v>-664.4</v>
      </c>
      <c r="CP433" s="6">
        <v>1736</v>
      </c>
      <c r="CQ433" s="6">
        <v>2400</v>
      </c>
      <c r="CR433" s="1">
        <v>8.0500000000000007</v>
      </c>
      <c r="CS433" s="6">
        <v>2400</v>
      </c>
      <c r="CT433" s="1">
        <v>192</v>
      </c>
      <c r="CU433" s="6">
        <v>1792.8</v>
      </c>
    </row>
    <row r="434" spans="1:99" ht="13.8" hidden="1">
      <c r="A434" s="1"/>
      <c r="B434" s="1"/>
      <c r="C434" s="34" t="str">
        <f t="shared" ca="1" si="20"/>
        <v>OK</v>
      </c>
      <c r="D434" s="2">
        <f t="shared" si="21"/>
        <v>3220.6099999999997</v>
      </c>
      <c r="E434" s="34">
        <v>45870</v>
      </c>
      <c r="F434" s="1" t="s">
        <v>145</v>
      </c>
      <c r="G434" s="1">
        <v>3349</v>
      </c>
      <c r="H434" s="1" t="s">
        <v>341</v>
      </c>
      <c r="I434" s="1" t="s">
        <v>151</v>
      </c>
      <c r="J434" s="38">
        <v>45017</v>
      </c>
      <c r="K434" s="6">
        <v>1800</v>
      </c>
      <c r="L434" s="1"/>
      <c r="M434" s="6">
        <v>1800</v>
      </c>
      <c r="N434" s="6"/>
      <c r="O434" s="6">
        <v>0</v>
      </c>
      <c r="P434" s="6">
        <v>0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>
        <v>0</v>
      </c>
      <c r="AE434" s="6">
        <v>0</v>
      </c>
      <c r="AF434" s="6">
        <v>0</v>
      </c>
      <c r="AG434" s="6"/>
      <c r="AH434" s="6"/>
      <c r="AI434" s="6"/>
      <c r="AJ434" s="6"/>
      <c r="AK434" s="6"/>
      <c r="AL434" s="6"/>
      <c r="AM434" s="6">
        <v>0.48</v>
      </c>
      <c r="AN434" s="8">
        <f t="shared" si="22"/>
        <v>1800.48</v>
      </c>
      <c r="AO434" s="6"/>
      <c r="AP434" s="6">
        <v>-7</v>
      </c>
      <c r="AQ434" s="6">
        <v>-108</v>
      </c>
      <c r="AR434" s="6"/>
      <c r="AS434" s="6"/>
      <c r="AT434" s="6">
        <v>-0.48</v>
      </c>
      <c r="AU434" s="6"/>
      <c r="AV434" s="6">
        <v>0</v>
      </c>
      <c r="AW434" s="6"/>
      <c r="AX434" s="6"/>
      <c r="AY434" s="6"/>
      <c r="AZ434" s="6"/>
      <c r="BA434" s="6"/>
      <c r="BB434" s="6">
        <v>0</v>
      </c>
      <c r="BC434" s="6">
        <v>0</v>
      </c>
      <c r="BD434" s="6">
        <v>0</v>
      </c>
      <c r="BE434" s="6"/>
      <c r="BF434" s="6">
        <v>-298.77</v>
      </c>
      <c r="BG434" s="6">
        <v>-139.22999999999999</v>
      </c>
      <c r="BH434" s="6">
        <v>0</v>
      </c>
      <c r="BI434" s="6"/>
      <c r="BJ434" s="6"/>
      <c r="BK434" s="6">
        <v>0</v>
      </c>
      <c r="BL434" s="11">
        <f t="shared" si="23"/>
        <v>-553.48</v>
      </c>
      <c r="BM434" s="12">
        <f t="shared" si="24"/>
        <v>1247</v>
      </c>
      <c r="BN434" s="13">
        <f t="shared" si="25"/>
        <v>150</v>
      </c>
      <c r="BO434" s="13">
        <f t="shared" si="26"/>
        <v>150</v>
      </c>
      <c r="BP434" s="13">
        <f t="shared" si="27"/>
        <v>50</v>
      </c>
      <c r="BQ434" s="13">
        <f t="shared" si="28"/>
        <v>139.32</v>
      </c>
      <c r="BR434" s="13">
        <f t="shared" si="29"/>
        <v>144</v>
      </c>
      <c r="BS434" s="13">
        <f t="shared" si="30"/>
        <v>693</v>
      </c>
      <c r="BT434" s="13">
        <f t="shared" si="31"/>
        <v>80.099999999999994</v>
      </c>
      <c r="BU434" s="13">
        <f t="shared" si="32"/>
        <v>0</v>
      </c>
      <c r="BV434" s="6">
        <f>SUMIFS('SEGURO DE VIDA'!E:E, 'SEGURO DE VIDA'!D:D, H434, 'SEGURO DE VIDA'!G:G, E434)</f>
        <v>13.71</v>
      </c>
      <c r="BW434" s="6">
        <f>SUMIFS(TREINAMENTOS!E:E, TREINAMENTOS!D:D, H434, TREINAMENTOS!G:G, E434)</f>
        <v>0</v>
      </c>
      <c r="BX434" s="6">
        <f>SUMIFS(EXAMES!E:E, EXAMES!D:D, H434, EXAMES!G:G, E434)</f>
        <v>0</v>
      </c>
      <c r="BY434" s="25">
        <f t="shared" si="33"/>
        <v>1420.1299999999999</v>
      </c>
      <c r="BZ434" s="1"/>
      <c r="CA434" s="1"/>
      <c r="CB434" s="13">
        <f t="shared" si="34"/>
        <v>0</v>
      </c>
      <c r="CC434" s="13">
        <f t="shared" si="35"/>
        <v>0</v>
      </c>
      <c r="CD434" s="13">
        <f>SUMIFS(ALIMENTAÇÃO!E:E, ALIMENTAÇÃO!D:D, H434, ALIMENTAÇÃO!G:G, E434)</f>
        <v>700</v>
      </c>
      <c r="CE434" s="6">
        <f>SUMIFS(TRANSPORTE!E:E, TRANSPORTE!D:D, H434, TRANSPORTE!G:G, E434)</f>
        <v>188.1</v>
      </c>
      <c r="CF434" s="6">
        <f>SUMIFS('PLANO DE SAÚDE'!E:E, 'PLANO DE SAÚDE'!D:D, H434, 'PLANO DE SAÚDE'!G:G, E434)</f>
        <v>0</v>
      </c>
      <c r="CG434" s="6">
        <f>SUMIFS('PLANO ODONTO'!E:E, 'PLANO ODONTO'!D:D, H434, 'PLANO ODONTO'!G:G, E434)</f>
        <v>0</v>
      </c>
      <c r="CH434" s="6">
        <f t="shared" si="36"/>
        <v>0</v>
      </c>
      <c r="CI434" s="6">
        <f t="shared" si="37"/>
        <v>0</v>
      </c>
      <c r="CJ434" s="6">
        <f t="shared" si="38"/>
        <v>0</v>
      </c>
      <c r="CK434" s="6"/>
      <c r="CL434" s="6"/>
      <c r="CM434" s="6">
        <f t="shared" si="39"/>
        <v>0</v>
      </c>
      <c r="CN434" s="6">
        <v>1800.48</v>
      </c>
      <c r="CO434" s="1">
        <v>-553.48</v>
      </c>
      <c r="CP434" s="6">
        <v>1247</v>
      </c>
      <c r="CQ434" s="6">
        <v>1800</v>
      </c>
      <c r="CR434" s="1">
        <v>7.74</v>
      </c>
      <c r="CS434" s="6">
        <v>1800</v>
      </c>
      <c r="CT434" s="1">
        <v>144</v>
      </c>
      <c r="CU434" s="6">
        <v>1192.8</v>
      </c>
    </row>
    <row r="435" spans="1:99" ht="13.8" hidden="1">
      <c r="A435" s="1"/>
      <c r="B435" s="1"/>
      <c r="C435" s="34" t="str">
        <f t="shared" ca="1" si="20"/>
        <v>OK</v>
      </c>
      <c r="D435" s="2">
        <f t="shared" si="21"/>
        <v>1206.008888888889</v>
      </c>
      <c r="E435" s="34">
        <v>45870</v>
      </c>
      <c r="F435" s="1" t="s">
        <v>145</v>
      </c>
      <c r="G435" s="1">
        <v>3578</v>
      </c>
      <c r="H435" s="1" t="s">
        <v>488</v>
      </c>
      <c r="I435" s="1" t="s">
        <v>194</v>
      </c>
      <c r="J435" s="38">
        <v>45894</v>
      </c>
      <c r="K435" s="6">
        <v>2000</v>
      </c>
      <c r="L435" s="1"/>
      <c r="M435" s="6">
        <v>400</v>
      </c>
      <c r="N435" s="6"/>
      <c r="O435" s="6">
        <v>0</v>
      </c>
      <c r="P435" s="6">
        <v>0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>
        <v>0</v>
      </c>
      <c r="AE435" s="6">
        <v>0</v>
      </c>
      <c r="AF435" s="6">
        <v>0</v>
      </c>
      <c r="AG435" s="6"/>
      <c r="AH435" s="6"/>
      <c r="AI435" s="6"/>
      <c r="AJ435" s="6"/>
      <c r="AK435" s="6"/>
      <c r="AL435" s="6"/>
      <c r="AM435" s="6">
        <v>0</v>
      </c>
      <c r="AN435" s="8">
        <f t="shared" si="22"/>
        <v>400</v>
      </c>
      <c r="AO435" s="6"/>
      <c r="AP435" s="6">
        <v>0</v>
      </c>
      <c r="AQ435" s="6">
        <v>-24</v>
      </c>
      <c r="AR435" s="6"/>
      <c r="AS435" s="6"/>
      <c r="AT435" s="6">
        <v>0</v>
      </c>
      <c r="AU435" s="6"/>
      <c r="AV435" s="6">
        <v>0</v>
      </c>
      <c r="AW435" s="6"/>
      <c r="AX435" s="6"/>
      <c r="AY435" s="6"/>
      <c r="AZ435" s="6"/>
      <c r="BA435" s="6"/>
      <c r="BB435" s="6">
        <v>0</v>
      </c>
      <c r="BC435" s="6">
        <v>0</v>
      </c>
      <c r="BD435" s="6">
        <v>0</v>
      </c>
      <c r="BE435" s="6"/>
      <c r="BF435" s="6">
        <v>0</v>
      </c>
      <c r="BG435" s="6">
        <v>-30</v>
      </c>
      <c r="BH435" s="6">
        <v>0</v>
      </c>
      <c r="BI435" s="6"/>
      <c r="BJ435" s="6"/>
      <c r="BK435" s="6">
        <v>0</v>
      </c>
      <c r="BL435" s="11">
        <f t="shared" si="23"/>
        <v>-54</v>
      </c>
      <c r="BM435" s="12">
        <f t="shared" si="24"/>
        <v>346</v>
      </c>
      <c r="BN435" s="13">
        <f t="shared" si="25"/>
        <v>166.66666666666666</v>
      </c>
      <c r="BO435" s="13">
        <f t="shared" si="26"/>
        <v>166.66666666666666</v>
      </c>
      <c r="BP435" s="13">
        <f t="shared" si="27"/>
        <v>55.55555555555555</v>
      </c>
      <c r="BQ435" s="13">
        <f t="shared" si="28"/>
        <v>30</v>
      </c>
      <c r="BR435" s="13">
        <f t="shared" si="29"/>
        <v>32</v>
      </c>
      <c r="BS435" s="13">
        <f t="shared" si="30"/>
        <v>175</v>
      </c>
      <c r="BT435" s="13">
        <f t="shared" si="31"/>
        <v>73</v>
      </c>
      <c r="BU435" s="13">
        <f t="shared" si="32"/>
        <v>0</v>
      </c>
      <c r="BV435" s="6">
        <f>SUMIFS('SEGURO DE VIDA'!E:E, 'SEGURO DE VIDA'!D:D, H435, 'SEGURO DE VIDA'!G:G, E435)</f>
        <v>0</v>
      </c>
      <c r="BW435" s="6">
        <f>SUMIFS(TREINAMENTOS!E:E, TREINAMENTOS!D:D, H435, TREINAMENTOS!G:G, E435)</f>
        <v>0</v>
      </c>
      <c r="BX435" s="6">
        <f>SUMIFS(EXAMES!E:E, EXAMES!D:D, H435, EXAMES!G:G, E435)</f>
        <v>107.12</v>
      </c>
      <c r="BY435" s="25">
        <f t="shared" si="33"/>
        <v>806.00888888888892</v>
      </c>
      <c r="BZ435" s="1"/>
      <c r="CA435" s="1"/>
      <c r="CB435" s="13">
        <f t="shared" si="34"/>
        <v>0</v>
      </c>
      <c r="CC435" s="13">
        <f t="shared" si="35"/>
        <v>0</v>
      </c>
      <c r="CD435" s="13">
        <f>SUMIFS(ALIMENTAÇÃO!E:E, ALIMENTAÇÃO!D:D, H435, ALIMENTAÇÃO!G:G, E435)</f>
        <v>175</v>
      </c>
      <c r="CE435" s="6">
        <f>SUMIFS(TRANSPORTE!E:E, TRANSPORTE!D:D, H435, TRANSPORTE!G:G, E435)</f>
        <v>97</v>
      </c>
      <c r="CF435" s="6">
        <f>SUMIFS('PLANO DE SAÚDE'!E:E, 'PLANO DE SAÚDE'!D:D, H435, 'PLANO DE SAÚDE'!G:G, E435)</f>
        <v>0</v>
      </c>
      <c r="CG435" s="6">
        <f>SUMIFS('PLANO ODONTO'!E:E, 'PLANO ODONTO'!D:D, H435, 'PLANO ODONTO'!G:G, E435)</f>
        <v>0</v>
      </c>
      <c r="CH435" s="6">
        <f t="shared" si="36"/>
        <v>0</v>
      </c>
      <c r="CI435" s="6">
        <f t="shared" si="37"/>
        <v>0</v>
      </c>
      <c r="CJ435" s="6">
        <f t="shared" si="38"/>
        <v>0</v>
      </c>
      <c r="CK435" s="6"/>
      <c r="CL435" s="6"/>
      <c r="CM435" s="6">
        <f t="shared" si="39"/>
        <v>0</v>
      </c>
      <c r="CN435" s="1">
        <v>400</v>
      </c>
      <c r="CO435" s="1">
        <v>-54</v>
      </c>
      <c r="CP435" s="1">
        <v>346</v>
      </c>
      <c r="CQ435" s="1">
        <v>400</v>
      </c>
      <c r="CR435" s="1">
        <v>7.5</v>
      </c>
      <c r="CS435" s="1">
        <v>400</v>
      </c>
      <c r="CT435" s="1">
        <v>32</v>
      </c>
      <c r="CU435" s="1">
        <v>0</v>
      </c>
    </row>
    <row r="436" spans="1:99" ht="13.8" hidden="1">
      <c r="A436" s="1"/>
      <c r="B436" s="1"/>
      <c r="C436" s="34" t="str">
        <f t="shared" ca="1" si="20"/>
        <v>OK</v>
      </c>
      <c r="D436" s="2">
        <f t="shared" si="21"/>
        <v>4342.8411210000004</v>
      </c>
      <c r="E436" s="34">
        <v>45870</v>
      </c>
      <c r="F436" s="1" t="s">
        <v>145</v>
      </c>
      <c r="G436" s="1">
        <v>3431</v>
      </c>
      <c r="H436" s="1" t="s">
        <v>344</v>
      </c>
      <c r="I436" s="1" t="s">
        <v>149</v>
      </c>
      <c r="J436" s="38">
        <v>45355</v>
      </c>
      <c r="K436" s="6">
        <v>2070</v>
      </c>
      <c r="L436" s="1"/>
      <c r="M436" s="6">
        <v>2070</v>
      </c>
      <c r="N436" s="6"/>
      <c r="O436" s="6">
        <v>0</v>
      </c>
      <c r="P436" s="6">
        <v>0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>
        <v>352.94</v>
      </c>
      <c r="AE436" s="6">
        <v>0</v>
      </c>
      <c r="AF436" s="6">
        <v>67.87</v>
      </c>
      <c r="AG436" s="6"/>
      <c r="AH436" s="6"/>
      <c r="AI436" s="6"/>
      <c r="AJ436" s="6"/>
      <c r="AK436" s="6"/>
      <c r="AL436" s="6"/>
      <c r="AM436" s="6">
        <v>0.63</v>
      </c>
      <c r="AN436" s="8">
        <f t="shared" si="22"/>
        <v>2491.44</v>
      </c>
      <c r="AO436" s="6"/>
      <c r="AP436" s="6">
        <v>-7.35</v>
      </c>
      <c r="AQ436" s="6">
        <v>-124.2</v>
      </c>
      <c r="AR436" s="6"/>
      <c r="AS436" s="6"/>
      <c r="AT436" s="6">
        <v>-0.6</v>
      </c>
      <c r="AU436" s="6"/>
      <c r="AV436" s="6">
        <v>0</v>
      </c>
      <c r="AW436" s="6"/>
      <c r="AX436" s="6"/>
      <c r="AY436" s="6"/>
      <c r="AZ436" s="6"/>
      <c r="BA436" s="6"/>
      <c r="BB436" s="6">
        <v>-65.27</v>
      </c>
      <c r="BC436" s="6">
        <v>-93.62</v>
      </c>
      <c r="BD436" s="6">
        <v>0</v>
      </c>
      <c r="BE436" s="6"/>
      <c r="BF436" s="6">
        <v>0</v>
      </c>
      <c r="BG436" s="6">
        <v>-201.4</v>
      </c>
      <c r="BH436" s="6">
        <v>0</v>
      </c>
      <c r="BI436" s="6"/>
      <c r="BJ436" s="6"/>
      <c r="BK436" s="6">
        <v>0</v>
      </c>
      <c r="BL436" s="11">
        <f t="shared" si="23"/>
        <v>-492.44000000000005</v>
      </c>
      <c r="BM436" s="12">
        <f t="shared" si="24"/>
        <v>1999</v>
      </c>
      <c r="BN436" s="13">
        <f t="shared" si="25"/>
        <v>172.5</v>
      </c>
      <c r="BO436" s="13">
        <f t="shared" si="26"/>
        <v>172.5</v>
      </c>
      <c r="BP436" s="13">
        <f t="shared" si="27"/>
        <v>57.5</v>
      </c>
      <c r="BQ436" s="13">
        <f t="shared" si="28"/>
        <v>201.506529</v>
      </c>
      <c r="BR436" s="13">
        <f t="shared" si="29"/>
        <v>199.26</v>
      </c>
      <c r="BS436" s="13">
        <f t="shared" si="30"/>
        <v>727.65</v>
      </c>
      <c r="BT436" s="13">
        <f t="shared" si="31"/>
        <v>63.899999999999991</v>
      </c>
      <c r="BU436" s="13">
        <f t="shared" si="32"/>
        <v>242.87459200000001</v>
      </c>
      <c r="BV436" s="6">
        <f>SUMIFS('SEGURO DE VIDA'!E:E, 'SEGURO DE VIDA'!D:D, H436, 'SEGURO DE VIDA'!G:G, E436)</f>
        <v>13.71</v>
      </c>
      <c r="BW436" s="6">
        <f>SUMIFS(TREINAMENTOS!E:E, TREINAMENTOS!D:D, H436, TREINAMENTOS!G:G, E436)</f>
        <v>0</v>
      </c>
      <c r="BX436" s="6">
        <f>SUMIFS(EXAMES!E:E, EXAMES!D:D, H436, EXAMES!G:G, E436)</f>
        <v>0</v>
      </c>
      <c r="BY436" s="25">
        <f t="shared" si="33"/>
        <v>1851.4011210000003</v>
      </c>
      <c r="BZ436" s="1"/>
      <c r="CA436" s="1"/>
      <c r="CB436" s="13">
        <f t="shared" si="34"/>
        <v>242.87459200000001</v>
      </c>
      <c r="CC436" s="13">
        <f t="shared" si="35"/>
        <v>0</v>
      </c>
      <c r="CD436" s="13">
        <f>SUMIFS(ALIMENTAÇÃO!E:E, ALIMENTAÇÃO!D:D, H436, ALIMENTAÇÃO!G:G, E436)</f>
        <v>735</v>
      </c>
      <c r="CE436" s="6">
        <f>SUMIFS(TRANSPORTE!E:E, TRANSPORTE!D:D, H436, TRANSPORTE!G:G, E436)</f>
        <v>188.1</v>
      </c>
      <c r="CF436" s="6">
        <f>SUMIFS('PLANO DE SAÚDE'!E:E, 'PLANO DE SAÚDE'!D:D, H436, 'PLANO DE SAÚDE'!G:G, E436)</f>
        <v>401.76459199999999</v>
      </c>
      <c r="CG436" s="6">
        <f>SUMIFS('PLANO ODONTO'!E:E, 'PLANO ODONTO'!D:D, H436, 'PLANO ODONTO'!G:G, E436)</f>
        <v>0</v>
      </c>
      <c r="CH436" s="6">
        <f t="shared" si="36"/>
        <v>-158.88999999999999</v>
      </c>
      <c r="CI436" s="6">
        <f t="shared" si="37"/>
        <v>0</v>
      </c>
      <c r="CJ436" s="6">
        <f t="shared" si="38"/>
        <v>0</v>
      </c>
      <c r="CK436" s="6"/>
      <c r="CL436" s="6"/>
      <c r="CM436" s="6">
        <f t="shared" si="39"/>
        <v>0</v>
      </c>
      <c r="CN436" s="6">
        <v>2491.44</v>
      </c>
      <c r="CO436" s="1">
        <v>-492.44</v>
      </c>
      <c r="CP436" s="6">
        <v>1999</v>
      </c>
      <c r="CQ436" s="6">
        <v>2490.81</v>
      </c>
      <c r="CR436" s="1">
        <v>8.09</v>
      </c>
      <c r="CS436" s="6">
        <v>2490.81</v>
      </c>
      <c r="CT436" s="1">
        <v>199.26</v>
      </c>
      <c r="CU436" s="6">
        <v>1883.61</v>
      </c>
    </row>
    <row r="437" spans="1:99" ht="13.8" hidden="1">
      <c r="A437" s="1"/>
      <c r="B437" s="1"/>
      <c r="C437" s="34" t="str">
        <f t="shared" ca="1" si="20"/>
        <v>Incompleto</v>
      </c>
      <c r="D437" s="2">
        <f t="shared" si="21"/>
        <v>9978.8139999999985</v>
      </c>
      <c r="E437" s="34">
        <v>45870</v>
      </c>
      <c r="F437" s="1" t="s">
        <v>145</v>
      </c>
      <c r="G437" s="1">
        <v>3</v>
      </c>
      <c r="H437" s="1" t="s">
        <v>346</v>
      </c>
      <c r="I437" s="1" t="s">
        <v>255</v>
      </c>
      <c r="J437" s="1"/>
      <c r="K437" s="6"/>
      <c r="L437" s="1"/>
      <c r="M437" s="6">
        <v>8157.4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8">
        <f t="shared" si="22"/>
        <v>8157.4</v>
      </c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>
        <v>-897.31</v>
      </c>
      <c r="BH437" s="6">
        <v>-1087.79</v>
      </c>
      <c r="BI437" s="6"/>
      <c r="BJ437" s="6"/>
      <c r="BK437" s="6"/>
      <c r="BL437" s="11">
        <f t="shared" si="23"/>
        <v>-1985.1</v>
      </c>
      <c r="BM437" s="12">
        <f t="shared" si="24"/>
        <v>6172.2999999999993</v>
      </c>
      <c r="BN437" s="13">
        <f t="shared" si="25"/>
        <v>0</v>
      </c>
      <c r="BO437" s="13">
        <f t="shared" si="26"/>
        <v>0</v>
      </c>
      <c r="BP437" s="13">
        <f t="shared" si="27"/>
        <v>0</v>
      </c>
      <c r="BQ437" s="13">
        <f t="shared" si="28"/>
        <v>897.31399999999996</v>
      </c>
      <c r="BR437" s="13">
        <f t="shared" si="29"/>
        <v>0</v>
      </c>
      <c r="BS437" s="13">
        <f t="shared" si="30"/>
        <v>735</v>
      </c>
      <c r="BT437" s="13">
        <f t="shared" si="31"/>
        <v>0</v>
      </c>
      <c r="BU437" s="13">
        <f t="shared" si="32"/>
        <v>28</v>
      </c>
      <c r="BV437" s="6">
        <f>SUMIFS('SEGURO DE VIDA'!E:E, 'SEGURO DE VIDA'!D:D, H437, 'SEGURO DE VIDA'!G:G, E437)</f>
        <v>161.1</v>
      </c>
      <c r="BW437" s="6">
        <f>SUMIFS(TREINAMENTOS!E:E, TREINAMENTOS!D:D, H437, TREINAMENTOS!G:G, E437)</f>
        <v>0</v>
      </c>
      <c r="BX437" s="6">
        <f>SUMIFS(EXAMES!E:E, EXAMES!D:D, H437, EXAMES!G:G, E437)</f>
        <v>0</v>
      </c>
      <c r="BY437" s="25">
        <f t="shared" si="33"/>
        <v>1821.4139999999998</v>
      </c>
      <c r="BZ437" s="1"/>
      <c r="CA437" s="1"/>
      <c r="CB437" s="13">
        <f t="shared" si="34"/>
        <v>0</v>
      </c>
      <c r="CC437" s="13">
        <f t="shared" si="35"/>
        <v>28</v>
      </c>
      <c r="CD437" s="13">
        <f>SUMIFS(ALIMENTAÇÃO!E:E, ALIMENTAÇÃO!D:D, H437, ALIMENTAÇÃO!G:G, E437)</f>
        <v>735</v>
      </c>
      <c r="CE437" s="6">
        <f>SUMIFS(TRANSPORTE!E:E, TRANSPORTE!D:D, H437, TRANSPORTE!G:G, E437)</f>
        <v>0</v>
      </c>
      <c r="CF437" s="6">
        <f>SUMIFS('PLANO DE SAÚDE'!E:E, 'PLANO DE SAÚDE'!D:D, H437, 'PLANO DE SAÚDE'!G:G, E437)</f>
        <v>0</v>
      </c>
      <c r="CG437" s="6">
        <f>SUMIFS('PLANO ODONTO'!E:E, 'PLANO ODONTO'!D:D, H437, 'PLANO ODONTO'!G:G, E437)</f>
        <v>28</v>
      </c>
      <c r="CH437" s="6">
        <f t="shared" si="36"/>
        <v>0</v>
      </c>
      <c r="CI437" s="6">
        <f t="shared" si="37"/>
        <v>0</v>
      </c>
      <c r="CJ437" s="6">
        <f t="shared" si="38"/>
        <v>0</v>
      </c>
      <c r="CK437" s="6"/>
      <c r="CL437" s="6"/>
      <c r="CM437" s="6">
        <f t="shared" si="39"/>
        <v>0</v>
      </c>
      <c r="CN437" s="6">
        <v>8157.4</v>
      </c>
      <c r="CO437" s="6">
        <v>-1985.1</v>
      </c>
      <c r="CP437" s="6">
        <v>6172.3</v>
      </c>
      <c r="CQ437" s="6">
        <v>8157.4</v>
      </c>
      <c r="CR437" s="1">
        <v>11</v>
      </c>
      <c r="CS437" s="1">
        <v>0</v>
      </c>
      <c r="CT437" s="1">
        <v>0</v>
      </c>
      <c r="CU437" s="6">
        <v>7260.09</v>
      </c>
    </row>
    <row r="438" spans="1:99" ht="13.8" hidden="1">
      <c r="A438" s="1"/>
      <c r="B438" s="1"/>
      <c r="C438" s="34" t="str">
        <f t="shared" ca="1" si="20"/>
        <v>OK</v>
      </c>
      <c r="D438" s="2">
        <f t="shared" si="21"/>
        <v>5253.0096171111118</v>
      </c>
      <c r="E438" s="34">
        <v>45870</v>
      </c>
      <c r="F438" s="1" t="s">
        <v>145</v>
      </c>
      <c r="G438" s="1">
        <v>3351</v>
      </c>
      <c r="H438" s="1" t="s">
        <v>347</v>
      </c>
      <c r="I438" s="1" t="s">
        <v>151</v>
      </c>
      <c r="J438" s="38">
        <v>45017</v>
      </c>
      <c r="K438" s="6">
        <v>1988.62</v>
      </c>
      <c r="L438" s="1"/>
      <c r="M438" s="6">
        <v>1988.62</v>
      </c>
      <c r="N438" s="6"/>
      <c r="O438" s="6"/>
      <c r="P438" s="6">
        <v>596.59</v>
      </c>
      <c r="Q438" s="6"/>
      <c r="R438" s="6"/>
      <c r="S438" s="6"/>
      <c r="T438" s="6"/>
      <c r="U438" s="6">
        <v>0</v>
      </c>
      <c r="V438" s="6"/>
      <c r="W438" s="6"/>
      <c r="X438" s="6"/>
      <c r="Y438" s="6">
        <v>0</v>
      </c>
      <c r="Z438" s="6"/>
      <c r="AA438" s="6"/>
      <c r="AB438" s="6"/>
      <c r="AC438" s="6"/>
      <c r="AD438" s="6">
        <v>644.36</v>
      </c>
      <c r="AE438" s="6">
        <v>0</v>
      </c>
      <c r="AF438" s="6">
        <v>123.92</v>
      </c>
      <c r="AG438" s="6"/>
      <c r="AH438" s="6"/>
      <c r="AI438" s="6"/>
      <c r="AJ438" s="6"/>
      <c r="AK438" s="6"/>
      <c r="AL438" s="6"/>
      <c r="AM438" s="6">
        <v>0.13</v>
      </c>
      <c r="AN438" s="8">
        <f t="shared" si="22"/>
        <v>3353.6200000000003</v>
      </c>
      <c r="AO438" s="6"/>
      <c r="AP438" s="6">
        <v>-7</v>
      </c>
      <c r="AQ438" s="6">
        <v>-119.32</v>
      </c>
      <c r="AR438" s="6"/>
      <c r="AS438" s="6"/>
      <c r="AT438" s="6">
        <v>-0.94</v>
      </c>
      <c r="AU438" s="6"/>
      <c r="AV438" s="6">
        <v>-14</v>
      </c>
      <c r="AW438" s="6"/>
      <c r="AX438" s="6"/>
      <c r="AY438" s="6"/>
      <c r="AZ438" s="6"/>
      <c r="BA438" s="6"/>
      <c r="BB438" s="6"/>
      <c r="BC438" s="6">
        <v>-2.73</v>
      </c>
      <c r="BD438" s="6">
        <v>0</v>
      </c>
      <c r="BE438" s="6"/>
      <c r="BF438" s="6">
        <v>0</v>
      </c>
      <c r="BG438" s="6">
        <v>-295.82</v>
      </c>
      <c r="BH438" s="6">
        <v>-23.81</v>
      </c>
      <c r="BI438" s="6"/>
      <c r="BJ438" s="6"/>
      <c r="BK438" s="6"/>
      <c r="BL438" s="11">
        <f t="shared" si="23"/>
        <v>-463.61999999999995</v>
      </c>
      <c r="BM438" s="12">
        <f t="shared" si="24"/>
        <v>2890.0000000000005</v>
      </c>
      <c r="BN438" s="13">
        <f t="shared" si="25"/>
        <v>165.71833333333333</v>
      </c>
      <c r="BO438" s="13">
        <f t="shared" si="26"/>
        <v>165.71833333333333</v>
      </c>
      <c r="BP438" s="13">
        <f t="shared" si="27"/>
        <v>55.239444444444445</v>
      </c>
      <c r="BQ438" s="13">
        <f t="shared" si="28"/>
        <v>295.77781799999997</v>
      </c>
      <c r="BR438" s="13">
        <f t="shared" si="29"/>
        <v>268.27</v>
      </c>
      <c r="BS438" s="13">
        <f t="shared" si="30"/>
        <v>693</v>
      </c>
      <c r="BT438" s="13">
        <f t="shared" si="31"/>
        <v>68.78</v>
      </c>
      <c r="BU438" s="13">
        <f t="shared" si="32"/>
        <v>173.17568800000004</v>
      </c>
      <c r="BV438" s="6">
        <f>SUMIFS('SEGURO DE VIDA'!E:E, 'SEGURO DE VIDA'!D:D, H438, 'SEGURO DE VIDA'!G:G, E438)</f>
        <v>13.71</v>
      </c>
      <c r="BW438" s="6">
        <f>SUMIFS(TREINAMENTOS!E:E, TREINAMENTOS!D:D, H438, TREINAMENTOS!G:G, E438)</f>
        <v>0</v>
      </c>
      <c r="BX438" s="6">
        <f>SUMIFS(EXAMES!E:E, EXAMES!D:D, H438, EXAMES!G:G, E438)</f>
        <v>0</v>
      </c>
      <c r="BY438" s="25">
        <f t="shared" si="33"/>
        <v>1899.3896171111112</v>
      </c>
      <c r="BZ438" s="1"/>
      <c r="CA438" s="1"/>
      <c r="CB438" s="13">
        <f t="shared" si="34"/>
        <v>173.17568800000004</v>
      </c>
      <c r="CC438" s="13">
        <f t="shared" si="35"/>
        <v>0</v>
      </c>
      <c r="CD438" s="13">
        <f>SUMIFS(ALIMENTAÇÃO!E:E, ALIMENTAÇÃO!D:D, H438, ALIMENTAÇÃO!G:G, E438)</f>
        <v>700</v>
      </c>
      <c r="CE438" s="6">
        <f>SUMIFS(TRANSPORTE!E:E, TRANSPORTE!D:D, H438, TRANSPORTE!G:G, E438)</f>
        <v>188.1</v>
      </c>
      <c r="CF438" s="6">
        <f>SUMIFS('PLANO DE SAÚDE'!E:E, 'PLANO DE SAÚDE'!D:D, H438, 'PLANO DE SAÚDE'!G:G, E438)</f>
        <v>175.90568800000003</v>
      </c>
      <c r="CG438" s="6">
        <f>SUMIFS('PLANO ODONTO'!E:E, 'PLANO ODONTO'!D:D, H438, 'PLANO ODONTO'!G:G, E438)</f>
        <v>14</v>
      </c>
      <c r="CH438" s="6">
        <f t="shared" si="36"/>
        <v>-2.73</v>
      </c>
      <c r="CI438" s="6">
        <f t="shared" si="37"/>
        <v>0</v>
      </c>
      <c r="CJ438" s="6">
        <f t="shared" si="38"/>
        <v>0</v>
      </c>
      <c r="CK438" s="6"/>
      <c r="CL438" s="6"/>
      <c r="CM438" s="6">
        <f t="shared" si="39"/>
        <v>-14</v>
      </c>
      <c r="CN438" s="6">
        <v>3353.62</v>
      </c>
      <c r="CO438" s="1">
        <v>-463.62</v>
      </c>
      <c r="CP438" s="6">
        <v>2890</v>
      </c>
      <c r="CQ438" s="6">
        <v>3353.49</v>
      </c>
      <c r="CR438" s="1">
        <v>8.82</v>
      </c>
      <c r="CS438" s="6">
        <v>3353.49</v>
      </c>
      <c r="CT438" s="1">
        <v>268.27</v>
      </c>
      <c r="CU438" s="6">
        <v>2746.29</v>
      </c>
    </row>
    <row r="439" spans="1:99" ht="13.8" hidden="1">
      <c r="A439" s="1"/>
      <c r="B439" s="1"/>
      <c r="C439" s="34" t="str">
        <f t="shared" ca="1" si="20"/>
        <v>OK</v>
      </c>
      <c r="D439" s="2">
        <f t="shared" si="21"/>
        <v>4260.8104146666665</v>
      </c>
      <c r="E439" s="34">
        <v>45870</v>
      </c>
      <c r="F439" s="1" t="s">
        <v>145</v>
      </c>
      <c r="G439" s="1">
        <v>3561</v>
      </c>
      <c r="H439" s="1" t="s">
        <v>443</v>
      </c>
      <c r="I439" s="1" t="s">
        <v>147</v>
      </c>
      <c r="J439" s="38">
        <v>45846</v>
      </c>
      <c r="K439" s="6">
        <v>2049</v>
      </c>
      <c r="L439" s="1"/>
      <c r="M439" s="6">
        <v>2049</v>
      </c>
      <c r="N439" s="6"/>
      <c r="O439" s="6"/>
      <c r="P439" s="6">
        <v>0</v>
      </c>
      <c r="Q439" s="6"/>
      <c r="R439" s="6"/>
      <c r="S439" s="6"/>
      <c r="T439" s="6"/>
      <c r="U439" s="6">
        <v>0</v>
      </c>
      <c r="V439" s="6"/>
      <c r="W439" s="6"/>
      <c r="X439" s="6"/>
      <c r="Y439" s="6">
        <v>0</v>
      </c>
      <c r="Z439" s="6"/>
      <c r="AA439" s="6"/>
      <c r="AB439" s="6"/>
      <c r="AC439" s="6"/>
      <c r="AD439" s="6">
        <v>0</v>
      </c>
      <c r="AE439" s="6">
        <v>0</v>
      </c>
      <c r="AF439" s="6">
        <v>0</v>
      </c>
      <c r="AG439" s="6"/>
      <c r="AH439" s="6"/>
      <c r="AI439" s="6"/>
      <c r="AJ439" s="6"/>
      <c r="AK439" s="6"/>
      <c r="AL439" s="6"/>
      <c r="AM439" s="6">
        <v>0.28999999999999998</v>
      </c>
      <c r="AN439" s="8">
        <f t="shared" si="22"/>
        <v>2049.29</v>
      </c>
      <c r="AO439" s="6"/>
      <c r="AP439" s="6">
        <v>-7.35</v>
      </c>
      <c r="AQ439" s="6">
        <v>-122.94</v>
      </c>
      <c r="AR439" s="6"/>
      <c r="AS439" s="6"/>
      <c r="AT439" s="6">
        <v>-0.7</v>
      </c>
      <c r="AU439" s="6"/>
      <c r="AV439" s="6">
        <v>0</v>
      </c>
      <c r="AW439" s="6"/>
      <c r="AX439" s="6"/>
      <c r="AY439" s="6"/>
      <c r="AZ439" s="6"/>
      <c r="BA439" s="6"/>
      <c r="BB439" s="6"/>
      <c r="BC439" s="6">
        <v>-1.66</v>
      </c>
      <c r="BD439" s="6">
        <v>0</v>
      </c>
      <c r="BE439" s="6"/>
      <c r="BF439" s="6">
        <v>0</v>
      </c>
      <c r="BG439" s="6">
        <v>-161.63999999999999</v>
      </c>
      <c r="BH439" s="6">
        <v>0</v>
      </c>
      <c r="BI439" s="6"/>
      <c r="BJ439" s="6"/>
      <c r="BK439" s="6"/>
      <c r="BL439" s="11">
        <f t="shared" si="23"/>
        <v>-294.28999999999996</v>
      </c>
      <c r="BM439" s="12">
        <f t="shared" si="24"/>
        <v>1755</v>
      </c>
      <c r="BN439" s="13">
        <f t="shared" si="25"/>
        <v>170.75</v>
      </c>
      <c r="BO439" s="13">
        <f t="shared" si="26"/>
        <v>170.75</v>
      </c>
      <c r="BP439" s="13">
        <f t="shared" si="27"/>
        <v>56.916666666666664</v>
      </c>
      <c r="BQ439" s="13">
        <f t="shared" si="28"/>
        <v>161.6661</v>
      </c>
      <c r="BR439" s="13">
        <f t="shared" si="29"/>
        <v>163.92</v>
      </c>
      <c r="BS439" s="13">
        <f t="shared" si="30"/>
        <v>727.65</v>
      </c>
      <c r="BT439" s="13">
        <f t="shared" si="31"/>
        <v>65.16</v>
      </c>
      <c r="BU439" s="13">
        <f t="shared" si="32"/>
        <v>280.99764799999997</v>
      </c>
      <c r="BV439" s="6">
        <f>SUMIFS('SEGURO DE VIDA'!E:E, 'SEGURO DE VIDA'!D:D, H439, 'SEGURO DE VIDA'!G:G, E439)</f>
        <v>13.71</v>
      </c>
      <c r="BW439" s="6">
        <f>SUMIFS(TREINAMENTOS!E:E, TREINAMENTOS!D:D, H439, TREINAMENTOS!G:G, E439)</f>
        <v>400</v>
      </c>
      <c r="BX439" s="6">
        <f>SUMIFS(EXAMES!E:E, EXAMES!D:D, H439, EXAMES!G:G, E439)</f>
        <v>0</v>
      </c>
      <c r="BY439" s="25">
        <f t="shared" si="33"/>
        <v>2211.5204146666665</v>
      </c>
      <c r="BZ439" s="1"/>
      <c r="CA439" s="1"/>
      <c r="CB439" s="13">
        <f t="shared" si="34"/>
        <v>280.99764799999997</v>
      </c>
      <c r="CC439" s="13">
        <f t="shared" si="35"/>
        <v>0</v>
      </c>
      <c r="CD439" s="13">
        <f>SUMIFS(ALIMENTAÇÃO!E:E, ALIMENTAÇÃO!D:D, H439, ALIMENTAÇÃO!G:G, E439)</f>
        <v>735</v>
      </c>
      <c r="CE439" s="6">
        <f>SUMIFS(TRANSPORTE!E:E, TRANSPORTE!D:D, H439, TRANSPORTE!G:G, E439)</f>
        <v>188.1</v>
      </c>
      <c r="CF439" s="6">
        <f>SUMIFS('PLANO DE SAÚDE'!E:E, 'PLANO DE SAÚDE'!D:D, H439, 'PLANO DE SAÚDE'!G:G, E439)</f>
        <v>282.65764799999999</v>
      </c>
      <c r="CG439" s="6">
        <f>SUMIFS('PLANO ODONTO'!E:E, 'PLANO ODONTO'!D:D, H439, 'PLANO ODONTO'!G:G, E439)</f>
        <v>0</v>
      </c>
      <c r="CH439" s="6">
        <f t="shared" si="36"/>
        <v>-1.66</v>
      </c>
      <c r="CI439" s="6">
        <f t="shared" si="37"/>
        <v>0</v>
      </c>
      <c r="CJ439" s="6">
        <f t="shared" si="38"/>
        <v>0</v>
      </c>
      <c r="CK439" s="6"/>
      <c r="CL439" s="6"/>
      <c r="CM439" s="6">
        <f t="shared" si="39"/>
        <v>0</v>
      </c>
      <c r="CN439" s="6">
        <v>2049.29</v>
      </c>
      <c r="CO439" s="1">
        <v>-294.29000000000002</v>
      </c>
      <c r="CP439" s="6">
        <v>1755</v>
      </c>
      <c r="CQ439" s="6">
        <v>2049</v>
      </c>
      <c r="CR439" s="1">
        <v>7.89</v>
      </c>
      <c r="CS439" s="6">
        <v>2049</v>
      </c>
      <c r="CT439" s="1">
        <v>163.92</v>
      </c>
      <c r="CU439" s="6">
        <v>1441.8</v>
      </c>
    </row>
    <row r="440" spans="1:99" ht="13.8" hidden="1">
      <c r="A440" s="1"/>
      <c r="B440" s="1"/>
      <c r="C440" s="34" t="str">
        <f t="shared" ca="1" si="20"/>
        <v>OK</v>
      </c>
      <c r="D440" s="2">
        <f t="shared" si="21"/>
        <v>9170.0447846666666</v>
      </c>
      <c r="E440" s="34">
        <v>45870</v>
      </c>
      <c r="F440" s="1" t="s">
        <v>145</v>
      </c>
      <c r="G440" s="1">
        <v>68</v>
      </c>
      <c r="H440" s="1" t="s">
        <v>349</v>
      </c>
      <c r="I440" s="1" t="s">
        <v>350</v>
      </c>
      <c r="J440" s="38">
        <v>41463</v>
      </c>
      <c r="K440" s="6">
        <v>3054.12</v>
      </c>
      <c r="L440" s="1"/>
      <c r="M440" s="6">
        <v>3054.12</v>
      </c>
      <c r="N440" s="6"/>
      <c r="O440" s="6"/>
      <c r="P440" s="6">
        <v>916.24</v>
      </c>
      <c r="Q440" s="6"/>
      <c r="R440" s="6"/>
      <c r="S440" s="6"/>
      <c r="T440" s="6"/>
      <c r="U440" s="6">
        <v>0</v>
      </c>
      <c r="V440" s="6"/>
      <c r="W440" s="6"/>
      <c r="X440" s="6"/>
      <c r="Y440" s="6">
        <v>0</v>
      </c>
      <c r="Z440" s="6"/>
      <c r="AA440" s="6"/>
      <c r="AB440" s="6"/>
      <c r="AC440" s="6"/>
      <c r="AD440" s="6">
        <v>1927.11</v>
      </c>
      <c r="AE440" s="6">
        <v>168.08</v>
      </c>
      <c r="AF440" s="6">
        <v>402.92</v>
      </c>
      <c r="AG440" s="6"/>
      <c r="AH440" s="6"/>
      <c r="AI440" s="6"/>
      <c r="AJ440" s="6"/>
      <c r="AK440" s="6"/>
      <c r="AL440" s="6"/>
      <c r="AM440" s="6">
        <v>0.98</v>
      </c>
      <c r="AN440" s="8">
        <f t="shared" si="22"/>
        <v>6469.4499999999989</v>
      </c>
      <c r="AO440" s="6"/>
      <c r="AP440" s="6">
        <v>-6.3</v>
      </c>
      <c r="AQ440" s="6">
        <v>-183.25</v>
      </c>
      <c r="AR440" s="6"/>
      <c r="AS440" s="6"/>
      <c r="AT440" s="6">
        <v>-0.37</v>
      </c>
      <c r="AU440" s="6"/>
      <c r="AV440" s="6">
        <v>0</v>
      </c>
      <c r="AW440" s="6"/>
      <c r="AX440" s="6"/>
      <c r="AY440" s="6"/>
      <c r="AZ440" s="6"/>
      <c r="BA440" s="6"/>
      <c r="BB440" s="6"/>
      <c r="BC440" s="6">
        <v>-167.35</v>
      </c>
      <c r="BD440" s="6">
        <v>0</v>
      </c>
      <c r="BE440" s="6"/>
      <c r="BF440" s="6">
        <v>-505.59</v>
      </c>
      <c r="BG440" s="6">
        <v>-715.16</v>
      </c>
      <c r="BH440" s="6">
        <v>-673.43</v>
      </c>
      <c r="BI440" s="6"/>
      <c r="BJ440" s="6"/>
      <c r="BK440" s="6"/>
      <c r="BL440" s="11">
        <f t="shared" si="23"/>
        <v>-2251.4499999999998</v>
      </c>
      <c r="BM440" s="12">
        <f t="shared" si="24"/>
        <v>4217.9999999999991</v>
      </c>
      <c r="BN440" s="13">
        <f t="shared" si="25"/>
        <v>254.51</v>
      </c>
      <c r="BO440" s="13">
        <f t="shared" si="26"/>
        <v>254.51</v>
      </c>
      <c r="BP440" s="13">
        <f t="shared" si="27"/>
        <v>84.836666666666659</v>
      </c>
      <c r="BQ440" s="13">
        <f t="shared" si="28"/>
        <v>715.41278200000011</v>
      </c>
      <c r="BR440" s="13">
        <f t="shared" si="29"/>
        <v>517.47</v>
      </c>
      <c r="BS440" s="13">
        <f t="shared" si="30"/>
        <v>623.70000000000005</v>
      </c>
      <c r="BT440" s="13">
        <f t="shared" si="31"/>
        <v>0</v>
      </c>
      <c r="BU440" s="13">
        <f t="shared" si="32"/>
        <v>236.44533600000003</v>
      </c>
      <c r="BV440" s="6">
        <f>SUMIFS('SEGURO DE VIDA'!E:E, 'SEGURO DE VIDA'!D:D, H440, 'SEGURO DE VIDA'!G:G, E440)</f>
        <v>13.71</v>
      </c>
      <c r="BW440" s="6">
        <f>SUMIFS(TREINAMENTOS!E:E, TREINAMENTOS!D:D, H440, TREINAMENTOS!G:G, E440)</f>
        <v>0</v>
      </c>
      <c r="BX440" s="6">
        <f>SUMIFS(EXAMES!E:E, EXAMES!D:D, H440, EXAMES!G:G, E440)</f>
        <v>0</v>
      </c>
      <c r="BY440" s="25">
        <f t="shared" si="33"/>
        <v>2700.5947846666672</v>
      </c>
      <c r="BZ440" s="1"/>
      <c r="CA440" s="1"/>
      <c r="CB440" s="13">
        <f t="shared" si="34"/>
        <v>236.44533600000003</v>
      </c>
      <c r="CC440" s="13">
        <f t="shared" si="35"/>
        <v>0</v>
      </c>
      <c r="CD440" s="13">
        <f>SUMIFS(ALIMENTAÇÃO!E:E, ALIMENTAÇÃO!D:D, H440, ALIMENTAÇÃO!G:G, E440)</f>
        <v>630</v>
      </c>
      <c r="CE440" s="6">
        <f>SUMIFS(TRANSPORTE!E:E, TRANSPORTE!D:D, H440, TRANSPORTE!G:G, E440)</f>
        <v>68.400000000000006</v>
      </c>
      <c r="CF440" s="6">
        <f>SUMIFS('PLANO DE SAÚDE'!E:E, 'PLANO DE SAÚDE'!D:D, H440, 'PLANO DE SAÚDE'!G:G, E440)</f>
        <v>403.79533600000002</v>
      </c>
      <c r="CG440" s="6">
        <f>SUMIFS('PLANO ODONTO'!E:E, 'PLANO ODONTO'!D:D, H440, 'PLANO ODONTO'!G:G, E440)</f>
        <v>0</v>
      </c>
      <c r="CH440" s="6">
        <f t="shared" si="36"/>
        <v>-167.35</v>
      </c>
      <c r="CI440" s="6">
        <f t="shared" si="37"/>
        <v>0</v>
      </c>
      <c r="CJ440" s="6">
        <f t="shared" si="38"/>
        <v>0</v>
      </c>
      <c r="CK440" s="6"/>
      <c r="CL440" s="6"/>
      <c r="CM440" s="6">
        <f t="shared" si="39"/>
        <v>0</v>
      </c>
      <c r="CN440" s="6">
        <v>6469.45</v>
      </c>
      <c r="CO440" s="6">
        <v>-2251.4499999999998</v>
      </c>
      <c r="CP440" s="6">
        <v>4218</v>
      </c>
      <c r="CQ440" s="6">
        <v>6468.47</v>
      </c>
      <c r="CR440" s="1">
        <v>11.06</v>
      </c>
      <c r="CS440" s="6">
        <v>6468.47</v>
      </c>
      <c r="CT440" s="1">
        <v>517.47</v>
      </c>
      <c r="CU440" s="6">
        <v>5753.31</v>
      </c>
    </row>
    <row r="441" spans="1:99" ht="13.8" hidden="1">
      <c r="A441" s="1"/>
      <c r="B441" s="1"/>
      <c r="C441" s="34" t="str">
        <f t="shared" ca="1" si="20"/>
        <v>OK</v>
      </c>
      <c r="D441" s="2">
        <f t="shared" si="21"/>
        <v>8473.1584462222218</v>
      </c>
      <c r="E441" s="34">
        <v>45870</v>
      </c>
      <c r="F441" s="1" t="s">
        <v>145</v>
      </c>
      <c r="G441" s="1">
        <v>3378</v>
      </c>
      <c r="H441" s="1" t="s">
        <v>351</v>
      </c>
      <c r="I441" s="1" t="s">
        <v>352</v>
      </c>
      <c r="J441" s="38">
        <v>45173</v>
      </c>
      <c r="K441" s="6">
        <v>3848.81</v>
      </c>
      <c r="L441" s="1" t="s">
        <v>489</v>
      </c>
      <c r="M441" s="6">
        <v>3848.81</v>
      </c>
      <c r="N441" s="6"/>
      <c r="O441" s="6"/>
      <c r="P441" s="6">
        <v>1154.6400000000001</v>
      </c>
      <c r="Q441" s="6"/>
      <c r="R441" s="6"/>
      <c r="S441" s="6"/>
      <c r="T441" s="6"/>
      <c r="U441" s="6">
        <v>194.41</v>
      </c>
      <c r="V441" s="6"/>
      <c r="W441" s="6"/>
      <c r="X441" s="6"/>
      <c r="Y441" s="6">
        <v>150</v>
      </c>
      <c r="Z441" s="6"/>
      <c r="AA441" s="6"/>
      <c r="AB441" s="6"/>
      <c r="AC441" s="6"/>
      <c r="AD441" s="6">
        <v>0</v>
      </c>
      <c r="AE441" s="6">
        <v>0</v>
      </c>
      <c r="AF441" s="6">
        <v>0</v>
      </c>
      <c r="AG441" s="6"/>
      <c r="AH441" s="6"/>
      <c r="AI441" s="6"/>
      <c r="AJ441" s="6"/>
      <c r="AK441" s="6"/>
      <c r="AL441" s="6"/>
      <c r="AM441" s="6">
        <v>0.96</v>
      </c>
      <c r="AN441" s="8">
        <f t="shared" si="22"/>
        <v>5348.82</v>
      </c>
      <c r="AO441" s="6"/>
      <c r="AP441" s="6">
        <v>-5.4</v>
      </c>
      <c r="AQ441" s="6">
        <v>0</v>
      </c>
      <c r="AR441" s="6"/>
      <c r="AS441" s="6"/>
      <c r="AT441" s="6">
        <v>-0.11</v>
      </c>
      <c r="AU441" s="6"/>
      <c r="AV441" s="6">
        <v>-14</v>
      </c>
      <c r="AW441" s="6"/>
      <c r="AX441" s="6"/>
      <c r="AY441" s="6"/>
      <c r="AZ441" s="6"/>
      <c r="BA441" s="6"/>
      <c r="BB441" s="6"/>
      <c r="BC441" s="6">
        <v>-100.08</v>
      </c>
      <c r="BD441" s="6">
        <v>0</v>
      </c>
      <c r="BE441" s="6"/>
      <c r="BF441" s="6">
        <v>0</v>
      </c>
      <c r="BG441" s="6">
        <v>-537.28</v>
      </c>
      <c r="BH441" s="6">
        <v>-394.95</v>
      </c>
      <c r="BI441" s="6"/>
      <c r="BJ441" s="6"/>
      <c r="BK441" s="6"/>
      <c r="BL441" s="11">
        <f t="shared" si="23"/>
        <v>-1051.82</v>
      </c>
      <c r="BM441" s="12">
        <f t="shared" si="24"/>
        <v>4297</v>
      </c>
      <c r="BN441" s="13">
        <f t="shared" si="25"/>
        <v>320.73416666666668</v>
      </c>
      <c r="BO441" s="13">
        <f t="shared" si="26"/>
        <v>320.73416666666668</v>
      </c>
      <c r="BP441" s="13">
        <f t="shared" si="27"/>
        <v>106.91138888888889</v>
      </c>
      <c r="BQ441" s="13">
        <f t="shared" si="28"/>
        <v>537.45872399999996</v>
      </c>
      <c r="BR441" s="13">
        <f t="shared" si="29"/>
        <v>415.82</v>
      </c>
      <c r="BS441" s="13">
        <f t="shared" si="30"/>
        <v>534.6</v>
      </c>
      <c r="BT441" s="13">
        <f t="shared" si="31"/>
        <v>0</v>
      </c>
      <c r="BU441" s="13">
        <f t="shared" si="32"/>
        <v>100.07000000000001</v>
      </c>
      <c r="BV441" s="6">
        <f>SUMIFS('SEGURO DE VIDA'!E:E, 'SEGURO DE VIDA'!D:D, H441, 'SEGURO DE VIDA'!G:G, E441)</f>
        <v>13.71</v>
      </c>
      <c r="BW441" s="6">
        <f>SUMIFS(TREINAMENTOS!E:E, TREINAMENTOS!D:D, H441, TREINAMENTOS!G:G, E441)</f>
        <v>774.30000000000007</v>
      </c>
      <c r="BX441" s="6">
        <f>SUMIFS(EXAMES!E:E, EXAMES!D:D, H441, EXAMES!G:G, E441)</f>
        <v>0</v>
      </c>
      <c r="BY441" s="25">
        <f t="shared" si="33"/>
        <v>3124.3384462222225</v>
      </c>
      <c r="BZ441" s="1"/>
      <c r="CA441" s="1"/>
      <c r="CB441" s="13">
        <f t="shared" si="34"/>
        <v>100.07000000000001</v>
      </c>
      <c r="CC441" s="13">
        <f t="shared" si="35"/>
        <v>0</v>
      </c>
      <c r="CD441" s="13">
        <f>SUMIFS(ALIMENTAÇÃO!E:E, ALIMENTAÇÃO!D:D, H441, ALIMENTAÇÃO!G:G, E441)</f>
        <v>540</v>
      </c>
      <c r="CE441" s="6">
        <f>SUMIFS(TRANSPORTE!E:E, TRANSPORTE!D:D, H441, TRANSPORTE!G:G, E441)</f>
        <v>0</v>
      </c>
      <c r="CF441" s="6">
        <f>SUMIFS('PLANO DE SAÚDE'!E:E, 'PLANO DE SAÚDE'!D:D, H441, 'PLANO DE SAÚDE'!G:G, E441)</f>
        <v>200.15</v>
      </c>
      <c r="CG441" s="6">
        <f>SUMIFS('PLANO ODONTO'!E:E, 'PLANO ODONTO'!D:D, H441, 'PLANO ODONTO'!G:G, E441)</f>
        <v>14</v>
      </c>
      <c r="CH441" s="6">
        <f t="shared" si="36"/>
        <v>-100.08</v>
      </c>
      <c r="CI441" s="6">
        <f t="shared" si="37"/>
        <v>0</v>
      </c>
      <c r="CJ441" s="6">
        <f t="shared" si="38"/>
        <v>0</v>
      </c>
      <c r="CK441" s="6"/>
      <c r="CL441" s="6"/>
      <c r="CM441" s="6">
        <f t="shared" si="39"/>
        <v>-14</v>
      </c>
      <c r="CN441" s="6">
        <v>5348.82</v>
      </c>
      <c r="CO441" s="6">
        <v>-1051.82</v>
      </c>
      <c r="CP441" s="6">
        <v>4297</v>
      </c>
      <c r="CQ441" s="6">
        <v>5197.8599999999997</v>
      </c>
      <c r="CR441" s="1">
        <v>10.34</v>
      </c>
      <c r="CS441" s="6">
        <v>5197.8599999999997</v>
      </c>
      <c r="CT441" s="1">
        <v>415.82</v>
      </c>
      <c r="CU441" s="6">
        <v>4740.66</v>
      </c>
    </row>
    <row r="442" spans="1:99" ht="13.8" hidden="1">
      <c r="A442" s="1"/>
      <c r="B442" s="1"/>
      <c r="C442" s="34" t="str">
        <f t="shared" ca="1" si="20"/>
        <v>OK</v>
      </c>
      <c r="D442" s="2">
        <f t="shared" si="21"/>
        <v>4363.5410222222217</v>
      </c>
      <c r="E442" s="34">
        <v>45870</v>
      </c>
      <c r="F442" s="1" t="s">
        <v>145</v>
      </c>
      <c r="G442" s="1">
        <v>3491</v>
      </c>
      <c r="H442" s="1" t="s">
        <v>353</v>
      </c>
      <c r="I442" s="1" t="s">
        <v>354</v>
      </c>
      <c r="J442" s="38">
        <v>45628</v>
      </c>
      <c r="K442" s="6">
        <v>2633</v>
      </c>
      <c r="L442" s="1"/>
      <c r="M442" s="6">
        <v>2633</v>
      </c>
      <c r="N442" s="6"/>
      <c r="O442" s="6"/>
      <c r="P442" s="6">
        <v>0</v>
      </c>
      <c r="Q442" s="6"/>
      <c r="R442" s="6"/>
      <c r="S442" s="6"/>
      <c r="T442" s="6"/>
      <c r="U442" s="6">
        <v>133</v>
      </c>
      <c r="V442" s="6"/>
      <c r="W442" s="6"/>
      <c r="X442" s="6"/>
      <c r="Y442" s="6">
        <v>0</v>
      </c>
      <c r="Z442" s="6"/>
      <c r="AA442" s="6"/>
      <c r="AB442" s="6"/>
      <c r="AC442" s="6"/>
      <c r="AD442" s="6">
        <v>0</v>
      </c>
      <c r="AE442" s="6">
        <v>0</v>
      </c>
      <c r="AF442" s="6">
        <v>0</v>
      </c>
      <c r="AG442" s="6"/>
      <c r="AH442" s="6"/>
      <c r="AI442" s="6"/>
      <c r="AJ442" s="6"/>
      <c r="AK442" s="6"/>
      <c r="AL442" s="6"/>
      <c r="AM442" s="6">
        <v>0.62</v>
      </c>
      <c r="AN442" s="8">
        <f t="shared" si="22"/>
        <v>2766.62</v>
      </c>
      <c r="AO442" s="6"/>
      <c r="AP442" s="6">
        <v>-6.3</v>
      </c>
      <c r="AQ442" s="6">
        <v>0</v>
      </c>
      <c r="AR442" s="6"/>
      <c r="AS442" s="6"/>
      <c r="AT442" s="6">
        <v>-0.15</v>
      </c>
      <c r="AU442" s="6"/>
      <c r="AV442" s="6">
        <v>0</v>
      </c>
      <c r="AW442" s="6"/>
      <c r="AX442" s="6"/>
      <c r="AY442" s="6"/>
      <c r="AZ442" s="6"/>
      <c r="BA442" s="6"/>
      <c r="BB442" s="6"/>
      <c r="BC442" s="6">
        <v>0</v>
      </c>
      <c r="BD442" s="6">
        <v>0</v>
      </c>
      <c r="BE442" s="6"/>
      <c r="BF442" s="6">
        <v>0</v>
      </c>
      <c r="BG442" s="6">
        <v>-226.17</v>
      </c>
      <c r="BH442" s="6">
        <v>0</v>
      </c>
      <c r="BI442" s="6"/>
      <c r="BJ442" s="6"/>
      <c r="BK442" s="6"/>
      <c r="BL442" s="11">
        <f t="shared" si="23"/>
        <v>-232.61999999999998</v>
      </c>
      <c r="BM442" s="12">
        <f t="shared" si="24"/>
        <v>2534</v>
      </c>
      <c r="BN442" s="13">
        <f t="shared" si="25"/>
        <v>219.41666666666666</v>
      </c>
      <c r="BO442" s="13">
        <f t="shared" si="26"/>
        <v>219.41666666666666</v>
      </c>
      <c r="BP442" s="13">
        <f t="shared" si="27"/>
        <v>73.138888888888886</v>
      </c>
      <c r="BQ442" s="13">
        <f t="shared" si="28"/>
        <v>226.25879999999998</v>
      </c>
      <c r="BR442" s="13">
        <f t="shared" si="29"/>
        <v>221.28</v>
      </c>
      <c r="BS442" s="13">
        <f t="shared" si="30"/>
        <v>623.70000000000005</v>
      </c>
      <c r="BT442" s="13">
        <f t="shared" si="31"/>
        <v>0</v>
      </c>
      <c r="BU442" s="13">
        <f t="shared" si="32"/>
        <v>0</v>
      </c>
      <c r="BV442" s="6">
        <f>SUMIFS('SEGURO DE VIDA'!E:E, 'SEGURO DE VIDA'!D:D, H442, 'SEGURO DE VIDA'!G:G, E442)</f>
        <v>13.71</v>
      </c>
      <c r="BW442" s="6">
        <f>SUMIFS(TREINAMENTOS!E:E, TREINAMENTOS!D:D, H442, TREINAMENTOS!G:G, E442)</f>
        <v>0</v>
      </c>
      <c r="BX442" s="6">
        <f>SUMIFS(EXAMES!E:E, EXAMES!D:D, H442, EXAMES!G:G, E442)</f>
        <v>0</v>
      </c>
      <c r="BY442" s="25">
        <f t="shared" si="33"/>
        <v>1596.9210222222223</v>
      </c>
      <c r="BZ442" s="1"/>
      <c r="CA442" s="1"/>
      <c r="CB442" s="13">
        <f t="shared" si="34"/>
        <v>0</v>
      </c>
      <c r="CC442" s="13">
        <f t="shared" si="35"/>
        <v>0</v>
      </c>
      <c r="CD442" s="13">
        <f>SUMIFS(ALIMENTAÇÃO!E:E, ALIMENTAÇÃO!D:D, H442, ALIMENTAÇÃO!G:G, E442)</f>
        <v>630</v>
      </c>
      <c r="CE442" s="6">
        <f>SUMIFS(TRANSPORTE!E:E, TRANSPORTE!D:D, H442, TRANSPORTE!G:G, E442)</f>
        <v>0</v>
      </c>
      <c r="CF442" s="6">
        <f>SUMIFS('PLANO DE SAÚDE'!E:E, 'PLANO DE SAÚDE'!D:D, H442, 'PLANO DE SAÚDE'!G:G, E442)</f>
        <v>0</v>
      </c>
      <c r="CG442" s="6">
        <f>SUMIFS('PLANO ODONTO'!E:E, 'PLANO ODONTO'!D:D, H442, 'PLANO ODONTO'!G:G, E442)</f>
        <v>0</v>
      </c>
      <c r="CH442" s="6">
        <f t="shared" si="36"/>
        <v>0</v>
      </c>
      <c r="CI442" s="6">
        <f t="shared" si="37"/>
        <v>0</v>
      </c>
      <c r="CJ442" s="6">
        <f t="shared" si="38"/>
        <v>0</v>
      </c>
      <c r="CK442" s="6"/>
      <c r="CL442" s="6"/>
      <c r="CM442" s="6">
        <f t="shared" si="39"/>
        <v>0</v>
      </c>
      <c r="CN442" s="6">
        <v>2766.62</v>
      </c>
      <c r="CO442" s="1">
        <v>-232.62</v>
      </c>
      <c r="CP442" s="6">
        <v>2534</v>
      </c>
      <c r="CQ442" s="6">
        <v>2766</v>
      </c>
      <c r="CR442" s="1">
        <v>8.18</v>
      </c>
      <c r="CS442" s="6">
        <v>2766</v>
      </c>
      <c r="CT442" s="1">
        <v>221.28</v>
      </c>
      <c r="CU442" s="6">
        <v>2158.8000000000002</v>
      </c>
    </row>
    <row r="443" spans="1:99" ht="13.8" hidden="1">
      <c r="A443" s="1"/>
      <c r="B443" s="1"/>
      <c r="C443" s="34" t="str">
        <f t="shared" ca="1" si="20"/>
        <v>OK</v>
      </c>
      <c r="D443" s="2">
        <f t="shared" si="21"/>
        <v>2039.3544444444447</v>
      </c>
      <c r="E443" s="34">
        <v>45870</v>
      </c>
      <c r="F443" s="1" t="s">
        <v>145</v>
      </c>
      <c r="G443" s="1">
        <v>3519</v>
      </c>
      <c r="H443" s="1" t="s">
        <v>356</v>
      </c>
      <c r="I443" s="1" t="s">
        <v>295</v>
      </c>
      <c r="J443" s="38">
        <v>45735</v>
      </c>
      <c r="K443" s="6">
        <v>1000</v>
      </c>
      <c r="L443" s="1"/>
      <c r="M443" s="6">
        <v>1000</v>
      </c>
      <c r="N443" s="6"/>
      <c r="O443" s="6"/>
      <c r="P443" s="6">
        <v>0</v>
      </c>
      <c r="Q443" s="6"/>
      <c r="R443" s="6"/>
      <c r="S443" s="6"/>
      <c r="T443" s="6"/>
      <c r="U443" s="6">
        <v>0</v>
      </c>
      <c r="V443" s="6"/>
      <c r="W443" s="6"/>
      <c r="X443" s="6"/>
      <c r="Y443" s="6">
        <v>0</v>
      </c>
      <c r="Z443" s="6"/>
      <c r="AA443" s="6"/>
      <c r="AB443" s="6"/>
      <c r="AC443" s="6"/>
      <c r="AD443" s="6">
        <v>0</v>
      </c>
      <c r="AE443" s="6">
        <v>0</v>
      </c>
      <c r="AF443" s="6">
        <v>0</v>
      </c>
      <c r="AG443" s="6"/>
      <c r="AH443" s="6"/>
      <c r="AI443" s="6"/>
      <c r="AJ443" s="6"/>
      <c r="AK443" s="6"/>
      <c r="AL443" s="6"/>
      <c r="AM443" s="6">
        <v>0.15</v>
      </c>
      <c r="AN443" s="8">
        <f t="shared" si="22"/>
        <v>1000.15</v>
      </c>
      <c r="AO443" s="6"/>
      <c r="AP443" s="6">
        <v>-7.35</v>
      </c>
      <c r="AQ443" s="6">
        <v>0</v>
      </c>
      <c r="AR443" s="6"/>
      <c r="AS443" s="6"/>
      <c r="AT443" s="6">
        <v>-0.8</v>
      </c>
      <c r="AU443" s="6"/>
      <c r="AV443" s="6">
        <v>-14</v>
      </c>
      <c r="AW443" s="6"/>
      <c r="AX443" s="6"/>
      <c r="AY443" s="6"/>
      <c r="AZ443" s="6"/>
      <c r="BA443" s="6"/>
      <c r="BB443" s="6"/>
      <c r="BC443" s="6">
        <v>0</v>
      </c>
      <c r="BD443" s="6">
        <v>0</v>
      </c>
      <c r="BE443" s="6"/>
      <c r="BF443" s="6">
        <v>0</v>
      </c>
      <c r="BG443" s="6">
        <v>0</v>
      </c>
      <c r="BH443" s="6">
        <v>0</v>
      </c>
      <c r="BI443" s="6"/>
      <c r="BJ443" s="6"/>
      <c r="BK443" s="6"/>
      <c r="BL443" s="11">
        <f t="shared" si="23"/>
        <v>-22.15</v>
      </c>
      <c r="BM443" s="12">
        <f t="shared" si="24"/>
        <v>978</v>
      </c>
      <c r="BN443" s="13">
        <f t="shared" si="25"/>
        <v>83.333333333333329</v>
      </c>
      <c r="BO443" s="13">
        <f t="shared" si="26"/>
        <v>83.333333333333329</v>
      </c>
      <c r="BP443" s="13">
        <f t="shared" si="27"/>
        <v>27.777777777777775</v>
      </c>
      <c r="BQ443" s="13">
        <f t="shared" si="28"/>
        <v>0</v>
      </c>
      <c r="BR443" s="13">
        <f t="shared" si="29"/>
        <v>0</v>
      </c>
      <c r="BS443" s="13">
        <f t="shared" si="30"/>
        <v>727.65</v>
      </c>
      <c r="BT443" s="13">
        <f t="shared" si="31"/>
        <v>103.4</v>
      </c>
      <c r="BU443" s="13">
        <f t="shared" si="32"/>
        <v>0</v>
      </c>
      <c r="BV443" s="6">
        <f>SUMIFS('SEGURO DE VIDA'!E:E, 'SEGURO DE VIDA'!D:D, H443, 'SEGURO DE VIDA'!G:G, E443)</f>
        <v>13.71</v>
      </c>
      <c r="BW443" s="6">
        <f>SUMIFS(TREINAMENTOS!E:E, TREINAMENTOS!D:D, H443, TREINAMENTOS!G:G, E443)</f>
        <v>0</v>
      </c>
      <c r="BX443" s="6">
        <f>SUMIFS(EXAMES!E:E, EXAMES!D:D, H443, EXAMES!G:G, E443)</f>
        <v>0</v>
      </c>
      <c r="BY443" s="25">
        <f t="shared" si="33"/>
        <v>1039.2044444444446</v>
      </c>
      <c r="BZ443" s="1"/>
      <c r="CA443" s="1"/>
      <c r="CB443" s="13">
        <f t="shared" si="34"/>
        <v>0</v>
      </c>
      <c r="CC443" s="13">
        <f t="shared" si="35"/>
        <v>0</v>
      </c>
      <c r="CD443" s="13">
        <f>SUMIFS(ALIMENTAÇÃO!E:E, ALIMENTAÇÃO!D:D, H443, ALIMENTAÇÃO!G:G, E443)</f>
        <v>735</v>
      </c>
      <c r="CE443" s="6">
        <f>SUMIFS(TRANSPORTE!E:E, TRANSPORTE!D:D, H443, TRANSPORTE!G:G, E443)</f>
        <v>103.4</v>
      </c>
      <c r="CF443" s="6">
        <f>SUMIFS('PLANO DE SAÚDE'!E:E, 'PLANO DE SAÚDE'!D:D, H443, 'PLANO DE SAÚDE'!G:G, E443)</f>
        <v>0</v>
      </c>
      <c r="CG443" s="6">
        <f>SUMIFS('PLANO ODONTO'!E:E, 'PLANO ODONTO'!D:D, H443, 'PLANO ODONTO'!G:G, E443)</f>
        <v>14</v>
      </c>
      <c r="CH443" s="6">
        <f t="shared" si="36"/>
        <v>0</v>
      </c>
      <c r="CI443" s="6">
        <f t="shared" si="37"/>
        <v>0</v>
      </c>
      <c r="CJ443" s="6">
        <f t="shared" si="38"/>
        <v>0</v>
      </c>
      <c r="CK443" s="6"/>
      <c r="CL443" s="6"/>
      <c r="CM443" s="6">
        <f t="shared" si="39"/>
        <v>-14</v>
      </c>
      <c r="CN443" s="6">
        <v>1000.15</v>
      </c>
      <c r="CO443" s="1">
        <v>-22.15</v>
      </c>
      <c r="CP443" s="1">
        <v>978</v>
      </c>
      <c r="CQ443" s="1">
        <v>0</v>
      </c>
      <c r="CR443" s="1">
        <v>0</v>
      </c>
      <c r="CS443" s="1">
        <v>0</v>
      </c>
      <c r="CT443" s="1">
        <v>0</v>
      </c>
      <c r="CU443" s="1">
        <v>392.8</v>
      </c>
    </row>
    <row r="444" spans="1:99" ht="13.8" hidden="1">
      <c r="A444" s="1"/>
      <c r="B444" s="1"/>
      <c r="C444" s="34" t="str">
        <f t="shared" ca="1" si="20"/>
        <v>OK</v>
      </c>
      <c r="D444" s="2">
        <f t="shared" si="21"/>
        <v>3668.92</v>
      </c>
      <c r="E444" s="34">
        <v>45870</v>
      </c>
      <c r="F444" s="1" t="s">
        <v>145</v>
      </c>
      <c r="G444" s="1">
        <v>3563</v>
      </c>
      <c r="H444" s="1" t="s">
        <v>444</v>
      </c>
      <c r="I444" s="1" t="s">
        <v>190</v>
      </c>
      <c r="J444" s="38">
        <v>45855</v>
      </c>
      <c r="K444" s="6">
        <v>1800</v>
      </c>
      <c r="L444" s="1"/>
      <c r="M444" s="6">
        <v>1800</v>
      </c>
      <c r="N444" s="6"/>
      <c r="O444" s="6"/>
      <c r="P444" s="6">
        <v>0</v>
      </c>
      <c r="Q444" s="6"/>
      <c r="R444" s="6"/>
      <c r="S444" s="6"/>
      <c r="T444" s="6"/>
      <c r="U444" s="6">
        <v>0</v>
      </c>
      <c r="V444" s="6"/>
      <c r="W444" s="6"/>
      <c r="X444" s="6"/>
      <c r="Y444" s="6">
        <v>0</v>
      </c>
      <c r="Z444" s="6"/>
      <c r="AA444" s="6"/>
      <c r="AB444" s="6"/>
      <c r="AC444" s="6"/>
      <c r="AD444" s="6">
        <v>0</v>
      </c>
      <c r="AE444" s="6">
        <v>0</v>
      </c>
      <c r="AF444" s="6">
        <v>0</v>
      </c>
      <c r="AG444" s="6"/>
      <c r="AH444" s="6"/>
      <c r="AI444" s="6"/>
      <c r="AJ444" s="6"/>
      <c r="AK444" s="6"/>
      <c r="AL444" s="6"/>
      <c r="AM444" s="6">
        <v>0.43</v>
      </c>
      <c r="AN444" s="8">
        <f t="shared" si="22"/>
        <v>1800.43</v>
      </c>
      <c r="AO444" s="6"/>
      <c r="AP444" s="6">
        <v>-7.35</v>
      </c>
      <c r="AQ444" s="6">
        <v>-108</v>
      </c>
      <c r="AR444" s="6"/>
      <c r="AS444" s="6"/>
      <c r="AT444" s="6">
        <v>-0.85</v>
      </c>
      <c r="AU444" s="6"/>
      <c r="AV444" s="6">
        <v>0</v>
      </c>
      <c r="AW444" s="6"/>
      <c r="AX444" s="6"/>
      <c r="AY444" s="6"/>
      <c r="AZ444" s="6"/>
      <c r="BA444" s="6"/>
      <c r="BB444" s="6"/>
      <c r="BC444" s="6">
        <v>0</v>
      </c>
      <c r="BD444" s="6">
        <v>0</v>
      </c>
      <c r="BE444" s="6"/>
      <c r="BF444" s="6">
        <v>0</v>
      </c>
      <c r="BG444" s="6">
        <v>-139.22999999999999</v>
      </c>
      <c r="BH444" s="6">
        <v>0</v>
      </c>
      <c r="BI444" s="6"/>
      <c r="BJ444" s="6"/>
      <c r="BK444" s="6"/>
      <c r="BL444" s="11">
        <f t="shared" si="23"/>
        <v>-255.42999999999998</v>
      </c>
      <c r="BM444" s="12">
        <f t="shared" si="24"/>
        <v>1545</v>
      </c>
      <c r="BN444" s="13">
        <f t="shared" si="25"/>
        <v>150</v>
      </c>
      <c r="BO444" s="13">
        <f t="shared" si="26"/>
        <v>150</v>
      </c>
      <c r="BP444" s="13">
        <f t="shared" si="27"/>
        <v>50</v>
      </c>
      <c r="BQ444" s="13">
        <f t="shared" si="28"/>
        <v>139.32</v>
      </c>
      <c r="BR444" s="13">
        <f t="shared" si="29"/>
        <v>144</v>
      </c>
      <c r="BS444" s="13">
        <f t="shared" si="30"/>
        <v>727.65</v>
      </c>
      <c r="BT444" s="13">
        <f t="shared" si="31"/>
        <v>80.099999999999994</v>
      </c>
      <c r="BU444" s="13">
        <f t="shared" si="32"/>
        <v>0</v>
      </c>
      <c r="BV444" s="6">
        <f>SUMIFS('SEGURO DE VIDA'!E:E, 'SEGURO DE VIDA'!D:D, H444, 'SEGURO DE VIDA'!G:G, E444)</f>
        <v>27.42</v>
      </c>
      <c r="BW444" s="6">
        <f>SUMIFS(TREINAMENTOS!E:E, TREINAMENTOS!D:D, H444, TREINAMENTOS!G:G, E444)</f>
        <v>400</v>
      </c>
      <c r="BX444" s="6">
        <f>SUMIFS(EXAMES!E:E, EXAMES!D:D, H444, EXAMES!G:G, E444)</f>
        <v>0</v>
      </c>
      <c r="BY444" s="25">
        <f t="shared" si="33"/>
        <v>1868.4899999999998</v>
      </c>
      <c r="BZ444" s="1"/>
      <c r="CA444" s="1"/>
      <c r="CB444" s="13">
        <f t="shared" si="34"/>
        <v>0</v>
      </c>
      <c r="CC444" s="13">
        <f t="shared" si="35"/>
        <v>0</v>
      </c>
      <c r="CD444" s="13">
        <f>SUMIFS(ALIMENTAÇÃO!E:E, ALIMENTAÇÃO!D:D, H444, ALIMENTAÇÃO!G:G, E444)</f>
        <v>735</v>
      </c>
      <c r="CE444" s="6">
        <f>SUMIFS(TRANSPORTE!E:E, TRANSPORTE!D:D, H444, TRANSPORTE!G:G, E444)</f>
        <v>188.1</v>
      </c>
      <c r="CF444" s="6">
        <f>SUMIFS('PLANO DE SAÚDE'!E:E, 'PLANO DE SAÚDE'!D:D, H444, 'PLANO DE SAÚDE'!G:G, E444)</f>
        <v>0</v>
      </c>
      <c r="CG444" s="6">
        <f>SUMIFS('PLANO ODONTO'!E:E, 'PLANO ODONTO'!D:D, H444, 'PLANO ODONTO'!G:G, E444)</f>
        <v>0</v>
      </c>
      <c r="CH444" s="6">
        <f t="shared" si="36"/>
        <v>0</v>
      </c>
      <c r="CI444" s="6">
        <f t="shared" si="37"/>
        <v>0</v>
      </c>
      <c r="CJ444" s="6">
        <f t="shared" si="38"/>
        <v>0</v>
      </c>
      <c r="CK444" s="6"/>
      <c r="CL444" s="6"/>
      <c r="CM444" s="6">
        <f t="shared" si="39"/>
        <v>0</v>
      </c>
      <c r="CN444" s="6">
        <v>1800.43</v>
      </c>
      <c r="CO444" s="1">
        <v>-255.43</v>
      </c>
      <c r="CP444" s="6">
        <v>1545</v>
      </c>
      <c r="CQ444" s="6">
        <v>1800</v>
      </c>
      <c r="CR444" s="1">
        <v>7.74</v>
      </c>
      <c r="CS444" s="6">
        <v>1800</v>
      </c>
      <c r="CT444" s="1">
        <v>144</v>
      </c>
      <c r="CU444" s="6">
        <v>1192.8</v>
      </c>
    </row>
    <row r="445" spans="1:99" ht="13.8" hidden="1">
      <c r="A445" s="1"/>
      <c r="B445" s="1"/>
      <c r="C445" s="34" t="str">
        <f t="shared" ca="1" si="20"/>
        <v>OK</v>
      </c>
      <c r="D445" s="2">
        <f t="shared" si="21"/>
        <v>3099.5155555555557</v>
      </c>
      <c r="E445" s="34">
        <v>45870</v>
      </c>
      <c r="F445" s="1" t="s">
        <v>145</v>
      </c>
      <c r="G445" s="1">
        <v>3461</v>
      </c>
      <c r="H445" s="1" t="s">
        <v>357</v>
      </c>
      <c r="I445" s="1" t="s">
        <v>177</v>
      </c>
      <c r="J445" s="38">
        <v>45505</v>
      </c>
      <c r="K445" s="6">
        <v>1700</v>
      </c>
      <c r="L445" s="1"/>
      <c r="M445" s="6">
        <v>1700</v>
      </c>
      <c r="N445" s="6"/>
      <c r="O445" s="6"/>
      <c r="P445" s="6">
        <v>0</v>
      </c>
      <c r="Q445" s="6"/>
      <c r="R445" s="6"/>
      <c r="S445" s="6"/>
      <c r="T445" s="6"/>
      <c r="U445" s="6">
        <v>0</v>
      </c>
      <c r="V445" s="6"/>
      <c r="W445" s="6"/>
      <c r="X445" s="6"/>
      <c r="Y445" s="6">
        <v>0</v>
      </c>
      <c r="Z445" s="6"/>
      <c r="AA445" s="6"/>
      <c r="AB445" s="6"/>
      <c r="AC445" s="6"/>
      <c r="AD445" s="6">
        <v>0</v>
      </c>
      <c r="AE445" s="6">
        <v>0</v>
      </c>
      <c r="AF445" s="6">
        <v>0</v>
      </c>
      <c r="AG445" s="6"/>
      <c r="AH445" s="6"/>
      <c r="AI445" s="6"/>
      <c r="AJ445" s="6"/>
      <c r="AK445" s="6"/>
      <c r="AL445" s="6"/>
      <c r="AM445" s="6">
        <v>0.26</v>
      </c>
      <c r="AN445" s="8">
        <f t="shared" si="22"/>
        <v>1700.26</v>
      </c>
      <c r="AO445" s="6"/>
      <c r="AP445" s="6">
        <v>-7.35</v>
      </c>
      <c r="AQ445" s="6">
        <v>0</v>
      </c>
      <c r="AR445" s="6"/>
      <c r="AS445" s="6"/>
      <c r="AT445" s="6">
        <v>-0.13</v>
      </c>
      <c r="AU445" s="6"/>
      <c r="AV445" s="6">
        <v>0</v>
      </c>
      <c r="AW445" s="6"/>
      <c r="AX445" s="6"/>
      <c r="AY445" s="6"/>
      <c r="AZ445" s="6"/>
      <c r="BA445" s="6"/>
      <c r="BB445" s="6"/>
      <c r="BC445" s="6">
        <v>-1.66</v>
      </c>
      <c r="BD445" s="6">
        <v>-165.89</v>
      </c>
      <c r="BE445" s="6"/>
      <c r="BF445" s="6">
        <v>0</v>
      </c>
      <c r="BG445" s="6">
        <v>-130.22999999999999</v>
      </c>
      <c r="BH445" s="6">
        <v>0</v>
      </c>
      <c r="BI445" s="6"/>
      <c r="BJ445" s="6"/>
      <c r="BK445" s="6"/>
      <c r="BL445" s="11">
        <f t="shared" si="23"/>
        <v>-305.26</v>
      </c>
      <c r="BM445" s="12">
        <f t="shared" si="24"/>
        <v>1395</v>
      </c>
      <c r="BN445" s="13">
        <f t="shared" si="25"/>
        <v>141.66666666666666</v>
      </c>
      <c r="BO445" s="13">
        <f t="shared" si="26"/>
        <v>141.66666666666666</v>
      </c>
      <c r="BP445" s="13">
        <f t="shared" si="27"/>
        <v>47.222222222222221</v>
      </c>
      <c r="BQ445" s="13">
        <f t="shared" si="28"/>
        <v>130.22</v>
      </c>
      <c r="BR445" s="13">
        <f t="shared" si="29"/>
        <v>136</v>
      </c>
      <c r="BS445" s="13">
        <f t="shared" si="30"/>
        <v>727.65</v>
      </c>
      <c r="BT445" s="13">
        <f t="shared" si="31"/>
        <v>0</v>
      </c>
      <c r="BU445" s="13">
        <f t="shared" si="32"/>
        <v>61.12</v>
      </c>
      <c r="BV445" s="6">
        <f>SUMIFS('SEGURO DE VIDA'!E:E, 'SEGURO DE VIDA'!D:D, H445, 'SEGURO DE VIDA'!G:G, E445)</f>
        <v>13.71</v>
      </c>
      <c r="BW445" s="6">
        <f>SUMIFS(TREINAMENTOS!E:E, TREINAMENTOS!D:D, H445, TREINAMENTOS!G:G, E445)</f>
        <v>0</v>
      </c>
      <c r="BX445" s="6">
        <f>SUMIFS(EXAMES!E:E, EXAMES!D:D, H445, EXAMES!G:G, E445)</f>
        <v>0</v>
      </c>
      <c r="BY445" s="25">
        <f t="shared" si="33"/>
        <v>1399.2555555555555</v>
      </c>
      <c r="BZ445" s="1"/>
      <c r="CA445" s="1"/>
      <c r="CB445" s="13">
        <f t="shared" si="34"/>
        <v>0</v>
      </c>
      <c r="CC445" s="13">
        <f t="shared" si="35"/>
        <v>61.12</v>
      </c>
      <c r="CD445" s="13">
        <f>SUMIFS(ALIMENTAÇÃO!E:E, ALIMENTAÇÃO!D:D, H445, ALIMENTAÇÃO!G:G, E445)</f>
        <v>735</v>
      </c>
      <c r="CE445" s="6">
        <f>SUMIFS(TRANSPORTE!E:E, TRANSPORTE!D:D, H445, TRANSPORTE!G:G, E445)</f>
        <v>0</v>
      </c>
      <c r="CF445" s="6">
        <f>SUMIFS('PLANO DE SAÚDE'!E:E, 'PLANO DE SAÚDE'!D:D, H445, 'PLANO DE SAÚDE'!G:G, E445)</f>
        <v>151.42439199999998</v>
      </c>
      <c r="CG445" s="6">
        <f>SUMIFS('PLANO ODONTO'!E:E, 'PLANO ODONTO'!D:D, H445, 'PLANO ODONTO'!G:G, E445)</f>
        <v>61.12</v>
      </c>
      <c r="CH445" s="6">
        <f t="shared" si="36"/>
        <v>-167.54999999999998</v>
      </c>
      <c r="CI445" s="6">
        <f t="shared" si="37"/>
        <v>0</v>
      </c>
      <c r="CJ445" s="6">
        <f t="shared" si="38"/>
        <v>0</v>
      </c>
      <c r="CK445" s="6"/>
      <c r="CL445" s="6"/>
      <c r="CM445" s="6">
        <f t="shared" si="39"/>
        <v>0</v>
      </c>
      <c r="CN445" s="6">
        <v>1700.26</v>
      </c>
      <c r="CO445" s="1">
        <v>-305.26</v>
      </c>
      <c r="CP445" s="6">
        <v>1395</v>
      </c>
      <c r="CQ445" s="6">
        <v>1700</v>
      </c>
      <c r="CR445" s="1">
        <v>7.66</v>
      </c>
      <c r="CS445" s="6">
        <v>1700</v>
      </c>
      <c r="CT445" s="1">
        <v>136</v>
      </c>
      <c r="CU445" s="6">
        <v>1092.8</v>
      </c>
    </row>
    <row r="446" spans="1:99" ht="13.8" hidden="1">
      <c r="A446" s="1"/>
      <c r="B446" s="1"/>
      <c r="C446" s="34" t="str">
        <f t="shared" ca="1" si="20"/>
        <v>OK</v>
      </c>
      <c r="D446" s="2">
        <f t="shared" si="21"/>
        <v>3124.7489946666665</v>
      </c>
      <c r="E446" s="34">
        <v>45870</v>
      </c>
      <c r="F446" s="1" t="s">
        <v>145</v>
      </c>
      <c r="G446" s="1">
        <v>3551</v>
      </c>
      <c r="H446" s="1" t="s">
        <v>358</v>
      </c>
      <c r="I446" s="1" t="s">
        <v>197</v>
      </c>
      <c r="J446" s="38">
        <v>45831</v>
      </c>
      <c r="K446" s="6">
        <v>1518</v>
      </c>
      <c r="L446" s="1"/>
      <c r="M446" s="6">
        <v>1518</v>
      </c>
      <c r="N446" s="6"/>
      <c r="O446" s="6"/>
      <c r="P446" s="6">
        <v>0</v>
      </c>
      <c r="Q446" s="6"/>
      <c r="R446" s="6"/>
      <c r="S446" s="6"/>
      <c r="T446" s="6"/>
      <c r="U446" s="6">
        <v>0</v>
      </c>
      <c r="V446" s="6"/>
      <c r="W446" s="6"/>
      <c r="X446" s="6"/>
      <c r="Y446" s="6">
        <v>0</v>
      </c>
      <c r="Z446" s="6"/>
      <c r="AA446" s="6"/>
      <c r="AB446" s="6"/>
      <c r="AC446" s="6"/>
      <c r="AD446" s="6">
        <v>0</v>
      </c>
      <c r="AE446" s="6">
        <v>0</v>
      </c>
      <c r="AF446" s="6">
        <v>0</v>
      </c>
      <c r="AG446" s="6"/>
      <c r="AH446" s="6"/>
      <c r="AI446" s="6"/>
      <c r="AJ446" s="6"/>
      <c r="AK446" s="6"/>
      <c r="AL446" s="6"/>
      <c r="AM446" s="6">
        <v>0.93</v>
      </c>
      <c r="AN446" s="8">
        <f t="shared" si="22"/>
        <v>1518.93</v>
      </c>
      <c r="AO446" s="6"/>
      <c r="AP446" s="6">
        <v>-7.35</v>
      </c>
      <c r="AQ446" s="6">
        <v>-91.08</v>
      </c>
      <c r="AR446" s="6"/>
      <c r="AS446" s="6"/>
      <c r="AT446" s="6">
        <v>-0.14000000000000001</v>
      </c>
      <c r="AU446" s="6"/>
      <c r="AV446" s="6">
        <v>-14</v>
      </c>
      <c r="AW446" s="6"/>
      <c r="AX446" s="6"/>
      <c r="AY446" s="6"/>
      <c r="AZ446" s="6"/>
      <c r="BA446" s="6"/>
      <c r="BB446" s="6"/>
      <c r="BC446" s="6">
        <v>-1.51</v>
      </c>
      <c r="BD446" s="6">
        <v>0</v>
      </c>
      <c r="BE446" s="6"/>
      <c r="BF446" s="6">
        <v>0</v>
      </c>
      <c r="BG446" s="6">
        <v>-113.85</v>
      </c>
      <c r="BH446" s="6">
        <v>0</v>
      </c>
      <c r="BI446" s="6"/>
      <c r="BJ446" s="6"/>
      <c r="BK446" s="6"/>
      <c r="BL446" s="11">
        <f t="shared" si="23"/>
        <v>-227.93</v>
      </c>
      <c r="BM446" s="12">
        <f t="shared" si="24"/>
        <v>1291</v>
      </c>
      <c r="BN446" s="13">
        <f t="shared" si="25"/>
        <v>126.5</v>
      </c>
      <c r="BO446" s="13">
        <f t="shared" si="26"/>
        <v>126.5</v>
      </c>
      <c r="BP446" s="13">
        <f t="shared" si="27"/>
        <v>42.166666666666664</v>
      </c>
      <c r="BQ446" s="13">
        <f t="shared" si="28"/>
        <v>113.85</v>
      </c>
      <c r="BR446" s="13">
        <f t="shared" si="29"/>
        <v>121.44</v>
      </c>
      <c r="BS446" s="13">
        <f t="shared" si="30"/>
        <v>727.65</v>
      </c>
      <c r="BT446" s="13">
        <f t="shared" si="31"/>
        <v>63.61999999999999</v>
      </c>
      <c r="BU446" s="13">
        <f t="shared" si="32"/>
        <v>270.38232800000003</v>
      </c>
      <c r="BV446" s="6">
        <f>SUMIFS('SEGURO DE VIDA'!E:E, 'SEGURO DE VIDA'!D:D, H446, 'SEGURO DE VIDA'!G:G, E446)</f>
        <v>13.71</v>
      </c>
      <c r="BW446" s="6">
        <f>SUMIFS(TREINAMENTOS!E:E, TREINAMENTOS!D:D, H446, TREINAMENTOS!G:G, E446)</f>
        <v>0</v>
      </c>
      <c r="BX446" s="6">
        <f>SUMIFS(EXAMES!E:E, EXAMES!D:D, H446, EXAMES!G:G, E446)</f>
        <v>0</v>
      </c>
      <c r="BY446" s="25">
        <f t="shared" si="33"/>
        <v>1605.8189946666666</v>
      </c>
      <c r="BZ446" s="1"/>
      <c r="CA446" s="1"/>
      <c r="CB446" s="13">
        <f t="shared" si="34"/>
        <v>255.45232800000002</v>
      </c>
      <c r="CC446" s="13">
        <f t="shared" si="35"/>
        <v>14.93</v>
      </c>
      <c r="CD446" s="13">
        <f>SUMIFS(ALIMENTAÇÃO!E:E, ALIMENTAÇÃO!D:D, H446, ALIMENTAÇÃO!G:G, E446)</f>
        <v>735</v>
      </c>
      <c r="CE446" s="6">
        <f>SUMIFS(TRANSPORTE!E:E, TRANSPORTE!D:D, H446, TRANSPORTE!G:G, E446)</f>
        <v>154.69999999999999</v>
      </c>
      <c r="CF446" s="6">
        <f>SUMIFS('PLANO DE SAÚDE'!E:E, 'PLANO DE SAÚDE'!D:D, H446, 'PLANO DE SAÚDE'!G:G, E446)</f>
        <v>256.96232800000001</v>
      </c>
      <c r="CG446" s="6">
        <f>SUMIFS('PLANO ODONTO'!E:E, 'PLANO ODONTO'!D:D, H446, 'PLANO ODONTO'!G:G, E446)</f>
        <v>28.93</v>
      </c>
      <c r="CH446" s="6">
        <f t="shared" si="36"/>
        <v>-1.51</v>
      </c>
      <c r="CI446" s="6">
        <f t="shared" si="37"/>
        <v>0</v>
      </c>
      <c r="CJ446" s="6">
        <f t="shared" si="38"/>
        <v>0</v>
      </c>
      <c r="CK446" s="6"/>
      <c r="CL446" s="6"/>
      <c r="CM446" s="6">
        <f t="shared" si="39"/>
        <v>-14</v>
      </c>
      <c r="CN446" s="6">
        <v>1518.93</v>
      </c>
      <c r="CO446" s="1">
        <v>-227.93</v>
      </c>
      <c r="CP446" s="6">
        <v>1291</v>
      </c>
      <c r="CQ446" s="6">
        <v>1518</v>
      </c>
      <c r="CR446" s="1">
        <v>7.5</v>
      </c>
      <c r="CS446" s="6">
        <v>1518</v>
      </c>
      <c r="CT446" s="1">
        <v>121.44</v>
      </c>
      <c r="CU446" s="1">
        <v>910.8</v>
      </c>
    </row>
    <row r="447" spans="1:99" ht="13.8" hidden="1">
      <c r="A447" s="1"/>
      <c r="B447" s="1"/>
      <c r="C447" s="34" t="str">
        <f t="shared" ca="1" si="20"/>
        <v>OK</v>
      </c>
      <c r="D447" s="2">
        <f t="shared" si="21"/>
        <v>3738.5401923333334</v>
      </c>
      <c r="E447" s="34">
        <v>45870</v>
      </c>
      <c r="F447" s="1" t="s">
        <v>145</v>
      </c>
      <c r="G447" s="1">
        <v>3472</v>
      </c>
      <c r="H447" s="1" t="s">
        <v>360</v>
      </c>
      <c r="I447" s="1" t="s">
        <v>197</v>
      </c>
      <c r="J447" s="35">
        <v>45581</v>
      </c>
      <c r="K447" s="6">
        <v>1533</v>
      </c>
      <c r="L447" s="1"/>
      <c r="M447" s="6">
        <v>1533</v>
      </c>
      <c r="N447" s="6"/>
      <c r="O447" s="6"/>
      <c r="P447" s="6">
        <v>0</v>
      </c>
      <c r="Q447" s="6"/>
      <c r="R447" s="6"/>
      <c r="S447" s="6"/>
      <c r="T447" s="6"/>
      <c r="U447" s="6">
        <v>0</v>
      </c>
      <c r="V447" s="6"/>
      <c r="W447" s="6"/>
      <c r="X447" s="6"/>
      <c r="Y447" s="6">
        <v>0</v>
      </c>
      <c r="Z447" s="6"/>
      <c r="AA447" s="6"/>
      <c r="AB447" s="6"/>
      <c r="AC447" s="6"/>
      <c r="AD447" s="6">
        <v>170.35</v>
      </c>
      <c r="AE447" s="6">
        <v>0</v>
      </c>
      <c r="AF447" s="6">
        <v>32.76</v>
      </c>
      <c r="AG447" s="6"/>
      <c r="AH447" s="6"/>
      <c r="AI447" s="6"/>
      <c r="AJ447" s="6"/>
      <c r="AK447" s="6"/>
      <c r="AL447" s="6"/>
      <c r="AM447" s="6">
        <v>0.03</v>
      </c>
      <c r="AN447" s="8">
        <f t="shared" si="22"/>
        <v>1736.1399999999999</v>
      </c>
      <c r="AO447" s="6"/>
      <c r="AP447" s="6">
        <v>-6.65</v>
      </c>
      <c r="AQ447" s="6">
        <v>-91.98</v>
      </c>
      <c r="AR447" s="6"/>
      <c r="AS447" s="6"/>
      <c r="AT447" s="6">
        <v>-0.04</v>
      </c>
      <c r="AU447" s="6"/>
      <c r="AV447" s="6">
        <v>0</v>
      </c>
      <c r="AW447" s="6"/>
      <c r="AX447" s="6"/>
      <c r="AY447" s="6"/>
      <c r="AZ447" s="6"/>
      <c r="BA447" s="6"/>
      <c r="BB447" s="6"/>
      <c r="BC447" s="6">
        <v>0</v>
      </c>
      <c r="BD447" s="6">
        <v>0</v>
      </c>
      <c r="BE447" s="6"/>
      <c r="BF447" s="6">
        <v>0</v>
      </c>
      <c r="BG447" s="6">
        <v>-133.47</v>
      </c>
      <c r="BH447" s="6">
        <v>0</v>
      </c>
      <c r="BI447" s="6"/>
      <c r="BJ447" s="6"/>
      <c r="BK447" s="6"/>
      <c r="BL447" s="11">
        <f t="shared" si="23"/>
        <v>-232.14000000000001</v>
      </c>
      <c r="BM447" s="12">
        <f t="shared" si="24"/>
        <v>1503.9999999999998</v>
      </c>
      <c r="BN447" s="13">
        <f t="shared" si="25"/>
        <v>127.75</v>
      </c>
      <c r="BO447" s="13">
        <f t="shared" si="26"/>
        <v>127.75</v>
      </c>
      <c r="BP447" s="13">
        <f t="shared" si="27"/>
        <v>42.583333333333336</v>
      </c>
      <c r="BQ447" s="13">
        <f t="shared" si="28"/>
        <v>133.50685900000002</v>
      </c>
      <c r="BR447" s="13">
        <f t="shared" si="29"/>
        <v>138.88</v>
      </c>
      <c r="BS447" s="13">
        <f t="shared" si="30"/>
        <v>658.35</v>
      </c>
      <c r="BT447" s="13">
        <f t="shared" si="31"/>
        <v>0</v>
      </c>
      <c r="BU447" s="13">
        <f t="shared" si="32"/>
        <v>0</v>
      </c>
      <c r="BV447" s="6">
        <f>SUMIFS('SEGURO DE VIDA'!E:E, 'SEGURO DE VIDA'!D:D, H447, 'SEGURO DE VIDA'!G:G, E447)</f>
        <v>13.71</v>
      </c>
      <c r="BW447" s="6">
        <f>SUMIFS(TREINAMENTOS!E:E, TREINAMENTOS!D:D, H447, TREINAMENTOS!G:G, E447)</f>
        <v>0</v>
      </c>
      <c r="BX447" s="6">
        <f>SUMIFS(EXAMES!E:E, EXAMES!D:D, H447, EXAMES!G:G, E447)</f>
        <v>759.87000000000012</v>
      </c>
      <c r="BY447" s="25">
        <f t="shared" si="33"/>
        <v>2002.4001923333335</v>
      </c>
      <c r="BZ447" s="1"/>
      <c r="CA447" s="1"/>
      <c r="CB447" s="13">
        <f t="shared" si="34"/>
        <v>0</v>
      </c>
      <c r="CC447" s="13">
        <f t="shared" si="35"/>
        <v>0</v>
      </c>
      <c r="CD447" s="13">
        <f>SUMIFS(ALIMENTAÇÃO!E:E, ALIMENTAÇÃO!D:D, H447, ALIMENTAÇÃO!G:G, E447)</f>
        <v>665</v>
      </c>
      <c r="CE447" s="6">
        <f>SUMIFS(TRANSPORTE!E:E, TRANSPORTE!D:D, H447, TRANSPORTE!G:G, E447)</f>
        <v>85.5</v>
      </c>
      <c r="CF447" s="6">
        <f>SUMIFS('PLANO DE SAÚDE'!E:E, 'PLANO DE SAÚDE'!D:D, H447, 'PLANO DE SAÚDE'!G:G, E447)</f>
        <v>0</v>
      </c>
      <c r="CG447" s="6">
        <f>SUMIFS('PLANO ODONTO'!E:E, 'PLANO ODONTO'!D:D, H447, 'PLANO ODONTO'!G:G, E447)</f>
        <v>0</v>
      </c>
      <c r="CH447" s="6">
        <f t="shared" si="36"/>
        <v>0</v>
      </c>
      <c r="CI447" s="6">
        <f t="shared" si="37"/>
        <v>0</v>
      </c>
      <c r="CJ447" s="6">
        <f t="shared" si="38"/>
        <v>0</v>
      </c>
      <c r="CK447" s="6"/>
      <c r="CL447" s="6"/>
      <c r="CM447" s="6">
        <f t="shared" si="39"/>
        <v>0</v>
      </c>
      <c r="CN447" s="6">
        <v>1736.14</v>
      </c>
      <c r="CO447" s="1">
        <v>-232.14</v>
      </c>
      <c r="CP447" s="6">
        <v>1504</v>
      </c>
      <c r="CQ447" s="6">
        <v>1736.11</v>
      </c>
      <c r="CR447" s="1">
        <v>7.69</v>
      </c>
      <c r="CS447" s="6">
        <v>1736.11</v>
      </c>
      <c r="CT447" s="1">
        <v>138.88</v>
      </c>
      <c r="CU447" s="6">
        <v>1128.9100000000001</v>
      </c>
    </row>
    <row r="448" spans="1:99" ht="13.8" hidden="1">
      <c r="A448" s="1"/>
      <c r="B448" s="1"/>
      <c r="C448" s="34" t="str">
        <f t="shared" ca="1" si="20"/>
        <v>OK</v>
      </c>
      <c r="D448" s="2">
        <f t="shared" si="21"/>
        <v>2183.9141301111108</v>
      </c>
      <c r="E448" s="34">
        <v>45870</v>
      </c>
      <c r="F448" s="1" t="s">
        <v>179</v>
      </c>
      <c r="G448" s="1">
        <v>139</v>
      </c>
      <c r="H448" s="1" t="s">
        <v>361</v>
      </c>
      <c r="I448" s="1" t="s">
        <v>490</v>
      </c>
      <c r="J448" s="38">
        <v>44593</v>
      </c>
      <c r="K448" s="6">
        <v>3400</v>
      </c>
      <c r="L448" s="1" t="s">
        <v>491</v>
      </c>
      <c r="M448" s="6">
        <v>1133.33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>
        <v>0</v>
      </c>
      <c r="AE448" s="6"/>
      <c r="AF448" s="6">
        <v>0</v>
      </c>
      <c r="AG448" s="6"/>
      <c r="AH448" s="6"/>
      <c r="AI448" s="6"/>
      <c r="AJ448" s="6"/>
      <c r="AK448" s="6"/>
      <c r="AL448" s="6"/>
      <c r="AM448" s="6">
        <v>0.1</v>
      </c>
      <c r="AN448" s="8">
        <f t="shared" si="22"/>
        <v>1133.4299999999998</v>
      </c>
      <c r="AO448" s="6"/>
      <c r="AP448" s="6">
        <v>-1.75</v>
      </c>
      <c r="AQ448" s="6">
        <v>0</v>
      </c>
      <c r="AR448" s="6">
        <v>-144.44</v>
      </c>
      <c r="AS448" s="6"/>
      <c r="AT448" s="6">
        <v>-0.24</v>
      </c>
      <c r="AU448" s="6"/>
      <c r="AV448" s="6">
        <v>0</v>
      </c>
      <c r="AW448" s="6"/>
      <c r="AX448" s="6"/>
      <c r="AY448" s="6"/>
      <c r="AZ448" s="6"/>
      <c r="BA448" s="6">
        <v>0</v>
      </c>
      <c r="BB448" s="6"/>
      <c r="BC448" s="6">
        <v>0</v>
      </c>
      <c r="BD448" s="6">
        <v>0</v>
      </c>
      <c r="BE448" s="6"/>
      <c r="BF448" s="6"/>
      <c r="BG448" s="6">
        <v>-136</v>
      </c>
      <c r="BH448" s="6">
        <v>0</v>
      </c>
      <c r="BI448" s="6"/>
      <c r="BJ448" s="6"/>
      <c r="BK448" s="6"/>
      <c r="BL448" s="11">
        <f t="shared" si="23"/>
        <v>-282.43</v>
      </c>
      <c r="BM448" s="12">
        <f t="shared" si="24"/>
        <v>850.99999999999977</v>
      </c>
      <c r="BN448" s="13">
        <f t="shared" si="25"/>
        <v>283.33333333333331</v>
      </c>
      <c r="BO448" s="13">
        <f t="shared" si="26"/>
        <v>283.33333333333331</v>
      </c>
      <c r="BP448" s="13">
        <f t="shared" si="27"/>
        <v>94.444444444444443</v>
      </c>
      <c r="BQ448" s="13">
        <f t="shared" si="28"/>
        <v>106.87301899999999</v>
      </c>
      <c r="BR448" s="13">
        <f t="shared" si="29"/>
        <v>90.66</v>
      </c>
      <c r="BS448" s="13">
        <f t="shared" si="30"/>
        <v>173.25</v>
      </c>
      <c r="BT448" s="13">
        <f t="shared" si="31"/>
        <v>0</v>
      </c>
      <c r="BU448" s="13">
        <f t="shared" si="32"/>
        <v>0</v>
      </c>
      <c r="BV448" s="6">
        <f>SUMIFS('SEGURO DE VIDA'!E:E, 'SEGURO DE VIDA'!D:D, H448, 'SEGURO DE VIDA'!G:G, E448)</f>
        <v>18.59</v>
      </c>
      <c r="BW448" s="6">
        <f>SUMIFS(TREINAMENTOS!E:E, TREINAMENTOS!D:D, H448, TREINAMENTOS!G:G, E448)</f>
        <v>0</v>
      </c>
      <c r="BX448" s="6">
        <f>SUMIFS(EXAMES!E:E, EXAMES!D:D, H448, EXAMES!G:G, E448)</f>
        <v>0</v>
      </c>
      <c r="BY448" s="25">
        <f t="shared" si="33"/>
        <v>1050.484130111111</v>
      </c>
      <c r="BZ448" s="1"/>
      <c r="CA448" s="1"/>
      <c r="CB448" s="13">
        <f t="shared" si="34"/>
        <v>0</v>
      </c>
      <c r="CC448" s="13">
        <f t="shared" si="35"/>
        <v>0</v>
      </c>
      <c r="CD448" s="13">
        <f>SUMIFS(ALIMENTAÇÃO!E:E, ALIMENTAÇÃO!D:D, H448, ALIMENTAÇÃO!G:G, E448)</f>
        <v>175</v>
      </c>
      <c r="CE448" s="6">
        <f>SUMIFS(TRANSPORTE!E:E, TRANSPORTE!D:D, H448, TRANSPORTE!G:G, E448)</f>
        <v>0</v>
      </c>
      <c r="CF448" s="6">
        <f>SUMIFS('PLANO DE SAÚDE'!E:E, 'PLANO DE SAÚDE'!D:D, H448, 'PLANO DE SAÚDE'!G:G, E448)</f>
        <v>0</v>
      </c>
      <c r="CG448" s="6">
        <f>SUMIFS('PLANO ODONTO'!E:E, 'PLANO ODONTO'!D:D, H448, 'PLANO ODONTO'!G:G, E448)</f>
        <v>0</v>
      </c>
      <c r="CH448" s="6">
        <f t="shared" si="36"/>
        <v>0</v>
      </c>
      <c r="CI448" s="6">
        <f t="shared" si="37"/>
        <v>0</v>
      </c>
      <c r="CJ448" s="6">
        <f t="shared" si="38"/>
        <v>0</v>
      </c>
      <c r="CK448" s="6"/>
      <c r="CL448" s="6"/>
      <c r="CM448" s="6">
        <f t="shared" si="39"/>
        <v>0</v>
      </c>
      <c r="CN448" s="6">
        <v>1133.43</v>
      </c>
      <c r="CO448" s="1">
        <v>-282.43</v>
      </c>
      <c r="CP448" s="1">
        <v>851</v>
      </c>
      <c r="CQ448" s="6">
        <v>1133.33</v>
      </c>
      <c r="CR448" s="1">
        <v>9.43</v>
      </c>
      <c r="CS448" s="6">
        <v>1133.33</v>
      </c>
      <c r="CT448" s="1">
        <v>90.66</v>
      </c>
      <c r="CU448" s="1">
        <v>526.13</v>
      </c>
    </row>
    <row r="449" spans="1:99" ht="13.8" hidden="1">
      <c r="A449" s="1"/>
      <c r="B449" s="1"/>
      <c r="C449" s="34" t="str">
        <f t="shared" ca="1" si="20"/>
        <v>OK</v>
      </c>
      <c r="D449" s="2">
        <f t="shared" si="21"/>
        <v>2915.3260346666666</v>
      </c>
      <c r="E449" s="34">
        <v>45870</v>
      </c>
      <c r="F449" s="1" t="s">
        <v>145</v>
      </c>
      <c r="G449" s="1">
        <v>3537</v>
      </c>
      <c r="H449" s="1" t="s">
        <v>363</v>
      </c>
      <c r="I449" s="1" t="s">
        <v>436</v>
      </c>
      <c r="J449" s="38">
        <v>45790</v>
      </c>
      <c r="K449" s="6">
        <v>1518</v>
      </c>
      <c r="L449" s="1"/>
      <c r="M449" s="6">
        <v>1518</v>
      </c>
      <c r="N449" s="6"/>
      <c r="O449" s="6"/>
      <c r="P449" s="6">
        <v>0</v>
      </c>
      <c r="Q449" s="6"/>
      <c r="R449" s="6"/>
      <c r="S449" s="6"/>
      <c r="T449" s="6"/>
      <c r="U449" s="6">
        <v>0</v>
      </c>
      <c r="V449" s="6"/>
      <c r="W449" s="6"/>
      <c r="X449" s="6"/>
      <c r="Y449" s="6">
        <v>0</v>
      </c>
      <c r="Z449" s="6"/>
      <c r="AA449" s="6"/>
      <c r="AB449" s="6"/>
      <c r="AC449" s="6"/>
      <c r="AD449" s="6">
        <v>0</v>
      </c>
      <c r="AE449" s="6">
        <v>0</v>
      </c>
      <c r="AF449" s="6">
        <v>0</v>
      </c>
      <c r="AG449" s="6"/>
      <c r="AH449" s="6"/>
      <c r="AI449" s="6"/>
      <c r="AJ449" s="6"/>
      <c r="AK449" s="6"/>
      <c r="AL449" s="6"/>
      <c r="AM449" s="6">
        <v>0.15</v>
      </c>
      <c r="AN449" s="8">
        <f t="shared" si="22"/>
        <v>1518.15</v>
      </c>
      <c r="AO449" s="6"/>
      <c r="AP449" s="6">
        <v>-7.35</v>
      </c>
      <c r="AQ449" s="6">
        <v>-91.08</v>
      </c>
      <c r="AR449" s="6"/>
      <c r="AS449" s="6"/>
      <c r="AT449" s="6">
        <v>-0.36</v>
      </c>
      <c r="AU449" s="6"/>
      <c r="AV449" s="6">
        <v>-14</v>
      </c>
      <c r="AW449" s="6"/>
      <c r="AX449" s="6"/>
      <c r="AY449" s="6"/>
      <c r="AZ449" s="6"/>
      <c r="BA449" s="6"/>
      <c r="BB449" s="6"/>
      <c r="BC449" s="6">
        <v>-1.51</v>
      </c>
      <c r="BD449" s="6">
        <v>0</v>
      </c>
      <c r="BE449" s="6"/>
      <c r="BF449" s="6">
        <v>0</v>
      </c>
      <c r="BG449" s="6">
        <v>-113.85</v>
      </c>
      <c r="BH449" s="6">
        <v>0</v>
      </c>
      <c r="BI449" s="6"/>
      <c r="BJ449" s="6"/>
      <c r="BK449" s="6"/>
      <c r="BL449" s="11">
        <f t="shared" si="23"/>
        <v>-228.14999999999998</v>
      </c>
      <c r="BM449" s="12">
        <f t="shared" si="24"/>
        <v>1290</v>
      </c>
      <c r="BN449" s="13">
        <f t="shared" si="25"/>
        <v>126.5</v>
      </c>
      <c r="BO449" s="13">
        <f t="shared" si="26"/>
        <v>126.5</v>
      </c>
      <c r="BP449" s="13">
        <f t="shared" si="27"/>
        <v>42.166666666666664</v>
      </c>
      <c r="BQ449" s="13">
        <f t="shared" si="28"/>
        <v>113.85</v>
      </c>
      <c r="BR449" s="13">
        <f t="shared" si="29"/>
        <v>121.44</v>
      </c>
      <c r="BS449" s="13">
        <f t="shared" si="30"/>
        <v>727.65</v>
      </c>
      <c r="BT449" s="13">
        <f t="shared" si="31"/>
        <v>2.9200000000000017</v>
      </c>
      <c r="BU449" s="13">
        <f t="shared" si="32"/>
        <v>136.14936800000001</v>
      </c>
      <c r="BV449" s="6">
        <f>SUMIFS('SEGURO DE VIDA'!E:E, 'SEGURO DE VIDA'!D:D, H449, 'SEGURO DE VIDA'!G:G, E449)</f>
        <v>0</v>
      </c>
      <c r="BW449" s="6">
        <f>SUMIFS(TREINAMENTOS!E:E, TREINAMENTOS!D:D, H449, TREINAMENTOS!G:G, E449)</f>
        <v>0</v>
      </c>
      <c r="BX449" s="6">
        <f>SUMIFS(EXAMES!E:E, EXAMES!D:D, H449, EXAMES!G:G, E449)</f>
        <v>0</v>
      </c>
      <c r="BY449" s="25">
        <f t="shared" si="33"/>
        <v>1397.1760346666667</v>
      </c>
      <c r="BZ449" s="1"/>
      <c r="CA449" s="1"/>
      <c r="CB449" s="13">
        <f t="shared" si="34"/>
        <v>136.14936800000001</v>
      </c>
      <c r="CC449" s="13">
        <f t="shared" si="35"/>
        <v>0</v>
      </c>
      <c r="CD449" s="13">
        <f>SUMIFS(ALIMENTAÇÃO!E:E, ALIMENTAÇÃO!D:D, H449, ALIMENTAÇÃO!G:G, E449)</f>
        <v>735</v>
      </c>
      <c r="CE449" s="6">
        <f>SUMIFS(TRANSPORTE!E:E, TRANSPORTE!D:D, H449, TRANSPORTE!G:G, E449)</f>
        <v>94</v>
      </c>
      <c r="CF449" s="6">
        <f>SUMIFS('PLANO DE SAÚDE'!E:E, 'PLANO DE SAÚDE'!D:D, H449, 'PLANO DE SAÚDE'!G:G, E449)</f>
        <v>137.659368</v>
      </c>
      <c r="CG449" s="6">
        <f>SUMIFS('PLANO ODONTO'!E:E, 'PLANO ODONTO'!D:D, H449, 'PLANO ODONTO'!G:G, E449)</f>
        <v>14</v>
      </c>
      <c r="CH449" s="6">
        <f t="shared" si="36"/>
        <v>-1.51</v>
      </c>
      <c r="CI449" s="6">
        <f t="shared" si="37"/>
        <v>0</v>
      </c>
      <c r="CJ449" s="6">
        <f t="shared" si="38"/>
        <v>0</v>
      </c>
      <c r="CK449" s="6"/>
      <c r="CL449" s="6"/>
      <c r="CM449" s="6">
        <f t="shared" si="39"/>
        <v>-14</v>
      </c>
      <c r="CN449" s="6">
        <v>1518.15</v>
      </c>
      <c r="CO449" s="1">
        <v>-228.15</v>
      </c>
      <c r="CP449" s="6">
        <v>1290</v>
      </c>
      <c r="CQ449" s="6">
        <v>1518</v>
      </c>
      <c r="CR449" s="1">
        <v>7.5</v>
      </c>
      <c r="CS449" s="6">
        <v>1518</v>
      </c>
      <c r="CT449" s="1">
        <v>121.44</v>
      </c>
      <c r="CU449" s="1">
        <v>910.8</v>
      </c>
    </row>
    <row r="450" spans="1:99" ht="13.8" hidden="1">
      <c r="A450" s="1"/>
      <c r="B450" s="1"/>
      <c r="C450" s="34" t="str">
        <f t="shared" ca="1" si="20"/>
        <v>OK</v>
      </c>
      <c r="D450" s="2">
        <f t="shared" si="21"/>
        <v>3208.2740506666669</v>
      </c>
      <c r="E450" s="34">
        <v>45870</v>
      </c>
      <c r="F450" s="1" t="s">
        <v>145</v>
      </c>
      <c r="G450" s="1">
        <v>3548</v>
      </c>
      <c r="H450" s="1" t="s">
        <v>364</v>
      </c>
      <c r="I450" s="1" t="s">
        <v>197</v>
      </c>
      <c r="J450" s="38">
        <v>45831</v>
      </c>
      <c r="K450" s="6">
        <v>1518</v>
      </c>
      <c r="L450" s="1"/>
      <c r="M450" s="6">
        <v>1518</v>
      </c>
      <c r="N450" s="6"/>
      <c r="O450" s="6">
        <v>0</v>
      </c>
      <c r="P450" s="6">
        <v>0</v>
      </c>
      <c r="Q450" s="6"/>
      <c r="R450" s="6"/>
      <c r="S450" s="6"/>
      <c r="T450" s="6"/>
      <c r="U450" s="6"/>
      <c r="V450" s="6"/>
      <c r="W450" s="6"/>
      <c r="X450" s="6"/>
      <c r="Y450" s="6"/>
      <c r="Z450" s="6">
        <v>0</v>
      </c>
      <c r="AA450" s="6"/>
      <c r="AB450" s="6"/>
      <c r="AC450" s="6"/>
      <c r="AD450" s="6">
        <v>0</v>
      </c>
      <c r="AE450" s="6">
        <v>0</v>
      </c>
      <c r="AF450" s="6">
        <v>0</v>
      </c>
      <c r="AG450" s="6"/>
      <c r="AH450" s="6"/>
      <c r="AI450" s="6"/>
      <c r="AJ450" s="6"/>
      <c r="AK450" s="6"/>
      <c r="AL450" s="6"/>
      <c r="AM450" s="6">
        <v>0.22</v>
      </c>
      <c r="AN450" s="8">
        <f t="shared" si="22"/>
        <v>1518.22</v>
      </c>
      <c r="AO450" s="6"/>
      <c r="AP450" s="6">
        <v>-7.35</v>
      </c>
      <c r="AQ450" s="6">
        <v>-91.08</v>
      </c>
      <c r="AR450" s="6"/>
      <c r="AS450" s="6"/>
      <c r="AT450" s="6">
        <v>-0.13</v>
      </c>
      <c r="AU450" s="6"/>
      <c r="AV450" s="6">
        <v>-14</v>
      </c>
      <c r="AW450" s="6"/>
      <c r="AX450" s="6"/>
      <c r="AY450" s="6"/>
      <c r="AZ450" s="6"/>
      <c r="BA450" s="6"/>
      <c r="BB450" s="6"/>
      <c r="BC450" s="6">
        <v>-1.81</v>
      </c>
      <c r="BD450" s="6">
        <v>0</v>
      </c>
      <c r="BE450" s="6"/>
      <c r="BF450" s="6">
        <v>0</v>
      </c>
      <c r="BG450" s="6">
        <v>-113.85</v>
      </c>
      <c r="BH450" s="6">
        <v>0</v>
      </c>
      <c r="BI450" s="6"/>
      <c r="BJ450" s="6"/>
      <c r="BK450" s="6"/>
      <c r="BL450" s="11">
        <f t="shared" si="23"/>
        <v>-228.21999999999997</v>
      </c>
      <c r="BM450" s="12">
        <f t="shared" si="24"/>
        <v>1290</v>
      </c>
      <c r="BN450" s="13">
        <f t="shared" si="25"/>
        <v>126.5</v>
      </c>
      <c r="BO450" s="13">
        <f t="shared" si="26"/>
        <v>126.5</v>
      </c>
      <c r="BP450" s="13">
        <f t="shared" si="27"/>
        <v>42.166666666666664</v>
      </c>
      <c r="BQ450" s="13">
        <f t="shared" si="28"/>
        <v>113.85</v>
      </c>
      <c r="BR450" s="13">
        <f t="shared" si="29"/>
        <v>121.44</v>
      </c>
      <c r="BS450" s="13">
        <f t="shared" si="30"/>
        <v>727.65</v>
      </c>
      <c r="BT450" s="13">
        <f t="shared" si="31"/>
        <v>97.02</v>
      </c>
      <c r="BU450" s="13">
        <f t="shared" si="32"/>
        <v>321.21738400000004</v>
      </c>
      <c r="BV450" s="6">
        <f>SUMIFS('SEGURO DE VIDA'!E:E, 'SEGURO DE VIDA'!D:D, H450, 'SEGURO DE VIDA'!G:G, E450)</f>
        <v>13.71</v>
      </c>
      <c r="BW450" s="6">
        <f>SUMIFS(TREINAMENTOS!E:E, TREINAMENTOS!D:D, H450, TREINAMENTOS!G:G, E450)</f>
        <v>0</v>
      </c>
      <c r="BX450" s="6">
        <f>SUMIFS(EXAMES!E:E, EXAMES!D:D, H450, EXAMES!G:G, E450)</f>
        <v>0</v>
      </c>
      <c r="BY450" s="25">
        <f t="shared" si="33"/>
        <v>1690.0540506666666</v>
      </c>
      <c r="BZ450" s="1"/>
      <c r="CA450" s="1"/>
      <c r="CB450" s="13">
        <f t="shared" si="34"/>
        <v>306.28738400000003</v>
      </c>
      <c r="CC450" s="13">
        <f t="shared" si="35"/>
        <v>14.93</v>
      </c>
      <c r="CD450" s="13">
        <f>SUMIFS(ALIMENTAÇÃO!E:E, ALIMENTAÇÃO!D:D, H450, ALIMENTAÇÃO!G:G, E450)</f>
        <v>735</v>
      </c>
      <c r="CE450" s="6">
        <f>SUMIFS(TRANSPORTE!E:E, TRANSPORTE!D:D, H450, TRANSPORTE!G:G, E450)</f>
        <v>188.1</v>
      </c>
      <c r="CF450" s="6">
        <f>SUMIFS('PLANO DE SAÚDE'!E:E, 'PLANO DE SAÚDE'!D:D, H450, 'PLANO DE SAÚDE'!G:G, E450)</f>
        <v>308.09738400000003</v>
      </c>
      <c r="CG450" s="6">
        <f>SUMIFS('PLANO ODONTO'!E:E, 'PLANO ODONTO'!D:D, H450, 'PLANO ODONTO'!G:G, E450)</f>
        <v>28.93</v>
      </c>
      <c r="CH450" s="6">
        <f t="shared" si="36"/>
        <v>-1.81</v>
      </c>
      <c r="CI450" s="6">
        <f t="shared" si="37"/>
        <v>0</v>
      </c>
      <c r="CJ450" s="6">
        <f t="shared" si="38"/>
        <v>0</v>
      </c>
      <c r="CK450" s="6"/>
      <c r="CL450" s="6"/>
      <c r="CM450" s="6">
        <f t="shared" si="39"/>
        <v>-14</v>
      </c>
      <c r="CN450" s="6">
        <v>1518.22</v>
      </c>
      <c r="CO450" s="1">
        <v>-228.22</v>
      </c>
      <c r="CP450" s="6">
        <v>1290</v>
      </c>
      <c r="CQ450" s="6">
        <v>1518</v>
      </c>
      <c r="CR450" s="1">
        <v>7.5</v>
      </c>
      <c r="CS450" s="6">
        <v>1518</v>
      </c>
      <c r="CT450" s="1">
        <v>121.44</v>
      </c>
      <c r="CU450" s="1">
        <v>910.8</v>
      </c>
    </row>
    <row r="451" spans="1:99" ht="13.8" hidden="1">
      <c r="A451" s="1"/>
      <c r="B451" s="1"/>
      <c r="C451" s="34" t="str">
        <f t="shared" ca="1" si="20"/>
        <v>OK</v>
      </c>
      <c r="D451" s="2">
        <f t="shared" si="21"/>
        <v>3413.3016666666667</v>
      </c>
      <c r="E451" s="34">
        <v>45870</v>
      </c>
      <c r="F451" s="1" t="s">
        <v>145</v>
      </c>
      <c r="G451" s="1">
        <v>3571</v>
      </c>
      <c r="H451" s="1" t="s">
        <v>365</v>
      </c>
      <c r="I451" s="1" t="s">
        <v>205</v>
      </c>
      <c r="J451" s="38">
        <v>45873</v>
      </c>
      <c r="K451" s="6">
        <v>1518</v>
      </c>
      <c r="L451" s="1"/>
      <c r="M451" s="6">
        <v>1366.2</v>
      </c>
      <c r="N451" s="6"/>
      <c r="O451" s="6">
        <v>0</v>
      </c>
      <c r="P451" s="6">
        <v>0</v>
      </c>
      <c r="Q451" s="6"/>
      <c r="R451" s="6"/>
      <c r="S451" s="6"/>
      <c r="T451" s="6"/>
      <c r="U451" s="6"/>
      <c r="V451" s="6"/>
      <c r="W451" s="6"/>
      <c r="X451" s="6"/>
      <c r="Y451" s="6"/>
      <c r="Z451" s="6">
        <v>0</v>
      </c>
      <c r="AA451" s="6"/>
      <c r="AB451" s="6"/>
      <c r="AC451" s="6"/>
      <c r="AD451" s="6">
        <v>0</v>
      </c>
      <c r="AE451" s="6">
        <v>0</v>
      </c>
      <c r="AF451" s="6">
        <v>0</v>
      </c>
      <c r="AG451" s="6"/>
      <c r="AH451" s="6"/>
      <c r="AI451" s="6"/>
      <c r="AJ451" s="6"/>
      <c r="AK451" s="6"/>
      <c r="AL451" s="6"/>
      <c r="AM451" s="6">
        <v>0.57999999999999996</v>
      </c>
      <c r="AN451" s="8">
        <f t="shared" si="22"/>
        <v>1366.78</v>
      </c>
      <c r="AO451" s="6"/>
      <c r="AP451" s="6">
        <v>-7.35</v>
      </c>
      <c r="AQ451" s="6">
        <v>-81.97</v>
      </c>
      <c r="AR451" s="6"/>
      <c r="AS451" s="6"/>
      <c r="AT451" s="6">
        <v>0</v>
      </c>
      <c r="AU451" s="6"/>
      <c r="AV451" s="6">
        <v>0</v>
      </c>
      <c r="AW451" s="6"/>
      <c r="AX451" s="6"/>
      <c r="AY451" s="6"/>
      <c r="AZ451" s="6"/>
      <c r="BA451" s="6"/>
      <c r="BB451" s="6"/>
      <c r="BC451" s="6">
        <v>0</v>
      </c>
      <c r="BD451" s="6">
        <v>0</v>
      </c>
      <c r="BE451" s="6"/>
      <c r="BF451" s="6">
        <v>0</v>
      </c>
      <c r="BG451" s="6">
        <v>-102.46</v>
      </c>
      <c r="BH451" s="6">
        <v>0</v>
      </c>
      <c r="BI451" s="6"/>
      <c r="BJ451" s="6"/>
      <c r="BK451" s="6"/>
      <c r="BL451" s="11">
        <f t="shared" si="23"/>
        <v>-191.77999999999997</v>
      </c>
      <c r="BM451" s="12">
        <f t="shared" si="24"/>
        <v>1175</v>
      </c>
      <c r="BN451" s="13">
        <f t="shared" si="25"/>
        <v>126.5</v>
      </c>
      <c r="BO451" s="13">
        <f t="shared" si="26"/>
        <v>126.5</v>
      </c>
      <c r="BP451" s="13">
        <f t="shared" si="27"/>
        <v>42.166666666666664</v>
      </c>
      <c r="BQ451" s="13">
        <f t="shared" si="28"/>
        <v>102.465</v>
      </c>
      <c r="BR451" s="13">
        <f t="shared" si="29"/>
        <v>109.29</v>
      </c>
      <c r="BS451" s="13">
        <f t="shared" si="30"/>
        <v>727.65</v>
      </c>
      <c r="BT451" s="13">
        <f t="shared" si="31"/>
        <v>134.22999999999999</v>
      </c>
      <c r="BU451" s="13">
        <f t="shared" si="32"/>
        <v>0</v>
      </c>
      <c r="BV451" s="6">
        <f>SUMIFS('SEGURO DE VIDA'!E:E, 'SEGURO DE VIDA'!D:D, H451, 'SEGURO DE VIDA'!G:G, E451)</f>
        <v>13.71</v>
      </c>
      <c r="BW451" s="6">
        <f>SUMIFS(TREINAMENTOS!E:E, TREINAMENTOS!D:D, H451, TREINAMENTOS!G:G, E451)</f>
        <v>0</v>
      </c>
      <c r="BX451" s="6">
        <f>SUMIFS(EXAMES!E:E, EXAMES!D:D, H451, EXAMES!G:G, E451)</f>
        <v>664.01</v>
      </c>
      <c r="BY451" s="25">
        <f t="shared" si="33"/>
        <v>2046.5216666666668</v>
      </c>
      <c r="BZ451" s="1"/>
      <c r="CA451" s="1"/>
      <c r="CB451" s="13">
        <f t="shared" si="34"/>
        <v>0</v>
      </c>
      <c r="CC451" s="13">
        <f t="shared" si="35"/>
        <v>0</v>
      </c>
      <c r="CD451" s="13">
        <f>SUMIFS(ALIMENTAÇÃO!E:E, ALIMENTAÇÃO!D:D, H451, ALIMENTAÇÃO!G:G, E451)</f>
        <v>735</v>
      </c>
      <c r="CE451" s="6">
        <f>SUMIFS(TRANSPORTE!E:E, TRANSPORTE!D:D, H451, TRANSPORTE!G:G, E451)</f>
        <v>216.2</v>
      </c>
      <c r="CF451" s="6">
        <f>SUMIFS('PLANO DE SAÚDE'!E:E, 'PLANO DE SAÚDE'!D:D, H451, 'PLANO DE SAÚDE'!G:G, E451)</f>
        <v>0</v>
      </c>
      <c r="CG451" s="6">
        <f>SUMIFS('PLANO ODONTO'!E:E, 'PLANO ODONTO'!D:D, H451, 'PLANO ODONTO'!G:G, E451)</f>
        <v>0</v>
      </c>
      <c r="CH451" s="6">
        <f t="shared" si="36"/>
        <v>0</v>
      </c>
      <c r="CI451" s="6">
        <f t="shared" si="37"/>
        <v>0</v>
      </c>
      <c r="CJ451" s="6">
        <f t="shared" si="38"/>
        <v>0</v>
      </c>
      <c r="CK451" s="6"/>
      <c r="CL451" s="6"/>
      <c r="CM451" s="6">
        <f t="shared" si="39"/>
        <v>0</v>
      </c>
      <c r="CN451" s="6">
        <v>1366.78</v>
      </c>
      <c r="CO451" s="1">
        <v>-191.78</v>
      </c>
      <c r="CP451" s="6">
        <v>1175</v>
      </c>
      <c r="CQ451" s="6">
        <v>1366.2</v>
      </c>
      <c r="CR451" s="1">
        <v>7.5</v>
      </c>
      <c r="CS451" s="6">
        <v>1366.2</v>
      </c>
      <c r="CT451" s="1">
        <v>109.29</v>
      </c>
      <c r="CU451" s="1">
        <v>759</v>
      </c>
    </row>
    <row r="452" spans="1:99" ht="13.8" hidden="1">
      <c r="A452" s="1"/>
      <c r="B452" s="1"/>
      <c r="C452" s="34" t="str">
        <f t="shared" ca="1" si="20"/>
        <v>OK</v>
      </c>
      <c r="D452" s="2">
        <f t="shared" si="21"/>
        <v>3290.0843919999998</v>
      </c>
      <c r="E452" s="34">
        <v>45870</v>
      </c>
      <c r="F452" s="1" t="s">
        <v>145</v>
      </c>
      <c r="G452" s="1">
        <v>292</v>
      </c>
      <c r="H452" s="1" t="s">
        <v>367</v>
      </c>
      <c r="I452" s="1" t="s">
        <v>151</v>
      </c>
      <c r="J452" s="38">
        <v>44270</v>
      </c>
      <c r="K452" s="6">
        <v>1800</v>
      </c>
      <c r="L452" s="1"/>
      <c r="M452" s="6">
        <v>1800</v>
      </c>
      <c r="N452" s="6"/>
      <c r="O452" s="6">
        <v>0</v>
      </c>
      <c r="P452" s="6">
        <v>0</v>
      </c>
      <c r="Q452" s="6"/>
      <c r="R452" s="6"/>
      <c r="S452" s="6"/>
      <c r="T452" s="6"/>
      <c r="U452" s="6"/>
      <c r="V452" s="6"/>
      <c r="W452" s="6"/>
      <c r="X452" s="6"/>
      <c r="Y452" s="6"/>
      <c r="Z452" s="6">
        <v>0</v>
      </c>
      <c r="AA452" s="6"/>
      <c r="AB452" s="6"/>
      <c r="AC452" s="6"/>
      <c r="AD452" s="6">
        <v>0</v>
      </c>
      <c r="AE452" s="6">
        <v>0</v>
      </c>
      <c r="AF452" s="6">
        <v>0</v>
      </c>
      <c r="AG452" s="6"/>
      <c r="AH452" s="6"/>
      <c r="AI452" s="6"/>
      <c r="AJ452" s="6"/>
      <c r="AK452" s="6"/>
      <c r="AL452" s="6"/>
      <c r="AM452" s="6">
        <v>0.28999999999999998</v>
      </c>
      <c r="AN452" s="8">
        <f t="shared" si="22"/>
        <v>1800.29</v>
      </c>
      <c r="AO452" s="6"/>
      <c r="AP452" s="6">
        <v>-7</v>
      </c>
      <c r="AQ452" s="6">
        <v>-108</v>
      </c>
      <c r="AR452" s="6"/>
      <c r="AS452" s="6"/>
      <c r="AT452" s="6">
        <v>-0.4</v>
      </c>
      <c r="AU452" s="6"/>
      <c r="AV452" s="6">
        <v>0</v>
      </c>
      <c r="AW452" s="6"/>
      <c r="AX452" s="6"/>
      <c r="AY452" s="6"/>
      <c r="AZ452" s="6"/>
      <c r="BA452" s="6"/>
      <c r="BB452" s="6"/>
      <c r="BC452" s="6">
        <v>-1.66</v>
      </c>
      <c r="BD452" s="6">
        <v>0</v>
      </c>
      <c r="BE452" s="6"/>
      <c r="BF452" s="6">
        <v>0</v>
      </c>
      <c r="BG452" s="6">
        <v>-139.22999999999999</v>
      </c>
      <c r="BH452" s="6">
        <v>0</v>
      </c>
      <c r="BI452" s="6"/>
      <c r="BJ452" s="6"/>
      <c r="BK452" s="6"/>
      <c r="BL452" s="11">
        <f t="shared" si="23"/>
        <v>-256.28999999999996</v>
      </c>
      <c r="BM452" s="12">
        <f t="shared" si="24"/>
        <v>1544</v>
      </c>
      <c r="BN452" s="13">
        <f t="shared" si="25"/>
        <v>150</v>
      </c>
      <c r="BO452" s="13">
        <f t="shared" si="26"/>
        <v>150</v>
      </c>
      <c r="BP452" s="13">
        <f t="shared" si="27"/>
        <v>50</v>
      </c>
      <c r="BQ452" s="13">
        <f t="shared" si="28"/>
        <v>139.32</v>
      </c>
      <c r="BR452" s="13">
        <f t="shared" si="29"/>
        <v>144</v>
      </c>
      <c r="BS452" s="13">
        <f t="shared" si="30"/>
        <v>693</v>
      </c>
      <c r="BT452" s="13">
        <f t="shared" si="31"/>
        <v>0</v>
      </c>
      <c r="BU452" s="13">
        <f t="shared" si="32"/>
        <v>149.76439199999999</v>
      </c>
      <c r="BV452" s="6">
        <f>SUMIFS('SEGURO DE VIDA'!E:E, 'SEGURO DE VIDA'!D:D, H452, 'SEGURO DE VIDA'!G:G, E452)</f>
        <v>13.71</v>
      </c>
      <c r="BW452" s="6">
        <f>SUMIFS(TREINAMENTOS!E:E, TREINAMENTOS!D:D, H452, TREINAMENTOS!G:G, E452)</f>
        <v>0</v>
      </c>
      <c r="BX452" s="6">
        <f>SUMIFS(EXAMES!E:E, EXAMES!D:D, H452, EXAMES!G:G, E452)</f>
        <v>0</v>
      </c>
      <c r="BY452" s="25">
        <f t="shared" si="33"/>
        <v>1489.794392</v>
      </c>
      <c r="BZ452" s="1"/>
      <c r="CA452" s="1"/>
      <c r="CB452" s="13">
        <f t="shared" si="34"/>
        <v>149.76439199999999</v>
      </c>
      <c r="CC452" s="13">
        <f t="shared" si="35"/>
        <v>0</v>
      </c>
      <c r="CD452" s="13">
        <f>SUMIFS(ALIMENTAÇÃO!E:E, ALIMENTAÇÃO!D:D, H452, ALIMENTAÇÃO!G:G, E452)</f>
        <v>700</v>
      </c>
      <c r="CE452" s="6">
        <f>SUMIFS(TRANSPORTE!E:E, TRANSPORTE!D:D, H452, TRANSPORTE!G:G, E452)</f>
        <v>85.5</v>
      </c>
      <c r="CF452" s="6">
        <f>SUMIFS('PLANO DE SAÚDE'!E:E, 'PLANO DE SAÚDE'!D:D, H452, 'PLANO DE SAÚDE'!G:G, E452)</f>
        <v>151.42439199999998</v>
      </c>
      <c r="CG452" s="6">
        <f>SUMIFS('PLANO ODONTO'!E:E, 'PLANO ODONTO'!D:D, H452, 'PLANO ODONTO'!G:G, E452)</f>
        <v>0</v>
      </c>
      <c r="CH452" s="6">
        <f t="shared" si="36"/>
        <v>-1.66</v>
      </c>
      <c r="CI452" s="6">
        <f t="shared" si="37"/>
        <v>0</v>
      </c>
      <c r="CJ452" s="6">
        <f t="shared" si="38"/>
        <v>0</v>
      </c>
      <c r="CK452" s="6"/>
      <c r="CL452" s="6"/>
      <c r="CM452" s="6">
        <f t="shared" si="39"/>
        <v>0</v>
      </c>
      <c r="CN452" s="6">
        <v>1800.29</v>
      </c>
      <c r="CO452" s="1">
        <v>-256.29000000000002</v>
      </c>
      <c r="CP452" s="6">
        <v>1544</v>
      </c>
      <c r="CQ452" s="6">
        <v>1800</v>
      </c>
      <c r="CR452" s="1">
        <v>7.74</v>
      </c>
      <c r="CS452" s="6">
        <v>1800</v>
      </c>
      <c r="CT452" s="1">
        <v>144</v>
      </c>
      <c r="CU452" s="6">
        <v>1192.8</v>
      </c>
    </row>
    <row r="453" spans="1:99" ht="13.8" hidden="1">
      <c r="A453" s="1"/>
      <c r="B453" s="1"/>
      <c r="C453" s="34" t="str">
        <f t="shared" ca="1" si="20"/>
        <v>OK</v>
      </c>
      <c r="D453" s="2">
        <f t="shared" si="21"/>
        <v>2872.1231666666667</v>
      </c>
      <c r="E453" s="34">
        <v>45870</v>
      </c>
      <c r="F453" s="1" t="s">
        <v>145</v>
      </c>
      <c r="G453" s="1">
        <v>3549</v>
      </c>
      <c r="H453" s="1" t="s">
        <v>368</v>
      </c>
      <c r="I453" s="1" t="s">
        <v>197</v>
      </c>
      <c r="J453" s="38">
        <v>45831</v>
      </c>
      <c r="K453" s="6">
        <v>1518</v>
      </c>
      <c r="L453" s="1"/>
      <c r="M453" s="6">
        <v>1518</v>
      </c>
      <c r="N453" s="6"/>
      <c r="O453" s="6">
        <v>1.19</v>
      </c>
      <c r="P453" s="6">
        <v>0</v>
      </c>
      <c r="Q453" s="6"/>
      <c r="R453" s="6"/>
      <c r="S453" s="6"/>
      <c r="T453" s="6"/>
      <c r="U453" s="6"/>
      <c r="V453" s="6"/>
      <c r="W453" s="6"/>
      <c r="X453" s="6"/>
      <c r="Y453" s="6"/>
      <c r="Z453" s="6">
        <v>0</v>
      </c>
      <c r="AA453" s="6"/>
      <c r="AB453" s="6"/>
      <c r="AC453" s="6"/>
      <c r="AD453" s="6">
        <v>0</v>
      </c>
      <c r="AE453" s="6">
        <v>0</v>
      </c>
      <c r="AF453" s="6">
        <v>0.23</v>
      </c>
      <c r="AG453" s="6"/>
      <c r="AH453" s="6"/>
      <c r="AI453" s="6"/>
      <c r="AJ453" s="6"/>
      <c r="AK453" s="6"/>
      <c r="AL453" s="6"/>
      <c r="AM453" s="6">
        <v>0.75</v>
      </c>
      <c r="AN453" s="8">
        <f t="shared" si="22"/>
        <v>1520.17</v>
      </c>
      <c r="AO453" s="6"/>
      <c r="AP453" s="6">
        <v>-7.35</v>
      </c>
      <c r="AQ453" s="6">
        <v>-91.08</v>
      </c>
      <c r="AR453" s="6"/>
      <c r="AS453" s="6"/>
      <c r="AT453" s="6">
        <v>-0.93</v>
      </c>
      <c r="AU453" s="6"/>
      <c r="AV453" s="6">
        <v>0</v>
      </c>
      <c r="AW453" s="6"/>
      <c r="AX453" s="6"/>
      <c r="AY453" s="6"/>
      <c r="AZ453" s="6"/>
      <c r="BA453" s="6"/>
      <c r="BB453" s="6"/>
      <c r="BC453" s="6">
        <v>-1.84</v>
      </c>
      <c r="BD453" s="6">
        <v>0</v>
      </c>
      <c r="BE453" s="6"/>
      <c r="BF453" s="6">
        <v>0</v>
      </c>
      <c r="BG453" s="6">
        <v>-113.97</v>
      </c>
      <c r="BH453" s="6">
        <v>0</v>
      </c>
      <c r="BI453" s="6"/>
      <c r="BJ453" s="6"/>
      <c r="BK453" s="6"/>
      <c r="BL453" s="11">
        <f t="shared" si="23"/>
        <v>-215.17000000000002</v>
      </c>
      <c r="BM453" s="12">
        <f t="shared" si="24"/>
        <v>1305</v>
      </c>
      <c r="BN453" s="13">
        <f t="shared" si="25"/>
        <v>126.5</v>
      </c>
      <c r="BO453" s="13">
        <f t="shared" si="26"/>
        <v>126.5</v>
      </c>
      <c r="BP453" s="13">
        <f t="shared" si="27"/>
        <v>42.166666666666664</v>
      </c>
      <c r="BQ453" s="13">
        <f t="shared" si="28"/>
        <v>113.95650000000001</v>
      </c>
      <c r="BR453" s="13">
        <f t="shared" si="29"/>
        <v>121.55</v>
      </c>
      <c r="BS453" s="13">
        <f t="shared" si="30"/>
        <v>727.65</v>
      </c>
      <c r="BT453" s="13">
        <f t="shared" si="31"/>
        <v>79.92</v>
      </c>
      <c r="BU453" s="13">
        <f t="shared" si="32"/>
        <v>0</v>
      </c>
      <c r="BV453" s="6">
        <f>SUMIFS('SEGURO DE VIDA'!E:E, 'SEGURO DE VIDA'!D:D, H453, 'SEGURO DE VIDA'!G:G, E453)</f>
        <v>13.71</v>
      </c>
      <c r="BW453" s="6">
        <f>SUMIFS(TREINAMENTOS!E:E, TREINAMENTOS!D:D, H453, TREINAMENTOS!G:G, E453)</f>
        <v>0</v>
      </c>
      <c r="BX453" s="6">
        <f>SUMIFS(EXAMES!E:E, EXAMES!D:D, H453, EXAMES!G:G, E453)</f>
        <v>0</v>
      </c>
      <c r="BY453" s="25">
        <f t="shared" si="33"/>
        <v>1351.9531666666667</v>
      </c>
      <c r="BZ453" s="1"/>
      <c r="CA453" s="1"/>
      <c r="CB453" s="13">
        <f t="shared" si="34"/>
        <v>0</v>
      </c>
      <c r="CC453" s="13">
        <f t="shared" si="35"/>
        <v>0</v>
      </c>
      <c r="CD453" s="13">
        <f>SUMIFS(ALIMENTAÇÃO!E:E, ALIMENTAÇÃO!D:D, H453, ALIMENTAÇÃO!G:G, E453)</f>
        <v>735</v>
      </c>
      <c r="CE453" s="6">
        <f>SUMIFS(TRANSPORTE!E:E, TRANSPORTE!D:D, H453, TRANSPORTE!G:G, E453)</f>
        <v>171</v>
      </c>
      <c r="CF453" s="6">
        <f>SUMIFS('PLANO DE SAÚDE'!E:E, 'PLANO DE SAÚDE'!D:D, H453, 'PLANO DE SAÚDE'!G:G, E453)</f>
        <v>0</v>
      </c>
      <c r="CG453" s="6">
        <f>SUMIFS('PLANO ODONTO'!E:E, 'PLANO ODONTO'!D:D, H453, 'PLANO ODONTO'!G:G, E453)</f>
        <v>0</v>
      </c>
      <c r="CH453" s="6">
        <f t="shared" si="36"/>
        <v>-1.84</v>
      </c>
      <c r="CI453" s="6">
        <f t="shared" si="37"/>
        <v>0</v>
      </c>
      <c r="CJ453" s="6">
        <f t="shared" si="38"/>
        <v>0</v>
      </c>
      <c r="CK453" s="6"/>
      <c r="CL453" s="6"/>
      <c r="CM453" s="6">
        <f t="shared" si="39"/>
        <v>0</v>
      </c>
      <c r="CN453" s="6">
        <v>1520.17</v>
      </c>
      <c r="CO453" s="1">
        <v>-215.17</v>
      </c>
      <c r="CP453" s="6">
        <v>1305</v>
      </c>
      <c r="CQ453" s="6">
        <v>1519.42</v>
      </c>
      <c r="CR453" s="1">
        <v>7.5</v>
      </c>
      <c r="CS453" s="6">
        <v>1519.42</v>
      </c>
      <c r="CT453" s="1">
        <v>121.55</v>
      </c>
      <c r="CU453" s="1">
        <v>912.22</v>
      </c>
    </row>
    <row r="454" spans="1:99" ht="13.8" hidden="1">
      <c r="A454" s="1"/>
      <c r="B454" s="1"/>
      <c r="C454" s="34" t="str">
        <f t="shared" ca="1" si="20"/>
        <v>OK</v>
      </c>
      <c r="D454" s="2">
        <f t="shared" si="21"/>
        <v>3038.8055555555557</v>
      </c>
      <c r="E454" s="34">
        <v>45870</v>
      </c>
      <c r="F454" s="1" t="s">
        <v>145</v>
      </c>
      <c r="G454" s="1">
        <v>3528</v>
      </c>
      <c r="H454" s="1" t="s">
        <v>369</v>
      </c>
      <c r="I454" s="1" t="s">
        <v>370</v>
      </c>
      <c r="J454" s="38">
        <v>45782</v>
      </c>
      <c r="K454" s="6">
        <v>1700</v>
      </c>
      <c r="L454" s="1"/>
      <c r="M454" s="6">
        <v>1700</v>
      </c>
      <c r="N454" s="6"/>
      <c r="O454" s="6">
        <v>0</v>
      </c>
      <c r="P454" s="6">
        <v>0</v>
      </c>
      <c r="Q454" s="6"/>
      <c r="R454" s="6"/>
      <c r="S454" s="6"/>
      <c r="T454" s="6"/>
      <c r="U454" s="6"/>
      <c r="V454" s="6"/>
      <c r="W454" s="6"/>
      <c r="X454" s="6"/>
      <c r="Y454" s="6"/>
      <c r="Z454" s="6">
        <v>0</v>
      </c>
      <c r="AA454" s="6"/>
      <c r="AB454" s="6"/>
      <c r="AC454" s="6"/>
      <c r="AD454" s="6">
        <v>0</v>
      </c>
      <c r="AE454" s="6">
        <v>0</v>
      </c>
      <c r="AF454" s="6">
        <v>0</v>
      </c>
      <c r="AG454" s="6"/>
      <c r="AH454" s="6"/>
      <c r="AI454" s="6"/>
      <c r="AJ454" s="6"/>
      <c r="AK454" s="6"/>
      <c r="AL454" s="6"/>
      <c r="AM454" s="6">
        <v>0.67</v>
      </c>
      <c r="AN454" s="8">
        <f t="shared" si="22"/>
        <v>1700.67</v>
      </c>
      <c r="AO454" s="6"/>
      <c r="AP454" s="6">
        <v>-7.35</v>
      </c>
      <c r="AQ454" s="6">
        <v>-85.5</v>
      </c>
      <c r="AR454" s="6"/>
      <c r="AS454" s="6"/>
      <c r="AT454" s="6">
        <v>-0.59</v>
      </c>
      <c r="AU454" s="6"/>
      <c r="AV454" s="6">
        <v>-14</v>
      </c>
      <c r="AW454" s="6"/>
      <c r="AX454" s="6"/>
      <c r="AY454" s="6"/>
      <c r="AZ454" s="6"/>
      <c r="BA454" s="6"/>
      <c r="BB454" s="6"/>
      <c r="BC454" s="6">
        <v>0</v>
      </c>
      <c r="BD454" s="6">
        <v>0</v>
      </c>
      <c r="BE454" s="6"/>
      <c r="BF454" s="6">
        <v>0</v>
      </c>
      <c r="BG454" s="6">
        <v>-130.22999999999999</v>
      </c>
      <c r="BH454" s="6">
        <v>0</v>
      </c>
      <c r="BI454" s="6"/>
      <c r="BJ454" s="6"/>
      <c r="BK454" s="6"/>
      <c r="BL454" s="11">
        <f t="shared" si="23"/>
        <v>-237.67</v>
      </c>
      <c r="BM454" s="12">
        <f t="shared" si="24"/>
        <v>1463</v>
      </c>
      <c r="BN454" s="13">
        <f t="shared" si="25"/>
        <v>141.66666666666666</v>
      </c>
      <c r="BO454" s="13">
        <f t="shared" si="26"/>
        <v>141.66666666666666</v>
      </c>
      <c r="BP454" s="13">
        <f t="shared" si="27"/>
        <v>47.222222222222221</v>
      </c>
      <c r="BQ454" s="13">
        <f t="shared" si="28"/>
        <v>130.22</v>
      </c>
      <c r="BR454" s="13">
        <f t="shared" si="29"/>
        <v>136</v>
      </c>
      <c r="BS454" s="13">
        <f t="shared" si="30"/>
        <v>727.65</v>
      </c>
      <c r="BT454" s="13">
        <f t="shared" si="31"/>
        <v>0</v>
      </c>
      <c r="BU454" s="13">
        <f t="shared" si="32"/>
        <v>0</v>
      </c>
      <c r="BV454" s="6">
        <f>SUMIFS('SEGURO DE VIDA'!E:E, 'SEGURO DE VIDA'!D:D, H454, 'SEGURO DE VIDA'!G:G, E454)</f>
        <v>13.71</v>
      </c>
      <c r="BW454" s="6">
        <f>SUMIFS(TREINAMENTOS!E:E, TREINAMENTOS!D:D, H454, TREINAMENTOS!G:G, E454)</f>
        <v>0</v>
      </c>
      <c r="BX454" s="6">
        <f>SUMIFS(EXAMES!E:E, EXAMES!D:D, H454, EXAMES!G:G, E454)</f>
        <v>0</v>
      </c>
      <c r="BY454" s="25">
        <f t="shared" si="33"/>
        <v>1338.1355555555556</v>
      </c>
      <c r="BZ454" s="1"/>
      <c r="CA454" s="1"/>
      <c r="CB454" s="13">
        <f t="shared" si="34"/>
        <v>0</v>
      </c>
      <c r="CC454" s="13">
        <f t="shared" si="35"/>
        <v>0</v>
      </c>
      <c r="CD454" s="13">
        <f>SUMIFS(ALIMENTAÇÃO!E:E, ALIMENTAÇÃO!D:D, H454, ALIMENTAÇÃO!G:G, E454)</f>
        <v>735</v>
      </c>
      <c r="CE454" s="6">
        <f>SUMIFS(TRANSPORTE!E:E, TRANSPORTE!D:D, H454, TRANSPORTE!G:G, E454)</f>
        <v>85.5</v>
      </c>
      <c r="CF454" s="6">
        <f>SUMIFS('PLANO DE SAÚDE'!E:E, 'PLANO DE SAÚDE'!D:D, H454, 'PLANO DE SAÚDE'!G:G, E454)</f>
        <v>0</v>
      </c>
      <c r="CG454" s="6">
        <f>SUMIFS('PLANO ODONTO'!E:E, 'PLANO ODONTO'!D:D, H454, 'PLANO ODONTO'!G:G, E454)</f>
        <v>14</v>
      </c>
      <c r="CH454" s="6">
        <f t="shared" si="36"/>
        <v>0</v>
      </c>
      <c r="CI454" s="6">
        <f t="shared" si="37"/>
        <v>0</v>
      </c>
      <c r="CJ454" s="6">
        <f t="shared" si="38"/>
        <v>0</v>
      </c>
      <c r="CK454" s="6"/>
      <c r="CL454" s="6"/>
      <c r="CM454" s="6">
        <f t="shared" si="39"/>
        <v>-14</v>
      </c>
      <c r="CN454" s="6">
        <v>1700.67</v>
      </c>
      <c r="CO454" s="1">
        <v>-237.67</v>
      </c>
      <c r="CP454" s="6">
        <v>1463</v>
      </c>
      <c r="CQ454" s="6">
        <v>1700</v>
      </c>
      <c r="CR454" s="1">
        <v>7.66</v>
      </c>
      <c r="CS454" s="6">
        <v>1700</v>
      </c>
      <c r="CT454" s="1">
        <v>136</v>
      </c>
      <c r="CU454" s="6">
        <v>1092.8</v>
      </c>
    </row>
    <row r="455" spans="1:99" ht="13.8" hidden="1">
      <c r="A455" s="1"/>
      <c r="B455" s="1"/>
      <c r="C455" s="34" t="str">
        <f t="shared" ca="1" si="20"/>
        <v>OK</v>
      </c>
      <c r="D455" s="2">
        <f t="shared" si="21"/>
        <v>4334.1072466666665</v>
      </c>
      <c r="E455" s="34">
        <v>45870</v>
      </c>
      <c r="F455" s="1" t="s">
        <v>145</v>
      </c>
      <c r="G455" s="1">
        <v>3450</v>
      </c>
      <c r="H455" s="1" t="s">
        <v>372</v>
      </c>
      <c r="I455" s="1" t="s">
        <v>373</v>
      </c>
      <c r="J455" s="38">
        <v>45495</v>
      </c>
      <c r="K455" s="6">
        <v>1518</v>
      </c>
      <c r="L455" s="1"/>
      <c r="M455" s="6">
        <v>1518</v>
      </c>
      <c r="N455" s="6"/>
      <c r="O455" s="6">
        <v>0</v>
      </c>
      <c r="P455" s="6">
        <v>455.4</v>
      </c>
      <c r="Q455" s="6"/>
      <c r="R455" s="6"/>
      <c r="S455" s="6"/>
      <c r="T455" s="6"/>
      <c r="U455" s="6"/>
      <c r="V455" s="6"/>
      <c r="W455" s="6"/>
      <c r="X455" s="6"/>
      <c r="Y455" s="6"/>
      <c r="Z455" s="6">
        <v>0</v>
      </c>
      <c r="AA455" s="6"/>
      <c r="AB455" s="6"/>
      <c r="AC455" s="6"/>
      <c r="AD455" s="6">
        <v>498.78</v>
      </c>
      <c r="AE455" s="6">
        <v>167.74</v>
      </c>
      <c r="AF455" s="6">
        <v>128.18</v>
      </c>
      <c r="AG455" s="6"/>
      <c r="AH455" s="6"/>
      <c r="AI455" s="6"/>
      <c r="AJ455" s="6"/>
      <c r="AK455" s="6"/>
      <c r="AL455" s="6"/>
      <c r="AM455" s="6">
        <v>0.54</v>
      </c>
      <c r="AN455" s="8">
        <f t="shared" si="22"/>
        <v>2768.64</v>
      </c>
      <c r="AO455" s="6"/>
      <c r="AP455" s="6">
        <v>-7</v>
      </c>
      <c r="AQ455" s="6">
        <v>-91.08</v>
      </c>
      <c r="AR455" s="6"/>
      <c r="AS455" s="6"/>
      <c r="AT455" s="6">
        <v>-0.21</v>
      </c>
      <c r="AU455" s="6"/>
      <c r="AV455" s="6">
        <v>0</v>
      </c>
      <c r="AW455" s="6"/>
      <c r="AX455" s="6"/>
      <c r="AY455" s="6"/>
      <c r="AZ455" s="6"/>
      <c r="BA455" s="6"/>
      <c r="BB455" s="6"/>
      <c r="BC455" s="6">
        <v>0</v>
      </c>
      <c r="BD455" s="6">
        <v>0</v>
      </c>
      <c r="BE455" s="6"/>
      <c r="BF455" s="6">
        <v>0</v>
      </c>
      <c r="BG455" s="6">
        <v>-226.35</v>
      </c>
      <c r="BH455" s="6">
        <v>0</v>
      </c>
      <c r="BI455" s="6"/>
      <c r="BJ455" s="6"/>
      <c r="BK455" s="6"/>
      <c r="BL455" s="11">
        <f t="shared" si="23"/>
        <v>-324.64</v>
      </c>
      <c r="BM455" s="12">
        <f t="shared" si="24"/>
        <v>2444</v>
      </c>
      <c r="BN455" s="13">
        <f t="shared" si="25"/>
        <v>126.5</v>
      </c>
      <c r="BO455" s="13">
        <f t="shared" si="26"/>
        <v>126.5</v>
      </c>
      <c r="BP455" s="13">
        <f t="shared" si="27"/>
        <v>42.166666666666664</v>
      </c>
      <c r="BQ455" s="13">
        <f t="shared" si="28"/>
        <v>226.43057999999999</v>
      </c>
      <c r="BR455" s="13">
        <f t="shared" si="29"/>
        <v>221.44</v>
      </c>
      <c r="BS455" s="13">
        <f t="shared" si="30"/>
        <v>693</v>
      </c>
      <c r="BT455" s="13">
        <f t="shared" si="31"/>
        <v>115.72000000000001</v>
      </c>
      <c r="BU455" s="13">
        <f t="shared" si="32"/>
        <v>0</v>
      </c>
      <c r="BV455" s="6">
        <f>SUMIFS('SEGURO DE VIDA'!E:E, 'SEGURO DE VIDA'!D:D, H455, 'SEGURO DE VIDA'!G:G, E455)</f>
        <v>13.71</v>
      </c>
      <c r="BW455" s="6">
        <f>SUMIFS(TREINAMENTOS!E:E, TREINAMENTOS!D:D, H455, TREINAMENTOS!G:G, E455)</f>
        <v>0</v>
      </c>
      <c r="BX455" s="6">
        <f>SUMIFS(EXAMES!E:E, EXAMES!D:D, H455, EXAMES!G:G, E455)</f>
        <v>0</v>
      </c>
      <c r="BY455" s="25">
        <f t="shared" si="33"/>
        <v>1565.4672466666668</v>
      </c>
      <c r="BZ455" s="1"/>
      <c r="CA455" s="1"/>
      <c r="CB455" s="13">
        <f t="shared" si="34"/>
        <v>0</v>
      </c>
      <c r="CC455" s="13">
        <f t="shared" si="35"/>
        <v>0</v>
      </c>
      <c r="CD455" s="13">
        <f>SUMIFS(ALIMENTAÇÃO!E:E, ALIMENTAÇÃO!D:D, H455, ALIMENTAÇÃO!G:G, E455)</f>
        <v>700</v>
      </c>
      <c r="CE455" s="6">
        <f>SUMIFS(TRANSPORTE!E:E, TRANSPORTE!D:D, H455, TRANSPORTE!G:G, E455)</f>
        <v>206.8</v>
      </c>
      <c r="CF455" s="6">
        <f>SUMIFS('PLANO DE SAÚDE'!E:E, 'PLANO DE SAÚDE'!D:D, H455, 'PLANO DE SAÚDE'!G:G, E455)</f>
        <v>0</v>
      </c>
      <c r="CG455" s="6">
        <f>SUMIFS('PLANO ODONTO'!E:E, 'PLANO ODONTO'!D:D, H455, 'PLANO ODONTO'!G:G, E455)</f>
        <v>0</v>
      </c>
      <c r="CH455" s="6">
        <f t="shared" si="36"/>
        <v>0</v>
      </c>
      <c r="CI455" s="6">
        <f t="shared" si="37"/>
        <v>0</v>
      </c>
      <c r="CJ455" s="6">
        <f t="shared" si="38"/>
        <v>0</v>
      </c>
      <c r="CK455" s="6"/>
      <c r="CL455" s="6"/>
      <c r="CM455" s="6">
        <f t="shared" si="39"/>
        <v>0</v>
      </c>
      <c r="CN455" s="6">
        <v>2768.64</v>
      </c>
      <c r="CO455" s="1">
        <v>-324.64</v>
      </c>
      <c r="CP455" s="6">
        <v>2444</v>
      </c>
      <c r="CQ455" s="6">
        <v>2768.1</v>
      </c>
      <c r="CR455" s="1">
        <v>8.18</v>
      </c>
      <c r="CS455" s="6">
        <v>2768.1</v>
      </c>
      <c r="CT455" s="1">
        <v>221.44</v>
      </c>
      <c r="CU455" s="6">
        <v>2160.9</v>
      </c>
    </row>
    <row r="456" spans="1:99" ht="13.8" hidden="1">
      <c r="A456" s="1"/>
      <c r="B456" s="1"/>
      <c r="C456" s="34" t="str">
        <f t="shared" ca="1" si="20"/>
        <v>OK</v>
      </c>
      <c r="D456" s="2">
        <f t="shared" si="21"/>
        <v>4163.0130520000002</v>
      </c>
      <c r="E456" s="34">
        <v>45870</v>
      </c>
      <c r="F456" s="1" t="s">
        <v>145</v>
      </c>
      <c r="G456" s="1">
        <v>3466</v>
      </c>
      <c r="H456" s="1" t="s">
        <v>375</v>
      </c>
      <c r="I456" s="1" t="s">
        <v>376</v>
      </c>
      <c r="J456" s="38">
        <v>45537</v>
      </c>
      <c r="K456" s="6">
        <v>1800</v>
      </c>
      <c r="L456" s="1"/>
      <c r="M456" s="6">
        <v>1800</v>
      </c>
      <c r="N456" s="6"/>
      <c r="O456" s="6">
        <v>0</v>
      </c>
      <c r="P456" s="6">
        <v>540</v>
      </c>
      <c r="Q456" s="6"/>
      <c r="R456" s="6"/>
      <c r="S456" s="6"/>
      <c r="T456" s="6"/>
      <c r="U456" s="6"/>
      <c r="V456" s="6"/>
      <c r="W456" s="6"/>
      <c r="X456" s="6"/>
      <c r="Y456" s="6"/>
      <c r="Z456" s="6">
        <v>0</v>
      </c>
      <c r="AA456" s="6"/>
      <c r="AB456" s="6"/>
      <c r="AC456" s="6"/>
      <c r="AD456" s="6">
        <v>140.4</v>
      </c>
      <c r="AE456" s="6">
        <v>0</v>
      </c>
      <c r="AF456" s="6">
        <v>27</v>
      </c>
      <c r="AG456" s="6"/>
      <c r="AH456" s="6"/>
      <c r="AI456" s="6"/>
      <c r="AJ456" s="6"/>
      <c r="AK456" s="6"/>
      <c r="AL456" s="6"/>
      <c r="AM456" s="6">
        <v>0.25</v>
      </c>
      <c r="AN456" s="8">
        <f t="shared" si="22"/>
        <v>2507.65</v>
      </c>
      <c r="AO456" s="6"/>
      <c r="AP456" s="6">
        <v>-6.65</v>
      </c>
      <c r="AQ456" s="6">
        <v>-108</v>
      </c>
      <c r="AR456" s="6"/>
      <c r="AS456" s="6"/>
      <c r="AT456" s="6">
        <v>-0.27</v>
      </c>
      <c r="AU456" s="6"/>
      <c r="AV456" s="6">
        <v>0</v>
      </c>
      <c r="AW456" s="6"/>
      <c r="AX456" s="6"/>
      <c r="AY456" s="6"/>
      <c r="AZ456" s="6"/>
      <c r="BA456" s="6"/>
      <c r="BB456" s="6"/>
      <c r="BC456" s="6">
        <v>-1.66</v>
      </c>
      <c r="BD456" s="6">
        <v>0</v>
      </c>
      <c r="BE456" s="6"/>
      <c r="BF456" s="6">
        <v>-254.18</v>
      </c>
      <c r="BG456" s="6">
        <v>-202.89</v>
      </c>
      <c r="BH456" s="6">
        <v>0</v>
      </c>
      <c r="BI456" s="6"/>
      <c r="BJ456" s="6"/>
      <c r="BK456" s="6"/>
      <c r="BL456" s="11">
        <f t="shared" si="23"/>
        <v>-573.65</v>
      </c>
      <c r="BM456" s="12">
        <f t="shared" si="24"/>
        <v>1934</v>
      </c>
      <c r="BN456" s="13">
        <f t="shared" si="25"/>
        <v>150</v>
      </c>
      <c r="BO456" s="13">
        <f t="shared" si="26"/>
        <v>150</v>
      </c>
      <c r="BP456" s="13">
        <f t="shared" si="27"/>
        <v>50</v>
      </c>
      <c r="BQ456" s="13">
        <f t="shared" si="28"/>
        <v>202.84866</v>
      </c>
      <c r="BR456" s="13">
        <f t="shared" si="29"/>
        <v>200.59</v>
      </c>
      <c r="BS456" s="13">
        <f t="shared" si="30"/>
        <v>658.35</v>
      </c>
      <c r="BT456" s="13">
        <f t="shared" si="31"/>
        <v>80.099999999999994</v>
      </c>
      <c r="BU456" s="13">
        <f t="shared" si="32"/>
        <v>149.76439199999999</v>
      </c>
      <c r="BV456" s="6">
        <f>SUMIFS('SEGURO DE VIDA'!E:E, 'SEGURO DE VIDA'!D:D, H456, 'SEGURO DE VIDA'!G:G, E456)</f>
        <v>13.71</v>
      </c>
      <c r="BW456" s="6">
        <f>SUMIFS(TREINAMENTOS!E:E, TREINAMENTOS!D:D, H456, TREINAMENTOS!G:G, E456)</f>
        <v>0</v>
      </c>
      <c r="BX456" s="6">
        <f>SUMIFS(EXAMES!E:E, EXAMES!D:D, H456, EXAMES!G:G, E456)</f>
        <v>0</v>
      </c>
      <c r="BY456" s="25">
        <f t="shared" si="33"/>
        <v>1655.3630520000002</v>
      </c>
      <c r="BZ456" s="1"/>
      <c r="CA456" s="1"/>
      <c r="CB456" s="13">
        <f t="shared" si="34"/>
        <v>149.76439199999999</v>
      </c>
      <c r="CC456" s="13">
        <f t="shared" si="35"/>
        <v>0</v>
      </c>
      <c r="CD456" s="13">
        <f>SUMIFS(ALIMENTAÇÃO!E:E, ALIMENTAÇÃO!D:D, H456, ALIMENTAÇÃO!G:G, E456)</f>
        <v>665</v>
      </c>
      <c r="CE456" s="6">
        <f>SUMIFS(TRANSPORTE!E:E, TRANSPORTE!D:D, H456, TRANSPORTE!G:G, E456)</f>
        <v>188.1</v>
      </c>
      <c r="CF456" s="6">
        <f>SUMIFS('PLANO DE SAÚDE'!E:E, 'PLANO DE SAÚDE'!D:D, H456, 'PLANO DE SAÚDE'!G:G, E456)</f>
        <v>151.42439199999998</v>
      </c>
      <c r="CG456" s="6">
        <f>SUMIFS('PLANO ODONTO'!E:E, 'PLANO ODONTO'!D:D, H456, 'PLANO ODONTO'!G:G, E456)</f>
        <v>0</v>
      </c>
      <c r="CH456" s="6">
        <f t="shared" si="36"/>
        <v>-1.66</v>
      </c>
      <c r="CI456" s="6">
        <f t="shared" si="37"/>
        <v>0</v>
      </c>
      <c r="CJ456" s="6">
        <f t="shared" si="38"/>
        <v>0</v>
      </c>
      <c r="CK456" s="6"/>
      <c r="CL456" s="6"/>
      <c r="CM456" s="6">
        <f t="shared" si="39"/>
        <v>0</v>
      </c>
      <c r="CN456" s="6">
        <v>2507.65</v>
      </c>
      <c r="CO456" s="1">
        <v>-573.65</v>
      </c>
      <c r="CP456" s="6">
        <v>1934</v>
      </c>
      <c r="CQ456" s="6">
        <v>2507.4</v>
      </c>
      <c r="CR456" s="1">
        <v>8.09</v>
      </c>
      <c r="CS456" s="6">
        <v>2507.4</v>
      </c>
      <c r="CT456" s="1">
        <v>200.59</v>
      </c>
      <c r="CU456" s="6">
        <v>1900.2</v>
      </c>
    </row>
    <row r="457" spans="1:99" ht="13.8" hidden="1">
      <c r="A457" s="1"/>
      <c r="B457" s="1"/>
      <c r="C457" s="34" t="str">
        <f t="shared" ca="1" si="20"/>
        <v>OK</v>
      </c>
      <c r="D457" s="2">
        <f t="shared" si="21"/>
        <v>3188.4199475555556</v>
      </c>
      <c r="E457" s="34">
        <v>45870</v>
      </c>
      <c r="F457" s="1" t="s">
        <v>145</v>
      </c>
      <c r="G457" s="1">
        <v>3451</v>
      </c>
      <c r="H457" s="1" t="s">
        <v>378</v>
      </c>
      <c r="I457" s="1" t="s">
        <v>177</v>
      </c>
      <c r="J457" s="38">
        <v>45495</v>
      </c>
      <c r="K457" s="6">
        <v>1700</v>
      </c>
      <c r="L457" s="1"/>
      <c r="M457" s="6">
        <v>1700</v>
      </c>
      <c r="N457" s="6"/>
      <c r="O457" s="6">
        <v>0</v>
      </c>
      <c r="P457" s="6">
        <v>0</v>
      </c>
      <c r="Q457" s="6"/>
      <c r="R457" s="6"/>
      <c r="S457" s="6"/>
      <c r="T457" s="6"/>
      <c r="U457" s="6"/>
      <c r="V457" s="6"/>
      <c r="W457" s="6"/>
      <c r="X457" s="6"/>
      <c r="Y457" s="6"/>
      <c r="Z457" s="6">
        <v>0</v>
      </c>
      <c r="AA457" s="6"/>
      <c r="AB457" s="6"/>
      <c r="AC457" s="6"/>
      <c r="AD457" s="6">
        <v>0</v>
      </c>
      <c r="AE457" s="6">
        <v>0</v>
      </c>
      <c r="AF457" s="6">
        <v>0</v>
      </c>
      <c r="AG457" s="6"/>
      <c r="AH457" s="6"/>
      <c r="AI457" s="6"/>
      <c r="AJ457" s="6"/>
      <c r="AK457" s="6"/>
      <c r="AL457" s="6"/>
      <c r="AM457" s="6">
        <v>0.52</v>
      </c>
      <c r="AN457" s="8">
        <f t="shared" si="22"/>
        <v>1700.52</v>
      </c>
      <c r="AO457" s="6"/>
      <c r="AP457" s="6">
        <v>-7.35</v>
      </c>
      <c r="AQ457" s="6">
        <v>-102</v>
      </c>
      <c r="AR457" s="6"/>
      <c r="AS457" s="6"/>
      <c r="AT457" s="6">
        <v>-0.28000000000000003</v>
      </c>
      <c r="AU457" s="6"/>
      <c r="AV457" s="6">
        <v>0</v>
      </c>
      <c r="AW457" s="6"/>
      <c r="AX457" s="6"/>
      <c r="AY457" s="6"/>
      <c r="AZ457" s="6"/>
      <c r="BA457" s="6"/>
      <c r="BB457" s="6"/>
      <c r="BC457" s="6">
        <v>-1.66</v>
      </c>
      <c r="BD457" s="6">
        <v>0</v>
      </c>
      <c r="BE457" s="6"/>
      <c r="BF457" s="6">
        <v>0</v>
      </c>
      <c r="BG457" s="6">
        <v>-130.22999999999999</v>
      </c>
      <c r="BH457" s="6">
        <v>0</v>
      </c>
      <c r="BI457" s="6"/>
      <c r="BJ457" s="6"/>
      <c r="BK457" s="6"/>
      <c r="BL457" s="11">
        <f t="shared" si="23"/>
        <v>-241.51999999999998</v>
      </c>
      <c r="BM457" s="12">
        <f t="shared" si="24"/>
        <v>1459</v>
      </c>
      <c r="BN457" s="13">
        <f t="shared" si="25"/>
        <v>141.66666666666666</v>
      </c>
      <c r="BO457" s="13">
        <f t="shared" si="26"/>
        <v>141.66666666666666</v>
      </c>
      <c r="BP457" s="13">
        <f t="shared" si="27"/>
        <v>47.222222222222221</v>
      </c>
      <c r="BQ457" s="13">
        <f t="shared" si="28"/>
        <v>130.22</v>
      </c>
      <c r="BR457" s="13">
        <f t="shared" si="29"/>
        <v>136</v>
      </c>
      <c r="BS457" s="13">
        <f t="shared" si="30"/>
        <v>727.65</v>
      </c>
      <c r="BT457" s="13">
        <f t="shared" si="31"/>
        <v>0</v>
      </c>
      <c r="BU457" s="13">
        <f t="shared" si="32"/>
        <v>149.76439199999999</v>
      </c>
      <c r="BV457" s="6">
        <f>SUMIFS('SEGURO DE VIDA'!E:E, 'SEGURO DE VIDA'!D:D, H457, 'SEGURO DE VIDA'!G:G, E457)</f>
        <v>13.71</v>
      </c>
      <c r="BW457" s="6">
        <f>SUMIFS(TREINAMENTOS!E:E, TREINAMENTOS!D:D, H457, TREINAMENTOS!G:G, E457)</f>
        <v>0</v>
      </c>
      <c r="BX457" s="6">
        <f>SUMIFS(EXAMES!E:E, EXAMES!D:D, H457, EXAMES!G:G, E457)</f>
        <v>0</v>
      </c>
      <c r="BY457" s="25">
        <f t="shared" si="33"/>
        <v>1487.8999475555556</v>
      </c>
      <c r="BZ457" s="1"/>
      <c r="CA457" s="1"/>
      <c r="CB457" s="13">
        <f t="shared" si="34"/>
        <v>149.76439199999999</v>
      </c>
      <c r="CC457" s="13">
        <f t="shared" si="35"/>
        <v>0</v>
      </c>
      <c r="CD457" s="13">
        <f>SUMIFS(ALIMENTAÇÃO!E:E, ALIMENTAÇÃO!D:D, H457, ALIMENTAÇÃO!G:G, E457)</f>
        <v>735</v>
      </c>
      <c r="CE457" s="6">
        <f>SUMIFS(TRANSPORTE!E:E, TRANSPORTE!D:D, H457, TRANSPORTE!G:G, E457)</f>
        <v>85.5</v>
      </c>
      <c r="CF457" s="6">
        <f>SUMIFS('PLANO DE SAÚDE'!E:E, 'PLANO DE SAÚDE'!D:D, H457, 'PLANO DE SAÚDE'!G:G, E457)</f>
        <v>151.42439199999998</v>
      </c>
      <c r="CG457" s="6">
        <f>SUMIFS('PLANO ODONTO'!E:E, 'PLANO ODONTO'!D:D, H457, 'PLANO ODONTO'!G:G, E457)</f>
        <v>0</v>
      </c>
      <c r="CH457" s="6">
        <f t="shared" si="36"/>
        <v>-1.66</v>
      </c>
      <c r="CI457" s="6">
        <f t="shared" si="37"/>
        <v>0</v>
      </c>
      <c r="CJ457" s="6">
        <f t="shared" si="38"/>
        <v>0</v>
      </c>
      <c r="CK457" s="6"/>
      <c r="CL457" s="6"/>
      <c r="CM457" s="6">
        <f t="shared" si="39"/>
        <v>0</v>
      </c>
      <c r="CN457" s="6">
        <v>1700.52</v>
      </c>
      <c r="CO457" s="1">
        <v>-241.52</v>
      </c>
      <c r="CP457" s="6">
        <v>1459</v>
      </c>
      <c r="CQ457" s="6">
        <v>1700</v>
      </c>
      <c r="CR457" s="1">
        <v>7.66</v>
      </c>
      <c r="CS457" s="6">
        <v>1700</v>
      </c>
      <c r="CT457" s="1">
        <v>136</v>
      </c>
      <c r="CU457" s="6">
        <v>1092.8</v>
      </c>
    </row>
    <row r="458" spans="1:99" ht="13.8" hidden="1">
      <c r="A458" s="1"/>
      <c r="B458" s="1"/>
      <c r="C458" s="34" t="str">
        <f t="shared" ca="1" si="20"/>
        <v>OK</v>
      </c>
      <c r="D458" s="2">
        <f t="shared" si="21"/>
        <v>3823.7039226666666</v>
      </c>
      <c r="E458" s="34">
        <v>45870</v>
      </c>
      <c r="F458" s="1" t="s">
        <v>145</v>
      </c>
      <c r="G458" s="1">
        <v>3487</v>
      </c>
      <c r="H458" s="1" t="s">
        <v>379</v>
      </c>
      <c r="I458" s="1" t="s">
        <v>197</v>
      </c>
      <c r="J458" s="35">
        <v>45621</v>
      </c>
      <c r="K458" s="6">
        <v>1518</v>
      </c>
      <c r="L458" s="1"/>
      <c r="M458" s="6">
        <v>1518</v>
      </c>
      <c r="N458" s="6"/>
      <c r="O458" s="6">
        <v>0</v>
      </c>
      <c r="P458" s="6">
        <v>455.4</v>
      </c>
      <c r="Q458" s="6"/>
      <c r="R458" s="6"/>
      <c r="S458" s="6"/>
      <c r="T458" s="6"/>
      <c r="U458" s="6"/>
      <c r="V458" s="6"/>
      <c r="W458" s="6"/>
      <c r="X458" s="6"/>
      <c r="Y458" s="6"/>
      <c r="Z458" s="6">
        <v>0</v>
      </c>
      <c r="AA458" s="6"/>
      <c r="AB458" s="6"/>
      <c r="AC458" s="6"/>
      <c r="AD458" s="6">
        <v>291.08</v>
      </c>
      <c r="AE458" s="6">
        <v>196.68</v>
      </c>
      <c r="AF458" s="6">
        <v>93.8</v>
      </c>
      <c r="AG458" s="6"/>
      <c r="AH458" s="6"/>
      <c r="AI458" s="6"/>
      <c r="AJ458" s="6"/>
      <c r="AK458" s="6"/>
      <c r="AL458" s="6"/>
      <c r="AM458" s="6">
        <v>0.35</v>
      </c>
      <c r="AN458" s="8">
        <f t="shared" si="22"/>
        <v>2555.31</v>
      </c>
      <c r="AO458" s="6"/>
      <c r="AP458" s="6">
        <v>-4.9000000000000004</v>
      </c>
      <c r="AQ458" s="6">
        <v>-91.08</v>
      </c>
      <c r="AR458" s="6"/>
      <c r="AS458" s="6"/>
      <c r="AT458" s="6">
        <v>-1.1599999999999999</v>
      </c>
      <c r="AU458" s="6"/>
      <c r="AV458" s="6">
        <v>0</v>
      </c>
      <c r="AW458" s="6"/>
      <c r="AX458" s="6"/>
      <c r="AY458" s="6"/>
      <c r="AZ458" s="6"/>
      <c r="BA458" s="6"/>
      <c r="BB458" s="6"/>
      <c r="BC458" s="6">
        <v>0</v>
      </c>
      <c r="BD458" s="6">
        <v>0</v>
      </c>
      <c r="BE458" s="6"/>
      <c r="BF458" s="6">
        <v>0</v>
      </c>
      <c r="BG458" s="6">
        <v>-207.17</v>
      </c>
      <c r="BH458" s="6">
        <v>0</v>
      </c>
      <c r="BI458" s="6"/>
      <c r="BJ458" s="6"/>
      <c r="BK458" s="6"/>
      <c r="BL458" s="11">
        <f t="shared" si="23"/>
        <v>-304.31</v>
      </c>
      <c r="BM458" s="12">
        <f t="shared" si="24"/>
        <v>2251</v>
      </c>
      <c r="BN458" s="13">
        <f t="shared" si="25"/>
        <v>126.5</v>
      </c>
      <c r="BO458" s="13">
        <f t="shared" si="26"/>
        <v>126.5</v>
      </c>
      <c r="BP458" s="13">
        <f t="shared" si="27"/>
        <v>42.166666666666664</v>
      </c>
      <c r="BQ458" s="13">
        <f t="shared" si="28"/>
        <v>207.20725599999997</v>
      </c>
      <c r="BR458" s="13">
        <f t="shared" si="29"/>
        <v>204.39</v>
      </c>
      <c r="BS458" s="13">
        <f t="shared" si="30"/>
        <v>485.1</v>
      </c>
      <c r="BT458" s="13">
        <f t="shared" si="31"/>
        <v>62.820000000000007</v>
      </c>
      <c r="BU458" s="13">
        <f t="shared" si="32"/>
        <v>0</v>
      </c>
      <c r="BV458" s="6">
        <f>SUMIFS('SEGURO DE VIDA'!E:E, 'SEGURO DE VIDA'!D:D, H458, 'SEGURO DE VIDA'!G:G, E458)</f>
        <v>13.71</v>
      </c>
      <c r="BW458" s="6">
        <f>SUMIFS(TREINAMENTOS!E:E, TREINAMENTOS!D:D, H458, TREINAMENTOS!G:G, E458)</f>
        <v>0</v>
      </c>
      <c r="BX458" s="6">
        <f>SUMIFS(EXAMES!E:E, EXAMES!D:D, H458, EXAMES!G:G, E458)</f>
        <v>0</v>
      </c>
      <c r="BY458" s="25">
        <f t="shared" si="33"/>
        <v>1268.3939226666666</v>
      </c>
      <c r="BZ458" s="1"/>
      <c r="CA458" s="1"/>
      <c r="CB458" s="13">
        <f t="shared" si="34"/>
        <v>0</v>
      </c>
      <c r="CC458" s="13">
        <f t="shared" si="35"/>
        <v>0</v>
      </c>
      <c r="CD458" s="13">
        <f>SUMIFS(ALIMENTAÇÃO!E:E, ALIMENTAÇÃO!D:D, H458, ALIMENTAÇÃO!G:G, E458)</f>
        <v>490</v>
      </c>
      <c r="CE458" s="6">
        <f>SUMIFS(TRANSPORTE!E:E, TRANSPORTE!D:D, H458, TRANSPORTE!G:G, E458)</f>
        <v>153.9</v>
      </c>
      <c r="CF458" s="6">
        <f>SUMIFS('PLANO DE SAÚDE'!E:E, 'PLANO DE SAÚDE'!D:D, H458, 'PLANO DE SAÚDE'!G:G, E458)</f>
        <v>0</v>
      </c>
      <c r="CG458" s="6">
        <f>SUMIFS('PLANO ODONTO'!E:E, 'PLANO ODONTO'!D:D, H458, 'PLANO ODONTO'!G:G, E458)</f>
        <v>0</v>
      </c>
      <c r="CH458" s="6">
        <f t="shared" si="36"/>
        <v>0</v>
      </c>
      <c r="CI458" s="6">
        <f t="shared" si="37"/>
        <v>0</v>
      </c>
      <c r="CJ458" s="6">
        <f t="shared" si="38"/>
        <v>0</v>
      </c>
      <c r="CK458" s="6"/>
      <c r="CL458" s="6"/>
      <c r="CM458" s="6">
        <f t="shared" si="39"/>
        <v>0</v>
      </c>
      <c r="CN458" s="6">
        <v>2555.31</v>
      </c>
      <c r="CO458" s="1">
        <v>-304.31</v>
      </c>
      <c r="CP458" s="6">
        <v>2251</v>
      </c>
      <c r="CQ458" s="6">
        <v>2554.96</v>
      </c>
      <c r="CR458" s="1">
        <v>8.11</v>
      </c>
      <c r="CS458" s="6">
        <v>2554.96</v>
      </c>
      <c r="CT458" s="1">
        <v>204.39</v>
      </c>
      <c r="CU458" s="6">
        <v>1947.76</v>
      </c>
    </row>
    <row r="459" spans="1:99" ht="13.8" hidden="1">
      <c r="A459" s="1"/>
      <c r="B459" s="1"/>
      <c r="C459" s="34" t="str">
        <f t="shared" ca="1" si="20"/>
        <v>OK</v>
      </c>
      <c r="D459" s="2">
        <f t="shared" si="21"/>
        <v>6548.8993597777771</v>
      </c>
      <c r="E459" s="34">
        <v>45870</v>
      </c>
      <c r="F459" s="1" t="s">
        <v>145</v>
      </c>
      <c r="G459" s="1">
        <v>3523</v>
      </c>
      <c r="H459" s="1" t="s">
        <v>382</v>
      </c>
      <c r="I459" s="1" t="s">
        <v>383</v>
      </c>
      <c r="J459" s="38">
        <v>45748</v>
      </c>
      <c r="K459" s="6">
        <v>4000</v>
      </c>
      <c r="L459" s="1"/>
      <c r="M459" s="6">
        <v>4000</v>
      </c>
      <c r="N459" s="6"/>
      <c r="O459" s="6">
        <v>0</v>
      </c>
      <c r="P459" s="6">
        <v>0</v>
      </c>
      <c r="Q459" s="6"/>
      <c r="R459" s="6"/>
      <c r="S459" s="6"/>
      <c r="T459" s="6"/>
      <c r="U459" s="6"/>
      <c r="V459" s="6"/>
      <c r="W459" s="6"/>
      <c r="X459" s="6"/>
      <c r="Y459" s="6"/>
      <c r="Z459" s="6">
        <v>0</v>
      </c>
      <c r="AA459" s="6"/>
      <c r="AB459" s="6"/>
      <c r="AC459" s="6"/>
      <c r="AD459" s="6">
        <v>75.5</v>
      </c>
      <c r="AE459" s="6">
        <v>0</v>
      </c>
      <c r="AF459" s="6">
        <v>14.52</v>
      </c>
      <c r="AG459" s="6"/>
      <c r="AH459" s="6"/>
      <c r="AI459" s="6"/>
      <c r="AJ459" s="6"/>
      <c r="AK459" s="6"/>
      <c r="AL459" s="6"/>
      <c r="AM459" s="6">
        <v>0.56000000000000005</v>
      </c>
      <c r="AN459" s="8">
        <f t="shared" si="22"/>
        <v>4090.58</v>
      </c>
      <c r="AO459" s="6"/>
      <c r="AP459" s="6">
        <v>-7.35</v>
      </c>
      <c r="AQ459" s="6">
        <v>-240</v>
      </c>
      <c r="AR459" s="6"/>
      <c r="AS459" s="6"/>
      <c r="AT459" s="6">
        <v>-0.06</v>
      </c>
      <c r="AU459" s="6"/>
      <c r="AV459" s="6">
        <v>0</v>
      </c>
      <c r="AW459" s="6"/>
      <c r="AX459" s="6"/>
      <c r="AY459" s="6"/>
      <c r="AZ459" s="6"/>
      <c r="BA459" s="6"/>
      <c r="BB459" s="6"/>
      <c r="BC459" s="6">
        <v>-1.66</v>
      </c>
      <c r="BD459" s="6">
        <v>-111.05</v>
      </c>
      <c r="BE459" s="6"/>
      <c r="BF459" s="6">
        <v>0</v>
      </c>
      <c r="BG459" s="6">
        <v>-384.2</v>
      </c>
      <c r="BH459" s="6">
        <v>-128.26</v>
      </c>
      <c r="BI459" s="6"/>
      <c r="BJ459" s="6"/>
      <c r="BK459" s="6"/>
      <c r="BL459" s="11">
        <f t="shared" si="23"/>
        <v>-872.57999999999993</v>
      </c>
      <c r="BM459" s="12">
        <f t="shared" si="24"/>
        <v>3218</v>
      </c>
      <c r="BN459" s="13">
        <f t="shared" si="25"/>
        <v>333.33333333333331</v>
      </c>
      <c r="BO459" s="13">
        <f t="shared" si="26"/>
        <v>333.33333333333331</v>
      </c>
      <c r="BP459" s="13">
        <f t="shared" si="27"/>
        <v>111.1111111111111</v>
      </c>
      <c r="BQ459" s="13">
        <f t="shared" si="28"/>
        <v>384.05287800000002</v>
      </c>
      <c r="BR459" s="13">
        <f t="shared" si="29"/>
        <v>327.2</v>
      </c>
      <c r="BS459" s="13">
        <f t="shared" si="30"/>
        <v>727.65</v>
      </c>
      <c r="BT459" s="13">
        <f t="shared" si="31"/>
        <v>0</v>
      </c>
      <c r="BU459" s="13">
        <f t="shared" si="32"/>
        <v>227.92870399999998</v>
      </c>
      <c r="BV459" s="6">
        <f>SUMIFS('SEGURO DE VIDA'!E:E, 'SEGURO DE VIDA'!D:D, H459, 'SEGURO DE VIDA'!G:G, E459)</f>
        <v>13.71</v>
      </c>
      <c r="BW459" s="6">
        <f>SUMIFS(TREINAMENTOS!E:E, TREINAMENTOS!D:D, H459, TREINAMENTOS!G:G, E459)</f>
        <v>0</v>
      </c>
      <c r="BX459" s="6">
        <f>SUMIFS(EXAMES!E:E, EXAMES!D:D, H459, EXAMES!G:G, E459)</f>
        <v>0</v>
      </c>
      <c r="BY459" s="25">
        <f t="shared" si="33"/>
        <v>2458.3193597777777</v>
      </c>
      <c r="BZ459" s="1"/>
      <c r="CA459" s="1"/>
      <c r="CB459" s="13">
        <f t="shared" si="34"/>
        <v>227.92870399999998</v>
      </c>
      <c r="CC459" s="13">
        <f t="shared" si="35"/>
        <v>0</v>
      </c>
      <c r="CD459" s="13">
        <f>SUMIFS(ALIMENTAÇÃO!E:E, ALIMENTAÇÃO!D:D, H459, ALIMENTAÇÃO!G:G, E459)</f>
        <v>735</v>
      </c>
      <c r="CE459" s="6">
        <f>SUMIFS(TRANSPORTE!E:E, TRANSPORTE!D:D, H459, TRANSPORTE!G:G, E459)</f>
        <v>24.6</v>
      </c>
      <c r="CF459" s="6">
        <f>SUMIFS('PLANO DE SAÚDE'!E:E, 'PLANO DE SAÚDE'!D:D, H459, 'PLANO DE SAÚDE'!G:G, E459)</f>
        <v>340.63870399999996</v>
      </c>
      <c r="CG459" s="6">
        <f>SUMIFS('PLANO ODONTO'!E:E, 'PLANO ODONTO'!D:D, H459, 'PLANO ODONTO'!G:G, E459)</f>
        <v>0</v>
      </c>
      <c r="CH459" s="6">
        <f t="shared" si="36"/>
        <v>-112.71</v>
      </c>
      <c r="CI459" s="6">
        <f t="shared" si="37"/>
        <v>0</v>
      </c>
      <c r="CJ459" s="6">
        <f t="shared" si="38"/>
        <v>0</v>
      </c>
      <c r="CK459" s="6"/>
      <c r="CL459" s="6"/>
      <c r="CM459" s="6">
        <f t="shared" si="39"/>
        <v>0</v>
      </c>
      <c r="CN459" s="6">
        <v>4090.58</v>
      </c>
      <c r="CO459" s="1">
        <v>-872.58</v>
      </c>
      <c r="CP459" s="6">
        <v>3218</v>
      </c>
      <c r="CQ459" s="6">
        <v>4090.02</v>
      </c>
      <c r="CR459" s="1">
        <v>9.39</v>
      </c>
      <c r="CS459" s="6">
        <v>4090.02</v>
      </c>
      <c r="CT459" s="1">
        <v>327.2</v>
      </c>
      <c r="CU459" s="6">
        <v>3482.82</v>
      </c>
    </row>
    <row r="460" spans="1:99" ht="13.8" hidden="1">
      <c r="A460" s="1"/>
      <c r="B460" s="1"/>
      <c r="C460" s="34" t="str">
        <f t="shared" ca="1" si="20"/>
        <v>OK</v>
      </c>
      <c r="D460" s="2">
        <f t="shared" si="21"/>
        <v>6638.1533724444453</v>
      </c>
      <c r="E460" s="34">
        <v>45870</v>
      </c>
      <c r="F460" s="1" t="s">
        <v>145</v>
      </c>
      <c r="G460" s="1">
        <v>152</v>
      </c>
      <c r="H460" s="1" t="s">
        <v>384</v>
      </c>
      <c r="I460" s="1" t="s">
        <v>298</v>
      </c>
      <c r="J460" s="38">
        <v>42026</v>
      </c>
      <c r="K460" s="6">
        <v>3478.78</v>
      </c>
      <c r="L460" s="1" t="s">
        <v>492</v>
      </c>
      <c r="M460" s="6">
        <v>2898.98</v>
      </c>
      <c r="N460" s="6"/>
      <c r="O460" s="6">
        <v>0</v>
      </c>
      <c r="P460" s="6">
        <v>0</v>
      </c>
      <c r="Q460" s="6"/>
      <c r="R460" s="6"/>
      <c r="S460" s="6"/>
      <c r="T460" s="6"/>
      <c r="U460" s="6"/>
      <c r="V460" s="6"/>
      <c r="W460" s="6"/>
      <c r="X460" s="6"/>
      <c r="Y460" s="6"/>
      <c r="Z460" s="6">
        <v>1391.51</v>
      </c>
      <c r="AA460" s="6"/>
      <c r="AB460" s="6"/>
      <c r="AC460" s="6"/>
      <c r="AD460" s="6">
        <v>0</v>
      </c>
      <c r="AE460" s="6">
        <v>0</v>
      </c>
      <c r="AF460" s="6">
        <v>0</v>
      </c>
      <c r="AG460" s="6"/>
      <c r="AH460" s="6"/>
      <c r="AI460" s="6"/>
      <c r="AJ460" s="6"/>
      <c r="AK460" s="6"/>
      <c r="AL460" s="6"/>
      <c r="AM460" s="6">
        <v>0.43</v>
      </c>
      <c r="AN460" s="8">
        <f t="shared" si="22"/>
        <v>4290.92</v>
      </c>
      <c r="AO460" s="6"/>
      <c r="AP460" s="6">
        <v>-6.3</v>
      </c>
      <c r="AQ460" s="6">
        <v>-173.94</v>
      </c>
      <c r="AR460" s="6"/>
      <c r="AS460" s="6"/>
      <c r="AT460" s="6">
        <v>-1.02</v>
      </c>
      <c r="AU460" s="6"/>
      <c r="AV460" s="6">
        <v>0</v>
      </c>
      <c r="AW460" s="6"/>
      <c r="AX460" s="6"/>
      <c r="AY460" s="6"/>
      <c r="AZ460" s="6"/>
      <c r="BA460" s="6"/>
      <c r="BB460" s="6"/>
      <c r="BC460" s="6">
        <v>-2.73</v>
      </c>
      <c r="BD460" s="6">
        <v>0</v>
      </c>
      <c r="BE460" s="6"/>
      <c r="BF460" s="6">
        <v>0</v>
      </c>
      <c r="BG460" s="6">
        <v>-469.6</v>
      </c>
      <c r="BH460" s="6">
        <v>-158.33000000000001</v>
      </c>
      <c r="BI460" s="6"/>
      <c r="BJ460" s="6"/>
      <c r="BK460" s="6"/>
      <c r="BL460" s="11">
        <f t="shared" si="23"/>
        <v>-811.92000000000007</v>
      </c>
      <c r="BM460" s="12">
        <f t="shared" si="24"/>
        <v>3479</v>
      </c>
      <c r="BN460" s="13">
        <f t="shared" si="25"/>
        <v>289.89833333333337</v>
      </c>
      <c r="BO460" s="13">
        <f t="shared" si="26"/>
        <v>289.89833333333337</v>
      </c>
      <c r="BP460" s="13">
        <f t="shared" si="27"/>
        <v>96.63277777777779</v>
      </c>
      <c r="BQ460" s="13">
        <f t="shared" si="28"/>
        <v>443.63563199999993</v>
      </c>
      <c r="BR460" s="13">
        <f t="shared" si="29"/>
        <v>343.23</v>
      </c>
      <c r="BS460" s="13">
        <f t="shared" si="30"/>
        <v>623.70000000000005</v>
      </c>
      <c r="BT460" s="13">
        <f t="shared" si="31"/>
        <v>0</v>
      </c>
      <c r="BU460" s="13">
        <f t="shared" si="32"/>
        <v>246.52829600000001</v>
      </c>
      <c r="BV460" s="6">
        <f>SUMIFS('SEGURO DE VIDA'!E:E, 'SEGURO DE VIDA'!D:D, H460, 'SEGURO DE VIDA'!G:G, E460)</f>
        <v>13.71</v>
      </c>
      <c r="BW460" s="6">
        <f>SUMIFS(TREINAMENTOS!E:E, TREINAMENTOS!D:D, H460, TREINAMENTOS!G:G, E460)</f>
        <v>0</v>
      </c>
      <c r="BX460" s="6">
        <f>SUMIFS(EXAMES!E:E, EXAMES!D:D, H460, EXAMES!G:G, E460)</f>
        <v>0</v>
      </c>
      <c r="BY460" s="25">
        <f t="shared" si="33"/>
        <v>2347.2333724444447</v>
      </c>
      <c r="BZ460" s="1"/>
      <c r="CA460" s="1"/>
      <c r="CB460" s="13">
        <f t="shared" si="34"/>
        <v>246.52829600000001</v>
      </c>
      <c r="CC460" s="13">
        <f t="shared" si="35"/>
        <v>0</v>
      </c>
      <c r="CD460" s="13">
        <f>SUMIFS(ALIMENTAÇÃO!E:E, ALIMENTAÇÃO!D:D, H460, ALIMENTAÇÃO!G:G, E460)</f>
        <v>630</v>
      </c>
      <c r="CE460" s="6">
        <f>SUMIFS(TRANSPORTE!E:E, TRANSPORTE!D:D, H460, TRANSPORTE!G:G, E460)</f>
        <v>136.80000000000001</v>
      </c>
      <c r="CF460" s="6">
        <f>SUMIFS('PLANO DE SAÚDE'!E:E, 'PLANO DE SAÚDE'!D:D, H460, 'PLANO DE SAÚDE'!G:G, E460)</f>
        <v>249.258296</v>
      </c>
      <c r="CG460" s="6">
        <f>SUMIFS('PLANO ODONTO'!E:E, 'PLANO ODONTO'!D:D, H460, 'PLANO ODONTO'!G:G, E460)</f>
        <v>0</v>
      </c>
      <c r="CH460" s="6">
        <f t="shared" si="36"/>
        <v>-2.73</v>
      </c>
      <c r="CI460" s="6">
        <f t="shared" si="37"/>
        <v>0</v>
      </c>
      <c r="CJ460" s="6">
        <f t="shared" si="38"/>
        <v>0</v>
      </c>
      <c r="CK460" s="6"/>
      <c r="CL460" s="6"/>
      <c r="CM460" s="6">
        <f t="shared" si="39"/>
        <v>0</v>
      </c>
      <c r="CN460" s="6">
        <v>4290.92</v>
      </c>
      <c r="CO460" s="1">
        <v>-811.92</v>
      </c>
      <c r="CP460" s="6">
        <v>3479</v>
      </c>
      <c r="CQ460" s="6">
        <v>4290.4799999999996</v>
      </c>
      <c r="CR460" s="1">
        <v>10.34</v>
      </c>
      <c r="CS460" s="6">
        <v>4290.49</v>
      </c>
      <c r="CT460" s="1">
        <v>343.23</v>
      </c>
      <c r="CU460" s="6">
        <v>3683.29</v>
      </c>
    </row>
    <row r="461" spans="1:99" ht="13.8" hidden="1">
      <c r="A461" s="1"/>
      <c r="B461" s="1"/>
      <c r="C461" s="34" t="str">
        <f t="shared" ca="1" si="20"/>
        <v>OK</v>
      </c>
      <c r="D461" s="2">
        <f t="shared" si="21"/>
        <v>4921.5109475555564</v>
      </c>
      <c r="E461" s="34">
        <v>45870</v>
      </c>
      <c r="F461" s="1" t="s">
        <v>145</v>
      </c>
      <c r="G461" s="1">
        <v>358</v>
      </c>
      <c r="H461" s="1" t="s">
        <v>385</v>
      </c>
      <c r="I461" s="1" t="s">
        <v>157</v>
      </c>
      <c r="J461" s="38">
        <v>44774</v>
      </c>
      <c r="K461" s="6">
        <v>2225.6</v>
      </c>
      <c r="L461" s="1"/>
      <c r="M461" s="6">
        <v>2225.6</v>
      </c>
      <c r="N461" s="6"/>
      <c r="O461" s="6">
        <v>0</v>
      </c>
      <c r="P461" s="6">
        <v>667.68</v>
      </c>
      <c r="Q461" s="6"/>
      <c r="R461" s="6"/>
      <c r="S461" s="6"/>
      <c r="T461" s="6"/>
      <c r="U461" s="6">
        <v>0</v>
      </c>
      <c r="V461" s="6"/>
      <c r="W461" s="6"/>
      <c r="X461" s="6"/>
      <c r="Y461" s="6">
        <v>0</v>
      </c>
      <c r="Z461" s="6"/>
      <c r="AA461" s="6"/>
      <c r="AB461" s="6"/>
      <c r="AC461" s="6"/>
      <c r="AD461" s="6">
        <v>169.26</v>
      </c>
      <c r="AE461" s="6">
        <v>0</v>
      </c>
      <c r="AF461" s="6">
        <v>32.549999999999997</v>
      </c>
      <c r="AG461" s="6"/>
      <c r="AH461" s="6"/>
      <c r="AI461" s="6"/>
      <c r="AJ461" s="6">
        <v>0</v>
      </c>
      <c r="AK461" s="6"/>
      <c r="AL461" s="6"/>
      <c r="AM461" s="6">
        <v>0.44</v>
      </c>
      <c r="AN461" s="8">
        <f t="shared" si="22"/>
        <v>3095.53</v>
      </c>
      <c r="AO461" s="6"/>
      <c r="AP461" s="6">
        <v>-7</v>
      </c>
      <c r="AQ461" s="6">
        <v>-133.54</v>
      </c>
      <c r="AR461" s="6"/>
      <c r="AS461" s="6"/>
      <c r="AT461" s="6">
        <v>-0.56000000000000005</v>
      </c>
      <c r="AU461" s="6"/>
      <c r="AV461" s="6">
        <v>-14</v>
      </c>
      <c r="AW461" s="6">
        <v>0</v>
      </c>
      <c r="AX461" s="6"/>
      <c r="AY461" s="6"/>
      <c r="AZ461" s="6"/>
      <c r="BA461" s="6">
        <v>-104.13</v>
      </c>
      <c r="BB461" s="6">
        <v>0</v>
      </c>
      <c r="BC461" s="6">
        <v>-1.93</v>
      </c>
      <c r="BD461" s="6">
        <v>0</v>
      </c>
      <c r="BE461" s="6"/>
      <c r="BF461" s="6">
        <v>-654.55999999999995</v>
      </c>
      <c r="BG461" s="6">
        <v>-264.81</v>
      </c>
      <c r="BH461" s="6">
        <v>0</v>
      </c>
      <c r="BI461" s="6"/>
      <c r="BJ461" s="6"/>
      <c r="BK461" s="6"/>
      <c r="BL461" s="11">
        <f t="shared" si="23"/>
        <v>-1180.53</v>
      </c>
      <c r="BM461" s="12">
        <f t="shared" si="24"/>
        <v>1915.0000000000002</v>
      </c>
      <c r="BN461" s="13">
        <f t="shared" si="25"/>
        <v>185.46666666666667</v>
      </c>
      <c r="BO461" s="13">
        <f t="shared" si="26"/>
        <v>185.46666666666667</v>
      </c>
      <c r="BP461" s="13">
        <f t="shared" si="27"/>
        <v>61.822222222222223</v>
      </c>
      <c r="BQ461" s="13">
        <f t="shared" si="28"/>
        <v>264.93970400000006</v>
      </c>
      <c r="BR461" s="13">
        <f t="shared" si="29"/>
        <v>247.6</v>
      </c>
      <c r="BS461" s="13">
        <f t="shared" si="30"/>
        <v>693</v>
      </c>
      <c r="BT461" s="13">
        <f t="shared" si="31"/>
        <v>0</v>
      </c>
      <c r="BU461" s="13">
        <f t="shared" si="32"/>
        <v>173.97568800000002</v>
      </c>
      <c r="BV461" s="6">
        <f>SUMIFS('SEGURO DE VIDA'!E:E, 'SEGURO DE VIDA'!D:D, H461, 'SEGURO DE VIDA'!G:G, E461)</f>
        <v>13.71</v>
      </c>
      <c r="BW461" s="6">
        <f>SUMIFS(TREINAMENTOS!E:E, TREINAMENTOS!D:D, H461, TREINAMENTOS!G:G, E461)</f>
        <v>0</v>
      </c>
      <c r="BX461" s="6">
        <f>SUMIFS(EXAMES!E:E, EXAMES!D:D, H461, EXAMES!G:G, E461)</f>
        <v>0</v>
      </c>
      <c r="BY461" s="25">
        <f t="shared" si="33"/>
        <v>1825.9809475555558</v>
      </c>
      <c r="BZ461" s="1"/>
      <c r="CA461" s="1"/>
      <c r="CB461" s="13">
        <f t="shared" si="34"/>
        <v>173.97568800000002</v>
      </c>
      <c r="CC461" s="13">
        <f t="shared" si="35"/>
        <v>0</v>
      </c>
      <c r="CD461" s="13">
        <f>SUMIFS(ALIMENTAÇÃO!E:E, ALIMENTAÇÃO!D:D, H461, ALIMENTAÇÃO!G:G, E461)</f>
        <v>700</v>
      </c>
      <c r="CE461" s="6">
        <f>SUMIFS(TRANSPORTE!E:E, TRANSPORTE!D:D, H461, TRANSPORTE!G:G, E461)</f>
        <v>0</v>
      </c>
      <c r="CF461" s="6">
        <f>SUMIFS('PLANO DE SAÚDE'!E:E, 'PLANO DE SAÚDE'!D:D, H461, 'PLANO DE SAÚDE'!G:G, E461)</f>
        <v>175.90568800000003</v>
      </c>
      <c r="CG461" s="6">
        <f>SUMIFS('PLANO ODONTO'!E:E, 'PLANO ODONTO'!D:D, H461, 'PLANO ODONTO'!G:G, E461)</f>
        <v>14</v>
      </c>
      <c r="CH461" s="6">
        <f t="shared" si="36"/>
        <v>-1.93</v>
      </c>
      <c r="CI461" s="6">
        <f t="shared" si="37"/>
        <v>0</v>
      </c>
      <c r="CJ461" s="6">
        <f t="shared" si="38"/>
        <v>0</v>
      </c>
      <c r="CK461" s="6"/>
      <c r="CL461" s="6"/>
      <c r="CM461" s="6">
        <f t="shared" si="39"/>
        <v>-14</v>
      </c>
      <c r="CN461" s="6">
        <v>3095.53</v>
      </c>
      <c r="CO461" s="6">
        <v>-1180.53</v>
      </c>
      <c r="CP461" s="6">
        <v>1915</v>
      </c>
      <c r="CQ461" s="6">
        <v>3095.09</v>
      </c>
      <c r="CR461" s="1">
        <v>8.56</v>
      </c>
      <c r="CS461" s="6">
        <v>3095.09</v>
      </c>
      <c r="CT461" s="1">
        <v>247.6</v>
      </c>
      <c r="CU461" s="6">
        <v>2451.1</v>
      </c>
    </row>
    <row r="462" spans="1:99" ht="13.8" hidden="1">
      <c r="A462" s="1"/>
      <c r="B462" s="1"/>
      <c r="C462" s="34" t="str">
        <f t="shared" ca="1" si="20"/>
        <v>OK</v>
      </c>
      <c r="D462" s="2">
        <f t="shared" si="21"/>
        <v>3912.8701171111115</v>
      </c>
      <c r="E462" s="34">
        <v>45870</v>
      </c>
      <c r="F462" s="1" t="s">
        <v>145</v>
      </c>
      <c r="G462" s="1">
        <v>3534</v>
      </c>
      <c r="H462" s="1" t="s">
        <v>386</v>
      </c>
      <c r="I462" s="1" t="s">
        <v>170</v>
      </c>
      <c r="J462" s="38">
        <v>45789</v>
      </c>
      <c r="K462" s="6">
        <v>2239.36</v>
      </c>
      <c r="L462" s="1"/>
      <c r="M462" s="6">
        <v>2239.36</v>
      </c>
      <c r="N462" s="6"/>
      <c r="O462" s="6">
        <v>0.15</v>
      </c>
      <c r="P462" s="6">
        <v>0</v>
      </c>
      <c r="Q462" s="6"/>
      <c r="R462" s="6"/>
      <c r="S462" s="6"/>
      <c r="T462" s="6"/>
      <c r="U462" s="6">
        <v>0</v>
      </c>
      <c r="V462" s="6"/>
      <c r="W462" s="6"/>
      <c r="X462" s="6"/>
      <c r="Y462" s="6">
        <v>0</v>
      </c>
      <c r="Z462" s="6"/>
      <c r="AA462" s="6"/>
      <c r="AB462" s="6"/>
      <c r="AC462" s="6"/>
      <c r="AD462" s="6">
        <v>99.37</v>
      </c>
      <c r="AE462" s="6">
        <v>0</v>
      </c>
      <c r="AF462" s="6">
        <v>19.14</v>
      </c>
      <c r="AG462" s="6"/>
      <c r="AH462" s="6"/>
      <c r="AI462" s="6"/>
      <c r="AJ462" s="6">
        <v>0</v>
      </c>
      <c r="AK462" s="6"/>
      <c r="AL462" s="6"/>
      <c r="AM462" s="6">
        <v>7.0000000000000007E-2</v>
      </c>
      <c r="AN462" s="8">
        <f t="shared" si="22"/>
        <v>2358.09</v>
      </c>
      <c r="AO462" s="6"/>
      <c r="AP462" s="6">
        <v>-7.35</v>
      </c>
      <c r="AQ462" s="6">
        <v>-134.36000000000001</v>
      </c>
      <c r="AR462" s="6"/>
      <c r="AS462" s="6"/>
      <c r="AT462" s="6">
        <v>-0.93</v>
      </c>
      <c r="AU462" s="6"/>
      <c r="AV462" s="6">
        <v>-14</v>
      </c>
      <c r="AW462" s="6">
        <v>0</v>
      </c>
      <c r="AX462" s="6"/>
      <c r="AY462" s="6"/>
      <c r="AZ462" s="6"/>
      <c r="BA462" s="6">
        <v>0</v>
      </c>
      <c r="BB462" s="6">
        <v>0</v>
      </c>
      <c r="BC462" s="6">
        <v>0</v>
      </c>
      <c r="BD462" s="6">
        <v>0</v>
      </c>
      <c r="BE462" s="6"/>
      <c r="BF462" s="6">
        <v>0</v>
      </c>
      <c r="BG462" s="6">
        <v>-189.45</v>
      </c>
      <c r="BH462" s="6">
        <v>0</v>
      </c>
      <c r="BI462" s="6"/>
      <c r="BJ462" s="6"/>
      <c r="BK462" s="6"/>
      <c r="BL462" s="11">
        <f t="shared" si="23"/>
        <v>-346.09000000000003</v>
      </c>
      <c r="BM462" s="12">
        <f t="shared" si="24"/>
        <v>2012</v>
      </c>
      <c r="BN462" s="13">
        <f t="shared" si="25"/>
        <v>186.61333333333334</v>
      </c>
      <c r="BO462" s="13">
        <f t="shared" si="26"/>
        <v>186.61333333333334</v>
      </c>
      <c r="BP462" s="13">
        <f t="shared" si="27"/>
        <v>62.204444444444448</v>
      </c>
      <c r="BQ462" s="13">
        <f t="shared" si="28"/>
        <v>189.349006</v>
      </c>
      <c r="BR462" s="13">
        <f t="shared" si="29"/>
        <v>188.64</v>
      </c>
      <c r="BS462" s="13">
        <f t="shared" si="30"/>
        <v>727.65</v>
      </c>
      <c r="BT462" s="13">
        <f t="shared" si="31"/>
        <v>0</v>
      </c>
      <c r="BU462" s="13">
        <f t="shared" si="32"/>
        <v>0</v>
      </c>
      <c r="BV462" s="6">
        <f>SUMIFS('SEGURO DE VIDA'!E:E, 'SEGURO DE VIDA'!D:D, H462, 'SEGURO DE VIDA'!G:G, E462)</f>
        <v>13.71</v>
      </c>
      <c r="BW462" s="6">
        <f>SUMIFS(TREINAMENTOS!E:E, TREINAMENTOS!D:D, H462, TREINAMENTOS!G:G, E462)</f>
        <v>0</v>
      </c>
      <c r="BX462" s="6">
        <f>SUMIFS(EXAMES!E:E, EXAMES!D:D, H462, EXAMES!G:G, E462)</f>
        <v>0</v>
      </c>
      <c r="BY462" s="25">
        <f t="shared" si="33"/>
        <v>1554.7801171111112</v>
      </c>
      <c r="BZ462" s="1"/>
      <c r="CA462" s="1"/>
      <c r="CB462" s="13">
        <f t="shared" si="34"/>
        <v>0</v>
      </c>
      <c r="CC462" s="13">
        <f t="shared" si="35"/>
        <v>0</v>
      </c>
      <c r="CD462" s="13">
        <f>SUMIFS(ALIMENTAÇÃO!E:E, ALIMENTAÇÃO!D:D, H462, ALIMENTAÇÃO!G:G, E462)</f>
        <v>735</v>
      </c>
      <c r="CE462" s="6">
        <f>SUMIFS(TRANSPORTE!E:E, TRANSPORTE!D:D, H462, TRANSPORTE!G:G, E462)</f>
        <v>0</v>
      </c>
      <c r="CF462" s="6">
        <f>SUMIFS('PLANO DE SAÚDE'!E:E, 'PLANO DE SAÚDE'!D:D, H462, 'PLANO DE SAÚDE'!G:G, E462)</f>
        <v>0</v>
      </c>
      <c r="CG462" s="6">
        <f>SUMIFS('PLANO ODONTO'!E:E, 'PLANO ODONTO'!D:D, H462, 'PLANO ODONTO'!G:G, E462)</f>
        <v>14</v>
      </c>
      <c r="CH462" s="6">
        <f t="shared" si="36"/>
        <v>0</v>
      </c>
      <c r="CI462" s="6">
        <f t="shared" si="37"/>
        <v>0</v>
      </c>
      <c r="CJ462" s="6">
        <f t="shared" si="38"/>
        <v>0</v>
      </c>
      <c r="CK462" s="6"/>
      <c r="CL462" s="6"/>
      <c r="CM462" s="6">
        <f t="shared" si="39"/>
        <v>-14</v>
      </c>
      <c r="CN462" s="6">
        <v>2358.09</v>
      </c>
      <c r="CO462" s="1">
        <v>-346.09</v>
      </c>
      <c r="CP462" s="6">
        <v>2012</v>
      </c>
      <c r="CQ462" s="6">
        <v>2358.02</v>
      </c>
      <c r="CR462" s="1">
        <v>8.0299999999999994</v>
      </c>
      <c r="CS462" s="6">
        <v>2358.02</v>
      </c>
      <c r="CT462" s="1">
        <v>188.64</v>
      </c>
      <c r="CU462" s="6">
        <v>1750.82</v>
      </c>
    </row>
    <row r="463" spans="1:99" ht="13.8" hidden="1">
      <c r="A463" s="1"/>
      <c r="B463" s="1"/>
      <c r="C463" s="34" t="str">
        <f t="shared" ca="1" si="20"/>
        <v>OK</v>
      </c>
      <c r="D463" s="2">
        <f t="shared" si="21"/>
        <v>4157.0519188888884</v>
      </c>
      <c r="E463" s="34">
        <v>45870</v>
      </c>
      <c r="F463" s="1" t="s">
        <v>145</v>
      </c>
      <c r="G463" s="1">
        <v>209</v>
      </c>
      <c r="H463" s="1" t="s">
        <v>387</v>
      </c>
      <c r="I463" s="1" t="s">
        <v>157</v>
      </c>
      <c r="J463" s="38">
        <v>42527</v>
      </c>
      <c r="K463" s="6">
        <v>2495.63</v>
      </c>
      <c r="L463" s="1"/>
      <c r="M463" s="6">
        <v>2495.63</v>
      </c>
      <c r="N463" s="6"/>
      <c r="O463" s="6">
        <v>20.55</v>
      </c>
      <c r="P463" s="6">
        <v>0</v>
      </c>
      <c r="Q463" s="6"/>
      <c r="R463" s="6"/>
      <c r="S463" s="6"/>
      <c r="T463" s="6"/>
      <c r="U463" s="6">
        <v>0</v>
      </c>
      <c r="V463" s="6"/>
      <c r="W463" s="6"/>
      <c r="X463" s="6"/>
      <c r="Y463" s="6">
        <v>0</v>
      </c>
      <c r="Z463" s="6"/>
      <c r="AA463" s="6"/>
      <c r="AB463" s="6"/>
      <c r="AC463" s="6"/>
      <c r="AD463" s="6">
        <v>0</v>
      </c>
      <c r="AE463" s="6">
        <v>0</v>
      </c>
      <c r="AF463" s="6">
        <v>3.95</v>
      </c>
      <c r="AG463" s="6"/>
      <c r="AH463" s="6"/>
      <c r="AI463" s="6"/>
      <c r="AJ463" s="6">
        <v>0</v>
      </c>
      <c r="AK463" s="6"/>
      <c r="AL463" s="6"/>
      <c r="AM463" s="6">
        <v>0.85</v>
      </c>
      <c r="AN463" s="8">
        <f t="shared" si="22"/>
        <v>2520.98</v>
      </c>
      <c r="AO463" s="6"/>
      <c r="AP463" s="6">
        <v>-7</v>
      </c>
      <c r="AQ463" s="6">
        <v>-149.74</v>
      </c>
      <c r="AR463" s="6"/>
      <c r="AS463" s="6"/>
      <c r="AT463" s="6">
        <v>-0.2</v>
      </c>
      <c r="AU463" s="6"/>
      <c r="AV463" s="6">
        <v>-14</v>
      </c>
      <c r="AW463" s="6">
        <v>-14</v>
      </c>
      <c r="AX463" s="6"/>
      <c r="AY463" s="6"/>
      <c r="AZ463" s="6"/>
      <c r="BA463" s="6">
        <v>0</v>
      </c>
      <c r="BB463" s="6">
        <v>0</v>
      </c>
      <c r="BC463" s="6">
        <v>0</v>
      </c>
      <c r="BD463" s="6">
        <v>0</v>
      </c>
      <c r="BE463" s="6"/>
      <c r="BF463" s="6">
        <v>0</v>
      </c>
      <c r="BG463" s="6">
        <v>-204.04</v>
      </c>
      <c r="BH463" s="6">
        <v>0</v>
      </c>
      <c r="BI463" s="6"/>
      <c r="BJ463" s="6"/>
      <c r="BK463" s="6"/>
      <c r="BL463" s="11">
        <f t="shared" si="23"/>
        <v>-388.98</v>
      </c>
      <c r="BM463" s="12">
        <f t="shared" si="24"/>
        <v>2132</v>
      </c>
      <c r="BN463" s="13">
        <f t="shared" si="25"/>
        <v>207.96916666666667</v>
      </c>
      <c r="BO463" s="13">
        <f t="shared" si="26"/>
        <v>207.96916666666667</v>
      </c>
      <c r="BP463" s="13">
        <f t="shared" si="27"/>
        <v>69.323055555555555</v>
      </c>
      <c r="BQ463" s="13">
        <f t="shared" si="28"/>
        <v>204.13053000000002</v>
      </c>
      <c r="BR463" s="13">
        <f t="shared" si="29"/>
        <v>201.61</v>
      </c>
      <c r="BS463" s="13">
        <f t="shared" si="30"/>
        <v>693</v>
      </c>
      <c r="BT463" s="13">
        <f t="shared" si="31"/>
        <v>38.359999999999985</v>
      </c>
      <c r="BU463" s="13">
        <f t="shared" si="32"/>
        <v>0</v>
      </c>
      <c r="BV463" s="6">
        <f>SUMIFS('SEGURO DE VIDA'!E:E, 'SEGURO DE VIDA'!D:D, H463, 'SEGURO DE VIDA'!G:G, E463)</f>
        <v>13.71</v>
      </c>
      <c r="BW463" s="6">
        <f>SUMIFS(TREINAMENTOS!E:E, TREINAMENTOS!D:D, H463, TREINAMENTOS!G:G, E463)</f>
        <v>0</v>
      </c>
      <c r="BX463" s="6">
        <f>SUMIFS(EXAMES!E:E, EXAMES!D:D, H463, EXAMES!G:G, E463)</f>
        <v>0</v>
      </c>
      <c r="BY463" s="25">
        <f t="shared" si="33"/>
        <v>1636.0719188888888</v>
      </c>
      <c r="BZ463" s="1"/>
      <c r="CA463" s="1"/>
      <c r="CB463" s="13">
        <f t="shared" si="34"/>
        <v>0</v>
      </c>
      <c r="CC463" s="13">
        <f t="shared" si="35"/>
        <v>0</v>
      </c>
      <c r="CD463" s="13">
        <f>SUMIFS(ALIMENTAÇÃO!E:E, ALIMENTAÇÃO!D:D, H463, ALIMENTAÇÃO!G:G, E463)</f>
        <v>700</v>
      </c>
      <c r="CE463" s="6">
        <f>SUMIFS(TRANSPORTE!E:E, TRANSPORTE!D:D, H463, TRANSPORTE!G:G, E463)</f>
        <v>188.1</v>
      </c>
      <c r="CF463" s="6">
        <f>SUMIFS('PLANO DE SAÚDE'!E:E, 'PLANO DE SAÚDE'!D:D, H463, 'PLANO DE SAÚDE'!G:G, E463)</f>
        <v>0</v>
      </c>
      <c r="CG463" s="6">
        <f>SUMIFS('PLANO ODONTO'!E:E, 'PLANO ODONTO'!D:D, H463, 'PLANO ODONTO'!G:G, E463)</f>
        <v>28</v>
      </c>
      <c r="CH463" s="6">
        <f t="shared" si="36"/>
        <v>0</v>
      </c>
      <c r="CI463" s="6">
        <f t="shared" si="37"/>
        <v>0</v>
      </c>
      <c r="CJ463" s="6">
        <f t="shared" si="38"/>
        <v>0</v>
      </c>
      <c r="CK463" s="6"/>
      <c r="CL463" s="6"/>
      <c r="CM463" s="6">
        <f t="shared" si="39"/>
        <v>-28</v>
      </c>
      <c r="CN463" s="6">
        <v>2520.98</v>
      </c>
      <c r="CO463" s="1">
        <v>-388.98</v>
      </c>
      <c r="CP463" s="6">
        <v>2132</v>
      </c>
      <c r="CQ463" s="6">
        <v>2520.13</v>
      </c>
      <c r="CR463" s="1">
        <v>8.1</v>
      </c>
      <c r="CS463" s="6">
        <v>2520.13</v>
      </c>
      <c r="CT463" s="1">
        <v>201.61</v>
      </c>
      <c r="CU463" s="6">
        <v>1912.93</v>
      </c>
    </row>
    <row r="464" spans="1:99" ht="13.8" hidden="1">
      <c r="A464" s="1"/>
      <c r="B464" s="1"/>
      <c r="C464" s="34" t="str">
        <f t="shared" ca="1" si="20"/>
        <v>OK</v>
      </c>
      <c r="D464" s="2">
        <f t="shared" si="21"/>
        <v>2070.8855444444443</v>
      </c>
      <c r="E464" s="34">
        <v>45870</v>
      </c>
      <c r="F464" s="1" t="s">
        <v>145</v>
      </c>
      <c r="G464" s="1">
        <v>175</v>
      </c>
      <c r="H464" s="1" t="s">
        <v>388</v>
      </c>
      <c r="I464" s="1" t="s">
        <v>147</v>
      </c>
      <c r="J464" s="38">
        <v>42041</v>
      </c>
      <c r="K464" s="6">
        <v>3159.37</v>
      </c>
      <c r="L464" s="1" t="s">
        <v>461</v>
      </c>
      <c r="M464" s="6">
        <v>1053.1199999999999</v>
      </c>
      <c r="N464" s="6"/>
      <c r="O464" s="6">
        <v>0</v>
      </c>
      <c r="P464" s="6">
        <v>0</v>
      </c>
      <c r="Q464" s="6"/>
      <c r="R464" s="6"/>
      <c r="S464" s="6"/>
      <c r="T464" s="6"/>
      <c r="U464" s="6">
        <v>0</v>
      </c>
      <c r="V464" s="6"/>
      <c r="W464" s="6"/>
      <c r="X464" s="6"/>
      <c r="Y464" s="6">
        <v>0</v>
      </c>
      <c r="Z464" s="6"/>
      <c r="AA464" s="6"/>
      <c r="AB464" s="6"/>
      <c r="AC464" s="6"/>
      <c r="AD464" s="6">
        <v>0</v>
      </c>
      <c r="AE464" s="6">
        <v>0</v>
      </c>
      <c r="AF464" s="6">
        <v>0</v>
      </c>
      <c r="AG464" s="6"/>
      <c r="AH464" s="6"/>
      <c r="AI464" s="6"/>
      <c r="AJ464" s="6">
        <v>0</v>
      </c>
      <c r="AK464" s="6"/>
      <c r="AL464" s="6"/>
      <c r="AM464" s="6">
        <v>0.18</v>
      </c>
      <c r="AN464" s="8">
        <f t="shared" si="22"/>
        <v>1053.3</v>
      </c>
      <c r="AO464" s="6"/>
      <c r="AP464" s="6">
        <v>-2.1</v>
      </c>
      <c r="AQ464" s="6">
        <v>0</v>
      </c>
      <c r="AR464" s="6"/>
      <c r="AS464" s="6"/>
      <c r="AT464" s="6">
        <v>-0.83</v>
      </c>
      <c r="AU464" s="6"/>
      <c r="AV464" s="6">
        <v>-14</v>
      </c>
      <c r="AW464" s="6">
        <v>-14</v>
      </c>
      <c r="AX464" s="6"/>
      <c r="AY464" s="6"/>
      <c r="AZ464" s="6"/>
      <c r="BA464" s="6">
        <v>0</v>
      </c>
      <c r="BB464" s="6">
        <v>0</v>
      </c>
      <c r="BC464" s="6">
        <v>0</v>
      </c>
      <c r="BD464" s="6">
        <v>0</v>
      </c>
      <c r="BE464" s="6"/>
      <c r="BF464" s="6">
        <v>0</v>
      </c>
      <c r="BG464" s="6">
        <v>-126.37</v>
      </c>
      <c r="BH464" s="6">
        <v>0</v>
      </c>
      <c r="BI464" s="6"/>
      <c r="BJ464" s="6"/>
      <c r="BK464" s="6"/>
      <c r="BL464" s="11">
        <f t="shared" si="23"/>
        <v>-157.30000000000001</v>
      </c>
      <c r="BM464" s="12">
        <f t="shared" si="24"/>
        <v>896</v>
      </c>
      <c r="BN464" s="13">
        <f t="shared" si="25"/>
        <v>263.28083333333331</v>
      </c>
      <c r="BO464" s="13">
        <f t="shared" si="26"/>
        <v>263.28083333333331</v>
      </c>
      <c r="BP464" s="13">
        <f t="shared" si="27"/>
        <v>87.760277777777773</v>
      </c>
      <c r="BQ464" s="13">
        <f t="shared" si="28"/>
        <v>97.413599999999988</v>
      </c>
      <c r="BR464" s="13">
        <f t="shared" si="29"/>
        <v>84.24</v>
      </c>
      <c r="BS464" s="13">
        <f t="shared" si="30"/>
        <v>207.9</v>
      </c>
      <c r="BT464" s="13">
        <f t="shared" si="31"/>
        <v>0</v>
      </c>
      <c r="BU464" s="13">
        <f t="shared" si="32"/>
        <v>0</v>
      </c>
      <c r="BV464" s="6">
        <f>SUMIFS('SEGURO DE VIDA'!E:E, 'SEGURO DE VIDA'!D:D, H464, 'SEGURO DE VIDA'!G:G, E464)</f>
        <v>13.71</v>
      </c>
      <c r="BW464" s="6">
        <f>SUMIFS(TREINAMENTOS!E:E, TREINAMENTOS!D:D, H464, TREINAMENTOS!G:G, E464)</f>
        <v>0</v>
      </c>
      <c r="BX464" s="6">
        <f>SUMIFS(EXAMES!E:E, EXAMES!D:D, H464, EXAMES!G:G, E464)</f>
        <v>0</v>
      </c>
      <c r="BY464" s="25">
        <f t="shared" si="33"/>
        <v>1017.5855444444444</v>
      </c>
      <c r="BZ464" s="1"/>
      <c r="CA464" s="1"/>
      <c r="CB464" s="13">
        <f t="shared" si="34"/>
        <v>0</v>
      </c>
      <c r="CC464" s="13">
        <f t="shared" si="35"/>
        <v>0</v>
      </c>
      <c r="CD464" s="13">
        <f>SUMIFS(ALIMENTAÇÃO!E:E, ALIMENTAÇÃO!D:D, H464, ALIMENTAÇÃO!G:G, E464)</f>
        <v>210</v>
      </c>
      <c r="CE464" s="6">
        <f>SUMIFS(TRANSPORTE!E:E, TRANSPORTE!D:D, H464, TRANSPORTE!G:G, E464)</f>
        <v>0</v>
      </c>
      <c r="CF464" s="6">
        <f>SUMIFS('PLANO DE SAÚDE'!E:E, 'PLANO DE SAÚDE'!D:D, H464, 'PLANO DE SAÚDE'!G:G, E464)</f>
        <v>0</v>
      </c>
      <c r="CG464" s="6">
        <f>SUMIFS('PLANO ODONTO'!E:E, 'PLANO ODONTO'!D:D, H464, 'PLANO ODONTO'!G:G, E464)</f>
        <v>28</v>
      </c>
      <c r="CH464" s="6">
        <f t="shared" si="36"/>
        <v>0</v>
      </c>
      <c r="CI464" s="6">
        <f t="shared" si="37"/>
        <v>0</v>
      </c>
      <c r="CJ464" s="6">
        <f t="shared" si="38"/>
        <v>0</v>
      </c>
      <c r="CK464" s="6"/>
      <c r="CL464" s="6"/>
      <c r="CM464" s="6">
        <f t="shared" si="39"/>
        <v>-28</v>
      </c>
      <c r="CN464" s="6">
        <v>1053.3</v>
      </c>
      <c r="CO464" s="1">
        <v>-157.30000000000001</v>
      </c>
      <c r="CP464" s="1">
        <v>896</v>
      </c>
      <c r="CQ464" s="6">
        <v>1053.1199999999999</v>
      </c>
      <c r="CR464" s="1">
        <v>9.25</v>
      </c>
      <c r="CS464" s="6">
        <v>1053.1199999999999</v>
      </c>
      <c r="CT464" s="1">
        <v>84.24</v>
      </c>
      <c r="CU464" s="1">
        <v>445.92</v>
      </c>
    </row>
    <row r="465" spans="1:99" ht="13.8" hidden="1">
      <c r="A465" s="1"/>
      <c r="B465" s="1"/>
      <c r="C465" s="34" t="str">
        <f t="shared" ca="1" si="20"/>
        <v>Incompleto</v>
      </c>
      <c r="D465" s="2">
        <f t="shared" si="21"/>
        <v>333.70750000000004</v>
      </c>
      <c r="E465" s="34">
        <v>45870</v>
      </c>
      <c r="F465" s="1" t="s">
        <v>145</v>
      </c>
      <c r="G465" s="1">
        <v>12</v>
      </c>
      <c r="H465" s="1" t="s">
        <v>389</v>
      </c>
      <c r="I465" s="1" t="s">
        <v>390</v>
      </c>
      <c r="J465" s="38">
        <v>39694</v>
      </c>
      <c r="K465" s="6">
        <v>1716.21</v>
      </c>
      <c r="L465" s="1" t="s">
        <v>493</v>
      </c>
      <c r="M465" s="6">
        <v>0</v>
      </c>
      <c r="N465" s="6"/>
      <c r="O465" s="6">
        <v>0</v>
      </c>
      <c r="P465" s="6">
        <v>0</v>
      </c>
      <c r="Q465" s="6"/>
      <c r="R465" s="6"/>
      <c r="S465" s="6"/>
      <c r="T465" s="6"/>
      <c r="U465" s="6">
        <v>0</v>
      </c>
      <c r="V465" s="6"/>
      <c r="W465" s="6"/>
      <c r="X465" s="6"/>
      <c r="Y465" s="6">
        <v>0</v>
      </c>
      <c r="Z465" s="6"/>
      <c r="AA465" s="6"/>
      <c r="AB465" s="6"/>
      <c r="AC465" s="6"/>
      <c r="AD465" s="6">
        <v>0</v>
      </c>
      <c r="AE465" s="6">
        <v>0</v>
      </c>
      <c r="AF465" s="6">
        <v>0</v>
      </c>
      <c r="AG465" s="6"/>
      <c r="AH465" s="6"/>
      <c r="AI465" s="6"/>
      <c r="AJ465" s="6">
        <v>0</v>
      </c>
      <c r="AK465" s="6"/>
      <c r="AL465" s="6"/>
      <c r="AM465" s="6">
        <v>0</v>
      </c>
      <c r="AN465" s="8">
        <f t="shared" si="22"/>
        <v>0</v>
      </c>
      <c r="AO465" s="6"/>
      <c r="AP465" s="6">
        <v>0</v>
      </c>
      <c r="AQ465" s="6">
        <v>0</v>
      </c>
      <c r="AR465" s="6"/>
      <c r="AS465" s="6"/>
      <c r="AT465" s="6">
        <v>0</v>
      </c>
      <c r="AU465" s="6"/>
      <c r="AV465" s="6">
        <v>0</v>
      </c>
      <c r="AW465" s="6">
        <v>0</v>
      </c>
      <c r="AX465" s="6"/>
      <c r="AY465" s="6"/>
      <c r="AZ465" s="6"/>
      <c r="BA465" s="6">
        <v>0</v>
      </c>
      <c r="BB465" s="6">
        <v>0</v>
      </c>
      <c r="BC465" s="6">
        <v>0</v>
      </c>
      <c r="BD465" s="6">
        <v>0</v>
      </c>
      <c r="BE465" s="6"/>
      <c r="BF465" s="6">
        <v>0</v>
      </c>
      <c r="BG465" s="6">
        <v>0</v>
      </c>
      <c r="BH465" s="6">
        <v>0</v>
      </c>
      <c r="BI465" s="6"/>
      <c r="BJ465" s="6"/>
      <c r="BK465" s="6"/>
      <c r="BL465" s="11">
        <f t="shared" si="23"/>
        <v>0</v>
      </c>
      <c r="BM465" s="12">
        <f t="shared" si="24"/>
        <v>0</v>
      </c>
      <c r="BN465" s="13">
        <f t="shared" si="25"/>
        <v>143.01750000000001</v>
      </c>
      <c r="BO465" s="13">
        <f t="shared" si="26"/>
        <v>143.01750000000001</v>
      </c>
      <c r="BP465" s="13">
        <f t="shared" si="27"/>
        <v>47.672500000000007</v>
      </c>
      <c r="BQ465" s="13">
        <f t="shared" si="28"/>
        <v>0</v>
      </c>
      <c r="BR465" s="13">
        <f t="shared" si="29"/>
        <v>0</v>
      </c>
      <c r="BS465" s="13">
        <f t="shared" si="30"/>
        <v>0</v>
      </c>
      <c r="BT465" s="13">
        <f t="shared" si="31"/>
        <v>0</v>
      </c>
      <c r="BU465" s="13">
        <f t="shared" si="32"/>
        <v>0</v>
      </c>
      <c r="BV465" s="6">
        <f>SUMIFS('SEGURO DE VIDA'!E:E, 'SEGURO DE VIDA'!D:D, H465, 'SEGURO DE VIDA'!G:G, E465)</f>
        <v>0</v>
      </c>
      <c r="BW465" s="6">
        <f>SUMIFS(TREINAMENTOS!E:E, TREINAMENTOS!D:D, H465, TREINAMENTOS!G:G, E465)</f>
        <v>0</v>
      </c>
      <c r="BX465" s="6">
        <f>SUMIFS(EXAMES!E:E, EXAMES!D:D, H465, EXAMES!G:G, E465)</f>
        <v>0</v>
      </c>
      <c r="BY465" s="25">
        <f t="shared" si="33"/>
        <v>333.70750000000004</v>
      </c>
      <c r="BZ465" s="1"/>
      <c r="CA465" s="1"/>
      <c r="CB465" s="13">
        <f t="shared" si="34"/>
        <v>0</v>
      </c>
      <c r="CC465" s="13">
        <f t="shared" si="35"/>
        <v>0</v>
      </c>
      <c r="CD465" s="13">
        <f>SUMIFS(ALIMENTAÇÃO!E:E, ALIMENTAÇÃO!D:D, H465, ALIMENTAÇÃO!G:G, E465)</f>
        <v>0</v>
      </c>
      <c r="CE465" s="6">
        <f>SUMIFS(TRANSPORTE!E:E, TRANSPORTE!D:D, H465, TRANSPORTE!G:G, E465)</f>
        <v>0</v>
      </c>
      <c r="CF465" s="6">
        <f>SUMIFS('PLANO DE SAÚDE'!E:E, 'PLANO DE SAÚDE'!D:D, H465, 'PLANO DE SAÚDE'!G:G, E465)</f>
        <v>0</v>
      </c>
      <c r="CG465" s="6">
        <f>SUMIFS('PLANO ODONTO'!E:E, 'PLANO ODONTO'!D:D, H465, 'PLANO ODONTO'!G:G, E465)</f>
        <v>0</v>
      </c>
      <c r="CH465" s="6">
        <f t="shared" si="36"/>
        <v>0</v>
      </c>
      <c r="CI465" s="6">
        <f t="shared" si="37"/>
        <v>0</v>
      </c>
      <c r="CJ465" s="6">
        <f t="shared" si="38"/>
        <v>0</v>
      </c>
      <c r="CK465" s="6"/>
      <c r="CL465" s="6"/>
      <c r="CM465" s="6">
        <f t="shared" si="39"/>
        <v>0</v>
      </c>
      <c r="CN465" s="1">
        <v>0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</row>
    <row r="466" spans="1:99" ht="13.8" hidden="1">
      <c r="A466" s="1"/>
      <c r="B466" s="1"/>
      <c r="C466" s="34" t="str">
        <f t="shared" ca="1" si="20"/>
        <v>OK</v>
      </c>
      <c r="D466" s="2">
        <f t="shared" si="21"/>
        <v>9819.8180920000013</v>
      </c>
      <c r="E466" s="34">
        <v>45870</v>
      </c>
      <c r="F466" s="1" t="s">
        <v>145</v>
      </c>
      <c r="G466" s="1">
        <v>309</v>
      </c>
      <c r="H466" s="1" t="s">
        <v>391</v>
      </c>
      <c r="I466" s="1" t="s">
        <v>298</v>
      </c>
      <c r="J466" s="38">
        <v>44342</v>
      </c>
      <c r="K466" s="6">
        <v>4267.26</v>
      </c>
      <c r="L466" s="1"/>
      <c r="M466" s="6">
        <v>4267.26</v>
      </c>
      <c r="N466" s="6"/>
      <c r="O466" s="6">
        <v>0</v>
      </c>
      <c r="P466" s="6">
        <v>0</v>
      </c>
      <c r="Q466" s="6"/>
      <c r="R466" s="6"/>
      <c r="S466" s="6"/>
      <c r="T466" s="6"/>
      <c r="U466" s="6">
        <v>0</v>
      </c>
      <c r="V466" s="6"/>
      <c r="W466" s="6"/>
      <c r="X466" s="6"/>
      <c r="Y466" s="6">
        <v>2631.05</v>
      </c>
      <c r="Z466" s="6"/>
      <c r="AA466" s="6"/>
      <c r="AB466" s="6"/>
      <c r="AC466" s="6"/>
      <c r="AD466" s="6">
        <v>0</v>
      </c>
      <c r="AE466" s="6">
        <v>0</v>
      </c>
      <c r="AF466" s="6">
        <v>0</v>
      </c>
      <c r="AG466" s="6"/>
      <c r="AH466" s="6"/>
      <c r="AI466" s="6"/>
      <c r="AJ466" s="6">
        <v>0</v>
      </c>
      <c r="AK466" s="6"/>
      <c r="AL466" s="6"/>
      <c r="AM466" s="6">
        <v>0.47</v>
      </c>
      <c r="AN466" s="8">
        <f t="shared" si="22"/>
        <v>6898.7800000000007</v>
      </c>
      <c r="AO466" s="6"/>
      <c r="AP466" s="6">
        <v>-7.35</v>
      </c>
      <c r="AQ466" s="6">
        <v>0</v>
      </c>
      <c r="AR466" s="6"/>
      <c r="AS466" s="6"/>
      <c r="AT466" s="6">
        <v>0</v>
      </c>
      <c r="AU466" s="6"/>
      <c r="AV466" s="6">
        <v>-14</v>
      </c>
      <c r="AW466" s="6">
        <v>-14</v>
      </c>
      <c r="AX466" s="6"/>
      <c r="AY466" s="6"/>
      <c r="AZ466" s="6"/>
      <c r="BA466" s="6">
        <v>0</v>
      </c>
      <c r="BB466" s="6">
        <v>-140.44</v>
      </c>
      <c r="BC466" s="6">
        <v>-6.66</v>
      </c>
      <c r="BD466" s="6">
        <v>0</v>
      </c>
      <c r="BE466" s="6"/>
      <c r="BF466" s="6">
        <v>0</v>
      </c>
      <c r="BG466" s="6">
        <v>-407</v>
      </c>
      <c r="BH466" s="6">
        <v>-821.33</v>
      </c>
      <c r="BI466" s="6"/>
      <c r="BJ466" s="6"/>
      <c r="BK466" s="6"/>
      <c r="BL466" s="11">
        <f t="shared" si="23"/>
        <v>-1410.7800000000002</v>
      </c>
      <c r="BM466" s="12">
        <f t="shared" si="24"/>
        <v>5488</v>
      </c>
      <c r="BN466" s="13">
        <f t="shared" si="25"/>
        <v>355.60500000000002</v>
      </c>
      <c r="BO466" s="13">
        <f t="shared" si="26"/>
        <v>355.60500000000002</v>
      </c>
      <c r="BP466" s="13">
        <f t="shared" si="27"/>
        <v>118.53500000000001</v>
      </c>
      <c r="BQ466" s="13">
        <f t="shared" si="28"/>
        <v>407.09660399999996</v>
      </c>
      <c r="BR466" s="13">
        <f t="shared" si="29"/>
        <v>341.38</v>
      </c>
      <c r="BS466" s="13">
        <f t="shared" si="30"/>
        <v>727.65</v>
      </c>
      <c r="BT466" s="13">
        <f t="shared" si="31"/>
        <v>0</v>
      </c>
      <c r="BU466" s="13">
        <f t="shared" si="32"/>
        <v>601.45648800000015</v>
      </c>
      <c r="BV466" s="6">
        <f>SUMIFS('SEGURO DE VIDA'!E:E, 'SEGURO DE VIDA'!D:D, H466, 'SEGURO DE VIDA'!G:G, E466)</f>
        <v>13.71</v>
      </c>
      <c r="BW466" s="6">
        <f>SUMIFS(TREINAMENTOS!E:E, TREINAMENTOS!D:D, H466, TREINAMENTOS!G:G, E466)</f>
        <v>0</v>
      </c>
      <c r="BX466" s="6">
        <f>SUMIFS(EXAMES!E:E, EXAMES!D:D, H466, EXAMES!G:G, E466)</f>
        <v>0</v>
      </c>
      <c r="BY466" s="25">
        <f t="shared" si="33"/>
        <v>2921.0380920000002</v>
      </c>
      <c r="BZ466" s="1"/>
      <c r="CA466" s="1"/>
      <c r="CB466" s="13">
        <f t="shared" si="34"/>
        <v>601.45648800000015</v>
      </c>
      <c r="CC466" s="13">
        <f t="shared" si="35"/>
        <v>0</v>
      </c>
      <c r="CD466" s="13">
        <f>SUMIFS(ALIMENTAÇÃO!E:E, ALIMENTAÇÃO!D:D, H466, ALIMENTAÇÃO!G:G, E466)</f>
        <v>735</v>
      </c>
      <c r="CE466" s="6">
        <f>SUMIFS(TRANSPORTE!E:E, TRANSPORTE!D:D, H466, TRANSPORTE!G:G, E466)</f>
        <v>0</v>
      </c>
      <c r="CF466" s="6">
        <f>SUMIFS('PLANO DE SAÚDE'!E:E, 'PLANO DE SAÚDE'!D:D, H466, 'PLANO DE SAÚDE'!G:G, E466)</f>
        <v>748.55648800000017</v>
      </c>
      <c r="CG466" s="6">
        <f>SUMIFS('PLANO ODONTO'!E:E, 'PLANO ODONTO'!D:D, H466, 'PLANO ODONTO'!G:G, E466)</f>
        <v>28</v>
      </c>
      <c r="CH466" s="6">
        <f t="shared" si="36"/>
        <v>-147.1</v>
      </c>
      <c r="CI466" s="6">
        <f t="shared" si="37"/>
        <v>0</v>
      </c>
      <c r="CJ466" s="6">
        <f t="shared" si="38"/>
        <v>0</v>
      </c>
      <c r="CK466" s="6"/>
      <c r="CL466" s="6"/>
      <c r="CM466" s="6">
        <f t="shared" si="39"/>
        <v>-28</v>
      </c>
      <c r="CN466" s="6">
        <v>6898.78</v>
      </c>
      <c r="CO466" s="6">
        <v>-1410.78</v>
      </c>
      <c r="CP466" s="6">
        <v>5488</v>
      </c>
      <c r="CQ466" s="6">
        <v>4267.26</v>
      </c>
      <c r="CR466" s="1">
        <v>9.5399999999999991</v>
      </c>
      <c r="CS466" s="6">
        <v>4267.26</v>
      </c>
      <c r="CT466" s="1">
        <v>341.38</v>
      </c>
      <c r="CU466" s="6">
        <v>6291.11</v>
      </c>
    </row>
    <row r="467" spans="1:99" ht="13.8" hidden="1">
      <c r="A467" s="1"/>
      <c r="B467" s="1"/>
      <c r="C467" s="34" t="str">
        <f t="shared" ca="1" si="20"/>
        <v>OK</v>
      </c>
      <c r="D467" s="2">
        <f t="shared" si="21"/>
        <v>3437.6590117777778</v>
      </c>
      <c r="E467" s="34">
        <v>45870</v>
      </c>
      <c r="F467" s="1" t="s">
        <v>179</v>
      </c>
      <c r="G467" s="1">
        <v>43</v>
      </c>
      <c r="H467" s="1" t="s">
        <v>392</v>
      </c>
      <c r="I467" s="1" t="s">
        <v>190</v>
      </c>
      <c r="J467" s="38">
        <v>44607</v>
      </c>
      <c r="K467" s="6">
        <v>1733.89</v>
      </c>
      <c r="L467" s="1"/>
      <c r="M467" s="6">
        <v>1733.89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>
        <v>210.02</v>
      </c>
      <c r="AE467" s="6"/>
      <c r="AF467" s="6">
        <v>40.39</v>
      </c>
      <c r="AG467" s="6"/>
      <c r="AH467" s="6"/>
      <c r="AI467" s="6"/>
      <c r="AJ467" s="6"/>
      <c r="AK467" s="6"/>
      <c r="AL467" s="6"/>
      <c r="AM467" s="6">
        <v>0.82</v>
      </c>
      <c r="AN467" s="8">
        <f t="shared" si="22"/>
        <v>1985.1200000000001</v>
      </c>
      <c r="AO467" s="6"/>
      <c r="AP467" s="6">
        <v>-7.35</v>
      </c>
      <c r="AQ467" s="6">
        <v>-104.03</v>
      </c>
      <c r="AR467" s="6">
        <v>0</v>
      </c>
      <c r="AS467" s="6"/>
      <c r="AT467" s="6">
        <v>-0.99</v>
      </c>
      <c r="AU467" s="6"/>
      <c r="AV467" s="6">
        <v>0</v>
      </c>
      <c r="AW467" s="6"/>
      <c r="AX467" s="6"/>
      <c r="AY467" s="6"/>
      <c r="AZ467" s="6"/>
      <c r="BA467" s="6">
        <v>-52.06</v>
      </c>
      <c r="BB467" s="6"/>
      <c r="BC467" s="6">
        <v>-1.83</v>
      </c>
      <c r="BD467" s="6">
        <v>-111.05</v>
      </c>
      <c r="BE467" s="6"/>
      <c r="BF467" s="6"/>
      <c r="BG467" s="6">
        <v>-155.81</v>
      </c>
      <c r="BH467" s="6">
        <v>0</v>
      </c>
      <c r="BI467" s="6"/>
      <c r="BJ467" s="6"/>
      <c r="BK467" s="6"/>
      <c r="BL467" s="11">
        <f t="shared" si="23"/>
        <v>-433.12</v>
      </c>
      <c r="BM467" s="12">
        <f t="shared" si="24"/>
        <v>1552</v>
      </c>
      <c r="BN467" s="13">
        <f t="shared" si="25"/>
        <v>144.49083333333334</v>
      </c>
      <c r="BO467" s="13">
        <f t="shared" si="26"/>
        <v>144.49083333333334</v>
      </c>
      <c r="BP467" s="13">
        <f t="shared" si="27"/>
        <v>48.163611111111116</v>
      </c>
      <c r="BQ467" s="13">
        <f t="shared" si="28"/>
        <v>155.76755</v>
      </c>
      <c r="BR467" s="13">
        <f t="shared" si="29"/>
        <v>158.74</v>
      </c>
      <c r="BS467" s="13">
        <f t="shared" si="30"/>
        <v>727.65</v>
      </c>
      <c r="BT467" s="13">
        <f t="shared" si="31"/>
        <v>0</v>
      </c>
      <c r="BU467" s="13">
        <f t="shared" si="32"/>
        <v>54.646184000000005</v>
      </c>
      <c r="BV467" s="6">
        <f>SUMIFS('SEGURO DE VIDA'!E:E, 'SEGURO DE VIDA'!D:D, H467, 'SEGURO DE VIDA'!G:G, E467)</f>
        <v>18.59</v>
      </c>
      <c r="BW467" s="6">
        <f>SUMIFS(TREINAMENTOS!E:E, TREINAMENTOS!D:D, H467, TREINAMENTOS!G:G, E467)</f>
        <v>0</v>
      </c>
      <c r="BX467" s="6">
        <f>SUMIFS(EXAMES!E:E, EXAMES!D:D, H467, EXAMES!G:G, E467)</f>
        <v>0</v>
      </c>
      <c r="BY467" s="25">
        <f t="shared" si="33"/>
        <v>1452.5390117777777</v>
      </c>
      <c r="BZ467" s="1"/>
      <c r="CA467" s="1"/>
      <c r="CB467" s="13">
        <f t="shared" si="34"/>
        <v>54.646184000000005</v>
      </c>
      <c r="CC467" s="13">
        <f t="shared" si="35"/>
        <v>0</v>
      </c>
      <c r="CD467" s="13">
        <f>SUMIFS(ALIMENTAÇÃO!E:E, ALIMENTAÇÃO!D:D, H467, ALIMENTAÇÃO!G:G, E467)</f>
        <v>735</v>
      </c>
      <c r="CE467" s="6">
        <f>SUMIFS(TRANSPORTE!E:E, TRANSPORTE!D:D, H467, TRANSPORTE!G:G, E467)</f>
        <v>68.400000000000006</v>
      </c>
      <c r="CF467" s="6">
        <f>SUMIFS('PLANO DE SAÚDE'!E:E, 'PLANO DE SAÚDE'!D:D, H467, 'PLANO DE SAÚDE'!G:G, E467)</f>
        <v>167.526184</v>
      </c>
      <c r="CG467" s="6">
        <f>SUMIFS('PLANO ODONTO'!E:E, 'PLANO ODONTO'!D:D, H467, 'PLANO ODONTO'!G:G, E467)</f>
        <v>0</v>
      </c>
      <c r="CH467" s="6">
        <f t="shared" si="36"/>
        <v>-112.88</v>
      </c>
      <c r="CI467" s="6">
        <f t="shared" si="37"/>
        <v>0</v>
      </c>
      <c r="CJ467" s="6">
        <f t="shared" si="38"/>
        <v>0</v>
      </c>
      <c r="CK467" s="6"/>
      <c r="CL467" s="6"/>
      <c r="CM467" s="6">
        <f t="shared" si="39"/>
        <v>0</v>
      </c>
      <c r="CN467" s="6">
        <v>1985.12</v>
      </c>
      <c r="CO467" s="1">
        <v>-433.12</v>
      </c>
      <c r="CP467" s="6">
        <v>1552</v>
      </c>
      <c r="CQ467" s="6">
        <v>1984.3</v>
      </c>
      <c r="CR467" s="1">
        <v>7.85</v>
      </c>
      <c r="CS467" s="6">
        <v>1984.3</v>
      </c>
      <c r="CT467" s="1">
        <v>158.74</v>
      </c>
      <c r="CU467" s="6">
        <v>1377.1</v>
      </c>
    </row>
    <row r="468" spans="1:99" ht="13.8" hidden="1">
      <c r="A468" s="1"/>
      <c r="B468" s="1"/>
      <c r="C468" s="34" t="str">
        <f t="shared" ca="1" si="20"/>
        <v>OK</v>
      </c>
      <c r="D468" s="2">
        <f t="shared" si="21"/>
        <v>7007.1152455555557</v>
      </c>
      <c r="E468" s="34">
        <v>45870</v>
      </c>
      <c r="F468" s="1" t="s">
        <v>145</v>
      </c>
      <c r="G468" s="1">
        <v>3574</v>
      </c>
      <c r="H468" s="1" t="s">
        <v>494</v>
      </c>
      <c r="I468" s="1" t="s">
        <v>298</v>
      </c>
      <c r="J468" s="38">
        <v>45874</v>
      </c>
      <c r="K468" s="6">
        <v>3500</v>
      </c>
      <c r="L468" s="1"/>
      <c r="M468" s="6">
        <v>3033.33</v>
      </c>
      <c r="N468" s="6"/>
      <c r="O468" s="6">
        <v>0</v>
      </c>
      <c r="P468" s="6">
        <v>910</v>
      </c>
      <c r="Q468" s="6"/>
      <c r="R468" s="6"/>
      <c r="S468" s="6"/>
      <c r="T468" s="6"/>
      <c r="U468" s="6">
        <v>0</v>
      </c>
      <c r="V468" s="6"/>
      <c r="W468" s="6"/>
      <c r="X468" s="6"/>
      <c r="Y468" s="6">
        <v>0</v>
      </c>
      <c r="Z468" s="6"/>
      <c r="AA468" s="6"/>
      <c r="AB468" s="6"/>
      <c r="AC468" s="6"/>
      <c r="AD468" s="6">
        <v>0</v>
      </c>
      <c r="AE468" s="6">
        <v>0</v>
      </c>
      <c r="AF468" s="6">
        <v>0</v>
      </c>
      <c r="AG468" s="6"/>
      <c r="AH468" s="6"/>
      <c r="AI468" s="6"/>
      <c r="AJ468" s="6">
        <v>0</v>
      </c>
      <c r="AK468" s="6"/>
      <c r="AL468" s="6"/>
      <c r="AM468" s="6">
        <v>0.73</v>
      </c>
      <c r="AN468" s="8">
        <f t="shared" si="22"/>
        <v>3944.06</v>
      </c>
      <c r="AO468" s="6"/>
      <c r="AP468" s="6">
        <v>-4.2</v>
      </c>
      <c r="AQ468" s="6">
        <v>0</v>
      </c>
      <c r="AR468" s="6"/>
      <c r="AS468" s="6"/>
      <c r="AT468" s="6">
        <v>0</v>
      </c>
      <c r="AU468" s="6"/>
      <c r="AV468" s="6">
        <v>0</v>
      </c>
      <c r="AW468" s="6">
        <v>0</v>
      </c>
      <c r="AX468" s="6"/>
      <c r="AY468" s="6"/>
      <c r="AZ468" s="6"/>
      <c r="BA468" s="6">
        <v>0</v>
      </c>
      <c r="BB468" s="6">
        <v>0</v>
      </c>
      <c r="BC468" s="6">
        <v>0</v>
      </c>
      <c r="BD468" s="6">
        <v>0</v>
      </c>
      <c r="BE468" s="6"/>
      <c r="BF468" s="6">
        <v>0</v>
      </c>
      <c r="BG468" s="6">
        <v>-366.6</v>
      </c>
      <c r="BH468" s="6">
        <v>-106.26</v>
      </c>
      <c r="BI468" s="6"/>
      <c r="BJ468" s="6"/>
      <c r="BK468" s="6"/>
      <c r="BL468" s="11">
        <f t="shared" si="23"/>
        <v>-477.06</v>
      </c>
      <c r="BM468" s="12">
        <f t="shared" si="24"/>
        <v>3467</v>
      </c>
      <c r="BN468" s="13">
        <f t="shared" si="25"/>
        <v>291.66666666666669</v>
      </c>
      <c r="BO468" s="13">
        <f t="shared" si="26"/>
        <v>291.66666666666669</v>
      </c>
      <c r="BP468" s="13">
        <f t="shared" si="27"/>
        <v>97.222222222222229</v>
      </c>
      <c r="BQ468" s="13">
        <f t="shared" si="28"/>
        <v>366.72969000000006</v>
      </c>
      <c r="BR468" s="13">
        <f t="shared" si="29"/>
        <v>315.45999999999998</v>
      </c>
      <c r="BS468" s="13">
        <f t="shared" si="30"/>
        <v>660.8</v>
      </c>
      <c r="BT468" s="13">
        <f t="shared" si="31"/>
        <v>65.8</v>
      </c>
      <c r="BU468" s="13">
        <f t="shared" si="32"/>
        <v>0</v>
      </c>
      <c r="BV468" s="6">
        <f>SUMIFS('SEGURO DE VIDA'!E:E, 'SEGURO DE VIDA'!D:D, H468, 'SEGURO DE VIDA'!G:G, E468)</f>
        <v>13.71</v>
      </c>
      <c r="BW468" s="6">
        <f>SUMIFS(TREINAMENTOS!E:E, TREINAMENTOS!D:D, H468, TREINAMENTOS!G:G, E468)</f>
        <v>900</v>
      </c>
      <c r="BX468" s="6">
        <f>SUMIFS(EXAMES!E:E, EXAMES!D:D, H468, EXAMES!G:G, E468)</f>
        <v>60</v>
      </c>
      <c r="BY468" s="25">
        <f t="shared" si="33"/>
        <v>3063.0552455555558</v>
      </c>
      <c r="BZ468" s="1"/>
      <c r="CA468" s="1"/>
      <c r="CB468" s="13">
        <f t="shared" si="34"/>
        <v>0</v>
      </c>
      <c r="CC468" s="13">
        <f t="shared" si="35"/>
        <v>0</v>
      </c>
      <c r="CD468" s="13">
        <f>SUMIFS(ALIMENTAÇÃO!E:E, ALIMENTAÇÃO!D:D, H468, ALIMENTAÇÃO!G:G, E468)</f>
        <v>665</v>
      </c>
      <c r="CE468" s="6">
        <f>SUMIFS(TRANSPORTE!E:E, TRANSPORTE!D:D, H468, TRANSPORTE!G:G, E468)</f>
        <v>65.8</v>
      </c>
      <c r="CF468" s="6">
        <f>SUMIFS('PLANO DE SAÚDE'!E:E, 'PLANO DE SAÚDE'!D:D, H468, 'PLANO DE SAÚDE'!G:G, E468)</f>
        <v>0</v>
      </c>
      <c r="CG468" s="6">
        <f>SUMIFS('PLANO ODONTO'!E:E, 'PLANO ODONTO'!D:D, H468, 'PLANO ODONTO'!G:G, E468)</f>
        <v>0</v>
      </c>
      <c r="CH468" s="6">
        <f t="shared" si="36"/>
        <v>0</v>
      </c>
      <c r="CI468" s="6">
        <f t="shared" si="37"/>
        <v>0</v>
      </c>
      <c r="CJ468" s="6">
        <f t="shared" si="38"/>
        <v>0</v>
      </c>
      <c r="CK468" s="6"/>
      <c r="CL468" s="6"/>
      <c r="CM468" s="6">
        <f t="shared" si="39"/>
        <v>0</v>
      </c>
      <c r="CN468" s="6">
        <v>3944.06</v>
      </c>
      <c r="CO468" s="1">
        <v>-477.06</v>
      </c>
      <c r="CP468" s="6">
        <v>3467</v>
      </c>
      <c r="CQ468" s="6">
        <v>3943.33</v>
      </c>
      <c r="CR468" s="1">
        <v>9.3000000000000007</v>
      </c>
      <c r="CS468" s="6">
        <v>3943.33</v>
      </c>
      <c r="CT468" s="1">
        <v>315.45999999999998</v>
      </c>
      <c r="CU468" s="6">
        <v>3336.13</v>
      </c>
    </row>
    <row r="469" spans="1:99" ht="13.8" hidden="1">
      <c r="A469" s="1"/>
      <c r="B469" s="1"/>
      <c r="C469" s="34" t="str">
        <f t="shared" ca="1" si="20"/>
        <v>Incompleto</v>
      </c>
      <c r="D469" s="2">
        <f t="shared" si="21"/>
        <v>7180.0116000000007</v>
      </c>
      <c r="E469" s="34">
        <v>45870</v>
      </c>
      <c r="F469" s="1" t="s">
        <v>179</v>
      </c>
      <c r="G469" s="1">
        <v>4</v>
      </c>
      <c r="H469" s="1" t="s">
        <v>394</v>
      </c>
      <c r="I469" s="1" t="s">
        <v>255</v>
      </c>
      <c r="J469" s="1"/>
      <c r="K469" s="6"/>
      <c r="L469" s="1"/>
      <c r="M469" s="6">
        <v>5752.56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8">
        <f t="shared" si="22"/>
        <v>5752.56</v>
      </c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>
        <v>0</v>
      </c>
      <c r="BB469" s="6"/>
      <c r="BC469" s="6"/>
      <c r="BD469" s="6"/>
      <c r="BE469" s="6"/>
      <c r="BF469" s="6"/>
      <c r="BG469" s="6">
        <v>-632.78</v>
      </c>
      <c r="BH469" s="6">
        <v>-499.21</v>
      </c>
      <c r="BI469" s="6"/>
      <c r="BJ469" s="6"/>
      <c r="BK469" s="6"/>
      <c r="BL469" s="11">
        <f t="shared" si="23"/>
        <v>-1131.99</v>
      </c>
      <c r="BM469" s="12">
        <f t="shared" si="24"/>
        <v>4620.5700000000006</v>
      </c>
      <c r="BN469" s="13">
        <f t="shared" si="25"/>
        <v>0</v>
      </c>
      <c r="BO469" s="13">
        <f t="shared" si="26"/>
        <v>0</v>
      </c>
      <c r="BP469" s="13">
        <f t="shared" si="27"/>
        <v>0</v>
      </c>
      <c r="BQ469" s="13">
        <f t="shared" si="28"/>
        <v>632.78160000000003</v>
      </c>
      <c r="BR469" s="13">
        <f t="shared" si="29"/>
        <v>0</v>
      </c>
      <c r="BS469" s="13">
        <f t="shared" si="30"/>
        <v>735</v>
      </c>
      <c r="BT469" s="13">
        <f t="shared" si="31"/>
        <v>0</v>
      </c>
      <c r="BU469" s="13">
        <f t="shared" si="32"/>
        <v>0</v>
      </c>
      <c r="BV469" s="6">
        <f>SUMIFS('SEGURO DE VIDA'!E:E, 'SEGURO DE VIDA'!D:D, H469, 'SEGURO DE VIDA'!G:G, E469)</f>
        <v>59.67</v>
      </c>
      <c r="BW469" s="6">
        <f>SUMIFS(TREINAMENTOS!E:E, TREINAMENTOS!D:D, H469, TREINAMENTOS!G:G, E469)</f>
        <v>0</v>
      </c>
      <c r="BX469" s="6">
        <f>SUMIFS(EXAMES!E:E, EXAMES!D:D, H469, EXAMES!G:G, E469)</f>
        <v>0</v>
      </c>
      <c r="BY469" s="25">
        <f t="shared" si="33"/>
        <v>1427.4516000000001</v>
      </c>
      <c r="BZ469" s="1"/>
      <c r="CA469" s="1"/>
      <c r="CB469" s="13">
        <f t="shared" si="34"/>
        <v>0</v>
      </c>
      <c r="CC469" s="13">
        <f t="shared" si="35"/>
        <v>0</v>
      </c>
      <c r="CD469" s="13">
        <f>SUMIFS(ALIMENTAÇÃO!E:E, ALIMENTAÇÃO!D:D, H469, ALIMENTAÇÃO!G:G, E469)</f>
        <v>735</v>
      </c>
      <c r="CE469" s="6">
        <f>SUMIFS(TRANSPORTE!E:E, TRANSPORTE!D:D, H469, TRANSPORTE!G:G, E469)</f>
        <v>0</v>
      </c>
      <c r="CF469" s="6">
        <f>SUMIFS('PLANO DE SAÚDE'!E:E, 'PLANO DE SAÚDE'!D:D, H469, 'PLANO DE SAÚDE'!G:G, E469)</f>
        <v>0</v>
      </c>
      <c r="CG469" s="6">
        <f>SUMIFS('PLANO ODONTO'!E:E, 'PLANO ODONTO'!D:D, H469, 'PLANO ODONTO'!G:G, E469)</f>
        <v>0</v>
      </c>
      <c r="CH469" s="6">
        <f t="shared" si="36"/>
        <v>0</v>
      </c>
      <c r="CI469" s="6">
        <f t="shared" si="37"/>
        <v>0</v>
      </c>
      <c r="CJ469" s="6">
        <f t="shared" si="38"/>
        <v>0</v>
      </c>
      <c r="CK469" s="6"/>
      <c r="CL469" s="6"/>
      <c r="CM469" s="6">
        <f t="shared" si="39"/>
        <v>0</v>
      </c>
      <c r="CN469" s="6">
        <v>5752.56</v>
      </c>
      <c r="CO469" s="6">
        <v>-1131.99</v>
      </c>
      <c r="CP469" s="6">
        <v>4620.57</v>
      </c>
      <c r="CQ469" s="6">
        <v>5752.56</v>
      </c>
      <c r="CR469" s="1">
        <v>11</v>
      </c>
      <c r="CS469" s="1">
        <v>0</v>
      </c>
      <c r="CT469" s="1">
        <v>0</v>
      </c>
      <c r="CU469" s="6">
        <v>5119.78</v>
      </c>
    </row>
    <row r="470" spans="1:99" ht="13.8" hidden="1">
      <c r="A470" s="1"/>
      <c r="B470" s="1"/>
      <c r="C470" s="34" t="str">
        <f t="shared" ca="1" si="20"/>
        <v>OK</v>
      </c>
      <c r="D470" s="2">
        <f t="shared" si="21"/>
        <v>718.83433600000012</v>
      </c>
      <c r="E470" s="34">
        <v>45870</v>
      </c>
      <c r="F470" s="1" t="s">
        <v>145</v>
      </c>
      <c r="G470" s="1">
        <v>363</v>
      </c>
      <c r="H470" s="1" t="s">
        <v>395</v>
      </c>
      <c r="I470" s="1" t="s">
        <v>396</v>
      </c>
      <c r="J470" s="38">
        <v>44805</v>
      </c>
      <c r="K470" s="6">
        <v>1675.8</v>
      </c>
      <c r="L470" s="1" t="s">
        <v>474</v>
      </c>
      <c r="M470" s="6">
        <v>111.72</v>
      </c>
      <c r="N470" s="6"/>
      <c r="O470" s="6">
        <v>0</v>
      </c>
      <c r="P470" s="6">
        <v>0</v>
      </c>
      <c r="Q470" s="6"/>
      <c r="R470" s="6"/>
      <c r="S470" s="6"/>
      <c r="T470" s="6"/>
      <c r="U470" s="6">
        <v>0</v>
      </c>
      <c r="V470" s="6"/>
      <c r="W470" s="6"/>
      <c r="X470" s="6"/>
      <c r="Y470" s="6">
        <v>0</v>
      </c>
      <c r="Z470" s="6"/>
      <c r="AA470" s="6"/>
      <c r="AB470" s="6"/>
      <c r="AC470" s="6"/>
      <c r="AD470" s="6">
        <v>0</v>
      </c>
      <c r="AE470" s="6">
        <v>0</v>
      </c>
      <c r="AF470" s="6">
        <v>0</v>
      </c>
      <c r="AG470" s="6"/>
      <c r="AH470" s="6"/>
      <c r="AI470" s="6"/>
      <c r="AJ470" s="6">
        <v>65</v>
      </c>
      <c r="AK470" s="6"/>
      <c r="AL470" s="6"/>
      <c r="AM470" s="6">
        <v>0.25</v>
      </c>
      <c r="AN470" s="8">
        <f t="shared" si="22"/>
        <v>176.97</v>
      </c>
      <c r="AO470" s="6"/>
      <c r="AP470" s="6">
        <v>-0.35</v>
      </c>
      <c r="AQ470" s="6">
        <v>0</v>
      </c>
      <c r="AR470" s="6"/>
      <c r="AS470" s="6"/>
      <c r="AT470" s="6">
        <v>-0.91</v>
      </c>
      <c r="AU470" s="6"/>
      <c r="AV470" s="6">
        <v>0</v>
      </c>
      <c r="AW470" s="6">
        <v>0</v>
      </c>
      <c r="AX470" s="6"/>
      <c r="AY470" s="6"/>
      <c r="AZ470" s="6"/>
      <c r="BA470" s="6">
        <v>0</v>
      </c>
      <c r="BB470" s="6">
        <v>-12</v>
      </c>
      <c r="BC470" s="6">
        <v>-1.66</v>
      </c>
      <c r="BD470" s="6">
        <v>0</v>
      </c>
      <c r="BE470" s="6"/>
      <c r="BF470" s="6">
        <v>0</v>
      </c>
      <c r="BG470" s="6">
        <v>-10.050000000000001</v>
      </c>
      <c r="BH470" s="6">
        <v>0</v>
      </c>
      <c r="BI470" s="6"/>
      <c r="BJ470" s="6"/>
      <c r="BK470" s="6"/>
      <c r="BL470" s="11">
        <f t="shared" si="23"/>
        <v>-24.97</v>
      </c>
      <c r="BM470" s="12">
        <f t="shared" si="24"/>
        <v>152</v>
      </c>
      <c r="BN470" s="13">
        <f t="shared" si="25"/>
        <v>139.65</v>
      </c>
      <c r="BO470" s="13">
        <f t="shared" si="26"/>
        <v>139.65</v>
      </c>
      <c r="BP470" s="13">
        <f t="shared" si="27"/>
        <v>46.550000000000004</v>
      </c>
      <c r="BQ470" s="13">
        <f t="shared" si="28"/>
        <v>8.9599439999999984</v>
      </c>
      <c r="BR470" s="13">
        <f t="shared" si="29"/>
        <v>8.93</v>
      </c>
      <c r="BS470" s="13">
        <f t="shared" si="30"/>
        <v>34.65</v>
      </c>
      <c r="BT470" s="13">
        <f t="shared" si="31"/>
        <v>0</v>
      </c>
      <c r="BU470" s="13">
        <f t="shared" si="32"/>
        <v>149.76439199999999</v>
      </c>
      <c r="BV470" s="6">
        <f>SUMIFS('SEGURO DE VIDA'!E:E, 'SEGURO DE VIDA'!D:D, H470, 'SEGURO DE VIDA'!G:G, E470)</f>
        <v>13.71</v>
      </c>
      <c r="BW470" s="6">
        <f>SUMIFS(TREINAMENTOS!E:E, TREINAMENTOS!D:D, H470, TREINAMENTOS!G:G, E470)</f>
        <v>0</v>
      </c>
      <c r="BX470" s="6">
        <f>SUMIFS(EXAMES!E:E, EXAMES!D:D, H470, EXAMES!G:G, E470)</f>
        <v>0</v>
      </c>
      <c r="BY470" s="25">
        <f t="shared" si="33"/>
        <v>541.86433600000009</v>
      </c>
      <c r="BZ470" s="1"/>
      <c r="CA470" s="1"/>
      <c r="CB470" s="13">
        <f t="shared" si="34"/>
        <v>149.76439199999999</v>
      </c>
      <c r="CC470" s="13">
        <f t="shared" si="35"/>
        <v>0</v>
      </c>
      <c r="CD470" s="13">
        <f>SUMIFS(ALIMENTAÇÃO!E:E, ALIMENTAÇÃO!D:D, H470, ALIMENTAÇÃO!G:G, E470)</f>
        <v>35</v>
      </c>
      <c r="CE470" s="6">
        <f>SUMIFS(TRANSPORTE!E:E, TRANSPORTE!D:D, H470, TRANSPORTE!G:G, E470)</f>
        <v>0</v>
      </c>
      <c r="CF470" s="6">
        <f>SUMIFS('PLANO DE SAÚDE'!E:E, 'PLANO DE SAÚDE'!D:D, H470, 'PLANO DE SAÚDE'!G:G, E470)</f>
        <v>163.42439199999998</v>
      </c>
      <c r="CG470" s="6">
        <f>SUMIFS('PLANO ODONTO'!E:E, 'PLANO ODONTO'!D:D, H470, 'PLANO ODONTO'!G:G, E470)</f>
        <v>0</v>
      </c>
      <c r="CH470" s="6">
        <f t="shared" si="36"/>
        <v>-13.66</v>
      </c>
      <c r="CI470" s="6">
        <f t="shared" si="37"/>
        <v>0</v>
      </c>
      <c r="CJ470" s="6">
        <f t="shared" si="38"/>
        <v>0</v>
      </c>
      <c r="CK470" s="6"/>
      <c r="CL470" s="6"/>
      <c r="CM470" s="6">
        <f t="shared" si="39"/>
        <v>0</v>
      </c>
      <c r="CN470" s="1">
        <v>176.97</v>
      </c>
      <c r="CO470" s="1">
        <v>-24.97</v>
      </c>
      <c r="CP470" s="1">
        <v>152</v>
      </c>
      <c r="CQ470" s="1">
        <v>111.72</v>
      </c>
      <c r="CR470" s="1">
        <v>8.02</v>
      </c>
      <c r="CS470" s="1">
        <v>111.72</v>
      </c>
      <c r="CT470" s="1">
        <v>8.93</v>
      </c>
      <c r="CU470" s="1">
        <v>0</v>
      </c>
    </row>
    <row r="471" spans="1:99" ht="13.8" hidden="1">
      <c r="A471" s="1"/>
      <c r="B471" s="1"/>
      <c r="C471" s="34" t="str">
        <f t="shared" ca="1" si="20"/>
        <v>OK</v>
      </c>
      <c r="D471" s="2">
        <f t="shared" si="21"/>
        <v>8176.0884044444447</v>
      </c>
      <c r="E471" s="34">
        <v>45870</v>
      </c>
      <c r="F471" s="1" t="s">
        <v>145</v>
      </c>
      <c r="G471" s="1">
        <v>248</v>
      </c>
      <c r="H471" s="1" t="s">
        <v>398</v>
      </c>
      <c r="I471" s="1" t="s">
        <v>399</v>
      </c>
      <c r="J471" s="38">
        <v>43525</v>
      </c>
      <c r="K471" s="6">
        <v>3027.7</v>
      </c>
      <c r="L471" s="1"/>
      <c r="M471" s="6">
        <v>3027.7</v>
      </c>
      <c r="N471" s="6"/>
      <c r="O471" s="6">
        <v>0</v>
      </c>
      <c r="P471" s="6">
        <v>0</v>
      </c>
      <c r="Q471" s="6"/>
      <c r="R471" s="6"/>
      <c r="S471" s="6"/>
      <c r="T471" s="6"/>
      <c r="U471" s="6">
        <v>0</v>
      </c>
      <c r="V471" s="6"/>
      <c r="W471" s="6"/>
      <c r="X471" s="6"/>
      <c r="Y471" s="6">
        <v>2329</v>
      </c>
      <c r="Z471" s="6"/>
      <c r="AA471" s="6"/>
      <c r="AB471" s="6"/>
      <c r="AC471" s="6"/>
      <c r="AD471" s="6">
        <v>0</v>
      </c>
      <c r="AE471" s="6">
        <v>0</v>
      </c>
      <c r="AF471" s="6">
        <v>0</v>
      </c>
      <c r="AG471" s="6"/>
      <c r="AH471" s="6"/>
      <c r="AI471" s="6"/>
      <c r="AJ471" s="6">
        <v>0</v>
      </c>
      <c r="AK471" s="6"/>
      <c r="AL471" s="6"/>
      <c r="AM471" s="6">
        <v>0.35</v>
      </c>
      <c r="AN471" s="8">
        <f t="shared" si="22"/>
        <v>5357.05</v>
      </c>
      <c r="AO471" s="6"/>
      <c r="AP471" s="6">
        <v>-17.350000000000001</v>
      </c>
      <c r="AQ471" s="6">
        <v>0</v>
      </c>
      <c r="AR471" s="6"/>
      <c r="AS471" s="6"/>
      <c r="AT471" s="6">
        <v>-0.6</v>
      </c>
      <c r="AU471" s="6"/>
      <c r="AV471" s="6">
        <v>-14</v>
      </c>
      <c r="AW471" s="6">
        <v>-14</v>
      </c>
      <c r="AX471" s="6"/>
      <c r="AY471" s="6"/>
      <c r="AZ471" s="6"/>
      <c r="BA471" s="6">
        <v>0</v>
      </c>
      <c r="BB471" s="6">
        <v>0</v>
      </c>
      <c r="BC471" s="6">
        <v>0</v>
      </c>
      <c r="BD471" s="6">
        <v>0</v>
      </c>
      <c r="BE471" s="6"/>
      <c r="BF471" s="6">
        <v>0</v>
      </c>
      <c r="BG471" s="6">
        <v>-256.72000000000003</v>
      </c>
      <c r="BH471" s="6">
        <v>-397.38</v>
      </c>
      <c r="BI471" s="6"/>
      <c r="BJ471" s="6"/>
      <c r="BK471" s="6"/>
      <c r="BL471" s="11">
        <f t="shared" si="23"/>
        <v>-700.05</v>
      </c>
      <c r="BM471" s="12">
        <f t="shared" si="24"/>
        <v>4657</v>
      </c>
      <c r="BN471" s="13">
        <f t="shared" si="25"/>
        <v>252.30833333333331</v>
      </c>
      <c r="BO471" s="13">
        <f t="shared" si="26"/>
        <v>252.30833333333331</v>
      </c>
      <c r="BP471" s="13">
        <f t="shared" si="27"/>
        <v>84.102777777777774</v>
      </c>
      <c r="BQ471" s="13">
        <f t="shared" si="28"/>
        <v>256.74896000000001</v>
      </c>
      <c r="BR471" s="13">
        <f t="shared" si="29"/>
        <v>242.21</v>
      </c>
      <c r="BS471" s="13">
        <f t="shared" si="30"/>
        <v>1717.65</v>
      </c>
      <c r="BT471" s="13">
        <f t="shared" si="31"/>
        <v>0</v>
      </c>
      <c r="BU471" s="13">
        <f t="shared" si="32"/>
        <v>0</v>
      </c>
      <c r="BV471" s="6">
        <f>SUMIFS('SEGURO DE VIDA'!E:E, 'SEGURO DE VIDA'!D:D, H471, 'SEGURO DE VIDA'!G:G, E471)</f>
        <v>13.71</v>
      </c>
      <c r="BW471" s="6">
        <f>SUMIFS(TREINAMENTOS!E:E, TREINAMENTOS!D:D, H471, TREINAMENTOS!G:G, E471)</f>
        <v>0</v>
      </c>
      <c r="BX471" s="6">
        <f>SUMIFS(EXAMES!E:E, EXAMES!D:D, H471, EXAMES!G:G, E471)</f>
        <v>0</v>
      </c>
      <c r="BY471" s="25">
        <f t="shared" si="33"/>
        <v>2819.0384044444445</v>
      </c>
      <c r="BZ471" s="1"/>
      <c r="CA471" s="1"/>
      <c r="CB471" s="13">
        <f t="shared" si="34"/>
        <v>0</v>
      </c>
      <c r="CC471" s="13">
        <f t="shared" si="35"/>
        <v>0</v>
      </c>
      <c r="CD471" s="13">
        <f>SUMIFS(ALIMENTAÇÃO!E:E, ALIMENTAÇÃO!D:D, H471, ALIMENTAÇÃO!G:G, E471)</f>
        <v>1735</v>
      </c>
      <c r="CE471" s="6">
        <f>SUMIFS(TRANSPORTE!E:E, TRANSPORTE!D:D, H471, TRANSPORTE!G:G, E471)</f>
        <v>0</v>
      </c>
      <c r="CF471" s="6">
        <f>SUMIFS('PLANO DE SAÚDE'!E:E, 'PLANO DE SAÚDE'!D:D, H471, 'PLANO DE SAÚDE'!G:G, E471)</f>
        <v>0</v>
      </c>
      <c r="CG471" s="6">
        <f>SUMIFS('PLANO ODONTO'!E:E, 'PLANO ODONTO'!D:D, H471, 'PLANO ODONTO'!G:G, E471)</f>
        <v>28</v>
      </c>
      <c r="CH471" s="6">
        <f t="shared" si="36"/>
        <v>0</v>
      </c>
      <c r="CI471" s="6">
        <f t="shared" si="37"/>
        <v>0</v>
      </c>
      <c r="CJ471" s="6">
        <f t="shared" si="38"/>
        <v>0</v>
      </c>
      <c r="CK471" s="6"/>
      <c r="CL471" s="6"/>
      <c r="CM471" s="6">
        <f t="shared" si="39"/>
        <v>-28</v>
      </c>
      <c r="CN471" s="6">
        <v>5357.05</v>
      </c>
      <c r="CO471" s="1">
        <v>-700.05</v>
      </c>
      <c r="CP471" s="6">
        <v>4657</v>
      </c>
      <c r="CQ471" s="6">
        <v>3027.7</v>
      </c>
      <c r="CR471" s="1">
        <v>8.48</v>
      </c>
      <c r="CS471" s="6">
        <v>3027.7</v>
      </c>
      <c r="CT471" s="1">
        <v>242.21</v>
      </c>
      <c r="CU471" s="6">
        <v>4749.5</v>
      </c>
    </row>
    <row r="472" spans="1:99" ht="13.8" hidden="1">
      <c r="A472" s="1"/>
      <c r="B472" s="1"/>
      <c r="C472" s="34" t="str">
        <f t="shared" ca="1" si="20"/>
        <v>OK</v>
      </c>
      <c r="D472" s="2">
        <f t="shared" si="21"/>
        <v>7234.0268976666666</v>
      </c>
      <c r="E472" s="34">
        <v>45870</v>
      </c>
      <c r="F472" s="1" t="s">
        <v>145</v>
      </c>
      <c r="G472" s="1">
        <v>3352</v>
      </c>
      <c r="H472" s="1" t="s">
        <v>401</v>
      </c>
      <c r="I472" s="1" t="s">
        <v>258</v>
      </c>
      <c r="J472" s="38">
        <v>45017</v>
      </c>
      <c r="K472" s="6">
        <v>2702.58</v>
      </c>
      <c r="L472" s="1"/>
      <c r="M472" s="6">
        <v>2702.58</v>
      </c>
      <c r="N472" s="6"/>
      <c r="O472" s="6">
        <v>0</v>
      </c>
      <c r="P472" s="6">
        <v>810.77</v>
      </c>
      <c r="Q472" s="6"/>
      <c r="R472" s="6"/>
      <c r="S472" s="6"/>
      <c r="T472" s="6"/>
      <c r="U472" s="6">
        <v>0</v>
      </c>
      <c r="V472" s="6"/>
      <c r="W472" s="6"/>
      <c r="X472" s="6"/>
      <c r="Y472" s="6">
        <v>0</v>
      </c>
      <c r="Z472" s="6"/>
      <c r="AA472" s="6"/>
      <c r="AB472" s="6"/>
      <c r="AC472" s="6"/>
      <c r="AD472" s="6">
        <v>263.5</v>
      </c>
      <c r="AE472" s="6">
        <v>213.14</v>
      </c>
      <c r="AF472" s="6">
        <v>91.66</v>
      </c>
      <c r="AG472" s="6"/>
      <c r="AH472" s="6"/>
      <c r="AI472" s="6"/>
      <c r="AJ472" s="6">
        <v>0</v>
      </c>
      <c r="AK472" s="6"/>
      <c r="AL472" s="6"/>
      <c r="AM472" s="6">
        <v>0.21</v>
      </c>
      <c r="AN472" s="8">
        <f t="shared" si="22"/>
        <v>4081.8599999999997</v>
      </c>
      <c r="AO472" s="6"/>
      <c r="AP472" s="6">
        <v>-3.5</v>
      </c>
      <c r="AQ472" s="6">
        <v>0</v>
      </c>
      <c r="AR472" s="6"/>
      <c r="AS472" s="6"/>
      <c r="AT472" s="6">
        <v>-0.7</v>
      </c>
      <c r="AU472" s="6"/>
      <c r="AV472" s="6">
        <v>-14</v>
      </c>
      <c r="AW472" s="6">
        <v>0</v>
      </c>
      <c r="AX472" s="6"/>
      <c r="AY472" s="6"/>
      <c r="AZ472" s="6"/>
      <c r="BA472" s="6">
        <v>0</v>
      </c>
      <c r="BB472" s="6">
        <v>0</v>
      </c>
      <c r="BC472" s="6">
        <v>-2.73</v>
      </c>
      <c r="BD472" s="6">
        <v>0</v>
      </c>
      <c r="BE472" s="6"/>
      <c r="BF472" s="6">
        <v>0</v>
      </c>
      <c r="BG472" s="6">
        <v>-383.2</v>
      </c>
      <c r="BH472" s="6">
        <v>-103.73</v>
      </c>
      <c r="BI472" s="6"/>
      <c r="BJ472" s="6"/>
      <c r="BK472" s="6"/>
      <c r="BL472" s="11">
        <f t="shared" si="23"/>
        <v>-507.86</v>
      </c>
      <c r="BM472" s="12">
        <f t="shared" si="24"/>
        <v>3573.9999999999995</v>
      </c>
      <c r="BN472" s="13">
        <f t="shared" si="25"/>
        <v>225.215</v>
      </c>
      <c r="BO472" s="13">
        <f t="shared" si="26"/>
        <v>225.215</v>
      </c>
      <c r="BP472" s="13">
        <f t="shared" si="27"/>
        <v>75.071666666666673</v>
      </c>
      <c r="BQ472" s="13">
        <f t="shared" si="28"/>
        <v>383.26693500000005</v>
      </c>
      <c r="BR472" s="13">
        <f t="shared" si="29"/>
        <v>326.52999999999997</v>
      </c>
      <c r="BS472" s="13">
        <f t="shared" si="30"/>
        <v>346.5</v>
      </c>
      <c r="BT472" s="13">
        <f t="shared" si="31"/>
        <v>0</v>
      </c>
      <c r="BU472" s="13">
        <f t="shared" si="32"/>
        <v>246.52829600000001</v>
      </c>
      <c r="BV472" s="6">
        <f>SUMIFS('SEGURO DE VIDA'!E:E, 'SEGURO DE VIDA'!D:D, H472, 'SEGURO DE VIDA'!G:G, E472)</f>
        <v>13.71</v>
      </c>
      <c r="BW472" s="6">
        <f>SUMIFS(TREINAMENTOS!E:E, TREINAMENTOS!D:D, H472, TREINAMENTOS!G:G, E472)</f>
        <v>250</v>
      </c>
      <c r="BX472" s="6">
        <f>SUMIFS(EXAMES!E:E, EXAMES!D:D, H472, EXAMES!G:G, E472)</f>
        <v>1060.1300000000001</v>
      </c>
      <c r="BY472" s="25">
        <f t="shared" si="33"/>
        <v>3152.166897666667</v>
      </c>
      <c r="BZ472" s="1"/>
      <c r="CA472" s="1"/>
      <c r="CB472" s="13">
        <f t="shared" si="34"/>
        <v>246.52829600000001</v>
      </c>
      <c r="CC472" s="13">
        <f t="shared" si="35"/>
        <v>0</v>
      </c>
      <c r="CD472" s="13">
        <f>SUMIFS(ALIMENTAÇÃO!E:E, ALIMENTAÇÃO!D:D, H472, ALIMENTAÇÃO!G:G, E472)</f>
        <v>350</v>
      </c>
      <c r="CE472" s="6">
        <f>SUMIFS(TRANSPORTE!E:E, TRANSPORTE!D:D, H472, TRANSPORTE!G:G, E472)</f>
        <v>0</v>
      </c>
      <c r="CF472" s="6">
        <f>SUMIFS('PLANO DE SAÚDE'!E:E, 'PLANO DE SAÚDE'!D:D, H472, 'PLANO DE SAÚDE'!G:G, E472)</f>
        <v>249.258296</v>
      </c>
      <c r="CG472" s="6">
        <f>SUMIFS('PLANO ODONTO'!E:E, 'PLANO ODONTO'!D:D, H472, 'PLANO ODONTO'!G:G, E472)</f>
        <v>14</v>
      </c>
      <c r="CH472" s="6">
        <f t="shared" si="36"/>
        <v>-2.73</v>
      </c>
      <c r="CI472" s="6">
        <f t="shared" si="37"/>
        <v>0</v>
      </c>
      <c r="CJ472" s="6">
        <f t="shared" si="38"/>
        <v>0</v>
      </c>
      <c r="CK472" s="6"/>
      <c r="CL472" s="6"/>
      <c r="CM472" s="6">
        <f t="shared" si="39"/>
        <v>-14</v>
      </c>
      <c r="CN472" s="6">
        <v>4081.86</v>
      </c>
      <c r="CO472" s="1">
        <v>-507.86</v>
      </c>
      <c r="CP472" s="6">
        <v>3574</v>
      </c>
      <c r="CQ472" s="6">
        <v>4081.65</v>
      </c>
      <c r="CR472" s="1">
        <v>9.39</v>
      </c>
      <c r="CS472" s="6">
        <v>4081.65</v>
      </c>
      <c r="CT472" s="1">
        <v>326.52999999999997</v>
      </c>
      <c r="CU472" s="6">
        <v>3319.27</v>
      </c>
    </row>
    <row r="473" spans="1:99" ht="13.8" hidden="1">
      <c r="A473" s="1"/>
      <c r="B473" s="1"/>
      <c r="C473" s="34" t="str">
        <f t="shared" ca="1" si="20"/>
        <v>OK</v>
      </c>
      <c r="D473" s="2">
        <f t="shared" si="21"/>
        <v>13214.646436555555</v>
      </c>
      <c r="E473" s="34">
        <v>45870</v>
      </c>
      <c r="F473" s="1" t="s">
        <v>145</v>
      </c>
      <c r="G473" s="1">
        <v>264</v>
      </c>
      <c r="H473" s="1" t="s">
        <v>402</v>
      </c>
      <c r="I473" s="1" t="s">
        <v>403</v>
      </c>
      <c r="J473" s="38">
        <v>43699</v>
      </c>
      <c r="K473" s="6">
        <v>7634.24</v>
      </c>
      <c r="L473" s="1"/>
      <c r="M473" s="6">
        <v>7634.24</v>
      </c>
      <c r="N473" s="6"/>
      <c r="O473" s="6">
        <v>0</v>
      </c>
      <c r="P473" s="6">
        <v>0</v>
      </c>
      <c r="Q473" s="6"/>
      <c r="R473" s="6"/>
      <c r="S473" s="6"/>
      <c r="T473" s="6"/>
      <c r="U473" s="6">
        <v>385.63</v>
      </c>
      <c r="V473" s="6"/>
      <c r="W473" s="6"/>
      <c r="X473" s="6"/>
      <c r="Y473" s="6">
        <v>1087.29</v>
      </c>
      <c r="Z473" s="6"/>
      <c r="AA473" s="6"/>
      <c r="AB473" s="6"/>
      <c r="AC473" s="6"/>
      <c r="AD473" s="6">
        <v>0</v>
      </c>
      <c r="AE473" s="6">
        <v>0</v>
      </c>
      <c r="AF473" s="6">
        <v>0</v>
      </c>
      <c r="AG473" s="6"/>
      <c r="AH473" s="6"/>
      <c r="AI473" s="6"/>
      <c r="AJ473" s="6">
        <v>0</v>
      </c>
      <c r="AK473" s="6"/>
      <c r="AL473" s="6"/>
      <c r="AM473" s="6">
        <v>0.27</v>
      </c>
      <c r="AN473" s="8">
        <f t="shared" si="22"/>
        <v>9107.43</v>
      </c>
      <c r="AO473" s="6"/>
      <c r="AP473" s="6">
        <v>-6</v>
      </c>
      <c r="AQ473" s="6">
        <v>0</v>
      </c>
      <c r="AR473" s="6"/>
      <c r="AS473" s="6"/>
      <c r="AT473" s="6">
        <v>-0.18</v>
      </c>
      <c r="AU473" s="6"/>
      <c r="AV473" s="6">
        <v>-14</v>
      </c>
      <c r="AW473" s="6">
        <v>-42</v>
      </c>
      <c r="AX473" s="6"/>
      <c r="AY473" s="6"/>
      <c r="AZ473" s="6"/>
      <c r="BA473" s="6">
        <v>0</v>
      </c>
      <c r="BB473" s="6">
        <v>-40</v>
      </c>
      <c r="BC473" s="6">
        <v>-388.78</v>
      </c>
      <c r="BD473" s="6">
        <v>-956.01</v>
      </c>
      <c r="BE473" s="6"/>
      <c r="BF473" s="6">
        <v>-400.76</v>
      </c>
      <c r="BG473" s="6">
        <v>-932.36</v>
      </c>
      <c r="BH473" s="6">
        <v>-1339.34</v>
      </c>
      <c r="BI473" s="6"/>
      <c r="BJ473" s="6"/>
      <c r="BK473" s="6"/>
      <c r="BL473" s="11">
        <f t="shared" si="23"/>
        <v>-4119.43</v>
      </c>
      <c r="BM473" s="12">
        <f t="shared" si="24"/>
        <v>4988</v>
      </c>
      <c r="BN473" s="13">
        <f t="shared" si="25"/>
        <v>636.18666666666661</v>
      </c>
      <c r="BO473" s="13">
        <f t="shared" si="26"/>
        <v>636.18666666666661</v>
      </c>
      <c r="BP473" s="13">
        <f t="shared" si="27"/>
        <v>212.0622222222222</v>
      </c>
      <c r="BQ473" s="13">
        <f t="shared" si="28"/>
        <v>932.71088100000009</v>
      </c>
      <c r="BR473" s="13">
        <f t="shared" si="29"/>
        <v>641.58000000000004</v>
      </c>
      <c r="BS473" s="13">
        <f t="shared" si="30"/>
        <v>594</v>
      </c>
      <c r="BT473" s="13">
        <f t="shared" si="31"/>
        <v>0</v>
      </c>
      <c r="BU473" s="13">
        <f t="shared" si="32"/>
        <v>440.7800000000002</v>
      </c>
      <c r="BV473" s="6">
        <f>SUMIFS('SEGURO DE VIDA'!E:E, 'SEGURO DE VIDA'!D:D, H473, 'SEGURO DE VIDA'!G:G, E473)</f>
        <v>13.71</v>
      </c>
      <c r="BW473" s="6">
        <f>SUMIFS(TREINAMENTOS!E:E, TREINAMENTOS!D:D, H473, TREINAMENTOS!G:G, E473)</f>
        <v>0</v>
      </c>
      <c r="BX473" s="6">
        <f>SUMIFS(EXAMES!E:E, EXAMES!D:D, H473, EXAMES!G:G, E473)</f>
        <v>0</v>
      </c>
      <c r="BY473" s="25">
        <f t="shared" si="33"/>
        <v>4107.2164365555554</v>
      </c>
      <c r="BZ473" s="1"/>
      <c r="CA473" s="1"/>
      <c r="CB473" s="13">
        <f t="shared" si="34"/>
        <v>440.7800000000002</v>
      </c>
      <c r="CC473" s="13">
        <f t="shared" si="35"/>
        <v>0</v>
      </c>
      <c r="CD473" s="13">
        <f>SUMIFS(ALIMENTAÇÃO!E:E, ALIMENTAÇÃO!D:D, H473, ALIMENTAÇÃO!G:G, E473)</f>
        <v>600</v>
      </c>
      <c r="CE473" s="6">
        <f>SUMIFS(TRANSPORTE!E:E, TRANSPORTE!D:D, H473, TRANSPORTE!G:G, E473)</f>
        <v>0</v>
      </c>
      <c r="CF473" s="6">
        <f>SUMIFS('PLANO DE SAÚDE'!E:E, 'PLANO DE SAÚDE'!D:D, H473, 'PLANO DE SAÚDE'!G:G, E473)</f>
        <v>1825.5700000000002</v>
      </c>
      <c r="CG473" s="6">
        <f>SUMIFS('PLANO ODONTO'!E:E, 'PLANO ODONTO'!D:D, H473, 'PLANO ODONTO'!G:G, E473)</f>
        <v>56</v>
      </c>
      <c r="CH473" s="6">
        <f t="shared" si="36"/>
        <v>-1384.79</v>
      </c>
      <c r="CI473" s="6">
        <f t="shared" si="37"/>
        <v>0</v>
      </c>
      <c r="CJ473" s="6">
        <f t="shared" si="38"/>
        <v>0</v>
      </c>
      <c r="CK473" s="6"/>
      <c r="CL473" s="6"/>
      <c r="CM473" s="6">
        <f t="shared" si="39"/>
        <v>-56</v>
      </c>
      <c r="CN473" s="6">
        <v>9107.43</v>
      </c>
      <c r="CO473" s="6">
        <v>-4119.43</v>
      </c>
      <c r="CP473" s="6">
        <v>4988</v>
      </c>
      <c r="CQ473" s="6">
        <v>8019.87</v>
      </c>
      <c r="CR473" s="1">
        <v>11.63</v>
      </c>
      <c r="CS473" s="6">
        <v>8019.87</v>
      </c>
      <c r="CT473" s="1">
        <v>641.58000000000004</v>
      </c>
      <c r="CU473" s="6">
        <v>8174.8</v>
      </c>
    </row>
    <row r="474" spans="1:99" ht="13.8" hidden="1">
      <c r="A474" s="1"/>
      <c r="B474" s="1"/>
      <c r="C474" s="34" t="str">
        <f t="shared" ca="1" si="20"/>
        <v>OK</v>
      </c>
      <c r="D474" s="2">
        <f t="shared" si="21"/>
        <v>4297.938303111112</v>
      </c>
      <c r="E474" s="34">
        <v>45870</v>
      </c>
      <c r="F474" s="1" t="s">
        <v>145</v>
      </c>
      <c r="G474" s="1">
        <v>3500</v>
      </c>
      <c r="H474" s="1" t="s">
        <v>404</v>
      </c>
      <c r="I474" s="1" t="s">
        <v>433</v>
      </c>
      <c r="J474" s="38">
        <v>45670</v>
      </c>
      <c r="K474" s="6">
        <v>2239.36</v>
      </c>
      <c r="L474" s="1"/>
      <c r="M474" s="6">
        <v>2239.36</v>
      </c>
      <c r="N474" s="6"/>
      <c r="O474" s="6"/>
      <c r="P474" s="6">
        <v>0</v>
      </c>
      <c r="Q474" s="6"/>
      <c r="R474" s="6"/>
      <c r="S474" s="6"/>
      <c r="T474" s="6"/>
      <c r="U474" s="6">
        <v>0</v>
      </c>
      <c r="V474" s="6"/>
      <c r="W474" s="6"/>
      <c r="X474" s="6"/>
      <c r="Y474" s="6">
        <v>400</v>
      </c>
      <c r="Z474" s="6"/>
      <c r="AA474" s="6"/>
      <c r="AB474" s="6">
        <v>0</v>
      </c>
      <c r="AC474" s="6"/>
      <c r="AD474" s="6">
        <v>31.07</v>
      </c>
      <c r="AE474" s="6">
        <v>0</v>
      </c>
      <c r="AF474" s="6">
        <v>5.98</v>
      </c>
      <c r="AG474" s="6"/>
      <c r="AH474" s="6"/>
      <c r="AI474" s="6"/>
      <c r="AJ474" s="6"/>
      <c r="AK474" s="6"/>
      <c r="AL474" s="6"/>
      <c r="AM474" s="6">
        <v>0.05</v>
      </c>
      <c r="AN474" s="8">
        <f t="shared" si="22"/>
        <v>2676.4600000000005</v>
      </c>
      <c r="AO474" s="6"/>
      <c r="AP474" s="6">
        <v>-6.65</v>
      </c>
      <c r="AQ474" s="6">
        <v>0</v>
      </c>
      <c r="AR474" s="6"/>
      <c r="AS474" s="6"/>
      <c r="AT474" s="6">
        <v>-0.88</v>
      </c>
      <c r="AU474" s="6"/>
      <c r="AV474" s="6">
        <v>0</v>
      </c>
      <c r="AW474" s="6">
        <v>0</v>
      </c>
      <c r="AX474" s="6"/>
      <c r="AY474" s="6"/>
      <c r="AZ474" s="6"/>
      <c r="BA474" s="6"/>
      <c r="BB474" s="6">
        <v>-49.17</v>
      </c>
      <c r="BC474" s="6">
        <v>-1.66</v>
      </c>
      <c r="BD474" s="6"/>
      <c r="BE474" s="6"/>
      <c r="BF474" s="6">
        <v>0</v>
      </c>
      <c r="BG474" s="6">
        <v>-182.1</v>
      </c>
      <c r="BH474" s="6">
        <v>0</v>
      </c>
      <c r="BI474" s="6"/>
      <c r="BJ474" s="6"/>
      <c r="BK474" s="6">
        <v>0</v>
      </c>
      <c r="BL474" s="11">
        <f t="shared" si="23"/>
        <v>-240.45999999999998</v>
      </c>
      <c r="BM474" s="12">
        <f t="shared" si="24"/>
        <v>2436.0000000000005</v>
      </c>
      <c r="BN474" s="13">
        <f t="shared" si="25"/>
        <v>186.61333333333334</v>
      </c>
      <c r="BO474" s="13">
        <f t="shared" si="26"/>
        <v>186.61333333333334</v>
      </c>
      <c r="BP474" s="13">
        <f t="shared" si="27"/>
        <v>62.204444444444448</v>
      </c>
      <c r="BQ474" s="13">
        <f t="shared" si="28"/>
        <v>182.11279999999999</v>
      </c>
      <c r="BR474" s="13">
        <f t="shared" si="29"/>
        <v>182.11</v>
      </c>
      <c r="BS474" s="13">
        <f t="shared" si="30"/>
        <v>658.35</v>
      </c>
      <c r="BT474" s="13">
        <f t="shared" si="31"/>
        <v>0</v>
      </c>
      <c r="BU474" s="13">
        <f t="shared" si="32"/>
        <v>149.76439199999999</v>
      </c>
      <c r="BV474" s="6">
        <f>SUMIFS('SEGURO DE VIDA'!E:E, 'SEGURO DE VIDA'!D:D, H474, 'SEGURO DE VIDA'!G:G, E474)</f>
        <v>13.71</v>
      </c>
      <c r="BW474" s="6">
        <f>SUMIFS(TREINAMENTOS!E:E, TREINAMENTOS!D:D, H474, TREINAMENTOS!G:G, E474)</f>
        <v>0</v>
      </c>
      <c r="BX474" s="6">
        <f>SUMIFS(EXAMES!E:E, EXAMES!D:D, H474, EXAMES!G:G, E474)</f>
        <v>0</v>
      </c>
      <c r="BY474" s="25">
        <f t="shared" si="33"/>
        <v>1621.4783031111112</v>
      </c>
      <c r="BZ474" s="1"/>
      <c r="CA474" s="1"/>
      <c r="CB474" s="13">
        <f t="shared" si="34"/>
        <v>149.76439199999999</v>
      </c>
      <c r="CC474" s="13">
        <f t="shared" si="35"/>
        <v>0</v>
      </c>
      <c r="CD474" s="13">
        <f>SUMIFS(ALIMENTAÇÃO!E:E, ALIMENTAÇÃO!D:D, H474, ALIMENTAÇÃO!G:G, E474)</f>
        <v>665</v>
      </c>
      <c r="CE474" s="6">
        <f>SUMIFS(TRANSPORTE!E:E, TRANSPORTE!D:D, H474, TRANSPORTE!G:G, E474)</f>
        <v>0</v>
      </c>
      <c r="CF474" s="6">
        <f>SUMIFS('PLANO DE SAÚDE'!E:E, 'PLANO DE SAÚDE'!D:D, H474, 'PLANO DE SAÚDE'!G:G, E474)</f>
        <v>200.59439199999997</v>
      </c>
      <c r="CG474" s="6">
        <f>SUMIFS('PLANO ODONTO'!E:E, 'PLANO ODONTO'!D:D, H474, 'PLANO ODONTO'!G:G, E474)</f>
        <v>0</v>
      </c>
      <c r="CH474" s="6">
        <f t="shared" si="36"/>
        <v>-50.83</v>
      </c>
      <c r="CI474" s="6">
        <f t="shared" si="37"/>
        <v>0</v>
      </c>
      <c r="CJ474" s="6">
        <f t="shared" si="38"/>
        <v>0</v>
      </c>
      <c r="CK474" s="6"/>
      <c r="CL474" s="6"/>
      <c r="CM474" s="6">
        <f t="shared" si="39"/>
        <v>0</v>
      </c>
      <c r="CN474" s="6">
        <v>2676.46</v>
      </c>
      <c r="CO474" s="1">
        <v>-240.46</v>
      </c>
      <c r="CP474" s="6">
        <v>2436</v>
      </c>
      <c r="CQ474" s="6">
        <v>2276.41</v>
      </c>
      <c r="CR474" s="1">
        <v>8</v>
      </c>
      <c r="CS474" s="6">
        <v>2276.41</v>
      </c>
      <c r="CT474" s="1">
        <v>182.11</v>
      </c>
      <c r="CU474" s="6">
        <v>2069.21</v>
      </c>
    </row>
    <row r="475" spans="1:99" ht="13.8" hidden="1">
      <c r="A475" s="1"/>
      <c r="B475" s="1"/>
      <c r="C475" s="34" t="str">
        <f t="shared" ca="1" si="20"/>
        <v>OK</v>
      </c>
      <c r="D475" s="2">
        <f t="shared" si="21"/>
        <v>4532.9343088888891</v>
      </c>
      <c r="E475" s="34">
        <v>45870</v>
      </c>
      <c r="F475" s="1" t="s">
        <v>145</v>
      </c>
      <c r="G475" s="1">
        <v>254</v>
      </c>
      <c r="H475" s="1" t="s">
        <v>405</v>
      </c>
      <c r="I475" s="1" t="s">
        <v>147</v>
      </c>
      <c r="J475" s="38">
        <v>43556</v>
      </c>
      <c r="K475" s="6">
        <v>2495.63</v>
      </c>
      <c r="L475" s="1"/>
      <c r="M475" s="6">
        <v>2495.63</v>
      </c>
      <c r="N475" s="6"/>
      <c r="O475" s="6"/>
      <c r="P475" s="6">
        <v>0</v>
      </c>
      <c r="Q475" s="6"/>
      <c r="R475" s="6"/>
      <c r="S475" s="6"/>
      <c r="T475" s="6"/>
      <c r="U475" s="6">
        <v>0</v>
      </c>
      <c r="V475" s="6"/>
      <c r="W475" s="6"/>
      <c r="X475" s="6"/>
      <c r="Y475" s="6">
        <v>0</v>
      </c>
      <c r="Z475" s="6"/>
      <c r="AA475" s="6"/>
      <c r="AB475" s="6">
        <v>0</v>
      </c>
      <c r="AC475" s="6"/>
      <c r="AD475" s="6">
        <v>0</v>
      </c>
      <c r="AE475" s="6">
        <v>171.37</v>
      </c>
      <c r="AF475" s="6">
        <v>32.96</v>
      </c>
      <c r="AG475" s="6"/>
      <c r="AH475" s="6"/>
      <c r="AI475" s="6"/>
      <c r="AJ475" s="6"/>
      <c r="AK475" s="6"/>
      <c r="AL475" s="6"/>
      <c r="AM475" s="6">
        <v>0.65</v>
      </c>
      <c r="AN475" s="8">
        <f t="shared" si="22"/>
        <v>2700.61</v>
      </c>
      <c r="AO475" s="6"/>
      <c r="AP475" s="6">
        <v>-7</v>
      </c>
      <c r="AQ475" s="6">
        <v>-149.74</v>
      </c>
      <c r="AR475" s="6"/>
      <c r="AS475" s="6"/>
      <c r="AT475" s="6">
        <v>0</v>
      </c>
      <c r="AU475" s="6"/>
      <c r="AV475" s="6">
        <v>-14</v>
      </c>
      <c r="AW475" s="6">
        <v>0</v>
      </c>
      <c r="AX475" s="6"/>
      <c r="AY475" s="6"/>
      <c r="AZ475" s="6"/>
      <c r="BA475" s="6"/>
      <c r="BB475" s="6">
        <v>0</v>
      </c>
      <c r="BC475" s="6">
        <v>-1.84</v>
      </c>
      <c r="BD475" s="6"/>
      <c r="BE475" s="6"/>
      <c r="BF475" s="6">
        <v>0</v>
      </c>
      <c r="BG475" s="6">
        <v>-220.22</v>
      </c>
      <c r="BH475" s="6">
        <v>0</v>
      </c>
      <c r="BI475" s="6"/>
      <c r="BJ475" s="6"/>
      <c r="BK475" s="6">
        <v>-36.81</v>
      </c>
      <c r="BL475" s="11">
        <f t="shared" si="23"/>
        <v>-429.61</v>
      </c>
      <c r="BM475" s="12">
        <f t="shared" si="24"/>
        <v>2271</v>
      </c>
      <c r="BN475" s="13">
        <f t="shared" si="25"/>
        <v>207.96916666666667</v>
      </c>
      <c r="BO475" s="13">
        <f t="shared" si="26"/>
        <v>207.96916666666667</v>
      </c>
      <c r="BP475" s="13">
        <f t="shared" si="27"/>
        <v>69.323055555555555</v>
      </c>
      <c r="BQ475" s="13">
        <f t="shared" si="28"/>
        <v>220.31673600000002</v>
      </c>
      <c r="BR475" s="13">
        <f t="shared" si="29"/>
        <v>215.99</v>
      </c>
      <c r="BS475" s="13">
        <f t="shared" si="30"/>
        <v>693</v>
      </c>
      <c r="BT475" s="13">
        <f t="shared" si="31"/>
        <v>38.359999999999985</v>
      </c>
      <c r="BU475" s="13">
        <f t="shared" si="32"/>
        <v>165.686184</v>
      </c>
      <c r="BV475" s="6">
        <f>SUMIFS('SEGURO DE VIDA'!E:E, 'SEGURO DE VIDA'!D:D, H475, 'SEGURO DE VIDA'!G:G, E475)</f>
        <v>13.71</v>
      </c>
      <c r="BW475" s="6">
        <f>SUMIFS(TREINAMENTOS!E:E, TREINAMENTOS!D:D, H475, TREINAMENTOS!G:G, E475)</f>
        <v>0</v>
      </c>
      <c r="BX475" s="6">
        <f>SUMIFS(EXAMES!E:E, EXAMES!D:D, H475, EXAMES!G:G, E475)</f>
        <v>0</v>
      </c>
      <c r="BY475" s="25">
        <f t="shared" si="33"/>
        <v>1832.3243088888887</v>
      </c>
      <c r="BZ475" s="1"/>
      <c r="CA475" s="1"/>
      <c r="CB475" s="13">
        <f t="shared" si="34"/>
        <v>165.686184</v>
      </c>
      <c r="CC475" s="13">
        <f t="shared" si="35"/>
        <v>0</v>
      </c>
      <c r="CD475" s="13">
        <f>SUMIFS(ALIMENTAÇÃO!E:E, ALIMENTAÇÃO!D:D, H475, ALIMENTAÇÃO!G:G, E475)</f>
        <v>700</v>
      </c>
      <c r="CE475" s="6">
        <f>SUMIFS(TRANSPORTE!E:E, TRANSPORTE!D:D, H475, TRANSPORTE!G:G, E475)</f>
        <v>188.1</v>
      </c>
      <c r="CF475" s="6">
        <f>SUMIFS('PLANO DE SAÚDE'!E:E, 'PLANO DE SAÚDE'!D:D, H475, 'PLANO DE SAÚDE'!G:G, E475)</f>
        <v>167.526184</v>
      </c>
      <c r="CG475" s="6">
        <f>SUMIFS('PLANO ODONTO'!E:E, 'PLANO ODONTO'!D:D, H475, 'PLANO ODONTO'!G:G, E475)</f>
        <v>14</v>
      </c>
      <c r="CH475" s="6">
        <f t="shared" si="36"/>
        <v>-1.84</v>
      </c>
      <c r="CI475" s="6">
        <f t="shared" si="37"/>
        <v>0</v>
      </c>
      <c r="CJ475" s="6">
        <f t="shared" si="38"/>
        <v>0</v>
      </c>
      <c r="CK475" s="6"/>
      <c r="CL475" s="6"/>
      <c r="CM475" s="6">
        <f t="shared" si="39"/>
        <v>-14</v>
      </c>
      <c r="CN475" s="6">
        <v>2700.61</v>
      </c>
      <c r="CO475" s="1">
        <v>-429.61</v>
      </c>
      <c r="CP475" s="6">
        <v>2271</v>
      </c>
      <c r="CQ475" s="6">
        <v>2699.96</v>
      </c>
      <c r="CR475" s="1">
        <v>8.16</v>
      </c>
      <c r="CS475" s="6">
        <v>2699.96</v>
      </c>
      <c r="CT475" s="1">
        <v>215.99</v>
      </c>
      <c r="CU475" s="6">
        <v>2092.7600000000002</v>
      </c>
    </row>
    <row r="476" spans="1:99" ht="13.8" hidden="1">
      <c r="A476" s="1"/>
      <c r="B476" s="1"/>
      <c r="C476" s="34" t="str">
        <f t="shared" ca="1" si="20"/>
        <v>OK</v>
      </c>
      <c r="D476" s="2">
        <f t="shared" si="21"/>
        <v>3697.269133888889</v>
      </c>
      <c r="E476" s="34">
        <v>45870</v>
      </c>
      <c r="F476" s="1" t="s">
        <v>145</v>
      </c>
      <c r="G476" s="1">
        <v>247</v>
      </c>
      <c r="H476" s="1" t="s">
        <v>406</v>
      </c>
      <c r="I476" s="1" t="s">
        <v>190</v>
      </c>
      <c r="J476" s="38">
        <v>43521</v>
      </c>
      <c r="K476" s="6">
        <v>1988.57</v>
      </c>
      <c r="L476" s="1"/>
      <c r="M476" s="6">
        <v>1988.57</v>
      </c>
      <c r="N476" s="6"/>
      <c r="O476" s="6"/>
      <c r="P476" s="6">
        <v>0</v>
      </c>
      <c r="Q476" s="6"/>
      <c r="R476" s="6"/>
      <c r="S476" s="6"/>
      <c r="T476" s="6"/>
      <c r="U476" s="6">
        <v>0</v>
      </c>
      <c r="V476" s="6"/>
      <c r="W476" s="6"/>
      <c r="X476" s="6"/>
      <c r="Y476" s="6">
        <v>0</v>
      </c>
      <c r="Z476" s="6"/>
      <c r="AA476" s="6"/>
      <c r="AB476" s="6">
        <v>0</v>
      </c>
      <c r="AC476" s="6"/>
      <c r="AD476" s="6">
        <v>0</v>
      </c>
      <c r="AE476" s="6">
        <v>0</v>
      </c>
      <c r="AF476" s="6">
        <v>0</v>
      </c>
      <c r="AG476" s="6"/>
      <c r="AH476" s="6"/>
      <c r="AI476" s="6"/>
      <c r="AJ476" s="6"/>
      <c r="AK476" s="6"/>
      <c r="AL476" s="6"/>
      <c r="AM476" s="6">
        <v>0.1</v>
      </c>
      <c r="AN476" s="8">
        <f t="shared" si="22"/>
        <v>1988.6699999999998</v>
      </c>
      <c r="AO476" s="6"/>
      <c r="AP476" s="6">
        <v>-7.35</v>
      </c>
      <c r="AQ476" s="6">
        <v>-119.31</v>
      </c>
      <c r="AR476" s="6"/>
      <c r="AS476" s="6"/>
      <c r="AT476" s="6">
        <v>0</v>
      </c>
      <c r="AU476" s="6"/>
      <c r="AV476" s="6">
        <v>0</v>
      </c>
      <c r="AW476" s="6">
        <v>0</v>
      </c>
      <c r="AX476" s="6"/>
      <c r="AY476" s="6"/>
      <c r="AZ476" s="6"/>
      <c r="BA476" s="6"/>
      <c r="BB476" s="6">
        <v>0</v>
      </c>
      <c r="BC476" s="6">
        <v>0</v>
      </c>
      <c r="BD476" s="6"/>
      <c r="BE476" s="6"/>
      <c r="BF476" s="6">
        <v>0</v>
      </c>
      <c r="BG476" s="6">
        <v>-156.19999999999999</v>
      </c>
      <c r="BH476" s="6">
        <v>0</v>
      </c>
      <c r="BI476" s="6"/>
      <c r="BJ476" s="6"/>
      <c r="BK476" s="6">
        <v>-0.81</v>
      </c>
      <c r="BL476" s="11">
        <f t="shared" si="23"/>
        <v>-283.67</v>
      </c>
      <c r="BM476" s="12">
        <f t="shared" si="24"/>
        <v>1704.9999999999998</v>
      </c>
      <c r="BN476" s="13">
        <f t="shared" si="25"/>
        <v>165.71416666666667</v>
      </c>
      <c r="BO476" s="13">
        <f t="shared" si="26"/>
        <v>165.71416666666667</v>
      </c>
      <c r="BP476" s="13">
        <f t="shared" si="27"/>
        <v>55.238055555555555</v>
      </c>
      <c r="BQ476" s="13">
        <f t="shared" si="28"/>
        <v>156.102745</v>
      </c>
      <c r="BR476" s="13">
        <f t="shared" si="29"/>
        <v>159.08000000000001</v>
      </c>
      <c r="BS476" s="13">
        <f t="shared" si="30"/>
        <v>727.65</v>
      </c>
      <c r="BT476" s="13">
        <f t="shared" si="31"/>
        <v>265.39</v>
      </c>
      <c r="BU476" s="13">
        <f t="shared" si="32"/>
        <v>0</v>
      </c>
      <c r="BV476" s="6">
        <f>SUMIFS('SEGURO DE VIDA'!E:E, 'SEGURO DE VIDA'!D:D, H476, 'SEGURO DE VIDA'!G:G, E476)</f>
        <v>13.71</v>
      </c>
      <c r="BW476" s="6">
        <f>SUMIFS(TREINAMENTOS!E:E, TREINAMENTOS!D:D, H476, TREINAMENTOS!G:G, E476)</f>
        <v>0</v>
      </c>
      <c r="BX476" s="6">
        <f>SUMIFS(EXAMES!E:E, EXAMES!D:D, H476, EXAMES!G:G, E476)</f>
        <v>0</v>
      </c>
      <c r="BY476" s="25">
        <f t="shared" si="33"/>
        <v>1708.5991338888889</v>
      </c>
      <c r="BZ476" s="1"/>
      <c r="CA476" s="1"/>
      <c r="CB476" s="13">
        <f t="shared" si="34"/>
        <v>0</v>
      </c>
      <c r="CC476" s="13">
        <f t="shared" si="35"/>
        <v>0</v>
      </c>
      <c r="CD476" s="13">
        <f>SUMIFS(ALIMENTAÇÃO!E:E, ALIMENTAÇÃO!D:D, H476, ALIMENTAÇÃO!G:G, E476)</f>
        <v>735</v>
      </c>
      <c r="CE476" s="6">
        <f>SUMIFS(TRANSPORTE!E:E, TRANSPORTE!D:D, H476, TRANSPORTE!G:G, E476)</f>
        <v>384.7</v>
      </c>
      <c r="CF476" s="6">
        <f>SUMIFS('PLANO DE SAÚDE'!E:E, 'PLANO DE SAÚDE'!D:D, H476, 'PLANO DE SAÚDE'!G:G, E476)</f>
        <v>0</v>
      </c>
      <c r="CG476" s="6">
        <f>SUMIFS('PLANO ODONTO'!E:E, 'PLANO ODONTO'!D:D, H476, 'PLANO ODONTO'!G:G, E476)</f>
        <v>0</v>
      </c>
      <c r="CH476" s="6">
        <f t="shared" si="36"/>
        <v>0</v>
      </c>
      <c r="CI476" s="6">
        <f t="shared" si="37"/>
        <v>0</v>
      </c>
      <c r="CJ476" s="6">
        <f t="shared" si="38"/>
        <v>0</v>
      </c>
      <c r="CK476" s="6"/>
      <c r="CL476" s="6"/>
      <c r="CM476" s="6">
        <f t="shared" si="39"/>
        <v>0</v>
      </c>
      <c r="CN476" s="6">
        <v>1988.67</v>
      </c>
      <c r="CO476" s="1">
        <v>-283.67</v>
      </c>
      <c r="CP476" s="6">
        <v>1705</v>
      </c>
      <c r="CQ476" s="6">
        <v>1988.57</v>
      </c>
      <c r="CR476" s="1">
        <v>7.85</v>
      </c>
      <c r="CS476" s="6">
        <v>1988.57</v>
      </c>
      <c r="CT476" s="1">
        <v>159.08000000000001</v>
      </c>
      <c r="CU476" s="6">
        <v>1381.37</v>
      </c>
    </row>
    <row r="477" spans="1:99" ht="13.8" hidden="1">
      <c r="A477" s="1"/>
      <c r="B477" s="1"/>
      <c r="C477" s="34" t="str">
        <f t="shared" ca="1" si="20"/>
        <v>OK</v>
      </c>
      <c r="D477" s="2">
        <f t="shared" si="21"/>
        <v>6306.372088000001</v>
      </c>
      <c r="E477" s="34">
        <v>45870</v>
      </c>
      <c r="F477" s="1" t="s">
        <v>145</v>
      </c>
      <c r="G477" s="1">
        <v>3559</v>
      </c>
      <c r="H477" s="1" t="s">
        <v>447</v>
      </c>
      <c r="I477" s="1" t="s">
        <v>247</v>
      </c>
      <c r="J477" s="38">
        <v>45839</v>
      </c>
      <c r="K477" s="6">
        <v>2700</v>
      </c>
      <c r="L477" s="1"/>
      <c r="M477" s="6">
        <v>2700</v>
      </c>
      <c r="N477" s="6"/>
      <c r="O477" s="6"/>
      <c r="P477" s="6">
        <v>810</v>
      </c>
      <c r="Q477" s="6"/>
      <c r="R477" s="6"/>
      <c r="S477" s="6"/>
      <c r="T477" s="6"/>
      <c r="U477" s="6">
        <v>0</v>
      </c>
      <c r="V477" s="6"/>
      <c r="W477" s="6"/>
      <c r="X477" s="6"/>
      <c r="Y477" s="6">
        <v>0</v>
      </c>
      <c r="Z477" s="6"/>
      <c r="AA477" s="6"/>
      <c r="AB477" s="6">
        <v>0</v>
      </c>
      <c r="AC477" s="6"/>
      <c r="AD477" s="6">
        <v>654.17999999999995</v>
      </c>
      <c r="AE477" s="6">
        <v>0</v>
      </c>
      <c r="AF477" s="6">
        <v>125.8</v>
      </c>
      <c r="AG477" s="6"/>
      <c r="AH477" s="6"/>
      <c r="AI477" s="6"/>
      <c r="AJ477" s="6"/>
      <c r="AK477" s="6"/>
      <c r="AL477" s="6"/>
      <c r="AM477" s="6">
        <v>0.6</v>
      </c>
      <c r="AN477" s="8">
        <f t="shared" si="22"/>
        <v>4290.5800000000008</v>
      </c>
      <c r="AO477" s="6"/>
      <c r="AP477" s="6">
        <v>-6.3</v>
      </c>
      <c r="AQ477" s="6">
        <v>0</v>
      </c>
      <c r="AR477" s="6"/>
      <c r="AS477" s="6"/>
      <c r="AT477" s="6">
        <v>-0.76</v>
      </c>
      <c r="AU477" s="6"/>
      <c r="AV477" s="6">
        <v>0</v>
      </c>
      <c r="AW477" s="6">
        <v>0</v>
      </c>
      <c r="AX477" s="6"/>
      <c r="AY477" s="6"/>
      <c r="AZ477" s="6"/>
      <c r="BA477" s="6"/>
      <c r="BB477" s="6">
        <v>0</v>
      </c>
      <c r="BC477" s="6">
        <v>-100.08</v>
      </c>
      <c r="BD477" s="6"/>
      <c r="BE477" s="6"/>
      <c r="BF477" s="6">
        <v>0</v>
      </c>
      <c r="BG477" s="6">
        <v>-410.18</v>
      </c>
      <c r="BH477" s="6">
        <v>-158.26</v>
      </c>
      <c r="BI477" s="6"/>
      <c r="BJ477" s="6"/>
      <c r="BK477" s="6">
        <v>0</v>
      </c>
      <c r="BL477" s="11">
        <f t="shared" si="23"/>
        <v>-675.58</v>
      </c>
      <c r="BM477" s="12">
        <f t="shared" si="24"/>
        <v>3615.0000000000009</v>
      </c>
      <c r="BN477" s="13">
        <f t="shared" si="25"/>
        <v>225</v>
      </c>
      <c r="BO477" s="13">
        <f t="shared" si="26"/>
        <v>225</v>
      </c>
      <c r="BP477" s="13">
        <f t="shared" si="27"/>
        <v>75</v>
      </c>
      <c r="BQ477" s="13">
        <f t="shared" si="28"/>
        <v>410.12208799999996</v>
      </c>
      <c r="BR477" s="13">
        <f t="shared" si="29"/>
        <v>343.19</v>
      </c>
      <c r="BS477" s="13">
        <f t="shared" si="30"/>
        <v>623.70000000000005</v>
      </c>
      <c r="BT477" s="13">
        <f t="shared" si="31"/>
        <v>0</v>
      </c>
      <c r="BU477" s="13">
        <f t="shared" si="32"/>
        <v>100.07000000000001</v>
      </c>
      <c r="BV477" s="6">
        <f>SUMIFS('SEGURO DE VIDA'!E:E, 'SEGURO DE VIDA'!D:D, H477, 'SEGURO DE VIDA'!G:G, E477)</f>
        <v>13.71</v>
      </c>
      <c r="BW477" s="6">
        <f>SUMIFS(TREINAMENTOS!E:E, TREINAMENTOS!D:D, H477, TREINAMENTOS!G:G, E477)</f>
        <v>0</v>
      </c>
      <c r="BX477" s="6">
        <f>SUMIFS(EXAMES!E:E, EXAMES!D:D, H477, EXAMES!G:G, E477)</f>
        <v>0</v>
      </c>
      <c r="BY477" s="25">
        <f t="shared" si="33"/>
        <v>2015.7920879999999</v>
      </c>
      <c r="BZ477" s="1"/>
      <c r="CA477" s="1"/>
      <c r="CB477" s="13">
        <f t="shared" si="34"/>
        <v>100.07000000000001</v>
      </c>
      <c r="CC477" s="13">
        <f t="shared" si="35"/>
        <v>0</v>
      </c>
      <c r="CD477" s="13">
        <f>SUMIFS(ALIMENTAÇÃO!E:E, ALIMENTAÇÃO!D:D, H477, ALIMENTAÇÃO!G:G, E477)</f>
        <v>630</v>
      </c>
      <c r="CE477" s="6">
        <f>SUMIFS(TRANSPORTE!E:E, TRANSPORTE!D:D, H477, TRANSPORTE!G:G, E477)</f>
        <v>0</v>
      </c>
      <c r="CF477" s="6">
        <f>SUMIFS('PLANO DE SAÚDE'!E:E, 'PLANO DE SAÚDE'!D:D, H477, 'PLANO DE SAÚDE'!G:G, E477)</f>
        <v>200.15</v>
      </c>
      <c r="CG477" s="6">
        <f>SUMIFS('PLANO ODONTO'!E:E, 'PLANO ODONTO'!D:D, H477, 'PLANO ODONTO'!G:G, E477)</f>
        <v>0</v>
      </c>
      <c r="CH477" s="6">
        <f t="shared" si="36"/>
        <v>-100.08</v>
      </c>
      <c r="CI477" s="6">
        <f t="shared" si="37"/>
        <v>0</v>
      </c>
      <c r="CJ477" s="6">
        <f t="shared" si="38"/>
        <v>0</v>
      </c>
      <c r="CK477" s="6"/>
      <c r="CL477" s="6"/>
      <c r="CM477" s="6">
        <f t="shared" si="39"/>
        <v>0</v>
      </c>
      <c r="CN477" s="6">
        <v>4290.58</v>
      </c>
      <c r="CO477" s="1">
        <v>-675.58</v>
      </c>
      <c r="CP477" s="6">
        <v>3615</v>
      </c>
      <c r="CQ477" s="6">
        <v>4289.9799999999996</v>
      </c>
      <c r="CR477" s="1">
        <v>9.56</v>
      </c>
      <c r="CS477" s="6">
        <v>4289.9799999999996</v>
      </c>
      <c r="CT477" s="1">
        <v>343.19</v>
      </c>
      <c r="CU477" s="6">
        <v>3682.78</v>
      </c>
    </row>
    <row r="478" spans="1:99" ht="13.8" hidden="1">
      <c r="A478" s="1"/>
      <c r="B478" s="1"/>
      <c r="C478" s="34" t="str">
        <f t="shared" ca="1" si="20"/>
        <v>OK</v>
      </c>
      <c r="D478" s="2">
        <f t="shared" si="21"/>
        <v>7267.5166702222214</v>
      </c>
      <c r="E478" s="34">
        <v>45870</v>
      </c>
      <c r="F478" s="1" t="s">
        <v>145</v>
      </c>
      <c r="G478" s="1">
        <v>3397</v>
      </c>
      <c r="H478" s="1" t="s">
        <v>407</v>
      </c>
      <c r="I478" s="1" t="s">
        <v>408</v>
      </c>
      <c r="J478" s="35">
        <v>45243</v>
      </c>
      <c r="K478" s="6">
        <v>3200</v>
      </c>
      <c r="L478" s="1"/>
      <c r="M478" s="6">
        <v>3200</v>
      </c>
      <c r="N478" s="6"/>
      <c r="O478" s="6"/>
      <c r="P478" s="6">
        <v>960</v>
      </c>
      <c r="Q478" s="6"/>
      <c r="R478" s="6"/>
      <c r="S478" s="6"/>
      <c r="T478" s="6"/>
      <c r="U478" s="6">
        <v>0</v>
      </c>
      <c r="V478" s="6"/>
      <c r="W478" s="6"/>
      <c r="X478" s="6"/>
      <c r="Y478" s="6">
        <v>0</v>
      </c>
      <c r="Z478" s="6"/>
      <c r="AA478" s="6"/>
      <c r="AB478" s="6">
        <v>0</v>
      </c>
      <c r="AC478" s="6"/>
      <c r="AD478" s="6">
        <v>0</v>
      </c>
      <c r="AE478" s="6">
        <v>0</v>
      </c>
      <c r="AF478" s="6">
        <v>0</v>
      </c>
      <c r="AG478" s="6"/>
      <c r="AH478" s="6"/>
      <c r="AI478" s="6"/>
      <c r="AJ478" s="6"/>
      <c r="AK478" s="6"/>
      <c r="AL478" s="6"/>
      <c r="AM478" s="6">
        <v>0.44</v>
      </c>
      <c r="AN478" s="8">
        <f t="shared" si="22"/>
        <v>4160.4399999999996</v>
      </c>
      <c r="AO478" s="6"/>
      <c r="AP478" s="6">
        <v>-7.35</v>
      </c>
      <c r="AQ478" s="6">
        <v>0</v>
      </c>
      <c r="AR478" s="6"/>
      <c r="AS478" s="6"/>
      <c r="AT478" s="6">
        <v>-0.73</v>
      </c>
      <c r="AU478" s="6"/>
      <c r="AV478" s="6">
        <v>-14</v>
      </c>
      <c r="AW478" s="6">
        <v>-28</v>
      </c>
      <c r="AX478" s="6"/>
      <c r="AY478" s="6"/>
      <c r="AZ478" s="6"/>
      <c r="BA478" s="6"/>
      <c r="BB478" s="6">
        <v>0</v>
      </c>
      <c r="BC478" s="6">
        <v>0</v>
      </c>
      <c r="BD478" s="6"/>
      <c r="BE478" s="6"/>
      <c r="BF478" s="6">
        <v>0</v>
      </c>
      <c r="BG478" s="6">
        <v>-392.6</v>
      </c>
      <c r="BH478" s="6">
        <v>-138.76</v>
      </c>
      <c r="BI478" s="6"/>
      <c r="BJ478" s="6"/>
      <c r="BK478" s="6">
        <v>0</v>
      </c>
      <c r="BL478" s="11">
        <f t="shared" si="23"/>
        <v>-581.44000000000005</v>
      </c>
      <c r="BM478" s="12">
        <f t="shared" si="24"/>
        <v>3578.9999999999995</v>
      </c>
      <c r="BN478" s="13">
        <f t="shared" si="25"/>
        <v>266.66666666666669</v>
      </c>
      <c r="BO478" s="13">
        <f t="shared" si="26"/>
        <v>266.66666666666669</v>
      </c>
      <c r="BP478" s="13">
        <f t="shared" si="27"/>
        <v>88.8888888888889</v>
      </c>
      <c r="BQ478" s="13">
        <f t="shared" si="28"/>
        <v>392.70400000000001</v>
      </c>
      <c r="BR478" s="13">
        <f t="shared" si="29"/>
        <v>332.8</v>
      </c>
      <c r="BS478" s="13">
        <f t="shared" si="30"/>
        <v>727.65</v>
      </c>
      <c r="BT478" s="13">
        <f t="shared" si="31"/>
        <v>0</v>
      </c>
      <c r="BU478" s="13">
        <f t="shared" si="32"/>
        <v>1017.990448</v>
      </c>
      <c r="BV478" s="6">
        <f>SUMIFS('SEGURO DE VIDA'!E:E, 'SEGURO DE VIDA'!D:D, H478, 'SEGURO DE VIDA'!G:G, E478)</f>
        <v>13.71</v>
      </c>
      <c r="BW478" s="6">
        <f>SUMIFS(TREINAMENTOS!E:E, TREINAMENTOS!D:D, H478, TREINAMENTOS!G:G, E478)</f>
        <v>0</v>
      </c>
      <c r="BX478" s="6">
        <f>SUMIFS(EXAMES!E:E, EXAMES!D:D, H478, EXAMES!G:G, E478)</f>
        <v>0</v>
      </c>
      <c r="BY478" s="25">
        <f t="shared" si="33"/>
        <v>3107.0766702222222</v>
      </c>
      <c r="BZ478" s="1"/>
      <c r="CA478" s="1"/>
      <c r="CB478" s="13">
        <f t="shared" si="34"/>
        <v>1017.990448</v>
      </c>
      <c r="CC478" s="13">
        <f t="shared" si="35"/>
        <v>0</v>
      </c>
      <c r="CD478" s="13">
        <f>SUMIFS(ALIMENTAÇÃO!E:E, ALIMENTAÇÃO!D:D, H478, ALIMENTAÇÃO!G:G, E478)</f>
        <v>735</v>
      </c>
      <c r="CE478" s="6">
        <f>SUMIFS(TRANSPORTE!E:E, TRANSPORTE!D:D, H478, TRANSPORTE!G:G, E478)</f>
        <v>0</v>
      </c>
      <c r="CF478" s="6">
        <f>SUMIFS('PLANO DE SAÚDE'!E:E, 'PLANO DE SAÚDE'!D:D, H478, 'PLANO DE SAÚDE'!G:G, E478)</f>
        <v>1017.990448</v>
      </c>
      <c r="CG478" s="6">
        <f>SUMIFS('PLANO ODONTO'!E:E, 'PLANO ODONTO'!D:D, H478, 'PLANO ODONTO'!G:G, E478)</f>
        <v>42</v>
      </c>
      <c r="CH478" s="6">
        <f t="shared" si="36"/>
        <v>0</v>
      </c>
      <c r="CI478" s="6">
        <f t="shared" si="37"/>
        <v>0</v>
      </c>
      <c r="CJ478" s="6">
        <f t="shared" si="38"/>
        <v>0</v>
      </c>
      <c r="CK478" s="6"/>
      <c r="CL478" s="6"/>
      <c r="CM478" s="6">
        <f t="shared" si="39"/>
        <v>-42</v>
      </c>
      <c r="CN478" s="6">
        <v>4160.4399999999996</v>
      </c>
      <c r="CO478" s="1">
        <v>-581.44000000000005</v>
      </c>
      <c r="CP478" s="6">
        <v>3579</v>
      </c>
      <c r="CQ478" s="6">
        <v>4160</v>
      </c>
      <c r="CR478" s="1">
        <v>9.44</v>
      </c>
      <c r="CS478" s="6">
        <v>4160</v>
      </c>
      <c r="CT478" s="1">
        <v>332.8</v>
      </c>
      <c r="CU478" s="6">
        <v>3552.8</v>
      </c>
    </row>
    <row r="479" spans="1:99" ht="13.8" hidden="1">
      <c r="A479" s="1"/>
      <c r="B479" s="1"/>
      <c r="C479" s="34" t="str">
        <f t="shared" ca="1" si="20"/>
        <v>OK</v>
      </c>
      <c r="D479" s="2">
        <f t="shared" si="21"/>
        <v>5622.7696940000005</v>
      </c>
      <c r="E479" s="34">
        <v>45870</v>
      </c>
      <c r="F479" s="1" t="s">
        <v>145</v>
      </c>
      <c r="G479" s="1">
        <v>3566</v>
      </c>
      <c r="H479" s="1" t="s">
        <v>449</v>
      </c>
      <c r="I479" s="1" t="s">
        <v>229</v>
      </c>
      <c r="J479" s="38">
        <v>45855</v>
      </c>
      <c r="K479" s="6">
        <v>2749.59</v>
      </c>
      <c r="L479" s="1"/>
      <c r="M479" s="6">
        <v>2749.59</v>
      </c>
      <c r="N479" s="6"/>
      <c r="O479" s="6"/>
      <c r="P479" s="6">
        <v>824.88</v>
      </c>
      <c r="Q479" s="6"/>
      <c r="R479" s="6"/>
      <c r="S479" s="6"/>
      <c r="T479" s="6"/>
      <c r="U479" s="6">
        <v>0</v>
      </c>
      <c r="V479" s="6"/>
      <c r="W479" s="6"/>
      <c r="X479" s="6"/>
      <c r="Y479" s="6">
        <v>0</v>
      </c>
      <c r="Z479" s="6"/>
      <c r="AA479" s="6"/>
      <c r="AB479" s="6">
        <v>0</v>
      </c>
      <c r="AC479" s="6"/>
      <c r="AD479" s="6">
        <v>0</v>
      </c>
      <c r="AE479" s="6">
        <v>0</v>
      </c>
      <c r="AF479" s="6">
        <v>0</v>
      </c>
      <c r="AG479" s="6"/>
      <c r="AH479" s="6"/>
      <c r="AI479" s="6"/>
      <c r="AJ479" s="6"/>
      <c r="AK479" s="6"/>
      <c r="AL479" s="6"/>
      <c r="AM479" s="6">
        <v>0.22</v>
      </c>
      <c r="AN479" s="8">
        <f t="shared" si="22"/>
        <v>3574.69</v>
      </c>
      <c r="AO479" s="6"/>
      <c r="AP479" s="6">
        <v>-7.35</v>
      </c>
      <c r="AQ479" s="6">
        <v>-164.98</v>
      </c>
      <c r="AR479" s="6"/>
      <c r="AS479" s="6"/>
      <c r="AT479" s="6">
        <v>-0.09</v>
      </c>
      <c r="AU479" s="6"/>
      <c r="AV479" s="6">
        <v>0</v>
      </c>
      <c r="AW479" s="6">
        <v>0</v>
      </c>
      <c r="AX479" s="6"/>
      <c r="AY479" s="6"/>
      <c r="AZ479" s="6"/>
      <c r="BA479" s="6"/>
      <c r="BB479" s="6">
        <v>0</v>
      </c>
      <c r="BC479" s="6">
        <v>0</v>
      </c>
      <c r="BD479" s="6"/>
      <c r="BE479" s="6"/>
      <c r="BF479" s="6">
        <v>0</v>
      </c>
      <c r="BG479" s="6">
        <v>-322.33999999999997</v>
      </c>
      <c r="BH479" s="6">
        <v>-50.93</v>
      </c>
      <c r="BI479" s="6"/>
      <c r="BJ479" s="6"/>
      <c r="BK479" s="6">
        <v>0</v>
      </c>
      <c r="BL479" s="11">
        <f t="shared" si="23"/>
        <v>-545.68999999999994</v>
      </c>
      <c r="BM479" s="12">
        <f t="shared" si="24"/>
        <v>3029</v>
      </c>
      <c r="BN479" s="13">
        <f t="shared" si="25"/>
        <v>229.13250000000002</v>
      </c>
      <c r="BO479" s="13">
        <f t="shared" si="26"/>
        <v>229.13250000000002</v>
      </c>
      <c r="BP479" s="13">
        <f t="shared" si="27"/>
        <v>76.377500000000012</v>
      </c>
      <c r="BQ479" s="13">
        <f t="shared" si="28"/>
        <v>322.41719399999999</v>
      </c>
      <c r="BR479" s="13">
        <f t="shared" si="29"/>
        <v>285.95</v>
      </c>
      <c r="BS479" s="13">
        <f t="shared" si="30"/>
        <v>727.65</v>
      </c>
      <c r="BT479" s="13">
        <f t="shared" si="31"/>
        <v>0</v>
      </c>
      <c r="BU479" s="13">
        <f t="shared" si="32"/>
        <v>0</v>
      </c>
      <c r="BV479" s="6">
        <f>SUMIFS('SEGURO DE VIDA'!E:E, 'SEGURO DE VIDA'!D:D, H479, 'SEGURO DE VIDA'!G:G, E479)</f>
        <v>27.42</v>
      </c>
      <c r="BW479" s="6">
        <f>SUMIFS(TREINAMENTOS!E:E, TREINAMENTOS!D:D, H479, TREINAMENTOS!G:G, E479)</f>
        <v>150</v>
      </c>
      <c r="BX479" s="6">
        <f>SUMIFS(EXAMES!E:E, EXAMES!D:D, H479, EXAMES!G:G, E479)</f>
        <v>0</v>
      </c>
      <c r="BY479" s="25">
        <f t="shared" si="33"/>
        <v>2048.079694</v>
      </c>
      <c r="BZ479" s="1"/>
      <c r="CA479" s="1"/>
      <c r="CB479" s="13">
        <f t="shared" si="34"/>
        <v>0</v>
      </c>
      <c r="CC479" s="13">
        <f t="shared" si="35"/>
        <v>0</v>
      </c>
      <c r="CD479" s="13">
        <f>SUMIFS(ALIMENTAÇÃO!E:E, ALIMENTAÇÃO!D:D, H479, ALIMENTAÇÃO!G:G, E479)</f>
        <v>735</v>
      </c>
      <c r="CE479" s="6">
        <f>SUMIFS(TRANSPORTE!E:E, TRANSPORTE!D:D, H479, TRANSPORTE!G:G, E479)</f>
        <v>0</v>
      </c>
      <c r="CF479" s="6">
        <f>SUMIFS('PLANO DE SAÚDE'!E:E, 'PLANO DE SAÚDE'!D:D, H479, 'PLANO DE SAÚDE'!G:G, E479)</f>
        <v>0</v>
      </c>
      <c r="CG479" s="6">
        <f>SUMIFS('PLANO ODONTO'!E:E, 'PLANO ODONTO'!D:D, H479, 'PLANO ODONTO'!G:G, E479)</f>
        <v>0</v>
      </c>
      <c r="CH479" s="6">
        <f t="shared" si="36"/>
        <v>0</v>
      </c>
      <c r="CI479" s="6">
        <f t="shared" si="37"/>
        <v>0</v>
      </c>
      <c r="CJ479" s="6">
        <f t="shared" si="38"/>
        <v>0</v>
      </c>
      <c r="CK479" s="6"/>
      <c r="CL479" s="6"/>
      <c r="CM479" s="6">
        <f t="shared" si="39"/>
        <v>0</v>
      </c>
      <c r="CN479" s="6">
        <v>3574.69</v>
      </c>
      <c r="CO479" s="1">
        <v>-545.69000000000005</v>
      </c>
      <c r="CP479" s="6">
        <v>3029</v>
      </c>
      <c r="CQ479" s="6">
        <v>3574.47</v>
      </c>
      <c r="CR479" s="1">
        <v>9.02</v>
      </c>
      <c r="CS479" s="6">
        <v>3574.47</v>
      </c>
      <c r="CT479" s="1">
        <v>285.95</v>
      </c>
      <c r="CU479" s="6">
        <v>2967.27</v>
      </c>
    </row>
    <row r="480" spans="1:99" ht="13.8" hidden="1">
      <c r="A480" s="1"/>
      <c r="B480" s="1"/>
      <c r="C480" s="34" t="str">
        <f t="shared" ca="1" si="20"/>
        <v>OK</v>
      </c>
      <c r="D480" s="2">
        <f t="shared" si="21"/>
        <v>4957.76634711111</v>
      </c>
      <c r="E480" s="34">
        <v>45870</v>
      </c>
      <c r="F480" s="1" t="s">
        <v>145</v>
      </c>
      <c r="G480" s="1">
        <v>3459</v>
      </c>
      <c r="H480" s="1" t="s">
        <v>409</v>
      </c>
      <c r="I480" s="1" t="s">
        <v>151</v>
      </c>
      <c r="J480" s="38">
        <v>45505</v>
      </c>
      <c r="K480" s="6">
        <v>1653.1</v>
      </c>
      <c r="L480" s="1"/>
      <c r="M480" s="6">
        <v>1653.1</v>
      </c>
      <c r="N480" s="6"/>
      <c r="O480" s="6"/>
      <c r="P480" s="6">
        <v>495.93</v>
      </c>
      <c r="Q480" s="6"/>
      <c r="R480" s="6"/>
      <c r="S480" s="6"/>
      <c r="T480" s="6"/>
      <c r="U480" s="6">
        <v>0</v>
      </c>
      <c r="V480" s="6"/>
      <c r="W480" s="6"/>
      <c r="X480" s="6"/>
      <c r="Y480" s="6">
        <v>0</v>
      </c>
      <c r="Z480" s="6"/>
      <c r="AA480" s="6"/>
      <c r="AB480" s="6">
        <v>0</v>
      </c>
      <c r="AC480" s="6"/>
      <c r="AD480" s="6">
        <v>536.99</v>
      </c>
      <c r="AE480" s="6">
        <v>180.52</v>
      </c>
      <c r="AF480" s="6">
        <v>137.97999999999999</v>
      </c>
      <c r="AG480" s="6"/>
      <c r="AH480" s="6"/>
      <c r="AI480" s="6"/>
      <c r="AJ480" s="6"/>
      <c r="AK480" s="6"/>
      <c r="AL480" s="6"/>
      <c r="AM480" s="6">
        <v>0.97</v>
      </c>
      <c r="AN480" s="8">
        <f t="shared" si="22"/>
        <v>3005.4899999999993</v>
      </c>
      <c r="AO480" s="6"/>
      <c r="AP480" s="6">
        <v>-6.65</v>
      </c>
      <c r="AQ480" s="6">
        <v>-99.19</v>
      </c>
      <c r="AR480" s="6"/>
      <c r="AS480" s="6"/>
      <c r="AT480" s="6">
        <v>-0.98</v>
      </c>
      <c r="AU480" s="6"/>
      <c r="AV480" s="6">
        <v>-14</v>
      </c>
      <c r="AW480" s="6">
        <v>0</v>
      </c>
      <c r="AX480" s="6"/>
      <c r="AY480" s="6"/>
      <c r="AZ480" s="6"/>
      <c r="BA480" s="6"/>
      <c r="BB480" s="6">
        <v>0</v>
      </c>
      <c r="BC480" s="6">
        <v>-2.73</v>
      </c>
      <c r="BD480" s="6"/>
      <c r="BE480" s="6"/>
      <c r="BF480" s="6">
        <v>0</v>
      </c>
      <c r="BG480" s="6">
        <v>-253.94</v>
      </c>
      <c r="BH480" s="6">
        <v>0</v>
      </c>
      <c r="BI480" s="6"/>
      <c r="BJ480" s="6"/>
      <c r="BK480" s="6">
        <v>0</v>
      </c>
      <c r="BL480" s="11">
        <f t="shared" si="23"/>
        <v>-377.49</v>
      </c>
      <c r="BM480" s="12">
        <f t="shared" si="24"/>
        <v>2627.9999999999991</v>
      </c>
      <c r="BN480" s="13">
        <f t="shared" si="25"/>
        <v>137.75833333333333</v>
      </c>
      <c r="BO480" s="13">
        <f t="shared" si="26"/>
        <v>137.75833333333333</v>
      </c>
      <c r="BP480" s="13">
        <f t="shared" si="27"/>
        <v>45.919444444444444</v>
      </c>
      <c r="BQ480" s="13">
        <f t="shared" si="28"/>
        <v>253.88193999999999</v>
      </c>
      <c r="BR480" s="13">
        <f t="shared" si="29"/>
        <v>240.36</v>
      </c>
      <c r="BS480" s="13">
        <f t="shared" si="30"/>
        <v>658.35</v>
      </c>
      <c r="BT480" s="13">
        <f t="shared" si="31"/>
        <v>218.01</v>
      </c>
      <c r="BU480" s="13">
        <f t="shared" si="32"/>
        <v>246.52829600000001</v>
      </c>
      <c r="BV480" s="6">
        <f>SUMIFS('SEGURO DE VIDA'!E:E, 'SEGURO DE VIDA'!D:D, H480, 'SEGURO DE VIDA'!G:G, E480)</f>
        <v>13.71</v>
      </c>
      <c r="BW480" s="6">
        <f>SUMIFS(TREINAMENTOS!E:E, TREINAMENTOS!D:D, H480, TREINAMENTOS!G:G, E480)</f>
        <v>0</v>
      </c>
      <c r="BX480" s="6">
        <f>SUMIFS(EXAMES!E:E, EXAMES!D:D, H480, EXAMES!G:G, E480)</f>
        <v>0</v>
      </c>
      <c r="BY480" s="25">
        <f t="shared" si="33"/>
        <v>1952.2763471111111</v>
      </c>
      <c r="BZ480" s="1"/>
      <c r="CA480" s="1"/>
      <c r="CB480" s="13">
        <f t="shared" si="34"/>
        <v>246.52829600000001</v>
      </c>
      <c r="CC480" s="13">
        <f t="shared" si="35"/>
        <v>0</v>
      </c>
      <c r="CD480" s="13">
        <f>SUMIFS(ALIMENTAÇÃO!E:E, ALIMENTAÇÃO!D:D, H480, ALIMENTAÇÃO!G:G, E480)</f>
        <v>665</v>
      </c>
      <c r="CE480" s="6">
        <f>SUMIFS(TRANSPORTE!E:E, TRANSPORTE!D:D, H480, TRANSPORTE!G:G, E480)</f>
        <v>317.2</v>
      </c>
      <c r="CF480" s="6">
        <f>SUMIFS('PLANO DE SAÚDE'!E:E, 'PLANO DE SAÚDE'!D:D, H480, 'PLANO DE SAÚDE'!G:G, E480)</f>
        <v>249.258296</v>
      </c>
      <c r="CG480" s="6">
        <f>SUMIFS('PLANO ODONTO'!E:E, 'PLANO ODONTO'!D:D, H480, 'PLANO ODONTO'!G:G, E480)</f>
        <v>14</v>
      </c>
      <c r="CH480" s="6">
        <f t="shared" si="36"/>
        <v>-2.73</v>
      </c>
      <c r="CI480" s="6">
        <f t="shared" si="37"/>
        <v>0</v>
      </c>
      <c r="CJ480" s="6">
        <f t="shared" si="38"/>
        <v>0</v>
      </c>
      <c r="CK480" s="6"/>
      <c r="CL480" s="6"/>
      <c r="CM480" s="6">
        <f t="shared" si="39"/>
        <v>-14</v>
      </c>
      <c r="CN480" s="6">
        <v>3005.49</v>
      </c>
      <c r="CO480" s="1">
        <v>-377.49</v>
      </c>
      <c r="CP480" s="6">
        <v>2628</v>
      </c>
      <c r="CQ480" s="6">
        <v>3004.52</v>
      </c>
      <c r="CR480" s="1">
        <v>8.4499999999999993</v>
      </c>
      <c r="CS480" s="6">
        <v>3004.52</v>
      </c>
      <c r="CT480" s="1">
        <v>240.36</v>
      </c>
      <c r="CU480" s="6">
        <v>2397.3200000000002</v>
      </c>
    </row>
    <row r="481" spans="1:99" ht="13.8" hidden="1">
      <c r="A481" s="1"/>
      <c r="B481" s="1"/>
      <c r="C481" s="34" t="str">
        <f t="shared" ca="1" si="20"/>
        <v>OK</v>
      </c>
      <c r="D481" s="2">
        <f t="shared" si="21"/>
        <v>11995.042944444443</v>
      </c>
      <c r="E481" s="34">
        <v>45870</v>
      </c>
      <c r="F481" s="1" t="s">
        <v>145</v>
      </c>
      <c r="G481" s="1">
        <v>149</v>
      </c>
      <c r="H481" s="1" t="s">
        <v>410</v>
      </c>
      <c r="I481" s="1" t="s">
        <v>298</v>
      </c>
      <c r="J481" s="38">
        <v>42019</v>
      </c>
      <c r="K481" s="6">
        <v>4513.96</v>
      </c>
      <c r="L481" s="1"/>
      <c r="M481" s="6">
        <v>4513.96</v>
      </c>
      <c r="N481" s="6"/>
      <c r="O481" s="6"/>
      <c r="P481" s="6">
        <v>1354.19</v>
      </c>
      <c r="Q481" s="6"/>
      <c r="R481" s="6"/>
      <c r="S481" s="6"/>
      <c r="T481" s="6"/>
      <c r="U481" s="6">
        <v>228.01</v>
      </c>
      <c r="V481" s="6"/>
      <c r="W481" s="6"/>
      <c r="X481" s="6"/>
      <c r="Y481" s="6">
        <v>642.89</v>
      </c>
      <c r="Z481" s="6"/>
      <c r="AA481" s="6"/>
      <c r="AB481" s="6">
        <v>1071.48</v>
      </c>
      <c r="AC481" s="6"/>
      <c r="AD481" s="6">
        <v>688.04</v>
      </c>
      <c r="AE481" s="6">
        <v>0</v>
      </c>
      <c r="AF481" s="6">
        <v>132.32</v>
      </c>
      <c r="AG481" s="6"/>
      <c r="AH481" s="6"/>
      <c r="AI481" s="6"/>
      <c r="AJ481" s="6"/>
      <c r="AK481" s="6"/>
      <c r="AL481" s="6"/>
      <c r="AM481" s="6">
        <v>0.38</v>
      </c>
      <c r="AN481" s="8">
        <f t="shared" si="22"/>
        <v>8631.2699999999986</v>
      </c>
      <c r="AO481" s="6"/>
      <c r="AP481" s="6">
        <v>-7.35</v>
      </c>
      <c r="AQ481" s="6">
        <v>0</v>
      </c>
      <c r="AR481" s="6"/>
      <c r="AS481" s="6"/>
      <c r="AT481" s="6">
        <v>-0.1</v>
      </c>
      <c r="AU481" s="6"/>
      <c r="AV481" s="6">
        <v>-14</v>
      </c>
      <c r="AW481" s="6">
        <v>0</v>
      </c>
      <c r="AX481" s="6"/>
      <c r="AY481" s="6"/>
      <c r="AZ481" s="6"/>
      <c r="BA481" s="6"/>
      <c r="BB481" s="6">
        <v>0</v>
      </c>
      <c r="BC481" s="6">
        <v>-100.08</v>
      </c>
      <c r="BD481" s="6"/>
      <c r="BE481" s="6"/>
      <c r="BF481" s="6">
        <v>-541.79999999999995</v>
      </c>
      <c r="BG481" s="6">
        <v>-777.89</v>
      </c>
      <c r="BH481" s="6">
        <v>-904.05</v>
      </c>
      <c r="BI481" s="6"/>
      <c r="BJ481" s="6"/>
      <c r="BK481" s="6">
        <v>0</v>
      </c>
      <c r="BL481" s="11">
        <f t="shared" si="23"/>
        <v>-2345.2699999999995</v>
      </c>
      <c r="BM481" s="12">
        <f t="shared" si="24"/>
        <v>6285.9999999999991</v>
      </c>
      <c r="BN481" s="13">
        <f t="shared" si="25"/>
        <v>376.16333333333336</v>
      </c>
      <c r="BO481" s="13">
        <f t="shared" si="26"/>
        <v>376.16333333333336</v>
      </c>
      <c r="BP481" s="13">
        <f t="shared" si="27"/>
        <v>125.38777777777779</v>
      </c>
      <c r="BQ481" s="13">
        <f t="shared" si="28"/>
        <v>778.10850000000005</v>
      </c>
      <c r="BR481" s="13">
        <f t="shared" si="29"/>
        <v>553.32000000000005</v>
      </c>
      <c r="BS481" s="13">
        <f t="shared" si="30"/>
        <v>727.65</v>
      </c>
      <c r="BT481" s="13">
        <f t="shared" si="31"/>
        <v>0</v>
      </c>
      <c r="BU481" s="13">
        <f t="shared" si="32"/>
        <v>100.07000000000001</v>
      </c>
      <c r="BV481" s="6">
        <f>SUMIFS('SEGURO DE VIDA'!E:E, 'SEGURO DE VIDA'!D:D, H481, 'SEGURO DE VIDA'!G:G, E481)</f>
        <v>13.71</v>
      </c>
      <c r="BW481" s="6">
        <f>SUMIFS(TREINAMENTOS!E:E, TREINAMENTOS!D:D, H481, TREINAMENTOS!G:G, E481)</f>
        <v>313.2</v>
      </c>
      <c r="BX481" s="6">
        <f>SUMIFS(EXAMES!E:E, EXAMES!D:D, H481, EXAMES!G:G, E481)</f>
        <v>0</v>
      </c>
      <c r="BY481" s="25">
        <f t="shared" si="33"/>
        <v>3363.7729444444449</v>
      </c>
      <c r="BZ481" s="1"/>
      <c r="CA481" s="1"/>
      <c r="CB481" s="13">
        <f t="shared" si="34"/>
        <v>100.07000000000001</v>
      </c>
      <c r="CC481" s="13">
        <f t="shared" si="35"/>
        <v>0</v>
      </c>
      <c r="CD481" s="13">
        <f>SUMIFS(ALIMENTAÇÃO!E:E, ALIMENTAÇÃO!D:D, H481, ALIMENTAÇÃO!G:G, E481)</f>
        <v>735</v>
      </c>
      <c r="CE481" s="6">
        <f>SUMIFS(TRANSPORTE!E:E, TRANSPORTE!D:D, H481, TRANSPORTE!G:G, E481)</f>
        <v>0</v>
      </c>
      <c r="CF481" s="6">
        <f>SUMIFS('PLANO DE SAÚDE'!E:E, 'PLANO DE SAÚDE'!D:D, H481, 'PLANO DE SAÚDE'!G:G, E481)</f>
        <v>200.15</v>
      </c>
      <c r="CG481" s="6">
        <f>SUMIFS('PLANO ODONTO'!E:E, 'PLANO ODONTO'!D:D, H481, 'PLANO ODONTO'!G:G, E481)</f>
        <v>14</v>
      </c>
      <c r="CH481" s="6">
        <f t="shared" si="36"/>
        <v>-100.08</v>
      </c>
      <c r="CI481" s="6">
        <f t="shared" si="37"/>
        <v>0</v>
      </c>
      <c r="CJ481" s="6">
        <f t="shared" si="38"/>
        <v>1071.48</v>
      </c>
      <c r="CK481" s="6"/>
      <c r="CL481" s="6"/>
      <c r="CM481" s="6">
        <f t="shared" si="39"/>
        <v>-14</v>
      </c>
      <c r="CN481" s="6">
        <v>8631.27</v>
      </c>
      <c r="CO481" s="6">
        <v>-2345.27</v>
      </c>
      <c r="CP481" s="6">
        <v>6286</v>
      </c>
      <c r="CQ481" s="6">
        <v>6916.52</v>
      </c>
      <c r="CR481" s="1">
        <v>11.25</v>
      </c>
      <c r="CS481" s="6">
        <v>6916.52</v>
      </c>
      <c r="CT481" s="1">
        <v>553.32000000000005</v>
      </c>
      <c r="CU481" s="6">
        <v>6591.93</v>
      </c>
    </row>
    <row r="482" spans="1:99" ht="13.8" hidden="1">
      <c r="A482" s="1"/>
      <c r="B482" s="1"/>
      <c r="C482" s="34" t="str">
        <f t="shared" ca="1" si="20"/>
        <v>OK</v>
      </c>
      <c r="D482" s="2">
        <f t="shared" si="21"/>
        <v>4863.8416946666666</v>
      </c>
      <c r="E482" s="34">
        <v>45870</v>
      </c>
      <c r="F482" s="1" t="s">
        <v>145</v>
      </c>
      <c r="G482" s="1">
        <v>3558</v>
      </c>
      <c r="H482" s="1" t="s">
        <v>451</v>
      </c>
      <c r="I482" s="1" t="s">
        <v>147</v>
      </c>
      <c r="J482" s="38">
        <v>45839</v>
      </c>
      <c r="K482" s="6">
        <v>2049</v>
      </c>
      <c r="L482" s="1"/>
      <c r="M482" s="6">
        <v>2049</v>
      </c>
      <c r="N482" s="6"/>
      <c r="O482" s="6"/>
      <c r="P482" s="6">
        <v>614.70000000000005</v>
      </c>
      <c r="Q482" s="6"/>
      <c r="R482" s="6"/>
      <c r="S482" s="6"/>
      <c r="T482" s="6"/>
      <c r="U482" s="6">
        <v>0</v>
      </c>
      <c r="V482" s="6"/>
      <c r="W482" s="6"/>
      <c r="X482" s="6"/>
      <c r="Y482" s="6">
        <v>0</v>
      </c>
      <c r="Z482" s="6"/>
      <c r="AA482" s="6"/>
      <c r="AB482" s="6">
        <v>0</v>
      </c>
      <c r="AC482" s="6"/>
      <c r="AD482" s="6">
        <v>169.81</v>
      </c>
      <c r="AE482" s="6">
        <v>0</v>
      </c>
      <c r="AF482" s="6">
        <v>32.659999999999997</v>
      </c>
      <c r="AG482" s="6"/>
      <c r="AH482" s="6"/>
      <c r="AI482" s="6"/>
      <c r="AJ482" s="6"/>
      <c r="AK482" s="6"/>
      <c r="AL482" s="6"/>
      <c r="AM482" s="6">
        <v>0.32</v>
      </c>
      <c r="AN482" s="8">
        <f t="shared" si="22"/>
        <v>2866.49</v>
      </c>
      <c r="AO482" s="6"/>
      <c r="AP482" s="6">
        <v>-7.35</v>
      </c>
      <c r="AQ482" s="6">
        <v>-122.94</v>
      </c>
      <c r="AR482" s="6"/>
      <c r="AS482" s="6"/>
      <c r="AT482" s="6">
        <v>-0.02</v>
      </c>
      <c r="AU482" s="6"/>
      <c r="AV482" s="6">
        <v>-14</v>
      </c>
      <c r="AW482" s="6">
        <v>0</v>
      </c>
      <c r="AX482" s="6"/>
      <c r="AY482" s="6"/>
      <c r="AZ482" s="6"/>
      <c r="BA482" s="6"/>
      <c r="BB482" s="6">
        <v>0</v>
      </c>
      <c r="BC482" s="6">
        <v>-1.84</v>
      </c>
      <c r="BD482" s="6"/>
      <c r="BE482" s="6"/>
      <c r="BF482" s="6">
        <v>0</v>
      </c>
      <c r="BG482" s="6">
        <v>-237.34</v>
      </c>
      <c r="BH482" s="6">
        <v>0</v>
      </c>
      <c r="BI482" s="6"/>
      <c r="BJ482" s="6"/>
      <c r="BK482" s="6">
        <v>0</v>
      </c>
      <c r="BL482" s="11">
        <f t="shared" si="23"/>
        <v>-383.49</v>
      </c>
      <c r="BM482" s="12">
        <f t="shared" si="24"/>
        <v>2483</v>
      </c>
      <c r="BN482" s="13">
        <f t="shared" si="25"/>
        <v>170.75</v>
      </c>
      <c r="BO482" s="13">
        <f t="shared" si="26"/>
        <v>170.75</v>
      </c>
      <c r="BP482" s="13">
        <f t="shared" si="27"/>
        <v>56.916666666666664</v>
      </c>
      <c r="BQ482" s="13">
        <f t="shared" si="28"/>
        <v>237.31887599999999</v>
      </c>
      <c r="BR482" s="13">
        <f t="shared" si="29"/>
        <v>229.29</v>
      </c>
      <c r="BS482" s="13">
        <f t="shared" si="30"/>
        <v>727.65</v>
      </c>
      <c r="BT482" s="13">
        <f t="shared" si="31"/>
        <v>65.16</v>
      </c>
      <c r="BU482" s="13">
        <f t="shared" si="32"/>
        <v>325.80615200000005</v>
      </c>
      <c r="BV482" s="6">
        <f>SUMIFS('SEGURO DE VIDA'!E:E, 'SEGURO DE VIDA'!D:D, H482, 'SEGURO DE VIDA'!G:G, E482)</f>
        <v>13.71</v>
      </c>
      <c r="BW482" s="6">
        <f>SUMIFS(TREINAMENTOS!E:E, TREINAMENTOS!D:D, H482, TREINAMENTOS!G:G, E482)</f>
        <v>0</v>
      </c>
      <c r="BX482" s="6">
        <f>SUMIFS(EXAMES!E:E, EXAMES!D:D, H482, EXAMES!G:G, E482)</f>
        <v>0</v>
      </c>
      <c r="BY482" s="25">
        <f t="shared" si="33"/>
        <v>1997.3516946666668</v>
      </c>
      <c r="BZ482" s="1"/>
      <c r="CA482" s="1"/>
      <c r="CB482" s="13">
        <f t="shared" si="34"/>
        <v>310.87615200000005</v>
      </c>
      <c r="CC482" s="13">
        <f t="shared" si="35"/>
        <v>14.93</v>
      </c>
      <c r="CD482" s="13">
        <f>SUMIFS(ALIMENTAÇÃO!E:E, ALIMENTAÇÃO!D:D, H482, ALIMENTAÇÃO!G:G, E482)</f>
        <v>735</v>
      </c>
      <c r="CE482" s="6">
        <f>SUMIFS(TRANSPORTE!E:E, TRANSPORTE!D:D, H482, TRANSPORTE!G:G, E482)</f>
        <v>188.1</v>
      </c>
      <c r="CF482" s="6">
        <f>SUMIFS('PLANO DE SAÚDE'!E:E, 'PLANO DE SAÚDE'!D:D, H482, 'PLANO DE SAÚDE'!G:G, E482)</f>
        <v>312.71615200000002</v>
      </c>
      <c r="CG482" s="6">
        <f>SUMIFS('PLANO ODONTO'!E:E, 'PLANO ODONTO'!D:D, H482, 'PLANO ODONTO'!G:G, E482)</f>
        <v>28.93</v>
      </c>
      <c r="CH482" s="6">
        <f t="shared" si="36"/>
        <v>-1.84</v>
      </c>
      <c r="CI482" s="6">
        <f t="shared" si="37"/>
        <v>0</v>
      </c>
      <c r="CJ482" s="6">
        <f t="shared" si="38"/>
        <v>0</v>
      </c>
      <c r="CK482" s="6"/>
      <c r="CL482" s="6"/>
      <c r="CM482" s="6">
        <f t="shared" si="39"/>
        <v>-14</v>
      </c>
      <c r="CN482" s="6">
        <v>2866.49</v>
      </c>
      <c r="CO482" s="1">
        <v>-383.49</v>
      </c>
      <c r="CP482" s="6">
        <v>2483</v>
      </c>
      <c r="CQ482" s="6">
        <v>2866.17</v>
      </c>
      <c r="CR482" s="1">
        <v>8.2799999999999994</v>
      </c>
      <c r="CS482" s="6">
        <v>2866.17</v>
      </c>
      <c r="CT482" s="1">
        <v>229.29</v>
      </c>
      <c r="CU482" s="6">
        <v>2249.65</v>
      </c>
    </row>
    <row r="483" spans="1:99" ht="13.8" hidden="1">
      <c r="A483" s="1"/>
      <c r="B483" s="1"/>
      <c r="C483" s="34" t="str">
        <f t="shared" ca="1" si="20"/>
        <v>OK</v>
      </c>
      <c r="D483" s="2">
        <f t="shared" si="21"/>
        <v>7063.3262368888882</v>
      </c>
      <c r="E483" s="34">
        <v>45870</v>
      </c>
      <c r="F483" s="1" t="s">
        <v>145</v>
      </c>
      <c r="G483" s="1">
        <v>217</v>
      </c>
      <c r="H483" s="1" t="s">
        <v>411</v>
      </c>
      <c r="I483" s="1" t="s">
        <v>412</v>
      </c>
      <c r="J483" s="38">
        <v>42710</v>
      </c>
      <c r="K483" s="6">
        <v>2583.83</v>
      </c>
      <c r="L483" s="1"/>
      <c r="M483" s="6">
        <v>2583.83</v>
      </c>
      <c r="N483" s="6"/>
      <c r="O483" s="6"/>
      <c r="P483" s="6">
        <v>775.15</v>
      </c>
      <c r="Q483" s="6"/>
      <c r="R483" s="6"/>
      <c r="S483" s="6"/>
      <c r="T483" s="6"/>
      <c r="U483" s="6">
        <v>0</v>
      </c>
      <c r="V483" s="6"/>
      <c r="W483" s="6"/>
      <c r="X483" s="6"/>
      <c r="Y483" s="6">
        <v>0</v>
      </c>
      <c r="Z483" s="6"/>
      <c r="AA483" s="6"/>
      <c r="AB483" s="6">
        <v>0</v>
      </c>
      <c r="AC483" s="6"/>
      <c r="AD483" s="6">
        <v>1147.0899999999999</v>
      </c>
      <c r="AE483" s="6">
        <v>190.9</v>
      </c>
      <c r="AF483" s="6">
        <v>257.31</v>
      </c>
      <c r="AG483" s="6"/>
      <c r="AH483" s="6"/>
      <c r="AI483" s="6"/>
      <c r="AJ483" s="6"/>
      <c r="AK483" s="6"/>
      <c r="AL483" s="6"/>
      <c r="AM483" s="6">
        <v>0.23</v>
      </c>
      <c r="AN483" s="8">
        <f t="shared" si="22"/>
        <v>4954.5099999999993</v>
      </c>
      <c r="AO483" s="6"/>
      <c r="AP483" s="6">
        <v>-7</v>
      </c>
      <c r="AQ483" s="6">
        <v>-155.03</v>
      </c>
      <c r="AR483" s="6"/>
      <c r="AS483" s="6"/>
      <c r="AT483" s="6">
        <v>-0.7</v>
      </c>
      <c r="AU483" s="6"/>
      <c r="AV483" s="6">
        <v>0</v>
      </c>
      <c r="AW483" s="6">
        <v>0</v>
      </c>
      <c r="AX483" s="6"/>
      <c r="AY483" s="6"/>
      <c r="AZ483" s="6"/>
      <c r="BA483" s="6"/>
      <c r="BB483" s="6">
        <v>0</v>
      </c>
      <c r="BC483" s="6">
        <v>0</v>
      </c>
      <c r="BD483" s="6"/>
      <c r="BE483" s="6"/>
      <c r="BF483" s="6">
        <v>0</v>
      </c>
      <c r="BG483" s="6">
        <v>-503.18</v>
      </c>
      <c r="BH483" s="6">
        <v>-302.60000000000002</v>
      </c>
      <c r="BI483" s="6"/>
      <c r="BJ483" s="6"/>
      <c r="BK483" s="6">
        <v>0</v>
      </c>
      <c r="BL483" s="11">
        <f t="shared" si="23"/>
        <v>-968.51</v>
      </c>
      <c r="BM483" s="12">
        <f t="shared" si="24"/>
        <v>3985.9999999999991</v>
      </c>
      <c r="BN483" s="13">
        <f t="shared" si="25"/>
        <v>215.31916666666666</v>
      </c>
      <c r="BO483" s="13">
        <f t="shared" si="26"/>
        <v>215.31916666666666</v>
      </c>
      <c r="BP483" s="13">
        <f t="shared" si="27"/>
        <v>71.773055555555558</v>
      </c>
      <c r="BQ483" s="13">
        <f t="shared" si="28"/>
        <v>503.35484799999995</v>
      </c>
      <c r="BR483" s="13">
        <f t="shared" si="29"/>
        <v>396.34</v>
      </c>
      <c r="BS483" s="13">
        <f t="shared" si="30"/>
        <v>693</v>
      </c>
      <c r="BT483" s="13">
        <f t="shared" si="31"/>
        <v>0</v>
      </c>
      <c r="BU483" s="13">
        <f t="shared" si="32"/>
        <v>0</v>
      </c>
      <c r="BV483" s="6">
        <f>SUMIFS('SEGURO DE VIDA'!E:E, 'SEGURO DE VIDA'!D:D, H483, 'SEGURO DE VIDA'!G:G, E483)</f>
        <v>13.71</v>
      </c>
      <c r="BW483" s="6">
        <f>SUMIFS(TREINAMENTOS!E:E, TREINAMENTOS!D:D, H483, TREINAMENTOS!G:G, E483)</f>
        <v>0</v>
      </c>
      <c r="BX483" s="6">
        <f>SUMIFS(EXAMES!E:E, EXAMES!D:D, H483, EXAMES!G:G, E483)</f>
        <v>0</v>
      </c>
      <c r="BY483" s="25">
        <f t="shared" si="33"/>
        <v>2108.8162368888889</v>
      </c>
      <c r="BZ483" s="1"/>
      <c r="CA483" s="1"/>
      <c r="CB483" s="13">
        <f t="shared" si="34"/>
        <v>0</v>
      </c>
      <c r="CC483" s="13">
        <f t="shared" si="35"/>
        <v>0</v>
      </c>
      <c r="CD483" s="13">
        <f>SUMIFS(ALIMENTAÇÃO!E:E, ALIMENTAÇÃO!D:D, H483, ALIMENTAÇÃO!G:G, E483)</f>
        <v>700</v>
      </c>
      <c r="CE483" s="6">
        <f>SUMIFS(TRANSPORTE!E:E, TRANSPORTE!D:D, H483, TRANSPORTE!G:G, E483)</f>
        <v>0</v>
      </c>
      <c r="CF483" s="6">
        <f>SUMIFS('PLANO DE SAÚDE'!E:E, 'PLANO DE SAÚDE'!D:D, H483, 'PLANO DE SAÚDE'!G:G, E483)</f>
        <v>0</v>
      </c>
      <c r="CG483" s="6">
        <f>SUMIFS('PLANO ODONTO'!E:E, 'PLANO ODONTO'!D:D, H483, 'PLANO ODONTO'!G:G, E483)</f>
        <v>0</v>
      </c>
      <c r="CH483" s="6">
        <f t="shared" si="36"/>
        <v>0</v>
      </c>
      <c r="CI483" s="6">
        <f t="shared" si="37"/>
        <v>0</v>
      </c>
      <c r="CJ483" s="6">
        <f t="shared" si="38"/>
        <v>0</v>
      </c>
      <c r="CK483" s="6"/>
      <c r="CL483" s="6"/>
      <c r="CM483" s="6">
        <f t="shared" si="39"/>
        <v>0</v>
      </c>
      <c r="CN483" s="6">
        <v>4954.51</v>
      </c>
      <c r="CO483" s="1">
        <v>-968.51</v>
      </c>
      <c r="CP483" s="6">
        <v>3986</v>
      </c>
      <c r="CQ483" s="6">
        <v>4954.28</v>
      </c>
      <c r="CR483" s="1">
        <v>10.16</v>
      </c>
      <c r="CS483" s="6">
        <v>4954.28</v>
      </c>
      <c r="CT483" s="1">
        <v>396.34</v>
      </c>
      <c r="CU483" s="6">
        <v>4347.08</v>
      </c>
    </row>
    <row r="484" spans="1:99" ht="13.8" hidden="1">
      <c r="A484" s="1"/>
      <c r="B484" s="1"/>
      <c r="C484" s="34" t="str">
        <f t="shared" ca="1" si="20"/>
        <v>OK</v>
      </c>
      <c r="D484" s="2">
        <f t="shared" si="21"/>
        <v>4089.2278558888888</v>
      </c>
      <c r="E484" s="34">
        <v>45870</v>
      </c>
      <c r="F484" s="1" t="s">
        <v>145</v>
      </c>
      <c r="G484" s="1">
        <v>284</v>
      </c>
      <c r="H484" s="1" t="s">
        <v>413</v>
      </c>
      <c r="I484" s="1" t="s">
        <v>157</v>
      </c>
      <c r="J484" s="38">
        <v>44228</v>
      </c>
      <c r="K484" s="6">
        <v>2495.63</v>
      </c>
      <c r="L484" s="1"/>
      <c r="M484" s="6">
        <v>2495.63</v>
      </c>
      <c r="N484" s="6"/>
      <c r="O484" s="6"/>
      <c r="P484" s="6">
        <v>0</v>
      </c>
      <c r="Q484" s="6"/>
      <c r="R484" s="6"/>
      <c r="S484" s="6"/>
      <c r="T484" s="6"/>
      <c r="U484" s="6">
        <v>0</v>
      </c>
      <c r="V484" s="6"/>
      <c r="W484" s="6"/>
      <c r="X484" s="6"/>
      <c r="Y484" s="6">
        <v>0</v>
      </c>
      <c r="Z484" s="6"/>
      <c r="AA484" s="6"/>
      <c r="AB484" s="6">
        <v>0</v>
      </c>
      <c r="AC484" s="6"/>
      <c r="AD484" s="6">
        <v>0</v>
      </c>
      <c r="AE484" s="6">
        <v>0</v>
      </c>
      <c r="AF484" s="6">
        <v>0</v>
      </c>
      <c r="AG484" s="6"/>
      <c r="AH484" s="6"/>
      <c r="AI484" s="6"/>
      <c r="AJ484" s="6"/>
      <c r="AK484" s="6"/>
      <c r="AL484" s="6"/>
      <c r="AM484" s="6">
        <v>0.08</v>
      </c>
      <c r="AN484" s="8">
        <f t="shared" si="22"/>
        <v>2495.71</v>
      </c>
      <c r="AO484" s="6"/>
      <c r="AP484" s="6">
        <v>-7</v>
      </c>
      <c r="AQ484" s="6">
        <v>-149.74</v>
      </c>
      <c r="AR484" s="6"/>
      <c r="AS484" s="6"/>
      <c r="AT484" s="6">
        <v>-0.14000000000000001</v>
      </c>
      <c r="AU484" s="6"/>
      <c r="AV484" s="6">
        <v>-14</v>
      </c>
      <c r="AW484" s="6">
        <v>-42</v>
      </c>
      <c r="AX484" s="6"/>
      <c r="AY484" s="6"/>
      <c r="AZ484" s="6"/>
      <c r="BA484" s="6"/>
      <c r="BB484" s="6">
        <v>0</v>
      </c>
      <c r="BC484" s="6">
        <v>0</v>
      </c>
      <c r="BD484" s="6"/>
      <c r="BE484" s="6"/>
      <c r="BF484" s="6">
        <v>0</v>
      </c>
      <c r="BG484" s="6">
        <v>-201.83</v>
      </c>
      <c r="BH484" s="6">
        <v>0</v>
      </c>
      <c r="BI484" s="6"/>
      <c r="BJ484" s="6"/>
      <c r="BK484" s="6">
        <v>0</v>
      </c>
      <c r="BL484" s="11">
        <f t="shared" si="23"/>
        <v>-414.71000000000004</v>
      </c>
      <c r="BM484" s="12">
        <f t="shared" si="24"/>
        <v>2081</v>
      </c>
      <c r="BN484" s="13">
        <f t="shared" si="25"/>
        <v>207.96916666666667</v>
      </c>
      <c r="BO484" s="13">
        <f t="shared" si="26"/>
        <v>207.96916666666667</v>
      </c>
      <c r="BP484" s="13">
        <f t="shared" si="27"/>
        <v>69.323055555555555</v>
      </c>
      <c r="BQ484" s="13">
        <f t="shared" si="28"/>
        <v>201.896467</v>
      </c>
      <c r="BR484" s="13">
        <f t="shared" si="29"/>
        <v>199.65</v>
      </c>
      <c r="BS484" s="13">
        <f t="shared" si="30"/>
        <v>693</v>
      </c>
      <c r="BT484" s="13">
        <f t="shared" si="31"/>
        <v>0</v>
      </c>
      <c r="BU484" s="13">
        <f t="shared" si="32"/>
        <v>0</v>
      </c>
      <c r="BV484" s="6">
        <f>SUMIFS('SEGURO DE VIDA'!E:E, 'SEGURO DE VIDA'!D:D, H484, 'SEGURO DE VIDA'!G:G, E484)</f>
        <v>13.71</v>
      </c>
      <c r="BW484" s="6">
        <f>SUMIFS(TREINAMENTOS!E:E, TREINAMENTOS!D:D, H484, TREINAMENTOS!G:G, E484)</f>
        <v>0</v>
      </c>
      <c r="BX484" s="6">
        <f>SUMIFS(EXAMES!E:E, EXAMES!D:D, H484, EXAMES!G:G, E484)</f>
        <v>0</v>
      </c>
      <c r="BY484" s="25">
        <f t="shared" si="33"/>
        <v>1593.5178558888888</v>
      </c>
      <c r="BZ484" s="1"/>
      <c r="CA484" s="1"/>
      <c r="CB484" s="13">
        <f t="shared" si="34"/>
        <v>0</v>
      </c>
      <c r="CC484" s="13">
        <f t="shared" si="35"/>
        <v>0</v>
      </c>
      <c r="CD484" s="13">
        <f>SUMIFS(ALIMENTAÇÃO!E:E, ALIMENTAÇÃO!D:D, H484, ALIMENTAÇÃO!G:G, E484)</f>
        <v>700</v>
      </c>
      <c r="CE484" s="6">
        <f>SUMIFS(TRANSPORTE!E:E, TRANSPORTE!D:D, H484, TRANSPORTE!G:G, E484)</f>
        <v>119.7</v>
      </c>
      <c r="CF484" s="6">
        <f>SUMIFS('PLANO DE SAÚDE'!E:E, 'PLANO DE SAÚDE'!D:D, H484, 'PLANO DE SAÚDE'!G:G, E484)</f>
        <v>0</v>
      </c>
      <c r="CG484" s="6">
        <f>SUMIFS('PLANO ODONTO'!E:E, 'PLANO ODONTO'!D:D, H484, 'PLANO ODONTO'!G:G, E484)</f>
        <v>56</v>
      </c>
      <c r="CH484" s="6">
        <f t="shared" si="36"/>
        <v>0</v>
      </c>
      <c r="CI484" s="6">
        <f t="shared" si="37"/>
        <v>0</v>
      </c>
      <c r="CJ484" s="6">
        <f t="shared" si="38"/>
        <v>0</v>
      </c>
      <c r="CK484" s="6"/>
      <c r="CL484" s="6"/>
      <c r="CM484" s="6">
        <f t="shared" si="39"/>
        <v>-56</v>
      </c>
      <c r="CN484" s="6">
        <v>2495.71</v>
      </c>
      <c r="CO484" s="1">
        <v>-414.71</v>
      </c>
      <c r="CP484" s="6">
        <v>2081</v>
      </c>
      <c r="CQ484" s="6">
        <v>2495.63</v>
      </c>
      <c r="CR484" s="1">
        <v>8.09</v>
      </c>
      <c r="CS484" s="6">
        <v>2495.63</v>
      </c>
      <c r="CT484" s="1">
        <v>199.65</v>
      </c>
      <c r="CU484" s="6">
        <v>1888.43</v>
      </c>
    </row>
    <row r="485" spans="1:99" ht="13.8" hidden="1">
      <c r="A485" s="1"/>
      <c r="B485" s="1"/>
      <c r="C485" s="34" t="str">
        <f t="shared" ca="1" si="20"/>
        <v>OK</v>
      </c>
      <c r="D485" s="2">
        <f t="shared" si="21"/>
        <v>6500.9165031111115</v>
      </c>
      <c r="E485" s="34">
        <v>45870</v>
      </c>
      <c r="F485" s="1" t="s">
        <v>145</v>
      </c>
      <c r="G485" s="1">
        <v>3408</v>
      </c>
      <c r="H485" s="1" t="s">
        <v>414</v>
      </c>
      <c r="I485" s="1" t="s">
        <v>151</v>
      </c>
      <c r="J485" s="38">
        <v>45261</v>
      </c>
      <c r="K485" s="6">
        <v>1790.44</v>
      </c>
      <c r="L485" s="1"/>
      <c r="M485" s="6">
        <v>1790.44</v>
      </c>
      <c r="N485" s="6"/>
      <c r="O485" s="6"/>
      <c r="P485" s="6">
        <v>537.13</v>
      </c>
      <c r="Q485" s="6"/>
      <c r="R485" s="6"/>
      <c r="S485" s="6"/>
      <c r="T485" s="6"/>
      <c r="U485" s="6">
        <v>90.44</v>
      </c>
      <c r="V485" s="6"/>
      <c r="W485" s="6"/>
      <c r="X485" s="6"/>
      <c r="Y485" s="6">
        <v>0</v>
      </c>
      <c r="Z485" s="6"/>
      <c r="AA485" s="6">
        <v>447.61</v>
      </c>
      <c r="AB485" s="6"/>
      <c r="AC485" s="6"/>
      <c r="AD485" s="6">
        <v>693.91</v>
      </c>
      <c r="AE485" s="6">
        <v>0</v>
      </c>
      <c r="AF485" s="6">
        <v>133.44</v>
      </c>
      <c r="AG485" s="6"/>
      <c r="AH485" s="6"/>
      <c r="AI485" s="6"/>
      <c r="AJ485" s="6"/>
      <c r="AK485" s="6"/>
      <c r="AL485" s="6"/>
      <c r="AM485" s="6">
        <v>0.7</v>
      </c>
      <c r="AN485" s="8">
        <f t="shared" si="22"/>
        <v>3693.67</v>
      </c>
      <c r="AO485" s="6"/>
      <c r="AP485" s="6">
        <v>-19.22</v>
      </c>
      <c r="AQ485" s="6">
        <v>0</v>
      </c>
      <c r="AR485" s="6"/>
      <c r="AS485" s="6"/>
      <c r="AT485" s="6">
        <v>-0.91</v>
      </c>
      <c r="AU485" s="6"/>
      <c r="AV485" s="6">
        <v>-14</v>
      </c>
      <c r="AW485" s="6"/>
      <c r="AX485" s="6"/>
      <c r="AY485" s="6"/>
      <c r="AZ485" s="6"/>
      <c r="BA485" s="6"/>
      <c r="BB485" s="6">
        <v>0</v>
      </c>
      <c r="BC485" s="6">
        <v>0</v>
      </c>
      <c r="BD485" s="6"/>
      <c r="BE485" s="6"/>
      <c r="BF485" s="6">
        <v>0</v>
      </c>
      <c r="BG485" s="6">
        <v>-282.83999999999997</v>
      </c>
      <c r="BH485" s="6">
        <v>-15.7</v>
      </c>
      <c r="BI485" s="6">
        <v>0</v>
      </c>
      <c r="BJ485" s="6"/>
      <c r="BK485" s="6">
        <v>0</v>
      </c>
      <c r="BL485" s="11">
        <f t="shared" si="23"/>
        <v>-332.66999999999996</v>
      </c>
      <c r="BM485" s="12">
        <f t="shared" si="24"/>
        <v>3361</v>
      </c>
      <c r="BN485" s="13">
        <f t="shared" si="25"/>
        <v>149.20333333333335</v>
      </c>
      <c r="BO485" s="13">
        <f t="shared" si="26"/>
        <v>149.20333333333335</v>
      </c>
      <c r="BP485" s="13">
        <f t="shared" si="27"/>
        <v>49.734444444444449</v>
      </c>
      <c r="BQ485" s="13">
        <f t="shared" si="28"/>
        <v>282.99539200000004</v>
      </c>
      <c r="BR485" s="13">
        <f t="shared" si="29"/>
        <v>259.62</v>
      </c>
      <c r="BS485" s="13">
        <f t="shared" si="30"/>
        <v>1902.78</v>
      </c>
      <c r="BT485" s="13">
        <f t="shared" si="31"/>
        <v>0</v>
      </c>
      <c r="BU485" s="13">
        <f t="shared" si="32"/>
        <v>0</v>
      </c>
      <c r="BV485" s="6">
        <f>SUMIFS('SEGURO DE VIDA'!E:E, 'SEGURO DE VIDA'!D:D, H485, 'SEGURO DE VIDA'!G:G, E485)</f>
        <v>13.71</v>
      </c>
      <c r="BW485" s="6">
        <f>SUMIFS(TREINAMENTOS!E:E, TREINAMENTOS!D:D, H485, TREINAMENTOS!G:G, E485)</f>
        <v>0</v>
      </c>
      <c r="BX485" s="6">
        <f>SUMIFS(EXAMES!E:E, EXAMES!D:D, H485, EXAMES!G:G, E485)</f>
        <v>0</v>
      </c>
      <c r="BY485" s="25">
        <f t="shared" si="33"/>
        <v>2807.2465031111115</v>
      </c>
      <c r="BZ485" s="1"/>
      <c r="CA485" s="1"/>
      <c r="CB485" s="13">
        <f t="shared" si="34"/>
        <v>0</v>
      </c>
      <c r="CC485" s="13">
        <f t="shared" si="35"/>
        <v>0</v>
      </c>
      <c r="CD485" s="13">
        <f>SUMIFS(ALIMENTAÇÃO!E:E, ALIMENTAÇÃO!D:D, H485, ALIMENTAÇÃO!G:G, E485)</f>
        <v>1922</v>
      </c>
      <c r="CE485" s="6">
        <f>SUMIFS(TRANSPORTE!E:E, TRANSPORTE!D:D, H485, TRANSPORTE!G:G, E485)</f>
        <v>0</v>
      </c>
      <c r="CF485" s="6">
        <f>SUMIFS('PLANO DE SAÚDE'!E:E, 'PLANO DE SAÚDE'!D:D, H485, 'PLANO DE SAÚDE'!G:G, E485)</f>
        <v>0</v>
      </c>
      <c r="CG485" s="6">
        <f>SUMIFS('PLANO ODONTO'!E:E, 'PLANO ODONTO'!D:D, H485, 'PLANO ODONTO'!G:G, E485)</f>
        <v>14</v>
      </c>
      <c r="CH485" s="6">
        <f t="shared" si="36"/>
        <v>0</v>
      </c>
      <c r="CI485" s="6">
        <f t="shared" si="37"/>
        <v>0</v>
      </c>
      <c r="CJ485" s="6">
        <f t="shared" si="38"/>
        <v>447.61</v>
      </c>
      <c r="CK485" s="6"/>
      <c r="CL485" s="6"/>
      <c r="CM485" s="6">
        <f t="shared" si="39"/>
        <v>-14</v>
      </c>
      <c r="CN485" s="6">
        <v>3693.67</v>
      </c>
      <c r="CO485" s="1">
        <v>-332.67</v>
      </c>
      <c r="CP485" s="6">
        <v>3361</v>
      </c>
      <c r="CQ485" s="6">
        <v>3245.36</v>
      </c>
      <c r="CR485" s="1">
        <v>8.7200000000000006</v>
      </c>
      <c r="CS485" s="6">
        <v>3245.36</v>
      </c>
      <c r="CT485" s="1">
        <v>259.62</v>
      </c>
      <c r="CU485" s="6">
        <v>2638.16</v>
      </c>
    </row>
    <row r="486" spans="1:99" ht="13.8" hidden="1">
      <c r="A486" s="1"/>
      <c r="B486" s="1"/>
      <c r="C486" s="34" t="str">
        <f t="shared" ca="1" si="20"/>
        <v>OK</v>
      </c>
      <c r="D486" s="2">
        <f t="shared" si="21"/>
        <v>3370.2143919999999</v>
      </c>
      <c r="E486" s="34">
        <v>45870</v>
      </c>
      <c r="F486" s="1" t="s">
        <v>145</v>
      </c>
      <c r="G486" s="1">
        <v>3363</v>
      </c>
      <c r="H486" s="1" t="s">
        <v>415</v>
      </c>
      <c r="I486" s="1" t="s">
        <v>151</v>
      </c>
      <c r="J486" s="38">
        <v>45048</v>
      </c>
      <c r="K486" s="6">
        <v>1800</v>
      </c>
      <c r="L486" s="1"/>
      <c r="M486" s="6">
        <v>1800</v>
      </c>
      <c r="N486" s="6"/>
      <c r="O486" s="6"/>
      <c r="P486" s="6">
        <v>0</v>
      </c>
      <c r="Q486" s="6"/>
      <c r="R486" s="6"/>
      <c r="S486" s="6"/>
      <c r="T486" s="6"/>
      <c r="U486" s="6">
        <v>0</v>
      </c>
      <c r="V486" s="6"/>
      <c r="W486" s="6"/>
      <c r="X486" s="6"/>
      <c r="Y486" s="6">
        <v>0</v>
      </c>
      <c r="Z486" s="6"/>
      <c r="AA486" s="6">
        <v>0</v>
      </c>
      <c r="AB486" s="6"/>
      <c r="AC486" s="6"/>
      <c r="AD486" s="6">
        <v>0</v>
      </c>
      <c r="AE486" s="6">
        <v>0</v>
      </c>
      <c r="AF486" s="6">
        <v>0</v>
      </c>
      <c r="AG486" s="6"/>
      <c r="AH486" s="6"/>
      <c r="AI486" s="6"/>
      <c r="AJ486" s="6"/>
      <c r="AK486" s="6"/>
      <c r="AL486" s="6"/>
      <c r="AM486" s="6">
        <v>0.32</v>
      </c>
      <c r="AN486" s="8">
        <f t="shared" si="22"/>
        <v>1800.32</v>
      </c>
      <c r="AO486" s="6"/>
      <c r="AP486" s="6">
        <v>-7</v>
      </c>
      <c r="AQ486" s="6">
        <v>-108</v>
      </c>
      <c r="AR486" s="6"/>
      <c r="AS486" s="6"/>
      <c r="AT486" s="6">
        <v>-0.43</v>
      </c>
      <c r="AU486" s="6"/>
      <c r="AV486" s="6">
        <v>0</v>
      </c>
      <c r="AW486" s="6"/>
      <c r="AX486" s="6"/>
      <c r="AY486" s="6"/>
      <c r="AZ486" s="6"/>
      <c r="BA486" s="6"/>
      <c r="BB486" s="6">
        <v>0</v>
      </c>
      <c r="BC486" s="6">
        <v>-1.66</v>
      </c>
      <c r="BD486" s="6"/>
      <c r="BE486" s="6"/>
      <c r="BF486" s="6">
        <v>0</v>
      </c>
      <c r="BG486" s="6">
        <v>-139.22999999999999</v>
      </c>
      <c r="BH486" s="6">
        <v>0</v>
      </c>
      <c r="BI486" s="6">
        <v>0</v>
      </c>
      <c r="BJ486" s="6"/>
      <c r="BK486" s="6">
        <v>0</v>
      </c>
      <c r="BL486" s="11">
        <f t="shared" si="23"/>
        <v>-256.32</v>
      </c>
      <c r="BM486" s="12">
        <f t="shared" si="24"/>
        <v>1544</v>
      </c>
      <c r="BN486" s="13">
        <f t="shared" si="25"/>
        <v>150</v>
      </c>
      <c r="BO486" s="13">
        <f t="shared" si="26"/>
        <v>150</v>
      </c>
      <c r="BP486" s="13">
        <f t="shared" si="27"/>
        <v>50</v>
      </c>
      <c r="BQ486" s="13">
        <f t="shared" si="28"/>
        <v>139.32</v>
      </c>
      <c r="BR486" s="13">
        <f t="shared" si="29"/>
        <v>144</v>
      </c>
      <c r="BS486" s="13">
        <f t="shared" si="30"/>
        <v>693</v>
      </c>
      <c r="BT486" s="13">
        <f t="shared" si="31"/>
        <v>80.099999999999994</v>
      </c>
      <c r="BU486" s="13">
        <f t="shared" si="32"/>
        <v>149.76439199999999</v>
      </c>
      <c r="BV486" s="6">
        <f>SUMIFS('SEGURO DE VIDA'!E:E, 'SEGURO DE VIDA'!D:D, H486, 'SEGURO DE VIDA'!G:G, E486)</f>
        <v>13.71</v>
      </c>
      <c r="BW486" s="6">
        <f>SUMIFS(TREINAMENTOS!E:E, TREINAMENTOS!D:D, H486, TREINAMENTOS!G:G, E486)</f>
        <v>0</v>
      </c>
      <c r="BX486" s="6">
        <f>SUMIFS(EXAMES!E:E, EXAMES!D:D, H486, EXAMES!G:G, E486)</f>
        <v>0</v>
      </c>
      <c r="BY486" s="25">
        <f t="shared" si="33"/>
        <v>1569.8943919999999</v>
      </c>
      <c r="BZ486" s="1"/>
      <c r="CA486" s="1"/>
      <c r="CB486" s="13">
        <f t="shared" si="34"/>
        <v>149.76439199999999</v>
      </c>
      <c r="CC486" s="13">
        <f t="shared" si="35"/>
        <v>0</v>
      </c>
      <c r="CD486" s="13">
        <f>SUMIFS(ALIMENTAÇÃO!E:E, ALIMENTAÇÃO!D:D, H486, ALIMENTAÇÃO!G:G, E486)</f>
        <v>700</v>
      </c>
      <c r="CE486" s="6">
        <f>SUMIFS(TRANSPORTE!E:E, TRANSPORTE!D:D, H486, TRANSPORTE!G:G, E486)</f>
        <v>188.1</v>
      </c>
      <c r="CF486" s="6">
        <f>SUMIFS('PLANO DE SAÚDE'!E:E, 'PLANO DE SAÚDE'!D:D, H486, 'PLANO DE SAÚDE'!G:G, E486)</f>
        <v>151.42439199999998</v>
      </c>
      <c r="CG486" s="6">
        <f>SUMIFS('PLANO ODONTO'!E:E, 'PLANO ODONTO'!D:D, H486, 'PLANO ODONTO'!G:G, E486)</f>
        <v>0</v>
      </c>
      <c r="CH486" s="6">
        <f t="shared" si="36"/>
        <v>-1.66</v>
      </c>
      <c r="CI486" s="6">
        <f t="shared" si="37"/>
        <v>0</v>
      </c>
      <c r="CJ486" s="6">
        <f t="shared" si="38"/>
        <v>0</v>
      </c>
      <c r="CK486" s="6"/>
      <c r="CL486" s="6"/>
      <c r="CM486" s="6">
        <f t="shared" si="39"/>
        <v>0</v>
      </c>
      <c r="CN486" s="6">
        <v>1800.32</v>
      </c>
      <c r="CO486" s="1">
        <v>-256.32</v>
      </c>
      <c r="CP486" s="6">
        <v>1544</v>
      </c>
      <c r="CQ486" s="6">
        <v>1800</v>
      </c>
      <c r="CR486" s="1">
        <v>7.74</v>
      </c>
      <c r="CS486" s="6">
        <v>1800</v>
      </c>
      <c r="CT486" s="1">
        <v>144</v>
      </c>
      <c r="CU486" s="6">
        <v>1192.8</v>
      </c>
    </row>
    <row r="487" spans="1:99" ht="13.8" hidden="1">
      <c r="A487" s="1"/>
      <c r="B487" s="1"/>
      <c r="C487" s="34" t="str">
        <f t="shared" ca="1" si="20"/>
        <v>OK</v>
      </c>
      <c r="D487" s="2">
        <f t="shared" si="21"/>
        <v>3088.2489946666669</v>
      </c>
      <c r="E487" s="34">
        <v>45870</v>
      </c>
      <c r="F487" s="1" t="s">
        <v>145</v>
      </c>
      <c r="G487" s="1">
        <v>3547</v>
      </c>
      <c r="H487" s="1" t="s">
        <v>416</v>
      </c>
      <c r="I487" s="1" t="s">
        <v>197</v>
      </c>
      <c r="J487" s="38">
        <v>45831</v>
      </c>
      <c r="K487" s="6">
        <v>1518</v>
      </c>
      <c r="L487" s="1"/>
      <c r="M487" s="6">
        <v>1518</v>
      </c>
      <c r="N487" s="6"/>
      <c r="O487" s="6"/>
      <c r="P487" s="6">
        <v>0</v>
      </c>
      <c r="Q487" s="6"/>
      <c r="R487" s="6"/>
      <c r="S487" s="6"/>
      <c r="T487" s="6"/>
      <c r="U487" s="6">
        <v>0</v>
      </c>
      <c r="V487" s="6"/>
      <c r="W487" s="6"/>
      <c r="X487" s="6"/>
      <c r="Y487" s="6">
        <v>0</v>
      </c>
      <c r="Z487" s="6"/>
      <c r="AA487" s="6">
        <v>0</v>
      </c>
      <c r="AB487" s="6"/>
      <c r="AC487" s="6"/>
      <c r="AD487" s="6">
        <v>0</v>
      </c>
      <c r="AE487" s="6">
        <v>0</v>
      </c>
      <c r="AF487" s="6">
        <v>0</v>
      </c>
      <c r="AG487" s="6"/>
      <c r="AH487" s="6"/>
      <c r="AI487" s="6"/>
      <c r="AJ487" s="6"/>
      <c r="AK487" s="6"/>
      <c r="AL487" s="6"/>
      <c r="AM487" s="6">
        <v>0.33</v>
      </c>
      <c r="AN487" s="8">
        <f t="shared" si="22"/>
        <v>1518.33</v>
      </c>
      <c r="AO487" s="6"/>
      <c r="AP487" s="6">
        <v>-6.65</v>
      </c>
      <c r="AQ487" s="6">
        <v>-91.08</v>
      </c>
      <c r="AR487" s="6"/>
      <c r="AS487" s="6"/>
      <c r="AT487" s="6">
        <v>-0.24</v>
      </c>
      <c r="AU487" s="6"/>
      <c r="AV487" s="6">
        <v>-14</v>
      </c>
      <c r="AW487" s="6"/>
      <c r="AX487" s="6"/>
      <c r="AY487" s="6"/>
      <c r="AZ487" s="6"/>
      <c r="BA487" s="6"/>
      <c r="BB487" s="6">
        <v>0</v>
      </c>
      <c r="BC487" s="6">
        <v>-1.51</v>
      </c>
      <c r="BD487" s="6"/>
      <c r="BE487" s="6"/>
      <c r="BF487" s="6">
        <v>0</v>
      </c>
      <c r="BG487" s="6">
        <v>-113.85</v>
      </c>
      <c r="BH487" s="6">
        <v>0</v>
      </c>
      <c r="BI487" s="6">
        <v>0</v>
      </c>
      <c r="BJ487" s="6"/>
      <c r="BK487" s="6">
        <v>0</v>
      </c>
      <c r="BL487" s="11">
        <f t="shared" si="23"/>
        <v>-227.32999999999998</v>
      </c>
      <c r="BM487" s="12">
        <f t="shared" si="24"/>
        <v>1291</v>
      </c>
      <c r="BN487" s="13">
        <f t="shared" si="25"/>
        <v>126.5</v>
      </c>
      <c r="BO487" s="13">
        <f t="shared" si="26"/>
        <v>126.5</v>
      </c>
      <c r="BP487" s="13">
        <f t="shared" si="27"/>
        <v>42.166666666666664</v>
      </c>
      <c r="BQ487" s="13">
        <f t="shared" si="28"/>
        <v>113.85</v>
      </c>
      <c r="BR487" s="13">
        <f t="shared" si="29"/>
        <v>121.44</v>
      </c>
      <c r="BS487" s="13">
        <f t="shared" si="30"/>
        <v>658.35</v>
      </c>
      <c r="BT487" s="13">
        <f t="shared" si="31"/>
        <v>97.02</v>
      </c>
      <c r="BU487" s="13">
        <f t="shared" si="32"/>
        <v>270.38232800000003</v>
      </c>
      <c r="BV487" s="6">
        <f>SUMIFS('SEGURO DE VIDA'!E:E, 'SEGURO DE VIDA'!D:D, H487, 'SEGURO DE VIDA'!G:G, E487)</f>
        <v>13.71</v>
      </c>
      <c r="BW487" s="6">
        <f>SUMIFS(TREINAMENTOS!E:E, TREINAMENTOS!D:D, H487, TREINAMENTOS!G:G, E487)</f>
        <v>0</v>
      </c>
      <c r="BX487" s="6">
        <f>SUMIFS(EXAMES!E:E, EXAMES!D:D, H487, EXAMES!G:G, E487)</f>
        <v>0</v>
      </c>
      <c r="BY487" s="25">
        <f t="shared" si="33"/>
        <v>1569.918994666667</v>
      </c>
      <c r="BZ487" s="1"/>
      <c r="CA487" s="1"/>
      <c r="CB487" s="13">
        <f t="shared" si="34"/>
        <v>255.45232800000002</v>
      </c>
      <c r="CC487" s="13">
        <f t="shared" si="35"/>
        <v>14.93</v>
      </c>
      <c r="CD487" s="13">
        <f>SUMIFS(ALIMENTAÇÃO!E:E, ALIMENTAÇÃO!D:D, H487, ALIMENTAÇÃO!G:G, E487)</f>
        <v>665</v>
      </c>
      <c r="CE487" s="6">
        <f>SUMIFS(TRANSPORTE!E:E, TRANSPORTE!D:D, H487, TRANSPORTE!G:G, E487)</f>
        <v>188.1</v>
      </c>
      <c r="CF487" s="6">
        <f>SUMIFS('PLANO DE SAÚDE'!E:E, 'PLANO DE SAÚDE'!D:D, H487, 'PLANO DE SAÚDE'!G:G, E487)</f>
        <v>256.96232800000001</v>
      </c>
      <c r="CG487" s="6">
        <f>SUMIFS('PLANO ODONTO'!E:E, 'PLANO ODONTO'!D:D, H487, 'PLANO ODONTO'!G:G, E487)</f>
        <v>28.93</v>
      </c>
      <c r="CH487" s="6">
        <f t="shared" si="36"/>
        <v>-1.51</v>
      </c>
      <c r="CI487" s="6">
        <f t="shared" si="37"/>
        <v>0</v>
      </c>
      <c r="CJ487" s="6">
        <f t="shared" si="38"/>
        <v>0</v>
      </c>
      <c r="CK487" s="6"/>
      <c r="CL487" s="6"/>
      <c r="CM487" s="6">
        <f t="shared" si="39"/>
        <v>-14</v>
      </c>
      <c r="CN487" s="6">
        <v>1518.33</v>
      </c>
      <c r="CO487" s="1">
        <v>-227.33</v>
      </c>
      <c r="CP487" s="6">
        <v>1291</v>
      </c>
      <c r="CQ487" s="6">
        <v>1518</v>
      </c>
      <c r="CR487" s="1">
        <v>7.5</v>
      </c>
      <c r="CS487" s="6">
        <v>1518</v>
      </c>
      <c r="CT487" s="1">
        <v>121.44</v>
      </c>
      <c r="CU487" s="1">
        <v>910.8</v>
      </c>
    </row>
    <row r="488" spans="1:99" ht="13.8" hidden="1">
      <c r="A488" s="1"/>
      <c r="B488" s="1"/>
      <c r="C488" s="34" t="str">
        <f t="shared" ca="1" si="20"/>
        <v>OK</v>
      </c>
      <c r="D488" s="2">
        <f t="shared" si="21"/>
        <v>4453.2099858888887</v>
      </c>
      <c r="E488" s="34">
        <v>45870</v>
      </c>
      <c r="F488" s="1" t="s">
        <v>145</v>
      </c>
      <c r="G488" s="1">
        <v>134</v>
      </c>
      <c r="H488" s="1" t="s">
        <v>418</v>
      </c>
      <c r="I488" s="1" t="s">
        <v>147</v>
      </c>
      <c r="J488" s="38">
        <v>41975</v>
      </c>
      <c r="K488" s="6">
        <v>2495.63</v>
      </c>
      <c r="L488" s="1"/>
      <c r="M488" s="6">
        <v>2495.63</v>
      </c>
      <c r="N488" s="6"/>
      <c r="O488" s="6"/>
      <c r="P488" s="6">
        <v>0</v>
      </c>
      <c r="Q488" s="6"/>
      <c r="R488" s="6"/>
      <c r="S488" s="6"/>
      <c r="T488" s="6"/>
      <c r="U488" s="6">
        <v>0</v>
      </c>
      <c r="V488" s="6"/>
      <c r="W488" s="6"/>
      <c r="X488" s="6"/>
      <c r="Y488" s="6">
        <v>0</v>
      </c>
      <c r="Z488" s="6"/>
      <c r="AA488" s="6">
        <v>0</v>
      </c>
      <c r="AB488" s="6"/>
      <c r="AC488" s="6"/>
      <c r="AD488" s="6">
        <v>0</v>
      </c>
      <c r="AE488" s="6">
        <v>114.38</v>
      </c>
      <c r="AF488" s="6">
        <v>22</v>
      </c>
      <c r="AG488" s="6"/>
      <c r="AH488" s="6"/>
      <c r="AI488" s="6"/>
      <c r="AJ488" s="6"/>
      <c r="AK488" s="6"/>
      <c r="AL488" s="6"/>
      <c r="AM488" s="6">
        <v>0.64</v>
      </c>
      <c r="AN488" s="8">
        <f t="shared" si="22"/>
        <v>2632.65</v>
      </c>
      <c r="AO488" s="6"/>
      <c r="AP488" s="6">
        <v>-7</v>
      </c>
      <c r="AQ488" s="6">
        <v>-149.74</v>
      </c>
      <c r="AR488" s="6"/>
      <c r="AS488" s="6"/>
      <c r="AT488" s="6">
        <v>-0.93</v>
      </c>
      <c r="AU488" s="6"/>
      <c r="AV488" s="6">
        <v>-14</v>
      </c>
      <c r="AW488" s="6"/>
      <c r="AX488" s="6"/>
      <c r="AY488" s="6"/>
      <c r="AZ488" s="6"/>
      <c r="BA488" s="6"/>
      <c r="BB488" s="6">
        <v>0</v>
      </c>
      <c r="BC488" s="6">
        <v>-1.84</v>
      </c>
      <c r="BD488" s="6"/>
      <c r="BE488" s="6"/>
      <c r="BF488" s="6">
        <v>-382.03</v>
      </c>
      <c r="BG488" s="6">
        <v>-214.11</v>
      </c>
      <c r="BH488" s="6">
        <v>0</v>
      </c>
      <c r="BI488" s="6">
        <v>0</v>
      </c>
      <c r="BJ488" s="6"/>
      <c r="BK488" s="6">
        <v>0</v>
      </c>
      <c r="BL488" s="11">
        <f t="shared" si="23"/>
        <v>-769.65</v>
      </c>
      <c r="BM488" s="12">
        <f t="shared" si="24"/>
        <v>1863</v>
      </c>
      <c r="BN488" s="13">
        <f t="shared" si="25"/>
        <v>207.96916666666667</v>
      </c>
      <c r="BO488" s="13">
        <f t="shared" si="26"/>
        <v>207.96916666666667</v>
      </c>
      <c r="BP488" s="13">
        <f t="shared" si="27"/>
        <v>69.323055555555555</v>
      </c>
      <c r="BQ488" s="13">
        <f t="shared" si="28"/>
        <v>213.98241300000004</v>
      </c>
      <c r="BR488" s="13">
        <f t="shared" si="29"/>
        <v>210.56</v>
      </c>
      <c r="BS488" s="13">
        <f t="shared" si="30"/>
        <v>693</v>
      </c>
      <c r="BT488" s="13">
        <f t="shared" si="31"/>
        <v>38.359999999999985</v>
      </c>
      <c r="BU488" s="13">
        <f t="shared" si="32"/>
        <v>165.686184</v>
      </c>
      <c r="BV488" s="6">
        <f>SUMIFS('SEGURO DE VIDA'!E:E, 'SEGURO DE VIDA'!D:D, H488, 'SEGURO DE VIDA'!G:G, E488)</f>
        <v>13.71</v>
      </c>
      <c r="BW488" s="6">
        <f>SUMIFS(TREINAMENTOS!E:E, TREINAMENTOS!D:D, H488, TREINAMENTOS!G:G, E488)</f>
        <v>0</v>
      </c>
      <c r="BX488" s="6">
        <f>SUMIFS(EXAMES!E:E, EXAMES!D:D, H488, EXAMES!G:G, E488)</f>
        <v>0</v>
      </c>
      <c r="BY488" s="25">
        <f t="shared" si="33"/>
        <v>1820.5599858888888</v>
      </c>
      <c r="BZ488" s="1"/>
      <c r="CA488" s="1"/>
      <c r="CB488" s="13">
        <f t="shared" si="34"/>
        <v>165.686184</v>
      </c>
      <c r="CC488" s="13">
        <f t="shared" si="35"/>
        <v>0</v>
      </c>
      <c r="CD488" s="13">
        <f>SUMIFS(ALIMENTAÇÃO!E:E, ALIMENTAÇÃO!D:D, H488, ALIMENTAÇÃO!G:G, E488)</f>
        <v>700</v>
      </c>
      <c r="CE488" s="6">
        <f>SUMIFS(TRANSPORTE!E:E, TRANSPORTE!D:D, H488, TRANSPORTE!G:G, E488)</f>
        <v>188.1</v>
      </c>
      <c r="CF488" s="6">
        <f>SUMIFS('PLANO DE SAÚDE'!E:E, 'PLANO DE SAÚDE'!D:D, H488, 'PLANO DE SAÚDE'!G:G, E488)</f>
        <v>167.526184</v>
      </c>
      <c r="CG488" s="6">
        <f>SUMIFS('PLANO ODONTO'!E:E, 'PLANO ODONTO'!D:D, H488, 'PLANO ODONTO'!G:G, E488)</f>
        <v>14</v>
      </c>
      <c r="CH488" s="6">
        <f t="shared" si="36"/>
        <v>-1.84</v>
      </c>
      <c r="CI488" s="6">
        <f t="shared" si="37"/>
        <v>0</v>
      </c>
      <c r="CJ488" s="6">
        <f t="shared" si="38"/>
        <v>0</v>
      </c>
      <c r="CK488" s="6"/>
      <c r="CL488" s="6"/>
      <c r="CM488" s="6">
        <f t="shared" si="39"/>
        <v>-14</v>
      </c>
      <c r="CN488" s="6">
        <v>2632.65</v>
      </c>
      <c r="CO488" s="1">
        <v>-769.65</v>
      </c>
      <c r="CP488" s="6">
        <v>1863</v>
      </c>
      <c r="CQ488" s="6">
        <v>2632.01</v>
      </c>
      <c r="CR488" s="1">
        <v>8.1300000000000008</v>
      </c>
      <c r="CS488" s="6">
        <v>2632.01</v>
      </c>
      <c r="CT488" s="1">
        <v>210.56</v>
      </c>
      <c r="CU488" s="6">
        <v>2024.81</v>
      </c>
    </row>
    <row r="489" spans="1:99" ht="13.8" hidden="1">
      <c r="A489" s="1"/>
      <c r="B489" s="1"/>
      <c r="C489" s="34" t="str">
        <f t="shared" ca="1" si="20"/>
        <v>OK</v>
      </c>
      <c r="D489" s="2">
        <f t="shared" si="21"/>
        <v>3872.8334051111115</v>
      </c>
      <c r="E489" s="34">
        <v>45870</v>
      </c>
      <c r="F489" s="1" t="s">
        <v>145</v>
      </c>
      <c r="G489" s="1">
        <v>3531</v>
      </c>
      <c r="H489" s="1" t="s">
        <v>420</v>
      </c>
      <c r="I489" s="1" t="s">
        <v>170</v>
      </c>
      <c r="J489" s="38">
        <v>45782</v>
      </c>
      <c r="K489" s="6">
        <v>2239.36</v>
      </c>
      <c r="L489" s="1"/>
      <c r="M489" s="6">
        <v>2239.36</v>
      </c>
      <c r="N489" s="6"/>
      <c r="O489" s="6"/>
      <c r="P489" s="6">
        <v>0</v>
      </c>
      <c r="Q489" s="6"/>
      <c r="R489" s="6"/>
      <c r="S489" s="6"/>
      <c r="T489" s="6"/>
      <c r="U489" s="6">
        <v>0</v>
      </c>
      <c r="V489" s="6"/>
      <c r="W489" s="6"/>
      <c r="X489" s="6"/>
      <c r="Y489" s="6">
        <v>0</v>
      </c>
      <c r="Z489" s="6"/>
      <c r="AA489" s="6">
        <v>0</v>
      </c>
      <c r="AB489" s="6"/>
      <c r="AC489" s="6"/>
      <c r="AD489" s="6">
        <v>70.540000000000006</v>
      </c>
      <c r="AE489" s="6">
        <v>0</v>
      </c>
      <c r="AF489" s="6">
        <v>13.57</v>
      </c>
      <c r="AG489" s="6"/>
      <c r="AH489" s="6"/>
      <c r="AI489" s="6"/>
      <c r="AJ489" s="6"/>
      <c r="AK489" s="6"/>
      <c r="AL489" s="6"/>
      <c r="AM489" s="6">
        <v>0.36</v>
      </c>
      <c r="AN489" s="8">
        <f t="shared" si="22"/>
        <v>2323.8300000000004</v>
      </c>
      <c r="AO489" s="6"/>
      <c r="AP489" s="6">
        <v>-7.35</v>
      </c>
      <c r="AQ489" s="6">
        <v>-134.36000000000001</v>
      </c>
      <c r="AR489" s="6"/>
      <c r="AS489" s="6"/>
      <c r="AT489" s="6">
        <v>-0.16</v>
      </c>
      <c r="AU489" s="6"/>
      <c r="AV489" s="6">
        <v>0</v>
      </c>
      <c r="AW489" s="6"/>
      <c r="AX489" s="6"/>
      <c r="AY489" s="6"/>
      <c r="AZ489" s="6"/>
      <c r="BA489" s="6"/>
      <c r="BB489" s="6">
        <v>-28.62</v>
      </c>
      <c r="BC489" s="6">
        <v>0</v>
      </c>
      <c r="BD489" s="6"/>
      <c r="BE489" s="6"/>
      <c r="BF489" s="6">
        <v>0</v>
      </c>
      <c r="BG489" s="6">
        <v>-186.34</v>
      </c>
      <c r="BH489" s="6">
        <v>0</v>
      </c>
      <c r="BI489" s="6">
        <v>0</v>
      </c>
      <c r="BJ489" s="6"/>
      <c r="BK489" s="6">
        <v>0</v>
      </c>
      <c r="BL489" s="11">
        <f t="shared" si="23"/>
        <v>-356.83000000000004</v>
      </c>
      <c r="BM489" s="12">
        <f t="shared" si="24"/>
        <v>1967.0000000000005</v>
      </c>
      <c r="BN489" s="13">
        <f t="shared" si="25"/>
        <v>186.61333333333334</v>
      </c>
      <c r="BO489" s="13">
        <f t="shared" si="26"/>
        <v>186.61333333333334</v>
      </c>
      <c r="BP489" s="13">
        <f t="shared" si="27"/>
        <v>62.204444444444448</v>
      </c>
      <c r="BQ489" s="13">
        <f t="shared" si="28"/>
        <v>186.34229399999998</v>
      </c>
      <c r="BR489" s="13">
        <f t="shared" si="29"/>
        <v>185.87</v>
      </c>
      <c r="BS489" s="13">
        <f t="shared" si="30"/>
        <v>727.65</v>
      </c>
      <c r="BT489" s="13">
        <f t="shared" si="31"/>
        <v>0</v>
      </c>
      <c r="BU489" s="13">
        <f t="shared" si="32"/>
        <v>0</v>
      </c>
      <c r="BV489" s="6">
        <f>SUMIFS('SEGURO DE VIDA'!E:E, 'SEGURO DE VIDA'!D:D, H489, 'SEGURO DE VIDA'!G:G, E489)</f>
        <v>13.71</v>
      </c>
      <c r="BW489" s="6">
        <f>SUMIFS(TREINAMENTOS!E:E, TREINAMENTOS!D:D, H489, TREINAMENTOS!G:G, E489)</f>
        <v>0</v>
      </c>
      <c r="BX489" s="6">
        <f>SUMIFS(EXAMES!E:E, EXAMES!D:D, H489, EXAMES!G:G, E489)</f>
        <v>0</v>
      </c>
      <c r="BY489" s="25">
        <f t="shared" si="33"/>
        <v>1549.0034051111111</v>
      </c>
      <c r="BZ489" s="1"/>
      <c r="CA489" s="1"/>
      <c r="CB489" s="13">
        <f t="shared" si="34"/>
        <v>0</v>
      </c>
      <c r="CC489" s="13">
        <f t="shared" si="35"/>
        <v>0</v>
      </c>
      <c r="CD489" s="13">
        <f>SUMIFS(ALIMENTAÇÃO!E:E, ALIMENTAÇÃO!D:D, H489, ALIMENTAÇÃO!G:G, E489)</f>
        <v>735</v>
      </c>
      <c r="CE489" s="6">
        <f>SUMIFS(TRANSPORTE!E:E, TRANSPORTE!D:D, H489, TRANSPORTE!G:G, E489)</f>
        <v>119.7</v>
      </c>
      <c r="CF489" s="6">
        <f>SUMIFS('PLANO DE SAÚDE'!E:E, 'PLANO DE SAÚDE'!D:D, H489, 'PLANO DE SAÚDE'!G:G, E489)</f>
        <v>28.62</v>
      </c>
      <c r="CG489" s="6">
        <f>SUMIFS('PLANO ODONTO'!E:E, 'PLANO ODONTO'!D:D, H489, 'PLANO ODONTO'!G:G, E489)</f>
        <v>0</v>
      </c>
      <c r="CH489" s="6">
        <f t="shared" si="36"/>
        <v>-28.62</v>
      </c>
      <c r="CI489" s="6">
        <f t="shared" si="37"/>
        <v>0</v>
      </c>
      <c r="CJ489" s="6">
        <f t="shared" si="38"/>
        <v>0</v>
      </c>
      <c r="CK489" s="6"/>
      <c r="CL489" s="6"/>
      <c r="CM489" s="6">
        <f t="shared" si="39"/>
        <v>0</v>
      </c>
      <c r="CN489" s="6">
        <v>2323.83</v>
      </c>
      <c r="CO489" s="1">
        <v>-356.83</v>
      </c>
      <c r="CP489" s="6">
        <v>1967</v>
      </c>
      <c r="CQ489" s="6">
        <v>2323.4699999999998</v>
      </c>
      <c r="CR489" s="1">
        <v>8.02</v>
      </c>
      <c r="CS489" s="6">
        <v>2323.4699999999998</v>
      </c>
      <c r="CT489" s="1">
        <v>185.87</v>
      </c>
      <c r="CU489" s="6">
        <v>1716.27</v>
      </c>
    </row>
    <row r="490" spans="1:99" ht="13.8" hidden="1">
      <c r="A490" s="1"/>
      <c r="B490" s="1"/>
      <c r="C490" s="34" t="str">
        <f t="shared" ca="1" si="20"/>
        <v>OK</v>
      </c>
      <c r="D490" s="2">
        <f t="shared" si="21"/>
        <v>2460.3154444444444</v>
      </c>
      <c r="E490" s="34">
        <v>45870</v>
      </c>
      <c r="F490" s="1" t="s">
        <v>145</v>
      </c>
      <c r="G490" s="1">
        <v>3567</v>
      </c>
      <c r="H490" s="1" t="s">
        <v>452</v>
      </c>
      <c r="I490" s="1" t="s">
        <v>453</v>
      </c>
      <c r="J490" s="38">
        <v>45859</v>
      </c>
      <c r="K490" s="6">
        <v>1069.48</v>
      </c>
      <c r="L490" s="1"/>
      <c r="M490" s="6">
        <v>1069.48</v>
      </c>
      <c r="N490" s="6"/>
      <c r="O490" s="6"/>
      <c r="P490" s="6">
        <v>0</v>
      </c>
      <c r="Q490" s="6"/>
      <c r="R490" s="6"/>
      <c r="S490" s="6"/>
      <c r="T490" s="6"/>
      <c r="U490" s="6">
        <v>0</v>
      </c>
      <c r="V490" s="6"/>
      <c r="W490" s="6"/>
      <c r="X490" s="6"/>
      <c r="Y490" s="6">
        <v>0</v>
      </c>
      <c r="Z490" s="6"/>
      <c r="AA490" s="6">
        <v>0</v>
      </c>
      <c r="AB490" s="6"/>
      <c r="AC490" s="6"/>
      <c r="AD490" s="6">
        <v>0</v>
      </c>
      <c r="AE490" s="6">
        <v>0</v>
      </c>
      <c r="AF490" s="6">
        <v>0</v>
      </c>
      <c r="AG490" s="6"/>
      <c r="AH490" s="6"/>
      <c r="AI490" s="6"/>
      <c r="AJ490" s="6"/>
      <c r="AK490" s="6"/>
      <c r="AL490" s="6"/>
      <c r="AM490" s="6">
        <v>0.14000000000000001</v>
      </c>
      <c r="AN490" s="8">
        <f t="shared" si="22"/>
        <v>1069.6200000000001</v>
      </c>
      <c r="AO490" s="6"/>
      <c r="AP490" s="6">
        <v>0</v>
      </c>
      <c r="AQ490" s="6">
        <v>-64.17</v>
      </c>
      <c r="AR490" s="6"/>
      <c r="AS490" s="6"/>
      <c r="AT490" s="6">
        <v>-0.24</v>
      </c>
      <c r="AU490" s="6"/>
      <c r="AV490" s="6">
        <v>0</v>
      </c>
      <c r="AW490" s="6"/>
      <c r="AX490" s="6"/>
      <c r="AY490" s="6"/>
      <c r="AZ490" s="6"/>
      <c r="BA490" s="6"/>
      <c r="BB490" s="6">
        <v>0</v>
      </c>
      <c r="BC490" s="6">
        <v>0</v>
      </c>
      <c r="BD490" s="6"/>
      <c r="BE490" s="6"/>
      <c r="BF490" s="6">
        <v>0</v>
      </c>
      <c r="BG490" s="6">
        <v>-80.209999999999994</v>
      </c>
      <c r="BH490" s="6">
        <v>0</v>
      </c>
      <c r="BI490" s="6">
        <v>0</v>
      </c>
      <c r="BJ490" s="6"/>
      <c r="BK490" s="6">
        <v>0</v>
      </c>
      <c r="BL490" s="11">
        <f t="shared" si="23"/>
        <v>-144.62</v>
      </c>
      <c r="BM490" s="12">
        <f t="shared" si="24"/>
        <v>925.00000000000011</v>
      </c>
      <c r="BN490" s="13">
        <f t="shared" si="25"/>
        <v>89.123333333333335</v>
      </c>
      <c r="BO490" s="13">
        <f t="shared" si="26"/>
        <v>89.123333333333335</v>
      </c>
      <c r="BP490" s="13">
        <f t="shared" si="27"/>
        <v>29.707777777777778</v>
      </c>
      <c r="BQ490" s="13">
        <f t="shared" si="28"/>
        <v>80.210999999999999</v>
      </c>
      <c r="BR490" s="13">
        <f t="shared" si="29"/>
        <v>21.38</v>
      </c>
      <c r="BS490" s="13">
        <f t="shared" si="30"/>
        <v>665</v>
      </c>
      <c r="BT490" s="13">
        <f t="shared" si="31"/>
        <v>89.73</v>
      </c>
      <c r="BU490" s="13">
        <f t="shared" si="32"/>
        <v>0</v>
      </c>
      <c r="BV490" s="6">
        <f>SUMIFS('SEGURO DE VIDA'!E:E, 'SEGURO DE VIDA'!D:D, H490, 'SEGURO DE VIDA'!G:G, E490)</f>
        <v>27.42</v>
      </c>
      <c r="BW490" s="6">
        <f>SUMIFS(TREINAMENTOS!E:E, TREINAMENTOS!D:D, H490, TREINAMENTOS!G:G, E490)</f>
        <v>299</v>
      </c>
      <c r="BX490" s="6">
        <f>SUMIFS(EXAMES!E:E, EXAMES!D:D, H490, EXAMES!G:G, E490)</f>
        <v>0</v>
      </c>
      <c r="BY490" s="25">
        <f t="shared" si="33"/>
        <v>1390.6954444444445</v>
      </c>
      <c r="BZ490" s="1"/>
      <c r="CA490" s="1"/>
      <c r="CB490" s="13">
        <f t="shared" si="34"/>
        <v>0</v>
      </c>
      <c r="CC490" s="13">
        <f t="shared" si="35"/>
        <v>0</v>
      </c>
      <c r="CD490" s="13">
        <f>SUMIFS(ALIMENTAÇÃO!E:E, ALIMENTAÇÃO!D:D, H490, ALIMENTAÇÃO!G:G, E490)</f>
        <v>665</v>
      </c>
      <c r="CE490" s="6">
        <f>SUMIFS(TRANSPORTE!E:E, TRANSPORTE!D:D, H490, TRANSPORTE!G:G, E490)</f>
        <v>153.9</v>
      </c>
      <c r="CF490" s="6">
        <f>SUMIFS('PLANO DE SAÚDE'!E:E, 'PLANO DE SAÚDE'!D:D, H490, 'PLANO DE SAÚDE'!G:G, E490)</f>
        <v>0</v>
      </c>
      <c r="CG490" s="6">
        <f>SUMIFS('PLANO ODONTO'!E:E, 'PLANO ODONTO'!D:D, H490, 'PLANO ODONTO'!G:G, E490)</f>
        <v>0</v>
      </c>
      <c r="CH490" s="6">
        <f t="shared" si="36"/>
        <v>0</v>
      </c>
      <c r="CI490" s="6">
        <f t="shared" si="37"/>
        <v>0</v>
      </c>
      <c r="CJ490" s="6">
        <f t="shared" si="38"/>
        <v>0</v>
      </c>
      <c r="CK490" s="6"/>
      <c r="CL490" s="6"/>
      <c r="CM490" s="6">
        <f t="shared" si="39"/>
        <v>0</v>
      </c>
      <c r="CN490" s="6">
        <v>1069.6199999999999</v>
      </c>
      <c r="CO490" s="1">
        <v>-144.62</v>
      </c>
      <c r="CP490" s="1">
        <v>925</v>
      </c>
      <c r="CQ490" s="6">
        <v>1069.48</v>
      </c>
      <c r="CR490" s="1">
        <v>7.5</v>
      </c>
      <c r="CS490" s="6">
        <v>1069.48</v>
      </c>
      <c r="CT490" s="1">
        <v>21.38</v>
      </c>
      <c r="CU490" s="1">
        <v>462.28</v>
      </c>
    </row>
    <row r="491" spans="1:99" ht="13.8" hidden="1">
      <c r="A491" s="1"/>
      <c r="B491" s="1"/>
      <c r="C491" s="34" t="str">
        <f t="shared" ca="1" si="20"/>
        <v>OK</v>
      </c>
      <c r="D491" s="2">
        <f t="shared" si="21"/>
        <v>4702.4928951111124</v>
      </c>
      <c r="E491" s="34">
        <v>45870</v>
      </c>
      <c r="F491" s="1" t="s">
        <v>145</v>
      </c>
      <c r="G491" s="1">
        <v>3445</v>
      </c>
      <c r="H491" s="1" t="s">
        <v>422</v>
      </c>
      <c r="I491" s="1" t="s">
        <v>151</v>
      </c>
      <c r="J491" s="38">
        <v>45474</v>
      </c>
      <c r="K491" s="6">
        <v>1790.44</v>
      </c>
      <c r="L491" s="1"/>
      <c r="M491" s="6">
        <v>1790.44</v>
      </c>
      <c r="N491" s="6"/>
      <c r="O491" s="6"/>
      <c r="P491" s="6">
        <v>537.13</v>
      </c>
      <c r="Q491" s="6"/>
      <c r="R491" s="6"/>
      <c r="S491" s="6"/>
      <c r="T491" s="6"/>
      <c r="U491" s="6">
        <v>90.44</v>
      </c>
      <c r="V491" s="6"/>
      <c r="W491" s="6"/>
      <c r="X491" s="6"/>
      <c r="Y491" s="6">
        <v>0</v>
      </c>
      <c r="Z491" s="6"/>
      <c r="AA491" s="6">
        <v>0</v>
      </c>
      <c r="AB491" s="6"/>
      <c r="AC491" s="6"/>
      <c r="AD491" s="6">
        <v>482.97</v>
      </c>
      <c r="AE491" s="6">
        <v>0</v>
      </c>
      <c r="AF491" s="6">
        <v>92.88</v>
      </c>
      <c r="AG491" s="6"/>
      <c r="AH491" s="6"/>
      <c r="AI491" s="6"/>
      <c r="AJ491" s="6"/>
      <c r="AK491" s="6"/>
      <c r="AL491" s="6"/>
      <c r="AM491" s="6">
        <v>0.98</v>
      </c>
      <c r="AN491" s="8">
        <f t="shared" si="22"/>
        <v>2994.8400000000006</v>
      </c>
      <c r="AO491" s="6"/>
      <c r="AP491" s="6">
        <v>-6.3</v>
      </c>
      <c r="AQ491" s="6">
        <v>-107.43</v>
      </c>
      <c r="AR491" s="6"/>
      <c r="AS491" s="6"/>
      <c r="AT491" s="6">
        <v>-0.45</v>
      </c>
      <c r="AU491" s="6"/>
      <c r="AV491" s="6">
        <v>0</v>
      </c>
      <c r="AW491" s="6"/>
      <c r="AX491" s="6"/>
      <c r="AY491" s="6"/>
      <c r="AZ491" s="6"/>
      <c r="BA491" s="6"/>
      <c r="BB491" s="6">
        <v>0</v>
      </c>
      <c r="BC491" s="6">
        <v>0</v>
      </c>
      <c r="BD491" s="6"/>
      <c r="BE491" s="6"/>
      <c r="BF491" s="6">
        <v>0</v>
      </c>
      <c r="BG491" s="6">
        <v>-252.66</v>
      </c>
      <c r="BH491" s="6">
        <v>0</v>
      </c>
      <c r="BI491" s="6">
        <v>0</v>
      </c>
      <c r="BJ491" s="6"/>
      <c r="BK491" s="6">
        <v>0</v>
      </c>
      <c r="BL491" s="11">
        <f t="shared" si="23"/>
        <v>-366.84000000000003</v>
      </c>
      <c r="BM491" s="12">
        <f t="shared" si="24"/>
        <v>2628.0000000000005</v>
      </c>
      <c r="BN491" s="13">
        <f t="shared" si="25"/>
        <v>149.20333333333335</v>
      </c>
      <c r="BO491" s="13">
        <f t="shared" si="26"/>
        <v>149.20333333333335</v>
      </c>
      <c r="BP491" s="13">
        <f t="shared" si="27"/>
        <v>49.734444444444449</v>
      </c>
      <c r="BQ491" s="13">
        <f t="shared" si="28"/>
        <v>252.68178399999996</v>
      </c>
      <c r="BR491" s="13">
        <f t="shared" si="29"/>
        <v>239.5</v>
      </c>
      <c r="BS491" s="13">
        <f t="shared" si="30"/>
        <v>623.70000000000005</v>
      </c>
      <c r="BT491" s="13">
        <f t="shared" si="31"/>
        <v>29.769999999999982</v>
      </c>
      <c r="BU491" s="13">
        <f t="shared" si="32"/>
        <v>200.15</v>
      </c>
      <c r="BV491" s="6">
        <f>SUMIFS('SEGURO DE VIDA'!E:E, 'SEGURO DE VIDA'!D:D, H491, 'SEGURO DE VIDA'!G:G, E491)</f>
        <v>13.71</v>
      </c>
      <c r="BW491" s="6">
        <f>SUMIFS(TREINAMENTOS!E:E, TREINAMENTOS!D:D, H491, TREINAMENTOS!G:G, E491)</f>
        <v>0</v>
      </c>
      <c r="BX491" s="6">
        <f>SUMIFS(EXAMES!E:E, EXAMES!D:D, H491, EXAMES!G:G, E491)</f>
        <v>0</v>
      </c>
      <c r="BY491" s="25">
        <f t="shared" si="33"/>
        <v>1707.6528951111113</v>
      </c>
      <c r="BZ491" s="1"/>
      <c r="CA491" s="1"/>
      <c r="CB491" s="13">
        <f t="shared" si="34"/>
        <v>200.15</v>
      </c>
      <c r="CC491" s="13">
        <f t="shared" si="35"/>
        <v>0</v>
      </c>
      <c r="CD491" s="13">
        <f>SUMIFS(ALIMENTAÇÃO!E:E, ALIMENTAÇÃO!D:D, H491, ALIMENTAÇÃO!G:G, E491)</f>
        <v>630</v>
      </c>
      <c r="CE491" s="6">
        <f>SUMIFS(TRANSPORTE!E:E, TRANSPORTE!D:D, H491, TRANSPORTE!G:G, E491)</f>
        <v>137.19999999999999</v>
      </c>
      <c r="CF491" s="6">
        <f>SUMIFS('PLANO DE SAÚDE'!E:E, 'PLANO DE SAÚDE'!D:D, H491, 'PLANO DE SAÚDE'!G:G, E491)</f>
        <v>200.15</v>
      </c>
      <c r="CG491" s="6">
        <f>SUMIFS('PLANO ODONTO'!E:E, 'PLANO ODONTO'!D:D, H491, 'PLANO ODONTO'!G:G, E491)</f>
        <v>0</v>
      </c>
      <c r="CH491" s="6">
        <f t="shared" si="36"/>
        <v>0</v>
      </c>
      <c r="CI491" s="6">
        <f t="shared" si="37"/>
        <v>0</v>
      </c>
      <c r="CJ491" s="6">
        <f t="shared" si="38"/>
        <v>0</v>
      </c>
      <c r="CK491" s="6"/>
      <c r="CL491" s="6"/>
      <c r="CM491" s="6">
        <f t="shared" si="39"/>
        <v>0</v>
      </c>
      <c r="CN491" s="6">
        <v>2994.84</v>
      </c>
      <c r="CO491" s="1">
        <v>-366.84</v>
      </c>
      <c r="CP491" s="6">
        <v>2628</v>
      </c>
      <c r="CQ491" s="6">
        <v>2993.86</v>
      </c>
      <c r="CR491" s="1">
        <v>8.44</v>
      </c>
      <c r="CS491" s="6">
        <v>2993.86</v>
      </c>
      <c r="CT491" s="1">
        <v>239.5</v>
      </c>
      <c r="CU491" s="6">
        <v>2386.66</v>
      </c>
    </row>
    <row r="492" spans="1:99" ht="13.8" hidden="1">
      <c r="A492" s="1"/>
      <c r="B492" s="1"/>
      <c r="C492" s="34" t="str">
        <f t="shared" ca="1" si="20"/>
        <v>OK</v>
      </c>
      <c r="D492" s="2">
        <f t="shared" si="21"/>
        <v>3397.8516666666665</v>
      </c>
      <c r="E492" s="34">
        <v>45870</v>
      </c>
      <c r="F492" s="1" t="s">
        <v>145</v>
      </c>
      <c r="G492" s="1">
        <v>3572</v>
      </c>
      <c r="H492" s="1" t="s">
        <v>423</v>
      </c>
      <c r="I492" s="1" t="s">
        <v>205</v>
      </c>
      <c r="J492" s="38">
        <v>45873</v>
      </c>
      <c r="K492" s="6">
        <v>1518</v>
      </c>
      <c r="L492" s="1"/>
      <c r="M492" s="6">
        <v>1366.2</v>
      </c>
      <c r="N492" s="6"/>
      <c r="O492" s="6"/>
      <c r="P492" s="6">
        <v>0</v>
      </c>
      <c r="Q492" s="6"/>
      <c r="R492" s="6"/>
      <c r="S492" s="6"/>
      <c r="T492" s="6"/>
      <c r="U492" s="6">
        <v>0</v>
      </c>
      <c r="V492" s="6"/>
      <c r="W492" s="6"/>
      <c r="X492" s="6"/>
      <c r="Y492" s="6">
        <v>0</v>
      </c>
      <c r="Z492" s="6"/>
      <c r="AA492" s="6">
        <v>0</v>
      </c>
      <c r="AB492" s="6"/>
      <c r="AC492" s="6"/>
      <c r="AD492" s="6">
        <v>0</v>
      </c>
      <c r="AE492" s="6">
        <v>0</v>
      </c>
      <c r="AF492" s="6">
        <v>0</v>
      </c>
      <c r="AG492" s="6"/>
      <c r="AH492" s="6"/>
      <c r="AI492" s="6"/>
      <c r="AJ492" s="6"/>
      <c r="AK492" s="6"/>
      <c r="AL492" s="6"/>
      <c r="AM492" s="6">
        <v>0.57999999999999996</v>
      </c>
      <c r="AN492" s="8">
        <f t="shared" si="22"/>
        <v>1366.78</v>
      </c>
      <c r="AO492" s="6"/>
      <c r="AP492" s="6">
        <v>-7.35</v>
      </c>
      <c r="AQ492" s="6">
        <v>-81.97</v>
      </c>
      <c r="AR492" s="6"/>
      <c r="AS492" s="6"/>
      <c r="AT492" s="6">
        <v>0</v>
      </c>
      <c r="AU492" s="6"/>
      <c r="AV492" s="6">
        <v>0</v>
      </c>
      <c r="AW492" s="6"/>
      <c r="AX492" s="6"/>
      <c r="AY492" s="6"/>
      <c r="AZ492" s="6"/>
      <c r="BA492" s="6"/>
      <c r="BB492" s="6">
        <v>0</v>
      </c>
      <c r="BC492" s="6">
        <v>0</v>
      </c>
      <c r="BD492" s="6"/>
      <c r="BE492" s="6"/>
      <c r="BF492" s="6">
        <v>0</v>
      </c>
      <c r="BG492" s="6">
        <v>-102.46</v>
      </c>
      <c r="BH492" s="6">
        <v>0</v>
      </c>
      <c r="BI492" s="6">
        <v>0</v>
      </c>
      <c r="BJ492" s="6"/>
      <c r="BK492" s="6">
        <v>0</v>
      </c>
      <c r="BL492" s="11">
        <f t="shared" si="23"/>
        <v>-191.77999999999997</v>
      </c>
      <c r="BM492" s="12">
        <f t="shared" si="24"/>
        <v>1175</v>
      </c>
      <c r="BN492" s="13">
        <f t="shared" si="25"/>
        <v>126.5</v>
      </c>
      <c r="BO492" s="13">
        <f t="shared" si="26"/>
        <v>126.5</v>
      </c>
      <c r="BP492" s="13">
        <f t="shared" si="27"/>
        <v>42.166666666666664</v>
      </c>
      <c r="BQ492" s="13">
        <f t="shared" si="28"/>
        <v>102.465</v>
      </c>
      <c r="BR492" s="13">
        <f t="shared" si="29"/>
        <v>109.29</v>
      </c>
      <c r="BS492" s="13">
        <f t="shared" si="30"/>
        <v>727.65</v>
      </c>
      <c r="BT492" s="13">
        <f t="shared" si="31"/>
        <v>118.78</v>
      </c>
      <c r="BU492" s="13">
        <f t="shared" si="32"/>
        <v>0</v>
      </c>
      <c r="BV492" s="6">
        <f>SUMIFS('SEGURO DE VIDA'!E:E, 'SEGURO DE VIDA'!D:D, H492, 'SEGURO DE VIDA'!G:G, E492)</f>
        <v>13.71</v>
      </c>
      <c r="BW492" s="6">
        <f>SUMIFS(TREINAMENTOS!E:E, TREINAMENTOS!D:D, H492, TREINAMENTOS!G:G, E492)</f>
        <v>0</v>
      </c>
      <c r="BX492" s="6">
        <f>SUMIFS(EXAMES!E:E, EXAMES!D:D, H492, EXAMES!G:G, E492)</f>
        <v>664.01</v>
      </c>
      <c r="BY492" s="25">
        <f t="shared" si="33"/>
        <v>2031.0716666666667</v>
      </c>
      <c r="BZ492" s="1"/>
      <c r="CA492" s="1"/>
      <c r="CB492" s="13">
        <f t="shared" si="34"/>
        <v>0</v>
      </c>
      <c r="CC492" s="13">
        <f t="shared" si="35"/>
        <v>0</v>
      </c>
      <c r="CD492" s="13">
        <f>SUMIFS(ALIMENTAÇÃO!E:E, ALIMENTAÇÃO!D:D, H492, ALIMENTAÇÃO!G:G, E492)</f>
        <v>735</v>
      </c>
      <c r="CE492" s="6">
        <f>SUMIFS(TRANSPORTE!E:E, TRANSPORTE!D:D, H492, TRANSPORTE!G:G, E492)</f>
        <v>200.75</v>
      </c>
      <c r="CF492" s="6">
        <f>SUMIFS('PLANO DE SAÚDE'!E:E, 'PLANO DE SAÚDE'!D:D, H492, 'PLANO DE SAÚDE'!G:G, E492)</f>
        <v>0</v>
      </c>
      <c r="CG492" s="6">
        <f>SUMIFS('PLANO ODONTO'!E:E, 'PLANO ODONTO'!D:D, H492, 'PLANO ODONTO'!G:G, E492)</f>
        <v>0</v>
      </c>
      <c r="CH492" s="6">
        <f t="shared" si="36"/>
        <v>0</v>
      </c>
      <c r="CI492" s="6">
        <f t="shared" si="37"/>
        <v>0</v>
      </c>
      <c r="CJ492" s="6">
        <f t="shared" si="38"/>
        <v>0</v>
      </c>
      <c r="CK492" s="6"/>
      <c r="CL492" s="6"/>
      <c r="CM492" s="6">
        <f t="shared" si="39"/>
        <v>0</v>
      </c>
      <c r="CN492" s="6">
        <v>1366.78</v>
      </c>
      <c r="CO492" s="1">
        <v>-191.78</v>
      </c>
      <c r="CP492" s="6">
        <v>1175</v>
      </c>
      <c r="CQ492" s="6">
        <v>1366.2</v>
      </c>
      <c r="CR492" s="1">
        <v>7.5</v>
      </c>
      <c r="CS492" s="6">
        <v>1366.2</v>
      </c>
      <c r="CT492" s="1">
        <v>109.29</v>
      </c>
      <c r="CU492" s="1">
        <v>759</v>
      </c>
    </row>
    <row r="493" spans="1:99" ht="13.8" hidden="1">
      <c r="A493" s="1"/>
      <c r="B493" s="1"/>
      <c r="C493" s="34" t="str">
        <f t="shared" ca="1" si="20"/>
        <v>OK</v>
      </c>
      <c r="D493" s="2">
        <f t="shared" si="21"/>
        <v>3873.4346344444443</v>
      </c>
      <c r="E493" s="34">
        <v>45870</v>
      </c>
      <c r="F493" s="1" t="s">
        <v>145</v>
      </c>
      <c r="G493" s="1">
        <v>3464</v>
      </c>
      <c r="H493" s="1" t="s">
        <v>425</v>
      </c>
      <c r="I493" s="1" t="s">
        <v>426</v>
      </c>
      <c r="J493" s="38">
        <v>45530</v>
      </c>
      <c r="K493" s="6">
        <v>1591.75</v>
      </c>
      <c r="L493" s="1"/>
      <c r="M493" s="6">
        <v>1591.75</v>
      </c>
      <c r="N493" s="6"/>
      <c r="O493" s="6"/>
      <c r="P493" s="6">
        <v>477.53</v>
      </c>
      <c r="Q493" s="6"/>
      <c r="R493" s="6"/>
      <c r="S493" s="6"/>
      <c r="T493" s="6"/>
      <c r="U493" s="6">
        <v>0</v>
      </c>
      <c r="V493" s="6"/>
      <c r="W493" s="6"/>
      <c r="X493" s="6"/>
      <c r="Y493" s="6">
        <v>0</v>
      </c>
      <c r="Z493" s="6"/>
      <c r="AA493" s="6">
        <v>0</v>
      </c>
      <c r="AB493" s="6"/>
      <c r="AC493" s="6"/>
      <c r="AD493" s="6">
        <v>179.25</v>
      </c>
      <c r="AE493" s="6">
        <v>205.89</v>
      </c>
      <c r="AF493" s="6">
        <v>74.069999999999993</v>
      </c>
      <c r="AG493" s="6"/>
      <c r="AH493" s="6"/>
      <c r="AI493" s="6"/>
      <c r="AJ493" s="6"/>
      <c r="AK493" s="6"/>
      <c r="AL493" s="6"/>
      <c r="AM493" s="6">
        <v>0.25</v>
      </c>
      <c r="AN493" s="8">
        <f t="shared" si="22"/>
        <v>2528.7399999999998</v>
      </c>
      <c r="AO493" s="6"/>
      <c r="AP493" s="6">
        <v>-5.6</v>
      </c>
      <c r="AQ493" s="6">
        <v>-95.5</v>
      </c>
      <c r="AR493" s="6"/>
      <c r="AS493" s="6"/>
      <c r="AT493" s="6">
        <v>-0.85</v>
      </c>
      <c r="AU493" s="6"/>
      <c r="AV493" s="6">
        <v>0</v>
      </c>
      <c r="AW493" s="6"/>
      <c r="AX493" s="6"/>
      <c r="AY493" s="6"/>
      <c r="AZ493" s="6"/>
      <c r="BA493" s="6"/>
      <c r="BB493" s="6">
        <v>0</v>
      </c>
      <c r="BC493" s="6">
        <v>0</v>
      </c>
      <c r="BD493" s="6"/>
      <c r="BE493" s="6"/>
      <c r="BF493" s="6">
        <v>0</v>
      </c>
      <c r="BG493" s="6">
        <v>-204.79</v>
      </c>
      <c r="BH493" s="6">
        <v>0</v>
      </c>
      <c r="BI493" s="6">
        <v>0</v>
      </c>
      <c r="BJ493" s="6"/>
      <c r="BK493" s="6">
        <v>0</v>
      </c>
      <c r="BL493" s="11">
        <f t="shared" si="23"/>
        <v>-306.74</v>
      </c>
      <c r="BM493" s="12">
        <f t="shared" si="24"/>
        <v>2222</v>
      </c>
      <c r="BN493" s="13">
        <f t="shared" si="25"/>
        <v>132.64583333333334</v>
      </c>
      <c r="BO493" s="13">
        <f t="shared" si="26"/>
        <v>132.64583333333334</v>
      </c>
      <c r="BP493" s="13">
        <f t="shared" si="27"/>
        <v>44.215277777777779</v>
      </c>
      <c r="BQ493" s="13">
        <f t="shared" si="28"/>
        <v>204.80768999999998</v>
      </c>
      <c r="BR493" s="13">
        <f t="shared" si="29"/>
        <v>202.27</v>
      </c>
      <c r="BS493" s="13">
        <f t="shared" si="30"/>
        <v>554.4</v>
      </c>
      <c r="BT493" s="13">
        <f t="shared" si="31"/>
        <v>0</v>
      </c>
      <c r="BU493" s="13">
        <f t="shared" si="32"/>
        <v>0</v>
      </c>
      <c r="BV493" s="6">
        <f>SUMIFS('SEGURO DE VIDA'!E:E, 'SEGURO DE VIDA'!D:D, H493, 'SEGURO DE VIDA'!G:G, E493)</f>
        <v>13.71</v>
      </c>
      <c r="BW493" s="6">
        <f>SUMIFS(TREINAMENTOS!E:E, TREINAMENTOS!D:D, H493, TREINAMENTOS!G:G, E493)</f>
        <v>0</v>
      </c>
      <c r="BX493" s="6">
        <f>SUMIFS(EXAMES!E:E, EXAMES!D:D, H493, EXAMES!G:G, E493)</f>
        <v>60</v>
      </c>
      <c r="BY493" s="25">
        <f t="shared" si="33"/>
        <v>1344.6946344444445</v>
      </c>
      <c r="BZ493" s="1"/>
      <c r="CA493" s="1"/>
      <c r="CB493" s="13">
        <f t="shared" si="34"/>
        <v>0</v>
      </c>
      <c r="CC493" s="13">
        <f t="shared" si="35"/>
        <v>0</v>
      </c>
      <c r="CD493" s="13">
        <f>SUMIFS(ALIMENTAÇÃO!E:E, ALIMENTAÇÃO!D:D, H493, ALIMENTAÇÃO!G:G, E493)</f>
        <v>560</v>
      </c>
      <c r="CE493" s="6">
        <f>SUMIFS(TRANSPORTE!E:E, TRANSPORTE!D:D, H493, TRANSPORTE!G:G, E493)</f>
        <v>0</v>
      </c>
      <c r="CF493" s="6">
        <f>SUMIFS('PLANO DE SAÚDE'!E:E, 'PLANO DE SAÚDE'!D:D, H493, 'PLANO DE SAÚDE'!G:G, E493)</f>
        <v>0</v>
      </c>
      <c r="CG493" s="6">
        <f>SUMIFS('PLANO ODONTO'!E:E, 'PLANO ODONTO'!D:D, H493, 'PLANO ODONTO'!G:G, E493)</f>
        <v>0</v>
      </c>
      <c r="CH493" s="6">
        <f t="shared" si="36"/>
        <v>0</v>
      </c>
      <c r="CI493" s="6">
        <f t="shared" si="37"/>
        <v>0</v>
      </c>
      <c r="CJ493" s="6">
        <f t="shared" si="38"/>
        <v>0</v>
      </c>
      <c r="CK493" s="6"/>
      <c r="CL493" s="6"/>
      <c r="CM493" s="6">
        <f t="shared" si="39"/>
        <v>0</v>
      </c>
      <c r="CN493" s="6">
        <v>2528.7399999999998</v>
      </c>
      <c r="CO493" s="1">
        <v>-306.74</v>
      </c>
      <c r="CP493" s="6">
        <v>2222</v>
      </c>
      <c r="CQ493" s="6">
        <v>2528.4899999999998</v>
      </c>
      <c r="CR493" s="1">
        <v>8.1</v>
      </c>
      <c r="CS493" s="6">
        <v>2528.4899999999998</v>
      </c>
      <c r="CT493" s="1">
        <v>202.27</v>
      </c>
      <c r="CU493" s="6">
        <v>1921.29</v>
      </c>
    </row>
    <row r="494" spans="1:99" ht="13.8" hidden="1">
      <c r="A494" s="1"/>
      <c r="B494" s="1"/>
      <c r="C494" s="34" t="str">
        <f t="shared" ca="1" si="20"/>
        <v>OK</v>
      </c>
      <c r="D494" s="2">
        <f t="shared" si="21"/>
        <v>4298.2435438888888</v>
      </c>
      <c r="E494" s="34">
        <v>45870</v>
      </c>
      <c r="F494" s="1" t="s">
        <v>145</v>
      </c>
      <c r="G494" s="1">
        <v>228</v>
      </c>
      <c r="H494" s="1" t="s">
        <v>427</v>
      </c>
      <c r="I494" s="1" t="s">
        <v>147</v>
      </c>
      <c r="J494" s="38">
        <v>43270</v>
      </c>
      <c r="K494" s="6">
        <v>2495.63</v>
      </c>
      <c r="L494" s="1"/>
      <c r="M494" s="6">
        <v>2495.63</v>
      </c>
      <c r="N494" s="6"/>
      <c r="O494" s="6"/>
      <c r="P494" s="6">
        <v>0</v>
      </c>
      <c r="Q494" s="6"/>
      <c r="R494" s="6"/>
      <c r="S494" s="6"/>
      <c r="T494" s="6"/>
      <c r="U494" s="6">
        <v>0</v>
      </c>
      <c r="V494" s="6"/>
      <c r="W494" s="6"/>
      <c r="X494" s="6"/>
      <c r="Y494" s="6">
        <v>0</v>
      </c>
      <c r="Z494" s="6"/>
      <c r="AA494" s="6">
        <v>0</v>
      </c>
      <c r="AB494" s="6"/>
      <c r="AC494" s="6"/>
      <c r="AD494" s="6">
        <v>0</v>
      </c>
      <c r="AE494" s="6">
        <v>0</v>
      </c>
      <c r="AF494" s="6">
        <v>0</v>
      </c>
      <c r="AG494" s="6"/>
      <c r="AH494" s="6"/>
      <c r="AI494" s="6"/>
      <c r="AJ494" s="6"/>
      <c r="AK494" s="6"/>
      <c r="AL494" s="6"/>
      <c r="AM494" s="6">
        <v>0.47</v>
      </c>
      <c r="AN494" s="8">
        <f t="shared" si="22"/>
        <v>2496.1</v>
      </c>
      <c r="AO494" s="6"/>
      <c r="AP494" s="6">
        <v>-7.35</v>
      </c>
      <c r="AQ494" s="6">
        <v>-149.74</v>
      </c>
      <c r="AR494" s="6"/>
      <c r="AS494" s="6"/>
      <c r="AT494" s="6">
        <v>0</v>
      </c>
      <c r="AU494" s="6"/>
      <c r="AV494" s="6">
        <v>0</v>
      </c>
      <c r="AW494" s="6"/>
      <c r="AX494" s="6"/>
      <c r="AY494" s="6"/>
      <c r="AZ494" s="6"/>
      <c r="BA494" s="6"/>
      <c r="BB494" s="6">
        <v>0</v>
      </c>
      <c r="BC494" s="6">
        <v>-1.93</v>
      </c>
      <c r="BD494" s="6"/>
      <c r="BE494" s="6"/>
      <c r="BF494" s="6">
        <v>-573.45000000000005</v>
      </c>
      <c r="BG494" s="6">
        <v>-201.83</v>
      </c>
      <c r="BH494" s="6">
        <v>0</v>
      </c>
      <c r="BI494" s="6">
        <v>0</v>
      </c>
      <c r="BJ494" s="6"/>
      <c r="BK494" s="6">
        <v>-22.8</v>
      </c>
      <c r="BL494" s="11">
        <f t="shared" si="23"/>
        <v>-957.1</v>
      </c>
      <c r="BM494" s="12">
        <f t="shared" si="24"/>
        <v>1539</v>
      </c>
      <c r="BN494" s="13">
        <f t="shared" si="25"/>
        <v>207.96916666666667</v>
      </c>
      <c r="BO494" s="13">
        <f t="shared" si="26"/>
        <v>207.96916666666667</v>
      </c>
      <c r="BP494" s="13">
        <f t="shared" si="27"/>
        <v>69.323055555555555</v>
      </c>
      <c r="BQ494" s="13">
        <f t="shared" si="28"/>
        <v>201.896467</v>
      </c>
      <c r="BR494" s="13">
        <f t="shared" si="29"/>
        <v>199.65</v>
      </c>
      <c r="BS494" s="13">
        <f t="shared" si="30"/>
        <v>727.65</v>
      </c>
      <c r="BT494" s="13">
        <f t="shared" si="31"/>
        <v>0</v>
      </c>
      <c r="BU494" s="13">
        <f t="shared" si="32"/>
        <v>173.97568800000002</v>
      </c>
      <c r="BV494" s="6">
        <f>SUMIFS('SEGURO DE VIDA'!E:E, 'SEGURO DE VIDA'!D:D, H494, 'SEGURO DE VIDA'!G:G, E494)</f>
        <v>13.71</v>
      </c>
      <c r="BW494" s="6">
        <f>SUMIFS(TREINAMENTOS!E:E, TREINAMENTOS!D:D, H494, TREINAMENTOS!G:G, E494)</f>
        <v>0</v>
      </c>
      <c r="BX494" s="6">
        <f>SUMIFS(EXAMES!E:E, EXAMES!D:D, H494, EXAMES!G:G, E494)</f>
        <v>0</v>
      </c>
      <c r="BY494" s="25">
        <f t="shared" si="33"/>
        <v>1802.1435438888889</v>
      </c>
      <c r="BZ494" s="1"/>
      <c r="CA494" s="1"/>
      <c r="CB494" s="13">
        <f t="shared" si="34"/>
        <v>173.97568800000002</v>
      </c>
      <c r="CC494" s="13">
        <f t="shared" si="35"/>
        <v>0</v>
      </c>
      <c r="CD494" s="13">
        <f>SUMIFS(ALIMENTAÇÃO!E:E, ALIMENTAÇÃO!D:D, H494, ALIMENTAÇÃO!G:G, E494)</f>
        <v>735</v>
      </c>
      <c r="CE494" s="6">
        <f>SUMIFS(TRANSPORTE!E:E, TRANSPORTE!D:D, H494, TRANSPORTE!G:G, E494)</f>
        <v>0</v>
      </c>
      <c r="CF494" s="6">
        <f>SUMIFS('PLANO DE SAÚDE'!E:E, 'PLANO DE SAÚDE'!D:D, H494, 'PLANO DE SAÚDE'!G:G, E494)</f>
        <v>175.90568800000003</v>
      </c>
      <c r="CG494" s="6">
        <f>SUMIFS('PLANO ODONTO'!E:E, 'PLANO ODONTO'!D:D, H494, 'PLANO ODONTO'!G:G, E494)</f>
        <v>0</v>
      </c>
      <c r="CH494" s="6">
        <f t="shared" si="36"/>
        <v>-1.93</v>
      </c>
      <c r="CI494" s="6">
        <f t="shared" si="37"/>
        <v>0</v>
      </c>
      <c r="CJ494" s="6">
        <f t="shared" si="38"/>
        <v>0</v>
      </c>
      <c r="CK494" s="6"/>
      <c r="CL494" s="6"/>
      <c r="CM494" s="6">
        <f t="shared" si="39"/>
        <v>0</v>
      </c>
      <c r="CN494" s="6">
        <v>2496.1</v>
      </c>
      <c r="CO494" s="1">
        <v>-957.1</v>
      </c>
      <c r="CP494" s="6">
        <v>1539</v>
      </c>
      <c r="CQ494" s="6">
        <v>2495.63</v>
      </c>
      <c r="CR494" s="1">
        <v>8.09</v>
      </c>
      <c r="CS494" s="6">
        <v>2495.63</v>
      </c>
      <c r="CT494" s="1">
        <v>199.65</v>
      </c>
      <c r="CU494" s="6">
        <v>1888.43</v>
      </c>
    </row>
    <row r="495" spans="1:99" ht="13.8" hidden="1">
      <c r="A495" s="1"/>
      <c r="B495" s="1"/>
      <c r="C495" s="34" t="str">
        <f t="shared" ca="1" si="20"/>
        <v>OK</v>
      </c>
      <c r="D495" s="2">
        <f t="shared" si="21"/>
        <v>4841.6046653333333</v>
      </c>
      <c r="E495" s="34">
        <v>45870</v>
      </c>
      <c r="F495" s="1" t="s">
        <v>145</v>
      </c>
      <c r="G495" s="1">
        <v>3338</v>
      </c>
      <c r="H495" s="1" t="s">
        <v>428</v>
      </c>
      <c r="I495" s="1" t="s">
        <v>432</v>
      </c>
      <c r="J495" s="38">
        <v>44805</v>
      </c>
      <c r="K495" s="6">
        <v>2776.98</v>
      </c>
      <c r="L495" s="1"/>
      <c r="M495" s="6">
        <v>2776.98</v>
      </c>
      <c r="N495" s="6"/>
      <c r="O495" s="6"/>
      <c r="P495" s="6">
        <v>0</v>
      </c>
      <c r="Q495" s="6"/>
      <c r="R495" s="6"/>
      <c r="S495" s="6"/>
      <c r="T495" s="6"/>
      <c r="U495" s="6">
        <v>0</v>
      </c>
      <c r="V495" s="6"/>
      <c r="W495" s="6"/>
      <c r="X495" s="6"/>
      <c r="Y495" s="6">
        <v>137.79</v>
      </c>
      <c r="Z495" s="6"/>
      <c r="AA495" s="6">
        <v>0</v>
      </c>
      <c r="AB495" s="6"/>
      <c r="AC495" s="6"/>
      <c r="AD495" s="6">
        <v>0</v>
      </c>
      <c r="AE495" s="6">
        <v>0</v>
      </c>
      <c r="AF495" s="6">
        <v>0</v>
      </c>
      <c r="AG495" s="6"/>
      <c r="AH495" s="6"/>
      <c r="AI495" s="6"/>
      <c r="AJ495" s="6"/>
      <c r="AK495" s="6"/>
      <c r="AL495" s="6"/>
      <c r="AM495" s="6">
        <v>0.05</v>
      </c>
      <c r="AN495" s="8">
        <f t="shared" si="22"/>
        <v>2914.82</v>
      </c>
      <c r="AO495" s="6"/>
      <c r="AP495" s="6">
        <v>-7.35</v>
      </c>
      <c r="AQ495" s="6">
        <v>-166.62</v>
      </c>
      <c r="AR495" s="6"/>
      <c r="AS495" s="6"/>
      <c r="AT495" s="6">
        <v>-0.19</v>
      </c>
      <c r="AU495" s="6"/>
      <c r="AV495" s="6">
        <v>-14</v>
      </c>
      <c r="AW495" s="6"/>
      <c r="AX495" s="6"/>
      <c r="AY495" s="6"/>
      <c r="AZ495" s="6"/>
      <c r="BA495" s="6"/>
      <c r="BB495" s="6">
        <v>0</v>
      </c>
      <c r="BC495" s="6">
        <v>-1.51</v>
      </c>
      <c r="BD495" s="6"/>
      <c r="BE495" s="6"/>
      <c r="BF495" s="6">
        <v>0</v>
      </c>
      <c r="BG495" s="6">
        <v>-227.15</v>
      </c>
      <c r="BH495" s="6">
        <v>0</v>
      </c>
      <c r="BI495" s="6">
        <v>0</v>
      </c>
      <c r="BJ495" s="6"/>
      <c r="BK495" s="6">
        <v>0</v>
      </c>
      <c r="BL495" s="11">
        <f t="shared" si="23"/>
        <v>-416.82</v>
      </c>
      <c r="BM495" s="12">
        <f t="shared" si="24"/>
        <v>2498</v>
      </c>
      <c r="BN495" s="13">
        <f t="shared" si="25"/>
        <v>231.41499999999999</v>
      </c>
      <c r="BO495" s="13">
        <f t="shared" si="26"/>
        <v>231.41499999999999</v>
      </c>
      <c r="BP495" s="13">
        <f t="shared" si="27"/>
        <v>77.138333333333335</v>
      </c>
      <c r="BQ495" s="13">
        <f t="shared" si="28"/>
        <v>227.15696399999999</v>
      </c>
      <c r="BR495" s="13">
        <f t="shared" si="29"/>
        <v>222.15</v>
      </c>
      <c r="BS495" s="13">
        <f t="shared" si="30"/>
        <v>727.65</v>
      </c>
      <c r="BT495" s="13">
        <f t="shared" si="31"/>
        <v>0</v>
      </c>
      <c r="BU495" s="13">
        <f t="shared" si="32"/>
        <v>136.14936800000001</v>
      </c>
      <c r="BV495" s="6">
        <f>SUMIFS('SEGURO DE VIDA'!E:E, 'SEGURO DE VIDA'!D:D, H495, 'SEGURO DE VIDA'!G:G, E495)</f>
        <v>13.71</v>
      </c>
      <c r="BW495" s="6">
        <f>SUMIFS(TREINAMENTOS!E:E, TREINAMENTOS!D:D, H495, TREINAMENTOS!G:G, E495)</f>
        <v>0</v>
      </c>
      <c r="BX495" s="6">
        <f>SUMIFS(EXAMES!E:E, EXAMES!D:D, H495, EXAMES!G:G, E495)</f>
        <v>60</v>
      </c>
      <c r="BY495" s="25">
        <f t="shared" si="33"/>
        <v>1926.7846653333334</v>
      </c>
      <c r="BZ495" s="1"/>
      <c r="CA495" s="1"/>
      <c r="CB495" s="13">
        <f t="shared" si="34"/>
        <v>136.14936800000001</v>
      </c>
      <c r="CC495" s="13">
        <f t="shared" si="35"/>
        <v>0</v>
      </c>
      <c r="CD495" s="13">
        <f>SUMIFS(ALIMENTAÇÃO!E:E, ALIMENTAÇÃO!D:D, H495, ALIMENTAÇÃO!G:G, E495)</f>
        <v>735</v>
      </c>
      <c r="CE495" s="6">
        <f>SUMIFS(TRANSPORTE!E:E, TRANSPORTE!D:D, H495, TRANSPORTE!G:G, E495)</f>
        <v>119.7</v>
      </c>
      <c r="CF495" s="6">
        <f>SUMIFS('PLANO DE SAÚDE'!E:E, 'PLANO DE SAÚDE'!D:D, H495, 'PLANO DE SAÚDE'!G:G, E495)</f>
        <v>137.659368</v>
      </c>
      <c r="CG495" s="6">
        <f>SUMIFS('PLANO ODONTO'!E:E, 'PLANO ODONTO'!D:D, H495, 'PLANO ODONTO'!G:G, E495)</f>
        <v>14</v>
      </c>
      <c r="CH495" s="6">
        <f t="shared" si="36"/>
        <v>-1.51</v>
      </c>
      <c r="CI495" s="6">
        <f t="shared" si="37"/>
        <v>0</v>
      </c>
      <c r="CJ495" s="6">
        <f t="shared" si="38"/>
        <v>0</v>
      </c>
      <c r="CK495" s="6"/>
      <c r="CL495" s="6"/>
      <c r="CM495" s="6">
        <f t="shared" si="39"/>
        <v>-14</v>
      </c>
      <c r="CN495" s="6">
        <v>2914.82</v>
      </c>
      <c r="CO495" s="1">
        <v>-416.82</v>
      </c>
      <c r="CP495" s="6">
        <v>2498</v>
      </c>
      <c r="CQ495" s="6">
        <v>2776.98</v>
      </c>
      <c r="CR495" s="1">
        <v>8.18</v>
      </c>
      <c r="CS495" s="6">
        <v>2776.98</v>
      </c>
      <c r="CT495" s="1">
        <v>222.15</v>
      </c>
      <c r="CU495" s="6">
        <v>2307.5700000000002</v>
      </c>
    </row>
    <row r="496" spans="1:99" ht="13.8" hidden="1">
      <c r="A496" s="1"/>
      <c r="B496" s="1"/>
      <c r="C496" s="34" t="str">
        <f t="shared" ca="1" si="20"/>
        <v>OK</v>
      </c>
      <c r="D496" s="2">
        <f t="shared" si="21"/>
        <v>9700.0012766666659</v>
      </c>
      <c r="E496" s="34">
        <v>45870</v>
      </c>
      <c r="F496" s="1" t="s">
        <v>145</v>
      </c>
      <c r="G496" s="1">
        <v>339</v>
      </c>
      <c r="H496" s="1" t="s">
        <v>430</v>
      </c>
      <c r="I496" s="1" t="s">
        <v>431</v>
      </c>
      <c r="J496" s="38">
        <v>44652</v>
      </c>
      <c r="K496" s="6">
        <v>5576.46</v>
      </c>
      <c r="L496" s="1"/>
      <c r="M496" s="6">
        <v>5576.46</v>
      </c>
      <c r="N496" s="6"/>
      <c r="O496" s="6"/>
      <c r="P496" s="6">
        <v>0</v>
      </c>
      <c r="Q496" s="6"/>
      <c r="R496" s="6"/>
      <c r="S496" s="6"/>
      <c r="T496" s="6"/>
      <c r="U496" s="6">
        <v>0</v>
      </c>
      <c r="V496" s="6"/>
      <c r="W496" s="6"/>
      <c r="X496" s="6"/>
      <c r="Y496" s="6">
        <v>0</v>
      </c>
      <c r="Z496" s="6"/>
      <c r="AA496" s="6">
        <v>0</v>
      </c>
      <c r="AB496" s="6"/>
      <c r="AC496" s="6"/>
      <c r="AD496" s="6">
        <v>0</v>
      </c>
      <c r="AE496" s="6">
        <v>0</v>
      </c>
      <c r="AF496" s="6">
        <v>0</v>
      </c>
      <c r="AG496" s="6"/>
      <c r="AH496" s="6"/>
      <c r="AI496" s="6"/>
      <c r="AJ496" s="6"/>
      <c r="AK496" s="6"/>
      <c r="AL496" s="6"/>
      <c r="AM496" s="6">
        <v>0.85</v>
      </c>
      <c r="AN496" s="8">
        <f t="shared" si="22"/>
        <v>5577.31</v>
      </c>
      <c r="AO496" s="6"/>
      <c r="AP496" s="6">
        <v>-17.350000000000001</v>
      </c>
      <c r="AQ496" s="6">
        <v>0</v>
      </c>
      <c r="AR496" s="6"/>
      <c r="AS496" s="6"/>
      <c r="AT496" s="6">
        <v>-0.23</v>
      </c>
      <c r="AU496" s="6"/>
      <c r="AV496" s="6">
        <v>-14</v>
      </c>
      <c r="AW496" s="6"/>
      <c r="AX496" s="6"/>
      <c r="AY496" s="6"/>
      <c r="AZ496" s="6"/>
      <c r="BA496" s="6"/>
      <c r="BB496" s="6">
        <v>0</v>
      </c>
      <c r="BC496" s="6">
        <v>-1.81</v>
      </c>
      <c r="BD496" s="6"/>
      <c r="BE496" s="6"/>
      <c r="BF496" s="6">
        <v>0</v>
      </c>
      <c r="BG496" s="6">
        <v>-590.28</v>
      </c>
      <c r="BH496" s="6">
        <v>-457.82</v>
      </c>
      <c r="BI496" s="6">
        <v>-769.82</v>
      </c>
      <c r="BJ496" s="6"/>
      <c r="BK496" s="6">
        <v>0</v>
      </c>
      <c r="BL496" s="11">
        <f t="shared" si="23"/>
        <v>-1851.31</v>
      </c>
      <c r="BM496" s="12">
        <f t="shared" si="24"/>
        <v>3726.0000000000005</v>
      </c>
      <c r="BN496" s="13">
        <f t="shared" si="25"/>
        <v>464.70499999999998</v>
      </c>
      <c r="BO496" s="13">
        <f t="shared" si="26"/>
        <v>464.70499999999998</v>
      </c>
      <c r="BP496" s="13">
        <f t="shared" si="27"/>
        <v>154.90166666666667</v>
      </c>
      <c r="BQ496" s="13">
        <f t="shared" si="28"/>
        <v>590.54711399999997</v>
      </c>
      <c r="BR496" s="13">
        <f t="shared" si="29"/>
        <v>446.11</v>
      </c>
      <c r="BS496" s="13">
        <f t="shared" si="30"/>
        <v>1717.65</v>
      </c>
      <c r="BT496" s="13">
        <f t="shared" si="31"/>
        <v>0</v>
      </c>
      <c r="BU496" s="13">
        <f t="shared" si="32"/>
        <v>163.24249599999999</v>
      </c>
      <c r="BV496" s="6">
        <f>SUMIFS('SEGURO DE VIDA'!E:E, 'SEGURO DE VIDA'!D:D, H496, 'SEGURO DE VIDA'!G:G, E496)</f>
        <v>13.71</v>
      </c>
      <c r="BW496" s="6">
        <f>SUMIFS(TREINAMENTOS!E:E, TREINAMENTOS!D:D, H496, TREINAMENTOS!G:G, E496)</f>
        <v>0</v>
      </c>
      <c r="BX496" s="6">
        <f>SUMIFS(EXAMES!E:E, EXAMES!D:D, H496, EXAMES!G:G, E496)</f>
        <v>107.12</v>
      </c>
      <c r="BY496" s="25">
        <f t="shared" si="33"/>
        <v>4122.6912766666665</v>
      </c>
      <c r="BZ496" s="1"/>
      <c r="CA496" s="1"/>
      <c r="CB496" s="13">
        <f t="shared" si="34"/>
        <v>163.24249599999999</v>
      </c>
      <c r="CC496" s="13">
        <f t="shared" si="35"/>
        <v>0</v>
      </c>
      <c r="CD496" s="13">
        <f>SUMIFS(ALIMENTAÇÃO!E:E, ALIMENTAÇÃO!D:D, H496, ALIMENTAÇÃO!G:G, E496)</f>
        <v>1735</v>
      </c>
      <c r="CE496" s="6">
        <f>SUMIFS(TRANSPORTE!E:E, TRANSPORTE!D:D, H496, TRANSPORTE!G:G, E496)</f>
        <v>0</v>
      </c>
      <c r="CF496" s="6">
        <f>SUMIFS('PLANO DE SAÚDE'!E:E, 'PLANO DE SAÚDE'!D:D, H496, 'PLANO DE SAÚDE'!G:G, E496)</f>
        <v>165.05249599999999</v>
      </c>
      <c r="CG496" s="6">
        <f>SUMIFS('PLANO ODONTO'!E:E, 'PLANO ODONTO'!D:D, H496, 'PLANO ODONTO'!G:G, E496)</f>
        <v>14</v>
      </c>
      <c r="CH496" s="6">
        <f t="shared" si="36"/>
        <v>-1.81</v>
      </c>
      <c r="CI496" s="6">
        <f t="shared" si="37"/>
        <v>-769.82</v>
      </c>
      <c r="CJ496" s="6">
        <f t="shared" si="38"/>
        <v>0</v>
      </c>
      <c r="CK496" s="6"/>
      <c r="CL496" s="6"/>
      <c r="CM496" s="6">
        <f t="shared" si="39"/>
        <v>-14</v>
      </c>
      <c r="CN496" s="6">
        <v>5577.31</v>
      </c>
      <c r="CO496" s="6">
        <v>-1851.31</v>
      </c>
      <c r="CP496" s="6">
        <v>3726</v>
      </c>
      <c r="CQ496" s="6">
        <v>5576.46</v>
      </c>
      <c r="CR496" s="1">
        <v>10.59</v>
      </c>
      <c r="CS496" s="6">
        <v>5576.46</v>
      </c>
      <c r="CT496" s="1">
        <v>446.11</v>
      </c>
      <c r="CU496" s="6">
        <v>4969.26</v>
      </c>
    </row>
    <row r="497" spans="1:99" ht="13.8" hidden="1">
      <c r="A497" s="1"/>
      <c r="B497" s="1"/>
      <c r="C497" s="34" t="str">
        <f t="shared" ca="1" si="20"/>
        <v>OK</v>
      </c>
      <c r="D497" s="2">
        <f t="shared" si="21"/>
        <v>5474.0859989444434</v>
      </c>
      <c r="E497" s="34">
        <v>45901</v>
      </c>
      <c r="F497" s="1" t="s">
        <v>145</v>
      </c>
      <c r="G497" s="1">
        <v>136</v>
      </c>
      <c r="H497" s="1" t="s">
        <v>146</v>
      </c>
      <c r="I497" s="1" t="s">
        <v>147</v>
      </c>
      <c r="J497" s="35">
        <v>41992</v>
      </c>
      <c r="K497" s="6">
        <v>3159.37</v>
      </c>
      <c r="L497" s="1"/>
      <c r="M497" s="6">
        <v>3159.37</v>
      </c>
      <c r="N497" s="6"/>
      <c r="O497" s="6">
        <v>0</v>
      </c>
      <c r="P497" s="6">
        <v>0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>
        <v>0</v>
      </c>
      <c r="AE497" s="6">
        <v>0</v>
      </c>
      <c r="AF497" s="6">
        <v>0</v>
      </c>
      <c r="AG497" s="6"/>
      <c r="AH497" s="6"/>
      <c r="AI497" s="6"/>
      <c r="AJ497" s="6"/>
      <c r="AK497" s="6"/>
      <c r="AL497" s="6"/>
      <c r="AM497" s="6">
        <v>0.95</v>
      </c>
      <c r="AN497" s="8">
        <f t="shared" si="22"/>
        <v>3160.3199999999997</v>
      </c>
      <c r="AO497" s="6"/>
      <c r="AP497" s="6">
        <v>-7.35</v>
      </c>
      <c r="AQ497" s="6">
        <v>-189.56</v>
      </c>
      <c r="AR497" s="6"/>
      <c r="AS497" s="6"/>
      <c r="AT497" s="6">
        <v>-0.16</v>
      </c>
      <c r="AU497" s="6"/>
      <c r="AV497" s="6">
        <v>-14</v>
      </c>
      <c r="AW497" s="6">
        <v>-42</v>
      </c>
      <c r="AX497" s="6"/>
      <c r="AY497" s="6"/>
      <c r="AZ497" s="6"/>
      <c r="BA497" s="6">
        <v>0</v>
      </c>
      <c r="BB497" s="6">
        <v>0</v>
      </c>
      <c r="BC497" s="6">
        <v>-2.73</v>
      </c>
      <c r="BD497" s="6">
        <v>0</v>
      </c>
      <c r="BE497" s="6"/>
      <c r="BF497" s="6">
        <v>0</v>
      </c>
      <c r="BG497" s="6">
        <v>-272.52</v>
      </c>
      <c r="BH497" s="6">
        <v>0</v>
      </c>
      <c r="BI497" s="6"/>
      <c r="BJ497" s="6"/>
      <c r="BK497" s="6"/>
      <c r="BL497" s="11">
        <f t="shared" si="23"/>
        <v>-528.31999999999994</v>
      </c>
      <c r="BM497" s="12">
        <f t="shared" si="24"/>
        <v>2632</v>
      </c>
      <c r="BN497" s="13">
        <f t="shared" si="25"/>
        <v>263.28083333333331</v>
      </c>
      <c r="BO497" s="13">
        <f t="shared" si="26"/>
        <v>263.28083333333331</v>
      </c>
      <c r="BP497" s="13">
        <f t="shared" si="27"/>
        <v>87.760277777777773</v>
      </c>
      <c r="BQ497" s="13">
        <f t="shared" si="28"/>
        <v>272.65363100000002</v>
      </c>
      <c r="BR497" s="13">
        <f t="shared" si="29"/>
        <v>252.74</v>
      </c>
      <c r="BS497" s="13">
        <f t="shared" si="30"/>
        <v>727.65</v>
      </c>
      <c r="BT497" s="13">
        <f t="shared" si="31"/>
        <v>186.64</v>
      </c>
      <c r="BU497" s="13">
        <f t="shared" si="32"/>
        <v>246.05042350000002</v>
      </c>
      <c r="BV497" s="6">
        <f>SUMIFS('SEGURO DE VIDA'!E:E, 'SEGURO DE VIDA'!D:D, H497, 'SEGURO DE VIDA'!G:G, E497)</f>
        <v>13.71</v>
      </c>
      <c r="BW497" s="6">
        <f>SUMIFS(TREINAMENTOS!E:E, TREINAMENTOS!D:D, H497, TREINAMENTOS!G:G, E497)</f>
        <v>0</v>
      </c>
      <c r="BX497" s="6">
        <f>SUMIFS(EXAMES!E:E, EXAMES!D:D, H497, EXAMES!G:G, E497)</f>
        <v>0</v>
      </c>
      <c r="BY497" s="25">
        <f t="shared" si="33"/>
        <v>2313.7659989444442</v>
      </c>
      <c r="BZ497" s="1"/>
      <c r="CA497" s="1" t="s">
        <v>146</v>
      </c>
      <c r="CB497" s="13">
        <f t="shared" si="34"/>
        <v>246.05042350000002</v>
      </c>
      <c r="CC497" s="13">
        <f t="shared" si="35"/>
        <v>0</v>
      </c>
      <c r="CD497" s="13">
        <f>SUMIFS(ALIMENTAÇÃO!E:E, ALIMENTAÇÃO!D:D, H497, ALIMENTAÇÃO!G:G, E497)</f>
        <v>735</v>
      </c>
      <c r="CE497" s="6">
        <f>SUMIFS(TRANSPORTE!E:E, TRANSPORTE!D:D, H497, TRANSPORTE!G:G, E497)</f>
        <v>376.2</v>
      </c>
      <c r="CF497" s="6">
        <f>SUMIFS('PLANO DE SAÚDE'!E:E, 'PLANO DE SAÚDE'!D:D, H497, 'PLANO DE SAÚDE'!G:G, E497)</f>
        <v>248.78042350000001</v>
      </c>
      <c r="CG497" s="6">
        <f>SUMIFS('PLANO ODONTO'!E:E, 'PLANO ODONTO'!D:D, H497, 'PLANO ODONTO'!G:G, E497)</f>
        <v>56</v>
      </c>
      <c r="CH497" s="6">
        <f t="shared" si="36"/>
        <v>-2.73</v>
      </c>
      <c r="CI497" s="6">
        <f t="shared" si="37"/>
        <v>0</v>
      </c>
      <c r="CJ497" s="6"/>
      <c r="CK497" s="6"/>
      <c r="CL497" s="6"/>
      <c r="CM497" s="6">
        <f t="shared" si="39"/>
        <v>-56</v>
      </c>
      <c r="CN497" s="6">
        <v>3160.32</v>
      </c>
      <c r="CO497" s="6">
        <v>-528.32000000000005</v>
      </c>
      <c r="CP497" s="6">
        <v>2632</v>
      </c>
      <c r="CQ497" s="6">
        <v>3159.37</v>
      </c>
      <c r="CR497" s="1">
        <v>8.6300000000000008</v>
      </c>
      <c r="CS497" s="6">
        <v>3159.37</v>
      </c>
      <c r="CT497" s="1">
        <v>252.74</v>
      </c>
      <c r="CU497" s="6">
        <v>2552.17</v>
      </c>
    </row>
    <row r="498" spans="1:99" ht="13.8" hidden="1">
      <c r="A498" s="1"/>
      <c r="B498" s="1"/>
      <c r="C498" s="34" t="str">
        <f t="shared" ca="1" si="20"/>
        <v>OK</v>
      </c>
      <c r="D498" s="2">
        <f t="shared" si="21"/>
        <v>4535.4694845000004</v>
      </c>
      <c r="E498" s="34">
        <v>45901</v>
      </c>
      <c r="F498" s="1" t="s">
        <v>145</v>
      </c>
      <c r="G498" s="1">
        <v>3467</v>
      </c>
      <c r="H498" s="1" t="s">
        <v>148</v>
      </c>
      <c r="I498" s="1" t="s">
        <v>149</v>
      </c>
      <c r="J498" s="38">
        <v>45551</v>
      </c>
      <c r="K498" s="6">
        <v>2070</v>
      </c>
      <c r="L498" s="1"/>
      <c r="M498" s="6">
        <v>2070</v>
      </c>
      <c r="N498" s="6"/>
      <c r="O498" s="6">
        <v>0</v>
      </c>
      <c r="P498" s="6">
        <v>0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>
        <v>580.38</v>
      </c>
      <c r="AE498" s="6">
        <v>0</v>
      </c>
      <c r="AF498" s="6">
        <v>89.29</v>
      </c>
      <c r="AG498" s="6"/>
      <c r="AH498" s="6"/>
      <c r="AI498" s="6"/>
      <c r="AJ498" s="6"/>
      <c r="AK498" s="6"/>
      <c r="AL498" s="6"/>
      <c r="AM498" s="6">
        <v>0.65</v>
      </c>
      <c r="AN498" s="8">
        <f t="shared" si="22"/>
        <v>2740.32</v>
      </c>
      <c r="AO498" s="6"/>
      <c r="AP498" s="6">
        <v>-7.7</v>
      </c>
      <c r="AQ498" s="6">
        <v>0</v>
      </c>
      <c r="AR498" s="6"/>
      <c r="AS498" s="6"/>
      <c r="AT498" s="6">
        <v>-0.78</v>
      </c>
      <c r="AU498" s="6"/>
      <c r="AV498" s="6">
        <v>-14</v>
      </c>
      <c r="AW498" s="6">
        <v>0</v>
      </c>
      <c r="AX498" s="6"/>
      <c r="AY498" s="6"/>
      <c r="AZ498" s="6"/>
      <c r="BA498" s="6">
        <v>-107.48</v>
      </c>
      <c r="BB498" s="6">
        <v>0</v>
      </c>
      <c r="BC498" s="6">
        <v>-1.93</v>
      </c>
      <c r="BD498" s="6">
        <v>0</v>
      </c>
      <c r="BE498" s="6"/>
      <c r="BF498" s="6">
        <v>-458.63</v>
      </c>
      <c r="BG498" s="6">
        <v>-223.8</v>
      </c>
      <c r="BH498" s="6">
        <v>0</v>
      </c>
      <c r="BI498" s="6"/>
      <c r="BJ498" s="6"/>
      <c r="BK498" s="6"/>
      <c r="BL498" s="11">
        <f t="shared" si="23"/>
        <v>-814.31999999999994</v>
      </c>
      <c r="BM498" s="12">
        <f t="shared" si="24"/>
        <v>1926.0000000000002</v>
      </c>
      <c r="BN498" s="13">
        <f t="shared" si="25"/>
        <v>172.5</v>
      </c>
      <c r="BO498" s="13">
        <f t="shared" si="26"/>
        <v>172.5</v>
      </c>
      <c r="BP498" s="13">
        <f t="shared" si="27"/>
        <v>57.5</v>
      </c>
      <c r="BQ498" s="13">
        <f t="shared" si="28"/>
        <v>223.831039</v>
      </c>
      <c r="BR498" s="13">
        <f t="shared" si="29"/>
        <v>219.17</v>
      </c>
      <c r="BS498" s="13">
        <f t="shared" si="30"/>
        <v>762.3</v>
      </c>
      <c r="BT498" s="13">
        <f t="shared" si="31"/>
        <v>0</v>
      </c>
      <c r="BU498" s="13">
        <f t="shared" si="32"/>
        <v>173.63844550000002</v>
      </c>
      <c r="BV498" s="6">
        <f>SUMIFS('SEGURO DE VIDA'!E:E, 'SEGURO DE VIDA'!D:D, H498, 'SEGURO DE VIDA'!G:G, E498)</f>
        <v>13.71</v>
      </c>
      <c r="BW498" s="6">
        <f>SUMIFS(TREINAMENTOS!E:E, TREINAMENTOS!D:D, H498, TREINAMENTOS!G:G, E498)</f>
        <v>0</v>
      </c>
      <c r="BX498" s="6">
        <f>SUMIFS(EXAMES!E:E, EXAMES!D:D, H498, EXAMES!G:G, E498)</f>
        <v>0</v>
      </c>
      <c r="BY498" s="25">
        <f t="shared" si="33"/>
        <v>1795.1494845</v>
      </c>
      <c r="BZ498" s="1"/>
      <c r="CA498" s="1" t="s">
        <v>148</v>
      </c>
      <c r="CB498" s="13">
        <f t="shared" si="34"/>
        <v>173.63844550000002</v>
      </c>
      <c r="CC498" s="13">
        <f t="shared" si="35"/>
        <v>0</v>
      </c>
      <c r="CD498" s="13">
        <f>SUMIFS(ALIMENTAÇÃO!E:E, ALIMENTAÇÃO!D:D, H498, ALIMENTAÇÃO!G:G, E498)</f>
        <v>770</v>
      </c>
      <c r="CE498" s="6">
        <f>SUMIFS(TRANSPORTE!E:E, TRANSPORTE!D:D, H498, TRANSPORTE!G:G, E498)</f>
        <v>0</v>
      </c>
      <c r="CF498" s="6">
        <f>SUMIFS('PLANO DE SAÚDE'!E:E, 'PLANO DE SAÚDE'!D:D, H498, 'PLANO DE SAÚDE'!G:G, E498)</f>
        <v>175.56844550000002</v>
      </c>
      <c r="CG498" s="6">
        <f>SUMIFS('PLANO ODONTO'!E:E, 'PLANO ODONTO'!D:D, H498, 'PLANO ODONTO'!G:G, E498)</f>
        <v>14</v>
      </c>
      <c r="CH498" s="6">
        <f t="shared" si="36"/>
        <v>-1.93</v>
      </c>
      <c r="CI498" s="6">
        <f t="shared" si="37"/>
        <v>0</v>
      </c>
      <c r="CJ498" s="6"/>
      <c r="CK498" s="6"/>
      <c r="CL498" s="6"/>
      <c r="CM498" s="6">
        <f t="shared" si="39"/>
        <v>-14</v>
      </c>
      <c r="CN498" s="6">
        <v>2740.32</v>
      </c>
      <c r="CO498" s="6">
        <v>-814.32</v>
      </c>
      <c r="CP498" s="6">
        <v>1926</v>
      </c>
      <c r="CQ498" s="6">
        <v>2739.67</v>
      </c>
      <c r="CR498" s="1">
        <v>8.17</v>
      </c>
      <c r="CS498" s="6">
        <v>2739.67</v>
      </c>
      <c r="CT498" s="1">
        <v>219.17</v>
      </c>
      <c r="CU498" s="6">
        <v>2132.4699999999998</v>
      </c>
    </row>
    <row r="499" spans="1:99" ht="13.8" hidden="1">
      <c r="A499" s="1"/>
      <c r="B499" s="1"/>
      <c r="C499" s="34" t="str">
        <f t="shared" ca="1" si="20"/>
        <v>OK</v>
      </c>
      <c r="D499" s="2">
        <f t="shared" si="21"/>
        <v>4410.2959146111116</v>
      </c>
      <c r="E499" s="34">
        <v>45901</v>
      </c>
      <c r="F499" s="1" t="s">
        <v>145</v>
      </c>
      <c r="G499" s="1">
        <v>3465</v>
      </c>
      <c r="H499" s="1" t="s">
        <v>150</v>
      </c>
      <c r="I499" s="1" t="s">
        <v>151</v>
      </c>
      <c r="J499" s="38">
        <v>45537</v>
      </c>
      <c r="K499" s="6">
        <v>1600</v>
      </c>
      <c r="L499" s="1"/>
      <c r="M499" s="6">
        <v>1600</v>
      </c>
      <c r="N499" s="6"/>
      <c r="O499" s="6">
        <v>52</v>
      </c>
      <c r="P499" s="6">
        <v>480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>
        <v>185.64</v>
      </c>
      <c r="AE499" s="6">
        <v>124.8</v>
      </c>
      <c r="AF499" s="6">
        <v>55.76</v>
      </c>
      <c r="AG499" s="6"/>
      <c r="AH499" s="6"/>
      <c r="AI499" s="6"/>
      <c r="AJ499" s="6"/>
      <c r="AK499" s="6"/>
      <c r="AL499" s="6"/>
      <c r="AM499" s="6">
        <v>0.72</v>
      </c>
      <c r="AN499" s="8">
        <f t="shared" si="22"/>
        <v>2498.92</v>
      </c>
      <c r="AO499" s="6"/>
      <c r="AP499" s="6">
        <v>-6.65</v>
      </c>
      <c r="AQ499" s="6">
        <v>-96</v>
      </c>
      <c r="AR499" s="6"/>
      <c r="AS499" s="6"/>
      <c r="AT499" s="6">
        <v>-0.48</v>
      </c>
      <c r="AU499" s="6"/>
      <c r="AV499" s="6">
        <v>0</v>
      </c>
      <c r="AW499" s="6">
        <v>0</v>
      </c>
      <c r="AX499" s="6"/>
      <c r="AY499" s="6"/>
      <c r="AZ499" s="6"/>
      <c r="BA499" s="6">
        <v>0</v>
      </c>
      <c r="BB499" s="6">
        <v>0</v>
      </c>
      <c r="BC499" s="6">
        <v>-2.73</v>
      </c>
      <c r="BD499" s="6">
        <v>0</v>
      </c>
      <c r="BE499" s="6"/>
      <c r="BF499" s="6">
        <v>0</v>
      </c>
      <c r="BG499" s="6">
        <v>-202.06</v>
      </c>
      <c r="BH499" s="6">
        <v>0</v>
      </c>
      <c r="BI499" s="6"/>
      <c r="BJ499" s="6"/>
      <c r="BK499" s="6"/>
      <c r="BL499" s="11">
        <f t="shared" si="23"/>
        <v>-307.92</v>
      </c>
      <c r="BM499" s="12">
        <f t="shared" si="24"/>
        <v>2191</v>
      </c>
      <c r="BN499" s="13">
        <f t="shared" si="25"/>
        <v>133.33333333333334</v>
      </c>
      <c r="BO499" s="13">
        <f t="shared" si="26"/>
        <v>133.33333333333334</v>
      </c>
      <c r="BP499" s="13">
        <f t="shared" si="27"/>
        <v>44.44444444444445</v>
      </c>
      <c r="BQ499" s="13">
        <f t="shared" si="28"/>
        <v>202.10437999999999</v>
      </c>
      <c r="BR499" s="13">
        <f t="shared" si="29"/>
        <v>199.85</v>
      </c>
      <c r="BS499" s="13">
        <f t="shared" si="30"/>
        <v>658.35</v>
      </c>
      <c r="BT499" s="13">
        <f t="shared" si="31"/>
        <v>280.2</v>
      </c>
      <c r="BU499" s="13">
        <f t="shared" si="32"/>
        <v>246.05042350000002</v>
      </c>
      <c r="BV499" s="6">
        <f>SUMIFS('SEGURO DE VIDA'!E:E, 'SEGURO DE VIDA'!D:D, H499, 'SEGURO DE VIDA'!G:G, E499)</f>
        <v>13.71</v>
      </c>
      <c r="BW499" s="6">
        <f>SUMIFS(TREINAMENTOS!E:E, TREINAMENTOS!D:D, H499, TREINAMENTOS!G:G, E499)</f>
        <v>0</v>
      </c>
      <c r="BX499" s="6">
        <f>SUMIFS(EXAMES!E:E, EXAMES!D:D, H499, EXAMES!G:G, E499)</f>
        <v>0</v>
      </c>
      <c r="BY499" s="25">
        <f t="shared" si="33"/>
        <v>1911.3759146111113</v>
      </c>
      <c r="BZ499" s="1"/>
      <c r="CA499" s="1" t="s">
        <v>150</v>
      </c>
      <c r="CB499" s="13">
        <f t="shared" si="34"/>
        <v>246.05042350000002</v>
      </c>
      <c r="CC499" s="13">
        <f t="shared" si="35"/>
        <v>0</v>
      </c>
      <c r="CD499" s="13">
        <f>SUMIFS(ALIMENTAÇÃO!E:E, ALIMENTAÇÃO!D:D, H499, ALIMENTAÇÃO!G:G, E499)</f>
        <v>665</v>
      </c>
      <c r="CE499" s="6">
        <f>SUMIFS(TRANSPORTE!E:E, TRANSPORTE!D:D, H499, TRANSPORTE!G:G, E499)</f>
        <v>376.2</v>
      </c>
      <c r="CF499" s="6">
        <f>SUMIFS('PLANO DE SAÚDE'!E:E, 'PLANO DE SAÚDE'!D:D, H499, 'PLANO DE SAÚDE'!G:G, E499)</f>
        <v>248.78042350000001</v>
      </c>
      <c r="CG499" s="6">
        <f>SUMIFS('PLANO ODONTO'!E:E, 'PLANO ODONTO'!D:D, H499, 'PLANO ODONTO'!G:G, E499)</f>
        <v>0</v>
      </c>
      <c r="CH499" s="6">
        <f t="shared" si="36"/>
        <v>-2.73</v>
      </c>
      <c r="CI499" s="6">
        <f t="shared" si="37"/>
        <v>0</v>
      </c>
      <c r="CJ499" s="6"/>
      <c r="CK499" s="6"/>
      <c r="CL499" s="6"/>
      <c r="CM499" s="6">
        <f t="shared" si="39"/>
        <v>0</v>
      </c>
      <c r="CN499" s="6">
        <v>2498.92</v>
      </c>
      <c r="CO499" s="6">
        <v>-307.92</v>
      </c>
      <c r="CP499" s="6">
        <v>2191</v>
      </c>
      <c r="CQ499" s="6">
        <v>2498.1999999999998</v>
      </c>
      <c r="CR499" s="1">
        <v>8.09</v>
      </c>
      <c r="CS499" s="6">
        <v>2498.1999999999998</v>
      </c>
      <c r="CT499" s="1">
        <v>199.85</v>
      </c>
      <c r="CU499" s="6">
        <v>1891</v>
      </c>
    </row>
    <row r="500" spans="1:99" ht="13.8" hidden="1">
      <c r="A500" s="1"/>
      <c r="B500" s="1"/>
      <c r="C500" s="34" t="str">
        <f t="shared" ca="1" si="20"/>
        <v>OK</v>
      </c>
      <c r="D500" s="2">
        <f t="shared" si="21"/>
        <v>2654.5287833333332</v>
      </c>
      <c r="E500" s="34">
        <v>45901</v>
      </c>
      <c r="F500" s="1" t="s">
        <v>145</v>
      </c>
      <c r="G500" s="1">
        <v>3373</v>
      </c>
      <c r="H500" s="1" t="s">
        <v>152</v>
      </c>
      <c r="I500" s="1" t="s">
        <v>432</v>
      </c>
      <c r="J500" s="38">
        <v>45065</v>
      </c>
      <c r="K500" s="6">
        <v>2776.98</v>
      </c>
      <c r="L500" s="1" t="s">
        <v>495</v>
      </c>
      <c r="M500" s="6">
        <v>647.96</v>
      </c>
      <c r="N500" s="6"/>
      <c r="O500" s="6">
        <v>0</v>
      </c>
      <c r="P500" s="6">
        <v>0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>
        <v>0</v>
      </c>
      <c r="AE500" s="6">
        <v>0</v>
      </c>
      <c r="AF500" s="6">
        <v>0</v>
      </c>
      <c r="AG500" s="6"/>
      <c r="AH500" s="6"/>
      <c r="AI500" s="6"/>
      <c r="AJ500" s="6"/>
      <c r="AK500" s="6"/>
      <c r="AL500" s="6"/>
      <c r="AM500" s="6">
        <v>0.18</v>
      </c>
      <c r="AN500" s="8">
        <f t="shared" si="22"/>
        <v>648.14</v>
      </c>
      <c r="AO500" s="6"/>
      <c r="AP500" s="6">
        <v>-7.7</v>
      </c>
      <c r="AQ500" s="6">
        <v>-38.880000000000003</v>
      </c>
      <c r="AR500" s="6"/>
      <c r="AS500" s="6"/>
      <c r="AT500" s="6">
        <v>-0.18</v>
      </c>
      <c r="AU500" s="6"/>
      <c r="AV500" s="6">
        <v>-14</v>
      </c>
      <c r="AW500" s="6">
        <v>0</v>
      </c>
      <c r="AX500" s="6"/>
      <c r="AY500" s="6"/>
      <c r="AZ500" s="6"/>
      <c r="BA500" s="6">
        <v>0</v>
      </c>
      <c r="BB500" s="6">
        <v>0</v>
      </c>
      <c r="BC500" s="6">
        <v>-93.62</v>
      </c>
      <c r="BD500" s="6">
        <v>0</v>
      </c>
      <c r="BE500" s="6"/>
      <c r="BF500" s="6">
        <v>0</v>
      </c>
      <c r="BG500" s="6">
        <v>-77.760000000000005</v>
      </c>
      <c r="BH500" s="6">
        <v>0</v>
      </c>
      <c r="BI500" s="6"/>
      <c r="BJ500" s="6"/>
      <c r="BK500" s="6"/>
      <c r="BL500" s="11">
        <f t="shared" si="23"/>
        <v>-232.14</v>
      </c>
      <c r="BM500" s="12">
        <f t="shared" si="24"/>
        <v>416</v>
      </c>
      <c r="BN500" s="13">
        <f t="shared" si="25"/>
        <v>231.41499999999999</v>
      </c>
      <c r="BO500" s="13">
        <f t="shared" si="26"/>
        <v>231.41499999999999</v>
      </c>
      <c r="BP500" s="13">
        <f t="shared" si="27"/>
        <v>77.138333333333335</v>
      </c>
      <c r="BQ500" s="13">
        <f t="shared" si="28"/>
        <v>59.030978000000005</v>
      </c>
      <c r="BR500" s="13">
        <f t="shared" si="29"/>
        <v>51.83</v>
      </c>
      <c r="BS500" s="13">
        <f t="shared" si="30"/>
        <v>762.3</v>
      </c>
      <c r="BT500" s="13">
        <f t="shared" si="31"/>
        <v>337.32</v>
      </c>
      <c r="BU500" s="13">
        <f t="shared" si="32"/>
        <v>242.22947199999999</v>
      </c>
      <c r="BV500" s="6">
        <f>SUMIFS('SEGURO DE VIDA'!E:E, 'SEGURO DE VIDA'!D:D, H500, 'SEGURO DE VIDA'!G:G, E500)</f>
        <v>13.71</v>
      </c>
      <c r="BW500" s="6">
        <f>SUMIFS(TREINAMENTOS!E:E, TREINAMENTOS!D:D, H500, TREINAMENTOS!G:G, E500)</f>
        <v>0</v>
      </c>
      <c r="BX500" s="6">
        <f>SUMIFS(EXAMES!E:E, EXAMES!D:D, H500, EXAMES!G:G, E500)</f>
        <v>0</v>
      </c>
      <c r="BY500" s="25">
        <f t="shared" si="33"/>
        <v>2006.3887833333333</v>
      </c>
      <c r="BZ500" s="1"/>
      <c r="CA500" s="1" t="s">
        <v>152</v>
      </c>
      <c r="CB500" s="13">
        <f t="shared" si="34"/>
        <v>242.22947199999999</v>
      </c>
      <c r="CC500" s="13">
        <f t="shared" si="35"/>
        <v>0</v>
      </c>
      <c r="CD500" s="13">
        <f>SUMIFS(ALIMENTAÇÃO!E:E, ALIMENTAÇÃO!D:D, H500, ALIMENTAÇÃO!G:G, E500)</f>
        <v>770</v>
      </c>
      <c r="CE500" s="6">
        <f>SUMIFS(TRANSPORTE!E:E, TRANSPORTE!D:D, H500, TRANSPORTE!G:G, E500)</f>
        <v>376.2</v>
      </c>
      <c r="CF500" s="6">
        <f>SUMIFS('PLANO DE SAÚDE'!E:E, 'PLANO DE SAÚDE'!D:D, H500, 'PLANO DE SAÚDE'!G:G, E500)</f>
        <v>335.84947199999999</v>
      </c>
      <c r="CG500" s="6">
        <f>SUMIFS('PLANO ODONTO'!E:E, 'PLANO ODONTO'!D:D, H500, 'PLANO ODONTO'!G:G, E500)</f>
        <v>14</v>
      </c>
      <c r="CH500" s="6">
        <f t="shared" si="36"/>
        <v>-93.62</v>
      </c>
      <c r="CI500" s="6">
        <f t="shared" si="37"/>
        <v>0</v>
      </c>
      <c r="CJ500" s="6"/>
      <c r="CK500" s="6"/>
      <c r="CL500" s="6"/>
      <c r="CM500" s="6">
        <f t="shared" si="39"/>
        <v>-14</v>
      </c>
      <c r="CN500" s="6">
        <v>648.14</v>
      </c>
      <c r="CO500" s="6">
        <v>-232.14</v>
      </c>
      <c r="CP500" s="6">
        <v>416</v>
      </c>
      <c r="CQ500" s="6">
        <v>647.98</v>
      </c>
      <c r="CR500" s="1">
        <v>9.11</v>
      </c>
      <c r="CS500" s="6">
        <v>647.96</v>
      </c>
      <c r="CT500" s="1">
        <v>51.83</v>
      </c>
      <c r="CU500" s="6">
        <v>40.76</v>
      </c>
    </row>
    <row r="501" spans="1:99" ht="13.8" hidden="1">
      <c r="A501" s="1"/>
      <c r="B501" s="1"/>
      <c r="C501" s="34" t="str">
        <f t="shared" ca="1" si="20"/>
        <v>OK</v>
      </c>
      <c r="D501" s="2">
        <f t="shared" si="21"/>
        <v>5312.5304633888891</v>
      </c>
      <c r="E501" s="34">
        <v>45901</v>
      </c>
      <c r="F501" s="1" t="s">
        <v>145</v>
      </c>
      <c r="G501" s="1">
        <v>3515</v>
      </c>
      <c r="H501" s="1" t="s">
        <v>154</v>
      </c>
      <c r="I501" s="1" t="s">
        <v>155</v>
      </c>
      <c r="J501" s="38">
        <v>45726</v>
      </c>
      <c r="K501" s="6">
        <v>2000</v>
      </c>
      <c r="L501" s="1"/>
      <c r="M501" s="6">
        <v>2000</v>
      </c>
      <c r="N501" s="6"/>
      <c r="O501" s="6">
        <v>0</v>
      </c>
      <c r="P501" s="6">
        <v>600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>
        <v>0</v>
      </c>
      <c r="AE501" s="6">
        <v>0</v>
      </c>
      <c r="AF501" s="6">
        <v>0</v>
      </c>
      <c r="AG501" s="6"/>
      <c r="AH501" s="6"/>
      <c r="AI501" s="6"/>
      <c r="AJ501" s="6"/>
      <c r="AK501" s="6"/>
      <c r="AL501" s="6"/>
      <c r="AM501" s="6">
        <v>0.96</v>
      </c>
      <c r="AN501" s="8">
        <f t="shared" si="22"/>
        <v>2600.96</v>
      </c>
      <c r="AO501" s="6"/>
      <c r="AP501" s="6">
        <v>-7.7</v>
      </c>
      <c r="AQ501" s="6">
        <v>-120</v>
      </c>
      <c r="AR501" s="6"/>
      <c r="AS501" s="6"/>
      <c r="AT501" s="6">
        <v>-0.09</v>
      </c>
      <c r="AU501" s="6"/>
      <c r="AV501" s="6">
        <v>-14</v>
      </c>
      <c r="AW501" s="6">
        <v>-14</v>
      </c>
      <c r="AX501" s="6"/>
      <c r="AY501" s="6"/>
      <c r="AZ501" s="6"/>
      <c r="BA501" s="6">
        <v>0</v>
      </c>
      <c r="BB501" s="6">
        <v>-65.27</v>
      </c>
      <c r="BC501" s="6">
        <v>-93.62</v>
      </c>
      <c r="BD501" s="6">
        <v>-111.05</v>
      </c>
      <c r="BE501" s="6"/>
      <c r="BF501" s="6">
        <v>0</v>
      </c>
      <c r="BG501" s="6">
        <v>-211.23</v>
      </c>
      <c r="BH501" s="6">
        <v>0</v>
      </c>
      <c r="BI501" s="6"/>
      <c r="BJ501" s="6"/>
      <c r="BK501" s="6"/>
      <c r="BL501" s="11">
        <f t="shared" si="23"/>
        <v>-636.96</v>
      </c>
      <c r="BM501" s="12">
        <f t="shared" si="24"/>
        <v>1964</v>
      </c>
      <c r="BN501" s="13">
        <f t="shared" si="25"/>
        <v>166.66666666666666</v>
      </c>
      <c r="BO501" s="13">
        <f t="shared" si="26"/>
        <v>166.66666666666666</v>
      </c>
      <c r="BP501" s="13">
        <f t="shared" si="27"/>
        <v>55.55555555555555</v>
      </c>
      <c r="BQ501" s="13">
        <f t="shared" si="28"/>
        <v>211.11999999999998</v>
      </c>
      <c r="BR501" s="13">
        <f t="shared" si="29"/>
        <v>208</v>
      </c>
      <c r="BS501" s="13">
        <f t="shared" si="30"/>
        <v>762.3</v>
      </c>
      <c r="BT501" s="13">
        <f t="shared" si="31"/>
        <v>256.2</v>
      </c>
      <c r="BU501" s="13">
        <f t="shared" si="32"/>
        <v>232.35157449999997</v>
      </c>
      <c r="BV501" s="6">
        <f>SUMIFS('SEGURO DE VIDA'!E:E, 'SEGURO DE VIDA'!D:D, H501, 'SEGURO DE VIDA'!G:G, E501)</f>
        <v>13.71</v>
      </c>
      <c r="BW501" s="6">
        <f>SUMIFS(TREINAMENTOS!E:E, TREINAMENTOS!D:D, H501, TREINAMENTOS!G:G, E501)</f>
        <v>639</v>
      </c>
      <c r="BX501" s="6">
        <f>SUMIFS(EXAMES!E:E, EXAMES!D:D, H501, EXAMES!G:G, E501)</f>
        <v>0</v>
      </c>
      <c r="BY501" s="25">
        <f t="shared" si="33"/>
        <v>2711.570463388889</v>
      </c>
      <c r="BZ501" s="1"/>
      <c r="CA501" s="1" t="s">
        <v>154</v>
      </c>
      <c r="CB501" s="13">
        <f t="shared" si="34"/>
        <v>232.35157449999997</v>
      </c>
      <c r="CC501" s="13">
        <f t="shared" si="35"/>
        <v>0</v>
      </c>
      <c r="CD501" s="13">
        <f>SUMIFS(ALIMENTAÇÃO!E:E, ALIMENTAÇÃO!D:D, H501, ALIMENTAÇÃO!G:G, E501)</f>
        <v>770</v>
      </c>
      <c r="CE501" s="6">
        <f>SUMIFS(TRANSPORTE!E:E, TRANSPORTE!D:D, H501, TRANSPORTE!G:G, E501)</f>
        <v>376.2</v>
      </c>
      <c r="CF501" s="6">
        <f>SUMIFS('PLANO DE SAÚDE'!E:E, 'PLANO DE SAÚDE'!D:D, H501, 'PLANO DE SAÚDE'!G:G, E501)</f>
        <v>502.29157449999997</v>
      </c>
      <c r="CG501" s="6">
        <f>SUMIFS('PLANO ODONTO'!E:E, 'PLANO ODONTO'!D:D, H501, 'PLANO ODONTO'!G:G, E501)</f>
        <v>28</v>
      </c>
      <c r="CH501" s="6">
        <f t="shared" si="36"/>
        <v>-269.94</v>
      </c>
      <c r="CI501" s="6">
        <f t="shared" si="37"/>
        <v>0</v>
      </c>
      <c r="CJ501" s="6"/>
      <c r="CK501" s="6"/>
      <c r="CL501" s="6"/>
      <c r="CM501" s="6">
        <f t="shared" si="39"/>
        <v>-28</v>
      </c>
      <c r="CN501" s="6">
        <v>2600.96</v>
      </c>
      <c r="CO501" s="6">
        <v>-636.96</v>
      </c>
      <c r="CP501" s="6">
        <v>1964</v>
      </c>
      <c r="CQ501" s="6">
        <v>2600</v>
      </c>
      <c r="CR501" s="1">
        <v>8.1199999999999992</v>
      </c>
      <c r="CS501" s="6">
        <v>2600</v>
      </c>
      <c r="CT501" s="1">
        <v>208</v>
      </c>
      <c r="CU501" s="6">
        <v>1992.8</v>
      </c>
    </row>
    <row r="502" spans="1:99" ht="13.8" hidden="1">
      <c r="A502" s="1"/>
      <c r="B502" s="1"/>
      <c r="C502" s="34" t="str">
        <f t="shared" ca="1" si="20"/>
        <v>OK</v>
      </c>
      <c r="D502" s="2">
        <f t="shared" si="21"/>
        <v>4579.256724888889</v>
      </c>
      <c r="E502" s="34">
        <v>45901</v>
      </c>
      <c r="F502" s="1" t="s">
        <v>145</v>
      </c>
      <c r="G502" s="1">
        <v>187</v>
      </c>
      <c r="H502" s="1" t="s">
        <v>156</v>
      </c>
      <c r="I502" s="1" t="s">
        <v>157</v>
      </c>
      <c r="J502" s="38">
        <v>42248</v>
      </c>
      <c r="K502" s="6">
        <v>2495.63</v>
      </c>
      <c r="L502" s="1"/>
      <c r="M502" s="6">
        <v>2495.63</v>
      </c>
      <c r="N502" s="6"/>
      <c r="O502" s="6">
        <v>0</v>
      </c>
      <c r="P502" s="6">
        <v>0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>
        <v>0</v>
      </c>
      <c r="AE502" s="6">
        <v>0</v>
      </c>
      <c r="AF502" s="6">
        <v>0</v>
      </c>
      <c r="AG502" s="6"/>
      <c r="AH502" s="6"/>
      <c r="AI502" s="6"/>
      <c r="AJ502" s="6"/>
      <c r="AK502" s="6"/>
      <c r="AL502" s="6"/>
      <c r="AM502" s="6">
        <v>0.09</v>
      </c>
      <c r="AN502" s="8">
        <f t="shared" si="22"/>
        <v>2495.7200000000003</v>
      </c>
      <c r="AO502" s="6"/>
      <c r="AP502" s="6">
        <v>-7.35</v>
      </c>
      <c r="AQ502" s="6">
        <v>-149.74</v>
      </c>
      <c r="AR502" s="6"/>
      <c r="AS502" s="6"/>
      <c r="AT502" s="6">
        <v>-0.36</v>
      </c>
      <c r="AU502" s="6"/>
      <c r="AV502" s="6">
        <v>-14</v>
      </c>
      <c r="AW502" s="6">
        <v>0</v>
      </c>
      <c r="AX502" s="6"/>
      <c r="AY502" s="6"/>
      <c r="AZ502" s="6"/>
      <c r="BA502" s="6">
        <v>0</v>
      </c>
      <c r="BB502" s="6">
        <v>0</v>
      </c>
      <c r="BC502" s="6">
        <v>-2.73</v>
      </c>
      <c r="BD502" s="6">
        <v>-192.71</v>
      </c>
      <c r="BE502" s="6"/>
      <c r="BF502" s="6">
        <v>0</v>
      </c>
      <c r="BG502" s="6">
        <v>-201.83</v>
      </c>
      <c r="BH502" s="6">
        <v>0</v>
      </c>
      <c r="BI502" s="6"/>
      <c r="BJ502" s="6"/>
      <c r="BK502" s="6"/>
      <c r="BL502" s="11">
        <f t="shared" si="23"/>
        <v>-568.72</v>
      </c>
      <c r="BM502" s="12">
        <f t="shared" si="24"/>
        <v>1927.0000000000002</v>
      </c>
      <c r="BN502" s="13">
        <f t="shared" si="25"/>
        <v>207.96916666666667</v>
      </c>
      <c r="BO502" s="13">
        <f t="shared" si="26"/>
        <v>207.96916666666667</v>
      </c>
      <c r="BP502" s="13">
        <f t="shared" si="27"/>
        <v>69.323055555555555</v>
      </c>
      <c r="BQ502" s="13">
        <f t="shared" si="28"/>
        <v>201.896467</v>
      </c>
      <c r="BR502" s="13">
        <f t="shared" si="29"/>
        <v>199.65</v>
      </c>
      <c r="BS502" s="13">
        <f t="shared" si="30"/>
        <v>727.65</v>
      </c>
      <c r="BT502" s="13">
        <f t="shared" si="31"/>
        <v>226.45999999999998</v>
      </c>
      <c r="BU502" s="13">
        <f t="shared" si="32"/>
        <v>228.90886900000004</v>
      </c>
      <c r="BV502" s="6">
        <f>SUMIFS('SEGURO DE VIDA'!E:E, 'SEGURO DE VIDA'!D:D, H502, 'SEGURO DE VIDA'!G:G, E502)</f>
        <v>13.71</v>
      </c>
      <c r="BW502" s="6">
        <f>SUMIFS(TREINAMENTOS!E:E, TREINAMENTOS!D:D, H502, TREINAMENTOS!G:G, E502)</f>
        <v>0</v>
      </c>
      <c r="BX502" s="6">
        <f>SUMIFS(EXAMES!E:E, EXAMES!D:D, H502, EXAMES!G:G, E502)</f>
        <v>0</v>
      </c>
      <c r="BY502" s="25">
        <f t="shared" si="33"/>
        <v>2083.5367248888888</v>
      </c>
      <c r="BZ502" s="1"/>
      <c r="CA502" s="1" t="s">
        <v>156</v>
      </c>
      <c r="CB502" s="13">
        <f t="shared" si="34"/>
        <v>228.90886900000004</v>
      </c>
      <c r="CC502" s="13">
        <f t="shared" si="35"/>
        <v>0</v>
      </c>
      <c r="CD502" s="13">
        <f>SUMIFS(ALIMENTAÇÃO!E:E, ALIMENTAÇÃO!D:D, H502, ALIMENTAÇÃO!G:G, E502)</f>
        <v>735</v>
      </c>
      <c r="CE502" s="6">
        <f>SUMIFS(TRANSPORTE!E:E, TRANSPORTE!D:D, H502, TRANSPORTE!G:G, E502)</f>
        <v>376.2</v>
      </c>
      <c r="CF502" s="6">
        <f>SUMIFS('PLANO DE SAÚDE'!E:E, 'PLANO DE SAÚDE'!D:D, H502, 'PLANO DE SAÚDE'!G:G, E502)</f>
        <v>424.34886900000004</v>
      </c>
      <c r="CG502" s="6">
        <f>SUMIFS('PLANO ODONTO'!E:E, 'PLANO ODONTO'!D:D, H502, 'PLANO ODONTO'!G:G, E502)</f>
        <v>14</v>
      </c>
      <c r="CH502" s="6">
        <f t="shared" si="36"/>
        <v>-195.44</v>
      </c>
      <c r="CI502" s="6">
        <f t="shared" si="37"/>
        <v>0</v>
      </c>
      <c r="CJ502" s="6"/>
      <c r="CK502" s="6"/>
      <c r="CL502" s="6"/>
      <c r="CM502" s="6">
        <f t="shared" si="39"/>
        <v>-14</v>
      </c>
      <c r="CN502" s="6">
        <v>2495.7199999999998</v>
      </c>
      <c r="CO502" s="6">
        <v>-568.72</v>
      </c>
      <c r="CP502" s="6">
        <v>1927</v>
      </c>
      <c r="CQ502" s="6">
        <v>2495.63</v>
      </c>
      <c r="CR502" s="1">
        <v>8.09</v>
      </c>
      <c r="CS502" s="6">
        <v>2495.63</v>
      </c>
      <c r="CT502" s="1">
        <v>199.65</v>
      </c>
      <c r="CU502" s="6">
        <v>1888.43</v>
      </c>
    </row>
    <row r="503" spans="1:99" ht="13.8" hidden="1">
      <c r="A503" s="1"/>
      <c r="B503" s="1"/>
      <c r="C503" s="34" t="str">
        <f t="shared" ca="1" si="20"/>
        <v>OK</v>
      </c>
      <c r="D503" s="2">
        <f t="shared" si="21"/>
        <v>5240.1628124444442</v>
      </c>
      <c r="E503" s="34">
        <v>45901</v>
      </c>
      <c r="F503" s="1" t="s">
        <v>145</v>
      </c>
      <c r="G503" s="1">
        <v>176</v>
      </c>
      <c r="H503" s="1" t="s">
        <v>161</v>
      </c>
      <c r="I503" s="1" t="s">
        <v>147</v>
      </c>
      <c r="J503" s="38">
        <v>42041</v>
      </c>
      <c r="K503" s="6">
        <v>3159.37</v>
      </c>
      <c r="L503" s="1"/>
      <c r="M503" s="6">
        <v>3159.37</v>
      </c>
      <c r="N503" s="6"/>
      <c r="O503" s="6">
        <v>1.32</v>
      </c>
      <c r="P503" s="6">
        <v>0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>
        <v>0</v>
      </c>
      <c r="AE503" s="6">
        <v>0</v>
      </c>
      <c r="AF503" s="6">
        <v>0.2</v>
      </c>
      <c r="AG503" s="6"/>
      <c r="AH503" s="6"/>
      <c r="AI503" s="6"/>
      <c r="AJ503" s="6"/>
      <c r="AK503" s="6"/>
      <c r="AL503" s="6"/>
      <c r="AM503" s="6">
        <v>0.46</v>
      </c>
      <c r="AN503" s="8">
        <f t="shared" si="22"/>
        <v>3161.35</v>
      </c>
      <c r="AO503" s="6"/>
      <c r="AP503" s="6">
        <v>-7.7</v>
      </c>
      <c r="AQ503" s="6">
        <v>0</v>
      </c>
      <c r="AR503" s="6"/>
      <c r="AS503" s="6"/>
      <c r="AT503" s="6">
        <v>-0.03</v>
      </c>
      <c r="AU503" s="6"/>
      <c r="AV503" s="6">
        <v>-14</v>
      </c>
      <c r="AW503" s="6">
        <v>0</v>
      </c>
      <c r="AX503" s="6"/>
      <c r="AY503" s="6"/>
      <c r="AZ503" s="6"/>
      <c r="BA503" s="6">
        <v>0</v>
      </c>
      <c r="BB503" s="6">
        <v>0</v>
      </c>
      <c r="BC503" s="6">
        <v>-1.91</v>
      </c>
      <c r="BD503" s="6">
        <v>0</v>
      </c>
      <c r="BE503" s="6"/>
      <c r="BF503" s="6">
        <v>0</v>
      </c>
      <c r="BG503" s="6">
        <v>-272.70999999999998</v>
      </c>
      <c r="BH503" s="6">
        <v>0</v>
      </c>
      <c r="BI503" s="6"/>
      <c r="BJ503" s="6"/>
      <c r="BK503" s="6"/>
      <c r="BL503" s="11">
        <f t="shared" si="23"/>
        <v>-296.34999999999997</v>
      </c>
      <c r="BM503" s="12">
        <f t="shared" si="24"/>
        <v>2865</v>
      </c>
      <c r="BN503" s="13">
        <f t="shared" si="25"/>
        <v>263.28083333333331</v>
      </c>
      <c r="BO503" s="13">
        <f t="shared" si="26"/>
        <v>263.28083333333331</v>
      </c>
      <c r="BP503" s="13">
        <f t="shared" si="27"/>
        <v>87.760277777777773</v>
      </c>
      <c r="BQ503" s="13">
        <f t="shared" si="28"/>
        <v>272.784807</v>
      </c>
      <c r="BR503" s="13">
        <f t="shared" si="29"/>
        <v>252.87</v>
      </c>
      <c r="BS503" s="13">
        <f t="shared" si="30"/>
        <v>762.3</v>
      </c>
      <c r="BT503" s="13">
        <f t="shared" si="31"/>
        <v>0</v>
      </c>
      <c r="BU503" s="13">
        <f t="shared" si="32"/>
        <v>162.82606100000001</v>
      </c>
      <c r="BV503" s="6">
        <f>SUMIFS('SEGURO DE VIDA'!E:E, 'SEGURO DE VIDA'!D:D, H503, 'SEGURO DE VIDA'!G:G, E503)</f>
        <v>13.71</v>
      </c>
      <c r="BW503" s="6">
        <f>SUMIFS(TREINAMENTOS!E:E, TREINAMENTOS!D:D, H503, TREINAMENTOS!G:G, E503)</f>
        <v>0</v>
      </c>
      <c r="BX503" s="6">
        <f>SUMIFS(EXAMES!E:E, EXAMES!D:D, H503, EXAMES!G:G, E503)</f>
        <v>0</v>
      </c>
      <c r="BY503" s="25">
        <f t="shared" si="33"/>
        <v>2078.8128124444443</v>
      </c>
      <c r="BZ503" s="1"/>
      <c r="CA503" s="1" t="s">
        <v>161</v>
      </c>
      <c r="CB503" s="13">
        <f t="shared" si="34"/>
        <v>162.82606100000001</v>
      </c>
      <c r="CC503" s="13">
        <f t="shared" si="35"/>
        <v>0</v>
      </c>
      <c r="CD503" s="13">
        <f>SUMIFS(ALIMENTAÇÃO!E:E, ALIMENTAÇÃO!D:D, H503, ALIMENTAÇÃO!G:G, E503)</f>
        <v>770</v>
      </c>
      <c r="CE503" s="6">
        <f>SUMIFS(TRANSPORTE!E:E, TRANSPORTE!D:D, H503, TRANSPORTE!G:G, E503)</f>
        <v>0</v>
      </c>
      <c r="CF503" s="6">
        <f>SUMIFS('PLANO DE SAÚDE'!E:E, 'PLANO DE SAÚDE'!D:D, H503, 'PLANO DE SAÚDE'!G:G, E503)</f>
        <v>164.73606100000001</v>
      </c>
      <c r="CG503" s="6">
        <f>SUMIFS('PLANO ODONTO'!E:E, 'PLANO ODONTO'!D:D, H503, 'PLANO ODONTO'!G:G, E503)</f>
        <v>14</v>
      </c>
      <c r="CH503" s="6">
        <f t="shared" si="36"/>
        <v>-1.91</v>
      </c>
      <c r="CI503" s="6">
        <f t="shared" si="37"/>
        <v>0</v>
      </c>
      <c r="CJ503" s="6"/>
      <c r="CK503" s="6"/>
      <c r="CL503" s="6"/>
      <c r="CM503" s="6">
        <f t="shared" si="39"/>
        <v>-14</v>
      </c>
      <c r="CN503" s="6">
        <v>3161.35</v>
      </c>
      <c r="CO503" s="6">
        <v>-296.35000000000002</v>
      </c>
      <c r="CP503" s="6">
        <v>2865</v>
      </c>
      <c r="CQ503" s="6">
        <v>3160.89</v>
      </c>
      <c r="CR503" s="1">
        <v>8.6300000000000008</v>
      </c>
      <c r="CS503" s="6">
        <v>3160.89</v>
      </c>
      <c r="CT503" s="1">
        <v>252.87</v>
      </c>
      <c r="CU503" s="6">
        <v>2553.69</v>
      </c>
    </row>
    <row r="504" spans="1:99" ht="13.8" hidden="1">
      <c r="A504" s="1"/>
      <c r="B504" s="1"/>
      <c r="C504" s="34" t="str">
        <f t="shared" ca="1" si="20"/>
        <v>OK</v>
      </c>
      <c r="D504" s="2">
        <f t="shared" si="21"/>
        <v>4908.7836711666669</v>
      </c>
      <c r="E504" s="34">
        <v>45901</v>
      </c>
      <c r="F504" s="1" t="s">
        <v>145</v>
      </c>
      <c r="G504" s="1">
        <v>3468</v>
      </c>
      <c r="H504" s="1" t="s">
        <v>162</v>
      </c>
      <c r="I504" s="1" t="s">
        <v>163</v>
      </c>
      <c r="J504" s="38">
        <v>45566</v>
      </c>
      <c r="K504" s="6">
        <v>1518</v>
      </c>
      <c r="L504" s="1"/>
      <c r="M504" s="6">
        <v>1518</v>
      </c>
      <c r="N504" s="6"/>
      <c r="O504" s="6">
        <v>0</v>
      </c>
      <c r="P504" s="6">
        <v>455.4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>
        <v>103.6</v>
      </c>
      <c r="AE504" s="6">
        <v>0</v>
      </c>
      <c r="AF504" s="6">
        <v>15.94</v>
      </c>
      <c r="AG504" s="6"/>
      <c r="AH504" s="6"/>
      <c r="AI504" s="6"/>
      <c r="AJ504" s="6"/>
      <c r="AK504" s="6"/>
      <c r="AL504" s="6"/>
      <c r="AM504" s="6">
        <v>0.6</v>
      </c>
      <c r="AN504" s="8">
        <f t="shared" si="22"/>
        <v>2093.54</v>
      </c>
      <c r="AO504" s="6"/>
      <c r="AP504" s="6">
        <v>-7.7</v>
      </c>
      <c r="AQ504" s="6">
        <v>0</v>
      </c>
      <c r="AR504" s="6"/>
      <c r="AS504" s="6"/>
      <c r="AT504" s="6">
        <v>-0.74</v>
      </c>
      <c r="AU504" s="6"/>
      <c r="AV504" s="6">
        <v>-14</v>
      </c>
      <c r="AW504" s="6">
        <v>0</v>
      </c>
      <c r="AX504" s="6"/>
      <c r="AY504" s="6"/>
      <c r="AZ504" s="6"/>
      <c r="BA504" s="6">
        <v>0</v>
      </c>
      <c r="BB504" s="6">
        <v>0</v>
      </c>
      <c r="BC504" s="6">
        <v>-1.51</v>
      </c>
      <c r="BD504" s="6">
        <v>0</v>
      </c>
      <c r="BE504" s="6"/>
      <c r="BF504" s="6">
        <v>0</v>
      </c>
      <c r="BG504" s="6">
        <v>-165.59</v>
      </c>
      <c r="BH504" s="6">
        <v>0</v>
      </c>
      <c r="BI504" s="6"/>
      <c r="BJ504" s="6"/>
      <c r="BK504" s="6"/>
      <c r="BL504" s="11">
        <f t="shared" si="23"/>
        <v>-189.54</v>
      </c>
      <c r="BM504" s="12">
        <f t="shared" si="24"/>
        <v>1904</v>
      </c>
      <c r="BN504" s="13">
        <f t="shared" si="25"/>
        <v>126.5</v>
      </c>
      <c r="BO504" s="13">
        <f t="shared" si="26"/>
        <v>126.5</v>
      </c>
      <c r="BP504" s="13">
        <f t="shared" si="27"/>
        <v>42.166666666666664</v>
      </c>
      <c r="BQ504" s="13">
        <f t="shared" si="28"/>
        <v>165.55155400000001</v>
      </c>
      <c r="BR504" s="13">
        <f t="shared" si="29"/>
        <v>167.43</v>
      </c>
      <c r="BS504" s="13">
        <f t="shared" si="30"/>
        <v>762.3</v>
      </c>
      <c r="BT504" s="13">
        <f t="shared" si="31"/>
        <v>376.2</v>
      </c>
      <c r="BU504" s="13">
        <f t="shared" si="32"/>
        <v>135.88545050000002</v>
      </c>
      <c r="BV504" s="6">
        <f>SUMIFS('SEGURO DE VIDA'!E:E, 'SEGURO DE VIDA'!D:D, H504, 'SEGURO DE VIDA'!G:G, E504)</f>
        <v>13.71</v>
      </c>
      <c r="BW504" s="6">
        <f>SUMIFS(TREINAMENTOS!E:E, TREINAMENTOS!D:D, H504, TREINAMENTOS!G:G, E504)</f>
        <v>839</v>
      </c>
      <c r="BX504" s="6">
        <f>SUMIFS(EXAMES!E:E, EXAMES!D:D, H504, EXAMES!G:G, E504)</f>
        <v>60</v>
      </c>
      <c r="BY504" s="25">
        <f t="shared" si="33"/>
        <v>2815.2436711666669</v>
      </c>
      <c r="BZ504" s="1"/>
      <c r="CA504" s="1" t="s">
        <v>162</v>
      </c>
      <c r="CB504" s="13">
        <f t="shared" si="34"/>
        <v>135.88545050000002</v>
      </c>
      <c r="CC504" s="13">
        <f t="shared" si="35"/>
        <v>0</v>
      </c>
      <c r="CD504" s="13">
        <f>SUMIFS(ALIMENTAÇÃO!E:E, ALIMENTAÇÃO!D:D, H504, ALIMENTAÇÃO!G:G, E504)</f>
        <v>770</v>
      </c>
      <c r="CE504" s="6">
        <f>SUMIFS(TRANSPORTE!E:E, TRANSPORTE!D:D, H504, TRANSPORTE!G:G, E504)</f>
        <v>376.2</v>
      </c>
      <c r="CF504" s="6">
        <f>SUMIFS('PLANO DE SAÚDE'!E:E, 'PLANO DE SAÚDE'!D:D, H504, 'PLANO DE SAÚDE'!G:G, E504)</f>
        <v>137.39545050000001</v>
      </c>
      <c r="CG504" s="6">
        <f>SUMIFS('PLANO ODONTO'!E:E, 'PLANO ODONTO'!D:D, H504, 'PLANO ODONTO'!G:G, E504)</f>
        <v>14</v>
      </c>
      <c r="CH504" s="6">
        <f t="shared" si="36"/>
        <v>-1.51</v>
      </c>
      <c r="CI504" s="6">
        <f t="shared" si="37"/>
        <v>0</v>
      </c>
      <c r="CJ504" s="6"/>
      <c r="CK504" s="6"/>
      <c r="CL504" s="6"/>
      <c r="CM504" s="6">
        <f t="shared" si="39"/>
        <v>-14</v>
      </c>
      <c r="CN504" s="6">
        <v>2093.54</v>
      </c>
      <c r="CO504" s="6">
        <v>-189.54</v>
      </c>
      <c r="CP504" s="6">
        <v>1904</v>
      </c>
      <c r="CQ504" s="6">
        <v>2092.94</v>
      </c>
      <c r="CR504" s="1">
        <v>7.91</v>
      </c>
      <c r="CS504" s="6">
        <v>2092.94</v>
      </c>
      <c r="CT504" s="1">
        <v>167.43</v>
      </c>
      <c r="CU504" s="6">
        <v>1485.74</v>
      </c>
    </row>
    <row r="505" spans="1:99" ht="13.8" hidden="1">
      <c r="A505" s="1"/>
      <c r="B505" s="1"/>
      <c r="C505" s="34" t="str">
        <f t="shared" ca="1" si="20"/>
        <v>OK</v>
      </c>
      <c r="D505" s="2">
        <f t="shared" si="21"/>
        <v>3928.3755555555554</v>
      </c>
      <c r="E505" s="34">
        <v>45901</v>
      </c>
      <c r="F505" s="1" t="s">
        <v>145</v>
      </c>
      <c r="G505" s="1">
        <v>3594</v>
      </c>
      <c r="H505" s="1" t="s">
        <v>496</v>
      </c>
      <c r="I505" s="1" t="s">
        <v>155</v>
      </c>
      <c r="J505" s="38">
        <v>45916</v>
      </c>
      <c r="K505" s="6">
        <v>2600</v>
      </c>
      <c r="L505" s="1"/>
      <c r="M505" s="6">
        <v>1300</v>
      </c>
      <c r="N505" s="6"/>
      <c r="O505" s="6">
        <v>0</v>
      </c>
      <c r="P505" s="6">
        <v>0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>
        <v>0</v>
      </c>
      <c r="AE505" s="6">
        <v>0</v>
      </c>
      <c r="AF505" s="6">
        <v>0</v>
      </c>
      <c r="AG505" s="6"/>
      <c r="AH505" s="6"/>
      <c r="AI505" s="6"/>
      <c r="AJ505" s="6"/>
      <c r="AK505" s="6"/>
      <c r="AL505" s="6"/>
      <c r="AM505" s="6">
        <v>0.5</v>
      </c>
      <c r="AN505" s="8">
        <f t="shared" si="22"/>
        <v>1300.5</v>
      </c>
      <c r="AO505" s="6"/>
      <c r="AP505" s="6">
        <v>0</v>
      </c>
      <c r="AQ505" s="6">
        <v>0</v>
      </c>
      <c r="AR505" s="6"/>
      <c r="AS505" s="6"/>
      <c r="AT505" s="6">
        <v>0</v>
      </c>
      <c r="AU505" s="6"/>
      <c r="AV505" s="6">
        <v>0</v>
      </c>
      <c r="AW505" s="6">
        <v>0</v>
      </c>
      <c r="AX505" s="6"/>
      <c r="AY505" s="6"/>
      <c r="AZ505" s="6"/>
      <c r="BA505" s="6">
        <v>0</v>
      </c>
      <c r="BB505" s="6">
        <v>0</v>
      </c>
      <c r="BC505" s="6">
        <v>0</v>
      </c>
      <c r="BD505" s="6">
        <v>0</v>
      </c>
      <c r="BE505" s="6"/>
      <c r="BF505" s="6">
        <v>0</v>
      </c>
      <c r="BG505" s="6">
        <v>-97.5</v>
      </c>
      <c r="BH505" s="6">
        <v>0</v>
      </c>
      <c r="BI505" s="6"/>
      <c r="BJ505" s="6"/>
      <c r="BK505" s="6"/>
      <c r="BL505" s="11">
        <f t="shared" si="23"/>
        <v>-97.5</v>
      </c>
      <c r="BM505" s="12">
        <f t="shared" si="24"/>
        <v>1203</v>
      </c>
      <c r="BN505" s="13">
        <f t="shared" si="25"/>
        <v>216.66666666666666</v>
      </c>
      <c r="BO505" s="13">
        <f t="shared" si="26"/>
        <v>216.66666666666666</v>
      </c>
      <c r="BP505" s="13">
        <f t="shared" si="27"/>
        <v>72.222222222222214</v>
      </c>
      <c r="BQ505" s="13">
        <f t="shared" si="28"/>
        <v>97.5</v>
      </c>
      <c r="BR505" s="13">
        <f t="shared" si="29"/>
        <v>104</v>
      </c>
      <c r="BS505" s="13">
        <f t="shared" si="30"/>
        <v>0.01</v>
      </c>
      <c r="BT505" s="13">
        <f t="shared" si="31"/>
        <v>0</v>
      </c>
      <c r="BU505" s="13">
        <f t="shared" si="32"/>
        <v>0</v>
      </c>
      <c r="BV505" s="6">
        <f>SUMIFS('SEGURO DE VIDA'!E:E, 'SEGURO DE VIDA'!D:D, H505, 'SEGURO DE VIDA'!G:G, E505)</f>
        <v>13.71</v>
      </c>
      <c r="BW505" s="6">
        <f>SUMIFS(TREINAMENTOS!E:E, TREINAMENTOS!D:D, H505, TREINAMENTOS!G:G, E505)</f>
        <v>1400</v>
      </c>
      <c r="BX505" s="6">
        <f>SUMIFS(EXAMES!E:E, EXAMES!D:D, H505, EXAMES!G:G, E505)</f>
        <v>507.1</v>
      </c>
      <c r="BY505" s="25">
        <f t="shared" si="33"/>
        <v>2627.8755555555554</v>
      </c>
      <c r="BZ505" s="1"/>
      <c r="CA505" s="1" t="s">
        <v>496</v>
      </c>
      <c r="CB505" s="13">
        <f t="shared" si="34"/>
        <v>0</v>
      </c>
      <c r="CC505" s="13">
        <f t="shared" si="35"/>
        <v>0</v>
      </c>
      <c r="CD505" s="13">
        <f>SUMIFS(ALIMENTAÇÃO!E:E, ALIMENTAÇÃO!D:D, H505, ALIMENTAÇÃO!G:G, E505)</f>
        <v>0.01</v>
      </c>
      <c r="CE505" s="6">
        <f>SUMIFS(TRANSPORTE!E:E, TRANSPORTE!D:D, H505, TRANSPORTE!G:G, E505)</f>
        <v>0</v>
      </c>
      <c r="CF505" s="6">
        <f>SUMIFS('PLANO DE SAÚDE'!E:E, 'PLANO DE SAÚDE'!D:D, H505, 'PLANO DE SAÚDE'!G:G, E505)</f>
        <v>0</v>
      </c>
      <c r="CG505" s="6">
        <f>SUMIFS('PLANO ODONTO'!E:E, 'PLANO ODONTO'!D:D, H505, 'PLANO ODONTO'!G:G, E505)</f>
        <v>0</v>
      </c>
      <c r="CH505" s="6">
        <f t="shared" si="36"/>
        <v>0</v>
      </c>
      <c r="CI505" s="6">
        <f t="shared" si="37"/>
        <v>0</v>
      </c>
      <c r="CJ505" s="6"/>
      <c r="CK505" s="6"/>
      <c r="CL505" s="6"/>
      <c r="CM505" s="6">
        <f t="shared" si="39"/>
        <v>0</v>
      </c>
      <c r="CN505" s="6">
        <v>1300.5</v>
      </c>
      <c r="CO505" s="6">
        <v>-97.5</v>
      </c>
      <c r="CP505" s="6">
        <v>1203</v>
      </c>
      <c r="CQ505" s="6">
        <v>1300</v>
      </c>
      <c r="CR505" s="1">
        <v>7.5</v>
      </c>
      <c r="CS505" s="6">
        <v>1300</v>
      </c>
      <c r="CT505" s="1">
        <v>104</v>
      </c>
      <c r="CU505" s="6">
        <v>692.8</v>
      </c>
    </row>
    <row r="506" spans="1:99" ht="13.8" hidden="1">
      <c r="A506" s="1"/>
      <c r="B506" s="1"/>
      <c r="C506" s="34" t="str">
        <f t="shared" ca="1" si="20"/>
        <v>OK</v>
      </c>
      <c r="D506" s="2">
        <f t="shared" si="21"/>
        <v>3812.7120391111112</v>
      </c>
      <c r="E506" s="34">
        <v>45901</v>
      </c>
      <c r="F506" s="1" t="s">
        <v>145</v>
      </c>
      <c r="G506" s="1">
        <v>3527</v>
      </c>
      <c r="H506" s="1" t="s">
        <v>169</v>
      </c>
      <c r="I506" s="1" t="s">
        <v>433</v>
      </c>
      <c r="J506" s="38">
        <v>45771</v>
      </c>
      <c r="K506" s="6">
        <v>2239.36</v>
      </c>
      <c r="L506" s="1"/>
      <c r="M506" s="6">
        <v>2239.36</v>
      </c>
      <c r="N506" s="6"/>
      <c r="O506" s="6">
        <v>0</v>
      </c>
      <c r="P506" s="6">
        <v>0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>
        <v>0</v>
      </c>
      <c r="AE506" s="6">
        <v>0</v>
      </c>
      <c r="AF506" s="6">
        <v>0</v>
      </c>
      <c r="AG506" s="6"/>
      <c r="AH506" s="6"/>
      <c r="AI506" s="6"/>
      <c r="AJ506" s="6"/>
      <c r="AK506" s="6"/>
      <c r="AL506" s="6"/>
      <c r="AM506" s="6">
        <v>0.93</v>
      </c>
      <c r="AN506" s="8">
        <f t="shared" si="22"/>
        <v>2240.29</v>
      </c>
      <c r="AO506" s="6"/>
      <c r="AP506" s="6">
        <v>-7</v>
      </c>
      <c r="AQ506" s="6">
        <v>-134.36000000000001</v>
      </c>
      <c r="AR506" s="6"/>
      <c r="AS506" s="6"/>
      <c r="AT506" s="6">
        <v>-0.16</v>
      </c>
      <c r="AU506" s="6"/>
      <c r="AV506" s="6">
        <v>0</v>
      </c>
      <c r="AW506" s="6">
        <v>0</v>
      </c>
      <c r="AX506" s="6"/>
      <c r="AY506" s="6"/>
      <c r="AZ506" s="6"/>
      <c r="BA506" s="6">
        <v>0</v>
      </c>
      <c r="BB506" s="6">
        <v>0</v>
      </c>
      <c r="BC506" s="6">
        <v>0</v>
      </c>
      <c r="BD506" s="6">
        <v>0</v>
      </c>
      <c r="BE506" s="6"/>
      <c r="BF506" s="6">
        <v>0</v>
      </c>
      <c r="BG506" s="6">
        <v>-178.77</v>
      </c>
      <c r="BH506" s="6">
        <v>0</v>
      </c>
      <c r="BI506" s="6"/>
      <c r="BJ506" s="6"/>
      <c r="BK506" s="6"/>
      <c r="BL506" s="11">
        <f t="shared" si="23"/>
        <v>-320.29000000000002</v>
      </c>
      <c r="BM506" s="12">
        <f t="shared" si="24"/>
        <v>1920</v>
      </c>
      <c r="BN506" s="13">
        <f t="shared" si="25"/>
        <v>186.61333333333334</v>
      </c>
      <c r="BO506" s="13">
        <f t="shared" si="26"/>
        <v>186.61333333333334</v>
      </c>
      <c r="BP506" s="13">
        <f t="shared" si="27"/>
        <v>62.204444444444448</v>
      </c>
      <c r="BQ506" s="13">
        <f t="shared" si="28"/>
        <v>178.70092800000003</v>
      </c>
      <c r="BR506" s="13">
        <f t="shared" si="29"/>
        <v>179.14</v>
      </c>
      <c r="BS506" s="13">
        <f t="shared" si="30"/>
        <v>693</v>
      </c>
      <c r="BT506" s="13">
        <f t="shared" si="31"/>
        <v>72.44</v>
      </c>
      <c r="BU506" s="13">
        <f t="shared" si="32"/>
        <v>0</v>
      </c>
      <c r="BV506" s="6">
        <f>SUMIFS('SEGURO DE VIDA'!E:E, 'SEGURO DE VIDA'!D:D, H506, 'SEGURO DE VIDA'!G:G, E506)</f>
        <v>13.71</v>
      </c>
      <c r="BW506" s="6">
        <f>SUMIFS(TREINAMENTOS!E:E, TREINAMENTOS!D:D, H506, TREINAMENTOS!G:G, E506)</f>
        <v>0</v>
      </c>
      <c r="BX506" s="6">
        <f>SUMIFS(EXAMES!E:E, EXAMES!D:D, H506, EXAMES!G:G, E506)</f>
        <v>0</v>
      </c>
      <c r="BY506" s="25">
        <f t="shared" si="33"/>
        <v>1572.4220391111112</v>
      </c>
      <c r="BZ506" s="1"/>
      <c r="CA506" s="41" t="s">
        <v>497</v>
      </c>
      <c r="CB506" s="13">
        <f t="shared" si="34"/>
        <v>0</v>
      </c>
      <c r="CC506" s="13">
        <f t="shared" si="35"/>
        <v>0</v>
      </c>
      <c r="CD506" s="13">
        <f>SUMIFS(ALIMENTAÇÃO!E:E, ALIMENTAÇÃO!D:D, H506, ALIMENTAÇÃO!G:G, E506)</f>
        <v>700</v>
      </c>
      <c r="CE506" s="6">
        <f>SUMIFS(TRANSPORTE!E:E, TRANSPORTE!D:D, H506, TRANSPORTE!G:G, E506)</f>
        <v>206.8</v>
      </c>
      <c r="CF506" s="6">
        <f>SUMIFS('PLANO DE SAÚDE'!E:E, 'PLANO DE SAÚDE'!D:D, H506, 'PLANO DE SAÚDE'!G:G, E506)</f>
        <v>0</v>
      </c>
      <c r="CG506" s="6">
        <f>SUMIFS('PLANO ODONTO'!E:E, 'PLANO ODONTO'!D:D, H506, 'PLANO ODONTO'!G:G, E506)</f>
        <v>0</v>
      </c>
      <c r="CH506" s="6">
        <f t="shared" si="36"/>
        <v>0</v>
      </c>
      <c r="CI506" s="6">
        <f t="shared" si="37"/>
        <v>0</v>
      </c>
      <c r="CJ506" s="6"/>
      <c r="CK506" s="6"/>
      <c r="CL506" s="6"/>
      <c r="CM506" s="6">
        <f t="shared" si="39"/>
        <v>0</v>
      </c>
      <c r="CN506" s="6">
        <v>2240.29</v>
      </c>
      <c r="CO506" s="6">
        <v>-320.29000000000002</v>
      </c>
      <c r="CP506" s="6">
        <v>1920</v>
      </c>
      <c r="CQ506" s="6">
        <v>2239.36</v>
      </c>
      <c r="CR506" s="1">
        <v>7.98</v>
      </c>
      <c r="CS506" s="6">
        <v>2239.36</v>
      </c>
      <c r="CT506" s="1">
        <v>179.14</v>
      </c>
      <c r="CU506" s="6">
        <v>1632.16</v>
      </c>
    </row>
    <row r="507" spans="1:99" ht="13.8" hidden="1">
      <c r="A507" s="1"/>
      <c r="B507" s="1"/>
      <c r="C507" s="34" t="str">
        <f t="shared" ca="1" si="20"/>
        <v>OK</v>
      </c>
      <c r="D507" s="2">
        <f t="shared" si="21"/>
        <v>4413.9728623888886</v>
      </c>
      <c r="E507" s="34">
        <v>45901</v>
      </c>
      <c r="F507" s="1" t="s">
        <v>145</v>
      </c>
      <c r="G507" s="1">
        <v>212</v>
      </c>
      <c r="H507" s="1" t="s">
        <v>172</v>
      </c>
      <c r="I507" s="1" t="s">
        <v>157</v>
      </c>
      <c r="J507" s="38">
        <v>42569</v>
      </c>
      <c r="K507" s="6">
        <v>2495.63</v>
      </c>
      <c r="L507" s="1"/>
      <c r="M507" s="6">
        <v>2495.63</v>
      </c>
      <c r="N507" s="6"/>
      <c r="O507" s="6">
        <v>0</v>
      </c>
      <c r="P507" s="6">
        <v>0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>
        <v>0</v>
      </c>
      <c r="AE507" s="6">
        <v>0</v>
      </c>
      <c r="AF507" s="6">
        <v>0</v>
      </c>
      <c r="AG507" s="6"/>
      <c r="AH507" s="6"/>
      <c r="AI507" s="6"/>
      <c r="AJ507" s="6"/>
      <c r="AK507" s="6"/>
      <c r="AL507" s="6"/>
      <c r="AM507" s="6">
        <v>0.95</v>
      </c>
      <c r="AN507" s="8">
        <f t="shared" si="22"/>
        <v>2496.58</v>
      </c>
      <c r="AO507" s="6"/>
      <c r="AP507" s="6">
        <v>-7.35</v>
      </c>
      <c r="AQ507" s="6">
        <v>-149.74</v>
      </c>
      <c r="AR507" s="6"/>
      <c r="AS507" s="6"/>
      <c r="AT507" s="6">
        <v>-0.82</v>
      </c>
      <c r="AU507" s="6"/>
      <c r="AV507" s="6">
        <v>0</v>
      </c>
      <c r="AW507" s="6">
        <v>0</v>
      </c>
      <c r="AX507" s="6"/>
      <c r="AY507" s="6"/>
      <c r="AZ507" s="6"/>
      <c r="BA507" s="6">
        <v>0</v>
      </c>
      <c r="BB507" s="6">
        <v>0</v>
      </c>
      <c r="BC507" s="6">
        <v>-1.84</v>
      </c>
      <c r="BD507" s="6">
        <v>0</v>
      </c>
      <c r="BE507" s="6"/>
      <c r="BF507" s="6">
        <v>0</v>
      </c>
      <c r="BG507" s="6">
        <v>-201.83</v>
      </c>
      <c r="BH507" s="6">
        <v>0</v>
      </c>
      <c r="BI507" s="6"/>
      <c r="BJ507" s="6"/>
      <c r="BK507" s="6"/>
      <c r="BL507" s="11">
        <f t="shared" si="23"/>
        <v>-361.58000000000004</v>
      </c>
      <c r="BM507" s="12">
        <f t="shared" si="24"/>
        <v>2135</v>
      </c>
      <c r="BN507" s="13">
        <f t="shared" si="25"/>
        <v>207.96916666666667</v>
      </c>
      <c r="BO507" s="13">
        <f t="shared" si="26"/>
        <v>207.96916666666667</v>
      </c>
      <c r="BP507" s="13">
        <f t="shared" si="27"/>
        <v>69.323055555555555</v>
      </c>
      <c r="BQ507" s="13">
        <f t="shared" si="28"/>
        <v>201.896467</v>
      </c>
      <c r="BR507" s="13">
        <f t="shared" si="29"/>
        <v>199.65</v>
      </c>
      <c r="BS507" s="13">
        <f t="shared" si="30"/>
        <v>727.65</v>
      </c>
      <c r="BT507" s="13">
        <f t="shared" si="31"/>
        <v>123.86000000000001</v>
      </c>
      <c r="BU507" s="13">
        <f t="shared" si="32"/>
        <v>165.36500649999999</v>
      </c>
      <c r="BV507" s="6">
        <f>SUMIFS('SEGURO DE VIDA'!E:E, 'SEGURO DE VIDA'!D:D, H507, 'SEGURO DE VIDA'!G:G, E507)</f>
        <v>13.71</v>
      </c>
      <c r="BW507" s="6">
        <f>SUMIFS(TREINAMENTOS!E:E, TREINAMENTOS!D:D, H507, TREINAMENTOS!G:G, E507)</f>
        <v>0</v>
      </c>
      <c r="BX507" s="6">
        <f>SUMIFS(EXAMES!E:E, EXAMES!D:D, H507, EXAMES!G:G, E507)</f>
        <v>0</v>
      </c>
      <c r="BY507" s="25">
        <f t="shared" si="33"/>
        <v>1917.3928623888889</v>
      </c>
      <c r="BZ507" s="1"/>
      <c r="CA507" s="41" t="s">
        <v>498</v>
      </c>
      <c r="CB507" s="13">
        <f t="shared" si="34"/>
        <v>165.36500649999999</v>
      </c>
      <c r="CC507" s="13">
        <f t="shared" si="35"/>
        <v>0</v>
      </c>
      <c r="CD507" s="13">
        <f>SUMIFS(ALIMENTAÇÃO!E:E, ALIMENTAÇÃO!D:D, H507, ALIMENTAÇÃO!G:G, E507)</f>
        <v>735</v>
      </c>
      <c r="CE507" s="6">
        <f>SUMIFS(TRANSPORTE!E:E, TRANSPORTE!D:D, H507, TRANSPORTE!G:G, E507)</f>
        <v>273.60000000000002</v>
      </c>
      <c r="CF507" s="6">
        <f>SUMIFS('PLANO DE SAÚDE'!E:E, 'PLANO DE SAÚDE'!D:D, H507, 'PLANO DE SAÚDE'!G:G, E507)</f>
        <v>167.2050065</v>
      </c>
      <c r="CG507" s="6">
        <f>SUMIFS('PLANO ODONTO'!E:E, 'PLANO ODONTO'!D:D, H507, 'PLANO ODONTO'!G:G, E507)</f>
        <v>0</v>
      </c>
      <c r="CH507" s="6">
        <f t="shared" si="36"/>
        <v>-1.84</v>
      </c>
      <c r="CI507" s="6">
        <f t="shared" si="37"/>
        <v>0</v>
      </c>
      <c r="CJ507" s="6"/>
      <c r="CK507" s="6"/>
      <c r="CL507" s="6"/>
      <c r="CM507" s="6">
        <f t="shared" si="39"/>
        <v>0</v>
      </c>
      <c r="CN507" s="6">
        <v>2496.58</v>
      </c>
      <c r="CO507" s="6">
        <v>-361.58</v>
      </c>
      <c r="CP507" s="6">
        <v>2135</v>
      </c>
      <c r="CQ507" s="6">
        <v>2495.63</v>
      </c>
      <c r="CR507" s="1">
        <v>8.09</v>
      </c>
      <c r="CS507" s="6">
        <v>2495.63</v>
      </c>
      <c r="CT507" s="1">
        <v>199.65</v>
      </c>
      <c r="CU507" s="6">
        <v>1888.43</v>
      </c>
    </row>
    <row r="508" spans="1:99" ht="13.8" hidden="1">
      <c r="A508" s="1"/>
      <c r="B508" s="1"/>
      <c r="C508" s="34" t="str">
        <f t="shared" ca="1" si="20"/>
        <v>OK</v>
      </c>
      <c r="D508" s="2">
        <f t="shared" si="21"/>
        <v>8453.6682662222229</v>
      </c>
      <c r="E508" s="34">
        <v>45901</v>
      </c>
      <c r="F508" s="1" t="s">
        <v>145</v>
      </c>
      <c r="G508" s="1">
        <v>331</v>
      </c>
      <c r="H508" s="1" t="s">
        <v>174</v>
      </c>
      <c r="I508" s="1" t="s">
        <v>155</v>
      </c>
      <c r="J508" s="38">
        <v>44531</v>
      </c>
      <c r="K508" s="6">
        <v>2622.02</v>
      </c>
      <c r="L508" s="1" t="s">
        <v>499</v>
      </c>
      <c r="M508" s="6">
        <v>2622.02</v>
      </c>
      <c r="N508" s="6"/>
      <c r="O508" s="6">
        <v>0</v>
      </c>
      <c r="P508" s="6">
        <v>786.61</v>
      </c>
      <c r="Q508" s="6"/>
      <c r="R508" s="6"/>
      <c r="S508" s="6"/>
      <c r="T508" s="6"/>
      <c r="U508" s="6">
        <v>132.44999999999999</v>
      </c>
      <c r="V508" s="6"/>
      <c r="W508" s="6"/>
      <c r="X508" s="6"/>
      <c r="Y508" s="6">
        <v>150</v>
      </c>
      <c r="Z508" s="6"/>
      <c r="AA508" s="6"/>
      <c r="AB508" s="6">
        <v>623.9</v>
      </c>
      <c r="AC508" s="6"/>
      <c r="AD508" s="6">
        <v>1000.01</v>
      </c>
      <c r="AE508" s="6">
        <v>256.22000000000003</v>
      </c>
      <c r="AF508" s="6">
        <v>193.27</v>
      </c>
      <c r="AG508" s="6"/>
      <c r="AH508" s="6"/>
      <c r="AI508" s="6"/>
      <c r="AJ508" s="6"/>
      <c r="AK508" s="6"/>
      <c r="AL508" s="6"/>
      <c r="AM508" s="6">
        <v>0.32</v>
      </c>
      <c r="AN508" s="8">
        <f t="shared" si="22"/>
        <v>5764.8</v>
      </c>
      <c r="AO508" s="6"/>
      <c r="AP508" s="6">
        <v>-6.63</v>
      </c>
      <c r="AQ508" s="6">
        <v>-157.32</v>
      </c>
      <c r="AR508" s="6"/>
      <c r="AS508" s="6"/>
      <c r="AT508" s="6">
        <v>-0.51</v>
      </c>
      <c r="AU508" s="6"/>
      <c r="AV508" s="6">
        <v>-14</v>
      </c>
      <c r="AW508" s="6">
        <v>0</v>
      </c>
      <c r="AX508" s="6"/>
      <c r="AY508" s="6">
        <v>0</v>
      </c>
      <c r="AZ508" s="6"/>
      <c r="BA508" s="6"/>
      <c r="BB508" s="6">
        <v>0</v>
      </c>
      <c r="BC508" s="6">
        <v>0</v>
      </c>
      <c r="BD508" s="6">
        <v>0</v>
      </c>
      <c r="BE508" s="6"/>
      <c r="BF508" s="6">
        <v>0</v>
      </c>
      <c r="BG508" s="6">
        <v>-508.26</v>
      </c>
      <c r="BH508" s="6">
        <v>-324.12</v>
      </c>
      <c r="BI508" s="6">
        <v>-1493.96</v>
      </c>
      <c r="BJ508" s="6"/>
      <c r="BK508" s="6"/>
      <c r="BL508" s="11">
        <f t="shared" si="23"/>
        <v>-2504.8000000000002</v>
      </c>
      <c r="BM508" s="12">
        <f t="shared" si="24"/>
        <v>3260</v>
      </c>
      <c r="BN508" s="13">
        <f t="shared" si="25"/>
        <v>218.50166666666667</v>
      </c>
      <c r="BO508" s="13">
        <f t="shared" si="26"/>
        <v>218.50166666666667</v>
      </c>
      <c r="BP508" s="13">
        <f t="shared" si="27"/>
        <v>72.833888888888893</v>
      </c>
      <c r="BQ508" s="13">
        <f t="shared" si="28"/>
        <v>508.041044</v>
      </c>
      <c r="BR508" s="13">
        <f t="shared" si="29"/>
        <v>399.24</v>
      </c>
      <c r="BS508" s="13">
        <f t="shared" si="30"/>
        <v>769.65</v>
      </c>
      <c r="BT508" s="13">
        <f t="shared" si="31"/>
        <v>0</v>
      </c>
      <c r="BU508" s="13">
        <f t="shared" si="32"/>
        <v>488.39</v>
      </c>
      <c r="BV508" s="6">
        <f>SUMIFS('SEGURO DE VIDA'!E:E, 'SEGURO DE VIDA'!D:D, H508, 'SEGURO DE VIDA'!G:G, E508)</f>
        <v>13.71</v>
      </c>
      <c r="BW508" s="6">
        <f>SUMIFS(TREINAMENTOS!E:E, TREINAMENTOS!D:D, H508, TREINAMENTOS!G:G, E508)</f>
        <v>0</v>
      </c>
      <c r="BX508" s="6">
        <f>SUMIFS(EXAMES!E:E, EXAMES!D:D, H508, EXAMES!G:G, E508)</f>
        <v>0</v>
      </c>
      <c r="BY508" s="25">
        <f t="shared" si="33"/>
        <v>2688.8682662222222</v>
      </c>
      <c r="BZ508" s="1"/>
      <c r="CA508" s="1" t="s">
        <v>174</v>
      </c>
      <c r="CB508" s="13">
        <f t="shared" si="34"/>
        <v>488.39</v>
      </c>
      <c r="CC508" s="13">
        <f t="shared" si="35"/>
        <v>0</v>
      </c>
      <c r="CD508" s="13">
        <f>SUMIFS(ALIMENTAÇÃO!E:E, ALIMENTAÇÃO!D:D, H508, ALIMENTAÇÃO!G:G, E508)</f>
        <v>776.28</v>
      </c>
      <c r="CE508" s="6">
        <f>SUMIFS(TRANSPORTE!E:E, TRANSPORTE!D:D, H508, TRANSPORTE!G:G, E508)</f>
        <v>14.7</v>
      </c>
      <c r="CF508" s="6">
        <f>SUMIFS('PLANO DE SAÚDE'!E:E, 'PLANO DE SAÚDE'!D:D, H508, 'PLANO DE SAÚDE'!G:G, E508)</f>
        <v>488.39</v>
      </c>
      <c r="CG508" s="6">
        <f>SUMIFS('PLANO ODONTO'!E:E, 'PLANO ODONTO'!D:D, H508, 'PLANO ODONTO'!G:G, E508)</f>
        <v>14</v>
      </c>
      <c r="CH508" s="6">
        <f t="shared" si="36"/>
        <v>0</v>
      </c>
      <c r="CI508" s="6">
        <f t="shared" si="37"/>
        <v>-1493.96</v>
      </c>
      <c r="CJ508" s="6"/>
      <c r="CK508" s="6"/>
      <c r="CL508" s="6"/>
      <c r="CM508" s="6">
        <f t="shared" si="39"/>
        <v>-14</v>
      </c>
      <c r="CN508" s="6">
        <v>5764.8</v>
      </c>
      <c r="CO508" s="6">
        <v>-2504.8000000000002</v>
      </c>
      <c r="CP508" s="6">
        <v>3260</v>
      </c>
      <c r="CQ508" s="6">
        <v>4990.58</v>
      </c>
      <c r="CR508" s="1">
        <v>10.18</v>
      </c>
      <c r="CS508" s="6">
        <v>4990.58</v>
      </c>
      <c r="CT508" s="1">
        <v>399.24</v>
      </c>
      <c r="CU508" s="6">
        <v>4442.7299999999996</v>
      </c>
    </row>
    <row r="509" spans="1:99" ht="13.8" hidden="1">
      <c r="A509" s="1"/>
      <c r="B509" s="1"/>
      <c r="C509" s="34" t="str">
        <f t="shared" ca="1" si="20"/>
        <v>OK</v>
      </c>
      <c r="D509" s="2">
        <f t="shared" si="21"/>
        <v>4618.0982793888888</v>
      </c>
      <c r="E509" s="34">
        <v>45901</v>
      </c>
      <c r="F509" s="1" t="s">
        <v>145</v>
      </c>
      <c r="G509" s="1">
        <v>220</v>
      </c>
      <c r="H509" s="1" t="s">
        <v>175</v>
      </c>
      <c r="I509" s="1" t="s">
        <v>157</v>
      </c>
      <c r="J509" s="35">
        <v>43060</v>
      </c>
      <c r="K509" s="6">
        <v>2495.63</v>
      </c>
      <c r="L509" s="1"/>
      <c r="M509" s="6">
        <v>2495.63</v>
      </c>
      <c r="N509" s="6"/>
      <c r="O509" s="6">
        <v>0</v>
      </c>
      <c r="P509" s="6">
        <v>0</v>
      </c>
      <c r="Q509" s="6"/>
      <c r="R509" s="6"/>
      <c r="S509" s="6"/>
      <c r="T509" s="6"/>
      <c r="U509" s="6">
        <v>0</v>
      </c>
      <c r="V509" s="6"/>
      <c r="W509" s="6"/>
      <c r="X509" s="6"/>
      <c r="Y509" s="6">
        <v>0</v>
      </c>
      <c r="Z509" s="6"/>
      <c r="AA509" s="6"/>
      <c r="AB509" s="6">
        <v>0</v>
      </c>
      <c r="AC509" s="6"/>
      <c r="AD509" s="6">
        <v>0</v>
      </c>
      <c r="AE509" s="6">
        <v>0</v>
      </c>
      <c r="AF509" s="6">
        <v>0</v>
      </c>
      <c r="AG509" s="6"/>
      <c r="AH509" s="6"/>
      <c r="AI509" s="6"/>
      <c r="AJ509" s="6"/>
      <c r="AK509" s="6"/>
      <c r="AL509" s="6"/>
      <c r="AM509" s="6">
        <v>0.34</v>
      </c>
      <c r="AN509" s="8">
        <f t="shared" si="22"/>
        <v>2495.9700000000003</v>
      </c>
      <c r="AO509" s="6"/>
      <c r="AP509" s="6">
        <v>-7.7</v>
      </c>
      <c r="AQ509" s="6">
        <v>-149.74</v>
      </c>
      <c r="AR509" s="6"/>
      <c r="AS509" s="6"/>
      <c r="AT509" s="6">
        <v>-0.97</v>
      </c>
      <c r="AU509" s="6"/>
      <c r="AV509" s="6">
        <v>-14</v>
      </c>
      <c r="AW509" s="6">
        <v>-14</v>
      </c>
      <c r="AX509" s="6"/>
      <c r="AY509" s="6">
        <v>0</v>
      </c>
      <c r="AZ509" s="6"/>
      <c r="BA509" s="6"/>
      <c r="BB509" s="6">
        <v>0</v>
      </c>
      <c r="BC509" s="6">
        <v>-2.73</v>
      </c>
      <c r="BD509" s="6">
        <v>0</v>
      </c>
      <c r="BE509" s="6"/>
      <c r="BF509" s="6">
        <v>0</v>
      </c>
      <c r="BG509" s="6">
        <v>-201.83</v>
      </c>
      <c r="BH509" s="6">
        <v>0</v>
      </c>
      <c r="BI509" s="6"/>
      <c r="BJ509" s="6"/>
      <c r="BK509" s="6"/>
      <c r="BL509" s="11">
        <f t="shared" si="23"/>
        <v>-390.97</v>
      </c>
      <c r="BM509" s="12">
        <f t="shared" si="24"/>
        <v>2105</v>
      </c>
      <c r="BN509" s="13">
        <f t="shared" si="25"/>
        <v>207.96916666666667</v>
      </c>
      <c r="BO509" s="13">
        <f t="shared" si="26"/>
        <v>207.96916666666667</v>
      </c>
      <c r="BP509" s="13">
        <f t="shared" si="27"/>
        <v>69.323055555555555</v>
      </c>
      <c r="BQ509" s="13">
        <f t="shared" si="28"/>
        <v>201.896467</v>
      </c>
      <c r="BR509" s="13">
        <f t="shared" si="29"/>
        <v>199.65</v>
      </c>
      <c r="BS509" s="13">
        <f t="shared" si="30"/>
        <v>762.3</v>
      </c>
      <c r="BT509" s="13">
        <f t="shared" si="31"/>
        <v>213.26</v>
      </c>
      <c r="BU509" s="13">
        <f t="shared" si="32"/>
        <v>246.05042350000002</v>
      </c>
      <c r="BV509" s="6">
        <f>SUMIFS('SEGURO DE VIDA'!E:E, 'SEGURO DE VIDA'!D:D, H509, 'SEGURO DE VIDA'!G:G, E509)</f>
        <v>13.71</v>
      </c>
      <c r="BW509" s="6">
        <f>SUMIFS(TREINAMENTOS!E:E, TREINAMENTOS!D:D, H509, TREINAMENTOS!G:G, E509)</f>
        <v>0</v>
      </c>
      <c r="BX509" s="6">
        <f>SUMIFS(EXAMES!E:E, EXAMES!D:D, H509, EXAMES!G:G, E509)</f>
        <v>0</v>
      </c>
      <c r="BY509" s="25">
        <f t="shared" si="33"/>
        <v>2122.128279388889</v>
      </c>
      <c r="BZ509" s="1"/>
      <c r="CA509" s="1" t="s">
        <v>175</v>
      </c>
      <c r="CB509" s="13">
        <f t="shared" si="34"/>
        <v>246.05042350000002</v>
      </c>
      <c r="CC509" s="13">
        <f t="shared" si="35"/>
        <v>0</v>
      </c>
      <c r="CD509" s="13">
        <f>SUMIFS(ALIMENTAÇÃO!E:E, ALIMENTAÇÃO!D:D, H509, ALIMENTAÇÃO!G:G, E509)</f>
        <v>770</v>
      </c>
      <c r="CE509" s="6">
        <f>SUMIFS(TRANSPORTE!E:E, TRANSPORTE!D:D, H509, TRANSPORTE!G:G, E509)</f>
        <v>363</v>
      </c>
      <c r="CF509" s="6">
        <f>SUMIFS('PLANO DE SAÚDE'!E:E, 'PLANO DE SAÚDE'!D:D, H509, 'PLANO DE SAÚDE'!G:G, E509)</f>
        <v>248.78042350000001</v>
      </c>
      <c r="CG509" s="6">
        <f>SUMIFS('PLANO ODONTO'!E:E, 'PLANO ODONTO'!D:D, H509, 'PLANO ODONTO'!G:G, E509)</f>
        <v>28</v>
      </c>
      <c r="CH509" s="6">
        <f t="shared" si="36"/>
        <v>-2.73</v>
      </c>
      <c r="CI509" s="6">
        <f t="shared" si="37"/>
        <v>0</v>
      </c>
      <c r="CJ509" s="6"/>
      <c r="CK509" s="6"/>
      <c r="CL509" s="6"/>
      <c r="CM509" s="6">
        <f t="shared" si="39"/>
        <v>-28</v>
      </c>
      <c r="CN509" s="6">
        <v>2495.9699999999998</v>
      </c>
      <c r="CO509" s="6">
        <v>-390.97</v>
      </c>
      <c r="CP509" s="6">
        <v>2105</v>
      </c>
      <c r="CQ509" s="6">
        <v>2495.63</v>
      </c>
      <c r="CR509" s="1">
        <v>8.09</v>
      </c>
      <c r="CS509" s="6">
        <v>2495.63</v>
      </c>
      <c r="CT509" s="1">
        <v>199.65</v>
      </c>
      <c r="CU509" s="6">
        <v>1888.43</v>
      </c>
    </row>
    <row r="510" spans="1:99" ht="13.8" hidden="1">
      <c r="A510" s="1"/>
      <c r="B510" s="1"/>
      <c r="C510" s="34" t="str">
        <f t="shared" ca="1" si="20"/>
        <v>OK</v>
      </c>
      <c r="D510" s="2">
        <f t="shared" si="21"/>
        <v>4487.2248528888895</v>
      </c>
      <c r="E510" s="34">
        <v>45901</v>
      </c>
      <c r="F510" s="1" t="s">
        <v>145</v>
      </c>
      <c r="G510" s="1">
        <v>3504</v>
      </c>
      <c r="H510" s="1" t="s">
        <v>176</v>
      </c>
      <c r="I510" s="1" t="s">
        <v>177</v>
      </c>
      <c r="J510" s="38">
        <v>45677</v>
      </c>
      <c r="K510" s="6">
        <v>2517.59</v>
      </c>
      <c r="L510" s="1"/>
      <c r="M510" s="6">
        <v>2517.59</v>
      </c>
      <c r="N510" s="6"/>
      <c r="O510" s="6">
        <v>0</v>
      </c>
      <c r="P510" s="6">
        <v>0</v>
      </c>
      <c r="Q510" s="6"/>
      <c r="R510" s="6"/>
      <c r="S510" s="6"/>
      <c r="T510" s="6"/>
      <c r="U510" s="6">
        <v>127.17</v>
      </c>
      <c r="V510" s="6"/>
      <c r="W510" s="6"/>
      <c r="X510" s="6"/>
      <c r="Y510" s="6">
        <v>0</v>
      </c>
      <c r="Z510" s="6"/>
      <c r="AA510" s="6"/>
      <c r="AB510" s="6">
        <v>0</v>
      </c>
      <c r="AC510" s="6"/>
      <c r="AD510" s="6">
        <v>0</v>
      </c>
      <c r="AE510" s="6">
        <v>0</v>
      </c>
      <c r="AF510" s="6">
        <v>0</v>
      </c>
      <c r="AG510" s="6"/>
      <c r="AH510" s="6"/>
      <c r="AI510" s="6"/>
      <c r="AJ510" s="6"/>
      <c r="AK510" s="6"/>
      <c r="AL510" s="6"/>
      <c r="AM510" s="6">
        <v>0.23</v>
      </c>
      <c r="AN510" s="8">
        <f t="shared" si="22"/>
        <v>2644.9900000000002</v>
      </c>
      <c r="AO510" s="6"/>
      <c r="AP510" s="6">
        <v>-6.94</v>
      </c>
      <c r="AQ510" s="6">
        <v>0</v>
      </c>
      <c r="AR510" s="6"/>
      <c r="AS510" s="6"/>
      <c r="AT510" s="6">
        <v>-0.48</v>
      </c>
      <c r="AU510" s="6"/>
      <c r="AV510" s="6">
        <v>-14</v>
      </c>
      <c r="AW510" s="6">
        <v>0</v>
      </c>
      <c r="AX510" s="6"/>
      <c r="AY510" s="6">
        <v>0</v>
      </c>
      <c r="AZ510" s="6"/>
      <c r="BA510" s="6"/>
      <c r="BB510" s="6">
        <v>0</v>
      </c>
      <c r="BC510" s="6">
        <v>-100.08</v>
      </c>
      <c r="BD510" s="6">
        <v>0</v>
      </c>
      <c r="BE510" s="6"/>
      <c r="BF510" s="6">
        <v>-744.24</v>
      </c>
      <c r="BG510" s="6">
        <v>-215.25</v>
      </c>
      <c r="BH510" s="6">
        <v>0</v>
      </c>
      <c r="BI510" s="6"/>
      <c r="BJ510" s="6"/>
      <c r="BK510" s="6"/>
      <c r="BL510" s="11">
        <f t="shared" si="23"/>
        <v>-1080.99</v>
      </c>
      <c r="BM510" s="12">
        <f t="shared" si="24"/>
        <v>1564.0000000000002</v>
      </c>
      <c r="BN510" s="13">
        <f t="shared" si="25"/>
        <v>209.79916666666668</v>
      </c>
      <c r="BO510" s="13">
        <f t="shared" si="26"/>
        <v>209.79916666666668</v>
      </c>
      <c r="BP510" s="13">
        <f t="shared" si="27"/>
        <v>69.933055555555555</v>
      </c>
      <c r="BQ510" s="13">
        <f t="shared" si="28"/>
        <v>215.28346400000001</v>
      </c>
      <c r="BR510" s="13">
        <f t="shared" si="29"/>
        <v>211.58</v>
      </c>
      <c r="BS510" s="13">
        <f t="shared" si="30"/>
        <v>812.06</v>
      </c>
      <c r="BT510" s="13">
        <f t="shared" si="31"/>
        <v>0</v>
      </c>
      <c r="BU510" s="13">
        <f t="shared" si="32"/>
        <v>100.07000000000001</v>
      </c>
      <c r="BV510" s="6">
        <f>SUMIFS('SEGURO DE VIDA'!E:E, 'SEGURO DE VIDA'!D:D, H510, 'SEGURO DE VIDA'!G:G, E510)</f>
        <v>13.71</v>
      </c>
      <c r="BW510" s="6">
        <f>SUMIFS(TREINAMENTOS!E:E, TREINAMENTOS!D:D, H510, TREINAMENTOS!G:G, E510)</f>
        <v>0</v>
      </c>
      <c r="BX510" s="6">
        <f>SUMIFS(EXAMES!E:E, EXAMES!D:D, H510, EXAMES!G:G, E510)</f>
        <v>0</v>
      </c>
      <c r="BY510" s="25">
        <f t="shared" si="33"/>
        <v>1842.234852888889</v>
      </c>
      <c r="BZ510" s="1"/>
      <c r="CA510" s="1" t="s">
        <v>176</v>
      </c>
      <c r="CB510" s="13">
        <f t="shared" si="34"/>
        <v>100.07000000000001</v>
      </c>
      <c r="CC510" s="13">
        <f t="shared" si="35"/>
        <v>0</v>
      </c>
      <c r="CD510" s="13">
        <f>SUMIFS(ALIMENTAÇÃO!E:E, ALIMENTAÇÃO!D:D, H510, ALIMENTAÇÃO!G:G, E510)</f>
        <v>819</v>
      </c>
      <c r="CE510" s="6">
        <f>SUMIFS(TRANSPORTE!E:E, TRANSPORTE!D:D, H510, TRANSPORTE!G:G, E510)</f>
        <v>0</v>
      </c>
      <c r="CF510" s="6">
        <f>SUMIFS('PLANO DE SAÚDE'!E:E, 'PLANO DE SAÚDE'!D:D, H510, 'PLANO DE SAÚDE'!G:G, E510)</f>
        <v>200.15</v>
      </c>
      <c r="CG510" s="6">
        <f>SUMIFS('PLANO ODONTO'!E:E, 'PLANO ODONTO'!D:D, H510, 'PLANO ODONTO'!G:G, E510)</f>
        <v>14</v>
      </c>
      <c r="CH510" s="6">
        <f t="shared" si="36"/>
        <v>-100.08</v>
      </c>
      <c r="CI510" s="6">
        <f t="shared" si="37"/>
        <v>0</v>
      </c>
      <c r="CJ510" s="6"/>
      <c r="CK510" s="6"/>
      <c r="CL510" s="6"/>
      <c r="CM510" s="6">
        <f t="shared" si="39"/>
        <v>-14</v>
      </c>
      <c r="CN510" s="6">
        <v>2644.99</v>
      </c>
      <c r="CO510" s="6">
        <v>-1080.99</v>
      </c>
      <c r="CP510" s="6">
        <v>1564</v>
      </c>
      <c r="CQ510" s="6">
        <v>2644.76</v>
      </c>
      <c r="CR510" s="1">
        <v>8.14</v>
      </c>
      <c r="CS510" s="6">
        <v>2644.76</v>
      </c>
      <c r="CT510" s="1">
        <v>211.58</v>
      </c>
      <c r="CU510" s="6">
        <v>2037.56</v>
      </c>
    </row>
    <row r="511" spans="1:99" ht="13.8" hidden="1">
      <c r="A511" s="1"/>
      <c r="B511" s="1"/>
      <c r="C511" s="34" t="str">
        <f t="shared" ca="1" si="20"/>
        <v>OK</v>
      </c>
      <c r="D511" s="2">
        <f t="shared" si="21"/>
        <v>4724.1758177777774</v>
      </c>
      <c r="E511" s="34">
        <v>45901</v>
      </c>
      <c r="F511" s="1" t="s">
        <v>179</v>
      </c>
      <c r="G511" s="1">
        <v>13</v>
      </c>
      <c r="H511" s="1" t="s">
        <v>180</v>
      </c>
      <c r="I511" s="1" t="s">
        <v>181</v>
      </c>
      <c r="J511" s="38">
        <v>43592</v>
      </c>
      <c r="K511" s="6">
        <v>2562.79</v>
      </c>
      <c r="L511" s="1"/>
      <c r="M511" s="6">
        <v>2562.79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>
        <v>0</v>
      </c>
      <c r="Z511" s="6"/>
      <c r="AA511" s="6"/>
      <c r="AB511" s="6"/>
      <c r="AC511" s="6"/>
      <c r="AD511" s="6">
        <v>0</v>
      </c>
      <c r="AE511" s="6"/>
      <c r="AF511" s="6"/>
      <c r="AG511" s="6"/>
      <c r="AH511" s="6"/>
      <c r="AI511" s="6">
        <v>0</v>
      </c>
      <c r="AJ511" s="6">
        <v>0</v>
      </c>
      <c r="AK511" s="6">
        <v>41.12</v>
      </c>
      <c r="AL511" s="6"/>
      <c r="AM511" s="6">
        <v>0.35</v>
      </c>
      <c r="AN511" s="8">
        <f t="shared" si="22"/>
        <v>2604.2599999999998</v>
      </c>
      <c r="AO511" s="6"/>
      <c r="AP511" s="6">
        <v>-7.7</v>
      </c>
      <c r="AQ511" s="6">
        <v>-153.77000000000001</v>
      </c>
      <c r="AR511" s="6"/>
      <c r="AS511" s="6"/>
      <c r="AT511" s="6">
        <v>-0.78</v>
      </c>
      <c r="AU511" s="6"/>
      <c r="AV511" s="6">
        <v>-14</v>
      </c>
      <c r="AW511" s="6"/>
      <c r="AX511" s="6"/>
      <c r="AY511" s="6"/>
      <c r="AZ511" s="6"/>
      <c r="BA511" s="6">
        <v>0</v>
      </c>
      <c r="BB511" s="6"/>
      <c r="BC511" s="6">
        <v>-1.35</v>
      </c>
      <c r="BD511" s="6">
        <v>-365.08</v>
      </c>
      <c r="BE511" s="6"/>
      <c r="BF511" s="6"/>
      <c r="BG511" s="6">
        <v>-211.58</v>
      </c>
      <c r="BH511" s="6">
        <v>0</v>
      </c>
      <c r="BI511" s="6"/>
      <c r="BJ511" s="6"/>
      <c r="BK511" s="6"/>
      <c r="BL511" s="11">
        <f t="shared" si="23"/>
        <v>-754.26</v>
      </c>
      <c r="BM511" s="12">
        <f t="shared" si="24"/>
        <v>1849.9999999999998</v>
      </c>
      <c r="BN511" s="13">
        <f t="shared" si="25"/>
        <v>213.56583333333333</v>
      </c>
      <c r="BO511" s="13">
        <f t="shared" si="26"/>
        <v>213.56583333333333</v>
      </c>
      <c r="BP511" s="13">
        <f t="shared" si="27"/>
        <v>71.188611111111115</v>
      </c>
      <c r="BQ511" s="13">
        <f t="shared" si="28"/>
        <v>211.69788300000002</v>
      </c>
      <c r="BR511" s="13">
        <f t="shared" si="29"/>
        <v>208.31</v>
      </c>
      <c r="BS511" s="13">
        <f t="shared" si="30"/>
        <v>762.3</v>
      </c>
      <c r="BT511" s="13">
        <f t="shared" si="31"/>
        <v>222.42999999999998</v>
      </c>
      <c r="BU511" s="13">
        <f t="shared" si="32"/>
        <v>198.26765700000004</v>
      </c>
      <c r="BV511" s="6">
        <f>SUMIFS('SEGURO DE VIDA'!E:E, 'SEGURO DE VIDA'!D:D, H511, 'SEGURO DE VIDA'!G:G, E511)</f>
        <v>18.59</v>
      </c>
      <c r="BW511" s="6">
        <f>SUMIFS(TREINAMENTOS!E:E, TREINAMENTOS!D:D, H511, TREINAMENTOS!G:G, E511)</f>
        <v>0</v>
      </c>
      <c r="BX511" s="6">
        <f>SUMIFS(EXAMES!E:E, EXAMES!D:D, H511, EXAMES!G:G, E511)</f>
        <v>0</v>
      </c>
      <c r="BY511" s="25">
        <f t="shared" si="33"/>
        <v>2119.9158177777781</v>
      </c>
      <c r="BZ511" s="1"/>
      <c r="CA511" s="1" t="s">
        <v>180</v>
      </c>
      <c r="CB511" s="13">
        <f t="shared" si="34"/>
        <v>198.26765700000004</v>
      </c>
      <c r="CC511" s="13">
        <f t="shared" si="35"/>
        <v>0</v>
      </c>
      <c r="CD511" s="13">
        <f>SUMIFS(ALIMENTAÇÃO!E:E, ALIMENTAÇÃO!D:D, H511, ALIMENTAÇÃO!G:G, E511)</f>
        <v>770</v>
      </c>
      <c r="CE511" s="6">
        <f>SUMIFS(TRANSPORTE!E:E, TRANSPORTE!D:D, H511, TRANSPORTE!G:G, E511)</f>
        <v>376.2</v>
      </c>
      <c r="CF511" s="6">
        <f>SUMIFS('PLANO DE SAÚDE'!E:E, 'PLANO DE SAÚDE'!D:D, H511, 'PLANO DE SAÚDE'!G:G, E511)</f>
        <v>564.69765700000005</v>
      </c>
      <c r="CG511" s="6">
        <f>SUMIFS('PLANO ODONTO'!E:E, 'PLANO ODONTO'!D:D, H511, 'PLANO ODONTO'!G:G, E511)</f>
        <v>14</v>
      </c>
      <c r="CH511" s="6">
        <f t="shared" si="36"/>
        <v>-366.43</v>
      </c>
      <c r="CI511" s="6">
        <f t="shared" si="37"/>
        <v>0</v>
      </c>
      <c r="CJ511" s="6"/>
      <c r="CK511" s="6"/>
      <c r="CL511" s="6"/>
      <c r="CM511" s="6">
        <f t="shared" si="39"/>
        <v>-14</v>
      </c>
      <c r="CN511" s="6">
        <v>2604.2600000000002</v>
      </c>
      <c r="CO511" s="6">
        <v>-754.26</v>
      </c>
      <c r="CP511" s="6">
        <v>1850</v>
      </c>
      <c r="CQ511" s="6">
        <v>2603.91</v>
      </c>
      <c r="CR511" s="1">
        <v>8.1300000000000008</v>
      </c>
      <c r="CS511" s="6">
        <v>2603.91</v>
      </c>
      <c r="CT511" s="1">
        <v>208.31</v>
      </c>
      <c r="CU511" s="6">
        <v>1996.71</v>
      </c>
    </row>
    <row r="512" spans="1:99" ht="13.8" hidden="1">
      <c r="A512" s="1"/>
      <c r="B512" s="1"/>
      <c r="C512" s="34" t="str">
        <f t="shared" ca="1" si="20"/>
        <v>OK</v>
      </c>
      <c r="D512" s="2">
        <f t="shared" si="21"/>
        <v>5086.4532791111105</v>
      </c>
      <c r="E512" s="34">
        <v>45901</v>
      </c>
      <c r="F512" s="1" t="s">
        <v>145</v>
      </c>
      <c r="G512" s="1">
        <v>3526</v>
      </c>
      <c r="H512" s="1" t="s">
        <v>183</v>
      </c>
      <c r="I512" s="1" t="s">
        <v>151</v>
      </c>
      <c r="J512" s="38">
        <v>45761</v>
      </c>
      <c r="K512" s="6">
        <v>1790.44</v>
      </c>
      <c r="L512" s="1"/>
      <c r="M512" s="6">
        <v>1790.44</v>
      </c>
      <c r="N512" s="6"/>
      <c r="O512" s="6">
        <v>0</v>
      </c>
      <c r="P512" s="6">
        <v>537.13</v>
      </c>
      <c r="Q512" s="6"/>
      <c r="R512" s="6"/>
      <c r="S512" s="6"/>
      <c r="T512" s="6"/>
      <c r="U512" s="6">
        <v>90.44</v>
      </c>
      <c r="V512" s="6"/>
      <c r="W512" s="6"/>
      <c r="X512" s="6"/>
      <c r="Y512" s="6">
        <v>0</v>
      </c>
      <c r="Z512" s="6"/>
      <c r="AA512" s="6"/>
      <c r="AB512" s="6">
        <v>0</v>
      </c>
      <c r="AC512" s="6"/>
      <c r="AD512" s="6">
        <v>475.99</v>
      </c>
      <c r="AE512" s="6">
        <v>194.35</v>
      </c>
      <c r="AF512" s="6">
        <v>103.13</v>
      </c>
      <c r="AG512" s="6"/>
      <c r="AH512" s="6"/>
      <c r="AI512" s="6"/>
      <c r="AJ512" s="6"/>
      <c r="AK512" s="6"/>
      <c r="AL512" s="6"/>
      <c r="AM512" s="6">
        <v>0.35</v>
      </c>
      <c r="AN512" s="8">
        <f t="shared" si="22"/>
        <v>3191.83</v>
      </c>
      <c r="AO512" s="6"/>
      <c r="AP512" s="6">
        <v>-6.94</v>
      </c>
      <c r="AQ512" s="6">
        <v>0</v>
      </c>
      <c r="AR512" s="6"/>
      <c r="AS512" s="6"/>
      <c r="AT512" s="6">
        <v>-0.85</v>
      </c>
      <c r="AU512" s="6"/>
      <c r="AV512" s="6">
        <v>0</v>
      </c>
      <c r="AW512" s="6">
        <v>0</v>
      </c>
      <c r="AX512" s="6"/>
      <c r="AY512" s="6">
        <v>0</v>
      </c>
      <c r="AZ512" s="6"/>
      <c r="BA512" s="6"/>
      <c r="BB512" s="6">
        <v>0</v>
      </c>
      <c r="BC512" s="6">
        <v>0</v>
      </c>
      <c r="BD512" s="6">
        <v>0</v>
      </c>
      <c r="BE512" s="6"/>
      <c r="BF512" s="6">
        <v>0</v>
      </c>
      <c r="BG512" s="6">
        <v>-276.38</v>
      </c>
      <c r="BH512" s="6">
        <v>-11.66</v>
      </c>
      <c r="BI512" s="6"/>
      <c r="BJ512" s="6"/>
      <c r="BK512" s="6"/>
      <c r="BL512" s="11">
        <f t="shared" si="23"/>
        <v>-295.83000000000004</v>
      </c>
      <c r="BM512" s="12">
        <f t="shared" si="24"/>
        <v>2896</v>
      </c>
      <c r="BN512" s="13">
        <f t="shared" si="25"/>
        <v>149.20333333333335</v>
      </c>
      <c r="BO512" s="13">
        <f t="shared" si="26"/>
        <v>149.20333333333335</v>
      </c>
      <c r="BP512" s="13">
        <f t="shared" si="27"/>
        <v>49.734444444444449</v>
      </c>
      <c r="BQ512" s="13">
        <f t="shared" si="28"/>
        <v>276.38216799999998</v>
      </c>
      <c r="BR512" s="13">
        <f t="shared" si="29"/>
        <v>255.31</v>
      </c>
      <c r="BS512" s="13">
        <f t="shared" si="30"/>
        <v>800.93</v>
      </c>
      <c r="BT512" s="13">
        <f t="shared" si="31"/>
        <v>0</v>
      </c>
      <c r="BU512" s="13">
        <f t="shared" si="32"/>
        <v>200.15</v>
      </c>
      <c r="BV512" s="6">
        <f>SUMIFS('SEGURO DE VIDA'!E:E, 'SEGURO DE VIDA'!D:D, H512, 'SEGURO DE VIDA'!G:G, E512)</f>
        <v>13.71</v>
      </c>
      <c r="BW512" s="6">
        <f>SUMIFS(TREINAMENTOS!E:E, TREINAMENTOS!D:D, H512, TREINAMENTOS!G:G, E512)</f>
        <v>0</v>
      </c>
      <c r="BX512" s="6">
        <f>SUMIFS(EXAMES!E:E, EXAMES!D:D, H512, EXAMES!G:G, E512)</f>
        <v>0</v>
      </c>
      <c r="BY512" s="25">
        <f t="shared" si="33"/>
        <v>1894.6232791111111</v>
      </c>
      <c r="BZ512" s="1"/>
      <c r="CA512" s="1" t="s">
        <v>183</v>
      </c>
      <c r="CB512" s="13">
        <f t="shared" si="34"/>
        <v>200.15</v>
      </c>
      <c r="CC512" s="13">
        <f t="shared" si="35"/>
        <v>0</v>
      </c>
      <c r="CD512" s="13">
        <f>SUMIFS(ALIMENTAÇÃO!E:E, ALIMENTAÇÃO!D:D, H512, ALIMENTAÇÃO!G:G, E512)</f>
        <v>807.87</v>
      </c>
      <c r="CE512" s="6">
        <f>SUMIFS(TRANSPORTE!E:E, TRANSPORTE!D:D, H512, TRANSPORTE!G:G, E512)</f>
        <v>0</v>
      </c>
      <c r="CF512" s="6">
        <f>SUMIFS('PLANO DE SAÚDE'!E:E, 'PLANO DE SAÚDE'!D:D, H512, 'PLANO DE SAÚDE'!G:G, E512)</f>
        <v>200.15</v>
      </c>
      <c r="CG512" s="6">
        <f>SUMIFS('PLANO ODONTO'!E:E, 'PLANO ODONTO'!D:D, H512, 'PLANO ODONTO'!G:G, E512)</f>
        <v>0</v>
      </c>
      <c r="CH512" s="6">
        <f t="shared" si="36"/>
        <v>0</v>
      </c>
      <c r="CI512" s="6">
        <f t="shared" si="37"/>
        <v>0</v>
      </c>
      <c r="CJ512" s="6"/>
      <c r="CK512" s="6"/>
      <c r="CL512" s="6"/>
      <c r="CM512" s="6">
        <f t="shared" si="39"/>
        <v>0</v>
      </c>
      <c r="CN512" s="6">
        <v>3191.83</v>
      </c>
      <c r="CO512" s="6">
        <v>-295.83</v>
      </c>
      <c r="CP512" s="6">
        <v>2896</v>
      </c>
      <c r="CQ512" s="6">
        <v>3191.48</v>
      </c>
      <c r="CR512" s="1">
        <v>8.66</v>
      </c>
      <c r="CS512" s="6">
        <v>3191.48</v>
      </c>
      <c r="CT512" s="1">
        <v>255.31</v>
      </c>
      <c r="CU512" s="6">
        <v>2584.2800000000002</v>
      </c>
    </row>
    <row r="513" spans="1:99" ht="13.8" hidden="1">
      <c r="A513" s="1"/>
      <c r="B513" s="1"/>
      <c r="C513" s="34" t="str">
        <f t="shared" ca="1" si="20"/>
        <v>OK</v>
      </c>
      <c r="D513" s="2">
        <f t="shared" si="21"/>
        <v>1916.7433333333333</v>
      </c>
      <c r="E513" s="34">
        <v>45901</v>
      </c>
      <c r="F513" s="1" t="s">
        <v>145</v>
      </c>
      <c r="G513" s="1">
        <v>3541</v>
      </c>
      <c r="H513" s="1" t="s">
        <v>186</v>
      </c>
      <c r="I513" s="1" t="s">
        <v>165</v>
      </c>
      <c r="J513" s="38">
        <v>45810</v>
      </c>
      <c r="K513" s="6">
        <v>750</v>
      </c>
      <c r="L513" s="1"/>
      <c r="M513" s="6">
        <v>750</v>
      </c>
      <c r="N513" s="6"/>
      <c r="O513" s="6">
        <v>0</v>
      </c>
      <c r="P513" s="6">
        <v>0</v>
      </c>
      <c r="Q513" s="6"/>
      <c r="R513" s="6"/>
      <c r="S513" s="6"/>
      <c r="T513" s="6"/>
      <c r="U513" s="6">
        <v>0</v>
      </c>
      <c r="V513" s="6"/>
      <c r="W513" s="6"/>
      <c r="X513" s="6"/>
      <c r="Y513" s="6">
        <v>0</v>
      </c>
      <c r="Z513" s="6"/>
      <c r="AA513" s="6"/>
      <c r="AB513" s="6">
        <v>0</v>
      </c>
      <c r="AC513" s="6"/>
      <c r="AD513" s="6">
        <v>0</v>
      </c>
      <c r="AE513" s="6">
        <v>0</v>
      </c>
      <c r="AF513" s="6">
        <v>0</v>
      </c>
      <c r="AG513" s="6"/>
      <c r="AH513" s="6"/>
      <c r="AI513" s="6"/>
      <c r="AJ513" s="6"/>
      <c r="AK513" s="6"/>
      <c r="AL513" s="6"/>
      <c r="AM513" s="6">
        <v>0.1</v>
      </c>
      <c r="AN513" s="8">
        <f t="shared" si="22"/>
        <v>750.1</v>
      </c>
      <c r="AO513" s="6"/>
      <c r="AP513" s="6">
        <v>-7.7</v>
      </c>
      <c r="AQ513" s="6">
        <v>0</v>
      </c>
      <c r="AR513" s="6"/>
      <c r="AS513" s="6"/>
      <c r="AT513" s="6">
        <v>-0.4</v>
      </c>
      <c r="AU513" s="6"/>
      <c r="AV513" s="6">
        <v>0</v>
      </c>
      <c r="AW513" s="6">
        <v>0</v>
      </c>
      <c r="AX513" s="6"/>
      <c r="AY513" s="6">
        <v>0</v>
      </c>
      <c r="AZ513" s="6"/>
      <c r="BA513" s="6"/>
      <c r="BB513" s="6">
        <v>0</v>
      </c>
      <c r="BC513" s="6">
        <v>0</v>
      </c>
      <c r="BD513" s="6">
        <v>0</v>
      </c>
      <c r="BE513" s="6"/>
      <c r="BF513" s="6">
        <v>0</v>
      </c>
      <c r="BG513" s="6">
        <v>0</v>
      </c>
      <c r="BH513" s="6">
        <v>0</v>
      </c>
      <c r="BI513" s="6"/>
      <c r="BJ513" s="6"/>
      <c r="BK513" s="6"/>
      <c r="BL513" s="11">
        <f t="shared" si="23"/>
        <v>-8.1</v>
      </c>
      <c r="BM513" s="12">
        <f t="shared" si="24"/>
        <v>742</v>
      </c>
      <c r="BN513" s="13">
        <f t="shared" si="25"/>
        <v>62.5</v>
      </c>
      <c r="BO513" s="13">
        <f t="shared" si="26"/>
        <v>62.5</v>
      </c>
      <c r="BP513" s="13">
        <f t="shared" si="27"/>
        <v>20.833333333333332</v>
      </c>
      <c r="BQ513" s="13">
        <f t="shared" si="28"/>
        <v>0</v>
      </c>
      <c r="BR513" s="13">
        <f t="shared" si="29"/>
        <v>0</v>
      </c>
      <c r="BS513" s="13">
        <f t="shared" si="30"/>
        <v>762.3</v>
      </c>
      <c r="BT513" s="13">
        <f t="shared" si="31"/>
        <v>244.8</v>
      </c>
      <c r="BU513" s="13">
        <f t="shared" si="32"/>
        <v>0</v>
      </c>
      <c r="BV513" s="6">
        <f>SUMIFS('SEGURO DE VIDA'!E:E, 'SEGURO DE VIDA'!D:D, H513, 'SEGURO DE VIDA'!G:G, E513)</f>
        <v>13.71</v>
      </c>
      <c r="BW513" s="6">
        <f>SUMIFS(TREINAMENTOS!E:E, TREINAMENTOS!D:D, H513, TREINAMENTOS!G:G, E513)</f>
        <v>0</v>
      </c>
      <c r="BX513" s="6">
        <f>SUMIFS(EXAMES!E:E, EXAMES!D:D, H513, EXAMES!G:G, E513)</f>
        <v>0</v>
      </c>
      <c r="BY513" s="25">
        <f t="shared" si="33"/>
        <v>1166.6433333333334</v>
      </c>
      <c r="BZ513" s="1"/>
      <c r="CA513" s="1" t="s">
        <v>186</v>
      </c>
      <c r="CB513" s="13">
        <f t="shared" si="34"/>
        <v>0</v>
      </c>
      <c r="CC513" s="13">
        <f t="shared" si="35"/>
        <v>0</v>
      </c>
      <c r="CD513" s="13">
        <f>SUMIFS(ALIMENTAÇÃO!E:E, ALIMENTAÇÃO!D:D, H513, ALIMENTAÇÃO!G:G, E513)</f>
        <v>770</v>
      </c>
      <c r="CE513" s="6">
        <f>SUMIFS(TRANSPORTE!E:E, TRANSPORTE!D:D, H513, TRANSPORTE!G:G, E513)</f>
        <v>244.8</v>
      </c>
      <c r="CF513" s="6">
        <f>SUMIFS('PLANO DE SAÚDE'!E:E, 'PLANO DE SAÚDE'!D:D, H513, 'PLANO DE SAÚDE'!G:G, E513)</f>
        <v>0</v>
      </c>
      <c r="CG513" s="6">
        <f>SUMIFS('PLANO ODONTO'!E:E, 'PLANO ODONTO'!D:D, H513, 'PLANO ODONTO'!G:G, E513)</f>
        <v>0</v>
      </c>
      <c r="CH513" s="6">
        <f t="shared" si="36"/>
        <v>0</v>
      </c>
      <c r="CI513" s="6">
        <f t="shared" si="37"/>
        <v>0</v>
      </c>
      <c r="CJ513" s="6"/>
      <c r="CK513" s="6"/>
      <c r="CL513" s="6"/>
      <c r="CM513" s="6">
        <f t="shared" si="39"/>
        <v>0</v>
      </c>
      <c r="CN513" s="6">
        <v>750.1</v>
      </c>
      <c r="CO513" s="6">
        <v>-8.1</v>
      </c>
      <c r="CP513" s="6">
        <v>742</v>
      </c>
      <c r="CQ513" s="6">
        <v>0</v>
      </c>
      <c r="CR513" s="1">
        <v>0</v>
      </c>
      <c r="CS513" s="6">
        <v>0</v>
      </c>
      <c r="CT513" s="1">
        <v>0</v>
      </c>
      <c r="CU513" s="6">
        <v>142.80000000000001</v>
      </c>
    </row>
    <row r="514" spans="1:99" ht="13.8" hidden="1">
      <c r="A514" s="1"/>
      <c r="B514" s="1"/>
      <c r="C514" s="34" t="str">
        <f t="shared" ref="C514:C768" ca="1" si="40">IF(COUNTIF(A:A, H514)&gt;0, "OK", "Incompleto")</f>
        <v>OK</v>
      </c>
      <c r="D514" s="2">
        <f t="shared" ref="D514:D768" si="41">AN514+BY514</f>
        <v>4866.204847777778</v>
      </c>
      <c r="E514" s="34">
        <v>45901</v>
      </c>
      <c r="F514" s="1" t="s">
        <v>145</v>
      </c>
      <c r="G514" s="1">
        <v>347</v>
      </c>
      <c r="H514" s="1" t="s">
        <v>187</v>
      </c>
      <c r="I514" s="1" t="s">
        <v>188</v>
      </c>
      <c r="J514" s="38">
        <v>44713</v>
      </c>
      <c r="K514" s="6">
        <v>3034.3</v>
      </c>
      <c r="L514" s="1"/>
      <c r="M514" s="6">
        <v>3034.3</v>
      </c>
      <c r="N514" s="6"/>
      <c r="O514" s="6">
        <v>0</v>
      </c>
      <c r="P514" s="6">
        <v>0</v>
      </c>
      <c r="Q514" s="6"/>
      <c r="R514" s="6"/>
      <c r="S514" s="6"/>
      <c r="T514" s="6"/>
      <c r="U514" s="6">
        <v>0</v>
      </c>
      <c r="V514" s="6"/>
      <c r="W514" s="6"/>
      <c r="X514" s="6"/>
      <c r="Y514" s="6">
        <v>0</v>
      </c>
      <c r="Z514" s="6"/>
      <c r="AA514" s="6"/>
      <c r="AB514" s="6">
        <v>0</v>
      </c>
      <c r="AC514" s="6"/>
      <c r="AD514" s="6">
        <v>0</v>
      </c>
      <c r="AE514" s="6">
        <v>0</v>
      </c>
      <c r="AF514" s="6">
        <v>0</v>
      </c>
      <c r="AG514" s="6"/>
      <c r="AH514" s="6"/>
      <c r="AI514" s="6"/>
      <c r="AJ514" s="6"/>
      <c r="AK514" s="6"/>
      <c r="AL514" s="6"/>
      <c r="AM514" s="6">
        <v>0.19</v>
      </c>
      <c r="AN514" s="8">
        <f t="shared" ref="AN514:AN768" si="42">SUM(M514:AM514)</f>
        <v>3034.4900000000002</v>
      </c>
      <c r="AO514" s="6"/>
      <c r="AP514" s="6">
        <v>-7.35</v>
      </c>
      <c r="AQ514" s="6">
        <v>0</v>
      </c>
      <c r="AR514" s="6"/>
      <c r="AS514" s="6"/>
      <c r="AT514" s="6">
        <v>-0.62</v>
      </c>
      <c r="AU514" s="6"/>
      <c r="AV514" s="6">
        <v>0</v>
      </c>
      <c r="AW514" s="6">
        <v>0</v>
      </c>
      <c r="AX514" s="6"/>
      <c r="AY514" s="6">
        <v>0</v>
      </c>
      <c r="AZ514" s="6"/>
      <c r="BA514" s="6"/>
      <c r="BB514" s="6">
        <v>0</v>
      </c>
      <c r="BC514" s="6">
        <v>0</v>
      </c>
      <c r="BD514" s="6">
        <v>0</v>
      </c>
      <c r="BE514" s="6"/>
      <c r="BF514" s="6">
        <v>0</v>
      </c>
      <c r="BG514" s="6">
        <v>-257.52</v>
      </c>
      <c r="BH514" s="6">
        <v>0</v>
      </c>
      <c r="BI514" s="6"/>
      <c r="BJ514" s="6"/>
      <c r="BK514" s="6"/>
      <c r="BL514" s="11">
        <f t="shared" ref="BL514:BL768" si="43">SUM(AO514:BK514)</f>
        <v>-265.49</v>
      </c>
      <c r="BM514" s="12">
        <f t="shared" ref="BM514:BM768" si="44">AN514+BL514</f>
        <v>2769</v>
      </c>
      <c r="BN514" s="13">
        <f t="shared" ref="BN514:BN768" si="45">K514/12*1</f>
        <v>252.85833333333335</v>
      </c>
      <c r="BO514" s="13">
        <f t="shared" ref="BO514:BO768" si="46">K514/12*1</f>
        <v>252.85833333333335</v>
      </c>
      <c r="BP514" s="13">
        <f t="shared" ref="BP514:BP768" si="47">BO514/3</f>
        <v>84.286111111111111</v>
      </c>
      <c r="BQ514" s="13">
        <f t="shared" ref="BQ514:BQ768" si="48">CQ514*CR514%</f>
        <v>257.61207000000002</v>
      </c>
      <c r="BR514" s="13">
        <f t="shared" ref="BR514:BR768" si="49">CT514</f>
        <v>242.74</v>
      </c>
      <c r="BS514" s="13">
        <f t="shared" ref="BS514:BS768" si="50">-(-CD514-AP514)</f>
        <v>727.65</v>
      </c>
      <c r="BT514" s="13">
        <f t="shared" ref="BT514:BT768" si="51">IF(CE514+AQ514&lt;0, 0, CE514+AQ514)</f>
        <v>0</v>
      </c>
      <c r="BU514" s="13">
        <f t="shared" ref="BU514:BU768" si="52">CB514+CC514</f>
        <v>0</v>
      </c>
      <c r="BV514" s="6">
        <f>SUMIFS('SEGURO DE VIDA'!E:E, 'SEGURO DE VIDA'!D:D, H514, 'SEGURO DE VIDA'!G:G, E514)</f>
        <v>13.71</v>
      </c>
      <c r="BW514" s="6">
        <f>SUMIFS(TREINAMENTOS!E:E, TREINAMENTOS!D:D, H514, TREINAMENTOS!G:G, E514)</f>
        <v>0</v>
      </c>
      <c r="BX514" s="6">
        <f>SUMIFS(EXAMES!E:E, EXAMES!D:D, H514, EXAMES!G:G, E514)</f>
        <v>0</v>
      </c>
      <c r="BY514" s="25">
        <f t="shared" ref="BY514:BY768" si="53">SUM(BN514:BU514)+SUM(BV514:BX514)</f>
        <v>1831.7148477777778</v>
      </c>
      <c r="BZ514" s="1"/>
      <c r="CA514" s="1" t="s">
        <v>187</v>
      </c>
      <c r="CB514" s="13">
        <f t="shared" ref="CB514:CB768" si="54">IF(SUM(BB514:BD514)+CF514&lt;0, 0, SUM(BB514:BD514)+CF514)</f>
        <v>0</v>
      </c>
      <c r="CC514" s="13">
        <f t="shared" ref="CC514:CC768" si="55">IF(SUM(AV514:AW514)+CG514&lt;0, 0, SUM(AV514:AW514)+CG514)</f>
        <v>0</v>
      </c>
      <c r="CD514" s="13">
        <f>SUMIFS(ALIMENTAÇÃO!E:E, ALIMENTAÇÃO!D:D, H514, ALIMENTAÇÃO!G:G, E514)</f>
        <v>735</v>
      </c>
      <c r="CE514" s="6">
        <f>SUMIFS(TRANSPORTE!E:E, TRANSPORTE!D:D, H514, TRANSPORTE!G:G, E514)</f>
        <v>0</v>
      </c>
      <c r="CF514" s="6">
        <f>SUMIFS('PLANO DE SAÚDE'!E:E, 'PLANO DE SAÚDE'!D:D, H514, 'PLANO DE SAÚDE'!G:G, E514)</f>
        <v>0</v>
      </c>
      <c r="CG514" s="6">
        <f>SUMIFS('PLANO ODONTO'!E:E, 'PLANO ODONTO'!D:D, H514, 'PLANO ODONTO'!G:G, E514)</f>
        <v>0</v>
      </c>
      <c r="CH514" s="6">
        <f t="shared" ref="CH514:CH768" si="56">BB514+BC514+BD514</f>
        <v>0</v>
      </c>
      <c r="CI514" s="6">
        <f t="shared" ref="CI514:CI768" si="57">BI514+BJ514</f>
        <v>0</v>
      </c>
      <c r="CJ514" s="6"/>
      <c r="CK514" s="6"/>
      <c r="CL514" s="6"/>
      <c r="CM514" s="6">
        <f t="shared" ref="CM514:CM768" si="58">AV514+AW514</f>
        <v>0</v>
      </c>
      <c r="CN514" s="6">
        <v>3034.49</v>
      </c>
      <c r="CO514" s="6">
        <v>-265.49</v>
      </c>
      <c r="CP514" s="6">
        <v>2769</v>
      </c>
      <c r="CQ514" s="6">
        <v>3034.3</v>
      </c>
      <c r="CR514" s="1">
        <v>8.49</v>
      </c>
      <c r="CS514" s="6">
        <v>3034.3</v>
      </c>
      <c r="CT514" s="1">
        <v>242.74</v>
      </c>
      <c r="CU514" s="6">
        <v>2427.1</v>
      </c>
    </row>
    <row r="515" spans="1:99" ht="13.8" hidden="1">
      <c r="A515" s="1"/>
      <c r="B515" s="1"/>
      <c r="C515" s="34" t="str">
        <f t="shared" ca="1" si="40"/>
        <v>OK</v>
      </c>
      <c r="D515" s="2">
        <f t="shared" si="41"/>
        <v>5667.0271069999999</v>
      </c>
      <c r="E515" s="34">
        <v>45901</v>
      </c>
      <c r="F515" s="1" t="s">
        <v>145</v>
      </c>
      <c r="G515" s="1">
        <v>3514</v>
      </c>
      <c r="H515" s="1" t="s">
        <v>189</v>
      </c>
      <c r="I515" s="1" t="s">
        <v>190</v>
      </c>
      <c r="J515" s="38">
        <v>45726</v>
      </c>
      <c r="K515" s="6">
        <v>1800</v>
      </c>
      <c r="L515" s="1"/>
      <c r="M515" s="6">
        <v>1800</v>
      </c>
      <c r="N515" s="6"/>
      <c r="O515" s="6">
        <v>0</v>
      </c>
      <c r="P515" s="6">
        <v>540</v>
      </c>
      <c r="Q515" s="6"/>
      <c r="R515" s="6"/>
      <c r="S515" s="6"/>
      <c r="T515" s="6"/>
      <c r="U515" s="6">
        <v>0</v>
      </c>
      <c r="V515" s="6"/>
      <c r="W515" s="6"/>
      <c r="X515" s="6"/>
      <c r="Y515" s="6">
        <v>0</v>
      </c>
      <c r="Z515" s="6"/>
      <c r="AA515" s="6"/>
      <c r="AB515" s="6">
        <v>450</v>
      </c>
      <c r="AC515" s="6"/>
      <c r="AD515" s="6">
        <v>885.4</v>
      </c>
      <c r="AE515" s="6">
        <v>0</v>
      </c>
      <c r="AF515" s="6">
        <v>136.22</v>
      </c>
      <c r="AG515" s="6"/>
      <c r="AH515" s="6"/>
      <c r="AI515" s="6"/>
      <c r="AJ515" s="6"/>
      <c r="AK515" s="6"/>
      <c r="AL515" s="6"/>
      <c r="AM515" s="6">
        <v>0.72</v>
      </c>
      <c r="AN515" s="8">
        <f t="shared" si="42"/>
        <v>3812.3399999999997</v>
      </c>
      <c r="AO515" s="6"/>
      <c r="AP515" s="6">
        <v>-7.7</v>
      </c>
      <c r="AQ515" s="6">
        <v>0</v>
      </c>
      <c r="AR515" s="6"/>
      <c r="AS515" s="6"/>
      <c r="AT515" s="6">
        <v>-0.62</v>
      </c>
      <c r="AU515" s="6"/>
      <c r="AV515" s="6">
        <v>-14</v>
      </c>
      <c r="AW515" s="6">
        <v>0</v>
      </c>
      <c r="AX515" s="6"/>
      <c r="AY515" s="6">
        <v>0</v>
      </c>
      <c r="AZ515" s="6"/>
      <c r="BA515" s="6"/>
      <c r="BB515" s="6">
        <v>0</v>
      </c>
      <c r="BC515" s="6">
        <v>-1.81</v>
      </c>
      <c r="BD515" s="6">
        <v>0</v>
      </c>
      <c r="BE515" s="6"/>
      <c r="BF515" s="6">
        <v>0</v>
      </c>
      <c r="BG515" s="6">
        <v>-296.79000000000002</v>
      </c>
      <c r="BH515" s="6">
        <v>-24.42</v>
      </c>
      <c r="BI515" s="6"/>
      <c r="BJ515" s="6"/>
      <c r="BK515" s="6"/>
      <c r="BL515" s="11">
        <f t="shared" si="43"/>
        <v>-345.34000000000003</v>
      </c>
      <c r="BM515" s="12">
        <f t="shared" si="44"/>
        <v>3466.9999999999995</v>
      </c>
      <c r="BN515" s="13">
        <f t="shared" si="45"/>
        <v>150</v>
      </c>
      <c r="BO515" s="13">
        <f t="shared" si="46"/>
        <v>150</v>
      </c>
      <c r="BP515" s="13">
        <f t="shared" si="47"/>
        <v>50</v>
      </c>
      <c r="BQ515" s="13">
        <f t="shared" si="48"/>
        <v>296.83104600000001</v>
      </c>
      <c r="BR515" s="13">
        <f t="shared" si="49"/>
        <v>268.92</v>
      </c>
      <c r="BS515" s="13">
        <f t="shared" si="50"/>
        <v>762.3</v>
      </c>
      <c r="BT515" s="13">
        <f t="shared" si="51"/>
        <v>0</v>
      </c>
      <c r="BU515" s="13">
        <f t="shared" si="52"/>
        <v>162.926061</v>
      </c>
      <c r="BV515" s="6">
        <f>SUMIFS('SEGURO DE VIDA'!E:E, 'SEGURO DE VIDA'!D:D, H515, 'SEGURO DE VIDA'!G:G, E515)</f>
        <v>13.71</v>
      </c>
      <c r="BW515" s="6">
        <f>SUMIFS(TREINAMENTOS!E:E, TREINAMENTOS!D:D, H515, TREINAMENTOS!G:G, E515)</f>
        <v>0</v>
      </c>
      <c r="BX515" s="6">
        <f>SUMIFS(EXAMES!E:E, EXAMES!D:D, H515, EXAMES!G:G, E515)</f>
        <v>0</v>
      </c>
      <c r="BY515" s="25">
        <f t="shared" si="53"/>
        <v>1854.6871070000002</v>
      </c>
      <c r="BZ515" s="1"/>
      <c r="CA515" s="1" t="s">
        <v>189</v>
      </c>
      <c r="CB515" s="13">
        <f t="shared" si="54"/>
        <v>162.926061</v>
      </c>
      <c r="CC515" s="13">
        <f t="shared" si="55"/>
        <v>0</v>
      </c>
      <c r="CD515" s="13">
        <f>SUMIFS(ALIMENTAÇÃO!E:E, ALIMENTAÇÃO!D:D, H515, ALIMENTAÇÃO!G:G, E515)</f>
        <v>770</v>
      </c>
      <c r="CE515" s="6">
        <f>SUMIFS(TRANSPORTE!E:E, TRANSPORTE!D:D, H515, TRANSPORTE!G:G, E515)</f>
        <v>0</v>
      </c>
      <c r="CF515" s="6">
        <f>SUMIFS('PLANO DE SAÚDE'!E:E, 'PLANO DE SAÚDE'!D:D, H515, 'PLANO DE SAÚDE'!G:G, E515)</f>
        <v>164.73606100000001</v>
      </c>
      <c r="CG515" s="6">
        <f>SUMIFS('PLANO ODONTO'!E:E, 'PLANO ODONTO'!D:D, H515, 'PLANO ODONTO'!G:G, E515)</f>
        <v>14</v>
      </c>
      <c r="CH515" s="6">
        <f t="shared" si="56"/>
        <v>-1.81</v>
      </c>
      <c r="CI515" s="6">
        <f t="shared" si="57"/>
        <v>0</v>
      </c>
      <c r="CJ515" s="6"/>
      <c r="CK515" s="6"/>
      <c r="CL515" s="6"/>
      <c r="CM515" s="6">
        <f t="shared" si="58"/>
        <v>-14</v>
      </c>
      <c r="CN515" s="6">
        <v>3812.34</v>
      </c>
      <c r="CO515" s="6">
        <v>-345.34</v>
      </c>
      <c r="CP515" s="6">
        <v>3467</v>
      </c>
      <c r="CQ515" s="6">
        <v>3361.62</v>
      </c>
      <c r="CR515" s="1">
        <v>8.83</v>
      </c>
      <c r="CS515" s="6">
        <v>3361.62</v>
      </c>
      <c r="CT515" s="1">
        <v>268.92</v>
      </c>
      <c r="CU515" s="6">
        <v>2754.42</v>
      </c>
    </row>
    <row r="516" spans="1:99" ht="13.8" hidden="1">
      <c r="A516" s="1"/>
      <c r="B516" s="1"/>
      <c r="C516" s="34" t="str">
        <f t="shared" ca="1" si="40"/>
        <v>OK</v>
      </c>
      <c r="D516" s="2">
        <f t="shared" si="41"/>
        <v>6143.5923632777776</v>
      </c>
      <c r="E516" s="34">
        <v>45901</v>
      </c>
      <c r="F516" s="1" t="s">
        <v>145</v>
      </c>
      <c r="G516" s="1">
        <v>180</v>
      </c>
      <c r="H516" s="1" t="s">
        <v>191</v>
      </c>
      <c r="I516" s="1" t="s">
        <v>188</v>
      </c>
      <c r="J516" s="38">
        <v>42248</v>
      </c>
      <c r="K516" s="6">
        <v>3741.16</v>
      </c>
      <c r="L516" s="1"/>
      <c r="M516" s="6">
        <v>3741.16</v>
      </c>
      <c r="N516" s="6"/>
      <c r="O516" s="6">
        <v>0</v>
      </c>
      <c r="P516" s="6">
        <v>0</v>
      </c>
      <c r="Q516" s="6"/>
      <c r="R516" s="6"/>
      <c r="S516" s="6"/>
      <c r="T516" s="6"/>
      <c r="U516" s="6">
        <v>0</v>
      </c>
      <c r="V516" s="6"/>
      <c r="W516" s="6"/>
      <c r="X516" s="6"/>
      <c r="Y516" s="6">
        <v>0</v>
      </c>
      <c r="Z516" s="6"/>
      <c r="AA516" s="6"/>
      <c r="AB516" s="6">
        <v>0</v>
      </c>
      <c r="AC516" s="6"/>
      <c r="AD516" s="6">
        <v>0</v>
      </c>
      <c r="AE516" s="6">
        <v>0</v>
      </c>
      <c r="AF516" s="6">
        <v>0</v>
      </c>
      <c r="AG516" s="6"/>
      <c r="AH516" s="6"/>
      <c r="AI516" s="6"/>
      <c r="AJ516" s="6"/>
      <c r="AK516" s="6"/>
      <c r="AL516" s="6"/>
      <c r="AM516" s="6">
        <v>0.85</v>
      </c>
      <c r="AN516" s="8">
        <f t="shared" si="42"/>
        <v>3742.0099999999998</v>
      </c>
      <c r="AO516" s="6"/>
      <c r="AP516" s="6">
        <v>-7.35</v>
      </c>
      <c r="AQ516" s="6">
        <v>-224.47</v>
      </c>
      <c r="AR516" s="6"/>
      <c r="AS516" s="6"/>
      <c r="AT516" s="6">
        <v>-0.57999999999999996</v>
      </c>
      <c r="AU516" s="6"/>
      <c r="AV516" s="6">
        <v>0</v>
      </c>
      <c r="AW516" s="6">
        <v>0</v>
      </c>
      <c r="AX516" s="6"/>
      <c r="AY516" s="6">
        <v>-37.409999999999997</v>
      </c>
      <c r="AZ516" s="6"/>
      <c r="BA516" s="6"/>
      <c r="BB516" s="6">
        <v>0</v>
      </c>
      <c r="BC516" s="6">
        <v>-1.93</v>
      </c>
      <c r="BD516" s="6">
        <v>0</v>
      </c>
      <c r="BE516" s="6"/>
      <c r="BF516" s="6">
        <v>0</v>
      </c>
      <c r="BG516" s="6">
        <v>-342.34</v>
      </c>
      <c r="BH516" s="6">
        <v>-75.930000000000007</v>
      </c>
      <c r="BI516" s="6"/>
      <c r="BJ516" s="6"/>
      <c r="BK516" s="6"/>
      <c r="BL516" s="11">
        <f t="shared" si="43"/>
        <v>-690.01</v>
      </c>
      <c r="BM516" s="12">
        <f t="shared" si="44"/>
        <v>3052</v>
      </c>
      <c r="BN516" s="13">
        <f t="shared" si="45"/>
        <v>311.76333333333332</v>
      </c>
      <c r="BO516" s="13">
        <f t="shared" si="46"/>
        <v>311.76333333333332</v>
      </c>
      <c r="BP516" s="13">
        <f t="shared" si="47"/>
        <v>103.9211111111111</v>
      </c>
      <c r="BQ516" s="13">
        <f t="shared" si="48"/>
        <v>342.31613999999996</v>
      </c>
      <c r="BR516" s="13">
        <f t="shared" si="49"/>
        <v>299.29000000000002</v>
      </c>
      <c r="BS516" s="13">
        <f t="shared" si="50"/>
        <v>727.65</v>
      </c>
      <c r="BT516" s="13">
        <f t="shared" si="51"/>
        <v>117.53</v>
      </c>
      <c r="BU516" s="13">
        <f t="shared" si="52"/>
        <v>173.63844550000002</v>
      </c>
      <c r="BV516" s="6">
        <f>SUMIFS('SEGURO DE VIDA'!E:E, 'SEGURO DE VIDA'!D:D, H516, 'SEGURO DE VIDA'!G:G, E516)</f>
        <v>13.71</v>
      </c>
      <c r="BW516" s="6">
        <f>SUMIFS(TREINAMENTOS!E:E, TREINAMENTOS!D:D, H516, TREINAMENTOS!G:G, E516)</f>
        <v>0</v>
      </c>
      <c r="BX516" s="6">
        <f>SUMIFS(EXAMES!E:E, EXAMES!D:D, H516, EXAMES!G:G, E516)</f>
        <v>0</v>
      </c>
      <c r="BY516" s="25">
        <f t="shared" si="53"/>
        <v>2401.5823632777783</v>
      </c>
      <c r="BZ516" s="1"/>
      <c r="CA516" s="41" t="s">
        <v>500</v>
      </c>
      <c r="CB516" s="13">
        <f t="shared" si="54"/>
        <v>173.63844550000002</v>
      </c>
      <c r="CC516" s="13">
        <f t="shared" si="55"/>
        <v>0</v>
      </c>
      <c r="CD516" s="13">
        <f>SUMIFS(ALIMENTAÇÃO!E:E, ALIMENTAÇÃO!D:D, H516, ALIMENTAÇÃO!G:G, E516)</f>
        <v>735</v>
      </c>
      <c r="CE516" s="6">
        <f>SUMIFS(TRANSPORTE!E:E, TRANSPORTE!D:D, H516, TRANSPORTE!G:G, E516)</f>
        <v>342</v>
      </c>
      <c r="CF516" s="6">
        <f>SUMIFS('PLANO DE SAÚDE'!E:E, 'PLANO DE SAÚDE'!D:D, H516, 'PLANO DE SAÚDE'!G:G, E516)</f>
        <v>175.56844550000002</v>
      </c>
      <c r="CG516" s="6">
        <f>SUMIFS('PLANO ODONTO'!E:E, 'PLANO ODONTO'!D:D, H516, 'PLANO ODONTO'!G:G, E516)</f>
        <v>0</v>
      </c>
      <c r="CH516" s="6">
        <f t="shared" si="56"/>
        <v>-1.93</v>
      </c>
      <c r="CI516" s="6">
        <f t="shared" si="57"/>
        <v>0</v>
      </c>
      <c r="CJ516" s="6"/>
      <c r="CK516" s="6"/>
      <c r="CL516" s="6"/>
      <c r="CM516" s="6">
        <f t="shared" si="58"/>
        <v>0</v>
      </c>
      <c r="CN516" s="6">
        <v>3742.01</v>
      </c>
      <c r="CO516" s="6">
        <v>-690.01</v>
      </c>
      <c r="CP516" s="6">
        <v>3052</v>
      </c>
      <c r="CQ516" s="6">
        <v>3741.16</v>
      </c>
      <c r="CR516" s="1">
        <v>9.15</v>
      </c>
      <c r="CS516" s="6">
        <v>3741.16</v>
      </c>
      <c r="CT516" s="1">
        <v>299.29000000000002</v>
      </c>
      <c r="CU516" s="6">
        <v>3133.96</v>
      </c>
    </row>
    <row r="517" spans="1:99" ht="13.8" hidden="1">
      <c r="A517" s="1"/>
      <c r="B517" s="1"/>
      <c r="C517" s="34" t="str">
        <f t="shared" ca="1" si="40"/>
        <v>OK</v>
      </c>
      <c r="D517" s="2">
        <f t="shared" si="41"/>
        <v>1999.5158055555553</v>
      </c>
      <c r="E517" s="34">
        <v>45901</v>
      </c>
      <c r="F517" s="1" t="s">
        <v>145</v>
      </c>
      <c r="G517" s="1">
        <v>3588</v>
      </c>
      <c r="H517" s="1" t="s">
        <v>501</v>
      </c>
      <c r="I517" s="1" t="s">
        <v>502</v>
      </c>
      <c r="J517" s="38">
        <v>45915</v>
      </c>
      <c r="K517" s="6">
        <v>1700</v>
      </c>
      <c r="L517" s="1"/>
      <c r="M517" s="6">
        <v>906.67</v>
      </c>
      <c r="N517" s="6"/>
      <c r="O517" s="6">
        <v>0</v>
      </c>
      <c r="P517" s="6">
        <v>0</v>
      </c>
      <c r="Q517" s="6"/>
      <c r="R517" s="6"/>
      <c r="S517" s="6"/>
      <c r="T517" s="6"/>
      <c r="U517" s="6">
        <v>0</v>
      </c>
      <c r="V517" s="6"/>
      <c r="W517" s="6"/>
      <c r="X517" s="6"/>
      <c r="Y517" s="6">
        <v>0</v>
      </c>
      <c r="Z517" s="6"/>
      <c r="AA517" s="6"/>
      <c r="AB517" s="6">
        <v>0</v>
      </c>
      <c r="AC517" s="6"/>
      <c r="AD517" s="6">
        <v>0</v>
      </c>
      <c r="AE517" s="6">
        <v>0</v>
      </c>
      <c r="AF517" s="6">
        <v>0</v>
      </c>
      <c r="AG517" s="6"/>
      <c r="AH517" s="6"/>
      <c r="AI517" s="6"/>
      <c r="AJ517" s="6"/>
      <c r="AK517" s="6"/>
      <c r="AL517" s="6"/>
      <c r="AM517" s="6">
        <v>0.53</v>
      </c>
      <c r="AN517" s="8">
        <f t="shared" si="42"/>
        <v>907.19999999999993</v>
      </c>
      <c r="AO517" s="6"/>
      <c r="AP517" s="6">
        <v>-2.8</v>
      </c>
      <c r="AQ517" s="6">
        <v>-54.4</v>
      </c>
      <c r="AR517" s="6"/>
      <c r="AS517" s="6"/>
      <c r="AT517" s="6">
        <v>0</v>
      </c>
      <c r="AU517" s="6"/>
      <c r="AV517" s="6">
        <v>0</v>
      </c>
      <c r="AW517" s="6">
        <v>0</v>
      </c>
      <c r="AX517" s="6"/>
      <c r="AY517" s="6">
        <v>0</v>
      </c>
      <c r="AZ517" s="6"/>
      <c r="BA517" s="6"/>
      <c r="BB517" s="6">
        <v>0</v>
      </c>
      <c r="BC517" s="6">
        <v>0</v>
      </c>
      <c r="BD517" s="6">
        <v>0</v>
      </c>
      <c r="BE517" s="6"/>
      <c r="BF517" s="6">
        <v>0</v>
      </c>
      <c r="BG517" s="6">
        <v>-68</v>
      </c>
      <c r="BH517" s="6">
        <v>0</v>
      </c>
      <c r="BI517" s="6"/>
      <c r="BJ517" s="6"/>
      <c r="BK517" s="6"/>
      <c r="BL517" s="11">
        <f t="shared" si="43"/>
        <v>-125.19999999999999</v>
      </c>
      <c r="BM517" s="12">
        <f t="shared" si="44"/>
        <v>782</v>
      </c>
      <c r="BN517" s="13">
        <f t="shared" si="45"/>
        <v>141.66666666666666</v>
      </c>
      <c r="BO517" s="13">
        <f t="shared" si="46"/>
        <v>141.66666666666666</v>
      </c>
      <c r="BP517" s="13">
        <f t="shared" si="47"/>
        <v>47.222222222222221</v>
      </c>
      <c r="BQ517" s="13">
        <f t="shared" si="48"/>
        <v>68.000249999999994</v>
      </c>
      <c r="BR517" s="13">
        <f t="shared" si="49"/>
        <v>72.53</v>
      </c>
      <c r="BS517" s="13">
        <f t="shared" si="50"/>
        <v>452.2</v>
      </c>
      <c r="BT517" s="13">
        <f t="shared" si="51"/>
        <v>48.199999999999996</v>
      </c>
      <c r="BU517" s="13">
        <f t="shared" si="52"/>
        <v>0</v>
      </c>
      <c r="BV517" s="6">
        <f>SUMIFS('SEGURO DE VIDA'!E:E, 'SEGURO DE VIDA'!D:D, H517, 'SEGURO DE VIDA'!G:G, E517)</f>
        <v>13.71</v>
      </c>
      <c r="BW517" s="6">
        <f>SUMIFS(TREINAMENTOS!E:E, TREINAMENTOS!D:D, H517, TREINAMENTOS!G:G, E517)</f>
        <v>0</v>
      </c>
      <c r="BX517" s="6">
        <f>SUMIFS(EXAMES!E:E, EXAMES!D:D, H517, EXAMES!G:G, E517)</f>
        <v>107.12</v>
      </c>
      <c r="BY517" s="25">
        <f t="shared" si="53"/>
        <v>1092.3158055555555</v>
      </c>
      <c r="BZ517" s="1"/>
      <c r="CA517" s="1" t="s">
        <v>501</v>
      </c>
      <c r="CB517" s="13">
        <f t="shared" si="54"/>
        <v>0</v>
      </c>
      <c r="CC517" s="13">
        <f t="shared" si="55"/>
        <v>0</v>
      </c>
      <c r="CD517" s="13">
        <f>SUMIFS(ALIMENTAÇÃO!E:E, ALIMENTAÇÃO!D:D, H517, ALIMENTAÇÃO!G:G, E517)</f>
        <v>455</v>
      </c>
      <c r="CE517" s="6">
        <f>SUMIFS(TRANSPORTE!E:E, TRANSPORTE!D:D, H517, TRANSPORTE!G:G, E517)</f>
        <v>102.6</v>
      </c>
      <c r="CF517" s="6">
        <f>SUMIFS('PLANO DE SAÚDE'!E:E, 'PLANO DE SAÚDE'!D:D, H517, 'PLANO DE SAÚDE'!G:G, E517)</f>
        <v>0</v>
      </c>
      <c r="CG517" s="6">
        <f>SUMIFS('PLANO ODONTO'!E:E, 'PLANO ODONTO'!D:D, H517, 'PLANO ODONTO'!G:G, E517)</f>
        <v>0</v>
      </c>
      <c r="CH517" s="6">
        <f t="shared" si="56"/>
        <v>0</v>
      </c>
      <c r="CI517" s="6">
        <f t="shared" si="57"/>
        <v>0</v>
      </c>
      <c r="CJ517" s="6"/>
      <c r="CK517" s="6"/>
      <c r="CL517" s="6"/>
      <c r="CM517" s="6">
        <f t="shared" si="58"/>
        <v>0</v>
      </c>
      <c r="CN517" s="6">
        <v>907.2</v>
      </c>
      <c r="CO517" s="6">
        <v>-125.2</v>
      </c>
      <c r="CP517" s="6">
        <v>782</v>
      </c>
      <c r="CQ517" s="6">
        <v>906.67</v>
      </c>
      <c r="CR517" s="1">
        <v>7.5</v>
      </c>
      <c r="CS517" s="6">
        <v>906.67</v>
      </c>
      <c r="CT517" s="1">
        <v>72.53</v>
      </c>
      <c r="CU517" s="6">
        <v>299.47000000000003</v>
      </c>
    </row>
    <row r="518" spans="1:99" ht="13.8" hidden="1">
      <c r="A518" s="1"/>
      <c r="B518" s="1"/>
      <c r="C518" s="34" t="str">
        <f t="shared" ca="1" si="40"/>
        <v>OK</v>
      </c>
      <c r="D518" s="2">
        <f t="shared" si="41"/>
        <v>5585.452649222223</v>
      </c>
      <c r="E518" s="34">
        <v>45901</v>
      </c>
      <c r="F518" s="1" t="s">
        <v>179</v>
      </c>
      <c r="G518" s="1">
        <v>21</v>
      </c>
      <c r="H518" s="1" t="s">
        <v>193</v>
      </c>
      <c r="I518" s="1" t="s">
        <v>194</v>
      </c>
      <c r="J518" s="38">
        <v>44200</v>
      </c>
      <c r="K518" s="6">
        <v>3200</v>
      </c>
      <c r="L518" s="1"/>
      <c r="M518" s="6">
        <v>3200</v>
      </c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>
        <v>0</v>
      </c>
      <c r="Z518" s="6"/>
      <c r="AA518" s="6"/>
      <c r="AB518" s="6"/>
      <c r="AC518" s="6"/>
      <c r="AD518" s="6">
        <v>143.6</v>
      </c>
      <c r="AE518" s="6"/>
      <c r="AF518" s="6">
        <v>22.09</v>
      </c>
      <c r="AG518" s="6"/>
      <c r="AH518" s="6"/>
      <c r="AI518" s="6">
        <v>0</v>
      </c>
      <c r="AJ518" s="6">
        <v>0</v>
      </c>
      <c r="AK518" s="6">
        <v>0</v>
      </c>
      <c r="AL518" s="6"/>
      <c r="AM518" s="6">
        <v>0.21</v>
      </c>
      <c r="AN518" s="8">
        <f t="shared" si="42"/>
        <v>3365.9</v>
      </c>
      <c r="AO518" s="6"/>
      <c r="AP518" s="6">
        <v>-7.7</v>
      </c>
      <c r="AQ518" s="6">
        <v>0</v>
      </c>
      <c r="AR518" s="6"/>
      <c r="AS518" s="6"/>
      <c r="AT518" s="6">
        <v>-0.19</v>
      </c>
      <c r="AU518" s="6"/>
      <c r="AV518" s="6">
        <v>-14</v>
      </c>
      <c r="AW518" s="6"/>
      <c r="AX518" s="6"/>
      <c r="AY518" s="6"/>
      <c r="AZ518" s="6"/>
      <c r="BA518" s="6">
        <v>0</v>
      </c>
      <c r="BB518" s="6"/>
      <c r="BC518" s="6"/>
      <c r="BD518" s="6">
        <v>0</v>
      </c>
      <c r="BE518" s="6"/>
      <c r="BF518" s="6"/>
      <c r="BG518" s="6">
        <v>-297.27999999999997</v>
      </c>
      <c r="BH518" s="6">
        <v>-24.73</v>
      </c>
      <c r="BI518" s="6"/>
      <c r="BJ518" s="6"/>
      <c r="BK518" s="6"/>
      <c r="BL518" s="11">
        <f t="shared" si="43"/>
        <v>-343.9</v>
      </c>
      <c r="BM518" s="12">
        <f t="shared" si="44"/>
        <v>3022</v>
      </c>
      <c r="BN518" s="13">
        <f t="shared" si="45"/>
        <v>266.66666666666669</v>
      </c>
      <c r="BO518" s="13">
        <f t="shared" si="46"/>
        <v>266.66666666666669</v>
      </c>
      <c r="BP518" s="13">
        <f t="shared" si="47"/>
        <v>88.8888888888889</v>
      </c>
      <c r="BQ518" s="13">
        <f t="shared" si="48"/>
        <v>297.190427</v>
      </c>
      <c r="BR518" s="13">
        <f t="shared" si="49"/>
        <v>269.25</v>
      </c>
      <c r="BS518" s="13">
        <f t="shared" si="50"/>
        <v>762.3</v>
      </c>
      <c r="BT518" s="13">
        <f t="shared" si="51"/>
        <v>0</v>
      </c>
      <c r="BU518" s="13">
        <f t="shared" si="52"/>
        <v>250</v>
      </c>
      <c r="BV518" s="6">
        <f>SUMIFS('SEGURO DE VIDA'!E:E, 'SEGURO DE VIDA'!D:D, H518, 'SEGURO DE VIDA'!G:G, E518)</f>
        <v>18.59</v>
      </c>
      <c r="BW518" s="6">
        <f>SUMIFS(TREINAMENTOS!E:E, TREINAMENTOS!D:D, H518, TREINAMENTOS!G:G, E518)</f>
        <v>0</v>
      </c>
      <c r="BX518" s="6">
        <f>SUMIFS(EXAMES!E:E, EXAMES!D:D, H518, EXAMES!G:G, E518)</f>
        <v>0</v>
      </c>
      <c r="BY518" s="25">
        <f t="shared" si="53"/>
        <v>2219.5526492222225</v>
      </c>
      <c r="BZ518" s="1"/>
      <c r="CA518" s="1" t="s">
        <v>193</v>
      </c>
      <c r="CB518" s="13">
        <f t="shared" si="54"/>
        <v>250</v>
      </c>
      <c r="CC518" s="13">
        <f t="shared" si="55"/>
        <v>0</v>
      </c>
      <c r="CD518" s="13">
        <f>SUMIFS(ALIMENTAÇÃO!E:E, ALIMENTAÇÃO!D:D, H518, ALIMENTAÇÃO!G:G, E518)</f>
        <v>770</v>
      </c>
      <c r="CE518" s="6">
        <f>SUMIFS(TRANSPORTE!E:E, TRANSPORTE!D:D, H518, TRANSPORTE!G:G, E518)</f>
        <v>0</v>
      </c>
      <c r="CF518" s="6">
        <f>SUMIFS('PLANO DE SAÚDE'!E:E, 'PLANO DE SAÚDE'!D:D, H518, 'PLANO DE SAÚDE'!G:G, E518)</f>
        <v>250</v>
      </c>
      <c r="CG518" s="6">
        <f>SUMIFS('PLANO ODONTO'!E:E, 'PLANO ODONTO'!D:D, H518, 'PLANO ODONTO'!G:G, E518)</f>
        <v>14</v>
      </c>
      <c r="CH518" s="6">
        <f t="shared" si="56"/>
        <v>0</v>
      </c>
      <c r="CI518" s="6">
        <f t="shared" si="57"/>
        <v>0</v>
      </c>
      <c r="CJ518" s="6"/>
      <c r="CK518" s="6"/>
      <c r="CL518" s="6"/>
      <c r="CM518" s="6">
        <f t="shared" si="58"/>
        <v>-14</v>
      </c>
      <c r="CN518" s="6">
        <v>3365.9</v>
      </c>
      <c r="CO518" s="6">
        <v>-343.9</v>
      </c>
      <c r="CP518" s="6">
        <v>3022</v>
      </c>
      <c r="CQ518" s="6">
        <v>3365.69</v>
      </c>
      <c r="CR518" s="1">
        <v>8.83</v>
      </c>
      <c r="CS518" s="6">
        <v>3365.69</v>
      </c>
      <c r="CT518" s="1">
        <v>269.25</v>
      </c>
      <c r="CU518" s="6">
        <v>2758.49</v>
      </c>
    </row>
    <row r="519" spans="1:99" ht="13.8" hidden="1">
      <c r="A519" s="1"/>
      <c r="B519" s="1"/>
      <c r="C519" s="34" t="str">
        <f t="shared" ca="1" si="40"/>
        <v>OK</v>
      </c>
      <c r="D519" s="2">
        <f t="shared" si="41"/>
        <v>1808.2952188888887</v>
      </c>
      <c r="E519" s="34">
        <v>45901</v>
      </c>
      <c r="F519" s="1" t="s">
        <v>145</v>
      </c>
      <c r="G519" s="1">
        <v>3416</v>
      </c>
      <c r="H519" s="1" t="s">
        <v>195</v>
      </c>
      <c r="I519" s="1" t="s">
        <v>194</v>
      </c>
      <c r="J519" s="38">
        <v>45292</v>
      </c>
      <c r="K519" s="6">
        <v>2000</v>
      </c>
      <c r="L519" s="1" t="s">
        <v>503</v>
      </c>
      <c r="M519" s="6">
        <v>666.67</v>
      </c>
      <c r="N519" s="6"/>
      <c r="O519" s="6">
        <v>0</v>
      </c>
      <c r="P519" s="6">
        <v>0</v>
      </c>
      <c r="Q519" s="6"/>
      <c r="R519" s="6"/>
      <c r="S519" s="6"/>
      <c r="T519" s="6"/>
      <c r="U519" s="6">
        <v>0</v>
      </c>
      <c r="V519" s="6"/>
      <c r="W519" s="6"/>
      <c r="X519" s="6"/>
      <c r="Y519" s="6">
        <v>0</v>
      </c>
      <c r="Z519" s="6"/>
      <c r="AA519" s="6"/>
      <c r="AB519" s="6">
        <v>0</v>
      </c>
      <c r="AC519" s="6"/>
      <c r="AD519" s="6">
        <v>0</v>
      </c>
      <c r="AE519" s="6">
        <v>0</v>
      </c>
      <c r="AF519" s="6">
        <v>0</v>
      </c>
      <c r="AG519" s="6"/>
      <c r="AH519" s="6"/>
      <c r="AI519" s="6"/>
      <c r="AJ519" s="6"/>
      <c r="AK519" s="6"/>
      <c r="AL519" s="6"/>
      <c r="AM519" s="6">
        <v>0.92</v>
      </c>
      <c r="AN519" s="8">
        <f t="shared" si="42"/>
        <v>667.58999999999992</v>
      </c>
      <c r="AO519" s="6"/>
      <c r="AP519" s="6">
        <v>-3.15</v>
      </c>
      <c r="AQ519" s="6">
        <v>-40</v>
      </c>
      <c r="AR519" s="6"/>
      <c r="AS519" s="6"/>
      <c r="AT519" s="6">
        <v>-0.63</v>
      </c>
      <c r="AU519" s="6"/>
      <c r="AV519" s="6">
        <v>-14</v>
      </c>
      <c r="AW519" s="6">
        <v>0</v>
      </c>
      <c r="AX519" s="6"/>
      <c r="AY519" s="6">
        <v>0</v>
      </c>
      <c r="AZ519" s="6"/>
      <c r="BA519" s="6"/>
      <c r="BB519" s="6">
        <v>0</v>
      </c>
      <c r="BC519" s="6">
        <v>-1.81</v>
      </c>
      <c r="BD519" s="6">
        <v>0</v>
      </c>
      <c r="BE519" s="6"/>
      <c r="BF519" s="6">
        <v>0</v>
      </c>
      <c r="BG519" s="6">
        <v>-60</v>
      </c>
      <c r="BH519" s="6">
        <v>0</v>
      </c>
      <c r="BI519" s="6"/>
      <c r="BJ519" s="6"/>
      <c r="BK519" s="6"/>
      <c r="BL519" s="11">
        <f t="shared" si="43"/>
        <v>-119.59</v>
      </c>
      <c r="BM519" s="12">
        <f t="shared" si="44"/>
        <v>547.99999999999989</v>
      </c>
      <c r="BN519" s="13">
        <f t="shared" si="45"/>
        <v>166.66666666666666</v>
      </c>
      <c r="BO519" s="13">
        <f t="shared" si="46"/>
        <v>166.66666666666666</v>
      </c>
      <c r="BP519" s="13">
        <f t="shared" si="47"/>
        <v>55.55555555555555</v>
      </c>
      <c r="BQ519" s="13">
        <f t="shared" si="48"/>
        <v>53.800269</v>
      </c>
      <c r="BR519" s="13">
        <f t="shared" si="49"/>
        <v>53.33</v>
      </c>
      <c r="BS519" s="13">
        <f t="shared" si="50"/>
        <v>311.85000000000002</v>
      </c>
      <c r="BT519" s="13">
        <f t="shared" si="51"/>
        <v>156.19999999999999</v>
      </c>
      <c r="BU519" s="13">
        <f t="shared" si="52"/>
        <v>162.926061</v>
      </c>
      <c r="BV519" s="6">
        <f>SUMIFS('SEGURO DE VIDA'!E:E, 'SEGURO DE VIDA'!D:D, H519, 'SEGURO DE VIDA'!G:G, E519)</f>
        <v>13.71</v>
      </c>
      <c r="BW519" s="6">
        <f>SUMIFS(TREINAMENTOS!E:E, TREINAMENTOS!D:D, H519, TREINAMENTOS!G:G, E519)</f>
        <v>0</v>
      </c>
      <c r="BX519" s="6">
        <f>SUMIFS(EXAMES!E:E, EXAMES!D:D, H519, EXAMES!G:G, E519)</f>
        <v>0</v>
      </c>
      <c r="BY519" s="25">
        <f t="shared" si="53"/>
        <v>1140.7052188888888</v>
      </c>
      <c r="BZ519" s="1"/>
      <c r="CA519" s="1" t="s">
        <v>195</v>
      </c>
      <c r="CB519" s="13">
        <f t="shared" si="54"/>
        <v>162.926061</v>
      </c>
      <c r="CC519" s="13">
        <f t="shared" si="55"/>
        <v>0</v>
      </c>
      <c r="CD519" s="13">
        <f>SUMIFS(ALIMENTAÇÃO!E:E, ALIMENTAÇÃO!D:D, H519, ALIMENTAÇÃO!G:G, E519)</f>
        <v>315</v>
      </c>
      <c r="CE519" s="6">
        <f>SUMIFS(TRANSPORTE!E:E, TRANSPORTE!D:D, H519, TRANSPORTE!G:G, E519)</f>
        <v>196.2</v>
      </c>
      <c r="CF519" s="6">
        <f>SUMIFS('PLANO DE SAÚDE'!E:E, 'PLANO DE SAÚDE'!D:D, H519, 'PLANO DE SAÚDE'!G:G, E519)</f>
        <v>164.73606100000001</v>
      </c>
      <c r="CG519" s="6">
        <f>SUMIFS('PLANO ODONTO'!E:E, 'PLANO ODONTO'!D:D, H519, 'PLANO ODONTO'!G:G, E519)</f>
        <v>14</v>
      </c>
      <c r="CH519" s="6">
        <f t="shared" si="56"/>
        <v>-1.81</v>
      </c>
      <c r="CI519" s="6">
        <f t="shared" si="57"/>
        <v>0</v>
      </c>
      <c r="CJ519" s="6"/>
      <c r="CK519" s="6"/>
      <c r="CL519" s="6"/>
      <c r="CM519" s="6">
        <f t="shared" si="58"/>
        <v>-14</v>
      </c>
      <c r="CN519" s="6">
        <v>667.59</v>
      </c>
      <c r="CO519" s="6">
        <v>-119.59</v>
      </c>
      <c r="CP519" s="6">
        <v>548</v>
      </c>
      <c r="CQ519" s="6">
        <v>666.67</v>
      </c>
      <c r="CR519" s="1">
        <v>8.07</v>
      </c>
      <c r="CS519" s="6">
        <v>666.67</v>
      </c>
      <c r="CT519" s="1">
        <v>53.33</v>
      </c>
      <c r="CU519" s="6">
        <v>59.47</v>
      </c>
    </row>
    <row r="520" spans="1:99" ht="13.8" hidden="1">
      <c r="A520" s="1"/>
      <c r="B520" s="1"/>
      <c r="C520" s="34" t="str">
        <f t="shared" ca="1" si="40"/>
        <v>OK</v>
      </c>
      <c r="D520" s="2">
        <f t="shared" si="41"/>
        <v>3195.2748671666668</v>
      </c>
      <c r="E520" s="34">
        <v>45901</v>
      </c>
      <c r="F520" s="1" t="s">
        <v>145</v>
      </c>
      <c r="G520" s="1">
        <v>3550</v>
      </c>
      <c r="H520" s="1" t="s">
        <v>196</v>
      </c>
      <c r="I520" s="1" t="s">
        <v>197</v>
      </c>
      <c r="J520" s="38">
        <v>45831</v>
      </c>
      <c r="K520" s="6">
        <v>1518</v>
      </c>
      <c r="L520" s="1"/>
      <c r="M520" s="6">
        <v>1518</v>
      </c>
      <c r="N520" s="6"/>
      <c r="O520" s="6">
        <v>0.15</v>
      </c>
      <c r="P520" s="6">
        <v>0</v>
      </c>
      <c r="Q520" s="6"/>
      <c r="R520" s="6"/>
      <c r="S520" s="6"/>
      <c r="T520" s="6"/>
      <c r="U520" s="6">
        <v>0</v>
      </c>
      <c r="V520" s="6"/>
      <c r="W520" s="6"/>
      <c r="X520" s="6"/>
      <c r="Y520" s="6">
        <v>0</v>
      </c>
      <c r="Z520" s="6"/>
      <c r="AA520" s="6"/>
      <c r="AB520" s="6">
        <v>0</v>
      </c>
      <c r="AC520" s="6"/>
      <c r="AD520" s="6">
        <v>0</v>
      </c>
      <c r="AE520" s="6">
        <v>0</v>
      </c>
      <c r="AF520" s="6">
        <v>0.02</v>
      </c>
      <c r="AG520" s="6"/>
      <c r="AH520" s="6"/>
      <c r="AI520" s="6"/>
      <c r="AJ520" s="6"/>
      <c r="AK520" s="6"/>
      <c r="AL520" s="6"/>
      <c r="AM520" s="6">
        <v>0.91</v>
      </c>
      <c r="AN520" s="8">
        <f t="shared" si="42"/>
        <v>1519.0800000000002</v>
      </c>
      <c r="AO520" s="6"/>
      <c r="AP520" s="6">
        <v>-7.7</v>
      </c>
      <c r="AQ520" s="6">
        <v>-91.08</v>
      </c>
      <c r="AR520" s="6"/>
      <c r="AS520" s="6"/>
      <c r="AT520" s="6">
        <v>-0.93</v>
      </c>
      <c r="AU520" s="6"/>
      <c r="AV520" s="6">
        <v>-14</v>
      </c>
      <c r="AW520" s="6">
        <v>0</v>
      </c>
      <c r="AX520" s="6"/>
      <c r="AY520" s="6">
        <v>0</v>
      </c>
      <c r="AZ520" s="6"/>
      <c r="BA520" s="6"/>
      <c r="BB520" s="6">
        <v>0</v>
      </c>
      <c r="BC520" s="6">
        <v>-1.51</v>
      </c>
      <c r="BD520" s="6">
        <v>0</v>
      </c>
      <c r="BE520" s="6"/>
      <c r="BF520" s="6">
        <v>0</v>
      </c>
      <c r="BG520" s="6">
        <v>-113.86</v>
      </c>
      <c r="BH520" s="6">
        <v>0</v>
      </c>
      <c r="BI520" s="6"/>
      <c r="BJ520" s="6"/>
      <c r="BK520" s="6"/>
      <c r="BL520" s="11">
        <f t="shared" si="43"/>
        <v>-229.08</v>
      </c>
      <c r="BM520" s="12">
        <f t="shared" si="44"/>
        <v>1290.0000000000002</v>
      </c>
      <c r="BN520" s="13">
        <f t="shared" si="45"/>
        <v>126.5</v>
      </c>
      <c r="BO520" s="13">
        <f t="shared" si="46"/>
        <v>126.5</v>
      </c>
      <c r="BP520" s="13">
        <f t="shared" si="47"/>
        <v>42.166666666666664</v>
      </c>
      <c r="BQ520" s="13">
        <f t="shared" si="48"/>
        <v>113.86275000000001</v>
      </c>
      <c r="BR520" s="13">
        <f t="shared" si="49"/>
        <v>121.45</v>
      </c>
      <c r="BS520" s="13">
        <f t="shared" si="50"/>
        <v>762.3</v>
      </c>
      <c r="BT520" s="13">
        <f t="shared" si="51"/>
        <v>233.82</v>
      </c>
      <c r="BU520" s="13">
        <f t="shared" si="52"/>
        <v>135.88545050000002</v>
      </c>
      <c r="BV520" s="6">
        <f>SUMIFS('SEGURO DE VIDA'!E:E, 'SEGURO DE VIDA'!D:D, H520, 'SEGURO DE VIDA'!G:G, E520)</f>
        <v>13.71</v>
      </c>
      <c r="BW520" s="6">
        <f>SUMIFS(TREINAMENTOS!E:E, TREINAMENTOS!D:D, H520, TREINAMENTOS!G:G, E520)</f>
        <v>0</v>
      </c>
      <c r="BX520" s="6">
        <f>SUMIFS(EXAMES!E:E, EXAMES!D:D, H520, EXAMES!G:G, E520)</f>
        <v>0</v>
      </c>
      <c r="BY520" s="25">
        <f t="shared" si="53"/>
        <v>1676.1948671666667</v>
      </c>
      <c r="BZ520" s="1"/>
      <c r="CA520" s="1" t="s">
        <v>196</v>
      </c>
      <c r="CB520" s="13">
        <f t="shared" si="54"/>
        <v>135.88545050000002</v>
      </c>
      <c r="CC520" s="13">
        <f t="shared" si="55"/>
        <v>0</v>
      </c>
      <c r="CD520" s="13">
        <f>SUMIFS(ALIMENTAÇÃO!E:E, ALIMENTAÇÃO!D:D, H520, ALIMENTAÇÃO!G:G, E520)</f>
        <v>770</v>
      </c>
      <c r="CE520" s="6">
        <f>SUMIFS(TRANSPORTE!E:E, TRANSPORTE!D:D, H520, TRANSPORTE!G:G, E520)</f>
        <v>324.89999999999998</v>
      </c>
      <c r="CF520" s="6">
        <f>SUMIFS('PLANO DE SAÚDE'!E:E, 'PLANO DE SAÚDE'!D:D, H520, 'PLANO DE SAÚDE'!G:G, E520)</f>
        <v>137.39545050000001</v>
      </c>
      <c r="CG520" s="6">
        <f>SUMIFS('PLANO ODONTO'!E:E, 'PLANO ODONTO'!D:D, H520, 'PLANO ODONTO'!G:G, E520)</f>
        <v>14</v>
      </c>
      <c r="CH520" s="6">
        <f t="shared" si="56"/>
        <v>-1.51</v>
      </c>
      <c r="CI520" s="6">
        <f t="shared" si="57"/>
        <v>0</v>
      </c>
      <c r="CJ520" s="6"/>
      <c r="CK520" s="6"/>
      <c r="CL520" s="6"/>
      <c r="CM520" s="6">
        <f t="shared" si="58"/>
        <v>-14</v>
      </c>
      <c r="CN520" s="6">
        <v>1519.08</v>
      </c>
      <c r="CO520" s="6">
        <v>-229.08</v>
      </c>
      <c r="CP520" s="6">
        <v>1290</v>
      </c>
      <c r="CQ520" s="6">
        <v>1518.17</v>
      </c>
      <c r="CR520" s="1">
        <v>7.5</v>
      </c>
      <c r="CS520" s="6">
        <v>1518.17</v>
      </c>
      <c r="CT520" s="1">
        <v>121.45</v>
      </c>
      <c r="CU520" s="6">
        <v>910.97</v>
      </c>
    </row>
    <row r="521" spans="1:99" ht="13.8" hidden="1">
      <c r="A521" s="1"/>
      <c r="B521" s="1"/>
      <c r="C521" s="34" t="str">
        <f t="shared" ca="1" si="40"/>
        <v>OK</v>
      </c>
      <c r="D521" s="2">
        <f t="shared" si="41"/>
        <v>4050.9620391111112</v>
      </c>
      <c r="E521" s="34">
        <v>45901</v>
      </c>
      <c r="F521" s="1" t="s">
        <v>145</v>
      </c>
      <c r="G521" s="1">
        <v>3576</v>
      </c>
      <c r="H521" s="1" t="s">
        <v>460</v>
      </c>
      <c r="I521" s="1" t="s">
        <v>170</v>
      </c>
      <c r="J521" s="38">
        <v>45883</v>
      </c>
      <c r="K521" s="6">
        <v>2239.36</v>
      </c>
      <c r="L521" s="1"/>
      <c r="M521" s="6">
        <v>2239.36</v>
      </c>
      <c r="N521" s="6"/>
      <c r="O521" s="6"/>
      <c r="P521" s="6">
        <v>0</v>
      </c>
      <c r="Q521" s="6"/>
      <c r="R521" s="6"/>
      <c r="S521" s="6"/>
      <c r="T521" s="6"/>
      <c r="U521" s="6"/>
      <c r="V521" s="6"/>
      <c r="W521" s="6"/>
      <c r="X521" s="6"/>
      <c r="Y521" s="6">
        <v>0</v>
      </c>
      <c r="Z521" s="6"/>
      <c r="AA521" s="6"/>
      <c r="AB521" s="6">
        <v>0</v>
      </c>
      <c r="AC521" s="6"/>
      <c r="AD521" s="6">
        <v>0</v>
      </c>
      <c r="AE521" s="6">
        <v>0</v>
      </c>
      <c r="AF521" s="6">
        <v>0</v>
      </c>
      <c r="AG521" s="6"/>
      <c r="AH521" s="6"/>
      <c r="AI521" s="6"/>
      <c r="AJ521" s="6"/>
      <c r="AK521" s="6"/>
      <c r="AL521" s="6"/>
      <c r="AM521" s="6">
        <v>0.48</v>
      </c>
      <c r="AN521" s="8">
        <f t="shared" si="42"/>
        <v>2239.84</v>
      </c>
      <c r="AO521" s="6"/>
      <c r="AP521" s="6">
        <v>-7.7</v>
      </c>
      <c r="AQ521" s="6">
        <v>-134.36000000000001</v>
      </c>
      <c r="AR521" s="6"/>
      <c r="AS521" s="6"/>
      <c r="AT521" s="6">
        <v>-0.01</v>
      </c>
      <c r="AU521" s="6"/>
      <c r="AV521" s="6">
        <v>0</v>
      </c>
      <c r="AW521" s="6"/>
      <c r="AX521" s="6"/>
      <c r="AY521" s="6"/>
      <c r="AZ521" s="6"/>
      <c r="BA521" s="6"/>
      <c r="BB521" s="6"/>
      <c r="BC521" s="6">
        <v>0</v>
      </c>
      <c r="BD521" s="6"/>
      <c r="BE521" s="6"/>
      <c r="BF521" s="6"/>
      <c r="BG521" s="6">
        <v>-178.77</v>
      </c>
      <c r="BH521" s="6">
        <v>0</v>
      </c>
      <c r="BI521" s="6"/>
      <c r="BJ521" s="6"/>
      <c r="BK521" s="6"/>
      <c r="BL521" s="11">
        <f t="shared" si="43"/>
        <v>-320.84000000000003</v>
      </c>
      <c r="BM521" s="12">
        <f t="shared" si="44"/>
        <v>1919</v>
      </c>
      <c r="BN521" s="13">
        <f t="shared" si="45"/>
        <v>186.61333333333334</v>
      </c>
      <c r="BO521" s="13">
        <f t="shared" si="46"/>
        <v>186.61333333333334</v>
      </c>
      <c r="BP521" s="13">
        <f t="shared" si="47"/>
        <v>62.204444444444448</v>
      </c>
      <c r="BQ521" s="13">
        <f t="shared" si="48"/>
        <v>178.70092800000003</v>
      </c>
      <c r="BR521" s="13">
        <f t="shared" si="49"/>
        <v>179.14</v>
      </c>
      <c r="BS521" s="13">
        <f t="shared" si="50"/>
        <v>762.3</v>
      </c>
      <c r="BT521" s="13">
        <f t="shared" si="51"/>
        <v>241.83999999999997</v>
      </c>
      <c r="BU521" s="13">
        <f t="shared" si="52"/>
        <v>0</v>
      </c>
      <c r="BV521" s="6">
        <f>SUMIFS('SEGURO DE VIDA'!E:E, 'SEGURO DE VIDA'!D:D, H521, 'SEGURO DE VIDA'!G:G, E521)</f>
        <v>13.71</v>
      </c>
      <c r="BW521" s="6">
        <f>SUMIFS(TREINAMENTOS!E:E, TREINAMENTOS!D:D, H521, TREINAMENTOS!G:G, E521)</f>
        <v>0</v>
      </c>
      <c r="BX521" s="6">
        <f>SUMIFS(EXAMES!E:E, EXAMES!D:D, H521, EXAMES!G:G, E521)</f>
        <v>0</v>
      </c>
      <c r="BY521" s="25">
        <f t="shared" si="53"/>
        <v>1811.1220391111112</v>
      </c>
      <c r="BZ521" s="1"/>
      <c r="CA521" s="1" t="s">
        <v>460</v>
      </c>
      <c r="CB521" s="13">
        <f t="shared" si="54"/>
        <v>0</v>
      </c>
      <c r="CC521" s="13">
        <f t="shared" si="55"/>
        <v>0</v>
      </c>
      <c r="CD521" s="13">
        <f>SUMIFS(ALIMENTAÇÃO!E:E, ALIMENTAÇÃO!D:D, H521, ALIMENTAÇÃO!G:G, E521)</f>
        <v>770</v>
      </c>
      <c r="CE521" s="6">
        <f>SUMIFS(TRANSPORTE!E:E, TRANSPORTE!D:D, H521, TRANSPORTE!G:G, E521)</f>
        <v>376.2</v>
      </c>
      <c r="CF521" s="6">
        <f>SUMIFS('PLANO DE SAÚDE'!E:E, 'PLANO DE SAÚDE'!D:D, H521, 'PLANO DE SAÚDE'!G:G, E521)</f>
        <v>0</v>
      </c>
      <c r="CG521" s="6">
        <f>SUMIFS('PLANO ODONTO'!E:E, 'PLANO ODONTO'!D:D, H521, 'PLANO ODONTO'!G:G, E521)</f>
        <v>0</v>
      </c>
      <c r="CH521" s="6">
        <f t="shared" si="56"/>
        <v>0</v>
      </c>
      <c r="CI521" s="6">
        <f t="shared" si="57"/>
        <v>0</v>
      </c>
      <c r="CJ521" s="6"/>
      <c r="CK521" s="6"/>
      <c r="CL521" s="6"/>
      <c r="CM521" s="6">
        <f t="shared" si="58"/>
        <v>0</v>
      </c>
      <c r="CN521" s="6">
        <v>2239.84</v>
      </c>
      <c r="CO521" s="6">
        <v>-320.83999999999997</v>
      </c>
      <c r="CP521" s="6">
        <v>1919</v>
      </c>
      <c r="CQ521" s="6">
        <v>2239.36</v>
      </c>
      <c r="CR521" s="1">
        <v>7.98</v>
      </c>
      <c r="CS521" s="6">
        <v>2239.36</v>
      </c>
      <c r="CT521" s="1">
        <v>179.14</v>
      </c>
      <c r="CU521" s="6">
        <v>1632.16</v>
      </c>
    </row>
    <row r="522" spans="1:99" ht="13.8" hidden="1">
      <c r="A522" s="1"/>
      <c r="B522" s="1"/>
      <c r="C522" s="34" t="str">
        <f t="shared" ca="1" si="40"/>
        <v>OK</v>
      </c>
      <c r="D522" s="2">
        <f t="shared" si="41"/>
        <v>4490.4763013888887</v>
      </c>
      <c r="E522" s="34">
        <v>45901</v>
      </c>
      <c r="F522" s="1" t="s">
        <v>145</v>
      </c>
      <c r="G522" s="1">
        <v>288</v>
      </c>
      <c r="H522" s="1" t="s">
        <v>198</v>
      </c>
      <c r="I522" s="1" t="s">
        <v>157</v>
      </c>
      <c r="J522" s="38">
        <v>44256</v>
      </c>
      <c r="K522" s="6">
        <v>2495.63</v>
      </c>
      <c r="L522" s="1"/>
      <c r="M522" s="6">
        <v>2495.63</v>
      </c>
      <c r="N522" s="6"/>
      <c r="O522" s="6"/>
      <c r="P522" s="6">
        <v>0</v>
      </c>
      <c r="Q522" s="6"/>
      <c r="R522" s="6"/>
      <c r="S522" s="6"/>
      <c r="T522" s="6"/>
      <c r="U522" s="6"/>
      <c r="V522" s="6"/>
      <c r="W522" s="6"/>
      <c r="X522" s="6"/>
      <c r="Y522" s="6">
        <v>0</v>
      </c>
      <c r="Z522" s="6"/>
      <c r="AA522" s="6"/>
      <c r="AB522" s="6">
        <v>0</v>
      </c>
      <c r="AC522" s="6"/>
      <c r="AD522" s="6">
        <v>0</v>
      </c>
      <c r="AE522" s="6">
        <v>0</v>
      </c>
      <c r="AF522" s="6">
        <v>0</v>
      </c>
      <c r="AG522" s="6"/>
      <c r="AH522" s="6"/>
      <c r="AI522" s="6"/>
      <c r="AJ522" s="6"/>
      <c r="AK522" s="6"/>
      <c r="AL522" s="6"/>
      <c r="AM522" s="6">
        <v>0.77</v>
      </c>
      <c r="AN522" s="8">
        <f t="shared" si="42"/>
        <v>2496.4</v>
      </c>
      <c r="AO522" s="6"/>
      <c r="AP522" s="6">
        <v>-7.35</v>
      </c>
      <c r="AQ522" s="6">
        <v>-149.74</v>
      </c>
      <c r="AR522" s="6"/>
      <c r="AS522" s="6"/>
      <c r="AT522" s="6">
        <v>-0.55000000000000004</v>
      </c>
      <c r="AU522" s="6"/>
      <c r="AV522" s="6">
        <v>0</v>
      </c>
      <c r="AW522" s="6"/>
      <c r="AX522" s="6"/>
      <c r="AY522" s="6"/>
      <c r="AZ522" s="6"/>
      <c r="BA522" s="6"/>
      <c r="BB522" s="6"/>
      <c r="BC522" s="6">
        <v>-1.93</v>
      </c>
      <c r="BD522" s="6"/>
      <c r="BE522" s="6"/>
      <c r="BF522" s="6"/>
      <c r="BG522" s="6">
        <v>-201.83</v>
      </c>
      <c r="BH522" s="6">
        <v>0</v>
      </c>
      <c r="BI522" s="6"/>
      <c r="BJ522" s="6"/>
      <c r="BK522" s="6"/>
      <c r="BL522" s="11">
        <f t="shared" si="43"/>
        <v>-361.40000000000003</v>
      </c>
      <c r="BM522" s="12">
        <f t="shared" si="44"/>
        <v>2135</v>
      </c>
      <c r="BN522" s="13">
        <f t="shared" si="45"/>
        <v>207.96916666666667</v>
      </c>
      <c r="BO522" s="13">
        <f t="shared" si="46"/>
        <v>207.96916666666667</v>
      </c>
      <c r="BP522" s="13">
        <f t="shared" si="47"/>
        <v>69.323055555555555</v>
      </c>
      <c r="BQ522" s="13">
        <f t="shared" si="48"/>
        <v>201.896467</v>
      </c>
      <c r="BR522" s="13">
        <f t="shared" si="49"/>
        <v>199.65</v>
      </c>
      <c r="BS522" s="13">
        <f t="shared" si="50"/>
        <v>727.66</v>
      </c>
      <c r="BT522" s="13">
        <f t="shared" si="51"/>
        <v>192.26</v>
      </c>
      <c r="BU522" s="13">
        <f t="shared" si="52"/>
        <v>173.63844550000002</v>
      </c>
      <c r="BV522" s="6">
        <f>SUMIFS('SEGURO DE VIDA'!E:E, 'SEGURO DE VIDA'!D:D, H522, 'SEGURO DE VIDA'!G:G, E522)</f>
        <v>13.71</v>
      </c>
      <c r="BW522" s="6">
        <f>SUMIFS(TREINAMENTOS!E:E, TREINAMENTOS!D:D, H522, TREINAMENTOS!G:G, E522)</f>
        <v>0</v>
      </c>
      <c r="BX522" s="6">
        <f>SUMIFS(EXAMES!E:E, EXAMES!D:D, H522, EXAMES!G:G, E522)</f>
        <v>0</v>
      </c>
      <c r="BY522" s="25">
        <f t="shared" si="53"/>
        <v>1994.0763013888889</v>
      </c>
      <c r="BZ522" s="1"/>
      <c r="CA522" s="1" t="s">
        <v>198</v>
      </c>
      <c r="CB522" s="13">
        <f t="shared" si="54"/>
        <v>173.63844550000002</v>
      </c>
      <c r="CC522" s="13">
        <f t="shared" si="55"/>
        <v>0</v>
      </c>
      <c r="CD522" s="13">
        <f>SUMIFS(ALIMENTAÇÃO!E:E, ALIMENTAÇÃO!D:D, H522, ALIMENTAÇÃO!G:G, E522)</f>
        <v>735.01</v>
      </c>
      <c r="CE522" s="6">
        <f>SUMIFS(TRANSPORTE!E:E, TRANSPORTE!D:D, H522, TRANSPORTE!G:G, E522)</f>
        <v>342</v>
      </c>
      <c r="CF522" s="6">
        <f>SUMIFS('PLANO DE SAÚDE'!E:E, 'PLANO DE SAÚDE'!D:D, H522, 'PLANO DE SAÚDE'!G:G, E522)</f>
        <v>175.56844550000002</v>
      </c>
      <c r="CG522" s="6">
        <f>SUMIFS('PLANO ODONTO'!E:E, 'PLANO ODONTO'!D:D, H522, 'PLANO ODONTO'!G:G, E522)</f>
        <v>0</v>
      </c>
      <c r="CH522" s="6">
        <f t="shared" si="56"/>
        <v>-1.93</v>
      </c>
      <c r="CI522" s="6">
        <f t="shared" si="57"/>
        <v>0</v>
      </c>
      <c r="CJ522" s="6"/>
      <c r="CK522" s="6"/>
      <c r="CL522" s="6"/>
      <c r="CM522" s="6">
        <f t="shared" si="58"/>
        <v>0</v>
      </c>
      <c r="CN522" s="6">
        <v>2496.4</v>
      </c>
      <c r="CO522" s="6">
        <v>-361.4</v>
      </c>
      <c r="CP522" s="6">
        <v>2135</v>
      </c>
      <c r="CQ522" s="6">
        <v>2495.63</v>
      </c>
      <c r="CR522" s="1">
        <v>8.09</v>
      </c>
      <c r="CS522" s="6">
        <v>2495.63</v>
      </c>
      <c r="CT522" s="1">
        <v>199.65</v>
      </c>
      <c r="CU522" s="6">
        <v>1888.43</v>
      </c>
    </row>
    <row r="523" spans="1:99" ht="13.8" hidden="1">
      <c r="A523" s="1"/>
      <c r="B523" s="1"/>
      <c r="C523" s="34" t="str">
        <f t="shared" ca="1" si="40"/>
        <v>OK</v>
      </c>
      <c r="D523" s="2">
        <f t="shared" si="41"/>
        <v>6509.404544</v>
      </c>
      <c r="E523" s="34">
        <v>45901</v>
      </c>
      <c r="F523" s="1" t="s">
        <v>145</v>
      </c>
      <c r="G523" s="1">
        <v>3493</v>
      </c>
      <c r="H523" s="1" t="s">
        <v>199</v>
      </c>
      <c r="I523" s="1" t="s">
        <v>190</v>
      </c>
      <c r="J523" s="38">
        <v>45635</v>
      </c>
      <c r="K523" s="6">
        <v>1800</v>
      </c>
      <c r="L523" s="1"/>
      <c r="M523" s="6">
        <v>1800</v>
      </c>
      <c r="N523" s="6"/>
      <c r="O523" s="6"/>
      <c r="P523" s="6">
        <v>540</v>
      </c>
      <c r="Q523" s="6"/>
      <c r="R523" s="6"/>
      <c r="S523" s="6"/>
      <c r="T523" s="6"/>
      <c r="U523" s="6"/>
      <c r="V523" s="6"/>
      <c r="W523" s="6"/>
      <c r="X523" s="6"/>
      <c r="Y523" s="6">
        <v>0</v>
      </c>
      <c r="Z523" s="6"/>
      <c r="AA523" s="6"/>
      <c r="AB523" s="6">
        <v>450</v>
      </c>
      <c r="AC523" s="6"/>
      <c r="AD523" s="6">
        <v>1141.6300000000001</v>
      </c>
      <c r="AE523" s="6">
        <v>469.95</v>
      </c>
      <c r="AF523" s="6">
        <v>247.94</v>
      </c>
      <c r="AG523" s="6"/>
      <c r="AH523" s="6"/>
      <c r="AI523" s="6"/>
      <c r="AJ523" s="6"/>
      <c r="AK523" s="6"/>
      <c r="AL523" s="6"/>
      <c r="AM523" s="6">
        <v>0.22</v>
      </c>
      <c r="AN523" s="8">
        <f t="shared" si="42"/>
        <v>4649.74</v>
      </c>
      <c r="AO523" s="6"/>
      <c r="AP523" s="6">
        <v>-7.7</v>
      </c>
      <c r="AQ523" s="6">
        <v>0</v>
      </c>
      <c r="AR523" s="6"/>
      <c r="AS523" s="6"/>
      <c r="AT523" s="6">
        <v>-0.84</v>
      </c>
      <c r="AU523" s="6"/>
      <c r="AV523" s="6">
        <v>-14</v>
      </c>
      <c r="AW523" s="6"/>
      <c r="AX523" s="6"/>
      <c r="AY523" s="6"/>
      <c r="AZ523" s="6"/>
      <c r="BA523" s="6"/>
      <c r="BB523" s="6"/>
      <c r="BC523" s="6">
        <v>0</v>
      </c>
      <c r="BD523" s="6"/>
      <c r="BE523" s="6"/>
      <c r="BF523" s="6"/>
      <c r="BG523" s="6">
        <v>-397.51</v>
      </c>
      <c r="BH523" s="6">
        <v>-144.69</v>
      </c>
      <c r="BI523" s="6"/>
      <c r="BJ523" s="6"/>
      <c r="BK523" s="6"/>
      <c r="BL523" s="11">
        <f t="shared" si="43"/>
        <v>-564.74</v>
      </c>
      <c r="BM523" s="12">
        <f t="shared" si="44"/>
        <v>4085</v>
      </c>
      <c r="BN523" s="13">
        <f t="shared" si="45"/>
        <v>150</v>
      </c>
      <c r="BO523" s="13">
        <f t="shared" si="46"/>
        <v>150</v>
      </c>
      <c r="BP523" s="13">
        <f t="shared" si="47"/>
        <v>50</v>
      </c>
      <c r="BQ523" s="13">
        <f t="shared" si="48"/>
        <v>397.69454400000006</v>
      </c>
      <c r="BR523" s="13">
        <f t="shared" si="49"/>
        <v>335.96</v>
      </c>
      <c r="BS523" s="13">
        <f t="shared" si="50"/>
        <v>762.3</v>
      </c>
      <c r="BT523" s="13">
        <f t="shared" si="51"/>
        <v>0</v>
      </c>
      <c r="BU523" s="13">
        <f t="shared" si="52"/>
        <v>0</v>
      </c>
      <c r="BV523" s="6">
        <f>SUMIFS('SEGURO DE VIDA'!E:E, 'SEGURO DE VIDA'!D:D, H523, 'SEGURO DE VIDA'!G:G, E523)</f>
        <v>13.71</v>
      </c>
      <c r="BW523" s="6">
        <f>SUMIFS(TREINAMENTOS!E:E, TREINAMENTOS!D:D, H523, TREINAMENTOS!G:G, E523)</f>
        <v>0</v>
      </c>
      <c r="BX523" s="6">
        <f>SUMIFS(EXAMES!E:E, EXAMES!D:D, H523, EXAMES!G:G, E523)</f>
        <v>0</v>
      </c>
      <c r="BY523" s="25">
        <f t="shared" si="53"/>
        <v>1859.664544</v>
      </c>
      <c r="BZ523" s="1"/>
      <c r="CA523" s="41" t="s">
        <v>504</v>
      </c>
      <c r="CB523" s="13">
        <f t="shared" si="54"/>
        <v>0</v>
      </c>
      <c r="CC523" s="13">
        <f t="shared" si="55"/>
        <v>0</v>
      </c>
      <c r="CD523" s="13">
        <f>SUMIFS(ALIMENTAÇÃO!E:E, ALIMENTAÇÃO!D:D, H523, ALIMENTAÇÃO!G:G, E523)</f>
        <v>770</v>
      </c>
      <c r="CE523" s="6">
        <f>SUMIFS(TRANSPORTE!E:E, TRANSPORTE!D:D, H523, TRANSPORTE!G:G, E523)</f>
        <v>0</v>
      </c>
      <c r="CF523" s="6">
        <f>SUMIFS('PLANO DE SAÚDE'!E:E, 'PLANO DE SAÚDE'!D:D, H523, 'PLANO DE SAÚDE'!G:G, E523)</f>
        <v>0</v>
      </c>
      <c r="CG523" s="6">
        <f>SUMIFS('PLANO ODONTO'!E:E, 'PLANO ODONTO'!D:D, H523, 'PLANO ODONTO'!G:G, E523)</f>
        <v>14</v>
      </c>
      <c r="CH523" s="6">
        <f t="shared" si="56"/>
        <v>0</v>
      </c>
      <c r="CI523" s="6">
        <f t="shared" si="57"/>
        <v>0</v>
      </c>
      <c r="CJ523" s="6"/>
      <c r="CK523" s="6"/>
      <c r="CL523" s="6"/>
      <c r="CM523" s="6">
        <f t="shared" si="58"/>
        <v>-14</v>
      </c>
      <c r="CN523" s="6">
        <v>4649.74</v>
      </c>
      <c r="CO523" s="6">
        <v>-564.74</v>
      </c>
      <c r="CP523" s="6">
        <v>4085</v>
      </c>
      <c r="CQ523" s="6">
        <v>4199.5200000000004</v>
      </c>
      <c r="CR523" s="1">
        <v>9.4700000000000006</v>
      </c>
      <c r="CS523" s="6">
        <v>4199.5200000000004</v>
      </c>
      <c r="CT523" s="1">
        <v>335.96</v>
      </c>
      <c r="CU523" s="6">
        <v>3592.32</v>
      </c>
    </row>
    <row r="524" spans="1:99" ht="13.8" hidden="1">
      <c r="A524" s="1"/>
      <c r="B524" s="1"/>
      <c r="C524" s="34" t="str">
        <f t="shared" ca="1" si="40"/>
        <v>OK</v>
      </c>
      <c r="D524" s="2">
        <f t="shared" si="41"/>
        <v>8976.1136838333332</v>
      </c>
      <c r="E524" s="34">
        <v>45901</v>
      </c>
      <c r="F524" s="1" t="s">
        <v>145</v>
      </c>
      <c r="G524" s="1">
        <v>182</v>
      </c>
      <c r="H524" s="1" t="s">
        <v>201</v>
      </c>
      <c r="I524" s="1" t="s">
        <v>202</v>
      </c>
      <c r="J524" s="38">
        <v>42248</v>
      </c>
      <c r="K524" s="6">
        <v>4336.05</v>
      </c>
      <c r="L524" s="1"/>
      <c r="M524" s="6">
        <v>4336.05</v>
      </c>
      <c r="N524" s="6"/>
      <c r="O524" s="6"/>
      <c r="P524" s="6">
        <v>0</v>
      </c>
      <c r="Q524" s="6"/>
      <c r="R524" s="6"/>
      <c r="S524" s="6"/>
      <c r="T524" s="6"/>
      <c r="U524" s="6"/>
      <c r="V524" s="6"/>
      <c r="W524" s="6"/>
      <c r="X524" s="6"/>
      <c r="Y524" s="6">
        <v>2083.46</v>
      </c>
      <c r="Z524" s="6"/>
      <c r="AA524" s="6"/>
      <c r="AB524" s="6">
        <v>0</v>
      </c>
      <c r="AC524" s="6"/>
      <c r="AD524" s="6">
        <v>0</v>
      </c>
      <c r="AE524" s="6">
        <v>0</v>
      </c>
      <c r="AF524" s="6">
        <v>0</v>
      </c>
      <c r="AG524" s="6"/>
      <c r="AH524" s="6"/>
      <c r="AI524" s="6"/>
      <c r="AJ524" s="6"/>
      <c r="AK524" s="6"/>
      <c r="AL524" s="6"/>
      <c r="AM524" s="6">
        <v>0.26</v>
      </c>
      <c r="AN524" s="8">
        <f t="shared" si="42"/>
        <v>6419.77</v>
      </c>
      <c r="AO524" s="6"/>
      <c r="AP524" s="6">
        <v>-7.7</v>
      </c>
      <c r="AQ524" s="6">
        <v>0</v>
      </c>
      <c r="AR524" s="6"/>
      <c r="AS524" s="6"/>
      <c r="AT524" s="6">
        <v>-0.85</v>
      </c>
      <c r="AU524" s="6"/>
      <c r="AV524" s="6">
        <v>-14</v>
      </c>
      <c r="AW524" s="6"/>
      <c r="AX524" s="6"/>
      <c r="AY524" s="6"/>
      <c r="AZ524" s="6"/>
      <c r="BA524" s="6"/>
      <c r="BB524" s="6"/>
      <c r="BC524" s="6">
        <v>-1.93</v>
      </c>
      <c r="BD524" s="6"/>
      <c r="BE524" s="6"/>
      <c r="BF524" s="6"/>
      <c r="BG524" s="6">
        <v>-416.63</v>
      </c>
      <c r="BH524" s="6">
        <v>-689.66</v>
      </c>
      <c r="BI524" s="6"/>
      <c r="BJ524" s="6"/>
      <c r="BK524" s="6"/>
      <c r="BL524" s="11">
        <f t="shared" si="43"/>
        <v>-1130.77</v>
      </c>
      <c r="BM524" s="12">
        <f t="shared" si="44"/>
        <v>5289</v>
      </c>
      <c r="BN524" s="13">
        <f t="shared" si="45"/>
        <v>361.33750000000003</v>
      </c>
      <c r="BO524" s="13">
        <f t="shared" si="46"/>
        <v>361.33750000000003</v>
      </c>
      <c r="BP524" s="13">
        <f t="shared" si="47"/>
        <v>120.44583333333334</v>
      </c>
      <c r="BQ524" s="13">
        <f t="shared" si="48"/>
        <v>416.69440499999996</v>
      </c>
      <c r="BR524" s="13">
        <f t="shared" si="49"/>
        <v>346.88</v>
      </c>
      <c r="BS524" s="13">
        <f t="shared" si="50"/>
        <v>762.3</v>
      </c>
      <c r="BT524" s="13">
        <f t="shared" si="51"/>
        <v>0</v>
      </c>
      <c r="BU524" s="13">
        <f t="shared" si="52"/>
        <v>173.63844550000002</v>
      </c>
      <c r="BV524" s="6">
        <f>SUMIFS('SEGURO DE VIDA'!E:E, 'SEGURO DE VIDA'!D:D, H524, 'SEGURO DE VIDA'!G:G, E524)</f>
        <v>13.71</v>
      </c>
      <c r="BW524" s="6">
        <f>SUMIFS(TREINAMENTOS!E:E, TREINAMENTOS!D:D, H524, TREINAMENTOS!G:G, E524)</f>
        <v>0</v>
      </c>
      <c r="BX524" s="6">
        <f>SUMIFS(EXAMES!E:E, EXAMES!D:D, H524, EXAMES!G:G, E524)</f>
        <v>0</v>
      </c>
      <c r="BY524" s="25">
        <f t="shared" si="53"/>
        <v>2556.3436838333332</v>
      </c>
      <c r="BZ524" s="1"/>
      <c r="CA524" s="41" t="s">
        <v>505</v>
      </c>
      <c r="CB524" s="13">
        <f t="shared" si="54"/>
        <v>173.63844550000002</v>
      </c>
      <c r="CC524" s="13">
        <f t="shared" si="55"/>
        <v>0</v>
      </c>
      <c r="CD524" s="13">
        <f>SUMIFS(ALIMENTAÇÃO!E:E, ALIMENTAÇÃO!D:D, H524, ALIMENTAÇÃO!G:G, E524)</f>
        <v>770</v>
      </c>
      <c r="CE524" s="6">
        <f>SUMIFS(TRANSPORTE!E:E, TRANSPORTE!D:D, H524, TRANSPORTE!G:G, E524)</f>
        <v>0</v>
      </c>
      <c r="CF524" s="6">
        <f>SUMIFS('PLANO DE SAÚDE'!E:E, 'PLANO DE SAÚDE'!D:D, H524, 'PLANO DE SAÚDE'!G:G, E524)</f>
        <v>175.56844550000002</v>
      </c>
      <c r="CG524" s="6">
        <f>SUMIFS('PLANO ODONTO'!E:E, 'PLANO ODONTO'!D:D, H524, 'PLANO ODONTO'!G:G, E524)</f>
        <v>14</v>
      </c>
      <c r="CH524" s="6">
        <f t="shared" si="56"/>
        <v>-1.93</v>
      </c>
      <c r="CI524" s="6">
        <f t="shared" si="57"/>
        <v>0</v>
      </c>
      <c r="CJ524" s="6"/>
      <c r="CK524" s="6"/>
      <c r="CL524" s="6"/>
      <c r="CM524" s="6">
        <f t="shared" si="58"/>
        <v>-14</v>
      </c>
      <c r="CN524" s="6">
        <v>6419.77</v>
      </c>
      <c r="CO524" s="6">
        <v>-1130.77</v>
      </c>
      <c r="CP524" s="6">
        <v>5289</v>
      </c>
      <c r="CQ524" s="6">
        <v>4336.05</v>
      </c>
      <c r="CR524" s="1">
        <v>9.61</v>
      </c>
      <c r="CS524" s="6">
        <v>4336.05</v>
      </c>
      <c r="CT524" s="1">
        <v>346.88</v>
      </c>
      <c r="CU524" s="6">
        <v>5812.31</v>
      </c>
    </row>
    <row r="525" spans="1:99" ht="13.8" hidden="1">
      <c r="A525" s="1"/>
      <c r="B525" s="1"/>
      <c r="C525" s="34" t="str">
        <f t="shared" ca="1" si="40"/>
        <v>OK</v>
      </c>
      <c r="D525" s="2">
        <f t="shared" si="41"/>
        <v>3157.1866666666665</v>
      </c>
      <c r="E525" s="34">
        <v>45901</v>
      </c>
      <c r="F525" s="1" t="s">
        <v>145</v>
      </c>
      <c r="G525" s="1">
        <v>3478</v>
      </c>
      <c r="H525" s="1" t="s">
        <v>204</v>
      </c>
      <c r="I525" s="1" t="s">
        <v>205</v>
      </c>
      <c r="J525" s="38">
        <v>45597</v>
      </c>
      <c r="K525" s="6">
        <v>1518</v>
      </c>
      <c r="L525" s="1"/>
      <c r="M525" s="6">
        <v>1518</v>
      </c>
      <c r="N525" s="6"/>
      <c r="O525" s="6"/>
      <c r="P525" s="6">
        <v>0</v>
      </c>
      <c r="Q525" s="6"/>
      <c r="R525" s="6"/>
      <c r="S525" s="6"/>
      <c r="T525" s="6"/>
      <c r="U525" s="6"/>
      <c r="V525" s="6"/>
      <c r="W525" s="6"/>
      <c r="X525" s="6"/>
      <c r="Y525" s="6">
        <v>0</v>
      </c>
      <c r="Z525" s="6"/>
      <c r="AA525" s="6"/>
      <c r="AB525" s="6">
        <v>0</v>
      </c>
      <c r="AC525" s="6"/>
      <c r="AD525" s="6">
        <v>0</v>
      </c>
      <c r="AE525" s="6">
        <v>0</v>
      </c>
      <c r="AF525" s="6">
        <v>0</v>
      </c>
      <c r="AG525" s="6"/>
      <c r="AH525" s="6"/>
      <c r="AI525" s="6"/>
      <c r="AJ525" s="6"/>
      <c r="AK525" s="6"/>
      <c r="AL525" s="6"/>
      <c r="AM525" s="6">
        <v>0.48</v>
      </c>
      <c r="AN525" s="8">
        <f t="shared" si="42"/>
        <v>1518.48</v>
      </c>
      <c r="AO525" s="6"/>
      <c r="AP525" s="6">
        <v>-7.7</v>
      </c>
      <c r="AQ525" s="6">
        <v>-91.08</v>
      </c>
      <c r="AR525" s="6"/>
      <c r="AS525" s="6"/>
      <c r="AT525" s="6">
        <v>-0.85</v>
      </c>
      <c r="AU525" s="6"/>
      <c r="AV525" s="6">
        <v>0</v>
      </c>
      <c r="AW525" s="6"/>
      <c r="AX525" s="6"/>
      <c r="AY525" s="6"/>
      <c r="AZ525" s="6"/>
      <c r="BA525" s="6"/>
      <c r="BB525" s="6"/>
      <c r="BC525" s="6">
        <v>0</v>
      </c>
      <c r="BD525" s="6"/>
      <c r="BE525" s="6"/>
      <c r="BF525" s="6"/>
      <c r="BG525" s="6">
        <v>-113.85</v>
      </c>
      <c r="BH525" s="6">
        <v>0</v>
      </c>
      <c r="BI525" s="6"/>
      <c r="BJ525" s="6"/>
      <c r="BK525" s="6"/>
      <c r="BL525" s="11">
        <f t="shared" si="43"/>
        <v>-213.48</v>
      </c>
      <c r="BM525" s="12">
        <f t="shared" si="44"/>
        <v>1305</v>
      </c>
      <c r="BN525" s="13">
        <f t="shared" si="45"/>
        <v>126.5</v>
      </c>
      <c r="BO525" s="13">
        <f t="shared" si="46"/>
        <v>126.5</v>
      </c>
      <c r="BP525" s="13">
        <f t="shared" si="47"/>
        <v>42.166666666666664</v>
      </c>
      <c r="BQ525" s="13">
        <f t="shared" si="48"/>
        <v>113.85</v>
      </c>
      <c r="BR525" s="13">
        <f t="shared" si="49"/>
        <v>121.44</v>
      </c>
      <c r="BS525" s="13">
        <f t="shared" si="50"/>
        <v>762.3</v>
      </c>
      <c r="BT525" s="13">
        <f t="shared" si="51"/>
        <v>285.12</v>
      </c>
      <c r="BU525" s="13">
        <f t="shared" si="52"/>
        <v>0</v>
      </c>
      <c r="BV525" s="6">
        <f>SUMIFS('SEGURO DE VIDA'!E:E, 'SEGURO DE VIDA'!D:D, H525, 'SEGURO DE VIDA'!G:G, E525)</f>
        <v>13.71</v>
      </c>
      <c r="BW525" s="6">
        <f>SUMIFS(TREINAMENTOS!E:E, TREINAMENTOS!D:D, H525, TREINAMENTOS!G:G, E525)</f>
        <v>0</v>
      </c>
      <c r="BX525" s="6">
        <f>SUMIFS(EXAMES!E:E, EXAMES!D:D, H525, EXAMES!G:G, E525)</f>
        <v>47.12</v>
      </c>
      <c r="BY525" s="25">
        <f t="shared" si="53"/>
        <v>1638.7066666666665</v>
      </c>
      <c r="BZ525" s="1"/>
      <c r="CA525" s="1" t="s">
        <v>204</v>
      </c>
      <c r="CB525" s="13">
        <f t="shared" si="54"/>
        <v>0</v>
      </c>
      <c r="CC525" s="13">
        <f t="shared" si="55"/>
        <v>0</v>
      </c>
      <c r="CD525" s="13">
        <f>SUMIFS(ALIMENTAÇÃO!E:E, ALIMENTAÇÃO!D:D, H525, ALIMENTAÇÃO!G:G, E525)</f>
        <v>770</v>
      </c>
      <c r="CE525" s="6">
        <f>SUMIFS(TRANSPORTE!E:E, TRANSPORTE!D:D, H525, TRANSPORTE!G:G, E525)</f>
        <v>376.2</v>
      </c>
      <c r="CF525" s="6">
        <f>SUMIFS('PLANO DE SAÚDE'!E:E, 'PLANO DE SAÚDE'!D:D, H525, 'PLANO DE SAÚDE'!G:G, E525)</f>
        <v>0</v>
      </c>
      <c r="CG525" s="6">
        <f>SUMIFS('PLANO ODONTO'!E:E, 'PLANO ODONTO'!D:D, H525, 'PLANO ODONTO'!G:G, E525)</f>
        <v>0</v>
      </c>
      <c r="CH525" s="6">
        <f t="shared" si="56"/>
        <v>0</v>
      </c>
      <c r="CI525" s="6">
        <f t="shared" si="57"/>
        <v>0</v>
      </c>
      <c r="CJ525" s="6"/>
      <c r="CK525" s="6"/>
      <c r="CL525" s="6"/>
      <c r="CM525" s="6">
        <f t="shared" si="58"/>
        <v>0</v>
      </c>
      <c r="CN525" s="6">
        <v>1518.48</v>
      </c>
      <c r="CO525" s="6">
        <v>-213.48</v>
      </c>
      <c r="CP525" s="6">
        <v>1305</v>
      </c>
      <c r="CQ525" s="6">
        <v>1518</v>
      </c>
      <c r="CR525" s="1">
        <v>7.5</v>
      </c>
      <c r="CS525" s="6">
        <v>1518</v>
      </c>
      <c r="CT525" s="1">
        <v>121.44</v>
      </c>
      <c r="CU525" s="6">
        <v>910.8</v>
      </c>
    </row>
    <row r="526" spans="1:99" ht="13.8" hidden="1">
      <c r="A526" s="1"/>
      <c r="B526" s="1"/>
      <c r="C526" s="34" t="str">
        <f t="shared" ca="1" si="40"/>
        <v>OK</v>
      </c>
      <c r="D526" s="2">
        <f t="shared" si="41"/>
        <v>7808.7017149444437</v>
      </c>
      <c r="E526" s="34">
        <v>45901</v>
      </c>
      <c r="F526" s="1" t="s">
        <v>145</v>
      </c>
      <c r="G526" s="1">
        <v>67</v>
      </c>
      <c r="H526" s="1" t="s">
        <v>206</v>
      </c>
      <c r="I526" s="1" t="s">
        <v>147</v>
      </c>
      <c r="J526" s="38">
        <v>41078</v>
      </c>
      <c r="K526" s="6">
        <v>3159.37</v>
      </c>
      <c r="L526" s="1"/>
      <c r="M526" s="6">
        <v>3159.37</v>
      </c>
      <c r="N526" s="6"/>
      <c r="O526" s="6"/>
      <c r="P526" s="6">
        <v>947.81</v>
      </c>
      <c r="Q526" s="6"/>
      <c r="R526" s="6"/>
      <c r="S526" s="6"/>
      <c r="T526" s="6"/>
      <c r="U526" s="6"/>
      <c r="V526" s="6"/>
      <c r="W526" s="6"/>
      <c r="X526" s="6"/>
      <c r="Y526" s="6">
        <v>0</v>
      </c>
      <c r="Z526" s="6"/>
      <c r="AA526" s="6"/>
      <c r="AB526" s="6">
        <v>0</v>
      </c>
      <c r="AC526" s="6"/>
      <c r="AD526" s="6">
        <v>386.59</v>
      </c>
      <c r="AE526" s="6">
        <v>0</v>
      </c>
      <c r="AF526" s="6">
        <v>59.48</v>
      </c>
      <c r="AG526" s="6"/>
      <c r="AH526" s="6"/>
      <c r="AI526" s="6"/>
      <c r="AJ526" s="6"/>
      <c r="AK526" s="6"/>
      <c r="AL526" s="6"/>
      <c r="AM526" s="6">
        <v>0.4</v>
      </c>
      <c r="AN526" s="8">
        <f t="shared" si="42"/>
        <v>4553.6499999999996</v>
      </c>
      <c r="AO526" s="6"/>
      <c r="AP526" s="6">
        <v>-4.9000000000000004</v>
      </c>
      <c r="AQ526" s="6">
        <v>-189.56</v>
      </c>
      <c r="AR526" s="6"/>
      <c r="AS526" s="6"/>
      <c r="AT526" s="6">
        <v>-0.22</v>
      </c>
      <c r="AU526" s="6"/>
      <c r="AV526" s="6">
        <v>-14</v>
      </c>
      <c r="AW526" s="6"/>
      <c r="AX526" s="6"/>
      <c r="AY526" s="6"/>
      <c r="AZ526" s="6"/>
      <c r="BA526" s="6"/>
      <c r="BB526" s="6"/>
      <c r="BC526" s="6">
        <v>-391.19</v>
      </c>
      <c r="BD526" s="6"/>
      <c r="BE526" s="6"/>
      <c r="BF526" s="6"/>
      <c r="BG526" s="6">
        <v>-447.03</v>
      </c>
      <c r="BH526" s="6">
        <v>-205.75</v>
      </c>
      <c r="BI526" s="6"/>
      <c r="BJ526" s="6"/>
      <c r="BK526" s="6"/>
      <c r="BL526" s="11">
        <f t="shared" si="43"/>
        <v>-1252.6500000000001</v>
      </c>
      <c r="BM526" s="12">
        <f t="shared" si="44"/>
        <v>3300.9999999999995</v>
      </c>
      <c r="BN526" s="13">
        <f t="shared" si="45"/>
        <v>263.28083333333331</v>
      </c>
      <c r="BO526" s="13">
        <f t="shared" si="46"/>
        <v>263.28083333333331</v>
      </c>
      <c r="BP526" s="13">
        <f t="shared" si="47"/>
        <v>87.760277777777773</v>
      </c>
      <c r="BQ526" s="13">
        <f t="shared" si="48"/>
        <v>447.12915000000004</v>
      </c>
      <c r="BR526" s="13">
        <f t="shared" si="49"/>
        <v>364.26</v>
      </c>
      <c r="BS526" s="13">
        <f t="shared" si="50"/>
        <v>485.1</v>
      </c>
      <c r="BT526" s="13">
        <f t="shared" si="51"/>
        <v>186.64</v>
      </c>
      <c r="BU526" s="13">
        <f t="shared" si="52"/>
        <v>215.76062050000002</v>
      </c>
      <c r="BV526" s="6">
        <f>SUMIFS('SEGURO DE VIDA'!E:E, 'SEGURO DE VIDA'!D:D, H526, 'SEGURO DE VIDA'!G:G, E526)</f>
        <v>13.71</v>
      </c>
      <c r="BW526" s="6">
        <f>SUMIFS(TREINAMENTOS!E:E, TREINAMENTOS!D:D, H526, TREINAMENTOS!G:G, E526)</f>
        <v>0</v>
      </c>
      <c r="BX526" s="6">
        <f>SUMIFS(EXAMES!E:E, EXAMES!D:D, H526, EXAMES!G:G, E526)</f>
        <v>928.13</v>
      </c>
      <c r="BY526" s="25">
        <f t="shared" si="53"/>
        <v>3255.0517149444445</v>
      </c>
      <c r="BZ526" s="1"/>
      <c r="CA526" s="1" t="s">
        <v>206</v>
      </c>
      <c r="CB526" s="13">
        <f t="shared" si="54"/>
        <v>215.76062050000002</v>
      </c>
      <c r="CC526" s="13">
        <f t="shared" si="55"/>
        <v>0</v>
      </c>
      <c r="CD526" s="13">
        <f>SUMIFS(ALIMENTAÇÃO!E:E, ALIMENTAÇÃO!D:D, H526, ALIMENTAÇÃO!G:G, E526)</f>
        <v>490</v>
      </c>
      <c r="CE526" s="6">
        <f>SUMIFS(TRANSPORTE!E:E, TRANSPORTE!D:D, H526, TRANSPORTE!G:G, E526)</f>
        <v>376.2</v>
      </c>
      <c r="CF526" s="6">
        <f>SUMIFS('PLANO DE SAÚDE'!E:E, 'PLANO DE SAÚDE'!D:D, H526, 'PLANO DE SAÚDE'!G:G, E526)</f>
        <v>606.95062050000001</v>
      </c>
      <c r="CG526" s="6">
        <f>SUMIFS('PLANO ODONTO'!E:E, 'PLANO ODONTO'!D:D, H526, 'PLANO ODONTO'!G:G, E526)</f>
        <v>14</v>
      </c>
      <c r="CH526" s="6">
        <f t="shared" si="56"/>
        <v>-391.19</v>
      </c>
      <c r="CI526" s="6">
        <f t="shared" si="57"/>
        <v>0</v>
      </c>
      <c r="CJ526" s="6"/>
      <c r="CK526" s="6"/>
      <c r="CL526" s="6"/>
      <c r="CM526" s="6">
        <f t="shared" si="58"/>
        <v>-14</v>
      </c>
      <c r="CN526" s="6">
        <v>4553.6499999999996</v>
      </c>
      <c r="CO526" s="6">
        <v>-1252.6500000000001</v>
      </c>
      <c r="CP526" s="6">
        <v>3301</v>
      </c>
      <c r="CQ526" s="6">
        <v>4553.25</v>
      </c>
      <c r="CR526" s="1">
        <v>9.82</v>
      </c>
      <c r="CS526" s="6">
        <v>4553.25</v>
      </c>
      <c r="CT526" s="1">
        <v>364.26</v>
      </c>
      <c r="CU526" s="6">
        <v>3916.63</v>
      </c>
    </row>
    <row r="527" spans="1:99" ht="13.8" hidden="1">
      <c r="A527" s="1"/>
      <c r="B527" s="1"/>
      <c r="C527" s="34" t="str">
        <f t="shared" ca="1" si="40"/>
        <v>OK</v>
      </c>
      <c r="D527" s="2">
        <f t="shared" si="41"/>
        <v>6053.0599999999995</v>
      </c>
      <c r="E527" s="34">
        <v>45901</v>
      </c>
      <c r="F527" s="1" t="s">
        <v>145</v>
      </c>
      <c r="G527" s="1">
        <v>3587</v>
      </c>
      <c r="H527" s="1" t="s">
        <v>506</v>
      </c>
      <c r="I527" s="1" t="s">
        <v>229</v>
      </c>
      <c r="J527" s="38">
        <v>45910</v>
      </c>
      <c r="K527" s="6">
        <v>3600</v>
      </c>
      <c r="L527" s="1"/>
      <c r="M527" s="6">
        <v>2520</v>
      </c>
      <c r="N527" s="6"/>
      <c r="O527" s="6"/>
      <c r="P527" s="6">
        <v>0</v>
      </c>
      <c r="Q527" s="6"/>
      <c r="R527" s="6"/>
      <c r="S527" s="6"/>
      <c r="T527" s="6"/>
      <c r="U527" s="6"/>
      <c r="V527" s="6"/>
      <c r="W527" s="6"/>
      <c r="X527" s="6"/>
      <c r="Y527" s="6">
        <v>0</v>
      </c>
      <c r="Z527" s="6"/>
      <c r="AA527" s="6"/>
      <c r="AB527" s="6">
        <v>0</v>
      </c>
      <c r="AC527" s="6"/>
      <c r="AD527" s="6">
        <v>0</v>
      </c>
      <c r="AE527" s="6">
        <v>0</v>
      </c>
      <c r="AF527" s="6">
        <v>0</v>
      </c>
      <c r="AG527" s="6"/>
      <c r="AH527" s="6"/>
      <c r="AI527" s="6"/>
      <c r="AJ527" s="6"/>
      <c r="AK527" s="6"/>
      <c r="AL527" s="6"/>
      <c r="AM527" s="6">
        <v>0.03</v>
      </c>
      <c r="AN527" s="8">
        <f t="shared" si="42"/>
        <v>2520.0300000000002</v>
      </c>
      <c r="AO527" s="6"/>
      <c r="AP527" s="6">
        <v>0</v>
      </c>
      <c r="AQ527" s="6">
        <v>0</v>
      </c>
      <c r="AR527" s="6"/>
      <c r="AS527" s="6"/>
      <c r="AT527" s="6">
        <v>0</v>
      </c>
      <c r="AU527" s="6"/>
      <c r="AV527" s="6">
        <v>0</v>
      </c>
      <c r="AW527" s="6"/>
      <c r="AX527" s="6"/>
      <c r="AY527" s="6"/>
      <c r="AZ527" s="6"/>
      <c r="BA527" s="6"/>
      <c r="BB527" s="6"/>
      <c r="BC527" s="6">
        <v>0</v>
      </c>
      <c r="BD527" s="6"/>
      <c r="BE527" s="6"/>
      <c r="BF527" s="6"/>
      <c r="BG527" s="6">
        <v>-204.03</v>
      </c>
      <c r="BH527" s="6">
        <v>0</v>
      </c>
      <c r="BI527" s="6"/>
      <c r="BJ527" s="6"/>
      <c r="BK527" s="6"/>
      <c r="BL527" s="11">
        <f t="shared" si="43"/>
        <v>-204.03</v>
      </c>
      <c r="BM527" s="12">
        <f t="shared" si="44"/>
        <v>2316</v>
      </c>
      <c r="BN527" s="13">
        <f t="shared" si="45"/>
        <v>300</v>
      </c>
      <c r="BO527" s="13">
        <f t="shared" si="46"/>
        <v>300</v>
      </c>
      <c r="BP527" s="13">
        <f t="shared" si="47"/>
        <v>100</v>
      </c>
      <c r="BQ527" s="13">
        <f t="shared" si="48"/>
        <v>204.12</v>
      </c>
      <c r="BR527" s="13">
        <f t="shared" si="49"/>
        <v>201.6</v>
      </c>
      <c r="BS527" s="13">
        <f t="shared" si="50"/>
        <v>468</v>
      </c>
      <c r="BT527" s="13">
        <f t="shared" si="51"/>
        <v>0</v>
      </c>
      <c r="BU527" s="13">
        <f t="shared" si="52"/>
        <v>0</v>
      </c>
      <c r="BV527" s="6">
        <f>SUMIFS('SEGURO DE VIDA'!E:E, 'SEGURO DE VIDA'!D:D, H527, 'SEGURO DE VIDA'!G:G, E527)</f>
        <v>13.71</v>
      </c>
      <c r="BW527" s="6">
        <f>SUMIFS(TREINAMENTOS!E:E, TREINAMENTOS!D:D, H527, TREINAMENTOS!G:G, E527)</f>
        <v>1400</v>
      </c>
      <c r="BX527" s="6">
        <f>SUMIFS(EXAMES!E:E, EXAMES!D:D, H527, EXAMES!G:G, E527)</f>
        <v>545.6</v>
      </c>
      <c r="BY527" s="25">
        <f t="shared" si="53"/>
        <v>3533.0299999999997</v>
      </c>
      <c r="BZ527" s="1"/>
      <c r="CA527" s="1" t="s">
        <v>506</v>
      </c>
      <c r="CB527" s="13">
        <f t="shared" si="54"/>
        <v>0</v>
      </c>
      <c r="CC527" s="13">
        <f t="shared" si="55"/>
        <v>0</v>
      </c>
      <c r="CD527" s="13">
        <f>SUMIFS(ALIMENTAÇÃO!E:E, ALIMENTAÇÃO!D:D, H527, ALIMENTAÇÃO!G:G, E527)</f>
        <v>468</v>
      </c>
      <c r="CE527" s="6">
        <f>SUMIFS(TRANSPORTE!E:E, TRANSPORTE!D:D, H527, TRANSPORTE!G:G, E527)</f>
        <v>0</v>
      </c>
      <c r="CF527" s="6">
        <f>SUMIFS('PLANO DE SAÚDE'!E:E, 'PLANO DE SAÚDE'!D:D, H527, 'PLANO DE SAÚDE'!G:G, E527)</f>
        <v>0</v>
      </c>
      <c r="CG527" s="6">
        <f>SUMIFS('PLANO ODONTO'!E:E, 'PLANO ODONTO'!D:D, H527, 'PLANO ODONTO'!G:G, E527)</f>
        <v>0</v>
      </c>
      <c r="CH527" s="6">
        <f t="shared" si="56"/>
        <v>0</v>
      </c>
      <c r="CI527" s="6">
        <f t="shared" si="57"/>
        <v>0</v>
      </c>
      <c r="CJ527" s="6"/>
      <c r="CK527" s="6"/>
      <c r="CL527" s="6"/>
      <c r="CM527" s="6">
        <f t="shared" si="58"/>
        <v>0</v>
      </c>
      <c r="CN527" s="6">
        <v>2520.0300000000002</v>
      </c>
      <c r="CO527" s="6">
        <v>-204.03</v>
      </c>
      <c r="CP527" s="6">
        <v>2316</v>
      </c>
      <c r="CQ527" s="6">
        <v>2520</v>
      </c>
      <c r="CR527" s="1">
        <v>8.1</v>
      </c>
      <c r="CS527" s="6">
        <v>2520</v>
      </c>
      <c r="CT527" s="1">
        <v>201.6</v>
      </c>
      <c r="CU527" s="6">
        <v>1912.8</v>
      </c>
    </row>
    <row r="528" spans="1:99" ht="13.8" hidden="1">
      <c r="A528" s="1"/>
      <c r="B528" s="1"/>
      <c r="C528" s="34" t="str">
        <f t="shared" ca="1" si="40"/>
        <v>OK</v>
      </c>
      <c r="D528" s="2">
        <f t="shared" si="41"/>
        <v>1734.3691944444445</v>
      </c>
      <c r="E528" s="34">
        <v>45901</v>
      </c>
      <c r="F528" s="1" t="s">
        <v>145</v>
      </c>
      <c r="G528" s="1">
        <v>3586</v>
      </c>
      <c r="H528" s="1" t="s">
        <v>507</v>
      </c>
      <c r="I528" s="1" t="s">
        <v>211</v>
      </c>
      <c r="J528" s="38">
        <v>45908</v>
      </c>
      <c r="K528" s="6">
        <v>1069.48</v>
      </c>
      <c r="L528" s="1"/>
      <c r="M528" s="6">
        <v>819.93</v>
      </c>
      <c r="N528" s="6"/>
      <c r="O528" s="6"/>
      <c r="P528" s="6">
        <v>0</v>
      </c>
      <c r="Q528" s="6"/>
      <c r="R528" s="6"/>
      <c r="S528" s="6"/>
      <c r="T528" s="6"/>
      <c r="U528" s="6"/>
      <c r="V528" s="6"/>
      <c r="W528" s="6"/>
      <c r="X528" s="6"/>
      <c r="Y528" s="6">
        <v>0</v>
      </c>
      <c r="Z528" s="6"/>
      <c r="AA528" s="6"/>
      <c r="AB528" s="6">
        <v>0</v>
      </c>
      <c r="AC528" s="6"/>
      <c r="AD528" s="6">
        <v>0</v>
      </c>
      <c r="AE528" s="6">
        <v>0</v>
      </c>
      <c r="AF528" s="6">
        <v>0</v>
      </c>
      <c r="AG528" s="6"/>
      <c r="AH528" s="6"/>
      <c r="AI528" s="6"/>
      <c r="AJ528" s="6"/>
      <c r="AK528" s="6"/>
      <c r="AL528" s="6"/>
      <c r="AM528" s="6">
        <v>0.86</v>
      </c>
      <c r="AN528" s="8">
        <f t="shared" si="42"/>
        <v>820.79</v>
      </c>
      <c r="AO528" s="6"/>
      <c r="AP528" s="6">
        <v>-2.1</v>
      </c>
      <c r="AQ528" s="6">
        <v>-49.2</v>
      </c>
      <c r="AR528" s="6"/>
      <c r="AS528" s="6"/>
      <c r="AT528" s="6">
        <v>0</v>
      </c>
      <c r="AU528" s="6"/>
      <c r="AV528" s="6">
        <v>0</v>
      </c>
      <c r="AW528" s="6"/>
      <c r="AX528" s="6"/>
      <c r="AY528" s="6"/>
      <c r="AZ528" s="6"/>
      <c r="BA528" s="6"/>
      <c r="BB528" s="6"/>
      <c r="BC528" s="6">
        <v>0</v>
      </c>
      <c r="BD528" s="6"/>
      <c r="BE528" s="6"/>
      <c r="BF528" s="6"/>
      <c r="BG528" s="6">
        <v>-61.49</v>
      </c>
      <c r="BH528" s="6">
        <v>0</v>
      </c>
      <c r="BI528" s="6"/>
      <c r="BJ528" s="6"/>
      <c r="BK528" s="6"/>
      <c r="BL528" s="11">
        <f t="shared" si="43"/>
        <v>-112.79</v>
      </c>
      <c r="BM528" s="12">
        <f t="shared" si="44"/>
        <v>708</v>
      </c>
      <c r="BN528" s="13">
        <f t="shared" si="45"/>
        <v>89.123333333333335</v>
      </c>
      <c r="BO528" s="13">
        <f t="shared" si="46"/>
        <v>89.123333333333335</v>
      </c>
      <c r="BP528" s="13">
        <f t="shared" si="47"/>
        <v>29.707777777777778</v>
      </c>
      <c r="BQ528" s="13">
        <f t="shared" si="48"/>
        <v>61.494749999999996</v>
      </c>
      <c r="BR528" s="13">
        <f t="shared" si="49"/>
        <v>16.39</v>
      </c>
      <c r="BS528" s="13">
        <f t="shared" si="50"/>
        <v>207.91</v>
      </c>
      <c r="BT528" s="13">
        <f t="shared" si="51"/>
        <v>0</v>
      </c>
      <c r="BU528" s="13">
        <f t="shared" si="52"/>
        <v>0</v>
      </c>
      <c r="BV528" s="6">
        <f>SUMIFS('SEGURO DE VIDA'!E:E, 'SEGURO DE VIDA'!D:D, H528, 'SEGURO DE VIDA'!G:G, E528)</f>
        <v>13.71</v>
      </c>
      <c r="BW528" s="6">
        <f>SUMIFS(TREINAMENTOS!E:E, TREINAMENTOS!D:D, H528, TREINAMENTOS!G:G, E528)</f>
        <v>299</v>
      </c>
      <c r="BX528" s="6">
        <f>SUMIFS(EXAMES!E:E, EXAMES!D:D, H528, EXAMES!G:G, E528)</f>
        <v>107.12</v>
      </c>
      <c r="BY528" s="25">
        <f t="shared" si="53"/>
        <v>913.57919444444451</v>
      </c>
      <c r="BZ528" s="1"/>
      <c r="CA528" s="41" t="s">
        <v>508</v>
      </c>
      <c r="CB528" s="13">
        <f t="shared" si="54"/>
        <v>0</v>
      </c>
      <c r="CC528" s="13">
        <f t="shared" si="55"/>
        <v>0</v>
      </c>
      <c r="CD528" s="13">
        <f>SUMIFS(ALIMENTAÇÃO!E:E, ALIMENTAÇÃO!D:D, H528, ALIMENTAÇÃO!G:G, E528)</f>
        <v>210.01</v>
      </c>
      <c r="CE528" s="6">
        <f>SUMIFS(TRANSPORTE!E:E, TRANSPORTE!D:D, H528, TRANSPORTE!G:G, E528)</f>
        <v>0</v>
      </c>
      <c r="CF528" s="6">
        <f>SUMIFS('PLANO DE SAÚDE'!E:E, 'PLANO DE SAÚDE'!D:D, H528, 'PLANO DE SAÚDE'!G:G, E528)</f>
        <v>0</v>
      </c>
      <c r="CG528" s="6">
        <f>SUMIFS('PLANO ODONTO'!E:E, 'PLANO ODONTO'!D:D, H528, 'PLANO ODONTO'!G:G, E528)</f>
        <v>0</v>
      </c>
      <c r="CH528" s="6">
        <f t="shared" si="56"/>
        <v>0</v>
      </c>
      <c r="CI528" s="6">
        <f t="shared" si="57"/>
        <v>0</v>
      </c>
      <c r="CJ528" s="6"/>
      <c r="CK528" s="6"/>
      <c r="CL528" s="6"/>
      <c r="CM528" s="6">
        <f t="shared" si="58"/>
        <v>0</v>
      </c>
      <c r="CN528" s="6">
        <v>820.79</v>
      </c>
      <c r="CO528" s="6">
        <v>-112.79</v>
      </c>
      <c r="CP528" s="6">
        <v>708</v>
      </c>
      <c r="CQ528" s="6">
        <v>819.93</v>
      </c>
      <c r="CR528" s="1">
        <v>7.5</v>
      </c>
      <c r="CS528" s="6">
        <v>819.93</v>
      </c>
      <c r="CT528" s="1">
        <v>16.39</v>
      </c>
      <c r="CU528" s="6">
        <v>212.73</v>
      </c>
    </row>
    <row r="529" spans="1:99" ht="13.8" hidden="1">
      <c r="A529" s="1"/>
      <c r="B529" s="1"/>
      <c r="C529" s="34" t="str">
        <f t="shared" ca="1" si="40"/>
        <v>OK</v>
      </c>
      <c r="D529" s="2">
        <f t="shared" si="41"/>
        <v>4773.1779101111106</v>
      </c>
      <c r="E529" s="34">
        <v>45901</v>
      </c>
      <c r="F529" s="1" t="s">
        <v>145</v>
      </c>
      <c r="G529" s="1">
        <v>3353</v>
      </c>
      <c r="H529" s="1" t="s">
        <v>209</v>
      </c>
      <c r="I529" s="1" t="s">
        <v>151</v>
      </c>
      <c r="J529" s="38">
        <v>45019</v>
      </c>
      <c r="K529" s="6">
        <v>1790.44</v>
      </c>
      <c r="L529" s="1"/>
      <c r="M529" s="6">
        <v>1790.44</v>
      </c>
      <c r="N529" s="6"/>
      <c r="O529" s="6"/>
      <c r="P529" s="6">
        <v>537.13</v>
      </c>
      <c r="Q529" s="6"/>
      <c r="R529" s="6"/>
      <c r="S529" s="6"/>
      <c r="T529" s="6"/>
      <c r="U529" s="6">
        <v>90.44</v>
      </c>
      <c r="V529" s="6"/>
      <c r="W529" s="6"/>
      <c r="X529" s="6"/>
      <c r="Y529" s="6">
        <v>0</v>
      </c>
      <c r="Z529" s="6"/>
      <c r="AA529" s="6"/>
      <c r="AB529" s="6">
        <v>0</v>
      </c>
      <c r="AC529" s="6"/>
      <c r="AD529" s="6">
        <v>296.18</v>
      </c>
      <c r="AE529" s="6">
        <v>198.62</v>
      </c>
      <c r="AF529" s="6">
        <v>76.12</v>
      </c>
      <c r="AG529" s="6"/>
      <c r="AH529" s="6"/>
      <c r="AI529" s="6"/>
      <c r="AJ529" s="6"/>
      <c r="AK529" s="6"/>
      <c r="AL529" s="6"/>
      <c r="AM529" s="6">
        <v>0.93</v>
      </c>
      <c r="AN529" s="8">
        <f t="shared" si="42"/>
        <v>2989.8599999999997</v>
      </c>
      <c r="AO529" s="6"/>
      <c r="AP529" s="6">
        <v>-6.94</v>
      </c>
      <c r="AQ529" s="6">
        <v>-107.43</v>
      </c>
      <c r="AR529" s="6"/>
      <c r="AS529" s="6"/>
      <c r="AT529" s="6">
        <v>-0.34</v>
      </c>
      <c r="AU529" s="6"/>
      <c r="AV529" s="6">
        <v>-14</v>
      </c>
      <c r="AW529" s="6"/>
      <c r="AX529" s="6"/>
      <c r="AY529" s="6"/>
      <c r="AZ529" s="6"/>
      <c r="BA529" s="6"/>
      <c r="BB529" s="6"/>
      <c r="BC529" s="6">
        <v>-100.08</v>
      </c>
      <c r="BD529" s="6"/>
      <c r="BE529" s="6"/>
      <c r="BF529" s="6"/>
      <c r="BG529" s="6">
        <v>-252.07</v>
      </c>
      <c r="BH529" s="6">
        <v>0</v>
      </c>
      <c r="BI529" s="6"/>
      <c r="BJ529" s="6"/>
      <c r="BK529" s="6"/>
      <c r="BL529" s="11">
        <f t="shared" si="43"/>
        <v>-480.86</v>
      </c>
      <c r="BM529" s="12">
        <f t="shared" si="44"/>
        <v>2508.9999999999995</v>
      </c>
      <c r="BN529" s="13">
        <f t="shared" si="45"/>
        <v>149.20333333333335</v>
      </c>
      <c r="BO529" s="13">
        <f t="shared" si="46"/>
        <v>149.20333333333335</v>
      </c>
      <c r="BP529" s="13">
        <f t="shared" si="47"/>
        <v>49.734444444444449</v>
      </c>
      <c r="BQ529" s="13">
        <f t="shared" si="48"/>
        <v>251.96679899999998</v>
      </c>
      <c r="BR529" s="13">
        <f t="shared" si="49"/>
        <v>239.11</v>
      </c>
      <c r="BS529" s="13">
        <f t="shared" si="50"/>
        <v>813.65</v>
      </c>
      <c r="BT529" s="13">
        <f t="shared" si="51"/>
        <v>16.669999999999987</v>
      </c>
      <c r="BU529" s="13">
        <f t="shared" si="52"/>
        <v>100.07000000000001</v>
      </c>
      <c r="BV529" s="6">
        <f>SUMIFS('SEGURO DE VIDA'!E:E, 'SEGURO DE VIDA'!D:D, H529, 'SEGURO DE VIDA'!G:G, E529)</f>
        <v>13.71</v>
      </c>
      <c r="BW529" s="6">
        <f>SUMIFS(TREINAMENTOS!E:E, TREINAMENTOS!D:D, H529, TREINAMENTOS!G:G, E529)</f>
        <v>0</v>
      </c>
      <c r="BX529" s="6">
        <f>SUMIFS(EXAMES!E:E, EXAMES!D:D, H529, EXAMES!G:G, E529)</f>
        <v>0</v>
      </c>
      <c r="BY529" s="25">
        <f t="shared" si="53"/>
        <v>1783.3179101111111</v>
      </c>
      <c r="BZ529" s="1"/>
      <c r="CA529" s="1" t="s">
        <v>209</v>
      </c>
      <c r="CB529" s="13">
        <f t="shared" si="54"/>
        <v>100.07000000000001</v>
      </c>
      <c r="CC529" s="13">
        <f t="shared" si="55"/>
        <v>0</v>
      </c>
      <c r="CD529" s="13">
        <f>SUMIFS(ALIMENTAÇÃO!E:E, ALIMENTAÇÃO!D:D, H529, ALIMENTAÇÃO!G:G, E529)</f>
        <v>820.59</v>
      </c>
      <c r="CE529" s="6">
        <f>SUMIFS(TRANSPORTE!E:E, TRANSPORTE!D:D, H529, TRANSPORTE!G:G, E529)</f>
        <v>124.1</v>
      </c>
      <c r="CF529" s="6">
        <f>SUMIFS('PLANO DE SAÚDE'!E:E, 'PLANO DE SAÚDE'!D:D, H529, 'PLANO DE SAÚDE'!G:G, E529)</f>
        <v>200.15</v>
      </c>
      <c r="CG529" s="6">
        <f>SUMIFS('PLANO ODONTO'!E:E, 'PLANO ODONTO'!D:D, H529, 'PLANO ODONTO'!G:G, E529)</f>
        <v>14</v>
      </c>
      <c r="CH529" s="6">
        <f t="shared" si="56"/>
        <v>-100.08</v>
      </c>
      <c r="CI529" s="6">
        <f t="shared" si="57"/>
        <v>0</v>
      </c>
      <c r="CJ529" s="6"/>
      <c r="CK529" s="6"/>
      <c r="CL529" s="6"/>
      <c r="CM529" s="6">
        <f t="shared" si="58"/>
        <v>-14</v>
      </c>
      <c r="CN529" s="6">
        <v>2989.86</v>
      </c>
      <c r="CO529" s="6">
        <v>-480.86</v>
      </c>
      <c r="CP529" s="6">
        <v>2509</v>
      </c>
      <c r="CQ529" s="6">
        <v>2988.93</v>
      </c>
      <c r="CR529" s="1">
        <v>8.43</v>
      </c>
      <c r="CS529" s="6">
        <v>2988.93</v>
      </c>
      <c r="CT529" s="1">
        <v>239.11</v>
      </c>
      <c r="CU529" s="6">
        <v>2381.73</v>
      </c>
    </row>
    <row r="530" spans="1:99" ht="13.8" hidden="1">
      <c r="A530" s="1"/>
      <c r="B530" s="1"/>
      <c r="C530" s="34" t="str">
        <f t="shared" ca="1" si="40"/>
        <v>OK</v>
      </c>
      <c r="D530" s="2">
        <f t="shared" si="41"/>
        <v>2867.9708949444448</v>
      </c>
      <c r="E530" s="34">
        <v>45901</v>
      </c>
      <c r="F530" s="1" t="s">
        <v>145</v>
      </c>
      <c r="G530" s="1">
        <v>3513</v>
      </c>
      <c r="H530" s="1" t="s">
        <v>210</v>
      </c>
      <c r="I530" s="1" t="s">
        <v>211</v>
      </c>
      <c r="J530" s="38">
        <v>45726</v>
      </c>
      <c r="K530" s="6">
        <v>1069.48</v>
      </c>
      <c r="L530" s="1"/>
      <c r="M530" s="6">
        <v>1069.48</v>
      </c>
      <c r="N530" s="6"/>
      <c r="O530" s="6"/>
      <c r="P530" s="6">
        <v>0</v>
      </c>
      <c r="Q530" s="6"/>
      <c r="R530" s="6"/>
      <c r="S530" s="6"/>
      <c r="T530" s="6"/>
      <c r="U530" s="6"/>
      <c r="V530" s="6"/>
      <c r="W530" s="6"/>
      <c r="X530" s="6"/>
      <c r="Y530" s="6">
        <v>0</v>
      </c>
      <c r="Z530" s="6"/>
      <c r="AA530" s="6"/>
      <c r="AB530" s="6">
        <v>0</v>
      </c>
      <c r="AC530" s="6"/>
      <c r="AD530" s="6">
        <v>0</v>
      </c>
      <c r="AE530" s="6">
        <v>0</v>
      </c>
      <c r="AF530" s="6">
        <v>0</v>
      </c>
      <c r="AG530" s="6"/>
      <c r="AH530" s="6"/>
      <c r="AI530" s="6"/>
      <c r="AJ530" s="6"/>
      <c r="AK530" s="6"/>
      <c r="AL530" s="6"/>
      <c r="AM530" s="6">
        <v>0.67</v>
      </c>
      <c r="AN530" s="8">
        <f t="shared" si="42"/>
        <v>1070.1500000000001</v>
      </c>
      <c r="AO530" s="6"/>
      <c r="AP530" s="6">
        <v>-7.35</v>
      </c>
      <c r="AQ530" s="6">
        <v>-64.17</v>
      </c>
      <c r="AR530" s="6"/>
      <c r="AS530" s="6"/>
      <c r="AT530" s="6">
        <v>-0.91</v>
      </c>
      <c r="AU530" s="6"/>
      <c r="AV530" s="6">
        <v>-14</v>
      </c>
      <c r="AW530" s="6"/>
      <c r="AX530" s="6"/>
      <c r="AY530" s="6"/>
      <c r="AZ530" s="6"/>
      <c r="BA530" s="6"/>
      <c r="BB530" s="6"/>
      <c r="BC530" s="6">
        <v>-1.51</v>
      </c>
      <c r="BD530" s="6"/>
      <c r="BE530" s="6"/>
      <c r="BF530" s="6"/>
      <c r="BG530" s="6">
        <v>-80.209999999999994</v>
      </c>
      <c r="BH530" s="6">
        <v>0</v>
      </c>
      <c r="BI530" s="6"/>
      <c r="BJ530" s="6"/>
      <c r="BK530" s="6"/>
      <c r="BL530" s="11">
        <f t="shared" si="43"/>
        <v>-168.14999999999998</v>
      </c>
      <c r="BM530" s="12">
        <f t="shared" si="44"/>
        <v>902.00000000000011</v>
      </c>
      <c r="BN530" s="13">
        <f t="shared" si="45"/>
        <v>89.123333333333335</v>
      </c>
      <c r="BO530" s="13">
        <f t="shared" si="46"/>
        <v>89.123333333333335</v>
      </c>
      <c r="BP530" s="13">
        <f t="shared" si="47"/>
        <v>29.707777777777778</v>
      </c>
      <c r="BQ530" s="13">
        <f t="shared" si="48"/>
        <v>80.210999999999999</v>
      </c>
      <c r="BR530" s="13">
        <f t="shared" si="49"/>
        <v>21.38</v>
      </c>
      <c r="BS530" s="13">
        <f t="shared" si="50"/>
        <v>727.65</v>
      </c>
      <c r="BT530" s="13">
        <f t="shared" si="51"/>
        <v>312.02999999999997</v>
      </c>
      <c r="BU530" s="13">
        <f t="shared" si="52"/>
        <v>135.88545050000002</v>
      </c>
      <c r="BV530" s="6">
        <f>SUMIFS('SEGURO DE VIDA'!E:E, 'SEGURO DE VIDA'!D:D, H530, 'SEGURO DE VIDA'!G:G, E530)</f>
        <v>13.71</v>
      </c>
      <c r="BW530" s="6">
        <f>SUMIFS(TREINAMENTOS!E:E, TREINAMENTOS!D:D, H530, TREINAMENTOS!G:G, E530)</f>
        <v>299</v>
      </c>
      <c r="BX530" s="6">
        <f>SUMIFS(EXAMES!E:E, EXAMES!D:D, H530, EXAMES!G:G, E530)</f>
        <v>0</v>
      </c>
      <c r="BY530" s="25">
        <f t="shared" si="53"/>
        <v>1797.8208949444445</v>
      </c>
      <c r="BZ530" s="1"/>
      <c r="CA530" s="41" t="s">
        <v>509</v>
      </c>
      <c r="CB530" s="13">
        <f t="shared" si="54"/>
        <v>135.88545050000002</v>
      </c>
      <c r="CC530" s="13">
        <f t="shared" si="55"/>
        <v>0</v>
      </c>
      <c r="CD530" s="13">
        <f>SUMIFS(ALIMENTAÇÃO!E:E, ALIMENTAÇÃO!D:D, H530, ALIMENTAÇÃO!G:G, E530)</f>
        <v>735</v>
      </c>
      <c r="CE530" s="6">
        <f>SUMIFS(TRANSPORTE!E:E, TRANSPORTE!D:D, H530, TRANSPORTE!G:G, E530)</f>
        <v>376.2</v>
      </c>
      <c r="CF530" s="6">
        <f>SUMIFS('PLANO DE SAÚDE'!E:E, 'PLANO DE SAÚDE'!D:D, H530, 'PLANO DE SAÚDE'!G:G, E530)</f>
        <v>137.39545050000001</v>
      </c>
      <c r="CG530" s="6">
        <f>SUMIFS('PLANO ODONTO'!E:E, 'PLANO ODONTO'!D:D, H530, 'PLANO ODONTO'!G:G, E530)</f>
        <v>14</v>
      </c>
      <c r="CH530" s="6">
        <f t="shared" si="56"/>
        <v>-1.51</v>
      </c>
      <c r="CI530" s="6">
        <f t="shared" si="57"/>
        <v>0</v>
      </c>
      <c r="CJ530" s="6"/>
      <c r="CK530" s="6"/>
      <c r="CL530" s="6"/>
      <c r="CM530" s="6">
        <f t="shared" si="58"/>
        <v>-14</v>
      </c>
      <c r="CN530" s="6">
        <v>1070.1500000000001</v>
      </c>
      <c r="CO530" s="6">
        <v>-168.15</v>
      </c>
      <c r="CP530" s="6">
        <v>902</v>
      </c>
      <c r="CQ530" s="6">
        <v>1069.48</v>
      </c>
      <c r="CR530" s="1">
        <v>7.5</v>
      </c>
      <c r="CS530" s="6">
        <v>1069.48</v>
      </c>
      <c r="CT530" s="1">
        <v>21.38</v>
      </c>
      <c r="CU530" s="6">
        <v>462.28</v>
      </c>
    </row>
    <row r="531" spans="1:99" ht="13.8" hidden="1">
      <c r="A531" s="1"/>
      <c r="B531" s="1"/>
      <c r="C531" s="34" t="str">
        <f t="shared" ca="1" si="40"/>
        <v>OK</v>
      </c>
      <c r="D531" s="2">
        <f t="shared" si="41"/>
        <v>4461.9663013888885</v>
      </c>
      <c r="E531" s="34">
        <v>45901</v>
      </c>
      <c r="F531" s="1" t="s">
        <v>145</v>
      </c>
      <c r="G531" s="1">
        <v>283</v>
      </c>
      <c r="H531" s="1" t="s">
        <v>213</v>
      </c>
      <c r="I531" s="1" t="s">
        <v>157</v>
      </c>
      <c r="J531" s="38">
        <v>44228</v>
      </c>
      <c r="K531" s="6">
        <v>2495.63</v>
      </c>
      <c r="L531" s="1"/>
      <c r="M531" s="6">
        <v>2495.63</v>
      </c>
      <c r="N531" s="6"/>
      <c r="O531" s="6"/>
      <c r="P531" s="6">
        <v>0</v>
      </c>
      <c r="Q531" s="6"/>
      <c r="R531" s="6"/>
      <c r="S531" s="6"/>
      <c r="T531" s="6"/>
      <c r="U531" s="6"/>
      <c r="V531" s="6"/>
      <c r="W531" s="6"/>
      <c r="X531" s="6"/>
      <c r="Y531" s="6">
        <v>0</v>
      </c>
      <c r="Z531" s="6"/>
      <c r="AA531" s="6"/>
      <c r="AB531" s="6">
        <v>0</v>
      </c>
      <c r="AC531" s="6"/>
      <c r="AD531" s="6">
        <v>0</v>
      </c>
      <c r="AE531" s="6">
        <v>0</v>
      </c>
      <c r="AF531" s="6">
        <v>0</v>
      </c>
      <c r="AG531" s="6"/>
      <c r="AH531" s="6"/>
      <c r="AI531" s="6"/>
      <c r="AJ531" s="6"/>
      <c r="AK531" s="6"/>
      <c r="AL531" s="6"/>
      <c r="AM531" s="6">
        <v>0.35</v>
      </c>
      <c r="AN531" s="8">
        <f t="shared" si="42"/>
        <v>2495.98</v>
      </c>
      <c r="AO531" s="6"/>
      <c r="AP531" s="6">
        <v>-7.35</v>
      </c>
      <c r="AQ531" s="6">
        <v>-149.74</v>
      </c>
      <c r="AR531" s="6"/>
      <c r="AS531" s="6"/>
      <c r="AT531" s="6">
        <v>-0.13</v>
      </c>
      <c r="AU531" s="6"/>
      <c r="AV531" s="6">
        <v>0</v>
      </c>
      <c r="AW531" s="6"/>
      <c r="AX531" s="6"/>
      <c r="AY531" s="6"/>
      <c r="AZ531" s="6"/>
      <c r="BA531" s="6"/>
      <c r="BB531" s="6"/>
      <c r="BC531" s="6">
        <v>-1.93</v>
      </c>
      <c r="BD531" s="6"/>
      <c r="BE531" s="6"/>
      <c r="BF531" s="6"/>
      <c r="BG531" s="6">
        <v>-201.83</v>
      </c>
      <c r="BH531" s="6">
        <v>0</v>
      </c>
      <c r="BI531" s="6"/>
      <c r="BJ531" s="6"/>
      <c r="BK531" s="6"/>
      <c r="BL531" s="11">
        <f t="shared" si="43"/>
        <v>-360.98</v>
      </c>
      <c r="BM531" s="12">
        <f t="shared" si="44"/>
        <v>2135</v>
      </c>
      <c r="BN531" s="13">
        <f t="shared" si="45"/>
        <v>207.96916666666667</v>
      </c>
      <c r="BO531" s="13">
        <f t="shared" si="46"/>
        <v>207.96916666666667</v>
      </c>
      <c r="BP531" s="13">
        <f t="shared" si="47"/>
        <v>69.323055555555555</v>
      </c>
      <c r="BQ531" s="13">
        <f t="shared" si="48"/>
        <v>201.896467</v>
      </c>
      <c r="BR531" s="13">
        <f t="shared" si="49"/>
        <v>199.65</v>
      </c>
      <c r="BS531" s="13">
        <f t="shared" si="50"/>
        <v>727.65</v>
      </c>
      <c r="BT531" s="13">
        <f t="shared" si="51"/>
        <v>57.06</v>
      </c>
      <c r="BU531" s="13">
        <f t="shared" si="52"/>
        <v>173.63844550000002</v>
      </c>
      <c r="BV531" s="6">
        <f>SUMIFS('SEGURO DE VIDA'!E:E, 'SEGURO DE VIDA'!D:D, H531, 'SEGURO DE VIDA'!G:G, E531)</f>
        <v>13.71</v>
      </c>
      <c r="BW531" s="6">
        <f>SUMIFS(TREINAMENTOS!E:E, TREINAMENTOS!D:D, H531, TREINAMENTOS!G:G, E531)</f>
        <v>0</v>
      </c>
      <c r="BX531" s="6">
        <f>SUMIFS(EXAMES!E:E, EXAMES!D:D, H531, EXAMES!G:G, E531)</f>
        <v>107.12</v>
      </c>
      <c r="BY531" s="25">
        <f t="shared" si="53"/>
        <v>1965.9863013888887</v>
      </c>
      <c r="BZ531" s="1"/>
      <c r="CA531" s="41" t="s">
        <v>510</v>
      </c>
      <c r="CB531" s="13">
        <f t="shared" si="54"/>
        <v>173.63844550000002</v>
      </c>
      <c r="CC531" s="13">
        <f t="shared" si="55"/>
        <v>0</v>
      </c>
      <c r="CD531" s="13">
        <f>SUMIFS(ALIMENTAÇÃO!E:E, ALIMENTAÇÃO!D:D, H531, ALIMENTAÇÃO!G:G, E531)</f>
        <v>735</v>
      </c>
      <c r="CE531" s="6">
        <f>SUMIFS(TRANSPORTE!E:E, TRANSPORTE!D:D, H531, TRANSPORTE!G:G, E531)</f>
        <v>206.8</v>
      </c>
      <c r="CF531" s="6">
        <f>SUMIFS('PLANO DE SAÚDE'!E:E, 'PLANO DE SAÚDE'!D:D, H531, 'PLANO DE SAÚDE'!G:G, E531)</f>
        <v>175.56844550000002</v>
      </c>
      <c r="CG531" s="6">
        <f>SUMIFS('PLANO ODONTO'!E:E, 'PLANO ODONTO'!D:D, H531, 'PLANO ODONTO'!G:G, E531)</f>
        <v>0</v>
      </c>
      <c r="CH531" s="6">
        <f t="shared" si="56"/>
        <v>-1.93</v>
      </c>
      <c r="CI531" s="6">
        <f t="shared" si="57"/>
        <v>0</v>
      </c>
      <c r="CJ531" s="6"/>
      <c r="CK531" s="6"/>
      <c r="CL531" s="6"/>
      <c r="CM531" s="6">
        <f t="shared" si="58"/>
        <v>0</v>
      </c>
      <c r="CN531" s="6">
        <v>2495.98</v>
      </c>
      <c r="CO531" s="6">
        <v>-360.98</v>
      </c>
      <c r="CP531" s="6">
        <v>2135</v>
      </c>
      <c r="CQ531" s="6">
        <v>2495.63</v>
      </c>
      <c r="CR531" s="1">
        <v>8.09</v>
      </c>
      <c r="CS531" s="6">
        <v>2495.63</v>
      </c>
      <c r="CT531" s="1">
        <v>199.65</v>
      </c>
      <c r="CU531" s="6">
        <v>1888.43</v>
      </c>
    </row>
    <row r="532" spans="1:99" ht="13.8" hidden="1">
      <c r="A532" s="1"/>
      <c r="B532" s="1"/>
      <c r="C532" s="34" t="str">
        <f t="shared" ca="1" si="40"/>
        <v>OK</v>
      </c>
      <c r="D532" s="2">
        <f t="shared" si="41"/>
        <v>3306.1916165555554</v>
      </c>
      <c r="E532" s="34">
        <v>45901</v>
      </c>
      <c r="F532" s="1" t="s">
        <v>145</v>
      </c>
      <c r="G532" s="1">
        <v>3474</v>
      </c>
      <c r="H532" s="1" t="s">
        <v>215</v>
      </c>
      <c r="I532" s="1" t="s">
        <v>216</v>
      </c>
      <c r="J532" s="35">
        <v>45586</v>
      </c>
      <c r="K532" s="6">
        <v>1700</v>
      </c>
      <c r="L532" s="1"/>
      <c r="M532" s="6">
        <v>1700</v>
      </c>
      <c r="N532" s="6"/>
      <c r="O532" s="6"/>
      <c r="P532" s="6">
        <v>0</v>
      </c>
      <c r="Q532" s="6"/>
      <c r="R532" s="6"/>
      <c r="S532" s="6"/>
      <c r="T532" s="6"/>
      <c r="U532" s="6">
        <v>0</v>
      </c>
      <c r="V532" s="6"/>
      <c r="W532" s="6"/>
      <c r="X532" s="6"/>
      <c r="Y532" s="6"/>
      <c r="Z532" s="6">
        <v>0</v>
      </c>
      <c r="AA532" s="6"/>
      <c r="AB532" s="6">
        <v>0</v>
      </c>
      <c r="AC532" s="6"/>
      <c r="AD532" s="6">
        <v>0</v>
      </c>
      <c r="AE532" s="6">
        <v>0</v>
      </c>
      <c r="AF532" s="6">
        <v>0</v>
      </c>
      <c r="AG532" s="6"/>
      <c r="AH532" s="6"/>
      <c r="AI532" s="6"/>
      <c r="AJ532" s="6">
        <v>0</v>
      </c>
      <c r="AK532" s="6"/>
      <c r="AL532" s="6">
        <v>0</v>
      </c>
      <c r="AM532" s="6">
        <v>0.33</v>
      </c>
      <c r="AN532" s="8">
        <f t="shared" si="42"/>
        <v>1700.33</v>
      </c>
      <c r="AO532" s="6"/>
      <c r="AP532" s="6">
        <v>-7.35</v>
      </c>
      <c r="AQ532" s="6">
        <v>-102</v>
      </c>
      <c r="AR532" s="6"/>
      <c r="AS532" s="6"/>
      <c r="AT532" s="6">
        <v>-0.94</v>
      </c>
      <c r="AU532" s="6"/>
      <c r="AV532" s="6">
        <v>-14</v>
      </c>
      <c r="AW532" s="6">
        <v>0</v>
      </c>
      <c r="AX532" s="6"/>
      <c r="AY532" s="6"/>
      <c r="AZ532" s="6"/>
      <c r="BA532" s="6"/>
      <c r="BB532" s="6">
        <v>0</v>
      </c>
      <c r="BC532" s="6">
        <v>-1.81</v>
      </c>
      <c r="BD532" s="6">
        <v>0</v>
      </c>
      <c r="BE532" s="6"/>
      <c r="BF532" s="6">
        <v>0</v>
      </c>
      <c r="BG532" s="6">
        <v>-130.22999999999999</v>
      </c>
      <c r="BH532" s="6">
        <v>0</v>
      </c>
      <c r="BI532" s="6">
        <v>0</v>
      </c>
      <c r="BJ532" s="6"/>
      <c r="BK532" s="6"/>
      <c r="BL532" s="11">
        <f t="shared" si="43"/>
        <v>-256.33</v>
      </c>
      <c r="BM532" s="12">
        <f t="shared" si="44"/>
        <v>1444</v>
      </c>
      <c r="BN532" s="13">
        <f t="shared" si="45"/>
        <v>141.66666666666666</v>
      </c>
      <c r="BO532" s="13">
        <f t="shared" si="46"/>
        <v>141.66666666666666</v>
      </c>
      <c r="BP532" s="13">
        <f t="shared" si="47"/>
        <v>47.222222222222221</v>
      </c>
      <c r="BQ532" s="13">
        <f t="shared" si="48"/>
        <v>130.22</v>
      </c>
      <c r="BR532" s="13">
        <f t="shared" si="49"/>
        <v>136</v>
      </c>
      <c r="BS532" s="13">
        <f t="shared" si="50"/>
        <v>727.65</v>
      </c>
      <c r="BT532" s="13">
        <f t="shared" si="51"/>
        <v>104.80000000000001</v>
      </c>
      <c r="BU532" s="13">
        <f t="shared" si="52"/>
        <v>162.926061</v>
      </c>
      <c r="BV532" s="6">
        <f>SUMIFS('SEGURO DE VIDA'!E:E, 'SEGURO DE VIDA'!D:D, H532, 'SEGURO DE VIDA'!G:G, E532)</f>
        <v>13.71</v>
      </c>
      <c r="BW532" s="6">
        <f>SUMIFS(TREINAMENTOS!E:E, TREINAMENTOS!D:D, H532, TREINAMENTOS!G:G, E532)</f>
        <v>0</v>
      </c>
      <c r="BX532" s="6">
        <f>SUMIFS(EXAMES!E:E, EXAMES!D:D, H532, EXAMES!G:G, E532)</f>
        <v>0</v>
      </c>
      <c r="BY532" s="25">
        <f t="shared" si="53"/>
        <v>1605.8616165555554</v>
      </c>
      <c r="BZ532" s="1"/>
      <c r="CA532" s="41" t="s">
        <v>511</v>
      </c>
      <c r="CB532" s="13">
        <f t="shared" si="54"/>
        <v>162.926061</v>
      </c>
      <c r="CC532" s="13">
        <f t="shared" si="55"/>
        <v>0</v>
      </c>
      <c r="CD532" s="13">
        <f>SUMIFS(ALIMENTAÇÃO!E:E, ALIMENTAÇÃO!D:D, H532, ALIMENTAÇÃO!G:G, E532)</f>
        <v>735</v>
      </c>
      <c r="CE532" s="6">
        <f>SUMIFS(TRANSPORTE!E:E, TRANSPORTE!D:D, H532, TRANSPORTE!G:G, E532)</f>
        <v>206.8</v>
      </c>
      <c r="CF532" s="6">
        <f>SUMIFS('PLANO DE SAÚDE'!E:E, 'PLANO DE SAÚDE'!D:D, H532, 'PLANO DE SAÚDE'!G:G, E532)</f>
        <v>164.73606100000001</v>
      </c>
      <c r="CG532" s="6">
        <f>SUMIFS('PLANO ODONTO'!E:E, 'PLANO ODONTO'!D:D, H532, 'PLANO ODONTO'!G:G, E532)</f>
        <v>14</v>
      </c>
      <c r="CH532" s="6">
        <f t="shared" si="56"/>
        <v>-1.81</v>
      </c>
      <c r="CI532" s="6">
        <f t="shared" si="57"/>
        <v>0</v>
      </c>
      <c r="CJ532" s="6"/>
      <c r="CK532" s="6"/>
      <c r="CL532" s="6"/>
      <c r="CM532" s="6">
        <f t="shared" si="58"/>
        <v>-14</v>
      </c>
      <c r="CN532" s="6">
        <v>1700.33</v>
      </c>
      <c r="CO532" s="6">
        <v>-256.33</v>
      </c>
      <c r="CP532" s="6">
        <v>1444</v>
      </c>
      <c r="CQ532" s="6">
        <v>1700</v>
      </c>
      <c r="CR532" s="1">
        <v>7.66</v>
      </c>
      <c r="CS532" s="6">
        <v>1700</v>
      </c>
      <c r="CT532" s="1">
        <v>136</v>
      </c>
      <c r="CU532" s="6">
        <v>1092.8</v>
      </c>
    </row>
    <row r="533" spans="1:99" ht="13.8" hidden="1">
      <c r="A533" s="1"/>
      <c r="B533" s="1"/>
      <c r="C533" s="34" t="str">
        <f t="shared" ca="1" si="40"/>
        <v>OK</v>
      </c>
      <c r="D533" s="2">
        <f t="shared" si="41"/>
        <v>3295.2987691666667</v>
      </c>
      <c r="E533" s="34">
        <v>45901</v>
      </c>
      <c r="F533" s="1" t="s">
        <v>145</v>
      </c>
      <c r="G533" s="1">
        <v>3536</v>
      </c>
      <c r="H533" s="1" t="s">
        <v>218</v>
      </c>
      <c r="I533" s="1" t="s">
        <v>436</v>
      </c>
      <c r="J533" s="38">
        <v>45790</v>
      </c>
      <c r="K533" s="6">
        <v>1518</v>
      </c>
      <c r="L533" s="1"/>
      <c r="M533" s="6">
        <v>1518</v>
      </c>
      <c r="N533" s="6"/>
      <c r="O533" s="6"/>
      <c r="P533" s="6">
        <v>0</v>
      </c>
      <c r="Q533" s="6"/>
      <c r="R533" s="6"/>
      <c r="S533" s="6"/>
      <c r="T533" s="6"/>
      <c r="U533" s="6">
        <v>0</v>
      </c>
      <c r="V533" s="6"/>
      <c r="W533" s="6"/>
      <c r="X533" s="6"/>
      <c r="Y533" s="6"/>
      <c r="Z533" s="6">
        <v>0</v>
      </c>
      <c r="AA533" s="6"/>
      <c r="AB533" s="6">
        <v>0</v>
      </c>
      <c r="AC533" s="6"/>
      <c r="AD533" s="6">
        <v>0</v>
      </c>
      <c r="AE533" s="6">
        <v>0</v>
      </c>
      <c r="AF533" s="6">
        <v>0</v>
      </c>
      <c r="AG533" s="6"/>
      <c r="AH533" s="6"/>
      <c r="AI533" s="6"/>
      <c r="AJ533" s="6">
        <v>0</v>
      </c>
      <c r="AK533" s="6"/>
      <c r="AL533" s="6">
        <v>0</v>
      </c>
      <c r="AM533" s="6">
        <v>0.6</v>
      </c>
      <c r="AN533" s="8">
        <f t="shared" si="42"/>
        <v>1518.6</v>
      </c>
      <c r="AO533" s="6"/>
      <c r="AP533" s="6">
        <v>-7.35</v>
      </c>
      <c r="AQ533" s="6">
        <v>-91.08</v>
      </c>
      <c r="AR533" s="6"/>
      <c r="AS533" s="6"/>
      <c r="AT533" s="6">
        <v>-0.21</v>
      </c>
      <c r="AU533" s="6"/>
      <c r="AV533" s="6">
        <v>-14</v>
      </c>
      <c r="AW533" s="6">
        <v>0</v>
      </c>
      <c r="AX533" s="6"/>
      <c r="AY533" s="6"/>
      <c r="AZ533" s="6"/>
      <c r="BA533" s="6"/>
      <c r="BB533" s="6">
        <v>0</v>
      </c>
      <c r="BC533" s="6">
        <v>-1.1100000000000001</v>
      </c>
      <c r="BD533" s="6">
        <v>0</v>
      </c>
      <c r="BE533" s="6"/>
      <c r="BF533" s="6">
        <v>0</v>
      </c>
      <c r="BG533" s="6">
        <v>-113.85</v>
      </c>
      <c r="BH533" s="6">
        <v>0</v>
      </c>
      <c r="BI533" s="6">
        <v>0</v>
      </c>
      <c r="BJ533" s="6"/>
      <c r="BK533" s="6"/>
      <c r="BL533" s="11">
        <f t="shared" si="43"/>
        <v>-227.59999999999997</v>
      </c>
      <c r="BM533" s="12">
        <f t="shared" si="44"/>
        <v>1291</v>
      </c>
      <c r="BN533" s="13">
        <f t="shared" si="45"/>
        <v>126.5</v>
      </c>
      <c r="BO533" s="13">
        <f t="shared" si="46"/>
        <v>126.5</v>
      </c>
      <c r="BP533" s="13">
        <f t="shared" si="47"/>
        <v>42.166666666666664</v>
      </c>
      <c r="BQ533" s="13">
        <f t="shared" si="48"/>
        <v>113.85</v>
      </c>
      <c r="BR533" s="13">
        <f t="shared" si="49"/>
        <v>121.44</v>
      </c>
      <c r="BS533" s="13">
        <f t="shared" si="50"/>
        <v>727.65</v>
      </c>
      <c r="BT533" s="13">
        <f t="shared" si="51"/>
        <v>404.82</v>
      </c>
      <c r="BU533" s="13">
        <f t="shared" si="52"/>
        <v>100.06210249999999</v>
      </c>
      <c r="BV533" s="6">
        <f>SUMIFS('SEGURO DE VIDA'!E:E, 'SEGURO DE VIDA'!D:D, H533, 'SEGURO DE VIDA'!G:G, E533)</f>
        <v>13.71</v>
      </c>
      <c r="BW533" s="6">
        <f>SUMIFS(TREINAMENTOS!E:E, TREINAMENTOS!D:D, H533, TREINAMENTOS!G:G, E533)</f>
        <v>0</v>
      </c>
      <c r="BX533" s="6">
        <f>SUMIFS(EXAMES!E:E, EXAMES!D:D, H533, EXAMES!G:G, E533)</f>
        <v>0</v>
      </c>
      <c r="BY533" s="25">
        <f t="shared" si="53"/>
        <v>1776.6987691666666</v>
      </c>
      <c r="BZ533" s="1"/>
      <c r="CA533" s="41" t="s">
        <v>512</v>
      </c>
      <c r="CB533" s="13">
        <f t="shared" si="54"/>
        <v>100.06210249999999</v>
      </c>
      <c r="CC533" s="13">
        <f t="shared" si="55"/>
        <v>0</v>
      </c>
      <c r="CD533" s="13">
        <f>SUMIFS(ALIMENTAÇÃO!E:E, ALIMENTAÇÃO!D:D, H533, ALIMENTAÇÃO!G:G, E533)</f>
        <v>735</v>
      </c>
      <c r="CE533" s="6">
        <f>SUMIFS(TRANSPORTE!E:E, TRANSPORTE!D:D, H533, TRANSPORTE!G:G, E533)</f>
        <v>495.9</v>
      </c>
      <c r="CF533" s="6">
        <f>SUMIFS('PLANO DE SAÚDE'!E:E, 'PLANO DE SAÚDE'!D:D, H533, 'PLANO DE SAÚDE'!G:G, E533)</f>
        <v>101.17210249999999</v>
      </c>
      <c r="CG533" s="6">
        <f>SUMIFS('PLANO ODONTO'!E:E, 'PLANO ODONTO'!D:D, H533, 'PLANO ODONTO'!G:G, E533)</f>
        <v>14</v>
      </c>
      <c r="CH533" s="6">
        <f t="shared" si="56"/>
        <v>-1.1100000000000001</v>
      </c>
      <c r="CI533" s="6">
        <f t="shared" si="57"/>
        <v>0</v>
      </c>
      <c r="CJ533" s="6"/>
      <c r="CK533" s="6"/>
      <c r="CL533" s="6"/>
      <c r="CM533" s="6">
        <f t="shared" si="58"/>
        <v>-14</v>
      </c>
      <c r="CN533" s="6">
        <v>1518.6</v>
      </c>
      <c r="CO533" s="6">
        <v>-227.6</v>
      </c>
      <c r="CP533" s="6">
        <v>1291</v>
      </c>
      <c r="CQ533" s="6">
        <v>1518</v>
      </c>
      <c r="CR533" s="1">
        <v>7.5</v>
      </c>
      <c r="CS533" s="6">
        <v>1518</v>
      </c>
      <c r="CT533" s="1">
        <v>121.44</v>
      </c>
      <c r="CU533" s="6">
        <v>910.8</v>
      </c>
    </row>
    <row r="534" spans="1:99" ht="13.8" hidden="1">
      <c r="A534" s="1"/>
      <c r="B534" s="1"/>
      <c r="C534" s="34" t="str">
        <f t="shared" ca="1" si="40"/>
        <v>OK</v>
      </c>
      <c r="D534" s="2">
        <f t="shared" si="41"/>
        <v>2870.2866666666669</v>
      </c>
      <c r="E534" s="34">
        <v>45901</v>
      </c>
      <c r="F534" s="1" t="s">
        <v>145</v>
      </c>
      <c r="G534" s="1">
        <v>3438</v>
      </c>
      <c r="H534" s="1" t="s">
        <v>220</v>
      </c>
      <c r="I534" s="1" t="s">
        <v>205</v>
      </c>
      <c r="J534" s="38">
        <v>45397</v>
      </c>
      <c r="K534" s="6">
        <v>1518</v>
      </c>
      <c r="L534" s="1"/>
      <c r="M534" s="6">
        <v>1518</v>
      </c>
      <c r="N534" s="6"/>
      <c r="O534" s="6"/>
      <c r="P534" s="6">
        <v>0</v>
      </c>
      <c r="Q534" s="6"/>
      <c r="R534" s="6"/>
      <c r="S534" s="6"/>
      <c r="T534" s="6"/>
      <c r="U534" s="6">
        <v>0</v>
      </c>
      <c r="V534" s="6"/>
      <c r="W534" s="6"/>
      <c r="X534" s="6"/>
      <c r="Y534" s="6"/>
      <c r="Z534" s="6">
        <v>0</v>
      </c>
      <c r="AA534" s="6"/>
      <c r="AB534" s="6">
        <v>0</v>
      </c>
      <c r="AC534" s="6"/>
      <c r="AD534" s="6">
        <v>0</v>
      </c>
      <c r="AE534" s="6">
        <v>0</v>
      </c>
      <c r="AF534" s="6">
        <v>0</v>
      </c>
      <c r="AG534" s="6"/>
      <c r="AH534" s="6"/>
      <c r="AI534" s="6"/>
      <c r="AJ534" s="6">
        <v>0</v>
      </c>
      <c r="AK534" s="6"/>
      <c r="AL534" s="6">
        <v>0</v>
      </c>
      <c r="AM534" s="6">
        <v>0.55000000000000004</v>
      </c>
      <c r="AN534" s="8">
        <f t="shared" si="42"/>
        <v>1518.55</v>
      </c>
      <c r="AO534" s="6"/>
      <c r="AP534" s="6">
        <v>-7.35</v>
      </c>
      <c r="AQ534" s="6">
        <v>-91.08</v>
      </c>
      <c r="AR534" s="6"/>
      <c r="AS534" s="6"/>
      <c r="AT534" s="6">
        <v>-0.27</v>
      </c>
      <c r="AU534" s="6"/>
      <c r="AV534" s="6">
        <v>0</v>
      </c>
      <c r="AW534" s="6">
        <v>0</v>
      </c>
      <c r="AX534" s="6"/>
      <c r="AY534" s="6"/>
      <c r="AZ534" s="6"/>
      <c r="BA534" s="6"/>
      <c r="BB534" s="6">
        <v>0</v>
      </c>
      <c r="BC534" s="6">
        <v>0</v>
      </c>
      <c r="BD534" s="6">
        <v>0</v>
      </c>
      <c r="BE534" s="6"/>
      <c r="BF534" s="6">
        <v>0</v>
      </c>
      <c r="BG534" s="6">
        <v>-113.85</v>
      </c>
      <c r="BH534" s="6">
        <v>0</v>
      </c>
      <c r="BI534" s="6">
        <v>0</v>
      </c>
      <c r="BJ534" s="6"/>
      <c r="BK534" s="6"/>
      <c r="BL534" s="11">
        <f t="shared" si="43"/>
        <v>-212.54999999999998</v>
      </c>
      <c r="BM534" s="12">
        <f t="shared" si="44"/>
        <v>1306</v>
      </c>
      <c r="BN534" s="13">
        <f t="shared" si="45"/>
        <v>126.5</v>
      </c>
      <c r="BO534" s="13">
        <f t="shared" si="46"/>
        <v>126.5</v>
      </c>
      <c r="BP534" s="13">
        <f t="shared" si="47"/>
        <v>42.166666666666664</v>
      </c>
      <c r="BQ534" s="13">
        <f t="shared" si="48"/>
        <v>113.85</v>
      </c>
      <c r="BR534" s="13">
        <f t="shared" si="49"/>
        <v>121.44</v>
      </c>
      <c r="BS534" s="13">
        <f t="shared" si="50"/>
        <v>727.65</v>
      </c>
      <c r="BT534" s="13">
        <f t="shared" si="51"/>
        <v>79.92</v>
      </c>
      <c r="BU534" s="13">
        <f t="shared" si="52"/>
        <v>0</v>
      </c>
      <c r="BV534" s="6">
        <f>SUMIFS('SEGURO DE VIDA'!E:E, 'SEGURO DE VIDA'!D:D, H534, 'SEGURO DE VIDA'!G:G, E534)</f>
        <v>13.71</v>
      </c>
      <c r="BW534" s="6">
        <f>SUMIFS(TREINAMENTOS!E:E, TREINAMENTOS!D:D, H534, TREINAMENTOS!G:G, E534)</f>
        <v>0</v>
      </c>
      <c r="BX534" s="6">
        <f>SUMIFS(EXAMES!E:E, EXAMES!D:D, H534, EXAMES!G:G, E534)</f>
        <v>0</v>
      </c>
      <c r="BY534" s="25">
        <f t="shared" si="53"/>
        <v>1351.7366666666667</v>
      </c>
      <c r="BZ534" s="1"/>
      <c r="CA534" s="1" t="s">
        <v>220</v>
      </c>
      <c r="CB534" s="13">
        <f t="shared" si="54"/>
        <v>0</v>
      </c>
      <c r="CC534" s="13">
        <f t="shared" si="55"/>
        <v>0</v>
      </c>
      <c r="CD534" s="13">
        <f>SUMIFS(ALIMENTAÇÃO!E:E, ALIMENTAÇÃO!D:D, H534, ALIMENTAÇÃO!G:G, E534)</f>
        <v>735</v>
      </c>
      <c r="CE534" s="6">
        <f>SUMIFS(TRANSPORTE!E:E, TRANSPORTE!D:D, H534, TRANSPORTE!G:G, E534)</f>
        <v>171</v>
      </c>
      <c r="CF534" s="6">
        <f>SUMIFS('PLANO DE SAÚDE'!E:E, 'PLANO DE SAÚDE'!D:D, H534, 'PLANO DE SAÚDE'!G:G, E534)</f>
        <v>0</v>
      </c>
      <c r="CG534" s="6">
        <f>SUMIFS('PLANO ODONTO'!E:E, 'PLANO ODONTO'!D:D, H534, 'PLANO ODONTO'!G:G, E534)</f>
        <v>0</v>
      </c>
      <c r="CH534" s="6">
        <f t="shared" si="56"/>
        <v>0</v>
      </c>
      <c r="CI534" s="6">
        <f t="shared" si="57"/>
        <v>0</v>
      </c>
      <c r="CJ534" s="6"/>
      <c r="CK534" s="6"/>
      <c r="CL534" s="6"/>
      <c r="CM534" s="6">
        <f t="shared" si="58"/>
        <v>0</v>
      </c>
      <c r="CN534" s="6">
        <v>1518.55</v>
      </c>
      <c r="CO534" s="6">
        <v>-212.55</v>
      </c>
      <c r="CP534" s="6">
        <v>1306</v>
      </c>
      <c r="CQ534" s="6">
        <v>1518</v>
      </c>
      <c r="CR534" s="1">
        <v>7.5</v>
      </c>
      <c r="CS534" s="6">
        <v>1518</v>
      </c>
      <c r="CT534" s="1">
        <v>121.44</v>
      </c>
      <c r="CU534" s="6">
        <v>910.8</v>
      </c>
    </row>
    <row r="535" spans="1:99" ht="13.8" hidden="1">
      <c r="A535" s="1"/>
      <c r="B535" s="1"/>
      <c r="C535" s="34" t="str">
        <f t="shared" ca="1" si="40"/>
        <v>OK</v>
      </c>
      <c r="D535" s="2">
        <f t="shared" si="41"/>
        <v>1078.72</v>
      </c>
      <c r="E535" s="34">
        <v>45901</v>
      </c>
      <c r="F535" s="1" t="s">
        <v>145</v>
      </c>
      <c r="G535" s="1">
        <v>3596</v>
      </c>
      <c r="H535" s="1" t="s">
        <v>513</v>
      </c>
      <c r="I535" s="1" t="s">
        <v>151</v>
      </c>
      <c r="J535" s="38">
        <v>45922</v>
      </c>
      <c r="K535" s="6">
        <v>1800</v>
      </c>
      <c r="L535" s="1"/>
      <c r="M535" s="6">
        <v>540</v>
      </c>
      <c r="N535" s="6"/>
      <c r="O535" s="6"/>
      <c r="P535" s="6">
        <v>0</v>
      </c>
      <c r="Q535" s="6"/>
      <c r="R535" s="6"/>
      <c r="S535" s="6"/>
      <c r="T535" s="6"/>
      <c r="U535" s="6">
        <v>0</v>
      </c>
      <c r="V535" s="6"/>
      <c r="W535" s="6"/>
      <c r="X535" s="6"/>
      <c r="Y535" s="6"/>
      <c r="Z535" s="6">
        <v>0</v>
      </c>
      <c r="AA535" s="6"/>
      <c r="AB535" s="6">
        <v>0</v>
      </c>
      <c r="AC535" s="6"/>
      <c r="AD535" s="6">
        <v>0</v>
      </c>
      <c r="AE535" s="6">
        <v>0</v>
      </c>
      <c r="AF535" s="6">
        <v>0</v>
      </c>
      <c r="AG535" s="6"/>
      <c r="AH535" s="6"/>
      <c r="AI535" s="6"/>
      <c r="AJ535" s="6">
        <v>0</v>
      </c>
      <c r="AK535" s="6"/>
      <c r="AL535" s="6">
        <v>0</v>
      </c>
      <c r="AM535" s="6">
        <v>0.35</v>
      </c>
      <c r="AN535" s="8">
        <f t="shared" si="42"/>
        <v>540.35</v>
      </c>
      <c r="AO535" s="6"/>
      <c r="AP535" s="6">
        <v>-2.4500000000000002</v>
      </c>
      <c r="AQ535" s="6">
        <v>-32.4</v>
      </c>
      <c r="AR535" s="6"/>
      <c r="AS535" s="6"/>
      <c r="AT535" s="6">
        <v>0</v>
      </c>
      <c r="AU535" s="6"/>
      <c r="AV535" s="6">
        <v>0</v>
      </c>
      <c r="AW535" s="6">
        <v>0</v>
      </c>
      <c r="AX535" s="6"/>
      <c r="AY535" s="6"/>
      <c r="AZ535" s="6"/>
      <c r="BA535" s="6"/>
      <c r="BB535" s="6">
        <v>0</v>
      </c>
      <c r="BC535" s="6">
        <v>0</v>
      </c>
      <c r="BD535" s="6">
        <v>0</v>
      </c>
      <c r="BE535" s="6"/>
      <c r="BF535" s="6">
        <v>0</v>
      </c>
      <c r="BG535" s="6">
        <v>-40.5</v>
      </c>
      <c r="BH535" s="6">
        <v>0</v>
      </c>
      <c r="BI535" s="6">
        <v>0</v>
      </c>
      <c r="BJ535" s="6"/>
      <c r="BK535" s="6"/>
      <c r="BL535" s="11">
        <f t="shared" si="43"/>
        <v>-75.349999999999994</v>
      </c>
      <c r="BM535" s="12">
        <f t="shared" si="44"/>
        <v>465</v>
      </c>
      <c r="BN535" s="13">
        <f t="shared" si="45"/>
        <v>150</v>
      </c>
      <c r="BO535" s="13">
        <f t="shared" si="46"/>
        <v>150</v>
      </c>
      <c r="BP535" s="13">
        <f t="shared" si="47"/>
        <v>50</v>
      </c>
      <c r="BQ535" s="13">
        <f t="shared" si="48"/>
        <v>40.5</v>
      </c>
      <c r="BR535" s="13">
        <f t="shared" si="49"/>
        <v>43.2</v>
      </c>
      <c r="BS535" s="13">
        <f t="shared" si="50"/>
        <v>-2.4500000000000002</v>
      </c>
      <c r="BT535" s="13">
        <f t="shared" si="51"/>
        <v>0</v>
      </c>
      <c r="BU535" s="13">
        <f t="shared" si="52"/>
        <v>0</v>
      </c>
      <c r="BV535" s="6">
        <f>SUMIFS('SEGURO DE VIDA'!E:E, 'SEGURO DE VIDA'!D:D, H535, 'SEGURO DE VIDA'!G:G, E535)</f>
        <v>0</v>
      </c>
      <c r="BW535" s="6">
        <f>SUMIFS(TREINAMENTOS!E:E, TREINAMENTOS!D:D, H535, TREINAMENTOS!G:G, E535)</f>
        <v>0</v>
      </c>
      <c r="BX535" s="6">
        <f>SUMIFS(EXAMES!E:E, EXAMES!D:D, H535, EXAMES!G:G, E535)</f>
        <v>107.12</v>
      </c>
      <c r="BY535" s="25">
        <f t="shared" si="53"/>
        <v>538.37</v>
      </c>
      <c r="BZ535" s="1"/>
      <c r="CA535" s="1" t="s">
        <v>513</v>
      </c>
      <c r="CB535" s="13">
        <f t="shared" si="54"/>
        <v>0</v>
      </c>
      <c r="CC535" s="13">
        <f t="shared" si="55"/>
        <v>0</v>
      </c>
      <c r="CD535" s="13">
        <f>SUMIFS(ALIMENTAÇÃO!E:E, ALIMENTAÇÃO!D:D, H535, ALIMENTAÇÃO!G:G, E535)</f>
        <v>0</v>
      </c>
      <c r="CE535" s="6">
        <f>SUMIFS(TRANSPORTE!E:E, TRANSPORTE!D:D, H535, TRANSPORTE!G:G, E535)</f>
        <v>0</v>
      </c>
      <c r="CF535" s="6">
        <f>SUMIFS('PLANO DE SAÚDE'!E:E, 'PLANO DE SAÚDE'!D:D, H535, 'PLANO DE SAÚDE'!G:G, E535)</f>
        <v>0</v>
      </c>
      <c r="CG535" s="6">
        <f>SUMIFS('PLANO ODONTO'!E:E, 'PLANO ODONTO'!D:D, H535, 'PLANO ODONTO'!G:G, E535)</f>
        <v>0</v>
      </c>
      <c r="CH535" s="6">
        <f t="shared" si="56"/>
        <v>0</v>
      </c>
      <c r="CI535" s="6">
        <f t="shared" si="57"/>
        <v>0</v>
      </c>
      <c r="CJ535" s="6"/>
      <c r="CK535" s="6"/>
      <c r="CL535" s="6"/>
      <c r="CM535" s="6">
        <f t="shared" si="58"/>
        <v>0</v>
      </c>
      <c r="CN535" s="6">
        <v>540.35</v>
      </c>
      <c r="CO535" s="6">
        <v>-75.349999999999994</v>
      </c>
      <c r="CP535" s="6">
        <v>465</v>
      </c>
      <c r="CQ535" s="6">
        <v>540</v>
      </c>
      <c r="CR535" s="1">
        <v>7.5</v>
      </c>
      <c r="CS535" s="6">
        <v>540</v>
      </c>
      <c r="CT535" s="1">
        <v>43.2</v>
      </c>
      <c r="CU535" s="6">
        <v>0</v>
      </c>
    </row>
    <row r="536" spans="1:99" ht="13.8" hidden="1">
      <c r="A536" s="1"/>
      <c r="B536" s="1"/>
      <c r="C536" s="34" t="str">
        <f t="shared" ca="1" si="40"/>
        <v>OK</v>
      </c>
      <c r="D536" s="2">
        <f t="shared" si="41"/>
        <v>3518.5397486666666</v>
      </c>
      <c r="E536" s="34">
        <v>45901</v>
      </c>
      <c r="F536" s="1" t="s">
        <v>145</v>
      </c>
      <c r="G536" s="1">
        <v>3570</v>
      </c>
      <c r="H536" s="1" t="s">
        <v>221</v>
      </c>
      <c r="I536" s="1" t="s">
        <v>205</v>
      </c>
      <c r="J536" s="38">
        <v>45873</v>
      </c>
      <c r="K536" s="6">
        <v>1518</v>
      </c>
      <c r="L536" s="1"/>
      <c r="M536" s="6">
        <v>1518</v>
      </c>
      <c r="N536" s="6"/>
      <c r="O536" s="6"/>
      <c r="P536" s="6">
        <v>0</v>
      </c>
      <c r="Q536" s="6"/>
      <c r="R536" s="6"/>
      <c r="S536" s="6"/>
      <c r="T536" s="6"/>
      <c r="U536" s="6">
        <v>0</v>
      </c>
      <c r="V536" s="6"/>
      <c r="W536" s="6"/>
      <c r="X536" s="6"/>
      <c r="Y536" s="6"/>
      <c r="Z536" s="6">
        <v>0</v>
      </c>
      <c r="AA536" s="6"/>
      <c r="AB536" s="6">
        <v>0</v>
      </c>
      <c r="AC536" s="6"/>
      <c r="AD536" s="6">
        <v>0</v>
      </c>
      <c r="AE536" s="6">
        <v>0</v>
      </c>
      <c r="AF536" s="6">
        <v>0</v>
      </c>
      <c r="AG536" s="6"/>
      <c r="AH536" s="6"/>
      <c r="AI536" s="6"/>
      <c r="AJ536" s="6">
        <v>0</v>
      </c>
      <c r="AK536" s="6"/>
      <c r="AL536" s="6">
        <v>0</v>
      </c>
      <c r="AM536" s="6">
        <v>0.53</v>
      </c>
      <c r="AN536" s="8">
        <f t="shared" si="42"/>
        <v>1518.53</v>
      </c>
      <c r="AO536" s="6"/>
      <c r="AP536" s="6">
        <v>-7.7</v>
      </c>
      <c r="AQ536" s="6">
        <v>-91.08</v>
      </c>
      <c r="AR536" s="6"/>
      <c r="AS536" s="6"/>
      <c r="AT536" s="6">
        <v>-0.24</v>
      </c>
      <c r="AU536" s="6"/>
      <c r="AV536" s="6">
        <v>0</v>
      </c>
      <c r="AW536" s="6">
        <v>0</v>
      </c>
      <c r="AX536" s="6"/>
      <c r="AY536" s="6"/>
      <c r="AZ536" s="6"/>
      <c r="BA536" s="6"/>
      <c r="BB536" s="6">
        <v>0</v>
      </c>
      <c r="BC536" s="6">
        <v>-1.66</v>
      </c>
      <c r="BD536" s="6">
        <v>0</v>
      </c>
      <c r="BE536" s="6"/>
      <c r="BF536" s="6">
        <v>0</v>
      </c>
      <c r="BG536" s="6">
        <v>-113.85</v>
      </c>
      <c r="BH536" s="6">
        <v>0</v>
      </c>
      <c r="BI536" s="6">
        <v>0</v>
      </c>
      <c r="BJ536" s="6"/>
      <c r="BK536" s="6"/>
      <c r="BL536" s="11">
        <f t="shared" si="43"/>
        <v>-214.52999999999997</v>
      </c>
      <c r="BM536" s="12">
        <f t="shared" si="44"/>
        <v>1304</v>
      </c>
      <c r="BN536" s="13">
        <f t="shared" si="45"/>
        <v>126.5</v>
      </c>
      <c r="BO536" s="13">
        <f t="shared" si="46"/>
        <v>126.5</v>
      </c>
      <c r="BP536" s="13">
        <f t="shared" si="47"/>
        <v>42.166666666666664</v>
      </c>
      <c r="BQ536" s="13">
        <f t="shared" si="48"/>
        <v>113.85</v>
      </c>
      <c r="BR536" s="13">
        <f t="shared" si="49"/>
        <v>121.44</v>
      </c>
      <c r="BS536" s="13">
        <f t="shared" si="50"/>
        <v>762.3</v>
      </c>
      <c r="BT536" s="13">
        <f t="shared" si="51"/>
        <v>297.22000000000003</v>
      </c>
      <c r="BU536" s="13">
        <f t="shared" si="52"/>
        <v>396.32308199999994</v>
      </c>
      <c r="BV536" s="6">
        <f>SUMIFS('SEGURO DE VIDA'!E:E, 'SEGURO DE VIDA'!D:D, H536, 'SEGURO DE VIDA'!G:G, E536)</f>
        <v>13.71</v>
      </c>
      <c r="BW536" s="6">
        <f>SUMIFS(TREINAMENTOS!E:E, TREINAMENTOS!D:D, H536, TREINAMENTOS!G:G, E536)</f>
        <v>0</v>
      </c>
      <c r="BX536" s="6">
        <f>SUMIFS(EXAMES!E:E, EXAMES!D:D, H536, EXAMES!G:G, E536)</f>
        <v>0</v>
      </c>
      <c r="BY536" s="25">
        <f t="shared" si="53"/>
        <v>2000.0097486666666</v>
      </c>
      <c r="BZ536" s="1"/>
      <c r="CA536" s="1" t="s">
        <v>221</v>
      </c>
      <c r="CB536" s="13">
        <f t="shared" si="54"/>
        <v>396.32308199999994</v>
      </c>
      <c r="CC536" s="13">
        <f t="shared" si="55"/>
        <v>0</v>
      </c>
      <c r="CD536" s="13">
        <f>SUMIFS(ALIMENTAÇÃO!E:E, ALIMENTAÇÃO!D:D, H536, ALIMENTAÇÃO!G:G, E536)</f>
        <v>770</v>
      </c>
      <c r="CE536" s="6">
        <f>SUMIFS(TRANSPORTE!E:E, TRANSPORTE!D:D, H536, TRANSPORTE!G:G, E536)</f>
        <v>388.3</v>
      </c>
      <c r="CF536" s="6">
        <f>SUMIFS('PLANO DE SAÚDE'!E:E, 'PLANO DE SAÚDE'!D:D, H536, 'PLANO DE SAÚDE'!G:G, E536)</f>
        <v>397.98308199999997</v>
      </c>
      <c r="CG536" s="6">
        <f>SUMIFS('PLANO ODONTO'!E:E, 'PLANO ODONTO'!D:D, H536, 'PLANO ODONTO'!G:G, E536)</f>
        <v>0</v>
      </c>
      <c r="CH536" s="6">
        <f t="shared" si="56"/>
        <v>-1.66</v>
      </c>
      <c r="CI536" s="6">
        <f t="shared" si="57"/>
        <v>0</v>
      </c>
      <c r="CJ536" s="6"/>
      <c r="CK536" s="6"/>
      <c r="CL536" s="6"/>
      <c r="CM536" s="6">
        <f t="shared" si="58"/>
        <v>0</v>
      </c>
      <c r="CN536" s="6">
        <v>1518.53</v>
      </c>
      <c r="CO536" s="6">
        <v>-214.53</v>
      </c>
      <c r="CP536" s="6">
        <v>1304</v>
      </c>
      <c r="CQ536" s="6">
        <v>1518</v>
      </c>
      <c r="CR536" s="1">
        <v>7.5</v>
      </c>
      <c r="CS536" s="6">
        <v>1518</v>
      </c>
      <c r="CT536" s="1">
        <v>121.44</v>
      </c>
      <c r="CU536" s="6">
        <v>910.8</v>
      </c>
    </row>
    <row r="537" spans="1:99" ht="13.8" hidden="1">
      <c r="A537" s="1"/>
      <c r="B537" s="1"/>
      <c r="C537" s="34" t="str">
        <f t="shared" ca="1" si="40"/>
        <v>OK</v>
      </c>
      <c r="D537" s="2">
        <f t="shared" si="41"/>
        <v>3542.56</v>
      </c>
      <c r="E537" s="34">
        <v>45901</v>
      </c>
      <c r="F537" s="1" t="s">
        <v>145</v>
      </c>
      <c r="G537" s="1">
        <v>352</v>
      </c>
      <c r="H537" s="1" t="s">
        <v>222</v>
      </c>
      <c r="I537" s="1" t="s">
        <v>151</v>
      </c>
      <c r="J537" s="38">
        <v>44746</v>
      </c>
      <c r="K537" s="6">
        <v>1800</v>
      </c>
      <c r="L537" s="1"/>
      <c r="M537" s="6">
        <v>1800</v>
      </c>
      <c r="N537" s="6"/>
      <c r="O537" s="6"/>
      <c r="P537" s="6">
        <v>0</v>
      </c>
      <c r="Q537" s="6"/>
      <c r="R537" s="6"/>
      <c r="S537" s="6"/>
      <c r="T537" s="6"/>
      <c r="U537" s="6">
        <v>0</v>
      </c>
      <c r="V537" s="6"/>
      <c r="W537" s="6"/>
      <c r="X537" s="6"/>
      <c r="Y537" s="6"/>
      <c r="Z537" s="6">
        <v>0</v>
      </c>
      <c r="AA537" s="6"/>
      <c r="AB537" s="6">
        <v>0</v>
      </c>
      <c r="AC537" s="6"/>
      <c r="AD537" s="6">
        <v>0</v>
      </c>
      <c r="AE537" s="6">
        <v>0</v>
      </c>
      <c r="AF537" s="6">
        <v>0</v>
      </c>
      <c r="AG537" s="6"/>
      <c r="AH537" s="6"/>
      <c r="AI537" s="6"/>
      <c r="AJ537" s="6">
        <v>65</v>
      </c>
      <c r="AK537" s="6"/>
      <c r="AL537" s="6">
        <v>0</v>
      </c>
      <c r="AM537" s="6">
        <v>0.03</v>
      </c>
      <c r="AN537" s="8">
        <f t="shared" si="42"/>
        <v>1865.03</v>
      </c>
      <c r="AO537" s="6"/>
      <c r="AP537" s="6">
        <v>-7.7</v>
      </c>
      <c r="AQ537" s="6">
        <v>-108</v>
      </c>
      <c r="AR537" s="6"/>
      <c r="AS537" s="6"/>
      <c r="AT537" s="6">
        <v>-0.99</v>
      </c>
      <c r="AU537" s="6"/>
      <c r="AV537" s="6">
        <v>-14</v>
      </c>
      <c r="AW537" s="6">
        <v>-42</v>
      </c>
      <c r="AX537" s="6"/>
      <c r="AY537" s="6"/>
      <c r="AZ537" s="6"/>
      <c r="BA537" s="6"/>
      <c r="BB537" s="6">
        <v>0</v>
      </c>
      <c r="BC537" s="6">
        <v>0</v>
      </c>
      <c r="BD537" s="6">
        <v>0</v>
      </c>
      <c r="BE537" s="6"/>
      <c r="BF537" s="6">
        <v>-249.11</v>
      </c>
      <c r="BG537" s="6">
        <v>-139.22999999999999</v>
      </c>
      <c r="BH537" s="6">
        <v>0</v>
      </c>
      <c r="BI537" s="6">
        <v>0</v>
      </c>
      <c r="BJ537" s="6"/>
      <c r="BK537" s="6"/>
      <c r="BL537" s="11">
        <f t="shared" si="43"/>
        <v>-561.03</v>
      </c>
      <c r="BM537" s="12">
        <f t="shared" si="44"/>
        <v>1304</v>
      </c>
      <c r="BN537" s="13">
        <f t="shared" si="45"/>
        <v>150</v>
      </c>
      <c r="BO537" s="13">
        <f t="shared" si="46"/>
        <v>150</v>
      </c>
      <c r="BP537" s="13">
        <f t="shared" si="47"/>
        <v>50</v>
      </c>
      <c r="BQ537" s="13">
        <f t="shared" si="48"/>
        <v>139.32</v>
      </c>
      <c r="BR537" s="13">
        <f t="shared" si="49"/>
        <v>144</v>
      </c>
      <c r="BS537" s="13">
        <f t="shared" si="50"/>
        <v>762.3</v>
      </c>
      <c r="BT537" s="13">
        <f t="shared" si="51"/>
        <v>268.2</v>
      </c>
      <c r="BU537" s="13">
        <f t="shared" si="52"/>
        <v>0</v>
      </c>
      <c r="BV537" s="6">
        <f>SUMIFS('SEGURO DE VIDA'!E:E, 'SEGURO DE VIDA'!D:D, H537, 'SEGURO DE VIDA'!G:G, E537)</f>
        <v>13.71</v>
      </c>
      <c r="BW537" s="6">
        <f>SUMIFS(TREINAMENTOS!E:E, TREINAMENTOS!D:D, H537, TREINAMENTOS!G:G, E537)</f>
        <v>0</v>
      </c>
      <c r="BX537" s="6">
        <f>SUMIFS(EXAMES!E:E, EXAMES!D:D, H537, EXAMES!G:G, E537)</f>
        <v>0</v>
      </c>
      <c r="BY537" s="25">
        <f t="shared" si="53"/>
        <v>1677.53</v>
      </c>
      <c r="BZ537" s="1"/>
      <c r="CA537" s="1" t="s">
        <v>222</v>
      </c>
      <c r="CB537" s="13">
        <f t="shared" si="54"/>
        <v>0</v>
      </c>
      <c r="CC537" s="13">
        <f t="shared" si="55"/>
        <v>0</v>
      </c>
      <c r="CD537" s="13">
        <f>SUMIFS(ALIMENTAÇÃO!E:E, ALIMENTAÇÃO!D:D, H537, ALIMENTAÇÃO!G:G, E537)</f>
        <v>770</v>
      </c>
      <c r="CE537" s="6">
        <f>SUMIFS(TRANSPORTE!E:E, TRANSPORTE!D:D, H537, TRANSPORTE!G:G, E537)</f>
        <v>376.2</v>
      </c>
      <c r="CF537" s="6">
        <f>SUMIFS('PLANO DE SAÚDE'!E:E, 'PLANO DE SAÚDE'!D:D, H537, 'PLANO DE SAÚDE'!G:G, E537)</f>
        <v>0</v>
      </c>
      <c r="CG537" s="6">
        <f>SUMIFS('PLANO ODONTO'!E:E, 'PLANO ODONTO'!D:D, H537, 'PLANO ODONTO'!G:G, E537)</f>
        <v>56</v>
      </c>
      <c r="CH537" s="6">
        <f t="shared" si="56"/>
        <v>0</v>
      </c>
      <c r="CI537" s="6">
        <f t="shared" si="57"/>
        <v>0</v>
      </c>
      <c r="CJ537" s="6"/>
      <c r="CK537" s="6"/>
      <c r="CL537" s="6"/>
      <c r="CM537" s="6">
        <f t="shared" si="58"/>
        <v>-56</v>
      </c>
      <c r="CN537" s="6">
        <v>1865.03</v>
      </c>
      <c r="CO537" s="6">
        <v>-561.03</v>
      </c>
      <c r="CP537" s="6">
        <v>1304</v>
      </c>
      <c r="CQ537" s="6">
        <v>1800</v>
      </c>
      <c r="CR537" s="1">
        <v>7.74</v>
      </c>
      <c r="CS537" s="6">
        <v>1800</v>
      </c>
      <c r="CT537" s="1">
        <v>144</v>
      </c>
      <c r="CU537" s="6">
        <v>1092</v>
      </c>
    </row>
    <row r="538" spans="1:99" ht="13.8" hidden="1">
      <c r="A538" s="1"/>
      <c r="B538" s="1"/>
      <c r="C538" s="34" t="str">
        <f t="shared" ca="1" si="40"/>
        <v>OK</v>
      </c>
      <c r="D538" s="2">
        <f t="shared" si="41"/>
        <v>5630.7191131666659</v>
      </c>
      <c r="E538" s="34">
        <v>45901</v>
      </c>
      <c r="F538" s="1" t="s">
        <v>179</v>
      </c>
      <c r="G538" s="1">
        <v>10</v>
      </c>
      <c r="H538" s="1" t="s">
        <v>223</v>
      </c>
      <c r="I538" s="1" t="s">
        <v>224</v>
      </c>
      <c r="J538" s="38">
        <v>43558</v>
      </c>
      <c r="K538" s="6">
        <v>3045.48</v>
      </c>
      <c r="L538" s="1"/>
      <c r="M538" s="6">
        <v>3045.48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>
        <v>0</v>
      </c>
      <c r="Z538" s="6"/>
      <c r="AA538" s="6"/>
      <c r="AB538" s="6"/>
      <c r="AC538" s="6">
        <v>251.68</v>
      </c>
      <c r="AD538" s="6">
        <v>0</v>
      </c>
      <c r="AE538" s="6"/>
      <c r="AF538" s="6"/>
      <c r="AG538" s="6"/>
      <c r="AH538" s="6"/>
      <c r="AI538" s="6">
        <v>38.72</v>
      </c>
      <c r="AJ538" s="6">
        <v>0</v>
      </c>
      <c r="AK538" s="6">
        <v>0</v>
      </c>
      <c r="AL538" s="6"/>
      <c r="AM538" s="6">
        <v>0.67</v>
      </c>
      <c r="AN538" s="8">
        <f t="shared" si="42"/>
        <v>3336.5499999999997</v>
      </c>
      <c r="AO538" s="6"/>
      <c r="AP538" s="6">
        <v>-7.7</v>
      </c>
      <c r="AQ538" s="6">
        <v>-182.73</v>
      </c>
      <c r="AR538" s="6"/>
      <c r="AS538" s="6"/>
      <c r="AT538" s="6">
        <v>-0.92</v>
      </c>
      <c r="AU538" s="6"/>
      <c r="AV538" s="6">
        <v>0</v>
      </c>
      <c r="AW538" s="6"/>
      <c r="AX538" s="6"/>
      <c r="AY538" s="6"/>
      <c r="AZ538" s="6"/>
      <c r="BA538" s="6">
        <v>0</v>
      </c>
      <c r="BB538" s="6"/>
      <c r="BC538" s="6"/>
      <c r="BD538" s="6">
        <v>0</v>
      </c>
      <c r="BE538" s="6"/>
      <c r="BF538" s="6"/>
      <c r="BG538" s="6">
        <v>-293.70999999999998</v>
      </c>
      <c r="BH538" s="6">
        <v>-22.49</v>
      </c>
      <c r="BI538" s="6"/>
      <c r="BJ538" s="6"/>
      <c r="BK538" s="6"/>
      <c r="BL538" s="11">
        <f t="shared" si="43"/>
        <v>-507.54999999999995</v>
      </c>
      <c r="BM538" s="12">
        <f t="shared" si="44"/>
        <v>2829</v>
      </c>
      <c r="BN538" s="13">
        <f t="shared" si="45"/>
        <v>253.79</v>
      </c>
      <c r="BO538" s="13">
        <f t="shared" si="46"/>
        <v>253.79</v>
      </c>
      <c r="BP538" s="13">
        <f t="shared" si="47"/>
        <v>84.596666666666664</v>
      </c>
      <c r="BQ538" s="13">
        <f t="shared" si="48"/>
        <v>293.55744000000004</v>
      </c>
      <c r="BR538" s="13">
        <f t="shared" si="49"/>
        <v>266.87</v>
      </c>
      <c r="BS538" s="13">
        <f t="shared" si="50"/>
        <v>762.3</v>
      </c>
      <c r="BT538" s="13">
        <f t="shared" si="51"/>
        <v>193.47</v>
      </c>
      <c r="BU538" s="13">
        <f t="shared" si="52"/>
        <v>167.2050065</v>
      </c>
      <c r="BV538" s="6">
        <f>SUMIFS('SEGURO DE VIDA'!E:E, 'SEGURO DE VIDA'!D:D, H538, 'SEGURO DE VIDA'!G:G, E538)</f>
        <v>18.59</v>
      </c>
      <c r="BW538" s="6">
        <f>SUMIFS(TREINAMENTOS!E:E, TREINAMENTOS!D:D, H538, TREINAMENTOS!G:G, E538)</f>
        <v>0</v>
      </c>
      <c r="BX538" s="6">
        <f>SUMIFS(EXAMES!E:E, EXAMES!D:D, H538, EXAMES!G:G, E538)</f>
        <v>0</v>
      </c>
      <c r="BY538" s="25">
        <f t="shared" si="53"/>
        <v>2294.1691131666666</v>
      </c>
      <c r="BZ538" s="1"/>
      <c r="CA538" s="1" t="s">
        <v>223</v>
      </c>
      <c r="CB538" s="13">
        <f t="shared" si="54"/>
        <v>167.2050065</v>
      </c>
      <c r="CC538" s="13">
        <f t="shared" si="55"/>
        <v>0</v>
      </c>
      <c r="CD538" s="13">
        <f>SUMIFS(ALIMENTAÇÃO!E:E, ALIMENTAÇÃO!D:D, H538, ALIMENTAÇÃO!G:G, E538)</f>
        <v>770</v>
      </c>
      <c r="CE538" s="6">
        <f>SUMIFS(TRANSPORTE!E:E, TRANSPORTE!D:D, H538, TRANSPORTE!G:G, E538)</f>
        <v>376.2</v>
      </c>
      <c r="CF538" s="6">
        <f>SUMIFS('PLANO DE SAÚDE'!E:E, 'PLANO DE SAÚDE'!D:D, H538, 'PLANO DE SAÚDE'!G:G, E538)</f>
        <v>167.2050065</v>
      </c>
      <c r="CG538" s="6">
        <f>SUMIFS('PLANO ODONTO'!E:E, 'PLANO ODONTO'!D:D, H538, 'PLANO ODONTO'!G:G, E538)</f>
        <v>0</v>
      </c>
      <c r="CH538" s="6">
        <f t="shared" si="56"/>
        <v>0</v>
      </c>
      <c r="CI538" s="6">
        <f t="shared" si="57"/>
        <v>0</v>
      </c>
      <c r="CJ538" s="6"/>
      <c r="CK538" s="6"/>
      <c r="CL538" s="6"/>
      <c r="CM538" s="6">
        <f t="shared" si="58"/>
        <v>0</v>
      </c>
      <c r="CN538" s="6">
        <v>3336.55</v>
      </c>
      <c r="CO538" s="6">
        <v>-507.55</v>
      </c>
      <c r="CP538" s="6">
        <v>2829</v>
      </c>
      <c r="CQ538" s="6">
        <v>3335.88</v>
      </c>
      <c r="CR538" s="1">
        <v>8.8000000000000007</v>
      </c>
      <c r="CS538" s="6">
        <v>3335.88</v>
      </c>
      <c r="CT538" s="1">
        <v>266.87</v>
      </c>
      <c r="CU538" s="6">
        <v>2728.68</v>
      </c>
    </row>
    <row r="539" spans="1:99" ht="13.8" hidden="1">
      <c r="A539" s="1"/>
      <c r="B539" s="1"/>
      <c r="C539" s="34" t="str">
        <f t="shared" ca="1" si="40"/>
        <v>OK</v>
      </c>
      <c r="D539" s="2">
        <f t="shared" si="41"/>
        <v>516.46545049999997</v>
      </c>
      <c r="E539" s="34">
        <v>45901</v>
      </c>
      <c r="F539" s="1" t="s">
        <v>145</v>
      </c>
      <c r="G539" s="1">
        <v>3358</v>
      </c>
      <c r="H539" s="1" t="s">
        <v>226</v>
      </c>
      <c r="I539" s="1" t="s">
        <v>151</v>
      </c>
      <c r="J539" s="38">
        <v>45033</v>
      </c>
      <c r="K539" s="6">
        <v>1800</v>
      </c>
      <c r="L539" s="1" t="s">
        <v>514</v>
      </c>
      <c r="M539" s="6">
        <v>0</v>
      </c>
      <c r="N539" s="6"/>
      <c r="O539" s="6"/>
      <c r="P539" s="6">
        <v>0</v>
      </c>
      <c r="Q539" s="6"/>
      <c r="R539" s="6"/>
      <c r="S539" s="6"/>
      <c r="T539" s="6"/>
      <c r="U539" s="6">
        <v>0</v>
      </c>
      <c r="V539" s="6"/>
      <c r="W539" s="6"/>
      <c r="X539" s="6"/>
      <c r="Y539" s="6"/>
      <c r="Z539" s="6">
        <v>0</v>
      </c>
      <c r="AA539" s="6"/>
      <c r="AB539" s="6">
        <v>0</v>
      </c>
      <c r="AC539" s="6"/>
      <c r="AD539" s="6">
        <v>0</v>
      </c>
      <c r="AE539" s="6">
        <v>0</v>
      </c>
      <c r="AF539" s="6">
        <v>0</v>
      </c>
      <c r="AG539" s="6"/>
      <c r="AH539" s="6"/>
      <c r="AI539" s="6"/>
      <c r="AJ539" s="6">
        <v>0</v>
      </c>
      <c r="AK539" s="6"/>
      <c r="AL539" s="6">
        <v>16.87</v>
      </c>
      <c r="AM539" s="6">
        <v>0</v>
      </c>
      <c r="AN539" s="8">
        <f t="shared" si="42"/>
        <v>16.87</v>
      </c>
      <c r="AO539" s="6"/>
      <c r="AP539" s="6">
        <v>0</v>
      </c>
      <c r="AQ539" s="6"/>
      <c r="AR539" s="6"/>
      <c r="AS539" s="6"/>
      <c r="AT539" s="6">
        <v>-1.36</v>
      </c>
      <c r="AU539" s="6"/>
      <c r="AV539" s="6">
        <v>-14</v>
      </c>
      <c r="AW539" s="6"/>
      <c r="AX539" s="6"/>
      <c r="AY539" s="6"/>
      <c r="AZ539" s="6"/>
      <c r="BA539" s="6"/>
      <c r="BB539" s="6">
        <v>0</v>
      </c>
      <c r="BC539" s="6">
        <v>-1.51</v>
      </c>
      <c r="BD539" s="6">
        <v>0</v>
      </c>
      <c r="BE539" s="6"/>
      <c r="BF539" s="6">
        <v>0</v>
      </c>
      <c r="BG539" s="6">
        <v>0</v>
      </c>
      <c r="BH539" s="6"/>
      <c r="BI539" s="6">
        <v>0</v>
      </c>
      <c r="BJ539" s="6"/>
      <c r="BK539" s="6"/>
      <c r="BL539" s="11">
        <f t="shared" si="43"/>
        <v>-16.87</v>
      </c>
      <c r="BM539" s="12">
        <f t="shared" si="44"/>
        <v>0</v>
      </c>
      <c r="BN539" s="13">
        <f t="shared" si="45"/>
        <v>150</v>
      </c>
      <c r="BO539" s="13">
        <f t="shared" si="46"/>
        <v>150</v>
      </c>
      <c r="BP539" s="13">
        <f t="shared" si="47"/>
        <v>50</v>
      </c>
      <c r="BQ539" s="13">
        <f t="shared" si="48"/>
        <v>0</v>
      </c>
      <c r="BR539" s="13">
        <f t="shared" si="49"/>
        <v>0</v>
      </c>
      <c r="BS539" s="13">
        <f t="shared" si="50"/>
        <v>0</v>
      </c>
      <c r="BT539" s="13">
        <f t="shared" si="51"/>
        <v>0</v>
      </c>
      <c r="BU539" s="13">
        <f t="shared" si="52"/>
        <v>135.88545050000002</v>
      </c>
      <c r="BV539" s="6">
        <f>SUMIFS('SEGURO DE VIDA'!E:E, 'SEGURO DE VIDA'!D:D, H539, 'SEGURO DE VIDA'!G:G, E539)</f>
        <v>13.71</v>
      </c>
      <c r="BW539" s="6">
        <f>SUMIFS(TREINAMENTOS!E:E, TREINAMENTOS!D:D, H539, TREINAMENTOS!G:G, E539)</f>
        <v>0</v>
      </c>
      <c r="BX539" s="6">
        <f>SUMIFS(EXAMES!E:E, EXAMES!D:D, H539, EXAMES!G:G, E539)</f>
        <v>0</v>
      </c>
      <c r="BY539" s="25">
        <f t="shared" si="53"/>
        <v>499.59545050000003</v>
      </c>
      <c r="BZ539" s="1"/>
      <c r="CA539" s="1" t="s">
        <v>226</v>
      </c>
      <c r="CB539" s="13">
        <f t="shared" si="54"/>
        <v>135.88545050000002</v>
      </c>
      <c r="CC539" s="13">
        <f t="shared" si="55"/>
        <v>0</v>
      </c>
      <c r="CD539" s="13">
        <f>SUMIFS(ALIMENTAÇÃO!E:E, ALIMENTAÇÃO!D:D, H539, ALIMENTAÇÃO!G:G, E539)</f>
        <v>0</v>
      </c>
      <c r="CE539" s="6">
        <f>SUMIFS(TRANSPORTE!E:E, TRANSPORTE!D:D, H539, TRANSPORTE!G:G, E539)</f>
        <v>0</v>
      </c>
      <c r="CF539" s="6">
        <f>SUMIFS('PLANO DE SAÚDE'!E:E, 'PLANO DE SAÚDE'!D:D, H539, 'PLANO DE SAÚDE'!G:G, E539)</f>
        <v>137.39545050000001</v>
      </c>
      <c r="CG539" s="6">
        <f>SUMIFS('PLANO ODONTO'!E:E, 'PLANO ODONTO'!D:D, H539, 'PLANO ODONTO'!G:G, E539)</f>
        <v>14</v>
      </c>
      <c r="CH539" s="6">
        <f t="shared" si="56"/>
        <v>-1.51</v>
      </c>
      <c r="CI539" s="6">
        <f t="shared" si="57"/>
        <v>0</v>
      </c>
      <c r="CJ539" s="6"/>
      <c r="CK539" s="6"/>
      <c r="CL539" s="6"/>
      <c r="CM539" s="6">
        <f t="shared" si="58"/>
        <v>-14</v>
      </c>
      <c r="CN539" s="6">
        <v>16.87</v>
      </c>
      <c r="CO539" s="6">
        <v>-16.87</v>
      </c>
      <c r="CP539" s="6">
        <v>0</v>
      </c>
      <c r="CQ539" s="1">
        <v>0</v>
      </c>
      <c r="CR539" s="1">
        <v>0</v>
      </c>
      <c r="CS539" s="6">
        <v>0</v>
      </c>
      <c r="CT539" s="1">
        <v>0</v>
      </c>
      <c r="CU539" s="6"/>
    </row>
    <row r="540" spans="1:99" ht="13.8" hidden="1">
      <c r="A540" s="1"/>
      <c r="B540" s="1"/>
      <c r="C540" s="34" t="str">
        <f t="shared" ca="1" si="40"/>
        <v>OK</v>
      </c>
      <c r="D540" s="2">
        <f t="shared" si="41"/>
        <v>7689.9268181111111</v>
      </c>
      <c r="E540" s="34">
        <v>45901</v>
      </c>
      <c r="F540" s="1" t="s">
        <v>145</v>
      </c>
      <c r="G540" s="1">
        <v>3357</v>
      </c>
      <c r="H540" s="1" t="s">
        <v>227</v>
      </c>
      <c r="I540" s="1" t="s">
        <v>157</v>
      </c>
      <c r="J540" s="38">
        <v>45033</v>
      </c>
      <c r="K540" s="6">
        <v>2109.13</v>
      </c>
      <c r="L540" s="1" t="s">
        <v>515</v>
      </c>
      <c r="M540" s="6">
        <v>2109.13</v>
      </c>
      <c r="N540" s="6"/>
      <c r="O540" s="6"/>
      <c r="P540" s="6">
        <v>632.74</v>
      </c>
      <c r="Q540" s="6"/>
      <c r="R540" s="6"/>
      <c r="S540" s="6"/>
      <c r="T540" s="6"/>
      <c r="U540" s="6">
        <v>106.54</v>
      </c>
      <c r="V540" s="6"/>
      <c r="W540" s="6"/>
      <c r="X540" s="6"/>
      <c r="Y540" s="6"/>
      <c r="Z540" s="6">
        <v>0</v>
      </c>
      <c r="AA540" s="6"/>
      <c r="AB540" s="6">
        <v>500.64</v>
      </c>
      <c r="AC540" s="6"/>
      <c r="AD540" s="6">
        <v>999.07</v>
      </c>
      <c r="AE540" s="6">
        <v>207.47</v>
      </c>
      <c r="AF540" s="6">
        <v>185.62</v>
      </c>
      <c r="AG540" s="6"/>
      <c r="AH540" s="6"/>
      <c r="AI540" s="6"/>
      <c r="AJ540" s="6">
        <v>0</v>
      </c>
      <c r="AK540" s="6"/>
      <c r="AL540" s="6">
        <v>0</v>
      </c>
      <c r="AM540" s="6">
        <v>0.5</v>
      </c>
      <c r="AN540" s="8">
        <f t="shared" si="42"/>
        <v>4741.71</v>
      </c>
      <c r="AO540" s="6"/>
      <c r="AP540" s="6">
        <v>-6.94</v>
      </c>
      <c r="AQ540" s="6">
        <v>-126.55</v>
      </c>
      <c r="AR540" s="6"/>
      <c r="AS540" s="6"/>
      <c r="AT540" s="6">
        <v>-0.11</v>
      </c>
      <c r="AU540" s="6"/>
      <c r="AV540" s="6">
        <v>0</v>
      </c>
      <c r="AW540" s="6">
        <v>0</v>
      </c>
      <c r="AX540" s="6"/>
      <c r="AY540" s="6"/>
      <c r="AZ540" s="6"/>
      <c r="BA540" s="6"/>
      <c r="BB540" s="6">
        <v>0</v>
      </c>
      <c r="BC540" s="6">
        <v>0</v>
      </c>
      <c r="BD540" s="6">
        <v>0</v>
      </c>
      <c r="BE540" s="6"/>
      <c r="BF540" s="6">
        <v>0</v>
      </c>
      <c r="BG540" s="6">
        <v>-403.26</v>
      </c>
      <c r="BH540" s="6">
        <v>-150.85</v>
      </c>
      <c r="BI540" s="6">
        <v>0</v>
      </c>
      <c r="BJ540" s="6"/>
      <c r="BK540" s="6"/>
      <c r="BL540" s="11">
        <f t="shared" si="43"/>
        <v>-687.71</v>
      </c>
      <c r="BM540" s="12">
        <f t="shared" si="44"/>
        <v>4054</v>
      </c>
      <c r="BN540" s="13">
        <f t="shared" si="45"/>
        <v>175.76083333333335</v>
      </c>
      <c r="BO540" s="13">
        <f t="shared" si="46"/>
        <v>175.76083333333335</v>
      </c>
      <c r="BP540" s="13">
        <f t="shared" si="47"/>
        <v>58.586944444444448</v>
      </c>
      <c r="BQ540" s="13">
        <f t="shared" si="48"/>
        <v>403.27820700000001</v>
      </c>
      <c r="BR540" s="13">
        <f t="shared" si="49"/>
        <v>339.24</v>
      </c>
      <c r="BS540" s="13">
        <f t="shared" si="50"/>
        <v>791.39</v>
      </c>
      <c r="BT540" s="13">
        <f t="shared" si="51"/>
        <v>0.85000000000000853</v>
      </c>
      <c r="BU540" s="13">
        <f t="shared" si="52"/>
        <v>989.64</v>
      </c>
      <c r="BV540" s="6">
        <f>SUMIFS('SEGURO DE VIDA'!E:E, 'SEGURO DE VIDA'!D:D, H540, 'SEGURO DE VIDA'!G:G, E540)</f>
        <v>13.71</v>
      </c>
      <c r="BW540" s="6">
        <f>SUMIFS(TREINAMENTOS!E:E, TREINAMENTOS!D:D, H540, TREINAMENTOS!G:G, E540)</f>
        <v>0</v>
      </c>
      <c r="BX540" s="6">
        <f>SUMIFS(EXAMES!E:E, EXAMES!D:D, H540, EXAMES!G:G, E540)</f>
        <v>0</v>
      </c>
      <c r="BY540" s="25">
        <f t="shared" si="53"/>
        <v>2948.216818111111</v>
      </c>
      <c r="BZ540" s="1"/>
      <c r="CA540" s="1" t="s">
        <v>227</v>
      </c>
      <c r="CB540" s="13">
        <f t="shared" si="54"/>
        <v>989.64</v>
      </c>
      <c r="CC540" s="13">
        <f t="shared" si="55"/>
        <v>0</v>
      </c>
      <c r="CD540" s="13">
        <f>SUMIFS(ALIMENTAÇÃO!E:E, ALIMENTAÇÃO!D:D, H540, ALIMENTAÇÃO!G:G, E540)</f>
        <v>798.33</v>
      </c>
      <c r="CE540" s="6">
        <f>SUMIFS(TRANSPORTE!E:E, TRANSPORTE!D:D, H540, TRANSPORTE!G:G, E540)</f>
        <v>127.4</v>
      </c>
      <c r="CF540" s="6">
        <f>SUMIFS('PLANO DE SAÚDE'!E:E, 'PLANO DE SAÚDE'!D:D, H540, 'PLANO DE SAÚDE'!G:G, E540)</f>
        <v>989.64</v>
      </c>
      <c r="CG540" s="6">
        <f>SUMIFS('PLANO ODONTO'!E:E, 'PLANO ODONTO'!D:D, H540, 'PLANO ODONTO'!G:G, E540)</f>
        <v>0</v>
      </c>
      <c r="CH540" s="6">
        <f t="shared" si="56"/>
        <v>0</v>
      </c>
      <c r="CI540" s="6">
        <f t="shared" si="57"/>
        <v>0</v>
      </c>
      <c r="CJ540" s="6"/>
      <c r="CK540" s="6"/>
      <c r="CL540" s="6"/>
      <c r="CM540" s="6">
        <f t="shared" si="58"/>
        <v>0</v>
      </c>
      <c r="CN540" s="6">
        <v>4741.71</v>
      </c>
      <c r="CO540" s="6">
        <v>-687.71</v>
      </c>
      <c r="CP540" s="6">
        <v>4054</v>
      </c>
      <c r="CQ540" s="6">
        <v>4240.57</v>
      </c>
      <c r="CR540" s="1">
        <v>9.51</v>
      </c>
      <c r="CS540" s="6">
        <v>4240.57</v>
      </c>
      <c r="CT540" s="1">
        <v>339.24</v>
      </c>
      <c r="CU540" s="6">
        <v>3633.37</v>
      </c>
    </row>
    <row r="541" spans="1:99" ht="13.8" hidden="1">
      <c r="A541" s="1"/>
      <c r="B541" s="1"/>
      <c r="C541" s="34" t="str">
        <f t="shared" ca="1" si="40"/>
        <v>OK</v>
      </c>
      <c r="D541" s="2">
        <f t="shared" si="41"/>
        <v>5677.1823599999989</v>
      </c>
      <c r="E541" s="34">
        <v>45901</v>
      </c>
      <c r="F541" s="1" t="s">
        <v>145</v>
      </c>
      <c r="G541" s="1">
        <v>3475</v>
      </c>
      <c r="H541" s="1" t="s">
        <v>230</v>
      </c>
      <c r="I541" s="1" t="s">
        <v>231</v>
      </c>
      <c r="J541" s="35">
        <v>45587</v>
      </c>
      <c r="K541" s="6">
        <v>1980</v>
      </c>
      <c r="L541" s="1"/>
      <c r="M541" s="6">
        <v>1980</v>
      </c>
      <c r="N541" s="6"/>
      <c r="O541" s="6"/>
      <c r="P541" s="6">
        <v>594</v>
      </c>
      <c r="Q541" s="6"/>
      <c r="R541" s="6"/>
      <c r="S541" s="6"/>
      <c r="T541" s="6"/>
      <c r="U541" s="6">
        <v>0</v>
      </c>
      <c r="V541" s="6"/>
      <c r="W541" s="6"/>
      <c r="X541" s="6"/>
      <c r="Y541" s="6"/>
      <c r="Z541" s="6">
        <v>0</v>
      </c>
      <c r="AA541" s="6"/>
      <c r="AB541" s="6">
        <v>0</v>
      </c>
      <c r="AC541" s="6"/>
      <c r="AD541" s="6">
        <v>205.92</v>
      </c>
      <c r="AE541" s="6">
        <v>0</v>
      </c>
      <c r="AF541" s="6">
        <v>31.68</v>
      </c>
      <c r="AG541" s="6"/>
      <c r="AH541" s="6"/>
      <c r="AI541" s="6"/>
      <c r="AJ541" s="6">
        <v>0</v>
      </c>
      <c r="AK541" s="6"/>
      <c r="AL541" s="6">
        <v>0</v>
      </c>
      <c r="AM541" s="6">
        <v>0.49</v>
      </c>
      <c r="AN541" s="8">
        <f t="shared" si="42"/>
        <v>2812.0899999999997</v>
      </c>
      <c r="AO541" s="6"/>
      <c r="AP541" s="6">
        <v>-7.7</v>
      </c>
      <c r="AQ541" s="6">
        <v>-118.8</v>
      </c>
      <c r="AR541" s="6"/>
      <c r="AS541" s="6"/>
      <c r="AT541" s="6">
        <v>-0.64</v>
      </c>
      <c r="AU541" s="6"/>
      <c r="AV541" s="6">
        <v>-14</v>
      </c>
      <c r="AW541" s="6">
        <v>0</v>
      </c>
      <c r="AX541" s="6"/>
      <c r="AY541" s="6"/>
      <c r="AZ541" s="6"/>
      <c r="BA541" s="6"/>
      <c r="BB541" s="6">
        <v>0</v>
      </c>
      <c r="BC541" s="6">
        <v>0</v>
      </c>
      <c r="BD541" s="6">
        <v>0</v>
      </c>
      <c r="BE541" s="6"/>
      <c r="BF541" s="6">
        <v>0</v>
      </c>
      <c r="BG541" s="6">
        <v>-230.79</v>
      </c>
      <c r="BH541" s="6">
        <v>0</v>
      </c>
      <c r="BI541" s="6">
        <v>-516.16</v>
      </c>
      <c r="BJ541" s="6"/>
      <c r="BK541" s="6"/>
      <c r="BL541" s="11">
        <f t="shared" si="43"/>
        <v>-888.08999999999992</v>
      </c>
      <c r="BM541" s="12">
        <f t="shared" si="44"/>
        <v>1923.9999999999998</v>
      </c>
      <c r="BN541" s="13">
        <f t="shared" si="45"/>
        <v>165</v>
      </c>
      <c r="BO541" s="13">
        <f t="shared" si="46"/>
        <v>165</v>
      </c>
      <c r="BP541" s="13">
        <f t="shared" si="47"/>
        <v>55</v>
      </c>
      <c r="BQ541" s="13">
        <f t="shared" si="48"/>
        <v>230.83236000000002</v>
      </c>
      <c r="BR541" s="13">
        <f t="shared" si="49"/>
        <v>224.92</v>
      </c>
      <c r="BS541" s="13">
        <f t="shared" si="50"/>
        <v>762.3</v>
      </c>
      <c r="BT541" s="13">
        <f t="shared" si="51"/>
        <v>257.39999999999998</v>
      </c>
      <c r="BU541" s="13">
        <f t="shared" si="52"/>
        <v>0</v>
      </c>
      <c r="BV541" s="6">
        <f>SUMIFS('SEGURO DE VIDA'!E:E, 'SEGURO DE VIDA'!D:D, H541, 'SEGURO DE VIDA'!G:G, E541)</f>
        <v>13.71</v>
      </c>
      <c r="BW541" s="6">
        <f>SUMIFS(TREINAMENTOS!E:E, TREINAMENTOS!D:D, H541, TREINAMENTOS!G:G, E541)</f>
        <v>0</v>
      </c>
      <c r="BX541" s="6">
        <f>SUMIFS(EXAMES!E:E, EXAMES!D:D, H541, EXAMES!G:G, E541)</f>
        <v>990.93</v>
      </c>
      <c r="BY541" s="25">
        <f t="shared" si="53"/>
        <v>2865.0923599999996</v>
      </c>
      <c r="BZ541" s="1"/>
      <c r="CA541" s="1" t="s">
        <v>230</v>
      </c>
      <c r="CB541" s="13">
        <f t="shared" si="54"/>
        <v>0</v>
      </c>
      <c r="CC541" s="13">
        <f t="shared" si="55"/>
        <v>0</v>
      </c>
      <c r="CD541" s="13">
        <f>SUMIFS(ALIMENTAÇÃO!E:E, ALIMENTAÇÃO!D:D, H541, ALIMENTAÇÃO!G:G, E541)</f>
        <v>770</v>
      </c>
      <c r="CE541" s="6">
        <f>SUMIFS(TRANSPORTE!E:E, TRANSPORTE!D:D, H541, TRANSPORTE!G:G, E541)</f>
        <v>376.2</v>
      </c>
      <c r="CF541" s="6">
        <f>SUMIFS('PLANO DE SAÚDE'!E:E, 'PLANO DE SAÚDE'!D:D, H541, 'PLANO DE SAÚDE'!G:G, E541)</f>
        <v>0</v>
      </c>
      <c r="CG541" s="6">
        <f>SUMIFS('PLANO ODONTO'!E:E, 'PLANO ODONTO'!D:D, H541, 'PLANO ODONTO'!G:G, E541)</f>
        <v>14</v>
      </c>
      <c r="CH541" s="6">
        <f t="shared" si="56"/>
        <v>0</v>
      </c>
      <c r="CI541" s="6">
        <f t="shared" si="57"/>
        <v>-516.16</v>
      </c>
      <c r="CJ541" s="6"/>
      <c r="CK541" s="6"/>
      <c r="CL541" s="6"/>
      <c r="CM541" s="6">
        <f t="shared" si="58"/>
        <v>-14</v>
      </c>
      <c r="CN541" s="6">
        <v>2812.09</v>
      </c>
      <c r="CO541" s="6">
        <v>-888.09</v>
      </c>
      <c r="CP541" s="6">
        <v>1924</v>
      </c>
      <c r="CQ541" s="6">
        <v>2811.6</v>
      </c>
      <c r="CR541" s="1">
        <v>8.2100000000000009</v>
      </c>
      <c r="CS541" s="6">
        <v>2811.6</v>
      </c>
      <c r="CT541" s="1">
        <v>224.92</v>
      </c>
      <c r="CU541" s="6">
        <v>2204.4</v>
      </c>
    </row>
    <row r="542" spans="1:99" ht="13.8" hidden="1">
      <c r="A542" s="1"/>
      <c r="B542" s="1"/>
      <c r="C542" s="34" t="str">
        <f t="shared" ca="1" si="40"/>
        <v>OK</v>
      </c>
      <c r="D542" s="2">
        <f t="shared" si="41"/>
        <v>6916.2483434444439</v>
      </c>
      <c r="E542" s="34">
        <v>45901</v>
      </c>
      <c r="F542" s="1" t="s">
        <v>145</v>
      </c>
      <c r="G542" s="1">
        <v>137</v>
      </c>
      <c r="H542" s="1" t="s">
        <v>232</v>
      </c>
      <c r="I542" s="1" t="s">
        <v>147</v>
      </c>
      <c r="J542" s="35">
        <v>41962</v>
      </c>
      <c r="K542" s="6">
        <v>3159.37</v>
      </c>
      <c r="L542" s="1"/>
      <c r="M542" s="6">
        <v>3159.37</v>
      </c>
      <c r="N542" s="6"/>
      <c r="O542" s="6"/>
      <c r="P542" s="6">
        <v>0</v>
      </c>
      <c r="Q542" s="6"/>
      <c r="R542" s="6"/>
      <c r="S542" s="6"/>
      <c r="T542" s="6"/>
      <c r="U542" s="6">
        <v>0</v>
      </c>
      <c r="V542" s="6"/>
      <c r="W542" s="6"/>
      <c r="X542" s="6"/>
      <c r="Y542" s="6"/>
      <c r="Z542" s="6">
        <v>1263.75</v>
      </c>
      <c r="AA542" s="6"/>
      <c r="AB542" s="6">
        <v>0</v>
      </c>
      <c r="AC542" s="6"/>
      <c r="AD542" s="6">
        <v>0</v>
      </c>
      <c r="AE542" s="6">
        <v>0</v>
      </c>
      <c r="AF542" s="6">
        <v>0</v>
      </c>
      <c r="AG542" s="6"/>
      <c r="AH542" s="6"/>
      <c r="AI542" s="6"/>
      <c r="AJ542" s="6">
        <v>0</v>
      </c>
      <c r="AK542" s="6"/>
      <c r="AL542" s="6">
        <v>0</v>
      </c>
      <c r="AM542" s="6">
        <v>0.67</v>
      </c>
      <c r="AN542" s="8">
        <f t="shared" si="42"/>
        <v>4423.79</v>
      </c>
      <c r="AO542" s="6"/>
      <c r="AP542" s="6">
        <v>-7</v>
      </c>
      <c r="AQ542" s="6">
        <v>-189.56</v>
      </c>
      <c r="AR542" s="6"/>
      <c r="AS542" s="6"/>
      <c r="AT542" s="6">
        <v>-0.15</v>
      </c>
      <c r="AU542" s="6"/>
      <c r="AV542" s="6">
        <v>-14</v>
      </c>
      <c r="AW542" s="6">
        <v>-14</v>
      </c>
      <c r="AX542" s="6"/>
      <c r="AY542" s="6"/>
      <c r="AZ542" s="6"/>
      <c r="BA542" s="6"/>
      <c r="BB542" s="6">
        <v>-28.8</v>
      </c>
      <c r="BC542" s="6">
        <v>-391.19</v>
      </c>
      <c r="BD542" s="6">
        <v>-150.81</v>
      </c>
      <c r="BE542" s="6"/>
      <c r="BF542" s="6">
        <v>-1041.3699999999999</v>
      </c>
      <c r="BG542" s="6">
        <v>-428.82</v>
      </c>
      <c r="BH542" s="6">
        <v>-183.09</v>
      </c>
      <c r="BI542" s="6">
        <v>0</v>
      </c>
      <c r="BJ542" s="6"/>
      <c r="BK542" s="6"/>
      <c r="BL542" s="11">
        <f t="shared" si="43"/>
        <v>-2448.79</v>
      </c>
      <c r="BM542" s="12">
        <f t="shared" si="44"/>
        <v>1975</v>
      </c>
      <c r="BN542" s="13">
        <f t="shared" si="45"/>
        <v>263.28083333333331</v>
      </c>
      <c r="BO542" s="13">
        <f t="shared" si="46"/>
        <v>263.28083333333331</v>
      </c>
      <c r="BP542" s="13">
        <f t="shared" si="47"/>
        <v>87.760277777777773</v>
      </c>
      <c r="BQ542" s="13">
        <f t="shared" si="48"/>
        <v>428.60032799999999</v>
      </c>
      <c r="BR542" s="13">
        <f t="shared" si="49"/>
        <v>353.84</v>
      </c>
      <c r="BS542" s="13">
        <f t="shared" si="50"/>
        <v>693</v>
      </c>
      <c r="BT542" s="13">
        <f t="shared" si="51"/>
        <v>186.64</v>
      </c>
      <c r="BU542" s="13">
        <f t="shared" si="52"/>
        <v>202.34607100000005</v>
      </c>
      <c r="BV542" s="6">
        <f>SUMIFS('SEGURO DE VIDA'!E:E, 'SEGURO DE VIDA'!D:D, H542, 'SEGURO DE VIDA'!G:G, E542)</f>
        <v>13.71</v>
      </c>
      <c r="BW542" s="6">
        <f>SUMIFS(TREINAMENTOS!E:E, TREINAMENTOS!D:D, H542, TREINAMENTOS!G:G, E542)</f>
        <v>0</v>
      </c>
      <c r="BX542" s="6">
        <f>SUMIFS(EXAMES!E:E, EXAMES!D:D, H542, EXAMES!G:G, E542)</f>
        <v>0</v>
      </c>
      <c r="BY542" s="25">
        <f t="shared" si="53"/>
        <v>2492.4583434444444</v>
      </c>
      <c r="BZ542" s="1"/>
      <c r="CA542" s="1" t="s">
        <v>232</v>
      </c>
      <c r="CB542" s="13">
        <f t="shared" si="54"/>
        <v>202.34607100000005</v>
      </c>
      <c r="CC542" s="13">
        <f t="shared" si="55"/>
        <v>0</v>
      </c>
      <c r="CD542" s="13">
        <f>SUMIFS(ALIMENTAÇÃO!E:E, ALIMENTAÇÃO!D:D, H542, ALIMENTAÇÃO!G:G, E542)</f>
        <v>700</v>
      </c>
      <c r="CE542" s="6">
        <f>SUMIFS(TRANSPORTE!E:E, TRANSPORTE!D:D, H542, TRANSPORTE!G:G, E542)</f>
        <v>376.2</v>
      </c>
      <c r="CF542" s="6">
        <f>SUMIFS('PLANO DE SAÚDE'!E:E, 'PLANO DE SAÚDE'!D:D, H542, 'PLANO DE SAÚDE'!G:G, E542)</f>
        <v>773.14607100000001</v>
      </c>
      <c r="CG542" s="6">
        <f>SUMIFS('PLANO ODONTO'!E:E, 'PLANO ODONTO'!D:D, H542, 'PLANO ODONTO'!G:G, E542)</f>
        <v>28</v>
      </c>
      <c r="CH542" s="6">
        <f t="shared" si="56"/>
        <v>-570.79999999999995</v>
      </c>
      <c r="CI542" s="6">
        <f t="shared" si="57"/>
        <v>0</v>
      </c>
      <c r="CJ542" s="6"/>
      <c r="CK542" s="6"/>
      <c r="CL542" s="6"/>
      <c r="CM542" s="6">
        <f t="shared" si="58"/>
        <v>-28</v>
      </c>
      <c r="CN542" s="6">
        <v>4423.79</v>
      </c>
      <c r="CO542" s="6">
        <v>-2448.79</v>
      </c>
      <c r="CP542" s="6">
        <v>1975</v>
      </c>
      <c r="CQ542" s="6">
        <v>4423.12</v>
      </c>
      <c r="CR542" s="1">
        <v>9.69</v>
      </c>
      <c r="CS542" s="6">
        <v>4423.12</v>
      </c>
      <c r="CT542" s="1">
        <v>353.84</v>
      </c>
      <c r="CU542" s="6">
        <v>3815.92</v>
      </c>
    </row>
    <row r="543" spans="1:99" ht="13.8" hidden="1">
      <c r="A543" s="1"/>
      <c r="B543" s="1"/>
      <c r="C543" s="34" t="str">
        <f t="shared" ca="1" si="40"/>
        <v>OK</v>
      </c>
      <c r="D543" s="2">
        <f t="shared" si="41"/>
        <v>5668.996984444444</v>
      </c>
      <c r="E543" s="34">
        <v>45901</v>
      </c>
      <c r="F543" s="1" t="s">
        <v>145</v>
      </c>
      <c r="G543" s="1">
        <v>3432</v>
      </c>
      <c r="H543" s="1" t="s">
        <v>233</v>
      </c>
      <c r="I543" s="1" t="s">
        <v>181</v>
      </c>
      <c r="J543" s="38">
        <v>45362</v>
      </c>
      <c r="K543" s="6">
        <v>2636.11</v>
      </c>
      <c r="L543" s="1"/>
      <c r="M543" s="6">
        <v>2636.11</v>
      </c>
      <c r="N543" s="6"/>
      <c r="O543" s="6"/>
      <c r="P543" s="6">
        <v>790.83</v>
      </c>
      <c r="Q543" s="6"/>
      <c r="R543" s="6"/>
      <c r="S543" s="6"/>
      <c r="T543" s="6"/>
      <c r="U543" s="6">
        <v>0</v>
      </c>
      <c r="V543" s="6"/>
      <c r="W543" s="6"/>
      <c r="X543" s="6"/>
      <c r="Y543" s="6"/>
      <c r="Z543" s="6">
        <v>0</v>
      </c>
      <c r="AA543" s="6"/>
      <c r="AB543" s="6">
        <v>0</v>
      </c>
      <c r="AC543" s="6"/>
      <c r="AD543" s="6">
        <v>179.91</v>
      </c>
      <c r="AE543" s="6">
        <v>0</v>
      </c>
      <c r="AF543" s="6">
        <v>27.68</v>
      </c>
      <c r="AG543" s="6"/>
      <c r="AH543" s="6"/>
      <c r="AI543" s="6"/>
      <c r="AJ543" s="6">
        <v>0</v>
      </c>
      <c r="AK543" s="6"/>
      <c r="AL543" s="6">
        <v>0</v>
      </c>
      <c r="AM543" s="6">
        <v>0.05</v>
      </c>
      <c r="AN543" s="8">
        <f t="shared" si="42"/>
        <v>3634.58</v>
      </c>
      <c r="AO543" s="6"/>
      <c r="AP543" s="6">
        <v>-7</v>
      </c>
      <c r="AQ543" s="6">
        <v>0</v>
      </c>
      <c r="AR543" s="6"/>
      <c r="AS543" s="6"/>
      <c r="AT543" s="6">
        <v>-0.36</v>
      </c>
      <c r="AU543" s="6"/>
      <c r="AV543" s="6">
        <v>-14</v>
      </c>
      <c r="AW543" s="6">
        <v>-14</v>
      </c>
      <c r="AX543" s="6"/>
      <c r="AY543" s="6"/>
      <c r="AZ543" s="6"/>
      <c r="BA543" s="6"/>
      <c r="BB543" s="6">
        <v>-27.19</v>
      </c>
      <c r="BC543" s="6">
        <v>-1.66</v>
      </c>
      <c r="BD543" s="6">
        <v>-165.89</v>
      </c>
      <c r="BE543" s="6"/>
      <c r="BF543" s="6">
        <v>0</v>
      </c>
      <c r="BG543" s="6">
        <v>-329.54</v>
      </c>
      <c r="BH543" s="6">
        <v>-59.94</v>
      </c>
      <c r="BI543" s="6">
        <v>0</v>
      </c>
      <c r="BJ543" s="6"/>
      <c r="BK543" s="6"/>
      <c r="BL543" s="11">
        <f t="shared" si="43"/>
        <v>-619.57999999999993</v>
      </c>
      <c r="BM543" s="12">
        <f t="shared" si="44"/>
        <v>3015</v>
      </c>
      <c r="BN543" s="13">
        <f t="shared" si="45"/>
        <v>219.67583333333334</v>
      </c>
      <c r="BO543" s="13">
        <f t="shared" si="46"/>
        <v>219.67583333333334</v>
      </c>
      <c r="BP543" s="13">
        <f t="shared" si="47"/>
        <v>73.225277777777777</v>
      </c>
      <c r="BQ543" s="13">
        <f t="shared" si="48"/>
        <v>329.65187100000003</v>
      </c>
      <c r="BR543" s="13">
        <f t="shared" si="49"/>
        <v>290.76</v>
      </c>
      <c r="BS543" s="13">
        <f t="shared" si="50"/>
        <v>693</v>
      </c>
      <c r="BT543" s="13">
        <f t="shared" si="51"/>
        <v>0</v>
      </c>
      <c r="BU543" s="13">
        <f t="shared" si="52"/>
        <v>134.71816900000002</v>
      </c>
      <c r="BV543" s="6">
        <f>SUMIFS('SEGURO DE VIDA'!E:E, 'SEGURO DE VIDA'!D:D, H543, 'SEGURO DE VIDA'!G:G, E543)</f>
        <v>13.71</v>
      </c>
      <c r="BW543" s="6">
        <f>SUMIFS(TREINAMENTOS!E:E, TREINAMENTOS!D:D, H543, TREINAMENTOS!G:G, E543)</f>
        <v>0</v>
      </c>
      <c r="BX543" s="6">
        <f>SUMIFS(EXAMES!E:E, EXAMES!D:D, H543, EXAMES!G:G, E543)</f>
        <v>60</v>
      </c>
      <c r="BY543" s="25">
        <f t="shared" si="53"/>
        <v>2034.4169844444446</v>
      </c>
      <c r="BZ543" s="1"/>
      <c r="CA543" s="41" t="s">
        <v>516</v>
      </c>
      <c r="CB543" s="13">
        <f t="shared" si="54"/>
        <v>134.71816900000002</v>
      </c>
      <c r="CC543" s="13">
        <f t="shared" si="55"/>
        <v>0</v>
      </c>
      <c r="CD543" s="13">
        <f>SUMIFS(ALIMENTAÇÃO!E:E, ALIMENTAÇÃO!D:D, H543, ALIMENTAÇÃO!G:G, E543)</f>
        <v>700</v>
      </c>
      <c r="CE543" s="6">
        <f>SUMIFS(TRANSPORTE!E:E, TRANSPORTE!D:D, H543, TRANSPORTE!G:G, E543)</f>
        <v>0</v>
      </c>
      <c r="CF543" s="6">
        <f>SUMIFS('PLANO DE SAÚDE'!E:E, 'PLANO DE SAÚDE'!D:D, H543, 'PLANO DE SAÚDE'!G:G, E543)</f>
        <v>329.458169</v>
      </c>
      <c r="CG543" s="6">
        <f>SUMIFS('PLANO ODONTO'!E:E, 'PLANO ODONTO'!D:D, H543, 'PLANO ODONTO'!G:G, E543)</f>
        <v>28</v>
      </c>
      <c r="CH543" s="6">
        <f t="shared" si="56"/>
        <v>-194.73999999999998</v>
      </c>
      <c r="CI543" s="6">
        <f t="shared" si="57"/>
        <v>0</v>
      </c>
      <c r="CJ543" s="6"/>
      <c r="CK543" s="6"/>
      <c r="CL543" s="6"/>
      <c r="CM543" s="6">
        <f t="shared" si="58"/>
        <v>-28</v>
      </c>
      <c r="CN543" s="6">
        <v>3634.58</v>
      </c>
      <c r="CO543" s="6">
        <v>-619.58000000000004</v>
      </c>
      <c r="CP543" s="6">
        <v>3015</v>
      </c>
      <c r="CQ543" s="6">
        <v>3634.53</v>
      </c>
      <c r="CR543" s="1">
        <v>9.07</v>
      </c>
      <c r="CS543" s="6">
        <v>3634.53</v>
      </c>
      <c r="CT543" s="1">
        <v>290.76</v>
      </c>
      <c r="CU543" s="6">
        <v>3027.33</v>
      </c>
    </row>
    <row r="544" spans="1:99" ht="13.8" hidden="1">
      <c r="A544" s="1"/>
      <c r="B544" s="1"/>
      <c r="C544" s="34" t="str">
        <f t="shared" ca="1" si="40"/>
        <v>OK</v>
      </c>
      <c r="D544" s="2">
        <f t="shared" si="41"/>
        <v>7168.3829878333327</v>
      </c>
      <c r="E544" s="34">
        <v>45901</v>
      </c>
      <c r="F544" s="1" t="s">
        <v>145</v>
      </c>
      <c r="G544" s="1">
        <v>3525</v>
      </c>
      <c r="H544" s="1" t="s">
        <v>235</v>
      </c>
      <c r="I544" s="1" t="s">
        <v>202</v>
      </c>
      <c r="J544" s="38">
        <v>45754</v>
      </c>
      <c r="K544" s="6">
        <v>4336.05</v>
      </c>
      <c r="L544" s="1"/>
      <c r="M544" s="6">
        <v>4336.05</v>
      </c>
      <c r="N544" s="6"/>
      <c r="O544" s="6"/>
      <c r="P544" s="6">
        <v>0</v>
      </c>
      <c r="Q544" s="6"/>
      <c r="R544" s="6"/>
      <c r="S544" s="6"/>
      <c r="T544" s="6"/>
      <c r="U544" s="6">
        <v>0</v>
      </c>
      <c r="V544" s="6"/>
      <c r="W544" s="6"/>
      <c r="X544" s="6"/>
      <c r="Y544" s="6">
        <v>0</v>
      </c>
      <c r="Z544" s="6"/>
      <c r="AA544" s="6"/>
      <c r="AB544" s="6">
        <v>0</v>
      </c>
      <c r="AC544" s="6"/>
      <c r="AD544" s="6">
        <v>178.32</v>
      </c>
      <c r="AE544" s="6">
        <v>0</v>
      </c>
      <c r="AF544" s="6">
        <v>27.43</v>
      </c>
      <c r="AG544" s="6"/>
      <c r="AH544" s="6"/>
      <c r="AI544" s="6"/>
      <c r="AJ544" s="6"/>
      <c r="AK544" s="6"/>
      <c r="AL544" s="6"/>
      <c r="AM544" s="6">
        <v>0.86</v>
      </c>
      <c r="AN544" s="8">
        <f t="shared" si="42"/>
        <v>4542.66</v>
      </c>
      <c r="AO544" s="6"/>
      <c r="AP544" s="6">
        <v>-7.35</v>
      </c>
      <c r="AQ544" s="6">
        <v>0</v>
      </c>
      <c r="AR544" s="6"/>
      <c r="AS544" s="6"/>
      <c r="AT544" s="6">
        <v>-0.67</v>
      </c>
      <c r="AU544" s="6"/>
      <c r="AV544" s="6">
        <v>-14</v>
      </c>
      <c r="AW544" s="6">
        <v>-28</v>
      </c>
      <c r="AX544" s="6"/>
      <c r="AY544" s="6"/>
      <c r="AZ544" s="6"/>
      <c r="BA544" s="6"/>
      <c r="BB544" s="6">
        <v>0</v>
      </c>
      <c r="BC544" s="6">
        <v>-93.62</v>
      </c>
      <c r="BD544" s="6">
        <v>-111.05</v>
      </c>
      <c r="BE544" s="6"/>
      <c r="BF544" s="6"/>
      <c r="BG544" s="6">
        <v>-445.43</v>
      </c>
      <c r="BH544" s="6">
        <v>-203.54</v>
      </c>
      <c r="BI544" s="6"/>
      <c r="BJ544" s="6"/>
      <c r="BK544" s="6"/>
      <c r="BL544" s="11">
        <f t="shared" si="43"/>
        <v>-903.66</v>
      </c>
      <c r="BM544" s="12">
        <f t="shared" si="44"/>
        <v>3639</v>
      </c>
      <c r="BN544" s="13">
        <f t="shared" si="45"/>
        <v>361.33750000000003</v>
      </c>
      <c r="BO544" s="13">
        <f t="shared" si="46"/>
        <v>361.33750000000003</v>
      </c>
      <c r="BP544" s="13">
        <f t="shared" si="47"/>
        <v>120.44583333333334</v>
      </c>
      <c r="BQ544" s="13">
        <f t="shared" si="48"/>
        <v>445.55058000000002</v>
      </c>
      <c r="BR544" s="13">
        <f t="shared" si="49"/>
        <v>363.34</v>
      </c>
      <c r="BS544" s="13">
        <f t="shared" si="50"/>
        <v>727.65</v>
      </c>
      <c r="BT544" s="13">
        <f t="shared" si="51"/>
        <v>0</v>
      </c>
      <c r="BU544" s="13">
        <f t="shared" si="52"/>
        <v>232.35157449999997</v>
      </c>
      <c r="BV544" s="6">
        <f>SUMIFS('SEGURO DE VIDA'!E:E, 'SEGURO DE VIDA'!D:D, H544, 'SEGURO DE VIDA'!G:G, E544)</f>
        <v>13.71</v>
      </c>
      <c r="BW544" s="6">
        <f>SUMIFS(TREINAMENTOS!E:E, TREINAMENTOS!D:D, H544, TREINAMENTOS!G:G, E544)</f>
        <v>0</v>
      </c>
      <c r="BX544" s="6">
        <f>SUMIFS(EXAMES!E:E, EXAMES!D:D, H544, EXAMES!G:G, E544)</f>
        <v>0</v>
      </c>
      <c r="BY544" s="25">
        <f t="shared" si="53"/>
        <v>2625.7229878333333</v>
      </c>
      <c r="BZ544" s="1"/>
      <c r="CA544" s="1" t="s">
        <v>235</v>
      </c>
      <c r="CB544" s="13">
        <f t="shared" si="54"/>
        <v>232.35157449999997</v>
      </c>
      <c r="CC544" s="13">
        <f t="shared" si="55"/>
        <v>0</v>
      </c>
      <c r="CD544" s="13">
        <f>SUMIFS(ALIMENTAÇÃO!E:E, ALIMENTAÇÃO!D:D, H544, ALIMENTAÇÃO!G:G, E544)</f>
        <v>735</v>
      </c>
      <c r="CE544" s="6">
        <f>SUMIFS(TRANSPORTE!E:E, TRANSPORTE!D:D, H544, TRANSPORTE!G:G, E544)</f>
        <v>0</v>
      </c>
      <c r="CF544" s="6">
        <f>SUMIFS('PLANO DE SAÚDE'!E:E, 'PLANO DE SAÚDE'!D:D, H544, 'PLANO DE SAÚDE'!G:G, E544)</f>
        <v>437.02157449999999</v>
      </c>
      <c r="CG544" s="6">
        <f>SUMIFS('PLANO ODONTO'!E:E, 'PLANO ODONTO'!D:D, H544, 'PLANO ODONTO'!G:G, E544)</f>
        <v>42</v>
      </c>
      <c r="CH544" s="6">
        <f t="shared" si="56"/>
        <v>-204.67000000000002</v>
      </c>
      <c r="CI544" s="6">
        <f t="shared" si="57"/>
        <v>0</v>
      </c>
      <c r="CJ544" s="6"/>
      <c r="CK544" s="6"/>
      <c r="CL544" s="6"/>
      <c r="CM544" s="6">
        <f t="shared" si="58"/>
        <v>-42</v>
      </c>
      <c r="CN544" s="6">
        <v>4542.66</v>
      </c>
      <c r="CO544" s="6">
        <v>-903.66</v>
      </c>
      <c r="CP544" s="6">
        <v>3639</v>
      </c>
      <c r="CQ544" s="6">
        <v>4541.8</v>
      </c>
      <c r="CR544" s="1">
        <v>9.81</v>
      </c>
      <c r="CS544" s="6">
        <v>4541.8</v>
      </c>
      <c r="CT544" s="1">
        <v>363.34</v>
      </c>
      <c r="CU544" s="6">
        <v>3906.78</v>
      </c>
    </row>
    <row r="545" spans="1:99" ht="13.8" hidden="1">
      <c r="A545" s="1"/>
      <c r="B545" s="1"/>
      <c r="C545" s="34" t="str">
        <f t="shared" ca="1" si="40"/>
        <v>OK</v>
      </c>
      <c r="D545" s="2">
        <f t="shared" si="41"/>
        <v>6777.1328633333333</v>
      </c>
      <c r="E545" s="34">
        <v>45901</v>
      </c>
      <c r="F545" s="1" t="s">
        <v>145</v>
      </c>
      <c r="G545" s="1">
        <v>355</v>
      </c>
      <c r="H545" s="1" t="s">
        <v>236</v>
      </c>
      <c r="I545" s="1" t="s">
        <v>237</v>
      </c>
      <c r="J545" s="38">
        <v>44774</v>
      </c>
      <c r="K545" s="6">
        <v>4057.59</v>
      </c>
      <c r="L545" s="1"/>
      <c r="M545" s="6">
        <v>4057.59</v>
      </c>
      <c r="N545" s="6"/>
      <c r="O545" s="6"/>
      <c r="P545" s="6">
        <v>0</v>
      </c>
      <c r="Q545" s="6"/>
      <c r="R545" s="6"/>
      <c r="S545" s="6"/>
      <c r="T545" s="6"/>
      <c r="U545" s="6">
        <v>0</v>
      </c>
      <c r="V545" s="6"/>
      <c r="W545" s="6"/>
      <c r="X545" s="6"/>
      <c r="Y545" s="6">
        <v>0</v>
      </c>
      <c r="Z545" s="6"/>
      <c r="AA545" s="6"/>
      <c r="AB545" s="6">
        <v>0</v>
      </c>
      <c r="AC545" s="6"/>
      <c r="AD545" s="6">
        <v>0</v>
      </c>
      <c r="AE545" s="6">
        <v>0</v>
      </c>
      <c r="AF545" s="6">
        <v>0</v>
      </c>
      <c r="AG545" s="6"/>
      <c r="AH545" s="6"/>
      <c r="AI545" s="6"/>
      <c r="AJ545" s="6"/>
      <c r="AK545" s="6"/>
      <c r="AL545" s="6"/>
      <c r="AM545" s="6">
        <v>0.37</v>
      </c>
      <c r="AN545" s="8">
        <f t="shared" si="42"/>
        <v>4057.96</v>
      </c>
      <c r="AO545" s="6"/>
      <c r="AP545" s="6">
        <v>-7</v>
      </c>
      <c r="AQ545" s="6">
        <v>0</v>
      </c>
      <c r="AR545" s="6"/>
      <c r="AS545" s="6"/>
      <c r="AT545" s="6">
        <v>-0.36</v>
      </c>
      <c r="AU545" s="6"/>
      <c r="AV545" s="6">
        <v>0</v>
      </c>
      <c r="AW545" s="6">
        <v>0</v>
      </c>
      <c r="AX545" s="6"/>
      <c r="AY545" s="6"/>
      <c r="AZ545" s="6"/>
      <c r="BA545" s="6"/>
      <c r="BB545" s="6">
        <v>0</v>
      </c>
      <c r="BC545" s="6">
        <v>-2.73</v>
      </c>
      <c r="BD545" s="6">
        <v>0</v>
      </c>
      <c r="BE545" s="6"/>
      <c r="BF545" s="6"/>
      <c r="BG545" s="6">
        <v>-380.31</v>
      </c>
      <c r="BH545" s="6">
        <v>-100.56</v>
      </c>
      <c r="BI545" s="6"/>
      <c r="BJ545" s="6"/>
      <c r="BK545" s="6"/>
      <c r="BL545" s="11">
        <f t="shared" si="43"/>
        <v>-490.96</v>
      </c>
      <c r="BM545" s="12">
        <f t="shared" si="44"/>
        <v>3567</v>
      </c>
      <c r="BN545" s="13">
        <f t="shared" si="45"/>
        <v>338.13249999999999</v>
      </c>
      <c r="BO545" s="13">
        <f t="shared" si="46"/>
        <v>338.13249999999999</v>
      </c>
      <c r="BP545" s="13">
        <f t="shared" si="47"/>
        <v>112.71083333333333</v>
      </c>
      <c r="BQ545" s="13">
        <f t="shared" si="48"/>
        <v>380.19618299999996</v>
      </c>
      <c r="BR545" s="13">
        <f t="shared" si="49"/>
        <v>324.60000000000002</v>
      </c>
      <c r="BS545" s="13">
        <f t="shared" si="50"/>
        <v>693</v>
      </c>
      <c r="BT545" s="13">
        <f t="shared" si="51"/>
        <v>0</v>
      </c>
      <c r="BU545" s="13">
        <f t="shared" si="52"/>
        <v>518.69084699999996</v>
      </c>
      <c r="BV545" s="6">
        <f>SUMIFS('SEGURO DE VIDA'!E:E, 'SEGURO DE VIDA'!D:D, H545, 'SEGURO DE VIDA'!G:G, E545)</f>
        <v>13.71</v>
      </c>
      <c r="BW545" s="6">
        <f>SUMIFS(TREINAMENTOS!E:E, TREINAMENTOS!D:D, H545, TREINAMENTOS!G:G, E545)</f>
        <v>0</v>
      </c>
      <c r="BX545" s="6">
        <f>SUMIFS(EXAMES!E:E, EXAMES!D:D, H545, EXAMES!G:G, E545)</f>
        <v>0</v>
      </c>
      <c r="BY545" s="25">
        <f t="shared" si="53"/>
        <v>2719.1728633333332</v>
      </c>
      <c r="BZ545" s="1"/>
      <c r="CA545" s="1" t="s">
        <v>236</v>
      </c>
      <c r="CB545" s="13">
        <f t="shared" si="54"/>
        <v>518.69084699999996</v>
      </c>
      <c r="CC545" s="13">
        <f t="shared" si="55"/>
        <v>0</v>
      </c>
      <c r="CD545" s="13">
        <f>SUMIFS(ALIMENTAÇÃO!E:E, ALIMENTAÇÃO!D:D, H545, ALIMENTAÇÃO!G:G, E545)</f>
        <v>700</v>
      </c>
      <c r="CE545" s="6">
        <f>SUMIFS(TRANSPORTE!E:E, TRANSPORTE!D:D, H545, TRANSPORTE!G:G, E545)</f>
        <v>0</v>
      </c>
      <c r="CF545" s="6">
        <f>SUMIFS('PLANO DE SAÚDE'!E:E, 'PLANO DE SAÚDE'!D:D, H545, 'PLANO DE SAÚDE'!G:G, E545)</f>
        <v>521.42084699999998</v>
      </c>
      <c r="CG545" s="6">
        <f>SUMIFS('PLANO ODONTO'!E:E, 'PLANO ODONTO'!D:D, H545, 'PLANO ODONTO'!G:G, E545)</f>
        <v>0</v>
      </c>
      <c r="CH545" s="6">
        <f t="shared" si="56"/>
        <v>-2.73</v>
      </c>
      <c r="CI545" s="6">
        <f t="shared" si="57"/>
        <v>0</v>
      </c>
      <c r="CJ545" s="6"/>
      <c r="CK545" s="6"/>
      <c r="CL545" s="6"/>
      <c r="CM545" s="6">
        <f t="shared" si="58"/>
        <v>0</v>
      </c>
      <c r="CN545" s="6">
        <v>4057.96</v>
      </c>
      <c r="CO545" s="6">
        <v>-490.96</v>
      </c>
      <c r="CP545" s="6">
        <v>3567</v>
      </c>
      <c r="CQ545" s="6">
        <v>4057.59</v>
      </c>
      <c r="CR545" s="1">
        <v>9.3699999999999992</v>
      </c>
      <c r="CS545" s="6">
        <v>4057.59</v>
      </c>
      <c r="CT545" s="1">
        <v>324.60000000000002</v>
      </c>
      <c r="CU545" s="6">
        <v>3298.1</v>
      </c>
    </row>
    <row r="546" spans="1:99" ht="13.8" hidden="1">
      <c r="A546" s="1"/>
      <c r="B546" s="1"/>
      <c r="C546" s="34" t="str">
        <f t="shared" ca="1" si="40"/>
        <v>OK</v>
      </c>
      <c r="D546" s="2">
        <f t="shared" si="41"/>
        <v>3774.6220391111115</v>
      </c>
      <c r="E546" s="34">
        <v>45901</v>
      </c>
      <c r="F546" s="1" t="s">
        <v>145</v>
      </c>
      <c r="G546" s="1">
        <v>3530</v>
      </c>
      <c r="H546" s="1" t="s">
        <v>240</v>
      </c>
      <c r="I546" s="1" t="s">
        <v>170</v>
      </c>
      <c r="J546" s="38">
        <v>45782</v>
      </c>
      <c r="K546" s="6">
        <v>2239.36</v>
      </c>
      <c r="L546" s="1"/>
      <c r="M546" s="6">
        <v>2239.36</v>
      </c>
      <c r="N546" s="6"/>
      <c r="O546" s="6"/>
      <c r="P546" s="6">
        <v>0</v>
      </c>
      <c r="Q546" s="6"/>
      <c r="R546" s="6"/>
      <c r="S546" s="6"/>
      <c r="T546" s="6"/>
      <c r="U546" s="6">
        <v>0</v>
      </c>
      <c r="V546" s="6"/>
      <c r="W546" s="6"/>
      <c r="X546" s="6"/>
      <c r="Y546" s="6">
        <v>0</v>
      </c>
      <c r="Z546" s="6"/>
      <c r="AA546" s="6"/>
      <c r="AB546" s="6">
        <v>0</v>
      </c>
      <c r="AC546" s="6"/>
      <c r="AD546" s="6">
        <v>0</v>
      </c>
      <c r="AE546" s="6">
        <v>0</v>
      </c>
      <c r="AF546" s="6">
        <v>0</v>
      </c>
      <c r="AG546" s="6"/>
      <c r="AH546" s="6"/>
      <c r="AI546" s="6"/>
      <c r="AJ546" s="6"/>
      <c r="AK546" s="6"/>
      <c r="AL546" s="6"/>
      <c r="AM546" s="6">
        <v>0.63</v>
      </c>
      <c r="AN546" s="8">
        <f t="shared" si="42"/>
        <v>2239.9900000000002</v>
      </c>
      <c r="AO546" s="6"/>
      <c r="AP546" s="6">
        <v>-7.35</v>
      </c>
      <c r="AQ546" s="6">
        <v>0</v>
      </c>
      <c r="AR546" s="6"/>
      <c r="AS546" s="6"/>
      <c r="AT546" s="6">
        <v>-0.87</v>
      </c>
      <c r="AU546" s="6"/>
      <c r="AV546" s="6">
        <v>0</v>
      </c>
      <c r="AW546" s="6">
        <v>0</v>
      </c>
      <c r="AX546" s="6"/>
      <c r="AY546" s="6"/>
      <c r="AZ546" s="6"/>
      <c r="BA546" s="6"/>
      <c r="BB546" s="6">
        <v>0</v>
      </c>
      <c r="BC546" s="6">
        <v>0</v>
      </c>
      <c r="BD546" s="6">
        <v>0</v>
      </c>
      <c r="BE546" s="6"/>
      <c r="BF546" s="6"/>
      <c r="BG546" s="6">
        <v>-178.77</v>
      </c>
      <c r="BH546" s="6">
        <v>0</v>
      </c>
      <c r="BI546" s="6"/>
      <c r="BJ546" s="6"/>
      <c r="BK546" s="6"/>
      <c r="BL546" s="11">
        <f t="shared" si="43"/>
        <v>-186.99</v>
      </c>
      <c r="BM546" s="12">
        <f t="shared" si="44"/>
        <v>2053</v>
      </c>
      <c r="BN546" s="13">
        <f t="shared" si="45"/>
        <v>186.61333333333334</v>
      </c>
      <c r="BO546" s="13">
        <f t="shared" si="46"/>
        <v>186.61333333333334</v>
      </c>
      <c r="BP546" s="13">
        <f t="shared" si="47"/>
        <v>62.204444444444448</v>
      </c>
      <c r="BQ546" s="13">
        <f t="shared" si="48"/>
        <v>178.70092800000003</v>
      </c>
      <c r="BR546" s="13">
        <f t="shared" si="49"/>
        <v>179.14</v>
      </c>
      <c r="BS546" s="13">
        <f t="shared" si="50"/>
        <v>727.65</v>
      </c>
      <c r="BT546" s="13">
        <f t="shared" si="51"/>
        <v>0</v>
      </c>
      <c r="BU546" s="13">
        <f t="shared" si="52"/>
        <v>0</v>
      </c>
      <c r="BV546" s="6">
        <f>SUMIFS('SEGURO DE VIDA'!E:E, 'SEGURO DE VIDA'!D:D, H546, 'SEGURO DE VIDA'!G:G, E546)</f>
        <v>13.71</v>
      </c>
      <c r="BW546" s="6">
        <f>SUMIFS(TREINAMENTOS!E:E, TREINAMENTOS!D:D, H546, TREINAMENTOS!G:G, E546)</f>
        <v>0</v>
      </c>
      <c r="BX546" s="6">
        <f>SUMIFS(EXAMES!E:E, EXAMES!D:D, H546, EXAMES!G:G, E546)</f>
        <v>0</v>
      </c>
      <c r="BY546" s="25">
        <f t="shared" si="53"/>
        <v>1534.6320391111112</v>
      </c>
      <c r="BZ546" s="1"/>
      <c r="CA546" s="41" t="s">
        <v>517</v>
      </c>
      <c r="CB546" s="13">
        <f t="shared" si="54"/>
        <v>0</v>
      </c>
      <c r="CC546" s="13">
        <f t="shared" si="55"/>
        <v>0</v>
      </c>
      <c r="CD546" s="13">
        <f>SUMIFS(ALIMENTAÇÃO!E:E, ALIMENTAÇÃO!D:D, H546, ALIMENTAÇÃO!G:G, E546)</f>
        <v>735</v>
      </c>
      <c r="CE546" s="6">
        <f>SUMIFS(TRANSPORTE!E:E, TRANSPORTE!D:D, H546, TRANSPORTE!G:G, E546)</f>
        <v>0</v>
      </c>
      <c r="CF546" s="6">
        <f>SUMIFS('PLANO DE SAÚDE'!E:E, 'PLANO DE SAÚDE'!D:D, H546, 'PLANO DE SAÚDE'!G:G, E546)</f>
        <v>0</v>
      </c>
      <c r="CG546" s="6">
        <f>SUMIFS('PLANO ODONTO'!E:E, 'PLANO ODONTO'!D:D, H546, 'PLANO ODONTO'!G:G, E546)</f>
        <v>0</v>
      </c>
      <c r="CH546" s="6">
        <f t="shared" si="56"/>
        <v>0</v>
      </c>
      <c r="CI546" s="6">
        <f t="shared" si="57"/>
        <v>0</v>
      </c>
      <c r="CJ546" s="6"/>
      <c r="CK546" s="6"/>
      <c r="CL546" s="6"/>
      <c r="CM546" s="6">
        <f t="shared" si="58"/>
        <v>0</v>
      </c>
      <c r="CN546" s="6">
        <v>2239.9899999999998</v>
      </c>
      <c r="CO546" s="6">
        <v>-186.99</v>
      </c>
      <c r="CP546" s="6">
        <v>2053</v>
      </c>
      <c r="CQ546" s="6">
        <v>2239.36</v>
      </c>
      <c r="CR546" s="1">
        <v>7.98</v>
      </c>
      <c r="CS546" s="6">
        <v>2239.36</v>
      </c>
      <c r="CT546" s="1">
        <v>179.14</v>
      </c>
      <c r="CU546" s="6">
        <v>1632.16</v>
      </c>
    </row>
    <row r="547" spans="1:99" ht="13.8" hidden="1">
      <c r="A547" s="1"/>
      <c r="B547" s="1"/>
      <c r="C547" s="34" t="str">
        <f t="shared" ca="1" si="40"/>
        <v>OK</v>
      </c>
      <c r="D547" s="2">
        <f t="shared" si="41"/>
        <v>3981.872039111111</v>
      </c>
      <c r="E547" s="34">
        <v>45901</v>
      </c>
      <c r="F547" s="1" t="s">
        <v>145</v>
      </c>
      <c r="G547" s="1">
        <v>3535</v>
      </c>
      <c r="H547" s="1" t="s">
        <v>242</v>
      </c>
      <c r="I547" s="1" t="s">
        <v>170</v>
      </c>
      <c r="J547" s="38">
        <v>45789</v>
      </c>
      <c r="K547" s="6">
        <v>2239.36</v>
      </c>
      <c r="L547" s="1"/>
      <c r="M547" s="6">
        <v>2239.36</v>
      </c>
      <c r="N547" s="6"/>
      <c r="O547" s="6"/>
      <c r="P547" s="6">
        <v>0</v>
      </c>
      <c r="Q547" s="6"/>
      <c r="R547" s="6"/>
      <c r="S547" s="6"/>
      <c r="T547" s="6"/>
      <c r="U547" s="6">
        <v>0</v>
      </c>
      <c r="V547" s="6"/>
      <c r="W547" s="6"/>
      <c r="X547" s="6"/>
      <c r="Y547" s="6">
        <v>0</v>
      </c>
      <c r="Z547" s="6"/>
      <c r="AA547" s="6"/>
      <c r="AB547" s="6">
        <v>0</v>
      </c>
      <c r="AC547" s="6"/>
      <c r="AD547" s="6">
        <v>0</v>
      </c>
      <c r="AE547" s="6">
        <v>0</v>
      </c>
      <c r="AF547" s="6">
        <v>0</v>
      </c>
      <c r="AG547" s="6"/>
      <c r="AH547" s="6"/>
      <c r="AI547" s="6"/>
      <c r="AJ547" s="6"/>
      <c r="AK547" s="6"/>
      <c r="AL547" s="6"/>
      <c r="AM547" s="6">
        <v>0.69</v>
      </c>
      <c r="AN547" s="8">
        <f t="shared" si="42"/>
        <v>2240.0500000000002</v>
      </c>
      <c r="AO547" s="6"/>
      <c r="AP547" s="6">
        <v>-7</v>
      </c>
      <c r="AQ547" s="6">
        <v>-134.36000000000001</v>
      </c>
      <c r="AR547" s="6"/>
      <c r="AS547" s="6"/>
      <c r="AT547" s="6">
        <v>-0.92</v>
      </c>
      <c r="AU547" s="6"/>
      <c r="AV547" s="6">
        <v>-14</v>
      </c>
      <c r="AW547" s="6">
        <v>0</v>
      </c>
      <c r="AX547" s="6"/>
      <c r="AY547" s="6"/>
      <c r="AZ547" s="6"/>
      <c r="BA547" s="6"/>
      <c r="BB547" s="6">
        <v>0</v>
      </c>
      <c r="BC547" s="6">
        <v>0</v>
      </c>
      <c r="BD547" s="6">
        <v>0</v>
      </c>
      <c r="BE547" s="6"/>
      <c r="BF547" s="6"/>
      <c r="BG547" s="6">
        <v>-178.77</v>
      </c>
      <c r="BH547" s="6">
        <v>0</v>
      </c>
      <c r="BI547" s="6"/>
      <c r="BJ547" s="6"/>
      <c r="BK547" s="6"/>
      <c r="BL547" s="11">
        <f t="shared" si="43"/>
        <v>-335.05</v>
      </c>
      <c r="BM547" s="12">
        <f t="shared" si="44"/>
        <v>1905.0000000000002</v>
      </c>
      <c r="BN547" s="13">
        <f t="shared" si="45"/>
        <v>186.61333333333334</v>
      </c>
      <c r="BO547" s="13">
        <f t="shared" si="46"/>
        <v>186.61333333333334</v>
      </c>
      <c r="BP547" s="13">
        <f t="shared" si="47"/>
        <v>62.204444444444448</v>
      </c>
      <c r="BQ547" s="13">
        <f t="shared" si="48"/>
        <v>178.70092800000003</v>
      </c>
      <c r="BR547" s="13">
        <f t="shared" si="49"/>
        <v>179.14</v>
      </c>
      <c r="BS547" s="13">
        <f t="shared" si="50"/>
        <v>693</v>
      </c>
      <c r="BT547" s="13">
        <f t="shared" si="51"/>
        <v>241.83999999999997</v>
      </c>
      <c r="BU547" s="13">
        <f t="shared" si="52"/>
        <v>0</v>
      </c>
      <c r="BV547" s="6">
        <f>SUMIFS('SEGURO DE VIDA'!E:E, 'SEGURO DE VIDA'!D:D, H547, 'SEGURO DE VIDA'!G:G, E547)</f>
        <v>13.71</v>
      </c>
      <c r="BW547" s="6">
        <f>SUMIFS(TREINAMENTOS!E:E, TREINAMENTOS!D:D, H547, TREINAMENTOS!G:G, E547)</f>
        <v>0</v>
      </c>
      <c r="BX547" s="6">
        <f>SUMIFS(EXAMES!E:E, EXAMES!D:D, H547, EXAMES!G:G, E547)</f>
        <v>0</v>
      </c>
      <c r="BY547" s="25">
        <f t="shared" si="53"/>
        <v>1741.8220391111111</v>
      </c>
      <c r="BZ547" s="1"/>
      <c r="CA547" s="41" t="s">
        <v>518</v>
      </c>
      <c r="CB547" s="13">
        <f t="shared" si="54"/>
        <v>0</v>
      </c>
      <c r="CC547" s="13">
        <f t="shared" si="55"/>
        <v>0</v>
      </c>
      <c r="CD547" s="13">
        <f>SUMIFS(ALIMENTAÇÃO!E:E, ALIMENTAÇÃO!D:D, H547, ALIMENTAÇÃO!G:G, E547)</f>
        <v>700</v>
      </c>
      <c r="CE547" s="6">
        <f>SUMIFS(TRANSPORTE!E:E, TRANSPORTE!D:D, H547, TRANSPORTE!G:G, E547)</f>
        <v>376.2</v>
      </c>
      <c r="CF547" s="6">
        <f>SUMIFS('PLANO DE SAÚDE'!E:E, 'PLANO DE SAÚDE'!D:D, H547, 'PLANO DE SAÚDE'!G:G, E547)</f>
        <v>0</v>
      </c>
      <c r="CG547" s="6">
        <f>SUMIFS('PLANO ODONTO'!E:E, 'PLANO ODONTO'!D:D, H547, 'PLANO ODONTO'!G:G, E547)</f>
        <v>14</v>
      </c>
      <c r="CH547" s="6">
        <f t="shared" si="56"/>
        <v>0</v>
      </c>
      <c r="CI547" s="6">
        <f t="shared" si="57"/>
        <v>0</v>
      </c>
      <c r="CJ547" s="6"/>
      <c r="CK547" s="6"/>
      <c r="CL547" s="6"/>
      <c r="CM547" s="6">
        <f t="shared" si="58"/>
        <v>-14</v>
      </c>
      <c r="CN547" s="6">
        <v>2240.0500000000002</v>
      </c>
      <c r="CO547" s="6">
        <v>-335.05</v>
      </c>
      <c r="CP547" s="6">
        <v>1905</v>
      </c>
      <c r="CQ547" s="6">
        <v>2239.36</v>
      </c>
      <c r="CR547" s="1">
        <v>7.98</v>
      </c>
      <c r="CS547" s="6">
        <v>2239.36</v>
      </c>
      <c r="CT547" s="1">
        <v>179.14</v>
      </c>
      <c r="CU547" s="6">
        <v>1632.16</v>
      </c>
    </row>
    <row r="548" spans="1:99" ht="13.8" hidden="1">
      <c r="A548" s="1"/>
      <c r="B548" s="1"/>
      <c r="C548" s="34" t="str">
        <f t="shared" ca="1" si="40"/>
        <v>OK</v>
      </c>
      <c r="D548" s="2">
        <f t="shared" si="41"/>
        <v>15500.609317888888</v>
      </c>
      <c r="E548" s="34">
        <v>45901</v>
      </c>
      <c r="F548" s="1" t="s">
        <v>145</v>
      </c>
      <c r="G548" s="1">
        <v>375</v>
      </c>
      <c r="H548" s="1" t="s">
        <v>244</v>
      </c>
      <c r="I548" s="1" t="s">
        <v>245</v>
      </c>
      <c r="J548" s="38">
        <v>44928</v>
      </c>
      <c r="K548" s="6">
        <v>5336.03</v>
      </c>
      <c r="L548" s="1"/>
      <c r="M548" s="6">
        <v>5336.03</v>
      </c>
      <c r="N548" s="6"/>
      <c r="O548" s="6"/>
      <c r="P548" s="6">
        <v>0</v>
      </c>
      <c r="Q548" s="6"/>
      <c r="R548" s="6"/>
      <c r="S548" s="6"/>
      <c r="T548" s="6"/>
      <c r="U548" s="6">
        <v>0</v>
      </c>
      <c r="V548" s="6"/>
      <c r="W548" s="6"/>
      <c r="X548" s="6"/>
      <c r="Y548" s="6">
        <v>6259.59</v>
      </c>
      <c r="Z548" s="6"/>
      <c r="AA548" s="6"/>
      <c r="AB548" s="6">
        <v>0</v>
      </c>
      <c r="AC548" s="6"/>
      <c r="AD548" s="6">
        <v>0</v>
      </c>
      <c r="AE548" s="6">
        <v>0</v>
      </c>
      <c r="AF548" s="6">
        <v>0</v>
      </c>
      <c r="AG548" s="6"/>
      <c r="AH548" s="6"/>
      <c r="AI548" s="6"/>
      <c r="AJ548" s="6"/>
      <c r="AK548" s="6"/>
      <c r="AL548" s="6"/>
      <c r="AM548" s="6">
        <v>0.35</v>
      </c>
      <c r="AN548" s="8">
        <f t="shared" si="42"/>
        <v>11595.97</v>
      </c>
      <c r="AO548" s="6"/>
      <c r="AP548" s="6">
        <v>-15.4</v>
      </c>
      <c r="AQ548" s="6">
        <v>0</v>
      </c>
      <c r="AR548" s="6"/>
      <c r="AS548" s="6"/>
      <c r="AT548" s="6">
        <v>-0.86</v>
      </c>
      <c r="AU548" s="6"/>
      <c r="AV548" s="6">
        <v>-14</v>
      </c>
      <c r="AW548" s="6">
        <v>-14</v>
      </c>
      <c r="AX548" s="6"/>
      <c r="AY548" s="6"/>
      <c r="AZ548" s="6"/>
      <c r="BA548" s="6"/>
      <c r="BB548" s="6">
        <v>0</v>
      </c>
      <c r="BC548" s="6">
        <v>0</v>
      </c>
      <c r="BD548" s="6">
        <v>0</v>
      </c>
      <c r="BE548" s="6"/>
      <c r="BF548" s="6"/>
      <c r="BG548" s="6">
        <v>-556.62</v>
      </c>
      <c r="BH548" s="6">
        <v>-2113.09</v>
      </c>
      <c r="BI548" s="6"/>
      <c r="BJ548" s="6"/>
      <c r="BK548" s="6"/>
      <c r="BL548" s="11">
        <f t="shared" si="43"/>
        <v>-2713.9700000000003</v>
      </c>
      <c r="BM548" s="12">
        <f t="shared" si="44"/>
        <v>8882</v>
      </c>
      <c r="BN548" s="13">
        <f t="shared" si="45"/>
        <v>444.66916666666663</v>
      </c>
      <c r="BO548" s="13">
        <f t="shared" si="46"/>
        <v>444.66916666666663</v>
      </c>
      <c r="BP548" s="13">
        <f t="shared" si="47"/>
        <v>148.22305555555553</v>
      </c>
      <c r="BQ548" s="13">
        <f t="shared" si="48"/>
        <v>556.54792899999995</v>
      </c>
      <c r="BR548" s="13">
        <f t="shared" si="49"/>
        <v>426.88</v>
      </c>
      <c r="BS548" s="13">
        <f t="shared" si="50"/>
        <v>1524.6</v>
      </c>
      <c r="BT548" s="13">
        <f t="shared" si="51"/>
        <v>0</v>
      </c>
      <c r="BU548" s="13">
        <f t="shared" si="52"/>
        <v>345.34</v>
      </c>
      <c r="BV548" s="6">
        <f>SUMIFS('SEGURO DE VIDA'!E:E, 'SEGURO DE VIDA'!D:D, H548, 'SEGURO DE VIDA'!G:G, E548)</f>
        <v>13.71</v>
      </c>
      <c r="BW548" s="6">
        <f>SUMIFS(TREINAMENTOS!E:E, TREINAMENTOS!D:D, H548, TREINAMENTOS!G:G, E548)</f>
        <v>0</v>
      </c>
      <c r="BX548" s="6">
        <f>SUMIFS(EXAMES!E:E, EXAMES!D:D, H548, EXAMES!G:G, E548)</f>
        <v>0</v>
      </c>
      <c r="BY548" s="25">
        <f t="shared" si="53"/>
        <v>3904.6393178888889</v>
      </c>
      <c r="BZ548" s="1"/>
      <c r="CA548" s="1" t="s">
        <v>244</v>
      </c>
      <c r="CB548" s="13">
        <f t="shared" si="54"/>
        <v>345.34</v>
      </c>
      <c r="CC548" s="13">
        <f t="shared" si="55"/>
        <v>0</v>
      </c>
      <c r="CD548" s="13">
        <f>SUMIFS(ALIMENTAÇÃO!E:E, ALIMENTAÇÃO!D:D, H548, ALIMENTAÇÃO!G:G, E548)</f>
        <v>1540</v>
      </c>
      <c r="CE548" s="6">
        <f>SUMIFS(TRANSPORTE!E:E, TRANSPORTE!D:D, H548, TRANSPORTE!G:G, E548)</f>
        <v>0</v>
      </c>
      <c r="CF548" s="6">
        <f>SUMIFS('PLANO DE SAÚDE'!E:E, 'PLANO DE SAÚDE'!D:D, H548, 'PLANO DE SAÚDE'!G:G, E548)</f>
        <v>345.34</v>
      </c>
      <c r="CG548" s="6">
        <f>SUMIFS('PLANO ODONTO'!E:E, 'PLANO ODONTO'!D:D, H548, 'PLANO ODONTO'!G:G, E548)</f>
        <v>28</v>
      </c>
      <c r="CH548" s="6">
        <f t="shared" si="56"/>
        <v>0</v>
      </c>
      <c r="CI548" s="6">
        <f t="shared" si="57"/>
        <v>0</v>
      </c>
      <c r="CJ548" s="6"/>
      <c r="CK548" s="6"/>
      <c r="CL548" s="6"/>
      <c r="CM548" s="6">
        <f t="shared" si="58"/>
        <v>-28</v>
      </c>
      <c r="CN548" s="6">
        <v>11595.97</v>
      </c>
      <c r="CO548" s="6">
        <v>-2713.97</v>
      </c>
      <c r="CP548" s="6">
        <v>8882</v>
      </c>
      <c r="CQ548" s="6">
        <v>5336.03</v>
      </c>
      <c r="CR548" s="1">
        <v>10.43</v>
      </c>
      <c r="CS548" s="6">
        <v>5336.03</v>
      </c>
      <c r="CT548" s="1">
        <v>426.88</v>
      </c>
      <c r="CU548" s="6">
        <v>10988.42</v>
      </c>
    </row>
    <row r="549" spans="1:99" ht="13.8" hidden="1">
      <c r="A549" s="1"/>
      <c r="B549" s="1"/>
      <c r="C549" s="34" t="str">
        <f t="shared" ca="1" si="40"/>
        <v>OK</v>
      </c>
      <c r="D549" s="2">
        <f t="shared" si="41"/>
        <v>8757.2417391111121</v>
      </c>
      <c r="E549" s="34">
        <v>45901</v>
      </c>
      <c r="F549" s="1" t="s">
        <v>145</v>
      </c>
      <c r="G549" s="1">
        <v>285</v>
      </c>
      <c r="H549" s="1" t="s">
        <v>246</v>
      </c>
      <c r="I549" s="1" t="s">
        <v>247</v>
      </c>
      <c r="J549" s="38">
        <v>44236</v>
      </c>
      <c r="K549" s="6">
        <v>2309.38</v>
      </c>
      <c r="L549" s="1"/>
      <c r="M549" s="6">
        <v>2309.38</v>
      </c>
      <c r="N549" s="6"/>
      <c r="O549" s="6"/>
      <c r="P549" s="6">
        <v>692.81</v>
      </c>
      <c r="Q549" s="6"/>
      <c r="R549" s="6"/>
      <c r="S549" s="6"/>
      <c r="T549" s="6"/>
      <c r="U549" s="6">
        <v>117.19</v>
      </c>
      <c r="V549" s="6"/>
      <c r="W549" s="6"/>
      <c r="X549" s="6"/>
      <c r="Y549" s="6">
        <v>0</v>
      </c>
      <c r="Z549" s="6"/>
      <c r="AA549" s="6"/>
      <c r="AB549" s="6">
        <v>500.64</v>
      </c>
      <c r="AC549" s="6"/>
      <c r="AD549" s="6">
        <v>1378.01</v>
      </c>
      <c r="AE549" s="6">
        <v>479.85</v>
      </c>
      <c r="AF549" s="6">
        <v>285.82</v>
      </c>
      <c r="AG549" s="6"/>
      <c r="AH549" s="6"/>
      <c r="AI549" s="6"/>
      <c r="AJ549" s="6"/>
      <c r="AK549" s="6"/>
      <c r="AL549" s="6"/>
      <c r="AM549" s="6">
        <v>0.55000000000000004</v>
      </c>
      <c r="AN549" s="8">
        <f t="shared" si="42"/>
        <v>5764.25</v>
      </c>
      <c r="AO549" s="6"/>
      <c r="AP549" s="6">
        <v>-6.94</v>
      </c>
      <c r="AQ549" s="6">
        <v>-138.56</v>
      </c>
      <c r="AR549" s="6"/>
      <c r="AS549" s="6"/>
      <c r="AT549" s="6">
        <v>-0.06</v>
      </c>
      <c r="AU549" s="6"/>
      <c r="AV549" s="6">
        <v>-14</v>
      </c>
      <c r="AW549" s="6">
        <v>-14</v>
      </c>
      <c r="AX549" s="6"/>
      <c r="AY549" s="6"/>
      <c r="AZ549" s="6"/>
      <c r="BA549" s="6"/>
      <c r="BB549" s="6">
        <v>0</v>
      </c>
      <c r="BC549" s="6">
        <v>-244.2</v>
      </c>
      <c r="BD549" s="6">
        <v>0</v>
      </c>
      <c r="BE549" s="6"/>
      <c r="BF549" s="6"/>
      <c r="BG549" s="6">
        <v>-546.41</v>
      </c>
      <c r="BH549" s="6">
        <v>-372.08</v>
      </c>
      <c r="BI549" s="6"/>
      <c r="BJ549" s="6"/>
      <c r="BK549" s="6"/>
      <c r="BL549" s="11">
        <f t="shared" si="43"/>
        <v>-1336.25</v>
      </c>
      <c r="BM549" s="12">
        <f t="shared" si="44"/>
        <v>4428</v>
      </c>
      <c r="BN549" s="13">
        <f t="shared" si="45"/>
        <v>192.44833333333335</v>
      </c>
      <c r="BO549" s="13">
        <f t="shared" si="46"/>
        <v>192.44833333333335</v>
      </c>
      <c r="BP549" s="13">
        <f t="shared" si="47"/>
        <v>64.149444444444455</v>
      </c>
      <c r="BQ549" s="13">
        <f t="shared" si="48"/>
        <v>546.30562800000007</v>
      </c>
      <c r="BR549" s="13">
        <f t="shared" si="49"/>
        <v>421.04</v>
      </c>
      <c r="BS549" s="13">
        <f t="shared" si="50"/>
        <v>804.1099999999999</v>
      </c>
      <c r="BT549" s="13">
        <f t="shared" si="51"/>
        <v>13.340000000000003</v>
      </c>
      <c r="BU549" s="13">
        <f t="shared" si="52"/>
        <v>745.44</v>
      </c>
      <c r="BV549" s="6">
        <f>SUMIFS('SEGURO DE VIDA'!E:E, 'SEGURO DE VIDA'!D:D, H549, 'SEGURO DE VIDA'!G:G, E549)</f>
        <v>13.71</v>
      </c>
      <c r="BW549" s="6">
        <f>SUMIFS(TREINAMENTOS!E:E, TREINAMENTOS!D:D, H549, TREINAMENTOS!G:G, E549)</f>
        <v>0</v>
      </c>
      <c r="BX549" s="6">
        <f>SUMIFS(EXAMES!E:E, EXAMES!D:D, H549, EXAMES!G:G, E549)</f>
        <v>0</v>
      </c>
      <c r="BY549" s="25">
        <f t="shared" si="53"/>
        <v>2992.9917391111117</v>
      </c>
      <c r="BZ549" s="1"/>
      <c r="CA549" s="1" t="s">
        <v>246</v>
      </c>
      <c r="CB549" s="13">
        <f t="shared" si="54"/>
        <v>745.44</v>
      </c>
      <c r="CC549" s="13">
        <f t="shared" si="55"/>
        <v>0</v>
      </c>
      <c r="CD549" s="13">
        <f>SUMIFS(ALIMENTAÇÃO!E:E, ALIMENTAÇÃO!D:D, H549, ALIMENTAÇÃO!G:G, E549)</f>
        <v>811.05</v>
      </c>
      <c r="CE549" s="6">
        <f>SUMIFS(TRANSPORTE!E:E, TRANSPORTE!D:D, H549, TRANSPORTE!G:G, E549)</f>
        <v>151.9</v>
      </c>
      <c r="CF549" s="6">
        <f>SUMIFS('PLANO DE SAÚDE'!E:E, 'PLANO DE SAÚDE'!D:D, H549, 'PLANO DE SAÚDE'!G:G, E549)</f>
        <v>989.64</v>
      </c>
      <c r="CG549" s="6">
        <f>SUMIFS('PLANO ODONTO'!E:E, 'PLANO ODONTO'!D:D, H549, 'PLANO ODONTO'!G:G, E549)</f>
        <v>28</v>
      </c>
      <c r="CH549" s="6">
        <f t="shared" si="56"/>
        <v>-244.2</v>
      </c>
      <c r="CI549" s="6">
        <f t="shared" si="57"/>
        <v>0</v>
      </c>
      <c r="CJ549" s="6"/>
      <c r="CK549" s="6"/>
      <c r="CL549" s="6"/>
      <c r="CM549" s="6">
        <f t="shared" si="58"/>
        <v>-28</v>
      </c>
      <c r="CN549" s="6">
        <v>5764.25</v>
      </c>
      <c r="CO549" s="6">
        <v>-1336.25</v>
      </c>
      <c r="CP549" s="6">
        <v>4428</v>
      </c>
      <c r="CQ549" s="6">
        <v>5263.06</v>
      </c>
      <c r="CR549" s="1">
        <v>10.38</v>
      </c>
      <c r="CS549" s="6">
        <v>5263.06</v>
      </c>
      <c r="CT549" s="1">
        <v>421.04</v>
      </c>
      <c r="CU549" s="6">
        <v>4655.8599999999997</v>
      </c>
    </row>
    <row r="550" spans="1:99" ht="13.8" hidden="1">
      <c r="A550" s="1"/>
      <c r="B550" s="1"/>
      <c r="C550" s="34" t="str">
        <f t="shared" ca="1" si="40"/>
        <v>OK</v>
      </c>
      <c r="D550" s="2">
        <f t="shared" si="41"/>
        <v>3276.8599999999997</v>
      </c>
      <c r="E550" s="34">
        <v>45901</v>
      </c>
      <c r="F550" s="1" t="s">
        <v>145</v>
      </c>
      <c r="G550" s="1">
        <v>3433</v>
      </c>
      <c r="H550" s="1" t="s">
        <v>248</v>
      </c>
      <c r="I550" s="1" t="s">
        <v>151</v>
      </c>
      <c r="J550" s="38">
        <v>45362</v>
      </c>
      <c r="K550" s="6">
        <v>1800</v>
      </c>
      <c r="L550" s="1" t="s">
        <v>519</v>
      </c>
      <c r="M550" s="6">
        <v>1800</v>
      </c>
      <c r="N550" s="6"/>
      <c r="O550" s="6"/>
      <c r="P550" s="6">
        <v>0</v>
      </c>
      <c r="Q550" s="6"/>
      <c r="R550" s="6"/>
      <c r="S550" s="6"/>
      <c r="T550" s="6"/>
      <c r="U550" s="6">
        <v>0</v>
      </c>
      <c r="V550" s="6"/>
      <c r="W550" s="6"/>
      <c r="X550" s="6"/>
      <c r="Y550" s="6">
        <v>0</v>
      </c>
      <c r="Z550" s="6"/>
      <c r="AA550" s="6"/>
      <c r="AB550" s="6">
        <v>0</v>
      </c>
      <c r="AC550" s="6"/>
      <c r="AD550" s="6">
        <v>0</v>
      </c>
      <c r="AE550" s="6">
        <v>0</v>
      </c>
      <c r="AF550" s="6">
        <v>0</v>
      </c>
      <c r="AG550" s="6"/>
      <c r="AH550" s="6"/>
      <c r="AI550" s="6"/>
      <c r="AJ550" s="6"/>
      <c r="AK550" s="6"/>
      <c r="AL550" s="6"/>
      <c r="AM550" s="6">
        <v>0.03</v>
      </c>
      <c r="AN550" s="8">
        <f t="shared" si="42"/>
        <v>1800.03</v>
      </c>
      <c r="AO550" s="6"/>
      <c r="AP550" s="6">
        <v>-7</v>
      </c>
      <c r="AQ550" s="6">
        <v>0</v>
      </c>
      <c r="AR550" s="6"/>
      <c r="AS550" s="6"/>
      <c r="AT550" s="6">
        <v>-0.8</v>
      </c>
      <c r="AU550" s="6"/>
      <c r="AV550" s="6">
        <v>0</v>
      </c>
      <c r="AW550" s="6">
        <v>0</v>
      </c>
      <c r="AX550" s="6"/>
      <c r="AY550" s="6"/>
      <c r="AZ550" s="6"/>
      <c r="BA550" s="6"/>
      <c r="BB550" s="6">
        <v>0</v>
      </c>
      <c r="BC550" s="6">
        <v>0</v>
      </c>
      <c r="BD550" s="6">
        <v>0</v>
      </c>
      <c r="BE550" s="6"/>
      <c r="BF550" s="6"/>
      <c r="BG550" s="6">
        <v>-139.22999999999999</v>
      </c>
      <c r="BH550" s="6">
        <v>0</v>
      </c>
      <c r="BI550" s="6"/>
      <c r="BJ550" s="6"/>
      <c r="BK550" s="6"/>
      <c r="BL550" s="11">
        <f t="shared" si="43"/>
        <v>-147.03</v>
      </c>
      <c r="BM550" s="12">
        <f t="shared" si="44"/>
        <v>1653</v>
      </c>
      <c r="BN550" s="13">
        <f t="shared" si="45"/>
        <v>150</v>
      </c>
      <c r="BO550" s="13">
        <f t="shared" si="46"/>
        <v>150</v>
      </c>
      <c r="BP550" s="13">
        <f t="shared" si="47"/>
        <v>50</v>
      </c>
      <c r="BQ550" s="13">
        <f t="shared" si="48"/>
        <v>139.32</v>
      </c>
      <c r="BR550" s="13">
        <f t="shared" si="49"/>
        <v>144</v>
      </c>
      <c r="BS550" s="13">
        <f t="shared" si="50"/>
        <v>693</v>
      </c>
      <c r="BT550" s="13">
        <f t="shared" si="51"/>
        <v>136.80000000000001</v>
      </c>
      <c r="BU550" s="13">
        <f t="shared" si="52"/>
        <v>0</v>
      </c>
      <c r="BV550" s="6">
        <f>SUMIFS('SEGURO DE VIDA'!E:E, 'SEGURO DE VIDA'!D:D, H550, 'SEGURO DE VIDA'!G:G, E550)</f>
        <v>13.71</v>
      </c>
      <c r="BW550" s="6">
        <f>SUMIFS(TREINAMENTOS!E:E, TREINAMENTOS!D:D, H550, TREINAMENTOS!G:G, E550)</f>
        <v>0</v>
      </c>
      <c r="BX550" s="6">
        <f>SUMIFS(EXAMES!E:E, EXAMES!D:D, H550, EXAMES!G:G, E550)</f>
        <v>0</v>
      </c>
      <c r="BY550" s="25">
        <f t="shared" si="53"/>
        <v>1476.83</v>
      </c>
      <c r="BZ550" s="1"/>
      <c r="CA550" s="41" t="s">
        <v>520</v>
      </c>
      <c r="CB550" s="13">
        <f t="shared" si="54"/>
        <v>0</v>
      </c>
      <c r="CC550" s="13">
        <f t="shared" si="55"/>
        <v>0</v>
      </c>
      <c r="CD550" s="13">
        <f>SUMIFS(ALIMENTAÇÃO!E:E, ALIMENTAÇÃO!D:D, H550, ALIMENTAÇÃO!G:G, E550)</f>
        <v>700</v>
      </c>
      <c r="CE550" s="6">
        <f>SUMIFS(TRANSPORTE!E:E, TRANSPORTE!D:D, H550, TRANSPORTE!G:G, E550)</f>
        <v>136.80000000000001</v>
      </c>
      <c r="CF550" s="6">
        <f>SUMIFS('PLANO DE SAÚDE'!E:E, 'PLANO DE SAÚDE'!D:D, H550, 'PLANO DE SAÚDE'!G:G, E550)</f>
        <v>0</v>
      </c>
      <c r="CG550" s="6">
        <f>SUMIFS('PLANO ODONTO'!E:E, 'PLANO ODONTO'!D:D, H550, 'PLANO ODONTO'!G:G, E550)</f>
        <v>0</v>
      </c>
      <c r="CH550" s="6">
        <f t="shared" si="56"/>
        <v>0</v>
      </c>
      <c r="CI550" s="6">
        <f t="shared" si="57"/>
        <v>0</v>
      </c>
      <c r="CJ550" s="6"/>
      <c r="CK550" s="6"/>
      <c r="CL550" s="6"/>
      <c r="CM550" s="6">
        <f t="shared" si="58"/>
        <v>0</v>
      </c>
      <c r="CN550" s="6">
        <v>1800.03</v>
      </c>
      <c r="CO550" s="6">
        <v>-147.03</v>
      </c>
      <c r="CP550" s="6">
        <v>1653</v>
      </c>
      <c r="CQ550" s="6">
        <v>1800</v>
      </c>
      <c r="CR550" s="1">
        <v>7.74</v>
      </c>
      <c r="CS550" s="6">
        <v>1800</v>
      </c>
      <c r="CT550" s="1">
        <v>144</v>
      </c>
      <c r="CU550" s="6">
        <v>1192.8</v>
      </c>
    </row>
    <row r="551" spans="1:99" ht="13.8" hidden="1">
      <c r="A551" s="1"/>
      <c r="B551" s="1"/>
      <c r="C551" s="34" t="str">
        <f t="shared" ca="1" si="40"/>
        <v>OK</v>
      </c>
      <c r="D551" s="2">
        <f t="shared" si="41"/>
        <v>3799.8710609999998</v>
      </c>
      <c r="E551" s="34">
        <v>45901</v>
      </c>
      <c r="F551" s="1" t="s">
        <v>145</v>
      </c>
      <c r="G551" s="1">
        <v>3489</v>
      </c>
      <c r="H551" s="1" t="s">
        <v>249</v>
      </c>
      <c r="I551" s="1" t="s">
        <v>231</v>
      </c>
      <c r="J551" s="35">
        <v>45621</v>
      </c>
      <c r="K551" s="6">
        <v>1800</v>
      </c>
      <c r="L551" s="1" t="s">
        <v>521</v>
      </c>
      <c r="M551" s="6">
        <v>1500</v>
      </c>
      <c r="N551" s="6"/>
      <c r="O551" s="6"/>
      <c r="P551" s="6">
        <v>450</v>
      </c>
      <c r="Q551" s="6"/>
      <c r="R551" s="6"/>
      <c r="S551" s="6"/>
      <c r="T551" s="6"/>
      <c r="U551" s="6">
        <v>0</v>
      </c>
      <c r="V551" s="6"/>
      <c r="W551" s="6"/>
      <c r="X551" s="6"/>
      <c r="Y551" s="6">
        <v>0</v>
      </c>
      <c r="Z551" s="6"/>
      <c r="AA551" s="6"/>
      <c r="AB551" s="6">
        <v>0</v>
      </c>
      <c r="AC551" s="6"/>
      <c r="AD551" s="6">
        <v>0</v>
      </c>
      <c r="AE551" s="6">
        <v>0</v>
      </c>
      <c r="AF551" s="6">
        <v>0</v>
      </c>
      <c r="AG551" s="6"/>
      <c r="AH551" s="6"/>
      <c r="AI551" s="6"/>
      <c r="AJ551" s="6"/>
      <c r="AK551" s="6"/>
      <c r="AL551" s="6"/>
      <c r="AM551" s="6">
        <v>0.7</v>
      </c>
      <c r="AN551" s="8">
        <f t="shared" si="42"/>
        <v>1950.7</v>
      </c>
      <c r="AO551" s="6"/>
      <c r="AP551" s="6">
        <v>-7.35</v>
      </c>
      <c r="AQ551" s="6">
        <v>-90</v>
      </c>
      <c r="AR551" s="6"/>
      <c r="AS551" s="6"/>
      <c r="AT551" s="6">
        <v>-0.81</v>
      </c>
      <c r="AU551" s="6"/>
      <c r="AV551" s="6">
        <v>-14</v>
      </c>
      <c r="AW551" s="6">
        <v>0</v>
      </c>
      <c r="AX551" s="6"/>
      <c r="AY551" s="6"/>
      <c r="AZ551" s="6"/>
      <c r="BA551" s="6"/>
      <c r="BB551" s="6">
        <v>0</v>
      </c>
      <c r="BC551" s="6">
        <v>-1.81</v>
      </c>
      <c r="BD551" s="6">
        <v>0</v>
      </c>
      <c r="BE551" s="6"/>
      <c r="BF551" s="6"/>
      <c r="BG551" s="6">
        <v>-152.72999999999999</v>
      </c>
      <c r="BH551" s="6">
        <v>0</v>
      </c>
      <c r="BI551" s="6"/>
      <c r="BJ551" s="6"/>
      <c r="BK551" s="6"/>
      <c r="BL551" s="11">
        <f t="shared" si="43"/>
        <v>-266.7</v>
      </c>
      <c r="BM551" s="12">
        <f t="shared" si="44"/>
        <v>1684</v>
      </c>
      <c r="BN551" s="13">
        <f t="shared" si="45"/>
        <v>150</v>
      </c>
      <c r="BO551" s="13">
        <f t="shared" si="46"/>
        <v>150</v>
      </c>
      <c r="BP551" s="13">
        <f t="shared" si="47"/>
        <v>50</v>
      </c>
      <c r="BQ551" s="13">
        <f t="shared" si="48"/>
        <v>152.685</v>
      </c>
      <c r="BR551" s="13">
        <f t="shared" si="49"/>
        <v>156</v>
      </c>
      <c r="BS551" s="13">
        <f t="shared" si="50"/>
        <v>727.65</v>
      </c>
      <c r="BT551" s="13">
        <f t="shared" si="51"/>
        <v>286.2</v>
      </c>
      <c r="BU551" s="13">
        <f t="shared" si="52"/>
        <v>162.926061</v>
      </c>
      <c r="BV551" s="6">
        <f>SUMIFS('SEGURO DE VIDA'!E:E, 'SEGURO DE VIDA'!D:D, H551, 'SEGURO DE VIDA'!G:G, E551)</f>
        <v>13.71</v>
      </c>
      <c r="BW551" s="6">
        <f>SUMIFS(TREINAMENTOS!E:E, TREINAMENTOS!D:D, H551, TREINAMENTOS!G:G, E551)</f>
        <v>0</v>
      </c>
      <c r="BX551" s="6">
        <f>SUMIFS(EXAMES!E:E, EXAMES!D:D, H551, EXAMES!G:G, E551)</f>
        <v>0</v>
      </c>
      <c r="BY551" s="25">
        <f t="shared" si="53"/>
        <v>1849.171061</v>
      </c>
      <c r="BZ551" s="1"/>
      <c r="CA551" s="41" t="s">
        <v>522</v>
      </c>
      <c r="CB551" s="13">
        <f t="shared" si="54"/>
        <v>162.926061</v>
      </c>
      <c r="CC551" s="13">
        <f t="shared" si="55"/>
        <v>0</v>
      </c>
      <c r="CD551" s="13">
        <f>SUMIFS(ALIMENTAÇÃO!E:E, ALIMENTAÇÃO!D:D, H551, ALIMENTAÇÃO!G:G, E551)</f>
        <v>735</v>
      </c>
      <c r="CE551" s="6">
        <f>SUMIFS(TRANSPORTE!E:E, TRANSPORTE!D:D, H551, TRANSPORTE!G:G, E551)</f>
        <v>376.2</v>
      </c>
      <c r="CF551" s="6">
        <f>SUMIFS('PLANO DE SAÚDE'!E:E, 'PLANO DE SAÚDE'!D:D, H551, 'PLANO DE SAÚDE'!G:G, E551)</f>
        <v>164.73606100000001</v>
      </c>
      <c r="CG551" s="6">
        <f>SUMIFS('PLANO ODONTO'!E:E, 'PLANO ODONTO'!D:D, H551, 'PLANO ODONTO'!G:G, E551)</f>
        <v>14</v>
      </c>
      <c r="CH551" s="6">
        <f t="shared" si="56"/>
        <v>-1.81</v>
      </c>
      <c r="CI551" s="6">
        <f t="shared" si="57"/>
        <v>0</v>
      </c>
      <c r="CJ551" s="6"/>
      <c r="CK551" s="6"/>
      <c r="CL551" s="6"/>
      <c r="CM551" s="6">
        <f t="shared" si="58"/>
        <v>-14</v>
      </c>
      <c r="CN551" s="6">
        <v>1950.7</v>
      </c>
      <c r="CO551" s="6">
        <v>-266.7</v>
      </c>
      <c r="CP551" s="6">
        <v>1684</v>
      </c>
      <c r="CQ551" s="6">
        <v>1950</v>
      </c>
      <c r="CR551" s="1">
        <v>7.83</v>
      </c>
      <c r="CS551" s="6">
        <v>1950</v>
      </c>
      <c r="CT551" s="1">
        <v>156</v>
      </c>
      <c r="CU551" s="6">
        <v>1342.8</v>
      </c>
    </row>
    <row r="552" spans="1:99" ht="13.8" hidden="1">
      <c r="A552" s="1"/>
      <c r="B552" s="1"/>
      <c r="C552" s="34" t="str">
        <f t="shared" ca="1" si="40"/>
        <v>OK</v>
      </c>
      <c r="D552" s="2">
        <f t="shared" si="41"/>
        <v>5328.9291156111112</v>
      </c>
      <c r="E552" s="34">
        <v>45901</v>
      </c>
      <c r="F552" s="1" t="s">
        <v>145</v>
      </c>
      <c r="G552" s="1">
        <v>3347</v>
      </c>
      <c r="H552" s="1" t="s">
        <v>253</v>
      </c>
      <c r="I552" s="1" t="s">
        <v>151</v>
      </c>
      <c r="J552" s="38">
        <v>45017</v>
      </c>
      <c r="K552" s="6">
        <v>1988.62</v>
      </c>
      <c r="L552" s="1"/>
      <c r="M552" s="6">
        <v>1988.62</v>
      </c>
      <c r="N552" s="6"/>
      <c r="O552" s="6"/>
      <c r="P552" s="6">
        <v>596.59</v>
      </c>
      <c r="Q552" s="6"/>
      <c r="R552" s="6"/>
      <c r="S552" s="6"/>
      <c r="T552" s="6"/>
      <c r="U552" s="6">
        <v>0</v>
      </c>
      <c r="V552" s="6"/>
      <c r="W552" s="6"/>
      <c r="X552" s="6"/>
      <c r="Y552" s="6">
        <v>0</v>
      </c>
      <c r="Z552" s="6"/>
      <c r="AA552" s="6"/>
      <c r="AB552" s="6">
        <v>0</v>
      </c>
      <c r="AC552" s="6"/>
      <c r="AD552" s="6">
        <v>148.65</v>
      </c>
      <c r="AE552" s="6">
        <v>0</v>
      </c>
      <c r="AF552" s="6">
        <v>22.87</v>
      </c>
      <c r="AG552" s="6"/>
      <c r="AH552" s="6"/>
      <c r="AI552" s="6"/>
      <c r="AJ552" s="6"/>
      <c r="AK552" s="6"/>
      <c r="AL552" s="6"/>
      <c r="AM552" s="6">
        <v>0.33</v>
      </c>
      <c r="AN552" s="8">
        <f t="shared" si="42"/>
        <v>2757.06</v>
      </c>
      <c r="AO552" s="6"/>
      <c r="AP552" s="6">
        <v>-7.7</v>
      </c>
      <c r="AQ552" s="6">
        <v>-119.32</v>
      </c>
      <c r="AR552" s="6"/>
      <c r="AS552" s="6"/>
      <c r="AT552" s="6">
        <v>-0.85</v>
      </c>
      <c r="AU552" s="6"/>
      <c r="AV552" s="6">
        <v>-14</v>
      </c>
      <c r="AW552" s="6">
        <v>0</v>
      </c>
      <c r="AX552" s="6"/>
      <c r="AY552" s="6"/>
      <c r="AZ552" s="6"/>
      <c r="BA552" s="6"/>
      <c r="BB552" s="6">
        <v>0</v>
      </c>
      <c r="BC552" s="6">
        <v>-1.81</v>
      </c>
      <c r="BD552" s="6">
        <v>-111.05</v>
      </c>
      <c r="BE552" s="6"/>
      <c r="BF552" s="6"/>
      <c r="BG552" s="6">
        <v>-225.33</v>
      </c>
      <c r="BH552" s="6">
        <v>0</v>
      </c>
      <c r="BI552" s="6"/>
      <c r="BJ552" s="6"/>
      <c r="BK552" s="6"/>
      <c r="BL552" s="11">
        <f t="shared" si="43"/>
        <v>-480.06000000000006</v>
      </c>
      <c r="BM552" s="12">
        <f t="shared" si="44"/>
        <v>2277</v>
      </c>
      <c r="BN552" s="13">
        <f t="shared" si="45"/>
        <v>165.71833333333333</v>
      </c>
      <c r="BO552" s="13">
        <f t="shared" si="46"/>
        <v>165.71833333333333</v>
      </c>
      <c r="BP552" s="13">
        <f t="shared" si="47"/>
        <v>55.239444444444445</v>
      </c>
      <c r="BQ552" s="13">
        <f t="shared" si="48"/>
        <v>225.224841</v>
      </c>
      <c r="BR552" s="13">
        <f t="shared" si="49"/>
        <v>220.53</v>
      </c>
      <c r="BS552" s="13">
        <f t="shared" si="50"/>
        <v>762.3</v>
      </c>
      <c r="BT552" s="13">
        <f t="shared" si="51"/>
        <v>171.38</v>
      </c>
      <c r="BU552" s="13">
        <f t="shared" si="52"/>
        <v>153.04816349999999</v>
      </c>
      <c r="BV552" s="6">
        <f>SUMIFS('SEGURO DE VIDA'!E:E, 'SEGURO DE VIDA'!D:D, H552, 'SEGURO DE VIDA'!G:G, E552)</f>
        <v>13.71</v>
      </c>
      <c r="BW552" s="6">
        <f>SUMIFS(TREINAMENTOS!E:E, TREINAMENTOS!D:D, H552, TREINAMENTOS!G:G, E552)</f>
        <v>639</v>
      </c>
      <c r="BX552" s="6">
        <f>SUMIFS(EXAMES!E:E, EXAMES!D:D, H552, EXAMES!G:G, E552)</f>
        <v>0</v>
      </c>
      <c r="BY552" s="25">
        <f t="shared" si="53"/>
        <v>2571.8691156111113</v>
      </c>
      <c r="BZ552" s="1"/>
      <c r="CA552" s="1" t="s">
        <v>253</v>
      </c>
      <c r="CB552" s="13">
        <f t="shared" si="54"/>
        <v>153.04816349999999</v>
      </c>
      <c r="CC552" s="13">
        <f t="shared" si="55"/>
        <v>0</v>
      </c>
      <c r="CD552" s="13">
        <f>SUMIFS(ALIMENTAÇÃO!E:E, ALIMENTAÇÃO!D:D, H552, ALIMENTAÇÃO!G:G, E552)</f>
        <v>770</v>
      </c>
      <c r="CE552" s="6">
        <f>SUMIFS(TRANSPORTE!E:E, TRANSPORTE!D:D, H552, TRANSPORTE!G:G, E552)</f>
        <v>290.7</v>
      </c>
      <c r="CF552" s="6">
        <f>SUMIFS('PLANO DE SAÚDE'!E:E, 'PLANO DE SAÚDE'!D:D, H552, 'PLANO DE SAÚDE'!G:G, E552)</f>
        <v>265.9081635</v>
      </c>
      <c r="CG552" s="6">
        <f>SUMIFS('PLANO ODONTO'!E:E, 'PLANO ODONTO'!D:D, H552, 'PLANO ODONTO'!G:G, E552)</f>
        <v>14</v>
      </c>
      <c r="CH552" s="6">
        <f t="shared" si="56"/>
        <v>-112.86</v>
      </c>
      <c r="CI552" s="6">
        <f t="shared" si="57"/>
        <v>0</v>
      </c>
      <c r="CJ552" s="6"/>
      <c r="CK552" s="6"/>
      <c r="CL552" s="6"/>
      <c r="CM552" s="6">
        <f t="shared" si="58"/>
        <v>-14</v>
      </c>
      <c r="CN552" s="6">
        <v>2757.06</v>
      </c>
      <c r="CO552" s="6">
        <v>-480.06</v>
      </c>
      <c r="CP552" s="6">
        <v>2277</v>
      </c>
      <c r="CQ552" s="6">
        <v>2756.73</v>
      </c>
      <c r="CR552" s="1">
        <v>8.17</v>
      </c>
      <c r="CS552" s="6">
        <v>2756.73</v>
      </c>
      <c r="CT552" s="1">
        <v>220.53</v>
      </c>
      <c r="CU552" s="6">
        <v>2149.5300000000002</v>
      </c>
    </row>
    <row r="553" spans="1:99" ht="13.8" hidden="1">
      <c r="A553" s="1"/>
      <c r="B553" s="1"/>
      <c r="C553" s="34" t="str">
        <f t="shared" ca="1" si="40"/>
        <v>OK</v>
      </c>
      <c r="D553" s="2">
        <f t="shared" si="41"/>
        <v>6574.7400000000007</v>
      </c>
      <c r="E553" s="34">
        <v>45901</v>
      </c>
      <c r="F553" s="1" t="s">
        <v>179</v>
      </c>
      <c r="G553" s="1">
        <v>2</v>
      </c>
      <c r="H553" s="1" t="s">
        <v>254</v>
      </c>
      <c r="I553" s="1" t="s">
        <v>255</v>
      </c>
      <c r="J553" s="38"/>
      <c r="K553" s="6"/>
      <c r="L553" s="1"/>
      <c r="M553" s="6">
        <v>2824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>
        <v>1937.1</v>
      </c>
      <c r="Z553" s="6"/>
      <c r="AA553" s="6"/>
      <c r="AB553" s="6"/>
      <c r="AC553" s="6"/>
      <c r="AD553" s="6">
        <v>0</v>
      </c>
      <c r="AE553" s="6"/>
      <c r="AF553" s="6"/>
      <c r="AG553" s="6"/>
      <c r="AH553" s="6"/>
      <c r="AI553" s="6">
        <v>0</v>
      </c>
      <c r="AJ553" s="6">
        <v>0</v>
      </c>
      <c r="AK553" s="6">
        <v>0</v>
      </c>
      <c r="AL553" s="6"/>
      <c r="AM553" s="6">
        <v>0</v>
      </c>
      <c r="AN553" s="8">
        <f t="shared" si="42"/>
        <v>4761.1000000000004</v>
      </c>
      <c r="AO553" s="6"/>
      <c r="AP553" s="6">
        <v>0</v>
      </c>
      <c r="AQ553" s="6">
        <v>0</v>
      </c>
      <c r="AR553" s="6"/>
      <c r="AS553" s="6"/>
      <c r="AT553" s="6">
        <v>0</v>
      </c>
      <c r="AU553" s="6"/>
      <c r="AV553" s="6">
        <v>0</v>
      </c>
      <c r="AW553" s="6"/>
      <c r="AX553" s="6"/>
      <c r="AY553" s="6"/>
      <c r="AZ553" s="6"/>
      <c r="BA553" s="6">
        <v>0</v>
      </c>
      <c r="BB553" s="6"/>
      <c r="BC553" s="6"/>
      <c r="BD553" s="6">
        <v>0</v>
      </c>
      <c r="BE553" s="6"/>
      <c r="BF553" s="6"/>
      <c r="BG553" s="6">
        <v>-310.64</v>
      </c>
      <c r="BH553" s="6">
        <v>-259.14</v>
      </c>
      <c r="BI553" s="6"/>
      <c r="BJ553" s="6"/>
      <c r="BK553" s="6"/>
      <c r="BL553" s="11">
        <f t="shared" si="43"/>
        <v>-569.78</v>
      </c>
      <c r="BM553" s="12">
        <f t="shared" si="44"/>
        <v>4191.3200000000006</v>
      </c>
      <c r="BN553" s="13">
        <f t="shared" si="45"/>
        <v>0</v>
      </c>
      <c r="BO553" s="13">
        <f t="shared" si="46"/>
        <v>0</v>
      </c>
      <c r="BP553" s="13">
        <f t="shared" si="47"/>
        <v>0</v>
      </c>
      <c r="BQ553" s="13">
        <f t="shared" si="48"/>
        <v>0</v>
      </c>
      <c r="BR553" s="13">
        <f t="shared" si="49"/>
        <v>0</v>
      </c>
      <c r="BS553" s="13">
        <f t="shared" si="50"/>
        <v>1000</v>
      </c>
      <c r="BT553" s="13">
        <f t="shared" si="51"/>
        <v>0</v>
      </c>
      <c r="BU553" s="13">
        <f t="shared" si="52"/>
        <v>753.97</v>
      </c>
      <c r="BV553" s="6">
        <f>SUMIFS('SEGURO DE VIDA'!E:E, 'SEGURO DE VIDA'!D:D, H553, 'SEGURO DE VIDA'!G:G, E553)</f>
        <v>59.67</v>
      </c>
      <c r="BW553" s="6">
        <f>SUMIFS(TREINAMENTOS!E:E, TREINAMENTOS!D:D, H553, TREINAMENTOS!G:G, E553)</f>
        <v>0</v>
      </c>
      <c r="BX553" s="6">
        <f>SUMIFS(EXAMES!E:E, EXAMES!D:D, H553, EXAMES!G:G, E553)</f>
        <v>0</v>
      </c>
      <c r="BY553" s="25">
        <f t="shared" si="53"/>
        <v>1813.64</v>
      </c>
      <c r="BZ553" s="1"/>
      <c r="CA553" s="1" t="s">
        <v>254</v>
      </c>
      <c r="CB553" s="13">
        <f t="shared" si="54"/>
        <v>725.97</v>
      </c>
      <c r="CC553" s="13">
        <f t="shared" si="55"/>
        <v>28</v>
      </c>
      <c r="CD553" s="13">
        <f>SUMIFS(ALIMENTAÇÃO!E:E, ALIMENTAÇÃO!D:D, H553, ALIMENTAÇÃO!G:G, E553)</f>
        <v>1000</v>
      </c>
      <c r="CE553" s="6">
        <f>SUMIFS(TRANSPORTE!E:E, TRANSPORTE!D:D, H553, TRANSPORTE!G:G, E553)</f>
        <v>0</v>
      </c>
      <c r="CF553" s="6">
        <f>SUMIFS('PLANO DE SAÚDE'!E:E, 'PLANO DE SAÚDE'!D:D, H553, 'PLANO DE SAÚDE'!G:G, E553)</f>
        <v>725.97</v>
      </c>
      <c r="CG553" s="6">
        <f>SUMIFS('PLANO ODONTO'!E:E, 'PLANO ODONTO'!D:D, H553, 'PLANO ODONTO'!G:G, E553)</f>
        <v>28</v>
      </c>
      <c r="CH553" s="6">
        <f t="shared" si="56"/>
        <v>0</v>
      </c>
      <c r="CI553" s="6">
        <f t="shared" si="57"/>
        <v>0</v>
      </c>
      <c r="CJ553" s="6"/>
      <c r="CK553" s="6"/>
      <c r="CL553" s="6"/>
      <c r="CM553" s="6">
        <f t="shared" si="58"/>
        <v>0</v>
      </c>
      <c r="CN553" s="6">
        <v>4761.1000000000004</v>
      </c>
      <c r="CO553" s="6">
        <v>-569.78</v>
      </c>
      <c r="CP553" s="6">
        <v>4191.32</v>
      </c>
      <c r="CQ553" s="6">
        <v>0</v>
      </c>
      <c r="CR553" s="1">
        <v>0</v>
      </c>
      <c r="CS553" s="6">
        <v>0</v>
      </c>
      <c r="CT553" s="1">
        <v>0</v>
      </c>
      <c r="CU553" s="6">
        <v>0</v>
      </c>
    </row>
    <row r="554" spans="1:99" ht="13.8" hidden="1">
      <c r="A554" s="1"/>
      <c r="B554" s="1"/>
      <c r="C554" s="34" t="str">
        <f t="shared" ca="1" si="40"/>
        <v>OK</v>
      </c>
      <c r="D554" s="2">
        <f t="shared" si="41"/>
        <v>10959.283640888891</v>
      </c>
      <c r="E554" s="34">
        <v>45901</v>
      </c>
      <c r="F554" s="1" t="s">
        <v>145</v>
      </c>
      <c r="G554" s="1">
        <v>3371</v>
      </c>
      <c r="H554" s="1" t="s">
        <v>259</v>
      </c>
      <c r="I554" s="1" t="s">
        <v>260</v>
      </c>
      <c r="J554" s="38">
        <v>45062</v>
      </c>
      <c r="K554" s="6">
        <v>2948.96</v>
      </c>
      <c r="L554" s="1"/>
      <c r="M554" s="6">
        <v>2948.96</v>
      </c>
      <c r="N554" s="6"/>
      <c r="O554" s="6"/>
      <c r="P554" s="6">
        <v>884.69</v>
      </c>
      <c r="Q554" s="6"/>
      <c r="R554" s="6"/>
      <c r="S554" s="6"/>
      <c r="T554" s="6"/>
      <c r="U554" s="6">
        <v>148.96</v>
      </c>
      <c r="V554" s="6"/>
      <c r="W554" s="6"/>
      <c r="X554" s="6"/>
      <c r="Y554" s="6">
        <v>0</v>
      </c>
      <c r="Z554" s="6"/>
      <c r="AA554" s="6"/>
      <c r="AB554" s="6">
        <v>700</v>
      </c>
      <c r="AC554" s="6"/>
      <c r="AD554" s="6">
        <v>1527.71</v>
      </c>
      <c r="AE554" s="6">
        <v>1077.26</v>
      </c>
      <c r="AF554" s="6">
        <v>400.76</v>
      </c>
      <c r="AG554" s="6"/>
      <c r="AH554" s="6"/>
      <c r="AI554" s="6"/>
      <c r="AJ554" s="6"/>
      <c r="AK554" s="6"/>
      <c r="AL554" s="6"/>
      <c r="AM554" s="6">
        <v>0.26</v>
      </c>
      <c r="AN554" s="8">
        <f t="shared" si="42"/>
        <v>7688.6000000000013</v>
      </c>
      <c r="AO554" s="6"/>
      <c r="AP554" s="6">
        <v>-6.94</v>
      </c>
      <c r="AQ554" s="6">
        <v>0</v>
      </c>
      <c r="AR554" s="6"/>
      <c r="AS554" s="6"/>
      <c r="AT554" s="6">
        <v>-0.25</v>
      </c>
      <c r="AU554" s="6"/>
      <c r="AV554" s="6">
        <v>-14</v>
      </c>
      <c r="AW554" s="6">
        <v>0</v>
      </c>
      <c r="AX554" s="6"/>
      <c r="AY554" s="6"/>
      <c r="AZ554" s="6"/>
      <c r="BA554" s="6"/>
      <c r="BB554" s="6">
        <v>0</v>
      </c>
      <c r="BC554" s="6">
        <v>-100.08</v>
      </c>
      <c r="BD554" s="6">
        <v>0</v>
      </c>
      <c r="BE554" s="6"/>
      <c r="BF554" s="6"/>
      <c r="BG554" s="6">
        <v>-787.95</v>
      </c>
      <c r="BH554" s="6">
        <v>-796.38</v>
      </c>
      <c r="BI554" s="6"/>
      <c r="BJ554" s="6"/>
      <c r="BK554" s="6"/>
      <c r="BL554" s="11">
        <f t="shared" si="43"/>
        <v>-1705.6</v>
      </c>
      <c r="BM554" s="12">
        <f t="shared" si="44"/>
        <v>5983.0000000000018</v>
      </c>
      <c r="BN554" s="13">
        <f t="shared" si="45"/>
        <v>245.74666666666667</v>
      </c>
      <c r="BO554" s="13">
        <f t="shared" si="46"/>
        <v>245.74666666666667</v>
      </c>
      <c r="BP554" s="13">
        <f t="shared" si="47"/>
        <v>81.915555555555557</v>
      </c>
      <c r="BQ554" s="13">
        <f t="shared" si="48"/>
        <v>788.28475200000003</v>
      </c>
      <c r="BR554" s="13">
        <f t="shared" si="49"/>
        <v>559.05999999999995</v>
      </c>
      <c r="BS554" s="13">
        <f t="shared" si="50"/>
        <v>816.82999999999993</v>
      </c>
      <c r="BT554" s="13">
        <f t="shared" si="51"/>
        <v>0</v>
      </c>
      <c r="BU554" s="13">
        <f t="shared" si="52"/>
        <v>519.39</v>
      </c>
      <c r="BV554" s="6">
        <f>SUMIFS('SEGURO DE VIDA'!E:E, 'SEGURO DE VIDA'!D:D, H554, 'SEGURO DE VIDA'!G:G, E554)</f>
        <v>13.71</v>
      </c>
      <c r="BW554" s="6">
        <f>SUMIFS(TREINAMENTOS!E:E, TREINAMENTOS!D:D, H554, TREINAMENTOS!G:G, E554)</f>
        <v>0</v>
      </c>
      <c r="BX554" s="6">
        <f>SUMIFS(EXAMES!E:E, EXAMES!D:D, H554, EXAMES!G:G, E554)</f>
        <v>0</v>
      </c>
      <c r="BY554" s="25">
        <f t="shared" si="53"/>
        <v>3270.6836408888889</v>
      </c>
      <c r="BZ554" s="1"/>
      <c r="CA554" s="1" t="s">
        <v>259</v>
      </c>
      <c r="CB554" s="13">
        <f t="shared" si="54"/>
        <v>519.39</v>
      </c>
      <c r="CC554" s="13">
        <f t="shared" si="55"/>
        <v>0</v>
      </c>
      <c r="CD554" s="13">
        <f>SUMIFS(ALIMENTAÇÃO!E:E, ALIMENTAÇÃO!D:D, H554, ALIMENTAÇÃO!G:G, E554)</f>
        <v>823.77</v>
      </c>
      <c r="CE554" s="6">
        <f>SUMIFS(TRANSPORTE!E:E, TRANSPORTE!D:D, H554, TRANSPORTE!G:G, E554)</f>
        <v>0</v>
      </c>
      <c r="CF554" s="6">
        <f>SUMIFS('PLANO DE SAÚDE'!E:E, 'PLANO DE SAÚDE'!D:D, H554, 'PLANO DE SAÚDE'!G:G, E554)</f>
        <v>619.47</v>
      </c>
      <c r="CG554" s="6">
        <f>SUMIFS('PLANO ODONTO'!E:E, 'PLANO ODONTO'!D:D, H554, 'PLANO ODONTO'!G:G, E554)</f>
        <v>14</v>
      </c>
      <c r="CH554" s="6">
        <f t="shared" si="56"/>
        <v>-100.08</v>
      </c>
      <c r="CI554" s="6">
        <f t="shared" si="57"/>
        <v>0</v>
      </c>
      <c r="CJ554" s="6"/>
      <c r="CK554" s="6"/>
      <c r="CL554" s="6"/>
      <c r="CM554" s="6">
        <f t="shared" si="58"/>
        <v>-14</v>
      </c>
      <c r="CN554" s="6">
        <v>7688.6</v>
      </c>
      <c r="CO554" s="6">
        <v>-1705.6</v>
      </c>
      <c r="CP554" s="6">
        <v>5983</v>
      </c>
      <c r="CQ554" s="6">
        <v>6988.34</v>
      </c>
      <c r="CR554" s="1">
        <v>11.28</v>
      </c>
      <c r="CS554" s="6">
        <v>6988.34</v>
      </c>
      <c r="CT554" s="1">
        <v>559.05999999999995</v>
      </c>
      <c r="CU554" s="6">
        <v>6200.39</v>
      </c>
    </row>
    <row r="555" spans="1:99" ht="13.8" hidden="1">
      <c r="A555" s="1"/>
      <c r="B555" s="1"/>
      <c r="C555" s="34" t="str">
        <f t="shared" ca="1" si="40"/>
        <v>OK</v>
      </c>
      <c r="D555" s="2">
        <f t="shared" si="41"/>
        <v>6977.7674844444446</v>
      </c>
      <c r="E555" s="34">
        <v>45901</v>
      </c>
      <c r="F555" s="1" t="s">
        <v>145</v>
      </c>
      <c r="G555" s="1">
        <v>3575</v>
      </c>
      <c r="H555" s="1" t="s">
        <v>467</v>
      </c>
      <c r="I555" s="1" t="s">
        <v>468</v>
      </c>
      <c r="J555" s="38">
        <v>45883</v>
      </c>
      <c r="K555" s="6">
        <v>2800</v>
      </c>
      <c r="L555" s="1"/>
      <c r="M555" s="6">
        <v>2800</v>
      </c>
      <c r="N555" s="6"/>
      <c r="O555" s="6"/>
      <c r="P555" s="6">
        <v>840</v>
      </c>
      <c r="Q555" s="6"/>
      <c r="R555" s="6"/>
      <c r="S555" s="6"/>
      <c r="T555" s="6"/>
      <c r="U555" s="6">
        <v>0</v>
      </c>
      <c r="V555" s="6"/>
      <c r="W555" s="6"/>
      <c r="X555" s="6"/>
      <c r="Y555" s="6">
        <v>0</v>
      </c>
      <c r="Z555" s="6"/>
      <c r="AA555" s="6"/>
      <c r="AB555" s="6">
        <v>0</v>
      </c>
      <c r="AC555" s="6"/>
      <c r="AD555" s="6">
        <v>1051.96</v>
      </c>
      <c r="AE555" s="6">
        <v>0</v>
      </c>
      <c r="AF555" s="6">
        <v>161.84</v>
      </c>
      <c r="AG555" s="6"/>
      <c r="AH555" s="6"/>
      <c r="AI555" s="6"/>
      <c r="AJ555" s="6"/>
      <c r="AK555" s="6"/>
      <c r="AL555" s="6"/>
      <c r="AM555" s="6">
        <v>0.21</v>
      </c>
      <c r="AN555" s="8">
        <f t="shared" si="42"/>
        <v>4854.01</v>
      </c>
      <c r="AO555" s="6"/>
      <c r="AP555" s="6">
        <v>-6.94</v>
      </c>
      <c r="AQ555" s="6">
        <v>0</v>
      </c>
      <c r="AR555" s="6"/>
      <c r="AS555" s="6"/>
      <c r="AT555" s="6">
        <v>-0.96</v>
      </c>
      <c r="AU555" s="6"/>
      <c r="AV555" s="6">
        <v>0</v>
      </c>
      <c r="AW555" s="6">
        <v>0</v>
      </c>
      <c r="AX555" s="6"/>
      <c r="AY555" s="6"/>
      <c r="AZ555" s="6"/>
      <c r="BA555" s="6"/>
      <c r="BB555" s="6">
        <v>0</v>
      </c>
      <c r="BC555" s="6">
        <v>0</v>
      </c>
      <c r="BD555" s="6">
        <v>0</v>
      </c>
      <c r="BE555" s="6"/>
      <c r="BF555" s="6"/>
      <c r="BG555" s="6">
        <v>-489.11</v>
      </c>
      <c r="BH555" s="6">
        <v>-280</v>
      </c>
      <c r="BI555" s="6"/>
      <c r="BJ555" s="6"/>
      <c r="BK555" s="6"/>
      <c r="BL555" s="11">
        <f t="shared" si="43"/>
        <v>-777.01</v>
      </c>
      <c r="BM555" s="12">
        <f t="shared" si="44"/>
        <v>4077</v>
      </c>
      <c r="BN555" s="13">
        <f t="shared" si="45"/>
        <v>233.33333333333334</v>
      </c>
      <c r="BO555" s="13">
        <f t="shared" si="46"/>
        <v>233.33333333333334</v>
      </c>
      <c r="BP555" s="13">
        <f t="shared" si="47"/>
        <v>77.777777777777786</v>
      </c>
      <c r="BQ555" s="13">
        <f t="shared" si="48"/>
        <v>489.26304000000005</v>
      </c>
      <c r="BR555" s="13">
        <f t="shared" si="49"/>
        <v>388.3</v>
      </c>
      <c r="BS555" s="13">
        <f t="shared" si="50"/>
        <v>688.04</v>
      </c>
      <c r="BT555" s="13">
        <f t="shared" si="51"/>
        <v>0</v>
      </c>
      <c r="BU555" s="13">
        <f t="shared" si="52"/>
        <v>0</v>
      </c>
      <c r="BV555" s="6">
        <f>SUMIFS('SEGURO DE VIDA'!E:E, 'SEGURO DE VIDA'!D:D, H555, 'SEGURO DE VIDA'!G:G, E555)</f>
        <v>13.71</v>
      </c>
      <c r="BW555" s="6">
        <f>SUMIFS(TREINAMENTOS!E:E, TREINAMENTOS!D:D, H555, TREINAMENTOS!G:G, E555)</f>
        <v>0</v>
      </c>
      <c r="BX555" s="6">
        <f>SUMIFS(EXAMES!E:E, EXAMES!D:D, H555, EXAMES!G:G, E555)</f>
        <v>0</v>
      </c>
      <c r="BY555" s="25">
        <f t="shared" si="53"/>
        <v>2123.7574844444443</v>
      </c>
      <c r="BZ555" s="1"/>
      <c r="CA555" s="1" t="s">
        <v>467</v>
      </c>
      <c r="CB555" s="13">
        <f t="shared" si="54"/>
        <v>0</v>
      </c>
      <c r="CC555" s="13">
        <f t="shared" si="55"/>
        <v>0</v>
      </c>
      <c r="CD555" s="13">
        <f>SUMIFS(ALIMENTAÇÃO!E:E, ALIMENTAÇÃO!D:D, H555, ALIMENTAÇÃO!G:G, E555)</f>
        <v>694.98</v>
      </c>
      <c r="CE555" s="6">
        <f>SUMIFS(TRANSPORTE!E:E, TRANSPORTE!D:D, H555, TRANSPORTE!G:G, E555)</f>
        <v>0</v>
      </c>
      <c r="CF555" s="6">
        <f>SUMIFS('PLANO DE SAÚDE'!E:E, 'PLANO DE SAÚDE'!D:D, H555, 'PLANO DE SAÚDE'!G:G, E555)</f>
        <v>0</v>
      </c>
      <c r="CG555" s="6">
        <f>SUMIFS('PLANO ODONTO'!E:E, 'PLANO ODONTO'!D:D, H555, 'PLANO ODONTO'!G:G, E555)</f>
        <v>0</v>
      </c>
      <c r="CH555" s="6">
        <f t="shared" si="56"/>
        <v>0</v>
      </c>
      <c r="CI555" s="6">
        <f t="shared" si="57"/>
        <v>0</v>
      </c>
      <c r="CJ555" s="6"/>
      <c r="CK555" s="6"/>
      <c r="CL555" s="6"/>
      <c r="CM555" s="6">
        <f t="shared" si="58"/>
        <v>0</v>
      </c>
      <c r="CN555" s="6">
        <v>4854.01</v>
      </c>
      <c r="CO555" s="6">
        <v>-777.01</v>
      </c>
      <c r="CP555" s="6">
        <v>4077</v>
      </c>
      <c r="CQ555" s="6">
        <v>4853.8</v>
      </c>
      <c r="CR555" s="1">
        <v>10.08</v>
      </c>
      <c r="CS555" s="6">
        <v>4853.8</v>
      </c>
      <c r="CT555" s="1">
        <v>388.3</v>
      </c>
      <c r="CU555" s="6">
        <v>4246.6000000000004</v>
      </c>
    </row>
    <row r="556" spans="1:99" ht="13.8" hidden="1">
      <c r="A556" s="1"/>
      <c r="B556" s="1"/>
      <c r="C556" s="34" t="str">
        <f t="shared" ca="1" si="40"/>
        <v>OK</v>
      </c>
      <c r="D556" s="2">
        <f t="shared" si="41"/>
        <v>3139.5219999999999</v>
      </c>
      <c r="E556" s="34">
        <v>45901</v>
      </c>
      <c r="F556" s="1" t="s">
        <v>145</v>
      </c>
      <c r="G556" s="1">
        <v>3476</v>
      </c>
      <c r="H556" s="1" t="s">
        <v>261</v>
      </c>
      <c r="I556" s="1" t="s">
        <v>231</v>
      </c>
      <c r="J556" s="35">
        <v>45593</v>
      </c>
      <c r="K556" s="6">
        <v>1800</v>
      </c>
      <c r="L556" s="1"/>
      <c r="M556" s="6">
        <v>1800</v>
      </c>
      <c r="N556" s="6"/>
      <c r="O556" s="6">
        <v>0</v>
      </c>
      <c r="P556" s="6">
        <v>540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>
        <v>0</v>
      </c>
      <c r="AE556" s="6">
        <v>0</v>
      </c>
      <c r="AF556" s="6">
        <v>0</v>
      </c>
      <c r="AG556" s="6"/>
      <c r="AH556" s="6"/>
      <c r="AI556" s="6"/>
      <c r="AJ556" s="6"/>
      <c r="AK556" s="6"/>
      <c r="AL556" s="6"/>
      <c r="AM556" s="6">
        <v>0.71</v>
      </c>
      <c r="AN556" s="8">
        <f t="shared" si="42"/>
        <v>2340.71</v>
      </c>
      <c r="AO556" s="6"/>
      <c r="AP556" s="6">
        <v>0</v>
      </c>
      <c r="AQ556" s="6">
        <v>-108</v>
      </c>
      <c r="AR556" s="6"/>
      <c r="AS556" s="6"/>
      <c r="AT556" s="6">
        <v>0</v>
      </c>
      <c r="AU556" s="6"/>
      <c r="AV556" s="6">
        <v>0</v>
      </c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>
        <v>-187.83</v>
      </c>
      <c r="BH556" s="6"/>
      <c r="BI556" s="6"/>
      <c r="BJ556" s="6"/>
      <c r="BK556" s="6">
        <v>-0.88</v>
      </c>
      <c r="BL556" s="11">
        <f t="shared" si="43"/>
        <v>-296.71000000000004</v>
      </c>
      <c r="BM556" s="12">
        <f t="shared" si="44"/>
        <v>2044</v>
      </c>
      <c r="BN556" s="13">
        <f t="shared" si="45"/>
        <v>150</v>
      </c>
      <c r="BO556" s="13">
        <f t="shared" si="46"/>
        <v>150</v>
      </c>
      <c r="BP556" s="13">
        <f t="shared" si="47"/>
        <v>50</v>
      </c>
      <c r="BQ556" s="13">
        <f t="shared" si="48"/>
        <v>187.90199999999999</v>
      </c>
      <c r="BR556" s="13">
        <f t="shared" si="49"/>
        <v>187.2</v>
      </c>
      <c r="BS556" s="13">
        <f t="shared" si="50"/>
        <v>0</v>
      </c>
      <c r="BT556" s="13">
        <f t="shared" si="51"/>
        <v>0</v>
      </c>
      <c r="BU556" s="13">
        <f t="shared" si="52"/>
        <v>0</v>
      </c>
      <c r="BV556" s="6">
        <f>SUMIFS('SEGURO DE VIDA'!E:E, 'SEGURO DE VIDA'!D:D, H556, 'SEGURO DE VIDA'!G:G, E556)</f>
        <v>13.71</v>
      </c>
      <c r="BW556" s="6">
        <f>SUMIFS(TREINAMENTOS!E:E, TREINAMENTOS!D:D, H556, TREINAMENTOS!G:G, E556)</f>
        <v>0</v>
      </c>
      <c r="BX556" s="6">
        <f>SUMIFS(EXAMES!E:E, EXAMES!D:D, H556, EXAMES!G:G, E556)</f>
        <v>60</v>
      </c>
      <c r="BY556" s="25">
        <f t="shared" si="53"/>
        <v>798.81200000000013</v>
      </c>
      <c r="BZ556" s="1"/>
      <c r="CA556" s="1" t="s">
        <v>261</v>
      </c>
      <c r="CB556" s="13">
        <f t="shared" si="54"/>
        <v>0</v>
      </c>
      <c r="CC556" s="13">
        <f t="shared" si="55"/>
        <v>0</v>
      </c>
      <c r="CD556" s="13">
        <f>SUMIFS(ALIMENTAÇÃO!E:E, ALIMENTAÇÃO!D:D, H556, ALIMENTAÇÃO!G:G, E556)</f>
        <v>0</v>
      </c>
      <c r="CE556" s="6">
        <f>SUMIFS(TRANSPORTE!E:E, TRANSPORTE!D:D, H556, TRANSPORTE!G:G, E556)</f>
        <v>0</v>
      </c>
      <c r="CF556" s="6">
        <f>SUMIFS('PLANO DE SAÚDE'!E:E, 'PLANO DE SAÚDE'!D:D, H556, 'PLANO DE SAÚDE'!G:G, E556)</f>
        <v>0</v>
      </c>
      <c r="CG556" s="6">
        <f>SUMIFS('PLANO ODONTO'!E:E, 'PLANO ODONTO'!D:D, H556, 'PLANO ODONTO'!G:G, E556)</f>
        <v>0</v>
      </c>
      <c r="CH556" s="6">
        <f t="shared" si="56"/>
        <v>0</v>
      </c>
      <c r="CI556" s="6">
        <f t="shared" si="57"/>
        <v>0</v>
      </c>
      <c r="CJ556" s="6"/>
      <c r="CK556" s="6"/>
      <c r="CL556" s="6"/>
      <c r="CM556" s="6">
        <f t="shared" si="58"/>
        <v>0</v>
      </c>
      <c r="CN556" s="6">
        <v>2340.71</v>
      </c>
      <c r="CO556" s="6">
        <v>-296.70999999999998</v>
      </c>
      <c r="CP556" s="6">
        <v>2044</v>
      </c>
      <c r="CQ556" s="6">
        <v>2340</v>
      </c>
      <c r="CR556" s="1">
        <v>8.0299999999999994</v>
      </c>
      <c r="CS556" s="6">
        <v>2340</v>
      </c>
      <c r="CT556" s="1">
        <v>187.2</v>
      </c>
      <c r="CU556" s="6">
        <v>1732.8</v>
      </c>
    </row>
    <row r="557" spans="1:99" ht="13.8" hidden="1">
      <c r="A557" s="1"/>
      <c r="B557" s="1"/>
      <c r="C557" s="34" t="str">
        <f t="shared" ca="1" si="40"/>
        <v>OK</v>
      </c>
      <c r="D557" s="2">
        <f t="shared" si="41"/>
        <v>4523.0649191111115</v>
      </c>
      <c r="E557" s="34">
        <v>45901</v>
      </c>
      <c r="F557" s="1" t="s">
        <v>145</v>
      </c>
      <c r="G557" s="1">
        <v>3518</v>
      </c>
      <c r="H557" s="1" t="s">
        <v>264</v>
      </c>
      <c r="I557" s="1" t="s">
        <v>170</v>
      </c>
      <c r="J557" s="38">
        <v>45733</v>
      </c>
      <c r="K557" s="6">
        <v>2239.36</v>
      </c>
      <c r="L557" s="1"/>
      <c r="M557" s="6">
        <v>2239.36</v>
      </c>
      <c r="N557" s="6"/>
      <c r="O557" s="6">
        <v>2.46</v>
      </c>
      <c r="P557" s="6">
        <v>0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>
        <v>398.61</v>
      </c>
      <c r="AE557" s="6">
        <v>0</v>
      </c>
      <c r="AF557" s="6">
        <v>61.7</v>
      </c>
      <c r="AG557" s="6"/>
      <c r="AH557" s="6"/>
      <c r="AI557" s="6"/>
      <c r="AJ557" s="6"/>
      <c r="AK557" s="6"/>
      <c r="AL557" s="6"/>
      <c r="AM557" s="6">
        <v>0.28999999999999998</v>
      </c>
      <c r="AN557" s="8">
        <f t="shared" si="42"/>
        <v>2702.42</v>
      </c>
      <c r="AO557" s="6"/>
      <c r="AP557" s="6">
        <v>-7</v>
      </c>
      <c r="AQ557" s="6">
        <v>-134.36000000000001</v>
      </c>
      <c r="AR557" s="6"/>
      <c r="AS557" s="6"/>
      <c r="AT557" s="6">
        <v>-0.64</v>
      </c>
      <c r="AU557" s="6"/>
      <c r="AV557" s="6">
        <v>0</v>
      </c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>
        <v>-220.42</v>
      </c>
      <c r="BH557" s="6"/>
      <c r="BI557" s="6"/>
      <c r="BJ557" s="6"/>
      <c r="BK557" s="6">
        <v>0</v>
      </c>
      <c r="BL557" s="11">
        <f t="shared" si="43"/>
        <v>-362.41999999999996</v>
      </c>
      <c r="BM557" s="12">
        <f t="shared" si="44"/>
        <v>2340</v>
      </c>
      <c r="BN557" s="13">
        <f t="shared" si="45"/>
        <v>186.61333333333334</v>
      </c>
      <c r="BO557" s="13">
        <f t="shared" si="46"/>
        <v>186.61333333333334</v>
      </c>
      <c r="BP557" s="13">
        <f t="shared" si="47"/>
        <v>62.204444444444448</v>
      </c>
      <c r="BQ557" s="13">
        <f t="shared" si="48"/>
        <v>220.49380800000003</v>
      </c>
      <c r="BR557" s="13">
        <f t="shared" si="49"/>
        <v>216.17</v>
      </c>
      <c r="BS557" s="13">
        <f t="shared" si="50"/>
        <v>693</v>
      </c>
      <c r="BT557" s="13">
        <f t="shared" si="51"/>
        <v>241.83999999999997</v>
      </c>
      <c r="BU557" s="13">
        <f t="shared" si="52"/>
        <v>0</v>
      </c>
      <c r="BV557" s="6">
        <f>SUMIFS('SEGURO DE VIDA'!E:E, 'SEGURO DE VIDA'!D:D, H557, 'SEGURO DE VIDA'!G:G, E557)</f>
        <v>13.71</v>
      </c>
      <c r="BW557" s="6">
        <f>SUMIFS(TREINAMENTOS!E:E, TREINAMENTOS!D:D, H557, TREINAMENTOS!G:G, E557)</f>
        <v>0</v>
      </c>
      <c r="BX557" s="6">
        <f>SUMIFS(EXAMES!E:E, EXAMES!D:D, H557, EXAMES!G:G, E557)</f>
        <v>0</v>
      </c>
      <c r="BY557" s="25">
        <f t="shared" si="53"/>
        <v>1820.6449191111112</v>
      </c>
      <c r="BZ557" s="1"/>
      <c r="CA557" s="1" t="s">
        <v>264</v>
      </c>
      <c r="CB557" s="13">
        <f t="shared" si="54"/>
        <v>0</v>
      </c>
      <c r="CC557" s="13">
        <f t="shared" si="55"/>
        <v>0</v>
      </c>
      <c r="CD557" s="13">
        <f>SUMIFS(ALIMENTAÇÃO!E:E, ALIMENTAÇÃO!D:D, H557, ALIMENTAÇÃO!G:G, E557)</f>
        <v>700</v>
      </c>
      <c r="CE557" s="6">
        <f>SUMIFS(TRANSPORTE!E:E, TRANSPORTE!D:D, H557, TRANSPORTE!G:G, E557)</f>
        <v>376.2</v>
      </c>
      <c r="CF557" s="6">
        <f>SUMIFS('PLANO DE SAÚDE'!E:E, 'PLANO DE SAÚDE'!D:D, H557, 'PLANO DE SAÚDE'!G:G, E557)</f>
        <v>0</v>
      </c>
      <c r="CG557" s="6">
        <f>SUMIFS('PLANO ODONTO'!E:E, 'PLANO ODONTO'!D:D, H557, 'PLANO ODONTO'!G:G, E557)</f>
        <v>0</v>
      </c>
      <c r="CH557" s="6">
        <f t="shared" si="56"/>
        <v>0</v>
      </c>
      <c r="CI557" s="6">
        <f t="shared" si="57"/>
        <v>0</v>
      </c>
      <c r="CJ557" s="6"/>
      <c r="CK557" s="6"/>
      <c r="CL557" s="6"/>
      <c r="CM557" s="6">
        <f t="shared" si="58"/>
        <v>0</v>
      </c>
      <c r="CN557" s="6">
        <v>2702.42</v>
      </c>
      <c r="CO557" s="6">
        <v>-362.42</v>
      </c>
      <c r="CP557" s="6">
        <v>2340</v>
      </c>
      <c r="CQ557" s="6">
        <v>2702.13</v>
      </c>
      <c r="CR557" s="1">
        <v>8.16</v>
      </c>
      <c r="CS557" s="6">
        <v>2702.13</v>
      </c>
      <c r="CT557" s="1">
        <v>216.17</v>
      </c>
      <c r="CU557" s="6">
        <v>2094.9299999999998</v>
      </c>
    </row>
    <row r="558" spans="1:99" ht="13.8" hidden="1">
      <c r="A558" s="1"/>
      <c r="B558" s="1"/>
      <c r="C558" s="34" t="str">
        <f t="shared" ca="1" si="40"/>
        <v>OK</v>
      </c>
      <c r="D558" s="2">
        <f t="shared" si="41"/>
        <v>3822.6420391111114</v>
      </c>
      <c r="E558" s="34">
        <v>45901</v>
      </c>
      <c r="F558" s="1" t="s">
        <v>145</v>
      </c>
      <c r="G558" s="1">
        <v>3564</v>
      </c>
      <c r="H558" s="1" t="s">
        <v>437</v>
      </c>
      <c r="I558" s="1" t="s">
        <v>170</v>
      </c>
      <c r="J558" s="38">
        <v>45855</v>
      </c>
      <c r="K558" s="6">
        <v>2239.36</v>
      </c>
      <c r="L558" s="1"/>
      <c r="M558" s="6">
        <v>2239.36</v>
      </c>
      <c r="N558" s="6"/>
      <c r="O558" s="6">
        <v>0</v>
      </c>
      <c r="P558" s="6">
        <v>0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>
        <v>0</v>
      </c>
      <c r="AE558" s="6">
        <v>0</v>
      </c>
      <c r="AF558" s="6">
        <v>0</v>
      </c>
      <c r="AG558" s="6"/>
      <c r="AH558" s="6"/>
      <c r="AI558" s="6"/>
      <c r="AJ558" s="6"/>
      <c r="AK558" s="6"/>
      <c r="AL558" s="6"/>
      <c r="AM558" s="6">
        <v>0.94</v>
      </c>
      <c r="AN558" s="8">
        <f t="shared" si="42"/>
        <v>2240.3000000000002</v>
      </c>
      <c r="AO558" s="6"/>
      <c r="AP558" s="6">
        <v>-7.7</v>
      </c>
      <c r="AQ558" s="6">
        <v>0</v>
      </c>
      <c r="AR558" s="6"/>
      <c r="AS558" s="6"/>
      <c r="AT558" s="6">
        <v>-0.83</v>
      </c>
      <c r="AU558" s="6"/>
      <c r="AV558" s="6">
        <v>-14</v>
      </c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>
        <v>-178.77</v>
      </c>
      <c r="BH558" s="6"/>
      <c r="BI558" s="6"/>
      <c r="BJ558" s="6"/>
      <c r="BK558" s="6">
        <v>0</v>
      </c>
      <c r="BL558" s="11">
        <f t="shared" si="43"/>
        <v>-201.3</v>
      </c>
      <c r="BM558" s="12">
        <f t="shared" si="44"/>
        <v>2039.0000000000002</v>
      </c>
      <c r="BN558" s="13">
        <f t="shared" si="45"/>
        <v>186.61333333333334</v>
      </c>
      <c r="BO558" s="13">
        <f t="shared" si="46"/>
        <v>186.61333333333334</v>
      </c>
      <c r="BP558" s="13">
        <f t="shared" si="47"/>
        <v>62.204444444444448</v>
      </c>
      <c r="BQ558" s="13">
        <f t="shared" si="48"/>
        <v>178.70092800000003</v>
      </c>
      <c r="BR558" s="13">
        <f t="shared" si="49"/>
        <v>179.14</v>
      </c>
      <c r="BS558" s="13">
        <f t="shared" si="50"/>
        <v>762.3</v>
      </c>
      <c r="BT558" s="13">
        <f t="shared" si="51"/>
        <v>0</v>
      </c>
      <c r="BU558" s="13">
        <f t="shared" si="52"/>
        <v>13.060000000000002</v>
      </c>
      <c r="BV558" s="6">
        <f>SUMIFS('SEGURO DE VIDA'!E:E, 'SEGURO DE VIDA'!D:D, H558, 'SEGURO DE VIDA'!G:G, E558)</f>
        <v>13.71</v>
      </c>
      <c r="BW558" s="6">
        <f>SUMIFS(TREINAMENTOS!E:E, TREINAMENTOS!D:D, H558, TREINAMENTOS!G:G, E558)</f>
        <v>0</v>
      </c>
      <c r="BX558" s="6">
        <f>SUMIFS(EXAMES!E:E, EXAMES!D:D, H558, EXAMES!G:G, E558)</f>
        <v>0</v>
      </c>
      <c r="BY558" s="25">
        <f t="shared" si="53"/>
        <v>1582.3420391111113</v>
      </c>
      <c r="BZ558" s="1"/>
      <c r="CA558" s="41" t="s">
        <v>523</v>
      </c>
      <c r="CB558" s="13">
        <f t="shared" si="54"/>
        <v>0</v>
      </c>
      <c r="CC558" s="13">
        <f t="shared" si="55"/>
        <v>13.060000000000002</v>
      </c>
      <c r="CD558" s="13">
        <f>SUMIFS(ALIMENTAÇÃO!E:E, ALIMENTAÇÃO!D:D, H558, ALIMENTAÇÃO!G:G, E558)</f>
        <v>770</v>
      </c>
      <c r="CE558" s="6">
        <f>SUMIFS(TRANSPORTE!E:E, TRANSPORTE!D:D, H558, TRANSPORTE!G:G, E558)</f>
        <v>0</v>
      </c>
      <c r="CF558" s="6">
        <f>SUMIFS('PLANO DE SAÚDE'!E:E, 'PLANO DE SAÚDE'!D:D, H558, 'PLANO DE SAÚDE'!G:G, E558)</f>
        <v>0</v>
      </c>
      <c r="CG558" s="6">
        <f>SUMIFS('PLANO ODONTO'!E:E, 'PLANO ODONTO'!D:D, H558, 'PLANO ODONTO'!G:G, E558)</f>
        <v>27.060000000000002</v>
      </c>
      <c r="CH558" s="6">
        <f t="shared" si="56"/>
        <v>0</v>
      </c>
      <c r="CI558" s="6">
        <f t="shared" si="57"/>
        <v>0</v>
      </c>
      <c r="CJ558" s="6"/>
      <c r="CK558" s="6"/>
      <c r="CL558" s="6"/>
      <c r="CM558" s="6">
        <f t="shared" si="58"/>
        <v>-14</v>
      </c>
      <c r="CN558" s="6">
        <v>2240.3000000000002</v>
      </c>
      <c r="CO558" s="6">
        <v>-201.3</v>
      </c>
      <c r="CP558" s="6">
        <v>2039</v>
      </c>
      <c r="CQ558" s="6">
        <v>2239.36</v>
      </c>
      <c r="CR558" s="1">
        <v>7.98</v>
      </c>
      <c r="CS558" s="6">
        <v>2239.36</v>
      </c>
      <c r="CT558" s="1">
        <v>179.14</v>
      </c>
      <c r="CU558" s="6">
        <v>1632.16</v>
      </c>
    </row>
    <row r="559" spans="1:99" ht="13.8" hidden="1">
      <c r="A559" s="1"/>
      <c r="B559" s="1"/>
      <c r="C559" s="34" t="str">
        <f t="shared" ca="1" si="40"/>
        <v>OK</v>
      </c>
      <c r="D559" s="2">
        <f t="shared" si="41"/>
        <v>2264.4053055555555</v>
      </c>
      <c r="E559" s="34">
        <v>45901</v>
      </c>
      <c r="F559" s="1" t="s">
        <v>145</v>
      </c>
      <c r="G559" s="1">
        <v>3601</v>
      </c>
      <c r="H559" s="1" t="s">
        <v>524</v>
      </c>
      <c r="I559" s="1" t="s">
        <v>473</v>
      </c>
      <c r="J559" s="38">
        <v>45929</v>
      </c>
      <c r="K559" s="6">
        <v>1700</v>
      </c>
      <c r="L559" s="1"/>
      <c r="M559" s="6">
        <v>113.33</v>
      </c>
      <c r="N559" s="6"/>
      <c r="O559" s="6">
        <v>0</v>
      </c>
      <c r="P559" s="6">
        <v>0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>
        <v>0</v>
      </c>
      <c r="AE559" s="6">
        <v>0</v>
      </c>
      <c r="AF559" s="6">
        <v>0</v>
      </c>
      <c r="AG559" s="6"/>
      <c r="AH559" s="6"/>
      <c r="AI559" s="6"/>
      <c r="AJ559" s="6"/>
      <c r="AK559" s="6"/>
      <c r="AL559" s="6"/>
      <c r="AM559" s="6">
        <v>0.96</v>
      </c>
      <c r="AN559" s="8">
        <f t="shared" si="42"/>
        <v>114.28999999999999</v>
      </c>
      <c r="AO559" s="6"/>
      <c r="AP559" s="6">
        <v>0</v>
      </c>
      <c r="AQ559" s="6">
        <v>-6.8</v>
      </c>
      <c r="AR559" s="6"/>
      <c r="AS559" s="6"/>
      <c r="AT559" s="6">
        <v>0</v>
      </c>
      <c r="AU559" s="6"/>
      <c r="AV559" s="6">
        <v>0</v>
      </c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>
        <v>-8.49</v>
      </c>
      <c r="BH559" s="6"/>
      <c r="BI559" s="6"/>
      <c r="BJ559" s="6"/>
      <c r="BK559" s="6">
        <v>0</v>
      </c>
      <c r="BL559" s="11">
        <f t="shared" si="43"/>
        <v>-15.29</v>
      </c>
      <c r="BM559" s="12">
        <f t="shared" si="44"/>
        <v>99</v>
      </c>
      <c r="BN559" s="13">
        <f t="shared" si="45"/>
        <v>141.66666666666666</v>
      </c>
      <c r="BO559" s="13">
        <f t="shared" si="46"/>
        <v>141.66666666666666</v>
      </c>
      <c r="BP559" s="13">
        <f t="shared" si="47"/>
        <v>47.222222222222221</v>
      </c>
      <c r="BQ559" s="13">
        <f t="shared" si="48"/>
        <v>8.4997499999999988</v>
      </c>
      <c r="BR559" s="13">
        <f t="shared" si="49"/>
        <v>9.06</v>
      </c>
      <c r="BS559" s="13">
        <f t="shared" si="50"/>
        <v>175.01</v>
      </c>
      <c r="BT559" s="13">
        <f t="shared" si="51"/>
        <v>90.2</v>
      </c>
      <c r="BU559" s="13">
        <f t="shared" si="52"/>
        <v>0</v>
      </c>
      <c r="BV559" s="6">
        <f>SUMIFS('SEGURO DE VIDA'!E:E, 'SEGURO DE VIDA'!D:D, H559, 'SEGURO DE VIDA'!G:G, E559)</f>
        <v>0</v>
      </c>
      <c r="BW559" s="6">
        <f>SUMIFS(TREINAMENTOS!E:E, TREINAMENTOS!D:D, H559, TREINAMENTOS!G:G, E559)</f>
        <v>450</v>
      </c>
      <c r="BX559" s="6">
        <f>SUMIFS(EXAMES!E:E, EXAMES!D:D, H559, EXAMES!G:G, E559)</f>
        <v>1086.79</v>
      </c>
      <c r="BY559" s="25">
        <f t="shared" si="53"/>
        <v>2150.1153055555556</v>
      </c>
      <c r="BZ559" s="1"/>
      <c r="CA559" s="1" t="s">
        <v>524</v>
      </c>
      <c r="CB559" s="13">
        <f t="shared" si="54"/>
        <v>0</v>
      </c>
      <c r="CC559" s="13">
        <f t="shared" si="55"/>
        <v>0</v>
      </c>
      <c r="CD559" s="13">
        <f>SUMIFS(ALIMENTAÇÃO!E:E, ALIMENTAÇÃO!D:D, H559, ALIMENTAÇÃO!G:G, E559)</f>
        <v>175.01</v>
      </c>
      <c r="CE559" s="6">
        <f>SUMIFS(TRANSPORTE!E:E, TRANSPORTE!D:D, H559, TRANSPORTE!G:G, E559)</f>
        <v>97</v>
      </c>
      <c r="CF559" s="6">
        <f>SUMIFS('PLANO DE SAÚDE'!E:E, 'PLANO DE SAÚDE'!D:D, H559, 'PLANO DE SAÚDE'!G:G, E559)</f>
        <v>0</v>
      </c>
      <c r="CG559" s="6">
        <f>SUMIFS('PLANO ODONTO'!E:E, 'PLANO ODONTO'!D:D, H559, 'PLANO ODONTO'!G:G, E559)</f>
        <v>0</v>
      </c>
      <c r="CH559" s="6">
        <f t="shared" si="56"/>
        <v>0</v>
      </c>
      <c r="CI559" s="6">
        <f t="shared" si="57"/>
        <v>0</v>
      </c>
      <c r="CJ559" s="6"/>
      <c r="CK559" s="6"/>
      <c r="CL559" s="6"/>
      <c r="CM559" s="6">
        <f t="shared" si="58"/>
        <v>0</v>
      </c>
      <c r="CN559" s="6">
        <v>114.29</v>
      </c>
      <c r="CO559" s="6">
        <v>-15.29</v>
      </c>
      <c r="CP559" s="6">
        <v>99</v>
      </c>
      <c r="CQ559" s="6">
        <v>113.33</v>
      </c>
      <c r="CR559" s="1">
        <v>7.5</v>
      </c>
      <c r="CS559" s="6">
        <v>113.33</v>
      </c>
      <c r="CT559" s="1">
        <v>9.06</v>
      </c>
      <c r="CU559" s="6">
        <v>0</v>
      </c>
    </row>
    <row r="560" spans="1:99" ht="13.8" hidden="1">
      <c r="A560" s="1"/>
      <c r="B560" s="1"/>
      <c r="C560" s="34" t="str">
        <f t="shared" ca="1" si="40"/>
        <v>OK</v>
      </c>
      <c r="D560" s="2">
        <f t="shared" si="41"/>
        <v>3442.95</v>
      </c>
      <c r="E560" s="34">
        <v>45901</v>
      </c>
      <c r="F560" s="1" t="s">
        <v>145</v>
      </c>
      <c r="G560" s="1">
        <v>373</v>
      </c>
      <c r="H560" s="1" t="s">
        <v>265</v>
      </c>
      <c r="I560" s="1" t="s">
        <v>151</v>
      </c>
      <c r="J560" s="35">
        <v>44844</v>
      </c>
      <c r="K560" s="6">
        <v>1800</v>
      </c>
      <c r="L560" s="1"/>
      <c r="M560" s="6">
        <v>1800</v>
      </c>
      <c r="N560" s="6"/>
      <c r="O560" s="6">
        <v>0</v>
      </c>
      <c r="P560" s="6">
        <v>0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>
        <v>0</v>
      </c>
      <c r="AE560" s="6">
        <v>0</v>
      </c>
      <c r="AF560" s="6">
        <v>0</v>
      </c>
      <c r="AG560" s="6"/>
      <c r="AH560" s="6"/>
      <c r="AI560" s="6"/>
      <c r="AJ560" s="6"/>
      <c r="AK560" s="6"/>
      <c r="AL560" s="6"/>
      <c r="AM560" s="6">
        <v>7.0000000000000007E-2</v>
      </c>
      <c r="AN560" s="8">
        <f t="shared" si="42"/>
        <v>1800.07</v>
      </c>
      <c r="AO560" s="6"/>
      <c r="AP560" s="6">
        <v>-7.35</v>
      </c>
      <c r="AQ560" s="6">
        <v>-108</v>
      </c>
      <c r="AR560" s="6"/>
      <c r="AS560" s="6"/>
      <c r="AT560" s="6">
        <v>-0.49</v>
      </c>
      <c r="AU560" s="6"/>
      <c r="AV560" s="6">
        <v>0</v>
      </c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>
        <v>-139.22999999999999</v>
      </c>
      <c r="BH560" s="6"/>
      <c r="BI560" s="6"/>
      <c r="BJ560" s="6"/>
      <c r="BK560" s="6">
        <v>0</v>
      </c>
      <c r="BL560" s="11">
        <f t="shared" si="43"/>
        <v>-255.07</v>
      </c>
      <c r="BM560" s="12">
        <f t="shared" si="44"/>
        <v>1545</v>
      </c>
      <c r="BN560" s="13">
        <f t="shared" si="45"/>
        <v>150</v>
      </c>
      <c r="BO560" s="13">
        <f t="shared" si="46"/>
        <v>150</v>
      </c>
      <c r="BP560" s="13">
        <f t="shared" si="47"/>
        <v>50</v>
      </c>
      <c r="BQ560" s="13">
        <f t="shared" si="48"/>
        <v>139.32</v>
      </c>
      <c r="BR560" s="13">
        <f t="shared" si="49"/>
        <v>144</v>
      </c>
      <c r="BS560" s="13">
        <f t="shared" si="50"/>
        <v>727.65</v>
      </c>
      <c r="BT560" s="13">
        <f t="shared" si="51"/>
        <v>268.2</v>
      </c>
      <c r="BU560" s="13">
        <f t="shared" si="52"/>
        <v>0</v>
      </c>
      <c r="BV560" s="6">
        <f>SUMIFS('SEGURO DE VIDA'!E:E, 'SEGURO DE VIDA'!D:D, H560, 'SEGURO DE VIDA'!G:G, E560)</f>
        <v>13.71</v>
      </c>
      <c r="BW560" s="6">
        <f>SUMIFS(TREINAMENTOS!E:E, TREINAMENTOS!D:D, H560, TREINAMENTOS!G:G, E560)</f>
        <v>0</v>
      </c>
      <c r="BX560" s="6">
        <f>SUMIFS(EXAMES!E:E, EXAMES!D:D, H560, EXAMES!G:G, E560)</f>
        <v>0</v>
      </c>
      <c r="BY560" s="25">
        <f t="shared" si="53"/>
        <v>1642.8799999999999</v>
      </c>
      <c r="BZ560" s="1"/>
      <c r="CA560" s="1" t="s">
        <v>265</v>
      </c>
      <c r="CB560" s="13">
        <f t="shared" si="54"/>
        <v>0</v>
      </c>
      <c r="CC560" s="13">
        <f t="shared" si="55"/>
        <v>0</v>
      </c>
      <c r="CD560" s="13">
        <f>SUMIFS(ALIMENTAÇÃO!E:E, ALIMENTAÇÃO!D:D, H560, ALIMENTAÇÃO!G:G, E560)</f>
        <v>735</v>
      </c>
      <c r="CE560" s="6">
        <f>SUMIFS(TRANSPORTE!E:E, TRANSPORTE!D:D, H560, TRANSPORTE!G:G, E560)</f>
        <v>376.2</v>
      </c>
      <c r="CF560" s="6">
        <f>SUMIFS('PLANO DE SAÚDE'!E:E, 'PLANO DE SAÚDE'!D:D, H560, 'PLANO DE SAÚDE'!G:G, E560)</f>
        <v>0</v>
      </c>
      <c r="CG560" s="6">
        <f>SUMIFS('PLANO ODONTO'!E:E, 'PLANO ODONTO'!D:D, H560, 'PLANO ODONTO'!G:G, E560)</f>
        <v>0</v>
      </c>
      <c r="CH560" s="6">
        <f t="shared" si="56"/>
        <v>0</v>
      </c>
      <c r="CI560" s="6">
        <f t="shared" si="57"/>
        <v>0</v>
      </c>
      <c r="CJ560" s="6"/>
      <c r="CK560" s="6"/>
      <c r="CL560" s="6"/>
      <c r="CM560" s="6">
        <f t="shared" si="58"/>
        <v>0</v>
      </c>
      <c r="CN560" s="6">
        <v>1800.07</v>
      </c>
      <c r="CO560" s="6">
        <v>-255.07</v>
      </c>
      <c r="CP560" s="6">
        <v>1545</v>
      </c>
      <c r="CQ560" s="6">
        <v>1800</v>
      </c>
      <c r="CR560" s="1">
        <v>7.74</v>
      </c>
      <c r="CS560" s="6">
        <v>1800</v>
      </c>
      <c r="CT560" s="1">
        <v>144</v>
      </c>
      <c r="CU560" s="6">
        <v>1192.8</v>
      </c>
    </row>
    <row r="561" spans="1:99" ht="13.8" hidden="1">
      <c r="A561" s="1"/>
      <c r="B561" s="1"/>
      <c r="C561" s="34" t="str">
        <f t="shared" ca="1" si="40"/>
        <v>OK</v>
      </c>
      <c r="D561" s="2">
        <f t="shared" si="41"/>
        <v>1027.5755555555556</v>
      </c>
      <c r="E561" s="34">
        <v>45901</v>
      </c>
      <c r="F561" s="1" t="s">
        <v>145</v>
      </c>
      <c r="G561" s="1">
        <v>3600</v>
      </c>
      <c r="H561" s="1" t="s">
        <v>525</v>
      </c>
      <c r="I561" s="1" t="s">
        <v>473</v>
      </c>
      <c r="J561" s="38">
        <v>45922</v>
      </c>
      <c r="K561" s="6">
        <v>1700</v>
      </c>
      <c r="L561" s="1"/>
      <c r="M561" s="6">
        <v>510</v>
      </c>
      <c r="N561" s="6"/>
      <c r="O561" s="6">
        <v>0</v>
      </c>
      <c r="P561" s="6">
        <v>0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>
        <v>0</v>
      </c>
      <c r="AE561" s="6">
        <v>0</v>
      </c>
      <c r="AF561" s="6">
        <v>0</v>
      </c>
      <c r="AG561" s="6"/>
      <c r="AH561" s="6"/>
      <c r="AI561" s="6"/>
      <c r="AJ561" s="6"/>
      <c r="AK561" s="6"/>
      <c r="AL561" s="6"/>
      <c r="AM561" s="6">
        <v>0.85</v>
      </c>
      <c r="AN561" s="8">
        <f t="shared" si="42"/>
        <v>510.85</v>
      </c>
      <c r="AO561" s="6"/>
      <c r="AP561" s="6">
        <v>0</v>
      </c>
      <c r="AQ561" s="6">
        <v>-30.6</v>
      </c>
      <c r="AR561" s="6"/>
      <c r="AS561" s="6"/>
      <c r="AT561" s="6">
        <v>0</v>
      </c>
      <c r="AU561" s="6"/>
      <c r="AV561" s="6">
        <v>0</v>
      </c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>
        <v>-38.25</v>
      </c>
      <c r="BH561" s="6"/>
      <c r="BI561" s="6"/>
      <c r="BJ561" s="6"/>
      <c r="BK561" s="6">
        <v>0</v>
      </c>
      <c r="BL561" s="11">
        <f t="shared" si="43"/>
        <v>-68.849999999999994</v>
      </c>
      <c r="BM561" s="12">
        <f t="shared" si="44"/>
        <v>442</v>
      </c>
      <c r="BN561" s="13">
        <f t="shared" si="45"/>
        <v>141.66666666666666</v>
      </c>
      <c r="BO561" s="13">
        <f t="shared" si="46"/>
        <v>141.66666666666666</v>
      </c>
      <c r="BP561" s="13">
        <f t="shared" si="47"/>
        <v>47.222222222222221</v>
      </c>
      <c r="BQ561" s="13">
        <f t="shared" si="48"/>
        <v>38.25</v>
      </c>
      <c r="BR561" s="13">
        <f t="shared" si="49"/>
        <v>40.799999999999997</v>
      </c>
      <c r="BS561" s="13">
        <f t="shared" si="50"/>
        <v>0</v>
      </c>
      <c r="BT561" s="13">
        <f t="shared" si="51"/>
        <v>0</v>
      </c>
      <c r="BU561" s="13">
        <f t="shared" si="52"/>
        <v>0</v>
      </c>
      <c r="BV561" s="6">
        <f>SUMIFS('SEGURO DE VIDA'!E:E, 'SEGURO DE VIDA'!D:D, H561, 'SEGURO DE VIDA'!G:G, E561)</f>
        <v>0</v>
      </c>
      <c r="BW561" s="6">
        <f>SUMIFS(TREINAMENTOS!E:E, TREINAMENTOS!D:D, H561, TREINAMENTOS!G:G, E561)</f>
        <v>0</v>
      </c>
      <c r="BX561" s="6">
        <f>SUMIFS(EXAMES!E:E, EXAMES!D:D, H561, EXAMES!G:G, E561)</f>
        <v>107.12</v>
      </c>
      <c r="BY561" s="25">
        <f t="shared" si="53"/>
        <v>516.7255555555555</v>
      </c>
      <c r="BZ561" s="1"/>
      <c r="CA561" s="41" t="s">
        <v>526</v>
      </c>
      <c r="CB561" s="13">
        <f t="shared" si="54"/>
        <v>0</v>
      </c>
      <c r="CC561" s="13">
        <f t="shared" si="55"/>
        <v>0</v>
      </c>
      <c r="CD561" s="13">
        <f>SUMIFS(ALIMENTAÇÃO!E:E, ALIMENTAÇÃO!D:D, H561, ALIMENTAÇÃO!G:G, E561)</f>
        <v>0</v>
      </c>
      <c r="CE561" s="6">
        <f>SUMIFS(TRANSPORTE!E:E, TRANSPORTE!D:D, H561, TRANSPORTE!G:G, E561)</f>
        <v>0</v>
      </c>
      <c r="CF561" s="6">
        <f>SUMIFS('PLANO DE SAÚDE'!E:E, 'PLANO DE SAÚDE'!D:D, H561, 'PLANO DE SAÚDE'!G:G, E561)</f>
        <v>0</v>
      </c>
      <c r="CG561" s="6">
        <f>SUMIFS('PLANO ODONTO'!E:E, 'PLANO ODONTO'!D:D, H561, 'PLANO ODONTO'!G:G, E561)</f>
        <v>0</v>
      </c>
      <c r="CH561" s="6">
        <f t="shared" si="56"/>
        <v>0</v>
      </c>
      <c r="CI561" s="6">
        <f t="shared" si="57"/>
        <v>0</v>
      </c>
      <c r="CJ561" s="6"/>
      <c r="CK561" s="6"/>
      <c r="CL561" s="6"/>
      <c r="CM561" s="6">
        <f t="shared" si="58"/>
        <v>0</v>
      </c>
      <c r="CN561" s="6">
        <v>510.85</v>
      </c>
      <c r="CO561" s="6">
        <v>-68.849999999999994</v>
      </c>
      <c r="CP561" s="6">
        <v>442</v>
      </c>
      <c r="CQ561" s="6">
        <v>510</v>
      </c>
      <c r="CR561" s="1">
        <v>7.5</v>
      </c>
      <c r="CS561" s="6">
        <v>510</v>
      </c>
      <c r="CT561" s="1">
        <v>40.799999999999997</v>
      </c>
      <c r="CU561" s="6">
        <v>0</v>
      </c>
    </row>
    <row r="562" spans="1:99" ht="13.8" hidden="1">
      <c r="A562" s="1"/>
      <c r="B562" s="1"/>
      <c r="C562" s="34" t="str">
        <f t="shared" ca="1" si="40"/>
        <v>OK</v>
      </c>
      <c r="D562" s="2">
        <f t="shared" si="41"/>
        <v>4228.7633616111107</v>
      </c>
      <c r="E562" s="34">
        <v>45901</v>
      </c>
      <c r="F562" s="1" t="s">
        <v>145</v>
      </c>
      <c r="G562" s="1">
        <v>3423</v>
      </c>
      <c r="H562" s="1" t="s">
        <v>266</v>
      </c>
      <c r="I562" s="1" t="s">
        <v>170</v>
      </c>
      <c r="J562" s="38">
        <v>45323</v>
      </c>
      <c r="K562" s="6">
        <v>2239.36</v>
      </c>
      <c r="L562" s="1"/>
      <c r="M562" s="6">
        <v>2239.36</v>
      </c>
      <c r="N562" s="6"/>
      <c r="O562" s="6"/>
      <c r="P562" s="6">
        <v>0</v>
      </c>
      <c r="Q562" s="6"/>
      <c r="R562" s="6"/>
      <c r="S562" s="6"/>
      <c r="T562" s="6">
        <v>0</v>
      </c>
      <c r="U562" s="6">
        <v>0</v>
      </c>
      <c r="V562" s="6"/>
      <c r="W562" s="6"/>
      <c r="X562" s="6"/>
      <c r="Y562" s="6"/>
      <c r="Z562" s="6"/>
      <c r="AA562" s="6"/>
      <c r="AB562" s="6">
        <v>0</v>
      </c>
      <c r="AC562" s="6"/>
      <c r="AD562" s="6">
        <v>82.02</v>
      </c>
      <c r="AE562" s="6">
        <v>0</v>
      </c>
      <c r="AF562" s="6">
        <v>12.62</v>
      </c>
      <c r="AG562" s="6"/>
      <c r="AH562" s="6"/>
      <c r="AI562" s="6"/>
      <c r="AJ562" s="6"/>
      <c r="AK562" s="6"/>
      <c r="AL562" s="6"/>
      <c r="AM562" s="6">
        <v>0.99</v>
      </c>
      <c r="AN562" s="8">
        <f t="shared" si="42"/>
        <v>2334.9899999999998</v>
      </c>
      <c r="AO562" s="6"/>
      <c r="AP562" s="6">
        <v>-7</v>
      </c>
      <c r="AQ562" s="6">
        <v>-134.36000000000001</v>
      </c>
      <c r="AR562" s="6"/>
      <c r="AS562" s="6"/>
      <c r="AT562" s="6">
        <v>-0.83</v>
      </c>
      <c r="AU562" s="6"/>
      <c r="AV562" s="6">
        <v>0</v>
      </c>
      <c r="AW562" s="6"/>
      <c r="AX562" s="6"/>
      <c r="AY562" s="6"/>
      <c r="AZ562" s="6"/>
      <c r="BA562" s="6"/>
      <c r="BB562" s="6">
        <v>0</v>
      </c>
      <c r="BC562" s="6">
        <v>-1.51</v>
      </c>
      <c r="BD562" s="6">
        <v>0</v>
      </c>
      <c r="BE562" s="6"/>
      <c r="BF562" s="6">
        <v>-245</v>
      </c>
      <c r="BG562" s="6">
        <v>-187.29</v>
      </c>
      <c r="BH562" s="6">
        <v>0</v>
      </c>
      <c r="BI562" s="6"/>
      <c r="BJ562" s="6"/>
      <c r="BK562" s="6"/>
      <c r="BL562" s="11">
        <f t="shared" si="43"/>
        <v>-575.99</v>
      </c>
      <c r="BM562" s="12">
        <f t="shared" si="44"/>
        <v>1758.9999999999998</v>
      </c>
      <c r="BN562" s="13">
        <f t="shared" si="45"/>
        <v>186.61333333333334</v>
      </c>
      <c r="BO562" s="13">
        <f t="shared" si="46"/>
        <v>186.61333333333334</v>
      </c>
      <c r="BP562" s="13">
        <f t="shared" si="47"/>
        <v>62.204444444444448</v>
      </c>
      <c r="BQ562" s="13">
        <f t="shared" si="48"/>
        <v>187.18679999999998</v>
      </c>
      <c r="BR562" s="13">
        <f t="shared" si="49"/>
        <v>186.72</v>
      </c>
      <c r="BS562" s="13">
        <f t="shared" si="50"/>
        <v>693</v>
      </c>
      <c r="BT562" s="13">
        <f t="shared" si="51"/>
        <v>241.83999999999997</v>
      </c>
      <c r="BU562" s="13">
        <f t="shared" si="52"/>
        <v>135.88545050000002</v>
      </c>
      <c r="BV562" s="6">
        <f>SUMIFS('SEGURO DE VIDA'!E:E, 'SEGURO DE VIDA'!D:D, H562, 'SEGURO DE VIDA'!G:G, E562)</f>
        <v>13.71</v>
      </c>
      <c r="BW562" s="6">
        <f>SUMIFS(TREINAMENTOS!E:E, TREINAMENTOS!D:D, H562, TREINAMENTOS!G:G, E562)</f>
        <v>0</v>
      </c>
      <c r="BX562" s="6">
        <f>SUMIFS(EXAMES!E:E, EXAMES!D:D, H562, EXAMES!G:G, E562)</f>
        <v>0</v>
      </c>
      <c r="BY562" s="25">
        <f t="shared" si="53"/>
        <v>1893.7733616111111</v>
      </c>
      <c r="BZ562" s="1"/>
      <c r="CA562" s="1" t="s">
        <v>266</v>
      </c>
      <c r="CB562" s="13">
        <f t="shared" si="54"/>
        <v>135.88545050000002</v>
      </c>
      <c r="CC562" s="13">
        <f t="shared" si="55"/>
        <v>0</v>
      </c>
      <c r="CD562" s="13">
        <f>SUMIFS(ALIMENTAÇÃO!E:E, ALIMENTAÇÃO!D:D, H562, ALIMENTAÇÃO!G:G, E562)</f>
        <v>700</v>
      </c>
      <c r="CE562" s="6">
        <f>SUMIFS(TRANSPORTE!E:E, TRANSPORTE!D:D, H562, TRANSPORTE!G:G, E562)</f>
        <v>376.2</v>
      </c>
      <c r="CF562" s="6">
        <f>SUMIFS('PLANO DE SAÚDE'!E:E, 'PLANO DE SAÚDE'!D:D, H562, 'PLANO DE SAÚDE'!G:G, E562)</f>
        <v>137.39545050000001</v>
      </c>
      <c r="CG562" s="6">
        <f>SUMIFS('PLANO ODONTO'!E:E, 'PLANO ODONTO'!D:D, H562, 'PLANO ODONTO'!G:G, E562)</f>
        <v>0</v>
      </c>
      <c r="CH562" s="6">
        <f t="shared" si="56"/>
        <v>-1.51</v>
      </c>
      <c r="CI562" s="6">
        <f t="shared" si="57"/>
        <v>0</v>
      </c>
      <c r="CJ562" s="6"/>
      <c r="CK562" s="6"/>
      <c r="CL562" s="6"/>
      <c r="CM562" s="6">
        <f t="shared" si="58"/>
        <v>0</v>
      </c>
      <c r="CN562" s="6">
        <v>2334.9899999999998</v>
      </c>
      <c r="CO562" s="6">
        <v>-575.99</v>
      </c>
      <c r="CP562" s="6">
        <v>1759</v>
      </c>
      <c r="CQ562" s="6">
        <v>2334</v>
      </c>
      <c r="CR562" s="1">
        <v>8.02</v>
      </c>
      <c r="CS562" s="6">
        <v>2334</v>
      </c>
      <c r="CT562" s="1">
        <v>186.72</v>
      </c>
      <c r="CU562" s="6">
        <v>1726.8</v>
      </c>
    </row>
    <row r="563" spans="1:99" ht="13.8" hidden="1">
      <c r="A563" s="1"/>
      <c r="B563" s="1"/>
      <c r="C563" s="34" t="str">
        <f t="shared" ca="1" si="40"/>
        <v>OK</v>
      </c>
      <c r="D563" s="2">
        <f t="shared" si="41"/>
        <v>2168.1677777777777</v>
      </c>
      <c r="E563" s="34">
        <v>45901</v>
      </c>
      <c r="F563" s="1" t="s">
        <v>145</v>
      </c>
      <c r="G563" s="1">
        <v>3562</v>
      </c>
      <c r="H563" s="1" t="s">
        <v>439</v>
      </c>
      <c r="I563" s="1" t="s">
        <v>315</v>
      </c>
      <c r="J563" s="38">
        <v>45846</v>
      </c>
      <c r="K563" s="6">
        <v>850</v>
      </c>
      <c r="L563" s="1"/>
      <c r="M563" s="6">
        <v>850</v>
      </c>
      <c r="N563" s="6"/>
      <c r="O563" s="6"/>
      <c r="P563" s="6">
        <v>0</v>
      </c>
      <c r="Q563" s="6"/>
      <c r="R563" s="6"/>
      <c r="S563" s="6"/>
      <c r="T563" s="6">
        <v>0</v>
      </c>
      <c r="U563" s="6">
        <v>0</v>
      </c>
      <c r="V563" s="6"/>
      <c r="W563" s="6"/>
      <c r="X563" s="6"/>
      <c r="Y563" s="6"/>
      <c r="Z563" s="6"/>
      <c r="AA563" s="6"/>
      <c r="AB563" s="6">
        <v>0</v>
      </c>
      <c r="AC563" s="6"/>
      <c r="AD563" s="6">
        <v>0</v>
      </c>
      <c r="AE563" s="6">
        <v>0</v>
      </c>
      <c r="AF563" s="6">
        <v>0</v>
      </c>
      <c r="AG563" s="6"/>
      <c r="AH563" s="6"/>
      <c r="AI563" s="6"/>
      <c r="AJ563" s="6"/>
      <c r="AK563" s="6"/>
      <c r="AL563" s="6"/>
      <c r="AM563" s="6">
        <v>0.68</v>
      </c>
      <c r="AN563" s="8">
        <f t="shared" si="42"/>
        <v>850.68</v>
      </c>
      <c r="AO563" s="6"/>
      <c r="AP563" s="6">
        <v>-7.7</v>
      </c>
      <c r="AQ563" s="6">
        <v>0</v>
      </c>
      <c r="AR563" s="6"/>
      <c r="AS563" s="6"/>
      <c r="AT563" s="6">
        <v>-0.98</v>
      </c>
      <c r="AU563" s="6"/>
      <c r="AV563" s="6">
        <v>0</v>
      </c>
      <c r="AW563" s="6"/>
      <c r="AX563" s="6"/>
      <c r="AY563" s="6"/>
      <c r="AZ563" s="6"/>
      <c r="BA563" s="6"/>
      <c r="BB563" s="6">
        <v>0</v>
      </c>
      <c r="BC563" s="6">
        <v>0</v>
      </c>
      <c r="BD563" s="6">
        <v>0</v>
      </c>
      <c r="BE563" s="6"/>
      <c r="BF563" s="6">
        <v>0</v>
      </c>
      <c r="BG563" s="6">
        <v>0</v>
      </c>
      <c r="BH563" s="6">
        <v>0</v>
      </c>
      <c r="BI563" s="6"/>
      <c r="BJ563" s="6"/>
      <c r="BK563" s="6"/>
      <c r="BL563" s="11">
        <f t="shared" si="43"/>
        <v>-8.68</v>
      </c>
      <c r="BM563" s="12">
        <f t="shared" si="44"/>
        <v>842</v>
      </c>
      <c r="BN563" s="13">
        <f t="shared" si="45"/>
        <v>70.833333333333329</v>
      </c>
      <c r="BO563" s="13">
        <f t="shared" si="46"/>
        <v>70.833333333333329</v>
      </c>
      <c r="BP563" s="13">
        <f t="shared" si="47"/>
        <v>23.611111111111111</v>
      </c>
      <c r="BQ563" s="13">
        <f t="shared" si="48"/>
        <v>0</v>
      </c>
      <c r="BR563" s="13">
        <f t="shared" si="49"/>
        <v>0</v>
      </c>
      <c r="BS563" s="13">
        <f t="shared" si="50"/>
        <v>762.3</v>
      </c>
      <c r="BT563" s="13">
        <f t="shared" si="51"/>
        <v>376.2</v>
      </c>
      <c r="BU563" s="13">
        <f t="shared" si="52"/>
        <v>0</v>
      </c>
      <c r="BV563" s="6">
        <f>SUMIFS('SEGURO DE VIDA'!E:E, 'SEGURO DE VIDA'!D:D, H563, 'SEGURO DE VIDA'!G:G, E563)</f>
        <v>13.71</v>
      </c>
      <c r="BW563" s="6">
        <f>SUMIFS(TREINAMENTOS!E:E, TREINAMENTOS!D:D, H563, TREINAMENTOS!G:G, E563)</f>
        <v>0</v>
      </c>
      <c r="BX563" s="6">
        <f>SUMIFS(EXAMES!E:E, EXAMES!D:D, H563, EXAMES!G:G, E563)</f>
        <v>0</v>
      </c>
      <c r="BY563" s="25">
        <f t="shared" si="53"/>
        <v>1317.4877777777779</v>
      </c>
      <c r="BZ563" s="1"/>
      <c r="CA563" s="1" t="s">
        <v>439</v>
      </c>
      <c r="CB563" s="13">
        <f t="shared" si="54"/>
        <v>0</v>
      </c>
      <c r="CC563" s="13">
        <f t="shared" si="55"/>
        <v>0</v>
      </c>
      <c r="CD563" s="13">
        <f>SUMIFS(ALIMENTAÇÃO!E:E, ALIMENTAÇÃO!D:D, H563, ALIMENTAÇÃO!G:G, E563)</f>
        <v>770</v>
      </c>
      <c r="CE563" s="6">
        <f>SUMIFS(TRANSPORTE!E:E, TRANSPORTE!D:D, H563, TRANSPORTE!G:G, E563)</f>
        <v>376.2</v>
      </c>
      <c r="CF563" s="6">
        <f>SUMIFS('PLANO DE SAÚDE'!E:E, 'PLANO DE SAÚDE'!D:D, H563, 'PLANO DE SAÚDE'!G:G, E563)</f>
        <v>0</v>
      </c>
      <c r="CG563" s="6">
        <f>SUMIFS('PLANO ODONTO'!E:E, 'PLANO ODONTO'!D:D, H563, 'PLANO ODONTO'!G:G, E563)</f>
        <v>0</v>
      </c>
      <c r="CH563" s="6">
        <f t="shared" si="56"/>
        <v>0</v>
      </c>
      <c r="CI563" s="6">
        <f t="shared" si="57"/>
        <v>0</v>
      </c>
      <c r="CJ563" s="6"/>
      <c r="CK563" s="6"/>
      <c r="CL563" s="6"/>
      <c r="CM563" s="6">
        <f t="shared" si="58"/>
        <v>0</v>
      </c>
      <c r="CN563" s="6">
        <v>850.68</v>
      </c>
      <c r="CO563" s="6">
        <v>-8.68</v>
      </c>
      <c r="CP563" s="6">
        <v>842</v>
      </c>
      <c r="CQ563" s="6">
        <v>0</v>
      </c>
      <c r="CR563" s="1">
        <v>0</v>
      </c>
      <c r="CS563" s="6">
        <v>0</v>
      </c>
      <c r="CT563" s="1">
        <v>0</v>
      </c>
      <c r="CU563" s="6">
        <v>242.8</v>
      </c>
    </row>
    <row r="564" spans="1:99" ht="13.8" hidden="1">
      <c r="A564" s="1"/>
      <c r="B564" s="1"/>
      <c r="C564" s="34" t="str">
        <f t="shared" ca="1" si="40"/>
        <v>OK</v>
      </c>
      <c r="D564" s="2">
        <f t="shared" si="41"/>
        <v>3882.9766040555555</v>
      </c>
      <c r="E564" s="34">
        <v>45901</v>
      </c>
      <c r="F564" s="1" t="s">
        <v>145</v>
      </c>
      <c r="G564" s="1">
        <v>3569</v>
      </c>
      <c r="H564" s="1" t="s">
        <v>267</v>
      </c>
      <c r="I564" s="1" t="s">
        <v>471</v>
      </c>
      <c r="J564" s="38">
        <v>45870</v>
      </c>
      <c r="K564" s="6">
        <v>1700</v>
      </c>
      <c r="L564" s="1"/>
      <c r="M564" s="6">
        <v>1700</v>
      </c>
      <c r="N564" s="6"/>
      <c r="O564" s="6"/>
      <c r="P564" s="6">
        <v>0</v>
      </c>
      <c r="Q564" s="6"/>
      <c r="R564" s="6"/>
      <c r="S564" s="6"/>
      <c r="T564" s="6">
        <v>0</v>
      </c>
      <c r="U564" s="6">
        <v>0</v>
      </c>
      <c r="V564" s="6"/>
      <c r="W564" s="6"/>
      <c r="X564" s="6"/>
      <c r="Y564" s="6"/>
      <c r="Z564" s="6"/>
      <c r="AA564" s="6"/>
      <c r="AB564" s="6">
        <v>0</v>
      </c>
      <c r="AC564" s="6"/>
      <c r="AD564" s="6">
        <v>133.24</v>
      </c>
      <c r="AE564" s="6">
        <v>0</v>
      </c>
      <c r="AF564" s="6">
        <v>20.5</v>
      </c>
      <c r="AG564" s="6"/>
      <c r="AH564" s="6"/>
      <c r="AI564" s="6"/>
      <c r="AJ564" s="6"/>
      <c r="AK564" s="6"/>
      <c r="AL564" s="6"/>
      <c r="AM564" s="6">
        <v>0.25</v>
      </c>
      <c r="AN564" s="8">
        <f t="shared" si="42"/>
        <v>1853.99</v>
      </c>
      <c r="AO564" s="6"/>
      <c r="AP564" s="6">
        <v>-7.7</v>
      </c>
      <c r="AQ564" s="6">
        <v>-102</v>
      </c>
      <c r="AR564" s="6"/>
      <c r="AS564" s="6"/>
      <c r="AT564" s="6">
        <v>-0.73</v>
      </c>
      <c r="AU564" s="6"/>
      <c r="AV564" s="6">
        <v>0</v>
      </c>
      <c r="AW564" s="6"/>
      <c r="AX564" s="6"/>
      <c r="AY564" s="6"/>
      <c r="AZ564" s="6"/>
      <c r="BA564" s="6"/>
      <c r="BB564" s="6">
        <v>0</v>
      </c>
      <c r="BC564" s="6">
        <v>-1.5</v>
      </c>
      <c r="BD564" s="6">
        <v>0</v>
      </c>
      <c r="BE564" s="6"/>
      <c r="BF564" s="6">
        <v>0</v>
      </c>
      <c r="BG564" s="6">
        <v>-144.06</v>
      </c>
      <c r="BH564" s="6">
        <v>0</v>
      </c>
      <c r="BI564" s="6"/>
      <c r="BJ564" s="6"/>
      <c r="BK564" s="6"/>
      <c r="BL564" s="11">
        <f t="shared" si="43"/>
        <v>-255.99</v>
      </c>
      <c r="BM564" s="12">
        <f t="shared" si="44"/>
        <v>1598</v>
      </c>
      <c r="BN564" s="13">
        <f t="shared" si="45"/>
        <v>141.66666666666666</v>
      </c>
      <c r="BO564" s="13">
        <f t="shared" si="46"/>
        <v>141.66666666666666</v>
      </c>
      <c r="BP564" s="13">
        <f t="shared" si="47"/>
        <v>47.222222222222221</v>
      </c>
      <c r="BQ564" s="13">
        <f t="shared" si="48"/>
        <v>144.03559799999999</v>
      </c>
      <c r="BR564" s="13">
        <f t="shared" si="49"/>
        <v>148.29</v>
      </c>
      <c r="BS564" s="13">
        <f t="shared" si="50"/>
        <v>762.3</v>
      </c>
      <c r="BT564" s="13">
        <f t="shared" si="51"/>
        <v>494.20000000000005</v>
      </c>
      <c r="BU564" s="13">
        <f t="shared" si="52"/>
        <v>135.89545050000001</v>
      </c>
      <c r="BV564" s="6">
        <f>SUMIFS('SEGURO DE VIDA'!E:E, 'SEGURO DE VIDA'!D:D, H564, 'SEGURO DE VIDA'!G:G, E564)</f>
        <v>13.71</v>
      </c>
      <c r="BW564" s="6">
        <f>SUMIFS(TREINAMENTOS!E:E, TREINAMENTOS!D:D, H564, TREINAMENTOS!G:G, E564)</f>
        <v>0</v>
      </c>
      <c r="BX564" s="6">
        <f>SUMIFS(EXAMES!E:E, EXAMES!D:D, H564, EXAMES!G:G, E564)</f>
        <v>0</v>
      </c>
      <c r="BY564" s="25">
        <f t="shared" si="53"/>
        <v>2028.9866040555555</v>
      </c>
      <c r="BZ564" s="1"/>
      <c r="CA564" s="1" t="s">
        <v>267</v>
      </c>
      <c r="CB564" s="13">
        <f t="shared" si="54"/>
        <v>135.89545050000001</v>
      </c>
      <c r="CC564" s="13">
        <f t="shared" si="55"/>
        <v>0</v>
      </c>
      <c r="CD564" s="13">
        <f>SUMIFS(ALIMENTAÇÃO!E:E, ALIMENTAÇÃO!D:D, H564, ALIMENTAÇÃO!G:G, E564)</f>
        <v>770</v>
      </c>
      <c r="CE564" s="6">
        <f>SUMIFS(TRANSPORTE!E:E, TRANSPORTE!D:D, H564, TRANSPORTE!G:G, E564)</f>
        <v>596.20000000000005</v>
      </c>
      <c r="CF564" s="6">
        <f>SUMIFS('PLANO DE SAÚDE'!E:E, 'PLANO DE SAÚDE'!D:D, H564, 'PLANO DE SAÚDE'!G:G, E564)</f>
        <v>137.39545050000001</v>
      </c>
      <c r="CG564" s="6">
        <f>SUMIFS('PLANO ODONTO'!E:E, 'PLANO ODONTO'!D:D, H564, 'PLANO ODONTO'!G:G, E564)</f>
        <v>0</v>
      </c>
      <c r="CH564" s="6">
        <f t="shared" si="56"/>
        <v>-1.5</v>
      </c>
      <c r="CI564" s="6">
        <f t="shared" si="57"/>
        <v>0</v>
      </c>
      <c r="CJ564" s="6"/>
      <c r="CK564" s="6"/>
      <c r="CL564" s="6"/>
      <c r="CM564" s="6">
        <f t="shared" si="58"/>
        <v>0</v>
      </c>
      <c r="CN564" s="6">
        <v>1853.99</v>
      </c>
      <c r="CO564" s="6">
        <v>-255.99</v>
      </c>
      <c r="CP564" s="6">
        <v>1598</v>
      </c>
      <c r="CQ564" s="6">
        <v>1853.74</v>
      </c>
      <c r="CR564" s="1">
        <v>7.77</v>
      </c>
      <c r="CS564" s="6">
        <v>1853.74</v>
      </c>
      <c r="CT564" s="1">
        <v>148.29</v>
      </c>
      <c r="CU564" s="6">
        <v>1246.54</v>
      </c>
    </row>
    <row r="565" spans="1:99" ht="13.8" hidden="1">
      <c r="A565" s="1"/>
      <c r="B565" s="1"/>
      <c r="C565" s="34" t="str">
        <f t="shared" ca="1" si="40"/>
        <v>OK</v>
      </c>
      <c r="D565" s="2">
        <f t="shared" si="41"/>
        <v>5307.7944633333336</v>
      </c>
      <c r="E565" s="34">
        <v>45901</v>
      </c>
      <c r="F565" s="1" t="s">
        <v>145</v>
      </c>
      <c r="G565" s="1">
        <v>291</v>
      </c>
      <c r="H565" s="1" t="s">
        <v>270</v>
      </c>
      <c r="I565" s="1" t="s">
        <v>258</v>
      </c>
      <c r="J565" s="38">
        <v>44264</v>
      </c>
      <c r="K565" s="6">
        <v>3000</v>
      </c>
      <c r="L565" s="1"/>
      <c r="M565" s="6">
        <v>2800</v>
      </c>
      <c r="N565" s="6"/>
      <c r="O565" s="6"/>
      <c r="P565" s="6">
        <v>0</v>
      </c>
      <c r="Q565" s="6"/>
      <c r="R565" s="6"/>
      <c r="S565" s="6"/>
      <c r="T565" s="6">
        <v>400</v>
      </c>
      <c r="U565" s="6">
        <v>0</v>
      </c>
      <c r="V565" s="6"/>
      <c r="W565" s="6"/>
      <c r="X565" s="6"/>
      <c r="Y565" s="6"/>
      <c r="Z565" s="6"/>
      <c r="AA565" s="6"/>
      <c r="AB565" s="6">
        <v>0</v>
      </c>
      <c r="AC565" s="6"/>
      <c r="AD565" s="6">
        <v>0</v>
      </c>
      <c r="AE565" s="6">
        <v>0</v>
      </c>
      <c r="AF565" s="6">
        <v>0</v>
      </c>
      <c r="AG565" s="6"/>
      <c r="AH565" s="6"/>
      <c r="AI565" s="6"/>
      <c r="AJ565" s="6"/>
      <c r="AK565" s="6"/>
      <c r="AL565" s="6"/>
      <c r="AM565" s="6">
        <v>0.46</v>
      </c>
      <c r="AN565" s="8">
        <f t="shared" si="42"/>
        <v>3200.46</v>
      </c>
      <c r="AO565" s="6"/>
      <c r="AP565" s="6">
        <v>-7</v>
      </c>
      <c r="AQ565" s="6">
        <v>-168</v>
      </c>
      <c r="AR565" s="6"/>
      <c r="AS565" s="6"/>
      <c r="AT565" s="6">
        <v>-1.01</v>
      </c>
      <c r="AU565" s="6"/>
      <c r="AV565" s="6">
        <v>-14</v>
      </c>
      <c r="AW565" s="6">
        <v>-14</v>
      </c>
      <c r="AX565" s="6"/>
      <c r="AY565" s="6"/>
      <c r="AZ565" s="6"/>
      <c r="BA565" s="6"/>
      <c r="BB565" s="6">
        <v>-14.69</v>
      </c>
      <c r="BC565" s="6">
        <v>-1.81</v>
      </c>
      <c r="BD565" s="6">
        <v>-222.1</v>
      </c>
      <c r="BE565" s="6"/>
      <c r="BF565" s="6">
        <v>0</v>
      </c>
      <c r="BG565" s="6">
        <v>-241.85</v>
      </c>
      <c r="BH565" s="6">
        <v>0</v>
      </c>
      <c r="BI565" s="6"/>
      <c r="BJ565" s="6"/>
      <c r="BK565" s="6"/>
      <c r="BL565" s="11">
        <f t="shared" si="43"/>
        <v>-684.46</v>
      </c>
      <c r="BM565" s="12">
        <f t="shared" si="44"/>
        <v>2516</v>
      </c>
      <c r="BN565" s="13">
        <f t="shared" si="45"/>
        <v>250</v>
      </c>
      <c r="BO565" s="13">
        <f t="shared" si="46"/>
        <v>250</v>
      </c>
      <c r="BP565" s="13">
        <f t="shared" si="47"/>
        <v>83.333333333333329</v>
      </c>
      <c r="BQ565" s="13">
        <f t="shared" si="48"/>
        <v>241.92086400000002</v>
      </c>
      <c r="BR565" s="13">
        <f t="shared" si="49"/>
        <v>224</v>
      </c>
      <c r="BS565" s="13">
        <f t="shared" si="50"/>
        <v>693</v>
      </c>
      <c r="BT565" s="13">
        <f t="shared" si="51"/>
        <v>208.2</v>
      </c>
      <c r="BU565" s="13">
        <f t="shared" si="52"/>
        <v>143.170266</v>
      </c>
      <c r="BV565" s="6">
        <f>SUMIFS('SEGURO DE VIDA'!E:E, 'SEGURO DE VIDA'!D:D, H565, 'SEGURO DE VIDA'!G:G, E565)</f>
        <v>13.71</v>
      </c>
      <c r="BW565" s="6">
        <f>SUMIFS(TREINAMENTOS!E:E, TREINAMENTOS!D:D, H565, TREINAMENTOS!G:G, E565)</f>
        <v>0</v>
      </c>
      <c r="BX565" s="6">
        <f>SUMIFS(EXAMES!E:E, EXAMES!D:D, H565, EXAMES!G:G, E565)</f>
        <v>0</v>
      </c>
      <c r="BY565" s="25">
        <f t="shared" si="53"/>
        <v>2107.3344633333336</v>
      </c>
      <c r="BZ565" s="1"/>
      <c r="CA565" s="1" t="s">
        <v>270</v>
      </c>
      <c r="CB565" s="13">
        <f t="shared" si="54"/>
        <v>143.170266</v>
      </c>
      <c r="CC565" s="13">
        <f t="shared" si="55"/>
        <v>0</v>
      </c>
      <c r="CD565" s="13">
        <f>SUMIFS(ALIMENTAÇÃO!E:E, ALIMENTAÇÃO!D:D, H565, ALIMENTAÇÃO!G:G, E565)</f>
        <v>700</v>
      </c>
      <c r="CE565" s="6">
        <f>SUMIFS(TRANSPORTE!E:E, TRANSPORTE!D:D, H565, TRANSPORTE!G:G, E565)</f>
        <v>376.2</v>
      </c>
      <c r="CF565" s="6">
        <f>SUMIFS('PLANO DE SAÚDE'!E:E, 'PLANO DE SAÚDE'!D:D, H565, 'PLANO DE SAÚDE'!G:G, E565)</f>
        <v>381.77026599999999</v>
      </c>
      <c r="CG565" s="6">
        <f>SUMIFS('PLANO ODONTO'!E:E, 'PLANO ODONTO'!D:D, H565, 'PLANO ODONTO'!G:G, E565)</f>
        <v>28</v>
      </c>
      <c r="CH565" s="6">
        <f t="shared" si="56"/>
        <v>-238.6</v>
      </c>
      <c r="CI565" s="6">
        <f t="shared" si="57"/>
        <v>0</v>
      </c>
      <c r="CJ565" s="6"/>
      <c r="CK565" s="6"/>
      <c r="CL565" s="6"/>
      <c r="CM565" s="6">
        <f t="shared" si="58"/>
        <v>-28</v>
      </c>
      <c r="CN565" s="6">
        <v>3200.46</v>
      </c>
      <c r="CO565" s="6">
        <v>-684.46</v>
      </c>
      <c r="CP565" s="6">
        <v>2516</v>
      </c>
      <c r="CQ565" s="6">
        <v>2800.01</v>
      </c>
      <c r="CR565" s="1">
        <v>8.64</v>
      </c>
      <c r="CS565" s="6">
        <v>2800</v>
      </c>
      <c r="CT565" s="1">
        <v>224</v>
      </c>
      <c r="CU565" s="6">
        <v>2178.9699999999998</v>
      </c>
    </row>
    <row r="566" spans="1:99" ht="13.8" hidden="1">
      <c r="A566" s="1"/>
      <c r="B566" s="1"/>
      <c r="C566" s="34" t="str">
        <f t="shared" ca="1" si="40"/>
        <v>OK</v>
      </c>
      <c r="D566" s="2">
        <f t="shared" si="41"/>
        <v>5876.883777777779</v>
      </c>
      <c r="E566" s="34">
        <v>45901</v>
      </c>
      <c r="F566" s="1" t="s">
        <v>145</v>
      </c>
      <c r="G566" s="1">
        <v>3381</v>
      </c>
      <c r="H566" s="1" t="s">
        <v>271</v>
      </c>
      <c r="I566" s="1" t="s">
        <v>272</v>
      </c>
      <c r="J566" s="38">
        <v>45194</v>
      </c>
      <c r="K566" s="6">
        <v>2106.4</v>
      </c>
      <c r="L566" s="1"/>
      <c r="M566" s="6">
        <v>2106.4</v>
      </c>
      <c r="N566" s="6"/>
      <c r="O566" s="6"/>
      <c r="P566" s="6">
        <v>631.91999999999996</v>
      </c>
      <c r="Q566" s="6"/>
      <c r="R566" s="6"/>
      <c r="S566" s="6"/>
      <c r="T566" s="6">
        <v>0</v>
      </c>
      <c r="U566" s="6">
        <v>106.4</v>
      </c>
      <c r="V566" s="6"/>
      <c r="W566" s="6"/>
      <c r="X566" s="6"/>
      <c r="Y566" s="6"/>
      <c r="Z566" s="6"/>
      <c r="AA566" s="6"/>
      <c r="AB566" s="6">
        <v>0</v>
      </c>
      <c r="AC566" s="6"/>
      <c r="AD566" s="6">
        <v>581.54999999999995</v>
      </c>
      <c r="AE566" s="6">
        <v>253.29</v>
      </c>
      <c r="AF566" s="6">
        <v>128.44</v>
      </c>
      <c r="AG566" s="6"/>
      <c r="AH566" s="6"/>
      <c r="AI566" s="6"/>
      <c r="AJ566" s="6"/>
      <c r="AK566" s="6"/>
      <c r="AL566" s="6"/>
      <c r="AM566" s="6">
        <v>0.15</v>
      </c>
      <c r="AN566" s="8">
        <f t="shared" si="42"/>
        <v>3808.1500000000005</v>
      </c>
      <c r="AO566" s="6"/>
      <c r="AP566" s="6">
        <v>-6.63</v>
      </c>
      <c r="AQ566" s="6">
        <v>-126.38</v>
      </c>
      <c r="AR566" s="6"/>
      <c r="AS566" s="6"/>
      <c r="AT566" s="6">
        <v>-0.37</v>
      </c>
      <c r="AU566" s="6"/>
      <c r="AV566" s="6">
        <v>0</v>
      </c>
      <c r="AW566" s="6"/>
      <c r="AX566" s="6"/>
      <c r="AY566" s="6"/>
      <c r="AZ566" s="6"/>
      <c r="BA566" s="6"/>
      <c r="BB566" s="6">
        <v>0</v>
      </c>
      <c r="BC566" s="6">
        <v>0</v>
      </c>
      <c r="BD566" s="6">
        <v>0</v>
      </c>
      <c r="BE566" s="6"/>
      <c r="BF566" s="6">
        <v>-175.8</v>
      </c>
      <c r="BG566" s="6">
        <v>-350.36</v>
      </c>
      <c r="BH566" s="6">
        <v>-67.61</v>
      </c>
      <c r="BI566" s="6"/>
      <c r="BJ566" s="6"/>
      <c r="BK566" s="6"/>
      <c r="BL566" s="11">
        <f t="shared" si="43"/>
        <v>-727.15</v>
      </c>
      <c r="BM566" s="12">
        <f t="shared" si="44"/>
        <v>3081.0000000000005</v>
      </c>
      <c r="BN566" s="13">
        <f t="shared" si="45"/>
        <v>175.53333333333333</v>
      </c>
      <c r="BO566" s="13">
        <f t="shared" si="46"/>
        <v>175.53333333333333</v>
      </c>
      <c r="BP566" s="13">
        <f t="shared" si="47"/>
        <v>58.511111111111113</v>
      </c>
      <c r="BQ566" s="13">
        <f t="shared" si="48"/>
        <v>350.33600000000001</v>
      </c>
      <c r="BR566" s="13">
        <f t="shared" si="49"/>
        <v>304.64</v>
      </c>
      <c r="BS566" s="13">
        <f t="shared" si="50"/>
        <v>790.32</v>
      </c>
      <c r="BT566" s="13">
        <f t="shared" si="51"/>
        <v>0</v>
      </c>
      <c r="BU566" s="13">
        <f t="shared" si="52"/>
        <v>200.15</v>
      </c>
      <c r="BV566" s="6">
        <f>SUMIFS('SEGURO DE VIDA'!E:E, 'SEGURO DE VIDA'!D:D, H566, 'SEGURO DE VIDA'!G:G, E566)</f>
        <v>13.71</v>
      </c>
      <c r="BW566" s="6">
        <f>SUMIFS(TREINAMENTOS!E:E, TREINAMENTOS!D:D, H566, TREINAMENTOS!G:G, E566)</f>
        <v>0</v>
      </c>
      <c r="BX566" s="6">
        <f>SUMIFS(EXAMES!E:E, EXAMES!D:D, H566, EXAMES!G:G, E566)</f>
        <v>0</v>
      </c>
      <c r="BY566" s="25">
        <f t="shared" si="53"/>
        <v>2068.733777777778</v>
      </c>
      <c r="BZ566" s="1"/>
      <c r="CA566" s="1" t="s">
        <v>271</v>
      </c>
      <c r="CB566" s="13">
        <f t="shared" si="54"/>
        <v>200.15</v>
      </c>
      <c r="CC566" s="13">
        <f t="shared" si="55"/>
        <v>0</v>
      </c>
      <c r="CD566" s="13">
        <f>SUMIFS(ALIMENTAÇÃO!E:E, ALIMENTAÇÃO!D:D, H566, ALIMENTAÇÃO!G:G, E566)</f>
        <v>796.95</v>
      </c>
      <c r="CE566" s="6">
        <f>SUMIFS(TRANSPORTE!E:E, TRANSPORTE!D:D, H566, TRANSPORTE!G:G, E566)</f>
        <v>58.8</v>
      </c>
      <c r="CF566" s="6">
        <f>SUMIFS('PLANO DE SAÚDE'!E:E, 'PLANO DE SAÚDE'!D:D, H566, 'PLANO DE SAÚDE'!G:G, E566)</f>
        <v>200.15</v>
      </c>
      <c r="CG566" s="6">
        <f>SUMIFS('PLANO ODONTO'!E:E, 'PLANO ODONTO'!D:D, H566, 'PLANO ODONTO'!G:G, E566)</f>
        <v>0</v>
      </c>
      <c r="CH566" s="6">
        <f t="shared" si="56"/>
        <v>0</v>
      </c>
      <c r="CI566" s="6">
        <f t="shared" si="57"/>
        <v>0</v>
      </c>
      <c r="CJ566" s="6"/>
      <c r="CK566" s="6"/>
      <c r="CL566" s="6"/>
      <c r="CM566" s="6">
        <f t="shared" si="58"/>
        <v>0</v>
      </c>
      <c r="CN566" s="6">
        <v>3808.15</v>
      </c>
      <c r="CO566" s="6">
        <v>-727.15</v>
      </c>
      <c r="CP566" s="6">
        <v>3081</v>
      </c>
      <c r="CQ566" s="6">
        <v>3808</v>
      </c>
      <c r="CR566" s="1">
        <v>9.1999999999999993</v>
      </c>
      <c r="CS566" s="6">
        <v>3808</v>
      </c>
      <c r="CT566" s="1">
        <v>304.64</v>
      </c>
      <c r="CU566" s="6">
        <v>3078.46</v>
      </c>
    </row>
    <row r="567" spans="1:99" ht="13.8" hidden="1">
      <c r="A567" s="1"/>
      <c r="B567" s="1"/>
      <c r="C567" s="34" t="str">
        <f t="shared" ca="1" si="40"/>
        <v>OK</v>
      </c>
      <c r="D567" s="2">
        <f t="shared" si="41"/>
        <v>8928.7286333333341</v>
      </c>
      <c r="E567" s="34">
        <v>45901</v>
      </c>
      <c r="F567" s="1" t="s">
        <v>145</v>
      </c>
      <c r="G567" s="1">
        <v>3422</v>
      </c>
      <c r="H567" s="1" t="s">
        <v>274</v>
      </c>
      <c r="I567" s="1" t="s">
        <v>229</v>
      </c>
      <c r="J567" s="38">
        <v>45323</v>
      </c>
      <c r="K567" s="6">
        <v>2895.87</v>
      </c>
      <c r="L567" s="1"/>
      <c r="M567" s="6">
        <v>2895.87</v>
      </c>
      <c r="N567" s="6"/>
      <c r="O567" s="6"/>
      <c r="P567" s="6">
        <v>868.76</v>
      </c>
      <c r="Q567" s="6"/>
      <c r="R567" s="6"/>
      <c r="S567" s="6"/>
      <c r="T567" s="6">
        <v>0</v>
      </c>
      <c r="U567" s="6">
        <v>146.28</v>
      </c>
      <c r="V567" s="6"/>
      <c r="W567" s="6"/>
      <c r="X567" s="6"/>
      <c r="Y567" s="6"/>
      <c r="Z567" s="6"/>
      <c r="AA567" s="6"/>
      <c r="AB567" s="6">
        <v>687.39</v>
      </c>
      <c r="AC567" s="6"/>
      <c r="AD567" s="6">
        <v>955.75</v>
      </c>
      <c r="AE567" s="6">
        <v>375.84</v>
      </c>
      <c r="AF567" s="6">
        <v>204.86</v>
      </c>
      <c r="AG567" s="6"/>
      <c r="AH567" s="6"/>
      <c r="AI567" s="6"/>
      <c r="AJ567" s="6"/>
      <c r="AK567" s="6"/>
      <c r="AL567" s="6"/>
      <c r="AM567" s="6">
        <v>0.47</v>
      </c>
      <c r="AN567" s="8">
        <f t="shared" si="42"/>
        <v>6135.22</v>
      </c>
      <c r="AO567" s="6"/>
      <c r="AP567" s="6">
        <v>-6.94</v>
      </c>
      <c r="AQ567" s="6">
        <v>-173.75</v>
      </c>
      <c r="AR567" s="6"/>
      <c r="AS567" s="6"/>
      <c r="AT567" s="6">
        <v>-0.93</v>
      </c>
      <c r="AU567" s="6"/>
      <c r="AV567" s="6">
        <v>-14</v>
      </c>
      <c r="AW567" s="6"/>
      <c r="AX567" s="6"/>
      <c r="AY567" s="6"/>
      <c r="AZ567" s="6"/>
      <c r="BA567" s="6"/>
      <c r="BB567" s="6">
        <v>0</v>
      </c>
      <c r="BC567" s="6">
        <v>-100.08</v>
      </c>
      <c r="BD567" s="6">
        <v>0</v>
      </c>
      <c r="BE567" s="6"/>
      <c r="BF567" s="6">
        <v>0</v>
      </c>
      <c r="BG567" s="6">
        <v>-572.21</v>
      </c>
      <c r="BH567" s="6">
        <v>-422.31</v>
      </c>
      <c r="BI567" s="6"/>
      <c r="BJ567" s="6"/>
      <c r="BK567" s="6"/>
      <c r="BL567" s="11">
        <f t="shared" si="43"/>
        <v>-1290.22</v>
      </c>
      <c r="BM567" s="12">
        <f t="shared" si="44"/>
        <v>4845</v>
      </c>
      <c r="BN567" s="13">
        <f t="shared" si="45"/>
        <v>241.32249999999999</v>
      </c>
      <c r="BO567" s="13">
        <f t="shared" si="46"/>
        <v>241.32249999999999</v>
      </c>
      <c r="BP567" s="13">
        <f t="shared" si="47"/>
        <v>80.44083333333333</v>
      </c>
      <c r="BQ567" s="13">
        <f t="shared" si="48"/>
        <v>571.97279999999989</v>
      </c>
      <c r="BR567" s="13">
        <f t="shared" si="49"/>
        <v>435.78</v>
      </c>
      <c r="BS567" s="13">
        <f t="shared" si="50"/>
        <v>821.59999999999991</v>
      </c>
      <c r="BT567" s="13">
        <f t="shared" si="51"/>
        <v>41.849999999999994</v>
      </c>
      <c r="BU567" s="13">
        <f t="shared" si="52"/>
        <v>345.51000000000005</v>
      </c>
      <c r="BV567" s="6">
        <f>SUMIFS('SEGURO DE VIDA'!E:E, 'SEGURO DE VIDA'!D:D, H567, 'SEGURO DE VIDA'!G:G, E567)</f>
        <v>13.71</v>
      </c>
      <c r="BW567" s="6">
        <f>SUMIFS(TREINAMENTOS!E:E, TREINAMENTOS!D:D, H567, TREINAMENTOS!G:G, E567)</f>
        <v>0</v>
      </c>
      <c r="BX567" s="6">
        <f>SUMIFS(EXAMES!E:E, EXAMES!D:D, H567, EXAMES!G:G, E567)</f>
        <v>0</v>
      </c>
      <c r="BY567" s="25">
        <f t="shared" si="53"/>
        <v>2793.5086333333334</v>
      </c>
      <c r="BZ567" s="1"/>
      <c r="CA567" s="1" t="s">
        <v>274</v>
      </c>
      <c r="CB567" s="13">
        <f t="shared" si="54"/>
        <v>345.51000000000005</v>
      </c>
      <c r="CC567" s="13">
        <f t="shared" si="55"/>
        <v>0</v>
      </c>
      <c r="CD567" s="13">
        <f>SUMIFS(ALIMENTAÇÃO!E:E, ALIMENTAÇÃO!D:D, H567, ALIMENTAÇÃO!G:G, E567)</f>
        <v>828.54</v>
      </c>
      <c r="CE567" s="6">
        <f>SUMIFS(TRANSPORTE!E:E, TRANSPORTE!D:D, H567, TRANSPORTE!G:G, E567)</f>
        <v>215.6</v>
      </c>
      <c r="CF567" s="6">
        <f>SUMIFS('PLANO DE SAÚDE'!E:E, 'PLANO DE SAÚDE'!D:D, H567, 'PLANO DE SAÚDE'!G:G, E567)</f>
        <v>445.59000000000003</v>
      </c>
      <c r="CG567" s="6">
        <f>SUMIFS('PLANO ODONTO'!E:E, 'PLANO ODONTO'!D:D, H567, 'PLANO ODONTO'!G:G, E567)</f>
        <v>14</v>
      </c>
      <c r="CH567" s="6">
        <f t="shared" si="56"/>
        <v>-100.08</v>
      </c>
      <c r="CI567" s="6">
        <f t="shared" si="57"/>
        <v>0</v>
      </c>
      <c r="CJ567" s="6"/>
      <c r="CK567" s="6"/>
      <c r="CL567" s="6"/>
      <c r="CM567" s="6">
        <f t="shared" si="58"/>
        <v>-14</v>
      </c>
      <c r="CN567" s="6">
        <v>6135.22</v>
      </c>
      <c r="CO567" s="6">
        <v>-1290.22</v>
      </c>
      <c r="CP567" s="6">
        <v>4845</v>
      </c>
      <c r="CQ567" s="6">
        <v>5447.36</v>
      </c>
      <c r="CR567" s="1">
        <v>10.5</v>
      </c>
      <c r="CS567" s="6">
        <v>5447.36</v>
      </c>
      <c r="CT567" s="1">
        <v>435.78</v>
      </c>
      <c r="CU567" s="6">
        <v>4840.16</v>
      </c>
    </row>
    <row r="568" spans="1:99" ht="13.8" hidden="1">
      <c r="A568" s="1"/>
      <c r="B568" s="1"/>
      <c r="C568" s="34" t="str">
        <f t="shared" ca="1" si="40"/>
        <v>OK</v>
      </c>
      <c r="D568" s="2">
        <f t="shared" si="41"/>
        <v>7105.1399999999994</v>
      </c>
      <c r="E568" s="34">
        <v>45901</v>
      </c>
      <c r="F568" s="1" t="s">
        <v>179</v>
      </c>
      <c r="G568" s="1">
        <v>3</v>
      </c>
      <c r="H568" s="1" t="s">
        <v>275</v>
      </c>
      <c r="I568" s="1" t="s">
        <v>255</v>
      </c>
      <c r="J568" s="38"/>
      <c r="K568" s="6"/>
      <c r="L568" s="1"/>
      <c r="M568" s="6">
        <v>5336.03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>
        <v>0</v>
      </c>
      <c r="Z568" s="6"/>
      <c r="AA568" s="6"/>
      <c r="AB568" s="6"/>
      <c r="AC568" s="6"/>
      <c r="AD568" s="6">
        <v>0</v>
      </c>
      <c r="AE568" s="6"/>
      <c r="AF568" s="6"/>
      <c r="AG568" s="6"/>
      <c r="AH568" s="6"/>
      <c r="AI568" s="6">
        <v>0</v>
      </c>
      <c r="AJ568" s="6">
        <v>0</v>
      </c>
      <c r="AK568" s="6">
        <v>0</v>
      </c>
      <c r="AL568" s="6"/>
      <c r="AM568" s="6">
        <v>0</v>
      </c>
      <c r="AN568" s="8">
        <f t="shared" si="42"/>
        <v>5336.03</v>
      </c>
      <c r="AO568" s="6"/>
      <c r="AP568" s="6">
        <v>0</v>
      </c>
      <c r="AQ568" s="6">
        <v>0</v>
      </c>
      <c r="AR568" s="6"/>
      <c r="AS568" s="6"/>
      <c r="AT568" s="6">
        <v>0</v>
      </c>
      <c r="AU568" s="6"/>
      <c r="AV568" s="6">
        <v>0</v>
      </c>
      <c r="AW568" s="6"/>
      <c r="AX568" s="6"/>
      <c r="AY568" s="6"/>
      <c r="AZ568" s="6"/>
      <c r="BA568" s="6">
        <v>0</v>
      </c>
      <c r="BB568" s="6"/>
      <c r="BC568" s="6"/>
      <c r="BD568" s="6">
        <v>0</v>
      </c>
      <c r="BE568" s="6"/>
      <c r="BF568" s="6"/>
      <c r="BG568" s="6">
        <v>-586.96</v>
      </c>
      <c r="BH568" s="6">
        <v>-391.7</v>
      </c>
      <c r="BI568" s="6"/>
      <c r="BJ568" s="6"/>
      <c r="BK568" s="6"/>
      <c r="BL568" s="11">
        <f t="shared" si="43"/>
        <v>-978.66000000000008</v>
      </c>
      <c r="BM568" s="12">
        <f t="shared" si="44"/>
        <v>4357.37</v>
      </c>
      <c r="BN568" s="13">
        <f t="shared" si="45"/>
        <v>0</v>
      </c>
      <c r="BO568" s="13">
        <f t="shared" si="46"/>
        <v>0</v>
      </c>
      <c r="BP568" s="13">
        <f t="shared" si="47"/>
        <v>0</v>
      </c>
      <c r="BQ568" s="13">
        <f t="shared" si="48"/>
        <v>0</v>
      </c>
      <c r="BR568" s="13">
        <f t="shared" si="49"/>
        <v>0</v>
      </c>
      <c r="BS568" s="13">
        <f t="shared" si="50"/>
        <v>700</v>
      </c>
      <c r="BT568" s="13">
        <f t="shared" si="51"/>
        <v>0</v>
      </c>
      <c r="BU568" s="13">
        <f t="shared" si="52"/>
        <v>1009.44</v>
      </c>
      <c r="BV568" s="6">
        <f>SUMIFS('SEGURO DE VIDA'!E:E, 'SEGURO DE VIDA'!D:D, H568, 'SEGURO DE VIDA'!G:G, E568)</f>
        <v>59.67</v>
      </c>
      <c r="BW568" s="6">
        <f>SUMIFS(TREINAMENTOS!E:E, TREINAMENTOS!D:D, H568, TREINAMENTOS!G:G, E568)</f>
        <v>0</v>
      </c>
      <c r="BX568" s="6">
        <f>SUMIFS(EXAMES!E:E, EXAMES!D:D, H568, EXAMES!G:G, E568)</f>
        <v>0</v>
      </c>
      <c r="BY568" s="25">
        <f t="shared" si="53"/>
        <v>1769.1100000000001</v>
      </c>
      <c r="BZ568" s="1"/>
      <c r="CA568" s="1" t="s">
        <v>275</v>
      </c>
      <c r="CB568" s="13">
        <f t="shared" si="54"/>
        <v>953.44</v>
      </c>
      <c r="CC568" s="13">
        <f t="shared" si="55"/>
        <v>56</v>
      </c>
      <c r="CD568" s="13">
        <f>SUMIFS(ALIMENTAÇÃO!E:E, ALIMENTAÇÃO!D:D, H568, ALIMENTAÇÃO!G:G, E568)</f>
        <v>700</v>
      </c>
      <c r="CE568" s="6">
        <f>SUMIFS(TRANSPORTE!E:E, TRANSPORTE!D:D, H568, TRANSPORTE!G:G, E568)</f>
        <v>0</v>
      </c>
      <c r="CF568" s="6">
        <f>SUMIFS('PLANO DE SAÚDE'!E:E, 'PLANO DE SAÚDE'!D:D, H568, 'PLANO DE SAÚDE'!G:G, E568)</f>
        <v>953.44</v>
      </c>
      <c r="CG568" s="6">
        <f>SUMIFS('PLANO ODONTO'!E:E, 'PLANO ODONTO'!D:D, H568, 'PLANO ODONTO'!G:G, E568)</f>
        <v>56</v>
      </c>
      <c r="CH568" s="6">
        <f t="shared" si="56"/>
        <v>0</v>
      </c>
      <c r="CI568" s="6">
        <f t="shared" si="57"/>
        <v>0</v>
      </c>
      <c r="CJ568" s="6"/>
      <c r="CK568" s="6"/>
      <c r="CL568" s="6"/>
      <c r="CM568" s="6">
        <f t="shared" si="58"/>
        <v>0</v>
      </c>
      <c r="CN568" s="6">
        <v>5336.03</v>
      </c>
      <c r="CO568" s="6">
        <v>-978.66</v>
      </c>
      <c r="CP568" s="6">
        <v>4357.37</v>
      </c>
      <c r="CQ568" s="6">
        <v>0</v>
      </c>
      <c r="CR568" s="1">
        <v>0</v>
      </c>
      <c r="CS568" s="6">
        <v>0</v>
      </c>
      <c r="CT568" s="1">
        <v>0</v>
      </c>
      <c r="CU568" s="6">
        <v>0</v>
      </c>
    </row>
    <row r="569" spans="1:99" ht="13.8" hidden="1">
      <c r="A569" s="1"/>
      <c r="B569" s="1"/>
      <c r="C569" s="34" t="str">
        <f t="shared" ca="1" si="40"/>
        <v>OK</v>
      </c>
      <c r="D569" s="2">
        <f t="shared" si="41"/>
        <v>4093.7427171111117</v>
      </c>
      <c r="E569" s="34">
        <v>45901</v>
      </c>
      <c r="F569" s="1" t="s">
        <v>145</v>
      </c>
      <c r="G569" s="1">
        <v>3521</v>
      </c>
      <c r="H569" s="1" t="s">
        <v>277</v>
      </c>
      <c r="I569" s="1" t="s">
        <v>151</v>
      </c>
      <c r="J569" s="38">
        <v>45740</v>
      </c>
      <c r="K569" s="6">
        <v>1790.44</v>
      </c>
      <c r="L569" s="1"/>
      <c r="M569" s="6">
        <v>1790.44</v>
      </c>
      <c r="N569" s="6"/>
      <c r="O569" s="6"/>
      <c r="P569" s="6">
        <v>537.13</v>
      </c>
      <c r="Q569" s="6"/>
      <c r="R569" s="6"/>
      <c r="S569" s="6"/>
      <c r="T569" s="6">
        <v>0</v>
      </c>
      <c r="U569" s="6">
        <v>90.44</v>
      </c>
      <c r="V569" s="6"/>
      <c r="W569" s="6"/>
      <c r="X569" s="6"/>
      <c r="Y569" s="6"/>
      <c r="Z569" s="6"/>
      <c r="AA569" s="6"/>
      <c r="AB569" s="6">
        <v>0</v>
      </c>
      <c r="AC569" s="6"/>
      <c r="AD569" s="6">
        <v>0</v>
      </c>
      <c r="AE569" s="6">
        <v>0</v>
      </c>
      <c r="AF569" s="6">
        <v>0</v>
      </c>
      <c r="AG569" s="6"/>
      <c r="AH569" s="6"/>
      <c r="AI569" s="6"/>
      <c r="AJ569" s="6"/>
      <c r="AK569" s="6"/>
      <c r="AL569" s="6"/>
      <c r="AM569" s="6">
        <v>0.55000000000000004</v>
      </c>
      <c r="AN569" s="8">
        <f t="shared" si="42"/>
        <v>2418.5600000000004</v>
      </c>
      <c r="AO569" s="6"/>
      <c r="AP569" s="6">
        <v>-6.94</v>
      </c>
      <c r="AQ569" s="6">
        <v>-107.43</v>
      </c>
      <c r="AR569" s="6"/>
      <c r="AS569" s="6"/>
      <c r="AT569" s="6">
        <v>-0.34</v>
      </c>
      <c r="AU569" s="6"/>
      <c r="AV569" s="6">
        <v>0</v>
      </c>
      <c r="AW569" s="6"/>
      <c r="AX569" s="6"/>
      <c r="AY569" s="6"/>
      <c r="AZ569" s="6"/>
      <c r="BA569" s="6"/>
      <c r="BB569" s="6">
        <v>0</v>
      </c>
      <c r="BC569" s="6">
        <v>0</v>
      </c>
      <c r="BD569" s="6">
        <v>0</v>
      </c>
      <c r="BE569" s="6"/>
      <c r="BF569" s="6">
        <v>0</v>
      </c>
      <c r="BG569" s="6">
        <v>-194.85</v>
      </c>
      <c r="BH569" s="6">
        <v>0</v>
      </c>
      <c r="BI569" s="6"/>
      <c r="BJ569" s="6"/>
      <c r="BK569" s="6"/>
      <c r="BL569" s="11">
        <f t="shared" si="43"/>
        <v>-309.56</v>
      </c>
      <c r="BM569" s="12">
        <f t="shared" si="44"/>
        <v>2109.0000000000005</v>
      </c>
      <c r="BN569" s="13">
        <f t="shared" si="45"/>
        <v>149.20333333333335</v>
      </c>
      <c r="BO569" s="13">
        <f t="shared" si="46"/>
        <v>149.20333333333335</v>
      </c>
      <c r="BP569" s="13">
        <f t="shared" si="47"/>
        <v>49.734444444444449</v>
      </c>
      <c r="BQ569" s="13">
        <f t="shared" si="48"/>
        <v>194.89160600000002</v>
      </c>
      <c r="BR569" s="13">
        <f t="shared" si="49"/>
        <v>193.44</v>
      </c>
      <c r="BS569" s="13">
        <f t="shared" si="50"/>
        <v>816.82999999999993</v>
      </c>
      <c r="BT569" s="13">
        <f t="shared" si="51"/>
        <v>108.16999999999999</v>
      </c>
      <c r="BU569" s="13">
        <f t="shared" si="52"/>
        <v>0</v>
      </c>
      <c r="BV569" s="6">
        <f>SUMIFS('SEGURO DE VIDA'!E:E, 'SEGURO DE VIDA'!D:D, H569, 'SEGURO DE VIDA'!G:G, E569)</f>
        <v>13.71</v>
      </c>
      <c r="BW569" s="6">
        <f>SUMIFS(TREINAMENTOS!E:E, TREINAMENTOS!D:D, H569, TREINAMENTOS!G:G, E569)</f>
        <v>0</v>
      </c>
      <c r="BX569" s="6">
        <f>SUMIFS(EXAMES!E:E, EXAMES!D:D, H569, EXAMES!G:G, E569)</f>
        <v>0</v>
      </c>
      <c r="BY569" s="25">
        <f t="shared" si="53"/>
        <v>1675.1827171111113</v>
      </c>
      <c r="BZ569" s="1"/>
      <c r="CA569" s="1" t="s">
        <v>277</v>
      </c>
      <c r="CB569" s="13">
        <f t="shared" si="54"/>
        <v>0</v>
      </c>
      <c r="CC569" s="13">
        <f t="shared" si="55"/>
        <v>0</v>
      </c>
      <c r="CD569" s="13">
        <f>SUMIFS(ALIMENTAÇÃO!E:E, ALIMENTAÇÃO!D:D, H569, ALIMENTAÇÃO!G:G, E569)</f>
        <v>823.77</v>
      </c>
      <c r="CE569" s="6">
        <f>SUMIFS(TRANSPORTE!E:E, TRANSPORTE!D:D, H569, TRANSPORTE!G:G, E569)</f>
        <v>215.6</v>
      </c>
      <c r="CF569" s="6">
        <f>SUMIFS('PLANO DE SAÚDE'!E:E, 'PLANO DE SAÚDE'!D:D, H569, 'PLANO DE SAÚDE'!G:G, E569)</f>
        <v>0</v>
      </c>
      <c r="CG569" s="6">
        <f>SUMIFS('PLANO ODONTO'!E:E, 'PLANO ODONTO'!D:D, H569, 'PLANO ODONTO'!G:G, E569)</f>
        <v>0</v>
      </c>
      <c r="CH569" s="6">
        <f t="shared" si="56"/>
        <v>0</v>
      </c>
      <c r="CI569" s="6">
        <f t="shared" si="57"/>
        <v>0</v>
      </c>
      <c r="CJ569" s="6"/>
      <c r="CK569" s="6"/>
      <c r="CL569" s="6"/>
      <c r="CM569" s="6">
        <f t="shared" si="58"/>
        <v>0</v>
      </c>
      <c r="CN569" s="6">
        <v>2418.56</v>
      </c>
      <c r="CO569" s="6">
        <v>-309.56</v>
      </c>
      <c r="CP569" s="6">
        <v>2109</v>
      </c>
      <c r="CQ569" s="6">
        <v>2418.0100000000002</v>
      </c>
      <c r="CR569" s="1">
        <v>8.06</v>
      </c>
      <c r="CS569" s="6">
        <v>2418.0100000000002</v>
      </c>
      <c r="CT569" s="1">
        <v>193.44</v>
      </c>
      <c r="CU569" s="6">
        <v>1810.81</v>
      </c>
    </row>
    <row r="570" spans="1:99" ht="13.8" hidden="1">
      <c r="A570" s="1"/>
      <c r="B570" s="1"/>
      <c r="C570" s="34" t="str">
        <f t="shared" ca="1" si="40"/>
        <v>OK</v>
      </c>
      <c r="D570" s="2">
        <f t="shared" si="41"/>
        <v>1734.3691944444445</v>
      </c>
      <c r="E570" s="34">
        <v>45901</v>
      </c>
      <c r="F570" s="1" t="s">
        <v>145</v>
      </c>
      <c r="G570" s="1">
        <v>3585</v>
      </c>
      <c r="H570" s="1" t="s">
        <v>527</v>
      </c>
      <c r="I570" s="1" t="s">
        <v>211</v>
      </c>
      <c r="J570" s="38">
        <v>45908</v>
      </c>
      <c r="K570" s="6">
        <v>1069.48</v>
      </c>
      <c r="L570" s="1"/>
      <c r="M570" s="6">
        <v>819.93</v>
      </c>
      <c r="N570" s="6"/>
      <c r="O570" s="6"/>
      <c r="P570" s="6">
        <v>0</v>
      </c>
      <c r="Q570" s="6"/>
      <c r="R570" s="6"/>
      <c r="S570" s="6"/>
      <c r="T570" s="6">
        <v>0</v>
      </c>
      <c r="U570" s="6">
        <v>0</v>
      </c>
      <c r="V570" s="6"/>
      <c r="W570" s="6"/>
      <c r="X570" s="6"/>
      <c r="Y570" s="6"/>
      <c r="Z570" s="6"/>
      <c r="AA570" s="6"/>
      <c r="AB570" s="6">
        <v>0</v>
      </c>
      <c r="AC570" s="6"/>
      <c r="AD570" s="6">
        <v>0</v>
      </c>
      <c r="AE570" s="6">
        <v>0</v>
      </c>
      <c r="AF570" s="6">
        <v>0</v>
      </c>
      <c r="AG570" s="6"/>
      <c r="AH570" s="6"/>
      <c r="AI570" s="6"/>
      <c r="AJ570" s="6"/>
      <c r="AK570" s="6"/>
      <c r="AL570" s="6"/>
      <c r="AM570" s="6">
        <v>0.86</v>
      </c>
      <c r="AN570" s="8">
        <f t="shared" si="42"/>
        <v>820.79</v>
      </c>
      <c r="AO570" s="6"/>
      <c r="AP570" s="6">
        <v>-2.1</v>
      </c>
      <c r="AQ570" s="6">
        <v>-49.2</v>
      </c>
      <c r="AR570" s="6"/>
      <c r="AS570" s="6"/>
      <c r="AT570" s="6">
        <v>0</v>
      </c>
      <c r="AU570" s="6"/>
      <c r="AV570" s="6">
        <v>0</v>
      </c>
      <c r="AW570" s="6"/>
      <c r="AX570" s="6"/>
      <c r="AY570" s="6"/>
      <c r="AZ570" s="6"/>
      <c r="BA570" s="6"/>
      <c r="BB570" s="6">
        <v>0</v>
      </c>
      <c r="BC570" s="6">
        <v>0</v>
      </c>
      <c r="BD570" s="6">
        <v>0</v>
      </c>
      <c r="BE570" s="6"/>
      <c r="BF570" s="6">
        <v>0</v>
      </c>
      <c r="BG570" s="6">
        <v>-61.49</v>
      </c>
      <c r="BH570" s="6">
        <v>0</v>
      </c>
      <c r="BI570" s="6"/>
      <c r="BJ570" s="6"/>
      <c r="BK570" s="6"/>
      <c r="BL570" s="11">
        <f t="shared" si="43"/>
        <v>-112.79</v>
      </c>
      <c r="BM570" s="12">
        <f t="shared" si="44"/>
        <v>708</v>
      </c>
      <c r="BN570" s="13">
        <f t="shared" si="45"/>
        <v>89.123333333333335</v>
      </c>
      <c r="BO570" s="13">
        <f t="shared" si="46"/>
        <v>89.123333333333335</v>
      </c>
      <c r="BP570" s="13">
        <f t="shared" si="47"/>
        <v>29.707777777777778</v>
      </c>
      <c r="BQ570" s="13">
        <f t="shared" si="48"/>
        <v>61.494749999999996</v>
      </c>
      <c r="BR570" s="13">
        <f t="shared" si="49"/>
        <v>16.39</v>
      </c>
      <c r="BS570" s="13">
        <f t="shared" si="50"/>
        <v>207.91</v>
      </c>
      <c r="BT570" s="13">
        <f t="shared" si="51"/>
        <v>0</v>
      </c>
      <c r="BU570" s="13">
        <f t="shared" si="52"/>
        <v>0</v>
      </c>
      <c r="BV570" s="6">
        <f>SUMIFS('SEGURO DE VIDA'!E:E, 'SEGURO DE VIDA'!D:D, H570, 'SEGURO DE VIDA'!G:G, E570)</f>
        <v>13.71</v>
      </c>
      <c r="BW570" s="6">
        <f>SUMIFS(TREINAMENTOS!E:E, TREINAMENTOS!D:D, H570, TREINAMENTOS!G:G, E570)</f>
        <v>299</v>
      </c>
      <c r="BX570" s="6">
        <f>SUMIFS(EXAMES!E:E, EXAMES!D:D, H570, EXAMES!G:G, E570)</f>
        <v>107.12</v>
      </c>
      <c r="BY570" s="25">
        <f t="shared" si="53"/>
        <v>913.57919444444451</v>
      </c>
      <c r="BZ570" s="1"/>
      <c r="CA570" s="1" t="s">
        <v>527</v>
      </c>
      <c r="CB570" s="13">
        <f t="shared" si="54"/>
        <v>0</v>
      </c>
      <c r="CC570" s="13">
        <f t="shared" si="55"/>
        <v>0</v>
      </c>
      <c r="CD570" s="13">
        <f>SUMIFS(ALIMENTAÇÃO!E:E, ALIMENTAÇÃO!D:D, H570, ALIMENTAÇÃO!G:G, E570)</f>
        <v>210.01</v>
      </c>
      <c r="CE570" s="6">
        <f>SUMIFS(TRANSPORTE!E:E, TRANSPORTE!D:D, H570, TRANSPORTE!G:G, E570)</f>
        <v>0</v>
      </c>
      <c r="CF570" s="6">
        <f>SUMIFS('PLANO DE SAÚDE'!E:E, 'PLANO DE SAÚDE'!D:D, H570, 'PLANO DE SAÚDE'!G:G, E570)</f>
        <v>0</v>
      </c>
      <c r="CG570" s="6">
        <f>SUMIFS('PLANO ODONTO'!E:E, 'PLANO ODONTO'!D:D, H570, 'PLANO ODONTO'!G:G, E570)</f>
        <v>0</v>
      </c>
      <c r="CH570" s="6">
        <f t="shared" si="56"/>
        <v>0</v>
      </c>
      <c r="CI570" s="6">
        <f t="shared" si="57"/>
        <v>0</v>
      </c>
      <c r="CJ570" s="6"/>
      <c r="CK570" s="6"/>
      <c r="CL570" s="6"/>
      <c r="CM570" s="6">
        <f t="shared" si="58"/>
        <v>0</v>
      </c>
      <c r="CN570" s="6">
        <v>820.79</v>
      </c>
      <c r="CO570" s="6">
        <v>-112.79</v>
      </c>
      <c r="CP570" s="6">
        <v>708</v>
      </c>
      <c r="CQ570" s="6">
        <v>819.93</v>
      </c>
      <c r="CR570" s="1">
        <v>7.5</v>
      </c>
      <c r="CS570" s="6">
        <v>819.93</v>
      </c>
      <c r="CT570" s="1">
        <v>16.39</v>
      </c>
      <c r="CU570" s="6">
        <v>212.73</v>
      </c>
    </row>
    <row r="571" spans="1:99" ht="13.8" hidden="1">
      <c r="A571" s="1"/>
      <c r="B571" s="1"/>
      <c r="C571" s="34" t="str">
        <f t="shared" ca="1" si="40"/>
        <v>OK</v>
      </c>
      <c r="D571" s="2">
        <f t="shared" si="41"/>
        <v>4046.4277777777779</v>
      </c>
      <c r="E571" s="34">
        <v>45901</v>
      </c>
      <c r="F571" s="1" t="s">
        <v>145</v>
      </c>
      <c r="G571" s="1">
        <v>3580</v>
      </c>
      <c r="H571" s="1" t="s">
        <v>475</v>
      </c>
      <c r="I571" s="1" t="s">
        <v>476</v>
      </c>
      <c r="J571" s="38">
        <v>45890</v>
      </c>
      <c r="K571" s="6">
        <v>2200</v>
      </c>
      <c r="L571" s="1"/>
      <c r="M571" s="6">
        <v>2200</v>
      </c>
      <c r="N571" s="6"/>
      <c r="O571" s="6"/>
      <c r="P571" s="6">
        <v>0</v>
      </c>
      <c r="Q571" s="6"/>
      <c r="R571" s="6"/>
      <c r="S571" s="6"/>
      <c r="T571" s="6">
        <v>0</v>
      </c>
      <c r="U571" s="6">
        <v>0</v>
      </c>
      <c r="V571" s="6"/>
      <c r="W571" s="6"/>
      <c r="X571" s="6"/>
      <c r="Y571" s="6"/>
      <c r="Z571" s="6"/>
      <c r="AA571" s="6"/>
      <c r="AB571" s="6">
        <v>0</v>
      </c>
      <c r="AC571" s="6"/>
      <c r="AD571" s="6">
        <v>0</v>
      </c>
      <c r="AE571" s="6">
        <v>0</v>
      </c>
      <c r="AF571" s="6">
        <v>0</v>
      </c>
      <c r="AG571" s="6"/>
      <c r="AH571" s="6"/>
      <c r="AI571" s="6"/>
      <c r="AJ571" s="6"/>
      <c r="AK571" s="6"/>
      <c r="AL571" s="6"/>
      <c r="AM571" s="6">
        <v>0.59</v>
      </c>
      <c r="AN571" s="8">
        <f t="shared" si="42"/>
        <v>2200.59</v>
      </c>
      <c r="AO571" s="6"/>
      <c r="AP571" s="6">
        <v>-7.7</v>
      </c>
      <c r="AQ571" s="6">
        <v>-132</v>
      </c>
      <c r="AR571" s="6"/>
      <c r="AS571" s="6"/>
      <c r="AT571" s="6">
        <v>-0.66</v>
      </c>
      <c r="AU571" s="6"/>
      <c r="AV571" s="6">
        <v>0</v>
      </c>
      <c r="AW571" s="6"/>
      <c r="AX571" s="6"/>
      <c r="AY571" s="6"/>
      <c r="AZ571" s="6"/>
      <c r="BA571" s="6"/>
      <c r="BB571" s="6">
        <v>0</v>
      </c>
      <c r="BC571" s="6">
        <v>0</v>
      </c>
      <c r="BD571" s="6">
        <v>0</v>
      </c>
      <c r="BE571" s="6"/>
      <c r="BF571" s="6">
        <v>0</v>
      </c>
      <c r="BG571" s="6">
        <v>-175.23</v>
      </c>
      <c r="BH571" s="6">
        <v>0</v>
      </c>
      <c r="BI571" s="6"/>
      <c r="BJ571" s="6"/>
      <c r="BK571" s="6"/>
      <c r="BL571" s="11">
        <f t="shared" si="43"/>
        <v>-315.58999999999997</v>
      </c>
      <c r="BM571" s="12">
        <f t="shared" si="44"/>
        <v>1885.0000000000002</v>
      </c>
      <c r="BN571" s="13">
        <f t="shared" si="45"/>
        <v>183.33333333333334</v>
      </c>
      <c r="BO571" s="13">
        <f t="shared" si="46"/>
        <v>183.33333333333334</v>
      </c>
      <c r="BP571" s="13">
        <f t="shared" si="47"/>
        <v>61.111111111111114</v>
      </c>
      <c r="BQ571" s="13">
        <f t="shared" si="48"/>
        <v>175.33999999999997</v>
      </c>
      <c r="BR571" s="13">
        <f t="shared" si="49"/>
        <v>176</v>
      </c>
      <c r="BS571" s="13">
        <f t="shared" si="50"/>
        <v>762.3</v>
      </c>
      <c r="BT571" s="13">
        <f t="shared" si="51"/>
        <v>261.3</v>
      </c>
      <c r="BU571" s="13">
        <f t="shared" si="52"/>
        <v>0</v>
      </c>
      <c r="BV571" s="6">
        <f>SUMIFS('SEGURO DE VIDA'!E:E, 'SEGURO DE VIDA'!D:D, H571, 'SEGURO DE VIDA'!G:G, E571)</f>
        <v>27.42</v>
      </c>
      <c r="BW571" s="6">
        <f>SUMIFS(TREINAMENTOS!E:E, TREINAMENTOS!D:D, H571, TREINAMENTOS!G:G, E571)</f>
        <v>0</v>
      </c>
      <c r="BX571" s="6">
        <f>SUMIFS(EXAMES!E:E, EXAMES!D:D, H571, EXAMES!G:G, E571)</f>
        <v>15.7</v>
      </c>
      <c r="BY571" s="25">
        <f t="shared" si="53"/>
        <v>1845.8377777777778</v>
      </c>
      <c r="BZ571" s="1"/>
      <c r="CA571" s="1" t="s">
        <v>475</v>
      </c>
      <c r="CB571" s="13">
        <f t="shared" si="54"/>
        <v>0</v>
      </c>
      <c r="CC571" s="13">
        <f t="shared" si="55"/>
        <v>0</v>
      </c>
      <c r="CD571" s="13">
        <f>SUMIFS(ALIMENTAÇÃO!E:E, ALIMENTAÇÃO!D:D, H571, ALIMENTAÇÃO!G:G, E571)</f>
        <v>770</v>
      </c>
      <c r="CE571" s="6">
        <f>SUMIFS(TRANSPORTE!E:E, TRANSPORTE!D:D, H571, TRANSPORTE!G:G, E571)</f>
        <v>393.3</v>
      </c>
      <c r="CF571" s="6">
        <f>SUMIFS('PLANO DE SAÚDE'!E:E, 'PLANO DE SAÚDE'!D:D, H571, 'PLANO DE SAÚDE'!G:G, E571)</f>
        <v>0</v>
      </c>
      <c r="CG571" s="6">
        <f>SUMIFS('PLANO ODONTO'!E:E, 'PLANO ODONTO'!D:D, H571, 'PLANO ODONTO'!G:G, E571)</f>
        <v>0</v>
      </c>
      <c r="CH571" s="6">
        <f t="shared" si="56"/>
        <v>0</v>
      </c>
      <c r="CI571" s="6">
        <f t="shared" si="57"/>
        <v>0</v>
      </c>
      <c r="CJ571" s="6"/>
      <c r="CK571" s="6"/>
      <c r="CL571" s="6"/>
      <c r="CM571" s="6">
        <f t="shared" si="58"/>
        <v>0</v>
      </c>
      <c r="CN571" s="6">
        <v>2200.59</v>
      </c>
      <c r="CO571" s="6">
        <v>-315.58999999999997</v>
      </c>
      <c r="CP571" s="6">
        <v>1885</v>
      </c>
      <c r="CQ571" s="6">
        <v>2200</v>
      </c>
      <c r="CR571" s="1">
        <v>7.97</v>
      </c>
      <c r="CS571" s="6">
        <v>2200</v>
      </c>
      <c r="CT571" s="1">
        <v>176</v>
      </c>
      <c r="CU571" s="6">
        <v>1592.8</v>
      </c>
    </row>
    <row r="572" spans="1:99" ht="13.8" hidden="1">
      <c r="A572" s="1"/>
      <c r="B572" s="1"/>
      <c r="C572" s="34" t="str">
        <f t="shared" ca="1" si="40"/>
        <v>OK</v>
      </c>
      <c r="D572" s="2">
        <f t="shared" si="41"/>
        <v>7709.61</v>
      </c>
      <c r="E572" s="34">
        <v>45901</v>
      </c>
      <c r="F572" s="1" t="s">
        <v>145</v>
      </c>
      <c r="G572" s="1">
        <v>3</v>
      </c>
      <c r="H572" s="1" t="s">
        <v>278</v>
      </c>
      <c r="I572" s="1" t="s">
        <v>255</v>
      </c>
      <c r="J572" s="38"/>
      <c r="K572" s="6"/>
      <c r="L572" s="1"/>
      <c r="M572" s="6">
        <v>4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8">
        <f t="shared" si="42"/>
        <v>4</v>
      </c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>
        <v>-0.44</v>
      </c>
      <c r="BH572" s="6"/>
      <c r="BI572" s="6"/>
      <c r="BJ572" s="6"/>
      <c r="BK572" s="6"/>
      <c r="BL572" s="11">
        <f t="shared" si="43"/>
        <v>-0.44</v>
      </c>
      <c r="BM572" s="12">
        <f t="shared" si="44"/>
        <v>3.56</v>
      </c>
      <c r="BN572" s="13">
        <f t="shared" si="45"/>
        <v>0</v>
      </c>
      <c r="BO572" s="13">
        <f t="shared" si="46"/>
        <v>0</v>
      </c>
      <c r="BP572" s="13">
        <f t="shared" si="47"/>
        <v>0</v>
      </c>
      <c r="BQ572" s="13">
        <f t="shared" si="48"/>
        <v>0</v>
      </c>
      <c r="BR572" s="13">
        <f t="shared" si="49"/>
        <v>0</v>
      </c>
      <c r="BS572" s="13">
        <f t="shared" si="50"/>
        <v>770</v>
      </c>
      <c r="BT572" s="13">
        <f t="shared" si="51"/>
        <v>0</v>
      </c>
      <c r="BU572" s="13">
        <f t="shared" si="52"/>
        <v>6774.5099999999993</v>
      </c>
      <c r="BV572" s="6">
        <f>SUMIFS('SEGURO DE VIDA'!E:E, 'SEGURO DE VIDA'!D:D, H572, 'SEGURO DE VIDA'!G:G, E572)</f>
        <v>161.1</v>
      </c>
      <c r="BW572" s="6">
        <f>SUMIFS(TREINAMENTOS!E:E, TREINAMENTOS!D:D, H572, TREINAMENTOS!G:G, E572)</f>
        <v>0</v>
      </c>
      <c r="BX572" s="6">
        <f>SUMIFS(EXAMES!E:E, EXAMES!D:D, H572, EXAMES!G:G, E572)</f>
        <v>0</v>
      </c>
      <c r="BY572" s="25">
        <f t="shared" si="53"/>
        <v>7705.61</v>
      </c>
      <c r="BZ572" s="1"/>
      <c r="CA572" s="1" t="s">
        <v>278</v>
      </c>
      <c r="CB572" s="13">
        <f t="shared" si="54"/>
        <v>6774.5099999999993</v>
      </c>
      <c r="CC572" s="13">
        <f t="shared" si="55"/>
        <v>0</v>
      </c>
      <c r="CD572" s="13">
        <f>SUMIFS(ALIMENTAÇÃO!E:E, ALIMENTAÇÃO!D:D, H572, ALIMENTAÇÃO!G:G, E572)</f>
        <v>770</v>
      </c>
      <c r="CE572" s="6">
        <f>SUMIFS(TRANSPORTE!E:E, TRANSPORTE!D:D, H572, TRANSPORTE!G:G, E572)</f>
        <v>0</v>
      </c>
      <c r="CF572" s="6">
        <f>SUMIFS('PLANO DE SAÚDE'!E:E, 'PLANO DE SAÚDE'!D:D, H572, 'PLANO DE SAÚDE'!G:G, E572)</f>
        <v>6774.5099999999993</v>
      </c>
      <c r="CG572" s="6">
        <f>SUMIFS('PLANO ODONTO'!E:E, 'PLANO ODONTO'!D:D, H572, 'PLANO ODONTO'!G:G, E572)</f>
        <v>0</v>
      </c>
      <c r="CH572" s="6">
        <f t="shared" si="56"/>
        <v>0</v>
      </c>
      <c r="CI572" s="6">
        <f t="shared" si="57"/>
        <v>0</v>
      </c>
      <c r="CJ572" s="6"/>
      <c r="CK572" s="6"/>
      <c r="CL572" s="6"/>
      <c r="CM572" s="6">
        <f t="shared" si="58"/>
        <v>0</v>
      </c>
      <c r="CN572" s="6">
        <v>4</v>
      </c>
      <c r="CO572" s="6">
        <v>-0.44</v>
      </c>
      <c r="CP572" s="6">
        <v>3.56</v>
      </c>
      <c r="CQ572" s="6">
        <v>0</v>
      </c>
      <c r="CR572" s="1">
        <v>0</v>
      </c>
      <c r="CS572" s="6">
        <v>0</v>
      </c>
      <c r="CT572" s="1">
        <v>0</v>
      </c>
      <c r="CU572" s="6">
        <v>0</v>
      </c>
    </row>
    <row r="573" spans="1:99" ht="13.8" hidden="1">
      <c r="A573" s="1"/>
      <c r="B573" s="1"/>
      <c r="C573" s="34" t="str">
        <f t="shared" ca="1" si="40"/>
        <v>OK</v>
      </c>
      <c r="D573" s="2">
        <f t="shared" si="41"/>
        <v>4420.4370125555561</v>
      </c>
      <c r="E573" s="34">
        <v>45901</v>
      </c>
      <c r="F573" s="1" t="s">
        <v>145</v>
      </c>
      <c r="G573" s="1">
        <v>3387</v>
      </c>
      <c r="H573" s="1" t="s">
        <v>279</v>
      </c>
      <c r="I573" s="1" t="s">
        <v>151</v>
      </c>
      <c r="J573" s="35">
        <v>45215</v>
      </c>
      <c r="K573" s="6">
        <v>1664</v>
      </c>
      <c r="L573" s="1"/>
      <c r="M573" s="6">
        <v>1664</v>
      </c>
      <c r="N573" s="6"/>
      <c r="O573" s="6"/>
      <c r="P573" s="6">
        <v>499.2</v>
      </c>
      <c r="Q573" s="6"/>
      <c r="R573" s="6"/>
      <c r="S573" s="6"/>
      <c r="T573" s="6">
        <v>0</v>
      </c>
      <c r="U573" s="6">
        <v>0</v>
      </c>
      <c r="V573" s="6"/>
      <c r="W573" s="6"/>
      <c r="X573" s="6"/>
      <c r="Y573" s="6"/>
      <c r="Z573" s="6"/>
      <c r="AA573" s="6"/>
      <c r="AB573" s="6">
        <v>0</v>
      </c>
      <c r="AC573" s="6"/>
      <c r="AD573" s="6">
        <v>189.55</v>
      </c>
      <c r="AE573" s="6">
        <v>129.79</v>
      </c>
      <c r="AF573" s="6">
        <v>49.13</v>
      </c>
      <c r="AG573" s="6"/>
      <c r="AH573" s="6"/>
      <c r="AI573" s="6"/>
      <c r="AJ573" s="6"/>
      <c r="AK573" s="6"/>
      <c r="AL573" s="6"/>
      <c r="AM573" s="6">
        <v>0.3</v>
      </c>
      <c r="AN573" s="8">
        <f t="shared" si="42"/>
        <v>2531.9700000000003</v>
      </c>
      <c r="AO573" s="6"/>
      <c r="AP573" s="6">
        <v>-7.35</v>
      </c>
      <c r="AQ573" s="6">
        <v>-99.84</v>
      </c>
      <c r="AR573" s="6"/>
      <c r="AS573" s="6"/>
      <c r="AT573" s="6">
        <v>-0.99</v>
      </c>
      <c r="AU573" s="6"/>
      <c r="AV573" s="6"/>
      <c r="AW573" s="6"/>
      <c r="AX573" s="6"/>
      <c r="AY573" s="6"/>
      <c r="AZ573" s="6"/>
      <c r="BA573" s="6"/>
      <c r="BB573" s="6">
        <v>0</v>
      </c>
      <c r="BC573" s="6">
        <v>-1.66</v>
      </c>
      <c r="BD573" s="6">
        <v>-111.05</v>
      </c>
      <c r="BE573" s="6"/>
      <c r="BF573" s="6">
        <v>-410</v>
      </c>
      <c r="BG573" s="6">
        <v>-205.08</v>
      </c>
      <c r="BH573" s="6">
        <v>0</v>
      </c>
      <c r="BI573" s="6"/>
      <c r="BJ573" s="6"/>
      <c r="BK573" s="6"/>
      <c r="BL573" s="11">
        <f t="shared" si="43"/>
        <v>-835.97</v>
      </c>
      <c r="BM573" s="12">
        <f t="shared" si="44"/>
        <v>1696.0000000000002</v>
      </c>
      <c r="BN573" s="13">
        <f t="shared" si="45"/>
        <v>138.66666666666666</v>
      </c>
      <c r="BO573" s="13">
        <f t="shared" si="46"/>
        <v>138.66666666666666</v>
      </c>
      <c r="BP573" s="13">
        <f t="shared" si="47"/>
        <v>46.222222222222221</v>
      </c>
      <c r="BQ573" s="13">
        <f t="shared" si="48"/>
        <v>205.06527</v>
      </c>
      <c r="BR573" s="13">
        <f t="shared" si="49"/>
        <v>202.53</v>
      </c>
      <c r="BS573" s="13">
        <f t="shared" si="50"/>
        <v>727.65</v>
      </c>
      <c r="BT573" s="13">
        <f t="shared" si="51"/>
        <v>276.36</v>
      </c>
      <c r="BU573" s="13">
        <f t="shared" si="52"/>
        <v>139.59618699999999</v>
      </c>
      <c r="BV573" s="6">
        <f>SUMIFS('SEGURO DE VIDA'!E:E, 'SEGURO DE VIDA'!D:D, H573, 'SEGURO DE VIDA'!G:G, E573)</f>
        <v>13.71</v>
      </c>
      <c r="BW573" s="6">
        <f>SUMIFS(TREINAMENTOS!E:E, TREINAMENTOS!D:D, H573, TREINAMENTOS!G:G, E573)</f>
        <v>0</v>
      </c>
      <c r="BX573" s="6">
        <f>SUMIFS(EXAMES!E:E, EXAMES!D:D, H573, EXAMES!G:G, E573)</f>
        <v>0</v>
      </c>
      <c r="BY573" s="25">
        <f t="shared" si="53"/>
        <v>1888.4670125555558</v>
      </c>
      <c r="BZ573" s="1"/>
      <c r="CA573" s="1" t="s">
        <v>279</v>
      </c>
      <c r="CB573" s="13">
        <f t="shared" si="54"/>
        <v>139.59618699999999</v>
      </c>
      <c r="CC573" s="13">
        <f t="shared" si="55"/>
        <v>0</v>
      </c>
      <c r="CD573" s="13">
        <f>SUMIFS(ALIMENTAÇÃO!E:E, ALIMENTAÇÃO!D:D, H573, ALIMENTAÇÃO!G:G, E573)</f>
        <v>735</v>
      </c>
      <c r="CE573" s="6">
        <f>SUMIFS(TRANSPORTE!E:E, TRANSPORTE!D:D, H573, TRANSPORTE!G:G, E573)</f>
        <v>376.2</v>
      </c>
      <c r="CF573" s="6">
        <f>SUMIFS('PLANO DE SAÚDE'!E:E, 'PLANO DE SAÚDE'!D:D, H573, 'PLANO DE SAÚDE'!G:G, E573)</f>
        <v>252.30618699999999</v>
      </c>
      <c r="CG573" s="6">
        <f>SUMIFS('PLANO ODONTO'!E:E, 'PLANO ODONTO'!D:D, H573, 'PLANO ODONTO'!G:G, E573)</f>
        <v>0</v>
      </c>
      <c r="CH573" s="6">
        <f t="shared" si="56"/>
        <v>-112.71</v>
      </c>
      <c r="CI573" s="6">
        <f t="shared" si="57"/>
        <v>0</v>
      </c>
      <c r="CJ573" s="6"/>
      <c r="CK573" s="6"/>
      <c r="CL573" s="6"/>
      <c r="CM573" s="6">
        <f t="shared" si="58"/>
        <v>0</v>
      </c>
      <c r="CN573" s="6">
        <v>2531.9699999999998</v>
      </c>
      <c r="CO573" s="6">
        <v>-835.97</v>
      </c>
      <c r="CP573" s="6">
        <v>1696</v>
      </c>
      <c r="CQ573" s="6">
        <v>2531.67</v>
      </c>
      <c r="CR573" s="1">
        <v>8.1</v>
      </c>
      <c r="CS573" s="6">
        <v>2531.67</v>
      </c>
      <c r="CT573" s="1">
        <v>202.53</v>
      </c>
      <c r="CU573" s="6">
        <v>1924.47</v>
      </c>
    </row>
    <row r="574" spans="1:99" ht="13.8" hidden="1">
      <c r="A574" s="1"/>
      <c r="B574" s="1"/>
      <c r="C574" s="34" t="str">
        <f t="shared" ca="1" si="40"/>
        <v>OK</v>
      </c>
      <c r="D574" s="2">
        <f t="shared" si="41"/>
        <v>3099.8671721111114</v>
      </c>
      <c r="E574" s="34">
        <v>45901</v>
      </c>
      <c r="F574" s="1" t="s">
        <v>145</v>
      </c>
      <c r="G574" s="1">
        <v>3455</v>
      </c>
      <c r="H574" s="1" t="s">
        <v>281</v>
      </c>
      <c r="I574" s="1" t="s">
        <v>190</v>
      </c>
      <c r="J574" s="38">
        <v>45495</v>
      </c>
      <c r="K574" s="6">
        <v>1600</v>
      </c>
      <c r="L574" s="1"/>
      <c r="M574" s="6">
        <v>1600</v>
      </c>
      <c r="N574" s="6"/>
      <c r="O574" s="6"/>
      <c r="P574" s="6">
        <v>0</v>
      </c>
      <c r="Q574" s="6"/>
      <c r="R574" s="6"/>
      <c r="S574" s="6"/>
      <c r="T574" s="6">
        <v>0</v>
      </c>
      <c r="U574" s="6">
        <v>0</v>
      </c>
      <c r="V574" s="6"/>
      <c r="W574" s="6"/>
      <c r="X574" s="6"/>
      <c r="Y574" s="6"/>
      <c r="Z574" s="6"/>
      <c r="AA574" s="6"/>
      <c r="AB574" s="6">
        <v>0</v>
      </c>
      <c r="AC574" s="6"/>
      <c r="AD574" s="6">
        <v>0</v>
      </c>
      <c r="AE574" s="6">
        <v>0</v>
      </c>
      <c r="AF574" s="6">
        <v>0</v>
      </c>
      <c r="AG574" s="6"/>
      <c r="AH574" s="6"/>
      <c r="AI574" s="6"/>
      <c r="AJ574" s="6"/>
      <c r="AK574" s="6"/>
      <c r="AL574" s="6"/>
      <c r="AM574" s="6">
        <v>0.54</v>
      </c>
      <c r="AN574" s="8">
        <f t="shared" si="42"/>
        <v>1600.54</v>
      </c>
      <c r="AO574" s="6"/>
      <c r="AP574" s="6">
        <v>-7.7</v>
      </c>
      <c r="AQ574" s="6">
        <v>0</v>
      </c>
      <c r="AR574" s="6"/>
      <c r="AS574" s="6"/>
      <c r="AT574" s="6">
        <v>-0.97</v>
      </c>
      <c r="AU574" s="6"/>
      <c r="AV574" s="6">
        <v>-14</v>
      </c>
      <c r="AW574" s="6"/>
      <c r="AX574" s="6"/>
      <c r="AY574" s="6"/>
      <c r="AZ574" s="6"/>
      <c r="BA574" s="6"/>
      <c r="BB574" s="6">
        <v>0</v>
      </c>
      <c r="BC574" s="6">
        <v>-1.81</v>
      </c>
      <c r="BD574" s="6">
        <v>0</v>
      </c>
      <c r="BE574" s="6"/>
      <c r="BF574" s="6">
        <v>-457.83</v>
      </c>
      <c r="BG574" s="6">
        <v>-121.23</v>
      </c>
      <c r="BH574" s="6">
        <v>0</v>
      </c>
      <c r="BI574" s="6"/>
      <c r="BJ574" s="6"/>
      <c r="BK574" s="6"/>
      <c r="BL574" s="11">
        <f t="shared" si="43"/>
        <v>-603.54</v>
      </c>
      <c r="BM574" s="12">
        <f t="shared" si="44"/>
        <v>997</v>
      </c>
      <c r="BN574" s="13">
        <f t="shared" si="45"/>
        <v>133.33333333333334</v>
      </c>
      <c r="BO574" s="13">
        <f t="shared" si="46"/>
        <v>133.33333333333334</v>
      </c>
      <c r="BP574" s="13">
        <f t="shared" si="47"/>
        <v>44.44444444444445</v>
      </c>
      <c r="BQ574" s="13">
        <f t="shared" si="48"/>
        <v>121.28000000000002</v>
      </c>
      <c r="BR574" s="13">
        <f t="shared" si="49"/>
        <v>128</v>
      </c>
      <c r="BS574" s="13">
        <f t="shared" si="50"/>
        <v>762.3</v>
      </c>
      <c r="BT574" s="13">
        <f t="shared" si="51"/>
        <v>0</v>
      </c>
      <c r="BU574" s="13">
        <f t="shared" si="52"/>
        <v>162.926061</v>
      </c>
      <c r="BV574" s="6">
        <f>SUMIFS('SEGURO DE VIDA'!E:E, 'SEGURO DE VIDA'!D:D, H574, 'SEGURO DE VIDA'!G:G, E574)</f>
        <v>13.71</v>
      </c>
      <c r="BW574" s="6">
        <f>SUMIFS(TREINAMENTOS!E:E, TREINAMENTOS!D:D, H574, TREINAMENTOS!G:G, E574)</f>
        <v>0</v>
      </c>
      <c r="BX574" s="6">
        <f>SUMIFS(EXAMES!E:E, EXAMES!D:D, H574, EXAMES!G:G, E574)</f>
        <v>0</v>
      </c>
      <c r="BY574" s="25">
        <f t="shared" si="53"/>
        <v>1499.3271721111114</v>
      </c>
      <c r="BZ574" s="1"/>
      <c r="CA574" s="41" t="s">
        <v>528</v>
      </c>
      <c r="CB574" s="13">
        <f t="shared" si="54"/>
        <v>162.926061</v>
      </c>
      <c r="CC574" s="13">
        <f t="shared" si="55"/>
        <v>0</v>
      </c>
      <c r="CD574" s="13">
        <f>SUMIFS(ALIMENTAÇÃO!E:E, ALIMENTAÇÃO!D:D, H574, ALIMENTAÇÃO!G:G, E574)</f>
        <v>770</v>
      </c>
      <c r="CE574" s="6">
        <f>SUMIFS(TRANSPORTE!E:E, TRANSPORTE!D:D, H574, TRANSPORTE!G:G, E574)</f>
        <v>0</v>
      </c>
      <c r="CF574" s="6">
        <f>SUMIFS('PLANO DE SAÚDE'!E:E, 'PLANO DE SAÚDE'!D:D, H574, 'PLANO DE SAÚDE'!G:G, E574)</f>
        <v>164.73606100000001</v>
      </c>
      <c r="CG574" s="6">
        <f>SUMIFS('PLANO ODONTO'!E:E, 'PLANO ODONTO'!D:D, H574, 'PLANO ODONTO'!G:G, E574)</f>
        <v>14</v>
      </c>
      <c r="CH574" s="6">
        <f t="shared" si="56"/>
        <v>-1.81</v>
      </c>
      <c r="CI574" s="6">
        <f t="shared" si="57"/>
        <v>0</v>
      </c>
      <c r="CJ574" s="6"/>
      <c r="CK574" s="6"/>
      <c r="CL574" s="6"/>
      <c r="CM574" s="6">
        <f t="shared" si="58"/>
        <v>-14</v>
      </c>
      <c r="CN574" s="6">
        <v>1600.54</v>
      </c>
      <c r="CO574" s="6">
        <v>-603.54</v>
      </c>
      <c r="CP574" s="6">
        <v>997</v>
      </c>
      <c r="CQ574" s="6">
        <v>1600</v>
      </c>
      <c r="CR574" s="1">
        <v>7.58</v>
      </c>
      <c r="CS574" s="6">
        <v>1600</v>
      </c>
      <c r="CT574" s="1">
        <v>128</v>
      </c>
      <c r="CU574" s="6">
        <v>992.8</v>
      </c>
    </row>
    <row r="575" spans="1:99" ht="13.8" hidden="1">
      <c r="A575" s="1"/>
      <c r="B575" s="1"/>
      <c r="C575" s="34" t="str">
        <f t="shared" ca="1" si="40"/>
        <v>OK</v>
      </c>
      <c r="D575" s="2">
        <f t="shared" si="41"/>
        <v>3815.3521171666666</v>
      </c>
      <c r="E575" s="34">
        <v>45901</v>
      </c>
      <c r="F575" s="1" t="s">
        <v>145</v>
      </c>
      <c r="G575" s="1">
        <v>3479</v>
      </c>
      <c r="H575" s="1" t="s">
        <v>283</v>
      </c>
      <c r="I575" s="1" t="s">
        <v>205</v>
      </c>
      <c r="J575" s="38">
        <v>45597</v>
      </c>
      <c r="K575" s="6">
        <v>1518</v>
      </c>
      <c r="L575" s="1"/>
      <c r="M575" s="6">
        <v>1518</v>
      </c>
      <c r="N575" s="6"/>
      <c r="O575" s="6"/>
      <c r="P575" s="6">
        <v>0</v>
      </c>
      <c r="Q575" s="6"/>
      <c r="R575" s="6"/>
      <c r="S575" s="6"/>
      <c r="T575" s="6"/>
      <c r="U575" s="6">
        <v>0</v>
      </c>
      <c r="V575" s="6"/>
      <c r="W575" s="6"/>
      <c r="X575" s="6"/>
      <c r="Y575" s="6"/>
      <c r="Z575" s="6"/>
      <c r="AA575" s="6"/>
      <c r="AB575" s="6"/>
      <c r="AC575" s="6"/>
      <c r="AD575" s="6">
        <v>0</v>
      </c>
      <c r="AE575" s="6">
        <v>0</v>
      </c>
      <c r="AF575" s="6">
        <v>0</v>
      </c>
      <c r="AG575" s="6"/>
      <c r="AH575" s="6"/>
      <c r="AI575" s="6"/>
      <c r="AJ575" s="6"/>
      <c r="AK575" s="6"/>
      <c r="AL575" s="6"/>
      <c r="AM575" s="6">
        <v>0.52</v>
      </c>
      <c r="AN575" s="8">
        <f t="shared" si="42"/>
        <v>1518.52</v>
      </c>
      <c r="AO575" s="6"/>
      <c r="AP575" s="6">
        <v>-7.35</v>
      </c>
      <c r="AQ575" s="6">
        <v>-91.08</v>
      </c>
      <c r="AR575" s="6"/>
      <c r="AS575" s="6"/>
      <c r="AT575" s="6">
        <v>-0.73</v>
      </c>
      <c r="AU575" s="6"/>
      <c r="AV575" s="6">
        <v>0</v>
      </c>
      <c r="AW575" s="6">
        <v>0</v>
      </c>
      <c r="AX575" s="6"/>
      <c r="AY575" s="6"/>
      <c r="AZ575" s="6"/>
      <c r="BA575" s="6"/>
      <c r="BB575" s="6"/>
      <c r="BC575" s="6">
        <v>-1.51</v>
      </c>
      <c r="BD575" s="6">
        <v>0</v>
      </c>
      <c r="BE575" s="6"/>
      <c r="BF575" s="6"/>
      <c r="BG575" s="6">
        <v>-113.85</v>
      </c>
      <c r="BH575" s="6">
        <v>0</v>
      </c>
      <c r="BI575" s="6"/>
      <c r="BJ575" s="6">
        <v>0</v>
      </c>
      <c r="BK575" s="6"/>
      <c r="BL575" s="11">
        <f t="shared" si="43"/>
        <v>-214.51999999999998</v>
      </c>
      <c r="BM575" s="12">
        <f t="shared" si="44"/>
        <v>1304</v>
      </c>
      <c r="BN575" s="13">
        <f t="shared" si="45"/>
        <v>126.5</v>
      </c>
      <c r="BO575" s="13">
        <f t="shared" si="46"/>
        <v>126.5</v>
      </c>
      <c r="BP575" s="13">
        <f t="shared" si="47"/>
        <v>42.166666666666664</v>
      </c>
      <c r="BQ575" s="13">
        <f t="shared" si="48"/>
        <v>113.85</v>
      </c>
      <c r="BR575" s="13">
        <f t="shared" si="49"/>
        <v>121.44</v>
      </c>
      <c r="BS575" s="13">
        <f t="shared" si="50"/>
        <v>727.65</v>
      </c>
      <c r="BT575" s="13">
        <f t="shared" si="51"/>
        <v>285.12</v>
      </c>
      <c r="BU575" s="13">
        <f t="shared" si="52"/>
        <v>135.88545050000002</v>
      </c>
      <c r="BV575" s="6">
        <f>SUMIFS('SEGURO DE VIDA'!E:E, 'SEGURO DE VIDA'!D:D, H575, 'SEGURO DE VIDA'!G:G, E575)</f>
        <v>13.71</v>
      </c>
      <c r="BW575" s="6">
        <f>SUMIFS(TREINAMENTOS!E:E, TREINAMENTOS!D:D, H575, TREINAMENTOS!G:G, E575)</f>
        <v>0</v>
      </c>
      <c r="BX575" s="6">
        <f>SUMIFS(EXAMES!E:E, EXAMES!D:D, H575, EXAMES!G:G, E575)</f>
        <v>604.01</v>
      </c>
      <c r="BY575" s="25">
        <f t="shared" si="53"/>
        <v>2296.8321171666666</v>
      </c>
      <c r="BZ575" s="1"/>
      <c r="CA575" s="41" t="s">
        <v>529</v>
      </c>
      <c r="CB575" s="13">
        <f t="shared" si="54"/>
        <v>135.88545050000002</v>
      </c>
      <c r="CC575" s="13">
        <f t="shared" si="55"/>
        <v>0</v>
      </c>
      <c r="CD575" s="13">
        <f>SUMIFS(ALIMENTAÇÃO!E:E, ALIMENTAÇÃO!D:D, H575, ALIMENTAÇÃO!G:G, E575)</f>
        <v>735</v>
      </c>
      <c r="CE575" s="6">
        <f>SUMIFS(TRANSPORTE!E:E, TRANSPORTE!D:D, H575, TRANSPORTE!G:G, E575)</f>
        <v>376.2</v>
      </c>
      <c r="CF575" s="6">
        <f>SUMIFS('PLANO DE SAÚDE'!E:E, 'PLANO DE SAÚDE'!D:D, H575, 'PLANO DE SAÚDE'!G:G, E575)</f>
        <v>137.39545050000001</v>
      </c>
      <c r="CG575" s="6">
        <f>SUMIFS('PLANO ODONTO'!E:E, 'PLANO ODONTO'!D:D, H575, 'PLANO ODONTO'!G:G, E575)</f>
        <v>0</v>
      </c>
      <c r="CH575" s="6">
        <f t="shared" si="56"/>
        <v>-1.51</v>
      </c>
      <c r="CI575" s="6">
        <f t="shared" si="57"/>
        <v>0</v>
      </c>
      <c r="CJ575" s="6"/>
      <c r="CK575" s="6"/>
      <c r="CL575" s="6"/>
      <c r="CM575" s="6">
        <f t="shared" si="58"/>
        <v>0</v>
      </c>
      <c r="CN575" s="6">
        <v>1518.52</v>
      </c>
      <c r="CO575" s="6">
        <v>-214.52</v>
      </c>
      <c r="CP575" s="6">
        <v>1304</v>
      </c>
      <c r="CQ575" s="6">
        <v>1518</v>
      </c>
      <c r="CR575" s="1">
        <v>7.5</v>
      </c>
      <c r="CS575" s="6">
        <v>1518</v>
      </c>
      <c r="CT575" s="1">
        <v>121.44</v>
      </c>
      <c r="CU575" s="6">
        <v>910.8</v>
      </c>
    </row>
    <row r="576" spans="1:99" ht="13.8" hidden="1">
      <c r="A576" s="1"/>
      <c r="B576" s="1"/>
      <c r="C576" s="34" t="str">
        <f t="shared" ca="1" si="40"/>
        <v>OK</v>
      </c>
      <c r="D576" s="2">
        <f t="shared" si="41"/>
        <v>4913.9566451111114</v>
      </c>
      <c r="E576" s="34">
        <v>45901</v>
      </c>
      <c r="F576" s="1" t="s">
        <v>145</v>
      </c>
      <c r="G576" s="1">
        <v>271</v>
      </c>
      <c r="H576" s="1" t="s">
        <v>285</v>
      </c>
      <c r="I576" s="1" t="s">
        <v>286</v>
      </c>
      <c r="J576" s="35">
        <v>44127</v>
      </c>
      <c r="K576" s="6">
        <v>2109.13</v>
      </c>
      <c r="L576" s="1" t="s">
        <v>530</v>
      </c>
      <c r="M576" s="6">
        <v>1687.3</v>
      </c>
      <c r="N576" s="6"/>
      <c r="O576" s="6"/>
      <c r="P576" s="6">
        <v>506.19</v>
      </c>
      <c r="Q576" s="6"/>
      <c r="R576" s="6"/>
      <c r="S576" s="6"/>
      <c r="T576" s="6"/>
      <c r="U576" s="6">
        <v>106.54</v>
      </c>
      <c r="V576" s="6"/>
      <c r="W576" s="6"/>
      <c r="X576" s="6"/>
      <c r="Y576" s="6"/>
      <c r="Z576" s="6"/>
      <c r="AA576" s="6"/>
      <c r="AB576" s="6"/>
      <c r="AC576" s="6"/>
      <c r="AD576" s="6">
        <v>398.94</v>
      </c>
      <c r="AE576" s="6">
        <v>219.81</v>
      </c>
      <c r="AF576" s="6">
        <v>95.19</v>
      </c>
      <c r="AG576" s="6"/>
      <c r="AH576" s="6"/>
      <c r="AI576" s="6"/>
      <c r="AJ576" s="6"/>
      <c r="AK576" s="6"/>
      <c r="AL576" s="6"/>
      <c r="AM576" s="6">
        <v>0.19</v>
      </c>
      <c r="AN576" s="8">
        <f t="shared" si="42"/>
        <v>3014.16</v>
      </c>
      <c r="AO576" s="6"/>
      <c r="AP576" s="6">
        <v>-6.94</v>
      </c>
      <c r="AQ576" s="6">
        <v>-101.24</v>
      </c>
      <c r="AR576" s="6"/>
      <c r="AS576" s="6"/>
      <c r="AT576" s="6">
        <v>-0.47</v>
      </c>
      <c r="AU576" s="6"/>
      <c r="AV576" s="6">
        <v>-14</v>
      </c>
      <c r="AW576" s="6">
        <v>-28</v>
      </c>
      <c r="AX576" s="6"/>
      <c r="AY576" s="6"/>
      <c r="AZ576" s="6"/>
      <c r="BA576" s="6"/>
      <c r="BB576" s="6"/>
      <c r="BC576" s="6">
        <v>-100.08</v>
      </c>
      <c r="BD576" s="6">
        <v>0</v>
      </c>
      <c r="BE576" s="6"/>
      <c r="BF576" s="6"/>
      <c r="BG576" s="6">
        <v>-291.83</v>
      </c>
      <c r="BH576" s="6">
        <v>0</v>
      </c>
      <c r="BI576" s="6"/>
      <c r="BJ576" s="6">
        <v>-303.60000000000002</v>
      </c>
      <c r="BK576" s="6"/>
      <c r="BL576" s="11">
        <f t="shared" si="43"/>
        <v>-846.16</v>
      </c>
      <c r="BM576" s="12">
        <f t="shared" si="44"/>
        <v>2168</v>
      </c>
      <c r="BN576" s="13">
        <f t="shared" si="45"/>
        <v>175.76083333333335</v>
      </c>
      <c r="BO576" s="13">
        <f t="shared" si="46"/>
        <v>175.76083333333335</v>
      </c>
      <c r="BP576" s="13">
        <f t="shared" si="47"/>
        <v>58.586944444444448</v>
      </c>
      <c r="BQ576" s="13">
        <f t="shared" si="48"/>
        <v>277.888034</v>
      </c>
      <c r="BR576" s="13">
        <f t="shared" si="49"/>
        <v>241.11</v>
      </c>
      <c r="BS576" s="13">
        <f t="shared" si="50"/>
        <v>805.69999999999993</v>
      </c>
      <c r="BT576" s="13">
        <f t="shared" si="51"/>
        <v>39.560000000000016</v>
      </c>
      <c r="BU576" s="13">
        <f t="shared" si="52"/>
        <v>111.72000000000001</v>
      </c>
      <c r="BV576" s="6">
        <f>SUMIFS('SEGURO DE VIDA'!E:E, 'SEGURO DE VIDA'!D:D, H576, 'SEGURO DE VIDA'!G:G, E576)</f>
        <v>13.71</v>
      </c>
      <c r="BW576" s="6">
        <f>SUMIFS(TREINAMENTOS!E:E, TREINAMENTOS!D:D, H576, TREINAMENTOS!G:G, E576)</f>
        <v>0</v>
      </c>
      <c r="BX576" s="6">
        <f>SUMIFS(EXAMES!E:E, EXAMES!D:D, H576, EXAMES!G:G, E576)</f>
        <v>0</v>
      </c>
      <c r="BY576" s="25">
        <f t="shared" si="53"/>
        <v>1899.796645111111</v>
      </c>
      <c r="BZ576" s="1"/>
      <c r="CA576" s="1" t="s">
        <v>285</v>
      </c>
      <c r="CB576" s="13">
        <f t="shared" si="54"/>
        <v>100.07000000000001</v>
      </c>
      <c r="CC576" s="13">
        <f t="shared" si="55"/>
        <v>11.650000000000006</v>
      </c>
      <c r="CD576" s="13">
        <f>SUMIFS(ALIMENTAÇÃO!E:E, ALIMENTAÇÃO!D:D, H576, ALIMENTAÇÃO!G:G, E576)</f>
        <v>812.64</v>
      </c>
      <c r="CE576" s="6">
        <f>SUMIFS(TRANSPORTE!E:E, TRANSPORTE!D:D, H576, TRANSPORTE!G:G, E576)</f>
        <v>140.80000000000001</v>
      </c>
      <c r="CF576" s="6">
        <f>SUMIFS('PLANO DE SAÚDE'!E:E, 'PLANO DE SAÚDE'!D:D, H576, 'PLANO DE SAÚDE'!G:G, E576)</f>
        <v>200.15</v>
      </c>
      <c r="CG576" s="6">
        <f>SUMIFS('PLANO ODONTO'!E:E, 'PLANO ODONTO'!D:D, H576, 'PLANO ODONTO'!G:G, E576)</f>
        <v>53.650000000000006</v>
      </c>
      <c r="CH576" s="6">
        <f t="shared" si="56"/>
        <v>-100.08</v>
      </c>
      <c r="CI576" s="6">
        <f t="shared" si="57"/>
        <v>-303.60000000000002</v>
      </c>
      <c r="CJ576" s="6"/>
      <c r="CK576" s="6"/>
      <c r="CL576" s="6"/>
      <c r="CM576" s="6">
        <f t="shared" si="58"/>
        <v>-42</v>
      </c>
      <c r="CN576" s="6">
        <v>3014.16</v>
      </c>
      <c r="CO576" s="6">
        <v>-846.16</v>
      </c>
      <c r="CP576" s="6">
        <v>2168</v>
      </c>
      <c r="CQ576" s="6">
        <v>3013.97</v>
      </c>
      <c r="CR576" s="1">
        <v>9.2200000000000006</v>
      </c>
      <c r="CS576" s="6">
        <v>3013.97</v>
      </c>
      <c r="CT576" s="1">
        <v>241.11</v>
      </c>
      <c r="CU576" s="6">
        <v>2406.77</v>
      </c>
    </row>
    <row r="577" spans="1:99" ht="13.8" hidden="1">
      <c r="A577" s="1"/>
      <c r="B577" s="1"/>
      <c r="C577" s="34" t="str">
        <f t="shared" ca="1" si="40"/>
        <v>OK</v>
      </c>
      <c r="D577" s="2">
        <f t="shared" si="41"/>
        <v>3928.3755555555554</v>
      </c>
      <c r="E577" s="34">
        <v>45901</v>
      </c>
      <c r="F577" s="1" t="s">
        <v>145</v>
      </c>
      <c r="G577" s="1">
        <v>3591</v>
      </c>
      <c r="H577" s="1" t="s">
        <v>531</v>
      </c>
      <c r="I577" s="1" t="s">
        <v>155</v>
      </c>
      <c r="J577" s="38">
        <v>45916</v>
      </c>
      <c r="K577" s="6">
        <v>2600</v>
      </c>
      <c r="L577" s="1"/>
      <c r="M577" s="6">
        <v>1300</v>
      </c>
      <c r="N577" s="6"/>
      <c r="O577" s="6"/>
      <c r="P577" s="6">
        <v>0</v>
      </c>
      <c r="Q577" s="6"/>
      <c r="R577" s="6"/>
      <c r="S577" s="6"/>
      <c r="T577" s="6"/>
      <c r="U577" s="6">
        <v>0</v>
      </c>
      <c r="V577" s="6"/>
      <c r="W577" s="6"/>
      <c r="X577" s="6"/>
      <c r="Y577" s="6"/>
      <c r="Z577" s="6"/>
      <c r="AA577" s="6"/>
      <c r="AB577" s="6"/>
      <c r="AC577" s="6"/>
      <c r="AD577" s="6">
        <v>0</v>
      </c>
      <c r="AE577" s="6">
        <v>0</v>
      </c>
      <c r="AF577" s="6">
        <v>0</v>
      </c>
      <c r="AG577" s="6"/>
      <c r="AH577" s="6"/>
      <c r="AI577" s="6"/>
      <c r="AJ577" s="6"/>
      <c r="AK577" s="6"/>
      <c r="AL577" s="6"/>
      <c r="AM577" s="6">
        <v>0.5</v>
      </c>
      <c r="AN577" s="8">
        <f t="shared" si="42"/>
        <v>1300.5</v>
      </c>
      <c r="AO577" s="6"/>
      <c r="AP577" s="6">
        <v>0</v>
      </c>
      <c r="AQ577" s="6">
        <v>0</v>
      </c>
      <c r="AR577" s="6"/>
      <c r="AS577" s="6"/>
      <c r="AT577" s="6">
        <v>0</v>
      </c>
      <c r="AU577" s="6"/>
      <c r="AV577" s="6">
        <v>0</v>
      </c>
      <c r="AW577" s="6">
        <v>0</v>
      </c>
      <c r="AX577" s="6"/>
      <c r="AY577" s="6"/>
      <c r="AZ577" s="6"/>
      <c r="BA577" s="6"/>
      <c r="BB577" s="6"/>
      <c r="BC577" s="6">
        <v>0</v>
      </c>
      <c r="BD577" s="6">
        <v>0</v>
      </c>
      <c r="BE577" s="6"/>
      <c r="BF577" s="6"/>
      <c r="BG577" s="6">
        <v>-97.5</v>
      </c>
      <c r="BH577" s="6">
        <v>0</v>
      </c>
      <c r="BI577" s="6"/>
      <c r="BJ577" s="6">
        <v>0</v>
      </c>
      <c r="BK577" s="6"/>
      <c r="BL577" s="11">
        <f t="shared" si="43"/>
        <v>-97.5</v>
      </c>
      <c r="BM577" s="12">
        <f t="shared" si="44"/>
        <v>1203</v>
      </c>
      <c r="BN577" s="13">
        <f t="shared" si="45"/>
        <v>216.66666666666666</v>
      </c>
      <c r="BO577" s="13">
        <f t="shared" si="46"/>
        <v>216.66666666666666</v>
      </c>
      <c r="BP577" s="13">
        <f t="shared" si="47"/>
        <v>72.222222222222214</v>
      </c>
      <c r="BQ577" s="13">
        <f t="shared" si="48"/>
        <v>97.5</v>
      </c>
      <c r="BR577" s="13">
        <f t="shared" si="49"/>
        <v>104</v>
      </c>
      <c r="BS577" s="13">
        <f t="shared" si="50"/>
        <v>0.01</v>
      </c>
      <c r="BT577" s="13">
        <f t="shared" si="51"/>
        <v>0</v>
      </c>
      <c r="BU577" s="13">
        <f t="shared" si="52"/>
        <v>0</v>
      </c>
      <c r="BV577" s="6">
        <f>SUMIFS('SEGURO DE VIDA'!E:E, 'SEGURO DE VIDA'!D:D, H577, 'SEGURO DE VIDA'!G:G, E577)</f>
        <v>13.71</v>
      </c>
      <c r="BW577" s="6">
        <f>SUMIFS(TREINAMENTOS!E:E, TREINAMENTOS!D:D, H577, TREINAMENTOS!G:G, E577)</f>
        <v>1400</v>
      </c>
      <c r="BX577" s="6">
        <f>SUMIFS(EXAMES!E:E, EXAMES!D:D, H577, EXAMES!G:G, E577)</f>
        <v>507.1</v>
      </c>
      <c r="BY577" s="25">
        <f t="shared" si="53"/>
        <v>2627.8755555555554</v>
      </c>
      <c r="BZ577" s="1"/>
      <c r="CA577" s="1" t="s">
        <v>531</v>
      </c>
      <c r="CB577" s="13">
        <f t="shared" si="54"/>
        <v>0</v>
      </c>
      <c r="CC577" s="13">
        <f t="shared" si="55"/>
        <v>0</v>
      </c>
      <c r="CD577" s="13">
        <f>SUMIFS(ALIMENTAÇÃO!E:E, ALIMENTAÇÃO!D:D, H577, ALIMENTAÇÃO!G:G, E577)</f>
        <v>0.01</v>
      </c>
      <c r="CE577" s="6">
        <f>SUMIFS(TRANSPORTE!E:E, TRANSPORTE!D:D, H577, TRANSPORTE!G:G, E577)</f>
        <v>0</v>
      </c>
      <c r="CF577" s="6">
        <f>SUMIFS('PLANO DE SAÚDE'!E:E, 'PLANO DE SAÚDE'!D:D, H577, 'PLANO DE SAÚDE'!G:G, E577)</f>
        <v>0</v>
      </c>
      <c r="CG577" s="6">
        <f>SUMIFS('PLANO ODONTO'!E:E, 'PLANO ODONTO'!D:D, H577, 'PLANO ODONTO'!G:G, E577)</f>
        <v>0</v>
      </c>
      <c r="CH577" s="6">
        <f t="shared" si="56"/>
        <v>0</v>
      </c>
      <c r="CI577" s="6">
        <f t="shared" si="57"/>
        <v>0</v>
      </c>
      <c r="CJ577" s="6"/>
      <c r="CK577" s="6"/>
      <c r="CL577" s="6"/>
      <c r="CM577" s="6">
        <f t="shared" si="58"/>
        <v>0</v>
      </c>
      <c r="CN577" s="6">
        <v>1300.5</v>
      </c>
      <c r="CO577" s="6">
        <v>-97.5</v>
      </c>
      <c r="CP577" s="6">
        <v>1203</v>
      </c>
      <c r="CQ577" s="6">
        <v>1300</v>
      </c>
      <c r="CR577" s="1">
        <v>7.5</v>
      </c>
      <c r="CS577" s="6">
        <v>1300</v>
      </c>
      <c r="CT577" s="1">
        <v>104</v>
      </c>
      <c r="CU577" s="6">
        <v>692.8</v>
      </c>
    </row>
    <row r="578" spans="1:99" ht="13.8" hidden="1">
      <c r="A578" s="1"/>
      <c r="B578" s="1"/>
      <c r="C578" s="34" t="str">
        <f t="shared" ca="1" si="40"/>
        <v>OK</v>
      </c>
      <c r="D578" s="2">
        <f t="shared" si="41"/>
        <v>5202.1214968333334</v>
      </c>
      <c r="E578" s="34">
        <v>45901</v>
      </c>
      <c r="F578" s="1" t="s">
        <v>145</v>
      </c>
      <c r="G578" s="1">
        <v>3458</v>
      </c>
      <c r="H578" s="1" t="s">
        <v>289</v>
      </c>
      <c r="I578" s="1" t="s">
        <v>290</v>
      </c>
      <c r="J578" s="38">
        <v>45505</v>
      </c>
      <c r="K578" s="6">
        <v>3000</v>
      </c>
      <c r="L578" s="1"/>
      <c r="M578" s="6">
        <v>3000</v>
      </c>
      <c r="N578" s="6"/>
      <c r="O578" s="6"/>
      <c r="P578" s="6">
        <v>0</v>
      </c>
      <c r="Q578" s="6"/>
      <c r="R578" s="6"/>
      <c r="S578" s="6"/>
      <c r="T578" s="6"/>
      <c r="U578" s="6">
        <v>0</v>
      </c>
      <c r="V578" s="6"/>
      <c r="W578" s="6"/>
      <c r="X578" s="6"/>
      <c r="Y578" s="6"/>
      <c r="Z578" s="6"/>
      <c r="AA578" s="6"/>
      <c r="AB578" s="6"/>
      <c r="AC578" s="6"/>
      <c r="AD578" s="6">
        <v>0</v>
      </c>
      <c r="AE578" s="6">
        <v>0</v>
      </c>
      <c r="AF578" s="6">
        <v>0</v>
      </c>
      <c r="AG578" s="6"/>
      <c r="AH578" s="6"/>
      <c r="AI578" s="6"/>
      <c r="AJ578" s="6"/>
      <c r="AK578" s="6"/>
      <c r="AL578" s="6"/>
      <c r="AM578" s="6">
        <v>0.03</v>
      </c>
      <c r="AN578" s="8">
        <f t="shared" si="42"/>
        <v>3000.03</v>
      </c>
      <c r="AO578" s="6"/>
      <c r="AP578" s="6">
        <v>-7.7</v>
      </c>
      <c r="AQ578" s="6">
        <v>-180</v>
      </c>
      <c r="AR578" s="6"/>
      <c r="AS578" s="6"/>
      <c r="AT578" s="6">
        <v>-0.66</v>
      </c>
      <c r="AU578" s="6"/>
      <c r="AV578" s="6">
        <v>-14</v>
      </c>
      <c r="AW578" s="6">
        <v>0</v>
      </c>
      <c r="AX578" s="6"/>
      <c r="AY578" s="6"/>
      <c r="AZ578" s="6"/>
      <c r="BA578" s="6"/>
      <c r="BB578" s="6">
        <v>-13.41</v>
      </c>
      <c r="BC578" s="6">
        <v>-1.81</v>
      </c>
      <c r="BD578" s="6">
        <v>-111.05</v>
      </c>
      <c r="BE578" s="6"/>
      <c r="BF578" s="6"/>
      <c r="BG578" s="6">
        <v>-253.4</v>
      </c>
      <c r="BH578" s="6">
        <v>0</v>
      </c>
      <c r="BI578" s="6"/>
      <c r="BJ578" s="6">
        <v>0</v>
      </c>
      <c r="BK578" s="6"/>
      <c r="BL578" s="11">
        <f t="shared" si="43"/>
        <v>-582.03</v>
      </c>
      <c r="BM578" s="12">
        <f t="shared" si="44"/>
        <v>2418</v>
      </c>
      <c r="BN578" s="13">
        <f t="shared" si="45"/>
        <v>250</v>
      </c>
      <c r="BO578" s="13">
        <f t="shared" si="46"/>
        <v>250</v>
      </c>
      <c r="BP578" s="13">
        <f t="shared" si="47"/>
        <v>83.333333333333329</v>
      </c>
      <c r="BQ578" s="13">
        <f t="shared" si="48"/>
        <v>253.49999999999997</v>
      </c>
      <c r="BR578" s="13">
        <f t="shared" si="49"/>
        <v>240</v>
      </c>
      <c r="BS578" s="13">
        <f t="shared" si="50"/>
        <v>762.3</v>
      </c>
      <c r="BT578" s="13">
        <f t="shared" si="51"/>
        <v>196.2</v>
      </c>
      <c r="BU578" s="13">
        <f t="shared" si="52"/>
        <v>153.04816350000004</v>
      </c>
      <c r="BV578" s="6">
        <f>SUMIFS('SEGURO DE VIDA'!E:E, 'SEGURO DE VIDA'!D:D, H578, 'SEGURO DE VIDA'!G:G, E578)</f>
        <v>13.71</v>
      </c>
      <c r="BW578" s="6">
        <f>SUMIFS(TREINAMENTOS!E:E, TREINAMENTOS!D:D, H578, TREINAMENTOS!G:G, E578)</f>
        <v>0</v>
      </c>
      <c r="BX578" s="6">
        <f>SUMIFS(EXAMES!E:E, EXAMES!D:D, H578, EXAMES!G:G, E578)</f>
        <v>0</v>
      </c>
      <c r="BY578" s="25">
        <f t="shared" si="53"/>
        <v>2202.0914968333336</v>
      </c>
      <c r="BZ578" s="1"/>
      <c r="CA578" s="1" t="s">
        <v>289</v>
      </c>
      <c r="CB578" s="13">
        <f t="shared" si="54"/>
        <v>153.04816350000004</v>
      </c>
      <c r="CC578" s="13">
        <f t="shared" si="55"/>
        <v>0</v>
      </c>
      <c r="CD578" s="13">
        <f>SUMIFS(ALIMENTAÇÃO!E:E, ALIMENTAÇÃO!D:D, H578, ALIMENTAÇÃO!G:G, E578)</f>
        <v>770</v>
      </c>
      <c r="CE578" s="6">
        <f>SUMIFS(TRANSPORTE!E:E, TRANSPORTE!D:D, H578, TRANSPORTE!G:G, E578)</f>
        <v>376.2</v>
      </c>
      <c r="CF578" s="6">
        <f>SUMIFS('PLANO DE SAÚDE'!E:E, 'PLANO DE SAÚDE'!D:D, H578, 'PLANO DE SAÚDE'!G:G, E578)</f>
        <v>279.31816350000003</v>
      </c>
      <c r="CG578" s="6">
        <f>SUMIFS('PLANO ODONTO'!E:E, 'PLANO ODONTO'!D:D, H578, 'PLANO ODONTO'!G:G, E578)</f>
        <v>14</v>
      </c>
      <c r="CH578" s="6">
        <f t="shared" si="56"/>
        <v>-126.27</v>
      </c>
      <c r="CI578" s="6">
        <f t="shared" si="57"/>
        <v>0</v>
      </c>
      <c r="CJ578" s="6"/>
      <c r="CK578" s="6"/>
      <c r="CL578" s="6"/>
      <c r="CM578" s="6">
        <f t="shared" si="58"/>
        <v>-14</v>
      </c>
      <c r="CN578" s="6">
        <v>3000.03</v>
      </c>
      <c r="CO578" s="6">
        <v>-582.03</v>
      </c>
      <c r="CP578" s="6">
        <v>2418</v>
      </c>
      <c r="CQ578" s="6">
        <v>3000</v>
      </c>
      <c r="CR578" s="1">
        <v>8.4499999999999993</v>
      </c>
      <c r="CS578" s="6">
        <v>3000</v>
      </c>
      <c r="CT578" s="1">
        <v>240</v>
      </c>
      <c r="CU578" s="6">
        <v>2392.8000000000002</v>
      </c>
    </row>
    <row r="579" spans="1:99" ht="13.8" hidden="1">
      <c r="A579" s="1"/>
      <c r="B579" s="1"/>
      <c r="C579" s="34" t="str">
        <f t="shared" ca="1" si="40"/>
        <v>OK</v>
      </c>
      <c r="D579" s="2">
        <f t="shared" si="41"/>
        <v>3928.3755555555554</v>
      </c>
      <c r="E579" s="34">
        <v>45901</v>
      </c>
      <c r="F579" s="1" t="s">
        <v>145</v>
      </c>
      <c r="G579" s="1">
        <v>3592</v>
      </c>
      <c r="H579" s="1" t="s">
        <v>532</v>
      </c>
      <c r="I579" s="1" t="s">
        <v>155</v>
      </c>
      <c r="J579" s="38">
        <v>45916</v>
      </c>
      <c r="K579" s="6">
        <v>2600</v>
      </c>
      <c r="L579" s="1"/>
      <c r="M579" s="6">
        <v>1300</v>
      </c>
      <c r="N579" s="6"/>
      <c r="O579" s="6"/>
      <c r="P579" s="6">
        <v>0</v>
      </c>
      <c r="Q579" s="6"/>
      <c r="R579" s="6"/>
      <c r="S579" s="6"/>
      <c r="T579" s="6"/>
      <c r="U579" s="6">
        <v>0</v>
      </c>
      <c r="V579" s="6"/>
      <c r="W579" s="6"/>
      <c r="X579" s="6"/>
      <c r="Y579" s="6"/>
      <c r="Z579" s="6"/>
      <c r="AA579" s="6"/>
      <c r="AB579" s="6"/>
      <c r="AC579" s="6"/>
      <c r="AD579" s="6">
        <v>0</v>
      </c>
      <c r="AE579" s="6">
        <v>0</v>
      </c>
      <c r="AF579" s="6">
        <v>0</v>
      </c>
      <c r="AG579" s="6"/>
      <c r="AH579" s="6"/>
      <c r="AI579" s="6"/>
      <c r="AJ579" s="6"/>
      <c r="AK579" s="6"/>
      <c r="AL579" s="6"/>
      <c r="AM579" s="6">
        <v>0.5</v>
      </c>
      <c r="AN579" s="8">
        <f t="shared" si="42"/>
        <v>1300.5</v>
      </c>
      <c r="AO579" s="6"/>
      <c r="AP579" s="6">
        <v>0</v>
      </c>
      <c r="AQ579" s="6">
        <v>0</v>
      </c>
      <c r="AR579" s="6"/>
      <c r="AS579" s="6"/>
      <c r="AT579" s="6">
        <v>0</v>
      </c>
      <c r="AU579" s="6"/>
      <c r="AV579" s="6">
        <v>0</v>
      </c>
      <c r="AW579" s="6">
        <v>0</v>
      </c>
      <c r="AX579" s="6"/>
      <c r="AY579" s="6"/>
      <c r="AZ579" s="6"/>
      <c r="BA579" s="6"/>
      <c r="BB579" s="6"/>
      <c r="BC579" s="6">
        <v>0</v>
      </c>
      <c r="BD579" s="6">
        <v>0</v>
      </c>
      <c r="BE579" s="6"/>
      <c r="BF579" s="6"/>
      <c r="BG579" s="6">
        <v>-97.5</v>
      </c>
      <c r="BH579" s="6">
        <v>0</v>
      </c>
      <c r="BI579" s="6"/>
      <c r="BJ579" s="6">
        <v>0</v>
      </c>
      <c r="BK579" s="6"/>
      <c r="BL579" s="11">
        <f t="shared" si="43"/>
        <v>-97.5</v>
      </c>
      <c r="BM579" s="12">
        <f t="shared" si="44"/>
        <v>1203</v>
      </c>
      <c r="BN579" s="13">
        <f t="shared" si="45"/>
        <v>216.66666666666666</v>
      </c>
      <c r="BO579" s="13">
        <f t="shared" si="46"/>
        <v>216.66666666666666</v>
      </c>
      <c r="BP579" s="13">
        <f t="shared" si="47"/>
        <v>72.222222222222214</v>
      </c>
      <c r="BQ579" s="13">
        <f t="shared" si="48"/>
        <v>97.5</v>
      </c>
      <c r="BR579" s="13">
        <f t="shared" si="49"/>
        <v>104</v>
      </c>
      <c r="BS579" s="13">
        <f t="shared" si="50"/>
        <v>0.01</v>
      </c>
      <c r="BT579" s="13">
        <f t="shared" si="51"/>
        <v>0</v>
      </c>
      <c r="BU579" s="13">
        <f t="shared" si="52"/>
        <v>0</v>
      </c>
      <c r="BV579" s="6">
        <f>SUMIFS('SEGURO DE VIDA'!E:E, 'SEGURO DE VIDA'!D:D, H579, 'SEGURO DE VIDA'!G:G, E579)</f>
        <v>13.71</v>
      </c>
      <c r="BW579" s="6">
        <f>SUMIFS(TREINAMENTOS!E:E, TREINAMENTOS!D:D, H579, TREINAMENTOS!G:G, E579)</f>
        <v>1400</v>
      </c>
      <c r="BX579" s="6">
        <f>SUMIFS(EXAMES!E:E, EXAMES!D:D, H579, EXAMES!G:G, E579)</f>
        <v>507.1</v>
      </c>
      <c r="BY579" s="25">
        <f t="shared" si="53"/>
        <v>2627.8755555555554</v>
      </c>
      <c r="BZ579" s="1"/>
      <c r="CA579" s="41" t="s">
        <v>533</v>
      </c>
      <c r="CB579" s="13">
        <f t="shared" si="54"/>
        <v>0</v>
      </c>
      <c r="CC579" s="13">
        <f t="shared" si="55"/>
        <v>0</v>
      </c>
      <c r="CD579" s="13">
        <f>SUMIFS(ALIMENTAÇÃO!E:E, ALIMENTAÇÃO!D:D, H579, ALIMENTAÇÃO!G:G, E579)</f>
        <v>0.01</v>
      </c>
      <c r="CE579" s="6">
        <f>SUMIFS(TRANSPORTE!E:E, TRANSPORTE!D:D, H579, TRANSPORTE!G:G, E579)</f>
        <v>0</v>
      </c>
      <c r="CF579" s="6">
        <f>SUMIFS('PLANO DE SAÚDE'!E:E, 'PLANO DE SAÚDE'!D:D, H579, 'PLANO DE SAÚDE'!G:G, E579)</f>
        <v>0</v>
      </c>
      <c r="CG579" s="6">
        <f>SUMIFS('PLANO ODONTO'!E:E, 'PLANO ODONTO'!D:D, H579, 'PLANO ODONTO'!G:G, E579)</f>
        <v>0</v>
      </c>
      <c r="CH579" s="6">
        <f t="shared" si="56"/>
        <v>0</v>
      </c>
      <c r="CI579" s="6">
        <f t="shared" si="57"/>
        <v>0</v>
      </c>
      <c r="CJ579" s="6"/>
      <c r="CK579" s="6"/>
      <c r="CL579" s="6"/>
      <c r="CM579" s="6">
        <f t="shared" si="58"/>
        <v>0</v>
      </c>
      <c r="CN579" s="6">
        <v>1300.5</v>
      </c>
      <c r="CO579" s="6">
        <v>-97.5</v>
      </c>
      <c r="CP579" s="6">
        <v>1203</v>
      </c>
      <c r="CQ579" s="6">
        <v>1300</v>
      </c>
      <c r="CR579" s="1">
        <v>7.5</v>
      </c>
      <c r="CS579" s="6">
        <v>1300</v>
      </c>
      <c r="CT579" s="1">
        <v>104</v>
      </c>
      <c r="CU579" s="6">
        <v>692.8</v>
      </c>
    </row>
    <row r="580" spans="1:99" ht="13.8" hidden="1">
      <c r="A580" s="1"/>
      <c r="B580" s="1"/>
      <c r="C580" s="34" t="str">
        <f t="shared" ca="1" si="40"/>
        <v>OK</v>
      </c>
      <c r="D580" s="2">
        <f t="shared" si="41"/>
        <v>2551.917508722222</v>
      </c>
      <c r="E580" s="34">
        <v>45901</v>
      </c>
      <c r="F580" s="1" t="s">
        <v>145</v>
      </c>
      <c r="G580" s="1">
        <v>3557</v>
      </c>
      <c r="H580" s="1" t="s">
        <v>294</v>
      </c>
      <c r="I580" s="1" t="s">
        <v>295</v>
      </c>
      <c r="J580" s="38">
        <v>45831</v>
      </c>
      <c r="K580" s="6">
        <v>950</v>
      </c>
      <c r="L580" s="1" t="s">
        <v>534</v>
      </c>
      <c r="M580" s="6">
        <v>950</v>
      </c>
      <c r="N580" s="6"/>
      <c r="O580" s="6"/>
      <c r="P580" s="6">
        <v>0</v>
      </c>
      <c r="Q580" s="6"/>
      <c r="R580" s="6"/>
      <c r="S580" s="6"/>
      <c r="T580" s="6"/>
      <c r="U580" s="6">
        <v>0</v>
      </c>
      <c r="V580" s="6"/>
      <c r="W580" s="6"/>
      <c r="X580" s="6"/>
      <c r="Y580" s="6"/>
      <c r="Z580" s="6"/>
      <c r="AA580" s="6"/>
      <c r="AB580" s="6"/>
      <c r="AC580" s="6"/>
      <c r="AD580" s="6">
        <v>0</v>
      </c>
      <c r="AE580" s="6">
        <v>0</v>
      </c>
      <c r="AF580" s="6">
        <v>0</v>
      </c>
      <c r="AG580" s="6"/>
      <c r="AH580" s="6"/>
      <c r="AI580" s="6"/>
      <c r="AJ580" s="6"/>
      <c r="AK580" s="6"/>
      <c r="AL580" s="6"/>
      <c r="AM580" s="6">
        <v>0.89</v>
      </c>
      <c r="AN580" s="8">
        <f t="shared" si="42"/>
        <v>950.89</v>
      </c>
      <c r="AO580" s="6"/>
      <c r="AP580" s="6">
        <v>-7.7</v>
      </c>
      <c r="AQ580" s="6">
        <v>0</v>
      </c>
      <c r="AR580" s="6"/>
      <c r="AS580" s="6"/>
      <c r="AT580" s="6">
        <v>-0.68</v>
      </c>
      <c r="AU580" s="6"/>
      <c r="AV580" s="6">
        <v>0</v>
      </c>
      <c r="AW580" s="6">
        <v>0</v>
      </c>
      <c r="AX580" s="6"/>
      <c r="AY580" s="6"/>
      <c r="AZ580" s="6"/>
      <c r="BA580" s="6"/>
      <c r="BB580" s="6"/>
      <c r="BC580" s="6">
        <v>-1.51</v>
      </c>
      <c r="BD580" s="6">
        <v>0</v>
      </c>
      <c r="BE580" s="6"/>
      <c r="BF580" s="6"/>
      <c r="BG580" s="6">
        <v>0</v>
      </c>
      <c r="BH580" s="6">
        <v>0</v>
      </c>
      <c r="BI580" s="6"/>
      <c r="BJ580" s="6">
        <v>0</v>
      </c>
      <c r="BK580" s="6"/>
      <c r="BL580" s="11">
        <f t="shared" si="43"/>
        <v>-9.89</v>
      </c>
      <c r="BM580" s="12">
        <f t="shared" si="44"/>
        <v>941</v>
      </c>
      <c r="BN580" s="13">
        <f t="shared" si="45"/>
        <v>79.166666666666671</v>
      </c>
      <c r="BO580" s="13">
        <f t="shared" si="46"/>
        <v>79.166666666666671</v>
      </c>
      <c r="BP580" s="13">
        <f t="shared" si="47"/>
        <v>26.388888888888889</v>
      </c>
      <c r="BQ580" s="13">
        <f t="shared" si="48"/>
        <v>0</v>
      </c>
      <c r="BR580" s="13">
        <f t="shared" si="49"/>
        <v>0</v>
      </c>
      <c r="BS580" s="13">
        <f t="shared" si="50"/>
        <v>762.3</v>
      </c>
      <c r="BT580" s="13">
        <f t="shared" si="51"/>
        <v>220</v>
      </c>
      <c r="BU580" s="13">
        <f t="shared" si="52"/>
        <v>360.29528650000003</v>
      </c>
      <c r="BV580" s="6">
        <f>SUMIFS('SEGURO DE VIDA'!E:E, 'SEGURO DE VIDA'!D:D, H580, 'SEGURO DE VIDA'!G:G, E580)</f>
        <v>13.71</v>
      </c>
      <c r="BW580" s="6">
        <f>SUMIFS(TREINAMENTOS!E:E, TREINAMENTOS!D:D, H580, TREINAMENTOS!G:G, E580)</f>
        <v>0</v>
      </c>
      <c r="BX580" s="6">
        <f>SUMIFS(EXAMES!E:E, EXAMES!D:D, H580, EXAMES!G:G, E580)</f>
        <v>60</v>
      </c>
      <c r="BY580" s="25">
        <f t="shared" si="53"/>
        <v>1601.0275087222221</v>
      </c>
      <c r="BZ580" s="1"/>
      <c r="CA580" s="1" t="s">
        <v>294</v>
      </c>
      <c r="CB580" s="13">
        <f t="shared" si="54"/>
        <v>360.29528650000003</v>
      </c>
      <c r="CC580" s="13">
        <f t="shared" si="55"/>
        <v>0</v>
      </c>
      <c r="CD580" s="13">
        <f>SUMIFS(ALIMENTAÇÃO!E:E, ALIMENTAÇÃO!D:D, H580, ALIMENTAÇÃO!G:G, E580)</f>
        <v>770</v>
      </c>
      <c r="CE580" s="6">
        <f>SUMIFS(TRANSPORTE!E:E, TRANSPORTE!D:D, H580, TRANSPORTE!G:G, E580)</f>
        <v>220</v>
      </c>
      <c r="CF580" s="6">
        <f>SUMIFS('PLANO DE SAÚDE'!E:E, 'PLANO DE SAÚDE'!D:D, H580, 'PLANO DE SAÚDE'!G:G, E580)</f>
        <v>361.80528650000002</v>
      </c>
      <c r="CG580" s="6">
        <f>SUMIFS('PLANO ODONTO'!E:E, 'PLANO ODONTO'!D:D, H580, 'PLANO ODONTO'!G:G, E580)</f>
        <v>0</v>
      </c>
      <c r="CH580" s="6">
        <f t="shared" si="56"/>
        <v>-1.51</v>
      </c>
      <c r="CI580" s="6">
        <f t="shared" si="57"/>
        <v>0</v>
      </c>
      <c r="CJ580" s="6"/>
      <c r="CK580" s="6"/>
      <c r="CL580" s="6"/>
      <c r="CM580" s="6">
        <f t="shared" si="58"/>
        <v>0</v>
      </c>
      <c r="CN580" s="6">
        <v>950.89</v>
      </c>
      <c r="CO580" s="6">
        <v>-9.89</v>
      </c>
      <c r="CP580" s="6">
        <v>941</v>
      </c>
      <c r="CQ580" s="6">
        <v>0</v>
      </c>
      <c r="CR580" s="1">
        <v>0</v>
      </c>
      <c r="CS580" s="6">
        <v>0</v>
      </c>
      <c r="CT580" s="1">
        <v>0</v>
      </c>
      <c r="CU580" s="6">
        <v>342.8</v>
      </c>
    </row>
    <row r="581" spans="1:99" ht="13.8" hidden="1">
      <c r="A581" s="1"/>
      <c r="B581" s="1"/>
      <c r="C581" s="34" t="str">
        <f t="shared" ca="1" si="40"/>
        <v>OK</v>
      </c>
      <c r="D581" s="2">
        <f t="shared" si="41"/>
        <v>7258.4129245555559</v>
      </c>
      <c r="E581" s="34">
        <v>45901</v>
      </c>
      <c r="F581" s="1" t="s">
        <v>145</v>
      </c>
      <c r="G581" s="1">
        <v>190</v>
      </c>
      <c r="H581" s="1" t="s">
        <v>297</v>
      </c>
      <c r="I581" s="1" t="s">
        <v>298</v>
      </c>
      <c r="J581" s="38">
        <v>42248</v>
      </c>
      <c r="K581" s="6">
        <v>3791.24</v>
      </c>
      <c r="L581" s="1"/>
      <c r="M581" s="6">
        <v>3791.24</v>
      </c>
      <c r="N581" s="6"/>
      <c r="O581" s="6"/>
      <c r="P581" s="6">
        <v>0</v>
      </c>
      <c r="Q581" s="6"/>
      <c r="R581" s="6"/>
      <c r="S581" s="6"/>
      <c r="T581" s="6"/>
      <c r="U581" s="6">
        <v>0</v>
      </c>
      <c r="V581" s="6"/>
      <c r="W581" s="6"/>
      <c r="X581" s="6"/>
      <c r="Y581" s="6">
        <v>568.69000000000005</v>
      </c>
      <c r="Z581" s="6"/>
      <c r="AA581" s="6"/>
      <c r="AB581" s="6"/>
      <c r="AC581" s="6"/>
      <c r="AD581" s="6">
        <v>0</v>
      </c>
      <c r="AE581" s="6">
        <v>0</v>
      </c>
      <c r="AF581" s="6">
        <v>0</v>
      </c>
      <c r="AG581" s="6"/>
      <c r="AH581" s="6"/>
      <c r="AI581" s="6"/>
      <c r="AJ581" s="6"/>
      <c r="AK581" s="6"/>
      <c r="AL581" s="6"/>
      <c r="AM581" s="6">
        <v>0.45</v>
      </c>
      <c r="AN581" s="8">
        <f t="shared" si="42"/>
        <v>4360.38</v>
      </c>
      <c r="AO581" s="6"/>
      <c r="AP581" s="6">
        <v>-7.35</v>
      </c>
      <c r="AQ581" s="6">
        <v>0</v>
      </c>
      <c r="AR581" s="6"/>
      <c r="AS581" s="6"/>
      <c r="AT581" s="6">
        <v>-0.26</v>
      </c>
      <c r="AU581" s="6"/>
      <c r="AV581" s="6">
        <v>-14</v>
      </c>
      <c r="AW581" s="6"/>
      <c r="AX581" s="6"/>
      <c r="AY581" s="6">
        <v>-37.909999999999997</v>
      </c>
      <c r="AZ581" s="6"/>
      <c r="BA581" s="6"/>
      <c r="BB581" s="6"/>
      <c r="BC581" s="6">
        <v>-2.73</v>
      </c>
      <c r="BD581" s="6">
        <v>-372.91</v>
      </c>
      <c r="BE581" s="6"/>
      <c r="BF581" s="6"/>
      <c r="BG581" s="6">
        <v>-348.35</v>
      </c>
      <c r="BH581" s="6">
        <v>-168.87</v>
      </c>
      <c r="BI581" s="6"/>
      <c r="BJ581" s="6"/>
      <c r="BK581" s="6"/>
      <c r="BL581" s="11">
        <f t="shared" si="43"/>
        <v>-952.38</v>
      </c>
      <c r="BM581" s="12">
        <f t="shared" si="44"/>
        <v>3408</v>
      </c>
      <c r="BN581" s="13">
        <f t="shared" si="45"/>
        <v>315.93666666666667</v>
      </c>
      <c r="BO581" s="13">
        <f t="shared" si="46"/>
        <v>315.93666666666667</v>
      </c>
      <c r="BP581" s="13">
        <f t="shared" si="47"/>
        <v>105.31222222222222</v>
      </c>
      <c r="BQ581" s="13">
        <f t="shared" si="48"/>
        <v>348.41495599999996</v>
      </c>
      <c r="BR581" s="13">
        <f t="shared" si="49"/>
        <v>303.29000000000002</v>
      </c>
      <c r="BS581" s="13">
        <f t="shared" si="50"/>
        <v>727.65</v>
      </c>
      <c r="BT581" s="13">
        <f t="shared" si="51"/>
        <v>0</v>
      </c>
      <c r="BU581" s="13">
        <f t="shared" si="52"/>
        <v>767.78241299999991</v>
      </c>
      <c r="BV581" s="6">
        <f>SUMIFS('SEGURO DE VIDA'!E:E, 'SEGURO DE VIDA'!D:D, H581, 'SEGURO DE VIDA'!G:G, E581)</f>
        <v>13.71</v>
      </c>
      <c r="BW581" s="6">
        <f>SUMIFS(TREINAMENTOS!E:E, TREINAMENTOS!D:D, H581, TREINAMENTOS!G:G, E581)</f>
        <v>0</v>
      </c>
      <c r="BX581" s="6">
        <f>SUMIFS(EXAMES!E:E, EXAMES!D:D, H581, EXAMES!G:G, E581)</f>
        <v>0</v>
      </c>
      <c r="BY581" s="25">
        <f t="shared" si="53"/>
        <v>2898.0329245555554</v>
      </c>
      <c r="BZ581" s="1"/>
      <c r="CA581" s="1" t="s">
        <v>297</v>
      </c>
      <c r="CB581" s="13">
        <f t="shared" si="54"/>
        <v>767.78241299999991</v>
      </c>
      <c r="CC581" s="13">
        <f t="shared" si="55"/>
        <v>0</v>
      </c>
      <c r="CD581" s="13">
        <f>SUMIFS(ALIMENTAÇÃO!E:E, ALIMENTAÇÃO!D:D, H581, ALIMENTAÇÃO!G:G, E581)</f>
        <v>735</v>
      </c>
      <c r="CE581" s="6">
        <f>SUMIFS(TRANSPORTE!E:E, TRANSPORTE!D:D, H581, TRANSPORTE!G:G, E581)</f>
        <v>0</v>
      </c>
      <c r="CF581" s="6">
        <f>SUMIFS('PLANO DE SAÚDE'!E:E, 'PLANO DE SAÚDE'!D:D, H581, 'PLANO DE SAÚDE'!G:G, E581)</f>
        <v>1143.422413</v>
      </c>
      <c r="CG581" s="6">
        <f>SUMIFS('PLANO ODONTO'!E:E, 'PLANO ODONTO'!D:D, H581, 'PLANO ODONTO'!G:G, E581)</f>
        <v>14</v>
      </c>
      <c r="CH581" s="6">
        <f t="shared" si="56"/>
        <v>-375.64000000000004</v>
      </c>
      <c r="CI581" s="6">
        <f t="shared" si="57"/>
        <v>0</v>
      </c>
      <c r="CJ581" s="6"/>
      <c r="CK581" s="6"/>
      <c r="CL581" s="6"/>
      <c r="CM581" s="6">
        <f t="shared" si="58"/>
        <v>-14</v>
      </c>
      <c r="CN581" s="6">
        <v>4360.38</v>
      </c>
      <c r="CO581" s="6">
        <v>-952.38</v>
      </c>
      <c r="CP581" s="6">
        <v>3408</v>
      </c>
      <c r="CQ581" s="6">
        <v>3791.24</v>
      </c>
      <c r="CR581" s="1">
        <v>9.19</v>
      </c>
      <c r="CS581" s="6">
        <v>3791.24</v>
      </c>
      <c r="CT581" s="1">
        <v>303.29000000000002</v>
      </c>
      <c r="CU581" s="6">
        <v>3752.73</v>
      </c>
    </row>
    <row r="582" spans="1:99" ht="13.8" hidden="1">
      <c r="A582" s="1"/>
      <c r="B582" s="1"/>
      <c r="C582" s="34" t="str">
        <f t="shared" ca="1" si="40"/>
        <v>OK</v>
      </c>
      <c r="D582" s="2">
        <f t="shared" si="41"/>
        <v>5211.1408467777783</v>
      </c>
      <c r="E582" s="34">
        <v>45901</v>
      </c>
      <c r="F582" s="1" t="s">
        <v>145</v>
      </c>
      <c r="G582" s="1">
        <v>3589</v>
      </c>
      <c r="H582" s="1" t="s">
        <v>535</v>
      </c>
      <c r="I582" s="1" t="s">
        <v>536</v>
      </c>
      <c r="J582" s="38">
        <v>45915</v>
      </c>
      <c r="K582" s="6">
        <v>4000</v>
      </c>
      <c r="L582" s="1"/>
      <c r="M582" s="6">
        <v>2133.33</v>
      </c>
      <c r="N582" s="6"/>
      <c r="O582" s="6"/>
      <c r="P582" s="6">
        <v>0</v>
      </c>
      <c r="Q582" s="6"/>
      <c r="R582" s="6"/>
      <c r="S582" s="6"/>
      <c r="T582" s="6"/>
      <c r="U582" s="6">
        <v>0</v>
      </c>
      <c r="V582" s="6"/>
      <c r="W582" s="6"/>
      <c r="X582" s="6"/>
      <c r="Y582" s="6">
        <v>0</v>
      </c>
      <c r="Z582" s="6"/>
      <c r="AA582" s="6"/>
      <c r="AB582" s="6"/>
      <c r="AC582" s="6"/>
      <c r="AD582" s="6">
        <v>0</v>
      </c>
      <c r="AE582" s="6">
        <v>0</v>
      </c>
      <c r="AF582" s="6">
        <v>0</v>
      </c>
      <c r="AG582" s="6"/>
      <c r="AH582" s="6"/>
      <c r="AI582" s="6"/>
      <c r="AJ582" s="6"/>
      <c r="AK582" s="6"/>
      <c r="AL582" s="6"/>
      <c r="AM582" s="6">
        <v>0.89</v>
      </c>
      <c r="AN582" s="8">
        <f t="shared" si="42"/>
        <v>2134.2199999999998</v>
      </c>
      <c r="AO582" s="6"/>
      <c r="AP582" s="6">
        <v>0</v>
      </c>
      <c r="AQ582" s="6">
        <v>0</v>
      </c>
      <c r="AR582" s="6"/>
      <c r="AS582" s="6"/>
      <c r="AT582" s="6">
        <v>0</v>
      </c>
      <c r="AU582" s="6"/>
      <c r="AV582" s="6">
        <v>0</v>
      </c>
      <c r="AW582" s="6"/>
      <c r="AX582" s="6"/>
      <c r="AY582" s="6">
        <v>0</v>
      </c>
      <c r="AZ582" s="6"/>
      <c r="BA582" s="6"/>
      <c r="BB582" s="6"/>
      <c r="BC582" s="6">
        <v>0</v>
      </c>
      <c r="BD582" s="6">
        <v>0</v>
      </c>
      <c r="BE582" s="6"/>
      <c r="BF582" s="6"/>
      <c r="BG582" s="6">
        <v>-169.22</v>
      </c>
      <c r="BH582" s="6">
        <v>0</v>
      </c>
      <c r="BI582" s="6"/>
      <c r="BJ582" s="6"/>
      <c r="BK582" s="6"/>
      <c r="BL582" s="11">
        <f t="shared" si="43"/>
        <v>-169.22</v>
      </c>
      <c r="BM582" s="12">
        <f t="shared" si="44"/>
        <v>1964.9999999999998</v>
      </c>
      <c r="BN582" s="13">
        <f t="shared" si="45"/>
        <v>333.33333333333331</v>
      </c>
      <c r="BO582" s="13">
        <f t="shared" si="46"/>
        <v>333.33333333333331</v>
      </c>
      <c r="BP582" s="13">
        <f t="shared" si="47"/>
        <v>111.1111111111111</v>
      </c>
      <c r="BQ582" s="13">
        <f t="shared" si="48"/>
        <v>169.173069</v>
      </c>
      <c r="BR582" s="13">
        <f t="shared" si="49"/>
        <v>170.66</v>
      </c>
      <c r="BS582" s="13">
        <f t="shared" si="50"/>
        <v>0</v>
      </c>
      <c r="BT582" s="13">
        <f t="shared" si="51"/>
        <v>0</v>
      </c>
      <c r="BU582" s="13">
        <f t="shared" si="52"/>
        <v>0</v>
      </c>
      <c r="BV582" s="6">
        <f>SUMIFS('SEGURO DE VIDA'!E:E, 'SEGURO DE VIDA'!D:D, H582, 'SEGURO DE VIDA'!G:G, E582)</f>
        <v>13.71</v>
      </c>
      <c r="BW582" s="6">
        <f>SUMIFS(TREINAMENTOS!E:E, TREINAMENTOS!D:D, H582, TREINAMENTOS!G:G, E582)</f>
        <v>1400</v>
      </c>
      <c r="BX582" s="6">
        <f>SUMIFS(EXAMES!E:E, EXAMES!D:D, H582, EXAMES!G:G, E582)</f>
        <v>545.6</v>
      </c>
      <c r="BY582" s="25">
        <f t="shared" si="53"/>
        <v>3076.920846777778</v>
      </c>
      <c r="BZ582" s="1"/>
      <c r="CA582" s="41" t="s">
        <v>537</v>
      </c>
      <c r="CB582" s="13">
        <f t="shared" si="54"/>
        <v>0</v>
      </c>
      <c r="CC582" s="13">
        <f t="shared" si="55"/>
        <v>0</v>
      </c>
      <c r="CD582" s="13">
        <f>SUMIFS(ALIMENTAÇÃO!E:E, ALIMENTAÇÃO!D:D, H582, ALIMENTAÇÃO!G:G, E582)</f>
        <v>0</v>
      </c>
      <c r="CE582" s="6">
        <f>SUMIFS(TRANSPORTE!E:E, TRANSPORTE!D:D, H582, TRANSPORTE!G:G, E582)</f>
        <v>0</v>
      </c>
      <c r="CF582" s="6">
        <f>SUMIFS('PLANO DE SAÚDE'!E:E, 'PLANO DE SAÚDE'!D:D, H582, 'PLANO DE SAÚDE'!G:G, E582)</f>
        <v>0</v>
      </c>
      <c r="CG582" s="6">
        <f>SUMIFS('PLANO ODONTO'!E:E, 'PLANO ODONTO'!D:D, H582, 'PLANO ODONTO'!G:G, E582)</f>
        <v>0</v>
      </c>
      <c r="CH582" s="6">
        <f t="shared" si="56"/>
        <v>0</v>
      </c>
      <c r="CI582" s="6">
        <f t="shared" si="57"/>
        <v>0</v>
      </c>
      <c r="CJ582" s="6"/>
      <c r="CK582" s="6"/>
      <c r="CL582" s="6"/>
      <c r="CM582" s="6">
        <f t="shared" si="58"/>
        <v>0</v>
      </c>
      <c r="CN582" s="6">
        <v>2134.2199999999998</v>
      </c>
      <c r="CO582" s="6">
        <v>-169.22</v>
      </c>
      <c r="CP582" s="6">
        <v>1965</v>
      </c>
      <c r="CQ582" s="6">
        <v>2133.33</v>
      </c>
      <c r="CR582" s="1">
        <v>7.93</v>
      </c>
      <c r="CS582" s="6">
        <v>2133.33</v>
      </c>
      <c r="CT582" s="1">
        <v>170.66</v>
      </c>
      <c r="CU582" s="6">
        <v>1526.13</v>
      </c>
    </row>
    <row r="583" spans="1:99" ht="13.8" hidden="1">
      <c r="A583" s="1"/>
      <c r="B583" s="1"/>
      <c r="C583" s="34" t="str">
        <f t="shared" ca="1" si="40"/>
        <v>OK</v>
      </c>
      <c r="D583" s="2">
        <f t="shared" si="41"/>
        <v>2969.1866666666665</v>
      </c>
      <c r="E583" s="34">
        <v>45901</v>
      </c>
      <c r="F583" s="1" t="s">
        <v>145</v>
      </c>
      <c r="G583" s="1">
        <v>3568</v>
      </c>
      <c r="H583" s="1" t="s">
        <v>299</v>
      </c>
      <c r="I583" s="1" t="s">
        <v>478</v>
      </c>
      <c r="J583" s="38">
        <v>45870</v>
      </c>
      <c r="K583" s="6">
        <v>1518</v>
      </c>
      <c r="L583" s="1"/>
      <c r="M583" s="6">
        <v>1518</v>
      </c>
      <c r="N583" s="6"/>
      <c r="O583" s="6"/>
      <c r="P583" s="6">
        <v>0</v>
      </c>
      <c r="Q583" s="6"/>
      <c r="R583" s="6"/>
      <c r="S583" s="6"/>
      <c r="T583" s="6"/>
      <c r="U583" s="6">
        <v>0</v>
      </c>
      <c r="V583" s="6"/>
      <c r="W583" s="6"/>
      <c r="X583" s="6"/>
      <c r="Y583" s="6">
        <v>0</v>
      </c>
      <c r="Z583" s="6"/>
      <c r="AA583" s="6"/>
      <c r="AB583" s="6"/>
      <c r="AC583" s="6"/>
      <c r="AD583" s="6">
        <v>0</v>
      </c>
      <c r="AE583" s="6">
        <v>0</v>
      </c>
      <c r="AF583" s="6">
        <v>0</v>
      </c>
      <c r="AG583" s="6"/>
      <c r="AH583" s="6"/>
      <c r="AI583" s="6"/>
      <c r="AJ583" s="6"/>
      <c r="AK583" s="6"/>
      <c r="AL583" s="6"/>
      <c r="AM583" s="6">
        <v>0.1</v>
      </c>
      <c r="AN583" s="8">
        <f t="shared" si="42"/>
        <v>1518.1</v>
      </c>
      <c r="AO583" s="6"/>
      <c r="AP583" s="6">
        <v>-6.94</v>
      </c>
      <c r="AQ583" s="6">
        <v>-91.08</v>
      </c>
      <c r="AR583" s="6"/>
      <c r="AS583" s="6"/>
      <c r="AT583" s="6">
        <v>-0.23</v>
      </c>
      <c r="AU583" s="6"/>
      <c r="AV583" s="6">
        <v>-14</v>
      </c>
      <c r="AW583" s="6"/>
      <c r="AX583" s="6"/>
      <c r="AY583" s="6">
        <v>0</v>
      </c>
      <c r="AZ583" s="6"/>
      <c r="BA583" s="6"/>
      <c r="BB583" s="6"/>
      <c r="BC583" s="6">
        <v>0</v>
      </c>
      <c r="BD583" s="6">
        <v>0</v>
      </c>
      <c r="BE583" s="6"/>
      <c r="BF583" s="6"/>
      <c r="BG583" s="6">
        <v>-113.85</v>
      </c>
      <c r="BH583" s="6">
        <v>0</v>
      </c>
      <c r="BI583" s="6"/>
      <c r="BJ583" s="6"/>
      <c r="BK583" s="6"/>
      <c r="BL583" s="11">
        <f t="shared" si="43"/>
        <v>-226.1</v>
      </c>
      <c r="BM583" s="12">
        <f t="shared" si="44"/>
        <v>1292</v>
      </c>
      <c r="BN583" s="13">
        <f t="shared" si="45"/>
        <v>126.5</v>
      </c>
      <c r="BO583" s="13">
        <f t="shared" si="46"/>
        <v>126.5</v>
      </c>
      <c r="BP583" s="13">
        <f t="shared" si="47"/>
        <v>42.166666666666664</v>
      </c>
      <c r="BQ583" s="13">
        <f t="shared" si="48"/>
        <v>113.85</v>
      </c>
      <c r="BR583" s="13">
        <f t="shared" si="49"/>
        <v>121.44</v>
      </c>
      <c r="BS583" s="13">
        <f t="shared" si="50"/>
        <v>821.59999999999991</v>
      </c>
      <c r="BT583" s="13">
        <f t="shared" si="51"/>
        <v>85.320000000000007</v>
      </c>
      <c r="BU583" s="13">
        <f t="shared" si="52"/>
        <v>0</v>
      </c>
      <c r="BV583" s="6">
        <f>SUMIFS('SEGURO DE VIDA'!E:E, 'SEGURO DE VIDA'!D:D, H583, 'SEGURO DE VIDA'!G:G, E583)</f>
        <v>13.71</v>
      </c>
      <c r="BW583" s="6">
        <f>SUMIFS(TREINAMENTOS!E:E, TREINAMENTOS!D:D, H583, TREINAMENTOS!G:G, E583)</f>
        <v>0</v>
      </c>
      <c r="BX583" s="6">
        <f>SUMIFS(EXAMES!E:E, EXAMES!D:D, H583, EXAMES!G:G, E583)</f>
        <v>0</v>
      </c>
      <c r="BY583" s="25">
        <f t="shared" si="53"/>
        <v>1451.0866666666666</v>
      </c>
      <c r="BZ583" s="1"/>
      <c r="CA583" s="1" t="s">
        <v>299</v>
      </c>
      <c r="CB583" s="13">
        <f t="shared" si="54"/>
        <v>0</v>
      </c>
      <c r="CC583" s="13">
        <f t="shared" si="55"/>
        <v>0</v>
      </c>
      <c r="CD583" s="13">
        <f>SUMIFS(ALIMENTAÇÃO!E:E, ALIMENTAÇÃO!D:D, H583, ALIMENTAÇÃO!G:G, E583)</f>
        <v>828.54</v>
      </c>
      <c r="CE583" s="6">
        <f>SUMIFS(TRANSPORTE!E:E, TRANSPORTE!D:D, H583, TRANSPORTE!G:G, E583)</f>
        <v>176.4</v>
      </c>
      <c r="CF583" s="6">
        <f>SUMIFS('PLANO DE SAÚDE'!E:E, 'PLANO DE SAÚDE'!D:D, H583, 'PLANO DE SAÚDE'!G:G, E583)</f>
        <v>0</v>
      </c>
      <c r="CG583" s="6">
        <f>SUMIFS('PLANO ODONTO'!E:E, 'PLANO ODONTO'!D:D, H583, 'PLANO ODONTO'!G:G, E583)</f>
        <v>14</v>
      </c>
      <c r="CH583" s="6">
        <f t="shared" si="56"/>
        <v>0</v>
      </c>
      <c r="CI583" s="6">
        <f t="shared" si="57"/>
        <v>0</v>
      </c>
      <c r="CJ583" s="6"/>
      <c r="CK583" s="6"/>
      <c r="CL583" s="6"/>
      <c r="CM583" s="6">
        <f t="shared" si="58"/>
        <v>-14</v>
      </c>
      <c r="CN583" s="6">
        <v>1518.1</v>
      </c>
      <c r="CO583" s="6">
        <v>-226.1</v>
      </c>
      <c r="CP583" s="6">
        <v>1292</v>
      </c>
      <c r="CQ583" s="6">
        <v>1518</v>
      </c>
      <c r="CR583" s="1">
        <v>7.5</v>
      </c>
      <c r="CS583" s="6">
        <v>1518</v>
      </c>
      <c r="CT583" s="1">
        <v>121.44</v>
      </c>
      <c r="CU583" s="6">
        <v>910.8</v>
      </c>
    </row>
    <row r="584" spans="1:99" ht="13.8" hidden="1">
      <c r="A584" s="1"/>
      <c r="B584" s="1"/>
      <c r="C584" s="34" t="str">
        <f t="shared" ca="1" si="40"/>
        <v>OK</v>
      </c>
      <c r="D584" s="2">
        <f t="shared" si="41"/>
        <v>4498.1874616111108</v>
      </c>
      <c r="E584" s="34">
        <v>45901</v>
      </c>
      <c r="F584" s="1" t="s">
        <v>145</v>
      </c>
      <c r="G584" s="1">
        <v>3477</v>
      </c>
      <c r="H584" s="1" t="s">
        <v>302</v>
      </c>
      <c r="I584" s="1" t="s">
        <v>151</v>
      </c>
      <c r="J584" s="35">
        <v>45593</v>
      </c>
      <c r="K584" s="6">
        <v>1600</v>
      </c>
      <c r="L584" s="1"/>
      <c r="M584" s="6">
        <v>1600</v>
      </c>
      <c r="N584" s="6"/>
      <c r="O584" s="6"/>
      <c r="P584" s="6">
        <v>480</v>
      </c>
      <c r="Q584" s="6"/>
      <c r="R584" s="6"/>
      <c r="S584" s="6"/>
      <c r="T584" s="6"/>
      <c r="U584" s="6">
        <v>0</v>
      </c>
      <c r="V584" s="6"/>
      <c r="W584" s="6"/>
      <c r="X584" s="6"/>
      <c r="Y584" s="6">
        <v>0</v>
      </c>
      <c r="Z584" s="6"/>
      <c r="AA584" s="6"/>
      <c r="AB584" s="6"/>
      <c r="AC584" s="6"/>
      <c r="AD584" s="6">
        <v>248.04</v>
      </c>
      <c r="AE584" s="6">
        <v>0</v>
      </c>
      <c r="AF584" s="6">
        <v>38.159999999999997</v>
      </c>
      <c r="AG584" s="6"/>
      <c r="AH584" s="6"/>
      <c r="AI584" s="6"/>
      <c r="AJ584" s="6"/>
      <c r="AK584" s="6"/>
      <c r="AL584" s="6"/>
      <c r="AM584" s="6">
        <v>0.85</v>
      </c>
      <c r="AN584" s="8">
        <f t="shared" si="42"/>
        <v>2367.0499999999997</v>
      </c>
      <c r="AO584" s="6"/>
      <c r="AP584" s="6">
        <v>-5.69</v>
      </c>
      <c r="AQ584" s="6">
        <v>0</v>
      </c>
      <c r="AR584" s="6"/>
      <c r="AS584" s="6"/>
      <c r="AT584" s="6">
        <v>-0.67</v>
      </c>
      <c r="AU584" s="6"/>
      <c r="AV584" s="6">
        <v>-14</v>
      </c>
      <c r="AW584" s="6"/>
      <c r="AX584" s="6"/>
      <c r="AY584" s="6">
        <v>0</v>
      </c>
      <c r="AZ584" s="6"/>
      <c r="BA584" s="6"/>
      <c r="BB584" s="6"/>
      <c r="BC584" s="6">
        <v>-1.51</v>
      </c>
      <c r="BD584" s="6">
        <v>0</v>
      </c>
      <c r="BE584" s="6"/>
      <c r="BF584" s="6"/>
      <c r="BG584" s="6">
        <v>-190.18</v>
      </c>
      <c r="BH584" s="6">
        <v>0</v>
      </c>
      <c r="BI584" s="6"/>
      <c r="BJ584" s="6"/>
      <c r="BK584" s="6"/>
      <c r="BL584" s="11">
        <f t="shared" si="43"/>
        <v>-212.05</v>
      </c>
      <c r="BM584" s="12">
        <f t="shared" si="44"/>
        <v>2154.9999999999995</v>
      </c>
      <c r="BN584" s="13">
        <f t="shared" si="45"/>
        <v>133.33333333333334</v>
      </c>
      <c r="BO584" s="13">
        <f t="shared" si="46"/>
        <v>133.33333333333334</v>
      </c>
      <c r="BP584" s="13">
        <f t="shared" si="47"/>
        <v>44.44444444444445</v>
      </c>
      <c r="BQ584" s="13">
        <f t="shared" si="48"/>
        <v>258.87090000000001</v>
      </c>
      <c r="BR584" s="13">
        <f t="shared" si="49"/>
        <v>243.64</v>
      </c>
      <c r="BS584" s="13">
        <f t="shared" si="50"/>
        <v>563.91</v>
      </c>
      <c r="BT584" s="13">
        <f t="shared" si="51"/>
        <v>0</v>
      </c>
      <c r="BU584" s="13">
        <f t="shared" si="52"/>
        <v>135.88545050000002</v>
      </c>
      <c r="BV584" s="6">
        <f>SUMIFS('SEGURO DE VIDA'!E:E, 'SEGURO DE VIDA'!D:D, H584, 'SEGURO DE VIDA'!G:G, E584)</f>
        <v>13.71</v>
      </c>
      <c r="BW584" s="6">
        <f>SUMIFS(TREINAMENTOS!E:E, TREINAMENTOS!D:D, H584, TREINAMENTOS!G:G, E584)</f>
        <v>0</v>
      </c>
      <c r="BX584" s="6">
        <f>SUMIFS(EXAMES!E:E, EXAMES!D:D, H584, EXAMES!G:G, E584)</f>
        <v>604.01</v>
      </c>
      <c r="BY584" s="25">
        <f t="shared" si="53"/>
        <v>2131.1374616111111</v>
      </c>
      <c r="BZ584" s="1"/>
      <c r="CA584" s="1" t="s">
        <v>302</v>
      </c>
      <c r="CB584" s="13">
        <f t="shared" si="54"/>
        <v>135.88545050000002</v>
      </c>
      <c r="CC584" s="13">
        <f t="shared" si="55"/>
        <v>0</v>
      </c>
      <c r="CD584" s="13">
        <f>SUMIFS(ALIMENTAÇÃO!E:E, ALIMENTAÇÃO!D:D, H584, ALIMENTAÇÃO!G:G, E584)</f>
        <v>569.6</v>
      </c>
      <c r="CE584" s="6">
        <f>SUMIFS(TRANSPORTE!E:E, TRANSPORTE!D:D, H584, TRANSPORTE!G:G, E584)</f>
        <v>0</v>
      </c>
      <c r="CF584" s="6">
        <f>SUMIFS('PLANO DE SAÚDE'!E:E, 'PLANO DE SAÚDE'!D:D, H584, 'PLANO DE SAÚDE'!G:G, E584)</f>
        <v>137.39545050000001</v>
      </c>
      <c r="CG584" s="6">
        <f>SUMIFS('PLANO ODONTO'!E:E, 'PLANO ODONTO'!D:D, H584, 'PLANO ODONTO'!G:G, E584)</f>
        <v>14</v>
      </c>
      <c r="CH584" s="6">
        <f t="shared" si="56"/>
        <v>-1.51</v>
      </c>
      <c r="CI584" s="6">
        <f t="shared" si="57"/>
        <v>0</v>
      </c>
      <c r="CJ584" s="6"/>
      <c r="CK584" s="6"/>
      <c r="CL584" s="6"/>
      <c r="CM584" s="6">
        <f t="shared" si="58"/>
        <v>-14</v>
      </c>
      <c r="CN584" s="6">
        <v>2367.0500000000002</v>
      </c>
      <c r="CO584" s="6">
        <v>-212.05</v>
      </c>
      <c r="CP584" s="6">
        <v>2155</v>
      </c>
      <c r="CQ584" s="6">
        <v>3045.54</v>
      </c>
      <c r="CR584" s="1">
        <v>8.5</v>
      </c>
      <c r="CS584" s="6">
        <v>3045.54</v>
      </c>
      <c r="CT584" s="1">
        <v>243.64</v>
      </c>
      <c r="CU584" s="6">
        <v>2438.34</v>
      </c>
    </row>
    <row r="585" spans="1:99" ht="13.8" hidden="1">
      <c r="A585" s="1"/>
      <c r="B585" s="1"/>
      <c r="C585" s="34" t="str">
        <f t="shared" ca="1" si="40"/>
        <v>OK</v>
      </c>
      <c r="D585" s="2">
        <f t="shared" si="41"/>
        <v>4482.694611111112</v>
      </c>
      <c r="E585" s="34">
        <v>45901</v>
      </c>
      <c r="F585" s="1" t="s">
        <v>145</v>
      </c>
      <c r="G585" s="1">
        <v>3520</v>
      </c>
      <c r="H585" s="1" t="s">
        <v>305</v>
      </c>
      <c r="I585" s="1" t="s">
        <v>151</v>
      </c>
      <c r="J585" s="38">
        <v>45740</v>
      </c>
      <c r="K585" s="6">
        <v>1790.44</v>
      </c>
      <c r="L585" s="1"/>
      <c r="M585" s="6">
        <v>1790.44</v>
      </c>
      <c r="N585" s="6"/>
      <c r="O585" s="6"/>
      <c r="P585" s="6">
        <v>537.13</v>
      </c>
      <c r="Q585" s="6"/>
      <c r="R585" s="6"/>
      <c r="S585" s="6"/>
      <c r="T585" s="6"/>
      <c r="U585" s="6">
        <v>90.44</v>
      </c>
      <c r="V585" s="6"/>
      <c r="W585" s="6"/>
      <c r="X585" s="6"/>
      <c r="Y585" s="6">
        <v>0</v>
      </c>
      <c r="Z585" s="6"/>
      <c r="AA585" s="6"/>
      <c r="AB585" s="6"/>
      <c r="AC585" s="6"/>
      <c r="AD585" s="6">
        <v>100.09</v>
      </c>
      <c r="AE585" s="6">
        <v>0</v>
      </c>
      <c r="AF585" s="6">
        <v>15.4</v>
      </c>
      <c r="AG585" s="6"/>
      <c r="AH585" s="6"/>
      <c r="AI585" s="6"/>
      <c r="AJ585" s="6"/>
      <c r="AK585" s="6"/>
      <c r="AL585" s="6"/>
      <c r="AM585" s="6">
        <v>0.63</v>
      </c>
      <c r="AN585" s="8">
        <f t="shared" si="42"/>
        <v>2534.1300000000006</v>
      </c>
      <c r="AO585" s="6"/>
      <c r="AP585" s="6">
        <v>-6.31</v>
      </c>
      <c r="AQ585" s="6">
        <v>0</v>
      </c>
      <c r="AR585" s="6"/>
      <c r="AS585" s="6"/>
      <c r="AT585" s="6">
        <v>-0.57999999999999996</v>
      </c>
      <c r="AU585" s="6"/>
      <c r="AV585" s="6">
        <v>0</v>
      </c>
      <c r="AW585" s="6"/>
      <c r="AX585" s="6"/>
      <c r="AY585" s="6">
        <v>0</v>
      </c>
      <c r="AZ585" s="6"/>
      <c r="BA585" s="6"/>
      <c r="BB585" s="6"/>
      <c r="BC585" s="6">
        <v>0</v>
      </c>
      <c r="BD585" s="6">
        <v>0</v>
      </c>
      <c r="BE585" s="6"/>
      <c r="BF585" s="6"/>
      <c r="BG585" s="6">
        <v>-205.24</v>
      </c>
      <c r="BH585" s="6">
        <v>0</v>
      </c>
      <c r="BI585" s="6"/>
      <c r="BJ585" s="6"/>
      <c r="BK585" s="6"/>
      <c r="BL585" s="11">
        <f t="shared" si="43"/>
        <v>-212.13</v>
      </c>
      <c r="BM585" s="12">
        <f t="shared" si="44"/>
        <v>2322.0000000000005</v>
      </c>
      <c r="BN585" s="13">
        <f t="shared" si="45"/>
        <v>149.20333333333335</v>
      </c>
      <c r="BO585" s="13">
        <f t="shared" si="46"/>
        <v>149.20333333333335</v>
      </c>
      <c r="BP585" s="13">
        <f t="shared" si="47"/>
        <v>49.734444444444449</v>
      </c>
      <c r="BQ585" s="13">
        <f t="shared" si="48"/>
        <v>205.21350000000001</v>
      </c>
      <c r="BR585" s="13">
        <f t="shared" si="49"/>
        <v>202.68</v>
      </c>
      <c r="BS585" s="13">
        <f t="shared" si="50"/>
        <v>752.69</v>
      </c>
      <c r="BT585" s="13">
        <f t="shared" si="51"/>
        <v>0</v>
      </c>
      <c r="BU585" s="13">
        <f t="shared" si="52"/>
        <v>426.13</v>
      </c>
      <c r="BV585" s="6">
        <f>SUMIFS('SEGURO DE VIDA'!E:E, 'SEGURO DE VIDA'!D:D, H585, 'SEGURO DE VIDA'!G:G, E585)</f>
        <v>13.71</v>
      </c>
      <c r="BW585" s="6">
        <f>SUMIFS(TREINAMENTOS!E:E, TREINAMENTOS!D:D, H585, TREINAMENTOS!G:G, E585)</f>
        <v>0</v>
      </c>
      <c r="BX585" s="6">
        <f>SUMIFS(EXAMES!E:E, EXAMES!D:D, H585, EXAMES!G:G, E585)</f>
        <v>0</v>
      </c>
      <c r="BY585" s="25">
        <f t="shared" si="53"/>
        <v>1948.5646111111114</v>
      </c>
      <c r="BZ585" s="1"/>
      <c r="CA585" s="1" t="s">
        <v>305</v>
      </c>
      <c r="CB585" s="13">
        <f t="shared" si="54"/>
        <v>426.13</v>
      </c>
      <c r="CC585" s="13">
        <f t="shared" si="55"/>
        <v>0</v>
      </c>
      <c r="CD585" s="13">
        <f>SUMIFS(ALIMENTAÇÃO!E:E, ALIMENTAÇÃO!D:D, H585, ALIMENTAÇÃO!G:G, E585)</f>
        <v>759</v>
      </c>
      <c r="CE585" s="6">
        <f>SUMIFS(TRANSPORTE!E:E, TRANSPORTE!D:D, H585, TRANSPORTE!G:G, E585)</f>
        <v>0</v>
      </c>
      <c r="CF585" s="6">
        <f>SUMIFS('PLANO DE SAÚDE'!E:E, 'PLANO DE SAÚDE'!D:D, H585, 'PLANO DE SAÚDE'!G:G, E585)</f>
        <v>426.13</v>
      </c>
      <c r="CG585" s="6">
        <f>SUMIFS('PLANO ODONTO'!E:E, 'PLANO ODONTO'!D:D, H585, 'PLANO ODONTO'!G:G, E585)</f>
        <v>0</v>
      </c>
      <c r="CH585" s="6">
        <f t="shared" si="56"/>
        <v>0</v>
      </c>
      <c r="CI585" s="6">
        <f t="shared" si="57"/>
        <v>0</v>
      </c>
      <c r="CJ585" s="6"/>
      <c r="CK585" s="6"/>
      <c r="CL585" s="6"/>
      <c r="CM585" s="6">
        <f t="shared" si="58"/>
        <v>0</v>
      </c>
      <c r="CN585" s="6">
        <v>2534.13</v>
      </c>
      <c r="CO585" s="6">
        <v>-212.13</v>
      </c>
      <c r="CP585" s="6">
        <v>2322</v>
      </c>
      <c r="CQ585" s="6">
        <v>2533.5</v>
      </c>
      <c r="CR585" s="1">
        <v>8.1</v>
      </c>
      <c r="CS585" s="6">
        <v>2533.5</v>
      </c>
      <c r="CT585" s="1">
        <v>202.68</v>
      </c>
      <c r="CU585" s="6">
        <v>1926.3</v>
      </c>
    </row>
    <row r="586" spans="1:99" ht="13.8" hidden="1">
      <c r="A586" s="1"/>
      <c r="B586" s="1"/>
      <c r="C586" s="34" t="str">
        <f t="shared" ca="1" si="40"/>
        <v>OK</v>
      </c>
      <c r="D586" s="2">
        <f t="shared" si="41"/>
        <v>11367.721341777778</v>
      </c>
      <c r="E586" s="34">
        <v>45901</v>
      </c>
      <c r="F586" s="1" t="s">
        <v>145</v>
      </c>
      <c r="G586" s="1">
        <v>273</v>
      </c>
      <c r="H586" s="1" t="s">
        <v>307</v>
      </c>
      <c r="I586" s="1" t="s">
        <v>298</v>
      </c>
      <c r="J586" s="35">
        <v>44127</v>
      </c>
      <c r="K586" s="6">
        <v>3954.28</v>
      </c>
      <c r="L586" s="1"/>
      <c r="M586" s="6">
        <v>3954.28</v>
      </c>
      <c r="N586" s="6"/>
      <c r="O586" s="6"/>
      <c r="P586" s="6">
        <v>1186.28</v>
      </c>
      <c r="Q586" s="6"/>
      <c r="R586" s="6"/>
      <c r="S586" s="6"/>
      <c r="T586" s="6"/>
      <c r="U586" s="6">
        <v>154.28</v>
      </c>
      <c r="V586" s="6"/>
      <c r="W586" s="6"/>
      <c r="X586" s="6"/>
      <c r="Y586" s="6">
        <v>435</v>
      </c>
      <c r="Z586" s="6"/>
      <c r="AA586" s="6"/>
      <c r="AB586" s="6"/>
      <c r="AC586" s="6"/>
      <c r="AD586" s="6">
        <v>1660.4</v>
      </c>
      <c r="AE586" s="6">
        <v>451.51</v>
      </c>
      <c r="AF586" s="6">
        <v>324.91000000000003</v>
      </c>
      <c r="AG586" s="6"/>
      <c r="AH586" s="6"/>
      <c r="AI586" s="6"/>
      <c r="AJ586" s="6"/>
      <c r="AK586" s="6"/>
      <c r="AL586" s="6"/>
      <c r="AM586" s="6">
        <v>0.34</v>
      </c>
      <c r="AN586" s="8">
        <f t="shared" si="42"/>
        <v>8167</v>
      </c>
      <c r="AO586" s="6"/>
      <c r="AP586" s="6">
        <v>-6.94</v>
      </c>
      <c r="AQ586" s="6">
        <v>-237.26</v>
      </c>
      <c r="AR586" s="6"/>
      <c r="AS586" s="6"/>
      <c r="AT586" s="6">
        <v>-0.91</v>
      </c>
      <c r="AU586" s="6"/>
      <c r="AV586" s="6">
        <v>-14</v>
      </c>
      <c r="AW586" s="6"/>
      <c r="AX586" s="6"/>
      <c r="AY586" s="6"/>
      <c r="AZ586" s="6"/>
      <c r="BA586" s="6"/>
      <c r="BB586" s="6"/>
      <c r="BC586" s="6">
        <v>-100.08</v>
      </c>
      <c r="BD586" s="6"/>
      <c r="BE586" s="6"/>
      <c r="BF586" s="6">
        <v>0</v>
      </c>
      <c r="BG586" s="6">
        <v>-892.01</v>
      </c>
      <c r="BH586" s="6">
        <v>-1091.8</v>
      </c>
      <c r="BI586" s="6"/>
      <c r="BJ586" s="6"/>
      <c r="BK586" s="6"/>
      <c r="BL586" s="11">
        <f t="shared" si="43"/>
        <v>-2343</v>
      </c>
      <c r="BM586" s="12">
        <f t="shared" si="44"/>
        <v>5824</v>
      </c>
      <c r="BN586" s="13">
        <f t="shared" si="45"/>
        <v>329.52333333333337</v>
      </c>
      <c r="BO586" s="13">
        <f t="shared" si="46"/>
        <v>329.52333333333337</v>
      </c>
      <c r="BP586" s="13">
        <f t="shared" si="47"/>
        <v>109.84111111111112</v>
      </c>
      <c r="BQ586" s="13">
        <f t="shared" si="48"/>
        <v>892.23356399999989</v>
      </c>
      <c r="BR586" s="13">
        <f t="shared" si="49"/>
        <v>618.53</v>
      </c>
      <c r="BS586" s="13">
        <f t="shared" si="50"/>
        <v>807.29</v>
      </c>
      <c r="BT586" s="13">
        <f t="shared" si="51"/>
        <v>0</v>
      </c>
      <c r="BU586" s="13">
        <f t="shared" si="52"/>
        <v>100.07000000000001</v>
      </c>
      <c r="BV586" s="6">
        <f>SUMIFS('SEGURO DE VIDA'!E:E, 'SEGURO DE VIDA'!D:D, H586, 'SEGURO DE VIDA'!G:G, E586)</f>
        <v>13.71</v>
      </c>
      <c r="BW586" s="6">
        <f>SUMIFS(TREINAMENTOS!E:E, TREINAMENTOS!D:D, H586, TREINAMENTOS!G:G, E586)</f>
        <v>0</v>
      </c>
      <c r="BX586" s="6">
        <f>SUMIFS(EXAMES!E:E, EXAMES!D:D, H586, EXAMES!G:G, E586)</f>
        <v>0</v>
      </c>
      <c r="BY586" s="25">
        <f t="shared" si="53"/>
        <v>3200.721341777778</v>
      </c>
      <c r="BZ586" s="1"/>
      <c r="CA586" s="1" t="s">
        <v>307</v>
      </c>
      <c r="CB586" s="13">
        <f t="shared" si="54"/>
        <v>100.07000000000001</v>
      </c>
      <c r="CC586" s="13">
        <f t="shared" si="55"/>
        <v>0</v>
      </c>
      <c r="CD586" s="13">
        <f>SUMIFS(ALIMENTAÇÃO!E:E, ALIMENTAÇÃO!D:D, H586, ALIMENTAÇÃO!G:G, E586)</f>
        <v>814.23</v>
      </c>
      <c r="CE586" s="6">
        <f>SUMIFS(TRANSPORTE!E:E, TRANSPORTE!D:D, H586, TRANSPORTE!G:G, E586)</f>
        <v>215.6</v>
      </c>
      <c r="CF586" s="6">
        <f>SUMIFS('PLANO DE SAÚDE'!E:E, 'PLANO DE SAÚDE'!D:D, H586, 'PLANO DE SAÚDE'!G:G, E586)</f>
        <v>200.15</v>
      </c>
      <c r="CG586" s="6">
        <f>SUMIFS('PLANO ODONTO'!E:E, 'PLANO ODONTO'!D:D, H586, 'PLANO ODONTO'!G:G, E586)</f>
        <v>14</v>
      </c>
      <c r="CH586" s="6">
        <f t="shared" si="56"/>
        <v>-100.08</v>
      </c>
      <c r="CI586" s="6">
        <f t="shared" si="57"/>
        <v>0</v>
      </c>
      <c r="CJ586" s="6"/>
      <c r="CK586" s="6"/>
      <c r="CL586" s="6"/>
      <c r="CM586" s="6">
        <f t="shared" si="58"/>
        <v>-14</v>
      </c>
      <c r="CN586" s="6">
        <v>8167</v>
      </c>
      <c r="CO586" s="6">
        <v>-2343</v>
      </c>
      <c r="CP586" s="6">
        <v>5824</v>
      </c>
      <c r="CQ586" s="6">
        <v>7731.66</v>
      </c>
      <c r="CR586" s="1">
        <v>11.54</v>
      </c>
      <c r="CS586" s="6">
        <v>7731.66</v>
      </c>
      <c r="CT586" s="1">
        <v>618.53</v>
      </c>
      <c r="CU586" s="6">
        <v>7274.65</v>
      </c>
    </row>
    <row r="587" spans="1:99" ht="13.8" hidden="1">
      <c r="A587" s="1"/>
      <c r="B587" s="1"/>
      <c r="C587" s="34" t="str">
        <f t="shared" ca="1" si="40"/>
        <v>OK</v>
      </c>
      <c r="D587" s="2">
        <f t="shared" si="41"/>
        <v>3268.6566666666668</v>
      </c>
      <c r="E587" s="34">
        <v>45901</v>
      </c>
      <c r="F587" s="1" t="s">
        <v>145</v>
      </c>
      <c r="G587" s="1">
        <v>3565</v>
      </c>
      <c r="H587" s="1" t="s">
        <v>309</v>
      </c>
      <c r="I587" s="1" t="s">
        <v>436</v>
      </c>
      <c r="J587" s="38">
        <v>45856</v>
      </c>
      <c r="K587" s="6">
        <v>1518</v>
      </c>
      <c r="L587" s="1"/>
      <c r="M587" s="6">
        <v>1518</v>
      </c>
      <c r="N587" s="6"/>
      <c r="O587" s="6"/>
      <c r="P587" s="6">
        <v>0</v>
      </c>
      <c r="Q587" s="6"/>
      <c r="R587" s="6"/>
      <c r="S587" s="6"/>
      <c r="T587" s="6"/>
      <c r="U587" s="6">
        <v>0</v>
      </c>
      <c r="V587" s="6"/>
      <c r="W587" s="6"/>
      <c r="X587" s="6"/>
      <c r="Y587" s="6">
        <v>0</v>
      </c>
      <c r="Z587" s="6"/>
      <c r="AA587" s="6"/>
      <c r="AB587" s="6"/>
      <c r="AC587" s="6"/>
      <c r="AD587" s="6">
        <v>0</v>
      </c>
      <c r="AE587" s="6">
        <v>0</v>
      </c>
      <c r="AF587" s="6">
        <v>0</v>
      </c>
      <c r="AG587" s="6"/>
      <c r="AH587" s="6"/>
      <c r="AI587" s="6"/>
      <c r="AJ587" s="6"/>
      <c r="AK587" s="6"/>
      <c r="AL587" s="6"/>
      <c r="AM587" s="6">
        <v>7.0000000000000007E-2</v>
      </c>
      <c r="AN587" s="8">
        <f t="shared" si="42"/>
        <v>1518.07</v>
      </c>
      <c r="AO587" s="6"/>
      <c r="AP587" s="6">
        <v>-7.7</v>
      </c>
      <c r="AQ587" s="6">
        <v>-91.08</v>
      </c>
      <c r="AR587" s="6"/>
      <c r="AS587" s="6"/>
      <c r="AT587" s="6">
        <v>-0.44</v>
      </c>
      <c r="AU587" s="6"/>
      <c r="AV587" s="6">
        <v>0</v>
      </c>
      <c r="AW587" s="6"/>
      <c r="AX587" s="6"/>
      <c r="AY587" s="6"/>
      <c r="AZ587" s="6"/>
      <c r="BA587" s="6"/>
      <c r="BB587" s="6"/>
      <c r="BC587" s="6">
        <v>0</v>
      </c>
      <c r="BD587" s="6"/>
      <c r="BE587" s="6"/>
      <c r="BF587" s="6">
        <v>0</v>
      </c>
      <c r="BG587" s="6">
        <v>-113.85</v>
      </c>
      <c r="BH587" s="6">
        <v>0</v>
      </c>
      <c r="BI587" s="6"/>
      <c r="BJ587" s="6"/>
      <c r="BK587" s="6"/>
      <c r="BL587" s="11">
        <f t="shared" si="43"/>
        <v>-213.07</v>
      </c>
      <c r="BM587" s="12">
        <f t="shared" si="44"/>
        <v>1305</v>
      </c>
      <c r="BN587" s="13">
        <f t="shared" si="45"/>
        <v>126.5</v>
      </c>
      <c r="BO587" s="13">
        <f t="shared" si="46"/>
        <v>126.5</v>
      </c>
      <c r="BP587" s="13">
        <f t="shared" si="47"/>
        <v>42.166666666666664</v>
      </c>
      <c r="BQ587" s="13">
        <f t="shared" si="48"/>
        <v>113.85</v>
      </c>
      <c r="BR587" s="13">
        <f t="shared" si="49"/>
        <v>121.44</v>
      </c>
      <c r="BS587" s="13">
        <f t="shared" si="50"/>
        <v>762.3</v>
      </c>
      <c r="BT587" s="13">
        <f t="shared" si="51"/>
        <v>444.11999999999995</v>
      </c>
      <c r="BU587" s="13">
        <f t="shared" si="52"/>
        <v>0</v>
      </c>
      <c r="BV587" s="6">
        <f>SUMIFS('SEGURO DE VIDA'!E:E, 'SEGURO DE VIDA'!D:D, H587, 'SEGURO DE VIDA'!G:G, E587)</f>
        <v>13.71</v>
      </c>
      <c r="BW587" s="6">
        <f>SUMIFS(TREINAMENTOS!E:E, TREINAMENTOS!D:D, H587, TREINAMENTOS!G:G, E587)</f>
        <v>0</v>
      </c>
      <c r="BX587" s="6">
        <f>SUMIFS(EXAMES!E:E, EXAMES!D:D, H587, EXAMES!G:G, E587)</f>
        <v>0</v>
      </c>
      <c r="BY587" s="25">
        <f t="shared" si="53"/>
        <v>1750.5866666666666</v>
      </c>
      <c r="BZ587" s="1"/>
      <c r="CA587" s="41" t="s">
        <v>538</v>
      </c>
      <c r="CB587" s="13">
        <f t="shared" si="54"/>
        <v>0</v>
      </c>
      <c r="CC587" s="13">
        <f t="shared" si="55"/>
        <v>0</v>
      </c>
      <c r="CD587" s="13">
        <f>SUMIFS(ALIMENTAÇÃO!E:E, ALIMENTAÇÃO!D:D, H587, ALIMENTAÇÃO!G:G, E587)</f>
        <v>770</v>
      </c>
      <c r="CE587" s="6">
        <f>SUMIFS(TRANSPORTE!E:E, TRANSPORTE!D:D, H587, TRANSPORTE!G:G, E587)</f>
        <v>535.19999999999993</v>
      </c>
      <c r="CF587" s="6">
        <f>SUMIFS('PLANO DE SAÚDE'!E:E, 'PLANO DE SAÚDE'!D:D, H587, 'PLANO DE SAÚDE'!G:G, E587)</f>
        <v>0</v>
      </c>
      <c r="CG587" s="6">
        <f>SUMIFS('PLANO ODONTO'!E:E, 'PLANO ODONTO'!D:D, H587, 'PLANO ODONTO'!G:G, E587)</f>
        <v>0</v>
      </c>
      <c r="CH587" s="6">
        <f t="shared" si="56"/>
        <v>0</v>
      </c>
      <c r="CI587" s="6">
        <f t="shared" si="57"/>
        <v>0</v>
      </c>
      <c r="CJ587" s="6"/>
      <c r="CK587" s="6"/>
      <c r="CL587" s="6"/>
      <c r="CM587" s="6">
        <f t="shared" si="58"/>
        <v>0</v>
      </c>
      <c r="CN587" s="6">
        <v>1518.07</v>
      </c>
      <c r="CO587" s="6">
        <v>-213.07</v>
      </c>
      <c r="CP587" s="6">
        <v>1305</v>
      </c>
      <c r="CQ587" s="6">
        <v>1518</v>
      </c>
      <c r="CR587" s="1">
        <v>7.5</v>
      </c>
      <c r="CS587" s="6">
        <v>1518</v>
      </c>
      <c r="CT587" s="1">
        <v>121.44</v>
      </c>
      <c r="CU587" s="6">
        <v>910.8</v>
      </c>
    </row>
    <row r="588" spans="1:99" ht="13.8" hidden="1">
      <c r="A588" s="1"/>
      <c r="B588" s="1"/>
      <c r="C588" s="34" t="str">
        <f t="shared" ca="1" si="40"/>
        <v>OK</v>
      </c>
      <c r="D588" s="2">
        <f t="shared" si="41"/>
        <v>4706.9523011666661</v>
      </c>
      <c r="E588" s="34">
        <v>45901</v>
      </c>
      <c r="F588" s="1" t="s">
        <v>145</v>
      </c>
      <c r="G588" s="1">
        <v>3560</v>
      </c>
      <c r="H588" s="1" t="s">
        <v>441</v>
      </c>
      <c r="I588" s="1" t="s">
        <v>147</v>
      </c>
      <c r="J588" s="38">
        <v>45846</v>
      </c>
      <c r="K588" s="6">
        <v>2049</v>
      </c>
      <c r="L588" s="1"/>
      <c r="M588" s="6">
        <v>2049</v>
      </c>
      <c r="N588" s="6"/>
      <c r="O588" s="6"/>
      <c r="P588" s="6">
        <v>614.70000000000005</v>
      </c>
      <c r="Q588" s="6"/>
      <c r="R588" s="6"/>
      <c r="S588" s="6"/>
      <c r="T588" s="6"/>
      <c r="U588" s="6">
        <v>0</v>
      </c>
      <c r="V588" s="6"/>
      <c r="W588" s="6"/>
      <c r="X588" s="6"/>
      <c r="Y588" s="6">
        <v>0</v>
      </c>
      <c r="Z588" s="6"/>
      <c r="AA588" s="6"/>
      <c r="AB588" s="6"/>
      <c r="AC588" s="6"/>
      <c r="AD588" s="6">
        <v>0</v>
      </c>
      <c r="AE588" s="6">
        <v>0</v>
      </c>
      <c r="AF588" s="6">
        <v>0</v>
      </c>
      <c r="AG588" s="6"/>
      <c r="AH588" s="6"/>
      <c r="AI588" s="6"/>
      <c r="AJ588" s="6"/>
      <c r="AK588" s="6"/>
      <c r="AL588" s="6"/>
      <c r="AM588" s="6">
        <v>0.17</v>
      </c>
      <c r="AN588" s="8">
        <f t="shared" si="42"/>
        <v>2663.87</v>
      </c>
      <c r="AO588" s="6"/>
      <c r="AP588" s="6">
        <v>-7.7</v>
      </c>
      <c r="AQ588" s="6">
        <v>0</v>
      </c>
      <c r="AR588" s="6"/>
      <c r="AS588" s="6"/>
      <c r="AT588" s="6">
        <v>-0.55000000000000004</v>
      </c>
      <c r="AU588" s="6"/>
      <c r="AV588" s="6">
        <v>-14</v>
      </c>
      <c r="AW588" s="6"/>
      <c r="AX588" s="6"/>
      <c r="AY588" s="6"/>
      <c r="AZ588" s="6"/>
      <c r="BA588" s="6"/>
      <c r="BB588" s="6"/>
      <c r="BC588" s="6">
        <v>-1.66</v>
      </c>
      <c r="BD588" s="6"/>
      <c r="BE588" s="6"/>
      <c r="BF588" s="6">
        <v>0</v>
      </c>
      <c r="BG588" s="6">
        <v>-216.96</v>
      </c>
      <c r="BH588" s="6">
        <v>0</v>
      </c>
      <c r="BI588" s="6"/>
      <c r="BJ588" s="6"/>
      <c r="BK588" s="6"/>
      <c r="BL588" s="11">
        <f t="shared" si="43"/>
        <v>-240.87</v>
      </c>
      <c r="BM588" s="12">
        <f t="shared" si="44"/>
        <v>2423</v>
      </c>
      <c r="BN588" s="13">
        <f t="shared" si="45"/>
        <v>170.75</v>
      </c>
      <c r="BO588" s="13">
        <f t="shared" si="46"/>
        <v>170.75</v>
      </c>
      <c r="BP588" s="13">
        <f t="shared" si="47"/>
        <v>56.916666666666664</v>
      </c>
      <c r="BQ588" s="13">
        <f t="shared" si="48"/>
        <v>217.09154999999998</v>
      </c>
      <c r="BR588" s="13">
        <f t="shared" si="49"/>
        <v>213.09</v>
      </c>
      <c r="BS588" s="13">
        <f t="shared" si="50"/>
        <v>762.3</v>
      </c>
      <c r="BT588" s="13">
        <f t="shared" si="51"/>
        <v>0</v>
      </c>
      <c r="BU588" s="13">
        <f t="shared" si="52"/>
        <v>149.4740845</v>
      </c>
      <c r="BV588" s="6">
        <f>SUMIFS('SEGURO DE VIDA'!E:E, 'SEGURO DE VIDA'!D:D, H588, 'SEGURO DE VIDA'!G:G, E588)</f>
        <v>13.71</v>
      </c>
      <c r="BW588" s="6">
        <f>SUMIFS(TREINAMENTOS!E:E, TREINAMENTOS!D:D, H588, TREINAMENTOS!G:G, E588)</f>
        <v>289</v>
      </c>
      <c r="BX588" s="6">
        <f>SUMIFS(EXAMES!E:E, EXAMES!D:D, H588, EXAMES!G:G, E588)</f>
        <v>0</v>
      </c>
      <c r="BY588" s="25">
        <f t="shared" si="53"/>
        <v>2043.0823011666666</v>
      </c>
      <c r="BZ588" s="1"/>
      <c r="CA588" s="1" t="s">
        <v>441</v>
      </c>
      <c r="CB588" s="13">
        <f t="shared" si="54"/>
        <v>149.4740845</v>
      </c>
      <c r="CC588" s="13">
        <f t="shared" si="55"/>
        <v>0</v>
      </c>
      <c r="CD588" s="13">
        <f>SUMIFS(ALIMENTAÇÃO!E:E, ALIMENTAÇÃO!D:D, H588, ALIMENTAÇÃO!G:G, E588)</f>
        <v>770</v>
      </c>
      <c r="CE588" s="6">
        <f>SUMIFS(TRANSPORTE!E:E, TRANSPORTE!D:D, H588, TRANSPORTE!G:G, E588)</f>
        <v>0</v>
      </c>
      <c r="CF588" s="6">
        <f>SUMIFS('PLANO DE SAÚDE'!E:E, 'PLANO DE SAÚDE'!D:D, H588, 'PLANO DE SAÚDE'!G:G, E588)</f>
        <v>151.1340845</v>
      </c>
      <c r="CG588" s="6">
        <f>SUMIFS('PLANO ODONTO'!E:E, 'PLANO ODONTO'!D:D, H588, 'PLANO ODONTO'!G:G, E588)</f>
        <v>14</v>
      </c>
      <c r="CH588" s="6">
        <f t="shared" si="56"/>
        <v>-1.66</v>
      </c>
      <c r="CI588" s="6">
        <f t="shared" si="57"/>
        <v>0</v>
      </c>
      <c r="CJ588" s="6"/>
      <c r="CK588" s="6"/>
      <c r="CL588" s="6"/>
      <c r="CM588" s="6">
        <f t="shared" si="58"/>
        <v>-14</v>
      </c>
      <c r="CN588" s="6">
        <v>2663.87</v>
      </c>
      <c r="CO588" s="6">
        <v>-240.87</v>
      </c>
      <c r="CP588" s="6">
        <v>2423</v>
      </c>
      <c r="CQ588" s="6">
        <v>2663.7</v>
      </c>
      <c r="CR588" s="1">
        <v>8.15</v>
      </c>
      <c r="CS588" s="6">
        <v>2663.7</v>
      </c>
      <c r="CT588" s="1">
        <v>213.09</v>
      </c>
      <c r="CU588" s="6">
        <v>2056.5</v>
      </c>
    </row>
    <row r="589" spans="1:99" ht="13.8" hidden="1">
      <c r="A589" s="1"/>
      <c r="B589" s="1"/>
      <c r="C589" s="34" t="str">
        <f t="shared" ca="1" si="40"/>
        <v>OK</v>
      </c>
      <c r="D589" s="2">
        <f t="shared" si="41"/>
        <v>3909.15</v>
      </c>
      <c r="E589" s="34">
        <v>45901</v>
      </c>
      <c r="F589" s="1" t="s">
        <v>145</v>
      </c>
      <c r="G589" s="1">
        <v>3508</v>
      </c>
      <c r="H589" s="1" t="s">
        <v>311</v>
      </c>
      <c r="I589" s="1" t="s">
        <v>312</v>
      </c>
      <c r="J589" s="38">
        <v>45701</v>
      </c>
      <c r="K589" s="6">
        <v>2277</v>
      </c>
      <c r="L589" s="1"/>
      <c r="M589" s="6">
        <v>2277</v>
      </c>
      <c r="N589" s="6"/>
      <c r="O589" s="6"/>
      <c r="P589" s="6">
        <v>0</v>
      </c>
      <c r="Q589" s="6"/>
      <c r="R589" s="6"/>
      <c r="S589" s="6"/>
      <c r="T589" s="6"/>
      <c r="U589" s="6">
        <v>0</v>
      </c>
      <c r="V589" s="6"/>
      <c r="W589" s="6"/>
      <c r="X589" s="6"/>
      <c r="Y589" s="6">
        <v>0</v>
      </c>
      <c r="Z589" s="6"/>
      <c r="AA589" s="6"/>
      <c r="AB589" s="6"/>
      <c r="AC589" s="6"/>
      <c r="AD589" s="6">
        <v>0</v>
      </c>
      <c r="AE589" s="6">
        <v>0</v>
      </c>
      <c r="AF589" s="6">
        <v>0</v>
      </c>
      <c r="AG589" s="6"/>
      <c r="AH589" s="6"/>
      <c r="AI589" s="6"/>
      <c r="AJ589" s="6"/>
      <c r="AK589" s="6"/>
      <c r="AL589" s="6"/>
      <c r="AM589" s="6">
        <v>0.34</v>
      </c>
      <c r="AN589" s="8">
        <f t="shared" si="42"/>
        <v>2277.34</v>
      </c>
      <c r="AO589" s="6"/>
      <c r="AP589" s="6">
        <v>-7.35</v>
      </c>
      <c r="AQ589" s="6">
        <v>-136.62</v>
      </c>
      <c r="AR589" s="6"/>
      <c r="AS589" s="6"/>
      <c r="AT589" s="6">
        <v>-0.21</v>
      </c>
      <c r="AU589" s="6"/>
      <c r="AV589" s="6">
        <v>0</v>
      </c>
      <c r="AW589" s="6"/>
      <c r="AX589" s="6"/>
      <c r="AY589" s="6"/>
      <c r="AZ589" s="6"/>
      <c r="BA589" s="6"/>
      <c r="BB589" s="6"/>
      <c r="BC589" s="6">
        <v>0</v>
      </c>
      <c r="BD589" s="6"/>
      <c r="BE589" s="6"/>
      <c r="BF589" s="6">
        <v>0</v>
      </c>
      <c r="BG589" s="6">
        <v>-182.16</v>
      </c>
      <c r="BH589" s="6">
        <v>0</v>
      </c>
      <c r="BI589" s="6"/>
      <c r="BJ589" s="6"/>
      <c r="BK589" s="6"/>
      <c r="BL589" s="11">
        <f t="shared" si="43"/>
        <v>-326.34000000000003</v>
      </c>
      <c r="BM589" s="12">
        <f t="shared" si="44"/>
        <v>1951</v>
      </c>
      <c r="BN589" s="13">
        <f t="shared" si="45"/>
        <v>189.75</v>
      </c>
      <c r="BO589" s="13">
        <f t="shared" si="46"/>
        <v>189.75</v>
      </c>
      <c r="BP589" s="13">
        <f t="shared" si="47"/>
        <v>63.25</v>
      </c>
      <c r="BQ589" s="13">
        <f t="shared" si="48"/>
        <v>182.16</v>
      </c>
      <c r="BR589" s="13">
        <f t="shared" si="49"/>
        <v>182.16</v>
      </c>
      <c r="BS589" s="13">
        <f t="shared" si="50"/>
        <v>727.65</v>
      </c>
      <c r="BT589" s="13">
        <f t="shared" si="51"/>
        <v>83.38</v>
      </c>
      <c r="BU589" s="13">
        <f t="shared" si="52"/>
        <v>0</v>
      </c>
      <c r="BV589" s="6">
        <f>SUMIFS('SEGURO DE VIDA'!E:E, 'SEGURO DE VIDA'!D:D, H589, 'SEGURO DE VIDA'!G:G, E589)</f>
        <v>13.71</v>
      </c>
      <c r="BW589" s="6">
        <f>SUMIFS(TREINAMENTOS!E:E, TREINAMENTOS!D:D, H589, TREINAMENTOS!G:G, E589)</f>
        <v>0</v>
      </c>
      <c r="BX589" s="6">
        <f>SUMIFS(EXAMES!E:E, EXAMES!D:D, H589, EXAMES!G:G, E589)</f>
        <v>0</v>
      </c>
      <c r="BY589" s="25">
        <f t="shared" si="53"/>
        <v>1631.81</v>
      </c>
      <c r="BZ589" s="1"/>
      <c r="CA589" s="1" t="s">
        <v>311</v>
      </c>
      <c r="CB589" s="13">
        <f t="shared" si="54"/>
        <v>0</v>
      </c>
      <c r="CC589" s="13">
        <f t="shared" si="55"/>
        <v>0</v>
      </c>
      <c r="CD589" s="13">
        <f>SUMIFS(ALIMENTAÇÃO!E:E, ALIMENTAÇÃO!D:D, H589, ALIMENTAÇÃO!G:G, E589)</f>
        <v>735</v>
      </c>
      <c r="CE589" s="6">
        <f>SUMIFS(TRANSPORTE!E:E, TRANSPORTE!D:D, H589, TRANSPORTE!G:G, E589)</f>
        <v>220</v>
      </c>
      <c r="CF589" s="6">
        <f>SUMIFS('PLANO DE SAÚDE'!E:E, 'PLANO DE SAÚDE'!D:D, H589, 'PLANO DE SAÚDE'!G:G, E589)</f>
        <v>0</v>
      </c>
      <c r="CG589" s="6">
        <f>SUMIFS('PLANO ODONTO'!E:E, 'PLANO ODONTO'!D:D, H589, 'PLANO ODONTO'!G:G, E589)</f>
        <v>0</v>
      </c>
      <c r="CH589" s="6">
        <f t="shared" si="56"/>
        <v>0</v>
      </c>
      <c r="CI589" s="6">
        <f t="shared" si="57"/>
        <v>0</v>
      </c>
      <c r="CJ589" s="6"/>
      <c r="CK589" s="6"/>
      <c r="CL589" s="6"/>
      <c r="CM589" s="6">
        <f t="shared" si="58"/>
        <v>0</v>
      </c>
      <c r="CN589" s="6">
        <v>2277.34</v>
      </c>
      <c r="CO589" s="6">
        <v>-326.33999999999997</v>
      </c>
      <c r="CP589" s="6">
        <v>1951</v>
      </c>
      <c r="CQ589" s="6">
        <v>2277</v>
      </c>
      <c r="CR589" s="1">
        <v>8</v>
      </c>
      <c r="CS589" s="6">
        <v>2277</v>
      </c>
      <c r="CT589" s="1">
        <v>182.16</v>
      </c>
      <c r="CU589" s="6">
        <v>1669.8</v>
      </c>
    </row>
    <row r="590" spans="1:99" ht="13.8" hidden="1">
      <c r="A590" s="1"/>
      <c r="B590" s="1"/>
      <c r="C590" s="34" t="str">
        <f t="shared" ca="1" si="40"/>
        <v>OK</v>
      </c>
      <c r="D590" s="2">
        <f t="shared" si="41"/>
        <v>3426.7200000000003</v>
      </c>
      <c r="E590" s="34">
        <v>45901</v>
      </c>
      <c r="F590" s="1" t="s">
        <v>145</v>
      </c>
      <c r="G590" s="1">
        <v>353</v>
      </c>
      <c r="H590" s="1" t="s">
        <v>313</v>
      </c>
      <c r="I590" s="1" t="s">
        <v>151</v>
      </c>
      <c r="J590" s="38">
        <v>44746</v>
      </c>
      <c r="K590" s="6">
        <v>1800</v>
      </c>
      <c r="L590" s="1"/>
      <c r="M590" s="6">
        <v>1800</v>
      </c>
      <c r="N590" s="6"/>
      <c r="O590" s="6"/>
      <c r="P590" s="6">
        <v>0</v>
      </c>
      <c r="Q590" s="6"/>
      <c r="R590" s="6"/>
      <c r="S590" s="6"/>
      <c r="T590" s="6"/>
      <c r="U590" s="6">
        <v>0</v>
      </c>
      <c r="V590" s="6"/>
      <c r="W590" s="6"/>
      <c r="X590" s="6"/>
      <c r="Y590" s="6">
        <v>0</v>
      </c>
      <c r="Z590" s="6"/>
      <c r="AA590" s="6"/>
      <c r="AB590" s="6"/>
      <c r="AC590" s="6"/>
      <c r="AD590" s="6">
        <v>0</v>
      </c>
      <c r="AE590" s="6">
        <v>0</v>
      </c>
      <c r="AF590" s="6">
        <v>0</v>
      </c>
      <c r="AG590" s="6"/>
      <c r="AH590" s="6"/>
      <c r="AI590" s="6"/>
      <c r="AJ590" s="6"/>
      <c r="AK590" s="6"/>
      <c r="AL590" s="6"/>
      <c r="AM590" s="6">
        <v>0.49</v>
      </c>
      <c r="AN590" s="8">
        <f t="shared" si="42"/>
        <v>1800.49</v>
      </c>
      <c r="AO590" s="6"/>
      <c r="AP590" s="6">
        <v>-7.7</v>
      </c>
      <c r="AQ590" s="6">
        <v>-108</v>
      </c>
      <c r="AR590" s="6"/>
      <c r="AS590" s="6"/>
      <c r="AT590" s="6">
        <v>-0.45</v>
      </c>
      <c r="AU590" s="6"/>
      <c r="AV590" s="6">
        <v>0</v>
      </c>
      <c r="AW590" s="6"/>
      <c r="AX590" s="6"/>
      <c r="AY590" s="6"/>
      <c r="AZ590" s="6"/>
      <c r="BA590" s="6"/>
      <c r="BB590" s="6"/>
      <c r="BC590" s="6">
        <v>0</v>
      </c>
      <c r="BD590" s="6"/>
      <c r="BE590" s="6"/>
      <c r="BF590" s="6">
        <v>-113.11</v>
      </c>
      <c r="BG590" s="6">
        <v>-139.22999999999999</v>
      </c>
      <c r="BH590" s="6">
        <v>0</v>
      </c>
      <c r="BI590" s="6"/>
      <c r="BJ590" s="6"/>
      <c r="BK590" s="6"/>
      <c r="BL590" s="11">
        <f t="shared" si="43"/>
        <v>-368.49</v>
      </c>
      <c r="BM590" s="12">
        <f t="shared" si="44"/>
        <v>1432</v>
      </c>
      <c r="BN590" s="13">
        <f t="shared" si="45"/>
        <v>150</v>
      </c>
      <c r="BO590" s="13">
        <f t="shared" si="46"/>
        <v>150</v>
      </c>
      <c r="BP590" s="13">
        <f t="shared" si="47"/>
        <v>50</v>
      </c>
      <c r="BQ590" s="13">
        <f t="shared" si="48"/>
        <v>139.32</v>
      </c>
      <c r="BR590" s="13">
        <f t="shared" si="49"/>
        <v>144</v>
      </c>
      <c r="BS590" s="13">
        <f t="shared" si="50"/>
        <v>762.3</v>
      </c>
      <c r="BT590" s="13">
        <f t="shared" si="51"/>
        <v>216.89999999999998</v>
      </c>
      <c r="BU590" s="13">
        <f t="shared" si="52"/>
        <v>0</v>
      </c>
      <c r="BV590" s="6">
        <f>SUMIFS('SEGURO DE VIDA'!E:E, 'SEGURO DE VIDA'!D:D, H590, 'SEGURO DE VIDA'!G:G, E590)</f>
        <v>13.71</v>
      </c>
      <c r="BW590" s="6">
        <f>SUMIFS(TREINAMENTOS!E:E, TREINAMENTOS!D:D, H590, TREINAMENTOS!G:G, E590)</f>
        <v>0</v>
      </c>
      <c r="BX590" s="6">
        <f>SUMIFS(EXAMES!E:E, EXAMES!D:D, H590, EXAMES!G:G, E590)</f>
        <v>0</v>
      </c>
      <c r="BY590" s="25">
        <f t="shared" si="53"/>
        <v>1626.23</v>
      </c>
      <c r="BZ590" s="1"/>
      <c r="CA590" s="1" t="s">
        <v>313</v>
      </c>
      <c r="CB590" s="13">
        <f t="shared" si="54"/>
        <v>0</v>
      </c>
      <c r="CC590" s="13">
        <f t="shared" si="55"/>
        <v>0</v>
      </c>
      <c r="CD590" s="13">
        <f>SUMIFS(ALIMENTAÇÃO!E:E, ALIMENTAÇÃO!D:D, H590, ALIMENTAÇÃO!G:G, E590)</f>
        <v>770</v>
      </c>
      <c r="CE590" s="6">
        <f>SUMIFS(TRANSPORTE!E:E, TRANSPORTE!D:D, H590, TRANSPORTE!G:G, E590)</f>
        <v>324.89999999999998</v>
      </c>
      <c r="CF590" s="6">
        <f>SUMIFS('PLANO DE SAÚDE'!E:E, 'PLANO DE SAÚDE'!D:D, H590, 'PLANO DE SAÚDE'!G:G, E590)</f>
        <v>0</v>
      </c>
      <c r="CG590" s="6">
        <f>SUMIFS('PLANO ODONTO'!E:E, 'PLANO ODONTO'!D:D, H590, 'PLANO ODONTO'!G:G, E590)</f>
        <v>0</v>
      </c>
      <c r="CH590" s="6">
        <f t="shared" si="56"/>
        <v>0</v>
      </c>
      <c r="CI590" s="6">
        <f t="shared" si="57"/>
        <v>0</v>
      </c>
      <c r="CJ590" s="6"/>
      <c r="CK590" s="6"/>
      <c r="CL590" s="6"/>
      <c r="CM590" s="6">
        <f t="shared" si="58"/>
        <v>0</v>
      </c>
      <c r="CN590" s="6">
        <v>1800.49</v>
      </c>
      <c r="CO590" s="6">
        <v>-368.49</v>
      </c>
      <c r="CP590" s="6">
        <v>1432</v>
      </c>
      <c r="CQ590" s="6">
        <v>1800</v>
      </c>
      <c r="CR590" s="1">
        <v>7.74</v>
      </c>
      <c r="CS590" s="6">
        <v>1800</v>
      </c>
      <c r="CT590" s="1">
        <v>144</v>
      </c>
      <c r="CU590" s="6">
        <v>1192.8</v>
      </c>
    </row>
    <row r="591" spans="1:99" ht="13.8" hidden="1">
      <c r="A591" s="1"/>
      <c r="B591" s="1"/>
      <c r="C591" s="34" t="str">
        <f t="shared" ca="1" si="40"/>
        <v>OK</v>
      </c>
      <c r="D591" s="2">
        <f t="shared" si="41"/>
        <v>5925.3711121666665</v>
      </c>
      <c r="E591" s="34">
        <v>45901</v>
      </c>
      <c r="F591" s="1" t="s">
        <v>145</v>
      </c>
      <c r="G591" s="1">
        <v>3419</v>
      </c>
      <c r="H591" s="1" t="s">
        <v>316</v>
      </c>
      <c r="I591" s="1" t="s">
        <v>147</v>
      </c>
      <c r="J591" s="38">
        <v>45313</v>
      </c>
      <c r="K591" s="6">
        <v>2400</v>
      </c>
      <c r="L591" s="1"/>
      <c r="M591" s="6">
        <v>2400</v>
      </c>
      <c r="N591" s="6"/>
      <c r="O591" s="6"/>
      <c r="P591" s="6">
        <v>720</v>
      </c>
      <c r="Q591" s="6"/>
      <c r="R591" s="6"/>
      <c r="S591" s="6"/>
      <c r="T591" s="6"/>
      <c r="U591" s="6">
        <v>0</v>
      </c>
      <c r="V591" s="6"/>
      <c r="W591" s="6"/>
      <c r="X591" s="6"/>
      <c r="Y591" s="6">
        <v>0</v>
      </c>
      <c r="Z591" s="6"/>
      <c r="AA591" s="6"/>
      <c r="AB591" s="6"/>
      <c r="AC591" s="6"/>
      <c r="AD591" s="6">
        <v>0</v>
      </c>
      <c r="AE591" s="6"/>
      <c r="AF591" s="6">
        <v>0</v>
      </c>
      <c r="AG591" s="6"/>
      <c r="AH591" s="6"/>
      <c r="AI591" s="6"/>
      <c r="AJ591" s="6"/>
      <c r="AK591" s="6"/>
      <c r="AL591" s="6"/>
      <c r="AM591" s="6">
        <v>0.56000000000000005</v>
      </c>
      <c r="AN591" s="8">
        <f t="shared" si="42"/>
        <v>3120.56</v>
      </c>
      <c r="AO591" s="6"/>
      <c r="AP591" s="6">
        <v>-7.7</v>
      </c>
      <c r="AQ591" s="6">
        <v>-144</v>
      </c>
      <c r="AR591" s="6"/>
      <c r="AS591" s="6"/>
      <c r="AT591" s="6">
        <v>-0.13</v>
      </c>
      <c r="AU591" s="6"/>
      <c r="AV591" s="6">
        <v>-14</v>
      </c>
      <c r="AW591" s="6"/>
      <c r="AX591" s="6"/>
      <c r="AY591" s="6"/>
      <c r="AZ591" s="6"/>
      <c r="BA591" s="6"/>
      <c r="BB591" s="6">
        <v>0</v>
      </c>
      <c r="BC591" s="6">
        <v>-1.93</v>
      </c>
      <c r="BD591" s="6">
        <v>0</v>
      </c>
      <c r="BE591" s="6"/>
      <c r="BF591" s="6">
        <v>-546</v>
      </c>
      <c r="BG591" s="6">
        <v>-267.8</v>
      </c>
      <c r="BH591" s="6">
        <v>0</v>
      </c>
      <c r="BI591" s="6"/>
      <c r="BJ591" s="6"/>
      <c r="BK591" s="6"/>
      <c r="BL591" s="11">
        <f t="shared" si="43"/>
        <v>-981.56</v>
      </c>
      <c r="BM591" s="12">
        <f t="shared" si="44"/>
        <v>2139</v>
      </c>
      <c r="BN591" s="13">
        <f t="shared" si="45"/>
        <v>200</v>
      </c>
      <c r="BO591" s="13">
        <f t="shared" si="46"/>
        <v>200</v>
      </c>
      <c r="BP591" s="13">
        <f t="shared" si="47"/>
        <v>66.666666666666671</v>
      </c>
      <c r="BQ591" s="13">
        <f t="shared" si="48"/>
        <v>267.69600000000003</v>
      </c>
      <c r="BR591" s="13">
        <f t="shared" si="49"/>
        <v>249.6</v>
      </c>
      <c r="BS591" s="13">
        <f t="shared" si="50"/>
        <v>762.3</v>
      </c>
      <c r="BT591" s="13">
        <f t="shared" si="51"/>
        <v>232.2</v>
      </c>
      <c r="BU591" s="13">
        <f t="shared" si="52"/>
        <v>173.63844550000002</v>
      </c>
      <c r="BV591" s="6">
        <f>SUMIFS('SEGURO DE VIDA'!E:E, 'SEGURO DE VIDA'!D:D, H591, 'SEGURO DE VIDA'!G:G, E591)</f>
        <v>13.71</v>
      </c>
      <c r="BW591" s="6">
        <f>SUMIFS(TREINAMENTOS!E:E, TREINAMENTOS!D:D, H591, TREINAMENTOS!G:G, E591)</f>
        <v>639</v>
      </c>
      <c r="BX591" s="6">
        <f>SUMIFS(EXAMES!E:E, EXAMES!D:D, H591, EXAMES!G:G, E591)</f>
        <v>0</v>
      </c>
      <c r="BY591" s="25">
        <f t="shared" si="53"/>
        <v>2804.8111121666666</v>
      </c>
      <c r="BZ591" s="1"/>
      <c r="CA591" s="1" t="s">
        <v>316</v>
      </c>
      <c r="CB591" s="13">
        <f t="shared" si="54"/>
        <v>173.63844550000002</v>
      </c>
      <c r="CC591" s="13">
        <f t="shared" si="55"/>
        <v>0</v>
      </c>
      <c r="CD591" s="13">
        <f>SUMIFS(ALIMENTAÇÃO!E:E, ALIMENTAÇÃO!D:D, H591, ALIMENTAÇÃO!G:G, E591)</f>
        <v>770</v>
      </c>
      <c r="CE591" s="6">
        <f>SUMIFS(TRANSPORTE!E:E, TRANSPORTE!D:D, H591, TRANSPORTE!G:G, E591)</f>
        <v>376.2</v>
      </c>
      <c r="CF591" s="6">
        <f>SUMIFS('PLANO DE SAÚDE'!E:E, 'PLANO DE SAÚDE'!D:D, H591, 'PLANO DE SAÚDE'!G:G, E591)</f>
        <v>175.56844550000002</v>
      </c>
      <c r="CG591" s="6">
        <f>SUMIFS('PLANO ODONTO'!E:E, 'PLANO ODONTO'!D:D, H591, 'PLANO ODONTO'!G:G, E591)</f>
        <v>14</v>
      </c>
      <c r="CH591" s="6">
        <f t="shared" si="56"/>
        <v>-1.93</v>
      </c>
      <c r="CI591" s="6">
        <f t="shared" si="57"/>
        <v>0</v>
      </c>
      <c r="CJ591" s="6"/>
      <c r="CK591" s="6"/>
      <c r="CL591" s="6"/>
      <c r="CM591" s="6">
        <f t="shared" si="58"/>
        <v>-14</v>
      </c>
      <c r="CN591" s="6">
        <v>3120.56</v>
      </c>
      <c r="CO591" s="6">
        <v>-981.56</v>
      </c>
      <c r="CP591" s="6">
        <v>2139</v>
      </c>
      <c r="CQ591" s="6">
        <v>3120</v>
      </c>
      <c r="CR591" s="1">
        <v>8.58</v>
      </c>
      <c r="CS591" s="6">
        <v>3120</v>
      </c>
      <c r="CT591" s="1">
        <v>249.6</v>
      </c>
      <c r="CU591" s="6">
        <v>2283.4299999999998</v>
      </c>
    </row>
    <row r="592" spans="1:99" ht="13.8" hidden="1">
      <c r="A592" s="1"/>
      <c r="B592" s="1"/>
      <c r="C592" s="34" t="str">
        <f t="shared" ca="1" si="40"/>
        <v>OK</v>
      </c>
      <c r="D592" s="2">
        <f t="shared" si="41"/>
        <v>19360.43783538889</v>
      </c>
      <c r="E592" s="34">
        <v>45901</v>
      </c>
      <c r="F592" s="1" t="s">
        <v>145</v>
      </c>
      <c r="G592" s="1">
        <v>161</v>
      </c>
      <c r="H592" s="1" t="s">
        <v>317</v>
      </c>
      <c r="I592" s="1" t="s">
        <v>245</v>
      </c>
      <c r="J592" s="38">
        <v>42011</v>
      </c>
      <c r="K592" s="6">
        <v>7718.42</v>
      </c>
      <c r="L592" s="1" t="s">
        <v>482</v>
      </c>
      <c r="M592" s="6">
        <v>7461.14</v>
      </c>
      <c r="N592" s="6"/>
      <c r="O592" s="6"/>
      <c r="P592" s="6">
        <v>0</v>
      </c>
      <c r="Q592" s="6"/>
      <c r="R592" s="6"/>
      <c r="S592" s="6"/>
      <c r="T592" s="6"/>
      <c r="U592" s="6">
        <v>0</v>
      </c>
      <c r="V592" s="6"/>
      <c r="W592" s="6"/>
      <c r="X592" s="6"/>
      <c r="Y592" s="6">
        <v>7996.94</v>
      </c>
      <c r="Z592" s="6"/>
      <c r="AA592" s="6"/>
      <c r="AB592" s="6"/>
      <c r="AC592" s="6"/>
      <c r="AD592" s="6">
        <v>0</v>
      </c>
      <c r="AE592" s="6"/>
      <c r="AF592" s="6">
        <v>0</v>
      </c>
      <c r="AG592" s="6"/>
      <c r="AH592" s="6"/>
      <c r="AI592" s="6"/>
      <c r="AJ592" s="6"/>
      <c r="AK592" s="6"/>
      <c r="AL592" s="6"/>
      <c r="AM592" s="6">
        <v>0.78</v>
      </c>
      <c r="AN592" s="8">
        <f t="shared" si="42"/>
        <v>15458.86</v>
      </c>
      <c r="AO592" s="6"/>
      <c r="AP592" s="6">
        <v>-7.7</v>
      </c>
      <c r="AQ592" s="6">
        <v>0</v>
      </c>
      <c r="AR592" s="6"/>
      <c r="AS592" s="6"/>
      <c r="AT592" s="6">
        <v>-0.45</v>
      </c>
      <c r="AU592" s="6"/>
      <c r="AV592" s="6">
        <v>0</v>
      </c>
      <c r="AW592" s="6"/>
      <c r="AX592" s="6"/>
      <c r="AY592" s="6"/>
      <c r="AZ592" s="6"/>
      <c r="BA592" s="6"/>
      <c r="BB592" s="6">
        <v>0</v>
      </c>
      <c r="BC592" s="6">
        <v>-1.84</v>
      </c>
      <c r="BD592" s="6">
        <v>0</v>
      </c>
      <c r="BE592" s="6"/>
      <c r="BF592" s="6">
        <v>0</v>
      </c>
      <c r="BG592" s="6">
        <v>-876.73</v>
      </c>
      <c r="BH592" s="6">
        <v>-3101.14</v>
      </c>
      <c r="BI592" s="6"/>
      <c r="BJ592" s="6"/>
      <c r="BK592" s="6"/>
      <c r="BL592" s="11">
        <f t="shared" si="43"/>
        <v>-3987.8599999999997</v>
      </c>
      <c r="BM592" s="12">
        <f t="shared" si="44"/>
        <v>11471</v>
      </c>
      <c r="BN592" s="13">
        <f t="shared" si="45"/>
        <v>643.20166666666671</v>
      </c>
      <c r="BO592" s="13">
        <f t="shared" si="46"/>
        <v>643.20166666666671</v>
      </c>
      <c r="BP592" s="13">
        <f t="shared" si="47"/>
        <v>214.40055555555557</v>
      </c>
      <c r="BQ592" s="13">
        <f t="shared" si="48"/>
        <v>862.50894000000005</v>
      </c>
      <c r="BR592" s="13">
        <f t="shared" si="49"/>
        <v>596.89</v>
      </c>
      <c r="BS592" s="13">
        <f t="shared" si="50"/>
        <v>762.3</v>
      </c>
      <c r="BT592" s="13">
        <f t="shared" si="51"/>
        <v>0</v>
      </c>
      <c r="BU592" s="13">
        <f t="shared" si="52"/>
        <v>165.36500649999999</v>
      </c>
      <c r="BV592" s="6">
        <f>SUMIFS('SEGURO DE VIDA'!E:E, 'SEGURO DE VIDA'!D:D, H592, 'SEGURO DE VIDA'!G:G, E592)</f>
        <v>13.71</v>
      </c>
      <c r="BW592" s="6">
        <f>SUMIFS(TREINAMENTOS!E:E, TREINAMENTOS!D:D, H592, TREINAMENTOS!G:G, E592)</f>
        <v>0</v>
      </c>
      <c r="BX592" s="6">
        <f>SUMIFS(EXAMES!E:E, EXAMES!D:D, H592, EXAMES!G:G, E592)</f>
        <v>0</v>
      </c>
      <c r="BY592" s="25">
        <f t="shared" si="53"/>
        <v>3901.5778353888891</v>
      </c>
      <c r="BZ592" s="1"/>
      <c r="CA592" s="41" t="s">
        <v>539</v>
      </c>
      <c r="CB592" s="13">
        <f t="shared" si="54"/>
        <v>165.36500649999999</v>
      </c>
      <c r="CC592" s="13">
        <f t="shared" si="55"/>
        <v>0</v>
      </c>
      <c r="CD592" s="13">
        <f>SUMIFS(ALIMENTAÇÃO!E:E, ALIMENTAÇÃO!D:D, H592, ALIMENTAÇÃO!G:G, E592)</f>
        <v>770</v>
      </c>
      <c r="CE592" s="6">
        <f>SUMIFS(TRANSPORTE!E:E, TRANSPORTE!D:D, H592, TRANSPORTE!G:G, E592)</f>
        <v>0</v>
      </c>
      <c r="CF592" s="6">
        <f>SUMIFS('PLANO DE SAÚDE'!E:E, 'PLANO DE SAÚDE'!D:D, H592, 'PLANO DE SAÚDE'!G:G, E592)</f>
        <v>167.2050065</v>
      </c>
      <c r="CG592" s="6">
        <f>SUMIFS('PLANO ODONTO'!E:E, 'PLANO ODONTO'!D:D, H592, 'PLANO ODONTO'!G:G, E592)</f>
        <v>0</v>
      </c>
      <c r="CH592" s="6">
        <f t="shared" si="56"/>
        <v>-1.84</v>
      </c>
      <c r="CI592" s="6">
        <f t="shared" si="57"/>
        <v>0</v>
      </c>
      <c r="CJ592" s="6"/>
      <c r="CK592" s="6"/>
      <c r="CL592" s="6"/>
      <c r="CM592" s="6">
        <f t="shared" si="58"/>
        <v>0</v>
      </c>
      <c r="CN592" s="6">
        <v>15458.86</v>
      </c>
      <c r="CO592" s="6">
        <v>-3987.86</v>
      </c>
      <c r="CP592" s="6">
        <v>11471</v>
      </c>
      <c r="CQ592" s="6">
        <v>7461.15</v>
      </c>
      <c r="CR592" s="1">
        <v>11.56</v>
      </c>
      <c r="CS592" s="6">
        <v>7461.14</v>
      </c>
      <c r="CT592" s="1">
        <v>596.89</v>
      </c>
      <c r="CU592" s="6">
        <v>14581.35</v>
      </c>
    </row>
    <row r="593" spans="1:99" ht="13.8" hidden="1">
      <c r="A593" s="1"/>
      <c r="B593" s="1"/>
      <c r="C593" s="34" t="str">
        <f t="shared" ca="1" si="40"/>
        <v>OK</v>
      </c>
      <c r="D593" s="2">
        <f t="shared" si="41"/>
        <v>13308.058004444443</v>
      </c>
      <c r="E593" s="34">
        <v>45901</v>
      </c>
      <c r="F593" s="1" t="s">
        <v>145</v>
      </c>
      <c r="G593" s="1">
        <v>263</v>
      </c>
      <c r="H593" s="1" t="s">
        <v>319</v>
      </c>
      <c r="I593" s="1" t="s">
        <v>320</v>
      </c>
      <c r="J593" s="38">
        <v>43697</v>
      </c>
      <c r="K593" s="6">
        <v>4299.04</v>
      </c>
      <c r="L593" s="1"/>
      <c r="M593" s="6">
        <v>4299.04</v>
      </c>
      <c r="N593" s="6"/>
      <c r="O593" s="6"/>
      <c r="P593" s="6">
        <v>1289.71</v>
      </c>
      <c r="Q593" s="6"/>
      <c r="R593" s="6"/>
      <c r="S593" s="6"/>
      <c r="T593" s="6"/>
      <c r="U593" s="6">
        <v>217.16</v>
      </c>
      <c r="V593" s="6"/>
      <c r="W593" s="6"/>
      <c r="X593" s="6"/>
      <c r="Y593" s="6">
        <v>3696.51</v>
      </c>
      <c r="Z593" s="6"/>
      <c r="AA593" s="6"/>
      <c r="AB593" s="6"/>
      <c r="AC593" s="6"/>
      <c r="AD593" s="6">
        <v>342.31</v>
      </c>
      <c r="AE593" s="6">
        <v>418.22</v>
      </c>
      <c r="AF593" s="6">
        <v>117</v>
      </c>
      <c r="AG593" s="6"/>
      <c r="AH593" s="6"/>
      <c r="AI593" s="6"/>
      <c r="AJ593" s="6"/>
      <c r="AK593" s="6"/>
      <c r="AL593" s="6"/>
      <c r="AM593" s="6">
        <v>0.85</v>
      </c>
      <c r="AN593" s="8">
        <f t="shared" si="42"/>
        <v>10380.799999999999</v>
      </c>
      <c r="AO593" s="6"/>
      <c r="AP593" s="6">
        <v>-6.94</v>
      </c>
      <c r="AQ593" s="6">
        <v>0</v>
      </c>
      <c r="AR593" s="6"/>
      <c r="AS593" s="6"/>
      <c r="AT593" s="6">
        <v>-0.79</v>
      </c>
      <c r="AU593" s="6"/>
      <c r="AV593" s="6">
        <v>0</v>
      </c>
      <c r="AW593" s="6"/>
      <c r="AX593" s="6"/>
      <c r="AY593" s="6"/>
      <c r="AZ593" s="6"/>
      <c r="BA593" s="6"/>
      <c r="BB593" s="6">
        <v>0</v>
      </c>
      <c r="BC593" s="6">
        <v>0</v>
      </c>
      <c r="BD593" s="6">
        <v>0</v>
      </c>
      <c r="BE593" s="6"/>
      <c r="BF593" s="6">
        <v>0</v>
      </c>
      <c r="BG593" s="6">
        <v>-745.26</v>
      </c>
      <c r="BH593" s="6">
        <v>-1740.81</v>
      </c>
      <c r="BI593" s="6"/>
      <c r="BJ593" s="6"/>
      <c r="BK593" s="6"/>
      <c r="BL593" s="11">
        <f t="shared" si="43"/>
        <v>-2493.8000000000002</v>
      </c>
      <c r="BM593" s="12">
        <f t="shared" si="44"/>
        <v>7886.9999999999991</v>
      </c>
      <c r="BN593" s="13">
        <f t="shared" si="45"/>
        <v>358.25333333333333</v>
      </c>
      <c r="BO593" s="13">
        <f t="shared" si="46"/>
        <v>358.25333333333333</v>
      </c>
      <c r="BP593" s="13">
        <f t="shared" si="47"/>
        <v>119.41777777777777</v>
      </c>
      <c r="BQ593" s="13">
        <f t="shared" si="48"/>
        <v>745.20355999999992</v>
      </c>
      <c r="BR593" s="13">
        <f t="shared" si="49"/>
        <v>534.66999999999996</v>
      </c>
      <c r="BS593" s="13">
        <f t="shared" si="50"/>
        <v>797.75</v>
      </c>
      <c r="BT593" s="13">
        <f t="shared" si="51"/>
        <v>0</v>
      </c>
      <c r="BU593" s="13">
        <f t="shared" si="52"/>
        <v>0</v>
      </c>
      <c r="BV593" s="6">
        <f>SUMIFS('SEGURO DE VIDA'!E:E, 'SEGURO DE VIDA'!D:D, H593, 'SEGURO DE VIDA'!G:G, E593)</f>
        <v>13.71</v>
      </c>
      <c r="BW593" s="6">
        <f>SUMIFS(TREINAMENTOS!E:E, TREINAMENTOS!D:D, H593, TREINAMENTOS!G:G, E593)</f>
        <v>0</v>
      </c>
      <c r="BX593" s="6">
        <f>SUMIFS(EXAMES!E:E, EXAMES!D:D, H593, EXAMES!G:G, E593)</f>
        <v>0</v>
      </c>
      <c r="BY593" s="25">
        <f t="shared" si="53"/>
        <v>2927.2580044444444</v>
      </c>
      <c r="BZ593" s="1"/>
      <c r="CA593" s="1" t="s">
        <v>319</v>
      </c>
      <c r="CB593" s="13">
        <f t="shared" si="54"/>
        <v>0</v>
      </c>
      <c r="CC593" s="13">
        <f t="shared" si="55"/>
        <v>0</v>
      </c>
      <c r="CD593" s="13">
        <f>SUMIFS(ALIMENTAÇÃO!E:E, ALIMENTAÇÃO!D:D, H593, ALIMENTAÇÃO!G:G, E593)</f>
        <v>804.69</v>
      </c>
      <c r="CE593" s="6">
        <f>SUMIFS(TRANSPORTE!E:E, TRANSPORTE!D:D, H593, TRANSPORTE!G:G, E593)</f>
        <v>0</v>
      </c>
      <c r="CF593" s="6">
        <f>SUMIFS('PLANO DE SAÚDE'!E:E, 'PLANO DE SAÚDE'!D:D, H593, 'PLANO DE SAÚDE'!G:G, E593)</f>
        <v>0</v>
      </c>
      <c r="CG593" s="6">
        <f>SUMIFS('PLANO ODONTO'!E:E, 'PLANO ODONTO'!D:D, H593, 'PLANO ODONTO'!G:G, E593)</f>
        <v>0</v>
      </c>
      <c r="CH593" s="6">
        <f t="shared" si="56"/>
        <v>0</v>
      </c>
      <c r="CI593" s="6">
        <f t="shared" si="57"/>
        <v>0</v>
      </c>
      <c r="CJ593" s="6"/>
      <c r="CK593" s="6"/>
      <c r="CL593" s="6"/>
      <c r="CM593" s="6">
        <f t="shared" si="58"/>
        <v>0</v>
      </c>
      <c r="CN593" s="6">
        <v>10380.799999999999</v>
      </c>
      <c r="CO593" s="6">
        <v>-2493.8000000000002</v>
      </c>
      <c r="CP593" s="6">
        <v>7887</v>
      </c>
      <c r="CQ593" s="6">
        <v>6683.44</v>
      </c>
      <c r="CR593" s="1">
        <v>11.15</v>
      </c>
      <c r="CS593" s="6">
        <v>6683.44</v>
      </c>
      <c r="CT593" s="1">
        <v>534.66999999999996</v>
      </c>
      <c r="CU593" s="6">
        <v>9634.69</v>
      </c>
    </row>
    <row r="594" spans="1:99" ht="13.8" hidden="1">
      <c r="A594" s="1"/>
      <c r="B594" s="1"/>
      <c r="C594" s="34" t="str">
        <f t="shared" ca="1" si="40"/>
        <v>OK</v>
      </c>
      <c r="D594" s="2">
        <f t="shared" si="41"/>
        <v>5570.4221081666665</v>
      </c>
      <c r="E594" s="34">
        <v>45901</v>
      </c>
      <c r="F594" s="1" t="s">
        <v>145</v>
      </c>
      <c r="G594" s="1">
        <v>226</v>
      </c>
      <c r="H594" s="1" t="s">
        <v>321</v>
      </c>
      <c r="I594" s="1" t="s">
        <v>322</v>
      </c>
      <c r="J594" s="38">
        <v>43122</v>
      </c>
      <c r="K594" s="6">
        <v>3275.97</v>
      </c>
      <c r="L594" s="1"/>
      <c r="M594" s="6">
        <v>3275.97</v>
      </c>
      <c r="N594" s="6"/>
      <c r="O594" s="6"/>
      <c r="P594" s="6">
        <v>0</v>
      </c>
      <c r="Q594" s="6"/>
      <c r="R594" s="6"/>
      <c r="S594" s="6"/>
      <c r="T594" s="6"/>
      <c r="U594" s="6">
        <v>0</v>
      </c>
      <c r="V594" s="6"/>
      <c r="W594" s="6"/>
      <c r="X594" s="6"/>
      <c r="Y594" s="6">
        <v>0</v>
      </c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>
        <v>0.37</v>
      </c>
      <c r="AN594" s="8">
        <f t="shared" si="42"/>
        <v>3276.3399999999997</v>
      </c>
      <c r="AO594" s="6"/>
      <c r="AP594" s="6">
        <v>-7.7</v>
      </c>
      <c r="AQ594" s="6">
        <v>-196.56</v>
      </c>
      <c r="AR594" s="6"/>
      <c r="AS594" s="6"/>
      <c r="AT594" s="6">
        <v>-0.7</v>
      </c>
      <c r="AU594" s="6"/>
      <c r="AV594" s="6">
        <v>0</v>
      </c>
      <c r="AW594" s="6"/>
      <c r="AX594" s="6"/>
      <c r="AY594" s="6"/>
      <c r="AZ594" s="6"/>
      <c r="BA594" s="6"/>
      <c r="BB594" s="6">
        <v>0</v>
      </c>
      <c r="BC594" s="6">
        <v>-1.81</v>
      </c>
      <c r="BD594" s="6">
        <v>-111.05</v>
      </c>
      <c r="BE594" s="6"/>
      <c r="BF594" s="6">
        <v>-468</v>
      </c>
      <c r="BG594" s="6">
        <v>-286.52</v>
      </c>
      <c r="BH594" s="6">
        <v>-18</v>
      </c>
      <c r="BI594" s="6"/>
      <c r="BJ594" s="6"/>
      <c r="BK594" s="6"/>
      <c r="BL594" s="11">
        <f t="shared" si="43"/>
        <v>-1090.3399999999999</v>
      </c>
      <c r="BM594" s="12">
        <f t="shared" si="44"/>
        <v>2186</v>
      </c>
      <c r="BN594" s="13">
        <f t="shared" si="45"/>
        <v>272.9975</v>
      </c>
      <c r="BO594" s="13">
        <f t="shared" si="46"/>
        <v>272.9975</v>
      </c>
      <c r="BP594" s="13">
        <f t="shared" si="47"/>
        <v>90.999166666666667</v>
      </c>
      <c r="BQ594" s="13">
        <f t="shared" si="48"/>
        <v>286.31977799999999</v>
      </c>
      <c r="BR594" s="13">
        <f t="shared" si="49"/>
        <v>262.07</v>
      </c>
      <c r="BS594" s="13">
        <f t="shared" si="50"/>
        <v>762.3</v>
      </c>
      <c r="BT594" s="13">
        <f t="shared" si="51"/>
        <v>179.64</v>
      </c>
      <c r="BU594" s="13">
        <f t="shared" si="52"/>
        <v>153.04816349999999</v>
      </c>
      <c r="BV594" s="6">
        <f>SUMIFS('SEGURO DE VIDA'!E:E, 'SEGURO DE VIDA'!D:D, H594, 'SEGURO DE VIDA'!G:G, E594)</f>
        <v>13.71</v>
      </c>
      <c r="BW594" s="6">
        <f>SUMIFS(TREINAMENTOS!E:E, TREINAMENTOS!D:D, H594, TREINAMENTOS!G:G, E594)</f>
        <v>0</v>
      </c>
      <c r="BX594" s="6">
        <f>SUMIFS(EXAMES!E:E, EXAMES!D:D, H594, EXAMES!G:G, E594)</f>
        <v>0</v>
      </c>
      <c r="BY594" s="25">
        <f t="shared" si="53"/>
        <v>2294.0821081666668</v>
      </c>
      <c r="BZ594" s="1"/>
      <c r="CA594" s="1" t="s">
        <v>321</v>
      </c>
      <c r="CB594" s="13">
        <f t="shared" si="54"/>
        <v>153.04816349999999</v>
      </c>
      <c r="CC594" s="13">
        <f t="shared" si="55"/>
        <v>0</v>
      </c>
      <c r="CD594" s="13">
        <f>SUMIFS(ALIMENTAÇÃO!E:E, ALIMENTAÇÃO!D:D, H594, ALIMENTAÇÃO!G:G, E594)</f>
        <v>770</v>
      </c>
      <c r="CE594" s="6">
        <f>SUMIFS(TRANSPORTE!E:E, TRANSPORTE!D:D, H594, TRANSPORTE!G:G, E594)</f>
        <v>376.2</v>
      </c>
      <c r="CF594" s="6">
        <f>SUMIFS('PLANO DE SAÚDE'!E:E, 'PLANO DE SAÚDE'!D:D, H594, 'PLANO DE SAÚDE'!G:G, E594)</f>
        <v>265.9081635</v>
      </c>
      <c r="CG594" s="6">
        <f>SUMIFS('PLANO ODONTO'!E:E, 'PLANO ODONTO'!D:D, H594, 'PLANO ODONTO'!G:G, E594)</f>
        <v>0</v>
      </c>
      <c r="CH594" s="6">
        <f t="shared" si="56"/>
        <v>-112.86</v>
      </c>
      <c r="CI594" s="6">
        <f t="shared" si="57"/>
        <v>0</v>
      </c>
      <c r="CJ594" s="6"/>
      <c r="CK594" s="6"/>
      <c r="CL594" s="6"/>
      <c r="CM594" s="6">
        <f t="shared" si="58"/>
        <v>0</v>
      </c>
      <c r="CN594" s="6">
        <v>3276.34</v>
      </c>
      <c r="CO594" s="6">
        <v>-1090.3399999999999</v>
      </c>
      <c r="CP594" s="6">
        <v>2186</v>
      </c>
      <c r="CQ594" s="6">
        <v>3275.97</v>
      </c>
      <c r="CR594" s="1">
        <v>8.74</v>
      </c>
      <c r="CS594" s="6">
        <v>3275.97</v>
      </c>
      <c r="CT594" s="1">
        <v>262.07</v>
      </c>
      <c r="CU594" s="6">
        <v>2668.77</v>
      </c>
    </row>
    <row r="595" spans="1:99" ht="13.8" hidden="1">
      <c r="A595" s="1"/>
      <c r="B595" s="1"/>
      <c r="C595" s="34" t="str">
        <f t="shared" ca="1" si="40"/>
        <v>OK</v>
      </c>
      <c r="D595" s="2">
        <f t="shared" si="41"/>
        <v>3736.9188888888884</v>
      </c>
      <c r="E595" s="34">
        <v>45901</v>
      </c>
      <c r="F595" s="1" t="s">
        <v>145</v>
      </c>
      <c r="G595" s="1">
        <v>3573</v>
      </c>
      <c r="H595" s="1" t="s">
        <v>484</v>
      </c>
      <c r="I595" s="1" t="s">
        <v>194</v>
      </c>
      <c r="J595" s="38">
        <v>45873</v>
      </c>
      <c r="K595" s="6">
        <v>2000</v>
      </c>
      <c r="L595" s="1"/>
      <c r="M595" s="6">
        <v>2000</v>
      </c>
      <c r="N595" s="6"/>
      <c r="O595" s="6"/>
      <c r="P595" s="6">
        <v>0</v>
      </c>
      <c r="Q595" s="6"/>
      <c r="R595" s="6"/>
      <c r="S595" s="6"/>
      <c r="T595" s="6"/>
      <c r="U595" s="6">
        <v>0</v>
      </c>
      <c r="V595" s="6"/>
      <c r="W595" s="6"/>
      <c r="X595" s="6"/>
      <c r="Y595" s="6">
        <v>0</v>
      </c>
      <c r="Z595" s="6"/>
      <c r="AA595" s="6"/>
      <c r="AB595" s="6"/>
      <c r="AC595" s="6"/>
      <c r="AD595" s="6">
        <v>0</v>
      </c>
      <c r="AE595" s="6"/>
      <c r="AF595" s="6">
        <v>0</v>
      </c>
      <c r="AG595" s="6"/>
      <c r="AH595" s="6"/>
      <c r="AI595" s="6"/>
      <c r="AJ595" s="6"/>
      <c r="AK595" s="6"/>
      <c r="AL595" s="6"/>
      <c r="AM595" s="6">
        <v>0.16</v>
      </c>
      <c r="AN595" s="8">
        <f t="shared" si="42"/>
        <v>2000.16</v>
      </c>
      <c r="AO595" s="6"/>
      <c r="AP595" s="6">
        <v>-7.7</v>
      </c>
      <c r="AQ595" s="6">
        <v>-120</v>
      </c>
      <c r="AR595" s="6"/>
      <c r="AS595" s="6"/>
      <c r="AT595" s="6">
        <v>-0.23</v>
      </c>
      <c r="AU595" s="6"/>
      <c r="AV595" s="6">
        <v>0</v>
      </c>
      <c r="AW595" s="6"/>
      <c r="AX595" s="6"/>
      <c r="AY595" s="6"/>
      <c r="AZ595" s="6"/>
      <c r="BA595" s="6"/>
      <c r="BB595" s="6">
        <v>0</v>
      </c>
      <c r="BC595" s="6">
        <v>0</v>
      </c>
      <c r="BD595" s="6">
        <v>0</v>
      </c>
      <c r="BE595" s="6"/>
      <c r="BF595" s="6">
        <v>0</v>
      </c>
      <c r="BG595" s="6">
        <v>-157.22999999999999</v>
      </c>
      <c r="BH595" s="6">
        <v>0</v>
      </c>
      <c r="BI595" s="6"/>
      <c r="BJ595" s="6"/>
      <c r="BK595" s="6"/>
      <c r="BL595" s="11">
        <f t="shared" si="43"/>
        <v>-285.15999999999997</v>
      </c>
      <c r="BM595" s="12">
        <f t="shared" si="44"/>
        <v>1715</v>
      </c>
      <c r="BN595" s="13">
        <f t="shared" si="45"/>
        <v>166.66666666666666</v>
      </c>
      <c r="BO595" s="13">
        <f t="shared" si="46"/>
        <v>166.66666666666666</v>
      </c>
      <c r="BP595" s="13">
        <f t="shared" si="47"/>
        <v>55.55555555555555</v>
      </c>
      <c r="BQ595" s="13">
        <f t="shared" si="48"/>
        <v>157.20000000000002</v>
      </c>
      <c r="BR595" s="13">
        <f t="shared" si="49"/>
        <v>160</v>
      </c>
      <c r="BS595" s="13">
        <f t="shared" si="50"/>
        <v>762.3</v>
      </c>
      <c r="BT595" s="13">
        <f t="shared" si="51"/>
        <v>227.60000000000002</v>
      </c>
      <c r="BU595" s="13">
        <f t="shared" si="52"/>
        <v>27.060000000000002</v>
      </c>
      <c r="BV595" s="6">
        <f>SUMIFS('SEGURO DE VIDA'!E:E, 'SEGURO DE VIDA'!D:D, H595, 'SEGURO DE VIDA'!G:G, E595)</f>
        <v>13.71</v>
      </c>
      <c r="BW595" s="6">
        <f>SUMIFS(TREINAMENTOS!E:E, TREINAMENTOS!D:D, H595, TREINAMENTOS!G:G, E595)</f>
        <v>0</v>
      </c>
      <c r="BX595" s="6">
        <f>SUMIFS(EXAMES!E:E, EXAMES!D:D, H595, EXAMES!G:G, E595)</f>
        <v>0</v>
      </c>
      <c r="BY595" s="25">
        <f t="shared" si="53"/>
        <v>1736.7588888888886</v>
      </c>
      <c r="BZ595" s="1"/>
      <c r="CA595" s="1" t="s">
        <v>484</v>
      </c>
      <c r="CB595" s="13">
        <f t="shared" si="54"/>
        <v>0</v>
      </c>
      <c r="CC595" s="13">
        <f t="shared" si="55"/>
        <v>27.060000000000002</v>
      </c>
      <c r="CD595" s="13">
        <f>SUMIFS(ALIMENTAÇÃO!E:E, ALIMENTAÇÃO!D:D, H595, ALIMENTAÇÃO!G:G, E595)</f>
        <v>770</v>
      </c>
      <c r="CE595" s="6">
        <f>SUMIFS(TRANSPORTE!E:E, TRANSPORTE!D:D, H595, TRANSPORTE!G:G, E595)</f>
        <v>347.6</v>
      </c>
      <c r="CF595" s="6">
        <f>SUMIFS('PLANO DE SAÚDE'!E:E, 'PLANO DE SAÚDE'!D:D, H595, 'PLANO DE SAÚDE'!G:G, E595)</f>
        <v>0</v>
      </c>
      <c r="CG595" s="6">
        <f>SUMIFS('PLANO ODONTO'!E:E, 'PLANO ODONTO'!D:D, H595, 'PLANO ODONTO'!G:G, E595)</f>
        <v>27.060000000000002</v>
      </c>
      <c r="CH595" s="6">
        <f t="shared" si="56"/>
        <v>0</v>
      </c>
      <c r="CI595" s="6">
        <f t="shared" si="57"/>
        <v>0</v>
      </c>
      <c r="CJ595" s="6"/>
      <c r="CK595" s="6"/>
      <c r="CL595" s="6"/>
      <c r="CM595" s="6">
        <f t="shared" si="58"/>
        <v>0</v>
      </c>
      <c r="CN595" s="6">
        <v>2000.16</v>
      </c>
      <c r="CO595" s="6">
        <v>-285.16000000000003</v>
      </c>
      <c r="CP595" s="6">
        <v>1715</v>
      </c>
      <c r="CQ595" s="6">
        <v>2000</v>
      </c>
      <c r="CR595" s="1">
        <v>7.86</v>
      </c>
      <c r="CS595" s="6">
        <v>2000</v>
      </c>
      <c r="CT595" s="1">
        <v>160</v>
      </c>
      <c r="CU595" s="6">
        <v>1392.8</v>
      </c>
    </row>
    <row r="596" spans="1:99" ht="13.8" hidden="1">
      <c r="A596" s="1"/>
      <c r="B596" s="1"/>
      <c r="C596" s="34" t="str">
        <f t="shared" ca="1" si="40"/>
        <v>OK</v>
      </c>
      <c r="D596" s="2">
        <f t="shared" si="41"/>
        <v>3173.7024444444442</v>
      </c>
      <c r="E596" s="34">
        <v>45901</v>
      </c>
      <c r="F596" s="1" t="s">
        <v>145</v>
      </c>
      <c r="G596" s="1">
        <v>3577</v>
      </c>
      <c r="H596" s="1" t="s">
        <v>324</v>
      </c>
      <c r="I596" s="1" t="s">
        <v>485</v>
      </c>
      <c r="J596" s="38">
        <v>45888</v>
      </c>
      <c r="K596" s="6">
        <v>1540</v>
      </c>
      <c r="L596" s="1"/>
      <c r="M596" s="6">
        <v>1540</v>
      </c>
      <c r="N596" s="6"/>
      <c r="O596" s="6"/>
      <c r="P596" s="6">
        <v>0</v>
      </c>
      <c r="Q596" s="6"/>
      <c r="R596" s="6"/>
      <c r="S596" s="6"/>
      <c r="T596" s="6"/>
      <c r="U596" s="6">
        <v>0</v>
      </c>
      <c r="V596" s="6"/>
      <c r="W596" s="6"/>
      <c r="X596" s="6"/>
      <c r="Y596" s="6">
        <v>0</v>
      </c>
      <c r="Z596" s="6"/>
      <c r="AA596" s="6"/>
      <c r="AB596" s="6"/>
      <c r="AC596" s="6"/>
      <c r="AD596" s="6">
        <v>0</v>
      </c>
      <c r="AE596" s="6"/>
      <c r="AF596" s="6">
        <v>0</v>
      </c>
      <c r="AG596" s="6"/>
      <c r="AH596" s="6"/>
      <c r="AI596" s="6"/>
      <c r="AJ596" s="6"/>
      <c r="AK596" s="6"/>
      <c r="AL596" s="6"/>
      <c r="AM596" s="6">
        <v>0.79</v>
      </c>
      <c r="AN596" s="8">
        <f t="shared" si="42"/>
        <v>1540.79</v>
      </c>
      <c r="AO596" s="6"/>
      <c r="AP596" s="6">
        <v>-8.0500000000000007</v>
      </c>
      <c r="AQ596" s="6">
        <v>-92.4</v>
      </c>
      <c r="AR596" s="6"/>
      <c r="AS596" s="6"/>
      <c r="AT596" s="6">
        <v>-0.51</v>
      </c>
      <c r="AU596" s="6"/>
      <c r="AV596" s="6">
        <v>-14</v>
      </c>
      <c r="AW596" s="6"/>
      <c r="AX596" s="6"/>
      <c r="AY596" s="6"/>
      <c r="AZ596" s="6"/>
      <c r="BA596" s="6"/>
      <c r="BB596" s="6">
        <v>0</v>
      </c>
      <c r="BC596" s="6">
        <v>0</v>
      </c>
      <c r="BD596" s="6">
        <v>0</v>
      </c>
      <c r="BE596" s="6"/>
      <c r="BF596" s="6">
        <v>0</v>
      </c>
      <c r="BG596" s="6">
        <v>-115.83</v>
      </c>
      <c r="BH596" s="6">
        <v>0</v>
      </c>
      <c r="BI596" s="6"/>
      <c r="BJ596" s="6"/>
      <c r="BK596" s="6"/>
      <c r="BL596" s="11">
        <f t="shared" si="43"/>
        <v>-230.79000000000002</v>
      </c>
      <c r="BM596" s="12">
        <f t="shared" si="44"/>
        <v>1310</v>
      </c>
      <c r="BN596" s="13">
        <f t="shared" si="45"/>
        <v>128.33333333333334</v>
      </c>
      <c r="BO596" s="13">
        <f t="shared" si="46"/>
        <v>128.33333333333334</v>
      </c>
      <c r="BP596" s="13">
        <f t="shared" si="47"/>
        <v>42.777777777777779</v>
      </c>
      <c r="BQ596" s="13">
        <f t="shared" si="48"/>
        <v>115.80799999999998</v>
      </c>
      <c r="BR596" s="13">
        <f t="shared" si="49"/>
        <v>123.2</v>
      </c>
      <c r="BS596" s="13">
        <f t="shared" si="50"/>
        <v>796.95</v>
      </c>
      <c r="BT596" s="13">
        <f t="shared" si="51"/>
        <v>283.79999999999995</v>
      </c>
      <c r="BU596" s="13">
        <f t="shared" si="52"/>
        <v>0</v>
      </c>
      <c r="BV596" s="6">
        <f>SUMIFS('SEGURO DE VIDA'!E:E, 'SEGURO DE VIDA'!D:D, H596, 'SEGURO DE VIDA'!G:G, E596)</f>
        <v>13.71</v>
      </c>
      <c r="BW596" s="6">
        <f>SUMIFS(TREINAMENTOS!E:E, TREINAMENTOS!D:D, H596, TREINAMENTOS!G:G, E596)</f>
        <v>0</v>
      </c>
      <c r="BX596" s="6">
        <f>SUMIFS(EXAMES!E:E, EXAMES!D:D, H596, EXAMES!G:G, E596)</f>
        <v>0</v>
      </c>
      <c r="BY596" s="25">
        <f t="shared" si="53"/>
        <v>1632.9124444444444</v>
      </c>
      <c r="BZ596" s="1"/>
      <c r="CA596" s="1" t="s">
        <v>324</v>
      </c>
      <c r="CB596" s="13">
        <f t="shared" si="54"/>
        <v>0</v>
      </c>
      <c r="CC596" s="13">
        <f t="shared" si="55"/>
        <v>0</v>
      </c>
      <c r="CD596" s="13">
        <f>SUMIFS(ALIMENTAÇÃO!E:E, ALIMENTAÇÃO!D:D, H596, ALIMENTAÇÃO!G:G, E596)</f>
        <v>805</v>
      </c>
      <c r="CE596" s="6">
        <f>SUMIFS(TRANSPORTE!E:E, TRANSPORTE!D:D, H596, TRANSPORTE!G:G, E596)</f>
        <v>376.2</v>
      </c>
      <c r="CF596" s="6">
        <f>SUMIFS('PLANO DE SAÚDE'!E:E, 'PLANO DE SAÚDE'!D:D, H596, 'PLANO DE SAÚDE'!G:G, E596)</f>
        <v>0</v>
      </c>
      <c r="CG596" s="6">
        <f>SUMIFS('PLANO ODONTO'!E:E, 'PLANO ODONTO'!D:D, H596, 'PLANO ODONTO'!G:G, E596)</f>
        <v>14</v>
      </c>
      <c r="CH596" s="6">
        <f t="shared" si="56"/>
        <v>0</v>
      </c>
      <c r="CI596" s="6">
        <f t="shared" si="57"/>
        <v>0</v>
      </c>
      <c r="CJ596" s="6"/>
      <c r="CK596" s="6"/>
      <c r="CL596" s="6"/>
      <c r="CM596" s="6">
        <f t="shared" si="58"/>
        <v>-14</v>
      </c>
      <c r="CN596" s="6">
        <v>1540.79</v>
      </c>
      <c r="CO596" s="6">
        <v>-230.79</v>
      </c>
      <c r="CP596" s="6">
        <v>1310</v>
      </c>
      <c r="CQ596" s="6">
        <v>1540</v>
      </c>
      <c r="CR596" s="1">
        <v>7.52</v>
      </c>
      <c r="CS596" s="6">
        <v>1540</v>
      </c>
      <c r="CT596" s="1">
        <v>123.2</v>
      </c>
      <c r="CU596" s="6">
        <v>932.8</v>
      </c>
    </row>
    <row r="597" spans="1:99" ht="13.8" hidden="1">
      <c r="A597" s="1"/>
      <c r="B597" s="1"/>
      <c r="C597" s="34" t="str">
        <f t="shared" ca="1" si="40"/>
        <v>OK</v>
      </c>
      <c r="D597" s="2">
        <f t="shared" si="41"/>
        <v>3792.1626511666668</v>
      </c>
      <c r="E597" s="34">
        <v>45901</v>
      </c>
      <c r="F597" s="1" t="s">
        <v>145</v>
      </c>
      <c r="G597" s="1">
        <v>3446</v>
      </c>
      <c r="H597" s="1" t="s">
        <v>325</v>
      </c>
      <c r="I597" s="1" t="s">
        <v>205</v>
      </c>
      <c r="J597" s="38">
        <v>45481</v>
      </c>
      <c r="K597" s="6">
        <v>1518</v>
      </c>
      <c r="L597" s="1"/>
      <c r="M597" s="6">
        <v>1518</v>
      </c>
      <c r="N597" s="6"/>
      <c r="O597" s="6">
        <v>0</v>
      </c>
      <c r="P597" s="6">
        <v>455.4</v>
      </c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>
        <v>0</v>
      </c>
      <c r="AE597" s="6">
        <v>0</v>
      </c>
      <c r="AF597" s="6">
        <v>0</v>
      </c>
      <c r="AG597" s="6"/>
      <c r="AH597" s="6"/>
      <c r="AI597" s="6"/>
      <c r="AJ597" s="6"/>
      <c r="AK597" s="6"/>
      <c r="AL597" s="6"/>
      <c r="AM597" s="6">
        <v>0.21</v>
      </c>
      <c r="AN597" s="8">
        <f t="shared" si="42"/>
        <v>1973.6100000000001</v>
      </c>
      <c r="AO597" s="6"/>
      <c r="AP597" s="6">
        <v>-7.7</v>
      </c>
      <c r="AQ597" s="6">
        <v>-91.08</v>
      </c>
      <c r="AR597" s="6"/>
      <c r="AS597" s="6"/>
      <c r="AT597" s="6">
        <v>-0.75</v>
      </c>
      <c r="AU597" s="6"/>
      <c r="AV597" s="6">
        <v>0</v>
      </c>
      <c r="AW597" s="6"/>
      <c r="AX597" s="6"/>
      <c r="AY597" s="6"/>
      <c r="AZ597" s="6"/>
      <c r="BA597" s="6"/>
      <c r="BB597" s="6"/>
      <c r="BC597" s="6">
        <v>-1.66</v>
      </c>
      <c r="BD597" s="6">
        <v>0</v>
      </c>
      <c r="BE597" s="6"/>
      <c r="BF597" s="6">
        <v>-486.88</v>
      </c>
      <c r="BG597" s="6">
        <v>-154.83000000000001</v>
      </c>
      <c r="BH597" s="6">
        <v>0</v>
      </c>
      <c r="BI597" s="6">
        <v>-363.71</v>
      </c>
      <c r="BJ597" s="6"/>
      <c r="BK597" s="6"/>
      <c r="BL597" s="11">
        <f t="shared" si="43"/>
        <v>-1106.6099999999999</v>
      </c>
      <c r="BM597" s="12">
        <f t="shared" si="44"/>
        <v>867.00000000000023</v>
      </c>
      <c r="BN597" s="13">
        <f t="shared" si="45"/>
        <v>126.5</v>
      </c>
      <c r="BO597" s="13">
        <f t="shared" si="46"/>
        <v>126.5</v>
      </c>
      <c r="BP597" s="13">
        <f t="shared" si="47"/>
        <v>42.166666666666664</v>
      </c>
      <c r="BQ597" s="13">
        <f t="shared" si="48"/>
        <v>154.9119</v>
      </c>
      <c r="BR597" s="13">
        <f t="shared" si="49"/>
        <v>157.87</v>
      </c>
      <c r="BS597" s="13">
        <f t="shared" si="50"/>
        <v>762.3</v>
      </c>
      <c r="BT597" s="13">
        <f t="shared" si="51"/>
        <v>285.12</v>
      </c>
      <c r="BU597" s="13">
        <f t="shared" si="52"/>
        <v>149.4740845</v>
      </c>
      <c r="BV597" s="6">
        <f>SUMIFS('SEGURO DE VIDA'!E:E, 'SEGURO DE VIDA'!D:D, H597, 'SEGURO DE VIDA'!G:G, E597)</f>
        <v>13.71</v>
      </c>
      <c r="BW597" s="6">
        <f>SUMIFS(TREINAMENTOS!E:E, TREINAMENTOS!D:D, H597, TREINAMENTOS!G:G, E597)</f>
        <v>0</v>
      </c>
      <c r="BX597" s="6">
        <f>SUMIFS(EXAMES!E:E, EXAMES!D:D, H597, EXAMES!G:G, E597)</f>
        <v>0</v>
      </c>
      <c r="BY597" s="25">
        <f t="shared" si="53"/>
        <v>1818.5526511666667</v>
      </c>
      <c r="BZ597" s="1"/>
      <c r="CA597" s="1" t="s">
        <v>325</v>
      </c>
      <c r="CB597" s="13">
        <f t="shared" si="54"/>
        <v>149.4740845</v>
      </c>
      <c r="CC597" s="13">
        <f t="shared" si="55"/>
        <v>0</v>
      </c>
      <c r="CD597" s="13">
        <f>SUMIFS(ALIMENTAÇÃO!E:E, ALIMENTAÇÃO!D:D, H597, ALIMENTAÇÃO!G:G, E597)</f>
        <v>770</v>
      </c>
      <c r="CE597" s="6">
        <f>SUMIFS(TRANSPORTE!E:E, TRANSPORTE!D:D, H597, TRANSPORTE!G:G, E597)</f>
        <v>376.2</v>
      </c>
      <c r="CF597" s="6">
        <f>SUMIFS('PLANO DE SAÚDE'!E:E, 'PLANO DE SAÚDE'!D:D, H597, 'PLANO DE SAÚDE'!G:G, E597)</f>
        <v>151.1340845</v>
      </c>
      <c r="CG597" s="6">
        <f>SUMIFS('PLANO ODONTO'!E:E, 'PLANO ODONTO'!D:D, H597, 'PLANO ODONTO'!G:G, E597)</f>
        <v>0</v>
      </c>
      <c r="CH597" s="6">
        <f t="shared" si="56"/>
        <v>-1.66</v>
      </c>
      <c r="CI597" s="6">
        <f t="shared" si="57"/>
        <v>-363.71</v>
      </c>
      <c r="CJ597" s="6"/>
      <c r="CK597" s="6"/>
      <c r="CL597" s="6"/>
      <c r="CM597" s="6">
        <f t="shared" si="58"/>
        <v>0</v>
      </c>
      <c r="CN597" s="6">
        <v>1973.61</v>
      </c>
      <c r="CO597" s="6">
        <v>-1106.6099999999999</v>
      </c>
      <c r="CP597" s="6">
        <v>867</v>
      </c>
      <c r="CQ597" s="6">
        <v>1973.4</v>
      </c>
      <c r="CR597" s="1">
        <v>7.85</v>
      </c>
      <c r="CS597" s="6">
        <v>1973.4</v>
      </c>
      <c r="CT597" s="1">
        <v>157.87</v>
      </c>
      <c r="CU597" s="6">
        <v>1366.2</v>
      </c>
    </row>
    <row r="598" spans="1:99" ht="13.8" hidden="1">
      <c r="A598" s="1"/>
      <c r="B598" s="1"/>
      <c r="C598" s="34" t="str">
        <f t="shared" ca="1" si="40"/>
        <v>OK</v>
      </c>
      <c r="D598" s="2">
        <f t="shared" si="41"/>
        <v>5009.9678659444444</v>
      </c>
      <c r="E598" s="34">
        <v>45901</v>
      </c>
      <c r="F598" s="1" t="s">
        <v>145</v>
      </c>
      <c r="G598" s="1">
        <v>232</v>
      </c>
      <c r="H598" s="1" t="s">
        <v>326</v>
      </c>
      <c r="I598" s="1" t="s">
        <v>327</v>
      </c>
      <c r="J598" s="38">
        <v>43377</v>
      </c>
      <c r="K598" s="6">
        <v>1881.55</v>
      </c>
      <c r="L598" s="1"/>
      <c r="M598" s="6">
        <v>1881.55</v>
      </c>
      <c r="N598" s="6"/>
      <c r="O598" s="6">
        <v>0</v>
      </c>
      <c r="P598" s="6">
        <v>564.47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>
        <v>0</v>
      </c>
      <c r="AK598" s="6"/>
      <c r="AL598" s="6"/>
      <c r="AM598" s="6">
        <v>0.84</v>
      </c>
      <c r="AN598" s="8">
        <f t="shared" si="42"/>
        <v>2446.86</v>
      </c>
      <c r="AO598" s="6"/>
      <c r="AP598" s="6">
        <v>-7.7</v>
      </c>
      <c r="AQ598" s="6">
        <v>-112.89</v>
      </c>
      <c r="AR598" s="6"/>
      <c r="AS598" s="6"/>
      <c r="AT598" s="6">
        <v>-0.92</v>
      </c>
      <c r="AU598" s="6"/>
      <c r="AV598" s="6">
        <v>-14</v>
      </c>
      <c r="AW598" s="6"/>
      <c r="AX598" s="6"/>
      <c r="AY598" s="6"/>
      <c r="AZ598" s="6"/>
      <c r="BA598" s="6"/>
      <c r="BB598" s="6"/>
      <c r="BC598" s="6">
        <v>-1.84</v>
      </c>
      <c r="BD598" s="6">
        <v>-222.1</v>
      </c>
      <c r="BE598" s="6"/>
      <c r="BF598" s="6">
        <v>-455.04</v>
      </c>
      <c r="BG598" s="6">
        <v>-197.37</v>
      </c>
      <c r="BH598" s="6">
        <v>0</v>
      </c>
      <c r="BI598" s="6">
        <v>0</v>
      </c>
      <c r="BJ598" s="6"/>
      <c r="BK598" s="6"/>
      <c r="BL598" s="11">
        <f t="shared" si="43"/>
        <v>-1011.86</v>
      </c>
      <c r="BM598" s="12">
        <f t="shared" si="44"/>
        <v>1435</v>
      </c>
      <c r="BN598" s="13">
        <f t="shared" si="45"/>
        <v>156.79583333333332</v>
      </c>
      <c r="BO598" s="13">
        <f t="shared" si="46"/>
        <v>156.79583333333332</v>
      </c>
      <c r="BP598" s="13">
        <f t="shared" si="47"/>
        <v>52.265277777777776</v>
      </c>
      <c r="BQ598" s="13">
        <f t="shared" si="48"/>
        <v>197.14921200000001</v>
      </c>
      <c r="BR598" s="13">
        <f t="shared" si="49"/>
        <v>195.68</v>
      </c>
      <c r="BS598" s="13">
        <f t="shared" si="50"/>
        <v>762.3</v>
      </c>
      <c r="BT598" s="13">
        <f t="shared" si="51"/>
        <v>263.31</v>
      </c>
      <c r="BU598" s="13">
        <f t="shared" si="52"/>
        <v>476.10170950000003</v>
      </c>
      <c r="BV598" s="6">
        <f>SUMIFS('SEGURO DE VIDA'!E:E, 'SEGURO DE VIDA'!D:D, H598, 'SEGURO DE VIDA'!G:G, E598)</f>
        <v>13.71</v>
      </c>
      <c r="BW598" s="6">
        <f>SUMIFS(TREINAMENTOS!E:E, TREINAMENTOS!D:D, H598, TREINAMENTOS!G:G, E598)</f>
        <v>289</v>
      </c>
      <c r="BX598" s="6">
        <f>SUMIFS(EXAMES!E:E, EXAMES!D:D, H598, EXAMES!G:G, E598)</f>
        <v>0</v>
      </c>
      <c r="BY598" s="25">
        <f t="shared" si="53"/>
        <v>2563.1078659444443</v>
      </c>
      <c r="BZ598" s="1"/>
      <c r="CA598" s="1" t="s">
        <v>326</v>
      </c>
      <c r="CB598" s="13">
        <f t="shared" si="54"/>
        <v>476.10170950000003</v>
      </c>
      <c r="CC598" s="13">
        <f t="shared" si="55"/>
        <v>0</v>
      </c>
      <c r="CD598" s="13">
        <f>SUMIFS(ALIMENTAÇÃO!E:E, ALIMENTAÇÃO!D:D, H598, ALIMENTAÇÃO!G:G, E598)</f>
        <v>770</v>
      </c>
      <c r="CE598" s="6">
        <f>SUMIFS(TRANSPORTE!E:E, TRANSPORTE!D:D, H598, TRANSPORTE!G:G, E598)</f>
        <v>376.2</v>
      </c>
      <c r="CF598" s="6">
        <f>SUMIFS('PLANO DE SAÚDE'!E:E, 'PLANO DE SAÚDE'!D:D, H598, 'PLANO DE SAÚDE'!G:G, E598)</f>
        <v>700.04170950000002</v>
      </c>
      <c r="CG598" s="6">
        <f>SUMIFS('PLANO ODONTO'!E:E, 'PLANO ODONTO'!D:D, H598, 'PLANO ODONTO'!G:G, E598)</f>
        <v>14</v>
      </c>
      <c r="CH598" s="6">
        <f t="shared" si="56"/>
        <v>-223.94</v>
      </c>
      <c r="CI598" s="6">
        <f t="shared" si="57"/>
        <v>0</v>
      </c>
      <c r="CJ598" s="6"/>
      <c r="CK598" s="6"/>
      <c r="CL598" s="6"/>
      <c r="CM598" s="6">
        <f t="shared" si="58"/>
        <v>-14</v>
      </c>
      <c r="CN598" s="6">
        <v>2446.86</v>
      </c>
      <c r="CO598" s="6">
        <v>-1011.86</v>
      </c>
      <c r="CP598" s="6">
        <v>1435</v>
      </c>
      <c r="CQ598" s="6">
        <v>2446.02</v>
      </c>
      <c r="CR598" s="1">
        <v>8.06</v>
      </c>
      <c r="CS598" s="6">
        <v>2446.02</v>
      </c>
      <c r="CT598" s="1">
        <v>195.68</v>
      </c>
      <c r="CU598" s="6">
        <v>1838.82</v>
      </c>
    </row>
    <row r="599" spans="1:99" ht="13.8" hidden="1">
      <c r="A599" s="1"/>
      <c r="B599" s="1"/>
      <c r="C599" s="34" t="str">
        <f t="shared" ca="1" si="40"/>
        <v>OK</v>
      </c>
      <c r="D599" s="2">
        <f t="shared" si="41"/>
        <v>4191.1261236111113</v>
      </c>
      <c r="E599" s="34">
        <v>45901</v>
      </c>
      <c r="F599" s="1" t="s">
        <v>145</v>
      </c>
      <c r="G599" s="1">
        <v>3524</v>
      </c>
      <c r="H599" s="1" t="s">
        <v>328</v>
      </c>
      <c r="I599" s="1" t="s">
        <v>170</v>
      </c>
      <c r="J599" s="38">
        <v>45748</v>
      </c>
      <c r="K599" s="6">
        <v>2239.36</v>
      </c>
      <c r="L599" s="1"/>
      <c r="M599" s="6">
        <v>2239.36</v>
      </c>
      <c r="N599" s="6"/>
      <c r="O599" s="6">
        <v>0</v>
      </c>
      <c r="P599" s="6">
        <v>0</v>
      </c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>
        <v>0</v>
      </c>
      <c r="AE599" s="6">
        <v>0</v>
      </c>
      <c r="AF599" s="6">
        <v>0</v>
      </c>
      <c r="AG599" s="6"/>
      <c r="AH599" s="6"/>
      <c r="AI599" s="6"/>
      <c r="AJ599" s="6">
        <v>0</v>
      </c>
      <c r="AK599" s="6"/>
      <c r="AL599" s="6"/>
      <c r="AM599" s="6">
        <v>0.47</v>
      </c>
      <c r="AN599" s="8">
        <f t="shared" si="42"/>
        <v>2239.83</v>
      </c>
      <c r="AO599" s="6"/>
      <c r="AP599" s="6">
        <v>-7</v>
      </c>
      <c r="AQ599" s="6">
        <v>-134.36000000000001</v>
      </c>
      <c r="AR599" s="6"/>
      <c r="AS599" s="6"/>
      <c r="AT599" s="6">
        <v>-0.04</v>
      </c>
      <c r="AU599" s="6"/>
      <c r="AV599" s="6">
        <v>0</v>
      </c>
      <c r="AW599" s="6"/>
      <c r="AX599" s="6"/>
      <c r="AY599" s="6"/>
      <c r="AZ599" s="6"/>
      <c r="BA599" s="6"/>
      <c r="BB599" s="6"/>
      <c r="BC599" s="6">
        <v>-1.66</v>
      </c>
      <c r="BD599" s="6">
        <v>0</v>
      </c>
      <c r="BE599" s="6"/>
      <c r="BF599" s="6">
        <v>0</v>
      </c>
      <c r="BG599" s="6">
        <v>-178.77</v>
      </c>
      <c r="BH599" s="6">
        <v>0</v>
      </c>
      <c r="BI599" s="6">
        <v>0</v>
      </c>
      <c r="BJ599" s="6"/>
      <c r="BK599" s="6"/>
      <c r="BL599" s="11">
        <f t="shared" si="43"/>
        <v>-321.83000000000004</v>
      </c>
      <c r="BM599" s="12">
        <f t="shared" si="44"/>
        <v>1918</v>
      </c>
      <c r="BN599" s="13">
        <f t="shared" si="45"/>
        <v>186.61333333333334</v>
      </c>
      <c r="BO599" s="13">
        <f t="shared" si="46"/>
        <v>186.61333333333334</v>
      </c>
      <c r="BP599" s="13">
        <f t="shared" si="47"/>
        <v>62.204444444444448</v>
      </c>
      <c r="BQ599" s="13">
        <f t="shared" si="48"/>
        <v>178.70092800000003</v>
      </c>
      <c r="BR599" s="13">
        <f t="shared" si="49"/>
        <v>179.14</v>
      </c>
      <c r="BS599" s="13">
        <f t="shared" si="50"/>
        <v>693</v>
      </c>
      <c r="BT599" s="13">
        <f t="shared" si="51"/>
        <v>241.83999999999997</v>
      </c>
      <c r="BU599" s="13">
        <f t="shared" si="52"/>
        <v>149.4740845</v>
      </c>
      <c r="BV599" s="6">
        <f>SUMIFS('SEGURO DE VIDA'!E:E, 'SEGURO DE VIDA'!D:D, H599, 'SEGURO DE VIDA'!G:G, E599)</f>
        <v>13.71</v>
      </c>
      <c r="BW599" s="6">
        <f>SUMIFS(TREINAMENTOS!E:E, TREINAMENTOS!D:D, H599, TREINAMENTOS!G:G, E599)</f>
        <v>0</v>
      </c>
      <c r="BX599" s="6">
        <f>SUMIFS(EXAMES!E:E, EXAMES!D:D, H599, EXAMES!G:G, E599)</f>
        <v>60</v>
      </c>
      <c r="BY599" s="25">
        <f t="shared" si="53"/>
        <v>1951.2961236111109</v>
      </c>
      <c r="BZ599" s="1"/>
      <c r="CA599" s="1" t="s">
        <v>328</v>
      </c>
      <c r="CB599" s="13">
        <f t="shared" si="54"/>
        <v>149.4740845</v>
      </c>
      <c r="CC599" s="13">
        <f t="shared" si="55"/>
        <v>0</v>
      </c>
      <c r="CD599" s="13">
        <f>SUMIFS(ALIMENTAÇÃO!E:E, ALIMENTAÇÃO!D:D, H599, ALIMENTAÇÃO!G:G, E599)</f>
        <v>700</v>
      </c>
      <c r="CE599" s="6">
        <f>SUMIFS(TRANSPORTE!E:E, TRANSPORTE!D:D, H599, TRANSPORTE!G:G, E599)</f>
        <v>376.2</v>
      </c>
      <c r="CF599" s="6">
        <f>SUMIFS('PLANO DE SAÚDE'!E:E, 'PLANO DE SAÚDE'!D:D, H599, 'PLANO DE SAÚDE'!G:G, E599)</f>
        <v>151.1340845</v>
      </c>
      <c r="CG599" s="6">
        <f>SUMIFS('PLANO ODONTO'!E:E, 'PLANO ODONTO'!D:D, H599, 'PLANO ODONTO'!G:G, E599)</f>
        <v>0</v>
      </c>
      <c r="CH599" s="6">
        <f t="shared" si="56"/>
        <v>-1.66</v>
      </c>
      <c r="CI599" s="6">
        <f t="shared" si="57"/>
        <v>0</v>
      </c>
      <c r="CJ599" s="6"/>
      <c r="CK599" s="6"/>
      <c r="CL599" s="6"/>
      <c r="CM599" s="6">
        <f t="shared" si="58"/>
        <v>0</v>
      </c>
      <c r="CN599" s="6">
        <v>2239.83</v>
      </c>
      <c r="CO599" s="6">
        <v>-321.83</v>
      </c>
      <c r="CP599" s="6">
        <v>1918</v>
      </c>
      <c r="CQ599" s="6">
        <v>2239.36</v>
      </c>
      <c r="CR599" s="1">
        <v>7.98</v>
      </c>
      <c r="CS599" s="6">
        <v>2239.36</v>
      </c>
      <c r="CT599" s="1">
        <v>179.14</v>
      </c>
      <c r="CU599" s="6">
        <v>1632.16</v>
      </c>
    </row>
    <row r="600" spans="1:99" ht="13.8" hidden="1">
      <c r="A600" s="1"/>
      <c r="B600" s="1"/>
      <c r="C600" s="34" t="str">
        <f t="shared" ca="1" si="40"/>
        <v>OK</v>
      </c>
      <c r="D600" s="2">
        <f t="shared" si="41"/>
        <v>3275.707172111111</v>
      </c>
      <c r="E600" s="34">
        <v>45901</v>
      </c>
      <c r="F600" s="1" t="s">
        <v>145</v>
      </c>
      <c r="G600" s="1">
        <v>3496</v>
      </c>
      <c r="H600" s="1" t="s">
        <v>329</v>
      </c>
      <c r="I600" s="1" t="s">
        <v>151</v>
      </c>
      <c r="J600" s="38">
        <v>45659</v>
      </c>
      <c r="K600" s="6">
        <v>1600</v>
      </c>
      <c r="L600" s="1"/>
      <c r="M600" s="6">
        <v>1600</v>
      </c>
      <c r="N600" s="6"/>
      <c r="O600" s="6"/>
      <c r="P600" s="6">
        <v>0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>
        <v>0</v>
      </c>
      <c r="AK600" s="6"/>
      <c r="AL600" s="6"/>
      <c r="AM600" s="6">
        <v>0.28999999999999998</v>
      </c>
      <c r="AN600" s="8">
        <f t="shared" si="42"/>
        <v>1600.29</v>
      </c>
      <c r="AO600" s="6"/>
      <c r="AP600" s="6">
        <v>-6.65</v>
      </c>
      <c r="AQ600" s="6">
        <v>-96</v>
      </c>
      <c r="AR600" s="6"/>
      <c r="AS600" s="6"/>
      <c r="AT600" s="6">
        <v>-0.6</v>
      </c>
      <c r="AU600" s="6"/>
      <c r="AV600" s="6">
        <v>-14</v>
      </c>
      <c r="AW600" s="6"/>
      <c r="AX600" s="6"/>
      <c r="AY600" s="6"/>
      <c r="AZ600" s="6"/>
      <c r="BA600" s="6"/>
      <c r="BB600" s="6"/>
      <c r="BC600" s="6">
        <v>-1.81</v>
      </c>
      <c r="BD600" s="6">
        <v>0</v>
      </c>
      <c r="BE600" s="6"/>
      <c r="BF600" s="6">
        <v>0</v>
      </c>
      <c r="BG600" s="6">
        <v>-121.23</v>
      </c>
      <c r="BH600" s="6">
        <v>0</v>
      </c>
      <c r="BI600" s="6">
        <v>0</v>
      </c>
      <c r="BJ600" s="6"/>
      <c r="BK600" s="6"/>
      <c r="BL600" s="11">
        <f t="shared" si="43"/>
        <v>-240.29000000000002</v>
      </c>
      <c r="BM600" s="12">
        <f t="shared" si="44"/>
        <v>1360</v>
      </c>
      <c r="BN600" s="13">
        <f t="shared" si="45"/>
        <v>133.33333333333334</v>
      </c>
      <c r="BO600" s="13">
        <f t="shared" si="46"/>
        <v>133.33333333333334</v>
      </c>
      <c r="BP600" s="13">
        <f t="shared" si="47"/>
        <v>44.44444444444445</v>
      </c>
      <c r="BQ600" s="13">
        <f t="shared" si="48"/>
        <v>121.12</v>
      </c>
      <c r="BR600" s="13">
        <f t="shared" si="49"/>
        <v>128</v>
      </c>
      <c r="BS600" s="13">
        <f t="shared" si="50"/>
        <v>658.35</v>
      </c>
      <c r="BT600" s="13">
        <f t="shared" si="51"/>
        <v>280.2</v>
      </c>
      <c r="BU600" s="13">
        <f t="shared" si="52"/>
        <v>162.926061</v>
      </c>
      <c r="BV600" s="6">
        <f>SUMIFS('SEGURO DE VIDA'!E:E, 'SEGURO DE VIDA'!D:D, H600, 'SEGURO DE VIDA'!G:G, E600)</f>
        <v>13.71</v>
      </c>
      <c r="BW600" s="6">
        <f>SUMIFS(TREINAMENTOS!E:E, TREINAMENTOS!D:D, H600, TREINAMENTOS!G:G, E600)</f>
        <v>0</v>
      </c>
      <c r="BX600" s="6">
        <f>SUMIFS(EXAMES!E:E, EXAMES!D:D, H600, EXAMES!G:G, E600)</f>
        <v>0</v>
      </c>
      <c r="BY600" s="25">
        <f t="shared" si="53"/>
        <v>1675.4171721111111</v>
      </c>
      <c r="BZ600" s="1"/>
      <c r="CA600" s="1" t="s">
        <v>329</v>
      </c>
      <c r="CB600" s="13">
        <f t="shared" si="54"/>
        <v>162.926061</v>
      </c>
      <c r="CC600" s="13">
        <f t="shared" si="55"/>
        <v>0</v>
      </c>
      <c r="CD600" s="13">
        <f>SUMIFS(ALIMENTAÇÃO!E:E, ALIMENTAÇÃO!D:D, H600, ALIMENTAÇÃO!G:G, E600)</f>
        <v>665</v>
      </c>
      <c r="CE600" s="6">
        <f>SUMIFS(TRANSPORTE!E:E, TRANSPORTE!D:D, H600, TRANSPORTE!G:G, E600)</f>
        <v>376.2</v>
      </c>
      <c r="CF600" s="6">
        <f>SUMIFS('PLANO DE SAÚDE'!E:E, 'PLANO DE SAÚDE'!D:D, H600, 'PLANO DE SAÚDE'!G:G, E600)</f>
        <v>164.73606100000001</v>
      </c>
      <c r="CG600" s="6">
        <f>SUMIFS('PLANO ODONTO'!E:E, 'PLANO ODONTO'!D:D, H600, 'PLANO ODONTO'!G:G, E600)</f>
        <v>14</v>
      </c>
      <c r="CH600" s="6">
        <f t="shared" si="56"/>
        <v>-1.81</v>
      </c>
      <c r="CI600" s="6">
        <f t="shared" si="57"/>
        <v>0</v>
      </c>
      <c r="CJ600" s="6"/>
      <c r="CK600" s="6"/>
      <c r="CL600" s="6"/>
      <c r="CM600" s="6">
        <f t="shared" si="58"/>
        <v>-14</v>
      </c>
      <c r="CN600" s="6">
        <v>1600.29</v>
      </c>
      <c r="CO600" s="6">
        <v>-240.29</v>
      </c>
      <c r="CP600" s="6">
        <v>1360</v>
      </c>
      <c r="CQ600" s="6">
        <v>1600</v>
      </c>
      <c r="CR600" s="1">
        <v>7.57</v>
      </c>
      <c r="CS600" s="6">
        <v>1600</v>
      </c>
      <c r="CT600" s="1">
        <v>128</v>
      </c>
      <c r="CU600" s="6">
        <v>992.8</v>
      </c>
    </row>
    <row r="601" spans="1:99" ht="13.8" hidden="1">
      <c r="A601" s="1"/>
      <c r="B601" s="1"/>
      <c r="C601" s="34" t="str">
        <f t="shared" ca="1" si="40"/>
        <v>OK</v>
      </c>
      <c r="D601" s="2">
        <f t="shared" si="41"/>
        <v>4122.9120978333331</v>
      </c>
      <c r="E601" s="34">
        <v>45901</v>
      </c>
      <c r="F601" s="1" t="s">
        <v>145</v>
      </c>
      <c r="G601" s="1">
        <v>3460</v>
      </c>
      <c r="H601" s="1" t="s">
        <v>330</v>
      </c>
      <c r="I601" s="1" t="s">
        <v>177</v>
      </c>
      <c r="J601" s="38">
        <v>45505</v>
      </c>
      <c r="K601" s="6">
        <v>1812</v>
      </c>
      <c r="L601" s="1"/>
      <c r="M601" s="6">
        <v>1812</v>
      </c>
      <c r="N601" s="6"/>
      <c r="O601" s="6">
        <v>0</v>
      </c>
      <c r="P601" s="6">
        <v>543.6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>
        <v>0</v>
      </c>
      <c r="AE601" s="6">
        <v>0</v>
      </c>
      <c r="AF601" s="6">
        <v>0</v>
      </c>
      <c r="AG601" s="6"/>
      <c r="AH601" s="6"/>
      <c r="AI601" s="6"/>
      <c r="AJ601" s="6">
        <v>0</v>
      </c>
      <c r="AK601" s="6"/>
      <c r="AL601" s="6"/>
      <c r="AM601" s="6">
        <v>0.62</v>
      </c>
      <c r="AN601" s="8">
        <f t="shared" si="42"/>
        <v>2356.2199999999998</v>
      </c>
      <c r="AO601" s="6"/>
      <c r="AP601" s="6">
        <v>-7.7</v>
      </c>
      <c r="AQ601" s="6">
        <v>-108.72</v>
      </c>
      <c r="AR601" s="6"/>
      <c r="AS601" s="6"/>
      <c r="AT601" s="6">
        <v>-0.91</v>
      </c>
      <c r="AU601" s="6"/>
      <c r="AV601" s="6">
        <v>0</v>
      </c>
      <c r="AW601" s="6"/>
      <c r="AX601" s="6"/>
      <c r="AY601" s="6"/>
      <c r="AZ601" s="6"/>
      <c r="BA601" s="6"/>
      <c r="BB601" s="6"/>
      <c r="BC601" s="6">
        <v>-1.66</v>
      </c>
      <c r="BD601" s="6">
        <v>0</v>
      </c>
      <c r="BE601" s="6"/>
      <c r="BF601" s="6">
        <v>0</v>
      </c>
      <c r="BG601" s="6">
        <v>-189.23</v>
      </c>
      <c r="BH601" s="6">
        <v>0</v>
      </c>
      <c r="BI601" s="6">
        <v>0</v>
      </c>
      <c r="BJ601" s="6"/>
      <c r="BK601" s="6"/>
      <c r="BL601" s="11">
        <f t="shared" si="43"/>
        <v>-308.21999999999997</v>
      </c>
      <c r="BM601" s="12">
        <f t="shared" si="44"/>
        <v>2047.9999999999998</v>
      </c>
      <c r="BN601" s="13">
        <f t="shared" si="45"/>
        <v>151</v>
      </c>
      <c r="BO601" s="13">
        <f t="shared" si="46"/>
        <v>151</v>
      </c>
      <c r="BP601" s="13">
        <f t="shared" si="47"/>
        <v>50.333333333333336</v>
      </c>
      <c r="BQ601" s="13">
        <f t="shared" si="48"/>
        <v>189.15467999999998</v>
      </c>
      <c r="BR601" s="13">
        <f t="shared" si="49"/>
        <v>188.44</v>
      </c>
      <c r="BS601" s="13">
        <f t="shared" si="50"/>
        <v>762.3</v>
      </c>
      <c r="BT601" s="13">
        <f t="shared" si="51"/>
        <v>111.28</v>
      </c>
      <c r="BU601" s="13">
        <f t="shared" si="52"/>
        <v>149.4740845</v>
      </c>
      <c r="BV601" s="6">
        <f>SUMIFS('SEGURO DE VIDA'!E:E, 'SEGURO DE VIDA'!D:D, H601, 'SEGURO DE VIDA'!G:G, E601)</f>
        <v>13.71</v>
      </c>
      <c r="BW601" s="6">
        <f>SUMIFS(TREINAMENTOS!E:E, TREINAMENTOS!D:D, H601, TREINAMENTOS!G:G, E601)</f>
        <v>0</v>
      </c>
      <c r="BX601" s="6">
        <f>SUMIFS(EXAMES!E:E, EXAMES!D:D, H601, EXAMES!G:G, E601)</f>
        <v>0</v>
      </c>
      <c r="BY601" s="25">
        <f t="shared" si="53"/>
        <v>1766.6920978333333</v>
      </c>
      <c r="BZ601" s="1"/>
      <c r="CA601" s="1" t="s">
        <v>330</v>
      </c>
      <c r="CB601" s="13">
        <f t="shared" si="54"/>
        <v>149.4740845</v>
      </c>
      <c r="CC601" s="13">
        <f t="shared" si="55"/>
        <v>0</v>
      </c>
      <c r="CD601" s="13">
        <f>SUMIFS(ALIMENTAÇÃO!E:E, ALIMENTAÇÃO!D:D, H601, ALIMENTAÇÃO!G:G, E601)</f>
        <v>770</v>
      </c>
      <c r="CE601" s="6">
        <f>SUMIFS(TRANSPORTE!E:E, TRANSPORTE!D:D, H601, TRANSPORTE!G:G, E601)</f>
        <v>220</v>
      </c>
      <c r="CF601" s="6">
        <f>SUMIFS('PLANO DE SAÚDE'!E:E, 'PLANO DE SAÚDE'!D:D, H601, 'PLANO DE SAÚDE'!G:G, E601)</f>
        <v>151.1340845</v>
      </c>
      <c r="CG601" s="6">
        <f>SUMIFS('PLANO ODONTO'!E:E, 'PLANO ODONTO'!D:D, H601, 'PLANO ODONTO'!G:G, E601)</f>
        <v>0</v>
      </c>
      <c r="CH601" s="6">
        <f t="shared" si="56"/>
        <v>-1.66</v>
      </c>
      <c r="CI601" s="6">
        <f t="shared" si="57"/>
        <v>0</v>
      </c>
      <c r="CJ601" s="6"/>
      <c r="CK601" s="6"/>
      <c r="CL601" s="6"/>
      <c r="CM601" s="6">
        <f t="shared" si="58"/>
        <v>0</v>
      </c>
      <c r="CN601" s="6">
        <v>2356.2199999999998</v>
      </c>
      <c r="CO601" s="6">
        <v>-308.22000000000003</v>
      </c>
      <c r="CP601" s="6">
        <v>2048</v>
      </c>
      <c r="CQ601" s="6">
        <v>2355.6</v>
      </c>
      <c r="CR601" s="1">
        <v>8.0299999999999994</v>
      </c>
      <c r="CS601" s="6">
        <v>2355.6</v>
      </c>
      <c r="CT601" s="1">
        <v>188.44</v>
      </c>
      <c r="CU601" s="6">
        <v>1748.4</v>
      </c>
    </row>
    <row r="602" spans="1:99" ht="13.8" hidden="1">
      <c r="A602" s="1"/>
      <c r="B602" s="1"/>
      <c r="C602" s="34" t="str">
        <f t="shared" ca="1" si="40"/>
        <v>OK</v>
      </c>
      <c r="D602" s="2">
        <f t="shared" si="41"/>
        <v>6480.8252145555552</v>
      </c>
      <c r="E602" s="34">
        <v>45901</v>
      </c>
      <c r="F602" s="1" t="s">
        <v>145</v>
      </c>
      <c r="G602" s="1">
        <v>3498</v>
      </c>
      <c r="H602" s="1" t="s">
        <v>332</v>
      </c>
      <c r="I602" s="1" t="s">
        <v>333</v>
      </c>
      <c r="J602" s="38">
        <v>45670</v>
      </c>
      <c r="K602" s="6">
        <v>3791.24</v>
      </c>
      <c r="L602" s="1"/>
      <c r="M602" s="6">
        <v>3791.24</v>
      </c>
      <c r="N602" s="6"/>
      <c r="O602" s="6">
        <v>0</v>
      </c>
      <c r="P602" s="6">
        <v>0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>
        <v>402.82</v>
      </c>
      <c r="AE602" s="6">
        <v>0</v>
      </c>
      <c r="AF602" s="6">
        <v>61.97</v>
      </c>
      <c r="AG602" s="6"/>
      <c r="AH602" s="6"/>
      <c r="AI602" s="6"/>
      <c r="AJ602" s="6">
        <v>0</v>
      </c>
      <c r="AK602" s="6"/>
      <c r="AL602" s="6"/>
      <c r="AM602" s="6">
        <v>0.17</v>
      </c>
      <c r="AN602" s="8">
        <f t="shared" si="42"/>
        <v>4256.2</v>
      </c>
      <c r="AO602" s="6"/>
      <c r="AP602" s="6">
        <v>-7.35</v>
      </c>
      <c r="AQ602" s="6">
        <v>0</v>
      </c>
      <c r="AR602" s="6"/>
      <c r="AS602" s="6"/>
      <c r="AT602" s="6">
        <v>-0.27</v>
      </c>
      <c r="AU602" s="6"/>
      <c r="AV602" s="6">
        <v>0</v>
      </c>
      <c r="AW602" s="6"/>
      <c r="AX602" s="6"/>
      <c r="AY602" s="6"/>
      <c r="AZ602" s="6"/>
      <c r="BA602" s="6"/>
      <c r="BB602" s="6"/>
      <c r="BC602" s="6">
        <v>0</v>
      </c>
      <c r="BD602" s="6">
        <v>0</v>
      </c>
      <c r="BE602" s="6"/>
      <c r="BF602" s="6">
        <v>0</v>
      </c>
      <c r="BG602" s="6">
        <v>-405.42</v>
      </c>
      <c r="BH602" s="6">
        <v>-153.16</v>
      </c>
      <c r="BI602" s="6">
        <v>0</v>
      </c>
      <c r="BJ602" s="6"/>
      <c r="BK602" s="6"/>
      <c r="BL602" s="11">
        <f t="shared" si="43"/>
        <v>-566.20000000000005</v>
      </c>
      <c r="BM602" s="12">
        <f t="shared" si="44"/>
        <v>3690</v>
      </c>
      <c r="BN602" s="13">
        <f t="shared" si="45"/>
        <v>315.93666666666667</v>
      </c>
      <c r="BO602" s="13">
        <f t="shared" si="46"/>
        <v>315.93666666666667</v>
      </c>
      <c r="BP602" s="13">
        <f t="shared" si="47"/>
        <v>105.31222222222222</v>
      </c>
      <c r="BQ602" s="13">
        <f t="shared" si="48"/>
        <v>405.59965899999997</v>
      </c>
      <c r="BR602" s="13">
        <f t="shared" si="49"/>
        <v>340.48</v>
      </c>
      <c r="BS602" s="13">
        <f t="shared" si="50"/>
        <v>727.65</v>
      </c>
      <c r="BT602" s="13">
        <f t="shared" si="51"/>
        <v>0</v>
      </c>
      <c r="BU602" s="13">
        <f t="shared" si="52"/>
        <v>0</v>
      </c>
      <c r="BV602" s="6">
        <f>SUMIFS('SEGURO DE VIDA'!E:E, 'SEGURO DE VIDA'!D:D, H602, 'SEGURO DE VIDA'!G:G, E602)</f>
        <v>13.71</v>
      </c>
      <c r="BW602" s="6">
        <f>SUMIFS(TREINAMENTOS!E:E, TREINAMENTOS!D:D, H602, TREINAMENTOS!G:G, E602)</f>
        <v>0</v>
      </c>
      <c r="BX602" s="6">
        <f>SUMIFS(EXAMES!E:E, EXAMES!D:D, H602, EXAMES!G:G, E602)</f>
        <v>0</v>
      </c>
      <c r="BY602" s="25">
        <f t="shared" si="53"/>
        <v>2224.6252145555554</v>
      </c>
      <c r="BZ602" s="1"/>
      <c r="CA602" s="1" t="s">
        <v>332</v>
      </c>
      <c r="CB602" s="13">
        <f t="shared" si="54"/>
        <v>0</v>
      </c>
      <c r="CC602" s="13">
        <f t="shared" si="55"/>
        <v>0</v>
      </c>
      <c r="CD602" s="13">
        <f>SUMIFS(ALIMENTAÇÃO!E:E, ALIMENTAÇÃO!D:D, H602, ALIMENTAÇÃO!G:G, E602)</f>
        <v>735</v>
      </c>
      <c r="CE602" s="6">
        <f>SUMIFS(TRANSPORTE!E:E, TRANSPORTE!D:D, H602, TRANSPORTE!G:G, E602)</f>
        <v>0</v>
      </c>
      <c r="CF602" s="6">
        <f>SUMIFS('PLANO DE SAÚDE'!E:E, 'PLANO DE SAÚDE'!D:D, H602, 'PLANO DE SAÚDE'!G:G, E602)</f>
        <v>0</v>
      </c>
      <c r="CG602" s="6">
        <f>SUMIFS('PLANO ODONTO'!E:E, 'PLANO ODONTO'!D:D, H602, 'PLANO ODONTO'!G:G, E602)</f>
        <v>0</v>
      </c>
      <c r="CH602" s="6">
        <f t="shared" si="56"/>
        <v>0</v>
      </c>
      <c r="CI602" s="6">
        <f t="shared" si="57"/>
        <v>0</v>
      </c>
      <c r="CJ602" s="6"/>
      <c r="CK602" s="6"/>
      <c r="CL602" s="6"/>
      <c r="CM602" s="6">
        <f t="shared" si="58"/>
        <v>0</v>
      </c>
      <c r="CN602" s="6">
        <v>4256.2</v>
      </c>
      <c r="CO602" s="6">
        <v>-566.20000000000005</v>
      </c>
      <c r="CP602" s="6">
        <v>3690</v>
      </c>
      <c r="CQ602" s="6">
        <v>4256.03</v>
      </c>
      <c r="CR602" s="1">
        <v>9.5299999999999994</v>
      </c>
      <c r="CS602" s="6">
        <v>4256.03</v>
      </c>
      <c r="CT602" s="1">
        <v>340.48</v>
      </c>
      <c r="CU602" s="6">
        <v>3648.83</v>
      </c>
    </row>
    <row r="603" spans="1:99" ht="13.8" hidden="1">
      <c r="A603" s="1"/>
      <c r="B603" s="1"/>
      <c r="C603" s="34" t="str">
        <f t="shared" ca="1" si="40"/>
        <v>OK</v>
      </c>
      <c r="D603" s="2">
        <f t="shared" si="41"/>
        <v>4496.6187396666664</v>
      </c>
      <c r="E603" s="34">
        <v>45901</v>
      </c>
      <c r="F603" s="1" t="s">
        <v>145</v>
      </c>
      <c r="G603" s="1">
        <v>3385</v>
      </c>
      <c r="H603" s="1" t="s">
        <v>334</v>
      </c>
      <c r="I603" s="1" t="s">
        <v>151</v>
      </c>
      <c r="J603" s="35">
        <v>45215</v>
      </c>
      <c r="K603" s="6">
        <v>1658.67</v>
      </c>
      <c r="L603" s="1"/>
      <c r="M603" s="6">
        <v>1658.67</v>
      </c>
      <c r="N603" s="6"/>
      <c r="O603" s="6">
        <v>51.75</v>
      </c>
      <c r="P603" s="6">
        <v>497.6</v>
      </c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>
        <v>189.48</v>
      </c>
      <c r="AE603" s="6">
        <v>123.63</v>
      </c>
      <c r="AF603" s="6">
        <v>56.13</v>
      </c>
      <c r="AG603" s="6"/>
      <c r="AH603" s="6">
        <v>0</v>
      </c>
      <c r="AI603" s="6"/>
      <c r="AJ603" s="6"/>
      <c r="AK603" s="6"/>
      <c r="AL603" s="6">
        <v>0</v>
      </c>
      <c r="AM603" s="6">
        <v>0.42</v>
      </c>
      <c r="AN603" s="8">
        <f t="shared" si="42"/>
        <v>2577.6800000000003</v>
      </c>
      <c r="AO603" s="6"/>
      <c r="AP603" s="6">
        <v>-7.35</v>
      </c>
      <c r="AQ603" s="6">
        <v>-99.52</v>
      </c>
      <c r="AR603" s="6"/>
      <c r="AS603" s="6"/>
      <c r="AT603" s="6">
        <v>-0.82</v>
      </c>
      <c r="AU603" s="6"/>
      <c r="AV603" s="6">
        <v>-14</v>
      </c>
      <c r="AW603" s="6"/>
      <c r="AX603" s="6"/>
      <c r="AY603" s="6"/>
      <c r="AZ603" s="6"/>
      <c r="BA603" s="6"/>
      <c r="BB603" s="6"/>
      <c r="BC603" s="6">
        <v>-1.81</v>
      </c>
      <c r="BD603" s="6">
        <v>0</v>
      </c>
      <c r="BE603" s="6"/>
      <c r="BF603" s="6">
        <v>-277</v>
      </c>
      <c r="BG603" s="6">
        <v>-209.18</v>
      </c>
      <c r="BH603" s="6"/>
      <c r="BI603" s="6"/>
      <c r="BJ603" s="6"/>
      <c r="BK603" s="6"/>
      <c r="BL603" s="11">
        <f t="shared" si="43"/>
        <v>-609.68000000000006</v>
      </c>
      <c r="BM603" s="12">
        <f t="shared" si="44"/>
        <v>1968.0000000000002</v>
      </c>
      <c r="BN603" s="13">
        <f t="shared" si="45"/>
        <v>138.2225</v>
      </c>
      <c r="BO603" s="13">
        <f t="shared" si="46"/>
        <v>138.2225</v>
      </c>
      <c r="BP603" s="13">
        <f t="shared" si="47"/>
        <v>46.074166666666663</v>
      </c>
      <c r="BQ603" s="13">
        <f t="shared" si="48"/>
        <v>209.27351200000001</v>
      </c>
      <c r="BR603" s="13">
        <f t="shared" si="49"/>
        <v>206.18</v>
      </c>
      <c r="BS603" s="13">
        <f t="shared" si="50"/>
        <v>727.65</v>
      </c>
      <c r="BT603" s="13">
        <f t="shared" si="51"/>
        <v>276.68</v>
      </c>
      <c r="BU603" s="13">
        <f t="shared" si="52"/>
        <v>162.926061</v>
      </c>
      <c r="BV603" s="6">
        <f>SUMIFS('SEGURO DE VIDA'!E:E, 'SEGURO DE VIDA'!D:D, H603, 'SEGURO DE VIDA'!G:G, E603)</f>
        <v>13.71</v>
      </c>
      <c r="BW603" s="6">
        <f>SUMIFS(TREINAMENTOS!E:E, TREINAMENTOS!D:D, H603, TREINAMENTOS!G:G, E603)</f>
        <v>0</v>
      </c>
      <c r="BX603" s="6">
        <f>SUMIFS(EXAMES!E:E, EXAMES!D:D, H603, EXAMES!G:G, E603)</f>
        <v>0</v>
      </c>
      <c r="BY603" s="25">
        <f t="shared" si="53"/>
        <v>1918.9387396666666</v>
      </c>
      <c r="BZ603" s="1"/>
      <c r="CA603" s="1" t="s">
        <v>334</v>
      </c>
      <c r="CB603" s="13">
        <f t="shared" si="54"/>
        <v>162.926061</v>
      </c>
      <c r="CC603" s="13">
        <f t="shared" si="55"/>
        <v>0</v>
      </c>
      <c r="CD603" s="13">
        <f>SUMIFS(ALIMENTAÇÃO!E:E, ALIMENTAÇÃO!D:D, H603, ALIMENTAÇÃO!G:G, E603)</f>
        <v>735</v>
      </c>
      <c r="CE603" s="6">
        <f>SUMIFS(TRANSPORTE!E:E, TRANSPORTE!D:D, H603, TRANSPORTE!G:G, E603)</f>
        <v>376.2</v>
      </c>
      <c r="CF603" s="6">
        <f>SUMIFS('PLANO DE SAÚDE'!E:E, 'PLANO DE SAÚDE'!D:D, H603, 'PLANO DE SAÚDE'!G:G, E603)</f>
        <v>164.73606100000001</v>
      </c>
      <c r="CG603" s="6">
        <f>SUMIFS('PLANO ODONTO'!E:E, 'PLANO ODONTO'!D:D, H603, 'PLANO ODONTO'!G:G, E603)</f>
        <v>14</v>
      </c>
      <c r="CH603" s="6">
        <f t="shared" si="56"/>
        <v>-1.81</v>
      </c>
      <c r="CI603" s="6">
        <f t="shared" si="57"/>
        <v>0</v>
      </c>
      <c r="CJ603" s="6"/>
      <c r="CK603" s="6"/>
      <c r="CL603" s="6"/>
      <c r="CM603" s="6">
        <f t="shared" si="58"/>
        <v>-14</v>
      </c>
      <c r="CN603" s="6">
        <v>2577.6799999999998</v>
      </c>
      <c r="CO603" s="6">
        <v>-609.67999999999995</v>
      </c>
      <c r="CP603" s="6">
        <v>1968</v>
      </c>
      <c r="CQ603" s="6">
        <v>2577.2600000000002</v>
      </c>
      <c r="CR603" s="1">
        <v>8.1199999999999992</v>
      </c>
      <c r="CS603" s="6">
        <v>2577.2600000000002</v>
      </c>
      <c r="CT603" s="1">
        <v>206.18</v>
      </c>
      <c r="CU603" s="6">
        <v>1970.06</v>
      </c>
    </row>
    <row r="604" spans="1:99" ht="13.8" hidden="1">
      <c r="A604" s="1"/>
      <c r="B604" s="1"/>
      <c r="C604" s="34" t="str">
        <f t="shared" ca="1" si="40"/>
        <v>OK</v>
      </c>
      <c r="D604" s="2">
        <f t="shared" si="41"/>
        <v>3109.8566666666666</v>
      </c>
      <c r="E604" s="34">
        <v>45901</v>
      </c>
      <c r="F604" s="1" t="s">
        <v>145</v>
      </c>
      <c r="G604" s="1">
        <v>3545</v>
      </c>
      <c r="H604" s="1" t="s">
        <v>335</v>
      </c>
      <c r="I604" s="1" t="s">
        <v>197</v>
      </c>
      <c r="J604" s="38">
        <v>45824</v>
      </c>
      <c r="K604" s="6">
        <v>1518</v>
      </c>
      <c r="L604" s="1"/>
      <c r="M604" s="6">
        <v>1518</v>
      </c>
      <c r="N604" s="6"/>
      <c r="O604" s="6">
        <v>0</v>
      </c>
      <c r="P604" s="6">
        <v>0</v>
      </c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>
        <v>0</v>
      </c>
      <c r="AE604" s="6">
        <v>0</v>
      </c>
      <c r="AF604" s="6">
        <v>0</v>
      </c>
      <c r="AG604" s="6"/>
      <c r="AH604" s="6">
        <v>0</v>
      </c>
      <c r="AI604" s="6"/>
      <c r="AJ604" s="6"/>
      <c r="AK604" s="6"/>
      <c r="AL604" s="6">
        <v>0</v>
      </c>
      <c r="AM604" s="6">
        <v>0.27</v>
      </c>
      <c r="AN604" s="8">
        <f t="shared" si="42"/>
        <v>1518.27</v>
      </c>
      <c r="AO604" s="6"/>
      <c r="AP604" s="6">
        <v>-7.7</v>
      </c>
      <c r="AQ604" s="6">
        <v>-91.08</v>
      </c>
      <c r="AR604" s="6"/>
      <c r="AS604" s="6"/>
      <c r="AT604" s="6">
        <v>-0.64</v>
      </c>
      <c r="AU604" s="6"/>
      <c r="AV604" s="6">
        <v>0</v>
      </c>
      <c r="AW604" s="6"/>
      <c r="AX604" s="6"/>
      <c r="AY604" s="6"/>
      <c r="AZ604" s="6"/>
      <c r="BA604" s="6"/>
      <c r="BB604" s="6"/>
      <c r="BC604" s="6">
        <v>0</v>
      </c>
      <c r="BD604" s="6">
        <v>0</v>
      </c>
      <c r="BE604" s="6"/>
      <c r="BF604" s="6">
        <v>0</v>
      </c>
      <c r="BG604" s="6">
        <v>-113.85</v>
      </c>
      <c r="BH604" s="6"/>
      <c r="BI604" s="6"/>
      <c r="BJ604" s="6"/>
      <c r="BK604" s="6"/>
      <c r="BL604" s="11">
        <f t="shared" si="43"/>
        <v>-213.26999999999998</v>
      </c>
      <c r="BM604" s="12">
        <f t="shared" si="44"/>
        <v>1305</v>
      </c>
      <c r="BN604" s="13">
        <f t="shared" si="45"/>
        <v>126.5</v>
      </c>
      <c r="BO604" s="13">
        <f t="shared" si="46"/>
        <v>126.5</v>
      </c>
      <c r="BP604" s="13">
        <f t="shared" si="47"/>
        <v>42.166666666666664</v>
      </c>
      <c r="BQ604" s="13">
        <f t="shared" si="48"/>
        <v>113.85</v>
      </c>
      <c r="BR604" s="13">
        <f t="shared" si="49"/>
        <v>121.44</v>
      </c>
      <c r="BS604" s="13">
        <f t="shared" si="50"/>
        <v>762.3</v>
      </c>
      <c r="BT604" s="13">
        <f t="shared" si="51"/>
        <v>285.12</v>
      </c>
      <c r="BU604" s="13">
        <f t="shared" si="52"/>
        <v>0</v>
      </c>
      <c r="BV604" s="6">
        <f>SUMIFS('SEGURO DE VIDA'!E:E, 'SEGURO DE VIDA'!D:D, H604, 'SEGURO DE VIDA'!G:G, E604)</f>
        <v>13.71</v>
      </c>
      <c r="BW604" s="6">
        <f>SUMIFS(TREINAMENTOS!E:E, TREINAMENTOS!D:D, H604, TREINAMENTOS!G:G, E604)</f>
        <v>0</v>
      </c>
      <c r="BX604" s="6">
        <f>SUMIFS(EXAMES!E:E, EXAMES!D:D, H604, EXAMES!G:G, E604)</f>
        <v>0</v>
      </c>
      <c r="BY604" s="25">
        <f t="shared" si="53"/>
        <v>1591.5866666666666</v>
      </c>
      <c r="BZ604" s="1"/>
      <c r="CA604" s="1" t="s">
        <v>335</v>
      </c>
      <c r="CB604" s="13">
        <f t="shared" si="54"/>
        <v>0</v>
      </c>
      <c r="CC604" s="13">
        <f t="shared" si="55"/>
        <v>0</v>
      </c>
      <c r="CD604" s="13">
        <f>SUMIFS(ALIMENTAÇÃO!E:E, ALIMENTAÇÃO!D:D, H604, ALIMENTAÇÃO!G:G, E604)</f>
        <v>770</v>
      </c>
      <c r="CE604" s="6">
        <f>SUMIFS(TRANSPORTE!E:E, TRANSPORTE!D:D, H604, TRANSPORTE!G:G, E604)</f>
        <v>376.2</v>
      </c>
      <c r="CF604" s="6">
        <f>SUMIFS('PLANO DE SAÚDE'!E:E, 'PLANO DE SAÚDE'!D:D, H604, 'PLANO DE SAÚDE'!G:G, E604)</f>
        <v>0</v>
      </c>
      <c r="CG604" s="6">
        <f>SUMIFS('PLANO ODONTO'!E:E, 'PLANO ODONTO'!D:D, H604, 'PLANO ODONTO'!G:G, E604)</f>
        <v>0</v>
      </c>
      <c r="CH604" s="6">
        <f t="shared" si="56"/>
        <v>0</v>
      </c>
      <c r="CI604" s="6">
        <f t="shared" si="57"/>
        <v>0</v>
      </c>
      <c r="CJ604" s="6"/>
      <c r="CK604" s="6"/>
      <c r="CL604" s="6"/>
      <c r="CM604" s="6">
        <f t="shared" si="58"/>
        <v>0</v>
      </c>
      <c r="CN604" s="6">
        <v>1518.27</v>
      </c>
      <c r="CO604" s="6">
        <v>-213.27</v>
      </c>
      <c r="CP604" s="6">
        <v>1305</v>
      </c>
      <c r="CQ604" s="6">
        <v>1518</v>
      </c>
      <c r="CR604" s="1">
        <v>7.5</v>
      </c>
      <c r="CS604" s="6">
        <v>1518</v>
      </c>
      <c r="CT604" s="1">
        <v>121.44</v>
      </c>
      <c r="CU604" s="6">
        <v>910.8</v>
      </c>
    </row>
    <row r="605" spans="1:99" ht="13.8" hidden="1">
      <c r="A605" s="1"/>
      <c r="B605" s="1"/>
      <c r="C605" s="34" t="str">
        <f t="shared" ca="1" si="40"/>
        <v>OK</v>
      </c>
      <c r="D605" s="2">
        <f t="shared" si="41"/>
        <v>3592.8540844999998</v>
      </c>
      <c r="E605" s="34">
        <v>45901</v>
      </c>
      <c r="F605" s="1" t="s">
        <v>145</v>
      </c>
      <c r="G605" s="1">
        <v>3393</v>
      </c>
      <c r="H605" s="1" t="s">
        <v>336</v>
      </c>
      <c r="I605" s="1" t="s">
        <v>151</v>
      </c>
      <c r="J605" s="38">
        <v>45236</v>
      </c>
      <c r="K605" s="6">
        <v>1800</v>
      </c>
      <c r="L605" s="1"/>
      <c r="M605" s="6">
        <v>1800</v>
      </c>
      <c r="N605" s="6"/>
      <c r="O605" s="6">
        <v>0</v>
      </c>
      <c r="P605" s="6">
        <v>0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>
        <v>0</v>
      </c>
      <c r="AE605" s="6">
        <v>0</v>
      </c>
      <c r="AF605" s="6">
        <v>0</v>
      </c>
      <c r="AG605" s="6"/>
      <c r="AH605" s="6">
        <v>0</v>
      </c>
      <c r="AI605" s="6"/>
      <c r="AJ605" s="6"/>
      <c r="AK605" s="6"/>
      <c r="AL605" s="6">
        <v>0</v>
      </c>
      <c r="AM605" s="6">
        <v>0.5</v>
      </c>
      <c r="AN605" s="8">
        <f t="shared" si="42"/>
        <v>1800.5</v>
      </c>
      <c r="AO605" s="6"/>
      <c r="AP605" s="6">
        <v>-7.35</v>
      </c>
      <c r="AQ605" s="6">
        <v>-108</v>
      </c>
      <c r="AR605" s="6"/>
      <c r="AS605" s="6"/>
      <c r="AT605" s="6">
        <v>-0.26</v>
      </c>
      <c r="AU605" s="6"/>
      <c r="AV605" s="6">
        <v>-14</v>
      </c>
      <c r="AW605" s="6"/>
      <c r="AX605" s="6"/>
      <c r="AY605" s="6"/>
      <c r="AZ605" s="6"/>
      <c r="BA605" s="6"/>
      <c r="BB605" s="6"/>
      <c r="BC605" s="6">
        <v>-1.66</v>
      </c>
      <c r="BD605" s="6">
        <v>0</v>
      </c>
      <c r="BE605" s="6"/>
      <c r="BF605" s="6">
        <v>0</v>
      </c>
      <c r="BG605" s="6">
        <v>-139.22999999999999</v>
      </c>
      <c r="BH605" s="6"/>
      <c r="BI605" s="6"/>
      <c r="BJ605" s="6"/>
      <c r="BK605" s="6"/>
      <c r="BL605" s="11">
        <f t="shared" si="43"/>
        <v>-270.5</v>
      </c>
      <c r="BM605" s="12">
        <f t="shared" si="44"/>
        <v>1530</v>
      </c>
      <c r="BN605" s="13">
        <f t="shared" si="45"/>
        <v>150</v>
      </c>
      <c r="BO605" s="13">
        <f t="shared" si="46"/>
        <v>150</v>
      </c>
      <c r="BP605" s="13">
        <f t="shared" si="47"/>
        <v>50</v>
      </c>
      <c r="BQ605" s="13">
        <f t="shared" si="48"/>
        <v>139.32</v>
      </c>
      <c r="BR605" s="13">
        <f t="shared" si="49"/>
        <v>144</v>
      </c>
      <c r="BS605" s="13">
        <f t="shared" si="50"/>
        <v>727.65</v>
      </c>
      <c r="BT605" s="13">
        <f t="shared" si="51"/>
        <v>268.2</v>
      </c>
      <c r="BU605" s="13">
        <f t="shared" si="52"/>
        <v>149.4740845</v>
      </c>
      <c r="BV605" s="6">
        <f>SUMIFS('SEGURO DE VIDA'!E:E, 'SEGURO DE VIDA'!D:D, H605, 'SEGURO DE VIDA'!G:G, E605)</f>
        <v>13.71</v>
      </c>
      <c r="BW605" s="6">
        <f>SUMIFS(TREINAMENTOS!E:E, TREINAMENTOS!D:D, H605, TREINAMENTOS!G:G, E605)</f>
        <v>0</v>
      </c>
      <c r="BX605" s="6">
        <f>SUMIFS(EXAMES!E:E, EXAMES!D:D, H605, EXAMES!G:G, E605)</f>
        <v>0</v>
      </c>
      <c r="BY605" s="25">
        <f t="shared" si="53"/>
        <v>1792.3540844999998</v>
      </c>
      <c r="BZ605" s="1"/>
      <c r="CA605" s="1" t="s">
        <v>336</v>
      </c>
      <c r="CB605" s="13">
        <f t="shared" si="54"/>
        <v>149.4740845</v>
      </c>
      <c r="CC605" s="13">
        <f t="shared" si="55"/>
        <v>0</v>
      </c>
      <c r="CD605" s="13">
        <f>SUMIFS(ALIMENTAÇÃO!E:E, ALIMENTAÇÃO!D:D, H605, ALIMENTAÇÃO!G:G, E605)</f>
        <v>735</v>
      </c>
      <c r="CE605" s="6">
        <f>SUMIFS(TRANSPORTE!E:E, TRANSPORTE!D:D, H605, TRANSPORTE!G:G, E605)</f>
        <v>376.2</v>
      </c>
      <c r="CF605" s="6">
        <f>SUMIFS('PLANO DE SAÚDE'!E:E, 'PLANO DE SAÚDE'!D:D, H605, 'PLANO DE SAÚDE'!G:G, E605)</f>
        <v>151.1340845</v>
      </c>
      <c r="CG605" s="6">
        <f>SUMIFS('PLANO ODONTO'!E:E, 'PLANO ODONTO'!D:D, H605, 'PLANO ODONTO'!G:G, E605)</f>
        <v>14</v>
      </c>
      <c r="CH605" s="6">
        <f t="shared" si="56"/>
        <v>-1.66</v>
      </c>
      <c r="CI605" s="6">
        <f t="shared" si="57"/>
        <v>0</v>
      </c>
      <c r="CJ605" s="6"/>
      <c r="CK605" s="6"/>
      <c r="CL605" s="6"/>
      <c r="CM605" s="6">
        <f t="shared" si="58"/>
        <v>-14</v>
      </c>
      <c r="CN605" s="6">
        <v>1800.5</v>
      </c>
      <c r="CO605" s="6">
        <v>-270.5</v>
      </c>
      <c r="CP605" s="6">
        <v>1530</v>
      </c>
      <c r="CQ605" s="6">
        <v>1800</v>
      </c>
      <c r="CR605" s="1">
        <v>7.74</v>
      </c>
      <c r="CS605" s="6">
        <v>1800</v>
      </c>
      <c r="CT605" s="1">
        <v>144</v>
      </c>
      <c r="CU605" s="6">
        <v>1192.8</v>
      </c>
    </row>
    <row r="606" spans="1:99" ht="13.8" hidden="1">
      <c r="A606" s="1"/>
      <c r="B606" s="1"/>
      <c r="C606" s="34" t="str">
        <f t="shared" ca="1" si="40"/>
        <v>OK</v>
      </c>
      <c r="D606" s="2">
        <f t="shared" si="41"/>
        <v>3555.0974797777781</v>
      </c>
      <c r="E606" s="34">
        <v>45901</v>
      </c>
      <c r="F606" s="1" t="s">
        <v>145</v>
      </c>
      <c r="G606" s="1">
        <v>356</v>
      </c>
      <c r="H606" s="1" t="s">
        <v>337</v>
      </c>
      <c r="I606" s="1" t="s">
        <v>151</v>
      </c>
      <c r="J606" s="38">
        <v>44774</v>
      </c>
      <c r="K606" s="6">
        <v>1733.89</v>
      </c>
      <c r="L606" s="1"/>
      <c r="M606" s="6">
        <v>1733.89</v>
      </c>
      <c r="N606" s="6"/>
      <c r="O606" s="6">
        <v>0</v>
      </c>
      <c r="P606" s="6">
        <v>0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>
        <v>0</v>
      </c>
      <c r="AE606" s="6">
        <v>0</v>
      </c>
      <c r="AF606" s="6">
        <v>0</v>
      </c>
      <c r="AG606" s="6"/>
      <c r="AH606" s="6">
        <v>0</v>
      </c>
      <c r="AI606" s="6"/>
      <c r="AJ606" s="6"/>
      <c r="AK606" s="6"/>
      <c r="AL606" s="6">
        <v>0</v>
      </c>
      <c r="AM606" s="6">
        <v>0.91</v>
      </c>
      <c r="AN606" s="8">
        <f t="shared" si="42"/>
        <v>1734.8000000000002</v>
      </c>
      <c r="AO606" s="6"/>
      <c r="AP606" s="6">
        <v>-7.7</v>
      </c>
      <c r="AQ606" s="6">
        <v>-104.03</v>
      </c>
      <c r="AR606" s="6"/>
      <c r="AS606" s="6"/>
      <c r="AT606" s="6">
        <v>-0.98</v>
      </c>
      <c r="AU606" s="6"/>
      <c r="AV606" s="6">
        <v>-14</v>
      </c>
      <c r="AW606" s="6"/>
      <c r="AX606" s="6"/>
      <c r="AY606" s="6"/>
      <c r="AZ606" s="6"/>
      <c r="BA606" s="6"/>
      <c r="BB606" s="6"/>
      <c r="BC606" s="6">
        <v>-1.81</v>
      </c>
      <c r="BD606" s="6">
        <v>0</v>
      </c>
      <c r="BE606" s="6"/>
      <c r="BF606" s="6">
        <v>0</v>
      </c>
      <c r="BG606" s="6">
        <v>-133.28</v>
      </c>
      <c r="BH606" s="6"/>
      <c r="BI606" s="6"/>
      <c r="BJ606" s="6"/>
      <c r="BK606" s="6"/>
      <c r="BL606" s="11">
        <f t="shared" si="43"/>
        <v>-261.8</v>
      </c>
      <c r="BM606" s="12">
        <f t="shared" si="44"/>
        <v>1473.0000000000002</v>
      </c>
      <c r="BN606" s="13">
        <f t="shared" si="45"/>
        <v>144.49083333333334</v>
      </c>
      <c r="BO606" s="13">
        <f t="shared" si="46"/>
        <v>144.49083333333334</v>
      </c>
      <c r="BP606" s="13">
        <f t="shared" si="47"/>
        <v>48.163611111111116</v>
      </c>
      <c r="BQ606" s="13">
        <f t="shared" si="48"/>
        <v>133.33614100000003</v>
      </c>
      <c r="BR606" s="13">
        <f t="shared" si="49"/>
        <v>138.71</v>
      </c>
      <c r="BS606" s="13">
        <f t="shared" si="50"/>
        <v>762.3</v>
      </c>
      <c r="BT606" s="13">
        <f t="shared" si="51"/>
        <v>272.16999999999996</v>
      </c>
      <c r="BU606" s="13">
        <f t="shared" si="52"/>
        <v>162.926061</v>
      </c>
      <c r="BV606" s="6">
        <f>SUMIFS('SEGURO DE VIDA'!E:E, 'SEGURO DE VIDA'!D:D, H606, 'SEGURO DE VIDA'!G:G, E606)</f>
        <v>13.71</v>
      </c>
      <c r="BW606" s="6">
        <f>SUMIFS(TREINAMENTOS!E:E, TREINAMENTOS!D:D, H606, TREINAMENTOS!G:G, E606)</f>
        <v>0</v>
      </c>
      <c r="BX606" s="6">
        <f>SUMIFS(EXAMES!E:E, EXAMES!D:D, H606, EXAMES!G:G, E606)</f>
        <v>0</v>
      </c>
      <c r="BY606" s="25">
        <f t="shared" si="53"/>
        <v>1820.2974797777779</v>
      </c>
      <c r="BZ606" s="1"/>
      <c r="CA606" s="1" t="s">
        <v>337</v>
      </c>
      <c r="CB606" s="13">
        <f t="shared" si="54"/>
        <v>162.926061</v>
      </c>
      <c r="CC606" s="13">
        <f t="shared" si="55"/>
        <v>0</v>
      </c>
      <c r="CD606" s="13">
        <f>SUMIFS(ALIMENTAÇÃO!E:E, ALIMENTAÇÃO!D:D, H606, ALIMENTAÇÃO!G:G, E606)</f>
        <v>770</v>
      </c>
      <c r="CE606" s="6">
        <f>SUMIFS(TRANSPORTE!E:E, TRANSPORTE!D:D, H606, TRANSPORTE!G:G, E606)</f>
        <v>376.2</v>
      </c>
      <c r="CF606" s="6">
        <f>SUMIFS('PLANO DE SAÚDE'!E:E, 'PLANO DE SAÚDE'!D:D, H606, 'PLANO DE SAÚDE'!G:G, E606)</f>
        <v>164.73606100000001</v>
      </c>
      <c r="CG606" s="6">
        <f>SUMIFS('PLANO ODONTO'!E:E, 'PLANO ODONTO'!D:D, H606, 'PLANO ODONTO'!G:G, E606)</f>
        <v>14</v>
      </c>
      <c r="CH606" s="6">
        <f t="shared" si="56"/>
        <v>-1.81</v>
      </c>
      <c r="CI606" s="6">
        <f t="shared" si="57"/>
        <v>0</v>
      </c>
      <c r="CJ606" s="6"/>
      <c r="CK606" s="6"/>
      <c r="CL606" s="6"/>
      <c r="CM606" s="6">
        <f t="shared" si="58"/>
        <v>-14</v>
      </c>
      <c r="CN606" s="6">
        <v>1734.8</v>
      </c>
      <c r="CO606" s="6">
        <v>-261.8</v>
      </c>
      <c r="CP606" s="6">
        <v>1473</v>
      </c>
      <c r="CQ606" s="6">
        <v>1733.89</v>
      </c>
      <c r="CR606" s="1">
        <v>7.69</v>
      </c>
      <c r="CS606" s="6">
        <v>1733.89</v>
      </c>
      <c r="CT606" s="1">
        <v>138.71</v>
      </c>
      <c r="CU606" s="6">
        <v>1126.69</v>
      </c>
    </row>
    <row r="607" spans="1:99" ht="13.8" hidden="1">
      <c r="A607" s="1"/>
      <c r="B607" s="1"/>
      <c r="C607" s="34" t="str">
        <f t="shared" ca="1" si="40"/>
        <v>OK</v>
      </c>
      <c r="D607" s="2">
        <f t="shared" si="41"/>
        <v>4915.4428766666661</v>
      </c>
      <c r="E607" s="34">
        <v>45901</v>
      </c>
      <c r="F607" s="1" t="s">
        <v>145</v>
      </c>
      <c r="G607" s="1">
        <v>3341</v>
      </c>
      <c r="H607" s="1" t="s">
        <v>339</v>
      </c>
      <c r="I607" s="1" t="s">
        <v>340</v>
      </c>
      <c r="J607" s="38">
        <v>44928</v>
      </c>
      <c r="K607" s="6">
        <v>2400</v>
      </c>
      <c r="L607" s="1"/>
      <c r="M607" s="6">
        <v>2400</v>
      </c>
      <c r="N607" s="6"/>
      <c r="O607" s="6">
        <v>0</v>
      </c>
      <c r="P607" s="6">
        <v>0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>
        <v>305.7</v>
      </c>
      <c r="AE607" s="6">
        <v>0</v>
      </c>
      <c r="AF607" s="6">
        <v>47.03</v>
      </c>
      <c r="AG607" s="6"/>
      <c r="AH607" s="6">
        <v>0</v>
      </c>
      <c r="AI607" s="6"/>
      <c r="AJ607" s="6"/>
      <c r="AK607" s="6"/>
      <c r="AL607" s="6">
        <v>0</v>
      </c>
      <c r="AM607" s="6">
        <v>0.89</v>
      </c>
      <c r="AN607" s="8">
        <f t="shared" si="42"/>
        <v>2753.62</v>
      </c>
      <c r="AO607" s="6"/>
      <c r="AP607" s="6">
        <v>-7.7</v>
      </c>
      <c r="AQ607" s="6">
        <v>-144</v>
      </c>
      <c r="AR607" s="6"/>
      <c r="AS607" s="6"/>
      <c r="AT607" s="6">
        <v>-0.4</v>
      </c>
      <c r="AU607" s="6"/>
      <c r="AV607" s="6">
        <v>0</v>
      </c>
      <c r="AW607" s="6"/>
      <c r="AX607" s="6"/>
      <c r="AY607" s="6"/>
      <c r="AZ607" s="6"/>
      <c r="BA607" s="6"/>
      <c r="BB607" s="6"/>
      <c r="BC607" s="6">
        <v>-1.66</v>
      </c>
      <c r="BD607" s="6">
        <v>-165.89</v>
      </c>
      <c r="BE607" s="6"/>
      <c r="BF607" s="6">
        <v>0</v>
      </c>
      <c r="BG607" s="6">
        <v>-224.97</v>
      </c>
      <c r="BH607" s="6"/>
      <c r="BI607" s="6"/>
      <c r="BJ607" s="6"/>
      <c r="BK607" s="6"/>
      <c r="BL607" s="11">
        <f t="shared" si="43"/>
        <v>-544.62</v>
      </c>
      <c r="BM607" s="12">
        <f t="shared" si="44"/>
        <v>2209</v>
      </c>
      <c r="BN607" s="13">
        <f t="shared" si="45"/>
        <v>200</v>
      </c>
      <c r="BO607" s="13">
        <f t="shared" si="46"/>
        <v>200</v>
      </c>
      <c r="BP607" s="13">
        <f t="shared" si="47"/>
        <v>66.666666666666671</v>
      </c>
      <c r="BQ607" s="13">
        <f t="shared" si="48"/>
        <v>224.89804099999998</v>
      </c>
      <c r="BR607" s="13">
        <f t="shared" si="49"/>
        <v>220.21</v>
      </c>
      <c r="BS607" s="13">
        <f t="shared" si="50"/>
        <v>762.3</v>
      </c>
      <c r="BT607" s="13">
        <f t="shared" si="51"/>
        <v>232.2</v>
      </c>
      <c r="BU607" s="13">
        <f t="shared" si="52"/>
        <v>134.71816900000002</v>
      </c>
      <c r="BV607" s="6">
        <f>SUMIFS('SEGURO DE VIDA'!E:E, 'SEGURO DE VIDA'!D:D, H607, 'SEGURO DE VIDA'!G:G, E607)</f>
        <v>13.71</v>
      </c>
      <c r="BW607" s="6">
        <f>SUMIFS(TREINAMENTOS!E:E, TREINAMENTOS!D:D, H607, TREINAMENTOS!G:G, E607)</f>
        <v>0</v>
      </c>
      <c r="BX607" s="6">
        <f>SUMIFS(EXAMES!E:E, EXAMES!D:D, H607, EXAMES!G:G, E607)</f>
        <v>107.12</v>
      </c>
      <c r="BY607" s="25">
        <f t="shared" si="53"/>
        <v>2161.8228766666666</v>
      </c>
      <c r="BZ607" s="1"/>
      <c r="CA607" s="1" t="s">
        <v>339</v>
      </c>
      <c r="CB607" s="13">
        <f t="shared" si="54"/>
        <v>134.71816900000002</v>
      </c>
      <c r="CC607" s="13">
        <f t="shared" si="55"/>
        <v>0</v>
      </c>
      <c r="CD607" s="13">
        <f>SUMIFS(ALIMENTAÇÃO!E:E, ALIMENTAÇÃO!D:D, H607, ALIMENTAÇÃO!G:G, E607)</f>
        <v>770</v>
      </c>
      <c r="CE607" s="6">
        <f>SUMIFS(TRANSPORTE!E:E, TRANSPORTE!D:D, H607, TRANSPORTE!G:G, E607)</f>
        <v>376.2</v>
      </c>
      <c r="CF607" s="6">
        <f>SUMIFS('PLANO DE SAÚDE'!E:E, 'PLANO DE SAÚDE'!D:D, H607, 'PLANO DE SAÚDE'!G:G, E607)</f>
        <v>302.268169</v>
      </c>
      <c r="CG607" s="6">
        <f>SUMIFS('PLANO ODONTO'!E:E, 'PLANO ODONTO'!D:D, H607, 'PLANO ODONTO'!G:G, E607)</f>
        <v>0</v>
      </c>
      <c r="CH607" s="6">
        <f t="shared" si="56"/>
        <v>-167.54999999999998</v>
      </c>
      <c r="CI607" s="6">
        <f t="shared" si="57"/>
        <v>0</v>
      </c>
      <c r="CJ607" s="6"/>
      <c r="CK607" s="6"/>
      <c r="CL607" s="6"/>
      <c r="CM607" s="6">
        <f t="shared" si="58"/>
        <v>0</v>
      </c>
      <c r="CN607" s="6">
        <v>2753.62</v>
      </c>
      <c r="CO607" s="6">
        <v>-544.62</v>
      </c>
      <c r="CP607" s="6">
        <v>2209</v>
      </c>
      <c r="CQ607" s="6">
        <v>2752.73</v>
      </c>
      <c r="CR607" s="1">
        <v>8.17</v>
      </c>
      <c r="CS607" s="6">
        <v>2752.73</v>
      </c>
      <c r="CT607" s="1">
        <v>220.21</v>
      </c>
      <c r="CU607" s="6">
        <v>2145.5300000000002</v>
      </c>
    </row>
    <row r="608" spans="1:99" ht="13.8" hidden="1">
      <c r="A608" s="1"/>
      <c r="B608" s="1"/>
      <c r="C608" s="34" t="str">
        <f t="shared" ca="1" si="40"/>
        <v>OK</v>
      </c>
      <c r="D608" s="2">
        <f t="shared" si="41"/>
        <v>663.55</v>
      </c>
      <c r="E608" s="34">
        <v>45901</v>
      </c>
      <c r="F608" s="1" t="s">
        <v>145</v>
      </c>
      <c r="G608" s="1">
        <v>3349</v>
      </c>
      <c r="H608" s="1" t="s">
        <v>341</v>
      </c>
      <c r="I608" s="1" t="s">
        <v>151</v>
      </c>
      <c r="J608" s="38">
        <v>45017</v>
      </c>
      <c r="K608" s="6">
        <v>1800</v>
      </c>
      <c r="L608" s="1" t="s">
        <v>514</v>
      </c>
      <c r="M608" s="6">
        <v>0</v>
      </c>
      <c r="N608" s="6"/>
      <c r="O608" s="6">
        <v>0</v>
      </c>
      <c r="P608" s="6">
        <v>0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>
        <v>0</v>
      </c>
      <c r="AE608" s="6">
        <v>0</v>
      </c>
      <c r="AF608" s="6">
        <v>0</v>
      </c>
      <c r="AG608" s="6"/>
      <c r="AH608" s="6">
        <v>298.77</v>
      </c>
      <c r="AI608" s="6"/>
      <c r="AJ608" s="6"/>
      <c r="AK608" s="6"/>
      <c r="AL608" s="6">
        <v>1.07</v>
      </c>
      <c r="AM608" s="6">
        <v>0</v>
      </c>
      <c r="AN608" s="8">
        <f t="shared" si="42"/>
        <v>299.83999999999997</v>
      </c>
      <c r="AO608" s="6"/>
      <c r="AP608" s="6">
        <v>0</v>
      </c>
      <c r="AQ608" s="6">
        <v>0</v>
      </c>
      <c r="AR608" s="6"/>
      <c r="AS608" s="6"/>
      <c r="AT608" s="6">
        <v>-1.07</v>
      </c>
      <c r="AU608" s="6"/>
      <c r="AV608" s="6">
        <v>0</v>
      </c>
      <c r="AW608" s="6"/>
      <c r="AX608" s="6"/>
      <c r="AY608" s="6"/>
      <c r="AZ608" s="6"/>
      <c r="BA608" s="6"/>
      <c r="BB608" s="6"/>
      <c r="BC608" s="6">
        <v>0</v>
      </c>
      <c r="BD608" s="6">
        <v>0</v>
      </c>
      <c r="BE608" s="6"/>
      <c r="BF608" s="6">
        <v>-298.77</v>
      </c>
      <c r="BG608" s="6">
        <v>0</v>
      </c>
      <c r="BH608" s="6"/>
      <c r="BI608" s="6"/>
      <c r="BJ608" s="6"/>
      <c r="BK608" s="6"/>
      <c r="BL608" s="11">
        <f t="shared" si="43"/>
        <v>-299.83999999999997</v>
      </c>
      <c r="BM608" s="12">
        <f t="shared" si="44"/>
        <v>0</v>
      </c>
      <c r="BN608" s="13">
        <f t="shared" si="45"/>
        <v>150</v>
      </c>
      <c r="BO608" s="13">
        <f t="shared" si="46"/>
        <v>150</v>
      </c>
      <c r="BP608" s="13">
        <f t="shared" si="47"/>
        <v>50</v>
      </c>
      <c r="BQ608" s="13">
        <f t="shared" si="48"/>
        <v>0</v>
      </c>
      <c r="BR608" s="13">
        <f t="shared" si="49"/>
        <v>0</v>
      </c>
      <c r="BS608" s="13">
        <f t="shared" si="50"/>
        <v>0</v>
      </c>
      <c r="BT608" s="13">
        <f t="shared" si="51"/>
        <v>0</v>
      </c>
      <c r="BU608" s="13">
        <f t="shared" si="52"/>
        <v>0</v>
      </c>
      <c r="BV608" s="6">
        <f>SUMIFS('SEGURO DE VIDA'!E:E, 'SEGURO DE VIDA'!D:D, H608, 'SEGURO DE VIDA'!G:G, E608)</f>
        <v>13.71</v>
      </c>
      <c r="BW608" s="6">
        <f>SUMIFS(TREINAMENTOS!E:E, TREINAMENTOS!D:D, H608, TREINAMENTOS!G:G, E608)</f>
        <v>0</v>
      </c>
      <c r="BX608" s="6">
        <f>SUMIFS(EXAMES!E:E, EXAMES!D:D, H608, EXAMES!G:G, E608)</f>
        <v>0</v>
      </c>
      <c r="BY608" s="25">
        <f t="shared" si="53"/>
        <v>363.71</v>
      </c>
      <c r="BZ608" s="1"/>
      <c r="CA608" s="1" t="s">
        <v>341</v>
      </c>
      <c r="CB608" s="13">
        <f t="shared" si="54"/>
        <v>0</v>
      </c>
      <c r="CC608" s="13">
        <f t="shared" si="55"/>
        <v>0</v>
      </c>
      <c r="CD608" s="13">
        <f>SUMIFS(ALIMENTAÇÃO!E:E, ALIMENTAÇÃO!D:D, H608, ALIMENTAÇÃO!G:G, E608)</f>
        <v>0</v>
      </c>
      <c r="CE608" s="6">
        <f>SUMIFS(TRANSPORTE!E:E, TRANSPORTE!D:D, H608, TRANSPORTE!G:G, E608)</f>
        <v>0</v>
      </c>
      <c r="CF608" s="6">
        <f>SUMIFS('PLANO DE SAÚDE'!E:E, 'PLANO DE SAÚDE'!D:D, H608, 'PLANO DE SAÚDE'!G:G, E608)</f>
        <v>0</v>
      </c>
      <c r="CG608" s="6">
        <f>SUMIFS('PLANO ODONTO'!E:E, 'PLANO ODONTO'!D:D, H608, 'PLANO ODONTO'!G:G, E608)</f>
        <v>0</v>
      </c>
      <c r="CH608" s="6">
        <f t="shared" si="56"/>
        <v>0</v>
      </c>
      <c r="CI608" s="6">
        <f t="shared" si="57"/>
        <v>0</v>
      </c>
      <c r="CJ608" s="6"/>
      <c r="CK608" s="6"/>
      <c r="CL608" s="6"/>
      <c r="CM608" s="6">
        <f t="shared" si="58"/>
        <v>0</v>
      </c>
      <c r="CN608" s="6">
        <v>299.83999999999997</v>
      </c>
      <c r="CO608" s="6">
        <v>-299.83999999999997</v>
      </c>
      <c r="CP608" s="6">
        <v>0</v>
      </c>
      <c r="CQ608" s="6">
        <v>0</v>
      </c>
      <c r="CR608" s="1">
        <v>0</v>
      </c>
      <c r="CS608" s="6">
        <v>0</v>
      </c>
      <c r="CT608" s="1">
        <v>0</v>
      </c>
      <c r="CU608" s="6">
        <v>0</v>
      </c>
    </row>
    <row r="609" spans="1:99" ht="13.8" hidden="1">
      <c r="A609" s="1"/>
      <c r="B609" s="1"/>
      <c r="C609" s="34" t="str">
        <f t="shared" ca="1" si="40"/>
        <v>OK</v>
      </c>
      <c r="D609" s="2">
        <f t="shared" si="41"/>
        <v>4026.0531368888887</v>
      </c>
      <c r="E609" s="34">
        <v>45901</v>
      </c>
      <c r="F609" s="1" t="s">
        <v>145</v>
      </c>
      <c r="G609" s="1">
        <v>3578</v>
      </c>
      <c r="H609" s="1" t="s">
        <v>488</v>
      </c>
      <c r="I609" s="1" t="s">
        <v>194</v>
      </c>
      <c r="J609" s="38">
        <v>45894</v>
      </c>
      <c r="K609" s="6">
        <v>2000</v>
      </c>
      <c r="L609" s="1"/>
      <c r="M609" s="6">
        <v>2000</v>
      </c>
      <c r="N609" s="6"/>
      <c r="O609" s="6">
        <v>0</v>
      </c>
      <c r="P609" s="6">
        <v>0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>
        <v>165</v>
      </c>
      <c r="AE609" s="6">
        <v>0</v>
      </c>
      <c r="AF609" s="6">
        <v>25.38</v>
      </c>
      <c r="AG609" s="6"/>
      <c r="AH609" s="6"/>
      <c r="AI609" s="6"/>
      <c r="AJ609" s="6"/>
      <c r="AK609" s="6"/>
      <c r="AL609" s="6"/>
      <c r="AM609" s="6">
        <v>0.68</v>
      </c>
      <c r="AN609" s="8">
        <f t="shared" si="42"/>
        <v>2191.06</v>
      </c>
      <c r="AO609" s="6"/>
      <c r="AP609" s="6">
        <v>-7.7</v>
      </c>
      <c r="AQ609" s="6">
        <v>-120</v>
      </c>
      <c r="AR609" s="6"/>
      <c r="AS609" s="6"/>
      <c r="AT609" s="6">
        <v>0</v>
      </c>
      <c r="AU609" s="6"/>
      <c r="AV609" s="6">
        <v>0</v>
      </c>
      <c r="AW609" s="6"/>
      <c r="AX609" s="6"/>
      <c r="AY609" s="6"/>
      <c r="AZ609" s="6"/>
      <c r="BA609" s="6"/>
      <c r="BB609" s="6">
        <v>0</v>
      </c>
      <c r="BC609" s="6">
        <v>0</v>
      </c>
      <c r="BD609" s="6"/>
      <c r="BE609" s="6"/>
      <c r="BF609" s="6">
        <v>0</v>
      </c>
      <c r="BG609" s="6">
        <v>-174.36</v>
      </c>
      <c r="BH609" s="6">
        <v>0</v>
      </c>
      <c r="BI609" s="6"/>
      <c r="BJ609" s="6"/>
      <c r="BK609" s="6"/>
      <c r="BL609" s="11">
        <f t="shared" si="43"/>
        <v>-302.06</v>
      </c>
      <c r="BM609" s="12">
        <f t="shared" si="44"/>
        <v>1889</v>
      </c>
      <c r="BN609" s="13">
        <f t="shared" si="45"/>
        <v>166.66666666666666</v>
      </c>
      <c r="BO609" s="13">
        <f t="shared" si="46"/>
        <v>166.66666666666666</v>
      </c>
      <c r="BP609" s="13">
        <f t="shared" si="47"/>
        <v>55.55555555555555</v>
      </c>
      <c r="BQ609" s="13">
        <f t="shared" si="48"/>
        <v>174.35424800000001</v>
      </c>
      <c r="BR609" s="13">
        <f t="shared" si="49"/>
        <v>175.23</v>
      </c>
      <c r="BS609" s="13">
        <f t="shared" si="50"/>
        <v>762.3</v>
      </c>
      <c r="BT609" s="13">
        <f t="shared" si="51"/>
        <v>306.8</v>
      </c>
      <c r="BU609" s="13">
        <f t="shared" si="52"/>
        <v>0</v>
      </c>
      <c r="BV609" s="6">
        <f>SUMIFS('SEGURO DE VIDA'!E:E, 'SEGURO DE VIDA'!D:D, H609, 'SEGURO DE VIDA'!G:G, E609)</f>
        <v>27.42</v>
      </c>
      <c r="BW609" s="6">
        <f>SUMIFS(TREINAMENTOS!E:E, TREINAMENTOS!D:D, H609, TREINAMENTOS!G:G, E609)</f>
        <v>0</v>
      </c>
      <c r="BX609" s="6">
        <f>SUMIFS(EXAMES!E:E, EXAMES!D:D, H609, EXAMES!G:G, E609)</f>
        <v>0</v>
      </c>
      <c r="BY609" s="25">
        <f t="shared" si="53"/>
        <v>1834.993136888889</v>
      </c>
      <c r="BZ609" s="1"/>
      <c r="CA609" s="1" t="s">
        <v>488</v>
      </c>
      <c r="CB609" s="13">
        <f t="shared" si="54"/>
        <v>0</v>
      </c>
      <c r="CC609" s="13">
        <f t="shared" si="55"/>
        <v>0</v>
      </c>
      <c r="CD609" s="13">
        <f>SUMIFS(ALIMENTAÇÃO!E:E, ALIMENTAÇÃO!D:D, H609, ALIMENTAÇÃO!G:G, E609)</f>
        <v>770</v>
      </c>
      <c r="CE609" s="6">
        <f>SUMIFS(TRANSPORTE!E:E, TRANSPORTE!D:D, H609, TRANSPORTE!G:G, E609)</f>
        <v>426.8</v>
      </c>
      <c r="CF609" s="6">
        <f>SUMIFS('PLANO DE SAÚDE'!E:E, 'PLANO DE SAÚDE'!D:D, H609, 'PLANO DE SAÚDE'!G:G, E609)</f>
        <v>0</v>
      </c>
      <c r="CG609" s="6">
        <f>SUMIFS('PLANO ODONTO'!E:E, 'PLANO ODONTO'!D:D, H609, 'PLANO ODONTO'!G:G, E609)</f>
        <v>0</v>
      </c>
      <c r="CH609" s="6">
        <f t="shared" si="56"/>
        <v>0</v>
      </c>
      <c r="CI609" s="6">
        <f t="shared" si="57"/>
        <v>0</v>
      </c>
      <c r="CJ609" s="6"/>
      <c r="CK609" s="6"/>
      <c r="CL609" s="6"/>
      <c r="CM609" s="6">
        <f t="shared" si="58"/>
        <v>0</v>
      </c>
      <c r="CN609" s="6">
        <v>2191.06</v>
      </c>
      <c r="CO609" s="6">
        <v>-302.06</v>
      </c>
      <c r="CP609" s="6">
        <v>1889</v>
      </c>
      <c r="CQ609" s="6">
        <v>2190.38</v>
      </c>
      <c r="CR609" s="1">
        <v>7.96</v>
      </c>
      <c r="CS609" s="6">
        <v>2190.38</v>
      </c>
      <c r="CT609" s="1">
        <v>175.23</v>
      </c>
      <c r="CU609" s="6">
        <v>1583.18</v>
      </c>
    </row>
    <row r="610" spans="1:99" ht="13.8" hidden="1">
      <c r="A610" s="1"/>
      <c r="B610" s="1"/>
      <c r="C610" s="34" t="str">
        <f t="shared" ca="1" si="40"/>
        <v>OK</v>
      </c>
      <c r="D610" s="2">
        <f t="shared" si="41"/>
        <v>4936.0107420000004</v>
      </c>
      <c r="E610" s="34">
        <v>45901</v>
      </c>
      <c r="F610" s="1" t="s">
        <v>145</v>
      </c>
      <c r="G610" s="1">
        <v>3431</v>
      </c>
      <c r="H610" s="1" t="s">
        <v>344</v>
      </c>
      <c r="I610" s="1" t="s">
        <v>149</v>
      </c>
      <c r="J610" s="38">
        <v>45355</v>
      </c>
      <c r="K610" s="6">
        <v>2070</v>
      </c>
      <c r="L610" s="1"/>
      <c r="M610" s="6">
        <v>2070</v>
      </c>
      <c r="N610" s="6"/>
      <c r="O610" s="6">
        <v>0.21</v>
      </c>
      <c r="P610" s="6">
        <v>0</v>
      </c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>
        <v>787.89</v>
      </c>
      <c r="AE610" s="6">
        <v>0</v>
      </c>
      <c r="AF610" s="6">
        <v>121.25</v>
      </c>
      <c r="AG610" s="6"/>
      <c r="AH610" s="6"/>
      <c r="AI610" s="6"/>
      <c r="AJ610" s="6"/>
      <c r="AK610" s="6"/>
      <c r="AL610" s="6"/>
      <c r="AM610" s="6">
        <v>0.37</v>
      </c>
      <c r="AN610" s="8">
        <f t="shared" si="42"/>
        <v>2979.72</v>
      </c>
      <c r="AO610" s="6"/>
      <c r="AP610" s="6">
        <v>-7.35</v>
      </c>
      <c r="AQ610" s="6">
        <v>-124.2</v>
      </c>
      <c r="AR610" s="6"/>
      <c r="AS610" s="6"/>
      <c r="AT610" s="6">
        <v>-0.63</v>
      </c>
      <c r="AU610" s="6"/>
      <c r="AV610" s="6">
        <v>0</v>
      </c>
      <c r="AW610" s="6"/>
      <c r="AX610" s="6"/>
      <c r="AY610" s="6"/>
      <c r="AZ610" s="6"/>
      <c r="BA610" s="6"/>
      <c r="BB610" s="6">
        <v>0</v>
      </c>
      <c r="BC610" s="6">
        <v>-93.62</v>
      </c>
      <c r="BD610" s="6"/>
      <c r="BE610" s="6"/>
      <c r="BF610" s="6">
        <v>0</v>
      </c>
      <c r="BG610" s="6">
        <v>-250.92</v>
      </c>
      <c r="BH610" s="6">
        <v>0</v>
      </c>
      <c r="BI610" s="6"/>
      <c r="BJ610" s="6"/>
      <c r="BK610" s="6"/>
      <c r="BL610" s="11">
        <f t="shared" si="43"/>
        <v>-476.72</v>
      </c>
      <c r="BM610" s="12">
        <f t="shared" si="44"/>
        <v>2503</v>
      </c>
      <c r="BN610" s="13">
        <f t="shared" si="45"/>
        <v>172.5</v>
      </c>
      <c r="BO610" s="13">
        <f t="shared" si="46"/>
        <v>172.5</v>
      </c>
      <c r="BP610" s="13">
        <f t="shared" si="47"/>
        <v>57.5</v>
      </c>
      <c r="BQ610" s="13">
        <f t="shared" si="48"/>
        <v>250.86126999999999</v>
      </c>
      <c r="BR610" s="13">
        <f t="shared" si="49"/>
        <v>238.34</v>
      </c>
      <c r="BS610" s="13">
        <f t="shared" si="50"/>
        <v>727.65</v>
      </c>
      <c r="BT610" s="13">
        <f t="shared" si="51"/>
        <v>80.999999999999986</v>
      </c>
      <c r="BU610" s="13">
        <f t="shared" si="52"/>
        <v>242.22947199999999</v>
      </c>
      <c r="BV610" s="6">
        <f>SUMIFS('SEGURO DE VIDA'!E:E, 'SEGURO DE VIDA'!D:D, H610, 'SEGURO DE VIDA'!G:G, E610)</f>
        <v>13.71</v>
      </c>
      <c r="BW610" s="6">
        <f>SUMIFS(TREINAMENTOS!E:E, TREINAMENTOS!D:D, H610, TREINAMENTOS!G:G, E610)</f>
        <v>0</v>
      </c>
      <c r="BX610" s="6">
        <f>SUMIFS(EXAMES!E:E, EXAMES!D:D, H610, EXAMES!G:G, E610)</f>
        <v>0</v>
      </c>
      <c r="BY610" s="25">
        <f t="shared" si="53"/>
        <v>1956.2907420000001</v>
      </c>
      <c r="BZ610" s="1"/>
      <c r="CA610" s="41" t="s">
        <v>540</v>
      </c>
      <c r="CB610" s="13">
        <f t="shared" si="54"/>
        <v>242.22947199999999</v>
      </c>
      <c r="CC610" s="13">
        <f t="shared" si="55"/>
        <v>0</v>
      </c>
      <c r="CD610" s="13">
        <f>SUMIFS(ALIMENTAÇÃO!E:E, ALIMENTAÇÃO!D:D, H610, ALIMENTAÇÃO!G:G, E610)</f>
        <v>735</v>
      </c>
      <c r="CE610" s="6">
        <f>SUMIFS(TRANSPORTE!E:E, TRANSPORTE!D:D, H610, TRANSPORTE!G:G, E610)</f>
        <v>205.2</v>
      </c>
      <c r="CF610" s="6">
        <f>SUMIFS('PLANO DE SAÚDE'!E:E, 'PLANO DE SAÚDE'!D:D, H610, 'PLANO DE SAÚDE'!G:G, E610)</f>
        <v>335.84947199999999</v>
      </c>
      <c r="CG610" s="6">
        <f>SUMIFS('PLANO ODONTO'!E:E, 'PLANO ODONTO'!D:D, H610, 'PLANO ODONTO'!G:G, E610)</f>
        <v>0</v>
      </c>
      <c r="CH610" s="6">
        <f t="shared" si="56"/>
        <v>-93.62</v>
      </c>
      <c r="CI610" s="6">
        <f t="shared" si="57"/>
        <v>0</v>
      </c>
      <c r="CJ610" s="6"/>
      <c r="CK610" s="6"/>
      <c r="CL610" s="6"/>
      <c r="CM610" s="6">
        <f t="shared" si="58"/>
        <v>0</v>
      </c>
      <c r="CN610" s="6">
        <v>2979.72</v>
      </c>
      <c r="CO610" s="6">
        <v>-476.72</v>
      </c>
      <c r="CP610" s="6">
        <v>2503</v>
      </c>
      <c r="CQ610" s="6">
        <v>2979.35</v>
      </c>
      <c r="CR610" s="1">
        <v>8.42</v>
      </c>
      <c r="CS610" s="6">
        <v>2979.35</v>
      </c>
      <c r="CT610" s="1">
        <v>238.34</v>
      </c>
      <c r="CU610" s="6">
        <v>2372.15</v>
      </c>
    </row>
    <row r="611" spans="1:99" ht="13.8" hidden="1">
      <c r="A611" s="1"/>
      <c r="B611" s="1"/>
      <c r="C611" s="34" t="str">
        <f t="shared" ca="1" si="40"/>
        <v>Incompleto</v>
      </c>
      <c r="D611" s="2">
        <f t="shared" si="41"/>
        <v>19437.04</v>
      </c>
      <c r="E611" s="34">
        <v>45901</v>
      </c>
      <c r="F611" s="1" t="s">
        <v>145</v>
      </c>
      <c r="G611" s="1">
        <v>3</v>
      </c>
      <c r="H611" s="1" t="s">
        <v>346</v>
      </c>
      <c r="I611" s="1" t="s">
        <v>255</v>
      </c>
      <c r="J611" s="38"/>
      <c r="K611" s="6"/>
      <c r="L611" s="1"/>
      <c r="M611" s="6">
        <v>8157.4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8">
        <f t="shared" si="42"/>
        <v>8157.4</v>
      </c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>
        <v>-897.31</v>
      </c>
      <c r="BH611" s="6">
        <v>-1087.79</v>
      </c>
      <c r="BI611" s="6"/>
      <c r="BJ611" s="6"/>
      <c r="BK611" s="6"/>
      <c r="BL611" s="11">
        <f t="shared" si="43"/>
        <v>-1985.1</v>
      </c>
      <c r="BM611" s="12">
        <f t="shared" si="44"/>
        <v>6172.2999999999993</v>
      </c>
      <c r="BN611" s="13">
        <f t="shared" si="45"/>
        <v>0</v>
      </c>
      <c r="BO611" s="13">
        <f t="shared" si="46"/>
        <v>0</v>
      </c>
      <c r="BP611" s="13">
        <f t="shared" si="47"/>
        <v>0</v>
      </c>
      <c r="BQ611" s="13">
        <f t="shared" si="48"/>
        <v>0</v>
      </c>
      <c r="BR611" s="13">
        <f t="shared" si="49"/>
        <v>0</v>
      </c>
      <c r="BS611" s="13">
        <f t="shared" si="50"/>
        <v>770</v>
      </c>
      <c r="BT611" s="13">
        <f t="shared" si="51"/>
        <v>0</v>
      </c>
      <c r="BU611" s="13">
        <f t="shared" si="52"/>
        <v>10348.539999999999</v>
      </c>
      <c r="BV611" s="6">
        <f>SUMIFS('SEGURO DE VIDA'!E:E, 'SEGURO DE VIDA'!D:D, H611, 'SEGURO DE VIDA'!G:G, E611)</f>
        <v>161.1</v>
      </c>
      <c r="BW611" s="6">
        <f>SUMIFS(TREINAMENTOS!E:E, TREINAMENTOS!D:D, H611, TREINAMENTOS!G:G, E611)</f>
        <v>0</v>
      </c>
      <c r="BX611" s="6">
        <f>SUMIFS(EXAMES!E:E, EXAMES!D:D, H611, EXAMES!G:G, E611)</f>
        <v>0</v>
      </c>
      <c r="BY611" s="25">
        <f t="shared" si="53"/>
        <v>11279.64</v>
      </c>
      <c r="BZ611" s="1"/>
      <c r="CA611" s="1" t="s">
        <v>346</v>
      </c>
      <c r="CB611" s="13">
        <f t="shared" si="54"/>
        <v>10320.539999999999</v>
      </c>
      <c r="CC611" s="13">
        <f t="shared" si="55"/>
        <v>28</v>
      </c>
      <c r="CD611" s="13">
        <f>SUMIFS(ALIMENTAÇÃO!E:E, ALIMENTAÇÃO!D:D, H611, ALIMENTAÇÃO!G:G, E611)</f>
        <v>770</v>
      </c>
      <c r="CE611" s="6">
        <f>SUMIFS(TRANSPORTE!E:E, TRANSPORTE!D:D, H611, TRANSPORTE!G:G, E611)</f>
        <v>0</v>
      </c>
      <c r="CF611" s="6">
        <f>SUMIFS('PLANO DE SAÚDE'!E:E, 'PLANO DE SAÚDE'!D:D, H611, 'PLANO DE SAÚDE'!G:G, E611)</f>
        <v>10320.539999999999</v>
      </c>
      <c r="CG611" s="6">
        <f>SUMIFS('PLANO ODONTO'!E:E, 'PLANO ODONTO'!D:D, H611, 'PLANO ODONTO'!G:G, E611)</f>
        <v>28</v>
      </c>
      <c r="CH611" s="6">
        <f t="shared" si="56"/>
        <v>0</v>
      </c>
      <c r="CI611" s="6">
        <f t="shared" si="57"/>
        <v>0</v>
      </c>
      <c r="CJ611" s="6"/>
      <c r="CK611" s="6"/>
      <c r="CL611" s="6"/>
      <c r="CM611" s="6">
        <f t="shared" si="58"/>
        <v>0</v>
      </c>
      <c r="CN611" s="6">
        <v>8157.4</v>
      </c>
      <c r="CO611" s="6">
        <v>-1985.1</v>
      </c>
      <c r="CP611" s="6">
        <v>6172.3</v>
      </c>
      <c r="CQ611" s="6">
        <v>0</v>
      </c>
      <c r="CR611" s="1">
        <v>0</v>
      </c>
      <c r="CS611" s="6">
        <v>0</v>
      </c>
      <c r="CT611" s="1">
        <v>0</v>
      </c>
      <c r="CU611" s="6">
        <v>7260.09</v>
      </c>
    </row>
    <row r="612" spans="1:99" ht="13.8" hidden="1">
      <c r="A612" s="1"/>
      <c r="B612" s="1"/>
      <c r="C612" s="34" t="str">
        <f t="shared" ca="1" si="40"/>
        <v>OK</v>
      </c>
      <c r="D612" s="2">
        <f t="shared" si="41"/>
        <v>5695.5773626111113</v>
      </c>
      <c r="E612" s="34">
        <v>45901</v>
      </c>
      <c r="F612" s="1" t="s">
        <v>145</v>
      </c>
      <c r="G612" s="1">
        <v>3351</v>
      </c>
      <c r="H612" s="1" t="s">
        <v>347</v>
      </c>
      <c r="I612" s="1" t="s">
        <v>151</v>
      </c>
      <c r="J612" s="38">
        <v>45017</v>
      </c>
      <c r="K612" s="6">
        <v>1988.62</v>
      </c>
      <c r="L612" s="1"/>
      <c r="M612" s="6">
        <v>1988.62</v>
      </c>
      <c r="N612" s="6"/>
      <c r="O612" s="6">
        <v>0</v>
      </c>
      <c r="P612" s="6">
        <v>596.59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>
        <v>299.88</v>
      </c>
      <c r="AE612" s="6">
        <v>0</v>
      </c>
      <c r="AF612" s="6">
        <v>46.14</v>
      </c>
      <c r="AG612" s="6"/>
      <c r="AH612" s="6"/>
      <c r="AI612" s="6"/>
      <c r="AJ612" s="6"/>
      <c r="AK612" s="6"/>
      <c r="AL612" s="6"/>
      <c r="AM612" s="6">
        <v>0.46</v>
      </c>
      <c r="AN612" s="8">
        <f t="shared" si="42"/>
        <v>2931.69</v>
      </c>
      <c r="AO612" s="6"/>
      <c r="AP612" s="6">
        <v>-2.36</v>
      </c>
      <c r="AQ612" s="6">
        <v>-119.32</v>
      </c>
      <c r="AR612" s="6"/>
      <c r="AS612" s="6"/>
      <c r="AT612" s="6">
        <v>-0.13</v>
      </c>
      <c r="AU612" s="6"/>
      <c r="AV612" s="6">
        <v>-14</v>
      </c>
      <c r="AW612" s="6"/>
      <c r="AX612" s="6"/>
      <c r="AY612" s="6"/>
      <c r="AZ612" s="6"/>
      <c r="BA612" s="6"/>
      <c r="BB612" s="6">
        <v>0</v>
      </c>
      <c r="BC612" s="6">
        <v>-2.73</v>
      </c>
      <c r="BD612" s="6"/>
      <c r="BE612" s="6"/>
      <c r="BF612" s="6">
        <v>0</v>
      </c>
      <c r="BG612" s="6">
        <v>-245.15</v>
      </c>
      <c r="BH612" s="6">
        <v>0</v>
      </c>
      <c r="BI612" s="6"/>
      <c r="BJ612" s="6"/>
      <c r="BK612" s="6"/>
      <c r="BL612" s="11">
        <f t="shared" si="43"/>
        <v>-383.69</v>
      </c>
      <c r="BM612" s="12">
        <f t="shared" si="44"/>
        <v>2548</v>
      </c>
      <c r="BN612" s="13">
        <f t="shared" si="45"/>
        <v>165.71833333333333</v>
      </c>
      <c r="BO612" s="13">
        <f t="shared" si="46"/>
        <v>165.71833333333333</v>
      </c>
      <c r="BP612" s="13">
        <f t="shared" si="47"/>
        <v>55.239444444444445</v>
      </c>
      <c r="BQ612" s="13">
        <f t="shared" si="48"/>
        <v>245.050828</v>
      </c>
      <c r="BR612" s="13">
        <f t="shared" si="49"/>
        <v>234.49</v>
      </c>
      <c r="BS612" s="13">
        <f t="shared" si="50"/>
        <v>234.23999999999998</v>
      </c>
      <c r="BT612" s="13">
        <f t="shared" si="51"/>
        <v>256.88</v>
      </c>
      <c r="BU612" s="13">
        <f t="shared" si="52"/>
        <v>246.05042350000002</v>
      </c>
      <c r="BV612" s="6">
        <f>SUMIFS('SEGURO DE VIDA'!E:E, 'SEGURO DE VIDA'!D:D, H612, 'SEGURO DE VIDA'!G:G, E612)</f>
        <v>13.71</v>
      </c>
      <c r="BW612" s="6">
        <f>SUMIFS(TREINAMENTOS!E:E, TREINAMENTOS!D:D, H612, TREINAMENTOS!G:G, E612)</f>
        <v>0</v>
      </c>
      <c r="BX612" s="6">
        <f>SUMIFS(EXAMES!E:E, EXAMES!D:D, H612, EXAMES!G:G, E612)</f>
        <v>1146.79</v>
      </c>
      <c r="BY612" s="25">
        <f t="shared" si="53"/>
        <v>2763.8873626111108</v>
      </c>
      <c r="BZ612" s="1"/>
      <c r="CA612" s="41" t="s">
        <v>541</v>
      </c>
      <c r="CB612" s="13">
        <f t="shared" si="54"/>
        <v>246.05042350000002</v>
      </c>
      <c r="CC612" s="13">
        <f t="shared" si="55"/>
        <v>0</v>
      </c>
      <c r="CD612" s="13">
        <f>SUMIFS(ALIMENTAÇÃO!E:E, ALIMENTAÇÃO!D:D, H612, ALIMENTAÇÃO!G:G, E612)</f>
        <v>236.6</v>
      </c>
      <c r="CE612" s="6">
        <f>SUMIFS(TRANSPORTE!E:E, TRANSPORTE!D:D, H612, TRANSPORTE!G:G, E612)</f>
        <v>376.2</v>
      </c>
      <c r="CF612" s="6">
        <f>SUMIFS('PLANO DE SAÚDE'!E:E, 'PLANO DE SAÚDE'!D:D, H612, 'PLANO DE SAÚDE'!G:G, E612)</f>
        <v>248.78042350000001</v>
      </c>
      <c r="CG612" s="6">
        <f>SUMIFS('PLANO ODONTO'!E:E, 'PLANO ODONTO'!D:D, H612, 'PLANO ODONTO'!G:G, E612)</f>
        <v>14</v>
      </c>
      <c r="CH612" s="6">
        <f t="shared" si="56"/>
        <v>-2.73</v>
      </c>
      <c r="CI612" s="6">
        <f t="shared" si="57"/>
        <v>0</v>
      </c>
      <c r="CJ612" s="6"/>
      <c r="CK612" s="6"/>
      <c r="CL612" s="6"/>
      <c r="CM612" s="6">
        <f t="shared" si="58"/>
        <v>-14</v>
      </c>
      <c r="CN612" s="6">
        <v>2931.69</v>
      </c>
      <c r="CO612" s="6">
        <v>-383.69</v>
      </c>
      <c r="CP612" s="6">
        <v>2548</v>
      </c>
      <c r="CQ612" s="6">
        <v>2931.23</v>
      </c>
      <c r="CR612" s="1">
        <v>8.36</v>
      </c>
      <c r="CS612" s="6">
        <v>2931.23</v>
      </c>
      <c r="CT612" s="1">
        <v>234.49</v>
      </c>
      <c r="CU612" s="6">
        <v>2324.0300000000002</v>
      </c>
    </row>
    <row r="613" spans="1:99" ht="13.8" hidden="1">
      <c r="A613" s="1"/>
      <c r="B613" s="1"/>
      <c r="C613" s="34" t="str">
        <f t="shared" ca="1" si="40"/>
        <v>OK</v>
      </c>
      <c r="D613" s="2">
        <f t="shared" si="41"/>
        <v>4696.825827222222</v>
      </c>
      <c r="E613" s="34">
        <v>45901</v>
      </c>
      <c r="F613" s="1" t="s">
        <v>145</v>
      </c>
      <c r="G613" s="1">
        <v>3590</v>
      </c>
      <c r="H613" s="1" t="s">
        <v>542</v>
      </c>
      <c r="I613" s="1" t="s">
        <v>543</v>
      </c>
      <c r="J613" s="38">
        <v>45915</v>
      </c>
      <c r="K613" s="6">
        <v>5000</v>
      </c>
      <c r="L613" s="1"/>
      <c r="M613" s="6">
        <v>2666.67</v>
      </c>
      <c r="N613" s="6"/>
      <c r="O613" s="6">
        <v>0</v>
      </c>
      <c r="P613" s="6">
        <v>0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>
        <v>0</v>
      </c>
      <c r="AE613" s="6">
        <v>0</v>
      </c>
      <c r="AF613" s="6">
        <v>0</v>
      </c>
      <c r="AG613" s="6"/>
      <c r="AH613" s="6"/>
      <c r="AI613" s="6"/>
      <c r="AJ613" s="6"/>
      <c r="AK613" s="6"/>
      <c r="AL613" s="6"/>
      <c r="AM613" s="6">
        <v>0.56000000000000005</v>
      </c>
      <c r="AN613" s="8">
        <f t="shared" si="42"/>
        <v>2667.23</v>
      </c>
      <c r="AO613" s="6"/>
      <c r="AP613" s="6">
        <v>0</v>
      </c>
      <c r="AQ613" s="6">
        <v>0</v>
      </c>
      <c r="AR613" s="6"/>
      <c r="AS613" s="6"/>
      <c r="AT613" s="6">
        <v>0</v>
      </c>
      <c r="AU613" s="6"/>
      <c r="AV613" s="6">
        <v>0</v>
      </c>
      <c r="AW613" s="6"/>
      <c r="AX613" s="6"/>
      <c r="AY613" s="6"/>
      <c r="AZ613" s="6"/>
      <c r="BA613" s="6"/>
      <c r="BB613" s="6">
        <v>0</v>
      </c>
      <c r="BC613" s="6">
        <v>0</v>
      </c>
      <c r="BD613" s="6"/>
      <c r="BE613" s="6"/>
      <c r="BF613" s="6">
        <v>0</v>
      </c>
      <c r="BG613" s="6">
        <v>-217.23</v>
      </c>
      <c r="BH613" s="6">
        <v>0</v>
      </c>
      <c r="BI613" s="6"/>
      <c r="BJ613" s="6"/>
      <c r="BK613" s="6"/>
      <c r="BL613" s="11">
        <f t="shared" si="43"/>
        <v>-217.23</v>
      </c>
      <c r="BM613" s="12">
        <f t="shared" si="44"/>
        <v>2450</v>
      </c>
      <c r="BN613" s="13">
        <f t="shared" si="45"/>
        <v>416.66666666666669</v>
      </c>
      <c r="BO613" s="13">
        <f t="shared" si="46"/>
        <v>416.66666666666669</v>
      </c>
      <c r="BP613" s="13">
        <f t="shared" si="47"/>
        <v>138.88888888888889</v>
      </c>
      <c r="BQ613" s="13">
        <f t="shared" si="48"/>
        <v>217.33360500000001</v>
      </c>
      <c r="BR613" s="13">
        <f t="shared" si="49"/>
        <v>213.33</v>
      </c>
      <c r="BS613" s="13">
        <f t="shared" si="50"/>
        <v>0</v>
      </c>
      <c r="BT613" s="13">
        <f t="shared" si="51"/>
        <v>0</v>
      </c>
      <c r="BU613" s="13">
        <f t="shared" si="52"/>
        <v>0</v>
      </c>
      <c r="BV613" s="6">
        <f>SUMIFS('SEGURO DE VIDA'!E:E, 'SEGURO DE VIDA'!D:D, H613, 'SEGURO DE VIDA'!G:G, E613)</f>
        <v>13.71</v>
      </c>
      <c r="BW613" s="6">
        <f>SUMIFS(TREINAMENTOS!E:E, TREINAMENTOS!D:D, H613, TREINAMENTOS!G:G, E613)</f>
        <v>350</v>
      </c>
      <c r="BX613" s="6">
        <f>SUMIFS(EXAMES!E:E, EXAMES!D:D, H613, EXAMES!G:G, E613)</f>
        <v>263</v>
      </c>
      <c r="BY613" s="25">
        <f t="shared" si="53"/>
        <v>2029.5958272222222</v>
      </c>
      <c r="BZ613" s="1"/>
      <c r="CA613" s="41" t="s">
        <v>544</v>
      </c>
      <c r="CB613" s="13">
        <f t="shared" si="54"/>
        <v>0</v>
      </c>
      <c r="CC613" s="13">
        <f t="shared" si="55"/>
        <v>0</v>
      </c>
      <c r="CD613" s="13">
        <f>SUMIFS(ALIMENTAÇÃO!E:E, ALIMENTAÇÃO!D:D, H613, ALIMENTAÇÃO!G:G, E613)</f>
        <v>0</v>
      </c>
      <c r="CE613" s="6">
        <f>SUMIFS(TRANSPORTE!E:E, TRANSPORTE!D:D, H613, TRANSPORTE!G:G, E613)</f>
        <v>0</v>
      </c>
      <c r="CF613" s="6">
        <f>SUMIFS('PLANO DE SAÚDE'!E:E, 'PLANO DE SAÚDE'!D:D, H613, 'PLANO DE SAÚDE'!G:G, E613)</f>
        <v>0</v>
      </c>
      <c r="CG613" s="6">
        <f>SUMIFS('PLANO ODONTO'!E:E, 'PLANO ODONTO'!D:D, H613, 'PLANO ODONTO'!G:G, E613)</f>
        <v>0</v>
      </c>
      <c r="CH613" s="6">
        <f t="shared" si="56"/>
        <v>0</v>
      </c>
      <c r="CI613" s="6">
        <f t="shared" si="57"/>
        <v>0</v>
      </c>
      <c r="CJ613" s="6"/>
      <c r="CK613" s="6"/>
      <c r="CL613" s="6"/>
      <c r="CM613" s="6">
        <f t="shared" si="58"/>
        <v>0</v>
      </c>
      <c r="CN613" s="6">
        <v>2667.23</v>
      </c>
      <c r="CO613" s="6">
        <v>-217.23</v>
      </c>
      <c r="CP613" s="6">
        <v>2450</v>
      </c>
      <c r="CQ613" s="6">
        <v>2666.67</v>
      </c>
      <c r="CR613" s="1">
        <v>8.15</v>
      </c>
      <c r="CS613" s="6">
        <v>2666.67</v>
      </c>
      <c r="CT613" s="1">
        <v>213.33</v>
      </c>
      <c r="CU613" s="6">
        <v>2059.4699999999998</v>
      </c>
    </row>
    <row r="614" spans="1:99" ht="13.8" hidden="1">
      <c r="A614" s="1"/>
      <c r="B614" s="1"/>
      <c r="C614" s="34" t="str">
        <f t="shared" ca="1" si="40"/>
        <v>OK</v>
      </c>
      <c r="D614" s="2">
        <f t="shared" si="41"/>
        <v>4819.8923011666666</v>
      </c>
      <c r="E614" s="34">
        <v>45901</v>
      </c>
      <c r="F614" s="1" t="s">
        <v>145</v>
      </c>
      <c r="G614" s="1">
        <v>3561</v>
      </c>
      <c r="H614" s="1" t="s">
        <v>443</v>
      </c>
      <c r="I614" s="1" t="s">
        <v>147</v>
      </c>
      <c r="J614" s="38">
        <v>45846</v>
      </c>
      <c r="K614" s="6">
        <v>2049</v>
      </c>
      <c r="L614" s="1"/>
      <c r="M614" s="6">
        <v>2049</v>
      </c>
      <c r="N614" s="6"/>
      <c r="O614" s="6">
        <v>0</v>
      </c>
      <c r="P614" s="6">
        <v>614.70000000000005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>
        <v>0</v>
      </c>
      <c r="AE614" s="6">
        <v>0</v>
      </c>
      <c r="AF614" s="6">
        <v>0</v>
      </c>
      <c r="AG614" s="6"/>
      <c r="AH614" s="6"/>
      <c r="AI614" s="6"/>
      <c r="AJ614" s="6"/>
      <c r="AK614" s="6"/>
      <c r="AL614" s="6"/>
      <c r="AM614" s="6">
        <v>0.11</v>
      </c>
      <c r="AN614" s="8">
        <f t="shared" si="42"/>
        <v>2663.81</v>
      </c>
      <c r="AO614" s="6"/>
      <c r="AP614" s="6">
        <v>-4.9000000000000004</v>
      </c>
      <c r="AQ614" s="6">
        <v>0</v>
      </c>
      <c r="AR614" s="6"/>
      <c r="AS614" s="6"/>
      <c r="AT614" s="6">
        <v>-0.28999999999999998</v>
      </c>
      <c r="AU614" s="6"/>
      <c r="AV614" s="6">
        <v>-14</v>
      </c>
      <c r="AW614" s="6"/>
      <c r="AX614" s="6"/>
      <c r="AY614" s="6"/>
      <c r="AZ614" s="6"/>
      <c r="BA614" s="6"/>
      <c r="BB614" s="6">
        <v>0</v>
      </c>
      <c r="BC614" s="6">
        <v>-1.66</v>
      </c>
      <c r="BD614" s="6"/>
      <c r="BE614" s="6"/>
      <c r="BF614" s="6">
        <v>0</v>
      </c>
      <c r="BG614" s="6">
        <v>-216.96</v>
      </c>
      <c r="BH614" s="6">
        <v>0</v>
      </c>
      <c r="BI614" s="6"/>
      <c r="BJ614" s="6"/>
      <c r="BK614" s="6"/>
      <c r="BL614" s="11">
        <f t="shared" si="43"/>
        <v>-237.81</v>
      </c>
      <c r="BM614" s="12">
        <f t="shared" si="44"/>
        <v>2426</v>
      </c>
      <c r="BN614" s="13">
        <f t="shared" si="45"/>
        <v>170.75</v>
      </c>
      <c r="BO614" s="13">
        <f t="shared" si="46"/>
        <v>170.75</v>
      </c>
      <c r="BP614" s="13">
        <f t="shared" si="47"/>
        <v>56.916666666666664</v>
      </c>
      <c r="BQ614" s="13">
        <f t="shared" si="48"/>
        <v>217.09154999999998</v>
      </c>
      <c r="BR614" s="13">
        <f t="shared" si="49"/>
        <v>213.09</v>
      </c>
      <c r="BS614" s="13">
        <f t="shared" si="50"/>
        <v>485.1</v>
      </c>
      <c r="BT614" s="13">
        <f t="shared" si="51"/>
        <v>376.2</v>
      </c>
      <c r="BU614" s="13">
        <f t="shared" si="52"/>
        <v>163.4740845</v>
      </c>
      <c r="BV614" s="6">
        <f>SUMIFS('SEGURO DE VIDA'!E:E, 'SEGURO DE VIDA'!D:D, H614, 'SEGURO DE VIDA'!G:G, E614)</f>
        <v>13.71</v>
      </c>
      <c r="BW614" s="6">
        <f>SUMIFS(TREINAMENTOS!E:E, TREINAMENTOS!D:D, H614, TREINAMENTOS!G:G, E614)</f>
        <v>289</v>
      </c>
      <c r="BX614" s="6">
        <f>SUMIFS(EXAMES!E:E, EXAMES!D:D, H614, EXAMES!G:G, E614)</f>
        <v>0</v>
      </c>
      <c r="BY614" s="25">
        <f t="shared" si="53"/>
        <v>2156.0823011666666</v>
      </c>
      <c r="BZ614" s="1"/>
      <c r="CA614" s="1" t="s">
        <v>443</v>
      </c>
      <c r="CB614" s="13">
        <f t="shared" si="54"/>
        <v>149.4740845</v>
      </c>
      <c r="CC614" s="13">
        <f t="shared" si="55"/>
        <v>14</v>
      </c>
      <c r="CD614" s="13">
        <f>SUMIFS(ALIMENTAÇÃO!E:E, ALIMENTAÇÃO!D:D, H614, ALIMENTAÇÃO!G:G, E614)</f>
        <v>490</v>
      </c>
      <c r="CE614" s="6">
        <f>SUMIFS(TRANSPORTE!E:E, TRANSPORTE!D:D, H614, TRANSPORTE!G:G, E614)</f>
        <v>376.2</v>
      </c>
      <c r="CF614" s="6">
        <f>SUMIFS('PLANO DE SAÚDE'!E:E, 'PLANO DE SAÚDE'!D:D, H614, 'PLANO DE SAÚDE'!G:G, E614)</f>
        <v>151.1340845</v>
      </c>
      <c r="CG614" s="6">
        <f>SUMIFS('PLANO ODONTO'!E:E, 'PLANO ODONTO'!D:D, H614, 'PLANO ODONTO'!G:G, E614)</f>
        <v>28</v>
      </c>
      <c r="CH614" s="6">
        <f t="shared" si="56"/>
        <v>-1.66</v>
      </c>
      <c r="CI614" s="6">
        <f t="shared" si="57"/>
        <v>0</v>
      </c>
      <c r="CJ614" s="6"/>
      <c r="CK614" s="6"/>
      <c r="CL614" s="6"/>
      <c r="CM614" s="6">
        <f t="shared" si="58"/>
        <v>-14</v>
      </c>
      <c r="CN614" s="6">
        <v>2663.81</v>
      </c>
      <c r="CO614" s="6">
        <v>-237.81</v>
      </c>
      <c r="CP614" s="6">
        <v>2426</v>
      </c>
      <c r="CQ614" s="6">
        <v>2663.7</v>
      </c>
      <c r="CR614" s="1">
        <v>8.15</v>
      </c>
      <c r="CS614" s="6">
        <v>2663.7</v>
      </c>
      <c r="CT614" s="1">
        <v>213.09</v>
      </c>
      <c r="CU614" s="6">
        <v>2056.5</v>
      </c>
    </row>
    <row r="615" spans="1:99" ht="13.8" hidden="1">
      <c r="A615" s="1"/>
      <c r="B615" s="1"/>
      <c r="C615" s="34" t="str">
        <f t="shared" ca="1" si="40"/>
        <v>OK</v>
      </c>
      <c r="D615" s="2">
        <f t="shared" si="41"/>
        <v>7442.8536911666661</v>
      </c>
      <c r="E615" s="34">
        <v>45901</v>
      </c>
      <c r="F615" s="1" t="s">
        <v>145</v>
      </c>
      <c r="G615" s="1">
        <v>68</v>
      </c>
      <c r="H615" s="1" t="s">
        <v>349</v>
      </c>
      <c r="I615" s="1" t="s">
        <v>545</v>
      </c>
      <c r="J615" s="38">
        <v>41463</v>
      </c>
      <c r="K615" s="6">
        <v>3054.12</v>
      </c>
      <c r="L615" s="1"/>
      <c r="M615" s="6">
        <v>3054.12</v>
      </c>
      <c r="N615" s="6"/>
      <c r="O615" s="6">
        <v>0</v>
      </c>
      <c r="P615" s="6">
        <v>916.24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>
        <v>875.96</v>
      </c>
      <c r="AE615" s="6">
        <v>0</v>
      </c>
      <c r="AF615" s="6">
        <v>134.76</v>
      </c>
      <c r="AG615" s="6"/>
      <c r="AH615" s="6"/>
      <c r="AI615" s="6"/>
      <c r="AJ615" s="6"/>
      <c r="AK615" s="6"/>
      <c r="AL615" s="6"/>
      <c r="AM615" s="6">
        <v>0.78</v>
      </c>
      <c r="AN615" s="8">
        <f t="shared" si="42"/>
        <v>4981.8599999999997</v>
      </c>
      <c r="AO615" s="6"/>
      <c r="AP615" s="6">
        <v>-5.25</v>
      </c>
      <c r="AQ615" s="6">
        <v>-183.25</v>
      </c>
      <c r="AR615" s="6"/>
      <c r="AS615" s="6"/>
      <c r="AT615" s="6">
        <v>-0.98</v>
      </c>
      <c r="AU615" s="6"/>
      <c r="AV615" s="6">
        <v>0</v>
      </c>
      <c r="AW615" s="6"/>
      <c r="AX615" s="6"/>
      <c r="AY615" s="6"/>
      <c r="AZ615" s="6"/>
      <c r="BA615" s="6"/>
      <c r="BB615" s="6">
        <v>0</v>
      </c>
      <c r="BC615" s="6">
        <v>-167.35</v>
      </c>
      <c r="BD615" s="6"/>
      <c r="BE615" s="6"/>
      <c r="BF615" s="6">
        <v>-794.47</v>
      </c>
      <c r="BG615" s="6">
        <v>-506.93</v>
      </c>
      <c r="BH615" s="6">
        <v>-308.63</v>
      </c>
      <c r="BI615" s="6"/>
      <c r="BJ615" s="6"/>
      <c r="BK615" s="6"/>
      <c r="BL615" s="11">
        <f t="shared" si="43"/>
        <v>-1966.8600000000001</v>
      </c>
      <c r="BM615" s="12">
        <f t="shared" si="44"/>
        <v>3014.9999999999995</v>
      </c>
      <c r="BN615" s="13">
        <f t="shared" si="45"/>
        <v>254.51</v>
      </c>
      <c r="BO615" s="13">
        <f t="shared" si="46"/>
        <v>254.51</v>
      </c>
      <c r="BP615" s="13">
        <f t="shared" si="47"/>
        <v>84.836666666666659</v>
      </c>
      <c r="BQ615" s="13">
        <f t="shared" si="48"/>
        <v>506.57583599999998</v>
      </c>
      <c r="BR615" s="13">
        <f t="shared" si="49"/>
        <v>398.48</v>
      </c>
      <c r="BS615" s="13">
        <f t="shared" si="50"/>
        <v>519.75</v>
      </c>
      <c r="BT615" s="13">
        <f t="shared" si="51"/>
        <v>192.95</v>
      </c>
      <c r="BU615" s="13">
        <f t="shared" si="52"/>
        <v>235.6711885</v>
      </c>
      <c r="BV615" s="6">
        <f>SUMIFS('SEGURO DE VIDA'!E:E, 'SEGURO DE VIDA'!D:D, H615, 'SEGURO DE VIDA'!G:G, E615)</f>
        <v>13.71</v>
      </c>
      <c r="BW615" s="6">
        <f>SUMIFS(TREINAMENTOS!E:E, TREINAMENTOS!D:D, H615, TREINAMENTOS!G:G, E615)</f>
        <v>0</v>
      </c>
      <c r="BX615" s="6">
        <f>SUMIFS(EXAMES!E:E, EXAMES!D:D, H615, EXAMES!G:G, E615)</f>
        <v>0</v>
      </c>
      <c r="BY615" s="25">
        <f t="shared" si="53"/>
        <v>2460.9936911666664</v>
      </c>
      <c r="BZ615" s="1"/>
      <c r="CA615" s="1" t="s">
        <v>349</v>
      </c>
      <c r="CB615" s="13">
        <f t="shared" si="54"/>
        <v>235.6711885</v>
      </c>
      <c r="CC615" s="13">
        <f t="shared" si="55"/>
        <v>0</v>
      </c>
      <c r="CD615" s="13">
        <f>SUMIFS(ALIMENTAÇÃO!E:E, ALIMENTAÇÃO!D:D, H615, ALIMENTAÇÃO!G:G, E615)</f>
        <v>525</v>
      </c>
      <c r="CE615" s="6">
        <f>SUMIFS(TRANSPORTE!E:E, TRANSPORTE!D:D, H615, TRANSPORTE!G:G, E615)</f>
        <v>376.2</v>
      </c>
      <c r="CF615" s="6">
        <f>SUMIFS('PLANO DE SAÚDE'!E:E, 'PLANO DE SAÚDE'!D:D, H615, 'PLANO DE SAÚDE'!G:G, E615)</f>
        <v>403.02118849999999</v>
      </c>
      <c r="CG615" s="6">
        <f>SUMIFS('PLANO ODONTO'!E:E, 'PLANO ODONTO'!D:D, H615, 'PLANO ODONTO'!G:G, E615)</f>
        <v>0</v>
      </c>
      <c r="CH615" s="6">
        <f t="shared" si="56"/>
        <v>-167.35</v>
      </c>
      <c r="CI615" s="6">
        <f t="shared" si="57"/>
        <v>0</v>
      </c>
      <c r="CJ615" s="6"/>
      <c r="CK615" s="6"/>
      <c r="CL615" s="6"/>
      <c r="CM615" s="6">
        <f t="shared" si="58"/>
        <v>0</v>
      </c>
      <c r="CN615" s="6">
        <v>4981.8599999999997</v>
      </c>
      <c r="CO615" s="6">
        <v>-1966.86</v>
      </c>
      <c r="CP615" s="6">
        <v>3015</v>
      </c>
      <c r="CQ615" s="6">
        <v>4981.08</v>
      </c>
      <c r="CR615" s="1">
        <v>10.17</v>
      </c>
      <c r="CS615" s="6">
        <v>4981.08</v>
      </c>
      <c r="CT615" s="1">
        <v>398.48</v>
      </c>
      <c r="CU615" s="6">
        <v>4373.88</v>
      </c>
    </row>
    <row r="616" spans="1:99" ht="13.8" hidden="1">
      <c r="A616" s="1"/>
      <c r="B616" s="1"/>
      <c r="C616" s="34" t="str">
        <f t="shared" ca="1" si="40"/>
        <v>OK</v>
      </c>
      <c r="D616" s="2">
        <f t="shared" si="41"/>
        <v>9032.9660862222227</v>
      </c>
      <c r="E616" s="34">
        <v>45901</v>
      </c>
      <c r="F616" s="1" t="s">
        <v>145</v>
      </c>
      <c r="G616" s="1">
        <v>3378</v>
      </c>
      <c r="H616" s="1" t="s">
        <v>351</v>
      </c>
      <c r="I616" s="1" t="s">
        <v>352</v>
      </c>
      <c r="J616" s="38">
        <v>45173</v>
      </c>
      <c r="K616" s="6">
        <v>3848.81</v>
      </c>
      <c r="L616" s="1"/>
      <c r="M616" s="6">
        <v>3848.81</v>
      </c>
      <c r="N616" s="6"/>
      <c r="O616" s="6">
        <v>0</v>
      </c>
      <c r="P616" s="6">
        <v>1154.6400000000001</v>
      </c>
      <c r="Q616" s="6"/>
      <c r="R616" s="6"/>
      <c r="S616" s="6"/>
      <c r="T616" s="6"/>
      <c r="U616" s="6">
        <v>194.41</v>
      </c>
      <c r="V616" s="6"/>
      <c r="W616" s="6"/>
      <c r="X616" s="6"/>
      <c r="Y616" s="6">
        <v>150</v>
      </c>
      <c r="Z616" s="6"/>
      <c r="AA616" s="6"/>
      <c r="AB616" s="6"/>
      <c r="AC616" s="6"/>
      <c r="AD616" s="6">
        <v>315.22000000000003</v>
      </c>
      <c r="AE616" s="6">
        <v>405.28</v>
      </c>
      <c r="AF616" s="6">
        <v>110.85</v>
      </c>
      <c r="AG616" s="6"/>
      <c r="AH616" s="6"/>
      <c r="AI616" s="6"/>
      <c r="AJ616" s="6"/>
      <c r="AK616" s="6"/>
      <c r="AL616" s="6"/>
      <c r="AM616" s="6">
        <v>0.23</v>
      </c>
      <c r="AN616" s="8">
        <f t="shared" si="42"/>
        <v>6179.44</v>
      </c>
      <c r="AO616" s="6"/>
      <c r="AP616" s="6">
        <v>-6.94</v>
      </c>
      <c r="AQ616" s="6">
        <v>0</v>
      </c>
      <c r="AR616" s="6"/>
      <c r="AS616" s="6"/>
      <c r="AT616" s="6">
        <v>-0.96</v>
      </c>
      <c r="AU616" s="6"/>
      <c r="AV616" s="6">
        <v>-14</v>
      </c>
      <c r="AW616" s="6">
        <v>0</v>
      </c>
      <c r="AX616" s="6"/>
      <c r="AY616" s="6"/>
      <c r="AZ616" s="6"/>
      <c r="BA616" s="6"/>
      <c r="BB616" s="6"/>
      <c r="BC616" s="6">
        <v>-100.08</v>
      </c>
      <c r="BD616" s="6">
        <v>0</v>
      </c>
      <c r="BE616" s="6"/>
      <c r="BF616" s="6"/>
      <c r="BG616" s="6">
        <v>-653.66999999999996</v>
      </c>
      <c r="BH616" s="6">
        <v>-610.79</v>
      </c>
      <c r="BI616" s="6"/>
      <c r="BJ616" s="6"/>
      <c r="BK616" s="6"/>
      <c r="BL616" s="11">
        <f t="shared" si="43"/>
        <v>-1386.44</v>
      </c>
      <c r="BM616" s="12">
        <f t="shared" si="44"/>
        <v>4793</v>
      </c>
      <c r="BN616" s="13">
        <f t="shared" si="45"/>
        <v>320.73416666666668</v>
      </c>
      <c r="BO616" s="13">
        <f t="shared" si="46"/>
        <v>320.73416666666668</v>
      </c>
      <c r="BP616" s="13">
        <f t="shared" si="47"/>
        <v>106.91138888888889</v>
      </c>
      <c r="BQ616" s="13">
        <f t="shared" si="48"/>
        <v>653.56636400000002</v>
      </c>
      <c r="BR616" s="13">
        <f t="shared" si="49"/>
        <v>482.33</v>
      </c>
      <c r="BS616" s="13">
        <f t="shared" si="50"/>
        <v>810.47</v>
      </c>
      <c r="BT616" s="13">
        <f t="shared" si="51"/>
        <v>0</v>
      </c>
      <c r="BU616" s="13">
        <f t="shared" si="52"/>
        <v>145.07</v>
      </c>
      <c r="BV616" s="6">
        <f>SUMIFS('SEGURO DE VIDA'!E:E, 'SEGURO DE VIDA'!D:D, H616, 'SEGURO DE VIDA'!G:G, E616)</f>
        <v>13.71</v>
      </c>
      <c r="BW616" s="6">
        <f>SUMIFS(TREINAMENTOS!E:E, TREINAMENTOS!D:D, H616, TREINAMENTOS!G:G, E616)</f>
        <v>0</v>
      </c>
      <c r="BX616" s="6">
        <f>SUMIFS(EXAMES!E:E, EXAMES!D:D, H616, EXAMES!G:G, E616)</f>
        <v>0</v>
      </c>
      <c r="BY616" s="25">
        <f t="shared" si="53"/>
        <v>2853.5260862222226</v>
      </c>
      <c r="BZ616" s="1"/>
      <c r="CA616" s="1" t="s">
        <v>351</v>
      </c>
      <c r="CB616" s="13">
        <f t="shared" si="54"/>
        <v>145.07</v>
      </c>
      <c r="CC616" s="13">
        <f t="shared" si="55"/>
        <v>0</v>
      </c>
      <c r="CD616" s="13">
        <f>SUMIFS(ALIMENTAÇÃO!E:E, ALIMENTAÇÃO!D:D, H616, ALIMENTAÇÃO!G:G, E616)</f>
        <v>817.41000000000008</v>
      </c>
      <c r="CE616" s="6">
        <f>SUMIFS(TRANSPORTE!E:E, TRANSPORTE!D:D, H616, TRANSPORTE!G:G, E616)</f>
        <v>0</v>
      </c>
      <c r="CF616" s="6">
        <f>SUMIFS('PLANO DE SAÚDE'!E:E, 'PLANO DE SAÚDE'!D:D, H616, 'PLANO DE SAÚDE'!G:G, E616)</f>
        <v>245.15</v>
      </c>
      <c r="CG616" s="6">
        <f>SUMIFS('PLANO ODONTO'!E:E, 'PLANO ODONTO'!D:D, H616, 'PLANO ODONTO'!G:G, E616)</f>
        <v>14</v>
      </c>
      <c r="CH616" s="6">
        <f t="shared" si="56"/>
        <v>-100.08</v>
      </c>
      <c r="CI616" s="6">
        <f t="shared" si="57"/>
        <v>0</v>
      </c>
      <c r="CJ616" s="6"/>
      <c r="CK616" s="6"/>
      <c r="CL616" s="6"/>
      <c r="CM616" s="6">
        <f t="shared" si="58"/>
        <v>-14</v>
      </c>
      <c r="CN616" s="6">
        <v>6179.44</v>
      </c>
      <c r="CO616" s="6">
        <v>-1386.44</v>
      </c>
      <c r="CP616" s="6">
        <v>4793</v>
      </c>
      <c r="CQ616" s="6">
        <v>6029.21</v>
      </c>
      <c r="CR616" s="1">
        <v>10.84</v>
      </c>
      <c r="CS616" s="6">
        <v>6029.21</v>
      </c>
      <c r="CT616" s="1">
        <v>482.33</v>
      </c>
      <c r="CU616" s="6">
        <v>5525.54</v>
      </c>
    </row>
    <row r="617" spans="1:99" ht="13.8" hidden="1">
      <c r="A617" s="1"/>
      <c r="B617" s="1"/>
      <c r="C617" s="34" t="str">
        <f t="shared" ca="1" si="40"/>
        <v>OK</v>
      </c>
      <c r="D617" s="2">
        <f t="shared" si="41"/>
        <v>4616.5510222222219</v>
      </c>
      <c r="E617" s="34">
        <v>45901</v>
      </c>
      <c r="F617" s="1" t="s">
        <v>145</v>
      </c>
      <c r="G617" s="1">
        <v>3491</v>
      </c>
      <c r="H617" s="1" t="s">
        <v>353</v>
      </c>
      <c r="I617" s="1" t="s">
        <v>354</v>
      </c>
      <c r="J617" s="38">
        <v>45628</v>
      </c>
      <c r="K617" s="6">
        <v>2633</v>
      </c>
      <c r="L617" s="1"/>
      <c r="M617" s="6">
        <v>2633</v>
      </c>
      <c r="N617" s="6"/>
      <c r="O617" s="6">
        <v>0</v>
      </c>
      <c r="P617" s="6">
        <v>0</v>
      </c>
      <c r="Q617" s="6"/>
      <c r="R617" s="6"/>
      <c r="S617" s="6"/>
      <c r="T617" s="6"/>
      <c r="U617" s="6">
        <v>133</v>
      </c>
      <c r="V617" s="6"/>
      <c r="W617" s="6"/>
      <c r="X617" s="6"/>
      <c r="Y617" s="6">
        <v>0</v>
      </c>
      <c r="Z617" s="6"/>
      <c r="AA617" s="6"/>
      <c r="AB617" s="6"/>
      <c r="AC617" s="6"/>
      <c r="AD617" s="6">
        <v>0</v>
      </c>
      <c r="AE617" s="6">
        <v>0</v>
      </c>
      <c r="AF617" s="6">
        <v>0</v>
      </c>
      <c r="AG617" s="6"/>
      <c r="AH617" s="6"/>
      <c r="AI617" s="6"/>
      <c r="AJ617" s="6"/>
      <c r="AK617" s="6"/>
      <c r="AL617" s="6"/>
      <c r="AM617" s="6">
        <v>0.73</v>
      </c>
      <c r="AN617" s="8">
        <f t="shared" si="42"/>
        <v>2766.73</v>
      </c>
      <c r="AO617" s="6"/>
      <c r="AP617" s="6">
        <v>-6.94</v>
      </c>
      <c r="AQ617" s="6">
        <v>0</v>
      </c>
      <c r="AR617" s="6"/>
      <c r="AS617" s="6"/>
      <c r="AT617" s="6">
        <v>-0.62</v>
      </c>
      <c r="AU617" s="6"/>
      <c r="AV617" s="6">
        <v>0</v>
      </c>
      <c r="AW617" s="6">
        <v>0</v>
      </c>
      <c r="AX617" s="6"/>
      <c r="AY617" s="6"/>
      <c r="AZ617" s="6"/>
      <c r="BA617" s="6"/>
      <c r="BB617" s="6"/>
      <c r="BC617" s="6">
        <v>0</v>
      </c>
      <c r="BD617" s="6">
        <v>0</v>
      </c>
      <c r="BE617" s="6"/>
      <c r="BF617" s="6"/>
      <c r="BG617" s="6">
        <v>-226.17</v>
      </c>
      <c r="BH617" s="6">
        <v>0</v>
      </c>
      <c r="BI617" s="6"/>
      <c r="BJ617" s="6"/>
      <c r="BK617" s="6"/>
      <c r="BL617" s="11">
        <f t="shared" si="43"/>
        <v>-233.73</v>
      </c>
      <c r="BM617" s="12">
        <f t="shared" si="44"/>
        <v>2533</v>
      </c>
      <c r="BN617" s="13">
        <f t="shared" si="45"/>
        <v>219.41666666666666</v>
      </c>
      <c r="BO617" s="13">
        <f t="shared" si="46"/>
        <v>219.41666666666666</v>
      </c>
      <c r="BP617" s="13">
        <f t="shared" si="47"/>
        <v>73.138888888888886</v>
      </c>
      <c r="BQ617" s="13">
        <f t="shared" si="48"/>
        <v>226.25879999999998</v>
      </c>
      <c r="BR617" s="13">
        <f t="shared" si="49"/>
        <v>221.28</v>
      </c>
      <c r="BS617" s="13">
        <f t="shared" si="50"/>
        <v>821.59999999999991</v>
      </c>
      <c r="BT617" s="13">
        <f t="shared" si="51"/>
        <v>0</v>
      </c>
      <c r="BU617" s="13">
        <f t="shared" si="52"/>
        <v>0</v>
      </c>
      <c r="BV617" s="6">
        <f>SUMIFS('SEGURO DE VIDA'!E:E, 'SEGURO DE VIDA'!D:D, H617, 'SEGURO DE VIDA'!G:G, E617)</f>
        <v>13.71</v>
      </c>
      <c r="BW617" s="6">
        <f>SUMIFS(TREINAMENTOS!E:E, TREINAMENTOS!D:D, H617, TREINAMENTOS!G:G, E617)</f>
        <v>0</v>
      </c>
      <c r="BX617" s="6">
        <f>SUMIFS(EXAMES!E:E, EXAMES!D:D, H617, EXAMES!G:G, E617)</f>
        <v>55</v>
      </c>
      <c r="BY617" s="25">
        <f t="shared" si="53"/>
        <v>1849.8210222222219</v>
      </c>
      <c r="BZ617" s="1"/>
      <c r="CA617" s="41" t="s">
        <v>546</v>
      </c>
      <c r="CB617" s="13">
        <f t="shared" si="54"/>
        <v>0</v>
      </c>
      <c r="CC617" s="13">
        <f t="shared" si="55"/>
        <v>0</v>
      </c>
      <c r="CD617" s="13">
        <f>SUMIFS(ALIMENTAÇÃO!E:E, ALIMENTAÇÃO!D:D, H617, ALIMENTAÇÃO!G:G, E617)</f>
        <v>828.54</v>
      </c>
      <c r="CE617" s="6">
        <f>SUMIFS(TRANSPORTE!E:E, TRANSPORTE!D:D, H617, TRANSPORTE!G:G, E617)</f>
        <v>0</v>
      </c>
      <c r="CF617" s="6">
        <f>SUMIFS('PLANO DE SAÚDE'!E:E, 'PLANO DE SAÚDE'!D:D, H617, 'PLANO DE SAÚDE'!G:G, E617)</f>
        <v>0</v>
      </c>
      <c r="CG617" s="6">
        <f>SUMIFS('PLANO ODONTO'!E:E, 'PLANO ODONTO'!D:D, H617, 'PLANO ODONTO'!G:G, E617)</f>
        <v>0</v>
      </c>
      <c r="CH617" s="6">
        <f t="shared" si="56"/>
        <v>0</v>
      </c>
      <c r="CI617" s="6">
        <f t="shared" si="57"/>
        <v>0</v>
      </c>
      <c r="CJ617" s="6"/>
      <c r="CK617" s="6"/>
      <c r="CL617" s="6"/>
      <c r="CM617" s="6">
        <f t="shared" si="58"/>
        <v>0</v>
      </c>
      <c r="CN617" s="6">
        <v>2766.73</v>
      </c>
      <c r="CO617" s="6">
        <v>-233.73</v>
      </c>
      <c r="CP617" s="6">
        <v>2533</v>
      </c>
      <c r="CQ617" s="6">
        <v>2766</v>
      </c>
      <c r="CR617" s="1">
        <v>8.18</v>
      </c>
      <c r="CS617" s="6">
        <v>2766</v>
      </c>
      <c r="CT617" s="1">
        <v>221.28</v>
      </c>
      <c r="CU617" s="6">
        <v>2158.8000000000002</v>
      </c>
    </row>
    <row r="618" spans="1:99" ht="13.8" hidden="1">
      <c r="A618" s="1"/>
      <c r="B618" s="1"/>
      <c r="C618" s="34" t="str">
        <f t="shared" ca="1" si="40"/>
        <v>OK</v>
      </c>
      <c r="D618" s="2">
        <f t="shared" si="41"/>
        <v>4749.2719999999999</v>
      </c>
      <c r="E618" s="34">
        <v>45901</v>
      </c>
      <c r="F618" s="1" t="s">
        <v>145</v>
      </c>
      <c r="G618" s="1">
        <v>3563</v>
      </c>
      <c r="H618" s="1" t="s">
        <v>444</v>
      </c>
      <c r="I618" s="1" t="s">
        <v>190</v>
      </c>
      <c r="J618" s="38">
        <v>45855</v>
      </c>
      <c r="K618" s="6">
        <v>1800</v>
      </c>
      <c r="L618" s="1"/>
      <c r="M618" s="6">
        <v>1800</v>
      </c>
      <c r="N618" s="6"/>
      <c r="O618" s="6">
        <v>0</v>
      </c>
      <c r="P618" s="6">
        <v>540</v>
      </c>
      <c r="Q618" s="6"/>
      <c r="R618" s="6"/>
      <c r="S618" s="6"/>
      <c r="T618" s="6"/>
      <c r="U618" s="6">
        <v>0</v>
      </c>
      <c r="V618" s="6"/>
      <c r="W618" s="6"/>
      <c r="X618" s="6"/>
      <c r="Y618" s="6">
        <v>0</v>
      </c>
      <c r="Z618" s="6"/>
      <c r="AA618" s="6"/>
      <c r="AB618" s="6"/>
      <c r="AC618" s="6"/>
      <c r="AD618" s="6">
        <v>0</v>
      </c>
      <c r="AE618" s="6">
        <v>0</v>
      </c>
      <c r="AF618" s="6">
        <v>0</v>
      </c>
      <c r="AG618" s="6"/>
      <c r="AH618" s="6"/>
      <c r="AI618" s="6"/>
      <c r="AJ618" s="6"/>
      <c r="AK618" s="6"/>
      <c r="AL618" s="6"/>
      <c r="AM618" s="6">
        <v>0.96</v>
      </c>
      <c r="AN618" s="8">
        <f t="shared" si="42"/>
        <v>2340.96</v>
      </c>
      <c r="AO618" s="6"/>
      <c r="AP618" s="6">
        <v>-7.7</v>
      </c>
      <c r="AQ618" s="6">
        <v>-108</v>
      </c>
      <c r="AR618" s="6"/>
      <c r="AS618" s="6"/>
      <c r="AT618" s="6">
        <v>-0.43</v>
      </c>
      <c r="AU618" s="6"/>
      <c r="AV618" s="6">
        <v>0</v>
      </c>
      <c r="AW618" s="6">
        <v>0</v>
      </c>
      <c r="AX618" s="6"/>
      <c r="AY618" s="6"/>
      <c r="AZ618" s="6"/>
      <c r="BA618" s="6"/>
      <c r="BB618" s="6"/>
      <c r="BC618" s="6">
        <v>0</v>
      </c>
      <c r="BD618" s="6">
        <v>0</v>
      </c>
      <c r="BE618" s="6"/>
      <c r="BF618" s="6"/>
      <c r="BG618" s="6">
        <v>-187.83</v>
      </c>
      <c r="BH618" s="6">
        <v>0</v>
      </c>
      <c r="BI618" s="6"/>
      <c r="BJ618" s="6"/>
      <c r="BK618" s="6"/>
      <c r="BL618" s="11">
        <f t="shared" si="43"/>
        <v>-303.96000000000004</v>
      </c>
      <c r="BM618" s="12">
        <f t="shared" si="44"/>
        <v>2037</v>
      </c>
      <c r="BN618" s="13">
        <f t="shared" si="45"/>
        <v>150</v>
      </c>
      <c r="BO618" s="13">
        <f t="shared" si="46"/>
        <v>150</v>
      </c>
      <c r="BP618" s="13">
        <f t="shared" si="47"/>
        <v>50</v>
      </c>
      <c r="BQ618" s="13">
        <f t="shared" si="48"/>
        <v>187.90199999999999</v>
      </c>
      <c r="BR618" s="13">
        <f t="shared" si="49"/>
        <v>187.2</v>
      </c>
      <c r="BS618" s="13">
        <f t="shared" si="50"/>
        <v>762.3</v>
      </c>
      <c r="BT618" s="13">
        <f t="shared" si="51"/>
        <v>268.2</v>
      </c>
      <c r="BU618" s="13">
        <f t="shared" si="52"/>
        <v>0</v>
      </c>
      <c r="BV618" s="6">
        <f>SUMIFS('SEGURO DE VIDA'!E:E, 'SEGURO DE VIDA'!D:D, H618, 'SEGURO DE VIDA'!G:G, E618)</f>
        <v>13.71</v>
      </c>
      <c r="BW618" s="6">
        <f>SUMIFS(TREINAMENTOS!E:E, TREINAMENTOS!D:D, H618, TREINAMENTOS!G:G, E618)</f>
        <v>639</v>
      </c>
      <c r="BX618" s="6">
        <f>SUMIFS(EXAMES!E:E, EXAMES!D:D, H618, EXAMES!G:G, E618)</f>
        <v>0</v>
      </c>
      <c r="BY618" s="25">
        <f t="shared" si="53"/>
        <v>2408.3119999999999</v>
      </c>
      <c r="BZ618" s="1"/>
      <c r="CA618" s="1" t="s">
        <v>444</v>
      </c>
      <c r="CB618" s="13">
        <f t="shared" si="54"/>
        <v>0</v>
      </c>
      <c r="CC618" s="13">
        <f t="shared" si="55"/>
        <v>0</v>
      </c>
      <c r="CD618" s="13">
        <f>SUMIFS(ALIMENTAÇÃO!E:E, ALIMENTAÇÃO!D:D, H618, ALIMENTAÇÃO!G:G, E618)</f>
        <v>770</v>
      </c>
      <c r="CE618" s="6">
        <f>SUMIFS(TRANSPORTE!E:E, TRANSPORTE!D:D, H618, TRANSPORTE!G:G, E618)</f>
        <v>376.2</v>
      </c>
      <c r="CF618" s="6">
        <f>SUMIFS('PLANO DE SAÚDE'!E:E, 'PLANO DE SAÚDE'!D:D, H618, 'PLANO DE SAÚDE'!G:G, E618)</f>
        <v>0</v>
      </c>
      <c r="CG618" s="6">
        <f>SUMIFS('PLANO ODONTO'!E:E, 'PLANO ODONTO'!D:D, H618, 'PLANO ODONTO'!G:G, E618)</f>
        <v>0</v>
      </c>
      <c r="CH618" s="6">
        <f t="shared" si="56"/>
        <v>0</v>
      </c>
      <c r="CI618" s="6">
        <f t="shared" si="57"/>
        <v>0</v>
      </c>
      <c r="CJ618" s="6"/>
      <c r="CK618" s="6"/>
      <c r="CL618" s="6"/>
      <c r="CM618" s="6">
        <f t="shared" si="58"/>
        <v>0</v>
      </c>
      <c r="CN618" s="6">
        <v>2340.96</v>
      </c>
      <c r="CO618" s="6">
        <v>-303.95999999999998</v>
      </c>
      <c r="CP618" s="6">
        <v>2037</v>
      </c>
      <c r="CQ618" s="6">
        <v>2340</v>
      </c>
      <c r="CR618" s="1">
        <v>8.0299999999999994</v>
      </c>
      <c r="CS618" s="6">
        <v>2340</v>
      </c>
      <c r="CT618" s="1">
        <v>187.2</v>
      </c>
      <c r="CU618" s="6">
        <v>1732.8</v>
      </c>
    </row>
    <row r="619" spans="1:99" ht="13.8" hidden="1">
      <c r="A619" s="1"/>
      <c r="B619" s="1"/>
      <c r="C619" s="34" t="str">
        <f t="shared" ca="1" si="40"/>
        <v>OK</v>
      </c>
      <c r="D619" s="2">
        <f t="shared" si="41"/>
        <v>4346.2262231111108</v>
      </c>
      <c r="E619" s="34">
        <v>45901</v>
      </c>
      <c r="F619" s="1" t="s">
        <v>145</v>
      </c>
      <c r="G619" s="1">
        <v>3581</v>
      </c>
      <c r="H619" s="1" t="s">
        <v>547</v>
      </c>
      <c r="I619" s="1" t="s">
        <v>170</v>
      </c>
      <c r="J619" s="38">
        <v>45901</v>
      </c>
      <c r="K619" s="6">
        <v>2239.36</v>
      </c>
      <c r="L619" s="1"/>
      <c r="M619" s="6">
        <v>2239.36</v>
      </c>
      <c r="N619" s="6"/>
      <c r="O619" s="6">
        <v>1.1200000000000001</v>
      </c>
      <c r="P619" s="6">
        <v>0</v>
      </c>
      <c r="Q619" s="6"/>
      <c r="R619" s="6"/>
      <c r="S619" s="6"/>
      <c r="T619" s="6"/>
      <c r="U619" s="6">
        <v>0</v>
      </c>
      <c r="V619" s="6"/>
      <c r="W619" s="6"/>
      <c r="X619" s="6"/>
      <c r="Y619" s="6">
        <v>0</v>
      </c>
      <c r="Z619" s="6"/>
      <c r="AA619" s="6"/>
      <c r="AB619" s="6"/>
      <c r="AC619" s="6"/>
      <c r="AD619" s="6">
        <v>215.82</v>
      </c>
      <c r="AE619" s="6">
        <v>0</v>
      </c>
      <c r="AF619" s="6">
        <v>33.380000000000003</v>
      </c>
      <c r="AG619" s="6"/>
      <c r="AH619" s="6"/>
      <c r="AI619" s="6"/>
      <c r="AJ619" s="6"/>
      <c r="AK619" s="6"/>
      <c r="AL619" s="6"/>
      <c r="AM619" s="6">
        <v>0.93</v>
      </c>
      <c r="AN619" s="8">
        <f t="shared" si="42"/>
        <v>2490.61</v>
      </c>
      <c r="AO619" s="6"/>
      <c r="AP619" s="6">
        <v>-5.95</v>
      </c>
      <c r="AQ619" s="6">
        <v>-134.36000000000001</v>
      </c>
      <c r="AR619" s="6"/>
      <c r="AS619" s="6"/>
      <c r="AT619" s="6">
        <v>0</v>
      </c>
      <c r="AU619" s="6"/>
      <c r="AV619" s="6">
        <v>0</v>
      </c>
      <c r="AW619" s="6">
        <v>0</v>
      </c>
      <c r="AX619" s="6"/>
      <c r="AY619" s="6"/>
      <c r="AZ619" s="6"/>
      <c r="BA619" s="6"/>
      <c r="BB619" s="6"/>
      <c r="BC619" s="6">
        <v>0</v>
      </c>
      <c r="BD619" s="6">
        <v>0</v>
      </c>
      <c r="BE619" s="6"/>
      <c r="BF619" s="6"/>
      <c r="BG619" s="6">
        <v>-201.3</v>
      </c>
      <c r="BH619" s="6">
        <v>0</v>
      </c>
      <c r="BI619" s="6"/>
      <c r="BJ619" s="6"/>
      <c r="BK619" s="6"/>
      <c r="BL619" s="11">
        <f t="shared" si="43"/>
        <v>-341.61</v>
      </c>
      <c r="BM619" s="12">
        <f t="shared" si="44"/>
        <v>2149</v>
      </c>
      <c r="BN619" s="13">
        <f t="shared" si="45"/>
        <v>186.61333333333334</v>
      </c>
      <c r="BO619" s="13">
        <f t="shared" si="46"/>
        <v>186.61333333333334</v>
      </c>
      <c r="BP619" s="13">
        <f t="shared" si="47"/>
        <v>62.204444444444448</v>
      </c>
      <c r="BQ619" s="13">
        <f t="shared" si="48"/>
        <v>201.41511199999999</v>
      </c>
      <c r="BR619" s="13">
        <f t="shared" si="49"/>
        <v>199.17</v>
      </c>
      <c r="BS619" s="13">
        <f t="shared" si="50"/>
        <v>764.05</v>
      </c>
      <c r="BT619" s="13">
        <f t="shared" si="51"/>
        <v>241.83999999999997</v>
      </c>
      <c r="BU619" s="13">
        <f t="shared" si="52"/>
        <v>0</v>
      </c>
      <c r="BV619" s="6">
        <f>SUMIFS('SEGURO DE VIDA'!E:E, 'SEGURO DE VIDA'!D:D, H619, 'SEGURO DE VIDA'!G:G, E619)</f>
        <v>13.71</v>
      </c>
      <c r="BW619" s="6">
        <f>SUMIFS(TREINAMENTOS!E:E, TREINAMENTOS!D:D, H619, TREINAMENTOS!G:G, E619)</f>
        <v>0</v>
      </c>
      <c r="BX619" s="6">
        <f>SUMIFS(EXAMES!E:E, EXAMES!D:D, H619, EXAMES!G:G, E619)</f>
        <v>0</v>
      </c>
      <c r="BY619" s="25">
        <f t="shared" si="53"/>
        <v>1855.6162231111109</v>
      </c>
      <c r="BZ619" s="1"/>
      <c r="CA619" s="41" t="s">
        <v>548</v>
      </c>
      <c r="CB619" s="13">
        <f t="shared" si="54"/>
        <v>0</v>
      </c>
      <c r="CC619" s="13">
        <f t="shared" si="55"/>
        <v>0</v>
      </c>
      <c r="CD619" s="13">
        <f>SUMIFS(ALIMENTAÇÃO!E:E, ALIMENTAÇÃO!D:D, H619, ALIMENTAÇÃO!G:G, E619)</f>
        <v>770</v>
      </c>
      <c r="CE619" s="6">
        <f>SUMIFS(TRANSPORTE!E:E, TRANSPORTE!D:D, H619, TRANSPORTE!G:G, E619)</f>
        <v>376.2</v>
      </c>
      <c r="CF619" s="6">
        <f>SUMIFS('PLANO DE SAÚDE'!E:E, 'PLANO DE SAÚDE'!D:D, H619, 'PLANO DE SAÚDE'!G:G, E619)</f>
        <v>0</v>
      </c>
      <c r="CG619" s="6">
        <f>SUMIFS('PLANO ODONTO'!E:E, 'PLANO ODONTO'!D:D, H619, 'PLANO ODONTO'!G:G, E619)</f>
        <v>0</v>
      </c>
      <c r="CH619" s="6">
        <f t="shared" si="56"/>
        <v>0</v>
      </c>
      <c r="CI619" s="6">
        <f t="shared" si="57"/>
        <v>0</v>
      </c>
      <c r="CJ619" s="6"/>
      <c r="CK619" s="6"/>
      <c r="CL619" s="6"/>
      <c r="CM619" s="6">
        <f t="shared" si="58"/>
        <v>0</v>
      </c>
      <c r="CN619" s="6">
        <v>2490.61</v>
      </c>
      <c r="CO619" s="6">
        <v>-341.61</v>
      </c>
      <c r="CP619" s="6">
        <v>2149</v>
      </c>
      <c r="CQ619" s="6">
        <v>2489.6799999999998</v>
      </c>
      <c r="CR619" s="1">
        <v>8.09</v>
      </c>
      <c r="CS619" s="6">
        <v>2489.6799999999998</v>
      </c>
      <c r="CT619" s="1">
        <v>199.17</v>
      </c>
      <c r="CU619" s="6">
        <v>1882.48</v>
      </c>
    </row>
    <row r="620" spans="1:99" ht="13.8" hidden="1">
      <c r="A620" s="1"/>
      <c r="B620" s="1"/>
      <c r="C620" s="34" t="str">
        <f t="shared" ca="1" si="40"/>
        <v>OK</v>
      </c>
      <c r="D620" s="2">
        <f t="shared" si="41"/>
        <v>3385.0927220555554</v>
      </c>
      <c r="E620" s="34">
        <v>45901</v>
      </c>
      <c r="F620" s="1" t="s">
        <v>145</v>
      </c>
      <c r="G620" s="1">
        <v>3461</v>
      </c>
      <c r="H620" s="1" t="s">
        <v>357</v>
      </c>
      <c r="I620" s="1" t="s">
        <v>177</v>
      </c>
      <c r="J620" s="38">
        <v>45505</v>
      </c>
      <c r="K620" s="6">
        <v>1700</v>
      </c>
      <c r="L620" s="1"/>
      <c r="M620" s="6">
        <v>1700</v>
      </c>
      <c r="N620" s="6"/>
      <c r="O620" s="6">
        <v>0</v>
      </c>
      <c r="P620" s="6">
        <v>0</v>
      </c>
      <c r="Q620" s="6"/>
      <c r="R620" s="6"/>
      <c r="S620" s="6"/>
      <c r="T620" s="6"/>
      <c r="U620" s="6">
        <v>0</v>
      </c>
      <c r="V620" s="6"/>
      <c r="W620" s="6"/>
      <c r="X620" s="6"/>
      <c r="Y620" s="6">
        <v>0</v>
      </c>
      <c r="Z620" s="6"/>
      <c r="AA620" s="6"/>
      <c r="AB620" s="6"/>
      <c r="AC620" s="6"/>
      <c r="AD620" s="6">
        <v>0</v>
      </c>
      <c r="AE620" s="6">
        <v>0</v>
      </c>
      <c r="AF620" s="6">
        <v>0</v>
      </c>
      <c r="AG620" s="6"/>
      <c r="AH620" s="6"/>
      <c r="AI620" s="6"/>
      <c r="AJ620" s="6"/>
      <c r="AK620" s="6"/>
      <c r="AL620" s="6"/>
      <c r="AM620" s="6">
        <v>0.04</v>
      </c>
      <c r="AN620" s="8">
        <f t="shared" si="42"/>
        <v>1700.04</v>
      </c>
      <c r="AO620" s="6"/>
      <c r="AP620" s="6">
        <v>-7</v>
      </c>
      <c r="AQ620" s="6">
        <v>0</v>
      </c>
      <c r="AR620" s="6"/>
      <c r="AS620" s="6"/>
      <c r="AT620" s="6">
        <v>-0.26</v>
      </c>
      <c r="AU620" s="6"/>
      <c r="AV620" s="6">
        <v>-14</v>
      </c>
      <c r="AW620" s="6">
        <v>-14</v>
      </c>
      <c r="AX620" s="6"/>
      <c r="AY620" s="6"/>
      <c r="AZ620" s="6"/>
      <c r="BA620" s="6"/>
      <c r="BB620" s="6"/>
      <c r="BC620" s="6">
        <v>-1.66</v>
      </c>
      <c r="BD620" s="6">
        <v>-165.89</v>
      </c>
      <c r="BE620" s="6"/>
      <c r="BF620" s="6"/>
      <c r="BG620" s="6">
        <v>-130.22999999999999</v>
      </c>
      <c r="BH620" s="6">
        <v>0</v>
      </c>
      <c r="BI620" s="6"/>
      <c r="BJ620" s="6"/>
      <c r="BK620" s="6"/>
      <c r="BL620" s="11">
        <f t="shared" si="43"/>
        <v>-333.03999999999996</v>
      </c>
      <c r="BM620" s="12">
        <f t="shared" si="44"/>
        <v>1367</v>
      </c>
      <c r="BN620" s="13">
        <f t="shared" si="45"/>
        <v>141.66666666666666</v>
      </c>
      <c r="BO620" s="13">
        <f t="shared" si="46"/>
        <v>141.66666666666666</v>
      </c>
      <c r="BP620" s="13">
        <f t="shared" si="47"/>
        <v>47.222222222222221</v>
      </c>
      <c r="BQ620" s="13">
        <f t="shared" si="48"/>
        <v>130.22</v>
      </c>
      <c r="BR620" s="13">
        <f t="shared" si="49"/>
        <v>136</v>
      </c>
      <c r="BS620" s="13">
        <f t="shared" si="50"/>
        <v>693</v>
      </c>
      <c r="BT620" s="13">
        <f t="shared" si="51"/>
        <v>0</v>
      </c>
      <c r="BU620" s="13">
        <f t="shared" si="52"/>
        <v>381.56716649999998</v>
      </c>
      <c r="BV620" s="6">
        <f>SUMIFS('SEGURO DE VIDA'!E:E, 'SEGURO DE VIDA'!D:D, H620, 'SEGURO DE VIDA'!G:G, E620)</f>
        <v>13.71</v>
      </c>
      <c r="BW620" s="6">
        <f>SUMIFS(TREINAMENTOS!E:E, TREINAMENTOS!D:D, H620, TREINAMENTOS!G:G, E620)</f>
        <v>0</v>
      </c>
      <c r="BX620" s="6">
        <f>SUMIFS(EXAMES!E:E, EXAMES!D:D, H620, EXAMES!G:G, E620)</f>
        <v>0</v>
      </c>
      <c r="BY620" s="25">
        <f t="shared" si="53"/>
        <v>1685.0527220555555</v>
      </c>
      <c r="BZ620" s="1"/>
      <c r="CA620" s="1" t="s">
        <v>357</v>
      </c>
      <c r="CB620" s="13">
        <f t="shared" si="54"/>
        <v>381.56716649999998</v>
      </c>
      <c r="CC620" s="13">
        <f t="shared" si="55"/>
        <v>0</v>
      </c>
      <c r="CD620" s="13">
        <f>SUMIFS(ALIMENTAÇÃO!E:E, ALIMENTAÇÃO!D:D, H620, ALIMENTAÇÃO!G:G, E620)</f>
        <v>700</v>
      </c>
      <c r="CE620" s="6">
        <f>SUMIFS(TRANSPORTE!E:E, TRANSPORTE!D:D, H620, TRANSPORTE!G:G, E620)</f>
        <v>0</v>
      </c>
      <c r="CF620" s="6">
        <f>SUMIFS('PLANO DE SAÚDE'!E:E, 'PLANO DE SAÚDE'!D:D, H620, 'PLANO DE SAÚDE'!G:G, E620)</f>
        <v>549.11716649999994</v>
      </c>
      <c r="CG620" s="6">
        <f>SUMIFS('PLANO ODONTO'!E:E, 'PLANO ODONTO'!D:D, H620, 'PLANO ODONTO'!G:G, E620)</f>
        <v>28</v>
      </c>
      <c r="CH620" s="6">
        <f t="shared" si="56"/>
        <v>-167.54999999999998</v>
      </c>
      <c r="CI620" s="6">
        <f t="shared" si="57"/>
        <v>0</v>
      </c>
      <c r="CJ620" s="6"/>
      <c r="CK620" s="6"/>
      <c r="CL620" s="6"/>
      <c r="CM620" s="6">
        <f t="shared" si="58"/>
        <v>-28</v>
      </c>
      <c r="CN620" s="6">
        <v>1700.04</v>
      </c>
      <c r="CO620" s="6">
        <v>-333.04</v>
      </c>
      <c r="CP620" s="6">
        <v>1367</v>
      </c>
      <c r="CQ620" s="6">
        <v>1700</v>
      </c>
      <c r="CR620" s="1">
        <v>7.66</v>
      </c>
      <c r="CS620" s="6">
        <v>1700</v>
      </c>
      <c r="CT620" s="1">
        <v>136</v>
      </c>
      <c r="CU620" s="6">
        <v>1092.8</v>
      </c>
    </row>
    <row r="621" spans="1:99" ht="13.8" hidden="1">
      <c r="A621" s="1"/>
      <c r="B621" s="1"/>
      <c r="C621" s="34" t="str">
        <f t="shared" ca="1" si="40"/>
        <v>OK</v>
      </c>
      <c r="D621" s="2">
        <f t="shared" si="41"/>
        <v>3084.1421171666666</v>
      </c>
      <c r="E621" s="34">
        <v>45901</v>
      </c>
      <c r="F621" s="1" t="s">
        <v>145</v>
      </c>
      <c r="G621" s="1">
        <v>3551</v>
      </c>
      <c r="H621" s="1" t="s">
        <v>358</v>
      </c>
      <c r="I621" s="1" t="s">
        <v>197</v>
      </c>
      <c r="J621" s="38">
        <v>45831</v>
      </c>
      <c r="K621" s="6">
        <v>1518</v>
      </c>
      <c r="L621" s="1"/>
      <c r="M621" s="6">
        <v>1518</v>
      </c>
      <c r="N621" s="6"/>
      <c r="O621" s="6">
        <v>0</v>
      </c>
      <c r="P621" s="6">
        <v>0</v>
      </c>
      <c r="Q621" s="6"/>
      <c r="R621" s="6"/>
      <c r="S621" s="6"/>
      <c r="T621" s="6"/>
      <c r="U621" s="6">
        <v>0</v>
      </c>
      <c r="V621" s="6"/>
      <c r="W621" s="6"/>
      <c r="X621" s="6"/>
      <c r="Y621" s="6">
        <v>0</v>
      </c>
      <c r="Z621" s="6"/>
      <c r="AA621" s="6"/>
      <c r="AB621" s="6"/>
      <c r="AC621" s="6"/>
      <c r="AD621" s="6">
        <v>0</v>
      </c>
      <c r="AE621" s="6">
        <v>0</v>
      </c>
      <c r="AF621" s="6">
        <v>0</v>
      </c>
      <c r="AG621" s="6"/>
      <c r="AH621" s="6"/>
      <c r="AI621" s="6"/>
      <c r="AJ621" s="6"/>
      <c r="AK621" s="6"/>
      <c r="AL621" s="6"/>
      <c r="AM621" s="6">
        <v>0.37</v>
      </c>
      <c r="AN621" s="8">
        <f t="shared" si="42"/>
        <v>1518.37</v>
      </c>
      <c r="AO621" s="6"/>
      <c r="AP621" s="6">
        <v>0</v>
      </c>
      <c r="AQ621" s="6">
        <v>-91.08</v>
      </c>
      <c r="AR621" s="6"/>
      <c r="AS621" s="6"/>
      <c r="AT621" s="6">
        <v>-0.93</v>
      </c>
      <c r="AU621" s="6"/>
      <c r="AV621" s="6">
        <v>-14</v>
      </c>
      <c r="AW621" s="6">
        <v>0</v>
      </c>
      <c r="AX621" s="6"/>
      <c r="AY621" s="6"/>
      <c r="AZ621" s="6"/>
      <c r="BA621" s="6"/>
      <c r="BB621" s="6"/>
      <c r="BC621" s="6">
        <v>-1.51</v>
      </c>
      <c r="BD621" s="6">
        <v>0</v>
      </c>
      <c r="BE621" s="6"/>
      <c r="BF621" s="6"/>
      <c r="BG621" s="6">
        <v>-113.85</v>
      </c>
      <c r="BH621" s="6">
        <v>0</v>
      </c>
      <c r="BI621" s="6"/>
      <c r="BJ621" s="6"/>
      <c r="BK621" s="6"/>
      <c r="BL621" s="11">
        <f t="shared" si="43"/>
        <v>-221.37</v>
      </c>
      <c r="BM621" s="12">
        <f t="shared" si="44"/>
        <v>1297</v>
      </c>
      <c r="BN621" s="13">
        <f t="shared" si="45"/>
        <v>126.5</v>
      </c>
      <c r="BO621" s="13">
        <f t="shared" si="46"/>
        <v>126.5</v>
      </c>
      <c r="BP621" s="13">
        <f t="shared" si="47"/>
        <v>42.166666666666664</v>
      </c>
      <c r="BQ621" s="13">
        <f t="shared" si="48"/>
        <v>113.85</v>
      </c>
      <c r="BR621" s="13">
        <f t="shared" si="49"/>
        <v>121.44</v>
      </c>
      <c r="BS621" s="13">
        <f t="shared" si="50"/>
        <v>770</v>
      </c>
      <c r="BT621" s="13">
        <f t="shared" si="51"/>
        <v>115.72000000000001</v>
      </c>
      <c r="BU621" s="13">
        <f t="shared" si="52"/>
        <v>135.88545050000002</v>
      </c>
      <c r="BV621" s="6">
        <f>SUMIFS('SEGURO DE VIDA'!E:E, 'SEGURO DE VIDA'!D:D, H621, 'SEGURO DE VIDA'!G:G, E621)</f>
        <v>13.71</v>
      </c>
      <c r="BW621" s="6">
        <f>SUMIFS(TREINAMENTOS!E:E, TREINAMENTOS!D:D, H621, TREINAMENTOS!G:G, E621)</f>
        <v>0</v>
      </c>
      <c r="BX621" s="6">
        <f>SUMIFS(EXAMES!E:E, EXAMES!D:D, H621, EXAMES!G:G, E621)</f>
        <v>0</v>
      </c>
      <c r="BY621" s="25">
        <f t="shared" si="53"/>
        <v>1565.7721171666667</v>
      </c>
      <c r="BZ621" s="1"/>
      <c r="CA621" s="1" t="s">
        <v>358</v>
      </c>
      <c r="CB621" s="13">
        <f t="shared" si="54"/>
        <v>135.88545050000002</v>
      </c>
      <c r="CC621" s="13">
        <f t="shared" si="55"/>
        <v>0</v>
      </c>
      <c r="CD621" s="13">
        <f>SUMIFS(ALIMENTAÇÃO!E:E, ALIMENTAÇÃO!D:D, H621, ALIMENTAÇÃO!G:G, E621)</f>
        <v>770</v>
      </c>
      <c r="CE621" s="6">
        <f>SUMIFS(TRANSPORTE!E:E, TRANSPORTE!D:D, H621, TRANSPORTE!G:G, E621)</f>
        <v>206.8</v>
      </c>
      <c r="CF621" s="6">
        <f>SUMIFS('PLANO DE SAÚDE'!E:E, 'PLANO DE SAÚDE'!D:D, H621, 'PLANO DE SAÚDE'!G:G, E621)</f>
        <v>137.39545050000001</v>
      </c>
      <c r="CG621" s="6">
        <f>SUMIFS('PLANO ODONTO'!E:E, 'PLANO ODONTO'!D:D, H621, 'PLANO ODONTO'!G:G, E621)</f>
        <v>14</v>
      </c>
      <c r="CH621" s="6">
        <f t="shared" si="56"/>
        <v>-1.51</v>
      </c>
      <c r="CI621" s="6">
        <f t="shared" si="57"/>
        <v>0</v>
      </c>
      <c r="CJ621" s="6"/>
      <c r="CK621" s="6"/>
      <c r="CL621" s="6"/>
      <c r="CM621" s="6">
        <f t="shared" si="58"/>
        <v>-14</v>
      </c>
      <c r="CN621" s="6">
        <v>1518.37</v>
      </c>
      <c r="CO621" s="6">
        <v>-221.37</v>
      </c>
      <c r="CP621" s="6">
        <v>1297</v>
      </c>
      <c r="CQ621" s="6">
        <v>1518</v>
      </c>
      <c r="CR621" s="1">
        <v>7.5</v>
      </c>
      <c r="CS621" s="6">
        <v>1518</v>
      </c>
      <c r="CT621" s="1">
        <v>121.44</v>
      </c>
      <c r="CU621" s="6">
        <v>910.8</v>
      </c>
    </row>
    <row r="622" spans="1:99" ht="13.8" hidden="1">
      <c r="A622" s="1"/>
      <c r="B622" s="1"/>
      <c r="C622" s="34" t="str">
        <f t="shared" ca="1" si="40"/>
        <v>OK</v>
      </c>
      <c r="D622" s="2">
        <f t="shared" si="41"/>
        <v>2846.0287333333335</v>
      </c>
      <c r="E622" s="34">
        <v>45901</v>
      </c>
      <c r="F622" s="1" t="s">
        <v>145</v>
      </c>
      <c r="G622" s="1">
        <v>3472</v>
      </c>
      <c r="H622" s="1" t="s">
        <v>360</v>
      </c>
      <c r="I622" s="1" t="s">
        <v>197</v>
      </c>
      <c r="J622" s="35">
        <v>45581</v>
      </c>
      <c r="K622" s="6">
        <v>1533</v>
      </c>
      <c r="L622" s="1"/>
      <c r="M622" s="6">
        <v>1430.8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>
        <v>0.2</v>
      </c>
      <c r="AN622" s="8">
        <f t="shared" si="42"/>
        <v>1431</v>
      </c>
      <c r="AO622" s="6"/>
      <c r="AP622" s="6">
        <v>-7</v>
      </c>
      <c r="AQ622" s="6">
        <v>-85.85</v>
      </c>
      <c r="AR622" s="6"/>
      <c r="AS622" s="6"/>
      <c r="AT622" s="6">
        <v>-0.03</v>
      </c>
      <c r="AU622" s="6"/>
      <c r="AV622" s="6">
        <v>0</v>
      </c>
      <c r="AW622" s="6"/>
      <c r="AX622" s="6"/>
      <c r="AY622" s="6"/>
      <c r="AZ622" s="6"/>
      <c r="BA622" s="6"/>
      <c r="BB622" s="6"/>
      <c r="BC622" s="6">
        <v>0</v>
      </c>
      <c r="BD622" s="6"/>
      <c r="BE622" s="6"/>
      <c r="BF622" s="6"/>
      <c r="BG622" s="6">
        <v>-108.12</v>
      </c>
      <c r="BH622" s="6"/>
      <c r="BI622" s="6"/>
      <c r="BJ622" s="6"/>
      <c r="BK622" s="6"/>
      <c r="BL622" s="11">
        <f t="shared" si="43"/>
        <v>-201</v>
      </c>
      <c r="BM622" s="12">
        <f t="shared" si="44"/>
        <v>1230</v>
      </c>
      <c r="BN622" s="13">
        <f t="shared" si="45"/>
        <v>127.75</v>
      </c>
      <c r="BO622" s="13">
        <f t="shared" si="46"/>
        <v>127.75</v>
      </c>
      <c r="BP622" s="13">
        <f t="shared" si="47"/>
        <v>42.583333333333336</v>
      </c>
      <c r="BQ622" s="13">
        <f t="shared" si="48"/>
        <v>108.02539999999999</v>
      </c>
      <c r="BR622" s="13">
        <f t="shared" si="49"/>
        <v>114.46</v>
      </c>
      <c r="BS622" s="13">
        <f t="shared" si="50"/>
        <v>693</v>
      </c>
      <c r="BT622" s="13">
        <f t="shared" si="51"/>
        <v>187.75000000000003</v>
      </c>
      <c r="BU622" s="13">
        <f t="shared" si="52"/>
        <v>0</v>
      </c>
      <c r="BV622" s="6">
        <f>SUMIFS('SEGURO DE VIDA'!E:E, 'SEGURO DE VIDA'!D:D, H622, 'SEGURO DE VIDA'!G:G, E622)</f>
        <v>13.71</v>
      </c>
      <c r="BW622" s="6">
        <f>SUMIFS(TREINAMENTOS!E:E, TREINAMENTOS!D:D, H622, TREINAMENTOS!G:G, E622)</f>
        <v>0</v>
      </c>
      <c r="BX622" s="6">
        <f>SUMIFS(EXAMES!E:E, EXAMES!D:D, H622, EXAMES!G:G, E622)</f>
        <v>0</v>
      </c>
      <c r="BY622" s="25">
        <f t="shared" si="53"/>
        <v>1415.0287333333333</v>
      </c>
      <c r="BZ622" s="1"/>
      <c r="CA622" s="1" t="s">
        <v>360</v>
      </c>
      <c r="CB622" s="13">
        <f t="shared" si="54"/>
        <v>0</v>
      </c>
      <c r="CC622" s="13">
        <f t="shared" si="55"/>
        <v>0</v>
      </c>
      <c r="CD622" s="13">
        <f>SUMIFS(ALIMENTAÇÃO!E:E, ALIMENTAÇÃO!D:D, H622, ALIMENTAÇÃO!G:G, E622)</f>
        <v>700</v>
      </c>
      <c r="CE622" s="6">
        <f>SUMIFS(TRANSPORTE!E:E, TRANSPORTE!D:D, H622, TRANSPORTE!G:G, E622)</f>
        <v>273.60000000000002</v>
      </c>
      <c r="CF622" s="6">
        <f>SUMIFS('PLANO DE SAÚDE'!E:E, 'PLANO DE SAÚDE'!D:D, H622, 'PLANO DE SAÚDE'!G:G, E622)</f>
        <v>0</v>
      </c>
      <c r="CG622" s="6">
        <f>SUMIFS('PLANO ODONTO'!E:E, 'PLANO ODONTO'!D:D, H622, 'PLANO ODONTO'!G:G, E622)</f>
        <v>0</v>
      </c>
      <c r="CH622" s="6">
        <f t="shared" si="56"/>
        <v>0</v>
      </c>
      <c r="CI622" s="6">
        <f t="shared" si="57"/>
        <v>0</v>
      </c>
      <c r="CJ622" s="6"/>
      <c r="CK622" s="6"/>
      <c r="CL622" s="6"/>
      <c r="CM622" s="6">
        <f t="shared" si="58"/>
        <v>0</v>
      </c>
      <c r="CN622" s="6">
        <v>1431</v>
      </c>
      <c r="CO622" s="6">
        <v>-201</v>
      </c>
      <c r="CP622" s="6">
        <v>1230</v>
      </c>
      <c r="CQ622" s="6">
        <v>1430.8</v>
      </c>
      <c r="CR622" s="1">
        <v>7.55</v>
      </c>
      <c r="CS622" s="6">
        <v>1430.8</v>
      </c>
      <c r="CT622" s="1">
        <v>114.46</v>
      </c>
      <c r="CU622" s="6">
        <v>823.6</v>
      </c>
    </row>
    <row r="623" spans="1:99" ht="13.8" hidden="1">
      <c r="A623" s="1"/>
      <c r="B623" s="1"/>
      <c r="C623" s="34" t="str">
        <f t="shared" ca="1" si="40"/>
        <v>OK</v>
      </c>
      <c r="D623" s="2">
        <f t="shared" si="41"/>
        <v>6024.4284211111117</v>
      </c>
      <c r="E623" s="34">
        <v>45901</v>
      </c>
      <c r="F623" s="1" t="s">
        <v>179</v>
      </c>
      <c r="G623" s="1">
        <v>139</v>
      </c>
      <c r="H623" s="1" t="s">
        <v>361</v>
      </c>
      <c r="I623" s="1" t="s">
        <v>490</v>
      </c>
      <c r="J623" s="38">
        <v>44593</v>
      </c>
      <c r="K623" s="6">
        <v>3400</v>
      </c>
      <c r="L623" s="1"/>
      <c r="M623" s="6">
        <v>3400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>
        <v>0</v>
      </c>
      <c r="Z623" s="6"/>
      <c r="AA623" s="6"/>
      <c r="AB623" s="6"/>
      <c r="AC623" s="6"/>
      <c r="AD623" s="6">
        <v>280.93</v>
      </c>
      <c r="AE623" s="6"/>
      <c r="AF623" s="6">
        <v>43.22</v>
      </c>
      <c r="AG623" s="6"/>
      <c r="AH623" s="6"/>
      <c r="AI623" s="6">
        <v>0</v>
      </c>
      <c r="AJ623" s="6">
        <v>0</v>
      </c>
      <c r="AK623" s="6">
        <v>0</v>
      </c>
      <c r="AL623" s="6"/>
      <c r="AM623" s="6">
        <v>0.23</v>
      </c>
      <c r="AN623" s="8">
        <f t="shared" si="42"/>
        <v>3724.3799999999997</v>
      </c>
      <c r="AO623" s="6"/>
      <c r="AP623" s="6">
        <v>-5.6</v>
      </c>
      <c r="AQ623" s="6">
        <v>-204</v>
      </c>
      <c r="AR623" s="6"/>
      <c r="AS623" s="6"/>
      <c r="AT623" s="6">
        <v>-0.1</v>
      </c>
      <c r="AU623" s="6"/>
      <c r="AV623" s="6">
        <v>0</v>
      </c>
      <c r="AW623" s="6"/>
      <c r="AX623" s="6"/>
      <c r="AY623" s="6"/>
      <c r="AZ623" s="6"/>
      <c r="BA623" s="6">
        <v>0</v>
      </c>
      <c r="BB623" s="6"/>
      <c r="BC623" s="6"/>
      <c r="BD623" s="6">
        <v>0</v>
      </c>
      <c r="BE623" s="6"/>
      <c r="BF623" s="6"/>
      <c r="BG623" s="6">
        <v>-340.3</v>
      </c>
      <c r="BH623" s="6">
        <v>-73.38</v>
      </c>
      <c r="BI623" s="6"/>
      <c r="BJ623" s="6"/>
      <c r="BK623" s="6"/>
      <c r="BL623" s="11">
        <f t="shared" si="43"/>
        <v>-623.38</v>
      </c>
      <c r="BM623" s="12">
        <f t="shared" si="44"/>
        <v>3100.9999999999995</v>
      </c>
      <c r="BN623" s="13">
        <f t="shared" si="45"/>
        <v>283.33333333333331</v>
      </c>
      <c r="BO623" s="13">
        <f t="shared" si="46"/>
        <v>283.33333333333331</v>
      </c>
      <c r="BP623" s="13">
        <f t="shared" si="47"/>
        <v>94.444444444444443</v>
      </c>
      <c r="BQ623" s="13">
        <f t="shared" si="48"/>
        <v>340.38731000000001</v>
      </c>
      <c r="BR623" s="13">
        <f t="shared" si="49"/>
        <v>297.93</v>
      </c>
      <c r="BS623" s="13">
        <f t="shared" si="50"/>
        <v>554.4</v>
      </c>
      <c r="BT623" s="13">
        <f t="shared" si="51"/>
        <v>172.2</v>
      </c>
      <c r="BU623" s="13">
        <f t="shared" si="52"/>
        <v>255.43</v>
      </c>
      <c r="BV623" s="6">
        <f>SUMIFS('SEGURO DE VIDA'!E:E, 'SEGURO DE VIDA'!D:D, H623, 'SEGURO DE VIDA'!G:G, E623)</f>
        <v>18.59</v>
      </c>
      <c r="BW623" s="6">
        <f>SUMIFS(TREINAMENTOS!E:E, TREINAMENTOS!D:D, H623, TREINAMENTOS!G:G, E623)</f>
        <v>0</v>
      </c>
      <c r="BX623" s="6">
        <f>SUMIFS(EXAMES!E:E, EXAMES!D:D, H623, EXAMES!G:G, E623)</f>
        <v>0</v>
      </c>
      <c r="BY623" s="25">
        <f t="shared" si="53"/>
        <v>2300.0484211111116</v>
      </c>
      <c r="BZ623" s="1"/>
      <c r="CA623" s="1" t="s">
        <v>361</v>
      </c>
      <c r="CB623" s="13">
        <f t="shared" si="54"/>
        <v>255.43</v>
      </c>
      <c r="CC623" s="13">
        <f t="shared" si="55"/>
        <v>0</v>
      </c>
      <c r="CD623" s="13">
        <f>SUMIFS(ALIMENTAÇÃO!E:E, ALIMENTAÇÃO!D:D, H623, ALIMENTAÇÃO!G:G, E623)</f>
        <v>560</v>
      </c>
      <c r="CE623" s="6">
        <f>SUMIFS(TRANSPORTE!E:E, TRANSPORTE!D:D, H623, TRANSPORTE!G:G, E623)</f>
        <v>376.2</v>
      </c>
      <c r="CF623" s="6">
        <f>SUMIFS('PLANO DE SAÚDE'!E:E, 'PLANO DE SAÚDE'!D:D, H623, 'PLANO DE SAÚDE'!G:G, E623)</f>
        <v>255.43</v>
      </c>
      <c r="CG623" s="6">
        <f>SUMIFS('PLANO ODONTO'!E:E, 'PLANO ODONTO'!D:D, H623, 'PLANO ODONTO'!G:G, E623)</f>
        <v>0</v>
      </c>
      <c r="CH623" s="6">
        <f t="shared" si="56"/>
        <v>0</v>
      </c>
      <c r="CI623" s="6">
        <f t="shared" si="57"/>
        <v>0</v>
      </c>
      <c r="CJ623" s="6"/>
      <c r="CK623" s="6"/>
      <c r="CL623" s="6"/>
      <c r="CM623" s="6">
        <f t="shared" si="58"/>
        <v>0</v>
      </c>
      <c r="CN623" s="6">
        <v>3724.38</v>
      </c>
      <c r="CO623" s="6">
        <v>-623.38</v>
      </c>
      <c r="CP623" s="6">
        <v>3101</v>
      </c>
      <c r="CQ623" s="6">
        <v>3724.15</v>
      </c>
      <c r="CR623" s="1">
        <v>9.14</v>
      </c>
      <c r="CS623" s="6">
        <v>3724.15</v>
      </c>
      <c r="CT623" s="1">
        <v>297.93</v>
      </c>
      <c r="CU623" s="6">
        <v>3116.95</v>
      </c>
    </row>
    <row r="624" spans="1:99" ht="13.8" hidden="1">
      <c r="A624" s="1"/>
      <c r="B624" s="1"/>
      <c r="C624" s="34" t="str">
        <f t="shared" ca="1" si="40"/>
        <v>OK</v>
      </c>
      <c r="D624" s="2">
        <f t="shared" si="41"/>
        <v>3211.7621171666665</v>
      </c>
      <c r="E624" s="34">
        <v>45901</v>
      </c>
      <c r="F624" s="1" t="s">
        <v>145</v>
      </c>
      <c r="G624" s="1">
        <v>3537</v>
      </c>
      <c r="H624" s="1" t="s">
        <v>363</v>
      </c>
      <c r="I624" s="1" t="s">
        <v>436</v>
      </c>
      <c r="J624" s="38">
        <v>45790</v>
      </c>
      <c r="K624" s="6">
        <v>1518</v>
      </c>
      <c r="L624" s="1"/>
      <c r="M624" s="6">
        <v>1518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>
        <v>0.94</v>
      </c>
      <c r="AN624" s="8">
        <f t="shared" si="42"/>
        <v>1518.94</v>
      </c>
      <c r="AO624" s="6"/>
      <c r="AP624" s="6">
        <v>-7.35</v>
      </c>
      <c r="AQ624" s="6">
        <v>-91.08</v>
      </c>
      <c r="AR624" s="6"/>
      <c r="AS624" s="6"/>
      <c r="AT624" s="6">
        <v>-0.15</v>
      </c>
      <c r="AU624" s="6"/>
      <c r="AV624" s="6">
        <v>-14</v>
      </c>
      <c r="AW624" s="6"/>
      <c r="AX624" s="6"/>
      <c r="AY624" s="6"/>
      <c r="AZ624" s="6"/>
      <c r="BA624" s="6"/>
      <c r="BB624" s="6"/>
      <c r="BC624" s="6">
        <v>-1.51</v>
      </c>
      <c r="BD624" s="6"/>
      <c r="BE624" s="6"/>
      <c r="BF624" s="6"/>
      <c r="BG624" s="6">
        <v>-113.85</v>
      </c>
      <c r="BH624" s="6"/>
      <c r="BI624" s="6"/>
      <c r="BJ624" s="6"/>
      <c r="BK624" s="6"/>
      <c r="BL624" s="11">
        <f t="shared" si="43"/>
        <v>-227.94</v>
      </c>
      <c r="BM624" s="12">
        <f t="shared" si="44"/>
        <v>1291</v>
      </c>
      <c r="BN624" s="13">
        <f t="shared" si="45"/>
        <v>126.5</v>
      </c>
      <c r="BO624" s="13">
        <f t="shared" si="46"/>
        <v>126.5</v>
      </c>
      <c r="BP624" s="13">
        <f t="shared" si="47"/>
        <v>42.166666666666664</v>
      </c>
      <c r="BQ624" s="13">
        <f t="shared" si="48"/>
        <v>113.85</v>
      </c>
      <c r="BR624" s="13">
        <f t="shared" si="49"/>
        <v>121.44</v>
      </c>
      <c r="BS624" s="13">
        <f t="shared" si="50"/>
        <v>727.65</v>
      </c>
      <c r="BT624" s="13">
        <f t="shared" si="51"/>
        <v>285.12</v>
      </c>
      <c r="BU624" s="13">
        <f t="shared" si="52"/>
        <v>135.88545050000002</v>
      </c>
      <c r="BV624" s="6">
        <f>SUMIFS('SEGURO DE VIDA'!E:E, 'SEGURO DE VIDA'!D:D, H624, 'SEGURO DE VIDA'!G:G, E624)</f>
        <v>13.71</v>
      </c>
      <c r="BW624" s="6">
        <f>SUMIFS(TREINAMENTOS!E:E, TREINAMENTOS!D:D, H624, TREINAMENTOS!G:G, E624)</f>
        <v>0</v>
      </c>
      <c r="BX624" s="6">
        <f>SUMIFS(EXAMES!E:E, EXAMES!D:D, H624, EXAMES!G:G, E624)</f>
        <v>0</v>
      </c>
      <c r="BY624" s="25">
        <f t="shared" si="53"/>
        <v>1692.8221171666664</v>
      </c>
      <c r="BZ624" s="1"/>
      <c r="CA624" s="1" t="s">
        <v>363</v>
      </c>
      <c r="CB624" s="13">
        <f t="shared" si="54"/>
        <v>135.88545050000002</v>
      </c>
      <c r="CC624" s="13">
        <f t="shared" si="55"/>
        <v>0</v>
      </c>
      <c r="CD624" s="13">
        <f>SUMIFS(ALIMENTAÇÃO!E:E, ALIMENTAÇÃO!D:D, H624, ALIMENTAÇÃO!G:G, E624)</f>
        <v>735</v>
      </c>
      <c r="CE624" s="6">
        <f>SUMIFS(TRANSPORTE!E:E, TRANSPORTE!D:D, H624, TRANSPORTE!G:G, E624)</f>
        <v>376.2</v>
      </c>
      <c r="CF624" s="6">
        <f>SUMIFS('PLANO DE SAÚDE'!E:E, 'PLANO DE SAÚDE'!D:D, H624, 'PLANO DE SAÚDE'!G:G, E624)</f>
        <v>137.39545050000001</v>
      </c>
      <c r="CG624" s="6">
        <f>SUMIFS('PLANO ODONTO'!E:E, 'PLANO ODONTO'!D:D, H624, 'PLANO ODONTO'!G:G, E624)</f>
        <v>14</v>
      </c>
      <c r="CH624" s="6">
        <f t="shared" si="56"/>
        <v>-1.51</v>
      </c>
      <c r="CI624" s="6">
        <f t="shared" si="57"/>
        <v>0</v>
      </c>
      <c r="CJ624" s="6"/>
      <c r="CK624" s="6"/>
      <c r="CL624" s="6"/>
      <c r="CM624" s="6">
        <f t="shared" si="58"/>
        <v>-14</v>
      </c>
      <c r="CN624" s="6">
        <v>1518.94</v>
      </c>
      <c r="CO624" s="6">
        <v>-227.94</v>
      </c>
      <c r="CP624" s="6">
        <v>1291</v>
      </c>
      <c r="CQ624" s="6">
        <v>1518</v>
      </c>
      <c r="CR624" s="1">
        <v>7.5</v>
      </c>
      <c r="CS624" s="6">
        <v>1518</v>
      </c>
      <c r="CT624" s="1">
        <v>121.44</v>
      </c>
      <c r="CU624" s="6">
        <v>910.8</v>
      </c>
    </row>
    <row r="625" spans="1:99" ht="13.8" hidden="1">
      <c r="A625" s="1"/>
      <c r="B625" s="1"/>
      <c r="C625" s="34" t="str">
        <f t="shared" ca="1" si="40"/>
        <v>OK</v>
      </c>
      <c r="D625" s="2">
        <f t="shared" si="41"/>
        <v>3238.1727276666666</v>
      </c>
      <c r="E625" s="34">
        <v>45901</v>
      </c>
      <c r="F625" s="1" t="s">
        <v>145</v>
      </c>
      <c r="G625" s="1">
        <v>3548</v>
      </c>
      <c r="H625" s="1" t="s">
        <v>364</v>
      </c>
      <c r="I625" s="1" t="s">
        <v>197</v>
      </c>
      <c r="J625" s="38">
        <v>45831</v>
      </c>
      <c r="K625" s="6">
        <v>1518</v>
      </c>
      <c r="L625" s="1"/>
      <c r="M625" s="6">
        <v>1518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>
        <v>0.31</v>
      </c>
      <c r="AN625" s="8">
        <f t="shared" si="42"/>
        <v>1518.31</v>
      </c>
      <c r="AO625" s="6"/>
      <c r="AP625" s="6">
        <v>-7.35</v>
      </c>
      <c r="AQ625" s="6">
        <v>-91.08</v>
      </c>
      <c r="AR625" s="6"/>
      <c r="AS625" s="6"/>
      <c r="AT625" s="6">
        <v>-0.22</v>
      </c>
      <c r="AU625" s="6"/>
      <c r="AV625" s="6">
        <v>-14</v>
      </c>
      <c r="AW625" s="6"/>
      <c r="AX625" s="6"/>
      <c r="AY625" s="6"/>
      <c r="AZ625" s="6"/>
      <c r="BA625" s="6"/>
      <c r="BB625" s="6"/>
      <c r="BC625" s="6">
        <v>-1.81</v>
      </c>
      <c r="BD625" s="6"/>
      <c r="BE625" s="6"/>
      <c r="BF625" s="6"/>
      <c r="BG625" s="6">
        <v>-113.85</v>
      </c>
      <c r="BH625" s="6"/>
      <c r="BI625" s="6"/>
      <c r="BJ625" s="6"/>
      <c r="BK625" s="6"/>
      <c r="BL625" s="11">
        <f t="shared" si="43"/>
        <v>-228.31</v>
      </c>
      <c r="BM625" s="12">
        <f t="shared" si="44"/>
        <v>1290</v>
      </c>
      <c r="BN625" s="13">
        <f t="shared" si="45"/>
        <v>126.5</v>
      </c>
      <c r="BO625" s="13">
        <f t="shared" si="46"/>
        <v>126.5</v>
      </c>
      <c r="BP625" s="13">
        <f t="shared" si="47"/>
        <v>42.166666666666664</v>
      </c>
      <c r="BQ625" s="13">
        <f t="shared" si="48"/>
        <v>113.85</v>
      </c>
      <c r="BR625" s="13">
        <f t="shared" si="49"/>
        <v>121.44</v>
      </c>
      <c r="BS625" s="13">
        <f t="shared" si="50"/>
        <v>727.65</v>
      </c>
      <c r="BT625" s="13">
        <f t="shared" si="51"/>
        <v>285.12</v>
      </c>
      <c r="BU625" s="13">
        <f t="shared" si="52"/>
        <v>162.926061</v>
      </c>
      <c r="BV625" s="6">
        <f>SUMIFS('SEGURO DE VIDA'!E:E, 'SEGURO DE VIDA'!D:D, H625, 'SEGURO DE VIDA'!G:G, E625)</f>
        <v>13.71</v>
      </c>
      <c r="BW625" s="6">
        <f>SUMIFS(TREINAMENTOS!E:E, TREINAMENTOS!D:D, H625, TREINAMENTOS!G:G, E625)</f>
        <v>0</v>
      </c>
      <c r="BX625" s="6">
        <f>SUMIFS(EXAMES!E:E, EXAMES!D:D, H625, EXAMES!G:G, E625)</f>
        <v>0</v>
      </c>
      <c r="BY625" s="25">
        <f t="shared" si="53"/>
        <v>1719.8627276666666</v>
      </c>
      <c r="BZ625" s="1"/>
      <c r="CA625" s="1" t="s">
        <v>364</v>
      </c>
      <c r="CB625" s="13">
        <f t="shared" si="54"/>
        <v>162.926061</v>
      </c>
      <c r="CC625" s="13">
        <f t="shared" si="55"/>
        <v>0</v>
      </c>
      <c r="CD625" s="13">
        <f>SUMIFS(ALIMENTAÇÃO!E:E, ALIMENTAÇÃO!D:D, H625, ALIMENTAÇÃO!G:G, E625)</f>
        <v>735</v>
      </c>
      <c r="CE625" s="6">
        <f>SUMIFS(TRANSPORTE!E:E, TRANSPORTE!D:D, H625, TRANSPORTE!G:G, E625)</f>
        <v>376.2</v>
      </c>
      <c r="CF625" s="6">
        <f>SUMIFS('PLANO DE SAÚDE'!E:E, 'PLANO DE SAÚDE'!D:D, H625, 'PLANO DE SAÚDE'!G:G, E625)</f>
        <v>164.73606100000001</v>
      </c>
      <c r="CG625" s="6">
        <f>SUMIFS('PLANO ODONTO'!E:E, 'PLANO ODONTO'!D:D, H625, 'PLANO ODONTO'!G:G, E625)</f>
        <v>14</v>
      </c>
      <c r="CH625" s="6">
        <f t="shared" si="56"/>
        <v>-1.81</v>
      </c>
      <c r="CI625" s="6">
        <f t="shared" si="57"/>
        <v>0</v>
      </c>
      <c r="CJ625" s="6"/>
      <c r="CK625" s="6"/>
      <c r="CL625" s="6"/>
      <c r="CM625" s="6">
        <f t="shared" si="58"/>
        <v>-14</v>
      </c>
      <c r="CN625" s="6">
        <v>1518.31</v>
      </c>
      <c r="CO625" s="6">
        <v>-228.31</v>
      </c>
      <c r="CP625" s="6">
        <v>1290</v>
      </c>
      <c r="CQ625" s="6">
        <v>1518</v>
      </c>
      <c r="CR625" s="1">
        <v>7.5</v>
      </c>
      <c r="CS625" s="6">
        <v>1518</v>
      </c>
      <c r="CT625" s="1">
        <v>121.44</v>
      </c>
      <c r="CU625" s="6">
        <v>910.8</v>
      </c>
    </row>
    <row r="626" spans="1:99" ht="13.8" hidden="1">
      <c r="A626" s="1"/>
      <c r="B626" s="1"/>
      <c r="C626" s="34" t="str">
        <f t="shared" ca="1" si="40"/>
        <v>OK</v>
      </c>
      <c r="D626" s="2">
        <f t="shared" si="41"/>
        <v>3042.9966666666669</v>
      </c>
      <c r="E626" s="34">
        <v>45901</v>
      </c>
      <c r="F626" s="1" t="s">
        <v>145</v>
      </c>
      <c r="G626" s="1">
        <v>3571</v>
      </c>
      <c r="H626" s="1" t="s">
        <v>365</v>
      </c>
      <c r="I626" s="1" t="s">
        <v>205</v>
      </c>
      <c r="J626" s="38">
        <v>45873</v>
      </c>
      <c r="K626" s="6">
        <v>1518</v>
      </c>
      <c r="L626" s="1"/>
      <c r="M626" s="6">
        <v>1518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>
        <v>0.21</v>
      </c>
      <c r="AN626" s="8">
        <f t="shared" si="42"/>
        <v>1518.21</v>
      </c>
      <c r="AO626" s="6"/>
      <c r="AP626" s="6">
        <v>-7.7</v>
      </c>
      <c r="AQ626" s="6">
        <v>-91.08</v>
      </c>
      <c r="AR626" s="6"/>
      <c r="AS626" s="6"/>
      <c r="AT626" s="6">
        <v>-0.57999999999999996</v>
      </c>
      <c r="AU626" s="6"/>
      <c r="AV626" s="6">
        <v>0</v>
      </c>
      <c r="AW626" s="6"/>
      <c r="AX626" s="6"/>
      <c r="AY626" s="6"/>
      <c r="AZ626" s="6"/>
      <c r="BA626" s="6"/>
      <c r="BB626" s="6"/>
      <c r="BC626" s="6">
        <v>0</v>
      </c>
      <c r="BD626" s="6"/>
      <c r="BE626" s="6"/>
      <c r="BF626" s="6"/>
      <c r="BG626" s="6">
        <v>-113.85</v>
      </c>
      <c r="BH626" s="6"/>
      <c r="BI626" s="6"/>
      <c r="BJ626" s="6"/>
      <c r="BK626" s="6"/>
      <c r="BL626" s="11">
        <f t="shared" si="43"/>
        <v>-213.20999999999998</v>
      </c>
      <c r="BM626" s="12">
        <f t="shared" si="44"/>
        <v>1305</v>
      </c>
      <c r="BN626" s="13">
        <f t="shared" si="45"/>
        <v>126.5</v>
      </c>
      <c r="BO626" s="13">
        <f t="shared" si="46"/>
        <v>126.5</v>
      </c>
      <c r="BP626" s="13">
        <f t="shared" si="47"/>
        <v>42.166666666666664</v>
      </c>
      <c r="BQ626" s="13">
        <f t="shared" si="48"/>
        <v>113.85</v>
      </c>
      <c r="BR626" s="13">
        <f t="shared" si="49"/>
        <v>121.44</v>
      </c>
      <c r="BS626" s="13">
        <f t="shared" si="50"/>
        <v>762.3</v>
      </c>
      <c r="BT626" s="13">
        <f t="shared" si="51"/>
        <v>218.32</v>
      </c>
      <c r="BU626" s="13">
        <f t="shared" si="52"/>
        <v>0</v>
      </c>
      <c r="BV626" s="6">
        <f>SUMIFS('SEGURO DE VIDA'!E:E, 'SEGURO DE VIDA'!D:D, H626, 'SEGURO DE VIDA'!G:G, E626)</f>
        <v>13.71</v>
      </c>
      <c r="BW626" s="6">
        <f>SUMIFS(TREINAMENTOS!E:E, TREINAMENTOS!D:D, H626, TREINAMENTOS!G:G, E626)</f>
        <v>0</v>
      </c>
      <c r="BX626" s="6">
        <f>SUMIFS(EXAMES!E:E, EXAMES!D:D, H626, EXAMES!G:G, E626)</f>
        <v>0</v>
      </c>
      <c r="BY626" s="25">
        <f t="shared" si="53"/>
        <v>1524.7866666666666</v>
      </c>
      <c r="BZ626" s="1"/>
      <c r="CA626" s="1" t="s">
        <v>365</v>
      </c>
      <c r="CB626" s="13">
        <f t="shared" si="54"/>
        <v>0</v>
      </c>
      <c r="CC626" s="13">
        <f t="shared" si="55"/>
        <v>0</v>
      </c>
      <c r="CD626" s="13">
        <f>SUMIFS(ALIMENTAÇÃO!E:E, ALIMENTAÇÃO!D:D, H626, ALIMENTAÇÃO!G:G, E626)</f>
        <v>770</v>
      </c>
      <c r="CE626" s="6">
        <f>SUMIFS(TRANSPORTE!E:E, TRANSPORTE!D:D, H626, TRANSPORTE!G:G, E626)</f>
        <v>309.39999999999998</v>
      </c>
      <c r="CF626" s="6">
        <f>SUMIFS('PLANO DE SAÚDE'!E:E, 'PLANO DE SAÚDE'!D:D, H626, 'PLANO DE SAÚDE'!G:G, E626)</f>
        <v>0</v>
      </c>
      <c r="CG626" s="6">
        <f>SUMIFS('PLANO ODONTO'!E:E, 'PLANO ODONTO'!D:D, H626, 'PLANO ODONTO'!G:G, E626)</f>
        <v>0</v>
      </c>
      <c r="CH626" s="6">
        <f t="shared" si="56"/>
        <v>0</v>
      </c>
      <c r="CI626" s="6">
        <f t="shared" si="57"/>
        <v>0</v>
      </c>
      <c r="CJ626" s="6"/>
      <c r="CK626" s="6"/>
      <c r="CL626" s="6"/>
      <c r="CM626" s="6">
        <f t="shared" si="58"/>
        <v>0</v>
      </c>
      <c r="CN626" s="6">
        <v>1518.21</v>
      </c>
      <c r="CO626" s="6">
        <v>-213.21</v>
      </c>
      <c r="CP626" s="6">
        <v>1305</v>
      </c>
      <c r="CQ626" s="6">
        <v>1518</v>
      </c>
      <c r="CR626" s="1">
        <v>7.5</v>
      </c>
      <c r="CS626" s="6">
        <v>1518</v>
      </c>
      <c r="CT626" s="1">
        <v>121.44</v>
      </c>
      <c r="CU626" s="6">
        <v>910.8</v>
      </c>
    </row>
    <row r="627" spans="1:99" ht="13.8" hidden="1">
      <c r="A627" s="1"/>
      <c r="B627" s="1"/>
      <c r="C627" s="34" t="str">
        <f t="shared" ca="1" si="40"/>
        <v>OK</v>
      </c>
      <c r="D627" s="2">
        <f t="shared" si="41"/>
        <v>3592.8840844999995</v>
      </c>
      <c r="E627" s="34">
        <v>45901</v>
      </c>
      <c r="F627" s="1" t="s">
        <v>145</v>
      </c>
      <c r="G627" s="1">
        <v>292</v>
      </c>
      <c r="H627" s="1" t="s">
        <v>367</v>
      </c>
      <c r="I627" s="1" t="s">
        <v>151</v>
      </c>
      <c r="J627" s="38">
        <v>44270</v>
      </c>
      <c r="K627" s="6">
        <v>1800</v>
      </c>
      <c r="L627" s="1"/>
      <c r="M627" s="6">
        <v>1800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>
        <v>0.53</v>
      </c>
      <c r="AN627" s="8">
        <f t="shared" si="42"/>
        <v>1800.53</v>
      </c>
      <c r="AO627" s="6"/>
      <c r="AP627" s="6">
        <v>-7.35</v>
      </c>
      <c r="AQ627" s="6">
        <v>-108</v>
      </c>
      <c r="AR627" s="6"/>
      <c r="AS627" s="6"/>
      <c r="AT627" s="6">
        <v>-0.28999999999999998</v>
      </c>
      <c r="AU627" s="6"/>
      <c r="AV627" s="6">
        <v>0</v>
      </c>
      <c r="AW627" s="6"/>
      <c r="AX627" s="6"/>
      <c r="AY627" s="6"/>
      <c r="AZ627" s="6"/>
      <c r="BA627" s="6"/>
      <c r="BB627" s="6"/>
      <c r="BC627" s="6">
        <v>-1.66</v>
      </c>
      <c r="BD627" s="6"/>
      <c r="BE627" s="6"/>
      <c r="BF627" s="6"/>
      <c r="BG627" s="6">
        <v>-139.22999999999999</v>
      </c>
      <c r="BH627" s="6"/>
      <c r="BI627" s="6"/>
      <c r="BJ627" s="6"/>
      <c r="BK627" s="6"/>
      <c r="BL627" s="11">
        <f t="shared" si="43"/>
        <v>-256.52999999999997</v>
      </c>
      <c r="BM627" s="12">
        <f t="shared" si="44"/>
        <v>1544</v>
      </c>
      <c r="BN627" s="13">
        <f t="shared" si="45"/>
        <v>150</v>
      </c>
      <c r="BO627" s="13">
        <f t="shared" si="46"/>
        <v>150</v>
      </c>
      <c r="BP627" s="13">
        <f t="shared" si="47"/>
        <v>50</v>
      </c>
      <c r="BQ627" s="13">
        <f t="shared" si="48"/>
        <v>139.32</v>
      </c>
      <c r="BR627" s="13">
        <f t="shared" si="49"/>
        <v>144</v>
      </c>
      <c r="BS627" s="13">
        <f t="shared" si="50"/>
        <v>727.65</v>
      </c>
      <c r="BT627" s="13">
        <f t="shared" si="51"/>
        <v>268.2</v>
      </c>
      <c r="BU627" s="13">
        <f t="shared" si="52"/>
        <v>149.4740845</v>
      </c>
      <c r="BV627" s="6">
        <f>SUMIFS('SEGURO DE VIDA'!E:E, 'SEGURO DE VIDA'!D:D, H627, 'SEGURO DE VIDA'!G:G, E627)</f>
        <v>13.71</v>
      </c>
      <c r="BW627" s="6">
        <f>SUMIFS(TREINAMENTOS!E:E, TREINAMENTOS!D:D, H627, TREINAMENTOS!G:G, E627)</f>
        <v>0</v>
      </c>
      <c r="BX627" s="6">
        <f>SUMIFS(EXAMES!E:E, EXAMES!D:D, H627, EXAMES!G:G, E627)</f>
        <v>0</v>
      </c>
      <c r="BY627" s="25">
        <f t="shared" si="53"/>
        <v>1792.3540844999998</v>
      </c>
      <c r="BZ627" s="1"/>
      <c r="CA627" s="1" t="s">
        <v>367</v>
      </c>
      <c r="CB627" s="13">
        <f t="shared" si="54"/>
        <v>149.4740845</v>
      </c>
      <c r="CC627" s="13">
        <f t="shared" si="55"/>
        <v>0</v>
      </c>
      <c r="CD627" s="13">
        <f>SUMIFS(ALIMENTAÇÃO!E:E, ALIMENTAÇÃO!D:D, H627, ALIMENTAÇÃO!G:G, E627)</f>
        <v>735</v>
      </c>
      <c r="CE627" s="6">
        <f>SUMIFS(TRANSPORTE!E:E, TRANSPORTE!D:D, H627, TRANSPORTE!G:G, E627)</f>
        <v>376.2</v>
      </c>
      <c r="CF627" s="6">
        <f>SUMIFS('PLANO DE SAÚDE'!E:E, 'PLANO DE SAÚDE'!D:D, H627, 'PLANO DE SAÚDE'!G:G, E627)</f>
        <v>151.1340845</v>
      </c>
      <c r="CG627" s="6">
        <f>SUMIFS('PLANO ODONTO'!E:E, 'PLANO ODONTO'!D:D, H627, 'PLANO ODONTO'!G:G, E627)</f>
        <v>0</v>
      </c>
      <c r="CH627" s="6">
        <f t="shared" si="56"/>
        <v>-1.66</v>
      </c>
      <c r="CI627" s="6">
        <f t="shared" si="57"/>
        <v>0</v>
      </c>
      <c r="CJ627" s="6"/>
      <c r="CK627" s="6"/>
      <c r="CL627" s="6"/>
      <c r="CM627" s="6">
        <f t="shared" si="58"/>
        <v>0</v>
      </c>
      <c r="CN627" s="6">
        <v>1800.53</v>
      </c>
      <c r="CO627" s="6">
        <v>-256.52999999999997</v>
      </c>
      <c r="CP627" s="6">
        <v>1544</v>
      </c>
      <c r="CQ627" s="6">
        <v>1800</v>
      </c>
      <c r="CR627" s="1">
        <v>7.74</v>
      </c>
      <c r="CS627" s="6">
        <v>1800</v>
      </c>
      <c r="CT627" s="1">
        <v>144</v>
      </c>
      <c r="CU627" s="6">
        <v>1192.8</v>
      </c>
    </row>
    <row r="628" spans="1:99" ht="13.8" hidden="1">
      <c r="A628" s="1"/>
      <c r="B628" s="1"/>
      <c r="C628" s="34" t="str">
        <f t="shared" ca="1" si="40"/>
        <v>OK</v>
      </c>
      <c r="D628" s="2">
        <f t="shared" si="41"/>
        <v>1078.72</v>
      </c>
      <c r="E628" s="34">
        <v>45901</v>
      </c>
      <c r="F628" s="1" t="s">
        <v>145</v>
      </c>
      <c r="G628" s="1">
        <v>3598</v>
      </c>
      <c r="H628" s="1" t="s">
        <v>549</v>
      </c>
      <c r="I628" s="1" t="s">
        <v>151</v>
      </c>
      <c r="J628" s="38">
        <v>45922</v>
      </c>
      <c r="K628" s="6">
        <v>1800</v>
      </c>
      <c r="L628" s="1"/>
      <c r="M628" s="6">
        <v>540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>
        <v>0.35</v>
      </c>
      <c r="AN628" s="8">
        <f t="shared" si="42"/>
        <v>540.35</v>
      </c>
      <c r="AO628" s="6"/>
      <c r="AP628" s="6">
        <v>-2.4500000000000002</v>
      </c>
      <c r="AQ628" s="6">
        <v>-32.4</v>
      </c>
      <c r="AR628" s="6"/>
      <c r="AS628" s="6"/>
      <c r="AT628" s="6">
        <v>0</v>
      </c>
      <c r="AU628" s="6"/>
      <c r="AV628" s="6">
        <v>0</v>
      </c>
      <c r="AW628" s="6"/>
      <c r="AX628" s="6"/>
      <c r="AY628" s="6"/>
      <c r="AZ628" s="6"/>
      <c r="BA628" s="6"/>
      <c r="BB628" s="6"/>
      <c r="BC628" s="6">
        <v>0</v>
      </c>
      <c r="BD628" s="6"/>
      <c r="BE628" s="6"/>
      <c r="BF628" s="6"/>
      <c r="BG628" s="6">
        <v>-40.5</v>
      </c>
      <c r="BH628" s="6"/>
      <c r="BI628" s="6"/>
      <c r="BJ628" s="6"/>
      <c r="BK628" s="6"/>
      <c r="BL628" s="11">
        <f t="shared" si="43"/>
        <v>-75.349999999999994</v>
      </c>
      <c r="BM628" s="12">
        <f t="shared" si="44"/>
        <v>465</v>
      </c>
      <c r="BN628" s="13">
        <f t="shared" si="45"/>
        <v>150</v>
      </c>
      <c r="BO628" s="13">
        <f t="shared" si="46"/>
        <v>150</v>
      </c>
      <c r="BP628" s="13">
        <f t="shared" si="47"/>
        <v>50</v>
      </c>
      <c r="BQ628" s="13">
        <f t="shared" si="48"/>
        <v>40.5</v>
      </c>
      <c r="BR628" s="13">
        <f t="shared" si="49"/>
        <v>43.2</v>
      </c>
      <c r="BS628" s="13">
        <f t="shared" si="50"/>
        <v>-2.4500000000000002</v>
      </c>
      <c r="BT628" s="13">
        <f t="shared" si="51"/>
        <v>0</v>
      </c>
      <c r="BU628" s="13">
        <f t="shared" si="52"/>
        <v>0</v>
      </c>
      <c r="BV628" s="6">
        <f>SUMIFS('SEGURO DE VIDA'!E:E, 'SEGURO DE VIDA'!D:D, H628, 'SEGURO DE VIDA'!G:G, E628)</f>
        <v>0</v>
      </c>
      <c r="BW628" s="6">
        <f>SUMIFS(TREINAMENTOS!E:E, TREINAMENTOS!D:D, H628, TREINAMENTOS!G:G, E628)</f>
        <v>0</v>
      </c>
      <c r="BX628" s="6">
        <f>SUMIFS(EXAMES!E:E, EXAMES!D:D, H628, EXAMES!G:G, E628)</f>
        <v>107.12</v>
      </c>
      <c r="BY628" s="25">
        <f t="shared" si="53"/>
        <v>538.37</v>
      </c>
      <c r="BZ628" s="1"/>
      <c r="CA628" s="41" t="s">
        <v>550</v>
      </c>
      <c r="CB628" s="13">
        <f t="shared" si="54"/>
        <v>0</v>
      </c>
      <c r="CC628" s="13">
        <f t="shared" si="55"/>
        <v>0</v>
      </c>
      <c r="CD628" s="13">
        <f>SUMIFS(ALIMENTAÇÃO!E:E, ALIMENTAÇÃO!D:D, H628, ALIMENTAÇÃO!G:G, E628)</f>
        <v>0</v>
      </c>
      <c r="CE628" s="6">
        <f>SUMIFS(TRANSPORTE!E:E, TRANSPORTE!D:D, H628, TRANSPORTE!G:G, E628)</f>
        <v>0</v>
      </c>
      <c r="CF628" s="6">
        <f>SUMIFS('PLANO DE SAÚDE'!E:E, 'PLANO DE SAÚDE'!D:D, H628, 'PLANO DE SAÚDE'!G:G, E628)</f>
        <v>0</v>
      </c>
      <c r="CG628" s="6">
        <f>SUMIFS('PLANO ODONTO'!E:E, 'PLANO ODONTO'!D:D, H628, 'PLANO ODONTO'!G:G, E628)</f>
        <v>0</v>
      </c>
      <c r="CH628" s="6">
        <f t="shared" si="56"/>
        <v>0</v>
      </c>
      <c r="CI628" s="6">
        <f t="shared" si="57"/>
        <v>0</v>
      </c>
      <c r="CJ628" s="6"/>
      <c r="CK628" s="6"/>
      <c r="CL628" s="6"/>
      <c r="CM628" s="6">
        <f t="shared" si="58"/>
        <v>0</v>
      </c>
      <c r="CN628" s="6">
        <v>540.35</v>
      </c>
      <c r="CO628" s="6">
        <v>-75.349999999999994</v>
      </c>
      <c r="CP628" s="6">
        <v>465</v>
      </c>
      <c r="CQ628" s="6">
        <v>540</v>
      </c>
      <c r="CR628" s="1">
        <v>7.5</v>
      </c>
      <c r="CS628" s="6">
        <v>540</v>
      </c>
      <c r="CT628" s="1">
        <v>43.2</v>
      </c>
      <c r="CU628" s="6">
        <v>0</v>
      </c>
    </row>
    <row r="629" spans="1:99" ht="13.8" hidden="1">
      <c r="A629" s="1"/>
      <c r="B629" s="1"/>
      <c r="C629" s="34" t="str">
        <f t="shared" ca="1" si="40"/>
        <v>OK</v>
      </c>
      <c r="D629" s="2">
        <f t="shared" si="41"/>
        <v>3725.7745036666665</v>
      </c>
      <c r="E629" s="34">
        <v>45901</v>
      </c>
      <c r="F629" s="1" t="s">
        <v>145</v>
      </c>
      <c r="G629" s="1">
        <v>3549</v>
      </c>
      <c r="H629" s="1" t="s">
        <v>368</v>
      </c>
      <c r="I629" s="1" t="s">
        <v>197</v>
      </c>
      <c r="J629" s="38">
        <v>45831</v>
      </c>
      <c r="K629" s="6">
        <v>1518</v>
      </c>
      <c r="L629" s="1"/>
      <c r="M629" s="6">
        <v>1518</v>
      </c>
      <c r="N629" s="6"/>
      <c r="O629" s="6">
        <v>0</v>
      </c>
      <c r="P629" s="6">
        <v>0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>
        <v>131.5</v>
      </c>
      <c r="AE629" s="6"/>
      <c r="AF629" s="6">
        <v>20.23</v>
      </c>
      <c r="AG629" s="6"/>
      <c r="AH629" s="6"/>
      <c r="AI629" s="6"/>
      <c r="AJ629" s="6"/>
      <c r="AK629" s="6"/>
      <c r="AL629" s="6"/>
      <c r="AM629" s="6">
        <v>0.14000000000000001</v>
      </c>
      <c r="AN629" s="8">
        <f t="shared" si="42"/>
        <v>1669.8700000000001</v>
      </c>
      <c r="AO629" s="6"/>
      <c r="AP629" s="6">
        <v>-7.7</v>
      </c>
      <c r="AQ629" s="6">
        <v>-91.08</v>
      </c>
      <c r="AR629" s="6"/>
      <c r="AS629" s="6"/>
      <c r="AT629" s="6">
        <v>-0.75</v>
      </c>
      <c r="AU629" s="6"/>
      <c r="AV629" s="6">
        <v>0</v>
      </c>
      <c r="AW629" s="6"/>
      <c r="AX629" s="6"/>
      <c r="AY629" s="6"/>
      <c r="AZ629" s="6"/>
      <c r="BA629" s="6"/>
      <c r="BB629" s="6"/>
      <c r="BC629" s="6">
        <v>-1.84</v>
      </c>
      <c r="BD629" s="6"/>
      <c r="BE629" s="6"/>
      <c r="BF629" s="6">
        <v>0</v>
      </c>
      <c r="BG629" s="6">
        <v>-127.5</v>
      </c>
      <c r="BH629" s="6"/>
      <c r="BI629" s="6"/>
      <c r="BJ629" s="6"/>
      <c r="BK629" s="6"/>
      <c r="BL629" s="11">
        <f t="shared" si="43"/>
        <v>-228.87</v>
      </c>
      <c r="BM629" s="12">
        <f t="shared" si="44"/>
        <v>1441</v>
      </c>
      <c r="BN629" s="13">
        <f t="shared" si="45"/>
        <v>126.5</v>
      </c>
      <c r="BO629" s="13">
        <f t="shared" si="46"/>
        <v>126.5</v>
      </c>
      <c r="BP629" s="13">
        <f t="shared" si="47"/>
        <v>42.166666666666664</v>
      </c>
      <c r="BQ629" s="13">
        <f t="shared" si="48"/>
        <v>127.56737199999999</v>
      </c>
      <c r="BR629" s="13">
        <f t="shared" si="49"/>
        <v>133.57</v>
      </c>
      <c r="BS629" s="13">
        <f t="shared" si="50"/>
        <v>762.3</v>
      </c>
      <c r="BT629" s="13">
        <f t="shared" si="51"/>
        <v>285.12</v>
      </c>
      <c r="BU629" s="13">
        <f t="shared" si="52"/>
        <v>438.47046500000005</v>
      </c>
      <c r="BV629" s="6">
        <f>SUMIFS('SEGURO DE VIDA'!E:E, 'SEGURO DE VIDA'!D:D, H629, 'SEGURO DE VIDA'!G:G, E629)</f>
        <v>13.71</v>
      </c>
      <c r="BW629" s="6">
        <f>SUMIFS(TREINAMENTOS!E:E, TREINAMENTOS!D:D, H629, TREINAMENTOS!G:G, E629)</f>
        <v>0</v>
      </c>
      <c r="BX629" s="6">
        <f>SUMIFS(EXAMES!E:E, EXAMES!D:D, H629, EXAMES!G:G, E629)</f>
        <v>0</v>
      </c>
      <c r="BY629" s="25">
        <f t="shared" si="53"/>
        <v>2055.9045036666666</v>
      </c>
      <c r="BZ629" s="1"/>
      <c r="CA629" s="1" t="s">
        <v>368</v>
      </c>
      <c r="CB629" s="13">
        <f t="shared" si="54"/>
        <v>438.47046500000005</v>
      </c>
      <c r="CC629" s="13">
        <f t="shared" si="55"/>
        <v>0</v>
      </c>
      <c r="CD629" s="13">
        <f>SUMIFS(ALIMENTAÇÃO!E:E, ALIMENTAÇÃO!D:D, H629, ALIMENTAÇÃO!G:G, E629)</f>
        <v>770</v>
      </c>
      <c r="CE629" s="6">
        <f>SUMIFS(TRANSPORTE!E:E, TRANSPORTE!D:D, H629, TRANSPORTE!G:G, E629)</f>
        <v>376.2</v>
      </c>
      <c r="CF629" s="6">
        <f>SUMIFS('PLANO DE SAÚDE'!E:E, 'PLANO DE SAÚDE'!D:D, H629, 'PLANO DE SAÚDE'!G:G, E629)</f>
        <v>440.31046500000002</v>
      </c>
      <c r="CG629" s="6">
        <f>SUMIFS('PLANO ODONTO'!E:E, 'PLANO ODONTO'!D:D, H629, 'PLANO ODONTO'!G:G, E629)</f>
        <v>0</v>
      </c>
      <c r="CH629" s="6">
        <f t="shared" si="56"/>
        <v>-1.84</v>
      </c>
      <c r="CI629" s="6">
        <f t="shared" si="57"/>
        <v>0</v>
      </c>
      <c r="CJ629" s="6"/>
      <c r="CK629" s="6"/>
      <c r="CL629" s="6"/>
      <c r="CM629" s="6">
        <f t="shared" si="58"/>
        <v>0</v>
      </c>
      <c r="CN629" s="6">
        <v>1669.87</v>
      </c>
      <c r="CO629" s="6">
        <v>-228.87</v>
      </c>
      <c r="CP629" s="6">
        <v>1441</v>
      </c>
      <c r="CQ629" s="6">
        <v>1669.73</v>
      </c>
      <c r="CR629" s="1">
        <v>7.64</v>
      </c>
      <c r="CS629" s="6">
        <v>1669.73</v>
      </c>
      <c r="CT629" s="1">
        <v>133.57</v>
      </c>
      <c r="CU629" s="6">
        <v>1062.53</v>
      </c>
    </row>
    <row r="630" spans="1:99" ht="13.8" hidden="1">
      <c r="A630" s="1"/>
      <c r="B630" s="1"/>
      <c r="C630" s="34" t="str">
        <f t="shared" ca="1" si="40"/>
        <v>OK</v>
      </c>
      <c r="D630" s="2">
        <f t="shared" si="41"/>
        <v>3449.5855555555554</v>
      </c>
      <c r="E630" s="34">
        <v>45901</v>
      </c>
      <c r="F630" s="1" t="s">
        <v>145</v>
      </c>
      <c r="G630" s="1">
        <v>3528</v>
      </c>
      <c r="H630" s="1" t="s">
        <v>369</v>
      </c>
      <c r="I630" s="1" t="s">
        <v>370</v>
      </c>
      <c r="J630" s="38">
        <v>45782</v>
      </c>
      <c r="K630" s="6">
        <v>1700</v>
      </c>
      <c r="L630" s="1"/>
      <c r="M630" s="6">
        <v>1700</v>
      </c>
      <c r="N630" s="6"/>
      <c r="O630" s="6">
        <v>0</v>
      </c>
      <c r="P630" s="6">
        <v>0</v>
      </c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>
        <v>0</v>
      </c>
      <c r="AE630" s="6"/>
      <c r="AF630" s="6">
        <v>0</v>
      </c>
      <c r="AG630" s="6"/>
      <c r="AH630" s="6"/>
      <c r="AI630" s="6"/>
      <c r="AJ630" s="6"/>
      <c r="AK630" s="6"/>
      <c r="AL630" s="6"/>
      <c r="AM630" s="6">
        <v>0.6</v>
      </c>
      <c r="AN630" s="8">
        <f t="shared" si="42"/>
        <v>1700.6</v>
      </c>
      <c r="AO630" s="6"/>
      <c r="AP630" s="6">
        <v>-7.7</v>
      </c>
      <c r="AQ630" s="6">
        <v>0</v>
      </c>
      <c r="AR630" s="6"/>
      <c r="AS630" s="6"/>
      <c r="AT630" s="6">
        <v>-0.67</v>
      </c>
      <c r="AU630" s="6"/>
      <c r="AV630" s="6">
        <v>-14</v>
      </c>
      <c r="AW630" s="6"/>
      <c r="AX630" s="6"/>
      <c r="AY630" s="6"/>
      <c r="AZ630" s="6"/>
      <c r="BA630" s="6"/>
      <c r="BB630" s="6"/>
      <c r="BC630" s="6">
        <v>0</v>
      </c>
      <c r="BD630" s="6"/>
      <c r="BE630" s="6"/>
      <c r="BF630" s="6">
        <v>0</v>
      </c>
      <c r="BG630" s="6">
        <v>-130.22999999999999</v>
      </c>
      <c r="BH630" s="6"/>
      <c r="BI630" s="6"/>
      <c r="BJ630" s="6"/>
      <c r="BK630" s="6"/>
      <c r="BL630" s="11">
        <f t="shared" si="43"/>
        <v>-152.6</v>
      </c>
      <c r="BM630" s="12">
        <f t="shared" si="44"/>
        <v>1548</v>
      </c>
      <c r="BN630" s="13">
        <f t="shared" si="45"/>
        <v>141.66666666666666</v>
      </c>
      <c r="BO630" s="13">
        <f t="shared" si="46"/>
        <v>141.66666666666666</v>
      </c>
      <c r="BP630" s="13">
        <f t="shared" si="47"/>
        <v>47.222222222222221</v>
      </c>
      <c r="BQ630" s="13">
        <f t="shared" si="48"/>
        <v>130.22</v>
      </c>
      <c r="BR630" s="13">
        <f t="shared" si="49"/>
        <v>136</v>
      </c>
      <c r="BS630" s="13">
        <f t="shared" si="50"/>
        <v>762.3</v>
      </c>
      <c r="BT630" s="13">
        <f t="shared" si="51"/>
        <v>376.2</v>
      </c>
      <c r="BU630" s="13">
        <f t="shared" si="52"/>
        <v>0</v>
      </c>
      <c r="BV630" s="6">
        <f>SUMIFS('SEGURO DE VIDA'!E:E, 'SEGURO DE VIDA'!D:D, H630, 'SEGURO DE VIDA'!G:G, E630)</f>
        <v>13.71</v>
      </c>
      <c r="BW630" s="6">
        <f>SUMIFS(TREINAMENTOS!E:E, TREINAMENTOS!D:D, H630, TREINAMENTOS!G:G, E630)</f>
        <v>0</v>
      </c>
      <c r="BX630" s="6">
        <f>SUMIFS(EXAMES!E:E, EXAMES!D:D, H630, EXAMES!G:G, E630)</f>
        <v>0</v>
      </c>
      <c r="BY630" s="25">
        <f t="shared" si="53"/>
        <v>1748.9855555555557</v>
      </c>
      <c r="BZ630" s="1"/>
      <c r="CA630" s="41" t="s">
        <v>551</v>
      </c>
      <c r="CB630" s="13">
        <f t="shared" si="54"/>
        <v>0</v>
      </c>
      <c r="CC630" s="13">
        <f t="shared" si="55"/>
        <v>0</v>
      </c>
      <c r="CD630" s="13">
        <f>SUMIFS(ALIMENTAÇÃO!E:E, ALIMENTAÇÃO!D:D, H630, ALIMENTAÇÃO!G:G, E630)</f>
        <v>770</v>
      </c>
      <c r="CE630" s="6">
        <f>SUMIFS(TRANSPORTE!E:E, TRANSPORTE!D:D, H630, TRANSPORTE!G:G, E630)</f>
        <v>376.2</v>
      </c>
      <c r="CF630" s="6">
        <f>SUMIFS('PLANO DE SAÚDE'!E:E, 'PLANO DE SAÚDE'!D:D, H630, 'PLANO DE SAÚDE'!G:G, E630)</f>
        <v>0</v>
      </c>
      <c r="CG630" s="6">
        <f>SUMIFS('PLANO ODONTO'!E:E, 'PLANO ODONTO'!D:D, H630, 'PLANO ODONTO'!G:G, E630)</f>
        <v>14</v>
      </c>
      <c r="CH630" s="6">
        <f t="shared" si="56"/>
        <v>0</v>
      </c>
      <c r="CI630" s="6">
        <f t="shared" si="57"/>
        <v>0</v>
      </c>
      <c r="CJ630" s="6"/>
      <c r="CK630" s="6"/>
      <c r="CL630" s="6"/>
      <c r="CM630" s="6">
        <f t="shared" si="58"/>
        <v>-14</v>
      </c>
      <c r="CN630" s="6">
        <v>1700.6</v>
      </c>
      <c r="CO630" s="6">
        <v>-152.6</v>
      </c>
      <c r="CP630" s="6">
        <v>1548</v>
      </c>
      <c r="CQ630" s="6">
        <v>1700</v>
      </c>
      <c r="CR630" s="1">
        <v>7.66</v>
      </c>
      <c r="CS630" s="6">
        <v>1700</v>
      </c>
      <c r="CT630" s="1">
        <v>136</v>
      </c>
      <c r="CU630" s="6">
        <v>1092.8</v>
      </c>
    </row>
    <row r="631" spans="1:99" ht="13.8" hidden="1">
      <c r="A631" s="1"/>
      <c r="B631" s="1"/>
      <c r="C631" s="34" t="str">
        <f t="shared" ca="1" si="40"/>
        <v>OK</v>
      </c>
      <c r="D631" s="2">
        <f t="shared" si="41"/>
        <v>4161.087855888889</v>
      </c>
      <c r="E631" s="34">
        <v>45901</v>
      </c>
      <c r="F631" s="1" t="s">
        <v>145</v>
      </c>
      <c r="G631" s="1">
        <v>3582</v>
      </c>
      <c r="H631" s="1" t="s">
        <v>552</v>
      </c>
      <c r="I631" s="1" t="s">
        <v>157</v>
      </c>
      <c r="J631" s="38">
        <v>45901</v>
      </c>
      <c r="K631" s="6">
        <v>2495.63</v>
      </c>
      <c r="L631" s="1"/>
      <c r="M631" s="6">
        <v>2495.63</v>
      </c>
      <c r="N631" s="6"/>
      <c r="O631" s="6">
        <v>0</v>
      </c>
      <c r="P631" s="6">
        <v>0</v>
      </c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>
        <v>0</v>
      </c>
      <c r="AE631" s="6"/>
      <c r="AF631" s="6">
        <v>0</v>
      </c>
      <c r="AG631" s="6"/>
      <c r="AH631" s="6"/>
      <c r="AI631" s="6"/>
      <c r="AJ631" s="6"/>
      <c r="AK631" s="6"/>
      <c r="AL631" s="6"/>
      <c r="AM631" s="6">
        <v>0.89</v>
      </c>
      <c r="AN631" s="8">
        <f t="shared" si="42"/>
        <v>2496.52</v>
      </c>
      <c r="AO631" s="6"/>
      <c r="AP631" s="6">
        <v>-5.95</v>
      </c>
      <c r="AQ631" s="6">
        <v>-149.74</v>
      </c>
      <c r="AR631" s="6"/>
      <c r="AS631" s="6"/>
      <c r="AT631" s="6">
        <v>0</v>
      </c>
      <c r="AU631" s="6"/>
      <c r="AV631" s="6">
        <v>0</v>
      </c>
      <c r="AW631" s="6"/>
      <c r="AX631" s="6"/>
      <c r="AY631" s="6"/>
      <c r="AZ631" s="6"/>
      <c r="BA631" s="6"/>
      <c r="BB631" s="6"/>
      <c r="BC631" s="6">
        <v>0</v>
      </c>
      <c r="BD631" s="6"/>
      <c r="BE631" s="6"/>
      <c r="BF631" s="6">
        <v>0</v>
      </c>
      <c r="BG631" s="6">
        <v>-201.83</v>
      </c>
      <c r="BH631" s="6"/>
      <c r="BI631" s="6"/>
      <c r="BJ631" s="6"/>
      <c r="BK631" s="6"/>
      <c r="BL631" s="11">
        <f t="shared" si="43"/>
        <v>-357.52</v>
      </c>
      <c r="BM631" s="12">
        <f t="shared" si="44"/>
        <v>2139</v>
      </c>
      <c r="BN631" s="13">
        <f t="shared" si="45"/>
        <v>207.96916666666667</v>
      </c>
      <c r="BO631" s="13">
        <f t="shared" si="46"/>
        <v>207.96916666666667</v>
      </c>
      <c r="BP631" s="13">
        <f t="shared" si="47"/>
        <v>69.323055555555555</v>
      </c>
      <c r="BQ631" s="13">
        <f t="shared" si="48"/>
        <v>201.896467</v>
      </c>
      <c r="BR631" s="13">
        <f t="shared" si="49"/>
        <v>199.65</v>
      </c>
      <c r="BS631" s="13">
        <f t="shared" si="50"/>
        <v>764.05</v>
      </c>
      <c r="BT631" s="13">
        <f t="shared" si="51"/>
        <v>0</v>
      </c>
      <c r="BU631" s="13">
        <f t="shared" si="52"/>
        <v>0</v>
      </c>
      <c r="BV631" s="6">
        <f>SUMIFS('SEGURO DE VIDA'!E:E, 'SEGURO DE VIDA'!D:D, H631, 'SEGURO DE VIDA'!G:G, E631)</f>
        <v>13.71</v>
      </c>
      <c r="BW631" s="6">
        <f>SUMIFS(TREINAMENTOS!E:E, TREINAMENTOS!D:D, H631, TREINAMENTOS!G:G, E631)</f>
        <v>0</v>
      </c>
      <c r="BX631" s="6">
        <f>SUMIFS(EXAMES!E:E, EXAMES!D:D, H631, EXAMES!G:G, E631)</f>
        <v>0</v>
      </c>
      <c r="BY631" s="25">
        <f t="shared" si="53"/>
        <v>1664.567855888889</v>
      </c>
      <c r="BZ631" s="1"/>
      <c r="CA631" s="1" t="s">
        <v>552</v>
      </c>
      <c r="CB631" s="13">
        <f t="shared" si="54"/>
        <v>0</v>
      </c>
      <c r="CC631" s="13">
        <f t="shared" si="55"/>
        <v>0</v>
      </c>
      <c r="CD631" s="13">
        <f>SUMIFS(ALIMENTAÇÃO!E:E, ALIMENTAÇÃO!D:D, H631, ALIMENTAÇÃO!G:G, E631)</f>
        <v>770</v>
      </c>
      <c r="CE631" s="6">
        <f>SUMIFS(TRANSPORTE!E:E, TRANSPORTE!D:D, H631, TRANSPORTE!G:G, E631)</f>
        <v>103.4</v>
      </c>
      <c r="CF631" s="6">
        <f>SUMIFS('PLANO DE SAÚDE'!E:E, 'PLANO DE SAÚDE'!D:D, H631, 'PLANO DE SAÚDE'!G:G, E631)</f>
        <v>0</v>
      </c>
      <c r="CG631" s="6">
        <f>SUMIFS('PLANO ODONTO'!E:E, 'PLANO ODONTO'!D:D, H631, 'PLANO ODONTO'!G:G, E631)</f>
        <v>0</v>
      </c>
      <c r="CH631" s="6">
        <f t="shared" si="56"/>
        <v>0</v>
      </c>
      <c r="CI631" s="6">
        <f t="shared" si="57"/>
        <v>0</v>
      </c>
      <c r="CJ631" s="6"/>
      <c r="CK631" s="6"/>
      <c r="CL631" s="6"/>
      <c r="CM631" s="6">
        <f t="shared" si="58"/>
        <v>0</v>
      </c>
      <c r="CN631" s="6">
        <v>2496.52</v>
      </c>
      <c r="CO631" s="6">
        <v>-357.52</v>
      </c>
      <c r="CP631" s="6">
        <v>2139</v>
      </c>
      <c r="CQ631" s="6">
        <v>2495.63</v>
      </c>
      <c r="CR631" s="1">
        <v>8.09</v>
      </c>
      <c r="CS631" s="6">
        <v>2495.63</v>
      </c>
      <c r="CT631" s="1">
        <v>199.65</v>
      </c>
      <c r="CU631" s="6">
        <v>1888.43</v>
      </c>
    </row>
    <row r="632" spans="1:99" ht="13.8" hidden="1">
      <c r="A632" s="1"/>
      <c r="B632" s="1"/>
      <c r="C632" s="34" t="str">
        <f t="shared" ca="1" si="40"/>
        <v>OK</v>
      </c>
      <c r="D632" s="2">
        <f t="shared" si="41"/>
        <v>3658.8025166666662</v>
      </c>
      <c r="E632" s="34">
        <v>45901</v>
      </c>
      <c r="F632" s="1" t="s">
        <v>145</v>
      </c>
      <c r="G632" s="1">
        <v>3450</v>
      </c>
      <c r="H632" s="1" t="s">
        <v>372</v>
      </c>
      <c r="I632" s="1" t="s">
        <v>373</v>
      </c>
      <c r="J632" s="38">
        <v>45495</v>
      </c>
      <c r="K632" s="6">
        <v>1518</v>
      </c>
      <c r="L632" s="1"/>
      <c r="M632" s="6">
        <v>1518</v>
      </c>
      <c r="N632" s="6"/>
      <c r="O632" s="6">
        <v>7.89</v>
      </c>
      <c r="P632" s="6">
        <v>455.4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>
        <v>81.16</v>
      </c>
      <c r="AE632" s="6"/>
      <c r="AF632" s="6">
        <v>13.7</v>
      </c>
      <c r="AG632" s="6"/>
      <c r="AH632" s="6"/>
      <c r="AI632" s="6"/>
      <c r="AJ632" s="6"/>
      <c r="AK632" s="6"/>
      <c r="AL632" s="6"/>
      <c r="AM632" s="6">
        <v>0.2</v>
      </c>
      <c r="AN632" s="8">
        <f t="shared" si="42"/>
        <v>2076.3499999999995</v>
      </c>
      <c r="AO632" s="6"/>
      <c r="AP632" s="6">
        <v>-6.65</v>
      </c>
      <c r="AQ632" s="6">
        <v>-91.08</v>
      </c>
      <c r="AR632" s="6"/>
      <c r="AS632" s="6"/>
      <c r="AT632" s="6">
        <v>-0.54</v>
      </c>
      <c r="AU632" s="6"/>
      <c r="AV632" s="6">
        <v>0</v>
      </c>
      <c r="AW632" s="6"/>
      <c r="AX632" s="6"/>
      <c r="AY632" s="6"/>
      <c r="AZ632" s="6"/>
      <c r="BA632" s="6"/>
      <c r="BB632" s="6"/>
      <c r="BC632" s="6">
        <v>0</v>
      </c>
      <c r="BD632" s="6"/>
      <c r="BE632" s="6"/>
      <c r="BF632" s="6">
        <v>0</v>
      </c>
      <c r="BG632" s="6">
        <v>-164.08</v>
      </c>
      <c r="BH632" s="6"/>
      <c r="BI632" s="6"/>
      <c r="BJ632" s="6"/>
      <c r="BK632" s="6"/>
      <c r="BL632" s="11">
        <f t="shared" si="43"/>
        <v>-262.35000000000002</v>
      </c>
      <c r="BM632" s="12">
        <f t="shared" si="44"/>
        <v>1813.9999999999995</v>
      </c>
      <c r="BN632" s="13">
        <f t="shared" si="45"/>
        <v>126.5</v>
      </c>
      <c r="BO632" s="13">
        <f t="shared" si="46"/>
        <v>126.5</v>
      </c>
      <c r="BP632" s="13">
        <f t="shared" si="47"/>
        <v>42.166666666666664</v>
      </c>
      <c r="BQ632" s="13">
        <f t="shared" si="48"/>
        <v>164.01585</v>
      </c>
      <c r="BR632" s="13">
        <f t="shared" si="49"/>
        <v>166.09</v>
      </c>
      <c r="BS632" s="13">
        <f t="shared" si="50"/>
        <v>658.35</v>
      </c>
      <c r="BT632" s="13">
        <f t="shared" si="51"/>
        <v>285.12</v>
      </c>
      <c r="BU632" s="13">
        <f t="shared" si="52"/>
        <v>0</v>
      </c>
      <c r="BV632" s="6">
        <f>SUMIFS('SEGURO DE VIDA'!E:E, 'SEGURO DE VIDA'!D:D, H632, 'SEGURO DE VIDA'!G:G, E632)</f>
        <v>13.71</v>
      </c>
      <c r="BW632" s="6">
        <f>SUMIFS(TREINAMENTOS!E:E, TREINAMENTOS!D:D, H632, TREINAMENTOS!G:G, E632)</f>
        <v>0</v>
      </c>
      <c r="BX632" s="6">
        <f>SUMIFS(EXAMES!E:E, EXAMES!D:D, H632, EXAMES!G:G, E632)</f>
        <v>0</v>
      </c>
      <c r="BY632" s="25">
        <f t="shared" si="53"/>
        <v>1582.4525166666667</v>
      </c>
      <c r="BZ632" s="1"/>
      <c r="CA632" s="1" t="s">
        <v>372</v>
      </c>
      <c r="CB632" s="13">
        <f t="shared" si="54"/>
        <v>0</v>
      </c>
      <c r="CC632" s="13">
        <f t="shared" si="55"/>
        <v>0</v>
      </c>
      <c r="CD632" s="13">
        <f>SUMIFS(ALIMENTAÇÃO!E:E, ALIMENTAÇÃO!D:D, H632, ALIMENTAÇÃO!G:G, E632)</f>
        <v>665</v>
      </c>
      <c r="CE632" s="6">
        <f>SUMIFS(TRANSPORTE!E:E, TRANSPORTE!D:D, H632, TRANSPORTE!G:G, E632)</f>
        <v>376.2</v>
      </c>
      <c r="CF632" s="6">
        <f>SUMIFS('PLANO DE SAÚDE'!E:E, 'PLANO DE SAÚDE'!D:D, H632, 'PLANO DE SAÚDE'!G:G, E632)</f>
        <v>0</v>
      </c>
      <c r="CG632" s="6">
        <f>SUMIFS('PLANO ODONTO'!E:E, 'PLANO ODONTO'!D:D, H632, 'PLANO ODONTO'!G:G, E632)</f>
        <v>0</v>
      </c>
      <c r="CH632" s="6">
        <f t="shared" si="56"/>
        <v>0</v>
      </c>
      <c r="CI632" s="6">
        <f t="shared" si="57"/>
        <v>0</v>
      </c>
      <c r="CJ632" s="6"/>
      <c r="CK632" s="6"/>
      <c r="CL632" s="6"/>
      <c r="CM632" s="6">
        <f t="shared" si="58"/>
        <v>0</v>
      </c>
      <c r="CN632" s="6">
        <v>2076.35</v>
      </c>
      <c r="CO632" s="6">
        <v>-262.35000000000002</v>
      </c>
      <c r="CP632" s="6">
        <v>1814</v>
      </c>
      <c r="CQ632" s="6">
        <v>2076.15</v>
      </c>
      <c r="CR632" s="1">
        <v>7.9</v>
      </c>
      <c r="CS632" s="6">
        <v>2076.15</v>
      </c>
      <c r="CT632" s="1">
        <v>166.09</v>
      </c>
      <c r="CU632" s="6">
        <v>1468.95</v>
      </c>
    </row>
    <row r="633" spans="1:99" ht="13.8" hidden="1">
      <c r="A633" s="1"/>
      <c r="B633" s="1"/>
      <c r="C633" s="34" t="str">
        <f t="shared" ca="1" si="40"/>
        <v>OK</v>
      </c>
      <c r="D633" s="2">
        <f t="shared" si="41"/>
        <v>4120.4060845000004</v>
      </c>
      <c r="E633" s="34">
        <v>45901</v>
      </c>
      <c r="F633" s="1" t="s">
        <v>145</v>
      </c>
      <c r="G633" s="1">
        <v>3466</v>
      </c>
      <c r="H633" s="1" t="s">
        <v>375</v>
      </c>
      <c r="I633" s="1" t="s">
        <v>376</v>
      </c>
      <c r="J633" s="38">
        <v>45537</v>
      </c>
      <c r="K633" s="6">
        <v>1800</v>
      </c>
      <c r="L633" s="1"/>
      <c r="M633" s="6">
        <v>1800</v>
      </c>
      <c r="N633" s="6"/>
      <c r="O633" s="6">
        <v>0</v>
      </c>
      <c r="P633" s="6">
        <v>540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>
        <v>0</v>
      </c>
      <c r="AE633" s="6"/>
      <c r="AF633" s="6">
        <v>0</v>
      </c>
      <c r="AG633" s="6"/>
      <c r="AH633" s="6"/>
      <c r="AI633" s="6"/>
      <c r="AJ633" s="6"/>
      <c r="AK633" s="6"/>
      <c r="AL633" s="6"/>
      <c r="AM633" s="6">
        <v>0.22</v>
      </c>
      <c r="AN633" s="8">
        <f t="shared" si="42"/>
        <v>2340.2199999999998</v>
      </c>
      <c r="AO633" s="6"/>
      <c r="AP633" s="6">
        <v>-6.3</v>
      </c>
      <c r="AQ633" s="6">
        <v>-108</v>
      </c>
      <c r="AR633" s="6"/>
      <c r="AS633" s="6"/>
      <c r="AT633" s="6">
        <v>-0.25</v>
      </c>
      <c r="AU633" s="6"/>
      <c r="AV633" s="6">
        <v>0</v>
      </c>
      <c r="AW633" s="6"/>
      <c r="AX633" s="6"/>
      <c r="AY633" s="6"/>
      <c r="AZ633" s="6"/>
      <c r="BA633" s="6"/>
      <c r="BB633" s="6"/>
      <c r="BC633" s="6">
        <v>-1.66</v>
      </c>
      <c r="BD633" s="6"/>
      <c r="BE633" s="6"/>
      <c r="BF633" s="6">
        <v>-254.18</v>
      </c>
      <c r="BG633" s="6">
        <v>-187.83</v>
      </c>
      <c r="BH633" s="6"/>
      <c r="BI633" s="6"/>
      <c r="BJ633" s="6"/>
      <c r="BK633" s="6"/>
      <c r="BL633" s="11">
        <f t="shared" si="43"/>
        <v>-558.22</v>
      </c>
      <c r="BM633" s="12">
        <f t="shared" si="44"/>
        <v>1781.9999999999998</v>
      </c>
      <c r="BN633" s="13">
        <f t="shared" si="45"/>
        <v>150</v>
      </c>
      <c r="BO633" s="13">
        <f t="shared" si="46"/>
        <v>150</v>
      </c>
      <c r="BP633" s="13">
        <f t="shared" si="47"/>
        <v>50</v>
      </c>
      <c r="BQ633" s="13">
        <f t="shared" si="48"/>
        <v>187.90199999999999</v>
      </c>
      <c r="BR633" s="13">
        <f t="shared" si="49"/>
        <v>187.2</v>
      </c>
      <c r="BS633" s="13">
        <f t="shared" si="50"/>
        <v>623.70000000000005</v>
      </c>
      <c r="BT633" s="13">
        <f t="shared" si="51"/>
        <v>268.2</v>
      </c>
      <c r="BU633" s="13">
        <f t="shared" si="52"/>
        <v>149.4740845</v>
      </c>
      <c r="BV633" s="6">
        <f>SUMIFS('SEGURO DE VIDA'!E:E, 'SEGURO DE VIDA'!D:D, H633, 'SEGURO DE VIDA'!G:G, E633)</f>
        <v>13.71</v>
      </c>
      <c r="BW633" s="6">
        <f>SUMIFS(TREINAMENTOS!E:E, TREINAMENTOS!D:D, H633, TREINAMENTOS!G:G, E633)</f>
        <v>0</v>
      </c>
      <c r="BX633" s="6">
        <f>SUMIFS(EXAMES!E:E, EXAMES!D:D, H633, EXAMES!G:G, E633)</f>
        <v>0</v>
      </c>
      <c r="BY633" s="25">
        <f t="shared" si="53"/>
        <v>1780.1860845000001</v>
      </c>
      <c r="BZ633" s="1"/>
      <c r="CA633" s="1" t="s">
        <v>375</v>
      </c>
      <c r="CB633" s="13">
        <f t="shared" si="54"/>
        <v>149.4740845</v>
      </c>
      <c r="CC633" s="13">
        <f t="shared" si="55"/>
        <v>0</v>
      </c>
      <c r="CD633" s="13">
        <f>SUMIFS(ALIMENTAÇÃO!E:E, ALIMENTAÇÃO!D:D, H633, ALIMENTAÇÃO!G:G, E633)</f>
        <v>630</v>
      </c>
      <c r="CE633" s="6">
        <f>SUMIFS(TRANSPORTE!E:E, TRANSPORTE!D:D, H633, TRANSPORTE!G:G, E633)</f>
        <v>376.2</v>
      </c>
      <c r="CF633" s="6">
        <f>SUMIFS('PLANO DE SAÚDE'!E:E, 'PLANO DE SAÚDE'!D:D, H633, 'PLANO DE SAÚDE'!G:G, E633)</f>
        <v>151.1340845</v>
      </c>
      <c r="CG633" s="6">
        <f>SUMIFS('PLANO ODONTO'!E:E, 'PLANO ODONTO'!D:D, H633, 'PLANO ODONTO'!G:G, E633)</f>
        <v>0</v>
      </c>
      <c r="CH633" s="6">
        <f t="shared" si="56"/>
        <v>-1.66</v>
      </c>
      <c r="CI633" s="6">
        <f t="shared" si="57"/>
        <v>0</v>
      </c>
      <c r="CJ633" s="6"/>
      <c r="CK633" s="6"/>
      <c r="CL633" s="6"/>
      <c r="CM633" s="6">
        <f t="shared" si="58"/>
        <v>0</v>
      </c>
      <c r="CN633" s="6">
        <v>2340.2199999999998</v>
      </c>
      <c r="CO633" s="6">
        <v>-558.22</v>
      </c>
      <c r="CP633" s="6">
        <v>1782</v>
      </c>
      <c r="CQ633" s="6">
        <v>2340</v>
      </c>
      <c r="CR633" s="1">
        <v>8.0299999999999994</v>
      </c>
      <c r="CS633" s="6">
        <v>2340</v>
      </c>
      <c r="CT633" s="1">
        <v>187.2</v>
      </c>
      <c r="CU633" s="6">
        <v>1732.8</v>
      </c>
    </row>
    <row r="634" spans="1:99" ht="13.8" hidden="1">
      <c r="A634" s="1"/>
      <c r="B634" s="1"/>
      <c r="C634" s="34" t="str">
        <f t="shared" ca="1" si="40"/>
        <v>OK</v>
      </c>
      <c r="D634" s="2">
        <f t="shared" si="41"/>
        <v>3496.5696400555553</v>
      </c>
      <c r="E634" s="34">
        <v>45901</v>
      </c>
      <c r="F634" s="1" t="s">
        <v>145</v>
      </c>
      <c r="G634" s="1">
        <v>3451</v>
      </c>
      <c r="H634" s="1" t="s">
        <v>378</v>
      </c>
      <c r="I634" s="1" t="s">
        <v>177</v>
      </c>
      <c r="J634" s="38">
        <v>45495</v>
      </c>
      <c r="K634" s="6">
        <v>1700</v>
      </c>
      <c r="L634" s="1"/>
      <c r="M634" s="6">
        <v>1700</v>
      </c>
      <c r="N634" s="6"/>
      <c r="O634" s="6">
        <v>0</v>
      </c>
      <c r="P634" s="6">
        <v>0</v>
      </c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>
        <v>0</v>
      </c>
      <c r="AE634" s="6"/>
      <c r="AF634" s="6">
        <v>0</v>
      </c>
      <c r="AG634" s="6"/>
      <c r="AH634" s="6"/>
      <c r="AI634" s="6"/>
      <c r="AJ634" s="6"/>
      <c r="AK634" s="6"/>
      <c r="AL634" s="6"/>
      <c r="AM634" s="6">
        <v>0.11</v>
      </c>
      <c r="AN634" s="8">
        <f t="shared" si="42"/>
        <v>1700.11</v>
      </c>
      <c r="AO634" s="6"/>
      <c r="AP634" s="6">
        <v>-7.7</v>
      </c>
      <c r="AQ634" s="6">
        <v>-102</v>
      </c>
      <c r="AR634" s="6"/>
      <c r="AS634" s="6"/>
      <c r="AT634" s="6">
        <v>-0.52</v>
      </c>
      <c r="AU634" s="6"/>
      <c r="AV634" s="6">
        <v>0</v>
      </c>
      <c r="AW634" s="6"/>
      <c r="AX634" s="6"/>
      <c r="AY634" s="6"/>
      <c r="AZ634" s="6"/>
      <c r="BA634" s="6"/>
      <c r="BB634" s="6"/>
      <c r="BC634" s="6">
        <v>-1.66</v>
      </c>
      <c r="BD634" s="6"/>
      <c r="BE634" s="6"/>
      <c r="BF634" s="6">
        <v>0</v>
      </c>
      <c r="BG634" s="6">
        <v>-130.22999999999999</v>
      </c>
      <c r="BH634" s="6"/>
      <c r="BI634" s="6"/>
      <c r="BJ634" s="6"/>
      <c r="BK634" s="6"/>
      <c r="BL634" s="11">
        <f t="shared" si="43"/>
        <v>-242.10999999999999</v>
      </c>
      <c r="BM634" s="12">
        <f t="shared" si="44"/>
        <v>1458</v>
      </c>
      <c r="BN634" s="13">
        <f t="shared" si="45"/>
        <v>141.66666666666666</v>
      </c>
      <c r="BO634" s="13">
        <f t="shared" si="46"/>
        <v>141.66666666666666</v>
      </c>
      <c r="BP634" s="13">
        <f t="shared" si="47"/>
        <v>47.222222222222221</v>
      </c>
      <c r="BQ634" s="13">
        <f t="shared" si="48"/>
        <v>130.22</v>
      </c>
      <c r="BR634" s="13">
        <f t="shared" si="49"/>
        <v>136</v>
      </c>
      <c r="BS634" s="13">
        <f t="shared" si="50"/>
        <v>762.3</v>
      </c>
      <c r="BT634" s="13">
        <f t="shared" si="51"/>
        <v>274.2</v>
      </c>
      <c r="BU634" s="13">
        <f t="shared" si="52"/>
        <v>149.4740845</v>
      </c>
      <c r="BV634" s="6">
        <f>SUMIFS('SEGURO DE VIDA'!E:E, 'SEGURO DE VIDA'!D:D, H634, 'SEGURO DE VIDA'!G:G, E634)</f>
        <v>13.71</v>
      </c>
      <c r="BW634" s="6">
        <f>SUMIFS(TREINAMENTOS!E:E, TREINAMENTOS!D:D, H634, TREINAMENTOS!G:G, E634)</f>
        <v>0</v>
      </c>
      <c r="BX634" s="6">
        <f>SUMIFS(EXAMES!E:E, EXAMES!D:D, H634, EXAMES!G:G, E634)</f>
        <v>0</v>
      </c>
      <c r="BY634" s="25">
        <f t="shared" si="53"/>
        <v>1796.4596400555556</v>
      </c>
      <c r="BZ634" s="1"/>
      <c r="CA634" s="1" t="s">
        <v>378</v>
      </c>
      <c r="CB634" s="13">
        <f t="shared" si="54"/>
        <v>149.4740845</v>
      </c>
      <c r="CC634" s="13">
        <f t="shared" si="55"/>
        <v>0</v>
      </c>
      <c r="CD634" s="13">
        <f>SUMIFS(ALIMENTAÇÃO!E:E, ALIMENTAÇÃO!D:D, H634, ALIMENTAÇÃO!G:G, E634)</f>
        <v>770</v>
      </c>
      <c r="CE634" s="6">
        <f>SUMIFS(TRANSPORTE!E:E, TRANSPORTE!D:D, H634, TRANSPORTE!G:G, E634)</f>
        <v>376.2</v>
      </c>
      <c r="CF634" s="6">
        <f>SUMIFS('PLANO DE SAÚDE'!E:E, 'PLANO DE SAÚDE'!D:D, H634, 'PLANO DE SAÚDE'!G:G, E634)</f>
        <v>151.1340845</v>
      </c>
      <c r="CG634" s="6">
        <f>SUMIFS('PLANO ODONTO'!E:E, 'PLANO ODONTO'!D:D, H634, 'PLANO ODONTO'!G:G, E634)</f>
        <v>0</v>
      </c>
      <c r="CH634" s="6">
        <f t="shared" si="56"/>
        <v>-1.66</v>
      </c>
      <c r="CI634" s="6">
        <f t="shared" si="57"/>
        <v>0</v>
      </c>
      <c r="CJ634" s="6"/>
      <c r="CK634" s="6"/>
      <c r="CL634" s="6"/>
      <c r="CM634" s="6">
        <f t="shared" si="58"/>
        <v>0</v>
      </c>
      <c r="CN634" s="6">
        <v>1700.11</v>
      </c>
      <c r="CO634" s="6">
        <v>-242.11</v>
      </c>
      <c r="CP634" s="6">
        <v>1458</v>
      </c>
      <c r="CQ634" s="6">
        <v>1700</v>
      </c>
      <c r="CR634" s="1">
        <v>7.66</v>
      </c>
      <c r="CS634" s="6">
        <v>1700</v>
      </c>
      <c r="CT634" s="1">
        <v>136</v>
      </c>
      <c r="CU634" s="6">
        <v>1092.8</v>
      </c>
    </row>
    <row r="635" spans="1:99" ht="13.8" hidden="1">
      <c r="A635" s="1"/>
      <c r="B635" s="1"/>
      <c r="C635" s="34" t="str">
        <f t="shared" ca="1" si="40"/>
        <v>OK</v>
      </c>
      <c r="D635" s="2">
        <f t="shared" si="41"/>
        <v>3608.0385666666666</v>
      </c>
      <c r="E635" s="34">
        <v>45901</v>
      </c>
      <c r="F635" s="1" t="s">
        <v>145</v>
      </c>
      <c r="G635" s="1">
        <v>3487</v>
      </c>
      <c r="H635" s="1" t="s">
        <v>379</v>
      </c>
      <c r="I635" s="1" t="s">
        <v>197</v>
      </c>
      <c r="J635" s="35">
        <v>45621</v>
      </c>
      <c r="K635" s="6">
        <v>1518</v>
      </c>
      <c r="L635" s="1"/>
      <c r="M635" s="6">
        <v>1518</v>
      </c>
      <c r="N635" s="6"/>
      <c r="O635" s="6">
        <v>0</v>
      </c>
      <c r="P635" s="6">
        <v>455.4</v>
      </c>
      <c r="Q635" s="6"/>
      <c r="R635" s="6"/>
      <c r="S635" s="6"/>
      <c r="T635" s="6"/>
      <c r="U635" s="6"/>
      <c r="V635" s="6"/>
      <c r="W635" s="6"/>
      <c r="X635" s="6"/>
      <c r="Y635" s="6"/>
      <c r="Z635" s="6">
        <v>0</v>
      </c>
      <c r="AA635" s="6"/>
      <c r="AB635" s="6"/>
      <c r="AC635" s="6"/>
      <c r="AD635" s="6">
        <v>0</v>
      </c>
      <c r="AE635" s="6">
        <v>0</v>
      </c>
      <c r="AF635" s="6">
        <v>0</v>
      </c>
      <c r="AG635" s="6"/>
      <c r="AH635" s="6"/>
      <c r="AI635" s="6"/>
      <c r="AJ635" s="6"/>
      <c r="AK635" s="6"/>
      <c r="AL635" s="6"/>
      <c r="AM635" s="6">
        <v>0.21</v>
      </c>
      <c r="AN635" s="8">
        <f t="shared" si="42"/>
        <v>1973.6100000000001</v>
      </c>
      <c r="AO635" s="6"/>
      <c r="AP635" s="6">
        <v>-7.35</v>
      </c>
      <c r="AQ635" s="6">
        <v>-91.08</v>
      </c>
      <c r="AR635" s="6"/>
      <c r="AS635" s="6"/>
      <c r="AT635" s="6">
        <v>-0.35</v>
      </c>
      <c r="AU635" s="6"/>
      <c r="AV635" s="6">
        <v>0</v>
      </c>
      <c r="AW635" s="6">
        <v>0</v>
      </c>
      <c r="AX635" s="6"/>
      <c r="AY635" s="6"/>
      <c r="AZ635" s="6"/>
      <c r="BA635" s="6"/>
      <c r="BB635" s="6"/>
      <c r="BC635" s="6">
        <v>0</v>
      </c>
      <c r="BD635" s="6"/>
      <c r="BE635" s="6"/>
      <c r="BF635" s="6">
        <v>0</v>
      </c>
      <c r="BG635" s="6">
        <v>-154.83000000000001</v>
      </c>
      <c r="BH635" s="6">
        <v>0</v>
      </c>
      <c r="BI635" s="6"/>
      <c r="BJ635" s="6"/>
      <c r="BK635" s="6"/>
      <c r="BL635" s="11">
        <f t="shared" si="43"/>
        <v>-253.61</v>
      </c>
      <c r="BM635" s="12">
        <f t="shared" si="44"/>
        <v>1720</v>
      </c>
      <c r="BN635" s="13">
        <f t="shared" si="45"/>
        <v>126.5</v>
      </c>
      <c r="BO635" s="13">
        <f t="shared" si="46"/>
        <v>126.5</v>
      </c>
      <c r="BP635" s="13">
        <f t="shared" si="47"/>
        <v>42.166666666666664</v>
      </c>
      <c r="BQ635" s="13">
        <f t="shared" si="48"/>
        <v>154.9119</v>
      </c>
      <c r="BR635" s="13">
        <f t="shared" si="49"/>
        <v>157.87</v>
      </c>
      <c r="BS635" s="13">
        <f t="shared" si="50"/>
        <v>727.65</v>
      </c>
      <c r="BT635" s="13">
        <f t="shared" si="51"/>
        <v>285.12</v>
      </c>
      <c r="BU635" s="13">
        <f t="shared" si="52"/>
        <v>0</v>
      </c>
      <c r="BV635" s="6">
        <f>SUMIFS('SEGURO DE VIDA'!E:E, 'SEGURO DE VIDA'!D:D, H635, 'SEGURO DE VIDA'!G:G, E635)</f>
        <v>13.71</v>
      </c>
      <c r="BW635" s="6">
        <f>SUMIFS(TREINAMENTOS!E:E, TREINAMENTOS!D:D, H635, TREINAMENTOS!G:G, E635)</f>
        <v>0</v>
      </c>
      <c r="BX635" s="6">
        <f>SUMIFS(EXAMES!E:E, EXAMES!D:D, H635, EXAMES!G:G, E635)</f>
        <v>0</v>
      </c>
      <c r="BY635" s="25">
        <f t="shared" si="53"/>
        <v>1634.4285666666665</v>
      </c>
      <c r="BZ635" s="1"/>
      <c r="CA635" s="1" t="s">
        <v>379</v>
      </c>
      <c r="CB635" s="13">
        <f t="shared" si="54"/>
        <v>0</v>
      </c>
      <c r="CC635" s="13">
        <f t="shared" si="55"/>
        <v>0</v>
      </c>
      <c r="CD635" s="13">
        <f>SUMIFS(ALIMENTAÇÃO!E:E, ALIMENTAÇÃO!D:D, H635, ALIMENTAÇÃO!G:G, E635)</f>
        <v>735</v>
      </c>
      <c r="CE635" s="6">
        <f>SUMIFS(TRANSPORTE!E:E, TRANSPORTE!D:D, H635, TRANSPORTE!G:G, E635)</f>
        <v>376.2</v>
      </c>
      <c r="CF635" s="6">
        <f>SUMIFS('PLANO DE SAÚDE'!E:E, 'PLANO DE SAÚDE'!D:D, H635, 'PLANO DE SAÚDE'!G:G, E635)</f>
        <v>0</v>
      </c>
      <c r="CG635" s="6">
        <f>SUMIFS('PLANO ODONTO'!E:E, 'PLANO ODONTO'!D:D, H635, 'PLANO ODONTO'!G:G, E635)</f>
        <v>0</v>
      </c>
      <c r="CH635" s="6">
        <f t="shared" si="56"/>
        <v>0</v>
      </c>
      <c r="CI635" s="6">
        <f t="shared" si="57"/>
        <v>0</v>
      </c>
      <c r="CJ635" s="6"/>
      <c r="CK635" s="6"/>
      <c r="CL635" s="6"/>
      <c r="CM635" s="6">
        <f t="shared" si="58"/>
        <v>0</v>
      </c>
      <c r="CN635" s="6">
        <v>1973.61</v>
      </c>
      <c r="CO635" s="6">
        <v>-253.61</v>
      </c>
      <c r="CP635" s="6">
        <v>1720</v>
      </c>
      <c r="CQ635" s="6">
        <v>1973.4</v>
      </c>
      <c r="CR635" s="1">
        <v>7.85</v>
      </c>
      <c r="CS635" s="6">
        <v>1973.4</v>
      </c>
      <c r="CT635" s="1">
        <v>157.87</v>
      </c>
      <c r="CU635" s="6">
        <v>1366.2</v>
      </c>
    </row>
    <row r="636" spans="1:99" ht="13.8" hidden="1">
      <c r="A636" s="1"/>
      <c r="B636" s="1"/>
      <c r="C636" s="34" t="str">
        <f t="shared" ca="1" si="40"/>
        <v>OK</v>
      </c>
      <c r="D636" s="2">
        <f t="shared" si="41"/>
        <v>6893.9139647777774</v>
      </c>
      <c r="E636" s="34">
        <v>45901</v>
      </c>
      <c r="F636" s="1" t="s">
        <v>145</v>
      </c>
      <c r="G636" s="1">
        <v>3523</v>
      </c>
      <c r="H636" s="1" t="s">
        <v>382</v>
      </c>
      <c r="I636" s="1" t="s">
        <v>383</v>
      </c>
      <c r="J636" s="38">
        <v>45748</v>
      </c>
      <c r="K636" s="6">
        <v>4000</v>
      </c>
      <c r="L636" s="1"/>
      <c r="M636" s="6">
        <v>4000</v>
      </c>
      <c r="N636" s="6"/>
      <c r="O636" s="6">
        <v>0</v>
      </c>
      <c r="P636" s="6">
        <v>0</v>
      </c>
      <c r="Q636" s="6"/>
      <c r="R636" s="6"/>
      <c r="S636" s="6"/>
      <c r="T636" s="6"/>
      <c r="U636" s="6"/>
      <c r="V636" s="6"/>
      <c r="W636" s="6"/>
      <c r="X636" s="6"/>
      <c r="Y636" s="6"/>
      <c r="Z636" s="6">
        <v>0</v>
      </c>
      <c r="AA636" s="6"/>
      <c r="AB636" s="6"/>
      <c r="AC636" s="6"/>
      <c r="AD636" s="6">
        <v>0</v>
      </c>
      <c r="AE636" s="6">
        <v>0</v>
      </c>
      <c r="AF636" s="6">
        <v>0</v>
      </c>
      <c r="AG636" s="6"/>
      <c r="AH636" s="6"/>
      <c r="AI636" s="6"/>
      <c r="AJ636" s="6"/>
      <c r="AK636" s="6"/>
      <c r="AL636" s="6"/>
      <c r="AM636" s="6">
        <v>0.78</v>
      </c>
      <c r="AN636" s="8">
        <f t="shared" si="42"/>
        <v>4000.78</v>
      </c>
      <c r="AO636" s="6"/>
      <c r="AP636" s="6">
        <v>-7.35</v>
      </c>
      <c r="AQ636" s="6">
        <v>0</v>
      </c>
      <c r="AR636" s="6"/>
      <c r="AS636" s="6"/>
      <c r="AT636" s="6">
        <v>-0.56000000000000005</v>
      </c>
      <c r="AU636" s="6"/>
      <c r="AV636" s="6">
        <v>0</v>
      </c>
      <c r="AW636" s="6">
        <v>0</v>
      </c>
      <c r="AX636" s="6"/>
      <c r="AY636" s="6"/>
      <c r="AZ636" s="6"/>
      <c r="BA636" s="6"/>
      <c r="BB636" s="6"/>
      <c r="BC636" s="6">
        <v>-1.66</v>
      </c>
      <c r="BD636" s="6">
        <v>-111.05</v>
      </c>
      <c r="BE636" s="6"/>
      <c r="BF636" s="6">
        <v>0</v>
      </c>
      <c r="BG636" s="6">
        <v>-373.4</v>
      </c>
      <c r="BH636" s="6">
        <v>-114.76</v>
      </c>
      <c r="BI636" s="6"/>
      <c r="BJ636" s="6"/>
      <c r="BK636" s="6"/>
      <c r="BL636" s="11">
        <f t="shared" si="43"/>
        <v>-608.78</v>
      </c>
      <c r="BM636" s="12">
        <f t="shared" si="44"/>
        <v>3392</v>
      </c>
      <c r="BN636" s="13">
        <f t="shared" si="45"/>
        <v>333.33333333333331</v>
      </c>
      <c r="BO636" s="13">
        <f t="shared" si="46"/>
        <v>333.33333333333331</v>
      </c>
      <c r="BP636" s="13">
        <f t="shared" si="47"/>
        <v>111.1111111111111</v>
      </c>
      <c r="BQ636" s="13">
        <f t="shared" si="48"/>
        <v>373.2</v>
      </c>
      <c r="BR636" s="13">
        <f t="shared" si="49"/>
        <v>320</v>
      </c>
      <c r="BS636" s="13">
        <f t="shared" si="50"/>
        <v>727.65</v>
      </c>
      <c r="BT636" s="13">
        <f t="shared" si="51"/>
        <v>541.20000000000005</v>
      </c>
      <c r="BU636" s="13">
        <f t="shared" si="52"/>
        <v>139.59618699999999</v>
      </c>
      <c r="BV636" s="6">
        <f>SUMIFS('SEGURO DE VIDA'!E:E, 'SEGURO DE VIDA'!D:D, H636, 'SEGURO DE VIDA'!G:G, E636)</f>
        <v>13.71</v>
      </c>
      <c r="BW636" s="6">
        <f>SUMIFS(TREINAMENTOS!E:E, TREINAMENTOS!D:D, H636, TREINAMENTOS!G:G, E636)</f>
        <v>0</v>
      </c>
      <c r="BX636" s="6">
        <f>SUMIFS(EXAMES!E:E, EXAMES!D:D, H636, EXAMES!G:G, E636)</f>
        <v>0</v>
      </c>
      <c r="BY636" s="25">
        <f t="shared" si="53"/>
        <v>2893.1339647777777</v>
      </c>
      <c r="BZ636" s="1"/>
      <c r="CA636" s="1" t="s">
        <v>382</v>
      </c>
      <c r="CB636" s="13">
        <f t="shared" si="54"/>
        <v>139.59618699999999</v>
      </c>
      <c r="CC636" s="13">
        <f t="shared" si="55"/>
        <v>0</v>
      </c>
      <c r="CD636" s="13">
        <f>SUMIFS(ALIMENTAÇÃO!E:E, ALIMENTAÇÃO!D:D, H636, ALIMENTAÇÃO!G:G, E636)</f>
        <v>735</v>
      </c>
      <c r="CE636" s="6">
        <f>SUMIFS(TRANSPORTE!E:E, TRANSPORTE!D:D, H636, TRANSPORTE!G:G, E636)</f>
        <v>541.20000000000005</v>
      </c>
      <c r="CF636" s="6">
        <f>SUMIFS('PLANO DE SAÚDE'!E:E, 'PLANO DE SAÚDE'!D:D, H636, 'PLANO DE SAÚDE'!G:G, E636)</f>
        <v>252.30618699999999</v>
      </c>
      <c r="CG636" s="6">
        <f>SUMIFS('PLANO ODONTO'!E:E, 'PLANO ODONTO'!D:D, H636, 'PLANO ODONTO'!G:G, E636)</f>
        <v>0</v>
      </c>
      <c r="CH636" s="6">
        <f t="shared" si="56"/>
        <v>-112.71</v>
      </c>
      <c r="CI636" s="6">
        <f t="shared" si="57"/>
        <v>0</v>
      </c>
      <c r="CJ636" s="6"/>
      <c r="CK636" s="6"/>
      <c r="CL636" s="6"/>
      <c r="CM636" s="6">
        <f t="shared" si="58"/>
        <v>0</v>
      </c>
      <c r="CN636" s="6">
        <v>4000.78</v>
      </c>
      <c r="CO636" s="6">
        <v>-608.78</v>
      </c>
      <c r="CP636" s="6">
        <v>3392</v>
      </c>
      <c r="CQ636" s="6">
        <v>4000</v>
      </c>
      <c r="CR636" s="1">
        <v>9.33</v>
      </c>
      <c r="CS636" s="6">
        <v>4000</v>
      </c>
      <c r="CT636" s="1">
        <v>320</v>
      </c>
      <c r="CU636" s="6">
        <v>3392.8</v>
      </c>
    </row>
    <row r="637" spans="1:99" ht="13.8" hidden="1">
      <c r="A637" s="1"/>
      <c r="B637" s="1"/>
      <c r="C637" s="34" t="str">
        <f t="shared" ca="1" si="40"/>
        <v>OK</v>
      </c>
      <c r="D637" s="2">
        <f t="shared" si="41"/>
        <v>7583.5121289444451</v>
      </c>
      <c r="E637" s="34">
        <v>45901</v>
      </c>
      <c r="F637" s="1" t="s">
        <v>145</v>
      </c>
      <c r="G637" s="1">
        <v>152</v>
      </c>
      <c r="H637" s="1" t="s">
        <v>384</v>
      </c>
      <c r="I637" s="1" t="s">
        <v>298</v>
      </c>
      <c r="J637" s="38">
        <v>42026</v>
      </c>
      <c r="K637" s="6">
        <v>3478.78</v>
      </c>
      <c r="L637" s="1"/>
      <c r="M637" s="6">
        <v>3478.78</v>
      </c>
      <c r="N637" s="6"/>
      <c r="O637" s="6">
        <v>0</v>
      </c>
      <c r="P637" s="6">
        <v>0</v>
      </c>
      <c r="Q637" s="6"/>
      <c r="R637" s="6"/>
      <c r="S637" s="6"/>
      <c r="T637" s="6"/>
      <c r="U637" s="6"/>
      <c r="V637" s="6"/>
      <c r="W637" s="6"/>
      <c r="X637" s="6"/>
      <c r="Y637" s="6"/>
      <c r="Z637" s="6">
        <v>1391.51</v>
      </c>
      <c r="AA637" s="6"/>
      <c r="AB637" s="6"/>
      <c r="AC637" s="6"/>
      <c r="AD637" s="6">
        <v>0</v>
      </c>
      <c r="AE637" s="6">
        <v>0</v>
      </c>
      <c r="AF637" s="6">
        <v>0</v>
      </c>
      <c r="AG637" s="6"/>
      <c r="AH637" s="6"/>
      <c r="AI637" s="6"/>
      <c r="AJ637" s="6"/>
      <c r="AK637" s="6"/>
      <c r="AL637" s="6"/>
      <c r="AM637" s="6">
        <v>0.43</v>
      </c>
      <c r="AN637" s="8">
        <f t="shared" si="42"/>
        <v>4870.72</v>
      </c>
      <c r="AO637" s="6"/>
      <c r="AP637" s="6">
        <v>-7.7</v>
      </c>
      <c r="AQ637" s="6">
        <v>-208.73</v>
      </c>
      <c r="AR637" s="6"/>
      <c r="AS637" s="6"/>
      <c r="AT637" s="6">
        <v>-0.43</v>
      </c>
      <c r="AU637" s="6"/>
      <c r="AV637" s="6">
        <v>0</v>
      </c>
      <c r="AW637" s="6">
        <v>0</v>
      </c>
      <c r="AX637" s="6"/>
      <c r="AY637" s="6"/>
      <c r="AZ637" s="6"/>
      <c r="BA637" s="6"/>
      <c r="BB637" s="6"/>
      <c r="BC637" s="6">
        <v>-2.73</v>
      </c>
      <c r="BD637" s="6"/>
      <c r="BE637" s="6"/>
      <c r="BF637" s="6">
        <v>0</v>
      </c>
      <c r="BG637" s="6">
        <v>-491.42</v>
      </c>
      <c r="BH637" s="6">
        <v>-283.70999999999998</v>
      </c>
      <c r="BI637" s="6"/>
      <c r="BJ637" s="6"/>
      <c r="BK637" s="6"/>
      <c r="BL637" s="11">
        <f t="shared" si="43"/>
        <v>-994.72</v>
      </c>
      <c r="BM637" s="12">
        <f t="shared" si="44"/>
        <v>3876</v>
      </c>
      <c r="BN637" s="13">
        <f t="shared" si="45"/>
        <v>289.89833333333337</v>
      </c>
      <c r="BO637" s="13">
        <f t="shared" si="46"/>
        <v>289.89833333333337</v>
      </c>
      <c r="BP637" s="13">
        <f t="shared" si="47"/>
        <v>96.63277777777779</v>
      </c>
      <c r="BQ637" s="13">
        <f t="shared" si="48"/>
        <v>491.412261</v>
      </c>
      <c r="BR637" s="13">
        <f t="shared" si="49"/>
        <v>389.62</v>
      </c>
      <c r="BS637" s="13">
        <f t="shared" si="50"/>
        <v>762.3</v>
      </c>
      <c r="BT637" s="13">
        <f t="shared" si="51"/>
        <v>133.27000000000001</v>
      </c>
      <c r="BU637" s="13">
        <f t="shared" si="52"/>
        <v>246.05042350000002</v>
      </c>
      <c r="BV637" s="6">
        <f>SUMIFS('SEGURO DE VIDA'!E:E, 'SEGURO DE VIDA'!D:D, H637, 'SEGURO DE VIDA'!G:G, E637)</f>
        <v>13.71</v>
      </c>
      <c r="BW637" s="6">
        <f>SUMIFS(TREINAMENTOS!E:E, TREINAMENTOS!D:D, H637, TREINAMENTOS!G:G, E637)</f>
        <v>0</v>
      </c>
      <c r="BX637" s="6">
        <f>SUMIFS(EXAMES!E:E, EXAMES!D:D, H637, EXAMES!G:G, E637)</f>
        <v>0</v>
      </c>
      <c r="BY637" s="25">
        <f t="shared" si="53"/>
        <v>2712.7921289444444</v>
      </c>
      <c r="BZ637" s="1"/>
      <c r="CA637" s="1" t="s">
        <v>384</v>
      </c>
      <c r="CB637" s="13">
        <f t="shared" si="54"/>
        <v>246.05042350000002</v>
      </c>
      <c r="CC637" s="13">
        <f t="shared" si="55"/>
        <v>0</v>
      </c>
      <c r="CD637" s="13">
        <f>SUMIFS(ALIMENTAÇÃO!E:E, ALIMENTAÇÃO!D:D, H637, ALIMENTAÇÃO!G:G, E637)</f>
        <v>770</v>
      </c>
      <c r="CE637" s="6">
        <f>SUMIFS(TRANSPORTE!E:E, TRANSPORTE!D:D, H637, TRANSPORTE!G:G, E637)</f>
        <v>342</v>
      </c>
      <c r="CF637" s="6">
        <f>SUMIFS('PLANO DE SAÚDE'!E:E, 'PLANO DE SAÚDE'!D:D, H637, 'PLANO DE SAÚDE'!G:G, E637)</f>
        <v>248.78042350000001</v>
      </c>
      <c r="CG637" s="6">
        <f>SUMIFS('PLANO ODONTO'!E:E, 'PLANO ODONTO'!D:D, H637, 'PLANO ODONTO'!G:G, E637)</f>
        <v>0</v>
      </c>
      <c r="CH637" s="6">
        <f t="shared" si="56"/>
        <v>-2.73</v>
      </c>
      <c r="CI637" s="6">
        <f t="shared" si="57"/>
        <v>0</v>
      </c>
      <c r="CJ637" s="6"/>
      <c r="CK637" s="6"/>
      <c r="CL637" s="6"/>
      <c r="CM637" s="6">
        <f t="shared" si="58"/>
        <v>0</v>
      </c>
      <c r="CN637" s="6">
        <v>4870.72</v>
      </c>
      <c r="CO637" s="6">
        <v>-994.72</v>
      </c>
      <c r="CP637" s="6">
        <v>3876</v>
      </c>
      <c r="CQ637" s="6">
        <v>4870.29</v>
      </c>
      <c r="CR637" s="1">
        <v>10.09</v>
      </c>
      <c r="CS637" s="6">
        <v>4870.29</v>
      </c>
      <c r="CT637" s="1">
        <v>389.62</v>
      </c>
      <c r="CU637" s="6">
        <v>4263.09</v>
      </c>
    </row>
    <row r="638" spans="1:99" ht="13.8" hidden="1">
      <c r="A638" s="1"/>
      <c r="B638" s="1"/>
      <c r="C638" s="34" t="str">
        <f t="shared" ca="1" si="40"/>
        <v>OK</v>
      </c>
      <c r="D638" s="2">
        <f t="shared" si="41"/>
        <v>5357.4043130555556</v>
      </c>
      <c r="E638" s="34">
        <v>45901</v>
      </c>
      <c r="F638" s="1" t="s">
        <v>145</v>
      </c>
      <c r="G638" s="1">
        <v>358</v>
      </c>
      <c r="H638" s="1" t="s">
        <v>385</v>
      </c>
      <c r="I638" s="1" t="s">
        <v>157</v>
      </c>
      <c r="J638" s="38">
        <v>44774</v>
      </c>
      <c r="K638" s="6">
        <v>2225.6</v>
      </c>
      <c r="L638" s="1"/>
      <c r="M638" s="6">
        <v>2225.6</v>
      </c>
      <c r="N638" s="6"/>
      <c r="O638" s="6">
        <v>0</v>
      </c>
      <c r="P638" s="6">
        <v>667.68</v>
      </c>
      <c r="Q638" s="6"/>
      <c r="R638" s="6"/>
      <c r="S638" s="6"/>
      <c r="T638" s="6"/>
      <c r="U638" s="6"/>
      <c r="V638" s="6"/>
      <c r="W638" s="6"/>
      <c r="X638" s="6"/>
      <c r="Y638" s="6"/>
      <c r="Z638" s="6">
        <v>0</v>
      </c>
      <c r="AA638" s="6"/>
      <c r="AB638" s="6"/>
      <c r="AC638" s="6"/>
      <c r="AD638" s="6">
        <v>261.12</v>
      </c>
      <c r="AE638" s="6">
        <v>229.05</v>
      </c>
      <c r="AF638" s="6">
        <v>75.41</v>
      </c>
      <c r="AG638" s="6"/>
      <c r="AH638" s="6"/>
      <c r="AI638" s="6"/>
      <c r="AJ638" s="6"/>
      <c r="AK638" s="6"/>
      <c r="AL638" s="6"/>
      <c r="AM638" s="6">
        <v>0.21</v>
      </c>
      <c r="AN638" s="8">
        <f t="shared" si="42"/>
        <v>3459.0699999999997</v>
      </c>
      <c r="AO638" s="6"/>
      <c r="AP638" s="6">
        <v>-7</v>
      </c>
      <c r="AQ638" s="6">
        <v>0</v>
      </c>
      <c r="AR638" s="6"/>
      <c r="AS638" s="6"/>
      <c r="AT638" s="6">
        <v>-0.44</v>
      </c>
      <c r="AU638" s="6"/>
      <c r="AV638" s="6">
        <v>-14</v>
      </c>
      <c r="AW638" s="6">
        <v>0</v>
      </c>
      <c r="AX638" s="6"/>
      <c r="AY638" s="6"/>
      <c r="AZ638" s="6"/>
      <c r="BA638" s="6"/>
      <c r="BB638" s="6"/>
      <c r="BC638" s="6">
        <v>-1.93</v>
      </c>
      <c r="BD638" s="6"/>
      <c r="BE638" s="6"/>
      <c r="BF638" s="6">
        <v>-654.55999999999995</v>
      </c>
      <c r="BG638" s="6">
        <v>-308.45999999999998</v>
      </c>
      <c r="BH638" s="6">
        <v>-25.68</v>
      </c>
      <c r="BI638" s="6"/>
      <c r="BJ638" s="6"/>
      <c r="BK638" s="6"/>
      <c r="BL638" s="11">
        <f t="shared" si="43"/>
        <v>-1012.0699999999998</v>
      </c>
      <c r="BM638" s="12">
        <f t="shared" si="44"/>
        <v>2447</v>
      </c>
      <c r="BN638" s="13">
        <f t="shared" si="45"/>
        <v>185.46666666666667</v>
      </c>
      <c r="BO638" s="13">
        <f t="shared" si="46"/>
        <v>185.46666666666667</v>
      </c>
      <c r="BP638" s="13">
        <f t="shared" si="47"/>
        <v>61.822222222222223</v>
      </c>
      <c r="BQ638" s="13">
        <f t="shared" si="48"/>
        <v>308.53031200000004</v>
      </c>
      <c r="BR638" s="13">
        <f t="shared" si="49"/>
        <v>276.7</v>
      </c>
      <c r="BS638" s="13">
        <f t="shared" si="50"/>
        <v>693</v>
      </c>
      <c r="BT638" s="13">
        <f t="shared" si="51"/>
        <v>0</v>
      </c>
      <c r="BU638" s="13">
        <f t="shared" si="52"/>
        <v>173.63844550000002</v>
      </c>
      <c r="BV638" s="6">
        <f>SUMIFS('SEGURO DE VIDA'!E:E, 'SEGURO DE VIDA'!D:D, H638, 'SEGURO DE VIDA'!G:G, E638)</f>
        <v>13.71</v>
      </c>
      <c r="BW638" s="6">
        <f>SUMIFS(TREINAMENTOS!E:E, TREINAMENTOS!D:D, H638, TREINAMENTOS!G:G, E638)</f>
        <v>0</v>
      </c>
      <c r="BX638" s="6">
        <f>SUMIFS(EXAMES!E:E, EXAMES!D:D, H638, EXAMES!G:G, E638)</f>
        <v>0</v>
      </c>
      <c r="BY638" s="25">
        <f t="shared" si="53"/>
        <v>1898.3343130555556</v>
      </c>
      <c r="BZ638" s="1"/>
      <c r="CA638" s="1" t="s">
        <v>385</v>
      </c>
      <c r="CB638" s="13">
        <f t="shared" si="54"/>
        <v>173.63844550000002</v>
      </c>
      <c r="CC638" s="13">
        <f t="shared" si="55"/>
        <v>0</v>
      </c>
      <c r="CD638" s="13">
        <f>SUMIFS(ALIMENTAÇÃO!E:E, ALIMENTAÇÃO!D:D, H638, ALIMENTAÇÃO!G:G, E638)</f>
        <v>700</v>
      </c>
      <c r="CE638" s="6">
        <f>SUMIFS(TRANSPORTE!E:E, TRANSPORTE!D:D, H638, TRANSPORTE!G:G, E638)</f>
        <v>0</v>
      </c>
      <c r="CF638" s="6">
        <f>SUMIFS('PLANO DE SAÚDE'!E:E, 'PLANO DE SAÚDE'!D:D, H638, 'PLANO DE SAÚDE'!G:G, E638)</f>
        <v>175.56844550000002</v>
      </c>
      <c r="CG638" s="6">
        <f>SUMIFS('PLANO ODONTO'!E:E, 'PLANO ODONTO'!D:D, H638, 'PLANO ODONTO'!G:G, E638)</f>
        <v>14</v>
      </c>
      <c r="CH638" s="6">
        <f t="shared" si="56"/>
        <v>-1.93</v>
      </c>
      <c r="CI638" s="6">
        <f t="shared" si="57"/>
        <v>0</v>
      </c>
      <c r="CJ638" s="6"/>
      <c r="CK638" s="6"/>
      <c r="CL638" s="6"/>
      <c r="CM638" s="6">
        <f t="shared" si="58"/>
        <v>-14</v>
      </c>
      <c r="CN638" s="6">
        <v>3459.07</v>
      </c>
      <c r="CO638" s="6">
        <v>-1012.07</v>
      </c>
      <c r="CP638" s="6">
        <v>2447</v>
      </c>
      <c r="CQ638" s="6">
        <v>3458.86</v>
      </c>
      <c r="CR638" s="1">
        <v>8.92</v>
      </c>
      <c r="CS638" s="6">
        <v>3458.86</v>
      </c>
      <c r="CT638" s="1">
        <v>276.7</v>
      </c>
      <c r="CU638" s="6">
        <v>2771.22</v>
      </c>
    </row>
    <row r="639" spans="1:99" ht="13.8" hidden="1">
      <c r="A639" s="1"/>
      <c r="B639" s="1"/>
      <c r="C639" s="34" t="str">
        <f t="shared" ca="1" si="40"/>
        <v>OK</v>
      </c>
      <c r="D639" s="2">
        <f t="shared" si="41"/>
        <v>3739.8220391111113</v>
      </c>
      <c r="E639" s="34">
        <v>45901</v>
      </c>
      <c r="F639" s="1" t="s">
        <v>145</v>
      </c>
      <c r="G639" s="1">
        <v>3534</v>
      </c>
      <c r="H639" s="1" t="s">
        <v>386</v>
      </c>
      <c r="I639" s="1" t="s">
        <v>170</v>
      </c>
      <c r="J639" s="38">
        <v>45789</v>
      </c>
      <c r="K639" s="6">
        <v>2239.36</v>
      </c>
      <c r="L639" s="1"/>
      <c r="M639" s="6">
        <v>2239.36</v>
      </c>
      <c r="N639" s="6"/>
      <c r="O639" s="6">
        <v>0</v>
      </c>
      <c r="P639" s="6">
        <v>0</v>
      </c>
      <c r="Q639" s="6"/>
      <c r="R639" s="6"/>
      <c r="S639" s="6"/>
      <c r="T639" s="6"/>
      <c r="U639" s="6"/>
      <c r="V639" s="6"/>
      <c r="W639" s="6"/>
      <c r="X639" s="6"/>
      <c r="Y639" s="6"/>
      <c r="Z639" s="6">
        <v>0</v>
      </c>
      <c r="AA639" s="6"/>
      <c r="AB639" s="6"/>
      <c r="AC639" s="6"/>
      <c r="AD639" s="6">
        <v>0</v>
      </c>
      <c r="AE639" s="6">
        <v>0</v>
      </c>
      <c r="AF639" s="6">
        <v>0</v>
      </c>
      <c r="AG639" s="6"/>
      <c r="AH639" s="6"/>
      <c r="AI639" s="6"/>
      <c r="AJ639" s="6"/>
      <c r="AK639" s="6"/>
      <c r="AL639" s="6"/>
      <c r="AM639" s="6">
        <v>0.48</v>
      </c>
      <c r="AN639" s="8">
        <f t="shared" si="42"/>
        <v>2239.84</v>
      </c>
      <c r="AO639" s="6"/>
      <c r="AP639" s="6">
        <v>-7</v>
      </c>
      <c r="AQ639" s="6">
        <v>0</v>
      </c>
      <c r="AR639" s="6"/>
      <c r="AS639" s="6"/>
      <c r="AT639" s="6">
        <v>-7.0000000000000007E-2</v>
      </c>
      <c r="AU639" s="6"/>
      <c r="AV639" s="6">
        <v>-14</v>
      </c>
      <c r="AW639" s="6">
        <v>0</v>
      </c>
      <c r="AX639" s="6"/>
      <c r="AY639" s="6"/>
      <c r="AZ639" s="6"/>
      <c r="BA639" s="6"/>
      <c r="BB639" s="6"/>
      <c r="BC639" s="6">
        <v>0</v>
      </c>
      <c r="BD639" s="6"/>
      <c r="BE639" s="6"/>
      <c r="BF639" s="6">
        <v>0</v>
      </c>
      <c r="BG639" s="6">
        <v>-178.77</v>
      </c>
      <c r="BH639" s="6">
        <v>0</v>
      </c>
      <c r="BI639" s="6"/>
      <c r="BJ639" s="6"/>
      <c r="BK639" s="6"/>
      <c r="BL639" s="11">
        <f t="shared" si="43"/>
        <v>-199.84</v>
      </c>
      <c r="BM639" s="12">
        <f t="shared" si="44"/>
        <v>2040.0000000000002</v>
      </c>
      <c r="BN639" s="13">
        <f t="shared" si="45"/>
        <v>186.61333333333334</v>
      </c>
      <c r="BO639" s="13">
        <f t="shared" si="46"/>
        <v>186.61333333333334</v>
      </c>
      <c r="BP639" s="13">
        <f t="shared" si="47"/>
        <v>62.204444444444448</v>
      </c>
      <c r="BQ639" s="13">
        <f t="shared" si="48"/>
        <v>178.70092800000003</v>
      </c>
      <c r="BR639" s="13">
        <f t="shared" si="49"/>
        <v>179.14</v>
      </c>
      <c r="BS639" s="13">
        <f t="shared" si="50"/>
        <v>693</v>
      </c>
      <c r="BT639" s="13">
        <f t="shared" si="51"/>
        <v>0</v>
      </c>
      <c r="BU639" s="13">
        <f t="shared" si="52"/>
        <v>0</v>
      </c>
      <c r="BV639" s="6">
        <f>SUMIFS('SEGURO DE VIDA'!E:E, 'SEGURO DE VIDA'!D:D, H639, 'SEGURO DE VIDA'!G:G, E639)</f>
        <v>13.71</v>
      </c>
      <c r="BW639" s="6">
        <f>SUMIFS(TREINAMENTOS!E:E, TREINAMENTOS!D:D, H639, TREINAMENTOS!G:G, E639)</f>
        <v>0</v>
      </c>
      <c r="BX639" s="6">
        <f>SUMIFS(EXAMES!E:E, EXAMES!D:D, H639, EXAMES!G:G, E639)</f>
        <v>0</v>
      </c>
      <c r="BY639" s="25">
        <f t="shared" si="53"/>
        <v>1499.9820391111111</v>
      </c>
      <c r="BZ639" s="1"/>
      <c r="CA639" s="1" t="s">
        <v>386</v>
      </c>
      <c r="CB639" s="13">
        <f t="shared" si="54"/>
        <v>0</v>
      </c>
      <c r="CC639" s="13">
        <f t="shared" si="55"/>
        <v>0</v>
      </c>
      <c r="CD639" s="13">
        <f>SUMIFS(ALIMENTAÇÃO!E:E, ALIMENTAÇÃO!D:D, H639, ALIMENTAÇÃO!G:G, E639)</f>
        <v>700</v>
      </c>
      <c r="CE639" s="6">
        <f>SUMIFS(TRANSPORTE!E:E, TRANSPORTE!D:D, H639, TRANSPORTE!G:G, E639)</f>
        <v>0</v>
      </c>
      <c r="CF639" s="6">
        <f>SUMIFS('PLANO DE SAÚDE'!E:E, 'PLANO DE SAÚDE'!D:D, H639, 'PLANO DE SAÚDE'!G:G, E639)</f>
        <v>0</v>
      </c>
      <c r="CG639" s="6">
        <f>SUMIFS('PLANO ODONTO'!E:E, 'PLANO ODONTO'!D:D, H639, 'PLANO ODONTO'!G:G, E639)</f>
        <v>14</v>
      </c>
      <c r="CH639" s="6">
        <f t="shared" si="56"/>
        <v>0</v>
      </c>
      <c r="CI639" s="6">
        <f t="shared" si="57"/>
        <v>0</v>
      </c>
      <c r="CJ639" s="6"/>
      <c r="CK639" s="6"/>
      <c r="CL639" s="6"/>
      <c r="CM639" s="6">
        <f t="shared" si="58"/>
        <v>-14</v>
      </c>
      <c r="CN639" s="6">
        <v>2239.84</v>
      </c>
      <c r="CO639" s="6">
        <v>-199.84</v>
      </c>
      <c r="CP639" s="6">
        <v>2040</v>
      </c>
      <c r="CQ639" s="6">
        <v>2239.36</v>
      </c>
      <c r="CR639" s="1">
        <v>7.98</v>
      </c>
      <c r="CS639" s="6">
        <v>2239.36</v>
      </c>
      <c r="CT639" s="1">
        <v>179.14</v>
      </c>
      <c r="CU639" s="6">
        <v>1632.16</v>
      </c>
    </row>
    <row r="640" spans="1:99" ht="13.8" hidden="1">
      <c r="A640" s="1"/>
      <c r="B640" s="1"/>
      <c r="C640" s="34" t="str">
        <f t="shared" ca="1" si="40"/>
        <v>OK</v>
      </c>
      <c r="D640" s="2">
        <f t="shared" si="41"/>
        <v>4350.148292888889</v>
      </c>
      <c r="E640" s="34">
        <v>45901</v>
      </c>
      <c r="F640" s="1" t="s">
        <v>145</v>
      </c>
      <c r="G640" s="1">
        <v>209</v>
      </c>
      <c r="H640" s="1" t="s">
        <v>387</v>
      </c>
      <c r="I640" s="1" t="s">
        <v>157</v>
      </c>
      <c r="J640" s="38">
        <v>42527</v>
      </c>
      <c r="K640" s="6">
        <v>2495.63</v>
      </c>
      <c r="L640" s="1"/>
      <c r="M640" s="6">
        <v>2495.63</v>
      </c>
      <c r="N640" s="6"/>
      <c r="O640" s="6">
        <v>0</v>
      </c>
      <c r="P640" s="6">
        <v>0</v>
      </c>
      <c r="Q640" s="6"/>
      <c r="R640" s="6"/>
      <c r="S640" s="6"/>
      <c r="T640" s="6"/>
      <c r="U640" s="6"/>
      <c r="V640" s="6"/>
      <c r="W640" s="6"/>
      <c r="X640" s="6"/>
      <c r="Y640" s="6"/>
      <c r="Z640" s="6">
        <v>0</v>
      </c>
      <c r="AA640" s="6"/>
      <c r="AB640" s="6"/>
      <c r="AC640" s="6"/>
      <c r="AD640" s="6">
        <v>0</v>
      </c>
      <c r="AE640" s="6">
        <v>0</v>
      </c>
      <c r="AF640" s="6"/>
      <c r="AG640" s="6"/>
      <c r="AH640" s="6"/>
      <c r="AI640" s="6"/>
      <c r="AJ640" s="6"/>
      <c r="AK640" s="6"/>
      <c r="AL640" s="6"/>
      <c r="AM640" s="6">
        <v>0.14000000000000001</v>
      </c>
      <c r="AN640" s="8">
        <f t="shared" si="42"/>
        <v>2495.77</v>
      </c>
      <c r="AO640" s="6"/>
      <c r="AP640" s="6">
        <v>-7.35</v>
      </c>
      <c r="AQ640" s="6">
        <v>-149.74</v>
      </c>
      <c r="AR640" s="6"/>
      <c r="AS640" s="6"/>
      <c r="AT640" s="6">
        <v>-0.85</v>
      </c>
      <c r="AU640" s="6"/>
      <c r="AV640" s="6">
        <v>-14</v>
      </c>
      <c r="AW640" s="6">
        <v>-14</v>
      </c>
      <c r="AX640" s="6"/>
      <c r="AY640" s="6"/>
      <c r="AZ640" s="6"/>
      <c r="BA640" s="6"/>
      <c r="BB640" s="6"/>
      <c r="BC640" s="6">
        <v>0</v>
      </c>
      <c r="BD640" s="6"/>
      <c r="BE640" s="6"/>
      <c r="BF640" s="6">
        <v>0</v>
      </c>
      <c r="BG640" s="6">
        <v>-201.83</v>
      </c>
      <c r="BH640" s="6">
        <v>0</v>
      </c>
      <c r="BI640" s="6"/>
      <c r="BJ640" s="6"/>
      <c r="BK640" s="6"/>
      <c r="BL640" s="11">
        <f t="shared" si="43"/>
        <v>-387.77</v>
      </c>
      <c r="BM640" s="12">
        <f t="shared" si="44"/>
        <v>2108</v>
      </c>
      <c r="BN640" s="13">
        <f t="shared" si="45"/>
        <v>207.96916666666667</v>
      </c>
      <c r="BO640" s="13">
        <f t="shared" si="46"/>
        <v>207.96916666666667</v>
      </c>
      <c r="BP640" s="13">
        <f t="shared" si="47"/>
        <v>69.323055555555555</v>
      </c>
      <c r="BQ640" s="13">
        <f t="shared" si="48"/>
        <v>201.64690400000001</v>
      </c>
      <c r="BR640" s="13">
        <f t="shared" si="49"/>
        <v>199.65</v>
      </c>
      <c r="BS640" s="13">
        <f t="shared" si="50"/>
        <v>727.65</v>
      </c>
      <c r="BT640" s="13">
        <f t="shared" si="51"/>
        <v>226.45999999999998</v>
      </c>
      <c r="BU640" s="13">
        <f t="shared" si="52"/>
        <v>0</v>
      </c>
      <c r="BV640" s="6">
        <f>SUMIFS('SEGURO DE VIDA'!E:E, 'SEGURO DE VIDA'!D:D, H640, 'SEGURO DE VIDA'!G:G, E640)</f>
        <v>13.71</v>
      </c>
      <c r="BW640" s="6">
        <f>SUMIFS(TREINAMENTOS!E:E, TREINAMENTOS!D:D, H640, TREINAMENTOS!G:G, E640)</f>
        <v>0</v>
      </c>
      <c r="BX640" s="6">
        <f>SUMIFS(EXAMES!E:E, EXAMES!D:D, H640, EXAMES!G:G, E640)</f>
        <v>0</v>
      </c>
      <c r="BY640" s="25">
        <f t="shared" si="53"/>
        <v>1854.3782928888888</v>
      </c>
      <c r="BZ640" s="1"/>
      <c r="CA640" s="1" t="s">
        <v>387</v>
      </c>
      <c r="CB640" s="13">
        <f t="shared" si="54"/>
        <v>0</v>
      </c>
      <c r="CC640" s="13">
        <f t="shared" si="55"/>
        <v>0</v>
      </c>
      <c r="CD640" s="13">
        <f>SUMIFS(ALIMENTAÇÃO!E:E, ALIMENTAÇÃO!D:D, H640, ALIMENTAÇÃO!G:G, E640)</f>
        <v>735</v>
      </c>
      <c r="CE640" s="6">
        <f>SUMIFS(TRANSPORTE!E:E, TRANSPORTE!D:D, H640, TRANSPORTE!G:G, E640)</f>
        <v>376.2</v>
      </c>
      <c r="CF640" s="6">
        <f>SUMIFS('PLANO DE SAÚDE'!E:E, 'PLANO DE SAÚDE'!D:D, H640, 'PLANO DE SAÚDE'!G:G, E640)</f>
        <v>0</v>
      </c>
      <c r="CG640" s="6">
        <f>SUMIFS('PLANO ODONTO'!E:E, 'PLANO ODONTO'!D:D, H640, 'PLANO ODONTO'!G:G, E640)</f>
        <v>28</v>
      </c>
      <c r="CH640" s="6">
        <f t="shared" si="56"/>
        <v>0</v>
      </c>
      <c r="CI640" s="6">
        <f t="shared" si="57"/>
        <v>0</v>
      </c>
      <c r="CJ640" s="6"/>
      <c r="CK640" s="6"/>
      <c r="CL640" s="6"/>
      <c r="CM640" s="6">
        <f t="shared" si="58"/>
        <v>-28</v>
      </c>
      <c r="CN640" s="6">
        <v>2495.77</v>
      </c>
      <c r="CO640" s="6">
        <v>-387.77</v>
      </c>
      <c r="CP640" s="6">
        <v>2108</v>
      </c>
      <c r="CQ640" s="6">
        <v>2495.63</v>
      </c>
      <c r="CR640" s="1">
        <v>8.08</v>
      </c>
      <c r="CS640" s="6">
        <v>2495.63</v>
      </c>
      <c r="CT640" s="1">
        <v>199.65</v>
      </c>
      <c r="CU640" s="6">
        <v>1888.43</v>
      </c>
    </row>
    <row r="641" spans="1:99" ht="13.8" hidden="1">
      <c r="A641" s="1"/>
      <c r="B641" s="1"/>
      <c r="C641" s="34" t="str">
        <f t="shared" ca="1" si="40"/>
        <v>OK</v>
      </c>
      <c r="D641" s="2">
        <f t="shared" si="41"/>
        <v>5227.5296384444446</v>
      </c>
      <c r="E641" s="34">
        <v>45901</v>
      </c>
      <c r="F641" s="1" t="s">
        <v>145</v>
      </c>
      <c r="G641" s="1">
        <v>175</v>
      </c>
      <c r="H641" s="1" t="s">
        <v>388</v>
      </c>
      <c r="I641" s="1" t="s">
        <v>147</v>
      </c>
      <c r="J641" s="38">
        <v>42041</v>
      </c>
      <c r="K641" s="6">
        <v>3159.37</v>
      </c>
      <c r="L641" s="1"/>
      <c r="M641" s="6">
        <v>3159.37</v>
      </c>
      <c r="N641" s="6"/>
      <c r="O641" s="6"/>
      <c r="P641" s="6">
        <v>0</v>
      </c>
      <c r="Q641" s="6"/>
      <c r="R641" s="6"/>
      <c r="S641" s="6"/>
      <c r="T641" s="6"/>
      <c r="U641" s="6"/>
      <c r="V641" s="6"/>
      <c r="W641" s="6"/>
      <c r="X641" s="6"/>
      <c r="Y641" s="6">
        <v>0</v>
      </c>
      <c r="Z641" s="6"/>
      <c r="AA641" s="6"/>
      <c r="AB641" s="6"/>
      <c r="AC641" s="6"/>
      <c r="AD641" s="6">
        <v>0</v>
      </c>
      <c r="AE641" s="6"/>
      <c r="AF641" s="6"/>
      <c r="AG641" s="6"/>
      <c r="AH641" s="6"/>
      <c r="AI641" s="6"/>
      <c r="AJ641" s="6">
        <v>0</v>
      </c>
      <c r="AK641" s="6"/>
      <c r="AL641" s="6"/>
      <c r="AM641" s="6">
        <v>0.76</v>
      </c>
      <c r="AN641" s="8">
        <f t="shared" si="42"/>
        <v>3160.13</v>
      </c>
      <c r="AO641" s="6"/>
      <c r="AP641" s="6">
        <v>-7.35</v>
      </c>
      <c r="AQ641" s="6">
        <v>-189.56</v>
      </c>
      <c r="AR641" s="6"/>
      <c r="AS641" s="6"/>
      <c r="AT641" s="6">
        <v>-0.7</v>
      </c>
      <c r="AU641" s="6"/>
      <c r="AV641" s="6">
        <v>-14</v>
      </c>
      <c r="AW641" s="6">
        <v>-14</v>
      </c>
      <c r="AX641" s="6"/>
      <c r="AY641" s="6"/>
      <c r="AZ641" s="6"/>
      <c r="BA641" s="6"/>
      <c r="BB641" s="6">
        <v>0</v>
      </c>
      <c r="BC641" s="6"/>
      <c r="BD641" s="6"/>
      <c r="BE641" s="6"/>
      <c r="BF641" s="6"/>
      <c r="BG641" s="6">
        <v>-272.52</v>
      </c>
      <c r="BH641" s="6">
        <v>0</v>
      </c>
      <c r="BI641" s="6"/>
      <c r="BJ641" s="6"/>
      <c r="BK641" s="6"/>
      <c r="BL641" s="11">
        <f t="shared" si="43"/>
        <v>-498.13</v>
      </c>
      <c r="BM641" s="12">
        <f t="shared" si="44"/>
        <v>2662</v>
      </c>
      <c r="BN641" s="13">
        <f t="shared" si="45"/>
        <v>263.28083333333331</v>
      </c>
      <c r="BO641" s="13">
        <f t="shared" si="46"/>
        <v>263.28083333333331</v>
      </c>
      <c r="BP641" s="13">
        <f t="shared" si="47"/>
        <v>87.760277777777773</v>
      </c>
      <c r="BQ641" s="13">
        <f t="shared" si="48"/>
        <v>272.337694</v>
      </c>
      <c r="BR641" s="13">
        <f t="shared" si="49"/>
        <v>252.74</v>
      </c>
      <c r="BS641" s="13">
        <f t="shared" si="50"/>
        <v>727.65</v>
      </c>
      <c r="BT641" s="13">
        <f t="shared" si="51"/>
        <v>186.64</v>
      </c>
      <c r="BU641" s="13">
        <f t="shared" si="52"/>
        <v>0</v>
      </c>
      <c r="BV641" s="6">
        <f>SUMIFS('SEGURO DE VIDA'!E:E, 'SEGURO DE VIDA'!D:D, H641, 'SEGURO DE VIDA'!G:G, E641)</f>
        <v>13.71</v>
      </c>
      <c r="BW641" s="6">
        <f>SUMIFS(TREINAMENTOS!E:E, TREINAMENTOS!D:D, H641, TREINAMENTOS!G:G, E641)</f>
        <v>0</v>
      </c>
      <c r="BX641" s="6">
        <f>SUMIFS(EXAMES!E:E, EXAMES!D:D, H641, EXAMES!G:G, E641)</f>
        <v>0</v>
      </c>
      <c r="BY641" s="25">
        <f t="shared" si="53"/>
        <v>2067.3996384444445</v>
      </c>
      <c r="BZ641" s="1"/>
      <c r="CA641" s="1" t="s">
        <v>388</v>
      </c>
      <c r="CB641" s="13">
        <f t="shared" si="54"/>
        <v>0</v>
      </c>
      <c r="CC641" s="13">
        <f t="shared" si="55"/>
        <v>0</v>
      </c>
      <c r="CD641" s="13">
        <f>SUMIFS(ALIMENTAÇÃO!E:E, ALIMENTAÇÃO!D:D, H641, ALIMENTAÇÃO!G:G, E641)</f>
        <v>735</v>
      </c>
      <c r="CE641" s="6">
        <f>SUMIFS(TRANSPORTE!E:E, TRANSPORTE!D:D, H641, TRANSPORTE!G:G, E641)</f>
        <v>376.2</v>
      </c>
      <c r="CF641" s="6">
        <f>SUMIFS('PLANO DE SAÚDE'!E:E, 'PLANO DE SAÚDE'!D:D, H641, 'PLANO DE SAÚDE'!G:G, E641)</f>
        <v>0</v>
      </c>
      <c r="CG641" s="6">
        <f>SUMIFS('PLANO ODONTO'!E:E, 'PLANO ODONTO'!D:D, H641, 'PLANO ODONTO'!G:G, E641)</f>
        <v>28</v>
      </c>
      <c r="CH641" s="6">
        <f t="shared" si="56"/>
        <v>0</v>
      </c>
      <c r="CI641" s="6">
        <f t="shared" si="57"/>
        <v>0</v>
      </c>
      <c r="CJ641" s="6"/>
      <c r="CK641" s="6"/>
      <c r="CL641" s="6"/>
      <c r="CM641" s="6">
        <f t="shared" si="58"/>
        <v>-28</v>
      </c>
      <c r="CN641" s="6">
        <v>3160.13</v>
      </c>
      <c r="CO641" s="6">
        <v>-498.13</v>
      </c>
      <c r="CP641" s="6">
        <v>2662</v>
      </c>
      <c r="CQ641" s="6">
        <v>3159.37</v>
      </c>
      <c r="CR641" s="1">
        <v>8.6199999999999992</v>
      </c>
      <c r="CS641" s="6">
        <v>3159.37</v>
      </c>
      <c r="CT641" s="1">
        <v>252.74</v>
      </c>
      <c r="CU641" s="6">
        <v>2552.17</v>
      </c>
    </row>
    <row r="642" spans="1:99" ht="13.8" hidden="1">
      <c r="A642" s="1"/>
      <c r="B642" s="1"/>
      <c r="C642" s="34" t="str">
        <f t="shared" ca="1" si="40"/>
        <v>Incompleto</v>
      </c>
      <c r="D642" s="2">
        <f t="shared" si="41"/>
        <v>333.70750000000004</v>
      </c>
      <c r="E642" s="34">
        <v>45901</v>
      </c>
      <c r="F642" s="1" t="s">
        <v>145</v>
      </c>
      <c r="G642" s="1">
        <v>12</v>
      </c>
      <c r="H642" s="1" t="s">
        <v>389</v>
      </c>
      <c r="I642" s="1" t="s">
        <v>390</v>
      </c>
      <c r="J642" s="38">
        <v>39694</v>
      </c>
      <c r="K642" s="6">
        <v>1716.21</v>
      </c>
      <c r="L642" s="1"/>
      <c r="M642" s="6">
        <v>0</v>
      </c>
      <c r="N642" s="6"/>
      <c r="O642" s="6">
        <v>0</v>
      </c>
      <c r="P642" s="6">
        <v>0</v>
      </c>
      <c r="Q642" s="6"/>
      <c r="R642" s="6"/>
      <c r="S642" s="6"/>
      <c r="T642" s="6"/>
      <c r="U642" s="6"/>
      <c r="V642" s="6"/>
      <c r="W642" s="6"/>
      <c r="X642" s="6"/>
      <c r="Y642" s="6">
        <v>0</v>
      </c>
      <c r="Z642" s="6"/>
      <c r="AA642" s="6"/>
      <c r="AB642" s="6"/>
      <c r="AC642" s="6"/>
      <c r="AD642" s="6">
        <v>0</v>
      </c>
      <c r="AE642" s="6"/>
      <c r="AF642" s="6">
        <v>0</v>
      </c>
      <c r="AG642" s="6"/>
      <c r="AH642" s="6"/>
      <c r="AI642" s="6"/>
      <c r="AJ642" s="6">
        <v>0</v>
      </c>
      <c r="AK642" s="6"/>
      <c r="AL642" s="6"/>
      <c r="AM642" s="6">
        <v>0</v>
      </c>
      <c r="AN642" s="8">
        <f t="shared" si="42"/>
        <v>0</v>
      </c>
      <c r="AO642" s="6"/>
      <c r="AP642" s="6">
        <v>0</v>
      </c>
      <c r="AQ642" s="6">
        <v>0</v>
      </c>
      <c r="AR642" s="6"/>
      <c r="AS642" s="6"/>
      <c r="AT642" s="6">
        <v>0</v>
      </c>
      <c r="AU642" s="6"/>
      <c r="AV642" s="6">
        <v>0</v>
      </c>
      <c r="AW642" s="6">
        <v>0</v>
      </c>
      <c r="AX642" s="6"/>
      <c r="AY642" s="6"/>
      <c r="AZ642" s="6"/>
      <c r="BA642" s="6"/>
      <c r="BB642" s="6">
        <v>0</v>
      </c>
      <c r="BC642" s="6">
        <v>0</v>
      </c>
      <c r="BD642" s="6"/>
      <c r="BE642" s="6"/>
      <c r="BF642" s="6"/>
      <c r="BG642" s="6">
        <v>0</v>
      </c>
      <c r="BH642" s="6">
        <v>0</v>
      </c>
      <c r="BI642" s="6"/>
      <c r="BJ642" s="6"/>
      <c r="BK642" s="6"/>
      <c r="BL642" s="11">
        <f t="shared" si="43"/>
        <v>0</v>
      </c>
      <c r="BM642" s="12">
        <f t="shared" si="44"/>
        <v>0</v>
      </c>
      <c r="BN642" s="13">
        <f t="shared" si="45"/>
        <v>143.01750000000001</v>
      </c>
      <c r="BO642" s="13">
        <f t="shared" si="46"/>
        <v>143.01750000000001</v>
      </c>
      <c r="BP642" s="13">
        <f t="shared" si="47"/>
        <v>47.672500000000007</v>
      </c>
      <c r="BQ642" s="13">
        <f t="shared" si="48"/>
        <v>0</v>
      </c>
      <c r="BR642" s="13">
        <f t="shared" si="49"/>
        <v>0</v>
      </c>
      <c r="BS642" s="13">
        <f t="shared" si="50"/>
        <v>0</v>
      </c>
      <c r="BT642" s="13">
        <f t="shared" si="51"/>
        <v>0</v>
      </c>
      <c r="BU642" s="13">
        <f t="shared" si="52"/>
        <v>0</v>
      </c>
      <c r="BV642" s="6">
        <f>SUMIFS('SEGURO DE VIDA'!E:E, 'SEGURO DE VIDA'!D:D, H642, 'SEGURO DE VIDA'!G:G, E642)</f>
        <v>0</v>
      </c>
      <c r="BW642" s="6">
        <f>SUMIFS(TREINAMENTOS!E:E, TREINAMENTOS!D:D, H642, TREINAMENTOS!G:G, E642)</f>
        <v>0</v>
      </c>
      <c r="BX642" s="6">
        <f>SUMIFS(EXAMES!E:E, EXAMES!D:D, H642, EXAMES!G:G, E642)</f>
        <v>0</v>
      </c>
      <c r="BY642" s="25">
        <f t="shared" si="53"/>
        <v>333.70750000000004</v>
      </c>
      <c r="BZ642" s="1"/>
      <c r="CA642" s="1" t="s">
        <v>389</v>
      </c>
      <c r="CB642" s="13">
        <f t="shared" si="54"/>
        <v>0</v>
      </c>
      <c r="CC642" s="13">
        <f t="shared" si="55"/>
        <v>0</v>
      </c>
      <c r="CD642" s="13">
        <f>SUMIFS(ALIMENTAÇÃO!E:E, ALIMENTAÇÃO!D:D, H642, ALIMENTAÇÃO!G:G, E642)</f>
        <v>0</v>
      </c>
      <c r="CE642" s="6">
        <f>SUMIFS(TRANSPORTE!E:E, TRANSPORTE!D:D, H642, TRANSPORTE!G:G, E642)</f>
        <v>0</v>
      </c>
      <c r="CF642" s="6">
        <f>SUMIFS('PLANO DE SAÚDE'!E:E, 'PLANO DE SAÚDE'!D:D, H642, 'PLANO DE SAÚDE'!G:G, E642)</f>
        <v>0</v>
      </c>
      <c r="CG642" s="6">
        <f>SUMIFS('PLANO ODONTO'!E:E, 'PLANO ODONTO'!D:D, H642, 'PLANO ODONTO'!G:G, E642)</f>
        <v>0</v>
      </c>
      <c r="CH642" s="6">
        <f t="shared" si="56"/>
        <v>0</v>
      </c>
      <c r="CI642" s="6">
        <f t="shared" si="57"/>
        <v>0</v>
      </c>
      <c r="CJ642" s="6"/>
      <c r="CK642" s="6"/>
      <c r="CL642" s="6"/>
      <c r="CM642" s="6">
        <f t="shared" si="58"/>
        <v>0</v>
      </c>
      <c r="CN642" s="6">
        <v>0</v>
      </c>
      <c r="CO642" s="6">
        <v>0</v>
      </c>
      <c r="CP642" s="6">
        <v>0</v>
      </c>
      <c r="CQ642" s="6">
        <v>0</v>
      </c>
      <c r="CR642" s="1">
        <v>0</v>
      </c>
      <c r="CS642" s="6">
        <v>0</v>
      </c>
      <c r="CT642" s="1">
        <v>0</v>
      </c>
      <c r="CU642" s="6">
        <v>0</v>
      </c>
    </row>
    <row r="643" spans="1:99" ht="13.8" hidden="1">
      <c r="A643" s="1"/>
      <c r="B643" s="1"/>
      <c r="C643" s="34" t="str">
        <f t="shared" ca="1" si="40"/>
        <v>OK</v>
      </c>
      <c r="D643" s="2">
        <f t="shared" si="41"/>
        <v>4103.780546</v>
      </c>
      <c r="E643" s="34">
        <v>45901</v>
      </c>
      <c r="F643" s="1" t="s">
        <v>145</v>
      </c>
      <c r="G643" s="1">
        <v>3584</v>
      </c>
      <c r="H643" s="1" t="s">
        <v>553</v>
      </c>
      <c r="I643" s="1" t="s">
        <v>149</v>
      </c>
      <c r="J643" s="38">
        <v>45908</v>
      </c>
      <c r="K643" s="6">
        <v>2070</v>
      </c>
      <c r="L643" s="1"/>
      <c r="M643" s="6">
        <v>1587</v>
      </c>
      <c r="N643" s="6"/>
      <c r="O643" s="6">
        <v>0</v>
      </c>
      <c r="P643" s="6">
        <v>0</v>
      </c>
      <c r="Q643" s="6"/>
      <c r="R643" s="6"/>
      <c r="S643" s="6"/>
      <c r="T643" s="6"/>
      <c r="U643" s="6"/>
      <c r="V643" s="6"/>
      <c r="W643" s="6"/>
      <c r="X643" s="6"/>
      <c r="Y643" s="6">
        <v>0</v>
      </c>
      <c r="Z643" s="6"/>
      <c r="AA643" s="6"/>
      <c r="AB643" s="6"/>
      <c r="AC643" s="6"/>
      <c r="AD643" s="6">
        <v>405.72</v>
      </c>
      <c r="AE643" s="6"/>
      <c r="AF643" s="6">
        <v>62.42</v>
      </c>
      <c r="AG643" s="6"/>
      <c r="AH643" s="6"/>
      <c r="AI643" s="6"/>
      <c r="AJ643" s="6">
        <v>0</v>
      </c>
      <c r="AK643" s="6"/>
      <c r="AL643" s="6"/>
      <c r="AM643" s="6">
        <v>0.22</v>
      </c>
      <c r="AN643" s="8">
        <f t="shared" si="42"/>
        <v>2055.3599999999997</v>
      </c>
      <c r="AO643" s="6"/>
      <c r="AP643" s="6">
        <v>-5.95</v>
      </c>
      <c r="AQ643" s="6">
        <v>-95.22</v>
      </c>
      <c r="AR643" s="6"/>
      <c r="AS643" s="6"/>
      <c r="AT643" s="6">
        <v>0</v>
      </c>
      <c r="AU643" s="6"/>
      <c r="AV643" s="6">
        <v>0</v>
      </c>
      <c r="AW643" s="6">
        <v>0</v>
      </c>
      <c r="AX643" s="6"/>
      <c r="AY643" s="6"/>
      <c r="AZ643" s="6"/>
      <c r="BA643" s="6"/>
      <c r="BB643" s="6">
        <v>0</v>
      </c>
      <c r="BC643" s="6">
        <v>0</v>
      </c>
      <c r="BD643" s="6"/>
      <c r="BE643" s="6"/>
      <c r="BF643" s="6"/>
      <c r="BG643" s="6">
        <v>-162.19</v>
      </c>
      <c r="BH643" s="6">
        <v>0</v>
      </c>
      <c r="BI643" s="6"/>
      <c r="BJ643" s="6"/>
      <c r="BK643" s="6"/>
      <c r="BL643" s="11">
        <f t="shared" si="43"/>
        <v>-263.36</v>
      </c>
      <c r="BM643" s="12">
        <f t="shared" si="44"/>
        <v>1791.9999999999995</v>
      </c>
      <c r="BN643" s="13">
        <f t="shared" si="45"/>
        <v>172.5</v>
      </c>
      <c r="BO643" s="13">
        <f t="shared" si="46"/>
        <v>172.5</v>
      </c>
      <c r="BP643" s="13">
        <f t="shared" si="47"/>
        <v>57.5</v>
      </c>
      <c r="BQ643" s="13">
        <f t="shared" si="48"/>
        <v>162.15054599999999</v>
      </c>
      <c r="BR643" s="13">
        <f t="shared" si="49"/>
        <v>164.41</v>
      </c>
      <c r="BS643" s="13">
        <f t="shared" si="50"/>
        <v>414.06</v>
      </c>
      <c r="BT643" s="13">
        <f t="shared" si="51"/>
        <v>17.579999999999998</v>
      </c>
      <c r="BU643" s="13">
        <f t="shared" si="52"/>
        <v>0</v>
      </c>
      <c r="BV643" s="6">
        <f>SUMIFS('SEGURO DE VIDA'!E:E, 'SEGURO DE VIDA'!D:D, H643, 'SEGURO DE VIDA'!G:G, E643)</f>
        <v>13.71</v>
      </c>
      <c r="BW643" s="6">
        <f>SUMIFS(TREINAMENTOS!E:E, TREINAMENTOS!D:D, H643, TREINAMENTOS!G:G, E643)</f>
        <v>0</v>
      </c>
      <c r="BX643" s="6">
        <f>SUMIFS(EXAMES!E:E, EXAMES!D:D, H643, EXAMES!G:G, E643)</f>
        <v>874.01</v>
      </c>
      <c r="BY643" s="25">
        <f t="shared" si="53"/>
        <v>2048.4205459999998</v>
      </c>
      <c r="BZ643" s="1"/>
      <c r="CA643" s="1" t="s">
        <v>553</v>
      </c>
      <c r="CB643" s="13">
        <f t="shared" si="54"/>
        <v>0</v>
      </c>
      <c r="CC643" s="13">
        <f t="shared" si="55"/>
        <v>0</v>
      </c>
      <c r="CD643" s="13">
        <f>SUMIFS(ALIMENTAÇÃO!E:E, ALIMENTAÇÃO!D:D, H643, ALIMENTAÇÃO!G:G, E643)</f>
        <v>420.01</v>
      </c>
      <c r="CE643" s="6">
        <f>SUMIFS(TRANSPORTE!E:E, TRANSPORTE!D:D, H643, TRANSPORTE!G:G, E643)</f>
        <v>112.8</v>
      </c>
      <c r="CF643" s="6">
        <f>SUMIFS('PLANO DE SAÚDE'!E:E, 'PLANO DE SAÚDE'!D:D, H643, 'PLANO DE SAÚDE'!G:G, E643)</f>
        <v>0</v>
      </c>
      <c r="CG643" s="6">
        <f>SUMIFS('PLANO ODONTO'!E:E, 'PLANO ODONTO'!D:D, H643, 'PLANO ODONTO'!G:G, E643)</f>
        <v>0</v>
      </c>
      <c r="CH643" s="6">
        <f t="shared" si="56"/>
        <v>0</v>
      </c>
      <c r="CI643" s="6">
        <f t="shared" si="57"/>
        <v>0</v>
      </c>
      <c r="CJ643" s="6"/>
      <c r="CK643" s="6"/>
      <c r="CL643" s="6"/>
      <c r="CM643" s="6">
        <f t="shared" si="58"/>
        <v>0</v>
      </c>
      <c r="CN643" s="6">
        <v>2055.36</v>
      </c>
      <c r="CO643" s="6">
        <v>-263.36</v>
      </c>
      <c r="CP643" s="6">
        <v>1792</v>
      </c>
      <c r="CQ643" s="6">
        <v>2055.14</v>
      </c>
      <c r="CR643" s="1">
        <v>7.89</v>
      </c>
      <c r="CS643" s="6">
        <v>2055.14</v>
      </c>
      <c r="CT643" s="1">
        <v>164.41</v>
      </c>
      <c r="CU643" s="6">
        <v>1447.94</v>
      </c>
    </row>
    <row r="644" spans="1:99" ht="13.8" hidden="1">
      <c r="A644" s="1"/>
      <c r="B644" s="1"/>
      <c r="C644" s="34" t="str">
        <f t="shared" ca="1" si="40"/>
        <v>OK</v>
      </c>
      <c r="D644" s="2">
        <f t="shared" si="41"/>
        <v>13362.1022245</v>
      </c>
      <c r="E644" s="34">
        <v>45901</v>
      </c>
      <c r="F644" s="1" t="s">
        <v>145</v>
      </c>
      <c r="G644" s="1">
        <v>309</v>
      </c>
      <c r="H644" s="1" t="s">
        <v>391</v>
      </c>
      <c r="I644" s="1" t="s">
        <v>298</v>
      </c>
      <c r="J644" s="38">
        <v>44342</v>
      </c>
      <c r="K644" s="6">
        <v>4267.26</v>
      </c>
      <c r="L644" s="1"/>
      <c r="M644" s="6">
        <v>4267.26</v>
      </c>
      <c r="N644" s="6"/>
      <c r="O644" s="6">
        <v>0</v>
      </c>
      <c r="P644" s="6">
        <v>0</v>
      </c>
      <c r="Q644" s="6"/>
      <c r="R644" s="6"/>
      <c r="S644" s="6"/>
      <c r="T644" s="6"/>
      <c r="U644" s="6"/>
      <c r="V644" s="6"/>
      <c r="W644" s="6"/>
      <c r="X644" s="6"/>
      <c r="Y644" s="6">
        <v>4765.84</v>
      </c>
      <c r="Z644" s="6"/>
      <c r="AA644" s="6"/>
      <c r="AB644" s="6"/>
      <c r="AC644" s="6"/>
      <c r="AD644" s="6">
        <v>0</v>
      </c>
      <c r="AE644" s="6"/>
      <c r="AF644" s="6">
        <v>0</v>
      </c>
      <c r="AG644" s="6"/>
      <c r="AH644" s="6"/>
      <c r="AI644" s="6"/>
      <c r="AJ644" s="6">
        <v>0</v>
      </c>
      <c r="AK644" s="6"/>
      <c r="AL644" s="6"/>
      <c r="AM644" s="6">
        <v>0.77</v>
      </c>
      <c r="AN644" s="8">
        <f t="shared" si="42"/>
        <v>9033.8700000000008</v>
      </c>
      <c r="AO644" s="6"/>
      <c r="AP644" s="6">
        <v>-7.35</v>
      </c>
      <c r="AQ644" s="6">
        <v>0</v>
      </c>
      <c r="AR644" s="6"/>
      <c r="AS644" s="6"/>
      <c r="AT644" s="6">
        <v>-0.47</v>
      </c>
      <c r="AU644" s="6"/>
      <c r="AV644" s="6">
        <v>-14</v>
      </c>
      <c r="AW644" s="6">
        <v>-14</v>
      </c>
      <c r="AX644" s="6"/>
      <c r="AY644" s="6"/>
      <c r="AZ644" s="6"/>
      <c r="BA644" s="6"/>
      <c r="BB644" s="6"/>
      <c r="BC644" s="6">
        <v>-6.66</v>
      </c>
      <c r="BD644" s="6"/>
      <c r="BE644" s="6"/>
      <c r="BF644" s="6"/>
      <c r="BG644" s="6">
        <v>-407</v>
      </c>
      <c r="BH644" s="6">
        <v>-1408.39</v>
      </c>
      <c r="BI644" s="6"/>
      <c r="BJ644" s="6"/>
      <c r="BK644" s="6"/>
      <c r="BL644" s="11">
        <f t="shared" si="43"/>
        <v>-1857.8700000000001</v>
      </c>
      <c r="BM644" s="12">
        <f t="shared" si="44"/>
        <v>7176.0000000000009</v>
      </c>
      <c r="BN644" s="13">
        <f t="shared" si="45"/>
        <v>355.60500000000002</v>
      </c>
      <c r="BO644" s="13">
        <f t="shared" si="46"/>
        <v>355.60500000000002</v>
      </c>
      <c r="BP644" s="13">
        <f t="shared" si="47"/>
        <v>118.53500000000001</v>
      </c>
      <c r="BQ644" s="13">
        <f t="shared" si="48"/>
        <v>407.09660399999996</v>
      </c>
      <c r="BR644" s="13">
        <f t="shared" si="49"/>
        <v>341.38</v>
      </c>
      <c r="BS644" s="13">
        <f t="shared" si="50"/>
        <v>727.65</v>
      </c>
      <c r="BT644" s="13">
        <f t="shared" si="51"/>
        <v>0</v>
      </c>
      <c r="BU644" s="13">
        <f t="shared" si="52"/>
        <v>2008.6506204999998</v>
      </c>
      <c r="BV644" s="6">
        <f>SUMIFS('SEGURO DE VIDA'!E:E, 'SEGURO DE VIDA'!D:D, H644, 'SEGURO DE VIDA'!G:G, E644)</f>
        <v>13.71</v>
      </c>
      <c r="BW644" s="6">
        <f>SUMIFS(TREINAMENTOS!E:E, TREINAMENTOS!D:D, H644, TREINAMENTOS!G:G, E644)</f>
        <v>0</v>
      </c>
      <c r="BX644" s="6">
        <f>SUMIFS(EXAMES!E:E, EXAMES!D:D, H644, EXAMES!G:G, E644)</f>
        <v>0</v>
      </c>
      <c r="BY644" s="25">
        <f t="shared" si="53"/>
        <v>4328.2322244999996</v>
      </c>
      <c r="BZ644" s="1"/>
      <c r="CA644" s="1" t="s">
        <v>391</v>
      </c>
      <c r="CB644" s="13">
        <f t="shared" si="54"/>
        <v>2008.6506204999998</v>
      </c>
      <c r="CC644" s="13">
        <f t="shared" si="55"/>
        <v>0</v>
      </c>
      <c r="CD644" s="13">
        <f>SUMIFS(ALIMENTAÇÃO!E:E, ALIMENTAÇÃO!D:D, H644, ALIMENTAÇÃO!G:G, E644)</f>
        <v>735</v>
      </c>
      <c r="CE644" s="6">
        <f>SUMIFS(TRANSPORTE!E:E, TRANSPORTE!D:D, H644, TRANSPORTE!G:G, E644)</f>
        <v>0</v>
      </c>
      <c r="CF644" s="6">
        <f>SUMIFS('PLANO DE SAÚDE'!E:E, 'PLANO DE SAÚDE'!D:D, H644, 'PLANO DE SAÚDE'!G:G, E644)</f>
        <v>2015.3106204999999</v>
      </c>
      <c r="CG644" s="6">
        <f>SUMIFS('PLANO ODONTO'!E:E, 'PLANO ODONTO'!D:D, H644, 'PLANO ODONTO'!G:G, E644)</f>
        <v>28</v>
      </c>
      <c r="CH644" s="6">
        <f t="shared" si="56"/>
        <v>-6.66</v>
      </c>
      <c r="CI644" s="6">
        <f t="shared" si="57"/>
        <v>0</v>
      </c>
      <c r="CJ644" s="6"/>
      <c r="CK644" s="6"/>
      <c r="CL644" s="6"/>
      <c r="CM644" s="6">
        <f t="shared" si="58"/>
        <v>-28</v>
      </c>
      <c r="CN644" s="6">
        <v>9033.8700000000008</v>
      </c>
      <c r="CO644" s="6">
        <v>-1857.87</v>
      </c>
      <c r="CP644" s="6">
        <v>7176</v>
      </c>
      <c r="CQ644" s="6">
        <v>4267.26</v>
      </c>
      <c r="CR644" s="1">
        <v>9.5399999999999991</v>
      </c>
      <c r="CS644" s="6">
        <v>4267.26</v>
      </c>
      <c r="CT644" s="1">
        <v>341.38</v>
      </c>
      <c r="CU644" s="6">
        <v>8425.9</v>
      </c>
    </row>
    <row r="645" spans="1:99" ht="13.8" hidden="1">
      <c r="A645" s="1"/>
      <c r="B645" s="1"/>
      <c r="C645" s="34" t="str">
        <f t="shared" ca="1" si="40"/>
        <v>OK</v>
      </c>
      <c r="D645" s="2">
        <f t="shared" si="41"/>
        <v>3756.6576757777784</v>
      </c>
      <c r="E645" s="34">
        <v>45901</v>
      </c>
      <c r="F645" s="1" t="s">
        <v>179</v>
      </c>
      <c r="G645" s="1">
        <v>43</v>
      </c>
      <c r="H645" s="1" t="s">
        <v>392</v>
      </c>
      <c r="I645" s="1" t="s">
        <v>190</v>
      </c>
      <c r="J645" s="38">
        <v>44607</v>
      </c>
      <c r="K645" s="6">
        <v>1733.89</v>
      </c>
      <c r="L645" s="1"/>
      <c r="M645" s="6">
        <v>1733.89</v>
      </c>
      <c r="N645" s="6"/>
      <c r="O645" s="6">
        <v>6.68</v>
      </c>
      <c r="P645" s="6"/>
      <c r="Q645" s="6"/>
      <c r="R645" s="6"/>
      <c r="S645" s="6"/>
      <c r="T645" s="6"/>
      <c r="U645" s="6"/>
      <c r="V645" s="6"/>
      <c r="W645" s="6"/>
      <c r="X645" s="6"/>
      <c r="Y645" s="6">
        <v>0</v>
      </c>
      <c r="Z645" s="6"/>
      <c r="AA645" s="6"/>
      <c r="AB645" s="6"/>
      <c r="AC645" s="6"/>
      <c r="AD645" s="6">
        <v>0</v>
      </c>
      <c r="AE645" s="6"/>
      <c r="AF645" s="6">
        <v>1.03</v>
      </c>
      <c r="AG645" s="6"/>
      <c r="AH645" s="6"/>
      <c r="AI645" s="6">
        <v>0</v>
      </c>
      <c r="AJ645" s="6">
        <v>65</v>
      </c>
      <c r="AK645" s="6">
        <v>0</v>
      </c>
      <c r="AL645" s="6"/>
      <c r="AM645" s="6">
        <v>0.51</v>
      </c>
      <c r="AN645" s="8">
        <f t="shared" si="42"/>
        <v>1807.1100000000001</v>
      </c>
      <c r="AO645" s="6"/>
      <c r="AP645" s="6">
        <v>-7.35</v>
      </c>
      <c r="AQ645" s="6">
        <v>-104.03</v>
      </c>
      <c r="AR645" s="6"/>
      <c r="AS645" s="6"/>
      <c r="AT645" s="6">
        <v>-0.82</v>
      </c>
      <c r="AU645" s="6"/>
      <c r="AV645" s="6">
        <v>0</v>
      </c>
      <c r="AW645" s="6"/>
      <c r="AX645" s="6"/>
      <c r="AY645" s="6"/>
      <c r="AZ645" s="6"/>
      <c r="BA645" s="6">
        <v>-52.06</v>
      </c>
      <c r="BB645" s="6"/>
      <c r="BC645" s="6">
        <v>-1.83</v>
      </c>
      <c r="BD645" s="6">
        <v>-111.05</v>
      </c>
      <c r="BE645" s="6"/>
      <c r="BF645" s="6"/>
      <c r="BG645" s="6">
        <v>-133.97</v>
      </c>
      <c r="BH645" s="6">
        <v>0</v>
      </c>
      <c r="BI645" s="6"/>
      <c r="BJ645" s="6"/>
      <c r="BK645" s="6"/>
      <c r="BL645" s="11">
        <f t="shared" si="43"/>
        <v>-411.11</v>
      </c>
      <c r="BM645" s="12">
        <f t="shared" si="44"/>
        <v>1396</v>
      </c>
      <c r="BN645" s="13">
        <f t="shared" si="45"/>
        <v>144.49083333333334</v>
      </c>
      <c r="BO645" s="13">
        <f t="shared" si="46"/>
        <v>144.49083333333334</v>
      </c>
      <c r="BP645" s="13">
        <f t="shared" si="47"/>
        <v>48.163611111111116</v>
      </c>
      <c r="BQ645" s="13">
        <f t="shared" si="48"/>
        <v>133.92904000000001</v>
      </c>
      <c r="BR645" s="13">
        <f t="shared" si="49"/>
        <v>139.32</v>
      </c>
      <c r="BS645" s="13">
        <f t="shared" si="50"/>
        <v>727.65</v>
      </c>
      <c r="BT645" s="13">
        <f t="shared" si="51"/>
        <v>272.16999999999996</v>
      </c>
      <c r="BU645" s="13">
        <f t="shared" si="52"/>
        <v>320.74335800000006</v>
      </c>
      <c r="BV645" s="6">
        <f>SUMIFS('SEGURO DE VIDA'!E:E, 'SEGURO DE VIDA'!D:D, H645, 'SEGURO DE VIDA'!G:G, E645)</f>
        <v>18.59</v>
      </c>
      <c r="BW645" s="6">
        <f>SUMIFS(TREINAMENTOS!E:E, TREINAMENTOS!D:D, H645, TREINAMENTOS!G:G, E645)</f>
        <v>0</v>
      </c>
      <c r="BX645" s="6">
        <f>SUMIFS(EXAMES!E:E, EXAMES!D:D, H645, EXAMES!G:G, E645)</f>
        <v>0</v>
      </c>
      <c r="BY645" s="25">
        <f t="shared" si="53"/>
        <v>1949.5476757777781</v>
      </c>
      <c r="BZ645" s="1"/>
      <c r="CA645" s="1" t="s">
        <v>392</v>
      </c>
      <c r="CB645" s="13">
        <f t="shared" si="54"/>
        <v>320.74335800000006</v>
      </c>
      <c r="CC645" s="13">
        <f t="shared" si="55"/>
        <v>0</v>
      </c>
      <c r="CD645" s="13">
        <f>SUMIFS(ALIMENTAÇÃO!E:E, ALIMENTAÇÃO!D:D, H645, ALIMENTAÇÃO!G:G, E645)</f>
        <v>735</v>
      </c>
      <c r="CE645" s="6">
        <f>SUMIFS(TRANSPORTE!E:E, TRANSPORTE!D:D, H645, TRANSPORTE!G:G, E645)</f>
        <v>376.2</v>
      </c>
      <c r="CF645" s="6">
        <f>SUMIFS('PLANO DE SAÚDE'!E:E, 'PLANO DE SAÚDE'!D:D, H645, 'PLANO DE SAÚDE'!G:G, E645)</f>
        <v>433.62335800000005</v>
      </c>
      <c r="CG645" s="6">
        <f>SUMIFS('PLANO ODONTO'!E:E, 'PLANO ODONTO'!D:D, H645, 'PLANO ODONTO'!G:G, E645)</f>
        <v>0</v>
      </c>
      <c r="CH645" s="6">
        <f t="shared" si="56"/>
        <v>-112.88</v>
      </c>
      <c r="CI645" s="6">
        <f t="shared" si="57"/>
        <v>0</v>
      </c>
      <c r="CJ645" s="6"/>
      <c r="CK645" s="6"/>
      <c r="CL645" s="6"/>
      <c r="CM645" s="6">
        <f t="shared" si="58"/>
        <v>0</v>
      </c>
      <c r="CN645" s="6">
        <v>1807.11</v>
      </c>
      <c r="CO645" s="6">
        <v>-411.11</v>
      </c>
      <c r="CP645" s="6">
        <v>1396</v>
      </c>
      <c r="CQ645" s="6">
        <v>1741.6</v>
      </c>
      <c r="CR645" s="1">
        <v>7.69</v>
      </c>
      <c r="CS645" s="6">
        <v>1741.6</v>
      </c>
      <c r="CT645" s="1">
        <v>139.32</v>
      </c>
      <c r="CU645" s="6">
        <v>1134.4000000000001</v>
      </c>
    </row>
    <row r="646" spans="1:99" ht="13.8" hidden="1">
      <c r="A646" s="1"/>
      <c r="B646" s="1"/>
      <c r="C646" s="34" t="str">
        <f t="shared" ca="1" si="40"/>
        <v>OK</v>
      </c>
      <c r="D646" s="2">
        <f t="shared" si="41"/>
        <v>7106.0505555555555</v>
      </c>
      <c r="E646" s="34">
        <v>45901</v>
      </c>
      <c r="F646" s="1" t="s">
        <v>145</v>
      </c>
      <c r="G646" s="1">
        <v>3574</v>
      </c>
      <c r="H646" s="1" t="s">
        <v>494</v>
      </c>
      <c r="I646" s="1" t="s">
        <v>298</v>
      </c>
      <c r="J646" s="38">
        <v>45874</v>
      </c>
      <c r="K646" s="6">
        <v>3500</v>
      </c>
      <c r="L646" s="1"/>
      <c r="M646" s="6">
        <v>3500</v>
      </c>
      <c r="N646" s="6"/>
      <c r="O646" s="6">
        <v>0</v>
      </c>
      <c r="P646" s="6">
        <v>1050</v>
      </c>
      <c r="Q646" s="6"/>
      <c r="R646" s="6"/>
      <c r="S646" s="6"/>
      <c r="T646" s="6"/>
      <c r="U646" s="6"/>
      <c r="V646" s="6"/>
      <c r="W646" s="6"/>
      <c r="X646" s="6"/>
      <c r="Y646" s="6">
        <v>0</v>
      </c>
      <c r="Z646" s="6"/>
      <c r="AA646" s="6"/>
      <c r="AB646" s="6"/>
      <c r="AC646" s="6"/>
      <c r="AD646" s="6">
        <v>0</v>
      </c>
      <c r="AE646" s="6"/>
      <c r="AF646" s="6">
        <v>0</v>
      </c>
      <c r="AG646" s="6"/>
      <c r="AH646" s="6"/>
      <c r="AI646" s="6"/>
      <c r="AJ646" s="6">
        <v>0</v>
      </c>
      <c r="AK646" s="6"/>
      <c r="AL646" s="6"/>
      <c r="AM646" s="6">
        <v>0.13</v>
      </c>
      <c r="AN646" s="8">
        <f t="shared" si="42"/>
        <v>4550.13</v>
      </c>
      <c r="AO646" s="6"/>
      <c r="AP646" s="6">
        <v>-7.7</v>
      </c>
      <c r="AQ646" s="6">
        <v>0</v>
      </c>
      <c r="AR646" s="6"/>
      <c r="AS646" s="6"/>
      <c r="AT646" s="6">
        <v>-0.73</v>
      </c>
      <c r="AU646" s="6"/>
      <c r="AV646" s="6">
        <v>0</v>
      </c>
      <c r="AW646" s="6">
        <v>0</v>
      </c>
      <c r="AX646" s="6"/>
      <c r="AY646" s="6"/>
      <c r="AZ646" s="6"/>
      <c r="BA646" s="6"/>
      <c r="BB646" s="6">
        <v>0</v>
      </c>
      <c r="BC646" s="6">
        <v>0</v>
      </c>
      <c r="BD646" s="6"/>
      <c r="BE646" s="6"/>
      <c r="BF646" s="6"/>
      <c r="BG646" s="6">
        <v>-446.58</v>
      </c>
      <c r="BH646" s="6">
        <v>-205.12</v>
      </c>
      <c r="BI646" s="6"/>
      <c r="BJ646" s="6"/>
      <c r="BK646" s="6"/>
      <c r="BL646" s="11">
        <f t="shared" si="43"/>
        <v>-660.13</v>
      </c>
      <c r="BM646" s="12">
        <f t="shared" si="44"/>
        <v>3890</v>
      </c>
      <c r="BN646" s="13">
        <f t="shared" si="45"/>
        <v>291.66666666666669</v>
      </c>
      <c r="BO646" s="13">
        <f t="shared" si="46"/>
        <v>291.66666666666669</v>
      </c>
      <c r="BP646" s="13">
        <f t="shared" si="47"/>
        <v>97.222222222222229</v>
      </c>
      <c r="BQ646" s="13">
        <f t="shared" si="48"/>
        <v>446.35500000000002</v>
      </c>
      <c r="BR646" s="13">
        <f t="shared" si="49"/>
        <v>364</v>
      </c>
      <c r="BS646" s="13">
        <f t="shared" si="50"/>
        <v>762.3</v>
      </c>
      <c r="BT646" s="13">
        <f t="shared" si="51"/>
        <v>0</v>
      </c>
      <c r="BU646" s="13">
        <f t="shared" si="52"/>
        <v>0</v>
      </c>
      <c r="BV646" s="6">
        <f>SUMIFS('SEGURO DE VIDA'!E:E, 'SEGURO DE VIDA'!D:D, H646, 'SEGURO DE VIDA'!G:G, E646)</f>
        <v>13.71</v>
      </c>
      <c r="BW646" s="6">
        <f>SUMIFS(TREINAMENTOS!E:E, TREINAMENTOS!D:D, H646, TREINAMENTOS!G:G, E646)</f>
        <v>289</v>
      </c>
      <c r="BX646" s="6">
        <f>SUMIFS(EXAMES!E:E, EXAMES!D:D, H646, EXAMES!G:G, E646)</f>
        <v>0</v>
      </c>
      <c r="BY646" s="25">
        <f t="shared" si="53"/>
        <v>2555.9205555555554</v>
      </c>
      <c r="BZ646" s="1"/>
      <c r="CA646" s="1" t="s">
        <v>494</v>
      </c>
      <c r="CB646" s="13">
        <f t="shared" si="54"/>
        <v>0</v>
      </c>
      <c r="CC646" s="13">
        <f t="shared" si="55"/>
        <v>0</v>
      </c>
      <c r="CD646" s="13">
        <f>SUMIFS(ALIMENTAÇÃO!E:E, ALIMENTAÇÃO!D:D, H646, ALIMENTAÇÃO!G:G, E646)</f>
        <v>770</v>
      </c>
      <c r="CE646" s="6">
        <f>SUMIFS(TRANSPORTE!E:E, TRANSPORTE!D:D, H646, TRANSPORTE!G:G, E646)</f>
        <v>0</v>
      </c>
      <c r="CF646" s="6">
        <f>SUMIFS('PLANO DE SAÚDE'!E:E, 'PLANO DE SAÚDE'!D:D, H646, 'PLANO DE SAÚDE'!G:G, E646)</f>
        <v>0</v>
      </c>
      <c r="CG646" s="6">
        <f>SUMIFS('PLANO ODONTO'!E:E, 'PLANO ODONTO'!D:D, H646, 'PLANO ODONTO'!G:G, E646)</f>
        <v>0</v>
      </c>
      <c r="CH646" s="6">
        <f t="shared" si="56"/>
        <v>0</v>
      </c>
      <c r="CI646" s="6">
        <f t="shared" si="57"/>
        <v>0</v>
      </c>
      <c r="CJ646" s="6"/>
      <c r="CK646" s="6"/>
      <c r="CL646" s="6"/>
      <c r="CM646" s="6">
        <f t="shared" si="58"/>
        <v>0</v>
      </c>
      <c r="CN646" s="6">
        <v>4550.13</v>
      </c>
      <c r="CO646" s="6">
        <v>-660.13</v>
      </c>
      <c r="CP646" s="6">
        <v>3890</v>
      </c>
      <c r="CQ646" s="6">
        <v>4550</v>
      </c>
      <c r="CR646" s="1">
        <v>9.81</v>
      </c>
      <c r="CS646" s="6">
        <v>4550</v>
      </c>
      <c r="CT646" s="1">
        <v>364</v>
      </c>
      <c r="CU646" s="6">
        <v>3913.83</v>
      </c>
    </row>
    <row r="647" spans="1:99" ht="13.8" hidden="1">
      <c r="A647" s="1"/>
      <c r="B647" s="1"/>
      <c r="C647" s="34" t="str">
        <f t="shared" ca="1" si="40"/>
        <v>Incompleto</v>
      </c>
      <c r="D647" s="2">
        <f t="shared" si="41"/>
        <v>6582.2300000000005</v>
      </c>
      <c r="E647" s="34">
        <v>45901</v>
      </c>
      <c r="F647" s="1" t="s">
        <v>179</v>
      </c>
      <c r="G647" s="1">
        <v>4</v>
      </c>
      <c r="H647" s="1" t="s">
        <v>394</v>
      </c>
      <c r="I647" s="1" t="s">
        <v>255</v>
      </c>
      <c r="J647" s="38"/>
      <c r="K647" s="6"/>
      <c r="L647" s="1"/>
      <c r="M647" s="6">
        <v>5752.56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>
        <v>0</v>
      </c>
      <c r="Z647" s="6"/>
      <c r="AA647" s="6"/>
      <c r="AB647" s="6"/>
      <c r="AC647" s="6"/>
      <c r="AD647" s="6">
        <v>0</v>
      </c>
      <c r="AE647" s="6"/>
      <c r="AF647" s="6"/>
      <c r="AG647" s="6"/>
      <c r="AH647" s="6"/>
      <c r="AI647" s="6">
        <v>0</v>
      </c>
      <c r="AJ647" s="6">
        <v>0</v>
      </c>
      <c r="AK647" s="6">
        <v>0</v>
      </c>
      <c r="AL647" s="6"/>
      <c r="AM647" s="6">
        <v>0</v>
      </c>
      <c r="AN647" s="8">
        <f t="shared" si="42"/>
        <v>5752.56</v>
      </c>
      <c r="AO647" s="6"/>
      <c r="AP647" s="6">
        <v>0</v>
      </c>
      <c r="AQ647" s="6">
        <v>0</v>
      </c>
      <c r="AR647" s="6"/>
      <c r="AS647" s="6"/>
      <c r="AT647" s="6">
        <v>0</v>
      </c>
      <c r="AU647" s="6"/>
      <c r="AV647" s="6">
        <v>0</v>
      </c>
      <c r="AW647" s="6"/>
      <c r="AX647" s="6"/>
      <c r="AY647" s="6"/>
      <c r="AZ647" s="6"/>
      <c r="BA647" s="6">
        <v>0</v>
      </c>
      <c r="BB647" s="6"/>
      <c r="BC647" s="6"/>
      <c r="BD647" s="6">
        <v>0</v>
      </c>
      <c r="BE647" s="6"/>
      <c r="BF647" s="6"/>
      <c r="BG647" s="6">
        <v>-632.78</v>
      </c>
      <c r="BH647" s="6">
        <v>-499.21</v>
      </c>
      <c r="BI647" s="6"/>
      <c r="BJ647" s="6"/>
      <c r="BK647" s="6"/>
      <c r="BL647" s="11">
        <f t="shared" si="43"/>
        <v>-1131.99</v>
      </c>
      <c r="BM647" s="12">
        <f t="shared" si="44"/>
        <v>4620.5700000000006</v>
      </c>
      <c r="BN647" s="13">
        <f t="shared" si="45"/>
        <v>0</v>
      </c>
      <c r="BO647" s="13">
        <f t="shared" si="46"/>
        <v>0</v>
      </c>
      <c r="BP647" s="13">
        <f t="shared" si="47"/>
        <v>0</v>
      </c>
      <c r="BQ647" s="13">
        <f t="shared" si="48"/>
        <v>0</v>
      </c>
      <c r="BR647" s="13">
        <f t="shared" si="49"/>
        <v>0</v>
      </c>
      <c r="BS647" s="13">
        <f t="shared" si="50"/>
        <v>770</v>
      </c>
      <c r="BT647" s="13">
        <f t="shared" si="51"/>
        <v>0</v>
      </c>
      <c r="BU647" s="13">
        <f t="shared" si="52"/>
        <v>0</v>
      </c>
      <c r="BV647" s="6">
        <f>SUMIFS('SEGURO DE VIDA'!E:E, 'SEGURO DE VIDA'!D:D, H647, 'SEGURO DE VIDA'!G:G, E647)</f>
        <v>59.67</v>
      </c>
      <c r="BW647" s="6">
        <f>SUMIFS(TREINAMENTOS!E:E, TREINAMENTOS!D:D, H647, TREINAMENTOS!G:G, E647)</f>
        <v>0</v>
      </c>
      <c r="BX647" s="6">
        <f>SUMIFS(EXAMES!E:E, EXAMES!D:D, H647, EXAMES!G:G, E647)</f>
        <v>0</v>
      </c>
      <c r="BY647" s="25">
        <f t="shared" si="53"/>
        <v>829.67</v>
      </c>
      <c r="BZ647" s="1"/>
      <c r="CA647" s="1" t="s">
        <v>394</v>
      </c>
      <c r="CB647" s="13">
        <f t="shared" si="54"/>
        <v>0</v>
      </c>
      <c r="CC647" s="13">
        <f t="shared" si="55"/>
        <v>0</v>
      </c>
      <c r="CD647" s="13">
        <f>SUMIFS(ALIMENTAÇÃO!E:E, ALIMENTAÇÃO!D:D, H647, ALIMENTAÇÃO!G:G, E647)</f>
        <v>770</v>
      </c>
      <c r="CE647" s="6">
        <f>SUMIFS(TRANSPORTE!E:E, TRANSPORTE!D:D, H647, TRANSPORTE!G:G, E647)</f>
        <v>0</v>
      </c>
      <c r="CF647" s="6">
        <f>SUMIFS('PLANO DE SAÚDE'!E:E, 'PLANO DE SAÚDE'!D:D, H647, 'PLANO DE SAÚDE'!G:G, E647)</f>
        <v>0</v>
      </c>
      <c r="CG647" s="6">
        <f>SUMIFS('PLANO ODONTO'!E:E, 'PLANO ODONTO'!D:D, H647, 'PLANO ODONTO'!G:G, E647)</f>
        <v>0</v>
      </c>
      <c r="CH647" s="6">
        <f t="shared" si="56"/>
        <v>0</v>
      </c>
      <c r="CI647" s="6">
        <f t="shared" si="57"/>
        <v>0</v>
      </c>
      <c r="CJ647" s="6"/>
      <c r="CK647" s="6"/>
      <c r="CL647" s="6"/>
      <c r="CM647" s="6">
        <f t="shared" si="58"/>
        <v>0</v>
      </c>
      <c r="CN647" s="6">
        <v>5752.56</v>
      </c>
      <c r="CO647" s="6">
        <v>-1131.99</v>
      </c>
      <c r="CP647" s="6">
        <v>4620.57</v>
      </c>
      <c r="CQ647" s="6">
        <v>0</v>
      </c>
      <c r="CR647" s="1">
        <v>0</v>
      </c>
      <c r="CS647" s="6">
        <v>0</v>
      </c>
      <c r="CT647" s="1">
        <v>0</v>
      </c>
      <c r="CU647" s="6">
        <v>0</v>
      </c>
    </row>
    <row r="648" spans="1:99" ht="13.8" hidden="1">
      <c r="A648" s="1"/>
      <c r="B648" s="1"/>
      <c r="C648" s="34" t="str">
        <f t="shared" ca="1" si="40"/>
        <v>OK</v>
      </c>
      <c r="D648" s="2">
        <f t="shared" si="41"/>
        <v>3976.7920125000001</v>
      </c>
      <c r="E648" s="34">
        <v>45901</v>
      </c>
      <c r="F648" s="1" t="s">
        <v>145</v>
      </c>
      <c r="G648" s="1">
        <v>363</v>
      </c>
      <c r="H648" s="1" t="s">
        <v>395</v>
      </c>
      <c r="I648" s="1" t="s">
        <v>396</v>
      </c>
      <c r="J648" s="38">
        <v>44805</v>
      </c>
      <c r="K648" s="6">
        <v>1675.8</v>
      </c>
      <c r="L648" s="1"/>
      <c r="M648" s="6">
        <v>1564.08</v>
      </c>
      <c r="N648" s="6"/>
      <c r="O648" s="6">
        <v>6.68</v>
      </c>
      <c r="P648" s="6">
        <v>0</v>
      </c>
      <c r="Q648" s="6"/>
      <c r="R648" s="6"/>
      <c r="S648" s="6"/>
      <c r="T648" s="6"/>
      <c r="U648" s="6"/>
      <c r="V648" s="6"/>
      <c r="W648" s="6"/>
      <c r="X648" s="6"/>
      <c r="Y648" s="6">
        <v>0</v>
      </c>
      <c r="Z648" s="6"/>
      <c r="AA648" s="6"/>
      <c r="AB648" s="6"/>
      <c r="AC648" s="6"/>
      <c r="AD648" s="6">
        <v>94.68</v>
      </c>
      <c r="AE648" s="6"/>
      <c r="AF648" s="6">
        <v>15.59</v>
      </c>
      <c r="AG648" s="6"/>
      <c r="AH648" s="6"/>
      <c r="AI648" s="6"/>
      <c r="AJ648" s="6">
        <v>65</v>
      </c>
      <c r="AK648" s="6"/>
      <c r="AL648" s="6"/>
      <c r="AM648" s="6">
        <v>0.93</v>
      </c>
      <c r="AN648" s="8">
        <f t="shared" si="42"/>
        <v>1746.96</v>
      </c>
      <c r="AO648" s="6"/>
      <c r="AP648" s="6">
        <v>-7.35</v>
      </c>
      <c r="AQ648" s="6">
        <v>-93.84</v>
      </c>
      <c r="AR648" s="6"/>
      <c r="AS648" s="6"/>
      <c r="AT648" s="6">
        <v>-1.23</v>
      </c>
      <c r="AU648" s="6"/>
      <c r="AV648" s="6">
        <v>0</v>
      </c>
      <c r="AW648" s="6">
        <v>0</v>
      </c>
      <c r="AX648" s="6"/>
      <c r="AY648" s="6"/>
      <c r="AZ648" s="6"/>
      <c r="BA648" s="6"/>
      <c r="BB648" s="6">
        <v>0</v>
      </c>
      <c r="BC648" s="6">
        <v>-1.66</v>
      </c>
      <c r="BD648" s="6"/>
      <c r="BE648" s="6"/>
      <c r="BF648" s="6"/>
      <c r="BG648" s="6">
        <v>-130.88</v>
      </c>
      <c r="BH648" s="6">
        <v>0</v>
      </c>
      <c r="BI648" s="6"/>
      <c r="BJ648" s="6"/>
      <c r="BK648" s="6"/>
      <c r="BL648" s="11">
        <f t="shared" si="43"/>
        <v>-234.95999999999998</v>
      </c>
      <c r="BM648" s="12">
        <f t="shared" si="44"/>
        <v>1512</v>
      </c>
      <c r="BN648" s="13">
        <f t="shared" si="45"/>
        <v>139.65</v>
      </c>
      <c r="BO648" s="13">
        <f t="shared" si="46"/>
        <v>139.65</v>
      </c>
      <c r="BP648" s="13">
        <f t="shared" si="47"/>
        <v>46.550000000000004</v>
      </c>
      <c r="BQ648" s="13">
        <f t="shared" si="48"/>
        <v>130.44792799999999</v>
      </c>
      <c r="BR648" s="13">
        <f t="shared" si="49"/>
        <v>134.47999999999999</v>
      </c>
      <c r="BS648" s="13">
        <f t="shared" si="50"/>
        <v>727.65</v>
      </c>
      <c r="BT648" s="13">
        <f t="shared" si="51"/>
        <v>282.36</v>
      </c>
      <c r="BU648" s="13">
        <f t="shared" si="52"/>
        <v>149.4740845</v>
      </c>
      <c r="BV648" s="6">
        <f>SUMIFS('SEGURO DE VIDA'!E:E, 'SEGURO DE VIDA'!D:D, H648, 'SEGURO DE VIDA'!G:G, E648)</f>
        <v>13.71</v>
      </c>
      <c r="BW648" s="6">
        <f>SUMIFS(TREINAMENTOS!E:E, TREINAMENTOS!D:D, H648, TREINAMENTOS!G:G, E648)</f>
        <v>250</v>
      </c>
      <c r="BX648" s="6">
        <f>SUMIFS(EXAMES!E:E, EXAMES!D:D, H648, EXAMES!G:G, E648)</f>
        <v>215.85999999999999</v>
      </c>
      <c r="BY648" s="25">
        <f t="shared" si="53"/>
        <v>2229.8320125</v>
      </c>
      <c r="BZ648" s="1"/>
      <c r="CA648" s="1" t="s">
        <v>395</v>
      </c>
      <c r="CB648" s="13">
        <f t="shared" si="54"/>
        <v>149.4740845</v>
      </c>
      <c r="CC648" s="13">
        <f t="shared" si="55"/>
        <v>0</v>
      </c>
      <c r="CD648" s="13">
        <f>SUMIFS(ALIMENTAÇÃO!E:E, ALIMENTAÇÃO!D:D, H648, ALIMENTAÇÃO!G:G, E648)</f>
        <v>735</v>
      </c>
      <c r="CE648" s="6">
        <f>SUMIFS(TRANSPORTE!E:E, TRANSPORTE!D:D, H648, TRANSPORTE!G:G, E648)</f>
        <v>376.2</v>
      </c>
      <c r="CF648" s="6">
        <f>SUMIFS('PLANO DE SAÚDE'!E:E, 'PLANO DE SAÚDE'!D:D, H648, 'PLANO DE SAÚDE'!G:G, E648)</f>
        <v>151.1340845</v>
      </c>
      <c r="CG648" s="6">
        <f>SUMIFS('PLANO ODONTO'!E:E, 'PLANO ODONTO'!D:D, H648, 'PLANO ODONTO'!G:G, E648)</f>
        <v>0</v>
      </c>
      <c r="CH648" s="6">
        <f t="shared" si="56"/>
        <v>-1.66</v>
      </c>
      <c r="CI648" s="6">
        <f t="shared" si="57"/>
        <v>0</v>
      </c>
      <c r="CJ648" s="6"/>
      <c r="CK648" s="6"/>
      <c r="CL648" s="6"/>
      <c r="CM648" s="6">
        <f t="shared" si="58"/>
        <v>0</v>
      </c>
      <c r="CN648" s="6">
        <v>1746.96</v>
      </c>
      <c r="CO648" s="6">
        <v>-234.96</v>
      </c>
      <c r="CP648" s="6">
        <v>1512</v>
      </c>
      <c r="CQ648" s="6">
        <v>1681.03</v>
      </c>
      <c r="CR648" s="1">
        <v>7.76</v>
      </c>
      <c r="CS648" s="6">
        <v>1681.03</v>
      </c>
      <c r="CT648" s="1">
        <v>134.47999999999999</v>
      </c>
      <c r="CU648" s="6">
        <v>1073.83</v>
      </c>
    </row>
    <row r="649" spans="1:99" ht="13.8" hidden="1">
      <c r="A649" s="1"/>
      <c r="B649" s="1"/>
      <c r="C649" s="34" t="str">
        <f t="shared" ca="1" si="40"/>
        <v>OK</v>
      </c>
      <c r="D649" s="2">
        <f t="shared" si="41"/>
        <v>10610.868404444445</v>
      </c>
      <c r="E649" s="34">
        <v>45901</v>
      </c>
      <c r="F649" s="1" t="s">
        <v>145</v>
      </c>
      <c r="G649" s="1">
        <v>248</v>
      </c>
      <c r="H649" s="1" t="s">
        <v>398</v>
      </c>
      <c r="I649" s="1" t="s">
        <v>554</v>
      </c>
      <c r="J649" s="38">
        <v>43525</v>
      </c>
      <c r="K649" s="6">
        <v>3027.7</v>
      </c>
      <c r="L649" s="1" t="s">
        <v>555</v>
      </c>
      <c r="M649" s="6">
        <v>3027.7</v>
      </c>
      <c r="N649" s="6"/>
      <c r="O649" s="6"/>
      <c r="P649" s="6">
        <v>0</v>
      </c>
      <c r="Q649" s="6"/>
      <c r="R649" s="6"/>
      <c r="S649" s="6"/>
      <c r="T649" s="6"/>
      <c r="U649" s="6">
        <v>0</v>
      </c>
      <c r="V649" s="6"/>
      <c r="W649" s="6"/>
      <c r="X649" s="6"/>
      <c r="Y649" s="6">
        <v>3434.79</v>
      </c>
      <c r="Z649" s="6">
        <v>0</v>
      </c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>
        <v>0.75</v>
      </c>
      <c r="AN649" s="8">
        <f t="shared" si="42"/>
        <v>6463.24</v>
      </c>
      <c r="AO649" s="6"/>
      <c r="AP649" s="6">
        <v>-17.7</v>
      </c>
      <c r="AQ649" s="6">
        <v>0</v>
      </c>
      <c r="AR649" s="6"/>
      <c r="AS649" s="6"/>
      <c r="AT649" s="6">
        <v>-0.35</v>
      </c>
      <c r="AU649" s="6"/>
      <c r="AV649" s="6">
        <v>-14</v>
      </c>
      <c r="AW649" s="6">
        <v>-14</v>
      </c>
      <c r="AX649" s="6"/>
      <c r="AY649" s="6"/>
      <c r="AZ649" s="6"/>
      <c r="BA649" s="6"/>
      <c r="BB649" s="6"/>
      <c r="BC649" s="6">
        <v>0</v>
      </c>
      <c r="BD649" s="6">
        <v>0</v>
      </c>
      <c r="BE649" s="6"/>
      <c r="BF649" s="6"/>
      <c r="BG649" s="6">
        <v>-256.72000000000003</v>
      </c>
      <c r="BH649" s="6">
        <v>-701.47</v>
      </c>
      <c r="BI649" s="6"/>
      <c r="BJ649" s="6"/>
      <c r="BK649" s="6"/>
      <c r="BL649" s="11">
        <f t="shared" si="43"/>
        <v>-1004.24</v>
      </c>
      <c r="BM649" s="12">
        <f t="shared" si="44"/>
        <v>5459</v>
      </c>
      <c r="BN649" s="13">
        <f t="shared" si="45"/>
        <v>252.30833333333331</v>
      </c>
      <c r="BO649" s="13">
        <f t="shared" si="46"/>
        <v>252.30833333333331</v>
      </c>
      <c r="BP649" s="13">
        <f t="shared" si="47"/>
        <v>84.102777777777774</v>
      </c>
      <c r="BQ649" s="13">
        <f t="shared" si="48"/>
        <v>256.74896000000001</v>
      </c>
      <c r="BR649" s="13">
        <f t="shared" si="49"/>
        <v>242.21</v>
      </c>
      <c r="BS649" s="13">
        <f t="shared" si="50"/>
        <v>1752.3</v>
      </c>
      <c r="BT649" s="13">
        <f t="shared" si="51"/>
        <v>0</v>
      </c>
      <c r="BU649" s="13">
        <f t="shared" si="52"/>
        <v>1293.94</v>
      </c>
      <c r="BV649" s="6">
        <f>SUMIFS('SEGURO DE VIDA'!E:E, 'SEGURO DE VIDA'!D:D, H649, 'SEGURO DE VIDA'!G:G, E649)</f>
        <v>13.71</v>
      </c>
      <c r="BW649" s="6">
        <f>SUMIFS(TREINAMENTOS!E:E, TREINAMENTOS!D:D, H649, TREINAMENTOS!G:G, E649)</f>
        <v>0</v>
      </c>
      <c r="BX649" s="6">
        <f>SUMIFS(EXAMES!E:E, EXAMES!D:D, H649, EXAMES!G:G, E649)</f>
        <v>0</v>
      </c>
      <c r="BY649" s="25">
        <f t="shared" si="53"/>
        <v>4147.6284044444446</v>
      </c>
      <c r="BZ649" s="1"/>
      <c r="CA649" s="41" t="s">
        <v>556</v>
      </c>
      <c r="CB649" s="13">
        <f t="shared" si="54"/>
        <v>1293.94</v>
      </c>
      <c r="CC649" s="13">
        <f t="shared" si="55"/>
        <v>0</v>
      </c>
      <c r="CD649" s="13">
        <f>SUMIFS(ALIMENTAÇÃO!E:E, ALIMENTAÇÃO!D:D, H649, ALIMENTAÇÃO!G:G, E649)</f>
        <v>1770</v>
      </c>
      <c r="CE649" s="6">
        <f>SUMIFS(TRANSPORTE!E:E, TRANSPORTE!D:D, H649, TRANSPORTE!G:G, E649)</f>
        <v>0</v>
      </c>
      <c r="CF649" s="6">
        <f>SUMIFS('PLANO DE SAÚDE'!E:E, 'PLANO DE SAÚDE'!D:D, H649, 'PLANO DE SAÚDE'!G:G, E649)</f>
        <v>1293.94</v>
      </c>
      <c r="CG649" s="6">
        <f>SUMIFS('PLANO ODONTO'!E:E, 'PLANO ODONTO'!D:D, H649, 'PLANO ODONTO'!G:G, E649)</f>
        <v>28</v>
      </c>
      <c r="CH649" s="6">
        <f t="shared" si="56"/>
        <v>0</v>
      </c>
      <c r="CI649" s="6">
        <f t="shared" si="57"/>
        <v>0</v>
      </c>
      <c r="CJ649" s="6"/>
      <c r="CK649" s="6"/>
      <c r="CL649" s="6"/>
      <c r="CM649" s="6">
        <f t="shared" si="58"/>
        <v>-28</v>
      </c>
      <c r="CN649" s="6">
        <v>6463.24</v>
      </c>
      <c r="CO649" s="6">
        <v>-1004.24</v>
      </c>
      <c r="CP649" s="6">
        <v>5459</v>
      </c>
      <c r="CQ649" s="6">
        <v>3027.7</v>
      </c>
      <c r="CR649" s="1">
        <v>8.48</v>
      </c>
      <c r="CS649" s="6">
        <v>3027.7</v>
      </c>
      <c r="CT649" s="1">
        <v>242.21</v>
      </c>
      <c r="CU649" s="6">
        <v>5855.29</v>
      </c>
    </row>
    <row r="650" spans="1:99" ht="13.8" hidden="1">
      <c r="A650" s="1"/>
      <c r="B650" s="1"/>
      <c r="C650" s="34" t="str">
        <f t="shared" ca="1" si="40"/>
        <v>OK</v>
      </c>
      <c r="D650" s="2">
        <f t="shared" si="41"/>
        <v>5648.3382501666665</v>
      </c>
      <c r="E650" s="34">
        <v>45901</v>
      </c>
      <c r="F650" s="1" t="s">
        <v>145</v>
      </c>
      <c r="G650" s="1">
        <v>3352</v>
      </c>
      <c r="H650" s="1" t="s">
        <v>401</v>
      </c>
      <c r="I650" s="1" t="s">
        <v>258</v>
      </c>
      <c r="J650" s="38">
        <v>45017</v>
      </c>
      <c r="K650" s="6">
        <v>2702.58</v>
      </c>
      <c r="L650" s="1"/>
      <c r="M650" s="6">
        <v>2702.58</v>
      </c>
      <c r="N650" s="6"/>
      <c r="O650" s="6"/>
      <c r="P650" s="6">
        <v>810.77</v>
      </c>
      <c r="Q650" s="6"/>
      <c r="R650" s="6"/>
      <c r="S650" s="6"/>
      <c r="T650" s="6"/>
      <c r="U650" s="6">
        <v>0</v>
      </c>
      <c r="V650" s="6"/>
      <c r="W650" s="6"/>
      <c r="X650" s="6"/>
      <c r="Y650" s="6">
        <v>0</v>
      </c>
      <c r="Z650" s="6">
        <v>0</v>
      </c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>
        <v>0.87</v>
      </c>
      <c r="AN650" s="8">
        <f t="shared" si="42"/>
        <v>3514.22</v>
      </c>
      <c r="AO650" s="6"/>
      <c r="AP650" s="6">
        <v>-7</v>
      </c>
      <c r="AQ650" s="6">
        <v>0</v>
      </c>
      <c r="AR650" s="6"/>
      <c r="AS650" s="6"/>
      <c r="AT650" s="6">
        <v>-0.21</v>
      </c>
      <c r="AU650" s="6"/>
      <c r="AV650" s="6">
        <v>-14</v>
      </c>
      <c r="AW650" s="6">
        <v>0</v>
      </c>
      <c r="AX650" s="6"/>
      <c r="AY650" s="6"/>
      <c r="AZ650" s="6"/>
      <c r="BA650" s="6"/>
      <c r="BB650" s="6"/>
      <c r="BC650" s="6">
        <v>-2.73</v>
      </c>
      <c r="BD650" s="6">
        <v>0</v>
      </c>
      <c r="BE650" s="6"/>
      <c r="BF650" s="6"/>
      <c r="BG650" s="6">
        <v>-315</v>
      </c>
      <c r="BH650" s="6">
        <v>-29.28</v>
      </c>
      <c r="BI650" s="6"/>
      <c r="BJ650" s="6"/>
      <c r="BK650" s="6"/>
      <c r="BL650" s="11">
        <f t="shared" si="43"/>
        <v>-368.22</v>
      </c>
      <c r="BM650" s="12">
        <f t="shared" si="44"/>
        <v>3146</v>
      </c>
      <c r="BN650" s="13">
        <f t="shared" si="45"/>
        <v>225.215</v>
      </c>
      <c r="BO650" s="13">
        <f t="shared" si="46"/>
        <v>225.215</v>
      </c>
      <c r="BP650" s="13">
        <f t="shared" si="47"/>
        <v>75.071666666666673</v>
      </c>
      <c r="BQ650" s="13">
        <f t="shared" si="48"/>
        <v>314.79616000000004</v>
      </c>
      <c r="BR650" s="13">
        <f t="shared" si="49"/>
        <v>281.06</v>
      </c>
      <c r="BS650" s="13">
        <f t="shared" si="50"/>
        <v>693</v>
      </c>
      <c r="BT650" s="13">
        <f t="shared" si="51"/>
        <v>0</v>
      </c>
      <c r="BU650" s="13">
        <f t="shared" si="52"/>
        <v>246.05042350000002</v>
      </c>
      <c r="BV650" s="6">
        <f>SUMIFS('SEGURO DE VIDA'!E:E, 'SEGURO DE VIDA'!D:D, H650, 'SEGURO DE VIDA'!G:G, E650)</f>
        <v>13.71</v>
      </c>
      <c r="BW650" s="6">
        <f>SUMIFS(TREINAMENTOS!E:E, TREINAMENTOS!D:D, H650, TREINAMENTOS!G:G, E650)</f>
        <v>0</v>
      </c>
      <c r="BX650" s="6">
        <f>SUMIFS(EXAMES!E:E, EXAMES!D:D, H650, EXAMES!G:G, E650)</f>
        <v>60</v>
      </c>
      <c r="BY650" s="25">
        <f t="shared" si="53"/>
        <v>2134.1182501666667</v>
      </c>
      <c r="BZ650" s="1"/>
      <c r="CA650" s="1" t="s">
        <v>401</v>
      </c>
      <c r="CB650" s="13">
        <f t="shared" si="54"/>
        <v>246.05042350000002</v>
      </c>
      <c r="CC650" s="13">
        <f t="shared" si="55"/>
        <v>0</v>
      </c>
      <c r="CD650" s="13">
        <f>SUMIFS(ALIMENTAÇÃO!E:E, ALIMENTAÇÃO!D:D, H650, ALIMENTAÇÃO!G:G, E650)</f>
        <v>700</v>
      </c>
      <c r="CE650" s="6">
        <f>SUMIFS(TRANSPORTE!E:E, TRANSPORTE!D:D, H650, TRANSPORTE!G:G, E650)</f>
        <v>0</v>
      </c>
      <c r="CF650" s="6">
        <f>SUMIFS('PLANO DE SAÚDE'!E:E, 'PLANO DE SAÚDE'!D:D, H650, 'PLANO DE SAÚDE'!G:G, E650)</f>
        <v>248.78042350000001</v>
      </c>
      <c r="CG650" s="6">
        <f>SUMIFS('PLANO ODONTO'!E:E, 'PLANO ODONTO'!D:D, H650, 'PLANO ODONTO'!G:G, E650)</f>
        <v>14</v>
      </c>
      <c r="CH650" s="6">
        <f t="shared" si="56"/>
        <v>-2.73</v>
      </c>
      <c r="CI650" s="6">
        <f t="shared" si="57"/>
        <v>0</v>
      </c>
      <c r="CJ650" s="6"/>
      <c r="CK650" s="6"/>
      <c r="CL650" s="6"/>
      <c r="CM650" s="6">
        <f t="shared" si="58"/>
        <v>-14</v>
      </c>
      <c r="CN650" s="6">
        <v>3514.22</v>
      </c>
      <c r="CO650" s="6">
        <v>-368.22</v>
      </c>
      <c r="CP650" s="6">
        <v>3146</v>
      </c>
      <c r="CQ650" s="6">
        <v>3513.35</v>
      </c>
      <c r="CR650" s="1">
        <v>8.9600000000000009</v>
      </c>
      <c r="CS650" s="6">
        <v>3513.35</v>
      </c>
      <c r="CT650" s="1">
        <v>281.06</v>
      </c>
      <c r="CU650" s="6">
        <v>2819.17</v>
      </c>
    </row>
    <row r="651" spans="1:99" ht="13.8" hidden="1">
      <c r="A651" s="1"/>
      <c r="B651" s="1"/>
      <c r="C651" s="34" t="str">
        <f t="shared" ca="1" si="40"/>
        <v>OK</v>
      </c>
      <c r="D651" s="2">
        <f t="shared" si="41"/>
        <v>25800.343129555557</v>
      </c>
      <c r="E651" s="34">
        <v>45901</v>
      </c>
      <c r="F651" s="1" t="s">
        <v>145</v>
      </c>
      <c r="G651" s="1">
        <v>264</v>
      </c>
      <c r="H651" s="1" t="s">
        <v>402</v>
      </c>
      <c r="I651" s="1" t="s">
        <v>403</v>
      </c>
      <c r="J651" s="38">
        <v>43699</v>
      </c>
      <c r="K651" s="6">
        <v>7634.24</v>
      </c>
      <c r="L651" s="1" t="s">
        <v>557</v>
      </c>
      <c r="M651" s="6">
        <v>4071.59</v>
      </c>
      <c r="N651" s="6"/>
      <c r="O651" s="6"/>
      <c r="P651" s="6">
        <v>0</v>
      </c>
      <c r="Q651" s="6"/>
      <c r="R651" s="6"/>
      <c r="S651" s="6"/>
      <c r="T651" s="6"/>
      <c r="U651" s="6">
        <v>385.63</v>
      </c>
      <c r="V651" s="6"/>
      <c r="W651" s="6"/>
      <c r="X651" s="6"/>
      <c r="Y651" s="6">
        <v>17451.939999999999</v>
      </c>
      <c r="Z651" s="6">
        <v>187.02</v>
      </c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>
        <v>0.5</v>
      </c>
      <c r="AN651" s="8">
        <f t="shared" si="42"/>
        <v>22096.68</v>
      </c>
      <c r="AO651" s="6"/>
      <c r="AP651" s="6">
        <v>-6.94</v>
      </c>
      <c r="AQ651" s="6">
        <v>0</v>
      </c>
      <c r="AR651" s="6"/>
      <c r="AS651" s="6"/>
      <c r="AT651" s="6">
        <v>-0.27</v>
      </c>
      <c r="AU651" s="6"/>
      <c r="AV651" s="6">
        <v>-14</v>
      </c>
      <c r="AW651" s="6">
        <v>-42</v>
      </c>
      <c r="AX651" s="6"/>
      <c r="AY651" s="6"/>
      <c r="AZ651" s="6"/>
      <c r="BA651" s="6"/>
      <c r="BB651" s="6"/>
      <c r="BC651" s="6">
        <v>-388.78</v>
      </c>
      <c r="BD651" s="6">
        <v>-956.01</v>
      </c>
      <c r="BE651" s="6"/>
      <c r="BF651" s="6">
        <v>-400.76</v>
      </c>
      <c r="BG651" s="6">
        <v>-510.61</v>
      </c>
      <c r="BH651" s="6">
        <v>-4949.3100000000004</v>
      </c>
      <c r="BI651" s="6"/>
      <c r="BJ651" s="6"/>
      <c r="BK651" s="6"/>
      <c r="BL651" s="11">
        <f t="shared" si="43"/>
        <v>-7268.68</v>
      </c>
      <c r="BM651" s="12">
        <f t="shared" si="44"/>
        <v>14828</v>
      </c>
      <c r="BN651" s="13">
        <f t="shared" si="45"/>
        <v>636.18666666666661</v>
      </c>
      <c r="BO651" s="13">
        <f t="shared" si="46"/>
        <v>636.18666666666661</v>
      </c>
      <c r="BP651" s="13">
        <f t="shared" si="47"/>
        <v>212.0622222222222</v>
      </c>
      <c r="BQ651" s="13">
        <f t="shared" si="48"/>
        <v>520.15757400000007</v>
      </c>
      <c r="BR651" s="13">
        <f t="shared" si="49"/>
        <v>356.57</v>
      </c>
      <c r="BS651" s="13">
        <f t="shared" si="50"/>
        <v>820.01</v>
      </c>
      <c r="BT651" s="13">
        <f t="shared" si="51"/>
        <v>0</v>
      </c>
      <c r="BU651" s="13">
        <f t="shared" si="52"/>
        <v>508.7800000000002</v>
      </c>
      <c r="BV651" s="6">
        <f>SUMIFS('SEGURO DE VIDA'!E:E, 'SEGURO DE VIDA'!D:D, H651, 'SEGURO DE VIDA'!G:G, E651)</f>
        <v>13.71</v>
      </c>
      <c r="BW651" s="6">
        <f>SUMIFS(TREINAMENTOS!E:E, TREINAMENTOS!D:D, H651, TREINAMENTOS!G:G, E651)</f>
        <v>0</v>
      </c>
      <c r="BX651" s="6">
        <f>SUMIFS(EXAMES!E:E, EXAMES!D:D, H651, EXAMES!G:G, E651)</f>
        <v>0</v>
      </c>
      <c r="BY651" s="25">
        <f t="shared" si="53"/>
        <v>3703.6631295555558</v>
      </c>
      <c r="BZ651" s="1"/>
      <c r="CA651" s="1" t="s">
        <v>402</v>
      </c>
      <c r="CB651" s="13">
        <f t="shared" si="54"/>
        <v>508.7800000000002</v>
      </c>
      <c r="CC651" s="13">
        <f t="shared" si="55"/>
        <v>0</v>
      </c>
      <c r="CD651" s="13">
        <f>SUMIFS(ALIMENTAÇÃO!E:E, ALIMENTAÇÃO!D:D, H651, ALIMENTAÇÃO!G:G, E651)</f>
        <v>826.95</v>
      </c>
      <c r="CE651" s="6">
        <f>SUMIFS(TRANSPORTE!E:E, TRANSPORTE!D:D, H651, TRANSPORTE!G:G, E651)</f>
        <v>0</v>
      </c>
      <c r="CF651" s="6">
        <f>SUMIFS('PLANO DE SAÚDE'!E:E, 'PLANO DE SAÚDE'!D:D, H651, 'PLANO DE SAÚDE'!G:G, E651)</f>
        <v>1853.5700000000002</v>
      </c>
      <c r="CG651" s="6">
        <f>SUMIFS('PLANO ODONTO'!E:E, 'PLANO ODONTO'!D:D, H651, 'PLANO ODONTO'!G:G, E651)</f>
        <v>56</v>
      </c>
      <c r="CH651" s="6">
        <f t="shared" si="56"/>
        <v>-1344.79</v>
      </c>
      <c r="CI651" s="6">
        <f t="shared" si="57"/>
        <v>0</v>
      </c>
      <c r="CJ651" s="6"/>
      <c r="CK651" s="6"/>
      <c r="CL651" s="6"/>
      <c r="CM651" s="6">
        <f t="shared" si="58"/>
        <v>-56</v>
      </c>
      <c r="CN651" s="6">
        <v>22096.68</v>
      </c>
      <c r="CO651" s="6">
        <v>-7268.68</v>
      </c>
      <c r="CP651" s="6">
        <v>14828</v>
      </c>
      <c r="CQ651" s="6">
        <v>4457.22</v>
      </c>
      <c r="CR651" s="1">
        <v>11.67</v>
      </c>
      <c r="CS651" s="6">
        <v>4457.22</v>
      </c>
      <c r="CT651" s="1">
        <v>356.57</v>
      </c>
      <c r="CU651" s="6">
        <v>21301.96</v>
      </c>
    </row>
    <row r="652" spans="1:99" ht="13.8" hidden="1">
      <c r="A652" s="1"/>
      <c r="B652" s="1"/>
      <c r="C652" s="34" t="str">
        <f t="shared" ca="1" si="40"/>
        <v>OK</v>
      </c>
      <c r="D652" s="2">
        <f t="shared" si="41"/>
        <v>4343.0361236111112</v>
      </c>
      <c r="E652" s="34">
        <v>45901</v>
      </c>
      <c r="F652" s="1" t="s">
        <v>145</v>
      </c>
      <c r="G652" s="1">
        <v>3500</v>
      </c>
      <c r="H652" s="1" t="s">
        <v>404</v>
      </c>
      <c r="I652" s="1" t="s">
        <v>433</v>
      </c>
      <c r="J652" s="38">
        <v>45670</v>
      </c>
      <c r="K652" s="6">
        <v>2239.36</v>
      </c>
      <c r="L652" s="1"/>
      <c r="M652" s="6">
        <v>2239.36</v>
      </c>
      <c r="N652" s="6"/>
      <c r="O652" s="6"/>
      <c r="P652" s="6">
        <v>0</v>
      </c>
      <c r="Q652" s="6"/>
      <c r="R652" s="6"/>
      <c r="S652" s="6"/>
      <c r="T652" s="6"/>
      <c r="U652" s="6">
        <v>0</v>
      </c>
      <c r="V652" s="6"/>
      <c r="W652" s="6"/>
      <c r="X652" s="6"/>
      <c r="Y652" s="6">
        <v>400</v>
      </c>
      <c r="Z652" s="6">
        <v>0</v>
      </c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>
        <v>0.48</v>
      </c>
      <c r="AN652" s="8">
        <f t="shared" si="42"/>
        <v>2639.84</v>
      </c>
      <c r="AO652" s="6"/>
      <c r="AP652" s="6">
        <v>-7</v>
      </c>
      <c r="AQ652" s="6">
        <v>-134.36000000000001</v>
      </c>
      <c r="AR652" s="6"/>
      <c r="AS652" s="6"/>
      <c r="AT652" s="6">
        <v>-0.05</v>
      </c>
      <c r="AU652" s="6"/>
      <c r="AV652" s="6">
        <v>0</v>
      </c>
      <c r="AW652" s="6">
        <v>0</v>
      </c>
      <c r="AX652" s="6"/>
      <c r="AY652" s="6"/>
      <c r="AZ652" s="6"/>
      <c r="BA652" s="6"/>
      <c r="BB652" s="6"/>
      <c r="BC652" s="6">
        <v>-1.66</v>
      </c>
      <c r="BD652" s="6">
        <v>0</v>
      </c>
      <c r="BE652" s="6"/>
      <c r="BF652" s="6"/>
      <c r="BG652" s="6">
        <v>-178.77</v>
      </c>
      <c r="BH652" s="6">
        <v>0</v>
      </c>
      <c r="BI652" s="6"/>
      <c r="BJ652" s="6"/>
      <c r="BK652" s="6"/>
      <c r="BL652" s="11">
        <f t="shared" si="43"/>
        <v>-321.84000000000003</v>
      </c>
      <c r="BM652" s="12">
        <f t="shared" si="44"/>
        <v>2318</v>
      </c>
      <c r="BN652" s="13">
        <f t="shared" si="45"/>
        <v>186.61333333333334</v>
      </c>
      <c r="BO652" s="13">
        <f t="shared" si="46"/>
        <v>186.61333333333334</v>
      </c>
      <c r="BP652" s="13">
        <f t="shared" si="47"/>
        <v>62.204444444444448</v>
      </c>
      <c r="BQ652" s="13">
        <f t="shared" si="48"/>
        <v>178.70092800000003</v>
      </c>
      <c r="BR652" s="13">
        <f t="shared" si="49"/>
        <v>179.14</v>
      </c>
      <c r="BS652" s="13">
        <f t="shared" si="50"/>
        <v>693</v>
      </c>
      <c r="BT652" s="13">
        <f t="shared" si="51"/>
        <v>53.739999999999981</v>
      </c>
      <c r="BU652" s="13">
        <f t="shared" si="52"/>
        <v>149.4740845</v>
      </c>
      <c r="BV652" s="6">
        <f>SUMIFS('SEGURO DE VIDA'!E:E, 'SEGURO DE VIDA'!D:D, H652, 'SEGURO DE VIDA'!G:G, E652)</f>
        <v>13.71</v>
      </c>
      <c r="BW652" s="6">
        <f>SUMIFS(TREINAMENTOS!E:E, TREINAMENTOS!D:D, H652, TREINAMENTOS!G:G, E652)</f>
        <v>0</v>
      </c>
      <c r="BX652" s="6">
        <f>SUMIFS(EXAMES!E:E, EXAMES!D:D, H652, EXAMES!G:G, E652)</f>
        <v>0</v>
      </c>
      <c r="BY652" s="25">
        <f t="shared" si="53"/>
        <v>1703.196123611111</v>
      </c>
      <c r="BZ652" s="1"/>
      <c r="CA652" s="1" t="s">
        <v>404</v>
      </c>
      <c r="CB652" s="13">
        <f t="shared" si="54"/>
        <v>149.4740845</v>
      </c>
      <c r="CC652" s="13">
        <f t="shared" si="55"/>
        <v>0</v>
      </c>
      <c r="CD652" s="13">
        <f>SUMIFS(ALIMENTAÇÃO!E:E, ALIMENTAÇÃO!D:D, H652, ALIMENTAÇÃO!G:G, E652)</f>
        <v>700</v>
      </c>
      <c r="CE652" s="6">
        <f>SUMIFS(TRANSPORTE!E:E, TRANSPORTE!D:D, H652, TRANSPORTE!G:G, E652)</f>
        <v>188.1</v>
      </c>
      <c r="CF652" s="6">
        <f>SUMIFS('PLANO DE SAÚDE'!E:E, 'PLANO DE SAÚDE'!D:D, H652, 'PLANO DE SAÚDE'!G:G, E652)</f>
        <v>151.1340845</v>
      </c>
      <c r="CG652" s="6">
        <f>SUMIFS('PLANO ODONTO'!E:E, 'PLANO ODONTO'!D:D, H652, 'PLANO ODONTO'!G:G, E652)</f>
        <v>0</v>
      </c>
      <c r="CH652" s="6">
        <f t="shared" si="56"/>
        <v>-1.66</v>
      </c>
      <c r="CI652" s="6">
        <f t="shared" si="57"/>
        <v>0</v>
      </c>
      <c r="CJ652" s="6"/>
      <c r="CK652" s="6"/>
      <c r="CL652" s="6"/>
      <c r="CM652" s="6">
        <f t="shared" si="58"/>
        <v>0</v>
      </c>
      <c r="CN652" s="6">
        <v>2639.84</v>
      </c>
      <c r="CO652" s="6">
        <v>-321.83999999999997</v>
      </c>
      <c r="CP652" s="6">
        <v>2318</v>
      </c>
      <c r="CQ652" s="6">
        <v>2239.36</v>
      </c>
      <c r="CR652" s="1">
        <v>7.98</v>
      </c>
      <c r="CS652" s="6">
        <v>2239.36</v>
      </c>
      <c r="CT652" s="1">
        <v>179.14</v>
      </c>
      <c r="CU652" s="6">
        <v>2032.16</v>
      </c>
    </row>
    <row r="653" spans="1:99" ht="13.8" hidden="1">
      <c r="A653" s="1"/>
      <c r="B653" s="1"/>
      <c r="C653" s="34" t="str">
        <f t="shared" ca="1" si="40"/>
        <v>OK</v>
      </c>
      <c r="D653" s="2">
        <f t="shared" si="41"/>
        <v>4514.3262053888893</v>
      </c>
      <c r="E653" s="34">
        <v>45901</v>
      </c>
      <c r="F653" s="1" t="s">
        <v>145</v>
      </c>
      <c r="G653" s="1">
        <v>254</v>
      </c>
      <c r="H653" s="1" t="s">
        <v>405</v>
      </c>
      <c r="I653" s="1" t="s">
        <v>147</v>
      </c>
      <c r="J653" s="38">
        <v>43556</v>
      </c>
      <c r="K653" s="6">
        <v>2495.63</v>
      </c>
      <c r="L653" s="1"/>
      <c r="M653" s="6">
        <v>2495.63</v>
      </c>
      <c r="N653" s="6"/>
      <c r="O653" s="6"/>
      <c r="P653" s="6">
        <v>0</v>
      </c>
      <c r="Q653" s="6"/>
      <c r="R653" s="6"/>
      <c r="S653" s="6"/>
      <c r="T653" s="6"/>
      <c r="U653" s="6">
        <v>0</v>
      </c>
      <c r="V653" s="6"/>
      <c r="W653" s="6"/>
      <c r="X653" s="6"/>
      <c r="Y653" s="6">
        <v>0</v>
      </c>
      <c r="Z653" s="6">
        <v>0</v>
      </c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>
        <v>0.13</v>
      </c>
      <c r="AN653" s="8">
        <f t="shared" si="42"/>
        <v>2495.7600000000002</v>
      </c>
      <c r="AO653" s="6"/>
      <c r="AP653" s="6">
        <v>-7.7</v>
      </c>
      <c r="AQ653" s="6">
        <v>-149.74</v>
      </c>
      <c r="AR653" s="6"/>
      <c r="AS653" s="6"/>
      <c r="AT653" s="6">
        <v>-0.65</v>
      </c>
      <c r="AU653" s="6"/>
      <c r="AV653" s="6">
        <v>-14</v>
      </c>
      <c r="AW653" s="6"/>
      <c r="AX653" s="6"/>
      <c r="AY653" s="6"/>
      <c r="AZ653" s="6"/>
      <c r="BA653" s="6"/>
      <c r="BB653" s="6"/>
      <c r="BC653" s="6">
        <v>-1.84</v>
      </c>
      <c r="BD653" s="6">
        <v>0</v>
      </c>
      <c r="BE653" s="6"/>
      <c r="BF653" s="6"/>
      <c r="BG653" s="6">
        <v>-201.83</v>
      </c>
      <c r="BH653" s="6">
        <v>0</v>
      </c>
      <c r="BI653" s="6"/>
      <c r="BJ653" s="6"/>
      <c r="BK653" s="6"/>
      <c r="BL653" s="11">
        <f t="shared" si="43"/>
        <v>-375.76</v>
      </c>
      <c r="BM653" s="12">
        <f t="shared" si="44"/>
        <v>2120</v>
      </c>
      <c r="BN653" s="13">
        <f t="shared" si="45"/>
        <v>207.96916666666667</v>
      </c>
      <c r="BO653" s="13">
        <f t="shared" si="46"/>
        <v>207.96916666666667</v>
      </c>
      <c r="BP653" s="13">
        <f t="shared" si="47"/>
        <v>69.323055555555555</v>
      </c>
      <c r="BQ653" s="13">
        <f t="shared" si="48"/>
        <v>217.11981</v>
      </c>
      <c r="BR653" s="13">
        <f t="shared" si="49"/>
        <v>199.65</v>
      </c>
      <c r="BS653" s="13">
        <f t="shared" si="50"/>
        <v>762.3</v>
      </c>
      <c r="BT653" s="13">
        <f t="shared" si="51"/>
        <v>175.15999999999997</v>
      </c>
      <c r="BU653" s="13">
        <f t="shared" si="52"/>
        <v>165.36500649999999</v>
      </c>
      <c r="BV653" s="6">
        <f>SUMIFS('SEGURO DE VIDA'!E:E, 'SEGURO DE VIDA'!D:D, H653, 'SEGURO DE VIDA'!G:G, E653)</f>
        <v>13.71</v>
      </c>
      <c r="BW653" s="6">
        <f>SUMIFS(TREINAMENTOS!E:E, TREINAMENTOS!D:D, H653, TREINAMENTOS!G:G, E653)</f>
        <v>0</v>
      </c>
      <c r="BX653" s="6">
        <f>SUMIFS(EXAMES!E:E, EXAMES!D:D, H653, EXAMES!G:G, E653)</f>
        <v>0</v>
      </c>
      <c r="BY653" s="25">
        <f t="shared" si="53"/>
        <v>2018.5662053888889</v>
      </c>
      <c r="BZ653" s="1"/>
      <c r="CA653" s="1" t="s">
        <v>405</v>
      </c>
      <c r="CB653" s="13">
        <f t="shared" si="54"/>
        <v>165.36500649999999</v>
      </c>
      <c r="CC653" s="13">
        <f t="shared" si="55"/>
        <v>0</v>
      </c>
      <c r="CD653" s="13">
        <f>SUMIFS(ALIMENTAÇÃO!E:E, ALIMENTAÇÃO!D:D, H653, ALIMENTAÇÃO!G:G, E653)</f>
        <v>770</v>
      </c>
      <c r="CE653" s="6">
        <f>SUMIFS(TRANSPORTE!E:E, TRANSPORTE!D:D, H653, TRANSPORTE!G:G, E653)</f>
        <v>324.89999999999998</v>
      </c>
      <c r="CF653" s="6">
        <f>SUMIFS('PLANO DE SAÚDE'!E:E, 'PLANO DE SAÚDE'!D:D, H653, 'PLANO DE SAÚDE'!G:G, E653)</f>
        <v>167.2050065</v>
      </c>
      <c r="CG653" s="6">
        <f>SUMIFS('PLANO ODONTO'!E:E, 'PLANO ODONTO'!D:D, H653, 'PLANO ODONTO'!G:G, E653)</f>
        <v>14</v>
      </c>
      <c r="CH653" s="6">
        <f t="shared" si="56"/>
        <v>-1.84</v>
      </c>
      <c r="CI653" s="6">
        <f t="shared" si="57"/>
        <v>0</v>
      </c>
      <c r="CJ653" s="6"/>
      <c r="CK653" s="6"/>
      <c r="CL653" s="6"/>
      <c r="CM653" s="6">
        <f t="shared" si="58"/>
        <v>-14</v>
      </c>
      <c r="CN653" s="6">
        <v>2495.7600000000002</v>
      </c>
      <c r="CO653" s="6">
        <v>-375.76</v>
      </c>
      <c r="CP653" s="6">
        <v>2120</v>
      </c>
      <c r="CQ653" s="6">
        <v>2495.63</v>
      </c>
      <c r="CR653" s="1">
        <v>8.6999999999999993</v>
      </c>
      <c r="CS653" s="6">
        <v>2495.63</v>
      </c>
      <c r="CT653" s="1">
        <v>199.65</v>
      </c>
      <c r="CU653" s="6">
        <v>1888.43</v>
      </c>
    </row>
    <row r="654" spans="1:99" ht="13.8" hidden="1">
      <c r="A654" s="1"/>
      <c r="B654" s="1"/>
      <c r="C654" s="34" t="str">
        <f t="shared" ca="1" si="40"/>
        <v>OK</v>
      </c>
      <c r="D654" s="2">
        <f t="shared" si="41"/>
        <v>3724.0591338888889</v>
      </c>
      <c r="E654" s="34">
        <v>45901</v>
      </c>
      <c r="F654" s="1" t="s">
        <v>145</v>
      </c>
      <c r="G654" s="1">
        <v>247</v>
      </c>
      <c r="H654" s="1" t="s">
        <v>406</v>
      </c>
      <c r="I654" s="1" t="s">
        <v>190</v>
      </c>
      <c r="J654" s="38">
        <v>43521</v>
      </c>
      <c r="K654" s="6">
        <v>1988.57</v>
      </c>
      <c r="L654" s="1"/>
      <c r="M654" s="6">
        <v>1988.57</v>
      </c>
      <c r="N654" s="6"/>
      <c r="O654" s="6"/>
      <c r="P654" s="6">
        <v>0</v>
      </c>
      <c r="Q654" s="6"/>
      <c r="R654" s="6"/>
      <c r="S654" s="6"/>
      <c r="T654" s="6"/>
      <c r="U654" s="6">
        <v>0</v>
      </c>
      <c r="V654" s="6"/>
      <c r="W654" s="6"/>
      <c r="X654" s="6"/>
      <c r="Y654" s="6">
        <v>0</v>
      </c>
      <c r="Z654" s="6">
        <v>0</v>
      </c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>
        <v>0.74</v>
      </c>
      <c r="AN654" s="8">
        <f t="shared" si="42"/>
        <v>1989.31</v>
      </c>
      <c r="AO654" s="6"/>
      <c r="AP654" s="6">
        <v>-7.7</v>
      </c>
      <c r="AQ654" s="6">
        <v>-119.31</v>
      </c>
      <c r="AR654" s="6"/>
      <c r="AS654" s="6"/>
      <c r="AT654" s="6">
        <v>-0.1</v>
      </c>
      <c r="AU654" s="6"/>
      <c r="AV654" s="6">
        <v>0</v>
      </c>
      <c r="AW654" s="6">
        <v>0</v>
      </c>
      <c r="AX654" s="6"/>
      <c r="AY654" s="6"/>
      <c r="AZ654" s="6"/>
      <c r="BA654" s="6"/>
      <c r="BB654" s="6"/>
      <c r="BC654" s="6">
        <v>0</v>
      </c>
      <c r="BD654" s="6">
        <v>0</v>
      </c>
      <c r="BE654" s="6"/>
      <c r="BF654" s="6"/>
      <c r="BG654" s="6">
        <v>-156.19999999999999</v>
      </c>
      <c r="BH654" s="6">
        <v>0</v>
      </c>
      <c r="BI654" s="6"/>
      <c r="BJ654" s="6"/>
      <c r="BK654" s="6"/>
      <c r="BL654" s="11">
        <f t="shared" si="43"/>
        <v>-283.31</v>
      </c>
      <c r="BM654" s="12">
        <f t="shared" si="44"/>
        <v>1706</v>
      </c>
      <c r="BN654" s="13">
        <f t="shared" si="45"/>
        <v>165.71416666666667</v>
      </c>
      <c r="BO654" s="13">
        <f t="shared" si="46"/>
        <v>165.71416666666667</v>
      </c>
      <c r="BP654" s="13">
        <f t="shared" si="47"/>
        <v>55.238055555555555</v>
      </c>
      <c r="BQ654" s="13">
        <f t="shared" si="48"/>
        <v>156.102745</v>
      </c>
      <c r="BR654" s="13">
        <f t="shared" si="49"/>
        <v>159.08000000000001</v>
      </c>
      <c r="BS654" s="13">
        <f t="shared" si="50"/>
        <v>762.3</v>
      </c>
      <c r="BT654" s="13">
        <f t="shared" si="51"/>
        <v>256.89</v>
      </c>
      <c r="BU654" s="13">
        <f t="shared" si="52"/>
        <v>0</v>
      </c>
      <c r="BV654" s="6">
        <f>SUMIFS('SEGURO DE VIDA'!E:E, 'SEGURO DE VIDA'!D:D, H654, 'SEGURO DE VIDA'!G:G, E654)</f>
        <v>13.71</v>
      </c>
      <c r="BW654" s="6">
        <f>SUMIFS(TREINAMENTOS!E:E, TREINAMENTOS!D:D, H654, TREINAMENTOS!G:G, E654)</f>
        <v>0</v>
      </c>
      <c r="BX654" s="6">
        <f>SUMIFS(EXAMES!E:E, EXAMES!D:D, H654, EXAMES!G:G, E654)</f>
        <v>0</v>
      </c>
      <c r="BY654" s="25">
        <f t="shared" si="53"/>
        <v>1734.749133888889</v>
      </c>
      <c r="BZ654" s="1"/>
      <c r="CA654" s="1" t="s">
        <v>406</v>
      </c>
      <c r="CB654" s="13">
        <f t="shared" si="54"/>
        <v>0</v>
      </c>
      <c r="CC654" s="13">
        <f t="shared" si="55"/>
        <v>0</v>
      </c>
      <c r="CD654" s="13">
        <f>SUMIFS(ALIMENTAÇÃO!E:E, ALIMENTAÇÃO!D:D, H654, ALIMENTAÇÃO!G:G, E654)</f>
        <v>770</v>
      </c>
      <c r="CE654" s="6">
        <f>SUMIFS(TRANSPORTE!E:E, TRANSPORTE!D:D, H654, TRANSPORTE!G:G, E654)</f>
        <v>376.2</v>
      </c>
      <c r="CF654" s="6">
        <f>SUMIFS('PLANO DE SAÚDE'!E:E, 'PLANO DE SAÚDE'!D:D, H654, 'PLANO DE SAÚDE'!G:G, E654)</f>
        <v>0</v>
      </c>
      <c r="CG654" s="6">
        <f>SUMIFS('PLANO ODONTO'!E:E, 'PLANO ODONTO'!D:D, H654, 'PLANO ODONTO'!G:G, E654)</f>
        <v>0</v>
      </c>
      <c r="CH654" s="6">
        <f t="shared" si="56"/>
        <v>0</v>
      </c>
      <c r="CI654" s="6">
        <f t="shared" si="57"/>
        <v>0</v>
      </c>
      <c r="CJ654" s="6"/>
      <c r="CK654" s="6"/>
      <c r="CL654" s="6"/>
      <c r="CM654" s="6">
        <f t="shared" si="58"/>
        <v>0</v>
      </c>
      <c r="CN654" s="6">
        <v>1989.31</v>
      </c>
      <c r="CO654" s="6">
        <v>-283.31</v>
      </c>
      <c r="CP654" s="6">
        <v>1706</v>
      </c>
      <c r="CQ654" s="6">
        <v>1988.57</v>
      </c>
      <c r="CR654" s="1">
        <v>7.85</v>
      </c>
      <c r="CS654" s="6">
        <v>1988.57</v>
      </c>
      <c r="CT654" s="1">
        <v>159.08000000000001</v>
      </c>
      <c r="CU654" s="6">
        <v>1381.37</v>
      </c>
    </row>
    <row r="655" spans="1:99" ht="13.8" hidden="1">
      <c r="A655" s="1"/>
      <c r="B655" s="1"/>
      <c r="C655" s="34" t="str">
        <f t="shared" ca="1" si="40"/>
        <v>OK</v>
      </c>
      <c r="D655" s="2">
        <f t="shared" si="41"/>
        <v>6174.4758019999999</v>
      </c>
      <c r="E655" s="34">
        <v>45901</v>
      </c>
      <c r="F655" s="1" t="s">
        <v>145</v>
      </c>
      <c r="G655" s="1">
        <v>247</v>
      </c>
      <c r="H655" s="1" t="s">
        <v>447</v>
      </c>
      <c r="I655" s="1" t="s">
        <v>190</v>
      </c>
      <c r="J655" s="38">
        <v>43521</v>
      </c>
      <c r="K655" s="6">
        <v>2700</v>
      </c>
      <c r="L655" s="1"/>
      <c r="M655" s="6">
        <v>2700</v>
      </c>
      <c r="N655" s="6"/>
      <c r="O655" s="6"/>
      <c r="P655" s="6">
        <v>810</v>
      </c>
      <c r="Q655" s="6"/>
      <c r="R655" s="6"/>
      <c r="S655" s="6"/>
      <c r="T655" s="6"/>
      <c r="U655" s="6">
        <v>0</v>
      </c>
      <c r="V655" s="6"/>
      <c r="W655" s="6"/>
      <c r="X655" s="6"/>
      <c r="Y655" s="6">
        <v>150</v>
      </c>
      <c r="Z655" s="6"/>
      <c r="AA655" s="6"/>
      <c r="AB655" s="6"/>
      <c r="AC655" s="6"/>
      <c r="AD655" s="6">
        <v>377.33</v>
      </c>
      <c r="AE655" s="6">
        <v>0</v>
      </c>
      <c r="AF655" s="6">
        <v>58.05</v>
      </c>
      <c r="AG655" s="6"/>
      <c r="AH655" s="6"/>
      <c r="AI655" s="6"/>
      <c r="AJ655" s="6"/>
      <c r="AK655" s="6"/>
      <c r="AL655" s="6"/>
      <c r="AM655" s="6">
        <v>0.16</v>
      </c>
      <c r="AN655" s="8">
        <f t="shared" si="42"/>
        <v>4095.54</v>
      </c>
      <c r="AO655" s="6"/>
      <c r="AP655" s="6">
        <v>-6.94</v>
      </c>
      <c r="AQ655" s="6">
        <v>0</v>
      </c>
      <c r="AR655" s="6"/>
      <c r="AS655" s="6"/>
      <c r="AT655" s="6">
        <v>-0.6</v>
      </c>
      <c r="AU655" s="6"/>
      <c r="AV655" s="6">
        <v>0</v>
      </c>
      <c r="AW655" s="6"/>
      <c r="AX655" s="6"/>
      <c r="AY655" s="6"/>
      <c r="AZ655" s="6"/>
      <c r="BA655" s="6"/>
      <c r="BB655" s="6"/>
      <c r="BC655" s="6">
        <v>-100.08</v>
      </c>
      <c r="BD655" s="6">
        <v>0</v>
      </c>
      <c r="BE655" s="6"/>
      <c r="BF655" s="6"/>
      <c r="BG655" s="6">
        <v>-366.85</v>
      </c>
      <c r="BH655" s="6">
        <v>-129.07</v>
      </c>
      <c r="BI655" s="6"/>
      <c r="BJ655" s="6"/>
      <c r="BK655" s="6"/>
      <c r="BL655" s="11">
        <f t="shared" si="43"/>
        <v>-603.54</v>
      </c>
      <c r="BM655" s="12">
        <f t="shared" si="44"/>
        <v>3492</v>
      </c>
      <c r="BN655" s="13">
        <f t="shared" si="45"/>
        <v>225</v>
      </c>
      <c r="BO655" s="13">
        <f t="shared" si="46"/>
        <v>225</v>
      </c>
      <c r="BP655" s="13">
        <f t="shared" si="47"/>
        <v>75</v>
      </c>
      <c r="BQ655" s="13">
        <f t="shared" si="48"/>
        <v>366.525802</v>
      </c>
      <c r="BR655" s="13">
        <f t="shared" si="49"/>
        <v>315.63</v>
      </c>
      <c r="BS655" s="13">
        <f t="shared" si="50"/>
        <v>758</v>
      </c>
      <c r="BT655" s="13">
        <f t="shared" si="51"/>
        <v>0</v>
      </c>
      <c r="BU655" s="13">
        <f t="shared" si="52"/>
        <v>100.07000000000001</v>
      </c>
      <c r="BV655" s="6">
        <f>SUMIFS('SEGURO DE VIDA'!E:E, 'SEGURO DE VIDA'!D:D, H655, 'SEGURO DE VIDA'!G:G, E655)</f>
        <v>13.71</v>
      </c>
      <c r="BW655" s="6">
        <f>SUMIFS(TREINAMENTOS!E:E, TREINAMENTOS!D:D, H655, TREINAMENTOS!G:G, E655)</f>
        <v>0</v>
      </c>
      <c r="BX655" s="6">
        <f>SUMIFS(EXAMES!E:E, EXAMES!D:D, H655, EXAMES!G:G, E655)</f>
        <v>0</v>
      </c>
      <c r="BY655" s="25">
        <f t="shared" si="53"/>
        <v>2078.935802</v>
      </c>
      <c r="BZ655" s="1"/>
      <c r="CA655" s="1" t="s">
        <v>447</v>
      </c>
      <c r="CB655" s="13">
        <f t="shared" si="54"/>
        <v>100.07000000000001</v>
      </c>
      <c r="CC655" s="13">
        <f t="shared" si="55"/>
        <v>0</v>
      </c>
      <c r="CD655" s="13">
        <f>SUMIFS(ALIMENTAÇÃO!E:E, ALIMENTAÇÃO!D:D, H655, ALIMENTAÇÃO!G:G, E655)</f>
        <v>764.94</v>
      </c>
      <c r="CE655" s="6">
        <f>SUMIFS(TRANSPORTE!E:E, TRANSPORTE!D:D, H655, TRANSPORTE!G:G, E655)</f>
        <v>0</v>
      </c>
      <c r="CF655" s="6">
        <f>SUMIFS('PLANO DE SAÚDE'!E:E, 'PLANO DE SAÚDE'!D:D, H655, 'PLANO DE SAÚDE'!G:G, E655)</f>
        <v>200.15</v>
      </c>
      <c r="CG655" s="6">
        <f>SUMIFS('PLANO ODONTO'!E:E, 'PLANO ODONTO'!D:D, H655, 'PLANO ODONTO'!G:G, E655)</f>
        <v>0</v>
      </c>
      <c r="CH655" s="6">
        <f t="shared" si="56"/>
        <v>-100.08</v>
      </c>
      <c r="CI655" s="6">
        <f t="shared" si="57"/>
        <v>0</v>
      </c>
      <c r="CJ655" s="6"/>
      <c r="CK655" s="6"/>
      <c r="CL655" s="6"/>
      <c r="CM655" s="6">
        <f t="shared" si="58"/>
        <v>0</v>
      </c>
      <c r="CN655" s="6">
        <v>4095.54</v>
      </c>
      <c r="CO655" s="6">
        <v>-603.54</v>
      </c>
      <c r="CP655" s="6">
        <v>3492</v>
      </c>
      <c r="CQ655" s="6">
        <v>3945.38</v>
      </c>
      <c r="CR655" s="1">
        <v>9.2899999999999991</v>
      </c>
      <c r="CS655" s="6">
        <v>3945.38</v>
      </c>
      <c r="CT655" s="1">
        <v>315.63</v>
      </c>
      <c r="CU655" s="6">
        <v>3488.18</v>
      </c>
    </row>
    <row r="656" spans="1:99" ht="13.8" hidden="1">
      <c r="A656" s="1"/>
      <c r="B656" s="1"/>
      <c r="C656" s="34" t="str">
        <f t="shared" ca="1" si="40"/>
        <v>OK</v>
      </c>
      <c r="D656" s="2">
        <f t="shared" si="41"/>
        <v>7607.6922202222213</v>
      </c>
      <c r="E656" s="34">
        <v>45901</v>
      </c>
      <c r="F656" s="1" t="s">
        <v>145</v>
      </c>
      <c r="G656" s="1">
        <v>3463</v>
      </c>
      <c r="H656" s="1" t="s">
        <v>407</v>
      </c>
      <c r="I656" s="1" t="s">
        <v>558</v>
      </c>
      <c r="J656" s="38">
        <v>45505</v>
      </c>
      <c r="K656" s="6">
        <v>3200</v>
      </c>
      <c r="L656" s="1"/>
      <c r="M656" s="6">
        <v>3200</v>
      </c>
      <c r="N656" s="6"/>
      <c r="O656" s="6"/>
      <c r="P656" s="6">
        <v>960</v>
      </c>
      <c r="Q656" s="6"/>
      <c r="R656" s="6"/>
      <c r="S656" s="6"/>
      <c r="T656" s="6"/>
      <c r="U656" s="6">
        <v>0</v>
      </c>
      <c r="V656" s="6"/>
      <c r="W656" s="6"/>
      <c r="X656" s="6"/>
      <c r="Y656" s="6"/>
      <c r="Z656" s="6"/>
      <c r="AA656" s="6"/>
      <c r="AB656" s="6"/>
      <c r="AC656" s="6"/>
      <c r="AD656" s="6">
        <v>0</v>
      </c>
      <c r="AE656" s="6">
        <v>0</v>
      </c>
      <c r="AF656" s="6">
        <v>0</v>
      </c>
      <c r="AG656" s="6"/>
      <c r="AH656" s="6"/>
      <c r="AI656" s="6"/>
      <c r="AJ656" s="6"/>
      <c r="AK656" s="6"/>
      <c r="AL656" s="6"/>
      <c r="AM656" s="6">
        <v>0.15</v>
      </c>
      <c r="AN656" s="8">
        <f t="shared" si="42"/>
        <v>4160.1499999999996</v>
      </c>
      <c r="AO656" s="6"/>
      <c r="AP656" s="6">
        <v>-7.35</v>
      </c>
      <c r="AQ656" s="6">
        <v>0</v>
      </c>
      <c r="AR656" s="6"/>
      <c r="AS656" s="6"/>
      <c r="AT656" s="6">
        <v>-0.44</v>
      </c>
      <c r="AU656" s="6"/>
      <c r="AV656" s="6">
        <v>-14</v>
      </c>
      <c r="AW656" s="6">
        <v>-28</v>
      </c>
      <c r="AX656" s="6"/>
      <c r="AY656" s="6"/>
      <c r="AZ656" s="6"/>
      <c r="BA656" s="6"/>
      <c r="BB656" s="6"/>
      <c r="BC656" s="6">
        <v>0</v>
      </c>
      <c r="BD656" s="6">
        <v>0</v>
      </c>
      <c r="BE656" s="6"/>
      <c r="BF656" s="6"/>
      <c r="BG656" s="6">
        <v>-392.6</v>
      </c>
      <c r="BH656" s="6">
        <v>-138.76</v>
      </c>
      <c r="BI656" s="6"/>
      <c r="BJ656" s="6"/>
      <c r="BK656" s="6"/>
      <c r="BL656" s="11">
        <f t="shared" si="43"/>
        <v>-581.15000000000009</v>
      </c>
      <c r="BM656" s="12">
        <f t="shared" si="44"/>
        <v>3578.9999999999995</v>
      </c>
      <c r="BN656" s="13">
        <f t="shared" si="45"/>
        <v>266.66666666666669</v>
      </c>
      <c r="BO656" s="13">
        <f t="shared" si="46"/>
        <v>266.66666666666669</v>
      </c>
      <c r="BP656" s="13">
        <f t="shared" si="47"/>
        <v>88.8888888888889</v>
      </c>
      <c r="BQ656" s="13">
        <f t="shared" si="48"/>
        <v>392.28799999999995</v>
      </c>
      <c r="BR656" s="13">
        <f t="shared" si="49"/>
        <v>332.8</v>
      </c>
      <c r="BS656" s="13">
        <f t="shared" si="50"/>
        <v>727.65</v>
      </c>
      <c r="BT656" s="13">
        <f t="shared" si="51"/>
        <v>0</v>
      </c>
      <c r="BU656" s="13">
        <f t="shared" si="52"/>
        <v>685.80199799999991</v>
      </c>
      <c r="BV656" s="6">
        <f>SUMIFS('SEGURO DE VIDA'!E:E, 'SEGURO DE VIDA'!D:D, H656, 'SEGURO DE VIDA'!G:G, E656)</f>
        <v>13.71</v>
      </c>
      <c r="BW656" s="6">
        <f>SUMIFS(TREINAMENTOS!E:E, TREINAMENTOS!D:D, H656, TREINAMENTOS!G:G, E656)</f>
        <v>0</v>
      </c>
      <c r="BX656" s="6">
        <f>SUMIFS(EXAMES!E:E, EXAMES!D:D, H656, EXAMES!G:G, E656)</f>
        <v>673.07</v>
      </c>
      <c r="BY656" s="25">
        <f t="shared" si="53"/>
        <v>3447.5422202222221</v>
      </c>
      <c r="BZ656" s="1"/>
      <c r="CA656" s="1" t="s">
        <v>407</v>
      </c>
      <c r="CB656" s="13">
        <f t="shared" si="54"/>
        <v>685.80199799999991</v>
      </c>
      <c r="CC656" s="13">
        <f t="shared" si="55"/>
        <v>0</v>
      </c>
      <c r="CD656" s="13">
        <f>SUMIFS(ALIMENTAÇÃO!E:E, ALIMENTAÇÃO!D:D, H656, ALIMENTAÇÃO!G:G, E656)</f>
        <v>735</v>
      </c>
      <c r="CE656" s="6">
        <f>SUMIFS(TRANSPORTE!E:E, TRANSPORTE!D:D, H656, TRANSPORTE!G:G, E656)</f>
        <v>0</v>
      </c>
      <c r="CF656" s="6">
        <f>SUMIFS('PLANO DE SAÚDE'!E:E, 'PLANO DE SAÚDE'!D:D, H656, 'PLANO DE SAÚDE'!G:G, E656)</f>
        <v>685.80199799999991</v>
      </c>
      <c r="CG656" s="6">
        <f>SUMIFS('PLANO ODONTO'!E:E, 'PLANO ODONTO'!D:D, H656, 'PLANO ODONTO'!G:G, E656)</f>
        <v>42</v>
      </c>
      <c r="CH656" s="6">
        <f t="shared" si="56"/>
        <v>0</v>
      </c>
      <c r="CI656" s="6">
        <f t="shared" si="57"/>
        <v>0</v>
      </c>
      <c r="CJ656" s="6"/>
      <c r="CK656" s="6"/>
      <c r="CL656" s="6"/>
      <c r="CM656" s="6">
        <f t="shared" si="58"/>
        <v>-42</v>
      </c>
      <c r="CN656" s="6">
        <v>4160.1499999999996</v>
      </c>
      <c r="CO656" s="6">
        <v>-581.15</v>
      </c>
      <c r="CP656" s="6">
        <v>3579</v>
      </c>
      <c r="CQ656" s="6">
        <v>4160</v>
      </c>
      <c r="CR656" s="1">
        <v>9.43</v>
      </c>
      <c r="CS656" s="6">
        <v>4160</v>
      </c>
      <c r="CT656" s="1">
        <v>332.8</v>
      </c>
      <c r="CU656" s="6">
        <v>3552.8</v>
      </c>
    </row>
    <row r="657" spans="1:99" ht="13.8" hidden="1">
      <c r="A657" s="1"/>
      <c r="B657" s="1"/>
      <c r="C657" s="34" t="str">
        <f t="shared" ca="1" si="40"/>
        <v>OK</v>
      </c>
      <c r="D657" s="2">
        <f t="shared" si="41"/>
        <v>6318.402247</v>
      </c>
      <c r="E657" s="34">
        <v>45901</v>
      </c>
      <c r="F657" s="1" t="s">
        <v>145</v>
      </c>
      <c r="G657" s="1">
        <v>3489</v>
      </c>
      <c r="H657" s="1" t="s">
        <v>449</v>
      </c>
      <c r="I657" s="1" t="s">
        <v>436</v>
      </c>
      <c r="J657" s="38">
        <v>45627</v>
      </c>
      <c r="K657" s="6">
        <v>2749.59</v>
      </c>
      <c r="L657" s="1"/>
      <c r="M657" s="6">
        <v>2749.59</v>
      </c>
      <c r="N657" s="6"/>
      <c r="O657" s="6"/>
      <c r="P657" s="6">
        <v>824.88</v>
      </c>
      <c r="Q657" s="6"/>
      <c r="R657" s="6"/>
      <c r="S657" s="6"/>
      <c r="T657" s="6"/>
      <c r="U657" s="6">
        <v>0</v>
      </c>
      <c r="V657" s="6"/>
      <c r="W657" s="6"/>
      <c r="X657" s="6"/>
      <c r="Y657" s="6"/>
      <c r="Z657" s="6"/>
      <c r="AA657" s="6"/>
      <c r="AB657" s="6"/>
      <c r="AC657" s="6"/>
      <c r="AD657" s="6"/>
      <c r="AE657" s="6">
        <v>0</v>
      </c>
      <c r="AF657" s="6">
        <v>0</v>
      </c>
      <c r="AG657" s="6"/>
      <c r="AH657" s="6"/>
      <c r="AI657" s="6"/>
      <c r="AJ657" s="6"/>
      <c r="AK657" s="6"/>
      <c r="AL657" s="6"/>
      <c r="AM657" s="6">
        <v>0.7</v>
      </c>
      <c r="AN657" s="8">
        <f t="shared" si="42"/>
        <v>3575.17</v>
      </c>
      <c r="AO657" s="6"/>
      <c r="AP657" s="6">
        <v>-7.7</v>
      </c>
      <c r="AQ657" s="6">
        <v>-164.98</v>
      </c>
      <c r="AR657" s="6"/>
      <c r="AS657" s="6"/>
      <c r="AT657" s="6">
        <v>-0.22</v>
      </c>
      <c r="AU657" s="6"/>
      <c r="AV657" s="6">
        <v>-14</v>
      </c>
      <c r="AW657" s="6">
        <v>-14</v>
      </c>
      <c r="AX657" s="6"/>
      <c r="AY657" s="6"/>
      <c r="AZ657" s="6"/>
      <c r="BA657" s="6"/>
      <c r="BB657" s="6"/>
      <c r="BC657" s="6">
        <v>0</v>
      </c>
      <c r="BD657" s="6">
        <v>0</v>
      </c>
      <c r="BE657" s="6"/>
      <c r="BF657" s="6"/>
      <c r="BG657" s="6">
        <v>-322.33999999999997</v>
      </c>
      <c r="BH657" s="6">
        <v>-50.93</v>
      </c>
      <c r="BI657" s="6"/>
      <c r="BJ657" s="6"/>
      <c r="BK657" s="6"/>
      <c r="BL657" s="11">
        <f t="shared" si="43"/>
        <v>-574.16999999999996</v>
      </c>
      <c r="BM657" s="12">
        <f t="shared" si="44"/>
        <v>3001</v>
      </c>
      <c r="BN657" s="13">
        <f t="shared" si="45"/>
        <v>229.13250000000002</v>
      </c>
      <c r="BO657" s="13">
        <f t="shared" si="46"/>
        <v>229.13250000000002</v>
      </c>
      <c r="BP657" s="13">
        <f t="shared" si="47"/>
        <v>76.377500000000012</v>
      </c>
      <c r="BQ657" s="13">
        <f t="shared" si="48"/>
        <v>322.05974699999996</v>
      </c>
      <c r="BR657" s="13">
        <f t="shared" si="49"/>
        <v>285.95</v>
      </c>
      <c r="BS657" s="13">
        <f t="shared" si="50"/>
        <v>762.3</v>
      </c>
      <c r="BT657" s="13">
        <f t="shared" si="51"/>
        <v>159.91999999999999</v>
      </c>
      <c r="BU657" s="13">
        <f t="shared" si="52"/>
        <v>25.650000000000006</v>
      </c>
      <c r="BV657" s="6">
        <f>SUMIFS('SEGURO DE VIDA'!E:E, 'SEGURO DE VIDA'!D:D, H657, 'SEGURO DE VIDA'!G:G, E657)</f>
        <v>13.71</v>
      </c>
      <c r="BW657" s="6">
        <f>SUMIFS(TREINAMENTOS!E:E, TREINAMENTOS!D:D, H657, TREINAMENTOS!G:G, E657)</f>
        <v>639</v>
      </c>
      <c r="BX657" s="6">
        <f>SUMIFS(EXAMES!E:E, EXAMES!D:D, H657, EXAMES!G:G, E657)</f>
        <v>0</v>
      </c>
      <c r="BY657" s="25">
        <f t="shared" si="53"/>
        <v>2743.2322469999999</v>
      </c>
      <c r="BZ657" s="1"/>
      <c r="CA657" s="41" t="s">
        <v>559</v>
      </c>
      <c r="CB657" s="13">
        <f t="shared" si="54"/>
        <v>0</v>
      </c>
      <c r="CC657" s="13">
        <f t="shared" si="55"/>
        <v>25.650000000000006</v>
      </c>
      <c r="CD657" s="13">
        <f>SUMIFS(ALIMENTAÇÃO!E:E, ALIMENTAÇÃO!D:D, H657, ALIMENTAÇÃO!G:G, E657)</f>
        <v>770</v>
      </c>
      <c r="CE657" s="6">
        <f>SUMIFS(TRANSPORTE!E:E, TRANSPORTE!D:D, H657, TRANSPORTE!G:G, E657)</f>
        <v>324.89999999999998</v>
      </c>
      <c r="CF657" s="6">
        <f>SUMIFS('PLANO DE SAÚDE'!E:E, 'PLANO DE SAÚDE'!D:D, H657, 'PLANO DE SAÚDE'!G:G, E657)</f>
        <v>0</v>
      </c>
      <c r="CG657" s="6">
        <f>SUMIFS('PLANO ODONTO'!E:E, 'PLANO ODONTO'!D:D, H657, 'PLANO ODONTO'!G:G, E657)</f>
        <v>53.650000000000006</v>
      </c>
      <c r="CH657" s="6">
        <f t="shared" si="56"/>
        <v>0</v>
      </c>
      <c r="CI657" s="6">
        <f t="shared" si="57"/>
        <v>0</v>
      </c>
      <c r="CJ657" s="6"/>
      <c r="CK657" s="6"/>
      <c r="CL657" s="6"/>
      <c r="CM657" s="6">
        <f t="shared" si="58"/>
        <v>-28</v>
      </c>
      <c r="CN657" s="6">
        <v>3575.17</v>
      </c>
      <c r="CO657" s="6">
        <v>-574.16999999999996</v>
      </c>
      <c r="CP657" s="6">
        <v>3001</v>
      </c>
      <c r="CQ657" s="6">
        <v>3574.47</v>
      </c>
      <c r="CR657" s="1">
        <v>9.01</v>
      </c>
      <c r="CS657" s="6">
        <v>3574.47</v>
      </c>
      <c r="CT657" s="1">
        <v>285.95</v>
      </c>
      <c r="CU657" s="6">
        <v>2967.27</v>
      </c>
    </row>
    <row r="658" spans="1:99" ht="13.8" hidden="1">
      <c r="A658" s="1"/>
      <c r="B658" s="1"/>
      <c r="C658" s="34" t="str">
        <f t="shared" ca="1" si="40"/>
        <v>OK</v>
      </c>
      <c r="D658" s="2">
        <f t="shared" si="41"/>
        <v>4215.1765486111108</v>
      </c>
      <c r="E658" s="34">
        <v>45901</v>
      </c>
      <c r="F658" s="1" t="s">
        <v>145</v>
      </c>
      <c r="G658" s="1">
        <v>3504</v>
      </c>
      <c r="H658" s="1" t="s">
        <v>409</v>
      </c>
      <c r="I658" s="1" t="s">
        <v>151</v>
      </c>
      <c r="J658" s="38">
        <v>45691</v>
      </c>
      <c r="K658" s="6">
        <v>1653.1</v>
      </c>
      <c r="L658" s="1"/>
      <c r="M658" s="6">
        <v>1653.1</v>
      </c>
      <c r="N658" s="6"/>
      <c r="O658" s="6">
        <v>62.32</v>
      </c>
      <c r="P658" s="6">
        <v>495.93</v>
      </c>
      <c r="Q658" s="6"/>
      <c r="R658" s="6"/>
      <c r="S658" s="6"/>
      <c r="T658" s="6"/>
      <c r="U658" s="6">
        <v>0</v>
      </c>
      <c r="V658" s="6"/>
      <c r="W658" s="6"/>
      <c r="X658" s="6"/>
      <c r="Y658" s="6"/>
      <c r="Z658" s="6"/>
      <c r="AA658" s="6"/>
      <c r="AB658" s="6"/>
      <c r="AC658" s="6"/>
      <c r="AD658" s="6">
        <v>125.18</v>
      </c>
      <c r="AE658" s="6">
        <v>0</v>
      </c>
      <c r="AF658" s="6">
        <v>28.85</v>
      </c>
      <c r="AG658" s="6"/>
      <c r="AH658" s="6"/>
      <c r="AI658" s="6"/>
      <c r="AJ658" s="6"/>
      <c r="AK658" s="6"/>
      <c r="AL658" s="6"/>
      <c r="AM658" s="6">
        <v>0.27</v>
      </c>
      <c r="AN658" s="8">
        <f t="shared" si="42"/>
        <v>2365.6499999999996</v>
      </c>
      <c r="AO658" s="6"/>
      <c r="AP658" s="6">
        <v>-6.65</v>
      </c>
      <c r="AQ658" s="6">
        <v>-99.19</v>
      </c>
      <c r="AR658" s="6"/>
      <c r="AS658" s="6"/>
      <c r="AT658" s="6">
        <v>-0.97</v>
      </c>
      <c r="AU658" s="6"/>
      <c r="AV658" s="6">
        <v>-14</v>
      </c>
      <c r="AW658" s="6"/>
      <c r="AX658" s="6"/>
      <c r="AY658" s="6"/>
      <c r="AZ658" s="6"/>
      <c r="BA658" s="6"/>
      <c r="BB658" s="6"/>
      <c r="BC658" s="6">
        <v>-2.73</v>
      </c>
      <c r="BD658" s="6">
        <v>0</v>
      </c>
      <c r="BE658" s="6"/>
      <c r="BF658" s="6"/>
      <c r="BG658" s="6">
        <v>-190.11</v>
      </c>
      <c r="BH658" s="6">
        <v>0</v>
      </c>
      <c r="BI658" s="6"/>
      <c r="BJ658" s="6"/>
      <c r="BK658" s="6"/>
      <c r="BL658" s="11">
        <f t="shared" si="43"/>
        <v>-313.65000000000003</v>
      </c>
      <c r="BM658" s="12">
        <f t="shared" si="44"/>
        <v>2051.9999999999995</v>
      </c>
      <c r="BN658" s="13">
        <f t="shared" si="45"/>
        <v>137.75833333333333</v>
      </c>
      <c r="BO658" s="13">
        <f t="shared" si="46"/>
        <v>137.75833333333333</v>
      </c>
      <c r="BP658" s="13">
        <f t="shared" si="47"/>
        <v>45.919444444444444</v>
      </c>
      <c r="BQ658" s="13">
        <f t="shared" si="48"/>
        <v>189.94001399999999</v>
      </c>
      <c r="BR658" s="13">
        <f t="shared" si="49"/>
        <v>189.23</v>
      </c>
      <c r="BS658" s="13">
        <f t="shared" si="50"/>
        <v>658.35</v>
      </c>
      <c r="BT658" s="13">
        <f t="shared" si="51"/>
        <v>230.81</v>
      </c>
      <c r="BU658" s="13">
        <f t="shared" si="52"/>
        <v>246.05042350000002</v>
      </c>
      <c r="BV658" s="6">
        <f>SUMIFS('SEGURO DE VIDA'!E:E, 'SEGURO DE VIDA'!D:D, H658, 'SEGURO DE VIDA'!G:G, E658)</f>
        <v>13.71</v>
      </c>
      <c r="BW658" s="6">
        <f>SUMIFS(TREINAMENTOS!E:E, TREINAMENTOS!D:D, H658, TREINAMENTOS!G:G, E658)</f>
        <v>0</v>
      </c>
      <c r="BX658" s="6">
        <f>SUMIFS(EXAMES!E:E, EXAMES!D:D, H658, EXAMES!G:G, E658)</f>
        <v>0</v>
      </c>
      <c r="BY658" s="25">
        <f t="shared" si="53"/>
        <v>1849.5265486111111</v>
      </c>
      <c r="BZ658" s="1"/>
      <c r="CA658" s="1" t="s">
        <v>409</v>
      </c>
      <c r="CB658" s="13">
        <f t="shared" si="54"/>
        <v>246.05042350000002</v>
      </c>
      <c r="CC658" s="13">
        <f t="shared" si="55"/>
        <v>0</v>
      </c>
      <c r="CD658" s="13">
        <f>SUMIFS(ALIMENTAÇÃO!E:E, ALIMENTAÇÃO!D:D, H658, ALIMENTAÇÃO!G:G, E658)</f>
        <v>665</v>
      </c>
      <c r="CE658" s="6">
        <f>SUMIFS(TRANSPORTE!E:E, TRANSPORTE!D:D, H658, TRANSPORTE!G:G, E658)</f>
        <v>330</v>
      </c>
      <c r="CF658" s="6">
        <f>SUMIFS('PLANO DE SAÚDE'!E:E, 'PLANO DE SAÚDE'!D:D, H658, 'PLANO DE SAÚDE'!G:G, E658)</f>
        <v>248.78042350000001</v>
      </c>
      <c r="CG658" s="6">
        <f>SUMIFS('PLANO ODONTO'!E:E, 'PLANO ODONTO'!D:D, H658, 'PLANO ODONTO'!G:G, E658)</f>
        <v>14</v>
      </c>
      <c r="CH658" s="6">
        <f t="shared" si="56"/>
        <v>-2.73</v>
      </c>
      <c r="CI658" s="6">
        <f t="shared" si="57"/>
        <v>0</v>
      </c>
      <c r="CJ658" s="6"/>
      <c r="CK658" s="6"/>
      <c r="CL658" s="6"/>
      <c r="CM658" s="6">
        <f t="shared" si="58"/>
        <v>-14</v>
      </c>
      <c r="CN658" s="6">
        <v>2365.65</v>
      </c>
      <c r="CO658" s="6">
        <v>-313.64999999999998</v>
      </c>
      <c r="CP658" s="6">
        <v>2052</v>
      </c>
      <c r="CQ658" s="6">
        <v>2365.38</v>
      </c>
      <c r="CR658" s="1">
        <v>8.0299999999999994</v>
      </c>
      <c r="CS658" s="6">
        <v>2365.38</v>
      </c>
      <c r="CT658" s="1">
        <v>189.23</v>
      </c>
      <c r="CU658" s="6">
        <v>1758.18</v>
      </c>
    </row>
    <row r="659" spans="1:99" ht="13.8" hidden="1">
      <c r="A659" s="1"/>
      <c r="B659" s="1"/>
      <c r="C659" s="34" t="str">
        <f t="shared" ca="1" si="40"/>
        <v>OK</v>
      </c>
      <c r="D659" s="2">
        <f t="shared" si="41"/>
        <v>18756.678450444444</v>
      </c>
      <c r="E659" s="34">
        <v>45901</v>
      </c>
      <c r="F659" s="1" t="s">
        <v>145</v>
      </c>
      <c r="G659" s="1">
        <v>282</v>
      </c>
      <c r="H659" s="1" t="s">
        <v>410</v>
      </c>
      <c r="I659" s="1" t="s">
        <v>286</v>
      </c>
      <c r="J659" s="38">
        <v>44209</v>
      </c>
      <c r="K659" s="6">
        <v>4513.96</v>
      </c>
      <c r="L659" s="1"/>
      <c r="M659" s="6">
        <v>4513.96</v>
      </c>
      <c r="N659" s="6"/>
      <c r="O659" s="6"/>
      <c r="P659" s="6">
        <v>1354.19</v>
      </c>
      <c r="Q659" s="6"/>
      <c r="R659" s="6"/>
      <c r="S659" s="6"/>
      <c r="T659" s="6"/>
      <c r="U659" s="6">
        <v>228.01</v>
      </c>
      <c r="V659" s="6"/>
      <c r="W659" s="6"/>
      <c r="X659" s="6"/>
      <c r="Y659" s="6">
        <v>4168.22</v>
      </c>
      <c r="Z659" s="6"/>
      <c r="AA659" s="6"/>
      <c r="AB659" s="6">
        <v>1071.48</v>
      </c>
      <c r="AC659" s="6"/>
      <c r="AD659" s="6">
        <v>2551.91</v>
      </c>
      <c r="AE659" s="6">
        <v>550.63</v>
      </c>
      <c r="AF659" s="6">
        <v>477.31</v>
      </c>
      <c r="AG659" s="6"/>
      <c r="AH659" s="6"/>
      <c r="AI659" s="6"/>
      <c r="AJ659" s="6"/>
      <c r="AK659" s="6"/>
      <c r="AL659" s="6"/>
      <c r="AM659" s="6">
        <v>0.47</v>
      </c>
      <c r="AN659" s="8">
        <f t="shared" si="42"/>
        <v>14916.179999999998</v>
      </c>
      <c r="AO659" s="6"/>
      <c r="AP659" s="6">
        <v>-7.7</v>
      </c>
      <c r="AQ659" s="6">
        <v>0</v>
      </c>
      <c r="AR659" s="6"/>
      <c r="AS659" s="6"/>
      <c r="AT659" s="6">
        <v>-0.38</v>
      </c>
      <c r="AU659" s="6"/>
      <c r="AV659" s="6">
        <v>-14</v>
      </c>
      <c r="AW659" s="6"/>
      <c r="AX659" s="6"/>
      <c r="AY659" s="6"/>
      <c r="AZ659" s="6"/>
      <c r="BA659" s="6"/>
      <c r="BB659" s="6"/>
      <c r="BC659" s="6">
        <v>-100.08</v>
      </c>
      <c r="BD659" s="6">
        <v>0</v>
      </c>
      <c r="BE659" s="6"/>
      <c r="BF659" s="6">
        <v>-541.79999999999995</v>
      </c>
      <c r="BG659" s="6">
        <v>-951.62</v>
      </c>
      <c r="BH659" s="6">
        <v>-2584.6</v>
      </c>
      <c r="BI659" s="6"/>
      <c r="BJ659" s="6"/>
      <c r="BK659" s="6"/>
      <c r="BL659" s="11">
        <f t="shared" si="43"/>
        <v>-4200.18</v>
      </c>
      <c r="BM659" s="12">
        <f t="shared" si="44"/>
        <v>10715.999999999998</v>
      </c>
      <c r="BN659" s="13">
        <f t="shared" si="45"/>
        <v>376.16333333333336</v>
      </c>
      <c r="BO659" s="13">
        <f t="shared" si="46"/>
        <v>376.16333333333336</v>
      </c>
      <c r="BP659" s="13">
        <f t="shared" si="47"/>
        <v>125.38777777777779</v>
      </c>
      <c r="BQ659" s="13">
        <f t="shared" si="48"/>
        <v>951.15400599999998</v>
      </c>
      <c r="BR659" s="13">
        <f t="shared" si="49"/>
        <v>774.08</v>
      </c>
      <c r="BS659" s="13">
        <f t="shared" si="50"/>
        <v>762.3</v>
      </c>
      <c r="BT659" s="13">
        <f t="shared" si="51"/>
        <v>0</v>
      </c>
      <c r="BU659" s="13">
        <f t="shared" si="52"/>
        <v>461.54</v>
      </c>
      <c r="BV659" s="6">
        <f>SUMIFS('SEGURO DE VIDA'!E:E, 'SEGURO DE VIDA'!D:D, H659, 'SEGURO DE VIDA'!G:G, E659)</f>
        <v>13.71</v>
      </c>
      <c r="BW659" s="6">
        <f>SUMIFS(TREINAMENTOS!E:E, TREINAMENTOS!D:D, H659, TREINAMENTOS!G:G, E659)</f>
        <v>0</v>
      </c>
      <c r="BX659" s="6">
        <f>SUMIFS(EXAMES!E:E, EXAMES!D:D, H659, EXAMES!G:G, E659)</f>
        <v>0</v>
      </c>
      <c r="BY659" s="25">
        <f t="shared" si="53"/>
        <v>3840.4984504444446</v>
      </c>
      <c r="BZ659" s="1"/>
      <c r="CA659" s="1" t="s">
        <v>410</v>
      </c>
      <c r="CB659" s="13">
        <f t="shared" si="54"/>
        <v>461.54</v>
      </c>
      <c r="CC659" s="13">
        <f t="shared" si="55"/>
        <v>0</v>
      </c>
      <c r="CD659" s="13">
        <f>SUMIFS(ALIMENTAÇÃO!E:E, ALIMENTAÇÃO!D:D, H659, ALIMENTAÇÃO!G:G, E659)</f>
        <v>770</v>
      </c>
      <c r="CE659" s="6">
        <f>SUMIFS(TRANSPORTE!E:E, TRANSPORTE!D:D, H659, TRANSPORTE!G:G, E659)</f>
        <v>0</v>
      </c>
      <c r="CF659" s="6">
        <f>SUMIFS('PLANO DE SAÚDE'!E:E, 'PLANO DE SAÚDE'!D:D, H659, 'PLANO DE SAÚDE'!G:G, E659)</f>
        <v>561.62</v>
      </c>
      <c r="CG659" s="6">
        <f>SUMIFS('PLANO ODONTO'!E:E, 'PLANO ODONTO'!D:D, H659, 'PLANO ODONTO'!G:G, E659)</f>
        <v>14</v>
      </c>
      <c r="CH659" s="6">
        <f t="shared" si="56"/>
        <v>-100.08</v>
      </c>
      <c r="CI659" s="6">
        <f t="shared" si="57"/>
        <v>0</v>
      </c>
      <c r="CJ659" s="6"/>
      <c r="CK659" s="6"/>
      <c r="CL659" s="6"/>
      <c r="CM659" s="6">
        <f t="shared" si="58"/>
        <v>-14</v>
      </c>
      <c r="CN659" s="6">
        <v>14916.18</v>
      </c>
      <c r="CO659" s="6">
        <v>-4200.18</v>
      </c>
      <c r="CP659" s="6">
        <v>10716</v>
      </c>
      <c r="CQ659" s="6">
        <v>8157.41</v>
      </c>
      <c r="CR659" s="1">
        <v>11.66</v>
      </c>
      <c r="CS659" s="6">
        <v>9676.01</v>
      </c>
      <c r="CT659" s="1">
        <v>774.08</v>
      </c>
      <c r="CU659" s="6">
        <v>12703.02</v>
      </c>
    </row>
    <row r="660" spans="1:99" ht="13.8" hidden="1">
      <c r="A660" s="1"/>
      <c r="B660" s="1"/>
      <c r="C660" s="34" t="str">
        <f t="shared" ca="1" si="40"/>
        <v>OK</v>
      </c>
      <c r="D660" s="2">
        <f t="shared" si="41"/>
        <v>1078.72</v>
      </c>
      <c r="E660" s="34">
        <v>45901</v>
      </c>
      <c r="F660" s="1" t="s">
        <v>145</v>
      </c>
      <c r="G660" s="1">
        <v>3576</v>
      </c>
      <c r="H660" s="1" t="s">
        <v>560</v>
      </c>
      <c r="I660" s="1" t="s">
        <v>151</v>
      </c>
      <c r="J660" s="38">
        <v>45881</v>
      </c>
      <c r="K660" s="6">
        <v>1800</v>
      </c>
      <c r="L660" s="1"/>
      <c r="M660" s="6">
        <v>540</v>
      </c>
      <c r="N660" s="6"/>
      <c r="O660" s="6"/>
      <c r="P660" s="6">
        <v>0</v>
      </c>
      <c r="Q660" s="6"/>
      <c r="R660" s="6"/>
      <c r="S660" s="6"/>
      <c r="T660" s="6"/>
      <c r="U660" s="6">
        <v>0</v>
      </c>
      <c r="V660" s="6"/>
      <c r="W660" s="6"/>
      <c r="X660" s="6"/>
      <c r="Y660" s="6"/>
      <c r="Z660" s="6"/>
      <c r="AA660" s="6"/>
      <c r="AB660" s="6"/>
      <c r="AC660" s="6"/>
      <c r="AD660" s="6">
        <v>0</v>
      </c>
      <c r="AE660" s="6">
        <v>0</v>
      </c>
      <c r="AF660" s="6">
        <v>0</v>
      </c>
      <c r="AG660" s="6"/>
      <c r="AH660" s="6"/>
      <c r="AI660" s="6"/>
      <c r="AJ660" s="6"/>
      <c r="AK660" s="6"/>
      <c r="AL660" s="6"/>
      <c r="AM660" s="6">
        <v>0.35</v>
      </c>
      <c r="AN660" s="8">
        <f t="shared" si="42"/>
        <v>540.35</v>
      </c>
      <c r="AO660" s="6"/>
      <c r="AP660" s="6">
        <v>-2.4500000000000002</v>
      </c>
      <c r="AQ660" s="6">
        <v>-32.4</v>
      </c>
      <c r="AR660" s="6"/>
      <c r="AS660" s="6"/>
      <c r="AT660" s="6"/>
      <c r="AU660" s="6"/>
      <c r="AV660" s="6">
        <v>0</v>
      </c>
      <c r="AW660" s="6"/>
      <c r="AX660" s="6"/>
      <c r="AY660" s="6"/>
      <c r="AZ660" s="6"/>
      <c r="BA660" s="6"/>
      <c r="BB660" s="6"/>
      <c r="BC660" s="6">
        <v>0</v>
      </c>
      <c r="BD660" s="6">
        <v>0</v>
      </c>
      <c r="BE660" s="6"/>
      <c r="BF660" s="6"/>
      <c r="BG660" s="6">
        <v>-40.5</v>
      </c>
      <c r="BH660" s="6">
        <v>0</v>
      </c>
      <c r="BI660" s="6"/>
      <c r="BJ660" s="6"/>
      <c r="BK660" s="6"/>
      <c r="BL660" s="11">
        <f t="shared" si="43"/>
        <v>-75.349999999999994</v>
      </c>
      <c r="BM660" s="12">
        <f t="shared" si="44"/>
        <v>465</v>
      </c>
      <c r="BN660" s="13">
        <f t="shared" si="45"/>
        <v>150</v>
      </c>
      <c r="BO660" s="13">
        <f t="shared" si="46"/>
        <v>150</v>
      </c>
      <c r="BP660" s="13">
        <f t="shared" si="47"/>
        <v>50</v>
      </c>
      <c r="BQ660" s="13">
        <f t="shared" si="48"/>
        <v>40.5</v>
      </c>
      <c r="BR660" s="13">
        <f t="shared" si="49"/>
        <v>43.2</v>
      </c>
      <c r="BS660" s="13">
        <f t="shared" si="50"/>
        <v>-2.4500000000000002</v>
      </c>
      <c r="BT660" s="13">
        <f t="shared" si="51"/>
        <v>0</v>
      </c>
      <c r="BU660" s="13">
        <f t="shared" si="52"/>
        <v>0</v>
      </c>
      <c r="BV660" s="6">
        <f>SUMIFS('SEGURO DE VIDA'!E:E, 'SEGURO DE VIDA'!D:D, H660, 'SEGURO DE VIDA'!G:G, E660)</f>
        <v>0</v>
      </c>
      <c r="BW660" s="6">
        <f>SUMIFS(TREINAMENTOS!E:E, TREINAMENTOS!D:D, H660, TREINAMENTOS!G:G, E660)</f>
        <v>0</v>
      </c>
      <c r="BX660" s="6">
        <f>SUMIFS(EXAMES!E:E, EXAMES!D:D, H660, EXAMES!G:G, E660)</f>
        <v>107.12</v>
      </c>
      <c r="BY660" s="25">
        <f t="shared" si="53"/>
        <v>538.37</v>
      </c>
      <c r="BZ660" s="1"/>
      <c r="CA660" s="41" t="s">
        <v>561</v>
      </c>
      <c r="CB660" s="13">
        <f t="shared" si="54"/>
        <v>0</v>
      </c>
      <c r="CC660" s="13">
        <f t="shared" si="55"/>
        <v>0</v>
      </c>
      <c r="CD660" s="13">
        <f>SUMIFS(ALIMENTAÇÃO!E:E, ALIMENTAÇÃO!D:D, H660, ALIMENTAÇÃO!G:G, E660)</f>
        <v>0</v>
      </c>
      <c r="CE660" s="6">
        <f>SUMIFS(TRANSPORTE!E:E, TRANSPORTE!D:D, H660, TRANSPORTE!G:G, E660)</f>
        <v>0</v>
      </c>
      <c r="CF660" s="6">
        <f>SUMIFS('PLANO DE SAÚDE'!E:E, 'PLANO DE SAÚDE'!D:D, H660, 'PLANO DE SAÚDE'!G:G, E660)</f>
        <v>0</v>
      </c>
      <c r="CG660" s="6">
        <f>SUMIFS('PLANO ODONTO'!E:E, 'PLANO ODONTO'!D:D, H660, 'PLANO ODONTO'!G:G, E660)</f>
        <v>0</v>
      </c>
      <c r="CH660" s="6">
        <f t="shared" si="56"/>
        <v>0</v>
      </c>
      <c r="CI660" s="6">
        <f t="shared" si="57"/>
        <v>0</v>
      </c>
      <c r="CJ660" s="6"/>
      <c r="CK660" s="6"/>
      <c r="CL660" s="6"/>
      <c r="CM660" s="6">
        <f t="shared" si="58"/>
        <v>0</v>
      </c>
      <c r="CN660" s="6">
        <v>540.35</v>
      </c>
      <c r="CO660" s="6">
        <v>-75.349999999999994</v>
      </c>
      <c r="CP660" s="6">
        <v>465</v>
      </c>
      <c r="CQ660" s="6">
        <v>540</v>
      </c>
      <c r="CR660" s="1">
        <v>7.5</v>
      </c>
      <c r="CS660" s="6">
        <v>540</v>
      </c>
      <c r="CT660" s="1">
        <v>43.2</v>
      </c>
      <c r="CU660" s="6">
        <v>0</v>
      </c>
    </row>
    <row r="661" spans="1:99" ht="13.8" hidden="1">
      <c r="A661" s="1"/>
      <c r="B661" s="1"/>
      <c r="C661" s="34" t="str">
        <f t="shared" ca="1" si="40"/>
        <v>OK</v>
      </c>
      <c r="D661" s="2">
        <f t="shared" si="41"/>
        <v>4618.8732511666658</v>
      </c>
      <c r="E661" s="34">
        <v>45901</v>
      </c>
      <c r="F661" s="1" t="s">
        <v>145</v>
      </c>
      <c r="G661" s="1">
        <v>3444</v>
      </c>
      <c r="H661" s="1" t="s">
        <v>451</v>
      </c>
      <c r="I661" s="1" t="s">
        <v>151</v>
      </c>
      <c r="J661" s="38">
        <v>45481</v>
      </c>
      <c r="K661" s="6">
        <v>2049</v>
      </c>
      <c r="L661" s="1"/>
      <c r="M661" s="6">
        <v>2049</v>
      </c>
      <c r="N661" s="6"/>
      <c r="O661" s="6">
        <v>0.49</v>
      </c>
      <c r="P661" s="6">
        <v>614.70000000000005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>
        <v>0</v>
      </c>
      <c r="AE661" s="6">
        <v>0</v>
      </c>
      <c r="AF661" s="6">
        <v>0.08</v>
      </c>
      <c r="AG661" s="6"/>
      <c r="AH661" s="6"/>
      <c r="AI661" s="6"/>
      <c r="AJ661" s="6">
        <v>0</v>
      </c>
      <c r="AK661" s="6"/>
      <c r="AL661" s="6"/>
      <c r="AM661" s="6">
        <v>0.84</v>
      </c>
      <c r="AN661" s="8">
        <f t="shared" si="42"/>
        <v>2665.1099999999997</v>
      </c>
      <c r="AO661" s="6"/>
      <c r="AP661" s="6">
        <v>-7</v>
      </c>
      <c r="AQ661" s="6">
        <v>-122.94</v>
      </c>
      <c r="AR661" s="6"/>
      <c r="AS661" s="6"/>
      <c r="AT661" s="6">
        <v>-0.32</v>
      </c>
      <c r="AU661" s="6"/>
      <c r="AV661" s="6">
        <v>-14</v>
      </c>
      <c r="AW661" s="6"/>
      <c r="AX661" s="6"/>
      <c r="AY661" s="6"/>
      <c r="AZ661" s="6"/>
      <c r="BA661" s="6"/>
      <c r="BB661" s="6"/>
      <c r="BC661" s="6">
        <v>-1.84</v>
      </c>
      <c r="BD661" s="6"/>
      <c r="BE661" s="6"/>
      <c r="BF661" s="6">
        <v>0</v>
      </c>
      <c r="BG661" s="6">
        <v>-217.01</v>
      </c>
      <c r="BH661" s="6"/>
      <c r="BI661" s="6"/>
      <c r="BJ661" s="6"/>
      <c r="BK661" s="6"/>
      <c r="BL661" s="11">
        <f t="shared" si="43"/>
        <v>-363.11</v>
      </c>
      <c r="BM661" s="12">
        <f t="shared" si="44"/>
        <v>2301.9999999999995</v>
      </c>
      <c r="BN661" s="13">
        <f t="shared" si="45"/>
        <v>170.75</v>
      </c>
      <c r="BO661" s="13">
        <f t="shared" si="46"/>
        <v>170.75</v>
      </c>
      <c r="BP661" s="13">
        <f t="shared" si="47"/>
        <v>56.916666666666664</v>
      </c>
      <c r="BQ661" s="13">
        <f t="shared" si="48"/>
        <v>216.871578</v>
      </c>
      <c r="BR661" s="13">
        <f t="shared" si="49"/>
        <v>213.14</v>
      </c>
      <c r="BS661" s="13">
        <f t="shared" si="50"/>
        <v>693</v>
      </c>
      <c r="BT661" s="13">
        <f t="shared" si="51"/>
        <v>253.26</v>
      </c>
      <c r="BU661" s="13">
        <f t="shared" si="52"/>
        <v>165.36500649999999</v>
      </c>
      <c r="BV661" s="6">
        <f>SUMIFS('SEGURO DE VIDA'!E:E, 'SEGURO DE VIDA'!D:D, H661, 'SEGURO DE VIDA'!G:G, E661)</f>
        <v>13.71</v>
      </c>
      <c r="BW661" s="6">
        <f>SUMIFS(TREINAMENTOS!E:E, TREINAMENTOS!D:D, H661, TREINAMENTOS!G:G, E661)</f>
        <v>0</v>
      </c>
      <c r="BX661" s="6">
        <f>SUMIFS(EXAMES!E:E, EXAMES!D:D, H661, EXAMES!G:G, E661)</f>
        <v>0</v>
      </c>
      <c r="BY661" s="25">
        <f t="shared" si="53"/>
        <v>1953.7632511666666</v>
      </c>
      <c r="BZ661" s="1"/>
      <c r="CA661" s="1" t="s">
        <v>451</v>
      </c>
      <c r="CB661" s="13">
        <f t="shared" si="54"/>
        <v>165.36500649999999</v>
      </c>
      <c r="CC661" s="13">
        <f t="shared" si="55"/>
        <v>0</v>
      </c>
      <c r="CD661" s="13">
        <f>SUMIFS(ALIMENTAÇÃO!E:E, ALIMENTAÇÃO!D:D, H661, ALIMENTAÇÃO!G:G, E661)</f>
        <v>700</v>
      </c>
      <c r="CE661" s="6">
        <f>SUMIFS(TRANSPORTE!E:E, TRANSPORTE!D:D, H661, TRANSPORTE!G:G, E661)</f>
        <v>376.2</v>
      </c>
      <c r="CF661" s="6">
        <f>SUMIFS('PLANO DE SAÚDE'!E:E, 'PLANO DE SAÚDE'!D:D, H661, 'PLANO DE SAÚDE'!G:G, E661)</f>
        <v>167.2050065</v>
      </c>
      <c r="CG661" s="6">
        <f>SUMIFS('PLANO ODONTO'!E:E, 'PLANO ODONTO'!D:D, H661, 'PLANO ODONTO'!G:G, E661)</f>
        <v>14</v>
      </c>
      <c r="CH661" s="6">
        <f t="shared" si="56"/>
        <v>-1.84</v>
      </c>
      <c r="CI661" s="6">
        <f t="shared" si="57"/>
        <v>0</v>
      </c>
      <c r="CJ661" s="6"/>
      <c r="CK661" s="6"/>
      <c r="CL661" s="6"/>
      <c r="CM661" s="6">
        <f t="shared" si="58"/>
        <v>-14</v>
      </c>
      <c r="CN661" s="6">
        <v>2665.11</v>
      </c>
      <c r="CO661" s="6">
        <v>-363.11</v>
      </c>
      <c r="CP661" s="6">
        <v>2302</v>
      </c>
      <c r="CQ661" s="6">
        <v>2664.27</v>
      </c>
      <c r="CR661" s="1">
        <v>8.14</v>
      </c>
      <c r="CS661" s="6">
        <v>2664.27</v>
      </c>
      <c r="CT661" s="1">
        <v>213.14</v>
      </c>
      <c r="CU661" s="6">
        <v>2057.0700000000002</v>
      </c>
    </row>
    <row r="662" spans="1:99" ht="13.8" hidden="1">
      <c r="A662" s="1"/>
      <c r="B662" s="1"/>
      <c r="C662" s="34" t="str">
        <f t="shared" ca="1" si="40"/>
        <v>OK</v>
      </c>
      <c r="D662" s="2">
        <f t="shared" si="41"/>
        <v>5152.223424888889</v>
      </c>
      <c r="E662" s="34">
        <v>45901</v>
      </c>
      <c r="F662" s="1" t="s">
        <v>145</v>
      </c>
      <c r="G662" s="1">
        <v>30</v>
      </c>
      <c r="H662" s="1" t="s">
        <v>411</v>
      </c>
      <c r="I662" s="1" t="s">
        <v>231</v>
      </c>
      <c r="J662" s="38">
        <v>40560</v>
      </c>
      <c r="K662" s="6">
        <v>2583.83</v>
      </c>
      <c r="L662" s="1"/>
      <c r="M662" s="6">
        <v>2583.83</v>
      </c>
      <c r="N662" s="6"/>
      <c r="O662" s="6"/>
      <c r="P662" s="6">
        <v>775.15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>
        <v>0</v>
      </c>
      <c r="AE662" s="6">
        <v>0</v>
      </c>
      <c r="AF662" s="6">
        <v>0</v>
      </c>
      <c r="AG662" s="6"/>
      <c r="AH662" s="6"/>
      <c r="AI662" s="6"/>
      <c r="AJ662" s="6">
        <v>0</v>
      </c>
      <c r="AK662" s="6"/>
      <c r="AL662" s="6"/>
      <c r="AM662" s="6">
        <v>0.14000000000000001</v>
      </c>
      <c r="AN662" s="8">
        <f t="shared" si="42"/>
        <v>3359.12</v>
      </c>
      <c r="AO662" s="6"/>
      <c r="AP662" s="6">
        <v>-7.19</v>
      </c>
      <c r="AQ662" s="6">
        <v>0</v>
      </c>
      <c r="AR662" s="6"/>
      <c r="AS662" s="6"/>
      <c r="AT662" s="6">
        <v>-0.23</v>
      </c>
      <c r="AU662" s="6"/>
      <c r="AV662" s="6">
        <v>0</v>
      </c>
      <c r="AW662" s="6"/>
      <c r="AX662" s="6"/>
      <c r="AY662" s="6"/>
      <c r="AZ662" s="6"/>
      <c r="BA662" s="6"/>
      <c r="BB662" s="6"/>
      <c r="BC662" s="6">
        <v>0</v>
      </c>
      <c r="BD662" s="6"/>
      <c r="BE662" s="6"/>
      <c r="BF662" s="6">
        <v>0</v>
      </c>
      <c r="BG662" s="6">
        <v>-296.48</v>
      </c>
      <c r="BH662" s="6">
        <v>-24.22</v>
      </c>
      <c r="BI662" s="6"/>
      <c r="BJ662" s="6"/>
      <c r="BK662" s="6"/>
      <c r="BL662" s="11">
        <f t="shared" si="43"/>
        <v>-328.12</v>
      </c>
      <c r="BM662" s="12">
        <f t="shared" si="44"/>
        <v>3031</v>
      </c>
      <c r="BN662" s="13">
        <f t="shared" si="45"/>
        <v>215.31916666666666</v>
      </c>
      <c r="BO662" s="13">
        <f t="shared" si="46"/>
        <v>215.31916666666666</v>
      </c>
      <c r="BP662" s="13">
        <f t="shared" si="47"/>
        <v>71.773055555555558</v>
      </c>
      <c r="BQ662" s="13">
        <f t="shared" si="48"/>
        <v>296.26203600000002</v>
      </c>
      <c r="BR662" s="13">
        <f t="shared" si="49"/>
        <v>268.70999999999998</v>
      </c>
      <c r="BS662" s="13">
        <f t="shared" si="50"/>
        <v>712.01</v>
      </c>
      <c r="BT662" s="13">
        <f t="shared" si="51"/>
        <v>0</v>
      </c>
      <c r="BU662" s="13">
        <f t="shared" si="52"/>
        <v>0</v>
      </c>
      <c r="BV662" s="6">
        <f>SUMIFS('SEGURO DE VIDA'!E:E, 'SEGURO DE VIDA'!D:D, H662, 'SEGURO DE VIDA'!G:G, E662)</f>
        <v>13.71</v>
      </c>
      <c r="BW662" s="6">
        <f>SUMIFS(TREINAMENTOS!E:E, TREINAMENTOS!D:D, H662, TREINAMENTOS!G:G, E662)</f>
        <v>0</v>
      </c>
      <c r="BX662" s="6">
        <f>SUMIFS(EXAMES!E:E, EXAMES!D:D, H662, EXAMES!G:G, E662)</f>
        <v>0</v>
      </c>
      <c r="BY662" s="25">
        <f t="shared" si="53"/>
        <v>1793.1034248888889</v>
      </c>
      <c r="BZ662" s="1"/>
      <c r="CA662" s="1" t="s">
        <v>411</v>
      </c>
      <c r="CB662" s="13">
        <f t="shared" si="54"/>
        <v>0</v>
      </c>
      <c r="CC662" s="13">
        <f t="shared" si="55"/>
        <v>0</v>
      </c>
      <c r="CD662" s="13">
        <f>SUMIFS(ALIMENTAÇÃO!E:E, ALIMENTAÇÃO!D:D, H662, ALIMENTAÇÃO!G:G, E662)</f>
        <v>719.2</v>
      </c>
      <c r="CE662" s="6">
        <f>SUMIFS(TRANSPORTE!E:E, TRANSPORTE!D:D, H662, TRANSPORTE!G:G, E662)</f>
        <v>0</v>
      </c>
      <c r="CF662" s="6">
        <f>SUMIFS('PLANO DE SAÚDE'!E:E, 'PLANO DE SAÚDE'!D:D, H662, 'PLANO DE SAÚDE'!G:G, E662)</f>
        <v>0</v>
      </c>
      <c r="CG662" s="6">
        <f>SUMIFS('PLANO ODONTO'!E:E, 'PLANO ODONTO'!D:D, H662, 'PLANO ODONTO'!G:G, E662)</f>
        <v>0</v>
      </c>
      <c r="CH662" s="6">
        <f t="shared" si="56"/>
        <v>0</v>
      </c>
      <c r="CI662" s="6">
        <f t="shared" si="57"/>
        <v>0</v>
      </c>
      <c r="CJ662" s="6"/>
      <c r="CK662" s="6"/>
      <c r="CL662" s="6"/>
      <c r="CM662" s="6">
        <f t="shared" si="58"/>
        <v>0</v>
      </c>
      <c r="CN662" s="6">
        <v>3359.12</v>
      </c>
      <c r="CO662" s="6">
        <v>-328.12</v>
      </c>
      <c r="CP662" s="6">
        <v>3031</v>
      </c>
      <c r="CQ662" s="6">
        <v>3358.98</v>
      </c>
      <c r="CR662" s="1">
        <v>8.82</v>
      </c>
      <c r="CS662" s="6">
        <v>3358.98</v>
      </c>
      <c r="CT662" s="1">
        <v>268.70999999999998</v>
      </c>
      <c r="CU662" s="6">
        <v>2751.78</v>
      </c>
    </row>
    <row r="663" spans="1:99" ht="13.8" hidden="1">
      <c r="A663" s="1"/>
      <c r="B663" s="1"/>
      <c r="C663" s="34" t="str">
        <f t="shared" ca="1" si="40"/>
        <v>OK</v>
      </c>
      <c r="D663" s="2">
        <f t="shared" si="41"/>
        <v>4385.3782928888886</v>
      </c>
      <c r="E663" s="34">
        <v>45901</v>
      </c>
      <c r="F663" s="1" t="s">
        <v>145</v>
      </c>
      <c r="G663" s="1">
        <v>171</v>
      </c>
      <c r="H663" s="1" t="s">
        <v>413</v>
      </c>
      <c r="I663" s="1" t="s">
        <v>286</v>
      </c>
      <c r="J663" s="38">
        <v>42011</v>
      </c>
      <c r="K663" s="6">
        <v>2495.63</v>
      </c>
      <c r="L663" s="1"/>
      <c r="M663" s="6">
        <v>2495.63</v>
      </c>
      <c r="N663" s="6"/>
      <c r="O663" s="6"/>
      <c r="P663" s="6">
        <v>0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>
        <v>0</v>
      </c>
      <c r="AE663" s="6">
        <v>0</v>
      </c>
      <c r="AF663" s="6">
        <v>0</v>
      </c>
      <c r="AG663" s="6"/>
      <c r="AH663" s="6"/>
      <c r="AI663" s="6"/>
      <c r="AJ663" s="6">
        <v>0</v>
      </c>
      <c r="AK663" s="6"/>
      <c r="AL663" s="6"/>
      <c r="AM663" s="6">
        <v>0.72</v>
      </c>
      <c r="AN663" s="8">
        <f t="shared" si="42"/>
        <v>2496.35</v>
      </c>
      <c r="AO663" s="6"/>
      <c r="AP663" s="6">
        <v>-7.7</v>
      </c>
      <c r="AQ663" s="6">
        <v>-149.74</v>
      </c>
      <c r="AR663" s="6"/>
      <c r="AS663" s="6"/>
      <c r="AT663" s="6">
        <v>-0.08</v>
      </c>
      <c r="AU663" s="6"/>
      <c r="AV663" s="6">
        <v>-14</v>
      </c>
      <c r="AW663" s="6">
        <v>-42</v>
      </c>
      <c r="AX663" s="6"/>
      <c r="AY663" s="6"/>
      <c r="AZ663" s="6"/>
      <c r="BA663" s="6"/>
      <c r="BB663" s="6"/>
      <c r="BC663" s="6">
        <v>0</v>
      </c>
      <c r="BD663" s="6"/>
      <c r="BE663" s="6"/>
      <c r="BF663" s="6">
        <v>0</v>
      </c>
      <c r="BG663" s="6">
        <v>-201.83</v>
      </c>
      <c r="BH663" s="6"/>
      <c r="BI663" s="6"/>
      <c r="BJ663" s="6"/>
      <c r="BK663" s="6"/>
      <c r="BL663" s="11">
        <f t="shared" si="43"/>
        <v>-415.35</v>
      </c>
      <c r="BM663" s="12">
        <f t="shared" si="44"/>
        <v>2081</v>
      </c>
      <c r="BN663" s="13">
        <f t="shared" si="45"/>
        <v>207.96916666666667</v>
      </c>
      <c r="BO663" s="13">
        <f t="shared" si="46"/>
        <v>207.96916666666667</v>
      </c>
      <c r="BP663" s="13">
        <f t="shared" si="47"/>
        <v>69.323055555555555</v>
      </c>
      <c r="BQ663" s="13">
        <f t="shared" si="48"/>
        <v>201.64690400000001</v>
      </c>
      <c r="BR663" s="13">
        <f t="shared" si="49"/>
        <v>199.65</v>
      </c>
      <c r="BS663" s="13">
        <f t="shared" si="50"/>
        <v>762.3</v>
      </c>
      <c r="BT663" s="13">
        <f t="shared" si="51"/>
        <v>226.45999999999998</v>
      </c>
      <c r="BU663" s="13">
        <f t="shared" si="52"/>
        <v>0</v>
      </c>
      <c r="BV663" s="6">
        <f>SUMIFS('SEGURO DE VIDA'!E:E, 'SEGURO DE VIDA'!D:D, H663, 'SEGURO DE VIDA'!G:G, E663)</f>
        <v>13.71</v>
      </c>
      <c r="BW663" s="6">
        <f>SUMIFS(TREINAMENTOS!E:E, TREINAMENTOS!D:D, H663, TREINAMENTOS!G:G, E663)</f>
        <v>0</v>
      </c>
      <c r="BX663" s="6">
        <f>SUMIFS(EXAMES!E:E, EXAMES!D:D, H663, EXAMES!G:G, E663)</f>
        <v>0</v>
      </c>
      <c r="BY663" s="25">
        <f t="shared" si="53"/>
        <v>1889.0282928888887</v>
      </c>
      <c r="BZ663" s="1"/>
      <c r="CA663" s="1" t="s">
        <v>413</v>
      </c>
      <c r="CB663" s="13">
        <f t="shared" si="54"/>
        <v>0</v>
      </c>
      <c r="CC663" s="13">
        <f t="shared" si="55"/>
        <v>0</v>
      </c>
      <c r="CD663" s="13">
        <f>SUMIFS(ALIMENTAÇÃO!E:E, ALIMENTAÇÃO!D:D, H663, ALIMENTAÇÃO!G:G, E663)</f>
        <v>770</v>
      </c>
      <c r="CE663" s="6">
        <f>SUMIFS(TRANSPORTE!E:E, TRANSPORTE!D:D, H663, TRANSPORTE!G:G, E663)</f>
        <v>376.2</v>
      </c>
      <c r="CF663" s="6">
        <f>SUMIFS('PLANO DE SAÚDE'!E:E, 'PLANO DE SAÚDE'!D:D, H663, 'PLANO DE SAÚDE'!G:G, E663)</f>
        <v>0</v>
      </c>
      <c r="CG663" s="6">
        <f>SUMIFS('PLANO ODONTO'!E:E, 'PLANO ODONTO'!D:D, H663, 'PLANO ODONTO'!G:G, E663)</f>
        <v>56</v>
      </c>
      <c r="CH663" s="6">
        <f t="shared" si="56"/>
        <v>0</v>
      </c>
      <c r="CI663" s="6">
        <f t="shared" si="57"/>
        <v>0</v>
      </c>
      <c r="CJ663" s="6"/>
      <c r="CK663" s="6"/>
      <c r="CL663" s="6"/>
      <c r="CM663" s="6">
        <f t="shared" si="58"/>
        <v>-56</v>
      </c>
      <c r="CN663" s="6">
        <v>2496.35</v>
      </c>
      <c r="CO663" s="6">
        <v>-415.35</v>
      </c>
      <c r="CP663" s="6">
        <v>2081</v>
      </c>
      <c r="CQ663" s="6">
        <v>2495.63</v>
      </c>
      <c r="CR663" s="1">
        <v>8.08</v>
      </c>
      <c r="CS663" s="6">
        <v>2495.63</v>
      </c>
      <c r="CT663" s="1">
        <v>199.65</v>
      </c>
      <c r="CU663" s="6">
        <v>1888.43</v>
      </c>
    </row>
    <row r="664" spans="1:99" ht="13.8" hidden="1">
      <c r="A664" s="1"/>
      <c r="B664" s="1"/>
      <c r="C664" s="34" t="str">
        <f t="shared" ca="1" si="40"/>
        <v>OK</v>
      </c>
      <c r="D664" s="2">
        <f t="shared" si="41"/>
        <v>2699.7153055555555</v>
      </c>
      <c r="E664" s="34">
        <v>45901</v>
      </c>
      <c r="F664" s="1" t="s">
        <v>145</v>
      </c>
      <c r="G664" s="1">
        <v>288</v>
      </c>
      <c r="H664" s="1" t="s">
        <v>562</v>
      </c>
      <c r="I664" s="1" t="s">
        <v>231</v>
      </c>
      <c r="J664" s="38">
        <v>44264</v>
      </c>
      <c r="K664" s="6">
        <v>2600</v>
      </c>
      <c r="L664" s="1"/>
      <c r="M664" s="6">
        <v>1213.33</v>
      </c>
      <c r="N664" s="6"/>
      <c r="O664" s="6"/>
      <c r="P664" s="6">
        <v>0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>
        <v>0</v>
      </c>
      <c r="AE664" s="6">
        <v>0</v>
      </c>
      <c r="AF664" s="6">
        <v>0</v>
      </c>
      <c r="AG664" s="6"/>
      <c r="AH664" s="6"/>
      <c r="AI664" s="6"/>
      <c r="AJ664" s="6">
        <v>0</v>
      </c>
      <c r="AK664" s="6"/>
      <c r="AL664" s="6"/>
      <c r="AM664" s="6">
        <v>0.66</v>
      </c>
      <c r="AN664" s="8">
        <f t="shared" si="42"/>
        <v>1213.99</v>
      </c>
      <c r="AO664" s="6"/>
      <c r="AP664" s="6">
        <v>0</v>
      </c>
      <c r="AQ664" s="6">
        <v>0</v>
      </c>
      <c r="AR664" s="6"/>
      <c r="AS664" s="6"/>
      <c r="AT664" s="6">
        <v>0</v>
      </c>
      <c r="AU664" s="6"/>
      <c r="AV664" s="6">
        <v>0</v>
      </c>
      <c r="AW664" s="6"/>
      <c r="AX664" s="6"/>
      <c r="AY664" s="6"/>
      <c r="AZ664" s="6"/>
      <c r="BA664" s="6"/>
      <c r="BB664" s="6"/>
      <c r="BC664" s="6">
        <v>0</v>
      </c>
      <c r="BD664" s="6"/>
      <c r="BE664" s="6"/>
      <c r="BF664" s="6">
        <v>0</v>
      </c>
      <c r="BG664" s="6">
        <v>-90.99</v>
      </c>
      <c r="BH664" s="6"/>
      <c r="BI664" s="6"/>
      <c r="BJ664" s="6"/>
      <c r="BK664" s="6"/>
      <c r="BL664" s="11">
        <f t="shared" si="43"/>
        <v>-90.99</v>
      </c>
      <c r="BM664" s="12">
        <f t="shared" si="44"/>
        <v>1123</v>
      </c>
      <c r="BN664" s="13">
        <f t="shared" si="45"/>
        <v>216.66666666666666</v>
      </c>
      <c r="BO664" s="13">
        <f t="shared" si="46"/>
        <v>216.66666666666666</v>
      </c>
      <c r="BP664" s="13">
        <f t="shared" si="47"/>
        <v>72.222222222222214</v>
      </c>
      <c r="BQ664" s="13">
        <f t="shared" si="48"/>
        <v>90.999749999999992</v>
      </c>
      <c r="BR664" s="13">
        <f t="shared" si="49"/>
        <v>97.06</v>
      </c>
      <c r="BS664" s="13">
        <f t="shared" si="50"/>
        <v>0.01</v>
      </c>
      <c r="BT664" s="13">
        <f t="shared" si="51"/>
        <v>0</v>
      </c>
      <c r="BU664" s="13">
        <f t="shared" si="52"/>
        <v>0</v>
      </c>
      <c r="BV664" s="6">
        <f>SUMIFS('SEGURO DE VIDA'!E:E, 'SEGURO DE VIDA'!D:D, H664, 'SEGURO DE VIDA'!G:G, E664)</f>
        <v>0</v>
      </c>
      <c r="BW664" s="6">
        <f>SUMIFS(TREINAMENTOS!E:E, TREINAMENTOS!D:D, H664, TREINAMENTOS!G:G, E664)</f>
        <v>0</v>
      </c>
      <c r="BX664" s="6">
        <f>SUMIFS(EXAMES!E:E, EXAMES!D:D, H664, EXAMES!G:G, E664)</f>
        <v>792.1</v>
      </c>
      <c r="BY664" s="25">
        <f t="shared" si="53"/>
        <v>1485.7253055555557</v>
      </c>
      <c r="BZ664" s="1"/>
      <c r="CA664" s="1" t="s">
        <v>562</v>
      </c>
      <c r="CB664" s="13">
        <f t="shared" si="54"/>
        <v>0</v>
      </c>
      <c r="CC664" s="13">
        <f t="shared" si="55"/>
        <v>0</v>
      </c>
      <c r="CD664" s="13">
        <f>SUMIFS(ALIMENTAÇÃO!E:E, ALIMENTAÇÃO!D:D, H664, ALIMENTAÇÃO!G:G, E664)</f>
        <v>0.01</v>
      </c>
      <c r="CE664" s="6">
        <f>SUMIFS(TRANSPORTE!E:E, TRANSPORTE!D:D, H664, TRANSPORTE!G:G, E664)</f>
        <v>0</v>
      </c>
      <c r="CF664" s="6">
        <f>SUMIFS('PLANO DE SAÚDE'!E:E, 'PLANO DE SAÚDE'!D:D, H664, 'PLANO DE SAÚDE'!G:G, E664)</f>
        <v>0</v>
      </c>
      <c r="CG664" s="6">
        <f>SUMIFS('PLANO ODONTO'!E:E, 'PLANO ODONTO'!D:D, H664, 'PLANO ODONTO'!G:G, E664)</f>
        <v>0</v>
      </c>
      <c r="CH664" s="6">
        <f t="shared" si="56"/>
        <v>0</v>
      </c>
      <c r="CI664" s="6">
        <f t="shared" si="57"/>
        <v>0</v>
      </c>
      <c r="CJ664" s="6"/>
      <c r="CK664" s="6"/>
      <c r="CL664" s="6"/>
      <c r="CM664" s="6">
        <f t="shared" si="58"/>
        <v>0</v>
      </c>
      <c r="CN664" s="6">
        <v>1213.99</v>
      </c>
      <c r="CO664" s="6">
        <v>-90.99</v>
      </c>
      <c r="CP664" s="6">
        <v>1123</v>
      </c>
      <c r="CQ664" s="6">
        <v>1213.33</v>
      </c>
      <c r="CR664" s="1">
        <v>7.5</v>
      </c>
      <c r="CS664" s="6">
        <v>1213.33</v>
      </c>
      <c r="CT664" s="1">
        <v>97.06</v>
      </c>
      <c r="CU664" s="6">
        <v>606.13</v>
      </c>
    </row>
    <row r="665" spans="1:99" ht="13.8" hidden="1">
      <c r="A665" s="1"/>
      <c r="B665" s="1"/>
      <c r="C665" s="34" t="str">
        <f t="shared" ca="1" si="40"/>
        <v>OK</v>
      </c>
      <c r="D665" s="2">
        <f t="shared" si="41"/>
        <v>6659.9929981111118</v>
      </c>
      <c r="E665" s="34">
        <v>45901</v>
      </c>
      <c r="F665" s="1" t="s">
        <v>145</v>
      </c>
      <c r="G665" s="1">
        <v>3445</v>
      </c>
      <c r="H665" s="1" t="s">
        <v>414</v>
      </c>
      <c r="I665" s="1" t="s">
        <v>205</v>
      </c>
      <c r="J665" s="38">
        <v>45481</v>
      </c>
      <c r="K665" s="6">
        <v>1790.44</v>
      </c>
      <c r="L665" s="1"/>
      <c r="M665" s="6">
        <v>1790.44</v>
      </c>
      <c r="N665" s="6"/>
      <c r="O665" s="6"/>
      <c r="P665" s="6">
        <v>537.13</v>
      </c>
      <c r="Q665" s="6"/>
      <c r="R665" s="6"/>
      <c r="S665" s="6"/>
      <c r="T665" s="6"/>
      <c r="U665" s="6">
        <v>90.44</v>
      </c>
      <c r="V665" s="6"/>
      <c r="W665" s="6"/>
      <c r="X665" s="6"/>
      <c r="Y665" s="6"/>
      <c r="Z665" s="6"/>
      <c r="AA665" s="6">
        <v>447.61</v>
      </c>
      <c r="AB665" s="6"/>
      <c r="AC665" s="6"/>
      <c r="AD665" s="6">
        <v>682.56</v>
      </c>
      <c r="AE665" s="6">
        <v>194.35</v>
      </c>
      <c r="AF665" s="6">
        <v>134.91</v>
      </c>
      <c r="AG665" s="6"/>
      <c r="AH665" s="6"/>
      <c r="AI665" s="6"/>
      <c r="AJ665" s="6">
        <v>0</v>
      </c>
      <c r="AK665" s="6"/>
      <c r="AL665" s="6"/>
      <c r="AM665" s="6">
        <v>0.01</v>
      </c>
      <c r="AN665" s="8">
        <f t="shared" si="42"/>
        <v>3877.4500000000003</v>
      </c>
      <c r="AO665" s="6"/>
      <c r="AP665" s="6">
        <v>-18.600000000000001</v>
      </c>
      <c r="AQ665" s="6">
        <v>0</v>
      </c>
      <c r="AR665" s="6"/>
      <c r="AS665" s="6"/>
      <c r="AT665" s="6">
        <v>-0.7</v>
      </c>
      <c r="AU665" s="6"/>
      <c r="AV665" s="6">
        <v>-14</v>
      </c>
      <c r="AW665" s="6"/>
      <c r="AX665" s="6"/>
      <c r="AY665" s="6"/>
      <c r="AZ665" s="6"/>
      <c r="BA665" s="6"/>
      <c r="BB665" s="6"/>
      <c r="BC665" s="6">
        <v>0</v>
      </c>
      <c r="BD665" s="6"/>
      <c r="BE665" s="6"/>
      <c r="BF665" s="6">
        <v>-713.63</v>
      </c>
      <c r="BG665" s="6">
        <v>-304.98</v>
      </c>
      <c r="BH665" s="6">
        <v>-29.54</v>
      </c>
      <c r="BI665" s="6"/>
      <c r="BJ665" s="6"/>
      <c r="BK665" s="6"/>
      <c r="BL665" s="11">
        <f t="shared" si="43"/>
        <v>-1081.4499999999998</v>
      </c>
      <c r="BM665" s="12">
        <f t="shared" si="44"/>
        <v>2796.0000000000005</v>
      </c>
      <c r="BN665" s="13">
        <f t="shared" si="45"/>
        <v>149.20333333333335</v>
      </c>
      <c r="BO665" s="13">
        <f t="shared" si="46"/>
        <v>149.20333333333335</v>
      </c>
      <c r="BP665" s="13">
        <f t="shared" si="47"/>
        <v>49.734444444444449</v>
      </c>
      <c r="BQ665" s="13">
        <f t="shared" si="48"/>
        <v>304.91188700000004</v>
      </c>
      <c r="BR665" s="13">
        <f t="shared" si="49"/>
        <v>274.38</v>
      </c>
      <c r="BS665" s="13">
        <f t="shared" si="50"/>
        <v>1841.4</v>
      </c>
      <c r="BT665" s="13">
        <f t="shared" si="51"/>
        <v>0</v>
      </c>
      <c r="BU665" s="13">
        <f t="shared" si="52"/>
        <v>0</v>
      </c>
      <c r="BV665" s="6">
        <f>SUMIFS('SEGURO DE VIDA'!E:E, 'SEGURO DE VIDA'!D:D, H665, 'SEGURO DE VIDA'!G:G, E665)</f>
        <v>13.71</v>
      </c>
      <c r="BW665" s="6">
        <f>SUMIFS(TREINAMENTOS!E:E, TREINAMENTOS!D:D, H665, TREINAMENTOS!G:G, E665)</f>
        <v>0</v>
      </c>
      <c r="BX665" s="6">
        <f>SUMIFS(EXAMES!E:E, EXAMES!D:D, H665, EXAMES!G:G, E665)</f>
        <v>0</v>
      </c>
      <c r="BY665" s="25">
        <f t="shared" si="53"/>
        <v>2782.5429981111115</v>
      </c>
      <c r="BZ665" s="1"/>
      <c r="CA665" s="1" t="s">
        <v>414</v>
      </c>
      <c r="CB665" s="13">
        <f t="shared" si="54"/>
        <v>0</v>
      </c>
      <c r="CC665" s="13">
        <f t="shared" si="55"/>
        <v>0</v>
      </c>
      <c r="CD665" s="13">
        <f>SUMIFS(ALIMENTAÇÃO!E:E, ALIMENTAÇÃO!D:D, H665, ALIMENTAÇÃO!G:G, E665)</f>
        <v>1860</v>
      </c>
      <c r="CE665" s="6">
        <f>SUMIFS(TRANSPORTE!E:E, TRANSPORTE!D:D, H665, TRANSPORTE!G:G, E665)</f>
        <v>0</v>
      </c>
      <c r="CF665" s="6">
        <f>SUMIFS('PLANO DE SAÚDE'!E:E, 'PLANO DE SAÚDE'!D:D, H665, 'PLANO DE SAÚDE'!G:G, E665)</f>
        <v>0</v>
      </c>
      <c r="CG665" s="6">
        <f>SUMIFS('PLANO ODONTO'!E:E, 'PLANO ODONTO'!D:D, H665, 'PLANO ODONTO'!G:G, E665)</f>
        <v>14</v>
      </c>
      <c r="CH665" s="6">
        <f t="shared" si="56"/>
        <v>0</v>
      </c>
      <c r="CI665" s="6">
        <f t="shared" si="57"/>
        <v>0</v>
      </c>
      <c r="CJ665" s="6"/>
      <c r="CK665" s="6"/>
      <c r="CL665" s="6"/>
      <c r="CM665" s="6">
        <f t="shared" si="58"/>
        <v>-14</v>
      </c>
      <c r="CN665" s="6">
        <v>3877.45</v>
      </c>
      <c r="CO665" s="6">
        <v>-1081.45</v>
      </c>
      <c r="CP665" s="6">
        <v>2796</v>
      </c>
      <c r="CQ665" s="6">
        <v>3429.83</v>
      </c>
      <c r="CR665" s="1">
        <v>8.89</v>
      </c>
      <c r="CS665" s="6">
        <v>3429.83</v>
      </c>
      <c r="CT665" s="1">
        <v>274.38</v>
      </c>
      <c r="CU665" s="6">
        <v>2822.63</v>
      </c>
    </row>
    <row r="666" spans="1:99" ht="13.8" hidden="1">
      <c r="A666" s="1"/>
      <c r="B666" s="1"/>
      <c r="C666" s="34" t="str">
        <f t="shared" ca="1" si="40"/>
        <v>OK</v>
      </c>
      <c r="D666" s="2">
        <f t="shared" si="41"/>
        <v>3928.3755555555554</v>
      </c>
      <c r="E666" s="34">
        <v>45901</v>
      </c>
      <c r="F666" s="1" t="s">
        <v>145</v>
      </c>
      <c r="G666" s="1">
        <v>3507</v>
      </c>
      <c r="H666" s="1" t="s">
        <v>563</v>
      </c>
      <c r="I666" s="1" t="s">
        <v>272</v>
      </c>
      <c r="J666" s="38">
        <v>45701</v>
      </c>
      <c r="K666" s="6">
        <v>2600</v>
      </c>
      <c r="L666" s="1"/>
      <c r="M666" s="6">
        <v>1300</v>
      </c>
      <c r="N666" s="6"/>
      <c r="O666" s="6"/>
      <c r="P666" s="6">
        <v>0</v>
      </c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>
        <v>0</v>
      </c>
      <c r="AE666" s="6">
        <v>0</v>
      </c>
      <c r="AF666" s="6">
        <v>0</v>
      </c>
      <c r="AG666" s="6"/>
      <c r="AH666" s="6"/>
      <c r="AI666" s="6"/>
      <c r="AJ666" s="6">
        <v>0</v>
      </c>
      <c r="AK666" s="6"/>
      <c r="AL666" s="6"/>
      <c r="AM666" s="6">
        <v>0.5</v>
      </c>
      <c r="AN666" s="8">
        <f t="shared" si="42"/>
        <v>1300.5</v>
      </c>
      <c r="AO666" s="6"/>
      <c r="AP666" s="6">
        <v>0</v>
      </c>
      <c r="AQ666" s="6">
        <v>0</v>
      </c>
      <c r="AR666" s="6"/>
      <c r="AS666" s="6"/>
      <c r="AT666" s="6">
        <v>0</v>
      </c>
      <c r="AU666" s="6"/>
      <c r="AV666" s="6">
        <v>0</v>
      </c>
      <c r="AW666" s="6"/>
      <c r="AX666" s="6"/>
      <c r="AY666" s="6"/>
      <c r="AZ666" s="6"/>
      <c r="BA666" s="6"/>
      <c r="BB666" s="6"/>
      <c r="BC666" s="6">
        <v>0</v>
      </c>
      <c r="BD666" s="6"/>
      <c r="BE666" s="6"/>
      <c r="BF666" s="6">
        <v>0</v>
      </c>
      <c r="BG666" s="6">
        <v>-97.5</v>
      </c>
      <c r="BH666" s="6"/>
      <c r="BI666" s="6"/>
      <c r="BJ666" s="6"/>
      <c r="BK666" s="6"/>
      <c r="BL666" s="11">
        <f t="shared" si="43"/>
        <v>-97.5</v>
      </c>
      <c r="BM666" s="12">
        <f t="shared" si="44"/>
        <v>1203</v>
      </c>
      <c r="BN666" s="13">
        <f t="shared" si="45"/>
        <v>216.66666666666666</v>
      </c>
      <c r="BO666" s="13">
        <f t="shared" si="46"/>
        <v>216.66666666666666</v>
      </c>
      <c r="BP666" s="13">
        <f t="shared" si="47"/>
        <v>72.222222222222214</v>
      </c>
      <c r="BQ666" s="13">
        <f t="shared" si="48"/>
        <v>97.5</v>
      </c>
      <c r="BR666" s="13">
        <f t="shared" si="49"/>
        <v>104</v>
      </c>
      <c r="BS666" s="13">
        <f t="shared" si="50"/>
        <v>0.01</v>
      </c>
      <c r="BT666" s="13">
        <f t="shared" si="51"/>
        <v>0</v>
      </c>
      <c r="BU666" s="13">
        <f t="shared" si="52"/>
        <v>0</v>
      </c>
      <c r="BV666" s="6">
        <f>SUMIFS('SEGURO DE VIDA'!E:E, 'SEGURO DE VIDA'!D:D, H666, 'SEGURO DE VIDA'!G:G, E666)</f>
        <v>13.71</v>
      </c>
      <c r="BW666" s="6">
        <f>SUMIFS(TREINAMENTOS!E:E, TREINAMENTOS!D:D, H666, TREINAMENTOS!G:G, E666)</f>
        <v>1400</v>
      </c>
      <c r="BX666" s="6">
        <f>SUMIFS(EXAMES!E:E, EXAMES!D:D, H666, EXAMES!G:G, E666)</f>
        <v>507.1</v>
      </c>
      <c r="BY666" s="25">
        <f t="shared" si="53"/>
        <v>2627.8755555555554</v>
      </c>
      <c r="BZ666" s="1"/>
      <c r="CA666" s="1" t="s">
        <v>563</v>
      </c>
      <c r="CB666" s="13">
        <f t="shared" si="54"/>
        <v>0</v>
      </c>
      <c r="CC666" s="13">
        <f t="shared" si="55"/>
        <v>0</v>
      </c>
      <c r="CD666" s="13">
        <f>SUMIFS(ALIMENTAÇÃO!E:E, ALIMENTAÇÃO!D:D, H666, ALIMENTAÇÃO!G:G, E666)</f>
        <v>0.01</v>
      </c>
      <c r="CE666" s="6">
        <f>SUMIFS(TRANSPORTE!E:E, TRANSPORTE!D:D, H666, TRANSPORTE!G:G, E666)</f>
        <v>0</v>
      </c>
      <c r="CF666" s="6">
        <f>SUMIFS('PLANO DE SAÚDE'!E:E, 'PLANO DE SAÚDE'!D:D, H666, 'PLANO DE SAÚDE'!G:G, E666)</f>
        <v>0</v>
      </c>
      <c r="CG666" s="6">
        <f>SUMIFS('PLANO ODONTO'!E:E, 'PLANO ODONTO'!D:D, H666, 'PLANO ODONTO'!G:G, E666)</f>
        <v>0</v>
      </c>
      <c r="CH666" s="6">
        <f t="shared" si="56"/>
        <v>0</v>
      </c>
      <c r="CI666" s="6">
        <f t="shared" si="57"/>
        <v>0</v>
      </c>
      <c r="CJ666" s="6"/>
      <c r="CK666" s="6"/>
      <c r="CL666" s="6"/>
      <c r="CM666" s="6">
        <f t="shared" si="58"/>
        <v>0</v>
      </c>
      <c r="CN666" s="6">
        <v>1300.5</v>
      </c>
      <c r="CO666" s="6">
        <v>-97.5</v>
      </c>
      <c r="CP666" s="6">
        <v>1203</v>
      </c>
      <c r="CQ666" s="6">
        <v>1300</v>
      </c>
      <c r="CR666" s="1">
        <v>7.5</v>
      </c>
      <c r="CS666" s="6">
        <v>1300</v>
      </c>
      <c r="CT666" s="1">
        <v>104</v>
      </c>
      <c r="CU666" s="6">
        <v>692.8</v>
      </c>
    </row>
    <row r="667" spans="1:99" ht="13.8" hidden="1">
      <c r="A667" s="1"/>
      <c r="B667" s="1"/>
      <c r="C667" s="34" t="str">
        <f t="shared" ca="1" si="40"/>
        <v>OK</v>
      </c>
      <c r="D667" s="2">
        <f t="shared" si="41"/>
        <v>3627.9140845000002</v>
      </c>
      <c r="E667" s="34">
        <v>45901</v>
      </c>
      <c r="F667" s="1" t="s">
        <v>145</v>
      </c>
      <c r="G667" s="1">
        <v>3363</v>
      </c>
      <c r="H667" s="1" t="s">
        <v>415</v>
      </c>
      <c r="I667" s="1" t="s">
        <v>151</v>
      </c>
      <c r="J667" s="38">
        <v>45048</v>
      </c>
      <c r="K667" s="6">
        <v>1800</v>
      </c>
      <c r="L667" s="1"/>
      <c r="M667" s="6">
        <v>1800</v>
      </c>
      <c r="N667" s="6"/>
      <c r="O667" s="6"/>
      <c r="P667" s="6">
        <v>0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>
        <v>0</v>
      </c>
      <c r="AE667" s="6">
        <v>0</v>
      </c>
      <c r="AF667" s="6">
        <v>0</v>
      </c>
      <c r="AG667" s="6"/>
      <c r="AH667" s="6"/>
      <c r="AI667" s="6"/>
      <c r="AJ667" s="6"/>
      <c r="AK667" s="6"/>
      <c r="AL667" s="6"/>
      <c r="AM667" s="6">
        <v>0.91</v>
      </c>
      <c r="AN667" s="8">
        <f t="shared" si="42"/>
        <v>1800.91</v>
      </c>
      <c r="AO667" s="6"/>
      <c r="AP667" s="6">
        <v>-7.7</v>
      </c>
      <c r="AQ667" s="6">
        <v>-108</v>
      </c>
      <c r="AR667" s="6"/>
      <c r="AS667" s="6"/>
      <c r="AT667" s="6">
        <v>-0.32</v>
      </c>
      <c r="AU667" s="6"/>
      <c r="AV667" s="6">
        <v>0</v>
      </c>
      <c r="AW667" s="6"/>
      <c r="AX667" s="6"/>
      <c r="AY667" s="6"/>
      <c r="AZ667" s="6"/>
      <c r="BA667" s="6"/>
      <c r="BB667" s="6"/>
      <c r="BC667" s="6">
        <v>-1.66</v>
      </c>
      <c r="BD667" s="6"/>
      <c r="BE667" s="6"/>
      <c r="BF667" s="6">
        <v>0</v>
      </c>
      <c r="BG667" s="6">
        <v>-139.22999999999999</v>
      </c>
      <c r="BH667" s="6"/>
      <c r="BI667" s="6"/>
      <c r="BJ667" s="6"/>
      <c r="BK667" s="6"/>
      <c r="BL667" s="11">
        <f t="shared" si="43"/>
        <v>-256.90999999999997</v>
      </c>
      <c r="BM667" s="12">
        <f t="shared" si="44"/>
        <v>1544</v>
      </c>
      <c r="BN667" s="13">
        <f t="shared" si="45"/>
        <v>150</v>
      </c>
      <c r="BO667" s="13">
        <f t="shared" si="46"/>
        <v>150</v>
      </c>
      <c r="BP667" s="13">
        <f t="shared" si="47"/>
        <v>50</v>
      </c>
      <c r="BQ667" s="13">
        <f t="shared" si="48"/>
        <v>139.32</v>
      </c>
      <c r="BR667" s="13">
        <f t="shared" si="49"/>
        <v>144</v>
      </c>
      <c r="BS667" s="13">
        <f t="shared" si="50"/>
        <v>762.3</v>
      </c>
      <c r="BT667" s="13">
        <f t="shared" si="51"/>
        <v>268.2</v>
      </c>
      <c r="BU667" s="13">
        <f t="shared" si="52"/>
        <v>149.4740845</v>
      </c>
      <c r="BV667" s="6">
        <f>SUMIFS('SEGURO DE VIDA'!E:E, 'SEGURO DE VIDA'!D:D, H667, 'SEGURO DE VIDA'!G:G, E667)</f>
        <v>13.71</v>
      </c>
      <c r="BW667" s="6">
        <f>SUMIFS(TREINAMENTOS!E:E, TREINAMENTOS!D:D, H667, TREINAMENTOS!G:G, E667)</f>
        <v>0</v>
      </c>
      <c r="BX667" s="6">
        <f>SUMIFS(EXAMES!E:E, EXAMES!D:D, H667, EXAMES!G:G, E667)</f>
        <v>0</v>
      </c>
      <c r="BY667" s="25">
        <f t="shared" si="53"/>
        <v>1827.0040844999999</v>
      </c>
      <c r="BZ667" s="1"/>
      <c r="CA667" s="1" t="s">
        <v>415</v>
      </c>
      <c r="CB667" s="13">
        <f t="shared" si="54"/>
        <v>149.4740845</v>
      </c>
      <c r="CC667" s="13">
        <f t="shared" si="55"/>
        <v>0</v>
      </c>
      <c r="CD667" s="13">
        <f>SUMIFS(ALIMENTAÇÃO!E:E, ALIMENTAÇÃO!D:D, H667, ALIMENTAÇÃO!G:G, E667)</f>
        <v>770</v>
      </c>
      <c r="CE667" s="6">
        <f>SUMIFS(TRANSPORTE!E:E, TRANSPORTE!D:D, H667, TRANSPORTE!G:G, E667)</f>
        <v>376.2</v>
      </c>
      <c r="CF667" s="6">
        <f>SUMIFS('PLANO DE SAÚDE'!E:E, 'PLANO DE SAÚDE'!D:D, H667, 'PLANO DE SAÚDE'!G:G, E667)</f>
        <v>151.1340845</v>
      </c>
      <c r="CG667" s="6">
        <f>SUMIFS('PLANO ODONTO'!E:E, 'PLANO ODONTO'!D:D, H667, 'PLANO ODONTO'!G:G, E667)</f>
        <v>0</v>
      </c>
      <c r="CH667" s="6">
        <f t="shared" si="56"/>
        <v>-1.66</v>
      </c>
      <c r="CI667" s="6">
        <f t="shared" si="57"/>
        <v>0</v>
      </c>
      <c r="CJ667" s="6"/>
      <c r="CK667" s="6"/>
      <c r="CL667" s="6"/>
      <c r="CM667" s="6">
        <f t="shared" si="58"/>
        <v>0</v>
      </c>
      <c r="CN667" s="6">
        <v>1800.91</v>
      </c>
      <c r="CO667" s="6">
        <v>-256.91000000000003</v>
      </c>
      <c r="CP667" s="6">
        <v>1544</v>
      </c>
      <c r="CQ667" s="6">
        <v>1800</v>
      </c>
      <c r="CR667" s="1">
        <v>7.74</v>
      </c>
      <c r="CS667" s="6">
        <v>1800</v>
      </c>
      <c r="CT667" s="1">
        <v>144</v>
      </c>
      <c r="CU667" s="6">
        <v>1192.8</v>
      </c>
    </row>
    <row r="668" spans="1:99" ht="13.8" hidden="1">
      <c r="A668" s="1"/>
      <c r="B668" s="1"/>
      <c r="C668" s="34" t="str">
        <f t="shared" ca="1" si="40"/>
        <v>OK</v>
      </c>
      <c r="D668" s="2">
        <f t="shared" si="41"/>
        <v>3239.1111171666662</v>
      </c>
      <c r="E668" s="34">
        <v>45901</v>
      </c>
      <c r="F668" s="1" t="s">
        <v>145</v>
      </c>
      <c r="G668" s="1">
        <v>3547</v>
      </c>
      <c r="H668" s="1" t="s">
        <v>416</v>
      </c>
      <c r="I668" s="1" t="s">
        <v>197</v>
      </c>
      <c r="J668" s="38">
        <v>45831</v>
      </c>
      <c r="K668" s="6">
        <v>1518</v>
      </c>
      <c r="L668" s="1"/>
      <c r="M668" s="6">
        <v>1518</v>
      </c>
      <c r="N668" s="6"/>
      <c r="O668" s="6"/>
      <c r="P668" s="6">
        <v>0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>
        <v>0</v>
      </c>
      <c r="AE668" s="6">
        <v>0</v>
      </c>
      <c r="AF668" s="6">
        <v>0</v>
      </c>
      <c r="AG668" s="6"/>
      <c r="AH668" s="6"/>
      <c r="AI668" s="6"/>
      <c r="AJ668" s="6"/>
      <c r="AK668" s="6"/>
      <c r="AL668" s="6"/>
      <c r="AM668" s="6">
        <v>0.47</v>
      </c>
      <c r="AN668" s="8">
        <f t="shared" si="42"/>
        <v>1518.47</v>
      </c>
      <c r="AO668" s="6"/>
      <c r="AP668" s="6">
        <v>-7.7</v>
      </c>
      <c r="AQ668" s="6">
        <v>-91.08</v>
      </c>
      <c r="AR668" s="6"/>
      <c r="AS668" s="6"/>
      <c r="AT668" s="6">
        <v>-0.33</v>
      </c>
      <c r="AU668" s="6"/>
      <c r="AV668" s="6">
        <v>-14</v>
      </c>
      <c r="AW668" s="6"/>
      <c r="AX668" s="6"/>
      <c r="AY668" s="6"/>
      <c r="AZ668" s="6"/>
      <c r="BA668" s="6"/>
      <c r="BB668" s="6"/>
      <c r="BC668" s="6">
        <v>-1.51</v>
      </c>
      <c r="BD668" s="6"/>
      <c r="BE668" s="6"/>
      <c r="BF668" s="6">
        <v>0</v>
      </c>
      <c r="BG668" s="6">
        <v>-113.85</v>
      </c>
      <c r="BH668" s="6"/>
      <c r="BI668" s="6"/>
      <c r="BJ668" s="6"/>
      <c r="BK668" s="6"/>
      <c r="BL668" s="11">
        <f t="shared" si="43"/>
        <v>-228.47</v>
      </c>
      <c r="BM668" s="12">
        <f t="shared" si="44"/>
        <v>1290</v>
      </c>
      <c r="BN668" s="13">
        <f t="shared" si="45"/>
        <v>126.5</v>
      </c>
      <c r="BO668" s="13">
        <f t="shared" si="46"/>
        <v>126.5</v>
      </c>
      <c r="BP668" s="13">
        <f t="shared" si="47"/>
        <v>42.166666666666664</v>
      </c>
      <c r="BQ668" s="13">
        <f t="shared" si="48"/>
        <v>107.01899999999999</v>
      </c>
      <c r="BR668" s="13">
        <f t="shared" si="49"/>
        <v>121.44</v>
      </c>
      <c r="BS668" s="13">
        <f t="shared" si="50"/>
        <v>762.3</v>
      </c>
      <c r="BT668" s="13">
        <f t="shared" si="51"/>
        <v>285.12</v>
      </c>
      <c r="BU668" s="13">
        <f t="shared" si="52"/>
        <v>135.88545050000002</v>
      </c>
      <c r="BV668" s="6">
        <f>SUMIFS('SEGURO DE VIDA'!E:E, 'SEGURO DE VIDA'!D:D, H668, 'SEGURO DE VIDA'!G:G, E668)</f>
        <v>13.71</v>
      </c>
      <c r="BW668" s="6">
        <f>SUMIFS(TREINAMENTOS!E:E, TREINAMENTOS!D:D, H668, TREINAMENTOS!G:G, E668)</f>
        <v>0</v>
      </c>
      <c r="BX668" s="6">
        <f>SUMIFS(EXAMES!E:E, EXAMES!D:D, H668, EXAMES!G:G, E668)</f>
        <v>0</v>
      </c>
      <c r="BY668" s="25">
        <f t="shared" si="53"/>
        <v>1720.6411171666664</v>
      </c>
      <c r="BZ668" s="1"/>
      <c r="CA668" s="1" t="s">
        <v>416</v>
      </c>
      <c r="CB668" s="13">
        <f t="shared" si="54"/>
        <v>135.88545050000002</v>
      </c>
      <c r="CC668" s="13">
        <f t="shared" si="55"/>
        <v>0</v>
      </c>
      <c r="CD668" s="13">
        <f>SUMIFS(ALIMENTAÇÃO!E:E, ALIMENTAÇÃO!D:D, H668, ALIMENTAÇÃO!G:G, E668)</f>
        <v>770</v>
      </c>
      <c r="CE668" s="6">
        <f>SUMIFS(TRANSPORTE!E:E, TRANSPORTE!D:D, H668, TRANSPORTE!G:G, E668)</f>
        <v>376.2</v>
      </c>
      <c r="CF668" s="6">
        <f>SUMIFS('PLANO DE SAÚDE'!E:E, 'PLANO DE SAÚDE'!D:D, H668, 'PLANO DE SAÚDE'!G:G, E668)</f>
        <v>137.39545050000001</v>
      </c>
      <c r="CG668" s="6">
        <f>SUMIFS('PLANO ODONTO'!E:E, 'PLANO ODONTO'!D:D, H668, 'PLANO ODONTO'!G:G, E668)</f>
        <v>14</v>
      </c>
      <c r="CH668" s="6">
        <f t="shared" si="56"/>
        <v>-1.51</v>
      </c>
      <c r="CI668" s="6">
        <f t="shared" si="57"/>
        <v>0</v>
      </c>
      <c r="CJ668" s="6"/>
      <c r="CK668" s="6"/>
      <c r="CL668" s="6"/>
      <c r="CM668" s="6">
        <f t="shared" si="58"/>
        <v>-14</v>
      </c>
      <c r="CN668" s="6">
        <v>1518.47</v>
      </c>
      <c r="CO668" s="6">
        <v>-228.47</v>
      </c>
      <c r="CP668" s="6">
        <v>1290</v>
      </c>
      <c r="CQ668" s="6">
        <v>1518</v>
      </c>
      <c r="CR668" s="1">
        <v>7.05</v>
      </c>
      <c r="CS668" s="6">
        <v>1518</v>
      </c>
      <c r="CT668" s="6">
        <v>121.44</v>
      </c>
      <c r="CU668" s="6">
        <v>910.8</v>
      </c>
    </row>
    <row r="669" spans="1:99" ht="13.8" hidden="1">
      <c r="A669" s="1"/>
      <c r="B669" s="1"/>
      <c r="C669" s="34" t="str">
        <f t="shared" ca="1" si="40"/>
        <v>OK</v>
      </c>
      <c r="D669" s="2">
        <f t="shared" si="41"/>
        <v>4534.1718353888891</v>
      </c>
      <c r="E669" s="34">
        <v>45901</v>
      </c>
      <c r="F669" s="1" t="s">
        <v>145</v>
      </c>
      <c r="G669" s="1">
        <v>134</v>
      </c>
      <c r="H669" s="1" t="s">
        <v>418</v>
      </c>
      <c r="I669" s="1" t="s">
        <v>147</v>
      </c>
      <c r="J669" s="38">
        <v>41975</v>
      </c>
      <c r="K669" s="6">
        <v>2495.63</v>
      </c>
      <c r="L669" s="1"/>
      <c r="M669" s="6">
        <v>2495.63</v>
      </c>
      <c r="N669" s="6"/>
      <c r="O669" s="6"/>
      <c r="P669" s="6">
        <v>0</v>
      </c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>
        <v>0</v>
      </c>
      <c r="AE669" s="6">
        <v>0</v>
      </c>
      <c r="AF669" s="6">
        <v>0</v>
      </c>
      <c r="AG669" s="6"/>
      <c r="AH669" s="6"/>
      <c r="AI669" s="6"/>
      <c r="AJ669" s="6"/>
      <c r="AK669" s="6"/>
      <c r="AL669" s="6"/>
      <c r="AM669" s="6">
        <v>0.38</v>
      </c>
      <c r="AN669" s="8">
        <f t="shared" si="42"/>
        <v>2496.0100000000002</v>
      </c>
      <c r="AO669" s="6"/>
      <c r="AP669" s="6">
        <v>-7.7</v>
      </c>
      <c r="AQ669" s="6">
        <v>-149.74</v>
      </c>
      <c r="AR669" s="6"/>
      <c r="AS669" s="6"/>
      <c r="AT669" s="6">
        <v>-0.64</v>
      </c>
      <c r="AU669" s="6"/>
      <c r="AV669" s="6">
        <v>-14</v>
      </c>
      <c r="AW669" s="6"/>
      <c r="AX669" s="6"/>
      <c r="AY669" s="6"/>
      <c r="AZ669" s="6"/>
      <c r="BA669" s="6"/>
      <c r="BB669" s="6"/>
      <c r="BC669" s="6">
        <v>-1.84</v>
      </c>
      <c r="BD669" s="6"/>
      <c r="BE669" s="6"/>
      <c r="BF669" s="6">
        <v>-642.26</v>
      </c>
      <c r="BG669" s="6">
        <v>-201.83</v>
      </c>
      <c r="BH669" s="6"/>
      <c r="BI669" s="6"/>
      <c r="BJ669" s="6"/>
      <c r="BK669" s="6"/>
      <c r="BL669" s="11">
        <f t="shared" si="43"/>
        <v>-1018.01</v>
      </c>
      <c r="BM669" s="12">
        <f t="shared" si="44"/>
        <v>1478.0000000000002</v>
      </c>
      <c r="BN669" s="13">
        <f t="shared" si="45"/>
        <v>207.96916666666667</v>
      </c>
      <c r="BO669" s="13">
        <f t="shared" si="46"/>
        <v>207.96916666666667</v>
      </c>
      <c r="BP669" s="13">
        <f t="shared" si="47"/>
        <v>69.323055555555555</v>
      </c>
      <c r="BQ669" s="13">
        <f t="shared" si="48"/>
        <v>219.61544000000004</v>
      </c>
      <c r="BR669" s="13">
        <f t="shared" si="49"/>
        <v>199.65</v>
      </c>
      <c r="BS669" s="13">
        <f t="shared" si="50"/>
        <v>762.3</v>
      </c>
      <c r="BT669" s="13">
        <f t="shared" si="51"/>
        <v>192.26</v>
      </c>
      <c r="BU669" s="13">
        <f t="shared" si="52"/>
        <v>165.36500649999999</v>
      </c>
      <c r="BV669" s="6">
        <f>SUMIFS('SEGURO DE VIDA'!E:E, 'SEGURO DE VIDA'!D:D, H669, 'SEGURO DE VIDA'!G:G, E669)</f>
        <v>13.71</v>
      </c>
      <c r="BW669" s="6">
        <f>SUMIFS(TREINAMENTOS!E:E, TREINAMENTOS!D:D, H669, TREINAMENTOS!G:G, E669)</f>
        <v>0</v>
      </c>
      <c r="BX669" s="6">
        <f>SUMIFS(EXAMES!E:E, EXAMES!D:D, H669, EXAMES!G:G, E669)</f>
        <v>0</v>
      </c>
      <c r="BY669" s="25">
        <f t="shared" si="53"/>
        <v>2038.1618353888889</v>
      </c>
      <c r="BZ669" s="1"/>
      <c r="CA669" s="1" t="s">
        <v>418</v>
      </c>
      <c r="CB669" s="13">
        <f t="shared" si="54"/>
        <v>165.36500649999999</v>
      </c>
      <c r="CC669" s="13">
        <f t="shared" si="55"/>
        <v>0</v>
      </c>
      <c r="CD669" s="13">
        <f>SUMIFS(ALIMENTAÇÃO!E:E, ALIMENTAÇÃO!D:D, H669, ALIMENTAÇÃO!G:G, E669)</f>
        <v>770</v>
      </c>
      <c r="CE669" s="6">
        <f>SUMIFS(TRANSPORTE!E:E, TRANSPORTE!D:D, H669, TRANSPORTE!G:G, E669)</f>
        <v>342</v>
      </c>
      <c r="CF669" s="6">
        <f>SUMIFS('PLANO DE SAÚDE'!E:E, 'PLANO DE SAÚDE'!D:D, H669, 'PLANO DE SAÚDE'!G:G, E669)</f>
        <v>167.2050065</v>
      </c>
      <c r="CG669" s="6">
        <f>SUMIFS('PLANO ODONTO'!E:E, 'PLANO ODONTO'!D:D, H669, 'PLANO ODONTO'!G:G, E669)</f>
        <v>14</v>
      </c>
      <c r="CH669" s="6">
        <f t="shared" si="56"/>
        <v>-1.84</v>
      </c>
      <c r="CI669" s="6">
        <f t="shared" si="57"/>
        <v>0</v>
      </c>
      <c r="CJ669" s="6"/>
      <c r="CK669" s="6"/>
      <c r="CL669" s="6"/>
      <c r="CM669" s="6">
        <f t="shared" si="58"/>
        <v>-14</v>
      </c>
      <c r="CN669" s="6">
        <v>2496.0100000000002</v>
      </c>
      <c r="CO669" s="6">
        <v>-1018.01</v>
      </c>
      <c r="CP669" s="6">
        <v>1478</v>
      </c>
      <c r="CQ669" s="6">
        <v>2495.63</v>
      </c>
      <c r="CR669" s="1">
        <v>8.8000000000000007</v>
      </c>
      <c r="CS669" s="6">
        <v>2495.63</v>
      </c>
      <c r="CT669" s="1">
        <v>199.65</v>
      </c>
      <c r="CU669" s="6">
        <v>1888.43</v>
      </c>
    </row>
    <row r="670" spans="1:99" ht="13.8" hidden="1">
      <c r="A670" s="1"/>
      <c r="B670" s="1"/>
      <c r="C670" s="34" t="str">
        <f t="shared" ca="1" si="40"/>
        <v>OK</v>
      </c>
      <c r="D670" s="2">
        <f t="shared" si="41"/>
        <v>4159.9107291111113</v>
      </c>
      <c r="E670" s="34">
        <v>45901</v>
      </c>
      <c r="F670" s="1" t="s">
        <v>145</v>
      </c>
      <c r="G670" s="1">
        <v>3531</v>
      </c>
      <c r="H670" s="1" t="s">
        <v>420</v>
      </c>
      <c r="I670" s="1" t="s">
        <v>170</v>
      </c>
      <c r="J670" s="38">
        <v>45782</v>
      </c>
      <c r="K670" s="6">
        <v>2239.36</v>
      </c>
      <c r="L670" s="1"/>
      <c r="M670" s="6">
        <v>2239.36</v>
      </c>
      <c r="N670" s="6"/>
      <c r="O670" s="6"/>
      <c r="P670" s="6">
        <v>0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>
        <v>106.37</v>
      </c>
      <c r="AE670" s="6">
        <v>0</v>
      </c>
      <c r="AF670" s="6">
        <v>16.36</v>
      </c>
      <c r="AG670" s="6"/>
      <c r="AH670" s="6"/>
      <c r="AI670" s="6"/>
      <c r="AJ670" s="6"/>
      <c r="AK670" s="6"/>
      <c r="AL670" s="6"/>
      <c r="AM670" s="6">
        <v>0.79</v>
      </c>
      <c r="AN670" s="8">
        <f t="shared" si="42"/>
        <v>2362.88</v>
      </c>
      <c r="AO670" s="6"/>
      <c r="AP670" s="6">
        <v>-7.35</v>
      </c>
      <c r="AQ670" s="6">
        <v>-134.36000000000001</v>
      </c>
      <c r="AR670" s="6"/>
      <c r="AS670" s="6"/>
      <c r="AT670" s="6">
        <v>-0.36</v>
      </c>
      <c r="AU670" s="6"/>
      <c r="AV670" s="6">
        <v>0</v>
      </c>
      <c r="AW670" s="6"/>
      <c r="AX670" s="6"/>
      <c r="AY670" s="6"/>
      <c r="AZ670" s="6"/>
      <c r="BA670" s="6"/>
      <c r="BB670" s="6"/>
      <c r="BC670" s="6">
        <v>0</v>
      </c>
      <c r="BD670" s="6"/>
      <c r="BE670" s="6"/>
      <c r="BF670" s="6">
        <v>0</v>
      </c>
      <c r="BG670" s="6">
        <v>-189.81</v>
      </c>
      <c r="BH670" s="6"/>
      <c r="BI670" s="6"/>
      <c r="BJ670" s="6"/>
      <c r="BK670" s="6"/>
      <c r="BL670" s="11">
        <f t="shared" si="43"/>
        <v>-331.88</v>
      </c>
      <c r="BM670" s="12">
        <f t="shared" si="44"/>
        <v>2031</v>
      </c>
      <c r="BN670" s="13">
        <f t="shared" si="45"/>
        <v>186.61333333333334</v>
      </c>
      <c r="BO670" s="13">
        <f t="shared" si="46"/>
        <v>186.61333333333334</v>
      </c>
      <c r="BP670" s="13">
        <f t="shared" si="47"/>
        <v>62.204444444444448</v>
      </c>
      <c r="BQ670" s="13">
        <f t="shared" si="48"/>
        <v>189.439618</v>
      </c>
      <c r="BR670" s="13">
        <f t="shared" si="49"/>
        <v>188.96</v>
      </c>
      <c r="BS670" s="13">
        <f t="shared" si="50"/>
        <v>727.65</v>
      </c>
      <c r="BT670" s="13">
        <f t="shared" si="51"/>
        <v>241.83999999999997</v>
      </c>
      <c r="BU670" s="13">
        <f t="shared" si="52"/>
        <v>0</v>
      </c>
      <c r="BV670" s="6">
        <f>SUMIFS('SEGURO DE VIDA'!E:E, 'SEGURO DE VIDA'!D:D, H670, 'SEGURO DE VIDA'!G:G, E670)</f>
        <v>13.71</v>
      </c>
      <c r="BW670" s="6">
        <f>SUMIFS(TREINAMENTOS!E:E, TREINAMENTOS!D:D, H670, TREINAMENTOS!G:G, E670)</f>
        <v>0</v>
      </c>
      <c r="BX670" s="6">
        <f>SUMIFS(EXAMES!E:E, EXAMES!D:D, H670, EXAMES!G:G, E670)</f>
        <v>0</v>
      </c>
      <c r="BY670" s="25">
        <f t="shared" si="53"/>
        <v>1797.030729111111</v>
      </c>
      <c r="BZ670" s="1"/>
      <c r="CA670" s="1" t="s">
        <v>420</v>
      </c>
      <c r="CB670" s="13">
        <f t="shared" si="54"/>
        <v>0</v>
      </c>
      <c r="CC670" s="13">
        <f t="shared" si="55"/>
        <v>0</v>
      </c>
      <c r="CD670" s="13">
        <f>SUMIFS(ALIMENTAÇÃO!E:E, ALIMENTAÇÃO!D:D, H670, ALIMENTAÇÃO!G:G, E670)</f>
        <v>735</v>
      </c>
      <c r="CE670" s="6">
        <f>SUMIFS(TRANSPORTE!E:E, TRANSPORTE!D:D, H670, TRANSPORTE!G:G, E670)</f>
        <v>376.2</v>
      </c>
      <c r="CF670" s="6">
        <f>SUMIFS('PLANO DE SAÚDE'!E:E, 'PLANO DE SAÚDE'!D:D, H670, 'PLANO DE SAÚDE'!G:G, E670)</f>
        <v>0</v>
      </c>
      <c r="CG670" s="6">
        <f>SUMIFS('PLANO ODONTO'!E:E, 'PLANO ODONTO'!D:D, H670, 'PLANO ODONTO'!G:G, E670)</f>
        <v>0</v>
      </c>
      <c r="CH670" s="6">
        <f t="shared" si="56"/>
        <v>0</v>
      </c>
      <c r="CI670" s="6">
        <f t="shared" si="57"/>
        <v>0</v>
      </c>
      <c r="CJ670" s="6"/>
      <c r="CK670" s="6"/>
      <c r="CL670" s="6"/>
      <c r="CM670" s="6">
        <f t="shared" si="58"/>
        <v>0</v>
      </c>
      <c r="CN670" s="6">
        <v>2362.88</v>
      </c>
      <c r="CO670" s="6">
        <v>-331.88</v>
      </c>
      <c r="CP670" s="6">
        <v>2031</v>
      </c>
      <c r="CQ670" s="6">
        <v>2362.09</v>
      </c>
      <c r="CR670" s="1">
        <v>8.02</v>
      </c>
      <c r="CS670" s="6">
        <v>2362.09</v>
      </c>
      <c r="CT670" s="6">
        <v>188.96</v>
      </c>
      <c r="CU670" s="6">
        <v>1754.89</v>
      </c>
    </row>
    <row r="671" spans="1:99" ht="13.8" hidden="1">
      <c r="A671" s="1"/>
      <c r="B671" s="1"/>
      <c r="C671" s="34" t="str">
        <f t="shared" ca="1" si="40"/>
        <v>OK</v>
      </c>
      <c r="D671" s="2">
        <f t="shared" si="41"/>
        <v>2779.8654444444446</v>
      </c>
      <c r="E671" s="34">
        <v>45901</v>
      </c>
      <c r="F671" s="1" t="s">
        <v>145</v>
      </c>
      <c r="G671" s="1">
        <v>3567</v>
      </c>
      <c r="H671" s="1" t="s">
        <v>452</v>
      </c>
      <c r="I671" s="1" t="s">
        <v>453</v>
      </c>
      <c r="J671" s="38">
        <v>45859</v>
      </c>
      <c r="K671" s="6">
        <v>1069.48</v>
      </c>
      <c r="L671" s="1"/>
      <c r="M671" s="6">
        <v>1069.48</v>
      </c>
      <c r="N671" s="6"/>
      <c r="O671" s="6"/>
      <c r="P671" s="6">
        <v>0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>
        <v>0</v>
      </c>
      <c r="AE671" s="6">
        <v>0</v>
      </c>
      <c r="AF671" s="6">
        <v>0</v>
      </c>
      <c r="AG671" s="6"/>
      <c r="AH671" s="6"/>
      <c r="AI671" s="6"/>
      <c r="AJ671" s="6"/>
      <c r="AK671" s="6"/>
      <c r="AL671" s="6"/>
      <c r="AM671" s="6">
        <v>0.74</v>
      </c>
      <c r="AN671" s="8">
        <f t="shared" si="42"/>
        <v>1070.22</v>
      </c>
      <c r="AO671" s="6"/>
      <c r="AP671" s="6">
        <v>-7.7</v>
      </c>
      <c r="AQ671" s="6">
        <v>-64.17</v>
      </c>
      <c r="AR671" s="6"/>
      <c r="AS671" s="6"/>
      <c r="AT671" s="6">
        <v>-0.14000000000000001</v>
      </c>
      <c r="AU671" s="6"/>
      <c r="AV671" s="6">
        <v>-14</v>
      </c>
      <c r="AW671" s="6"/>
      <c r="AX671" s="6"/>
      <c r="AY671" s="6"/>
      <c r="AZ671" s="6"/>
      <c r="BA671" s="6"/>
      <c r="BB671" s="6"/>
      <c r="BC671" s="6">
        <v>0</v>
      </c>
      <c r="BD671" s="6"/>
      <c r="BE671" s="6"/>
      <c r="BF671" s="6">
        <v>0</v>
      </c>
      <c r="BG671" s="6">
        <v>-80.209999999999994</v>
      </c>
      <c r="BH671" s="6"/>
      <c r="BI671" s="6"/>
      <c r="BJ671" s="6"/>
      <c r="BK671" s="6"/>
      <c r="BL671" s="11">
        <f t="shared" si="43"/>
        <v>-166.22</v>
      </c>
      <c r="BM671" s="12">
        <f t="shared" si="44"/>
        <v>904</v>
      </c>
      <c r="BN671" s="13">
        <f t="shared" si="45"/>
        <v>89.123333333333335</v>
      </c>
      <c r="BO671" s="13">
        <f t="shared" si="46"/>
        <v>89.123333333333335</v>
      </c>
      <c r="BP671" s="13">
        <f t="shared" si="47"/>
        <v>29.707777777777778</v>
      </c>
      <c r="BQ671" s="13">
        <f t="shared" si="48"/>
        <v>80.210999999999999</v>
      </c>
      <c r="BR671" s="13">
        <f t="shared" si="49"/>
        <v>21.38</v>
      </c>
      <c r="BS671" s="13">
        <f t="shared" si="50"/>
        <v>762.3</v>
      </c>
      <c r="BT671" s="13">
        <f t="shared" si="51"/>
        <v>312.02999999999997</v>
      </c>
      <c r="BU671" s="13">
        <f t="shared" si="52"/>
        <v>13.060000000000002</v>
      </c>
      <c r="BV671" s="6">
        <f>SUMIFS('SEGURO DE VIDA'!E:E, 'SEGURO DE VIDA'!D:D, H671, 'SEGURO DE VIDA'!G:G, E671)</f>
        <v>13.71</v>
      </c>
      <c r="BW671" s="6">
        <f>SUMIFS(TREINAMENTOS!E:E, TREINAMENTOS!D:D, H671, TREINAMENTOS!G:G, E671)</f>
        <v>299</v>
      </c>
      <c r="BX671" s="6">
        <f>SUMIFS(EXAMES!E:E, EXAMES!D:D, H671, EXAMES!G:G, E671)</f>
        <v>0</v>
      </c>
      <c r="BY671" s="25">
        <f t="shared" si="53"/>
        <v>1709.6454444444444</v>
      </c>
      <c r="BZ671" s="1"/>
      <c r="CA671" s="1" t="s">
        <v>452</v>
      </c>
      <c r="CB671" s="13">
        <f t="shared" si="54"/>
        <v>0</v>
      </c>
      <c r="CC671" s="13">
        <f t="shared" si="55"/>
        <v>13.060000000000002</v>
      </c>
      <c r="CD671" s="13">
        <f>SUMIFS(ALIMENTAÇÃO!E:E, ALIMENTAÇÃO!D:D, H671, ALIMENTAÇÃO!G:G, E671)</f>
        <v>770</v>
      </c>
      <c r="CE671" s="6">
        <f>SUMIFS(TRANSPORTE!E:E, TRANSPORTE!D:D, H671, TRANSPORTE!G:G, E671)</f>
        <v>376.2</v>
      </c>
      <c r="CF671" s="6">
        <f>SUMIFS('PLANO DE SAÚDE'!E:E, 'PLANO DE SAÚDE'!D:D, H671, 'PLANO DE SAÚDE'!G:G, E671)</f>
        <v>0</v>
      </c>
      <c r="CG671" s="6">
        <f>SUMIFS('PLANO ODONTO'!E:E, 'PLANO ODONTO'!D:D, H671, 'PLANO ODONTO'!G:G, E671)</f>
        <v>27.060000000000002</v>
      </c>
      <c r="CH671" s="6">
        <f t="shared" si="56"/>
        <v>0</v>
      </c>
      <c r="CI671" s="6">
        <f t="shared" si="57"/>
        <v>0</v>
      </c>
      <c r="CJ671" s="6"/>
      <c r="CK671" s="6"/>
      <c r="CL671" s="6"/>
      <c r="CM671" s="6">
        <f t="shared" si="58"/>
        <v>-14</v>
      </c>
      <c r="CN671" s="6">
        <v>1070.22</v>
      </c>
      <c r="CO671" s="6">
        <v>-166.22</v>
      </c>
      <c r="CP671" s="6">
        <v>904</v>
      </c>
      <c r="CQ671" s="6">
        <v>1069.48</v>
      </c>
      <c r="CR671" s="1">
        <v>7.5</v>
      </c>
      <c r="CS671" s="6">
        <v>1069.48</v>
      </c>
      <c r="CT671" s="6">
        <v>21.38</v>
      </c>
      <c r="CU671" s="6">
        <v>462.28</v>
      </c>
    </row>
    <row r="672" spans="1:99" ht="13.8" hidden="1">
      <c r="A672" s="1"/>
      <c r="B672" s="1"/>
      <c r="C672" s="34" t="str">
        <f t="shared" ca="1" si="40"/>
        <v>OK</v>
      </c>
      <c r="D672" s="2">
        <f t="shared" si="41"/>
        <v>3821.5793858888887</v>
      </c>
      <c r="E672" s="34">
        <v>45901</v>
      </c>
      <c r="F672" s="1" t="s">
        <v>145</v>
      </c>
      <c r="G672" s="1">
        <v>3583</v>
      </c>
      <c r="H672" s="1" t="s">
        <v>564</v>
      </c>
      <c r="I672" s="1" t="s">
        <v>194</v>
      </c>
      <c r="J672" s="38">
        <v>45901</v>
      </c>
      <c r="K672" s="6">
        <v>2000</v>
      </c>
      <c r="L672" s="1"/>
      <c r="M672" s="6">
        <v>2000</v>
      </c>
      <c r="N672" s="6"/>
      <c r="O672" s="6"/>
      <c r="P672" s="6">
        <v>0</v>
      </c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>
        <v>53.5</v>
      </c>
      <c r="AE672" s="6">
        <v>0</v>
      </c>
      <c r="AF672" s="6">
        <v>8.23</v>
      </c>
      <c r="AG672" s="6"/>
      <c r="AH672" s="6"/>
      <c r="AI672" s="6"/>
      <c r="AJ672" s="6"/>
      <c r="AK672" s="6"/>
      <c r="AL672" s="6"/>
      <c r="AM672" s="6">
        <v>0</v>
      </c>
      <c r="AN672" s="8">
        <f t="shared" si="42"/>
        <v>2061.73</v>
      </c>
      <c r="AO672" s="6"/>
      <c r="AP672" s="6">
        <v>-5.95</v>
      </c>
      <c r="AQ672" s="6">
        <v>-120</v>
      </c>
      <c r="AR672" s="6"/>
      <c r="AS672" s="6"/>
      <c r="AT672" s="6">
        <v>0</v>
      </c>
      <c r="AU672" s="6"/>
      <c r="AV672" s="6">
        <v>0</v>
      </c>
      <c r="AW672" s="6"/>
      <c r="AX672" s="6"/>
      <c r="AY672" s="6"/>
      <c r="AZ672" s="6"/>
      <c r="BA672" s="6"/>
      <c r="BB672" s="6"/>
      <c r="BC672" s="6">
        <v>0</v>
      </c>
      <c r="BD672" s="6"/>
      <c r="BE672" s="6"/>
      <c r="BF672" s="6">
        <v>0</v>
      </c>
      <c r="BG672" s="6">
        <v>-162.78</v>
      </c>
      <c r="BH672" s="6"/>
      <c r="BI672" s="6"/>
      <c r="BJ672" s="6"/>
      <c r="BK672" s="6"/>
      <c r="BL672" s="11">
        <f t="shared" si="43"/>
        <v>-288.73</v>
      </c>
      <c r="BM672" s="12">
        <f t="shared" si="44"/>
        <v>1773</v>
      </c>
      <c r="BN672" s="13">
        <f t="shared" si="45"/>
        <v>166.66666666666666</v>
      </c>
      <c r="BO672" s="13">
        <f t="shared" si="46"/>
        <v>166.66666666666666</v>
      </c>
      <c r="BP672" s="13">
        <f t="shared" si="47"/>
        <v>55.55555555555555</v>
      </c>
      <c r="BQ672" s="13">
        <f t="shared" si="48"/>
        <v>162.67049699999998</v>
      </c>
      <c r="BR672" s="13">
        <f t="shared" si="49"/>
        <v>164.93</v>
      </c>
      <c r="BS672" s="13">
        <f t="shared" si="50"/>
        <v>764.05</v>
      </c>
      <c r="BT672" s="13">
        <f t="shared" si="51"/>
        <v>265.59999999999997</v>
      </c>
      <c r="BU672" s="13">
        <f t="shared" si="52"/>
        <v>0</v>
      </c>
      <c r="BV672" s="6">
        <f>SUMIFS('SEGURO DE VIDA'!E:E, 'SEGURO DE VIDA'!D:D, H672, 'SEGURO DE VIDA'!G:G, E672)</f>
        <v>13.71</v>
      </c>
      <c r="BW672" s="6">
        <f>SUMIFS(TREINAMENTOS!E:E, TREINAMENTOS!D:D, H672, TREINAMENTOS!G:G, E672)</f>
        <v>0</v>
      </c>
      <c r="BX672" s="6">
        <f>SUMIFS(EXAMES!E:E, EXAMES!D:D, H672, EXAMES!G:G, E672)</f>
        <v>0</v>
      </c>
      <c r="BY672" s="25">
        <f t="shared" si="53"/>
        <v>1759.8493858888887</v>
      </c>
      <c r="BZ672" s="1"/>
      <c r="CA672" s="1" t="s">
        <v>564</v>
      </c>
      <c r="CB672" s="13">
        <f t="shared" si="54"/>
        <v>0</v>
      </c>
      <c r="CC672" s="13">
        <f t="shared" si="55"/>
        <v>0</v>
      </c>
      <c r="CD672" s="13">
        <f>SUMIFS(ALIMENTAÇÃO!E:E, ALIMENTAÇÃO!D:D, H672, ALIMENTAÇÃO!G:G, E672)</f>
        <v>770</v>
      </c>
      <c r="CE672" s="6">
        <f>SUMIFS(TRANSPORTE!E:E, TRANSPORTE!D:D, H672, TRANSPORTE!G:G, E672)</f>
        <v>385.59999999999997</v>
      </c>
      <c r="CF672" s="6">
        <f>SUMIFS('PLANO DE SAÚDE'!E:E, 'PLANO DE SAÚDE'!D:D, H672, 'PLANO DE SAÚDE'!G:G, E672)</f>
        <v>0</v>
      </c>
      <c r="CG672" s="6">
        <f>SUMIFS('PLANO ODONTO'!E:E, 'PLANO ODONTO'!D:D, H672, 'PLANO ODONTO'!G:G, E672)</f>
        <v>0</v>
      </c>
      <c r="CH672" s="6">
        <f t="shared" si="56"/>
        <v>0</v>
      </c>
      <c r="CI672" s="6">
        <f t="shared" si="57"/>
        <v>0</v>
      </c>
      <c r="CJ672" s="6"/>
      <c r="CK672" s="6"/>
      <c r="CL672" s="6"/>
      <c r="CM672" s="6">
        <f t="shared" si="58"/>
        <v>0</v>
      </c>
      <c r="CN672" s="6">
        <v>2061.73</v>
      </c>
      <c r="CO672" s="6">
        <v>-288.73</v>
      </c>
      <c r="CP672" s="6">
        <v>1773</v>
      </c>
      <c r="CQ672" s="6">
        <v>2061.73</v>
      </c>
      <c r="CR672" s="1">
        <v>7.89</v>
      </c>
      <c r="CS672" s="6">
        <v>2061.73</v>
      </c>
      <c r="CT672" s="6">
        <v>164.93</v>
      </c>
      <c r="CU672" s="6">
        <v>1454.53</v>
      </c>
    </row>
    <row r="673" spans="1:99" ht="13.8" hidden="1">
      <c r="A673" s="1"/>
      <c r="B673" s="1"/>
      <c r="C673" s="34" t="str">
        <f t="shared" ca="1" si="40"/>
        <v>OK</v>
      </c>
      <c r="D673" s="2">
        <f t="shared" si="41"/>
        <v>5682.639115111112</v>
      </c>
      <c r="E673" s="34">
        <v>45901</v>
      </c>
      <c r="F673" s="1" t="s">
        <v>145</v>
      </c>
      <c r="G673" s="1">
        <v>3445</v>
      </c>
      <c r="H673" s="1" t="s">
        <v>422</v>
      </c>
      <c r="I673" s="1" t="s">
        <v>151</v>
      </c>
      <c r="J673" s="38">
        <v>45474</v>
      </c>
      <c r="K673" s="6">
        <v>1790.44</v>
      </c>
      <c r="L673" s="1"/>
      <c r="M673" s="6">
        <v>1790.44</v>
      </c>
      <c r="N673" s="6"/>
      <c r="O673" s="6"/>
      <c r="P673" s="6">
        <v>537.13</v>
      </c>
      <c r="Q673" s="6"/>
      <c r="R673" s="6"/>
      <c r="S673" s="6"/>
      <c r="T673" s="6"/>
      <c r="U673" s="6">
        <v>90.44</v>
      </c>
      <c r="V673" s="6"/>
      <c r="W673" s="6"/>
      <c r="X673" s="6"/>
      <c r="Y673" s="6">
        <v>0</v>
      </c>
      <c r="Z673" s="6"/>
      <c r="AA673" s="6"/>
      <c r="AB673" s="6"/>
      <c r="AC673" s="6">
        <v>0</v>
      </c>
      <c r="AD673" s="6">
        <v>792.25</v>
      </c>
      <c r="AE673" s="6">
        <v>215.69</v>
      </c>
      <c r="AF673" s="6">
        <v>155.07</v>
      </c>
      <c r="AG673" s="6"/>
      <c r="AH673" s="6"/>
      <c r="AI673" s="6">
        <v>0</v>
      </c>
      <c r="AJ673" s="6"/>
      <c r="AK673" s="6"/>
      <c r="AL673" s="6"/>
      <c r="AM673" s="6">
        <v>0.36</v>
      </c>
      <c r="AN673" s="8">
        <f t="shared" si="42"/>
        <v>3581.3800000000006</v>
      </c>
      <c r="AO673" s="6"/>
      <c r="AP673" s="6">
        <v>-6.94</v>
      </c>
      <c r="AQ673" s="6">
        <v>-107.43</v>
      </c>
      <c r="AR673" s="6"/>
      <c r="AS673" s="6"/>
      <c r="AT673" s="6">
        <v>-0.98</v>
      </c>
      <c r="AU673" s="6"/>
      <c r="AV673" s="6">
        <v>0</v>
      </c>
      <c r="AW673" s="6"/>
      <c r="AX673" s="6"/>
      <c r="AY673" s="6"/>
      <c r="AZ673" s="6"/>
      <c r="BA673" s="6"/>
      <c r="BB673" s="6"/>
      <c r="BC673" s="6">
        <v>0</v>
      </c>
      <c r="BD673" s="6">
        <v>0</v>
      </c>
      <c r="BE673" s="6"/>
      <c r="BF673" s="6">
        <v>0</v>
      </c>
      <c r="BG673" s="6">
        <v>-323.12</v>
      </c>
      <c r="BH673" s="6">
        <v>-51.91</v>
      </c>
      <c r="BI673" s="6">
        <v>0</v>
      </c>
      <c r="BJ673" s="6"/>
      <c r="BK673" s="6"/>
      <c r="BL673" s="11">
        <f t="shared" si="43"/>
        <v>-490.38</v>
      </c>
      <c r="BM673" s="12">
        <f t="shared" si="44"/>
        <v>3091.0000000000005</v>
      </c>
      <c r="BN673" s="13">
        <f t="shared" si="45"/>
        <v>149.20333333333335</v>
      </c>
      <c r="BO673" s="13">
        <f t="shared" si="46"/>
        <v>149.20333333333335</v>
      </c>
      <c r="BP673" s="13">
        <f t="shared" si="47"/>
        <v>49.734444444444449</v>
      </c>
      <c r="BQ673" s="13">
        <f t="shared" si="48"/>
        <v>323.00800400000003</v>
      </c>
      <c r="BR673" s="13">
        <f t="shared" si="49"/>
        <v>286.48</v>
      </c>
      <c r="BS673" s="13">
        <f t="shared" si="50"/>
        <v>821.59999999999991</v>
      </c>
      <c r="BT673" s="13">
        <f t="shared" si="51"/>
        <v>108.16999999999999</v>
      </c>
      <c r="BU673" s="13">
        <f t="shared" si="52"/>
        <v>200.15</v>
      </c>
      <c r="BV673" s="6">
        <f>SUMIFS('SEGURO DE VIDA'!E:E, 'SEGURO DE VIDA'!D:D, H673, 'SEGURO DE VIDA'!G:G, E673)</f>
        <v>13.71</v>
      </c>
      <c r="BW673" s="6">
        <f>SUMIFS(TREINAMENTOS!E:E, TREINAMENTOS!D:D, H673, TREINAMENTOS!G:G, E673)</f>
        <v>0</v>
      </c>
      <c r="BX673" s="6">
        <f>SUMIFS(EXAMES!E:E, EXAMES!D:D, H673, EXAMES!G:G, E673)</f>
        <v>0</v>
      </c>
      <c r="BY673" s="25">
        <f t="shared" si="53"/>
        <v>2101.2591151111114</v>
      </c>
      <c r="BZ673" s="1"/>
      <c r="CA673" s="1" t="s">
        <v>422</v>
      </c>
      <c r="CB673" s="13">
        <f t="shared" si="54"/>
        <v>200.15</v>
      </c>
      <c r="CC673" s="13">
        <f t="shared" si="55"/>
        <v>0</v>
      </c>
      <c r="CD673" s="13">
        <f>SUMIFS(ALIMENTAÇÃO!E:E, ALIMENTAÇÃO!D:D, H673, ALIMENTAÇÃO!G:G, E673)</f>
        <v>828.54</v>
      </c>
      <c r="CE673" s="6">
        <f>SUMIFS(TRANSPORTE!E:E, TRANSPORTE!D:D, H673, TRANSPORTE!G:G, E673)</f>
        <v>215.6</v>
      </c>
      <c r="CF673" s="6">
        <f>SUMIFS('PLANO DE SAÚDE'!E:E, 'PLANO DE SAÚDE'!D:D, H673, 'PLANO DE SAÚDE'!G:G, E673)</f>
        <v>200.15</v>
      </c>
      <c r="CG673" s="6">
        <f>SUMIFS('PLANO ODONTO'!E:E, 'PLANO ODONTO'!D:D, H673, 'PLANO ODONTO'!G:G, E673)</f>
        <v>0</v>
      </c>
      <c r="CH673" s="6">
        <f t="shared" si="56"/>
        <v>0</v>
      </c>
      <c r="CI673" s="6">
        <f t="shared" si="57"/>
        <v>0</v>
      </c>
      <c r="CJ673" s="6"/>
      <c r="CK673" s="6"/>
      <c r="CL673" s="6"/>
      <c r="CM673" s="6">
        <f t="shared" si="58"/>
        <v>0</v>
      </c>
      <c r="CN673" s="6">
        <v>3581.38</v>
      </c>
      <c r="CO673" s="6">
        <v>-490.38</v>
      </c>
      <c r="CP673" s="6">
        <v>3091</v>
      </c>
      <c r="CQ673" s="6">
        <v>3581.02</v>
      </c>
      <c r="CR673" s="1">
        <v>9.02</v>
      </c>
      <c r="CS673" s="6">
        <v>3581.02</v>
      </c>
      <c r="CT673" s="6">
        <v>286.48</v>
      </c>
      <c r="CU673" s="6">
        <v>2973.82</v>
      </c>
    </row>
    <row r="674" spans="1:99" ht="13.8" hidden="1">
      <c r="A674" s="1"/>
      <c r="B674" s="1"/>
      <c r="C674" s="34" t="str">
        <f t="shared" ca="1" si="40"/>
        <v>OK</v>
      </c>
      <c r="D674" s="2">
        <f t="shared" si="41"/>
        <v>2940.3966666666665</v>
      </c>
      <c r="E674" s="34">
        <v>45901</v>
      </c>
      <c r="F674" s="1" t="s">
        <v>145</v>
      </c>
      <c r="G674" s="1">
        <v>3572</v>
      </c>
      <c r="H674" s="1" t="s">
        <v>423</v>
      </c>
      <c r="I674" s="1" t="s">
        <v>565</v>
      </c>
      <c r="J674" s="38">
        <v>45873</v>
      </c>
      <c r="K674" s="6">
        <v>1518</v>
      </c>
      <c r="L674" s="1"/>
      <c r="M674" s="6">
        <v>1518</v>
      </c>
      <c r="N674" s="6"/>
      <c r="O674" s="6"/>
      <c r="P674" s="6">
        <v>0</v>
      </c>
      <c r="Q674" s="6"/>
      <c r="R674" s="6"/>
      <c r="S674" s="6"/>
      <c r="T674" s="6"/>
      <c r="U674" s="6">
        <v>0</v>
      </c>
      <c r="V674" s="6"/>
      <c r="W674" s="6"/>
      <c r="X674" s="6"/>
      <c r="Y674" s="6">
        <v>0</v>
      </c>
      <c r="Z674" s="6"/>
      <c r="AA674" s="6"/>
      <c r="AB674" s="6"/>
      <c r="AC674" s="6">
        <v>0</v>
      </c>
      <c r="AD674" s="6">
        <v>0</v>
      </c>
      <c r="AE674" s="6">
        <v>0</v>
      </c>
      <c r="AF674" s="6">
        <v>0</v>
      </c>
      <c r="AG674" s="6"/>
      <c r="AH674" s="6"/>
      <c r="AI674" s="6">
        <v>0</v>
      </c>
      <c r="AJ674" s="6"/>
      <c r="AK674" s="6"/>
      <c r="AL674" s="6"/>
      <c r="AM674" s="6">
        <v>0.21</v>
      </c>
      <c r="AN674" s="8">
        <f t="shared" si="42"/>
        <v>1518.21</v>
      </c>
      <c r="AO674" s="6"/>
      <c r="AP674" s="6">
        <v>-7.7</v>
      </c>
      <c r="AQ674" s="6">
        <v>-91.08</v>
      </c>
      <c r="AR674" s="6"/>
      <c r="AS674" s="6"/>
      <c r="AT674" s="6">
        <v>-0.57999999999999996</v>
      </c>
      <c r="AU674" s="6"/>
      <c r="AV674" s="6">
        <v>0</v>
      </c>
      <c r="AW674" s="6"/>
      <c r="AX674" s="6"/>
      <c r="AY674" s="6"/>
      <c r="AZ674" s="6"/>
      <c r="BA674" s="6"/>
      <c r="BB674" s="6"/>
      <c r="BC674" s="6">
        <v>0</v>
      </c>
      <c r="BD674" s="6">
        <v>0</v>
      </c>
      <c r="BE674" s="6"/>
      <c r="BF674" s="6">
        <v>0</v>
      </c>
      <c r="BG674" s="6">
        <v>-113.85</v>
      </c>
      <c r="BH674" s="6">
        <v>0</v>
      </c>
      <c r="BI674" s="6">
        <v>0</v>
      </c>
      <c r="BJ674" s="6"/>
      <c r="BK674" s="6"/>
      <c r="BL674" s="11">
        <f t="shared" si="43"/>
        <v>-213.20999999999998</v>
      </c>
      <c r="BM674" s="12">
        <f t="shared" si="44"/>
        <v>1305</v>
      </c>
      <c r="BN674" s="13">
        <f t="shared" si="45"/>
        <v>126.5</v>
      </c>
      <c r="BO674" s="13">
        <f t="shared" si="46"/>
        <v>126.5</v>
      </c>
      <c r="BP674" s="13">
        <f t="shared" si="47"/>
        <v>42.166666666666664</v>
      </c>
      <c r="BQ674" s="13">
        <f t="shared" si="48"/>
        <v>113.85</v>
      </c>
      <c r="BR674" s="13">
        <f t="shared" si="49"/>
        <v>121.44</v>
      </c>
      <c r="BS674" s="13">
        <f t="shared" si="50"/>
        <v>762.3</v>
      </c>
      <c r="BT674" s="13">
        <f t="shared" si="51"/>
        <v>115.72000000000001</v>
      </c>
      <c r="BU674" s="13">
        <f t="shared" si="52"/>
        <v>0</v>
      </c>
      <c r="BV674" s="6">
        <f>SUMIFS('SEGURO DE VIDA'!E:E, 'SEGURO DE VIDA'!D:D, H674, 'SEGURO DE VIDA'!G:G, E674)</f>
        <v>13.71</v>
      </c>
      <c r="BW674" s="6">
        <f>SUMIFS(TREINAMENTOS!E:E, TREINAMENTOS!D:D, H674, TREINAMENTOS!G:G, E674)</f>
        <v>0</v>
      </c>
      <c r="BX674" s="6">
        <f>SUMIFS(EXAMES!E:E, EXAMES!D:D, H674, EXAMES!G:G, E674)</f>
        <v>0</v>
      </c>
      <c r="BY674" s="25">
        <f t="shared" si="53"/>
        <v>1422.1866666666667</v>
      </c>
      <c r="BZ674" s="1"/>
      <c r="CA674" s="41" t="s">
        <v>566</v>
      </c>
      <c r="CB674" s="13">
        <f t="shared" si="54"/>
        <v>0</v>
      </c>
      <c r="CC674" s="13">
        <f t="shared" si="55"/>
        <v>0</v>
      </c>
      <c r="CD674" s="13">
        <f>SUMIFS(ALIMENTAÇÃO!E:E, ALIMENTAÇÃO!D:D, H674, ALIMENTAÇÃO!G:G, E674)</f>
        <v>770</v>
      </c>
      <c r="CE674" s="6">
        <f>SUMIFS(TRANSPORTE!E:E, TRANSPORTE!D:D, H674, TRANSPORTE!G:G, E674)</f>
        <v>206.8</v>
      </c>
      <c r="CF674" s="6">
        <f>SUMIFS('PLANO DE SAÚDE'!E:E, 'PLANO DE SAÚDE'!D:D, H674, 'PLANO DE SAÚDE'!G:G, E674)</f>
        <v>0</v>
      </c>
      <c r="CG674" s="6">
        <f>SUMIFS('PLANO ODONTO'!E:E, 'PLANO ODONTO'!D:D, H674, 'PLANO ODONTO'!G:G, E674)</f>
        <v>0</v>
      </c>
      <c r="CH674" s="6">
        <f t="shared" si="56"/>
        <v>0</v>
      </c>
      <c r="CI674" s="6">
        <f t="shared" si="57"/>
        <v>0</v>
      </c>
      <c r="CJ674" s="6"/>
      <c r="CK674" s="6"/>
      <c r="CL674" s="6"/>
      <c r="CM674" s="6">
        <f t="shared" si="58"/>
        <v>0</v>
      </c>
      <c r="CN674" s="6">
        <v>1518.21</v>
      </c>
      <c r="CO674" s="6">
        <v>-213.21</v>
      </c>
      <c r="CP674" s="6">
        <v>1305</v>
      </c>
      <c r="CQ674" s="6">
        <v>1518</v>
      </c>
      <c r="CR674" s="1">
        <v>7.5</v>
      </c>
      <c r="CS674" s="6">
        <v>1518</v>
      </c>
      <c r="CT674" s="1">
        <v>121.44</v>
      </c>
      <c r="CU674" s="6">
        <v>910.8</v>
      </c>
    </row>
    <row r="675" spans="1:99" ht="13.8" hidden="1">
      <c r="A675" s="1"/>
      <c r="B675" s="1"/>
      <c r="C675" s="34" t="str">
        <f t="shared" ca="1" si="40"/>
        <v>OK</v>
      </c>
      <c r="D675" s="2">
        <f t="shared" si="41"/>
        <v>4087.3599604444444</v>
      </c>
      <c r="E675" s="34">
        <v>45901</v>
      </c>
      <c r="F675" s="1" t="s">
        <v>145</v>
      </c>
      <c r="G675" s="1">
        <v>3464</v>
      </c>
      <c r="H675" s="1" t="s">
        <v>425</v>
      </c>
      <c r="I675" s="1" t="s">
        <v>426</v>
      </c>
      <c r="J675" s="38">
        <v>45530</v>
      </c>
      <c r="K675" s="6">
        <v>1591.75</v>
      </c>
      <c r="L675" s="1"/>
      <c r="M675" s="6">
        <v>1591.75</v>
      </c>
      <c r="N675" s="6"/>
      <c r="O675" s="6">
        <v>50.52</v>
      </c>
      <c r="P675" s="6">
        <v>477.53</v>
      </c>
      <c r="Q675" s="6"/>
      <c r="R675" s="6"/>
      <c r="S675" s="6"/>
      <c r="T675" s="6"/>
      <c r="U675" s="6">
        <v>0</v>
      </c>
      <c r="V675" s="6"/>
      <c r="W675" s="6"/>
      <c r="X675" s="6"/>
      <c r="Y675" s="6">
        <v>0</v>
      </c>
      <c r="Z675" s="6"/>
      <c r="AA675" s="6"/>
      <c r="AB675" s="6"/>
      <c r="AC675" s="6">
        <v>0</v>
      </c>
      <c r="AD675" s="6">
        <v>178.48</v>
      </c>
      <c r="AE675" s="6">
        <v>124.16</v>
      </c>
      <c r="AF675" s="6">
        <v>54.33</v>
      </c>
      <c r="AG675" s="6"/>
      <c r="AH675" s="6"/>
      <c r="AI675" s="6">
        <v>0</v>
      </c>
      <c r="AJ675" s="6"/>
      <c r="AK675" s="6"/>
      <c r="AL675" s="6"/>
      <c r="AM675" s="6">
        <v>0.46</v>
      </c>
      <c r="AN675" s="8">
        <f t="shared" si="42"/>
        <v>2477.23</v>
      </c>
      <c r="AO675" s="6"/>
      <c r="AP675" s="6">
        <v>-7.35</v>
      </c>
      <c r="AQ675" s="6">
        <v>-95.5</v>
      </c>
      <c r="AR675" s="6"/>
      <c r="AS675" s="6"/>
      <c r="AT675" s="6">
        <v>-0.25</v>
      </c>
      <c r="AU675" s="6"/>
      <c r="AV675" s="6">
        <v>0</v>
      </c>
      <c r="AW675" s="6"/>
      <c r="AX675" s="6"/>
      <c r="AY675" s="6"/>
      <c r="AZ675" s="6"/>
      <c r="BA675" s="6"/>
      <c r="BB675" s="6"/>
      <c r="BC675" s="6">
        <v>0</v>
      </c>
      <c r="BD675" s="6">
        <v>0</v>
      </c>
      <c r="BE675" s="6"/>
      <c r="BF675" s="6">
        <v>0</v>
      </c>
      <c r="BG675" s="6">
        <v>-200.13</v>
      </c>
      <c r="BH675" s="6">
        <v>0</v>
      </c>
      <c r="BI675" s="6">
        <v>0</v>
      </c>
      <c r="BJ675" s="6"/>
      <c r="BK675" s="6"/>
      <c r="BL675" s="11">
        <f t="shared" si="43"/>
        <v>-303.23</v>
      </c>
      <c r="BM675" s="12">
        <f t="shared" si="44"/>
        <v>2174</v>
      </c>
      <c r="BN675" s="13">
        <f t="shared" si="45"/>
        <v>132.64583333333334</v>
      </c>
      <c r="BO675" s="13">
        <f t="shared" si="46"/>
        <v>132.64583333333334</v>
      </c>
      <c r="BP675" s="13">
        <f t="shared" si="47"/>
        <v>44.215277777777779</v>
      </c>
      <c r="BQ675" s="13">
        <f t="shared" si="48"/>
        <v>200.12301599999998</v>
      </c>
      <c r="BR675" s="13">
        <f t="shared" si="49"/>
        <v>198.14</v>
      </c>
      <c r="BS675" s="13">
        <f t="shared" si="50"/>
        <v>727.65</v>
      </c>
      <c r="BT675" s="13">
        <f t="shared" si="51"/>
        <v>161</v>
      </c>
      <c r="BU675" s="13">
        <f t="shared" si="52"/>
        <v>0</v>
      </c>
      <c r="BV675" s="6">
        <f>SUMIFS('SEGURO DE VIDA'!E:E, 'SEGURO DE VIDA'!D:D, H675, 'SEGURO DE VIDA'!G:G, E675)</f>
        <v>13.71</v>
      </c>
      <c r="BW675" s="6">
        <f>SUMIFS(TREINAMENTOS!E:E, TREINAMENTOS!D:D, H675, TREINAMENTOS!G:G, E675)</f>
        <v>0</v>
      </c>
      <c r="BX675" s="6">
        <f>SUMIFS(EXAMES!E:E, EXAMES!D:D, H675, EXAMES!G:G, E675)</f>
        <v>0</v>
      </c>
      <c r="BY675" s="25">
        <f t="shared" si="53"/>
        <v>1610.1299604444444</v>
      </c>
      <c r="BZ675" s="1"/>
      <c r="CA675" s="1" t="s">
        <v>425</v>
      </c>
      <c r="CB675" s="13">
        <f t="shared" si="54"/>
        <v>0</v>
      </c>
      <c r="CC675" s="13">
        <f t="shared" si="55"/>
        <v>0</v>
      </c>
      <c r="CD675" s="13">
        <f>SUMIFS(ALIMENTAÇÃO!E:E, ALIMENTAÇÃO!D:D, H675, ALIMENTAÇÃO!G:G, E675)</f>
        <v>735</v>
      </c>
      <c r="CE675" s="6">
        <f>SUMIFS(TRANSPORTE!E:E, TRANSPORTE!D:D, H675, TRANSPORTE!G:G, E675)</f>
        <v>256.5</v>
      </c>
      <c r="CF675" s="6">
        <f>SUMIFS('PLANO DE SAÚDE'!E:E, 'PLANO DE SAÚDE'!D:D, H675, 'PLANO DE SAÚDE'!G:G, E675)</f>
        <v>0</v>
      </c>
      <c r="CG675" s="6">
        <f>SUMIFS('PLANO ODONTO'!E:E, 'PLANO ODONTO'!D:D, H675, 'PLANO ODONTO'!G:G, E675)</f>
        <v>0</v>
      </c>
      <c r="CH675" s="6">
        <f t="shared" si="56"/>
        <v>0</v>
      </c>
      <c r="CI675" s="6">
        <f t="shared" si="57"/>
        <v>0</v>
      </c>
      <c r="CJ675" s="6"/>
      <c r="CK675" s="6"/>
      <c r="CL675" s="6"/>
      <c r="CM675" s="6">
        <f t="shared" si="58"/>
        <v>0</v>
      </c>
      <c r="CN675" s="6">
        <v>2477.23</v>
      </c>
      <c r="CO675" s="6">
        <v>-303.23</v>
      </c>
      <c r="CP675" s="6">
        <v>2174</v>
      </c>
      <c r="CQ675" s="6">
        <v>2476.77</v>
      </c>
      <c r="CR675" s="1">
        <v>8.08</v>
      </c>
      <c r="CS675" s="6">
        <v>2476.77</v>
      </c>
      <c r="CT675" s="6">
        <v>198.14</v>
      </c>
      <c r="CU675" s="6">
        <v>1869.57</v>
      </c>
    </row>
    <row r="676" spans="1:99" ht="13.8" hidden="1">
      <c r="A676" s="1"/>
      <c r="B676" s="1"/>
      <c r="C676" s="34" t="str">
        <f t="shared" ca="1" si="40"/>
        <v>OK</v>
      </c>
      <c r="D676" s="2">
        <f t="shared" si="41"/>
        <v>1078.75</v>
      </c>
      <c r="E676" s="34">
        <v>45901</v>
      </c>
      <c r="F676" s="1" t="s">
        <v>145</v>
      </c>
      <c r="G676" s="1">
        <v>3597</v>
      </c>
      <c r="H676" s="1" t="s">
        <v>567</v>
      </c>
      <c r="I676" s="1" t="s">
        <v>151</v>
      </c>
      <c r="J676" s="38">
        <v>45922</v>
      </c>
      <c r="K676" s="6">
        <v>1800</v>
      </c>
      <c r="L676" s="1"/>
      <c r="M676" s="6">
        <v>540</v>
      </c>
      <c r="N676" s="6"/>
      <c r="O676" s="6"/>
      <c r="P676" s="6">
        <v>0</v>
      </c>
      <c r="Q676" s="6"/>
      <c r="R676" s="6"/>
      <c r="S676" s="6"/>
      <c r="T676" s="6"/>
      <c r="U676" s="6">
        <v>0</v>
      </c>
      <c r="V676" s="6"/>
      <c r="W676" s="6"/>
      <c r="X676" s="6"/>
      <c r="Y676" s="6">
        <v>0</v>
      </c>
      <c r="Z676" s="6"/>
      <c r="AA676" s="6"/>
      <c r="AB676" s="6"/>
      <c r="AC676" s="6">
        <v>0</v>
      </c>
      <c r="AD676" s="6">
        <v>0</v>
      </c>
      <c r="AE676" s="6">
        <v>0</v>
      </c>
      <c r="AF676" s="6">
        <v>0</v>
      </c>
      <c r="AG676" s="6"/>
      <c r="AH676" s="6"/>
      <c r="AI676" s="6">
        <v>0</v>
      </c>
      <c r="AJ676" s="6"/>
      <c r="AK676" s="6"/>
      <c r="AL676" s="6"/>
      <c r="AM676" s="6">
        <v>0.35</v>
      </c>
      <c r="AN676" s="8">
        <f t="shared" si="42"/>
        <v>540.35</v>
      </c>
      <c r="AO676" s="6"/>
      <c r="AP676" s="6">
        <v>-2.4500000000000002</v>
      </c>
      <c r="AQ676" s="6">
        <v>-32.4</v>
      </c>
      <c r="AR676" s="6"/>
      <c r="AS676" s="6"/>
      <c r="AT676" s="6">
        <v>0</v>
      </c>
      <c r="AU676" s="6"/>
      <c r="AV676" s="6">
        <v>0</v>
      </c>
      <c r="AW676" s="6"/>
      <c r="AX676" s="6"/>
      <c r="AY676" s="6"/>
      <c r="AZ676" s="6"/>
      <c r="BA676" s="6"/>
      <c r="BB676" s="6"/>
      <c r="BC676" s="6">
        <v>0</v>
      </c>
      <c r="BD676" s="6">
        <v>0</v>
      </c>
      <c r="BE676" s="6"/>
      <c r="BF676" s="6">
        <v>0</v>
      </c>
      <c r="BG676" s="6">
        <v>-40.5</v>
      </c>
      <c r="BH676" s="6">
        <v>0</v>
      </c>
      <c r="BI676" s="6">
        <v>0</v>
      </c>
      <c r="BJ676" s="6"/>
      <c r="BK676" s="6"/>
      <c r="BL676" s="11">
        <f t="shared" si="43"/>
        <v>-75.349999999999994</v>
      </c>
      <c r="BM676" s="12">
        <f t="shared" si="44"/>
        <v>465</v>
      </c>
      <c r="BN676" s="13">
        <f t="shared" si="45"/>
        <v>150</v>
      </c>
      <c r="BO676" s="13">
        <f t="shared" si="46"/>
        <v>150</v>
      </c>
      <c r="BP676" s="13">
        <f t="shared" si="47"/>
        <v>50</v>
      </c>
      <c r="BQ676" s="13">
        <f t="shared" si="48"/>
        <v>40.5</v>
      </c>
      <c r="BR676" s="13">
        <f t="shared" si="49"/>
        <v>43.23</v>
      </c>
      <c r="BS676" s="13">
        <f t="shared" si="50"/>
        <v>-2.4500000000000002</v>
      </c>
      <c r="BT676" s="13">
        <f t="shared" si="51"/>
        <v>0</v>
      </c>
      <c r="BU676" s="13">
        <f t="shared" si="52"/>
        <v>0</v>
      </c>
      <c r="BV676" s="6">
        <f>SUMIFS('SEGURO DE VIDA'!E:E, 'SEGURO DE VIDA'!D:D, H676, 'SEGURO DE VIDA'!G:G, E676)</f>
        <v>0</v>
      </c>
      <c r="BW676" s="6">
        <f>SUMIFS(TREINAMENTOS!E:E, TREINAMENTOS!D:D, H676, TREINAMENTOS!G:G, E676)</f>
        <v>0</v>
      </c>
      <c r="BX676" s="6">
        <f>SUMIFS(EXAMES!E:E, EXAMES!D:D, H676, EXAMES!G:G, E676)</f>
        <v>107.12</v>
      </c>
      <c r="BY676" s="25">
        <f t="shared" si="53"/>
        <v>538.40000000000009</v>
      </c>
      <c r="BZ676" s="1"/>
      <c r="CA676" s="1" t="s">
        <v>567</v>
      </c>
      <c r="CB676" s="13">
        <f t="shared" si="54"/>
        <v>0</v>
      </c>
      <c r="CC676" s="13">
        <f t="shared" si="55"/>
        <v>0</v>
      </c>
      <c r="CD676" s="13">
        <f>SUMIFS(ALIMENTAÇÃO!E:E, ALIMENTAÇÃO!D:D, H676, ALIMENTAÇÃO!G:G, E676)</f>
        <v>0</v>
      </c>
      <c r="CE676" s="6">
        <f>SUMIFS(TRANSPORTE!E:E, TRANSPORTE!D:D, H676, TRANSPORTE!G:G, E676)</f>
        <v>0</v>
      </c>
      <c r="CF676" s="6">
        <f>SUMIFS('PLANO DE SAÚDE'!E:E, 'PLANO DE SAÚDE'!D:D, H676, 'PLANO DE SAÚDE'!G:G, E676)</f>
        <v>0</v>
      </c>
      <c r="CG676" s="6">
        <f>SUMIFS('PLANO ODONTO'!E:E, 'PLANO ODONTO'!D:D, H676, 'PLANO ODONTO'!G:G, E676)</f>
        <v>0</v>
      </c>
      <c r="CH676" s="6">
        <f t="shared" si="56"/>
        <v>0</v>
      </c>
      <c r="CI676" s="6">
        <f t="shared" si="57"/>
        <v>0</v>
      </c>
      <c r="CJ676" s="6"/>
      <c r="CK676" s="6"/>
      <c r="CL676" s="6"/>
      <c r="CM676" s="6">
        <f t="shared" si="58"/>
        <v>0</v>
      </c>
      <c r="CN676" s="6">
        <v>540.35</v>
      </c>
      <c r="CO676" s="6">
        <v>-75.349999999999994</v>
      </c>
      <c r="CP676" s="6">
        <v>465</v>
      </c>
      <c r="CQ676" s="6">
        <v>540</v>
      </c>
      <c r="CR676" s="1">
        <v>7.5</v>
      </c>
      <c r="CS676" s="6">
        <v>540</v>
      </c>
      <c r="CT676" s="1">
        <v>43.23</v>
      </c>
      <c r="CU676" s="6">
        <v>0</v>
      </c>
    </row>
    <row r="677" spans="1:99" ht="13.8" hidden="1">
      <c r="A677" s="1"/>
      <c r="B677" s="1"/>
      <c r="C677" s="34" t="str">
        <f t="shared" ca="1" si="40"/>
        <v>OK</v>
      </c>
      <c r="D677" s="2">
        <f t="shared" si="41"/>
        <v>4558.7867383888888</v>
      </c>
      <c r="E677" s="34">
        <v>45901</v>
      </c>
      <c r="F677" s="1" t="s">
        <v>145</v>
      </c>
      <c r="G677" s="1">
        <v>228</v>
      </c>
      <c r="H677" s="1" t="s">
        <v>427</v>
      </c>
      <c r="I677" s="1" t="s">
        <v>147</v>
      </c>
      <c r="J677" s="38">
        <v>43270</v>
      </c>
      <c r="K677" s="6">
        <v>2495.63</v>
      </c>
      <c r="L677" s="1"/>
      <c r="M677" s="6">
        <v>2495.63</v>
      </c>
      <c r="N677" s="6"/>
      <c r="O677" s="6"/>
      <c r="P677" s="6">
        <v>0</v>
      </c>
      <c r="Q677" s="6"/>
      <c r="R677" s="6"/>
      <c r="S677" s="6"/>
      <c r="T677" s="6"/>
      <c r="U677" s="6">
        <v>0</v>
      </c>
      <c r="V677" s="6"/>
      <c r="W677" s="6"/>
      <c r="X677" s="6"/>
      <c r="Y677" s="6">
        <v>0</v>
      </c>
      <c r="Z677" s="6"/>
      <c r="AA677" s="6"/>
      <c r="AB677" s="6"/>
      <c r="AC677" s="6">
        <v>0</v>
      </c>
      <c r="AD677" s="6">
        <v>0</v>
      </c>
      <c r="AE677" s="6">
        <v>0</v>
      </c>
      <c r="AF677" s="6">
        <v>0</v>
      </c>
      <c r="AG677" s="6"/>
      <c r="AH677" s="6"/>
      <c r="AI677" s="6">
        <v>0</v>
      </c>
      <c r="AJ677" s="6"/>
      <c r="AK677" s="6"/>
      <c r="AL677" s="6"/>
      <c r="AM677" s="6">
        <v>0.49</v>
      </c>
      <c r="AN677" s="8">
        <f t="shared" si="42"/>
        <v>2496.12</v>
      </c>
      <c r="AO677" s="6"/>
      <c r="AP677" s="6">
        <v>-7.7</v>
      </c>
      <c r="AQ677" s="6">
        <v>-149.74</v>
      </c>
      <c r="AR677" s="6"/>
      <c r="AS677" s="6"/>
      <c r="AT677" s="6">
        <v>-0.47</v>
      </c>
      <c r="AU677" s="6"/>
      <c r="AV677" s="6">
        <v>0</v>
      </c>
      <c r="AW677" s="6"/>
      <c r="AX677" s="6"/>
      <c r="AY677" s="6"/>
      <c r="AZ677" s="6"/>
      <c r="BA677" s="6"/>
      <c r="BB677" s="6"/>
      <c r="BC677" s="6">
        <v>-1.93</v>
      </c>
      <c r="BD677" s="6">
        <v>0</v>
      </c>
      <c r="BE677" s="6"/>
      <c r="BF677" s="6">
        <v>-573.45000000000005</v>
      </c>
      <c r="BG677" s="6">
        <v>-201.83</v>
      </c>
      <c r="BH677" s="6">
        <v>0</v>
      </c>
      <c r="BI677" s="6">
        <v>0</v>
      </c>
      <c r="BJ677" s="6"/>
      <c r="BK677" s="6"/>
      <c r="BL677" s="11">
        <f t="shared" si="43"/>
        <v>-935.12000000000012</v>
      </c>
      <c r="BM677" s="12">
        <f t="shared" si="44"/>
        <v>1560.9999999999998</v>
      </c>
      <c r="BN677" s="13">
        <f t="shared" si="45"/>
        <v>207.96916666666667</v>
      </c>
      <c r="BO677" s="13">
        <f t="shared" si="46"/>
        <v>207.96916666666667</v>
      </c>
      <c r="BP677" s="13">
        <f t="shared" si="47"/>
        <v>69.323055555555555</v>
      </c>
      <c r="BQ677" s="13">
        <f t="shared" si="48"/>
        <v>201.64690400000001</v>
      </c>
      <c r="BR677" s="13">
        <f t="shared" si="49"/>
        <v>199.65</v>
      </c>
      <c r="BS677" s="13">
        <f t="shared" si="50"/>
        <v>762.3</v>
      </c>
      <c r="BT677" s="13">
        <f t="shared" si="51"/>
        <v>226.45999999999998</v>
      </c>
      <c r="BU677" s="13">
        <f t="shared" si="52"/>
        <v>173.63844550000002</v>
      </c>
      <c r="BV677" s="6">
        <f>SUMIFS('SEGURO DE VIDA'!E:E, 'SEGURO DE VIDA'!D:D, H677, 'SEGURO DE VIDA'!G:G, E677)</f>
        <v>13.71</v>
      </c>
      <c r="BW677" s="6">
        <f>SUMIFS(TREINAMENTOS!E:E, TREINAMENTOS!D:D, H677, TREINAMENTOS!G:G, E677)</f>
        <v>0</v>
      </c>
      <c r="BX677" s="6">
        <f>SUMIFS(EXAMES!E:E, EXAMES!D:D, H677, EXAMES!G:G, E677)</f>
        <v>0</v>
      </c>
      <c r="BY677" s="25">
        <f t="shared" si="53"/>
        <v>2062.6667383888889</v>
      </c>
      <c r="BZ677" s="1"/>
      <c r="CA677" s="1" t="s">
        <v>427</v>
      </c>
      <c r="CB677" s="13">
        <f t="shared" si="54"/>
        <v>173.63844550000002</v>
      </c>
      <c r="CC677" s="13">
        <f t="shared" si="55"/>
        <v>0</v>
      </c>
      <c r="CD677" s="13">
        <f>SUMIFS(ALIMENTAÇÃO!E:E, ALIMENTAÇÃO!D:D, H677, ALIMENTAÇÃO!G:G, E677)</f>
        <v>770</v>
      </c>
      <c r="CE677" s="6">
        <f>SUMIFS(TRANSPORTE!E:E, TRANSPORTE!D:D, H677, TRANSPORTE!G:G, E677)</f>
        <v>376.2</v>
      </c>
      <c r="CF677" s="6">
        <f>SUMIFS('PLANO DE SAÚDE'!E:E, 'PLANO DE SAÚDE'!D:D, H677, 'PLANO DE SAÚDE'!G:G, E677)</f>
        <v>175.56844550000002</v>
      </c>
      <c r="CG677" s="6">
        <f>SUMIFS('PLANO ODONTO'!E:E, 'PLANO ODONTO'!D:D, H677, 'PLANO ODONTO'!G:G, E677)</f>
        <v>0</v>
      </c>
      <c r="CH677" s="6">
        <f t="shared" si="56"/>
        <v>-1.93</v>
      </c>
      <c r="CI677" s="6">
        <f t="shared" si="57"/>
        <v>0</v>
      </c>
      <c r="CJ677" s="6"/>
      <c r="CK677" s="6"/>
      <c r="CL677" s="6"/>
      <c r="CM677" s="6">
        <f t="shared" si="58"/>
        <v>0</v>
      </c>
      <c r="CN677" s="6">
        <v>2496.12</v>
      </c>
      <c r="CO677" s="6">
        <v>-935.12</v>
      </c>
      <c r="CP677" s="6">
        <v>1561</v>
      </c>
      <c r="CQ677" s="6">
        <v>2495.63</v>
      </c>
      <c r="CR677" s="1">
        <v>8.08</v>
      </c>
      <c r="CS677" s="6">
        <v>2495.63</v>
      </c>
      <c r="CT677" s="1">
        <v>199.65</v>
      </c>
      <c r="CU677" s="6">
        <v>1888.43</v>
      </c>
    </row>
    <row r="678" spans="1:99" ht="13.8" hidden="1">
      <c r="A678" s="1"/>
      <c r="B678" s="1"/>
      <c r="C678" s="34" t="str">
        <f t="shared" ca="1" si="40"/>
        <v>OK</v>
      </c>
      <c r="D678" s="2">
        <f t="shared" si="41"/>
        <v>4956.5030498333326</v>
      </c>
      <c r="E678" s="34">
        <v>45901</v>
      </c>
      <c r="F678" s="1" t="s">
        <v>145</v>
      </c>
      <c r="G678" s="1">
        <v>3338</v>
      </c>
      <c r="H678" s="1" t="s">
        <v>428</v>
      </c>
      <c r="I678" s="1" t="s">
        <v>432</v>
      </c>
      <c r="J678" s="38">
        <v>44805</v>
      </c>
      <c r="K678" s="6">
        <v>2776.98</v>
      </c>
      <c r="L678" s="1"/>
      <c r="M678" s="6">
        <v>2776.98</v>
      </c>
      <c r="N678" s="6"/>
      <c r="O678" s="6"/>
      <c r="P678" s="6">
        <v>0</v>
      </c>
      <c r="Q678" s="6"/>
      <c r="R678" s="6"/>
      <c r="S678" s="6"/>
      <c r="T678" s="6"/>
      <c r="U678" s="6">
        <v>0</v>
      </c>
      <c r="V678" s="6"/>
      <c r="W678" s="6"/>
      <c r="X678" s="6"/>
      <c r="Y678" s="6">
        <v>137.79</v>
      </c>
      <c r="Z678" s="6"/>
      <c r="AA678" s="6"/>
      <c r="AB678" s="6"/>
      <c r="AC678" s="6">
        <v>0</v>
      </c>
      <c r="AD678" s="6">
        <v>0</v>
      </c>
      <c r="AE678" s="6">
        <v>0</v>
      </c>
      <c r="AF678" s="6">
        <v>0</v>
      </c>
      <c r="AG678" s="6"/>
      <c r="AH678" s="6"/>
      <c r="AI678" s="6">
        <v>0</v>
      </c>
      <c r="AJ678" s="6"/>
      <c r="AK678" s="6"/>
      <c r="AL678" s="6"/>
      <c r="AM678" s="6">
        <v>0.56000000000000005</v>
      </c>
      <c r="AN678" s="8">
        <f t="shared" si="42"/>
        <v>2915.33</v>
      </c>
      <c r="AO678" s="6"/>
      <c r="AP678" s="6">
        <v>-7</v>
      </c>
      <c r="AQ678" s="6">
        <v>-166.62</v>
      </c>
      <c r="AR678" s="6"/>
      <c r="AS678" s="6"/>
      <c r="AT678" s="6">
        <v>-0.05</v>
      </c>
      <c r="AU678" s="6"/>
      <c r="AV678" s="6">
        <v>-14</v>
      </c>
      <c r="AW678" s="6"/>
      <c r="AX678" s="6"/>
      <c r="AY678" s="6"/>
      <c r="AZ678" s="6"/>
      <c r="BA678" s="6"/>
      <c r="BB678" s="6"/>
      <c r="BC678" s="6">
        <v>-1.51</v>
      </c>
      <c r="BD678" s="6">
        <v>0</v>
      </c>
      <c r="BE678" s="6"/>
      <c r="BF678" s="6">
        <v>0</v>
      </c>
      <c r="BG678" s="6">
        <v>-227.15</v>
      </c>
      <c r="BH678" s="6">
        <v>0</v>
      </c>
      <c r="BI678" s="6">
        <v>0</v>
      </c>
      <c r="BJ678" s="6"/>
      <c r="BK678" s="6"/>
      <c r="BL678" s="11">
        <f t="shared" si="43"/>
        <v>-416.33000000000004</v>
      </c>
      <c r="BM678" s="12">
        <f t="shared" si="44"/>
        <v>2499</v>
      </c>
      <c r="BN678" s="13">
        <f t="shared" si="45"/>
        <v>231.41499999999999</v>
      </c>
      <c r="BO678" s="13">
        <f t="shared" si="46"/>
        <v>231.41499999999999</v>
      </c>
      <c r="BP678" s="13">
        <f t="shared" si="47"/>
        <v>77.138333333333335</v>
      </c>
      <c r="BQ678" s="13">
        <f t="shared" si="48"/>
        <v>226.879266</v>
      </c>
      <c r="BR678" s="13">
        <f t="shared" si="49"/>
        <v>222.15</v>
      </c>
      <c r="BS678" s="13">
        <f t="shared" si="50"/>
        <v>693</v>
      </c>
      <c r="BT678" s="13">
        <f t="shared" si="51"/>
        <v>209.57999999999998</v>
      </c>
      <c r="BU678" s="13">
        <f t="shared" si="52"/>
        <v>135.88545050000002</v>
      </c>
      <c r="BV678" s="6">
        <f>SUMIFS('SEGURO DE VIDA'!E:E, 'SEGURO DE VIDA'!D:D, H678, 'SEGURO DE VIDA'!G:G, E678)</f>
        <v>13.71</v>
      </c>
      <c r="BW678" s="6">
        <f>SUMIFS(TREINAMENTOS!E:E, TREINAMENTOS!D:D, H678, TREINAMENTOS!G:G, E678)</f>
        <v>0</v>
      </c>
      <c r="BX678" s="6">
        <f>SUMIFS(EXAMES!E:E, EXAMES!D:D, H678, EXAMES!G:G, E678)</f>
        <v>0</v>
      </c>
      <c r="BY678" s="25">
        <f t="shared" si="53"/>
        <v>2041.1730498333332</v>
      </c>
      <c r="BZ678" s="1"/>
      <c r="CA678" s="41" t="s">
        <v>568</v>
      </c>
      <c r="CB678" s="13">
        <f t="shared" si="54"/>
        <v>135.88545050000002</v>
      </c>
      <c r="CC678" s="13">
        <f t="shared" si="55"/>
        <v>0</v>
      </c>
      <c r="CD678" s="13">
        <f>SUMIFS(ALIMENTAÇÃO!E:E, ALIMENTAÇÃO!D:D, H678, ALIMENTAÇÃO!G:G, E678)</f>
        <v>700</v>
      </c>
      <c r="CE678" s="6">
        <f>SUMIFS(TRANSPORTE!E:E, TRANSPORTE!D:D, H678, TRANSPORTE!G:G, E678)</f>
        <v>376.2</v>
      </c>
      <c r="CF678" s="6">
        <f>SUMIFS('PLANO DE SAÚDE'!E:E, 'PLANO DE SAÚDE'!D:D, H678, 'PLANO DE SAÚDE'!G:G, E678)</f>
        <v>137.39545050000001</v>
      </c>
      <c r="CG678" s="6">
        <f>SUMIFS('PLANO ODONTO'!E:E, 'PLANO ODONTO'!D:D, H678, 'PLANO ODONTO'!G:G, E678)</f>
        <v>14</v>
      </c>
      <c r="CH678" s="6">
        <f t="shared" si="56"/>
        <v>-1.51</v>
      </c>
      <c r="CI678" s="6">
        <f t="shared" si="57"/>
        <v>0</v>
      </c>
      <c r="CJ678" s="6"/>
      <c r="CK678" s="6"/>
      <c r="CL678" s="6"/>
      <c r="CM678" s="6">
        <f t="shared" si="58"/>
        <v>-14</v>
      </c>
      <c r="CN678" s="6">
        <v>2915.33</v>
      </c>
      <c r="CO678" s="6">
        <v>-416.33</v>
      </c>
      <c r="CP678" s="6">
        <v>2499</v>
      </c>
      <c r="CQ678" s="6">
        <v>2776.98</v>
      </c>
      <c r="CR678" s="1">
        <v>8.17</v>
      </c>
      <c r="CS678" s="6">
        <v>2776.98</v>
      </c>
      <c r="CT678" s="1">
        <v>222.15</v>
      </c>
      <c r="CU678" s="6">
        <v>2307.5700000000002</v>
      </c>
    </row>
    <row r="679" spans="1:99" ht="13.8" hidden="1">
      <c r="A679" s="1"/>
      <c r="B679" s="1"/>
      <c r="C679" s="34" t="str">
        <f t="shared" ca="1" si="40"/>
        <v>OK</v>
      </c>
      <c r="D679" s="2">
        <f t="shared" si="41"/>
        <v>24469.551733666667</v>
      </c>
      <c r="E679" s="34">
        <v>45901</v>
      </c>
      <c r="F679" s="1" t="s">
        <v>145</v>
      </c>
      <c r="G679" s="1">
        <v>339</v>
      </c>
      <c r="H679" s="1" t="s">
        <v>430</v>
      </c>
      <c r="I679" s="1" t="s">
        <v>431</v>
      </c>
      <c r="J679" s="38">
        <v>44652</v>
      </c>
      <c r="K679" s="6">
        <v>5576.46</v>
      </c>
      <c r="L679" s="1"/>
      <c r="M679" s="6">
        <v>5576.46</v>
      </c>
      <c r="N679" s="6"/>
      <c r="O679" s="6"/>
      <c r="P679" s="6">
        <v>0</v>
      </c>
      <c r="Q679" s="6"/>
      <c r="R679" s="6"/>
      <c r="S679" s="6"/>
      <c r="T679" s="6"/>
      <c r="U679" s="6">
        <v>0</v>
      </c>
      <c r="V679" s="6"/>
      <c r="W679" s="6"/>
      <c r="X679" s="6"/>
      <c r="Y679" s="6">
        <v>0</v>
      </c>
      <c r="Z679" s="6"/>
      <c r="AA679" s="6"/>
      <c r="AB679" s="6"/>
      <c r="AC679" s="6">
        <v>11621.16</v>
      </c>
      <c r="AD679" s="6">
        <v>0</v>
      </c>
      <c r="AE679" s="6">
        <v>0</v>
      </c>
      <c r="AF679" s="6">
        <v>0</v>
      </c>
      <c r="AG679" s="6"/>
      <c r="AH679" s="6"/>
      <c r="AI679" s="6">
        <v>1787.87</v>
      </c>
      <c r="AJ679" s="6"/>
      <c r="AK679" s="6"/>
      <c r="AL679" s="6"/>
      <c r="AM679" s="6">
        <v>0.83</v>
      </c>
      <c r="AN679" s="8">
        <f t="shared" si="42"/>
        <v>18986.32</v>
      </c>
      <c r="AO679" s="6"/>
      <c r="AP679" s="6">
        <v>-17.7</v>
      </c>
      <c r="AQ679" s="6">
        <v>0</v>
      </c>
      <c r="AR679" s="6"/>
      <c r="AS679" s="6"/>
      <c r="AT679" s="6">
        <v>-0.85</v>
      </c>
      <c r="AU679" s="6"/>
      <c r="AV679" s="6">
        <v>-14</v>
      </c>
      <c r="AW679" s="6"/>
      <c r="AX679" s="6"/>
      <c r="AY679" s="6"/>
      <c r="AZ679" s="6"/>
      <c r="BA679" s="6"/>
      <c r="BB679" s="6"/>
      <c r="BC679" s="6">
        <v>-1.81</v>
      </c>
      <c r="BD679" s="6">
        <v>0</v>
      </c>
      <c r="BE679" s="6"/>
      <c r="BF679" s="6">
        <v>0</v>
      </c>
      <c r="BG679" s="6">
        <v>-951.62</v>
      </c>
      <c r="BH679" s="6">
        <v>-4050.58</v>
      </c>
      <c r="BI679" s="6">
        <v>-3065.76</v>
      </c>
      <c r="BJ679" s="6"/>
      <c r="BK679" s="6"/>
      <c r="BL679" s="11">
        <f t="shared" si="43"/>
        <v>-8102.32</v>
      </c>
      <c r="BM679" s="12">
        <f t="shared" si="44"/>
        <v>10884</v>
      </c>
      <c r="BN679" s="13">
        <f t="shared" si="45"/>
        <v>464.70499999999998</v>
      </c>
      <c r="BO679" s="13">
        <f t="shared" si="46"/>
        <v>464.70499999999998</v>
      </c>
      <c r="BP679" s="13">
        <f t="shared" si="47"/>
        <v>154.90166666666667</v>
      </c>
      <c r="BQ679" s="13">
        <f t="shared" si="48"/>
        <v>951.15400599999998</v>
      </c>
      <c r="BR679" s="13">
        <f t="shared" si="49"/>
        <v>1518.83</v>
      </c>
      <c r="BS679" s="13">
        <f t="shared" si="50"/>
        <v>1752.3</v>
      </c>
      <c r="BT679" s="13">
        <f t="shared" si="51"/>
        <v>0</v>
      </c>
      <c r="BU679" s="13">
        <f t="shared" si="52"/>
        <v>162.926061</v>
      </c>
      <c r="BV679" s="6">
        <f>SUMIFS('SEGURO DE VIDA'!E:E, 'SEGURO DE VIDA'!D:D, H679, 'SEGURO DE VIDA'!G:G, E679)</f>
        <v>13.71</v>
      </c>
      <c r="BW679" s="6">
        <f>SUMIFS(TREINAMENTOS!E:E, TREINAMENTOS!D:D, H679, TREINAMENTOS!G:G, E679)</f>
        <v>0</v>
      </c>
      <c r="BX679" s="6">
        <f>SUMIFS(EXAMES!E:E, EXAMES!D:D, H679, EXAMES!G:G, E679)</f>
        <v>0</v>
      </c>
      <c r="BY679" s="25">
        <f t="shared" si="53"/>
        <v>5483.2317336666665</v>
      </c>
      <c r="BZ679" s="1"/>
      <c r="CA679" s="1" t="s">
        <v>430</v>
      </c>
      <c r="CB679" s="13">
        <f t="shared" si="54"/>
        <v>162.926061</v>
      </c>
      <c r="CC679" s="13">
        <f t="shared" si="55"/>
        <v>0</v>
      </c>
      <c r="CD679" s="13">
        <f>SUMIFS(ALIMENTAÇÃO!E:E, ALIMENTAÇÃO!D:D, H679, ALIMENTAÇÃO!G:G, E679)</f>
        <v>1770</v>
      </c>
      <c r="CE679" s="6">
        <f>SUMIFS(TRANSPORTE!E:E, TRANSPORTE!D:D, H679, TRANSPORTE!G:G, E679)</f>
        <v>0</v>
      </c>
      <c r="CF679" s="6">
        <f>SUMIFS('PLANO DE SAÚDE'!E:E, 'PLANO DE SAÚDE'!D:D, H679, 'PLANO DE SAÚDE'!G:G, E679)</f>
        <v>164.73606100000001</v>
      </c>
      <c r="CG679" s="6">
        <f>SUMIFS('PLANO ODONTO'!E:E, 'PLANO ODONTO'!D:D, H679, 'PLANO ODONTO'!G:G, E679)</f>
        <v>14</v>
      </c>
      <c r="CH679" s="6">
        <f t="shared" si="56"/>
        <v>-1.81</v>
      </c>
      <c r="CI679" s="6">
        <f t="shared" si="57"/>
        <v>-3065.76</v>
      </c>
      <c r="CJ679" s="6"/>
      <c r="CK679" s="6"/>
      <c r="CL679" s="6"/>
      <c r="CM679" s="6">
        <f t="shared" si="58"/>
        <v>-14</v>
      </c>
      <c r="CN679" s="6">
        <v>18986.32</v>
      </c>
      <c r="CO679" s="6">
        <v>-8102.32</v>
      </c>
      <c r="CP679" s="6">
        <v>10884</v>
      </c>
      <c r="CQ679" s="6">
        <v>8157.41</v>
      </c>
      <c r="CR679" s="1">
        <v>11.66</v>
      </c>
      <c r="CS679" s="6">
        <v>18985.490000000002</v>
      </c>
      <c r="CT679" s="6">
        <v>1518.83</v>
      </c>
      <c r="CU679" s="6">
        <v>18033.87</v>
      </c>
    </row>
    <row r="680" spans="1:99" ht="13.8" hidden="1">
      <c r="A680" s="1"/>
      <c r="B680" s="1"/>
      <c r="C680" s="34" t="str">
        <f t="shared" ca="1" si="40"/>
        <v>OK</v>
      </c>
      <c r="D680" s="2">
        <f t="shared" si="41"/>
        <v>5931.0627615777776</v>
      </c>
      <c r="E680" s="42">
        <v>45931</v>
      </c>
      <c r="F680" s="1" t="s">
        <v>145</v>
      </c>
      <c r="G680" s="1">
        <v>136</v>
      </c>
      <c r="H680" s="1" t="s">
        <v>146</v>
      </c>
      <c r="I680" s="1" t="s">
        <v>188</v>
      </c>
      <c r="J680" s="35">
        <v>41992</v>
      </c>
      <c r="K680" s="6">
        <v>3320.5</v>
      </c>
      <c r="L680" s="1"/>
      <c r="M680" s="6">
        <v>3320.5</v>
      </c>
      <c r="N680" s="6"/>
      <c r="O680" s="6"/>
      <c r="P680" s="6">
        <v>0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>
        <v>0</v>
      </c>
      <c r="AE680" s="6">
        <v>0</v>
      </c>
      <c r="AF680" s="6">
        <v>0</v>
      </c>
      <c r="AG680" s="6"/>
      <c r="AH680" s="6">
        <v>0</v>
      </c>
      <c r="AI680" s="6"/>
      <c r="AJ680" s="6"/>
      <c r="AK680" s="6"/>
      <c r="AL680" s="6"/>
      <c r="AM680" s="6">
        <v>0.66</v>
      </c>
      <c r="AN680" s="8">
        <f t="shared" si="42"/>
        <v>3321.16</v>
      </c>
      <c r="AO680" s="6"/>
      <c r="AP680" s="6">
        <v>-8.0500000000000007</v>
      </c>
      <c r="AQ680" s="6">
        <v>-199.23</v>
      </c>
      <c r="AR680" s="6"/>
      <c r="AS680" s="6"/>
      <c r="AT680" s="6">
        <v>-0.95</v>
      </c>
      <c r="AU680" s="6"/>
      <c r="AV680" s="6">
        <v>-14</v>
      </c>
      <c r="AW680" s="6">
        <v>-42</v>
      </c>
      <c r="AX680" s="6"/>
      <c r="AY680" s="6"/>
      <c r="AZ680" s="6"/>
      <c r="BA680" s="6"/>
      <c r="BB680" s="6"/>
      <c r="BC680" s="6">
        <v>-2.73</v>
      </c>
      <c r="BD680" s="6">
        <v>0</v>
      </c>
      <c r="BE680" s="6"/>
      <c r="BF680" s="6">
        <v>0</v>
      </c>
      <c r="BG680" s="6">
        <v>-291.86</v>
      </c>
      <c r="BH680" s="6">
        <v>-21.34</v>
      </c>
      <c r="BI680" s="6"/>
      <c r="BJ680" s="6"/>
      <c r="BK680" s="6"/>
      <c r="BL680" s="11">
        <f t="shared" si="43"/>
        <v>-580.16000000000008</v>
      </c>
      <c r="BM680" s="12">
        <f t="shared" si="44"/>
        <v>2741</v>
      </c>
      <c r="BN680" s="13">
        <f t="shared" si="45"/>
        <v>276.70833333333331</v>
      </c>
      <c r="BO680" s="13">
        <f t="shared" si="46"/>
        <v>276.70833333333331</v>
      </c>
      <c r="BP680" s="13">
        <f t="shared" si="47"/>
        <v>92.2361111111111</v>
      </c>
      <c r="BQ680" s="13">
        <f t="shared" si="48"/>
        <v>291.87194999999997</v>
      </c>
      <c r="BR680" s="13">
        <f t="shared" si="49"/>
        <v>265.64</v>
      </c>
      <c r="BS680" s="13">
        <f t="shared" si="50"/>
        <v>796.95</v>
      </c>
      <c r="BT680" s="13">
        <f t="shared" si="51"/>
        <v>194.07000000000002</v>
      </c>
      <c r="BU680" s="13">
        <f t="shared" si="52"/>
        <v>247.76803379999998</v>
      </c>
      <c r="BV680" s="6">
        <f>SUMIFS('SEGURO DE VIDA'!E:E, 'SEGURO DE VIDA'!D:D, H680, 'SEGURO DE VIDA'!G:G, E680)</f>
        <v>13.71</v>
      </c>
      <c r="BW680" s="6">
        <f>SUMIFS(TREINAMENTOS!E:E, TREINAMENTOS!D:D, H680, TREINAMENTOS!G:G, E680)</f>
        <v>0</v>
      </c>
      <c r="BX680" s="6">
        <f>SUMIFS(EXAMES!E:E, EXAMES!D:D, H680, EXAMES!G:G, E680)</f>
        <v>154.24</v>
      </c>
      <c r="BY680" s="25">
        <f t="shared" si="53"/>
        <v>2609.9027615777777</v>
      </c>
      <c r="BZ680" s="1"/>
      <c r="CA680" s="1"/>
      <c r="CB680" s="13">
        <f t="shared" si="54"/>
        <v>247.76803379999998</v>
      </c>
      <c r="CC680" s="13">
        <f t="shared" si="55"/>
        <v>0</v>
      </c>
      <c r="CD680" s="13">
        <f>SUMIFS(ALIMENTAÇÃO!E:E, ALIMENTAÇÃO!D:D, H680, ALIMENTAÇÃO!G:G, E680)</f>
        <v>805</v>
      </c>
      <c r="CE680" s="6">
        <f>SUMIFS(TRANSPORTE!E:E, TRANSPORTE!D:D, H680, TRANSPORTE!G:G, E680)</f>
        <v>393.3</v>
      </c>
      <c r="CF680" s="6">
        <f>SUMIFS('PLANO DE SAÚDE'!E:E, 'PLANO DE SAÚDE'!D:D, H680, 'PLANO DE SAÚDE'!G:G, E680)</f>
        <v>250.49803379999997</v>
      </c>
      <c r="CG680" s="6">
        <f>SUMIFS('PLANO ODONTO'!E:E, 'PLANO ODONTO'!D:D, H680, 'PLANO ODONTO'!G:G, E680)</f>
        <v>56</v>
      </c>
      <c r="CH680" s="6">
        <f t="shared" si="56"/>
        <v>-2.73</v>
      </c>
      <c r="CI680" s="6">
        <f t="shared" si="57"/>
        <v>0</v>
      </c>
      <c r="CJ680" s="6"/>
      <c r="CK680" s="6"/>
      <c r="CL680" s="6"/>
      <c r="CM680" s="6">
        <f t="shared" si="58"/>
        <v>-56</v>
      </c>
      <c r="CN680" s="6">
        <v>3321.16</v>
      </c>
      <c r="CO680" s="6">
        <v>-580.16</v>
      </c>
      <c r="CP680" s="6">
        <v>2741</v>
      </c>
      <c r="CQ680" s="6">
        <v>3320.5</v>
      </c>
      <c r="CR680" s="1">
        <v>8.7899999999999991</v>
      </c>
      <c r="CS680" s="6">
        <v>3320.5</v>
      </c>
      <c r="CT680" s="1">
        <v>265.64</v>
      </c>
      <c r="CU680" s="6">
        <v>2713.3</v>
      </c>
    </row>
    <row r="681" spans="1:99" ht="13.8" hidden="1">
      <c r="A681" s="1"/>
      <c r="B681" s="1"/>
      <c r="C681" s="34" t="str">
        <f t="shared" ca="1" si="40"/>
        <v>OK</v>
      </c>
      <c r="D681" s="2">
        <f t="shared" si="41"/>
        <v>3484.2395428</v>
      </c>
      <c r="E681" s="42">
        <v>45931</v>
      </c>
      <c r="F681" s="1" t="s">
        <v>145</v>
      </c>
      <c r="G681" s="1">
        <v>3467</v>
      </c>
      <c r="H681" s="1" t="s">
        <v>148</v>
      </c>
      <c r="I681" s="1" t="s">
        <v>149</v>
      </c>
      <c r="J681" s="38">
        <v>45551</v>
      </c>
      <c r="K681" s="6">
        <v>2175.5700000000002</v>
      </c>
      <c r="L681" s="1"/>
      <c r="M681" s="6">
        <v>797.71</v>
      </c>
      <c r="N681" s="6"/>
      <c r="O681" s="6"/>
      <c r="P681" s="6">
        <v>0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>
        <v>231.43</v>
      </c>
      <c r="AE681" s="6">
        <v>0</v>
      </c>
      <c r="AF681" s="6">
        <v>34.29</v>
      </c>
      <c r="AG681" s="6"/>
      <c r="AH681" s="6">
        <v>368.74</v>
      </c>
      <c r="AI681" s="6"/>
      <c r="AJ681" s="6"/>
      <c r="AK681" s="6"/>
      <c r="AL681" s="6"/>
      <c r="AM681" s="6">
        <v>0.47</v>
      </c>
      <c r="AN681" s="8">
        <f t="shared" si="42"/>
        <v>1432.64</v>
      </c>
      <c r="AO681" s="6"/>
      <c r="AP681" s="6">
        <v>-8.0500000000000007</v>
      </c>
      <c r="AQ681" s="6">
        <v>0</v>
      </c>
      <c r="AR681" s="6"/>
      <c r="AS681" s="6"/>
      <c r="AT681" s="6">
        <v>-0.65</v>
      </c>
      <c r="AU681" s="6"/>
      <c r="AV681" s="6">
        <v>-14</v>
      </c>
      <c r="AW681" s="6">
        <v>0</v>
      </c>
      <c r="AX681" s="6"/>
      <c r="AY681" s="6"/>
      <c r="AZ681" s="6"/>
      <c r="BA681" s="6"/>
      <c r="BB681" s="6"/>
      <c r="BC681" s="6">
        <v>-2.73</v>
      </c>
      <c r="BD681" s="6">
        <v>0</v>
      </c>
      <c r="BE681" s="6"/>
      <c r="BF681" s="6">
        <v>-582.23</v>
      </c>
      <c r="BG681" s="6">
        <v>-106.98</v>
      </c>
      <c r="BH681" s="6">
        <v>0</v>
      </c>
      <c r="BI681" s="6"/>
      <c r="BJ681" s="6"/>
      <c r="BK681" s="6"/>
      <c r="BL681" s="11">
        <f t="shared" si="43"/>
        <v>-714.64</v>
      </c>
      <c r="BM681" s="12">
        <f t="shared" si="44"/>
        <v>718.00000000000011</v>
      </c>
      <c r="BN681" s="13">
        <f t="shared" si="45"/>
        <v>181.29750000000001</v>
      </c>
      <c r="BO681" s="13">
        <f t="shared" si="46"/>
        <v>181.29750000000001</v>
      </c>
      <c r="BP681" s="13">
        <f t="shared" si="47"/>
        <v>60.432500000000005</v>
      </c>
      <c r="BQ681" s="13">
        <f t="shared" si="48"/>
        <v>91.774009000000007</v>
      </c>
      <c r="BR681" s="13">
        <f t="shared" si="49"/>
        <v>85.07</v>
      </c>
      <c r="BS681" s="13">
        <f t="shared" si="50"/>
        <v>796.95</v>
      </c>
      <c r="BT681" s="13">
        <f t="shared" si="51"/>
        <v>393.3</v>
      </c>
      <c r="BU681" s="13">
        <f t="shared" si="52"/>
        <v>247.76803379999998</v>
      </c>
      <c r="BV681" s="6">
        <f>SUMIFS('SEGURO DE VIDA'!E:E, 'SEGURO DE VIDA'!D:D, H681, 'SEGURO DE VIDA'!G:G, E681)</f>
        <v>13.71</v>
      </c>
      <c r="BW681" s="6">
        <f>SUMIFS(TREINAMENTOS!E:E, TREINAMENTOS!D:D, H681, TREINAMENTOS!G:G, E681)</f>
        <v>0</v>
      </c>
      <c r="BX681" s="6">
        <f>SUMIFS(EXAMES!E:E, EXAMES!D:D, H681, EXAMES!G:G, E681)</f>
        <v>0</v>
      </c>
      <c r="BY681" s="25">
        <f t="shared" si="53"/>
        <v>2051.5995428000001</v>
      </c>
      <c r="BZ681" s="1"/>
      <c r="CA681" s="1"/>
      <c r="CB681" s="13">
        <f t="shared" si="54"/>
        <v>247.76803379999998</v>
      </c>
      <c r="CC681" s="13">
        <f t="shared" si="55"/>
        <v>0</v>
      </c>
      <c r="CD681" s="13">
        <f>SUMIFS(ALIMENTAÇÃO!E:E, ALIMENTAÇÃO!D:D, H681, ALIMENTAÇÃO!G:G, E681)</f>
        <v>805</v>
      </c>
      <c r="CE681" s="6">
        <f>SUMIFS(TRANSPORTE!E:E, TRANSPORTE!D:D, H681, TRANSPORTE!G:G, E681)</f>
        <v>393.3</v>
      </c>
      <c r="CF681" s="6">
        <f>SUMIFS('PLANO DE SAÚDE'!E:E, 'PLANO DE SAÚDE'!D:D, H681, 'PLANO DE SAÚDE'!G:G, E681)</f>
        <v>250.49803379999997</v>
      </c>
      <c r="CG681" s="6">
        <f>SUMIFS('PLANO ODONTO'!E:E, 'PLANO ODONTO'!D:D, H681, 'PLANO ODONTO'!G:G, E681)</f>
        <v>14</v>
      </c>
      <c r="CH681" s="6">
        <f t="shared" si="56"/>
        <v>-2.73</v>
      </c>
      <c r="CI681" s="6">
        <f t="shared" si="57"/>
        <v>0</v>
      </c>
      <c r="CJ681" s="6"/>
      <c r="CK681" s="6"/>
      <c r="CL681" s="6"/>
      <c r="CM681" s="6">
        <f t="shared" si="58"/>
        <v>-14</v>
      </c>
      <c r="CN681" s="6">
        <v>1432.64</v>
      </c>
      <c r="CO681" s="6">
        <v>-714.64</v>
      </c>
      <c r="CP681" s="6">
        <v>718</v>
      </c>
      <c r="CQ681" s="6">
        <v>1063.43</v>
      </c>
      <c r="CR681" s="1">
        <v>8.6300000000000008</v>
      </c>
      <c r="CS681" s="6">
        <v>1063.43</v>
      </c>
      <c r="CT681" s="1">
        <v>85.07</v>
      </c>
      <c r="CU681" s="6">
        <v>456.23</v>
      </c>
    </row>
    <row r="682" spans="1:99" ht="13.8" hidden="1">
      <c r="A682" s="1"/>
      <c r="B682" s="1"/>
      <c r="C682" s="34" t="str">
        <f t="shared" ca="1" si="40"/>
        <v>OK</v>
      </c>
      <c r="D682" s="2">
        <f t="shared" si="41"/>
        <v>4020.1777049111111</v>
      </c>
      <c r="E682" s="42">
        <v>45931</v>
      </c>
      <c r="F682" s="1" t="s">
        <v>145</v>
      </c>
      <c r="G682" s="1">
        <v>3465</v>
      </c>
      <c r="H682" s="1" t="s">
        <v>150</v>
      </c>
      <c r="I682" s="1" t="s">
        <v>151</v>
      </c>
      <c r="J682" s="38">
        <v>45537</v>
      </c>
      <c r="K682" s="6">
        <v>1600</v>
      </c>
      <c r="L682" s="1"/>
      <c r="M682" s="6">
        <v>1600</v>
      </c>
      <c r="N682" s="6"/>
      <c r="O682" s="6"/>
      <c r="P682" s="6">
        <v>480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>
        <v>265.2</v>
      </c>
      <c r="AE682" s="6">
        <v>191.01</v>
      </c>
      <c r="AF682" s="6">
        <v>67.59</v>
      </c>
      <c r="AG682" s="6"/>
      <c r="AH682" s="6">
        <v>0</v>
      </c>
      <c r="AI682" s="6"/>
      <c r="AJ682" s="6"/>
      <c r="AK682" s="6"/>
      <c r="AL682" s="6"/>
      <c r="AM682" s="6">
        <v>0.49</v>
      </c>
      <c r="AN682" s="8">
        <f t="shared" si="42"/>
        <v>2604.29</v>
      </c>
      <c r="AO682" s="6"/>
      <c r="AP682" s="6">
        <v>-4.2699999999999996</v>
      </c>
      <c r="AQ682" s="6">
        <v>0</v>
      </c>
      <c r="AR682" s="6"/>
      <c r="AS682" s="6"/>
      <c r="AT682" s="6">
        <v>-0.72</v>
      </c>
      <c r="AU682" s="6"/>
      <c r="AV682" s="6">
        <v>0</v>
      </c>
      <c r="AW682" s="6">
        <v>0</v>
      </c>
      <c r="AX682" s="6"/>
      <c r="AY682" s="6"/>
      <c r="AZ682" s="6"/>
      <c r="BA682" s="6"/>
      <c r="BB682" s="6"/>
      <c r="BC682" s="6">
        <v>-2.73</v>
      </c>
      <c r="BD682" s="6">
        <v>0</v>
      </c>
      <c r="BE682" s="6"/>
      <c r="BF682" s="6">
        <v>0</v>
      </c>
      <c r="BG682" s="6">
        <v>-211.57</v>
      </c>
      <c r="BH682" s="6">
        <v>0</v>
      </c>
      <c r="BI682" s="6"/>
      <c r="BJ682" s="6"/>
      <c r="BK682" s="6"/>
      <c r="BL682" s="11">
        <f t="shared" si="43"/>
        <v>-219.29</v>
      </c>
      <c r="BM682" s="12">
        <f t="shared" si="44"/>
        <v>2385</v>
      </c>
      <c r="BN682" s="13">
        <f t="shared" si="45"/>
        <v>133.33333333333334</v>
      </c>
      <c r="BO682" s="13">
        <f t="shared" si="46"/>
        <v>133.33333333333334</v>
      </c>
      <c r="BP682" s="13">
        <f t="shared" si="47"/>
        <v>44.44444444444445</v>
      </c>
      <c r="BQ682" s="13">
        <f t="shared" si="48"/>
        <v>211.42856</v>
      </c>
      <c r="BR682" s="13">
        <f t="shared" si="49"/>
        <v>208.3</v>
      </c>
      <c r="BS682" s="13">
        <f t="shared" si="50"/>
        <v>423.57</v>
      </c>
      <c r="BT682" s="13">
        <f t="shared" si="51"/>
        <v>0</v>
      </c>
      <c r="BU682" s="13">
        <f t="shared" si="52"/>
        <v>247.76803379999998</v>
      </c>
      <c r="BV682" s="6">
        <f>SUMIFS('SEGURO DE VIDA'!E:E, 'SEGURO DE VIDA'!D:D, H682, 'SEGURO DE VIDA'!G:G, E682)</f>
        <v>13.71</v>
      </c>
      <c r="BW682" s="6">
        <f>SUMIFS(TREINAMENTOS!E:E, TREINAMENTOS!D:D, H682, TREINAMENTOS!G:G, E682)</f>
        <v>0</v>
      </c>
      <c r="BX682" s="6">
        <f>SUMIFS(EXAMES!E:E, EXAMES!D:D, H682, EXAMES!G:G, E682)</f>
        <v>0</v>
      </c>
      <c r="BY682" s="25">
        <f t="shared" si="53"/>
        <v>1415.8877049111111</v>
      </c>
      <c r="BZ682" s="1"/>
      <c r="CA682" s="1"/>
      <c r="CB682" s="13">
        <f t="shared" si="54"/>
        <v>247.76803379999998</v>
      </c>
      <c r="CC682" s="13">
        <f t="shared" si="55"/>
        <v>0</v>
      </c>
      <c r="CD682" s="13">
        <f>SUMIFS(ALIMENTAÇÃO!E:E, ALIMENTAÇÃO!D:D, H682, ALIMENTAÇÃO!G:G, E682)</f>
        <v>427.84</v>
      </c>
      <c r="CE682" s="6">
        <f>SUMIFS(TRANSPORTE!E:E, TRANSPORTE!D:D, H682, TRANSPORTE!G:G, E682)</f>
        <v>0</v>
      </c>
      <c r="CF682" s="6">
        <f>SUMIFS('PLANO DE SAÚDE'!E:E, 'PLANO DE SAÚDE'!D:D, H682, 'PLANO DE SAÚDE'!G:G, E682)</f>
        <v>250.49803379999997</v>
      </c>
      <c r="CG682" s="6">
        <f>SUMIFS('PLANO ODONTO'!E:E, 'PLANO ODONTO'!D:D, H682, 'PLANO ODONTO'!G:G, E682)</f>
        <v>0</v>
      </c>
      <c r="CH682" s="6">
        <f t="shared" si="56"/>
        <v>-2.73</v>
      </c>
      <c r="CI682" s="6">
        <f t="shared" si="57"/>
        <v>0</v>
      </c>
      <c r="CJ682" s="6"/>
      <c r="CK682" s="6"/>
      <c r="CL682" s="6"/>
      <c r="CM682" s="6">
        <f t="shared" si="58"/>
        <v>0</v>
      </c>
      <c r="CN682" s="6">
        <v>2604.29</v>
      </c>
      <c r="CO682" s="6">
        <v>-219.29</v>
      </c>
      <c r="CP682" s="6">
        <v>2385</v>
      </c>
      <c r="CQ682" s="6">
        <v>2603.8000000000002</v>
      </c>
      <c r="CR682" s="1">
        <v>8.1199999999999992</v>
      </c>
      <c r="CS682" s="6">
        <v>2603.8000000000002</v>
      </c>
      <c r="CT682" s="1">
        <v>208.3</v>
      </c>
      <c r="CU682" s="6">
        <v>1996.6</v>
      </c>
    </row>
    <row r="683" spans="1:99" ht="13.8" hidden="1">
      <c r="A683" s="1"/>
      <c r="B683" s="1"/>
      <c r="C683" s="34" t="str">
        <f t="shared" ca="1" si="40"/>
        <v>OK</v>
      </c>
      <c r="D683" s="2">
        <f t="shared" si="41"/>
        <v>3561.9915509333332</v>
      </c>
      <c r="E683" s="42">
        <v>45931</v>
      </c>
      <c r="F683" s="1" t="s">
        <v>145</v>
      </c>
      <c r="G683" s="1">
        <v>3373</v>
      </c>
      <c r="H683" s="1" t="s">
        <v>152</v>
      </c>
      <c r="I683" s="1" t="s">
        <v>153</v>
      </c>
      <c r="J683" s="38">
        <v>45065</v>
      </c>
      <c r="K683" s="6">
        <v>2776.98</v>
      </c>
      <c r="L683" s="1"/>
      <c r="M683" s="6">
        <v>2129.02</v>
      </c>
      <c r="N683" s="6"/>
      <c r="O683" s="6"/>
      <c r="P683" s="6">
        <v>0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>
        <v>0</v>
      </c>
      <c r="AE683" s="6">
        <v>0</v>
      </c>
      <c r="AF683" s="6">
        <v>0</v>
      </c>
      <c r="AG683" s="6"/>
      <c r="AH683" s="6">
        <v>0</v>
      </c>
      <c r="AI683" s="6"/>
      <c r="AJ683" s="6"/>
      <c r="AK683" s="6"/>
      <c r="AL683" s="6"/>
      <c r="AM683" s="6">
        <v>0.35</v>
      </c>
      <c r="AN683" s="8">
        <f t="shared" si="42"/>
        <v>2129.37</v>
      </c>
      <c r="AO683" s="6"/>
      <c r="AP683" s="6">
        <v>-0.35</v>
      </c>
      <c r="AQ683" s="6">
        <v>-127.74</v>
      </c>
      <c r="AR683" s="6"/>
      <c r="AS683" s="6"/>
      <c r="AT683" s="6">
        <v>-0.18</v>
      </c>
      <c r="AU683" s="6"/>
      <c r="AV683" s="6">
        <v>-14</v>
      </c>
      <c r="AW683" s="6">
        <v>0</v>
      </c>
      <c r="AX683" s="6"/>
      <c r="AY683" s="6"/>
      <c r="AZ683" s="6"/>
      <c r="BA683" s="6"/>
      <c r="BB683" s="6"/>
      <c r="BC683" s="6">
        <v>-93.62</v>
      </c>
      <c r="BD683" s="6">
        <v>0</v>
      </c>
      <c r="BE683" s="6"/>
      <c r="BF683" s="6">
        <v>0</v>
      </c>
      <c r="BG683" s="6">
        <v>-190.48</v>
      </c>
      <c r="BH683" s="6">
        <v>0</v>
      </c>
      <c r="BI683" s="6"/>
      <c r="BJ683" s="6"/>
      <c r="BK683" s="6"/>
      <c r="BL683" s="11">
        <f t="shared" si="43"/>
        <v>-426.37</v>
      </c>
      <c r="BM683" s="12">
        <f t="shared" si="44"/>
        <v>1703</v>
      </c>
      <c r="BN683" s="13">
        <f t="shared" si="45"/>
        <v>231.41499999999999</v>
      </c>
      <c r="BO683" s="13">
        <f t="shared" si="46"/>
        <v>231.41499999999999</v>
      </c>
      <c r="BP683" s="13">
        <f t="shared" si="47"/>
        <v>77.138333333333335</v>
      </c>
      <c r="BQ683" s="13">
        <f t="shared" si="48"/>
        <v>180.965</v>
      </c>
      <c r="BR683" s="13">
        <f t="shared" si="49"/>
        <v>170.32</v>
      </c>
      <c r="BS683" s="13">
        <f t="shared" si="50"/>
        <v>34.65</v>
      </c>
      <c r="BT683" s="13">
        <f t="shared" si="51"/>
        <v>248.45999999999998</v>
      </c>
      <c r="BU683" s="13">
        <f t="shared" si="52"/>
        <v>244.54821759999993</v>
      </c>
      <c r="BV683" s="6">
        <f>SUMIFS('SEGURO DE VIDA'!E:E, 'SEGURO DE VIDA'!D:D, H683, 'SEGURO DE VIDA'!G:G, E683)</f>
        <v>13.71</v>
      </c>
      <c r="BW683" s="6">
        <f>SUMIFS(TREINAMENTOS!E:E, TREINAMENTOS!D:D, H683, TREINAMENTOS!G:G, E683)</f>
        <v>0</v>
      </c>
      <c r="BX683" s="6">
        <f>SUMIFS(EXAMES!E:E, EXAMES!D:D, H683, EXAMES!G:G, E683)</f>
        <v>0</v>
      </c>
      <c r="BY683" s="25">
        <f t="shared" si="53"/>
        <v>1432.6215509333333</v>
      </c>
      <c r="BZ683" s="1"/>
      <c r="CA683" s="1"/>
      <c r="CB683" s="13">
        <f t="shared" si="54"/>
        <v>244.54821759999993</v>
      </c>
      <c r="CC683" s="13">
        <f t="shared" si="55"/>
        <v>0</v>
      </c>
      <c r="CD683" s="13">
        <f>SUMIFS(ALIMENTAÇÃO!E:E, ALIMENTAÇÃO!D:D, H683, ALIMENTAÇÃO!G:G, E683)</f>
        <v>35</v>
      </c>
      <c r="CE683" s="6">
        <f>SUMIFS(TRANSPORTE!E:E, TRANSPORTE!D:D, H683, TRANSPORTE!G:G, E683)</f>
        <v>376.2</v>
      </c>
      <c r="CF683" s="6">
        <f>SUMIFS('PLANO DE SAÚDE'!E:E, 'PLANO DE SAÚDE'!D:D, H683, 'PLANO DE SAÚDE'!G:G, E683)</f>
        <v>338.16821759999993</v>
      </c>
      <c r="CG683" s="6">
        <f>SUMIFS('PLANO ODONTO'!E:E, 'PLANO ODONTO'!D:D, H683, 'PLANO ODONTO'!G:G, E683)</f>
        <v>14</v>
      </c>
      <c r="CH683" s="6">
        <f t="shared" si="56"/>
        <v>-93.62</v>
      </c>
      <c r="CI683" s="6">
        <f t="shared" si="57"/>
        <v>0</v>
      </c>
      <c r="CJ683" s="6"/>
      <c r="CK683" s="6"/>
      <c r="CL683" s="6"/>
      <c r="CM683" s="6">
        <f t="shared" si="58"/>
        <v>-14</v>
      </c>
      <c r="CN683" s="6">
        <v>2129.37</v>
      </c>
      <c r="CO683" s="6">
        <v>-426.37</v>
      </c>
      <c r="CP683" s="6">
        <v>1703</v>
      </c>
      <c r="CQ683" s="6">
        <v>2129</v>
      </c>
      <c r="CR683" s="1">
        <v>8.5</v>
      </c>
      <c r="CS683" s="6">
        <v>2129.02</v>
      </c>
      <c r="CT683" s="1">
        <v>170.32</v>
      </c>
      <c r="CU683" s="6">
        <v>1521.82</v>
      </c>
    </row>
    <row r="684" spans="1:99" ht="13.8" hidden="1">
      <c r="A684" s="1"/>
      <c r="B684" s="1"/>
      <c r="C684" s="34" t="str">
        <f t="shared" ca="1" si="40"/>
        <v>OK</v>
      </c>
      <c r="D684" s="2">
        <f t="shared" si="41"/>
        <v>4654.9477134888884</v>
      </c>
      <c r="E684" s="42">
        <v>45931</v>
      </c>
      <c r="F684" s="1" t="s">
        <v>145</v>
      </c>
      <c r="G684" s="1">
        <v>3515</v>
      </c>
      <c r="H684" s="1" t="s">
        <v>154</v>
      </c>
      <c r="I684" s="1" t="s">
        <v>155</v>
      </c>
      <c r="J684" s="38">
        <v>45726</v>
      </c>
      <c r="K684" s="6">
        <v>2000</v>
      </c>
      <c r="L684" s="1"/>
      <c r="M684" s="6">
        <v>2000</v>
      </c>
      <c r="N684" s="6"/>
      <c r="O684" s="6"/>
      <c r="P684" s="6">
        <v>600</v>
      </c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>
        <v>0</v>
      </c>
      <c r="AE684" s="6">
        <v>0</v>
      </c>
      <c r="AF684" s="6">
        <v>0</v>
      </c>
      <c r="AG684" s="6"/>
      <c r="AH684" s="6">
        <v>0</v>
      </c>
      <c r="AI684" s="6"/>
      <c r="AJ684" s="6"/>
      <c r="AK684" s="6"/>
      <c r="AL684" s="6"/>
      <c r="AM684" s="6">
        <v>0.91</v>
      </c>
      <c r="AN684" s="8">
        <f t="shared" si="42"/>
        <v>2600.91</v>
      </c>
      <c r="AO684" s="6"/>
      <c r="AP684" s="6">
        <v>-8.0500000000000007</v>
      </c>
      <c r="AQ684" s="6">
        <v>0</v>
      </c>
      <c r="AR684" s="6"/>
      <c r="AS684" s="6"/>
      <c r="AT684" s="6">
        <v>-0.96</v>
      </c>
      <c r="AU684" s="6"/>
      <c r="AV684" s="6">
        <v>-14</v>
      </c>
      <c r="AW684" s="6">
        <v>-14</v>
      </c>
      <c r="AX684" s="6"/>
      <c r="AY684" s="6"/>
      <c r="AZ684" s="6"/>
      <c r="BA684" s="6"/>
      <c r="BB684" s="6"/>
      <c r="BC684" s="6">
        <v>-93.62</v>
      </c>
      <c r="BD684" s="6">
        <v>-111.05</v>
      </c>
      <c r="BE684" s="6"/>
      <c r="BF684" s="6">
        <v>0</v>
      </c>
      <c r="BG684" s="6">
        <v>-211.23</v>
      </c>
      <c r="BH684" s="6">
        <v>0</v>
      </c>
      <c r="BI684" s="6"/>
      <c r="BJ684" s="6"/>
      <c r="BK684" s="6"/>
      <c r="BL684" s="11">
        <f t="shared" si="43"/>
        <v>-452.90999999999997</v>
      </c>
      <c r="BM684" s="12">
        <f t="shared" si="44"/>
        <v>2148</v>
      </c>
      <c r="BN684" s="13">
        <f t="shared" si="45"/>
        <v>166.66666666666666</v>
      </c>
      <c r="BO684" s="13">
        <f t="shared" si="46"/>
        <v>166.66666666666666</v>
      </c>
      <c r="BP684" s="13">
        <f t="shared" si="47"/>
        <v>55.55555555555555</v>
      </c>
      <c r="BQ684" s="13">
        <f t="shared" si="48"/>
        <v>211.11999999999998</v>
      </c>
      <c r="BR684" s="13">
        <f t="shared" si="49"/>
        <v>208</v>
      </c>
      <c r="BS684" s="13">
        <f t="shared" si="50"/>
        <v>796.95</v>
      </c>
      <c r="BT684" s="13">
        <f t="shared" si="51"/>
        <v>0</v>
      </c>
      <c r="BU684" s="13">
        <f t="shared" si="52"/>
        <v>235.36882459999993</v>
      </c>
      <c r="BV684" s="6">
        <f>SUMIFS('SEGURO DE VIDA'!E:E, 'SEGURO DE VIDA'!D:D, H684, 'SEGURO DE VIDA'!G:G, E684)</f>
        <v>13.71</v>
      </c>
      <c r="BW684" s="6">
        <f>SUMIFS(TREINAMENTOS!E:E, TREINAMENTOS!D:D, H684, TREINAMENTOS!G:G, E684)</f>
        <v>200</v>
      </c>
      <c r="BX684" s="6">
        <f>SUMIFS(EXAMES!E:E, EXAMES!D:D, H684, EXAMES!G:G, E684)</f>
        <v>0</v>
      </c>
      <c r="BY684" s="25">
        <f t="shared" si="53"/>
        <v>2054.0377134888886</v>
      </c>
      <c r="BZ684" s="1"/>
      <c r="CA684" s="1"/>
      <c r="CB684" s="13">
        <f t="shared" si="54"/>
        <v>235.36882459999993</v>
      </c>
      <c r="CC684" s="13">
        <f t="shared" si="55"/>
        <v>0</v>
      </c>
      <c r="CD684" s="13">
        <f>SUMIFS(ALIMENTAÇÃO!E:E, ALIMENTAÇÃO!D:D, H684, ALIMENTAÇÃO!G:G, E684)</f>
        <v>805</v>
      </c>
      <c r="CE684" s="6">
        <f>SUMIFS(TRANSPORTE!E:E, TRANSPORTE!D:D, H684, TRANSPORTE!G:G, E684)</f>
        <v>0</v>
      </c>
      <c r="CF684" s="6">
        <f>SUMIFS('PLANO DE SAÚDE'!E:E, 'PLANO DE SAÚDE'!D:D, H684, 'PLANO DE SAÚDE'!G:G, E684)</f>
        <v>440.03882459999994</v>
      </c>
      <c r="CG684" s="6">
        <f>SUMIFS('PLANO ODONTO'!E:E, 'PLANO ODONTO'!D:D, H684, 'PLANO ODONTO'!G:G, E684)</f>
        <v>28</v>
      </c>
      <c r="CH684" s="6">
        <f t="shared" si="56"/>
        <v>-204.67000000000002</v>
      </c>
      <c r="CI684" s="6">
        <f t="shared" si="57"/>
        <v>0</v>
      </c>
      <c r="CJ684" s="6"/>
      <c r="CK684" s="6"/>
      <c r="CL684" s="6"/>
      <c r="CM684" s="6">
        <f t="shared" si="58"/>
        <v>-28</v>
      </c>
      <c r="CN684" s="6">
        <v>2600.91</v>
      </c>
      <c r="CO684" s="6">
        <v>-452.91</v>
      </c>
      <c r="CP684" s="6">
        <v>2148</v>
      </c>
      <c r="CQ684" s="6">
        <v>2600</v>
      </c>
      <c r="CR684" s="1">
        <v>8.1199999999999992</v>
      </c>
      <c r="CS684" s="6">
        <v>2600</v>
      </c>
      <c r="CT684" s="1">
        <v>208</v>
      </c>
      <c r="CU684" s="6">
        <v>1992.8</v>
      </c>
    </row>
    <row r="685" spans="1:99" ht="13.8" hidden="1">
      <c r="A685" s="1"/>
      <c r="B685" s="1"/>
      <c r="C685" s="34" t="str">
        <f t="shared" ca="1" si="40"/>
        <v>OK</v>
      </c>
      <c r="D685" s="2">
        <f t="shared" si="41"/>
        <v>4663.7514859777775</v>
      </c>
      <c r="E685" s="42">
        <v>45931</v>
      </c>
      <c r="F685" s="1" t="s">
        <v>145</v>
      </c>
      <c r="G685" s="1">
        <v>187</v>
      </c>
      <c r="H685" s="1" t="s">
        <v>156</v>
      </c>
      <c r="I685" s="1" t="s">
        <v>157</v>
      </c>
      <c r="J685" s="38">
        <v>42248</v>
      </c>
      <c r="K685" s="6">
        <v>2622.91</v>
      </c>
      <c r="L685" s="1"/>
      <c r="M685" s="6">
        <v>2622.91</v>
      </c>
      <c r="N685" s="6"/>
      <c r="O685" s="6"/>
      <c r="P685" s="6">
        <v>0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>
        <v>0</v>
      </c>
      <c r="AE685" s="6">
        <v>0</v>
      </c>
      <c r="AF685" s="6">
        <v>0</v>
      </c>
      <c r="AG685" s="6"/>
      <c r="AH685" s="6">
        <v>0</v>
      </c>
      <c r="AI685" s="6"/>
      <c r="AJ685" s="6"/>
      <c r="AK685" s="6"/>
      <c r="AL685" s="6"/>
      <c r="AM685" s="6">
        <v>0.33</v>
      </c>
      <c r="AN685" s="8">
        <f t="shared" si="42"/>
        <v>2623.24</v>
      </c>
      <c r="AO685" s="6"/>
      <c r="AP685" s="6">
        <v>-8.0500000000000007</v>
      </c>
      <c r="AQ685" s="6">
        <v>-157.37</v>
      </c>
      <c r="AR685" s="6"/>
      <c r="AS685" s="6"/>
      <c r="AT685" s="6">
        <v>-0.09</v>
      </c>
      <c r="AU685" s="6"/>
      <c r="AV685" s="6">
        <v>-14</v>
      </c>
      <c r="AW685" s="6">
        <v>0</v>
      </c>
      <c r="AX685" s="6"/>
      <c r="AY685" s="6"/>
      <c r="AZ685" s="6"/>
      <c r="BA685" s="6"/>
      <c r="BB685" s="6"/>
      <c r="BC685" s="6">
        <v>-2.73</v>
      </c>
      <c r="BD685" s="6">
        <v>-192.71</v>
      </c>
      <c r="BE685" s="6"/>
      <c r="BF685" s="6">
        <v>0</v>
      </c>
      <c r="BG685" s="6">
        <v>-213.29</v>
      </c>
      <c r="BH685" s="6">
        <v>0</v>
      </c>
      <c r="BI685" s="6"/>
      <c r="BJ685" s="6"/>
      <c r="BK685" s="6"/>
      <c r="BL685" s="11">
        <f t="shared" si="43"/>
        <v>-588.24</v>
      </c>
      <c r="BM685" s="12">
        <f t="shared" si="44"/>
        <v>2034.9999999999998</v>
      </c>
      <c r="BN685" s="13">
        <f t="shared" si="45"/>
        <v>218.57583333333332</v>
      </c>
      <c r="BO685" s="13">
        <f t="shared" si="46"/>
        <v>218.57583333333332</v>
      </c>
      <c r="BP685" s="13">
        <f t="shared" si="47"/>
        <v>72.858611111111102</v>
      </c>
      <c r="BQ685" s="13">
        <f t="shared" si="48"/>
        <v>213.24258300000002</v>
      </c>
      <c r="BR685" s="13">
        <f t="shared" si="49"/>
        <v>209.83</v>
      </c>
      <c r="BS685" s="13">
        <f t="shared" si="50"/>
        <v>796.95</v>
      </c>
      <c r="BT685" s="13">
        <f t="shared" si="51"/>
        <v>64.930000000000007</v>
      </c>
      <c r="BU685" s="13">
        <f t="shared" si="52"/>
        <v>231.83862519999997</v>
      </c>
      <c r="BV685" s="6">
        <f>SUMIFS('SEGURO DE VIDA'!E:E, 'SEGURO DE VIDA'!D:D, H685, 'SEGURO DE VIDA'!G:G, E685)</f>
        <v>13.71</v>
      </c>
      <c r="BW685" s="6">
        <f>SUMIFS(TREINAMENTOS!E:E, TREINAMENTOS!D:D, H685, TREINAMENTOS!G:G, E685)</f>
        <v>0</v>
      </c>
      <c r="BX685" s="6">
        <f>SUMIFS(EXAMES!E:E, EXAMES!D:D, H685, EXAMES!G:G, E685)</f>
        <v>0</v>
      </c>
      <c r="BY685" s="25">
        <f t="shared" si="53"/>
        <v>2040.511485977778</v>
      </c>
      <c r="BZ685" s="1"/>
      <c r="CA685" s="1"/>
      <c r="CB685" s="13">
        <f t="shared" si="54"/>
        <v>231.83862519999997</v>
      </c>
      <c r="CC685" s="13">
        <f t="shared" si="55"/>
        <v>0</v>
      </c>
      <c r="CD685" s="13">
        <f>SUMIFS(ALIMENTAÇÃO!E:E, ALIMENTAÇÃO!D:D, H685, ALIMENTAÇÃO!G:G, E685)</f>
        <v>805</v>
      </c>
      <c r="CE685" s="6">
        <f>SUMIFS(TRANSPORTE!E:E, TRANSPORTE!D:D, H685, TRANSPORTE!G:G, E685)</f>
        <v>222.3</v>
      </c>
      <c r="CF685" s="6">
        <f>SUMIFS('PLANO DE SAÚDE'!E:E, 'PLANO DE SAÚDE'!D:D, H685, 'PLANO DE SAÚDE'!G:G, E685)</f>
        <v>427.27862519999996</v>
      </c>
      <c r="CG685" s="6">
        <f>SUMIFS('PLANO ODONTO'!E:E, 'PLANO ODONTO'!D:D, H685, 'PLANO ODONTO'!G:G, E685)</f>
        <v>14</v>
      </c>
      <c r="CH685" s="6">
        <f t="shared" si="56"/>
        <v>-195.44</v>
      </c>
      <c r="CI685" s="6">
        <f t="shared" si="57"/>
        <v>0</v>
      </c>
      <c r="CJ685" s="6"/>
      <c r="CK685" s="6"/>
      <c r="CL685" s="6"/>
      <c r="CM685" s="6">
        <f t="shared" si="58"/>
        <v>-14</v>
      </c>
      <c r="CN685" s="6">
        <v>2623.24</v>
      </c>
      <c r="CO685" s="6">
        <v>-588.24</v>
      </c>
      <c r="CP685" s="6">
        <v>2035</v>
      </c>
      <c r="CQ685" s="6">
        <v>2622.91</v>
      </c>
      <c r="CR685" s="1">
        <v>8.1300000000000008</v>
      </c>
      <c r="CS685" s="6">
        <v>2622.91</v>
      </c>
      <c r="CT685" s="1">
        <v>209.83</v>
      </c>
      <c r="CU685" s="6">
        <v>2015.71</v>
      </c>
    </row>
    <row r="686" spans="1:99" ht="13.8" hidden="1">
      <c r="A686" s="1"/>
      <c r="B686" s="1"/>
      <c r="C686" s="34" t="str">
        <f t="shared" ca="1" si="40"/>
        <v>OK</v>
      </c>
      <c r="D686" s="2">
        <f t="shared" si="41"/>
        <v>5401.6362415777767</v>
      </c>
      <c r="E686" s="42">
        <v>45931</v>
      </c>
      <c r="F686" s="1" t="s">
        <v>145</v>
      </c>
      <c r="G686" s="1">
        <v>176</v>
      </c>
      <c r="H686" s="1" t="s">
        <v>161</v>
      </c>
      <c r="I686" s="1" t="s">
        <v>188</v>
      </c>
      <c r="J686" s="38">
        <v>42041</v>
      </c>
      <c r="K686" s="6">
        <v>3320.5</v>
      </c>
      <c r="L686" s="1"/>
      <c r="M686" s="6">
        <v>3320.5</v>
      </c>
      <c r="N686" s="6"/>
      <c r="O686" s="6">
        <v>2.66</v>
      </c>
      <c r="P686" s="6">
        <v>0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>
        <v>0</v>
      </c>
      <c r="AE686" s="6"/>
      <c r="AF686" s="6">
        <v>0.39</v>
      </c>
      <c r="AG686" s="6"/>
      <c r="AH686" s="6"/>
      <c r="AI686" s="6"/>
      <c r="AJ686" s="6"/>
      <c r="AK686" s="6"/>
      <c r="AL686" s="6"/>
      <c r="AM686" s="6">
        <v>0.47</v>
      </c>
      <c r="AN686" s="8">
        <f t="shared" si="42"/>
        <v>3324.0199999999995</v>
      </c>
      <c r="AO686" s="6"/>
      <c r="AP686" s="6">
        <v>-5.95</v>
      </c>
      <c r="AQ686" s="6">
        <v>0</v>
      </c>
      <c r="AR686" s="6"/>
      <c r="AS686" s="6"/>
      <c r="AT686" s="6">
        <v>-0.46</v>
      </c>
      <c r="AU686" s="6"/>
      <c r="AV686" s="6">
        <v>-14</v>
      </c>
      <c r="AW686" s="6"/>
      <c r="AX686" s="6"/>
      <c r="AY686" s="6"/>
      <c r="AZ686" s="6"/>
      <c r="BA686" s="6"/>
      <c r="BB686" s="6"/>
      <c r="BC686" s="6">
        <v>-1.81</v>
      </c>
      <c r="BD686" s="6"/>
      <c r="BE686" s="6"/>
      <c r="BF686" s="6"/>
      <c r="BG686" s="6">
        <v>-292.23</v>
      </c>
      <c r="BH686" s="6">
        <v>-21.57</v>
      </c>
      <c r="BI686" s="6"/>
      <c r="BJ686" s="6"/>
      <c r="BK686" s="6"/>
      <c r="BL686" s="11">
        <f t="shared" si="43"/>
        <v>-336.02000000000004</v>
      </c>
      <c r="BM686" s="12">
        <f t="shared" si="44"/>
        <v>2987.9999999999995</v>
      </c>
      <c r="BN686" s="13">
        <f t="shared" si="45"/>
        <v>276.70833333333331</v>
      </c>
      <c r="BO686" s="13">
        <f t="shared" si="46"/>
        <v>276.70833333333331</v>
      </c>
      <c r="BP686" s="13">
        <f t="shared" si="47"/>
        <v>92.2361111111111</v>
      </c>
      <c r="BQ686" s="13">
        <f t="shared" si="48"/>
        <v>292.14004499999999</v>
      </c>
      <c r="BR686" s="13">
        <f t="shared" si="49"/>
        <v>265.88</v>
      </c>
      <c r="BS686" s="13">
        <f t="shared" si="50"/>
        <v>589.04999999999995</v>
      </c>
      <c r="BT686" s="13">
        <f t="shared" si="51"/>
        <v>0</v>
      </c>
      <c r="BU686" s="13">
        <f t="shared" si="52"/>
        <v>164.06341879999997</v>
      </c>
      <c r="BV686" s="6">
        <f>SUMIFS('SEGURO DE VIDA'!E:E, 'SEGURO DE VIDA'!D:D, H686, 'SEGURO DE VIDA'!G:G, E686)</f>
        <v>13.71</v>
      </c>
      <c r="BW686" s="6">
        <f>SUMIFS(TREINAMENTOS!E:E, TREINAMENTOS!D:D, H686, TREINAMENTOS!G:G, E686)</f>
        <v>0</v>
      </c>
      <c r="BX686" s="6">
        <f>SUMIFS(EXAMES!E:E, EXAMES!D:D, H686, EXAMES!G:G, E686)</f>
        <v>107.12</v>
      </c>
      <c r="BY686" s="25">
        <f t="shared" si="53"/>
        <v>2077.6162415777776</v>
      </c>
      <c r="BZ686" s="1"/>
      <c r="CA686" s="1"/>
      <c r="CB686" s="13">
        <f t="shared" si="54"/>
        <v>164.06341879999997</v>
      </c>
      <c r="CC686" s="13">
        <f t="shared" si="55"/>
        <v>0</v>
      </c>
      <c r="CD686" s="13">
        <f>SUMIFS(ALIMENTAÇÃO!E:E, ALIMENTAÇÃO!D:D, H686, ALIMENTAÇÃO!G:G, E686)</f>
        <v>595</v>
      </c>
      <c r="CE686" s="6">
        <f>SUMIFS(TRANSPORTE!E:E, TRANSPORTE!D:D, H686, TRANSPORTE!G:G, E686)</f>
        <v>0</v>
      </c>
      <c r="CF686" s="6">
        <f>SUMIFS('PLANO DE SAÚDE'!E:E, 'PLANO DE SAÚDE'!D:D, H686, 'PLANO DE SAÚDE'!G:G, E686)</f>
        <v>165.87341879999997</v>
      </c>
      <c r="CG686" s="6">
        <f>SUMIFS('PLANO ODONTO'!E:E, 'PLANO ODONTO'!D:D, H686, 'PLANO ODONTO'!G:G, E686)</f>
        <v>14</v>
      </c>
      <c r="CH686" s="6">
        <f t="shared" si="56"/>
        <v>-1.81</v>
      </c>
      <c r="CI686" s="6">
        <f t="shared" si="57"/>
        <v>0</v>
      </c>
      <c r="CJ686" s="6"/>
      <c r="CK686" s="6"/>
      <c r="CL686" s="6"/>
      <c r="CM686" s="6">
        <f t="shared" si="58"/>
        <v>-14</v>
      </c>
      <c r="CN686" s="6">
        <v>3324.02</v>
      </c>
      <c r="CO686" s="6">
        <v>-336.02</v>
      </c>
      <c r="CP686" s="6">
        <v>2988</v>
      </c>
      <c r="CQ686" s="6">
        <v>3323.55</v>
      </c>
      <c r="CR686" s="1">
        <v>8.7899999999999991</v>
      </c>
      <c r="CS686" s="6">
        <v>3323.55</v>
      </c>
      <c r="CT686" s="1">
        <v>265.88</v>
      </c>
      <c r="CU686" s="6">
        <v>2716.35</v>
      </c>
    </row>
    <row r="687" spans="1:99" ht="13.8" hidden="1">
      <c r="A687" s="1"/>
      <c r="B687" s="1"/>
      <c r="C687" s="34" t="str">
        <f t="shared" ca="1" si="40"/>
        <v>OK</v>
      </c>
      <c r="D687" s="2">
        <f t="shared" si="41"/>
        <v>4070.5919080666663</v>
      </c>
      <c r="E687" s="42">
        <v>45931</v>
      </c>
      <c r="F687" s="1" t="s">
        <v>145</v>
      </c>
      <c r="G687" s="1">
        <v>3468</v>
      </c>
      <c r="H687" s="1" t="s">
        <v>162</v>
      </c>
      <c r="I687" s="1" t="s">
        <v>163</v>
      </c>
      <c r="J687" s="38">
        <v>45566</v>
      </c>
      <c r="K687" s="6">
        <v>1518</v>
      </c>
      <c r="L687" s="1"/>
      <c r="M687" s="6">
        <v>1518</v>
      </c>
      <c r="N687" s="6"/>
      <c r="O687" s="6">
        <v>0</v>
      </c>
      <c r="P687" s="6">
        <v>455.4</v>
      </c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>
        <v>148.01</v>
      </c>
      <c r="AE687" s="6"/>
      <c r="AF687" s="6">
        <v>21.93</v>
      </c>
      <c r="AG687" s="6"/>
      <c r="AH687" s="6"/>
      <c r="AI687" s="6"/>
      <c r="AJ687" s="6"/>
      <c r="AK687" s="6"/>
      <c r="AL687" s="6"/>
      <c r="AM687" s="6">
        <v>0.95</v>
      </c>
      <c r="AN687" s="8">
        <f t="shared" si="42"/>
        <v>2144.2899999999995</v>
      </c>
      <c r="AO687" s="6"/>
      <c r="AP687" s="6">
        <v>-8.0500000000000007</v>
      </c>
      <c r="AQ687" s="6">
        <v>0</v>
      </c>
      <c r="AR687" s="6"/>
      <c r="AS687" s="6"/>
      <c r="AT687" s="6">
        <v>-0.6</v>
      </c>
      <c r="AU687" s="6"/>
      <c r="AV687" s="6">
        <v>-14</v>
      </c>
      <c r="AW687" s="6"/>
      <c r="AX687" s="6"/>
      <c r="AY687" s="6"/>
      <c r="AZ687" s="6"/>
      <c r="BA687" s="6"/>
      <c r="BB687" s="6"/>
      <c r="BC687" s="6">
        <v>-1.51</v>
      </c>
      <c r="BD687" s="6"/>
      <c r="BE687" s="6"/>
      <c r="BF687" s="6"/>
      <c r="BG687" s="6">
        <v>-170.13</v>
      </c>
      <c r="BH687" s="6">
        <v>0</v>
      </c>
      <c r="BI687" s="6"/>
      <c r="BJ687" s="6"/>
      <c r="BK687" s="6"/>
      <c r="BL687" s="11">
        <f t="shared" si="43"/>
        <v>-194.29</v>
      </c>
      <c r="BM687" s="12">
        <f t="shared" si="44"/>
        <v>1949.9999999999995</v>
      </c>
      <c r="BN687" s="13">
        <f t="shared" si="45"/>
        <v>126.5</v>
      </c>
      <c r="BO687" s="13">
        <f t="shared" si="46"/>
        <v>126.5</v>
      </c>
      <c r="BP687" s="13">
        <f t="shared" si="47"/>
        <v>42.166666666666664</v>
      </c>
      <c r="BQ687" s="13">
        <f t="shared" si="48"/>
        <v>170.181196</v>
      </c>
      <c r="BR687" s="13">
        <f t="shared" si="49"/>
        <v>171.46</v>
      </c>
      <c r="BS687" s="13">
        <f t="shared" si="50"/>
        <v>796.95</v>
      </c>
      <c r="BT687" s="13">
        <f t="shared" si="51"/>
        <v>342</v>
      </c>
      <c r="BU687" s="13">
        <f t="shared" si="52"/>
        <v>136.83404540000001</v>
      </c>
      <c r="BV687" s="6">
        <f>SUMIFS('SEGURO DE VIDA'!E:E, 'SEGURO DE VIDA'!D:D, H687, 'SEGURO DE VIDA'!G:G, E687)</f>
        <v>13.71</v>
      </c>
      <c r="BW687" s="6">
        <f>SUMIFS(TREINAMENTOS!E:E, TREINAMENTOS!D:D, H687, TREINAMENTOS!G:G, E687)</f>
        <v>0</v>
      </c>
      <c r="BX687" s="6">
        <f>SUMIFS(EXAMES!E:E, EXAMES!D:D, H687, EXAMES!G:G, E687)</f>
        <v>0</v>
      </c>
      <c r="BY687" s="25">
        <f t="shared" si="53"/>
        <v>1926.3019080666668</v>
      </c>
      <c r="BZ687" s="1"/>
      <c r="CA687" s="1"/>
      <c r="CB687" s="13">
        <f t="shared" si="54"/>
        <v>136.83404540000001</v>
      </c>
      <c r="CC687" s="13">
        <f t="shared" si="55"/>
        <v>0</v>
      </c>
      <c r="CD687" s="13">
        <f>SUMIFS(ALIMENTAÇÃO!E:E, ALIMENTAÇÃO!D:D, H687, ALIMENTAÇÃO!G:G, E687)</f>
        <v>805</v>
      </c>
      <c r="CE687" s="6">
        <f>SUMIFS(TRANSPORTE!E:E, TRANSPORTE!D:D, H687, TRANSPORTE!G:G, E687)</f>
        <v>342</v>
      </c>
      <c r="CF687" s="6">
        <f>SUMIFS('PLANO DE SAÚDE'!E:E, 'PLANO DE SAÚDE'!D:D, H687, 'PLANO DE SAÚDE'!G:G, E687)</f>
        <v>138.3440454</v>
      </c>
      <c r="CG687" s="6">
        <f>SUMIFS('PLANO ODONTO'!E:E, 'PLANO ODONTO'!D:D, H687, 'PLANO ODONTO'!G:G, E687)</f>
        <v>14</v>
      </c>
      <c r="CH687" s="6">
        <f t="shared" si="56"/>
        <v>-1.51</v>
      </c>
      <c r="CI687" s="6">
        <f t="shared" si="57"/>
        <v>0</v>
      </c>
      <c r="CJ687" s="6"/>
      <c r="CK687" s="6"/>
      <c r="CL687" s="6"/>
      <c r="CM687" s="6">
        <f t="shared" si="58"/>
        <v>-14</v>
      </c>
      <c r="CN687" s="6">
        <v>2144.29</v>
      </c>
      <c r="CO687" s="6">
        <v>-194.29</v>
      </c>
      <c r="CP687" s="6">
        <v>1950</v>
      </c>
      <c r="CQ687" s="6">
        <v>2143.34</v>
      </c>
      <c r="CR687" s="1">
        <v>7.94</v>
      </c>
      <c r="CS687" s="6">
        <v>2143.34</v>
      </c>
      <c r="CT687" s="1">
        <v>171.46</v>
      </c>
      <c r="CU687" s="6">
        <v>1536.14</v>
      </c>
    </row>
    <row r="688" spans="1:99" ht="13.8" hidden="1">
      <c r="A688" s="1"/>
      <c r="B688" s="1"/>
      <c r="C688" s="34" t="str">
        <f t="shared" ca="1" si="40"/>
        <v>OK</v>
      </c>
      <c r="D688" s="2">
        <f t="shared" si="41"/>
        <v>4486.9715833333339</v>
      </c>
      <c r="E688" s="42">
        <v>45931</v>
      </c>
      <c r="F688" s="1" t="s">
        <v>145</v>
      </c>
      <c r="G688" s="1">
        <v>3612</v>
      </c>
      <c r="H688" s="1" t="s">
        <v>569</v>
      </c>
      <c r="I688" s="1" t="s">
        <v>229</v>
      </c>
      <c r="J688" s="35">
        <v>45947</v>
      </c>
      <c r="K688" s="6">
        <v>2895.87</v>
      </c>
      <c r="L688" s="1"/>
      <c r="M688" s="6">
        <v>1351.41</v>
      </c>
      <c r="N688" s="6"/>
      <c r="O688" s="6">
        <v>0</v>
      </c>
      <c r="P688" s="6">
        <v>0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>
        <v>0</v>
      </c>
      <c r="AE688" s="6"/>
      <c r="AF688" s="6">
        <v>0</v>
      </c>
      <c r="AG688" s="6"/>
      <c r="AH688" s="6"/>
      <c r="AI688" s="6"/>
      <c r="AJ688" s="6"/>
      <c r="AK688" s="6"/>
      <c r="AL688" s="6"/>
      <c r="AM688" s="6">
        <v>0.94</v>
      </c>
      <c r="AN688" s="8">
        <f t="shared" si="42"/>
        <v>1352.3500000000001</v>
      </c>
      <c r="AO688" s="6"/>
      <c r="AP688" s="6">
        <v>0</v>
      </c>
      <c r="AQ688" s="6">
        <v>0</v>
      </c>
      <c r="AR688" s="6"/>
      <c r="AS688" s="6"/>
      <c r="AT688" s="6">
        <v>0</v>
      </c>
      <c r="AU688" s="6"/>
      <c r="AV688" s="6">
        <v>0</v>
      </c>
      <c r="AW688" s="6"/>
      <c r="AX688" s="6"/>
      <c r="AY688" s="6"/>
      <c r="AZ688" s="6"/>
      <c r="BA688" s="6"/>
      <c r="BB688" s="6"/>
      <c r="BC688" s="6">
        <v>0</v>
      </c>
      <c r="BD688" s="6"/>
      <c r="BE688" s="6"/>
      <c r="BF688" s="6"/>
      <c r="BG688" s="6">
        <v>-101.35</v>
      </c>
      <c r="BH688" s="6">
        <v>0</v>
      </c>
      <c r="BI688" s="6"/>
      <c r="BJ688" s="6"/>
      <c r="BK688" s="6"/>
      <c r="BL688" s="11">
        <f t="shared" si="43"/>
        <v>-101.35</v>
      </c>
      <c r="BM688" s="12">
        <f t="shared" si="44"/>
        <v>1251.0000000000002</v>
      </c>
      <c r="BN688" s="13">
        <f t="shared" si="45"/>
        <v>241.32249999999999</v>
      </c>
      <c r="BO688" s="13">
        <f t="shared" si="46"/>
        <v>241.32249999999999</v>
      </c>
      <c r="BP688" s="13">
        <f t="shared" si="47"/>
        <v>80.44083333333333</v>
      </c>
      <c r="BQ688" s="13">
        <f t="shared" si="48"/>
        <v>101.35575</v>
      </c>
      <c r="BR688" s="13">
        <f t="shared" si="49"/>
        <v>108.11</v>
      </c>
      <c r="BS688" s="13">
        <f t="shared" si="50"/>
        <v>0</v>
      </c>
      <c r="BT688" s="13">
        <f t="shared" si="51"/>
        <v>0</v>
      </c>
      <c r="BU688" s="13">
        <f t="shared" si="52"/>
        <v>0</v>
      </c>
      <c r="BV688" s="6">
        <f>SUMIFS('SEGURO DE VIDA'!E:E, 'SEGURO DE VIDA'!D:D, H688, 'SEGURO DE VIDA'!G:G, E688)</f>
        <v>0</v>
      </c>
      <c r="BW688" s="6">
        <f>SUMIFS(TREINAMENTOS!E:E, TREINAMENTOS!D:D, H688, TREINAMENTOS!G:G, E688)</f>
        <v>1689</v>
      </c>
      <c r="BX688" s="6">
        <f>SUMIFS(EXAMES!E:E, EXAMES!D:D, H688, EXAMES!G:G, E688)</f>
        <v>673.07</v>
      </c>
      <c r="BY688" s="25">
        <f t="shared" si="53"/>
        <v>3134.6215833333335</v>
      </c>
      <c r="BZ688" s="1"/>
      <c r="CA688" s="1"/>
      <c r="CB688" s="13">
        <f t="shared" si="54"/>
        <v>0</v>
      </c>
      <c r="CC688" s="13">
        <f t="shared" si="55"/>
        <v>0</v>
      </c>
      <c r="CD688" s="13">
        <f>SUMIFS(ALIMENTAÇÃO!E:E, ALIMENTAÇÃO!D:D, H688, ALIMENTAÇÃO!G:G, E688)</f>
        <v>0</v>
      </c>
      <c r="CE688" s="6">
        <f>SUMIFS(TRANSPORTE!E:E, TRANSPORTE!D:D, H688, TRANSPORTE!G:G, E688)</f>
        <v>0</v>
      </c>
      <c r="CF688" s="6">
        <f>SUMIFS('PLANO DE SAÚDE'!E:E, 'PLANO DE SAÚDE'!D:D, H688, 'PLANO DE SAÚDE'!G:G, E688)</f>
        <v>0</v>
      </c>
      <c r="CG688" s="6">
        <f>SUMIFS('PLANO ODONTO'!E:E, 'PLANO ODONTO'!D:D, H688, 'PLANO ODONTO'!G:G, E688)</f>
        <v>0</v>
      </c>
      <c r="CH688" s="6">
        <f t="shared" si="56"/>
        <v>0</v>
      </c>
      <c r="CI688" s="6">
        <f t="shared" si="57"/>
        <v>0</v>
      </c>
      <c r="CJ688" s="6"/>
      <c r="CK688" s="6"/>
      <c r="CL688" s="6"/>
      <c r="CM688" s="6">
        <f t="shared" si="58"/>
        <v>0</v>
      </c>
      <c r="CN688" s="6">
        <v>1352.35</v>
      </c>
      <c r="CO688" s="6">
        <v>-101.35</v>
      </c>
      <c r="CP688" s="6">
        <v>1251</v>
      </c>
      <c r="CQ688" s="6">
        <v>1351.41</v>
      </c>
      <c r="CR688" s="1">
        <v>7.5</v>
      </c>
      <c r="CS688" s="6">
        <v>1351.41</v>
      </c>
      <c r="CT688" s="1">
        <v>108.11</v>
      </c>
      <c r="CU688" s="6">
        <v>744.21</v>
      </c>
    </row>
    <row r="689" spans="1:99" ht="13.8" hidden="1">
      <c r="A689" s="1"/>
      <c r="B689" s="1"/>
      <c r="C689" s="34" t="str">
        <f t="shared" ca="1" si="40"/>
        <v>OK</v>
      </c>
      <c r="D689" s="2">
        <f t="shared" si="41"/>
        <v>3745.2255555555557</v>
      </c>
      <c r="E689" s="42">
        <v>45931</v>
      </c>
      <c r="F689" s="1" t="s">
        <v>145</v>
      </c>
      <c r="G689" s="1">
        <v>3594</v>
      </c>
      <c r="H689" s="1" t="s">
        <v>496</v>
      </c>
      <c r="I689" s="1" t="s">
        <v>155</v>
      </c>
      <c r="J689" s="38">
        <v>45916</v>
      </c>
      <c r="K689" s="6">
        <v>2600</v>
      </c>
      <c r="L689" s="1"/>
      <c r="M689" s="6">
        <v>2600</v>
      </c>
      <c r="N689" s="6"/>
      <c r="O689" s="6">
        <v>0</v>
      </c>
      <c r="P689" s="6">
        <v>0</v>
      </c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>
        <v>0</v>
      </c>
      <c r="AE689" s="6"/>
      <c r="AF689" s="6">
        <v>0</v>
      </c>
      <c r="AG689" s="6"/>
      <c r="AH689" s="6"/>
      <c r="AI689" s="6"/>
      <c r="AJ689" s="6"/>
      <c r="AK689" s="6"/>
      <c r="AL689" s="6"/>
      <c r="AM689" s="6">
        <v>0.73</v>
      </c>
      <c r="AN689" s="8">
        <f t="shared" si="42"/>
        <v>2600.73</v>
      </c>
      <c r="AO689" s="6"/>
      <c r="AP689" s="6">
        <v>0</v>
      </c>
      <c r="AQ689" s="6">
        <v>0</v>
      </c>
      <c r="AR689" s="6"/>
      <c r="AS689" s="6"/>
      <c r="AT689" s="6">
        <v>-0.5</v>
      </c>
      <c r="AU689" s="6"/>
      <c r="AV689" s="6">
        <v>0</v>
      </c>
      <c r="AW689" s="6"/>
      <c r="AX689" s="6"/>
      <c r="AY689" s="6"/>
      <c r="AZ689" s="6"/>
      <c r="BA689" s="6"/>
      <c r="BB689" s="6"/>
      <c r="BC689" s="6">
        <v>0</v>
      </c>
      <c r="BD689" s="6"/>
      <c r="BE689" s="6"/>
      <c r="BF689" s="6"/>
      <c r="BG689" s="6">
        <v>-211.23</v>
      </c>
      <c r="BH689" s="6">
        <v>0</v>
      </c>
      <c r="BI689" s="6"/>
      <c r="BJ689" s="6"/>
      <c r="BK689" s="6"/>
      <c r="BL689" s="11">
        <f t="shared" si="43"/>
        <v>-211.73</v>
      </c>
      <c r="BM689" s="12">
        <f t="shared" si="44"/>
        <v>2389</v>
      </c>
      <c r="BN689" s="13">
        <f t="shared" si="45"/>
        <v>216.66666666666666</v>
      </c>
      <c r="BO689" s="13">
        <f t="shared" si="46"/>
        <v>216.66666666666666</v>
      </c>
      <c r="BP689" s="13">
        <f t="shared" si="47"/>
        <v>72.222222222222214</v>
      </c>
      <c r="BQ689" s="13">
        <f t="shared" si="48"/>
        <v>211.11999999999998</v>
      </c>
      <c r="BR689" s="13">
        <f t="shared" si="49"/>
        <v>208</v>
      </c>
      <c r="BS689" s="13">
        <f t="shared" si="50"/>
        <v>0</v>
      </c>
      <c r="BT689" s="13">
        <f t="shared" si="51"/>
        <v>0</v>
      </c>
      <c r="BU689" s="13">
        <f t="shared" si="52"/>
        <v>206.11</v>
      </c>
      <c r="BV689" s="6">
        <f>SUMIFS('SEGURO DE VIDA'!E:E, 'SEGURO DE VIDA'!D:D, H689, 'SEGURO DE VIDA'!G:G, E689)</f>
        <v>13.71</v>
      </c>
      <c r="BW689" s="6">
        <f>SUMIFS(TREINAMENTOS!E:E, TREINAMENTOS!D:D, H689, TREINAMENTOS!G:G, E689)</f>
        <v>0</v>
      </c>
      <c r="BX689" s="6">
        <f>SUMIFS(EXAMES!E:E, EXAMES!D:D, H689, EXAMES!G:G, E689)</f>
        <v>0</v>
      </c>
      <c r="BY689" s="25">
        <f t="shared" si="53"/>
        <v>1144.4955555555557</v>
      </c>
      <c r="BZ689" s="1"/>
      <c r="CA689" s="1"/>
      <c r="CB689" s="13">
        <f t="shared" si="54"/>
        <v>206.11</v>
      </c>
      <c r="CC689" s="13">
        <f t="shared" si="55"/>
        <v>0</v>
      </c>
      <c r="CD689" s="13">
        <f>SUMIFS(ALIMENTAÇÃO!E:E, ALIMENTAÇÃO!D:D, H689, ALIMENTAÇÃO!G:G, E689)</f>
        <v>0</v>
      </c>
      <c r="CE689" s="6">
        <f>SUMIFS(TRANSPORTE!E:E, TRANSPORTE!D:D, H689, TRANSPORTE!G:G, E689)</f>
        <v>0</v>
      </c>
      <c r="CF689" s="6">
        <f>SUMIFS('PLANO DE SAÚDE'!E:E, 'PLANO DE SAÚDE'!D:D, H689, 'PLANO DE SAÚDE'!G:G, E689)</f>
        <v>206.11</v>
      </c>
      <c r="CG689" s="6">
        <f>SUMIFS('PLANO ODONTO'!E:E, 'PLANO ODONTO'!D:D, H689, 'PLANO ODONTO'!G:G, E689)</f>
        <v>0</v>
      </c>
      <c r="CH689" s="6">
        <f t="shared" si="56"/>
        <v>0</v>
      </c>
      <c r="CI689" s="6">
        <f t="shared" si="57"/>
        <v>0</v>
      </c>
      <c r="CJ689" s="6"/>
      <c r="CK689" s="6"/>
      <c r="CL689" s="6"/>
      <c r="CM689" s="6">
        <f t="shared" si="58"/>
        <v>0</v>
      </c>
      <c r="CN689" s="6">
        <v>2600.73</v>
      </c>
      <c r="CO689" s="6">
        <v>-211.73</v>
      </c>
      <c r="CP689" s="6">
        <v>2389</v>
      </c>
      <c r="CQ689" s="6">
        <v>2600</v>
      </c>
      <c r="CR689" s="1">
        <v>8.1199999999999992</v>
      </c>
      <c r="CS689" s="6">
        <v>2600</v>
      </c>
      <c r="CT689" s="1">
        <v>208</v>
      </c>
      <c r="CU689" s="6">
        <v>1992.8</v>
      </c>
    </row>
    <row r="690" spans="1:99" ht="13.8" hidden="1">
      <c r="A690" s="1"/>
      <c r="B690" s="1"/>
      <c r="C690" s="34" t="str">
        <f t="shared" ca="1" si="40"/>
        <v>OK</v>
      </c>
      <c r="D690" s="2">
        <f t="shared" si="41"/>
        <v>2048.9299999999998</v>
      </c>
      <c r="E690" s="42">
        <v>45931</v>
      </c>
      <c r="F690" s="1" t="s">
        <v>145</v>
      </c>
      <c r="G690" s="1">
        <v>3609</v>
      </c>
      <c r="H690" s="1" t="s">
        <v>570</v>
      </c>
      <c r="I690" s="1" t="s">
        <v>151</v>
      </c>
      <c r="J690" s="35">
        <v>45946</v>
      </c>
      <c r="K690" s="6">
        <v>1800</v>
      </c>
      <c r="L690" s="1"/>
      <c r="M690" s="6">
        <v>900</v>
      </c>
      <c r="N690" s="6"/>
      <c r="O690" s="6">
        <v>0</v>
      </c>
      <c r="P690" s="6">
        <v>0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>
        <v>0</v>
      </c>
      <c r="AE690" s="6"/>
      <c r="AF690" s="6">
        <v>0</v>
      </c>
      <c r="AG690" s="6"/>
      <c r="AH690" s="6"/>
      <c r="AI690" s="6"/>
      <c r="AJ690" s="6"/>
      <c r="AK690" s="6"/>
      <c r="AL690" s="6"/>
      <c r="AM690" s="6">
        <v>0.5</v>
      </c>
      <c r="AN690" s="8">
        <f t="shared" si="42"/>
        <v>900.5</v>
      </c>
      <c r="AO690" s="6"/>
      <c r="AP690" s="6">
        <v>0</v>
      </c>
      <c r="AQ690" s="6">
        <v>0</v>
      </c>
      <c r="AR690" s="6"/>
      <c r="AS690" s="6"/>
      <c r="AT690" s="6">
        <v>0</v>
      </c>
      <c r="AU690" s="6"/>
      <c r="AV690" s="6">
        <v>0</v>
      </c>
      <c r="AW690" s="6"/>
      <c r="AX690" s="6"/>
      <c r="AY690" s="6"/>
      <c r="AZ690" s="6"/>
      <c r="BA690" s="6"/>
      <c r="BB690" s="6"/>
      <c r="BC690" s="6">
        <v>0</v>
      </c>
      <c r="BD690" s="6"/>
      <c r="BE690" s="6"/>
      <c r="BF690" s="6"/>
      <c r="BG690" s="6">
        <v>-67.5</v>
      </c>
      <c r="BH690" s="6">
        <v>0</v>
      </c>
      <c r="BI690" s="6"/>
      <c r="BJ690" s="6"/>
      <c r="BK690" s="6"/>
      <c r="BL690" s="11">
        <f t="shared" si="43"/>
        <v>-67.5</v>
      </c>
      <c r="BM690" s="12">
        <f t="shared" si="44"/>
        <v>833</v>
      </c>
      <c r="BN690" s="13">
        <f t="shared" si="45"/>
        <v>150</v>
      </c>
      <c r="BO690" s="13">
        <f t="shared" si="46"/>
        <v>150</v>
      </c>
      <c r="BP690" s="13">
        <f t="shared" si="47"/>
        <v>50</v>
      </c>
      <c r="BQ690" s="13">
        <f t="shared" si="48"/>
        <v>67.5</v>
      </c>
      <c r="BR690" s="13">
        <f t="shared" si="49"/>
        <v>72</v>
      </c>
      <c r="BS690" s="13">
        <f t="shared" si="50"/>
        <v>350</v>
      </c>
      <c r="BT690" s="13">
        <f t="shared" si="51"/>
        <v>188.1</v>
      </c>
      <c r="BU690" s="13">
        <f t="shared" si="52"/>
        <v>0</v>
      </c>
      <c r="BV690" s="6">
        <f>SUMIFS('SEGURO DE VIDA'!E:E, 'SEGURO DE VIDA'!D:D, H690, 'SEGURO DE VIDA'!G:G, E690)</f>
        <v>13.71</v>
      </c>
      <c r="BW690" s="6">
        <f>SUMIFS(TREINAMENTOS!E:E, TREINAMENTOS!D:D, H690, TREINAMENTOS!G:G, E690)</f>
        <v>0</v>
      </c>
      <c r="BX690" s="6">
        <f>SUMIFS(EXAMES!E:E, EXAMES!D:D, H690, EXAMES!G:G, E690)</f>
        <v>107.12</v>
      </c>
      <c r="BY690" s="25">
        <f t="shared" si="53"/>
        <v>1148.4299999999998</v>
      </c>
      <c r="BZ690" s="1"/>
      <c r="CA690" s="1"/>
      <c r="CB690" s="13">
        <f t="shared" si="54"/>
        <v>0</v>
      </c>
      <c r="CC690" s="13">
        <f t="shared" si="55"/>
        <v>0</v>
      </c>
      <c r="CD690" s="13">
        <f>SUMIFS(ALIMENTAÇÃO!E:E, ALIMENTAÇÃO!D:D, H690, ALIMENTAÇÃO!G:G, E690)</f>
        <v>350</v>
      </c>
      <c r="CE690" s="6">
        <f>SUMIFS(TRANSPORTE!E:E, TRANSPORTE!D:D, H690, TRANSPORTE!G:G, E690)</f>
        <v>188.1</v>
      </c>
      <c r="CF690" s="6">
        <f>SUMIFS('PLANO DE SAÚDE'!E:E, 'PLANO DE SAÚDE'!D:D, H690, 'PLANO DE SAÚDE'!G:G, E690)</f>
        <v>0</v>
      </c>
      <c r="CG690" s="6">
        <f>SUMIFS('PLANO ODONTO'!E:E, 'PLANO ODONTO'!D:D, H690, 'PLANO ODONTO'!G:G, E690)</f>
        <v>0</v>
      </c>
      <c r="CH690" s="6">
        <f t="shared" si="56"/>
        <v>0</v>
      </c>
      <c r="CI690" s="6">
        <f t="shared" si="57"/>
        <v>0</v>
      </c>
      <c r="CJ690" s="6"/>
      <c r="CK690" s="6"/>
      <c r="CL690" s="6"/>
      <c r="CM690" s="6">
        <f t="shared" si="58"/>
        <v>0</v>
      </c>
      <c r="CN690" s="6">
        <v>900.5</v>
      </c>
      <c r="CO690" s="6">
        <v>-67.5</v>
      </c>
      <c r="CP690" s="6">
        <v>833</v>
      </c>
      <c r="CQ690" s="6">
        <v>900</v>
      </c>
      <c r="CR690" s="1">
        <v>7.5</v>
      </c>
      <c r="CS690" s="6">
        <v>900</v>
      </c>
      <c r="CT690" s="1">
        <v>72</v>
      </c>
      <c r="CU690" s="6">
        <v>292.8</v>
      </c>
    </row>
    <row r="691" spans="1:99" ht="13.8" hidden="1">
      <c r="A691" s="1"/>
      <c r="B691" s="1"/>
      <c r="C691" s="34" t="str">
        <f t="shared" ca="1" si="40"/>
        <v>OK</v>
      </c>
      <c r="D691" s="2">
        <f t="shared" si="41"/>
        <v>4625.6492133111105</v>
      </c>
      <c r="E691" s="42">
        <v>45931</v>
      </c>
      <c r="F691" s="1" t="s">
        <v>145</v>
      </c>
      <c r="G691" s="1">
        <v>3527</v>
      </c>
      <c r="H691" s="1" t="s">
        <v>169</v>
      </c>
      <c r="I691" s="1" t="s">
        <v>433</v>
      </c>
      <c r="J691" s="38">
        <v>45771</v>
      </c>
      <c r="K691" s="6">
        <v>2277.4299999999998</v>
      </c>
      <c r="L691" s="1"/>
      <c r="M691" s="6">
        <v>2277.4299999999998</v>
      </c>
      <c r="N691" s="6"/>
      <c r="O691" s="6">
        <v>0</v>
      </c>
      <c r="P691" s="6">
        <v>0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>
        <v>56.37</v>
      </c>
      <c r="AE691" s="6"/>
      <c r="AF691" s="6">
        <v>8.35</v>
      </c>
      <c r="AG691" s="6"/>
      <c r="AH691" s="6"/>
      <c r="AI691" s="6"/>
      <c r="AJ691" s="6"/>
      <c r="AK691" s="6"/>
      <c r="AL691" s="6"/>
      <c r="AM691" s="6">
        <v>0.42</v>
      </c>
      <c r="AN691" s="8">
        <f t="shared" si="42"/>
        <v>2342.5699999999997</v>
      </c>
      <c r="AO691" s="6"/>
      <c r="AP691" s="6">
        <v>-8.0500000000000007</v>
      </c>
      <c r="AQ691" s="6">
        <v>-136.65</v>
      </c>
      <c r="AR691" s="6"/>
      <c r="AS691" s="6"/>
      <c r="AT691" s="6">
        <v>-0.93</v>
      </c>
      <c r="AU691" s="6"/>
      <c r="AV691" s="6">
        <v>0</v>
      </c>
      <c r="AW691" s="6"/>
      <c r="AX691" s="6"/>
      <c r="AY691" s="6"/>
      <c r="AZ691" s="6"/>
      <c r="BA691" s="6"/>
      <c r="BB691" s="6"/>
      <c r="BC691" s="6">
        <v>-191.92</v>
      </c>
      <c r="BD691" s="6"/>
      <c r="BE691" s="6"/>
      <c r="BF691" s="6"/>
      <c r="BG691" s="6">
        <v>-188.02</v>
      </c>
      <c r="BH691" s="6">
        <v>0</v>
      </c>
      <c r="BI691" s="6"/>
      <c r="BJ691" s="6"/>
      <c r="BK691" s="6"/>
      <c r="BL691" s="11">
        <f t="shared" si="43"/>
        <v>-525.57000000000005</v>
      </c>
      <c r="BM691" s="12">
        <f t="shared" si="44"/>
        <v>1816.9999999999995</v>
      </c>
      <c r="BN691" s="13">
        <f t="shared" si="45"/>
        <v>189.78583333333333</v>
      </c>
      <c r="BO691" s="13">
        <f t="shared" si="46"/>
        <v>189.78583333333333</v>
      </c>
      <c r="BP691" s="13">
        <f t="shared" si="47"/>
        <v>63.261944444444445</v>
      </c>
      <c r="BQ691" s="13">
        <f t="shared" si="48"/>
        <v>188.074645</v>
      </c>
      <c r="BR691" s="13">
        <f t="shared" si="49"/>
        <v>187.37</v>
      </c>
      <c r="BS691" s="13">
        <f t="shared" si="50"/>
        <v>796.95</v>
      </c>
      <c r="BT691" s="13">
        <f t="shared" si="51"/>
        <v>79.549999999999983</v>
      </c>
      <c r="BU691" s="13">
        <f t="shared" si="52"/>
        <v>574.59095719999993</v>
      </c>
      <c r="BV691" s="6">
        <f>SUMIFS('SEGURO DE VIDA'!E:E, 'SEGURO DE VIDA'!D:D, H691, 'SEGURO DE VIDA'!G:G, E691)</f>
        <v>13.71</v>
      </c>
      <c r="BW691" s="6">
        <f>SUMIFS(TREINAMENTOS!E:E, TREINAMENTOS!D:D, H691, TREINAMENTOS!G:G, E691)</f>
        <v>0</v>
      </c>
      <c r="BX691" s="6">
        <f>SUMIFS(EXAMES!E:E, EXAMES!D:D, H691, EXAMES!G:G, E691)</f>
        <v>0</v>
      </c>
      <c r="BY691" s="25">
        <f t="shared" si="53"/>
        <v>2283.0792133111108</v>
      </c>
      <c r="BZ691" s="1"/>
      <c r="CA691" s="1"/>
      <c r="CB691" s="13">
        <f t="shared" si="54"/>
        <v>574.59095719999993</v>
      </c>
      <c r="CC691" s="13">
        <f t="shared" si="55"/>
        <v>0</v>
      </c>
      <c r="CD691" s="13">
        <f>SUMIFS(ALIMENTAÇÃO!E:E, ALIMENTAÇÃO!D:D, H691, ALIMENTAÇÃO!G:G, E691)</f>
        <v>805</v>
      </c>
      <c r="CE691" s="6">
        <f>SUMIFS(TRANSPORTE!E:E, TRANSPORTE!D:D, H691, TRANSPORTE!G:G, E691)</f>
        <v>216.2</v>
      </c>
      <c r="CF691" s="6">
        <f>SUMIFS('PLANO DE SAÚDE'!E:E, 'PLANO DE SAÚDE'!D:D, H691, 'PLANO DE SAÚDE'!G:G, E691)</f>
        <v>766.51095719999989</v>
      </c>
      <c r="CG691" s="6">
        <f>SUMIFS('PLANO ODONTO'!E:E, 'PLANO ODONTO'!D:D, H691, 'PLANO ODONTO'!G:G, E691)</f>
        <v>0</v>
      </c>
      <c r="CH691" s="6">
        <f t="shared" si="56"/>
        <v>-191.92</v>
      </c>
      <c r="CI691" s="6">
        <f t="shared" si="57"/>
        <v>0</v>
      </c>
      <c r="CJ691" s="6"/>
      <c r="CK691" s="6"/>
      <c r="CL691" s="6"/>
      <c r="CM691" s="6">
        <f t="shared" si="58"/>
        <v>0</v>
      </c>
      <c r="CN691" s="6">
        <v>2342.5700000000002</v>
      </c>
      <c r="CO691" s="6">
        <v>-525.57000000000005</v>
      </c>
      <c r="CP691" s="6">
        <v>1817</v>
      </c>
      <c r="CQ691" s="6">
        <v>2342.15</v>
      </c>
      <c r="CR691" s="1">
        <v>8.0299999999999994</v>
      </c>
      <c r="CS691" s="6">
        <v>2342.15</v>
      </c>
      <c r="CT691" s="1">
        <v>187.37</v>
      </c>
      <c r="CU691" s="6">
        <v>1734.95</v>
      </c>
    </row>
    <row r="692" spans="1:99" ht="13.8" hidden="1">
      <c r="A692" s="1"/>
      <c r="B692" s="1"/>
      <c r="C692" s="34" t="str">
        <f t="shared" ca="1" si="40"/>
        <v>OK</v>
      </c>
      <c r="D692" s="2">
        <f t="shared" si="41"/>
        <v>728.07968797777789</v>
      </c>
      <c r="E692" s="42">
        <v>45931</v>
      </c>
      <c r="F692" s="1" t="s">
        <v>145</v>
      </c>
      <c r="G692" s="1">
        <v>212</v>
      </c>
      <c r="H692" s="1" t="s">
        <v>172</v>
      </c>
      <c r="I692" s="1" t="s">
        <v>157</v>
      </c>
      <c r="J692" s="38">
        <v>42569</v>
      </c>
      <c r="K692" s="6">
        <v>2622.91</v>
      </c>
      <c r="L692" s="1"/>
      <c r="M692" s="6">
        <v>0</v>
      </c>
      <c r="N692" s="6"/>
      <c r="O692" s="6">
        <v>0</v>
      </c>
      <c r="P692" s="6">
        <v>0</v>
      </c>
      <c r="Q692" s="6"/>
      <c r="R692" s="6"/>
      <c r="S692" s="6"/>
      <c r="T692" s="6"/>
      <c r="U692" s="6">
        <v>0</v>
      </c>
      <c r="V692" s="6"/>
      <c r="W692" s="6"/>
      <c r="X692" s="6"/>
      <c r="Y692" s="6"/>
      <c r="Z692" s="6"/>
      <c r="AA692" s="6"/>
      <c r="AB692" s="6">
        <v>0</v>
      </c>
      <c r="AC692" s="6"/>
      <c r="AD692" s="6">
        <v>0</v>
      </c>
      <c r="AE692" s="6"/>
      <c r="AF692" s="6">
        <v>0</v>
      </c>
      <c r="AG692" s="6"/>
      <c r="AH692" s="6"/>
      <c r="AI692" s="6"/>
      <c r="AJ692" s="6"/>
      <c r="AK692" s="6"/>
      <c r="AL692" s="6">
        <v>3.19</v>
      </c>
      <c r="AM692" s="6">
        <v>0</v>
      </c>
      <c r="AN692" s="8">
        <f t="shared" si="42"/>
        <v>3.19</v>
      </c>
      <c r="AO692" s="6"/>
      <c r="AP692" s="6">
        <v>-0.35</v>
      </c>
      <c r="AQ692" s="6">
        <v>0</v>
      </c>
      <c r="AR692" s="6"/>
      <c r="AS692" s="6"/>
      <c r="AT692" s="6">
        <v>-1</v>
      </c>
      <c r="AU692" s="6"/>
      <c r="AV692" s="6">
        <v>0</v>
      </c>
      <c r="AW692" s="6">
        <v>0</v>
      </c>
      <c r="AX692" s="6"/>
      <c r="AY692" s="6"/>
      <c r="AZ692" s="6"/>
      <c r="BA692" s="6"/>
      <c r="BB692" s="6"/>
      <c r="BC692" s="6">
        <v>-1.84</v>
      </c>
      <c r="BD692" s="6"/>
      <c r="BE692" s="6"/>
      <c r="BF692" s="6">
        <v>0</v>
      </c>
      <c r="BG692" s="6">
        <v>0</v>
      </c>
      <c r="BH692" s="6">
        <v>0</v>
      </c>
      <c r="BI692" s="6">
        <v>0</v>
      </c>
      <c r="BJ692" s="6"/>
      <c r="BK692" s="6"/>
      <c r="BL692" s="11">
        <f t="shared" si="43"/>
        <v>-3.1900000000000004</v>
      </c>
      <c r="BM692" s="12">
        <f t="shared" si="44"/>
        <v>0</v>
      </c>
      <c r="BN692" s="13">
        <f t="shared" si="45"/>
        <v>218.57583333333332</v>
      </c>
      <c r="BO692" s="13">
        <f t="shared" si="46"/>
        <v>218.57583333333332</v>
      </c>
      <c r="BP692" s="13">
        <f t="shared" si="47"/>
        <v>72.858611111111102</v>
      </c>
      <c r="BQ692" s="13">
        <f t="shared" si="48"/>
        <v>0</v>
      </c>
      <c r="BR692" s="13">
        <f t="shared" si="49"/>
        <v>0</v>
      </c>
      <c r="BS692" s="13">
        <f t="shared" si="50"/>
        <v>34.65</v>
      </c>
      <c r="BT692" s="13">
        <f t="shared" si="51"/>
        <v>0</v>
      </c>
      <c r="BU692" s="13">
        <f t="shared" si="52"/>
        <v>166.51941019999998</v>
      </c>
      <c r="BV692" s="6">
        <f>SUMIFS('SEGURO DE VIDA'!E:E, 'SEGURO DE VIDA'!D:D, H692, 'SEGURO DE VIDA'!G:G, E692)</f>
        <v>13.71</v>
      </c>
      <c r="BW692" s="6">
        <f>SUMIFS(TREINAMENTOS!E:E, TREINAMENTOS!D:D, H692, TREINAMENTOS!G:G, E692)</f>
        <v>0</v>
      </c>
      <c r="BX692" s="6">
        <f>SUMIFS(EXAMES!E:E, EXAMES!D:D, H692, EXAMES!G:G, E692)</f>
        <v>0</v>
      </c>
      <c r="BY692" s="25">
        <f t="shared" si="53"/>
        <v>724.88968797777784</v>
      </c>
      <c r="BZ692" s="1"/>
      <c r="CA692" s="1"/>
      <c r="CB692" s="13">
        <f t="shared" si="54"/>
        <v>166.51941019999998</v>
      </c>
      <c r="CC692" s="13">
        <f t="shared" si="55"/>
        <v>0</v>
      </c>
      <c r="CD692" s="13">
        <f>SUMIFS(ALIMENTAÇÃO!E:E, ALIMENTAÇÃO!D:D, H692, ALIMENTAÇÃO!G:G, E692)</f>
        <v>35</v>
      </c>
      <c r="CE692" s="6">
        <f>SUMIFS(TRANSPORTE!E:E, TRANSPORTE!D:D, H692, TRANSPORTE!G:G, E692)</f>
        <v>0</v>
      </c>
      <c r="CF692" s="6">
        <f>SUMIFS('PLANO DE SAÚDE'!E:E, 'PLANO DE SAÚDE'!D:D, H692, 'PLANO DE SAÚDE'!G:G, E692)</f>
        <v>168.35941019999999</v>
      </c>
      <c r="CG692" s="6">
        <f>SUMIFS('PLANO ODONTO'!E:E, 'PLANO ODONTO'!D:D, H692, 'PLANO ODONTO'!G:G, E692)</f>
        <v>0</v>
      </c>
      <c r="CH692" s="6">
        <f t="shared" si="56"/>
        <v>-1.84</v>
      </c>
      <c r="CI692" s="6">
        <f t="shared" si="57"/>
        <v>0</v>
      </c>
      <c r="CJ692" s="6"/>
      <c r="CK692" s="6"/>
      <c r="CL692" s="6"/>
      <c r="CM692" s="6">
        <f t="shared" si="58"/>
        <v>0</v>
      </c>
      <c r="CN692" s="6">
        <v>3.19</v>
      </c>
      <c r="CO692" s="6">
        <v>-3.19</v>
      </c>
      <c r="CP692" s="6">
        <v>0</v>
      </c>
      <c r="CQ692" s="6">
        <v>0</v>
      </c>
      <c r="CR692" s="1">
        <v>0</v>
      </c>
      <c r="CS692" s="6">
        <v>0</v>
      </c>
      <c r="CT692" s="1">
        <v>0</v>
      </c>
      <c r="CU692" s="6">
        <v>0</v>
      </c>
    </row>
    <row r="693" spans="1:99" ht="13.8" hidden="1">
      <c r="A693" s="1"/>
      <c r="B693" s="1"/>
      <c r="C693" s="34" t="str">
        <f t="shared" ca="1" si="40"/>
        <v>OK</v>
      </c>
      <c r="D693" s="2">
        <f t="shared" si="41"/>
        <v>6744.1543082222215</v>
      </c>
      <c r="E693" s="42">
        <v>45931</v>
      </c>
      <c r="F693" s="1" t="s">
        <v>145</v>
      </c>
      <c r="G693" s="1">
        <v>331</v>
      </c>
      <c r="H693" s="1" t="s">
        <v>174</v>
      </c>
      <c r="I693" s="1" t="s">
        <v>155</v>
      </c>
      <c r="J693" s="38">
        <v>44531</v>
      </c>
      <c r="K693" s="6">
        <v>2622.02</v>
      </c>
      <c r="L693" s="1"/>
      <c r="M693" s="6">
        <v>2622.02</v>
      </c>
      <c r="N693" s="6"/>
      <c r="O693" s="6">
        <v>0</v>
      </c>
      <c r="P693" s="6">
        <v>786.61</v>
      </c>
      <c r="Q693" s="6"/>
      <c r="R693" s="6"/>
      <c r="S693" s="6"/>
      <c r="T693" s="6"/>
      <c r="U693" s="6">
        <v>132.44999999999999</v>
      </c>
      <c r="V693" s="6"/>
      <c r="W693" s="6"/>
      <c r="X693" s="6"/>
      <c r="Y693" s="6"/>
      <c r="Z693" s="6"/>
      <c r="AA693" s="6"/>
      <c r="AB693" s="6">
        <v>623.9</v>
      </c>
      <c r="AC693" s="6"/>
      <c r="AD693" s="6">
        <v>197.27</v>
      </c>
      <c r="AE693" s="6"/>
      <c r="AF693" s="6">
        <v>29.23</v>
      </c>
      <c r="AG693" s="6"/>
      <c r="AH693" s="6"/>
      <c r="AI693" s="6"/>
      <c r="AJ693" s="6"/>
      <c r="AK693" s="6"/>
      <c r="AL693" s="6">
        <v>0</v>
      </c>
      <c r="AM693" s="6">
        <v>0.91</v>
      </c>
      <c r="AN693" s="8">
        <f t="shared" si="42"/>
        <v>4392.3899999999994</v>
      </c>
      <c r="AO693" s="6"/>
      <c r="AP693" s="6">
        <v>-5.68</v>
      </c>
      <c r="AQ693" s="6">
        <v>-68.400000000000006</v>
      </c>
      <c r="AR693" s="6"/>
      <c r="AS693" s="6"/>
      <c r="AT693" s="6">
        <v>-0.32</v>
      </c>
      <c r="AU693" s="6"/>
      <c r="AV693" s="6">
        <v>-14</v>
      </c>
      <c r="AW693" s="6">
        <v>0</v>
      </c>
      <c r="AX693" s="6"/>
      <c r="AY693" s="6"/>
      <c r="AZ693" s="6"/>
      <c r="BA693" s="6"/>
      <c r="BB693" s="6"/>
      <c r="BC693" s="6">
        <v>0</v>
      </c>
      <c r="BD693" s="6"/>
      <c r="BE693" s="6"/>
      <c r="BF693" s="6">
        <v>0</v>
      </c>
      <c r="BG693" s="6">
        <v>-345.51</v>
      </c>
      <c r="BH693" s="6">
        <v>-79.900000000000006</v>
      </c>
      <c r="BI693" s="6">
        <v>-1140.58</v>
      </c>
      <c r="BJ693" s="6"/>
      <c r="BK693" s="6"/>
      <c r="BL693" s="11">
        <f t="shared" si="43"/>
        <v>-1654.3899999999999</v>
      </c>
      <c r="BM693" s="12">
        <f t="shared" si="44"/>
        <v>2737.9999999999995</v>
      </c>
      <c r="BN693" s="13">
        <f t="shared" si="45"/>
        <v>218.50166666666667</v>
      </c>
      <c r="BO693" s="13">
        <f t="shared" si="46"/>
        <v>218.50166666666667</v>
      </c>
      <c r="BP693" s="13">
        <f t="shared" si="47"/>
        <v>72.833888888888893</v>
      </c>
      <c r="BQ693" s="13">
        <f t="shared" si="48"/>
        <v>345.48708600000003</v>
      </c>
      <c r="BR693" s="13">
        <f t="shared" si="49"/>
        <v>301.39999999999998</v>
      </c>
      <c r="BS693" s="13">
        <f t="shared" si="50"/>
        <v>562.94000000000005</v>
      </c>
      <c r="BT693" s="13">
        <f t="shared" si="51"/>
        <v>0</v>
      </c>
      <c r="BU693" s="13">
        <f t="shared" si="52"/>
        <v>488.39</v>
      </c>
      <c r="BV693" s="6">
        <f>SUMIFS('SEGURO DE VIDA'!E:E, 'SEGURO DE VIDA'!D:D, H693, 'SEGURO DE VIDA'!G:G, E693)</f>
        <v>13.71</v>
      </c>
      <c r="BW693" s="6">
        <f>SUMIFS(TREINAMENTOS!E:E, TREINAMENTOS!D:D, H693, TREINAMENTOS!G:G, E693)</f>
        <v>130</v>
      </c>
      <c r="BX693" s="6">
        <f>SUMIFS(EXAMES!E:E, EXAMES!D:D, H693, EXAMES!G:G, E693)</f>
        <v>0</v>
      </c>
      <c r="BY693" s="25">
        <f t="shared" si="53"/>
        <v>2351.7643082222221</v>
      </c>
      <c r="BZ693" s="1"/>
      <c r="CA693" s="1"/>
      <c r="CB693" s="13">
        <f t="shared" si="54"/>
        <v>488.39</v>
      </c>
      <c r="CC693" s="13">
        <f t="shared" si="55"/>
        <v>0</v>
      </c>
      <c r="CD693" s="13">
        <f>SUMIFS(ALIMENTAÇÃO!E:E, ALIMENTAÇÃO!D:D, H693, ALIMENTAÇÃO!G:G, E693)</f>
        <v>568.62</v>
      </c>
      <c r="CE693" s="6">
        <f>SUMIFS(TRANSPORTE!E:E, TRANSPORTE!D:D, H693, TRANSPORTE!G:G, E693)</f>
        <v>68.400000000000006</v>
      </c>
      <c r="CF693" s="6">
        <f>SUMIFS('PLANO DE SAÚDE'!E:E, 'PLANO DE SAÚDE'!D:D, H693, 'PLANO DE SAÚDE'!G:G, E693)</f>
        <v>488.39</v>
      </c>
      <c r="CG693" s="6">
        <f>SUMIFS('PLANO ODONTO'!E:E, 'PLANO ODONTO'!D:D, H693, 'PLANO ODONTO'!G:G, E693)</f>
        <v>14</v>
      </c>
      <c r="CH693" s="6">
        <f t="shared" si="56"/>
        <v>0</v>
      </c>
      <c r="CI693" s="6">
        <f t="shared" si="57"/>
        <v>-1140.58</v>
      </c>
      <c r="CJ693" s="6"/>
      <c r="CK693" s="6"/>
      <c r="CL693" s="6"/>
      <c r="CM693" s="6">
        <f t="shared" si="58"/>
        <v>-14</v>
      </c>
      <c r="CN693" s="6">
        <v>4392.3900000000003</v>
      </c>
      <c r="CO693" s="6">
        <v>-1654.39</v>
      </c>
      <c r="CP693" s="6">
        <v>2738</v>
      </c>
      <c r="CQ693" s="6">
        <v>3767.58</v>
      </c>
      <c r="CR693" s="1">
        <v>9.17</v>
      </c>
      <c r="CS693" s="6">
        <v>3767.58</v>
      </c>
      <c r="CT693" s="1">
        <v>301.39999999999998</v>
      </c>
      <c r="CU693" s="6">
        <v>3160.38</v>
      </c>
    </row>
    <row r="694" spans="1:99" ht="13.8" hidden="1">
      <c r="A694" s="1"/>
      <c r="B694" s="1"/>
      <c r="C694" s="34" t="str">
        <f t="shared" ca="1" si="40"/>
        <v>OK</v>
      </c>
      <c r="D694" s="2">
        <f t="shared" si="41"/>
        <v>4841.4731675777775</v>
      </c>
      <c r="E694" s="42">
        <v>45931</v>
      </c>
      <c r="F694" s="1" t="s">
        <v>145</v>
      </c>
      <c r="G694" s="1">
        <v>220</v>
      </c>
      <c r="H694" s="1" t="s">
        <v>175</v>
      </c>
      <c r="I694" s="1" t="s">
        <v>157</v>
      </c>
      <c r="J694" s="35">
        <v>43060</v>
      </c>
      <c r="K694" s="6">
        <v>2622.91</v>
      </c>
      <c r="L694" s="1"/>
      <c r="M694" s="6">
        <v>2622.91</v>
      </c>
      <c r="N694" s="6"/>
      <c r="O694" s="6">
        <v>3.67</v>
      </c>
      <c r="P694" s="6">
        <v>0</v>
      </c>
      <c r="Q694" s="6"/>
      <c r="R694" s="6"/>
      <c r="S694" s="6"/>
      <c r="T694" s="6"/>
      <c r="U694" s="6">
        <v>0</v>
      </c>
      <c r="V694" s="6"/>
      <c r="W694" s="6"/>
      <c r="X694" s="6"/>
      <c r="Y694" s="6"/>
      <c r="Z694" s="6"/>
      <c r="AA694" s="6"/>
      <c r="AB694" s="6">
        <v>0</v>
      </c>
      <c r="AC694" s="6"/>
      <c r="AD694" s="6">
        <v>0</v>
      </c>
      <c r="AE694" s="6"/>
      <c r="AF694" s="6">
        <v>0.54</v>
      </c>
      <c r="AG694" s="6"/>
      <c r="AH694" s="6"/>
      <c r="AI694" s="6"/>
      <c r="AJ694" s="6"/>
      <c r="AK694" s="6"/>
      <c r="AL694" s="6">
        <v>0</v>
      </c>
      <c r="AM694" s="6">
        <v>0.04</v>
      </c>
      <c r="AN694" s="8">
        <f t="shared" si="42"/>
        <v>2627.16</v>
      </c>
      <c r="AO694" s="6"/>
      <c r="AP694" s="6">
        <v>-8.0500000000000007</v>
      </c>
      <c r="AQ694" s="6">
        <v>-157.37</v>
      </c>
      <c r="AR694" s="6"/>
      <c r="AS694" s="6"/>
      <c r="AT694" s="6">
        <v>-0.34</v>
      </c>
      <c r="AU694" s="6"/>
      <c r="AV694" s="6">
        <v>-14</v>
      </c>
      <c r="AW694" s="6">
        <v>-14</v>
      </c>
      <c r="AX694" s="6"/>
      <c r="AY694" s="6"/>
      <c r="AZ694" s="6"/>
      <c r="BA694" s="6"/>
      <c r="BB694" s="6"/>
      <c r="BC694" s="6">
        <v>-2.73</v>
      </c>
      <c r="BD694" s="6"/>
      <c r="BE694" s="6"/>
      <c r="BF694" s="6">
        <v>0</v>
      </c>
      <c r="BG694" s="6">
        <v>-213.67</v>
      </c>
      <c r="BH694" s="6">
        <v>0</v>
      </c>
      <c r="BI694" s="6">
        <v>0</v>
      </c>
      <c r="BJ694" s="6"/>
      <c r="BK694" s="6"/>
      <c r="BL694" s="11">
        <f t="shared" si="43"/>
        <v>-410.15999999999997</v>
      </c>
      <c r="BM694" s="12">
        <f t="shared" si="44"/>
        <v>2217</v>
      </c>
      <c r="BN694" s="13">
        <f t="shared" si="45"/>
        <v>218.57583333333332</v>
      </c>
      <c r="BO694" s="13">
        <f t="shared" si="46"/>
        <v>218.57583333333332</v>
      </c>
      <c r="BP694" s="13">
        <f t="shared" si="47"/>
        <v>72.858611111111102</v>
      </c>
      <c r="BQ694" s="13">
        <f t="shared" si="48"/>
        <v>213.58485600000003</v>
      </c>
      <c r="BR694" s="13">
        <f t="shared" si="49"/>
        <v>210.16</v>
      </c>
      <c r="BS694" s="13">
        <f t="shared" si="50"/>
        <v>796.95</v>
      </c>
      <c r="BT694" s="13">
        <f t="shared" si="51"/>
        <v>222.13</v>
      </c>
      <c r="BU694" s="13">
        <f t="shared" si="52"/>
        <v>247.76803379999998</v>
      </c>
      <c r="BV694" s="6">
        <f>SUMIFS('SEGURO DE VIDA'!E:E, 'SEGURO DE VIDA'!D:D, H694, 'SEGURO DE VIDA'!G:G, E694)</f>
        <v>13.71</v>
      </c>
      <c r="BW694" s="6">
        <f>SUMIFS(TREINAMENTOS!E:E, TREINAMENTOS!D:D, H694, TREINAMENTOS!G:G, E694)</f>
        <v>0</v>
      </c>
      <c r="BX694" s="6">
        <f>SUMIFS(EXAMES!E:E, EXAMES!D:D, H694, EXAMES!G:G, E694)</f>
        <v>0</v>
      </c>
      <c r="BY694" s="25">
        <f t="shared" si="53"/>
        <v>2214.3131675777777</v>
      </c>
      <c r="BZ694" s="1"/>
      <c r="CA694" s="1"/>
      <c r="CB694" s="13">
        <f t="shared" si="54"/>
        <v>247.76803379999998</v>
      </c>
      <c r="CC694" s="13">
        <f t="shared" si="55"/>
        <v>0</v>
      </c>
      <c r="CD694" s="13">
        <f>SUMIFS(ALIMENTAÇÃO!E:E, ALIMENTAÇÃO!D:D, H694, ALIMENTAÇÃO!G:G, E694)</f>
        <v>805</v>
      </c>
      <c r="CE694" s="6">
        <f>SUMIFS(TRANSPORTE!E:E, TRANSPORTE!D:D, H694, TRANSPORTE!G:G, E694)</f>
        <v>379.5</v>
      </c>
      <c r="CF694" s="6">
        <f>SUMIFS('PLANO DE SAÚDE'!E:E, 'PLANO DE SAÚDE'!D:D, H694, 'PLANO DE SAÚDE'!G:G, E694)</f>
        <v>250.49803379999997</v>
      </c>
      <c r="CG694" s="6">
        <f>SUMIFS('PLANO ODONTO'!E:E, 'PLANO ODONTO'!D:D, H694, 'PLANO ODONTO'!G:G, E694)</f>
        <v>28</v>
      </c>
      <c r="CH694" s="6">
        <f t="shared" si="56"/>
        <v>-2.73</v>
      </c>
      <c r="CI694" s="6">
        <f t="shared" si="57"/>
        <v>0</v>
      </c>
      <c r="CJ694" s="6"/>
      <c r="CK694" s="6"/>
      <c r="CL694" s="6"/>
      <c r="CM694" s="6">
        <f t="shared" si="58"/>
        <v>-28</v>
      </c>
      <c r="CN694" s="6">
        <v>2627.16</v>
      </c>
      <c r="CO694" s="6">
        <v>-410.16</v>
      </c>
      <c r="CP694" s="6">
        <v>2217</v>
      </c>
      <c r="CQ694" s="6">
        <v>2627.12</v>
      </c>
      <c r="CR694" s="1">
        <v>8.1300000000000008</v>
      </c>
      <c r="CS694" s="6">
        <v>2627.12</v>
      </c>
      <c r="CT694" s="1">
        <v>210.16</v>
      </c>
      <c r="CU694" s="6">
        <v>2019.92</v>
      </c>
    </row>
    <row r="695" spans="1:99" ht="13.8" hidden="1">
      <c r="A695" s="1"/>
      <c r="B695" s="1"/>
      <c r="C695" s="34" t="str">
        <f t="shared" ca="1" si="40"/>
        <v>OK</v>
      </c>
      <c r="D695" s="2">
        <f t="shared" si="41"/>
        <v>4332.5048528888892</v>
      </c>
      <c r="E695" s="42">
        <v>45931</v>
      </c>
      <c r="F695" s="1" t="s">
        <v>145</v>
      </c>
      <c r="G695" s="1">
        <v>3504</v>
      </c>
      <c r="H695" s="1" t="s">
        <v>176</v>
      </c>
      <c r="I695" s="1" t="s">
        <v>177</v>
      </c>
      <c r="J695" s="38">
        <v>45677</v>
      </c>
      <c r="K695" s="6">
        <v>2517.59</v>
      </c>
      <c r="L695" s="1"/>
      <c r="M695" s="6">
        <v>2517.59</v>
      </c>
      <c r="N695" s="6"/>
      <c r="O695" s="6">
        <v>0</v>
      </c>
      <c r="P695" s="6">
        <v>0</v>
      </c>
      <c r="Q695" s="6"/>
      <c r="R695" s="6"/>
      <c r="S695" s="6"/>
      <c r="T695" s="6"/>
      <c r="U695" s="6">
        <v>127.17</v>
      </c>
      <c r="V695" s="6"/>
      <c r="W695" s="6"/>
      <c r="X695" s="6"/>
      <c r="Y695" s="6"/>
      <c r="Z695" s="6"/>
      <c r="AA695" s="6"/>
      <c r="AB695" s="6">
        <v>0</v>
      </c>
      <c r="AC695" s="6"/>
      <c r="AD695" s="6">
        <v>0</v>
      </c>
      <c r="AE695" s="6"/>
      <c r="AF695" s="6">
        <v>0</v>
      </c>
      <c r="AG695" s="6"/>
      <c r="AH695" s="6"/>
      <c r="AI695" s="6"/>
      <c r="AJ695" s="6"/>
      <c r="AK695" s="6"/>
      <c r="AL695" s="6">
        <v>0</v>
      </c>
      <c r="AM695" s="6">
        <v>0.81</v>
      </c>
      <c r="AN695" s="8">
        <f t="shared" si="42"/>
        <v>2645.57</v>
      </c>
      <c r="AO695" s="6"/>
      <c r="AP695" s="6">
        <v>-6.63</v>
      </c>
      <c r="AQ695" s="6">
        <v>0</v>
      </c>
      <c r="AR695" s="6"/>
      <c r="AS695" s="6"/>
      <c r="AT695" s="6">
        <v>-0.23</v>
      </c>
      <c r="AU695" s="6"/>
      <c r="AV695" s="6">
        <v>-14</v>
      </c>
      <c r="AW695" s="6">
        <v>0</v>
      </c>
      <c r="AX695" s="6"/>
      <c r="AY695" s="6"/>
      <c r="AZ695" s="6"/>
      <c r="BA695" s="6"/>
      <c r="BB695" s="6"/>
      <c r="BC695" s="6">
        <v>-100.08</v>
      </c>
      <c r="BD695" s="6"/>
      <c r="BE695" s="6"/>
      <c r="BF695" s="6">
        <v>-768.38</v>
      </c>
      <c r="BG695" s="6">
        <v>-215.25</v>
      </c>
      <c r="BH695" s="6">
        <v>0</v>
      </c>
      <c r="BI695" s="6">
        <v>0</v>
      </c>
      <c r="BJ695" s="6"/>
      <c r="BK695" s="6"/>
      <c r="BL695" s="11">
        <f t="shared" si="43"/>
        <v>-1104.57</v>
      </c>
      <c r="BM695" s="12">
        <f t="shared" si="44"/>
        <v>1541.0000000000002</v>
      </c>
      <c r="BN695" s="13">
        <f t="shared" si="45"/>
        <v>209.79916666666668</v>
      </c>
      <c r="BO695" s="13">
        <f t="shared" si="46"/>
        <v>209.79916666666668</v>
      </c>
      <c r="BP695" s="13">
        <f t="shared" si="47"/>
        <v>69.933055555555555</v>
      </c>
      <c r="BQ695" s="13">
        <f t="shared" si="48"/>
        <v>215.28346400000001</v>
      </c>
      <c r="BR695" s="13">
        <f t="shared" si="49"/>
        <v>211.58</v>
      </c>
      <c r="BS695" s="13">
        <f t="shared" si="50"/>
        <v>656.76</v>
      </c>
      <c r="BT695" s="13">
        <f t="shared" si="51"/>
        <v>0</v>
      </c>
      <c r="BU695" s="13">
        <f t="shared" si="52"/>
        <v>100.07000000000001</v>
      </c>
      <c r="BV695" s="6">
        <f>SUMIFS('SEGURO DE VIDA'!E:E, 'SEGURO DE VIDA'!D:D, H695, 'SEGURO DE VIDA'!G:G, E695)</f>
        <v>13.71</v>
      </c>
      <c r="BW695" s="6">
        <f>SUMIFS(TREINAMENTOS!E:E, TREINAMENTOS!D:D, H695, TREINAMENTOS!G:G, E695)</f>
        <v>0</v>
      </c>
      <c r="BX695" s="6">
        <f>SUMIFS(EXAMES!E:E, EXAMES!D:D, H695, EXAMES!G:G, E695)</f>
        <v>0</v>
      </c>
      <c r="BY695" s="25">
        <f t="shared" si="53"/>
        <v>1686.9348528888888</v>
      </c>
      <c r="BZ695" s="1"/>
      <c r="CA695" s="1"/>
      <c r="CB695" s="13">
        <f t="shared" si="54"/>
        <v>100.07000000000001</v>
      </c>
      <c r="CC695" s="13">
        <f t="shared" si="55"/>
        <v>0</v>
      </c>
      <c r="CD695" s="13">
        <f>SUMIFS(ALIMENTAÇÃO!E:E, ALIMENTAÇÃO!D:D, H695, ALIMENTAÇÃO!G:G, E695)</f>
        <v>663.39</v>
      </c>
      <c r="CE695" s="6">
        <f>SUMIFS(TRANSPORTE!E:E, TRANSPORTE!D:D, H695, TRANSPORTE!G:G, E695)</f>
        <v>0</v>
      </c>
      <c r="CF695" s="6">
        <f>SUMIFS('PLANO DE SAÚDE'!E:E, 'PLANO DE SAÚDE'!D:D, H695, 'PLANO DE SAÚDE'!G:G, E695)</f>
        <v>200.15</v>
      </c>
      <c r="CG695" s="6">
        <f>SUMIFS('PLANO ODONTO'!E:E, 'PLANO ODONTO'!D:D, H695, 'PLANO ODONTO'!G:G, E695)</f>
        <v>14</v>
      </c>
      <c r="CH695" s="6">
        <f t="shared" si="56"/>
        <v>-100.08</v>
      </c>
      <c r="CI695" s="6">
        <f t="shared" si="57"/>
        <v>0</v>
      </c>
      <c r="CJ695" s="6"/>
      <c r="CK695" s="6"/>
      <c r="CL695" s="6"/>
      <c r="CM695" s="6">
        <f t="shared" si="58"/>
        <v>-14</v>
      </c>
      <c r="CN695" s="6">
        <v>2645.57</v>
      </c>
      <c r="CO695" s="6">
        <v>-1104.57</v>
      </c>
      <c r="CP695" s="6">
        <v>1541</v>
      </c>
      <c r="CQ695" s="6">
        <v>2644.76</v>
      </c>
      <c r="CR695" s="1">
        <v>8.14</v>
      </c>
      <c r="CS695" s="6">
        <v>2644.76</v>
      </c>
      <c r="CT695" s="1">
        <v>211.58</v>
      </c>
      <c r="CU695" s="6">
        <v>2037.56</v>
      </c>
    </row>
    <row r="696" spans="1:99" ht="13.8" hidden="1">
      <c r="A696" s="1"/>
      <c r="B696" s="1"/>
      <c r="C696" s="34" t="str">
        <f t="shared" ca="1" si="40"/>
        <v>OK</v>
      </c>
      <c r="D696" s="2">
        <f t="shared" si="41"/>
        <v>5093.1837623777774</v>
      </c>
      <c r="E696" s="42">
        <v>45931</v>
      </c>
      <c r="F696" s="1" t="s">
        <v>179</v>
      </c>
      <c r="G696" s="1">
        <v>3528</v>
      </c>
      <c r="H696" s="1" t="s">
        <v>180</v>
      </c>
      <c r="I696" s="1" t="s">
        <v>571</v>
      </c>
      <c r="J696" s="38">
        <v>43592</v>
      </c>
      <c r="K696" s="6">
        <v>2562.79</v>
      </c>
      <c r="L696" s="1"/>
      <c r="M696" s="6">
        <v>2562.79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>
        <v>0.99</v>
      </c>
      <c r="AN696" s="8">
        <f t="shared" si="42"/>
        <v>2563.7799999999997</v>
      </c>
      <c r="AO696" s="6"/>
      <c r="AP696" s="6">
        <v>-7.35</v>
      </c>
      <c r="AQ696" s="6">
        <v>-153.77000000000001</v>
      </c>
      <c r="AR696" s="6"/>
      <c r="AS696" s="6"/>
      <c r="AT696" s="6">
        <v>-0.35</v>
      </c>
      <c r="AU696" s="6"/>
      <c r="AV696" s="6">
        <v>-14</v>
      </c>
      <c r="AW696" s="6">
        <v>0</v>
      </c>
      <c r="AX696" s="6"/>
      <c r="AY696" s="6"/>
      <c r="AZ696" s="6"/>
      <c r="BA696" s="6"/>
      <c r="BB696" s="6"/>
      <c r="BC696" s="6">
        <v>-1.35</v>
      </c>
      <c r="BD696" s="6">
        <v>-365.08</v>
      </c>
      <c r="BE696" s="6"/>
      <c r="BF696" s="6"/>
      <c r="BG696" s="6">
        <v>-207.88</v>
      </c>
      <c r="BH696" s="6">
        <v>0</v>
      </c>
      <c r="BI696" s="6"/>
      <c r="BJ696" s="6"/>
      <c r="BK696" s="6"/>
      <c r="BL696" s="11">
        <f t="shared" si="43"/>
        <v>-749.78</v>
      </c>
      <c r="BM696" s="12">
        <f t="shared" si="44"/>
        <v>1813.9999999999998</v>
      </c>
      <c r="BN696" s="13">
        <f t="shared" si="45"/>
        <v>213.56583333333333</v>
      </c>
      <c r="BO696" s="13">
        <f t="shared" si="46"/>
        <v>213.56583333333333</v>
      </c>
      <c r="BP696" s="13">
        <f t="shared" si="47"/>
        <v>71.188611111111115</v>
      </c>
      <c r="BQ696" s="13">
        <f t="shared" si="48"/>
        <v>207.84226899999999</v>
      </c>
      <c r="BR696" s="13">
        <f t="shared" si="49"/>
        <v>205.02</v>
      </c>
      <c r="BS696" s="13">
        <f t="shared" si="50"/>
        <v>727.65</v>
      </c>
      <c r="BT696" s="13">
        <f t="shared" si="51"/>
        <v>239.53</v>
      </c>
      <c r="BU696" s="13">
        <f t="shared" si="52"/>
        <v>182.45121560000001</v>
      </c>
      <c r="BV696" s="6">
        <f>SUMIFS('SEGURO DE VIDA'!E:E, 'SEGURO DE VIDA'!D:D, H696, 'SEGURO DE VIDA'!G:G, E696)</f>
        <v>18.59</v>
      </c>
      <c r="BW696" s="6">
        <f>SUMIFS(TREINAMENTOS!E:E, TREINAMENTOS!D:D, H696, TREINAMENTOS!G:G, E696)</f>
        <v>450</v>
      </c>
      <c r="BX696" s="6">
        <f>SUMIFS(EXAMES!E:E, EXAMES!D:D, H696, EXAMES!G:G, E696)</f>
        <v>0</v>
      </c>
      <c r="BY696" s="25">
        <f t="shared" si="53"/>
        <v>2529.4037623777776</v>
      </c>
      <c r="BZ696" s="1"/>
      <c r="CA696" s="1"/>
      <c r="CB696" s="13">
        <f t="shared" si="54"/>
        <v>182.45121560000001</v>
      </c>
      <c r="CC696" s="13">
        <f t="shared" si="55"/>
        <v>0</v>
      </c>
      <c r="CD696" s="13">
        <f>SUMIFS(ALIMENTAÇÃO!E:E, ALIMENTAÇÃO!D:D, H696, ALIMENTAÇÃO!G:G, E696)</f>
        <v>735</v>
      </c>
      <c r="CE696" s="6">
        <f>SUMIFS(TRANSPORTE!E:E, TRANSPORTE!D:D, H696, TRANSPORTE!G:G, E696)</f>
        <v>393.3</v>
      </c>
      <c r="CF696" s="6">
        <f>SUMIFS('PLANO DE SAÚDE'!E:E, 'PLANO DE SAÚDE'!D:D, H696, 'PLANO DE SAÚDE'!G:G, E696)</f>
        <v>548.88121560000002</v>
      </c>
      <c r="CG696" s="6">
        <f>SUMIFS('PLANO ODONTO'!E:E, 'PLANO ODONTO'!D:D, H696, 'PLANO ODONTO'!G:G, E696)</f>
        <v>14</v>
      </c>
      <c r="CH696" s="6">
        <f t="shared" si="56"/>
        <v>-366.43</v>
      </c>
      <c r="CI696" s="6">
        <f t="shared" si="57"/>
        <v>0</v>
      </c>
      <c r="CJ696" s="6"/>
      <c r="CK696" s="6"/>
      <c r="CL696" s="6"/>
      <c r="CM696" s="6">
        <f t="shared" si="58"/>
        <v>-14</v>
      </c>
      <c r="CN696" s="6">
        <v>2563.7800000000002</v>
      </c>
      <c r="CO696" s="6">
        <v>-749.78</v>
      </c>
      <c r="CP696" s="6">
        <v>1814</v>
      </c>
      <c r="CQ696" s="6">
        <v>2562.79</v>
      </c>
      <c r="CR696" s="1">
        <v>8.11</v>
      </c>
      <c r="CS696" s="6">
        <v>2562.79</v>
      </c>
      <c r="CT696" s="1">
        <v>205.02</v>
      </c>
      <c r="CU696" s="6">
        <v>1955.59</v>
      </c>
    </row>
    <row r="697" spans="1:99" ht="13.8" hidden="1">
      <c r="A697" s="1"/>
      <c r="B697" s="1"/>
      <c r="C697" s="34" t="str">
        <f t="shared" ca="1" si="40"/>
        <v>OK</v>
      </c>
      <c r="D697" s="2">
        <f t="shared" si="41"/>
        <v>5300.7040901111122</v>
      </c>
      <c r="E697" s="42">
        <v>45931</v>
      </c>
      <c r="F697" s="1" t="s">
        <v>145</v>
      </c>
      <c r="G697" s="1">
        <v>3526</v>
      </c>
      <c r="H697" s="1" t="s">
        <v>183</v>
      </c>
      <c r="I697" s="1" t="s">
        <v>151</v>
      </c>
      <c r="J697" s="38">
        <v>45761</v>
      </c>
      <c r="K697" s="6">
        <v>1790.44</v>
      </c>
      <c r="L697" s="1"/>
      <c r="M697" s="6">
        <v>1790.44</v>
      </c>
      <c r="N697" s="6"/>
      <c r="O697" s="6">
        <v>0</v>
      </c>
      <c r="P697" s="6">
        <v>537.13</v>
      </c>
      <c r="Q697" s="6"/>
      <c r="R697" s="6"/>
      <c r="S697" s="6"/>
      <c r="T697" s="6"/>
      <c r="U697" s="6">
        <v>90.44</v>
      </c>
      <c r="V697" s="6"/>
      <c r="W697" s="6"/>
      <c r="X697" s="6"/>
      <c r="Y697" s="6"/>
      <c r="Z697" s="6"/>
      <c r="AA697" s="6"/>
      <c r="AB697" s="6">
        <v>0</v>
      </c>
      <c r="AC697" s="6"/>
      <c r="AD697" s="6">
        <v>480.93</v>
      </c>
      <c r="AE697" s="6"/>
      <c r="AF697" s="6">
        <v>71.25</v>
      </c>
      <c r="AG697" s="6"/>
      <c r="AH697" s="6"/>
      <c r="AI697" s="6"/>
      <c r="AJ697" s="6"/>
      <c r="AK697" s="6"/>
      <c r="AL697" s="6">
        <v>0</v>
      </c>
      <c r="AM697" s="6">
        <v>0.38</v>
      </c>
      <c r="AN697" s="8">
        <f t="shared" si="42"/>
        <v>2970.57</v>
      </c>
      <c r="AO697" s="6"/>
      <c r="AP697" s="6">
        <v>-7.26</v>
      </c>
      <c r="AQ697" s="6">
        <v>0</v>
      </c>
      <c r="AR697" s="6"/>
      <c r="AS697" s="6"/>
      <c r="AT697" s="6">
        <v>-0.35</v>
      </c>
      <c r="AU697" s="6"/>
      <c r="AV697" s="6">
        <v>0</v>
      </c>
      <c r="AW697" s="6">
        <v>0</v>
      </c>
      <c r="AX697" s="6"/>
      <c r="AY697" s="6"/>
      <c r="AZ697" s="6"/>
      <c r="BA697" s="6"/>
      <c r="BB697" s="6"/>
      <c r="BC697" s="6">
        <v>-100.08</v>
      </c>
      <c r="BD697" s="6"/>
      <c r="BE697" s="6"/>
      <c r="BF697" s="6">
        <v>-455.06</v>
      </c>
      <c r="BG697" s="6">
        <v>-249.82</v>
      </c>
      <c r="BH697" s="6">
        <v>0</v>
      </c>
      <c r="BI697" s="6">
        <v>0</v>
      </c>
      <c r="BJ697" s="6"/>
      <c r="BK697" s="6"/>
      <c r="BL697" s="11">
        <f t="shared" si="43"/>
        <v>-812.56999999999994</v>
      </c>
      <c r="BM697" s="12">
        <f t="shared" si="44"/>
        <v>2158</v>
      </c>
      <c r="BN697" s="13">
        <f t="shared" si="45"/>
        <v>149.20333333333335</v>
      </c>
      <c r="BO697" s="13">
        <f t="shared" si="46"/>
        <v>149.20333333333335</v>
      </c>
      <c r="BP697" s="13">
        <f t="shared" si="47"/>
        <v>49.734444444444449</v>
      </c>
      <c r="BQ697" s="13">
        <f t="shared" si="48"/>
        <v>249.79297900000003</v>
      </c>
      <c r="BR697" s="13">
        <f t="shared" si="49"/>
        <v>237.61</v>
      </c>
      <c r="BS697" s="13">
        <f t="shared" si="50"/>
        <v>719.31000000000006</v>
      </c>
      <c r="BT697" s="13">
        <f t="shared" si="51"/>
        <v>0</v>
      </c>
      <c r="BU697" s="13">
        <f t="shared" si="52"/>
        <v>100.07000000000001</v>
      </c>
      <c r="BV697" s="6">
        <f>SUMIFS('SEGURO DE VIDA'!E:E, 'SEGURO DE VIDA'!D:D, H697, 'SEGURO DE VIDA'!G:G, E697)</f>
        <v>13.71</v>
      </c>
      <c r="BW697" s="6">
        <f>SUMIFS(TREINAMENTOS!E:E, TREINAMENTOS!D:D, H697, TREINAMENTOS!G:G, E697)</f>
        <v>661.5</v>
      </c>
      <c r="BX697" s="6">
        <f>SUMIFS(EXAMES!E:E, EXAMES!D:D, H697, EXAMES!G:G, E697)</f>
        <v>0</v>
      </c>
      <c r="BY697" s="25">
        <f t="shared" si="53"/>
        <v>2330.1340901111116</v>
      </c>
      <c r="BZ697" s="1"/>
      <c r="CA697" s="1"/>
      <c r="CB697" s="13">
        <f t="shared" si="54"/>
        <v>100.07000000000001</v>
      </c>
      <c r="CC697" s="13">
        <f t="shared" si="55"/>
        <v>0</v>
      </c>
      <c r="CD697" s="13">
        <f>SUMIFS(ALIMENTAÇÃO!E:E, ALIMENTAÇÃO!D:D, H697, ALIMENTAÇÃO!G:G, E697)</f>
        <v>726.57</v>
      </c>
      <c r="CE697" s="6">
        <f>SUMIFS(TRANSPORTE!E:E, TRANSPORTE!D:D, H697, TRANSPORTE!G:G, E697)</f>
        <v>0</v>
      </c>
      <c r="CF697" s="6">
        <f>SUMIFS('PLANO DE SAÚDE'!E:E, 'PLANO DE SAÚDE'!D:D, H697, 'PLANO DE SAÚDE'!G:G, E697)</f>
        <v>200.15</v>
      </c>
      <c r="CG697" s="6">
        <f>SUMIFS('PLANO ODONTO'!E:E, 'PLANO ODONTO'!D:D, H697, 'PLANO ODONTO'!G:G, E697)</f>
        <v>0</v>
      </c>
      <c r="CH697" s="6">
        <f t="shared" si="56"/>
        <v>-100.08</v>
      </c>
      <c r="CI697" s="6">
        <f t="shared" si="57"/>
        <v>0</v>
      </c>
      <c r="CJ697" s="6"/>
      <c r="CK697" s="6"/>
      <c r="CL697" s="6"/>
      <c r="CM697" s="6">
        <f t="shared" si="58"/>
        <v>0</v>
      </c>
      <c r="CN697" s="6">
        <v>2970.57</v>
      </c>
      <c r="CO697" s="6">
        <v>-812.57</v>
      </c>
      <c r="CP697" s="6">
        <v>2158</v>
      </c>
      <c r="CQ697" s="6">
        <v>2970.19</v>
      </c>
      <c r="CR697" s="1">
        <v>8.41</v>
      </c>
      <c r="CS697" s="6">
        <v>2970.19</v>
      </c>
      <c r="CT697" s="1">
        <v>237.61</v>
      </c>
      <c r="CU697" s="6">
        <v>2362.9899999999998</v>
      </c>
    </row>
    <row r="698" spans="1:99" ht="13.8" hidden="1">
      <c r="A698" s="1"/>
      <c r="B698" s="1"/>
      <c r="C698" s="34" t="str">
        <f t="shared" ca="1" si="40"/>
        <v>OK</v>
      </c>
      <c r="D698" s="2">
        <f t="shared" si="41"/>
        <v>5438.1098137777781</v>
      </c>
      <c r="E698" s="42">
        <v>45931</v>
      </c>
      <c r="F698" s="1" t="s">
        <v>145</v>
      </c>
      <c r="G698" s="1">
        <v>347</v>
      </c>
      <c r="H698" s="1" t="s">
        <v>187</v>
      </c>
      <c r="I698" s="1" t="s">
        <v>188</v>
      </c>
      <c r="J698" s="38">
        <v>44713</v>
      </c>
      <c r="K698" s="6">
        <v>3320.5</v>
      </c>
      <c r="L698" s="1"/>
      <c r="M698" s="6">
        <v>3320.5</v>
      </c>
      <c r="N698" s="6"/>
      <c r="O698" s="6">
        <v>0</v>
      </c>
      <c r="P698" s="6">
        <v>0</v>
      </c>
      <c r="Q698" s="6"/>
      <c r="R698" s="6"/>
      <c r="S698" s="6"/>
      <c r="T698" s="6"/>
      <c r="U698" s="6">
        <v>0</v>
      </c>
      <c r="V698" s="6"/>
      <c r="W698" s="6"/>
      <c r="X698" s="6"/>
      <c r="Y698" s="6"/>
      <c r="Z698" s="6"/>
      <c r="AA698" s="6"/>
      <c r="AB698" s="6">
        <v>0</v>
      </c>
      <c r="AC698" s="6"/>
      <c r="AD698" s="6">
        <v>74.709999999999994</v>
      </c>
      <c r="AE698" s="6"/>
      <c r="AF698" s="6">
        <v>11.07</v>
      </c>
      <c r="AG698" s="6"/>
      <c r="AH698" s="6"/>
      <c r="AI698" s="6"/>
      <c r="AJ698" s="6"/>
      <c r="AK698" s="6"/>
      <c r="AL698" s="6">
        <v>0</v>
      </c>
      <c r="AM698" s="6">
        <v>0.88</v>
      </c>
      <c r="AN698" s="8">
        <f t="shared" si="42"/>
        <v>3407.1600000000003</v>
      </c>
      <c r="AO698" s="6"/>
      <c r="AP698" s="6">
        <v>-8.0500000000000007</v>
      </c>
      <c r="AQ698" s="6">
        <v>0</v>
      </c>
      <c r="AR698" s="6"/>
      <c r="AS698" s="6"/>
      <c r="AT698" s="6">
        <v>-0.19</v>
      </c>
      <c r="AU698" s="6"/>
      <c r="AV698" s="6">
        <v>0</v>
      </c>
      <c r="AW698" s="6">
        <v>0</v>
      </c>
      <c r="AX698" s="6"/>
      <c r="AY698" s="6"/>
      <c r="AZ698" s="6"/>
      <c r="BA698" s="6"/>
      <c r="BB698" s="6"/>
      <c r="BC698" s="6">
        <v>0</v>
      </c>
      <c r="BD698" s="6"/>
      <c r="BE698" s="6"/>
      <c r="BF698" s="6">
        <v>0</v>
      </c>
      <c r="BG698" s="6">
        <v>-302.14999999999998</v>
      </c>
      <c r="BH698" s="6">
        <v>-27.77</v>
      </c>
      <c r="BI698" s="6">
        <v>0</v>
      </c>
      <c r="BJ698" s="6"/>
      <c r="BK698" s="6"/>
      <c r="BL698" s="11">
        <f t="shared" si="43"/>
        <v>-338.15999999999997</v>
      </c>
      <c r="BM698" s="12">
        <f t="shared" si="44"/>
        <v>3069.0000000000005</v>
      </c>
      <c r="BN698" s="13">
        <f t="shared" si="45"/>
        <v>276.70833333333331</v>
      </c>
      <c r="BO698" s="13">
        <f t="shared" si="46"/>
        <v>276.70833333333331</v>
      </c>
      <c r="BP698" s="13">
        <f t="shared" si="47"/>
        <v>92.2361111111111</v>
      </c>
      <c r="BQ698" s="13">
        <f t="shared" si="48"/>
        <v>302.13703599999997</v>
      </c>
      <c r="BR698" s="13">
        <f t="shared" si="49"/>
        <v>272.5</v>
      </c>
      <c r="BS698" s="13">
        <f t="shared" si="50"/>
        <v>796.95</v>
      </c>
      <c r="BT698" s="13">
        <f t="shared" si="51"/>
        <v>0</v>
      </c>
      <c r="BU698" s="13">
        <f t="shared" si="52"/>
        <v>0</v>
      </c>
      <c r="BV698" s="6">
        <f>SUMIFS('SEGURO DE VIDA'!E:E, 'SEGURO DE VIDA'!D:D, H698, 'SEGURO DE VIDA'!G:G, E698)</f>
        <v>13.71</v>
      </c>
      <c r="BW698" s="6">
        <f>SUMIFS(TREINAMENTOS!E:E, TREINAMENTOS!D:D, H698, TREINAMENTOS!G:G, E698)</f>
        <v>0</v>
      </c>
      <c r="BX698" s="6">
        <f>SUMIFS(EXAMES!E:E, EXAMES!D:D, H698, EXAMES!G:G, E698)</f>
        <v>0</v>
      </c>
      <c r="BY698" s="25">
        <f t="shared" si="53"/>
        <v>2030.9498137777778</v>
      </c>
      <c r="BZ698" s="1"/>
      <c r="CA698" s="1"/>
      <c r="CB698" s="13">
        <f t="shared" si="54"/>
        <v>0</v>
      </c>
      <c r="CC698" s="13">
        <f t="shared" si="55"/>
        <v>0</v>
      </c>
      <c r="CD698" s="13">
        <f>SUMIFS(ALIMENTAÇÃO!E:E, ALIMENTAÇÃO!D:D, H698, ALIMENTAÇÃO!G:G, E698)</f>
        <v>805</v>
      </c>
      <c r="CE698" s="6">
        <f>SUMIFS(TRANSPORTE!E:E, TRANSPORTE!D:D, H698, TRANSPORTE!G:G, E698)</f>
        <v>0</v>
      </c>
      <c r="CF698" s="6">
        <f>SUMIFS('PLANO DE SAÚDE'!E:E, 'PLANO DE SAÚDE'!D:D, H698, 'PLANO DE SAÚDE'!G:G, E698)</f>
        <v>0</v>
      </c>
      <c r="CG698" s="6">
        <f>SUMIFS('PLANO ODONTO'!E:E, 'PLANO ODONTO'!D:D, H698, 'PLANO ODONTO'!G:G, E698)</f>
        <v>0</v>
      </c>
      <c r="CH698" s="6">
        <f t="shared" si="56"/>
        <v>0</v>
      </c>
      <c r="CI698" s="6">
        <f t="shared" si="57"/>
        <v>0</v>
      </c>
      <c r="CJ698" s="6"/>
      <c r="CK698" s="6"/>
      <c r="CL698" s="6"/>
      <c r="CM698" s="6">
        <f t="shared" si="58"/>
        <v>0</v>
      </c>
      <c r="CN698" s="6">
        <v>3407.16</v>
      </c>
      <c r="CO698" s="6">
        <v>-338.16</v>
      </c>
      <c r="CP698" s="6">
        <v>3069</v>
      </c>
      <c r="CQ698" s="6">
        <v>3406.28</v>
      </c>
      <c r="CR698" s="1">
        <v>8.8699999999999992</v>
      </c>
      <c r="CS698" s="6">
        <v>3406.28</v>
      </c>
      <c r="CT698" s="1">
        <v>272.5</v>
      </c>
      <c r="CU698" s="6">
        <v>2799.08</v>
      </c>
    </row>
    <row r="699" spans="1:99" ht="13.8" hidden="1">
      <c r="A699" s="1"/>
      <c r="B699" s="1"/>
      <c r="C699" s="34" t="str">
        <f t="shared" ca="1" si="40"/>
        <v>OK</v>
      </c>
      <c r="D699" s="2">
        <f t="shared" si="41"/>
        <v>2043.13</v>
      </c>
      <c r="E699" s="42">
        <v>45931</v>
      </c>
      <c r="F699" s="1" t="s">
        <v>145</v>
      </c>
      <c r="G699" s="1">
        <v>3608</v>
      </c>
      <c r="H699" s="1" t="s">
        <v>572</v>
      </c>
      <c r="I699" s="1" t="s">
        <v>151</v>
      </c>
      <c r="J699" s="35">
        <v>45945</v>
      </c>
      <c r="K699" s="6">
        <v>1800</v>
      </c>
      <c r="L699" s="1"/>
      <c r="M699" s="6">
        <v>960</v>
      </c>
      <c r="N699" s="6"/>
      <c r="O699" s="6"/>
      <c r="P699" s="6">
        <v>0</v>
      </c>
      <c r="Q699" s="6"/>
      <c r="R699" s="6"/>
      <c r="S699" s="6"/>
      <c r="T699" s="6"/>
      <c r="U699" s="6"/>
      <c r="V699" s="6"/>
      <c r="W699" s="6"/>
      <c r="X699" s="6"/>
      <c r="Y699" s="6">
        <v>0</v>
      </c>
      <c r="Z699" s="6"/>
      <c r="AA699" s="6"/>
      <c r="AB699" s="6">
        <v>0</v>
      </c>
      <c r="AC699" s="6"/>
      <c r="AD699" s="6">
        <v>0</v>
      </c>
      <c r="AE699" s="6"/>
      <c r="AF699" s="6">
        <v>0</v>
      </c>
      <c r="AG699" s="6"/>
      <c r="AH699" s="6"/>
      <c r="AI699" s="6"/>
      <c r="AJ699" s="6"/>
      <c r="AK699" s="6"/>
      <c r="AL699" s="6"/>
      <c r="AM699" s="6">
        <v>0.6</v>
      </c>
      <c r="AN699" s="8">
        <f t="shared" si="42"/>
        <v>960.6</v>
      </c>
      <c r="AO699" s="6"/>
      <c r="AP699" s="6">
        <v>0</v>
      </c>
      <c r="AQ699" s="6">
        <v>-57.6</v>
      </c>
      <c r="AR699" s="6"/>
      <c r="AS699" s="6"/>
      <c r="AT699" s="6">
        <v>0</v>
      </c>
      <c r="AU699" s="6"/>
      <c r="AV699" s="6">
        <v>0</v>
      </c>
      <c r="AW699" s="6"/>
      <c r="AX699" s="6"/>
      <c r="AY699" s="6">
        <v>0</v>
      </c>
      <c r="AZ699" s="6"/>
      <c r="BA699" s="6"/>
      <c r="BB699" s="6"/>
      <c r="BC699" s="6">
        <v>0</v>
      </c>
      <c r="BD699" s="6"/>
      <c r="BE699" s="6"/>
      <c r="BF699" s="6"/>
      <c r="BG699" s="6">
        <v>-72</v>
      </c>
      <c r="BH699" s="6">
        <v>0</v>
      </c>
      <c r="BI699" s="6"/>
      <c r="BJ699" s="6"/>
      <c r="BK699" s="6"/>
      <c r="BL699" s="11">
        <f t="shared" si="43"/>
        <v>-129.6</v>
      </c>
      <c r="BM699" s="12">
        <f t="shared" si="44"/>
        <v>831</v>
      </c>
      <c r="BN699" s="13">
        <f t="shared" si="45"/>
        <v>150</v>
      </c>
      <c r="BO699" s="13">
        <f t="shared" si="46"/>
        <v>150</v>
      </c>
      <c r="BP699" s="13">
        <f t="shared" si="47"/>
        <v>50</v>
      </c>
      <c r="BQ699" s="13">
        <f t="shared" si="48"/>
        <v>72</v>
      </c>
      <c r="BR699" s="13">
        <f t="shared" si="49"/>
        <v>76.8</v>
      </c>
      <c r="BS699" s="13">
        <f t="shared" si="50"/>
        <v>350</v>
      </c>
      <c r="BT699" s="13">
        <f t="shared" si="51"/>
        <v>112.9</v>
      </c>
      <c r="BU699" s="13">
        <f t="shared" si="52"/>
        <v>0</v>
      </c>
      <c r="BV699" s="6">
        <f>SUMIFS('SEGURO DE VIDA'!E:E, 'SEGURO DE VIDA'!D:D, H699, 'SEGURO DE VIDA'!G:G, E699)</f>
        <v>13.71</v>
      </c>
      <c r="BW699" s="6">
        <f>SUMIFS(TREINAMENTOS!E:E, TREINAMENTOS!D:D, H699, TREINAMENTOS!G:G, E699)</f>
        <v>0</v>
      </c>
      <c r="BX699" s="6">
        <f>SUMIFS(EXAMES!E:E, EXAMES!D:D, H699, EXAMES!G:G, E699)</f>
        <v>107.12</v>
      </c>
      <c r="BY699" s="25">
        <f t="shared" si="53"/>
        <v>1082.53</v>
      </c>
      <c r="BZ699" s="1"/>
      <c r="CA699" s="1"/>
      <c r="CB699" s="13">
        <f t="shared" si="54"/>
        <v>0</v>
      </c>
      <c r="CC699" s="13">
        <f t="shared" si="55"/>
        <v>0</v>
      </c>
      <c r="CD699" s="13">
        <f>SUMIFS(ALIMENTAÇÃO!E:E, ALIMENTAÇÃO!D:D, H699, ALIMENTAÇÃO!G:G, E699)</f>
        <v>350</v>
      </c>
      <c r="CE699" s="6">
        <f>SUMIFS(TRANSPORTE!E:E, TRANSPORTE!D:D, H699, TRANSPORTE!G:G, E699)</f>
        <v>170.5</v>
      </c>
      <c r="CF699" s="6">
        <f>SUMIFS('PLANO DE SAÚDE'!E:E, 'PLANO DE SAÚDE'!D:D, H699, 'PLANO DE SAÚDE'!G:G, E699)</f>
        <v>0</v>
      </c>
      <c r="CG699" s="6">
        <f>SUMIFS('PLANO ODONTO'!E:E, 'PLANO ODONTO'!D:D, H699, 'PLANO ODONTO'!G:G, E699)</f>
        <v>0</v>
      </c>
      <c r="CH699" s="6">
        <f t="shared" si="56"/>
        <v>0</v>
      </c>
      <c r="CI699" s="6">
        <f t="shared" si="57"/>
        <v>0</v>
      </c>
      <c r="CJ699" s="6"/>
      <c r="CK699" s="6"/>
      <c r="CL699" s="6"/>
      <c r="CM699" s="6">
        <f t="shared" si="58"/>
        <v>0</v>
      </c>
      <c r="CN699" s="6">
        <v>960.6</v>
      </c>
      <c r="CO699" s="6">
        <v>-129.6</v>
      </c>
      <c r="CP699" s="6">
        <v>831</v>
      </c>
      <c r="CQ699" s="6">
        <v>960</v>
      </c>
      <c r="CR699" s="1">
        <v>7.5</v>
      </c>
      <c r="CS699" s="6">
        <v>960</v>
      </c>
      <c r="CT699" s="1">
        <v>76.8</v>
      </c>
      <c r="CU699" s="6">
        <v>352.8</v>
      </c>
    </row>
    <row r="700" spans="1:99" ht="13.8" hidden="1">
      <c r="A700" s="1"/>
      <c r="B700" s="1"/>
      <c r="C700" s="34" t="str">
        <f t="shared" ca="1" si="40"/>
        <v>OK</v>
      </c>
      <c r="D700" s="2">
        <f t="shared" si="41"/>
        <v>5828.1342368000005</v>
      </c>
      <c r="E700" s="42">
        <v>45931</v>
      </c>
      <c r="F700" s="1" t="s">
        <v>145</v>
      </c>
      <c r="G700" s="1">
        <v>3514</v>
      </c>
      <c r="H700" s="1" t="s">
        <v>189</v>
      </c>
      <c r="I700" s="1" t="s">
        <v>190</v>
      </c>
      <c r="J700" s="38">
        <v>45726</v>
      </c>
      <c r="K700" s="6">
        <v>1800</v>
      </c>
      <c r="L700" s="1"/>
      <c r="M700" s="6">
        <v>1800</v>
      </c>
      <c r="N700" s="6"/>
      <c r="O700" s="6"/>
      <c r="P700" s="6">
        <v>540</v>
      </c>
      <c r="Q700" s="6"/>
      <c r="R700" s="6"/>
      <c r="S700" s="6"/>
      <c r="T700" s="6"/>
      <c r="U700" s="6"/>
      <c r="V700" s="6"/>
      <c r="W700" s="6"/>
      <c r="X700" s="6"/>
      <c r="Y700" s="6">
        <v>150</v>
      </c>
      <c r="Z700" s="6"/>
      <c r="AA700" s="6"/>
      <c r="AB700" s="6">
        <v>450</v>
      </c>
      <c r="AC700" s="6"/>
      <c r="AD700" s="6">
        <v>585.29</v>
      </c>
      <c r="AE700" s="6"/>
      <c r="AF700" s="6">
        <v>86.71</v>
      </c>
      <c r="AG700" s="6"/>
      <c r="AH700" s="6"/>
      <c r="AI700" s="6"/>
      <c r="AJ700" s="6"/>
      <c r="AK700" s="6"/>
      <c r="AL700" s="6"/>
      <c r="AM700" s="6">
        <v>0.42</v>
      </c>
      <c r="AN700" s="8">
        <f t="shared" si="42"/>
        <v>3612.42</v>
      </c>
      <c r="AO700" s="6"/>
      <c r="AP700" s="6">
        <v>-8.0500000000000007</v>
      </c>
      <c r="AQ700" s="6">
        <v>0</v>
      </c>
      <c r="AR700" s="6"/>
      <c r="AS700" s="6"/>
      <c r="AT700" s="6">
        <v>-0.72</v>
      </c>
      <c r="AU700" s="6"/>
      <c r="AV700" s="6">
        <v>-14</v>
      </c>
      <c r="AW700" s="6"/>
      <c r="AX700" s="6"/>
      <c r="AY700" s="6">
        <v>0</v>
      </c>
      <c r="AZ700" s="6"/>
      <c r="BA700" s="6"/>
      <c r="BB700" s="6"/>
      <c r="BC700" s="6">
        <v>-1.81</v>
      </c>
      <c r="BD700" s="6"/>
      <c r="BE700" s="6"/>
      <c r="BF700" s="6"/>
      <c r="BG700" s="6">
        <v>-254.84</v>
      </c>
      <c r="BH700" s="6">
        <v>0</v>
      </c>
      <c r="BI700" s="6"/>
      <c r="BJ700" s="6"/>
      <c r="BK700" s="6"/>
      <c r="BL700" s="11">
        <f t="shared" si="43"/>
        <v>-279.42</v>
      </c>
      <c r="BM700" s="12">
        <f t="shared" si="44"/>
        <v>3333</v>
      </c>
      <c r="BN700" s="13">
        <f t="shared" si="45"/>
        <v>150</v>
      </c>
      <c r="BO700" s="13">
        <f t="shared" si="46"/>
        <v>150</v>
      </c>
      <c r="BP700" s="13">
        <f t="shared" si="47"/>
        <v>50</v>
      </c>
      <c r="BQ700" s="13">
        <f t="shared" si="48"/>
        <v>254.81520000000003</v>
      </c>
      <c r="BR700" s="13">
        <f t="shared" si="49"/>
        <v>240.96</v>
      </c>
      <c r="BS700" s="13">
        <f t="shared" si="50"/>
        <v>796.95</v>
      </c>
      <c r="BT700" s="13">
        <f t="shared" si="51"/>
        <v>0</v>
      </c>
      <c r="BU700" s="13">
        <f t="shared" si="52"/>
        <v>559.27903679999997</v>
      </c>
      <c r="BV700" s="6">
        <f>SUMIFS('SEGURO DE VIDA'!E:E, 'SEGURO DE VIDA'!D:D, H700, 'SEGURO DE VIDA'!G:G, E700)</f>
        <v>13.71</v>
      </c>
      <c r="BW700" s="6">
        <f>SUMIFS(TREINAMENTOS!E:E, TREINAMENTOS!D:D, H700, TREINAMENTOS!G:G, E700)</f>
        <v>0</v>
      </c>
      <c r="BX700" s="6">
        <f>SUMIFS(EXAMES!E:E, EXAMES!D:D, H700, EXAMES!G:G, E700)</f>
        <v>0</v>
      </c>
      <c r="BY700" s="25">
        <f t="shared" si="53"/>
        <v>2215.7142368</v>
      </c>
      <c r="BZ700" s="1"/>
      <c r="CA700" s="1"/>
      <c r="CB700" s="13">
        <f t="shared" si="54"/>
        <v>559.27903679999997</v>
      </c>
      <c r="CC700" s="13">
        <f t="shared" si="55"/>
        <v>0</v>
      </c>
      <c r="CD700" s="13">
        <f>SUMIFS(ALIMENTAÇÃO!E:E, ALIMENTAÇÃO!D:D, H700, ALIMENTAÇÃO!G:G, E700)</f>
        <v>805</v>
      </c>
      <c r="CE700" s="6">
        <f>SUMIFS(TRANSPORTE!E:E, TRANSPORTE!D:D, H700, TRANSPORTE!G:G, E700)</f>
        <v>0</v>
      </c>
      <c r="CF700" s="6">
        <f>SUMIFS('PLANO DE SAÚDE'!E:E, 'PLANO DE SAÚDE'!D:D, H700, 'PLANO DE SAÚDE'!G:G, E700)</f>
        <v>561.08903679999992</v>
      </c>
      <c r="CG700" s="6">
        <f>SUMIFS('PLANO ODONTO'!E:E, 'PLANO ODONTO'!D:D, H700, 'PLANO ODONTO'!G:G, E700)</f>
        <v>14</v>
      </c>
      <c r="CH700" s="6">
        <f t="shared" si="56"/>
        <v>-1.81</v>
      </c>
      <c r="CI700" s="6">
        <f t="shared" si="57"/>
        <v>0</v>
      </c>
      <c r="CJ700" s="6"/>
      <c r="CK700" s="6"/>
      <c r="CL700" s="6"/>
      <c r="CM700" s="6">
        <f t="shared" si="58"/>
        <v>-14</v>
      </c>
      <c r="CN700" s="6">
        <v>3612.42</v>
      </c>
      <c r="CO700" s="6">
        <v>-279.42</v>
      </c>
      <c r="CP700" s="6">
        <v>3333</v>
      </c>
      <c r="CQ700" s="6">
        <v>3012</v>
      </c>
      <c r="CR700" s="1">
        <v>8.4600000000000009</v>
      </c>
      <c r="CS700" s="6">
        <v>3012</v>
      </c>
      <c r="CT700" s="1">
        <v>240.96</v>
      </c>
      <c r="CU700" s="6">
        <v>2554.8000000000002</v>
      </c>
    </row>
    <row r="701" spans="1:99" ht="13.8" hidden="1">
      <c r="A701" s="1"/>
      <c r="B701" s="1"/>
      <c r="C701" s="34" t="str">
        <f t="shared" ca="1" si="40"/>
        <v>OK</v>
      </c>
      <c r="D701" s="2">
        <f t="shared" si="41"/>
        <v>6483.8074531777784</v>
      </c>
      <c r="E701" s="42">
        <v>45931</v>
      </c>
      <c r="F701" s="1" t="s">
        <v>145</v>
      </c>
      <c r="G701" s="1">
        <v>180</v>
      </c>
      <c r="H701" s="1" t="s">
        <v>191</v>
      </c>
      <c r="I701" s="1" t="s">
        <v>188</v>
      </c>
      <c r="J701" s="38">
        <v>42248</v>
      </c>
      <c r="K701" s="6">
        <v>3931.96</v>
      </c>
      <c r="L701" s="1"/>
      <c r="M701" s="6">
        <v>3931.96</v>
      </c>
      <c r="N701" s="6"/>
      <c r="O701" s="6"/>
      <c r="P701" s="6">
        <v>0</v>
      </c>
      <c r="Q701" s="6"/>
      <c r="R701" s="6"/>
      <c r="S701" s="6"/>
      <c r="T701" s="6"/>
      <c r="U701" s="6"/>
      <c r="V701" s="6"/>
      <c r="W701" s="6"/>
      <c r="X701" s="6"/>
      <c r="Y701" s="6">
        <v>0</v>
      </c>
      <c r="Z701" s="6"/>
      <c r="AA701" s="6"/>
      <c r="AB701" s="6">
        <v>0</v>
      </c>
      <c r="AC701" s="6"/>
      <c r="AD701" s="6">
        <v>0</v>
      </c>
      <c r="AE701" s="6"/>
      <c r="AF701" s="6">
        <v>0</v>
      </c>
      <c r="AG701" s="6"/>
      <c r="AH701" s="6"/>
      <c r="AI701" s="6"/>
      <c r="AJ701" s="6"/>
      <c r="AK701" s="6"/>
      <c r="AL701" s="6"/>
      <c r="AM701" s="6">
        <v>0.53</v>
      </c>
      <c r="AN701" s="8">
        <f t="shared" si="42"/>
        <v>3932.4900000000002</v>
      </c>
      <c r="AO701" s="6"/>
      <c r="AP701" s="6">
        <v>-7.7</v>
      </c>
      <c r="AQ701" s="6">
        <v>-235.92</v>
      </c>
      <c r="AR701" s="6"/>
      <c r="AS701" s="6"/>
      <c r="AT701" s="6">
        <v>-0.85</v>
      </c>
      <c r="AU701" s="6"/>
      <c r="AV701" s="6">
        <v>0</v>
      </c>
      <c r="AW701" s="6"/>
      <c r="AX701" s="6"/>
      <c r="AY701" s="6">
        <v>-39.31</v>
      </c>
      <c r="AZ701" s="6"/>
      <c r="BA701" s="6"/>
      <c r="BB701" s="6"/>
      <c r="BC701" s="6">
        <v>-1.93</v>
      </c>
      <c r="BD701" s="6"/>
      <c r="BE701" s="6"/>
      <c r="BF701" s="6"/>
      <c r="BG701" s="6">
        <v>-365.23</v>
      </c>
      <c r="BH701" s="6">
        <v>-104.55</v>
      </c>
      <c r="BI701" s="6"/>
      <c r="BJ701" s="6"/>
      <c r="BK701" s="6"/>
      <c r="BL701" s="11">
        <f t="shared" si="43"/>
        <v>-755.49</v>
      </c>
      <c r="BM701" s="12">
        <f t="shared" si="44"/>
        <v>3177</v>
      </c>
      <c r="BN701" s="13">
        <f t="shared" si="45"/>
        <v>327.66333333333336</v>
      </c>
      <c r="BO701" s="13">
        <f t="shared" si="46"/>
        <v>327.66333333333336</v>
      </c>
      <c r="BP701" s="13">
        <f t="shared" si="47"/>
        <v>109.22111111111111</v>
      </c>
      <c r="BQ701" s="13">
        <f t="shared" si="48"/>
        <v>365.27908400000001</v>
      </c>
      <c r="BR701" s="13">
        <f t="shared" si="49"/>
        <v>314.55</v>
      </c>
      <c r="BS701" s="13">
        <f t="shared" si="50"/>
        <v>762.3</v>
      </c>
      <c r="BT701" s="13">
        <f t="shared" si="51"/>
        <v>156.08000000000001</v>
      </c>
      <c r="BU701" s="13">
        <f t="shared" si="52"/>
        <v>174.85059139999998</v>
      </c>
      <c r="BV701" s="6">
        <f>SUMIFS('SEGURO DE VIDA'!E:E, 'SEGURO DE VIDA'!D:D, H701, 'SEGURO DE VIDA'!G:G, E701)</f>
        <v>13.71</v>
      </c>
      <c r="BW701" s="6">
        <f>SUMIFS(TREINAMENTOS!E:E, TREINAMENTOS!D:D, H701, TREINAMENTOS!G:G, E701)</f>
        <v>0</v>
      </c>
      <c r="BX701" s="6">
        <f>SUMIFS(EXAMES!E:E, EXAMES!D:D, H701, EXAMES!G:G, E701)</f>
        <v>0</v>
      </c>
      <c r="BY701" s="25">
        <f t="shared" si="53"/>
        <v>2551.3174531777777</v>
      </c>
      <c r="BZ701" s="1"/>
      <c r="CA701" s="1"/>
      <c r="CB701" s="13">
        <f t="shared" si="54"/>
        <v>174.85059139999998</v>
      </c>
      <c r="CC701" s="13">
        <f t="shared" si="55"/>
        <v>0</v>
      </c>
      <c r="CD701" s="13">
        <f>SUMIFS(ALIMENTAÇÃO!E:E, ALIMENTAÇÃO!D:D, H701, ALIMENTAÇÃO!G:G, E701)</f>
        <v>770</v>
      </c>
      <c r="CE701" s="6">
        <f>SUMIFS(TRANSPORTE!E:E, TRANSPORTE!D:D, H701, TRANSPORTE!G:G, E701)</f>
        <v>392</v>
      </c>
      <c r="CF701" s="6">
        <f>SUMIFS('PLANO DE SAÚDE'!E:E, 'PLANO DE SAÚDE'!D:D, H701, 'PLANO DE SAÚDE'!G:G, E701)</f>
        <v>176.78059139999999</v>
      </c>
      <c r="CG701" s="6">
        <f>SUMIFS('PLANO ODONTO'!E:E, 'PLANO ODONTO'!D:D, H701, 'PLANO ODONTO'!G:G, E701)</f>
        <v>0</v>
      </c>
      <c r="CH701" s="6">
        <f t="shared" si="56"/>
        <v>-1.93</v>
      </c>
      <c r="CI701" s="6">
        <f t="shared" si="57"/>
        <v>0</v>
      </c>
      <c r="CJ701" s="6"/>
      <c r="CK701" s="6"/>
      <c r="CL701" s="6"/>
      <c r="CM701" s="6">
        <f t="shared" si="58"/>
        <v>0</v>
      </c>
      <c r="CN701" s="6">
        <v>3932.49</v>
      </c>
      <c r="CO701" s="6">
        <v>-755.49</v>
      </c>
      <c r="CP701" s="6">
        <v>3177</v>
      </c>
      <c r="CQ701" s="6">
        <v>3931.96</v>
      </c>
      <c r="CR701" s="1">
        <v>9.2899999999999991</v>
      </c>
      <c r="CS701" s="6">
        <v>3931.96</v>
      </c>
      <c r="CT701" s="1">
        <v>314.55</v>
      </c>
      <c r="CU701" s="6">
        <v>3324.76</v>
      </c>
    </row>
    <row r="702" spans="1:99" ht="13.8" hidden="1">
      <c r="A702" s="1"/>
      <c r="B702" s="1"/>
      <c r="C702" s="34" t="str">
        <f t="shared" ca="1" si="40"/>
        <v>OK</v>
      </c>
      <c r="D702" s="2">
        <f t="shared" si="41"/>
        <v>3641.2055555555557</v>
      </c>
      <c r="E702" s="42">
        <v>45931</v>
      </c>
      <c r="F702" s="1" t="s">
        <v>145</v>
      </c>
      <c r="G702" s="1">
        <v>3588</v>
      </c>
      <c r="H702" s="1" t="s">
        <v>501</v>
      </c>
      <c r="I702" s="1" t="s">
        <v>502</v>
      </c>
      <c r="J702" s="38">
        <v>45915</v>
      </c>
      <c r="K702" s="6">
        <v>1700</v>
      </c>
      <c r="L702" s="1"/>
      <c r="M702" s="6">
        <v>1700</v>
      </c>
      <c r="N702" s="6"/>
      <c r="O702" s="6"/>
      <c r="P702" s="6">
        <v>0</v>
      </c>
      <c r="Q702" s="6"/>
      <c r="R702" s="6"/>
      <c r="S702" s="6"/>
      <c r="T702" s="6"/>
      <c r="U702" s="6"/>
      <c r="V702" s="6"/>
      <c r="W702" s="6"/>
      <c r="X702" s="6"/>
      <c r="Y702" s="6">
        <v>0</v>
      </c>
      <c r="Z702" s="6"/>
      <c r="AA702" s="6"/>
      <c r="AB702" s="6">
        <v>0</v>
      </c>
      <c r="AC702" s="6"/>
      <c r="AD702" s="6">
        <v>0</v>
      </c>
      <c r="AE702" s="6"/>
      <c r="AF702" s="6">
        <v>0</v>
      </c>
      <c r="AG702" s="6"/>
      <c r="AH702" s="6"/>
      <c r="AI702" s="6"/>
      <c r="AJ702" s="6"/>
      <c r="AK702" s="6"/>
      <c r="AL702" s="6"/>
      <c r="AM702" s="6">
        <v>0.81</v>
      </c>
      <c r="AN702" s="8">
        <f t="shared" si="42"/>
        <v>1700.81</v>
      </c>
      <c r="AO702" s="6"/>
      <c r="AP702" s="6">
        <v>-8.0500000000000007</v>
      </c>
      <c r="AQ702" s="6">
        <v>-102</v>
      </c>
      <c r="AR702" s="6"/>
      <c r="AS702" s="6"/>
      <c r="AT702" s="6">
        <v>-0.53</v>
      </c>
      <c r="AU702" s="6"/>
      <c r="AV702" s="6">
        <v>-14</v>
      </c>
      <c r="AW702" s="6"/>
      <c r="AX702" s="6"/>
      <c r="AY702" s="6">
        <v>0</v>
      </c>
      <c r="AZ702" s="6"/>
      <c r="BA702" s="6"/>
      <c r="BB702" s="6"/>
      <c r="BC702" s="6">
        <v>0</v>
      </c>
      <c r="BD702" s="6"/>
      <c r="BE702" s="6"/>
      <c r="BF702" s="6"/>
      <c r="BG702" s="6">
        <v>-130.22999999999999</v>
      </c>
      <c r="BH702" s="6">
        <v>0</v>
      </c>
      <c r="BI702" s="6"/>
      <c r="BJ702" s="6"/>
      <c r="BK702" s="6"/>
      <c r="BL702" s="11">
        <f t="shared" si="43"/>
        <v>-254.81</v>
      </c>
      <c r="BM702" s="12">
        <f t="shared" si="44"/>
        <v>1446</v>
      </c>
      <c r="BN702" s="13">
        <f t="shared" si="45"/>
        <v>141.66666666666666</v>
      </c>
      <c r="BO702" s="13">
        <f t="shared" si="46"/>
        <v>141.66666666666666</v>
      </c>
      <c r="BP702" s="13">
        <f t="shared" si="47"/>
        <v>47.222222222222221</v>
      </c>
      <c r="BQ702" s="13">
        <f t="shared" si="48"/>
        <v>130.22</v>
      </c>
      <c r="BR702" s="13">
        <f t="shared" si="49"/>
        <v>136</v>
      </c>
      <c r="BS702" s="13">
        <f t="shared" si="50"/>
        <v>796.95</v>
      </c>
      <c r="BT702" s="13">
        <f t="shared" si="51"/>
        <v>521.29999999999995</v>
      </c>
      <c r="BU702" s="13">
        <f t="shared" si="52"/>
        <v>11.66</v>
      </c>
      <c r="BV702" s="6">
        <f>SUMIFS('SEGURO DE VIDA'!E:E, 'SEGURO DE VIDA'!D:D, H702, 'SEGURO DE VIDA'!G:G, E702)</f>
        <v>13.71</v>
      </c>
      <c r="BW702" s="6">
        <f>SUMIFS(TREINAMENTOS!E:E, TREINAMENTOS!D:D, H702, TREINAMENTOS!G:G, E702)</f>
        <v>0</v>
      </c>
      <c r="BX702" s="6">
        <f>SUMIFS(EXAMES!E:E, EXAMES!D:D, H702, EXAMES!G:G, E702)</f>
        <v>0</v>
      </c>
      <c r="BY702" s="25">
        <f t="shared" si="53"/>
        <v>1940.3955555555558</v>
      </c>
      <c r="BZ702" s="1"/>
      <c r="CA702" s="1"/>
      <c r="CB702" s="13">
        <f t="shared" si="54"/>
        <v>0</v>
      </c>
      <c r="CC702" s="13">
        <f t="shared" si="55"/>
        <v>11.66</v>
      </c>
      <c r="CD702" s="13">
        <f>SUMIFS(ALIMENTAÇÃO!E:E, ALIMENTAÇÃO!D:D, H702, ALIMENTAÇÃO!G:G, E702)</f>
        <v>805</v>
      </c>
      <c r="CE702" s="6">
        <f>SUMIFS(TRANSPORTE!E:E, TRANSPORTE!D:D, H702, TRANSPORTE!G:G, E702)</f>
        <v>623.29999999999995</v>
      </c>
      <c r="CF702" s="6">
        <f>SUMIFS('PLANO DE SAÚDE'!E:E, 'PLANO DE SAÚDE'!D:D, H702, 'PLANO DE SAÚDE'!G:G, E702)</f>
        <v>0</v>
      </c>
      <c r="CG702" s="6">
        <f>SUMIFS('PLANO ODONTO'!E:E, 'PLANO ODONTO'!D:D, H702, 'PLANO ODONTO'!G:G, E702)</f>
        <v>25.66</v>
      </c>
      <c r="CH702" s="6">
        <f t="shared" si="56"/>
        <v>0</v>
      </c>
      <c r="CI702" s="6">
        <f t="shared" si="57"/>
        <v>0</v>
      </c>
      <c r="CJ702" s="6"/>
      <c r="CK702" s="6"/>
      <c r="CL702" s="6"/>
      <c r="CM702" s="6">
        <f t="shared" si="58"/>
        <v>-14</v>
      </c>
      <c r="CN702" s="6">
        <v>1700.81</v>
      </c>
      <c r="CO702" s="6">
        <v>-254.81</v>
      </c>
      <c r="CP702" s="6">
        <v>1446</v>
      </c>
      <c r="CQ702" s="6">
        <v>1700</v>
      </c>
      <c r="CR702" s="1">
        <v>7.66</v>
      </c>
      <c r="CS702" s="6">
        <v>1700</v>
      </c>
      <c r="CT702" s="1">
        <v>136</v>
      </c>
      <c r="CU702" s="6">
        <v>1092.8</v>
      </c>
    </row>
    <row r="703" spans="1:99" ht="13.8" hidden="1">
      <c r="A703" s="1"/>
      <c r="B703" s="1"/>
      <c r="C703" s="34" t="str">
        <f t="shared" ca="1" si="40"/>
        <v>OK</v>
      </c>
      <c r="D703" s="2">
        <f t="shared" si="41"/>
        <v>5430.8422222222225</v>
      </c>
      <c r="E703" s="42">
        <v>45931</v>
      </c>
      <c r="F703" s="1" t="s">
        <v>179</v>
      </c>
      <c r="G703" s="1">
        <v>3582</v>
      </c>
      <c r="H703" s="1" t="s">
        <v>193</v>
      </c>
      <c r="I703" s="1" t="s">
        <v>194</v>
      </c>
      <c r="J703" s="38">
        <v>44200</v>
      </c>
      <c r="K703" s="6">
        <v>3200</v>
      </c>
      <c r="L703" s="1"/>
      <c r="M703" s="6">
        <v>3200</v>
      </c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>
        <v>0.96</v>
      </c>
      <c r="AN703" s="8">
        <f t="shared" si="42"/>
        <v>3200.96</v>
      </c>
      <c r="AO703" s="6"/>
      <c r="AP703" s="6">
        <v>-8.0500000000000007</v>
      </c>
      <c r="AQ703" s="6"/>
      <c r="AR703" s="6"/>
      <c r="AS703" s="6"/>
      <c r="AT703" s="6">
        <v>-0.21</v>
      </c>
      <c r="AU703" s="6"/>
      <c r="AV703" s="6">
        <v>-14</v>
      </c>
      <c r="AW703" s="6">
        <v>0</v>
      </c>
      <c r="AX703" s="6"/>
      <c r="AY703" s="6"/>
      <c r="AZ703" s="6"/>
      <c r="BA703" s="6"/>
      <c r="BB703" s="6"/>
      <c r="BC703" s="6">
        <v>0</v>
      </c>
      <c r="BD703" s="6"/>
      <c r="BE703" s="6"/>
      <c r="BF703" s="6"/>
      <c r="BG703" s="6">
        <v>-277.39999999999998</v>
      </c>
      <c r="BH703" s="6">
        <v>-12.3</v>
      </c>
      <c r="BI703" s="6"/>
      <c r="BJ703" s="6"/>
      <c r="BK703" s="6"/>
      <c r="BL703" s="11">
        <f t="shared" si="43"/>
        <v>-311.95999999999998</v>
      </c>
      <c r="BM703" s="12">
        <f t="shared" si="44"/>
        <v>2889</v>
      </c>
      <c r="BN703" s="13">
        <f t="shared" si="45"/>
        <v>266.66666666666669</v>
      </c>
      <c r="BO703" s="13">
        <f t="shared" si="46"/>
        <v>266.66666666666669</v>
      </c>
      <c r="BP703" s="13">
        <f t="shared" si="47"/>
        <v>88.8888888888889</v>
      </c>
      <c r="BQ703" s="13">
        <f t="shared" si="48"/>
        <v>277.12</v>
      </c>
      <c r="BR703" s="13">
        <f t="shared" si="49"/>
        <v>265</v>
      </c>
      <c r="BS703" s="13">
        <f t="shared" si="50"/>
        <v>796.95</v>
      </c>
      <c r="BT703" s="13">
        <f t="shared" si="51"/>
        <v>0</v>
      </c>
      <c r="BU703" s="13">
        <f t="shared" si="52"/>
        <v>250</v>
      </c>
      <c r="BV703" s="6">
        <f>SUMIFS('SEGURO DE VIDA'!E:E, 'SEGURO DE VIDA'!D:D, H703, 'SEGURO DE VIDA'!G:G, E703)</f>
        <v>18.59</v>
      </c>
      <c r="BW703" s="6">
        <f>SUMIFS(TREINAMENTOS!E:E, TREINAMENTOS!D:D, H703, TREINAMENTOS!G:G, E703)</f>
        <v>0</v>
      </c>
      <c r="BX703" s="6">
        <f>SUMIFS(EXAMES!E:E, EXAMES!D:D, H703, EXAMES!G:G, E703)</f>
        <v>0</v>
      </c>
      <c r="BY703" s="25">
        <f t="shared" si="53"/>
        <v>2229.8822222222225</v>
      </c>
      <c r="BZ703" s="1"/>
      <c r="CA703" s="1"/>
      <c r="CB703" s="13">
        <f t="shared" si="54"/>
        <v>250</v>
      </c>
      <c r="CC703" s="13">
        <f t="shared" si="55"/>
        <v>0</v>
      </c>
      <c r="CD703" s="13">
        <f>SUMIFS(ALIMENTAÇÃO!E:E, ALIMENTAÇÃO!D:D, H703, ALIMENTAÇÃO!G:G, E703)</f>
        <v>805</v>
      </c>
      <c r="CE703" s="6">
        <f>SUMIFS(TRANSPORTE!E:E, TRANSPORTE!D:D, H703, TRANSPORTE!G:G, E703)</f>
        <v>0</v>
      </c>
      <c r="CF703" s="6">
        <f>SUMIFS('PLANO DE SAÚDE'!E:E, 'PLANO DE SAÚDE'!D:D, H703, 'PLANO DE SAÚDE'!G:G, E703)</f>
        <v>250</v>
      </c>
      <c r="CG703" s="6">
        <f>SUMIFS('PLANO ODONTO'!E:E, 'PLANO ODONTO'!D:D, H703, 'PLANO ODONTO'!G:G, E703)</f>
        <v>14</v>
      </c>
      <c r="CH703" s="6">
        <f t="shared" si="56"/>
        <v>0</v>
      </c>
      <c r="CI703" s="6">
        <f t="shared" si="57"/>
        <v>0</v>
      </c>
      <c r="CJ703" s="6"/>
      <c r="CK703" s="6"/>
      <c r="CL703" s="6"/>
      <c r="CM703" s="6">
        <f t="shared" si="58"/>
        <v>-14</v>
      </c>
      <c r="CN703" s="6">
        <v>3200.96</v>
      </c>
      <c r="CO703" s="6">
        <v>-311.95999999999998</v>
      </c>
      <c r="CP703" s="6">
        <v>2889</v>
      </c>
      <c r="CQ703" s="6">
        <v>3200</v>
      </c>
      <c r="CR703" s="1">
        <v>8.66</v>
      </c>
      <c r="CS703" s="6">
        <v>3200</v>
      </c>
      <c r="CT703" s="1">
        <v>265</v>
      </c>
      <c r="CU703" s="6">
        <v>2592.8000000000002</v>
      </c>
    </row>
    <row r="704" spans="1:99" ht="13.8" hidden="1">
      <c r="A704" s="1"/>
      <c r="B704" s="1"/>
      <c r="C704" s="34" t="str">
        <f t="shared" ca="1" si="40"/>
        <v>OK</v>
      </c>
      <c r="D704" s="2">
        <f t="shared" si="41"/>
        <v>3521.1823076888886</v>
      </c>
      <c r="E704" s="42">
        <v>45931</v>
      </c>
      <c r="F704" s="1" t="s">
        <v>145</v>
      </c>
      <c r="G704" s="1">
        <v>3416</v>
      </c>
      <c r="H704" s="1" t="s">
        <v>195</v>
      </c>
      <c r="I704" s="1" t="s">
        <v>194</v>
      </c>
      <c r="J704" s="38">
        <v>45292</v>
      </c>
      <c r="K704" s="6">
        <v>2000</v>
      </c>
      <c r="L704" s="1"/>
      <c r="M704" s="6">
        <v>2000</v>
      </c>
      <c r="N704" s="6"/>
      <c r="O704" s="6"/>
      <c r="P704" s="6">
        <v>0</v>
      </c>
      <c r="Q704" s="6"/>
      <c r="R704" s="6"/>
      <c r="S704" s="6"/>
      <c r="T704" s="6"/>
      <c r="U704" s="6"/>
      <c r="V704" s="6"/>
      <c r="W704" s="6"/>
      <c r="X704" s="6"/>
      <c r="Y704" s="6">
        <v>0</v>
      </c>
      <c r="Z704" s="6"/>
      <c r="AA704" s="6"/>
      <c r="AB704" s="6">
        <v>0</v>
      </c>
      <c r="AC704" s="6"/>
      <c r="AD704" s="6">
        <v>0</v>
      </c>
      <c r="AE704" s="6"/>
      <c r="AF704" s="6">
        <v>0</v>
      </c>
      <c r="AG704" s="6"/>
      <c r="AH704" s="6"/>
      <c r="AI704" s="6"/>
      <c r="AJ704" s="6"/>
      <c r="AK704" s="6"/>
      <c r="AL704" s="6"/>
      <c r="AM704" s="6">
        <v>0.19</v>
      </c>
      <c r="AN704" s="8">
        <f t="shared" si="42"/>
        <v>2000.19</v>
      </c>
      <c r="AO704" s="6"/>
      <c r="AP704" s="6">
        <v>-3.67</v>
      </c>
      <c r="AQ704" s="6">
        <v>-120</v>
      </c>
      <c r="AR704" s="6"/>
      <c r="AS704" s="6"/>
      <c r="AT704" s="6">
        <v>-1.48</v>
      </c>
      <c r="AU704" s="6"/>
      <c r="AV704" s="6">
        <v>-14</v>
      </c>
      <c r="AW704" s="6"/>
      <c r="AX704" s="6"/>
      <c r="AY704" s="6">
        <v>0</v>
      </c>
      <c r="AZ704" s="6"/>
      <c r="BA704" s="6"/>
      <c r="BB704" s="6"/>
      <c r="BC704" s="6">
        <v>-1.81</v>
      </c>
      <c r="BD704" s="6"/>
      <c r="BE704" s="6"/>
      <c r="BF704" s="6"/>
      <c r="BG704" s="6">
        <v>-157.22999999999999</v>
      </c>
      <c r="BH704" s="6">
        <v>0</v>
      </c>
      <c r="BI704" s="6"/>
      <c r="BJ704" s="6"/>
      <c r="BK704" s="6"/>
      <c r="BL704" s="11">
        <f t="shared" si="43"/>
        <v>-298.19</v>
      </c>
      <c r="BM704" s="12">
        <f t="shared" si="44"/>
        <v>1702</v>
      </c>
      <c r="BN704" s="13">
        <f t="shared" si="45"/>
        <v>166.66666666666666</v>
      </c>
      <c r="BO704" s="13">
        <f t="shared" si="46"/>
        <v>166.66666666666666</v>
      </c>
      <c r="BP704" s="13">
        <f t="shared" si="47"/>
        <v>55.55555555555555</v>
      </c>
      <c r="BQ704" s="13">
        <f t="shared" si="48"/>
        <v>157.20000000000002</v>
      </c>
      <c r="BR704" s="13">
        <f t="shared" si="49"/>
        <v>160</v>
      </c>
      <c r="BS704" s="13">
        <f t="shared" si="50"/>
        <v>363.83</v>
      </c>
      <c r="BT704" s="13">
        <f t="shared" si="51"/>
        <v>273.29999999999995</v>
      </c>
      <c r="BU704" s="13">
        <f t="shared" si="52"/>
        <v>164.06341879999997</v>
      </c>
      <c r="BV704" s="6">
        <f>SUMIFS('SEGURO DE VIDA'!E:E, 'SEGURO DE VIDA'!D:D, H704, 'SEGURO DE VIDA'!G:G, E704)</f>
        <v>13.71</v>
      </c>
      <c r="BW704" s="6">
        <f>SUMIFS(TREINAMENTOS!E:E, TREINAMENTOS!D:D, H704, TREINAMENTOS!G:G, E704)</f>
        <v>0</v>
      </c>
      <c r="BX704" s="6">
        <f>SUMIFS(EXAMES!E:E, EXAMES!D:D, H704, EXAMES!G:G, E704)</f>
        <v>0</v>
      </c>
      <c r="BY704" s="25">
        <f t="shared" si="53"/>
        <v>1520.9923076888888</v>
      </c>
      <c r="BZ704" s="1"/>
      <c r="CA704" s="1"/>
      <c r="CB704" s="13">
        <f t="shared" si="54"/>
        <v>164.06341879999997</v>
      </c>
      <c r="CC704" s="13">
        <f t="shared" si="55"/>
        <v>0</v>
      </c>
      <c r="CD704" s="13">
        <f>SUMIFS(ALIMENTAÇÃO!E:E, ALIMENTAÇÃO!D:D, H704, ALIMENTAÇÃO!G:G, E704)</f>
        <v>367.5</v>
      </c>
      <c r="CE704" s="6">
        <f>SUMIFS(TRANSPORTE!E:E, TRANSPORTE!D:D, H704, TRANSPORTE!G:G, E704)</f>
        <v>393.29999999999995</v>
      </c>
      <c r="CF704" s="6">
        <f>SUMIFS('PLANO DE SAÚDE'!E:E, 'PLANO DE SAÚDE'!D:D, H704, 'PLANO DE SAÚDE'!G:G, E704)</f>
        <v>165.87341879999997</v>
      </c>
      <c r="CG704" s="6">
        <f>SUMIFS('PLANO ODONTO'!E:E, 'PLANO ODONTO'!D:D, H704, 'PLANO ODONTO'!G:G, E704)</f>
        <v>14</v>
      </c>
      <c r="CH704" s="6">
        <f t="shared" si="56"/>
        <v>-1.81</v>
      </c>
      <c r="CI704" s="6">
        <f t="shared" si="57"/>
        <v>0</v>
      </c>
      <c r="CJ704" s="6"/>
      <c r="CK704" s="6"/>
      <c r="CL704" s="6"/>
      <c r="CM704" s="6">
        <f t="shared" si="58"/>
        <v>-14</v>
      </c>
      <c r="CN704" s="6">
        <v>2000.19</v>
      </c>
      <c r="CO704" s="6">
        <v>-298.19</v>
      </c>
      <c r="CP704" s="6">
        <v>1702</v>
      </c>
      <c r="CQ704" s="6">
        <v>2000</v>
      </c>
      <c r="CR704" s="1">
        <v>7.86</v>
      </c>
      <c r="CS704" s="6">
        <v>2000</v>
      </c>
      <c r="CT704" s="1">
        <v>160</v>
      </c>
      <c r="CU704" s="6">
        <v>1392.8</v>
      </c>
    </row>
    <row r="705" spans="1:99" ht="13.8" hidden="1">
      <c r="A705" s="1"/>
      <c r="B705" s="1"/>
      <c r="C705" s="34" t="str">
        <f t="shared" ca="1" si="40"/>
        <v>OK</v>
      </c>
      <c r="D705" s="2">
        <f t="shared" si="41"/>
        <v>3908.7627273999997</v>
      </c>
      <c r="E705" s="42">
        <v>45931</v>
      </c>
      <c r="F705" s="1" t="s">
        <v>145</v>
      </c>
      <c r="G705" s="1">
        <v>3550</v>
      </c>
      <c r="H705" s="1" t="s">
        <v>196</v>
      </c>
      <c r="I705" s="1" t="s">
        <v>151</v>
      </c>
      <c r="J705" s="38">
        <v>45831</v>
      </c>
      <c r="K705" s="6">
        <v>1800</v>
      </c>
      <c r="L705" s="1"/>
      <c r="M705" s="6">
        <v>1800</v>
      </c>
      <c r="N705" s="6"/>
      <c r="O705" s="6"/>
      <c r="P705" s="6">
        <v>0</v>
      </c>
      <c r="Q705" s="6"/>
      <c r="R705" s="6"/>
      <c r="S705" s="6"/>
      <c r="T705" s="6"/>
      <c r="U705" s="6"/>
      <c r="V705" s="6"/>
      <c r="W705" s="6"/>
      <c r="X705" s="6"/>
      <c r="Y705" s="6">
        <v>0</v>
      </c>
      <c r="Z705" s="6"/>
      <c r="AA705" s="6"/>
      <c r="AB705" s="6">
        <v>0</v>
      </c>
      <c r="AC705" s="6"/>
      <c r="AD705" s="6">
        <v>100.35</v>
      </c>
      <c r="AE705" s="6"/>
      <c r="AF705" s="6">
        <v>14.87</v>
      </c>
      <c r="AG705" s="6"/>
      <c r="AH705" s="6"/>
      <c r="AI705" s="6"/>
      <c r="AJ705" s="6"/>
      <c r="AK705" s="6"/>
      <c r="AL705" s="6"/>
      <c r="AM705" s="6">
        <v>0.84</v>
      </c>
      <c r="AN705" s="8">
        <f t="shared" si="42"/>
        <v>1916.0599999999997</v>
      </c>
      <c r="AO705" s="6"/>
      <c r="AP705" s="6">
        <v>-8.0500000000000007</v>
      </c>
      <c r="AQ705" s="6">
        <v>-108</v>
      </c>
      <c r="AR705" s="6"/>
      <c r="AS705" s="6"/>
      <c r="AT705" s="6">
        <v>-0.91</v>
      </c>
      <c r="AU705" s="6"/>
      <c r="AV705" s="6">
        <v>-14</v>
      </c>
      <c r="AW705" s="6"/>
      <c r="AX705" s="6"/>
      <c r="AY705" s="6">
        <v>0</v>
      </c>
      <c r="AZ705" s="6"/>
      <c r="BA705" s="6"/>
      <c r="BB705" s="6"/>
      <c r="BC705" s="6">
        <v>-1.51</v>
      </c>
      <c r="BD705" s="6"/>
      <c r="BE705" s="6"/>
      <c r="BF705" s="6"/>
      <c r="BG705" s="6">
        <v>-149.59</v>
      </c>
      <c r="BH705" s="6">
        <v>0</v>
      </c>
      <c r="BI705" s="6"/>
      <c r="BJ705" s="6"/>
      <c r="BK705" s="6"/>
      <c r="BL705" s="11">
        <f t="shared" si="43"/>
        <v>-282.05999999999995</v>
      </c>
      <c r="BM705" s="12">
        <f t="shared" si="44"/>
        <v>1633.9999999999998</v>
      </c>
      <c r="BN705" s="13">
        <f t="shared" si="45"/>
        <v>150</v>
      </c>
      <c r="BO705" s="13">
        <f t="shared" si="46"/>
        <v>150</v>
      </c>
      <c r="BP705" s="13">
        <f t="shared" si="47"/>
        <v>50</v>
      </c>
      <c r="BQ705" s="13">
        <f t="shared" si="48"/>
        <v>149.57868200000001</v>
      </c>
      <c r="BR705" s="13">
        <f t="shared" si="49"/>
        <v>153.21</v>
      </c>
      <c r="BS705" s="13">
        <f t="shared" si="50"/>
        <v>796.95</v>
      </c>
      <c r="BT705" s="13">
        <f t="shared" si="51"/>
        <v>285.3</v>
      </c>
      <c r="BU705" s="13">
        <f t="shared" si="52"/>
        <v>136.83404540000001</v>
      </c>
      <c r="BV705" s="6">
        <f>SUMIFS('SEGURO DE VIDA'!E:E, 'SEGURO DE VIDA'!D:D, H705, 'SEGURO DE VIDA'!G:G, E705)</f>
        <v>13.71</v>
      </c>
      <c r="BW705" s="6">
        <f>SUMIFS(TREINAMENTOS!E:E, TREINAMENTOS!D:D, H705, TREINAMENTOS!G:G, E705)</f>
        <v>0</v>
      </c>
      <c r="BX705" s="6">
        <f>SUMIFS(EXAMES!E:E, EXAMES!D:D, H705, EXAMES!G:G, E705)</f>
        <v>107.12</v>
      </c>
      <c r="BY705" s="25">
        <f t="shared" si="53"/>
        <v>1992.7027274</v>
      </c>
      <c r="BZ705" s="1"/>
      <c r="CA705" s="1"/>
      <c r="CB705" s="13">
        <f t="shared" si="54"/>
        <v>136.83404540000001</v>
      </c>
      <c r="CC705" s="13">
        <f t="shared" si="55"/>
        <v>0</v>
      </c>
      <c r="CD705" s="13">
        <f>SUMIFS(ALIMENTAÇÃO!E:E, ALIMENTAÇÃO!D:D, H705, ALIMENTAÇÃO!G:G, E705)</f>
        <v>805</v>
      </c>
      <c r="CE705" s="6">
        <f>SUMIFS(TRANSPORTE!E:E, TRANSPORTE!D:D, H705, TRANSPORTE!G:G, E705)</f>
        <v>393.3</v>
      </c>
      <c r="CF705" s="6">
        <f>SUMIFS('PLANO DE SAÚDE'!E:E, 'PLANO DE SAÚDE'!D:D, H705, 'PLANO DE SAÚDE'!G:G, E705)</f>
        <v>138.3440454</v>
      </c>
      <c r="CG705" s="6">
        <f>SUMIFS('PLANO ODONTO'!E:E, 'PLANO ODONTO'!D:D, H705, 'PLANO ODONTO'!G:G, E705)</f>
        <v>14</v>
      </c>
      <c r="CH705" s="6">
        <f t="shared" si="56"/>
        <v>-1.51</v>
      </c>
      <c r="CI705" s="6">
        <f t="shared" si="57"/>
        <v>0</v>
      </c>
      <c r="CJ705" s="6"/>
      <c r="CK705" s="6"/>
      <c r="CL705" s="6"/>
      <c r="CM705" s="6">
        <f t="shared" si="58"/>
        <v>-14</v>
      </c>
      <c r="CN705" s="6">
        <v>1916.06</v>
      </c>
      <c r="CO705" s="6">
        <v>-282.06</v>
      </c>
      <c r="CP705" s="6">
        <v>1634</v>
      </c>
      <c r="CQ705" s="6">
        <v>1915.22</v>
      </c>
      <c r="CR705" s="1">
        <v>7.81</v>
      </c>
      <c r="CS705" s="6">
        <v>1915.22</v>
      </c>
      <c r="CT705" s="1">
        <v>153.21</v>
      </c>
      <c r="CU705" s="6">
        <v>1308.02</v>
      </c>
    </row>
    <row r="706" spans="1:99" ht="13.8" hidden="1">
      <c r="A706" s="1"/>
      <c r="B706" s="1"/>
      <c r="C706" s="34" t="str">
        <f t="shared" ca="1" si="40"/>
        <v>OK</v>
      </c>
      <c r="D706" s="2">
        <f t="shared" si="41"/>
        <v>4472.5859441111115</v>
      </c>
      <c r="E706" s="42">
        <v>45931</v>
      </c>
      <c r="F706" s="1" t="s">
        <v>145</v>
      </c>
      <c r="G706" s="1">
        <v>3576</v>
      </c>
      <c r="H706" s="1" t="s">
        <v>460</v>
      </c>
      <c r="I706" s="1" t="s">
        <v>170</v>
      </c>
      <c r="J706" s="38">
        <v>45883</v>
      </c>
      <c r="K706" s="6">
        <v>2239.36</v>
      </c>
      <c r="L706" s="1"/>
      <c r="M706" s="6">
        <v>2239.36</v>
      </c>
      <c r="N706" s="6"/>
      <c r="O706" s="6"/>
      <c r="P706" s="6">
        <v>0</v>
      </c>
      <c r="Q706" s="6"/>
      <c r="R706" s="6"/>
      <c r="S706" s="6"/>
      <c r="T706" s="6"/>
      <c r="U706" s="6"/>
      <c r="V706" s="6"/>
      <c r="W706" s="6"/>
      <c r="X706" s="6"/>
      <c r="Y706" s="6">
        <v>0</v>
      </c>
      <c r="Z706" s="6"/>
      <c r="AA706" s="6"/>
      <c r="AB706" s="6">
        <v>0</v>
      </c>
      <c r="AC706" s="6"/>
      <c r="AD706" s="6">
        <v>0</v>
      </c>
      <c r="AE706" s="6"/>
      <c r="AF706" s="6">
        <v>0</v>
      </c>
      <c r="AG706" s="6"/>
      <c r="AH706" s="6"/>
      <c r="AI706" s="6"/>
      <c r="AJ706" s="6"/>
      <c r="AK706" s="6"/>
      <c r="AL706" s="6"/>
      <c r="AM706" s="6">
        <v>0.35</v>
      </c>
      <c r="AN706" s="8">
        <f t="shared" si="42"/>
        <v>2239.71</v>
      </c>
      <c r="AO706" s="6"/>
      <c r="AP706" s="6">
        <v>-8.0500000000000007</v>
      </c>
      <c r="AQ706" s="6">
        <v>-134.36000000000001</v>
      </c>
      <c r="AR706" s="6"/>
      <c r="AS706" s="6"/>
      <c r="AT706" s="6">
        <v>-0.48</v>
      </c>
      <c r="AU706" s="6"/>
      <c r="AV706" s="6">
        <v>-14</v>
      </c>
      <c r="AW706" s="6"/>
      <c r="AX706" s="6"/>
      <c r="AY706" s="6"/>
      <c r="AZ706" s="6"/>
      <c r="BA706" s="6"/>
      <c r="BB706" s="6"/>
      <c r="BC706" s="6">
        <v>-2.0499999999999998</v>
      </c>
      <c r="BD706" s="6"/>
      <c r="BE706" s="6"/>
      <c r="BF706" s="6"/>
      <c r="BG706" s="6">
        <v>-178.77</v>
      </c>
      <c r="BH706" s="6">
        <v>0</v>
      </c>
      <c r="BI706" s="6"/>
      <c r="BJ706" s="6"/>
      <c r="BK706" s="6"/>
      <c r="BL706" s="11">
        <f t="shared" si="43"/>
        <v>-337.71000000000004</v>
      </c>
      <c r="BM706" s="12">
        <f t="shared" si="44"/>
        <v>1902</v>
      </c>
      <c r="BN706" s="13">
        <f t="shared" si="45"/>
        <v>186.61333333333334</v>
      </c>
      <c r="BO706" s="13">
        <f t="shared" si="46"/>
        <v>186.61333333333334</v>
      </c>
      <c r="BP706" s="13">
        <f t="shared" si="47"/>
        <v>62.204444444444448</v>
      </c>
      <c r="BQ706" s="13">
        <f t="shared" si="48"/>
        <v>178.70092800000003</v>
      </c>
      <c r="BR706" s="13">
        <f t="shared" si="49"/>
        <v>179.14</v>
      </c>
      <c r="BS706" s="13">
        <f t="shared" si="50"/>
        <v>796.95</v>
      </c>
      <c r="BT706" s="13">
        <f t="shared" si="51"/>
        <v>258.94</v>
      </c>
      <c r="BU706" s="13">
        <f t="shared" si="52"/>
        <v>370.00390499999992</v>
      </c>
      <c r="BV706" s="6">
        <f>SUMIFS('SEGURO DE VIDA'!E:E, 'SEGURO DE VIDA'!D:D, H706, 'SEGURO DE VIDA'!G:G, E706)</f>
        <v>13.71</v>
      </c>
      <c r="BW706" s="6">
        <f>SUMIFS(TREINAMENTOS!E:E, TREINAMENTOS!D:D, H706, TREINAMENTOS!G:G, E706)</f>
        <v>0</v>
      </c>
      <c r="BX706" s="6">
        <f>SUMIFS(EXAMES!E:E, EXAMES!D:D, H706, EXAMES!G:G, E706)</f>
        <v>0</v>
      </c>
      <c r="BY706" s="25">
        <f t="shared" si="53"/>
        <v>2232.8759441111115</v>
      </c>
      <c r="BZ706" s="1"/>
      <c r="CA706" s="1"/>
      <c r="CB706" s="13">
        <f t="shared" si="54"/>
        <v>351.81390499999992</v>
      </c>
      <c r="CC706" s="13">
        <f t="shared" si="55"/>
        <v>18.189999999999998</v>
      </c>
      <c r="CD706" s="13">
        <f>SUMIFS(ALIMENTAÇÃO!E:E, ALIMENTAÇÃO!D:D, H706, ALIMENTAÇÃO!G:G, E706)</f>
        <v>805</v>
      </c>
      <c r="CE706" s="6">
        <f>SUMIFS(TRANSPORTE!E:E, TRANSPORTE!D:D, H706, TRANSPORTE!G:G, E706)</f>
        <v>393.3</v>
      </c>
      <c r="CF706" s="6">
        <f>SUMIFS('PLANO DE SAÚDE'!E:E, 'PLANO DE SAÚDE'!D:D, H706, 'PLANO DE SAÚDE'!G:G, E706)</f>
        <v>353.86390499999993</v>
      </c>
      <c r="CG706" s="6">
        <f>SUMIFS('PLANO ODONTO'!E:E, 'PLANO ODONTO'!D:D, H706, 'PLANO ODONTO'!G:G, E706)</f>
        <v>32.19</v>
      </c>
      <c r="CH706" s="6">
        <f t="shared" si="56"/>
        <v>-2.0499999999999998</v>
      </c>
      <c r="CI706" s="6">
        <f t="shared" si="57"/>
        <v>0</v>
      </c>
      <c r="CJ706" s="6"/>
      <c r="CK706" s="6"/>
      <c r="CL706" s="6"/>
      <c r="CM706" s="6">
        <f t="shared" si="58"/>
        <v>-14</v>
      </c>
      <c r="CN706" s="6">
        <v>2239.71</v>
      </c>
      <c r="CO706" s="6">
        <v>-337.71</v>
      </c>
      <c r="CP706" s="6">
        <v>1902</v>
      </c>
      <c r="CQ706" s="6">
        <v>2239.36</v>
      </c>
      <c r="CR706" s="1">
        <v>7.98</v>
      </c>
      <c r="CS706" s="6">
        <v>2239.36</v>
      </c>
      <c r="CT706" s="1">
        <v>179.14</v>
      </c>
      <c r="CU706" s="6">
        <v>1632.16</v>
      </c>
    </row>
    <row r="707" spans="1:99" ht="13.8" hidden="1">
      <c r="A707" s="1"/>
      <c r="B707" s="1"/>
      <c r="C707" s="34" t="str">
        <f t="shared" ca="1" si="40"/>
        <v>OK</v>
      </c>
      <c r="D707" s="2">
        <f t="shared" si="41"/>
        <v>5776.0453191777779</v>
      </c>
      <c r="E707" s="42">
        <v>45931</v>
      </c>
      <c r="F707" s="1" t="s">
        <v>145</v>
      </c>
      <c r="G707" s="1">
        <v>288</v>
      </c>
      <c r="H707" s="1" t="s">
        <v>198</v>
      </c>
      <c r="I707" s="1" t="s">
        <v>188</v>
      </c>
      <c r="J707" s="38">
        <v>44256</v>
      </c>
      <c r="K707" s="6">
        <v>3320.5</v>
      </c>
      <c r="L707" s="1"/>
      <c r="M707" s="6">
        <v>3320.5</v>
      </c>
      <c r="N707" s="6"/>
      <c r="O707" s="6"/>
      <c r="P707" s="6">
        <v>0</v>
      </c>
      <c r="Q707" s="6"/>
      <c r="R707" s="6"/>
      <c r="S707" s="6"/>
      <c r="T707" s="6"/>
      <c r="U707" s="6"/>
      <c r="V707" s="6"/>
      <c r="W707" s="6"/>
      <c r="X707" s="6"/>
      <c r="Y707" s="6">
        <v>0</v>
      </c>
      <c r="Z707" s="6"/>
      <c r="AA707" s="6"/>
      <c r="AB707" s="6">
        <v>0</v>
      </c>
      <c r="AC707" s="6"/>
      <c r="AD707" s="6">
        <v>0</v>
      </c>
      <c r="AE707" s="6"/>
      <c r="AF707" s="6">
        <v>0</v>
      </c>
      <c r="AG707" s="6"/>
      <c r="AH707" s="6"/>
      <c r="AI707" s="6"/>
      <c r="AJ707" s="6"/>
      <c r="AK707" s="6"/>
      <c r="AL707" s="6"/>
      <c r="AM707" s="6">
        <v>0.33</v>
      </c>
      <c r="AN707" s="8">
        <f t="shared" si="42"/>
        <v>3320.83</v>
      </c>
      <c r="AO707" s="6"/>
      <c r="AP707" s="6">
        <v>-7.7</v>
      </c>
      <c r="AQ707" s="6">
        <v>-199.23</v>
      </c>
      <c r="AR707" s="6"/>
      <c r="AS707" s="6"/>
      <c r="AT707" s="6">
        <v>-0.77</v>
      </c>
      <c r="AU707" s="6"/>
      <c r="AV707" s="6">
        <v>0</v>
      </c>
      <c r="AW707" s="6"/>
      <c r="AX707" s="6"/>
      <c r="AY707" s="6"/>
      <c r="AZ707" s="6"/>
      <c r="BA707" s="6"/>
      <c r="BB707" s="6"/>
      <c r="BC707" s="6">
        <v>-1.93</v>
      </c>
      <c r="BD707" s="6"/>
      <c r="BE707" s="6"/>
      <c r="BF707" s="6"/>
      <c r="BG707" s="6">
        <v>-291.86</v>
      </c>
      <c r="BH707" s="6">
        <v>-21.34</v>
      </c>
      <c r="BI707" s="6"/>
      <c r="BJ707" s="6"/>
      <c r="BK707" s="6"/>
      <c r="BL707" s="11">
        <f t="shared" si="43"/>
        <v>-522.83000000000004</v>
      </c>
      <c r="BM707" s="12">
        <f t="shared" si="44"/>
        <v>2798</v>
      </c>
      <c r="BN707" s="13">
        <f t="shared" si="45"/>
        <v>276.70833333333331</v>
      </c>
      <c r="BO707" s="13">
        <f t="shared" si="46"/>
        <v>276.70833333333331</v>
      </c>
      <c r="BP707" s="13">
        <f t="shared" si="47"/>
        <v>92.2361111111111</v>
      </c>
      <c r="BQ707" s="13">
        <f t="shared" si="48"/>
        <v>291.87194999999997</v>
      </c>
      <c r="BR707" s="13">
        <f t="shared" si="49"/>
        <v>265.64</v>
      </c>
      <c r="BS707" s="13">
        <f t="shared" si="50"/>
        <v>762.3</v>
      </c>
      <c r="BT707" s="13">
        <f t="shared" si="51"/>
        <v>194.07000000000002</v>
      </c>
      <c r="BU707" s="13">
        <f t="shared" si="52"/>
        <v>174.85059139999998</v>
      </c>
      <c r="BV707" s="6">
        <f>SUMIFS('SEGURO DE VIDA'!E:E, 'SEGURO DE VIDA'!D:D, H707, 'SEGURO DE VIDA'!G:G, E707)</f>
        <v>13.71</v>
      </c>
      <c r="BW707" s="6">
        <f>SUMIFS(TREINAMENTOS!E:E, TREINAMENTOS!D:D, H707, TREINAMENTOS!G:G, E707)</f>
        <v>0</v>
      </c>
      <c r="BX707" s="6">
        <f>SUMIFS(EXAMES!E:E, EXAMES!D:D, H707, EXAMES!G:G, E707)</f>
        <v>107.12</v>
      </c>
      <c r="BY707" s="25">
        <f t="shared" si="53"/>
        <v>2455.2153191777779</v>
      </c>
      <c r="BZ707" s="1"/>
      <c r="CA707" s="1"/>
      <c r="CB707" s="13">
        <f t="shared" si="54"/>
        <v>174.85059139999998</v>
      </c>
      <c r="CC707" s="13">
        <f t="shared" si="55"/>
        <v>0</v>
      </c>
      <c r="CD707" s="13">
        <f>SUMIFS(ALIMENTAÇÃO!E:E, ALIMENTAÇÃO!D:D, H707, ALIMENTAÇÃO!G:G, E707)</f>
        <v>770</v>
      </c>
      <c r="CE707" s="6">
        <f>SUMIFS(TRANSPORTE!E:E, TRANSPORTE!D:D, H707, TRANSPORTE!G:G, E707)</f>
        <v>393.3</v>
      </c>
      <c r="CF707" s="6">
        <f>SUMIFS('PLANO DE SAÚDE'!E:E, 'PLANO DE SAÚDE'!D:D, H707, 'PLANO DE SAÚDE'!G:G, E707)</f>
        <v>176.78059139999999</v>
      </c>
      <c r="CG707" s="6">
        <f>SUMIFS('PLANO ODONTO'!E:E, 'PLANO ODONTO'!D:D, H707, 'PLANO ODONTO'!G:G, E707)</f>
        <v>0</v>
      </c>
      <c r="CH707" s="6">
        <f t="shared" si="56"/>
        <v>-1.93</v>
      </c>
      <c r="CI707" s="6">
        <f t="shared" si="57"/>
        <v>0</v>
      </c>
      <c r="CJ707" s="6"/>
      <c r="CK707" s="6"/>
      <c r="CL707" s="6"/>
      <c r="CM707" s="6">
        <f t="shared" si="58"/>
        <v>0</v>
      </c>
      <c r="CN707" s="6">
        <v>3320.83</v>
      </c>
      <c r="CO707" s="6">
        <v>-522.83000000000004</v>
      </c>
      <c r="CP707" s="6">
        <v>2798</v>
      </c>
      <c r="CQ707" s="6">
        <v>3320.5</v>
      </c>
      <c r="CR707" s="1">
        <v>8.7899999999999991</v>
      </c>
      <c r="CS707" s="6">
        <v>3320.5</v>
      </c>
      <c r="CT707" s="1">
        <v>265.64</v>
      </c>
      <c r="CU707" s="6">
        <v>2713.3</v>
      </c>
    </row>
    <row r="708" spans="1:99" ht="13.8" hidden="1">
      <c r="A708" s="1"/>
      <c r="B708" s="1"/>
      <c r="C708" s="34" t="str">
        <f t="shared" ca="1" si="40"/>
        <v>OK</v>
      </c>
      <c r="D708" s="2">
        <f t="shared" si="41"/>
        <v>4523.6424370000004</v>
      </c>
      <c r="E708" s="42">
        <v>45931</v>
      </c>
      <c r="F708" s="1" t="s">
        <v>145</v>
      </c>
      <c r="G708" s="1">
        <v>3493</v>
      </c>
      <c r="H708" s="1" t="s">
        <v>199</v>
      </c>
      <c r="I708" s="1" t="s">
        <v>190</v>
      </c>
      <c r="J708" s="38">
        <v>45635</v>
      </c>
      <c r="K708" s="6">
        <v>1800</v>
      </c>
      <c r="L708" s="1"/>
      <c r="M708" s="6">
        <v>1800</v>
      </c>
      <c r="N708" s="6"/>
      <c r="O708" s="6"/>
      <c r="P708" s="6">
        <v>540</v>
      </c>
      <c r="Q708" s="6"/>
      <c r="R708" s="6"/>
      <c r="S708" s="6"/>
      <c r="T708" s="6"/>
      <c r="U708" s="6"/>
      <c r="V708" s="6"/>
      <c r="W708" s="6"/>
      <c r="X708" s="6"/>
      <c r="Y708" s="6">
        <v>0</v>
      </c>
      <c r="Z708" s="6"/>
      <c r="AA708" s="6"/>
      <c r="AB708" s="6">
        <v>450</v>
      </c>
      <c r="AC708" s="6"/>
      <c r="AD708" s="6">
        <v>147.13</v>
      </c>
      <c r="AE708" s="6"/>
      <c r="AF708" s="6">
        <v>21.8</v>
      </c>
      <c r="AG708" s="6"/>
      <c r="AH708" s="6"/>
      <c r="AI708" s="6"/>
      <c r="AJ708" s="6"/>
      <c r="AK708" s="6"/>
      <c r="AL708" s="6"/>
      <c r="AM708" s="6">
        <v>0.37</v>
      </c>
      <c r="AN708" s="8">
        <f t="shared" si="42"/>
        <v>2959.3</v>
      </c>
      <c r="AO708" s="6"/>
      <c r="AP708" s="6">
        <v>-8.0500000000000007</v>
      </c>
      <c r="AQ708" s="6">
        <v>0</v>
      </c>
      <c r="AR708" s="6"/>
      <c r="AS708" s="6"/>
      <c r="AT708" s="6">
        <v>-0.22</v>
      </c>
      <c r="AU708" s="6"/>
      <c r="AV708" s="6">
        <v>-14</v>
      </c>
      <c r="AW708" s="6"/>
      <c r="AX708" s="6"/>
      <c r="AY708" s="6"/>
      <c r="AZ708" s="6"/>
      <c r="BA708" s="6"/>
      <c r="BB708" s="6"/>
      <c r="BC708" s="6">
        <v>0</v>
      </c>
      <c r="BD708" s="6"/>
      <c r="BE708" s="6"/>
      <c r="BF708" s="6"/>
      <c r="BG708" s="6">
        <v>-203.03</v>
      </c>
      <c r="BH708" s="6">
        <v>0</v>
      </c>
      <c r="BI708" s="6"/>
      <c r="BJ708" s="6"/>
      <c r="BK708" s="6"/>
      <c r="BL708" s="11">
        <f t="shared" si="43"/>
        <v>-225.3</v>
      </c>
      <c r="BM708" s="12">
        <f t="shared" si="44"/>
        <v>2734</v>
      </c>
      <c r="BN708" s="13">
        <f t="shared" si="45"/>
        <v>150</v>
      </c>
      <c r="BO708" s="13">
        <f t="shared" si="46"/>
        <v>150</v>
      </c>
      <c r="BP708" s="13">
        <f t="shared" si="47"/>
        <v>50</v>
      </c>
      <c r="BQ708" s="13">
        <f t="shared" si="48"/>
        <v>202.97243699999999</v>
      </c>
      <c r="BR708" s="13">
        <f t="shared" si="49"/>
        <v>200.71</v>
      </c>
      <c r="BS708" s="13">
        <f t="shared" si="50"/>
        <v>796.95</v>
      </c>
      <c r="BT708" s="13">
        <f t="shared" si="51"/>
        <v>0</v>
      </c>
      <c r="BU708" s="13">
        <f t="shared" si="52"/>
        <v>0</v>
      </c>
      <c r="BV708" s="6">
        <f>SUMIFS('SEGURO DE VIDA'!E:E, 'SEGURO DE VIDA'!D:D, H708, 'SEGURO DE VIDA'!G:G, E708)</f>
        <v>13.71</v>
      </c>
      <c r="BW708" s="6">
        <f>SUMIFS(TREINAMENTOS!E:E, TREINAMENTOS!D:D, H708, TREINAMENTOS!G:G, E708)</f>
        <v>0</v>
      </c>
      <c r="BX708" s="6">
        <f>SUMIFS(EXAMES!E:E, EXAMES!D:D, H708, EXAMES!G:G, E708)</f>
        <v>0</v>
      </c>
      <c r="BY708" s="25">
        <f t="shared" si="53"/>
        <v>1564.3424370000002</v>
      </c>
      <c r="BZ708" s="1"/>
      <c r="CA708" s="1"/>
      <c r="CB708" s="13">
        <f t="shared" si="54"/>
        <v>0</v>
      </c>
      <c r="CC708" s="13">
        <f t="shared" si="55"/>
        <v>0</v>
      </c>
      <c r="CD708" s="13">
        <f>SUMIFS(ALIMENTAÇÃO!E:E, ALIMENTAÇÃO!D:D, H708, ALIMENTAÇÃO!G:G, E708)</f>
        <v>805</v>
      </c>
      <c r="CE708" s="6">
        <f>SUMIFS(TRANSPORTE!E:E, TRANSPORTE!D:D, H708, TRANSPORTE!G:G, E708)</f>
        <v>0</v>
      </c>
      <c r="CF708" s="6">
        <f>SUMIFS('PLANO DE SAÚDE'!E:E, 'PLANO DE SAÚDE'!D:D, H708, 'PLANO DE SAÚDE'!G:G, E708)</f>
        <v>0</v>
      </c>
      <c r="CG708" s="6">
        <f>SUMIFS('PLANO ODONTO'!E:E, 'PLANO ODONTO'!D:D, H708, 'PLANO ODONTO'!G:G, E708)</f>
        <v>14</v>
      </c>
      <c r="CH708" s="6">
        <f t="shared" si="56"/>
        <v>0</v>
      </c>
      <c r="CI708" s="6">
        <f t="shared" si="57"/>
        <v>0</v>
      </c>
      <c r="CJ708" s="6"/>
      <c r="CK708" s="6"/>
      <c r="CL708" s="6"/>
      <c r="CM708" s="6">
        <f t="shared" si="58"/>
        <v>-14</v>
      </c>
      <c r="CN708" s="6">
        <v>2959.3</v>
      </c>
      <c r="CO708" s="6">
        <v>-225.3</v>
      </c>
      <c r="CP708" s="6">
        <v>2734</v>
      </c>
      <c r="CQ708" s="6">
        <v>2508.9299999999998</v>
      </c>
      <c r="CR708" s="1">
        <v>8.09</v>
      </c>
      <c r="CS708" s="6">
        <v>2508.9299999999998</v>
      </c>
      <c r="CT708" s="1">
        <v>200.71</v>
      </c>
      <c r="CU708" s="6">
        <v>1901.73</v>
      </c>
    </row>
    <row r="709" spans="1:99" ht="13.8" hidden="1">
      <c r="A709" s="1"/>
      <c r="B709" s="1"/>
      <c r="C709" s="34" t="str">
        <f t="shared" ca="1" si="40"/>
        <v>OK</v>
      </c>
      <c r="D709" s="2">
        <f t="shared" si="41"/>
        <v>8859.1670515111109</v>
      </c>
      <c r="E709" s="42">
        <v>45931</v>
      </c>
      <c r="F709" s="1" t="s">
        <v>145</v>
      </c>
      <c r="G709" s="1">
        <v>182</v>
      </c>
      <c r="H709" s="1" t="s">
        <v>201</v>
      </c>
      <c r="I709" s="1" t="s">
        <v>573</v>
      </c>
      <c r="J709" s="38">
        <v>42248</v>
      </c>
      <c r="K709" s="6">
        <v>5240.7700000000004</v>
      </c>
      <c r="L709" s="1"/>
      <c r="M709" s="6">
        <v>5240.7700000000004</v>
      </c>
      <c r="N709" s="6"/>
      <c r="O709" s="6"/>
      <c r="P709" s="6">
        <v>0</v>
      </c>
      <c r="Q709" s="6"/>
      <c r="R709" s="6"/>
      <c r="S709" s="6"/>
      <c r="T709" s="6"/>
      <c r="U709" s="6"/>
      <c r="V709" s="6"/>
      <c r="W709" s="6"/>
      <c r="X709" s="6"/>
      <c r="Y709" s="6">
        <v>650.41</v>
      </c>
      <c r="Z709" s="6"/>
      <c r="AA709" s="6"/>
      <c r="AB709" s="6">
        <v>0</v>
      </c>
      <c r="AC709" s="6"/>
      <c r="AD709" s="6">
        <v>0</v>
      </c>
      <c r="AE709" s="6"/>
      <c r="AF709" s="6">
        <v>0</v>
      </c>
      <c r="AG709" s="6"/>
      <c r="AH709" s="6"/>
      <c r="AI709" s="6"/>
      <c r="AJ709" s="6"/>
      <c r="AK709" s="6"/>
      <c r="AL709" s="6"/>
      <c r="AM709" s="6">
        <v>0.71</v>
      </c>
      <c r="AN709" s="8">
        <f t="shared" si="42"/>
        <v>5891.89</v>
      </c>
      <c r="AO709" s="6"/>
      <c r="AP709" s="6">
        <v>-8.0500000000000007</v>
      </c>
      <c r="AQ709" s="6">
        <v>0</v>
      </c>
      <c r="AR709" s="6"/>
      <c r="AS709" s="6"/>
      <c r="AT709" s="6">
        <v>-0.26</v>
      </c>
      <c r="AU709" s="6"/>
      <c r="AV709" s="6">
        <v>-14</v>
      </c>
      <c r="AW709" s="6"/>
      <c r="AX709" s="6"/>
      <c r="AY709" s="6"/>
      <c r="AZ709" s="6"/>
      <c r="BA709" s="6"/>
      <c r="BB709" s="6"/>
      <c r="BC709" s="6">
        <v>-1.93</v>
      </c>
      <c r="BD709" s="6"/>
      <c r="BE709" s="6"/>
      <c r="BF709" s="6"/>
      <c r="BG709" s="6">
        <v>-543.29</v>
      </c>
      <c r="BH709" s="6">
        <v>-544.36</v>
      </c>
      <c r="BI709" s="6"/>
      <c r="BJ709" s="6"/>
      <c r="BK709" s="6"/>
      <c r="BL709" s="11">
        <f t="shared" si="43"/>
        <v>-1111.8899999999999</v>
      </c>
      <c r="BM709" s="12">
        <f t="shared" si="44"/>
        <v>4780</v>
      </c>
      <c r="BN709" s="13">
        <f t="shared" si="45"/>
        <v>436.73083333333335</v>
      </c>
      <c r="BO709" s="13">
        <f t="shared" si="46"/>
        <v>436.73083333333335</v>
      </c>
      <c r="BP709" s="13">
        <f t="shared" si="47"/>
        <v>145.57694444444445</v>
      </c>
      <c r="BQ709" s="13">
        <f t="shared" si="48"/>
        <v>543.467849</v>
      </c>
      <c r="BR709" s="13">
        <f t="shared" si="49"/>
        <v>419.26</v>
      </c>
      <c r="BS709" s="13">
        <f t="shared" si="50"/>
        <v>796.95</v>
      </c>
      <c r="BT709" s="13">
        <f t="shared" si="51"/>
        <v>0</v>
      </c>
      <c r="BU709" s="13">
        <f t="shared" si="52"/>
        <v>174.85059139999998</v>
      </c>
      <c r="BV709" s="6">
        <f>SUMIFS('SEGURO DE VIDA'!E:E, 'SEGURO DE VIDA'!D:D, H709, 'SEGURO DE VIDA'!G:G, E709)</f>
        <v>13.71</v>
      </c>
      <c r="BW709" s="6">
        <f>SUMIFS(TREINAMENTOS!E:E, TREINAMENTOS!D:D, H709, TREINAMENTOS!G:G, E709)</f>
        <v>0</v>
      </c>
      <c r="BX709" s="6">
        <f>SUMIFS(EXAMES!E:E, EXAMES!D:D, H709, EXAMES!G:G, E709)</f>
        <v>0</v>
      </c>
      <c r="BY709" s="25">
        <f t="shared" si="53"/>
        <v>2967.2770515111115</v>
      </c>
      <c r="BZ709" s="1"/>
      <c r="CA709" s="1"/>
      <c r="CB709" s="13">
        <f t="shared" si="54"/>
        <v>174.85059139999998</v>
      </c>
      <c r="CC709" s="13">
        <f t="shared" si="55"/>
        <v>0</v>
      </c>
      <c r="CD709" s="13">
        <f>SUMIFS(ALIMENTAÇÃO!E:E, ALIMENTAÇÃO!D:D, H709, ALIMENTAÇÃO!G:G, E709)</f>
        <v>805</v>
      </c>
      <c r="CE709" s="6">
        <f>SUMIFS(TRANSPORTE!E:E, TRANSPORTE!D:D, H709, TRANSPORTE!G:G, E709)</f>
        <v>0</v>
      </c>
      <c r="CF709" s="6">
        <f>SUMIFS('PLANO DE SAÚDE'!E:E, 'PLANO DE SAÚDE'!D:D, H709, 'PLANO DE SAÚDE'!G:G, E709)</f>
        <v>176.78059139999999</v>
      </c>
      <c r="CG709" s="6">
        <f>SUMIFS('PLANO ODONTO'!E:E, 'PLANO ODONTO'!D:D, H709, 'PLANO ODONTO'!G:G, E709)</f>
        <v>14</v>
      </c>
      <c r="CH709" s="6">
        <f t="shared" si="56"/>
        <v>-1.93</v>
      </c>
      <c r="CI709" s="6">
        <f t="shared" si="57"/>
        <v>0</v>
      </c>
      <c r="CJ709" s="6"/>
      <c r="CK709" s="6"/>
      <c r="CL709" s="6"/>
      <c r="CM709" s="6">
        <f t="shared" si="58"/>
        <v>-14</v>
      </c>
      <c r="CN709" s="6">
        <v>5891.89</v>
      </c>
      <c r="CO709" s="6">
        <v>-1111.8900000000001</v>
      </c>
      <c r="CP709" s="6">
        <v>4780</v>
      </c>
      <c r="CQ709" s="6">
        <v>5240.7700000000004</v>
      </c>
      <c r="CR709" s="1">
        <v>10.37</v>
      </c>
      <c r="CS709" s="6">
        <v>5240.7700000000004</v>
      </c>
      <c r="CT709" s="1">
        <v>419.26</v>
      </c>
      <c r="CU709" s="6">
        <v>5283.98</v>
      </c>
    </row>
    <row r="710" spans="1:99" ht="13.8" hidden="1">
      <c r="A710" s="1"/>
      <c r="B710" s="1"/>
      <c r="C710" s="34" t="str">
        <f t="shared" ca="1" si="40"/>
        <v>OK</v>
      </c>
      <c r="D710" s="2">
        <f t="shared" si="41"/>
        <v>3221.7966666666671</v>
      </c>
      <c r="E710" s="42">
        <v>45931</v>
      </c>
      <c r="F710" s="1" t="s">
        <v>145</v>
      </c>
      <c r="G710" s="1">
        <v>3478</v>
      </c>
      <c r="H710" s="1" t="s">
        <v>204</v>
      </c>
      <c r="I710" s="1" t="s">
        <v>205</v>
      </c>
      <c r="J710" s="38">
        <v>45597</v>
      </c>
      <c r="K710" s="6">
        <v>1518</v>
      </c>
      <c r="L710" s="1"/>
      <c r="M710" s="6">
        <v>1518</v>
      </c>
      <c r="N710" s="6"/>
      <c r="O710" s="6"/>
      <c r="P710" s="6">
        <v>0</v>
      </c>
      <c r="Q710" s="6"/>
      <c r="R710" s="6"/>
      <c r="S710" s="6"/>
      <c r="T710" s="6"/>
      <c r="U710" s="6"/>
      <c r="V710" s="6"/>
      <c r="W710" s="6"/>
      <c r="X710" s="6"/>
      <c r="Y710" s="6">
        <v>0</v>
      </c>
      <c r="Z710" s="6"/>
      <c r="AA710" s="6"/>
      <c r="AB710" s="6">
        <v>0</v>
      </c>
      <c r="AC710" s="6"/>
      <c r="AD710" s="6">
        <v>0</v>
      </c>
      <c r="AE710" s="6"/>
      <c r="AF710" s="6">
        <v>0</v>
      </c>
      <c r="AG710" s="6"/>
      <c r="AH710" s="6"/>
      <c r="AI710" s="6"/>
      <c r="AJ710" s="6"/>
      <c r="AK710" s="6"/>
      <c r="AL710" s="6"/>
      <c r="AM710" s="6">
        <v>0.46</v>
      </c>
      <c r="AN710" s="8">
        <f t="shared" si="42"/>
        <v>1518.46</v>
      </c>
      <c r="AO710" s="6"/>
      <c r="AP710" s="6">
        <v>-8.0500000000000007</v>
      </c>
      <c r="AQ710" s="6">
        <v>-91.08</v>
      </c>
      <c r="AR710" s="6"/>
      <c r="AS710" s="6"/>
      <c r="AT710" s="6">
        <v>-0.48</v>
      </c>
      <c r="AU710" s="6"/>
      <c r="AV710" s="6">
        <v>0</v>
      </c>
      <c r="AW710" s="6"/>
      <c r="AX710" s="6"/>
      <c r="AY710" s="6"/>
      <c r="AZ710" s="6"/>
      <c r="BA710" s="6"/>
      <c r="BB710" s="6"/>
      <c r="BC710" s="6">
        <v>0</v>
      </c>
      <c r="BD710" s="6"/>
      <c r="BE710" s="6"/>
      <c r="BF710" s="6"/>
      <c r="BG710" s="6">
        <v>-113.85</v>
      </c>
      <c r="BH710" s="6">
        <v>0</v>
      </c>
      <c r="BI710" s="6"/>
      <c r="BJ710" s="6"/>
      <c r="BK710" s="6"/>
      <c r="BL710" s="11">
        <f t="shared" si="43"/>
        <v>-213.45999999999998</v>
      </c>
      <c r="BM710" s="12">
        <f t="shared" si="44"/>
        <v>1305</v>
      </c>
      <c r="BN710" s="13">
        <f t="shared" si="45"/>
        <v>126.5</v>
      </c>
      <c r="BO710" s="13">
        <f t="shared" si="46"/>
        <v>126.5</v>
      </c>
      <c r="BP710" s="13">
        <f t="shared" si="47"/>
        <v>42.166666666666664</v>
      </c>
      <c r="BQ710" s="13">
        <f t="shared" si="48"/>
        <v>113.85</v>
      </c>
      <c r="BR710" s="13">
        <f t="shared" si="49"/>
        <v>121.44</v>
      </c>
      <c r="BS710" s="13">
        <f t="shared" si="50"/>
        <v>796.95</v>
      </c>
      <c r="BT710" s="13">
        <f t="shared" si="51"/>
        <v>302.22000000000003</v>
      </c>
      <c r="BU710" s="13">
        <f t="shared" si="52"/>
        <v>0</v>
      </c>
      <c r="BV710" s="6">
        <f>SUMIFS('SEGURO DE VIDA'!E:E, 'SEGURO DE VIDA'!D:D, H710, 'SEGURO DE VIDA'!G:G, E710)</f>
        <v>13.71</v>
      </c>
      <c r="BW710" s="6">
        <f>SUMIFS(TREINAMENTOS!E:E, TREINAMENTOS!D:D, H710, TREINAMENTOS!G:G, E710)</f>
        <v>0</v>
      </c>
      <c r="BX710" s="6">
        <f>SUMIFS(EXAMES!E:E, EXAMES!D:D, H710, EXAMES!G:G, E710)</f>
        <v>60</v>
      </c>
      <c r="BY710" s="25">
        <f t="shared" si="53"/>
        <v>1703.3366666666668</v>
      </c>
      <c r="BZ710" s="1"/>
      <c r="CA710" s="1"/>
      <c r="CB710" s="13">
        <f t="shared" si="54"/>
        <v>0</v>
      </c>
      <c r="CC710" s="13">
        <f t="shared" si="55"/>
        <v>0</v>
      </c>
      <c r="CD710" s="13">
        <f>SUMIFS(ALIMENTAÇÃO!E:E, ALIMENTAÇÃO!D:D, H710, ALIMENTAÇÃO!G:G, E710)</f>
        <v>805</v>
      </c>
      <c r="CE710" s="6">
        <f>SUMIFS(TRANSPORTE!E:E, TRANSPORTE!D:D, H710, TRANSPORTE!G:G, E710)</f>
        <v>393.3</v>
      </c>
      <c r="CF710" s="6">
        <f>SUMIFS('PLANO DE SAÚDE'!E:E, 'PLANO DE SAÚDE'!D:D, H710, 'PLANO DE SAÚDE'!G:G, E710)</f>
        <v>0</v>
      </c>
      <c r="CG710" s="6">
        <f>SUMIFS('PLANO ODONTO'!E:E, 'PLANO ODONTO'!D:D, H710, 'PLANO ODONTO'!G:G, E710)</f>
        <v>0</v>
      </c>
      <c r="CH710" s="6">
        <f t="shared" si="56"/>
        <v>0</v>
      </c>
      <c r="CI710" s="6">
        <f t="shared" si="57"/>
        <v>0</v>
      </c>
      <c r="CJ710" s="6"/>
      <c r="CK710" s="6"/>
      <c r="CL710" s="6"/>
      <c r="CM710" s="6">
        <f t="shared" si="58"/>
        <v>0</v>
      </c>
      <c r="CN710" s="6">
        <v>1518.46</v>
      </c>
      <c r="CO710" s="6">
        <v>-213.46</v>
      </c>
      <c r="CP710" s="6">
        <v>1305</v>
      </c>
      <c r="CQ710" s="6">
        <v>1518</v>
      </c>
      <c r="CR710" s="1">
        <v>7.5</v>
      </c>
      <c r="CS710" s="6">
        <v>1518</v>
      </c>
      <c r="CT710" s="1">
        <v>121.44</v>
      </c>
      <c r="CU710" s="6">
        <v>910.8</v>
      </c>
    </row>
    <row r="711" spans="1:99" ht="13.8" hidden="1">
      <c r="A711" s="1"/>
      <c r="B711" s="1"/>
      <c r="C711" s="34" t="str">
        <f t="shared" ca="1" si="40"/>
        <v>OK</v>
      </c>
      <c r="D711" s="2">
        <f t="shared" si="41"/>
        <v>6142.3879458444453</v>
      </c>
      <c r="E711" s="42">
        <v>45931</v>
      </c>
      <c r="F711" s="1" t="s">
        <v>145</v>
      </c>
      <c r="G711" s="1">
        <v>67</v>
      </c>
      <c r="H711" s="1" t="s">
        <v>206</v>
      </c>
      <c r="I711" s="1" t="s">
        <v>147</v>
      </c>
      <c r="J711" s="38">
        <v>41078</v>
      </c>
      <c r="K711" s="6">
        <v>3159.37</v>
      </c>
      <c r="L711" s="1"/>
      <c r="M711" s="6">
        <v>3159.37</v>
      </c>
      <c r="N711" s="6"/>
      <c r="O711" s="6"/>
      <c r="P711" s="6">
        <v>947.81</v>
      </c>
      <c r="Q711" s="6"/>
      <c r="R711" s="6"/>
      <c r="S711" s="6"/>
      <c r="T711" s="6"/>
      <c r="U711" s="6"/>
      <c r="V711" s="6"/>
      <c r="W711" s="6"/>
      <c r="X711" s="6"/>
      <c r="Y711" s="6">
        <v>0</v>
      </c>
      <c r="Z711" s="6"/>
      <c r="AA711" s="6"/>
      <c r="AB711" s="6">
        <v>0</v>
      </c>
      <c r="AC711" s="6"/>
      <c r="AD711" s="6">
        <v>0</v>
      </c>
      <c r="AE711" s="6"/>
      <c r="AF711" s="6">
        <v>0</v>
      </c>
      <c r="AG711" s="6"/>
      <c r="AH711" s="6"/>
      <c r="AI711" s="6"/>
      <c r="AJ711" s="6"/>
      <c r="AK711" s="6"/>
      <c r="AL711" s="6"/>
      <c r="AM711" s="6">
        <v>0.77</v>
      </c>
      <c r="AN711" s="8">
        <f t="shared" si="42"/>
        <v>4107.9500000000007</v>
      </c>
      <c r="AO711" s="6"/>
      <c r="AP711" s="6">
        <v>-2.7</v>
      </c>
      <c r="AQ711" s="6">
        <v>-189.56</v>
      </c>
      <c r="AR711" s="6"/>
      <c r="AS711" s="6"/>
      <c r="AT711" s="6">
        <v>-0.4</v>
      </c>
      <c r="AU711" s="6"/>
      <c r="AV711" s="6">
        <v>-14</v>
      </c>
      <c r="AW711" s="6"/>
      <c r="AX711" s="6"/>
      <c r="AY711" s="6"/>
      <c r="AZ711" s="6"/>
      <c r="BA711" s="6"/>
      <c r="BB711" s="6"/>
      <c r="BC711" s="6">
        <v>-391.19</v>
      </c>
      <c r="BD711" s="6"/>
      <c r="BE711" s="6"/>
      <c r="BF711" s="6"/>
      <c r="BG711" s="6">
        <v>-386.26</v>
      </c>
      <c r="BH711" s="6">
        <v>-130.84</v>
      </c>
      <c r="BI711" s="6"/>
      <c r="BJ711" s="6"/>
      <c r="BK711" s="6"/>
      <c r="BL711" s="11">
        <f t="shared" si="43"/>
        <v>-1114.95</v>
      </c>
      <c r="BM711" s="12">
        <f t="shared" si="44"/>
        <v>2993.0000000000009</v>
      </c>
      <c r="BN711" s="13">
        <f t="shared" si="45"/>
        <v>263.28083333333331</v>
      </c>
      <c r="BO711" s="13">
        <f t="shared" si="46"/>
        <v>263.28083333333331</v>
      </c>
      <c r="BP711" s="13">
        <f t="shared" si="47"/>
        <v>87.760277777777773</v>
      </c>
      <c r="BQ711" s="13">
        <f t="shared" si="48"/>
        <v>386.07492000000002</v>
      </c>
      <c r="BR711" s="13">
        <f t="shared" si="49"/>
        <v>328.57</v>
      </c>
      <c r="BS711" s="13">
        <f t="shared" si="50"/>
        <v>268.07</v>
      </c>
      <c r="BT711" s="13">
        <f t="shared" si="51"/>
        <v>203.74</v>
      </c>
      <c r="BU711" s="13">
        <f t="shared" si="52"/>
        <v>219.95108139999996</v>
      </c>
      <c r="BV711" s="6">
        <f>SUMIFS('SEGURO DE VIDA'!E:E, 'SEGURO DE VIDA'!D:D, H711, 'SEGURO DE VIDA'!G:G, E711)</f>
        <v>13.71</v>
      </c>
      <c r="BW711" s="6">
        <f>SUMIFS(TREINAMENTOS!E:E, TREINAMENTOS!D:D, H711, TREINAMENTOS!G:G, E711)</f>
        <v>0</v>
      </c>
      <c r="BX711" s="6">
        <f>SUMIFS(EXAMES!E:E, EXAMES!D:D, H711, EXAMES!G:G, E711)</f>
        <v>0</v>
      </c>
      <c r="BY711" s="25">
        <f t="shared" si="53"/>
        <v>2034.4379458444444</v>
      </c>
      <c r="BZ711" s="1"/>
      <c r="CA711" s="1"/>
      <c r="CB711" s="13">
        <f t="shared" si="54"/>
        <v>219.95108139999996</v>
      </c>
      <c r="CC711" s="13">
        <f t="shared" si="55"/>
        <v>0</v>
      </c>
      <c r="CD711" s="13">
        <f>SUMIFS(ALIMENTAÇÃO!E:E, ALIMENTAÇÃO!D:D, H711, ALIMENTAÇÃO!G:G, E711)</f>
        <v>270.77</v>
      </c>
      <c r="CE711" s="6">
        <f>SUMIFS(TRANSPORTE!E:E, TRANSPORTE!D:D, H711, TRANSPORTE!G:G, E711)</f>
        <v>393.3</v>
      </c>
      <c r="CF711" s="6">
        <f>SUMIFS('PLANO DE SAÚDE'!E:E, 'PLANO DE SAÚDE'!D:D, H711, 'PLANO DE SAÚDE'!G:G, E711)</f>
        <v>611.14108139999996</v>
      </c>
      <c r="CG711" s="6">
        <f>SUMIFS('PLANO ODONTO'!E:E, 'PLANO ODONTO'!D:D, H711, 'PLANO ODONTO'!G:G, E711)</f>
        <v>14</v>
      </c>
      <c r="CH711" s="6">
        <f t="shared" si="56"/>
        <v>-391.19</v>
      </c>
      <c r="CI711" s="6">
        <f t="shared" si="57"/>
        <v>0</v>
      </c>
      <c r="CJ711" s="6"/>
      <c r="CK711" s="6"/>
      <c r="CL711" s="6"/>
      <c r="CM711" s="6">
        <f t="shared" si="58"/>
        <v>-14</v>
      </c>
      <c r="CN711" s="6">
        <v>4107.95</v>
      </c>
      <c r="CO711" s="6">
        <v>-1114.95</v>
      </c>
      <c r="CP711" s="6">
        <v>2993</v>
      </c>
      <c r="CQ711" s="6">
        <v>4107.18</v>
      </c>
      <c r="CR711" s="1">
        <v>9.4</v>
      </c>
      <c r="CS711" s="6">
        <v>4107.18</v>
      </c>
      <c r="CT711" s="1">
        <v>328.57</v>
      </c>
      <c r="CU711" s="6">
        <v>3499.98</v>
      </c>
    </row>
    <row r="712" spans="1:99" ht="13.8" hidden="1">
      <c r="A712" s="1"/>
      <c r="B712" s="1"/>
      <c r="C712" s="34" t="str">
        <f t="shared" ca="1" si="40"/>
        <v>OK</v>
      </c>
      <c r="D712" s="2">
        <f t="shared" si="41"/>
        <v>2932.0735352444444</v>
      </c>
      <c r="E712" s="42">
        <v>45931</v>
      </c>
      <c r="F712" s="1" t="s">
        <v>145</v>
      </c>
      <c r="G712" s="1">
        <v>3586</v>
      </c>
      <c r="H712" s="1" t="s">
        <v>507</v>
      </c>
      <c r="I712" s="1" t="s">
        <v>211</v>
      </c>
      <c r="J712" s="38">
        <v>45908</v>
      </c>
      <c r="K712" s="6">
        <v>1069.48</v>
      </c>
      <c r="L712" s="1"/>
      <c r="M712" s="6">
        <v>1069.48</v>
      </c>
      <c r="N712" s="6"/>
      <c r="O712" s="6"/>
      <c r="P712" s="6">
        <v>0</v>
      </c>
      <c r="Q712" s="6"/>
      <c r="R712" s="6"/>
      <c r="S712" s="6"/>
      <c r="T712" s="6"/>
      <c r="U712" s="6">
        <v>0</v>
      </c>
      <c r="V712" s="6"/>
      <c r="W712" s="6"/>
      <c r="X712" s="6"/>
      <c r="Y712" s="6"/>
      <c r="Z712" s="6"/>
      <c r="AA712" s="6"/>
      <c r="AB712" s="6"/>
      <c r="AC712" s="6"/>
      <c r="AD712" s="6">
        <v>0</v>
      </c>
      <c r="AE712" s="6"/>
      <c r="AF712" s="6">
        <v>0</v>
      </c>
      <c r="AG712" s="6"/>
      <c r="AH712" s="6"/>
      <c r="AI712" s="6"/>
      <c r="AJ712" s="6"/>
      <c r="AK712" s="6"/>
      <c r="AL712" s="6"/>
      <c r="AM712" s="6">
        <v>0.32</v>
      </c>
      <c r="AN712" s="8">
        <f t="shared" si="42"/>
        <v>1069.8</v>
      </c>
      <c r="AO712" s="6"/>
      <c r="AP712" s="6">
        <v>-8.0500000000000007</v>
      </c>
      <c r="AQ712" s="6">
        <v>-64.17</v>
      </c>
      <c r="AR712" s="6"/>
      <c r="AS712" s="6"/>
      <c r="AT712" s="6">
        <v>-0.86</v>
      </c>
      <c r="AU712" s="6"/>
      <c r="AV712" s="6">
        <v>-14</v>
      </c>
      <c r="AW712" s="6"/>
      <c r="AX712" s="6"/>
      <c r="AY712" s="6"/>
      <c r="AZ712" s="6"/>
      <c r="BA712" s="6"/>
      <c r="BB712" s="6">
        <v>0</v>
      </c>
      <c r="BC712" s="6">
        <v>-1.51</v>
      </c>
      <c r="BD712" s="6"/>
      <c r="BE712" s="6"/>
      <c r="BF712" s="6"/>
      <c r="BG712" s="6">
        <v>-80.209999999999994</v>
      </c>
      <c r="BH712" s="6"/>
      <c r="BI712" s="6"/>
      <c r="BJ712" s="6"/>
      <c r="BK712" s="6"/>
      <c r="BL712" s="11">
        <f t="shared" si="43"/>
        <v>-168.8</v>
      </c>
      <c r="BM712" s="12">
        <f t="shared" si="44"/>
        <v>901</v>
      </c>
      <c r="BN712" s="13">
        <f t="shared" si="45"/>
        <v>89.123333333333335</v>
      </c>
      <c r="BO712" s="13">
        <f t="shared" si="46"/>
        <v>89.123333333333335</v>
      </c>
      <c r="BP712" s="13">
        <f t="shared" si="47"/>
        <v>29.707777777777778</v>
      </c>
      <c r="BQ712" s="13">
        <f t="shared" si="48"/>
        <v>80.210999999999999</v>
      </c>
      <c r="BR712" s="13">
        <f t="shared" si="49"/>
        <v>21.38</v>
      </c>
      <c r="BS712" s="13">
        <f t="shared" si="50"/>
        <v>796.95</v>
      </c>
      <c r="BT712" s="13">
        <f t="shared" si="51"/>
        <v>152.02999999999997</v>
      </c>
      <c r="BU712" s="13">
        <f t="shared" si="52"/>
        <v>291.03809080000002</v>
      </c>
      <c r="BV712" s="6">
        <f>SUMIFS('SEGURO DE VIDA'!E:E, 'SEGURO DE VIDA'!D:D, H712, 'SEGURO DE VIDA'!G:G, E712)</f>
        <v>13.71</v>
      </c>
      <c r="BW712" s="6">
        <f>SUMIFS(TREINAMENTOS!E:E, TREINAMENTOS!D:D, H712, TREINAMENTOS!G:G, E712)</f>
        <v>299</v>
      </c>
      <c r="BX712" s="6">
        <f>SUMIFS(EXAMES!E:E, EXAMES!D:D, H712, EXAMES!G:G, E712)</f>
        <v>0</v>
      </c>
      <c r="BY712" s="25">
        <f t="shared" si="53"/>
        <v>1862.2735352444445</v>
      </c>
      <c r="BZ712" s="1"/>
      <c r="CA712" s="1"/>
      <c r="CB712" s="13">
        <f t="shared" si="54"/>
        <v>275.17809080000001</v>
      </c>
      <c r="CC712" s="13">
        <f t="shared" si="55"/>
        <v>15.86</v>
      </c>
      <c r="CD712" s="13">
        <f>SUMIFS(ALIMENTAÇÃO!E:E, ALIMENTAÇÃO!D:D, H712, ALIMENTAÇÃO!G:G, E712)</f>
        <v>805</v>
      </c>
      <c r="CE712" s="6">
        <f>SUMIFS(TRANSPORTE!E:E, TRANSPORTE!D:D, H712, TRANSPORTE!G:G, E712)</f>
        <v>216.2</v>
      </c>
      <c r="CF712" s="6">
        <f>SUMIFS('PLANO DE SAÚDE'!E:E, 'PLANO DE SAÚDE'!D:D, H712, 'PLANO DE SAÚDE'!G:G, E712)</f>
        <v>276.6880908</v>
      </c>
      <c r="CG712" s="6">
        <f>SUMIFS('PLANO ODONTO'!E:E, 'PLANO ODONTO'!D:D, H712, 'PLANO ODONTO'!G:G, E712)</f>
        <v>29.86</v>
      </c>
      <c r="CH712" s="6">
        <f t="shared" si="56"/>
        <v>-1.51</v>
      </c>
      <c r="CI712" s="6">
        <f t="shared" si="57"/>
        <v>0</v>
      </c>
      <c r="CJ712" s="6"/>
      <c r="CK712" s="6"/>
      <c r="CL712" s="6"/>
      <c r="CM712" s="6">
        <f t="shared" si="58"/>
        <v>-14</v>
      </c>
      <c r="CN712" s="6">
        <v>1069.8</v>
      </c>
      <c r="CO712" s="6">
        <v>-168.8</v>
      </c>
      <c r="CP712" s="6">
        <v>901</v>
      </c>
      <c r="CQ712" s="6">
        <v>1069.48</v>
      </c>
      <c r="CR712" s="1">
        <v>7.5</v>
      </c>
      <c r="CS712" s="6">
        <v>1069.48</v>
      </c>
      <c r="CT712" s="1">
        <v>21.38</v>
      </c>
      <c r="CU712" s="6">
        <v>462.28</v>
      </c>
    </row>
    <row r="713" spans="1:99" ht="13.8" hidden="1">
      <c r="A713" s="1"/>
      <c r="B713" s="1"/>
      <c r="C713" s="34" t="str">
        <f t="shared" ca="1" si="40"/>
        <v>OK</v>
      </c>
      <c r="D713" s="2">
        <f t="shared" si="41"/>
        <v>2629.9583611111111</v>
      </c>
      <c r="E713" s="42">
        <v>45931</v>
      </c>
      <c r="F713" s="1" t="s">
        <v>145</v>
      </c>
      <c r="G713" s="1">
        <v>3353</v>
      </c>
      <c r="H713" s="1" t="s">
        <v>209</v>
      </c>
      <c r="I713" s="1" t="s">
        <v>151</v>
      </c>
      <c r="J713" s="38">
        <v>45019</v>
      </c>
      <c r="K713" s="6">
        <v>1790.44</v>
      </c>
      <c r="L713" s="1"/>
      <c r="M713" s="6">
        <v>895.22</v>
      </c>
      <c r="N713" s="6"/>
      <c r="O713" s="6"/>
      <c r="P713" s="6">
        <v>268.57</v>
      </c>
      <c r="Q713" s="6"/>
      <c r="R713" s="6"/>
      <c r="S713" s="6"/>
      <c r="T713" s="6"/>
      <c r="U713" s="6">
        <v>90.44</v>
      </c>
      <c r="V713" s="6"/>
      <c r="W713" s="6"/>
      <c r="X713" s="6"/>
      <c r="Y713" s="6"/>
      <c r="Z713" s="6"/>
      <c r="AA713" s="6"/>
      <c r="AB713" s="6"/>
      <c r="AC713" s="6"/>
      <c r="AD713" s="6">
        <v>0</v>
      </c>
      <c r="AE713" s="6"/>
      <c r="AF713" s="6">
        <v>0</v>
      </c>
      <c r="AG713" s="6"/>
      <c r="AH713" s="6"/>
      <c r="AI713" s="6"/>
      <c r="AJ713" s="6"/>
      <c r="AK713" s="6"/>
      <c r="AL713" s="6"/>
      <c r="AM713" s="6">
        <v>0.1</v>
      </c>
      <c r="AN713" s="8">
        <f t="shared" si="42"/>
        <v>1254.33</v>
      </c>
      <c r="AO713" s="6"/>
      <c r="AP713" s="6">
        <v>-7.26</v>
      </c>
      <c r="AQ713" s="6">
        <v>-10</v>
      </c>
      <c r="AR713" s="6"/>
      <c r="AS713" s="6"/>
      <c r="AT713" s="6">
        <v>-0.93</v>
      </c>
      <c r="AU713" s="6"/>
      <c r="AV713" s="6">
        <v>-14</v>
      </c>
      <c r="AW713" s="6"/>
      <c r="AX713" s="6"/>
      <c r="AY713" s="6"/>
      <c r="AZ713" s="6"/>
      <c r="BA713" s="6"/>
      <c r="BB713" s="6">
        <v>-35</v>
      </c>
      <c r="BC713" s="6">
        <v>-100.08</v>
      </c>
      <c r="BD713" s="6"/>
      <c r="BE713" s="6"/>
      <c r="BF713" s="6"/>
      <c r="BG713" s="6">
        <v>-94.06</v>
      </c>
      <c r="BH713" s="6"/>
      <c r="BI713" s="6"/>
      <c r="BJ713" s="6"/>
      <c r="BK713" s="6"/>
      <c r="BL713" s="11">
        <f t="shared" si="43"/>
        <v>-261.33</v>
      </c>
      <c r="BM713" s="12">
        <f t="shared" si="44"/>
        <v>993</v>
      </c>
      <c r="BN713" s="13">
        <f t="shared" si="45"/>
        <v>149.20333333333335</v>
      </c>
      <c r="BO713" s="13">
        <f t="shared" si="46"/>
        <v>149.20333333333335</v>
      </c>
      <c r="BP713" s="13">
        <f t="shared" si="47"/>
        <v>49.734444444444449</v>
      </c>
      <c r="BQ713" s="13">
        <f t="shared" si="48"/>
        <v>94.067250000000001</v>
      </c>
      <c r="BR713" s="13">
        <f t="shared" si="49"/>
        <v>100.33</v>
      </c>
      <c r="BS713" s="13">
        <f t="shared" si="50"/>
        <v>719.31000000000006</v>
      </c>
      <c r="BT713" s="13">
        <f t="shared" si="51"/>
        <v>0</v>
      </c>
      <c r="BU713" s="13">
        <f t="shared" si="52"/>
        <v>100.07000000000002</v>
      </c>
      <c r="BV713" s="6">
        <f>SUMIFS('SEGURO DE VIDA'!E:E, 'SEGURO DE VIDA'!D:D, H713, 'SEGURO DE VIDA'!G:G, E713)</f>
        <v>13.71</v>
      </c>
      <c r="BW713" s="6">
        <f>SUMIFS(TREINAMENTOS!E:E, TREINAMENTOS!D:D, H713, TREINAMENTOS!G:G, E713)</f>
        <v>0</v>
      </c>
      <c r="BX713" s="6">
        <f>SUMIFS(EXAMES!E:E, EXAMES!D:D, H713, EXAMES!G:G, E713)</f>
        <v>0</v>
      </c>
      <c r="BY713" s="25">
        <f t="shared" si="53"/>
        <v>1375.6283611111112</v>
      </c>
      <c r="BZ713" s="1"/>
      <c r="CA713" s="1"/>
      <c r="CB713" s="13">
        <f t="shared" si="54"/>
        <v>100.07000000000002</v>
      </c>
      <c r="CC713" s="13">
        <f t="shared" si="55"/>
        <v>0</v>
      </c>
      <c r="CD713" s="13">
        <f>SUMIFS(ALIMENTAÇÃO!E:E, ALIMENTAÇÃO!D:D, H713, ALIMENTAÇÃO!G:G, E713)</f>
        <v>726.57</v>
      </c>
      <c r="CE713" s="6">
        <f>SUMIFS(TRANSPORTE!E:E, TRANSPORTE!D:D, H713, TRANSPORTE!G:G, E713)</f>
        <v>10</v>
      </c>
      <c r="CF713" s="6">
        <f>SUMIFS('PLANO DE SAÚDE'!E:E, 'PLANO DE SAÚDE'!D:D, H713, 'PLANO DE SAÚDE'!G:G, E713)</f>
        <v>235.15</v>
      </c>
      <c r="CG713" s="6">
        <f>SUMIFS('PLANO ODONTO'!E:E, 'PLANO ODONTO'!D:D, H713, 'PLANO ODONTO'!G:G, E713)</f>
        <v>14</v>
      </c>
      <c r="CH713" s="6">
        <f t="shared" si="56"/>
        <v>-135.07999999999998</v>
      </c>
      <c r="CI713" s="6">
        <f t="shared" si="57"/>
        <v>0</v>
      </c>
      <c r="CJ713" s="6"/>
      <c r="CK713" s="6"/>
      <c r="CL713" s="6"/>
      <c r="CM713" s="6">
        <f t="shared" si="58"/>
        <v>-14</v>
      </c>
      <c r="CN713" s="6">
        <v>1254.33</v>
      </c>
      <c r="CO713" s="6">
        <v>-261.33</v>
      </c>
      <c r="CP713" s="6">
        <v>993</v>
      </c>
      <c r="CQ713" s="6">
        <v>1254.23</v>
      </c>
      <c r="CR713" s="1">
        <v>7.5</v>
      </c>
      <c r="CS713" s="6">
        <v>1254.23</v>
      </c>
      <c r="CT713" s="1">
        <v>100.33</v>
      </c>
      <c r="CU713" s="6">
        <v>647.03</v>
      </c>
    </row>
    <row r="714" spans="1:99" ht="13.8" hidden="1">
      <c r="A714" s="1"/>
      <c r="B714" s="1"/>
      <c r="C714" s="34" t="str">
        <f t="shared" ca="1" si="40"/>
        <v>OK</v>
      </c>
      <c r="D714" s="2">
        <f t="shared" si="41"/>
        <v>4600.4134521777778</v>
      </c>
      <c r="E714" s="42">
        <v>45931</v>
      </c>
      <c r="F714" s="1" t="s">
        <v>145</v>
      </c>
      <c r="G714" s="1">
        <v>283</v>
      </c>
      <c r="H714" s="1" t="s">
        <v>213</v>
      </c>
      <c r="I714" s="1" t="s">
        <v>157</v>
      </c>
      <c r="J714" s="38">
        <v>44228</v>
      </c>
      <c r="K714" s="6">
        <v>2622.91</v>
      </c>
      <c r="L714" s="1"/>
      <c r="M714" s="6">
        <v>2622.91</v>
      </c>
      <c r="N714" s="6"/>
      <c r="O714" s="6"/>
      <c r="P714" s="6">
        <v>0</v>
      </c>
      <c r="Q714" s="6"/>
      <c r="R714" s="6"/>
      <c r="S714" s="6"/>
      <c r="T714" s="6"/>
      <c r="U714" s="6">
        <v>0</v>
      </c>
      <c r="V714" s="6"/>
      <c r="W714" s="6"/>
      <c r="X714" s="6"/>
      <c r="Y714" s="6"/>
      <c r="Z714" s="6"/>
      <c r="AA714" s="6"/>
      <c r="AB714" s="6"/>
      <c r="AC714" s="6"/>
      <c r="AD714" s="6">
        <v>0</v>
      </c>
      <c r="AE714" s="6"/>
      <c r="AF714" s="6">
        <v>0</v>
      </c>
      <c r="AG714" s="6"/>
      <c r="AH714" s="6"/>
      <c r="AI714" s="6"/>
      <c r="AJ714" s="6"/>
      <c r="AK714" s="6"/>
      <c r="AL714" s="6"/>
      <c r="AM714" s="6">
        <v>0.08</v>
      </c>
      <c r="AN714" s="8">
        <f t="shared" si="42"/>
        <v>2622.99</v>
      </c>
      <c r="AO714" s="6"/>
      <c r="AP714" s="6">
        <v>-8.0500000000000007</v>
      </c>
      <c r="AQ714" s="6">
        <v>-157.37</v>
      </c>
      <c r="AR714" s="6"/>
      <c r="AS714" s="6"/>
      <c r="AT714" s="6">
        <v>-0.35</v>
      </c>
      <c r="AU714" s="6"/>
      <c r="AV714" s="6">
        <v>0</v>
      </c>
      <c r="AW714" s="6"/>
      <c r="AX714" s="6"/>
      <c r="AY714" s="6"/>
      <c r="AZ714" s="6"/>
      <c r="BA714" s="6"/>
      <c r="BB714" s="6">
        <v>0</v>
      </c>
      <c r="BC714" s="6">
        <v>-1.93</v>
      </c>
      <c r="BD714" s="6"/>
      <c r="BE714" s="6"/>
      <c r="BF714" s="6"/>
      <c r="BG714" s="6">
        <v>-213.29</v>
      </c>
      <c r="BH714" s="6"/>
      <c r="BI714" s="6"/>
      <c r="BJ714" s="6"/>
      <c r="BK714" s="6"/>
      <c r="BL714" s="11">
        <f t="shared" si="43"/>
        <v>-380.99</v>
      </c>
      <c r="BM714" s="12">
        <f t="shared" si="44"/>
        <v>2242</v>
      </c>
      <c r="BN714" s="13">
        <f t="shared" si="45"/>
        <v>218.57583333333332</v>
      </c>
      <c r="BO714" s="13">
        <f t="shared" si="46"/>
        <v>218.57583333333332</v>
      </c>
      <c r="BP714" s="13">
        <f t="shared" si="47"/>
        <v>72.858611111111102</v>
      </c>
      <c r="BQ714" s="13">
        <f t="shared" si="48"/>
        <v>213.24258300000002</v>
      </c>
      <c r="BR714" s="13">
        <f t="shared" si="49"/>
        <v>209.83</v>
      </c>
      <c r="BS714" s="13">
        <f t="shared" si="50"/>
        <v>796.95</v>
      </c>
      <c r="BT714" s="13">
        <f t="shared" si="51"/>
        <v>58.829999999999984</v>
      </c>
      <c r="BU714" s="13">
        <f t="shared" si="52"/>
        <v>174.85059139999998</v>
      </c>
      <c r="BV714" s="6">
        <f>SUMIFS('SEGURO DE VIDA'!E:E, 'SEGURO DE VIDA'!D:D, H714, 'SEGURO DE VIDA'!G:G, E714)</f>
        <v>13.71</v>
      </c>
      <c r="BW714" s="6">
        <f>SUMIFS(TREINAMENTOS!E:E, TREINAMENTOS!D:D, H714, TREINAMENTOS!G:G, E714)</f>
        <v>0</v>
      </c>
      <c r="BX714" s="6">
        <f>SUMIFS(EXAMES!E:E, EXAMES!D:D, H714, EXAMES!G:G, E714)</f>
        <v>0</v>
      </c>
      <c r="BY714" s="25">
        <f t="shared" si="53"/>
        <v>1977.4234521777778</v>
      </c>
      <c r="BZ714" s="1"/>
      <c r="CA714" s="1"/>
      <c r="CB714" s="13">
        <f t="shared" si="54"/>
        <v>174.85059139999998</v>
      </c>
      <c r="CC714" s="13">
        <f t="shared" si="55"/>
        <v>0</v>
      </c>
      <c r="CD714" s="13">
        <f>SUMIFS(ALIMENTAÇÃO!E:E, ALIMENTAÇÃO!D:D, H714, ALIMENTAÇÃO!G:G, E714)</f>
        <v>805</v>
      </c>
      <c r="CE714" s="6">
        <f>SUMIFS(TRANSPORTE!E:E, TRANSPORTE!D:D, H714, TRANSPORTE!G:G, E714)</f>
        <v>216.2</v>
      </c>
      <c r="CF714" s="6">
        <f>SUMIFS('PLANO DE SAÚDE'!E:E, 'PLANO DE SAÚDE'!D:D, H714, 'PLANO DE SAÚDE'!G:G, E714)</f>
        <v>176.78059139999999</v>
      </c>
      <c r="CG714" s="6">
        <f>SUMIFS('PLANO ODONTO'!E:E, 'PLANO ODONTO'!D:D, H714, 'PLANO ODONTO'!G:G, E714)</f>
        <v>0</v>
      </c>
      <c r="CH714" s="6">
        <f t="shared" si="56"/>
        <v>-1.93</v>
      </c>
      <c r="CI714" s="6">
        <f t="shared" si="57"/>
        <v>0</v>
      </c>
      <c r="CJ714" s="6"/>
      <c r="CK714" s="6"/>
      <c r="CL714" s="6"/>
      <c r="CM714" s="6">
        <f t="shared" si="58"/>
        <v>0</v>
      </c>
      <c r="CN714" s="6">
        <v>2622.99</v>
      </c>
      <c r="CO714" s="6">
        <v>-380.99</v>
      </c>
      <c r="CP714" s="6">
        <v>2242</v>
      </c>
      <c r="CQ714" s="6">
        <v>2622.91</v>
      </c>
      <c r="CR714" s="1">
        <v>8.1300000000000008</v>
      </c>
      <c r="CS714" s="6">
        <v>2622.91</v>
      </c>
      <c r="CT714" s="1">
        <v>209.83</v>
      </c>
      <c r="CU714" s="6">
        <v>2015.71</v>
      </c>
    </row>
    <row r="715" spans="1:99" ht="13.8" hidden="1">
      <c r="A715" s="1"/>
      <c r="B715" s="1"/>
      <c r="C715" s="34" t="str">
        <f t="shared" ca="1" si="40"/>
        <v>OK</v>
      </c>
      <c r="D715" s="2">
        <f t="shared" si="41"/>
        <v>3596.1382333555553</v>
      </c>
      <c r="E715" s="42">
        <v>45931</v>
      </c>
      <c r="F715" s="1" t="s">
        <v>145</v>
      </c>
      <c r="G715" s="1">
        <v>3474</v>
      </c>
      <c r="H715" s="1" t="s">
        <v>215</v>
      </c>
      <c r="I715" s="1" t="s">
        <v>216</v>
      </c>
      <c r="J715" s="35">
        <v>45586</v>
      </c>
      <c r="K715" s="6">
        <v>1700</v>
      </c>
      <c r="L715" s="1"/>
      <c r="M715" s="6">
        <v>1700</v>
      </c>
      <c r="N715" s="6"/>
      <c r="O715" s="6"/>
      <c r="P715" s="6">
        <v>0</v>
      </c>
      <c r="Q715" s="6"/>
      <c r="R715" s="6"/>
      <c r="S715" s="6"/>
      <c r="T715" s="6"/>
      <c r="U715" s="6">
        <v>0</v>
      </c>
      <c r="V715" s="6"/>
      <c r="W715" s="6"/>
      <c r="X715" s="6"/>
      <c r="Y715" s="6"/>
      <c r="Z715" s="6"/>
      <c r="AA715" s="6"/>
      <c r="AB715" s="6"/>
      <c r="AC715" s="6"/>
      <c r="AD715" s="6">
        <v>76.5</v>
      </c>
      <c r="AE715" s="6"/>
      <c r="AF715" s="6">
        <v>11.33</v>
      </c>
      <c r="AG715" s="6"/>
      <c r="AH715" s="6"/>
      <c r="AI715" s="6"/>
      <c r="AJ715" s="6"/>
      <c r="AK715" s="6"/>
      <c r="AL715" s="6"/>
      <c r="AM715" s="6">
        <v>0.49</v>
      </c>
      <c r="AN715" s="8">
        <f t="shared" si="42"/>
        <v>1788.32</v>
      </c>
      <c r="AO715" s="6"/>
      <c r="AP715" s="6">
        <v>-8.0500000000000007</v>
      </c>
      <c r="AQ715" s="6">
        <v>-102</v>
      </c>
      <c r="AR715" s="6"/>
      <c r="AS715" s="6"/>
      <c r="AT715" s="6">
        <v>-0.33</v>
      </c>
      <c r="AU715" s="6"/>
      <c r="AV715" s="6">
        <v>-14</v>
      </c>
      <c r="AW715" s="6"/>
      <c r="AX715" s="6"/>
      <c r="AY715" s="6"/>
      <c r="AZ715" s="6"/>
      <c r="BA715" s="6"/>
      <c r="BB715" s="6">
        <v>0</v>
      </c>
      <c r="BC715" s="6">
        <v>-1.81</v>
      </c>
      <c r="BD715" s="6"/>
      <c r="BE715" s="6"/>
      <c r="BF715" s="6"/>
      <c r="BG715" s="6">
        <v>-138.13</v>
      </c>
      <c r="BH715" s="6"/>
      <c r="BI715" s="6"/>
      <c r="BJ715" s="6"/>
      <c r="BK715" s="6"/>
      <c r="BL715" s="11">
        <f t="shared" si="43"/>
        <v>-264.32</v>
      </c>
      <c r="BM715" s="12">
        <f t="shared" si="44"/>
        <v>1524</v>
      </c>
      <c r="BN715" s="13">
        <f t="shared" si="45"/>
        <v>141.66666666666666</v>
      </c>
      <c r="BO715" s="13">
        <f t="shared" si="46"/>
        <v>141.66666666666666</v>
      </c>
      <c r="BP715" s="13">
        <f t="shared" si="47"/>
        <v>47.222222222222221</v>
      </c>
      <c r="BQ715" s="13">
        <f t="shared" si="48"/>
        <v>138.19925900000001</v>
      </c>
      <c r="BR715" s="13">
        <f t="shared" si="49"/>
        <v>143.02000000000001</v>
      </c>
      <c r="BS715" s="13">
        <f t="shared" si="50"/>
        <v>796.95</v>
      </c>
      <c r="BT715" s="13">
        <f t="shared" si="51"/>
        <v>114.19999999999999</v>
      </c>
      <c r="BU715" s="13">
        <f t="shared" si="52"/>
        <v>164.06341879999997</v>
      </c>
      <c r="BV715" s="6">
        <f>SUMIFS('SEGURO DE VIDA'!E:E, 'SEGURO DE VIDA'!D:D, H715, 'SEGURO DE VIDA'!G:G, E715)</f>
        <v>13.71</v>
      </c>
      <c r="BW715" s="6">
        <f>SUMIFS(TREINAMENTOS!E:E, TREINAMENTOS!D:D, H715, TREINAMENTOS!G:G, E715)</f>
        <v>0</v>
      </c>
      <c r="BX715" s="6">
        <f>SUMIFS(EXAMES!E:E, EXAMES!D:D, H715, EXAMES!G:G, E715)</f>
        <v>107.12</v>
      </c>
      <c r="BY715" s="25">
        <f t="shared" si="53"/>
        <v>1807.8182333555553</v>
      </c>
      <c r="BZ715" s="1"/>
      <c r="CA715" s="1"/>
      <c r="CB715" s="13">
        <f t="shared" si="54"/>
        <v>164.06341879999997</v>
      </c>
      <c r="CC715" s="13">
        <f t="shared" si="55"/>
        <v>0</v>
      </c>
      <c r="CD715" s="13">
        <f>SUMIFS(ALIMENTAÇÃO!E:E, ALIMENTAÇÃO!D:D, H715, ALIMENTAÇÃO!G:G, E715)</f>
        <v>805</v>
      </c>
      <c r="CE715" s="6">
        <f>SUMIFS(TRANSPORTE!E:E, TRANSPORTE!D:D, H715, TRANSPORTE!G:G, E715)</f>
        <v>216.2</v>
      </c>
      <c r="CF715" s="6">
        <f>SUMIFS('PLANO DE SAÚDE'!E:E, 'PLANO DE SAÚDE'!D:D, H715, 'PLANO DE SAÚDE'!G:G, E715)</f>
        <v>165.87341879999997</v>
      </c>
      <c r="CG715" s="6">
        <f>SUMIFS('PLANO ODONTO'!E:E, 'PLANO ODONTO'!D:D, H715, 'PLANO ODONTO'!G:G, E715)</f>
        <v>14</v>
      </c>
      <c r="CH715" s="6">
        <f t="shared" si="56"/>
        <v>-1.81</v>
      </c>
      <c r="CI715" s="6">
        <f t="shared" si="57"/>
        <v>0</v>
      </c>
      <c r="CJ715" s="6"/>
      <c r="CK715" s="6"/>
      <c r="CL715" s="6"/>
      <c r="CM715" s="6">
        <f t="shared" si="58"/>
        <v>-14</v>
      </c>
      <c r="CN715" s="6">
        <v>1788.32</v>
      </c>
      <c r="CO715" s="6">
        <v>-264.32</v>
      </c>
      <c r="CP715" s="6">
        <v>1524</v>
      </c>
      <c r="CQ715" s="6">
        <v>1787.83</v>
      </c>
      <c r="CR715" s="1">
        <v>7.73</v>
      </c>
      <c r="CS715" s="6">
        <v>1787.83</v>
      </c>
      <c r="CT715" s="1">
        <v>143.02000000000001</v>
      </c>
      <c r="CU715" s="6">
        <v>1180.6300000000001</v>
      </c>
    </row>
    <row r="716" spans="1:99" ht="13.8" hidden="1">
      <c r="A716" s="1"/>
      <c r="B716" s="1"/>
      <c r="C716" s="34" t="str">
        <f t="shared" ca="1" si="40"/>
        <v>OK</v>
      </c>
      <c r="D716" s="2">
        <f t="shared" si="41"/>
        <v>3315.6872736666664</v>
      </c>
      <c r="E716" s="42">
        <v>45931</v>
      </c>
      <c r="F716" s="1" t="s">
        <v>145</v>
      </c>
      <c r="G716" s="1">
        <v>3536</v>
      </c>
      <c r="H716" s="1" t="s">
        <v>218</v>
      </c>
      <c r="I716" s="1" t="s">
        <v>436</v>
      </c>
      <c r="J716" s="38">
        <v>45790</v>
      </c>
      <c r="K716" s="6">
        <v>1518</v>
      </c>
      <c r="L716" s="1"/>
      <c r="M716" s="6">
        <v>1518</v>
      </c>
      <c r="N716" s="6"/>
      <c r="O716" s="6"/>
      <c r="P716" s="6">
        <v>0</v>
      </c>
      <c r="Q716" s="6"/>
      <c r="R716" s="6"/>
      <c r="S716" s="6"/>
      <c r="T716" s="6"/>
      <c r="U716" s="6">
        <v>0</v>
      </c>
      <c r="V716" s="6"/>
      <c r="W716" s="6"/>
      <c r="X716" s="6"/>
      <c r="Y716" s="6"/>
      <c r="Z716" s="6"/>
      <c r="AA716" s="6"/>
      <c r="AB716" s="6"/>
      <c r="AC716" s="6"/>
      <c r="AD716" s="6">
        <v>0</v>
      </c>
      <c r="AE716" s="6"/>
      <c r="AF716" s="6">
        <v>0</v>
      </c>
      <c r="AG716" s="6"/>
      <c r="AH716" s="6"/>
      <c r="AI716" s="6"/>
      <c r="AJ716" s="6"/>
      <c r="AK716" s="6"/>
      <c r="AL716" s="6"/>
      <c r="AM716" s="6">
        <v>0.69</v>
      </c>
      <c r="AN716" s="8">
        <f t="shared" si="42"/>
        <v>1518.69</v>
      </c>
      <c r="AO716" s="6"/>
      <c r="AP716" s="6">
        <v>-8.0500000000000007</v>
      </c>
      <c r="AQ716" s="6">
        <v>-91.08</v>
      </c>
      <c r="AR716" s="6"/>
      <c r="AS716" s="6"/>
      <c r="AT716" s="6">
        <v>-0.6</v>
      </c>
      <c r="AU716" s="6"/>
      <c r="AV716" s="6">
        <v>-14</v>
      </c>
      <c r="AW716" s="6"/>
      <c r="AX716" s="6"/>
      <c r="AY716" s="6"/>
      <c r="AZ716" s="6"/>
      <c r="BA716" s="6"/>
      <c r="BB716" s="6">
        <v>0</v>
      </c>
      <c r="BC716" s="6">
        <v>-1.1100000000000001</v>
      </c>
      <c r="BD716" s="6"/>
      <c r="BE716" s="6"/>
      <c r="BF716" s="6"/>
      <c r="BG716" s="6">
        <v>-113.85</v>
      </c>
      <c r="BH716" s="6"/>
      <c r="BI716" s="6"/>
      <c r="BJ716" s="6"/>
      <c r="BK716" s="6"/>
      <c r="BL716" s="11">
        <f t="shared" si="43"/>
        <v>-228.69</v>
      </c>
      <c r="BM716" s="12">
        <f t="shared" si="44"/>
        <v>1290</v>
      </c>
      <c r="BN716" s="13">
        <f t="shared" si="45"/>
        <v>126.5</v>
      </c>
      <c r="BO716" s="13">
        <f t="shared" si="46"/>
        <v>126.5</v>
      </c>
      <c r="BP716" s="13">
        <f t="shared" si="47"/>
        <v>42.166666666666664</v>
      </c>
      <c r="BQ716" s="13">
        <f t="shared" si="48"/>
        <v>113.85</v>
      </c>
      <c r="BR716" s="13">
        <f t="shared" si="49"/>
        <v>121.44</v>
      </c>
      <c r="BS716" s="13">
        <f t="shared" si="50"/>
        <v>796.95</v>
      </c>
      <c r="BT716" s="13">
        <f t="shared" si="51"/>
        <v>355.12</v>
      </c>
      <c r="BU716" s="13">
        <f t="shared" si="52"/>
        <v>100.76060699999999</v>
      </c>
      <c r="BV716" s="6">
        <f>SUMIFS('SEGURO DE VIDA'!E:E, 'SEGURO DE VIDA'!D:D, H716, 'SEGURO DE VIDA'!G:G, E716)</f>
        <v>13.71</v>
      </c>
      <c r="BW716" s="6">
        <f>SUMIFS(TREINAMENTOS!E:E, TREINAMENTOS!D:D, H716, TREINAMENTOS!G:G, E716)</f>
        <v>0</v>
      </c>
      <c r="BX716" s="6">
        <f>SUMIFS(EXAMES!E:E, EXAMES!D:D, H716, EXAMES!G:G, E716)</f>
        <v>0</v>
      </c>
      <c r="BY716" s="25">
        <f t="shared" si="53"/>
        <v>1796.9972736666666</v>
      </c>
      <c r="BZ716" s="1"/>
      <c r="CA716" s="1"/>
      <c r="CB716" s="13">
        <f t="shared" si="54"/>
        <v>100.76060699999999</v>
      </c>
      <c r="CC716" s="13">
        <f t="shared" si="55"/>
        <v>0</v>
      </c>
      <c r="CD716" s="13">
        <f>SUMIFS(ALIMENTAÇÃO!E:E, ALIMENTAÇÃO!D:D, H716, ALIMENTAÇÃO!G:G, E716)</f>
        <v>805</v>
      </c>
      <c r="CE716" s="6">
        <f>SUMIFS(TRANSPORTE!E:E, TRANSPORTE!D:D, H716, TRANSPORTE!G:G, E716)</f>
        <v>446.2</v>
      </c>
      <c r="CF716" s="6">
        <f>SUMIFS('PLANO DE SAÚDE'!E:E, 'PLANO DE SAÚDE'!D:D, H716, 'PLANO DE SAÚDE'!G:G, E716)</f>
        <v>101.87060699999999</v>
      </c>
      <c r="CG716" s="6">
        <f>SUMIFS('PLANO ODONTO'!E:E, 'PLANO ODONTO'!D:D, H716, 'PLANO ODONTO'!G:G, E716)</f>
        <v>14</v>
      </c>
      <c r="CH716" s="6">
        <f t="shared" si="56"/>
        <v>-1.1100000000000001</v>
      </c>
      <c r="CI716" s="6">
        <f t="shared" si="57"/>
        <v>0</v>
      </c>
      <c r="CJ716" s="6"/>
      <c r="CK716" s="6"/>
      <c r="CL716" s="6"/>
      <c r="CM716" s="6">
        <f t="shared" si="58"/>
        <v>-14</v>
      </c>
      <c r="CN716" s="6">
        <v>1518.69</v>
      </c>
      <c r="CO716" s="6">
        <v>-228.69</v>
      </c>
      <c r="CP716" s="6">
        <v>1290</v>
      </c>
      <c r="CQ716" s="6">
        <v>1518</v>
      </c>
      <c r="CR716" s="1">
        <v>7.5</v>
      </c>
      <c r="CS716" s="6">
        <v>1518</v>
      </c>
      <c r="CT716" s="1">
        <v>121.44</v>
      </c>
      <c r="CU716" s="6">
        <v>910.8</v>
      </c>
    </row>
    <row r="717" spans="1:99" ht="13.8" hidden="1">
      <c r="A717" s="1"/>
      <c r="B717" s="1"/>
      <c r="C717" s="34" t="str">
        <f t="shared" ca="1" si="40"/>
        <v>OK</v>
      </c>
      <c r="D717" s="2">
        <f t="shared" si="41"/>
        <v>4675.0528607777778</v>
      </c>
      <c r="E717" s="42">
        <v>45931</v>
      </c>
      <c r="F717" s="1" t="s">
        <v>145</v>
      </c>
      <c r="G717" s="1">
        <v>3438</v>
      </c>
      <c r="H717" s="1" t="s">
        <v>220</v>
      </c>
      <c r="I717" s="1" t="s">
        <v>157</v>
      </c>
      <c r="J717" s="38">
        <v>45397</v>
      </c>
      <c r="K717" s="6">
        <v>2622.91</v>
      </c>
      <c r="L717" s="1"/>
      <c r="M717" s="6">
        <v>2622.91</v>
      </c>
      <c r="N717" s="6"/>
      <c r="O717" s="6"/>
      <c r="P717" s="6">
        <v>0</v>
      </c>
      <c r="Q717" s="6"/>
      <c r="R717" s="6"/>
      <c r="S717" s="6"/>
      <c r="T717" s="6"/>
      <c r="U717" s="6">
        <v>0</v>
      </c>
      <c r="V717" s="6"/>
      <c r="W717" s="6"/>
      <c r="X717" s="6"/>
      <c r="Y717" s="6"/>
      <c r="Z717" s="6"/>
      <c r="AA717" s="6"/>
      <c r="AB717" s="6"/>
      <c r="AC717" s="6"/>
      <c r="AD717" s="6">
        <v>0</v>
      </c>
      <c r="AE717" s="6"/>
      <c r="AF717" s="6">
        <v>0</v>
      </c>
      <c r="AG717" s="6"/>
      <c r="AH717" s="6"/>
      <c r="AI717" s="6"/>
      <c r="AJ717" s="6"/>
      <c r="AK717" s="6"/>
      <c r="AL717" s="6"/>
      <c r="AM717" s="6">
        <v>0</v>
      </c>
      <c r="AN717" s="8">
        <f t="shared" si="42"/>
        <v>2622.91</v>
      </c>
      <c r="AO717" s="6"/>
      <c r="AP717" s="6">
        <v>-7.7</v>
      </c>
      <c r="AQ717" s="6">
        <v>-157.37</v>
      </c>
      <c r="AR717" s="6"/>
      <c r="AS717" s="6"/>
      <c r="AT717" s="6">
        <v>-0.55000000000000004</v>
      </c>
      <c r="AU717" s="6"/>
      <c r="AV717" s="6">
        <v>0</v>
      </c>
      <c r="AW717" s="6"/>
      <c r="AX717" s="6"/>
      <c r="AY717" s="6"/>
      <c r="AZ717" s="6"/>
      <c r="BA717" s="6"/>
      <c r="BB717" s="6">
        <v>0</v>
      </c>
      <c r="BC717" s="6">
        <v>0</v>
      </c>
      <c r="BD717" s="6"/>
      <c r="BE717" s="6"/>
      <c r="BF717" s="6"/>
      <c r="BG717" s="6">
        <v>-213.29</v>
      </c>
      <c r="BH717" s="6"/>
      <c r="BI717" s="6"/>
      <c r="BJ717" s="6"/>
      <c r="BK717" s="6"/>
      <c r="BL717" s="11">
        <f t="shared" si="43"/>
        <v>-378.90999999999997</v>
      </c>
      <c r="BM717" s="12">
        <f t="shared" si="44"/>
        <v>2244</v>
      </c>
      <c r="BN717" s="13">
        <f t="shared" si="45"/>
        <v>218.57583333333332</v>
      </c>
      <c r="BO717" s="13">
        <f t="shared" si="46"/>
        <v>218.57583333333332</v>
      </c>
      <c r="BP717" s="13">
        <f t="shared" si="47"/>
        <v>72.858611111111102</v>
      </c>
      <c r="BQ717" s="13">
        <f t="shared" si="48"/>
        <v>213.24258300000002</v>
      </c>
      <c r="BR717" s="13">
        <f t="shared" si="49"/>
        <v>209.83</v>
      </c>
      <c r="BS717" s="13">
        <f t="shared" si="50"/>
        <v>762.3</v>
      </c>
      <c r="BT717" s="13">
        <f t="shared" si="51"/>
        <v>235.93</v>
      </c>
      <c r="BU717" s="13">
        <f t="shared" si="52"/>
        <v>0</v>
      </c>
      <c r="BV717" s="6">
        <f>SUMIFS('SEGURO DE VIDA'!E:E, 'SEGURO DE VIDA'!D:D, H717, 'SEGURO DE VIDA'!G:G, E717)</f>
        <v>13.71</v>
      </c>
      <c r="BW717" s="6">
        <f>SUMIFS(TREINAMENTOS!E:E, TREINAMENTOS!D:D, H717, TREINAMENTOS!G:G, E717)</f>
        <v>0</v>
      </c>
      <c r="BX717" s="6">
        <f>SUMIFS(EXAMES!E:E, EXAMES!D:D, H717, EXAMES!G:G, E717)</f>
        <v>107.12</v>
      </c>
      <c r="BY717" s="25">
        <f t="shared" si="53"/>
        <v>2052.142860777778</v>
      </c>
      <c r="BZ717" s="1"/>
      <c r="CA717" s="1"/>
      <c r="CB717" s="13">
        <f t="shared" si="54"/>
        <v>0</v>
      </c>
      <c r="CC717" s="13">
        <f t="shared" si="55"/>
        <v>0</v>
      </c>
      <c r="CD717" s="13">
        <f>SUMIFS(ALIMENTAÇÃO!E:E, ALIMENTAÇÃO!D:D, H717, ALIMENTAÇÃO!G:G, E717)</f>
        <v>770</v>
      </c>
      <c r="CE717" s="6">
        <f>SUMIFS(TRANSPORTE!E:E, TRANSPORTE!D:D, H717, TRANSPORTE!G:G, E717)</f>
        <v>393.3</v>
      </c>
      <c r="CF717" s="6">
        <f>SUMIFS('PLANO DE SAÚDE'!E:E, 'PLANO DE SAÚDE'!D:D, H717, 'PLANO DE SAÚDE'!G:G, E717)</f>
        <v>0</v>
      </c>
      <c r="CG717" s="6">
        <f>SUMIFS('PLANO ODONTO'!E:E, 'PLANO ODONTO'!D:D, H717, 'PLANO ODONTO'!G:G, E717)</f>
        <v>0</v>
      </c>
      <c r="CH717" s="6">
        <f t="shared" si="56"/>
        <v>0</v>
      </c>
      <c r="CI717" s="6">
        <f t="shared" si="57"/>
        <v>0</v>
      </c>
      <c r="CJ717" s="6"/>
      <c r="CK717" s="6"/>
      <c r="CL717" s="6"/>
      <c r="CM717" s="6">
        <f t="shared" si="58"/>
        <v>0</v>
      </c>
      <c r="CN717" s="6">
        <v>2622.91</v>
      </c>
      <c r="CO717" s="6">
        <v>-378.91</v>
      </c>
      <c r="CP717" s="6">
        <v>2244</v>
      </c>
      <c r="CQ717" s="6">
        <v>2622.91</v>
      </c>
      <c r="CR717" s="1">
        <v>8.1300000000000008</v>
      </c>
      <c r="CS717" s="6">
        <v>2622.91</v>
      </c>
      <c r="CT717" s="1">
        <v>209.83</v>
      </c>
      <c r="CU717" s="6">
        <v>2015.71</v>
      </c>
    </row>
    <row r="718" spans="1:99" ht="13.8" hidden="1">
      <c r="A718" s="1"/>
      <c r="B718" s="1"/>
      <c r="C718" s="34" t="str">
        <f t="shared" ca="1" si="40"/>
        <v>OK</v>
      </c>
      <c r="D718" s="2">
        <f t="shared" si="41"/>
        <v>3543.62</v>
      </c>
      <c r="E718" s="42">
        <v>45931</v>
      </c>
      <c r="F718" s="1" t="s">
        <v>145</v>
      </c>
      <c r="G718" s="1">
        <v>3596</v>
      </c>
      <c r="H718" s="1" t="s">
        <v>513</v>
      </c>
      <c r="I718" s="1" t="s">
        <v>151</v>
      </c>
      <c r="J718" s="38">
        <v>45922</v>
      </c>
      <c r="K718" s="6">
        <v>1800</v>
      </c>
      <c r="L718" s="1"/>
      <c r="M718" s="6">
        <v>1800</v>
      </c>
      <c r="N718" s="6"/>
      <c r="O718" s="6"/>
      <c r="P718" s="6">
        <v>0</v>
      </c>
      <c r="Q718" s="6"/>
      <c r="R718" s="6"/>
      <c r="S718" s="6"/>
      <c r="T718" s="6"/>
      <c r="U718" s="6">
        <v>0</v>
      </c>
      <c r="V718" s="6"/>
      <c r="W718" s="6"/>
      <c r="X718" s="6"/>
      <c r="Y718" s="6"/>
      <c r="Z718" s="6"/>
      <c r="AA718" s="6"/>
      <c r="AB718" s="6">
        <v>0</v>
      </c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>
        <v>0.63</v>
      </c>
      <c r="AN718" s="8">
        <f t="shared" si="42"/>
        <v>1800.63</v>
      </c>
      <c r="AO718" s="6"/>
      <c r="AP718" s="6">
        <v>-8.0500000000000007</v>
      </c>
      <c r="AQ718" s="6">
        <v>-108</v>
      </c>
      <c r="AR718" s="6"/>
      <c r="AS718" s="6"/>
      <c r="AT718" s="6">
        <v>-0.35</v>
      </c>
      <c r="AU718" s="6"/>
      <c r="AV718" s="6">
        <v>0</v>
      </c>
      <c r="AW718" s="6"/>
      <c r="AX718" s="6"/>
      <c r="AY718" s="6"/>
      <c r="AZ718" s="6"/>
      <c r="BA718" s="6"/>
      <c r="BB718" s="6"/>
      <c r="BC718" s="6">
        <v>0</v>
      </c>
      <c r="BD718" s="6"/>
      <c r="BE718" s="6"/>
      <c r="BF718" s="6"/>
      <c r="BG718" s="6">
        <v>-139.22999999999999</v>
      </c>
      <c r="BH718" s="6"/>
      <c r="BI718" s="6">
        <v>0</v>
      </c>
      <c r="BJ718" s="6"/>
      <c r="BK718" s="6">
        <v>0</v>
      </c>
      <c r="BL718" s="11">
        <f t="shared" si="43"/>
        <v>-255.63</v>
      </c>
      <c r="BM718" s="12">
        <f t="shared" si="44"/>
        <v>1545</v>
      </c>
      <c r="BN718" s="13">
        <f t="shared" si="45"/>
        <v>150</v>
      </c>
      <c r="BO718" s="13">
        <f t="shared" si="46"/>
        <v>150</v>
      </c>
      <c r="BP718" s="13">
        <f t="shared" si="47"/>
        <v>50</v>
      </c>
      <c r="BQ718" s="13">
        <f t="shared" si="48"/>
        <v>139.32</v>
      </c>
      <c r="BR718" s="13">
        <f t="shared" si="49"/>
        <v>144</v>
      </c>
      <c r="BS718" s="13">
        <f t="shared" si="50"/>
        <v>796.95</v>
      </c>
      <c r="BT718" s="13">
        <f t="shared" si="51"/>
        <v>285.3</v>
      </c>
      <c r="BU718" s="13">
        <f t="shared" si="52"/>
        <v>0</v>
      </c>
      <c r="BV718" s="6">
        <f>SUMIFS('SEGURO DE VIDA'!E:E, 'SEGURO DE VIDA'!D:D, H718, 'SEGURO DE VIDA'!G:G, E718)</f>
        <v>27.42</v>
      </c>
      <c r="BW718" s="6">
        <f>SUMIFS(TREINAMENTOS!E:E, TREINAMENTOS!D:D, H718, TREINAMENTOS!G:G, E718)</f>
        <v>0</v>
      </c>
      <c r="BX718" s="6">
        <f>SUMIFS(EXAMES!E:E, EXAMES!D:D, H718, EXAMES!G:G, E718)</f>
        <v>0</v>
      </c>
      <c r="BY718" s="25">
        <f t="shared" si="53"/>
        <v>1742.99</v>
      </c>
      <c r="BZ718" s="1"/>
      <c r="CA718" s="1"/>
      <c r="CB718" s="13">
        <f t="shared" si="54"/>
        <v>0</v>
      </c>
      <c r="CC718" s="13">
        <f t="shared" si="55"/>
        <v>0</v>
      </c>
      <c r="CD718" s="13">
        <f>SUMIFS(ALIMENTAÇÃO!E:E, ALIMENTAÇÃO!D:D, H718, ALIMENTAÇÃO!G:G, E718)</f>
        <v>805</v>
      </c>
      <c r="CE718" s="6">
        <f>SUMIFS(TRANSPORTE!E:E, TRANSPORTE!D:D, H718, TRANSPORTE!G:G, E718)</f>
        <v>393.3</v>
      </c>
      <c r="CF718" s="6">
        <f>SUMIFS('PLANO DE SAÚDE'!E:E, 'PLANO DE SAÚDE'!D:D, H718, 'PLANO DE SAÚDE'!G:G, E718)</f>
        <v>0</v>
      </c>
      <c r="CG718" s="6">
        <f>SUMIFS('PLANO ODONTO'!E:E, 'PLANO ODONTO'!D:D, H718, 'PLANO ODONTO'!G:G, E718)</f>
        <v>0</v>
      </c>
      <c r="CH718" s="6">
        <f t="shared" si="56"/>
        <v>0</v>
      </c>
      <c r="CI718" s="6">
        <f t="shared" si="57"/>
        <v>0</v>
      </c>
      <c r="CJ718" s="6"/>
      <c r="CK718" s="6"/>
      <c r="CL718" s="6"/>
      <c r="CM718" s="6">
        <f t="shared" si="58"/>
        <v>0</v>
      </c>
      <c r="CN718" s="6">
        <v>1800.63</v>
      </c>
      <c r="CO718" s="6">
        <v>-255.63</v>
      </c>
      <c r="CP718" s="6">
        <v>1545</v>
      </c>
      <c r="CQ718" s="6">
        <v>1800</v>
      </c>
      <c r="CR718" s="1">
        <v>7.74</v>
      </c>
      <c r="CS718" s="6">
        <v>1800</v>
      </c>
      <c r="CT718" s="1">
        <v>144</v>
      </c>
      <c r="CU718" s="6">
        <v>1192.8</v>
      </c>
    </row>
    <row r="719" spans="1:99" ht="13.8" hidden="1">
      <c r="A719" s="1"/>
      <c r="B719" s="1"/>
      <c r="C719" s="34" t="str">
        <f t="shared" ca="1" si="40"/>
        <v>OK</v>
      </c>
      <c r="D719" s="2">
        <f t="shared" si="41"/>
        <v>3324.6741992666666</v>
      </c>
      <c r="E719" s="42">
        <v>45931</v>
      </c>
      <c r="F719" s="1" t="s">
        <v>145</v>
      </c>
      <c r="G719" s="1">
        <v>3570</v>
      </c>
      <c r="H719" s="1" t="s">
        <v>221</v>
      </c>
      <c r="I719" s="1" t="s">
        <v>205</v>
      </c>
      <c r="J719" s="38">
        <v>45873</v>
      </c>
      <c r="K719" s="6">
        <v>1518</v>
      </c>
      <c r="L719" s="1"/>
      <c r="M719" s="6">
        <v>1518</v>
      </c>
      <c r="N719" s="6"/>
      <c r="O719" s="6"/>
      <c r="P719" s="6">
        <v>0</v>
      </c>
      <c r="Q719" s="6"/>
      <c r="R719" s="6"/>
      <c r="S719" s="6"/>
      <c r="T719" s="6"/>
      <c r="U719" s="6">
        <v>0</v>
      </c>
      <c r="V719" s="6"/>
      <c r="W719" s="6"/>
      <c r="X719" s="6"/>
      <c r="Y719" s="6"/>
      <c r="Z719" s="6"/>
      <c r="AA719" s="6"/>
      <c r="AB719" s="6">
        <v>0</v>
      </c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>
        <v>0.17</v>
      </c>
      <c r="AN719" s="8">
        <f t="shared" si="42"/>
        <v>1518.17</v>
      </c>
      <c r="AO719" s="6"/>
      <c r="AP719" s="6">
        <v>-8.0500000000000007</v>
      </c>
      <c r="AQ719" s="6">
        <v>-91.08</v>
      </c>
      <c r="AR719" s="6"/>
      <c r="AS719" s="6"/>
      <c r="AT719" s="6">
        <v>-0.53</v>
      </c>
      <c r="AU719" s="6"/>
      <c r="AV719" s="6">
        <v>0</v>
      </c>
      <c r="AW719" s="6"/>
      <c r="AX719" s="6"/>
      <c r="AY719" s="6"/>
      <c r="AZ719" s="6"/>
      <c r="BA719" s="6"/>
      <c r="BB719" s="6"/>
      <c r="BC719" s="6">
        <v>-1.66</v>
      </c>
      <c r="BD719" s="6"/>
      <c r="BE719" s="6"/>
      <c r="BF719" s="6"/>
      <c r="BG719" s="6">
        <v>-113.85</v>
      </c>
      <c r="BH719" s="6"/>
      <c r="BI719" s="6">
        <v>0</v>
      </c>
      <c r="BJ719" s="6"/>
      <c r="BK719" s="6">
        <v>0</v>
      </c>
      <c r="BL719" s="11">
        <f t="shared" si="43"/>
        <v>-215.17</v>
      </c>
      <c r="BM719" s="12">
        <f t="shared" si="44"/>
        <v>1303</v>
      </c>
      <c r="BN719" s="13">
        <f t="shared" si="45"/>
        <v>126.5</v>
      </c>
      <c r="BO719" s="13">
        <f t="shared" si="46"/>
        <v>126.5</v>
      </c>
      <c r="BP719" s="13">
        <f t="shared" si="47"/>
        <v>42.166666666666664</v>
      </c>
      <c r="BQ719" s="13">
        <f t="shared" si="48"/>
        <v>113.85</v>
      </c>
      <c r="BR719" s="13">
        <f t="shared" si="49"/>
        <v>121.44</v>
      </c>
      <c r="BS719" s="13">
        <f t="shared" si="50"/>
        <v>796.95</v>
      </c>
      <c r="BT719" s="13">
        <f t="shared" si="51"/>
        <v>314.87</v>
      </c>
      <c r="BU719" s="13">
        <f t="shared" si="52"/>
        <v>150.51753259999998</v>
      </c>
      <c r="BV719" s="6">
        <f>SUMIFS('SEGURO DE VIDA'!E:E, 'SEGURO DE VIDA'!D:D, H719, 'SEGURO DE VIDA'!G:G, E719)</f>
        <v>13.71</v>
      </c>
      <c r="BW719" s="6">
        <f>SUMIFS(TREINAMENTOS!E:E, TREINAMENTOS!D:D, H719, TREINAMENTOS!G:G, E719)</f>
        <v>0</v>
      </c>
      <c r="BX719" s="6">
        <f>SUMIFS(EXAMES!E:E, EXAMES!D:D, H719, EXAMES!G:G, E719)</f>
        <v>0</v>
      </c>
      <c r="BY719" s="25">
        <f t="shared" si="53"/>
        <v>1806.5041992666665</v>
      </c>
      <c r="BZ719" s="1"/>
      <c r="CA719" s="1"/>
      <c r="CB719" s="13">
        <f t="shared" si="54"/>
        <v>150.51753259999998</v>
      </c>
      <c r="CC719" s="13">
        <f t="shared" si="55"/>
        <v>0</v>
      </c>
      <c r="CD719" s="13">
        <f>SUMIFS(ALIMENTAÇÃO!E:E, ALIMENTAÇÃO!D:D, H719, ALIMENTAÇÃO!G:G, E719)</f>
        <v>805</v>
      </c>
      <c r="CE719" s="6">
        <f>SUMIFS(TRANSPORTE!E:E, TRANSPORTE!D:D, H719, TRANSPORTE!G:G, E719)</f>
        <v>405.95</v>
      </c>
      <c r="CF719" s="6">
        <f>SUMIFS('PLANO DE SAÚDE'!E:E, 'PLANO DE SAÚDE'!D:D, H719, 'PLANO DE SAÚDE'!G:G, E719)</f>
        <v>152.17753259999998</v>
      </c>
      <c r="CG719" s="6">
        <f>SUMIFS('PLANO ODONTO'!E:E, 'PLANO ODONTO'!D:D, H719, 'PLANO ODONTO'!G:G, E719)</f>
        <v>0</v>
      </c>
      <c r="CH719" s="6">
        <f t="shared" si="56"/>
        <v>-1.66</v>
      </c>
      <c r="CI719" s="6">
        <f t="shared" si="57"/>
        <v>0</v>
      </c>
      <c r="CJ719" s="6"/>
      <c r="CK719" s="6"/>
      <c r="CL719" s="6"/>
      <c r="CM719" s="6">
        <f t="shared" si="58"/>
        <v>0</v>
      </c>
      <c r="CN719" s="6">
        <v>1518.17</v>
      </c>
      <c r="CO719" s="6">
        <v>-215.17</v>
      </c>
      <c r="CP719" s="6">
        <v>1303</v>
      </c>
      <c r="CQ719" s="6">
        <v>1518</v>
      </c>
      <c r="CR719" s="1">
        <v>7.5</v>
      </c>
      <c r="CS719" s="6">
        <v>1518</v>
      </c>
      <c r="CT719" s="1">
        <v>121.44</v>
      </c>
      <c r="CU719" s="6">
        <v>910.8</v>
      </c>
    </row>
    <row r="720" spans="1:99" ht="13.8" hidden="1">
      <c r="A720" s="1"/>
      <c r="B720" s="1"/>
      <c r="C720" s="34" t="str">
        <f t="shared" ca="1" si="40"/>
        <v>OK</v>
      </c>
      <c r="D720" s="2">
        <f t="shared" si="41"/>
        <v>5213.3281288666667</v>
      </c>
      <c r="E720" s="42">
        <v>45931</v>
      </c>
      <c r="F720" s="1" t="s">
        <v>179</v>
      </c>
      <c r="G720" s="1">
        <v>3438</v>
      </c>
      <c r="H720" s="1" t="s">
        <v>223</v>
      </c>
      <c r="I720" s="1" t="s">
        <v>224</v>
      </c>
      <c r="J720" s="38">
        <v>43558</v>
      </c>
      <c r="K720" s="6">
        <v>3045.48</v>
      </c>
      <c r="L720" s="1"/>
      <c r="M720" s="6">
        <v>3045.48</v>
      </c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>
        <v>0.83</v>
      </c>
      <c r="AN720" s="8">
        <f t="shared" si="42"/>
        <v>3046.31</v>
      </c>
      <c r="AO720" s="6"/>
      <c r="AP720" s="6">
        <v>-8.0500000000000007</v>
      </c>
      <c r="AQ720" s="6">
        <v>-182.73</v>
      </c>
      <c r="AR720" s="6"/>
      <c r="AS720" s="6"/>
      <c r="AT720" s="6">
        <v>-0.67</v>
      </c>
      <c r="AU720" s="6"/>
      <c r="AV720" s="6">
        <v>0</v>
      </c>
      <c r="AW720" s="6">
        <v>0</v>
      </c>
      <c r="AX720" s="6"/>
      <c r="AY720" s="6"/>
      <c r="AZ720" s="6"/>
      <c r="BA720" s="6"/>
      <c r="BB720" s="6"/>
      <c r="BC720" s="6">
        <v>0</v>
      </c>
      <c r="BD720" s="6"/>
      <c r="BE720" s="6"/>
      <c r="BF720" s="6"/>
      <c r="BG720" s="6">
        <v>-258.86</v>
      </c>
      <c r="BH720" s="6">
        <v>0</v>
      </c>
      <c r="BI720" s="6"/>
      <c r="BJ720" s="6"/>
      <c r="BK720" s="6"/>
      <c r="BL720" s="11">
        <f t="shared" si="43"/>
        <v>-450.31</v>
      </c>
      <c r="BM720" s="12">
        <f t="shared" si="44"/>
        <v>2596</v>
      </c>
      <c r="BN720" s="13">
        <f t="shared" si="45"/>
        <v>253.79</v>
      </c>
      <c r="BO720" s="13">
        <f t="shared" si="46"/>
        <v>253.79</v>
      </c>
      <c r="BP720" s="13">
        <f t="shared" si="47"/>
        <v>84.596666666666664</v>
      </c>
      <c r="BQ720" s="13">
        <f t="shared" si="48"/>
        <v>136.742052</v>
      </c>
      <c r="BR720" s="13">
        <f t="shared" si="49"/>
        <v>243.63</v>
      </c>
      <c r="BS720" s="13">
        <f t="shared" si="50"/>
        <v>796.95</v>
      </c>
      <c r="BT720" s="13">
        <f t="shared" si="51"/>
        <v>210.57000000000002</v>
      </c>
      <c r="BU720" s="13">
        <f t="shared" si="52"/>
        <v>168.35941019999999</v>
      </c>
      <c r="BV720" s="6">
        <f>SUMIFS('SEGURO DE VIDA'!E:E, 'SEGURO DE VIDA'!D:D, H720, 'SEGURO DE VIDA'!G:G, E720)</f>
        <v>18.59</v>
      </c>
      <c r="BW720" s="6">
        <f>SUMIFS(TREINAMENTOS!E:E, TREINAMENTOS!D:D, H720, TREINAMENTOS!G:G, E720)</f>
        <v>0</v>
      </c>
      <c r="BX720" s="6">
        <f>SUMIFS(EXAMES!E:E, EXAMES!D:D, H720, EXAMES!G:G, E720)</f>
        <v>0</v>
      </c>
      <c r="BY720" s="25">
        <f t="shared" si="53"/>
        <v>2167.0181288666668</v>
      </c>
      <c r="BZ720" s="1"/>
      <c r="CA720" s="1"/>
      <c r="CB720" s="13">
        <f t="shared" si="54"/>
        <v>168.35941019999999</v>
      </c>
      <c r="CC720" s="13">
        <f t="shared" si="55"/>
        <v>0</v>
      </c>
      <c r="CD720" s="13">
        <f>SUMIFS(ALIMENTAÇÃO!E:E, ALIMENTAÇÃO!D:D, H720, ALIMENTAÇÃO!G:G, E720)</f>
        <v>805</v>
      </c>
      <c r="CE720" s="6">
        <f>SUMIFS(TRANSPORTE!E:E, TRANSPORTE!D:D, H720, TRANSPORTE!G:G, E720)</f>
        <v>393.3</v>
      </c>
      <c r="CF720" s="6">
        <f>SUMIFS('PLANO DE SAÚDE'!E:E, 'PLANO DE SAÚDE'!D:D, H720, 'PLANO DE SAÚDE'!G:G, E720)</f>
        <v>168.35941019999999</v>
      </c>
      <c r="CG720" s="6">
        <f>SUMIFS('PLANO ODONTO'!E:E, 'PLANO ODONTO'!D:D, H720, 'PLANO ODONTO'!G:G, E720)</f>
        <v>0</v>
      </c>
      <c r="CH720" s="6">
        <f t="shared" si="56"/>
        <v>0</v>
      </c>
      <c r="CI720" s="6">
        <f t="shared" si="57"/>
        <v>0</v>
      </c>
      <c r="CJ720" s="6"/>
      <c r="CK720" s="6"/>
      <c r="CL720" s="6"/>
      <c r="CM720" s="6">
        <f t="shared" si="58"/>
        <v>0</v>
      </c>
      <c r="CN720" s="6">
        <v>3046.31</v>
      </c>
      <c r="CO720" s="6">
        <v>-450.31</v>
      </c>
      <c r="CP720" s="6">
        <v>2596</v>
      </c>
      <c r="CQ720" s="6">
        <v>3045.48</v>
      </c>
      <c r="CR720" s="1">
        <v>4.49</v>
      </c>
      <c r="CS720" s="6">
        <v>3045.48</v>
      </c>
      <c r="CT720" s="1">
        <v>243.63</v>
      </c>
      <c r="CU720" s="6">
        <v>2438.2800000000002</v>
      </c>
    </row>
    <row r="721" spans="1:99" ht="13.8" hidden="1">
      <c r="A721" s="1"/>
      <c r="B721" s="1"/>
      <c r="C721" s="34" t="str">
        <f t="shared" ca="1" si="40"/>
        <v>OK</v>
      </c>
      <c r="D721" s="2">
        <f t="shared" si="41"/>
        <v>3550.242934288889</v>
      </c>
      <c r="E721" s="42">
        <v>45931</v>
      </c>
      <c r="F721" s="1" t="s">
        <v>145</v>
      </c>
      <c r="G721" s="1">
        <v>3358</v>
      </c>
      <c r="H721" s="1" t="s">
        <v>226</v>
      </c>
      <c r="I721" s="1" t="s">
        <v>231</v>
      </c>
      <c r="J721" s="38">
        <v>45033</v>
      </c>
      <c r="K721" s="6">
        <v>2000</v>
      </c>
      <c r="L721" s="1"/>
      <c r="M721" s="6">
        <v>2000</v>
      </c>
      <c r="N721" s="6"/>
      <c r="O721" s="6"/>
      <c r="P721" s="6">
        <v>0</v>
      </c>
      <c r="Q721" s="6"/>
      <c r="R721" s="6"/>
      <c r="S721" s="6"/>
      <c r="T721" s="6"/>
      <c r="U721" s="6">
        <v>0</v>
      </c>
      <c r="V721" s="6"/>
      <c r="W721" s="6"/>
      <c r="X721" s="6"/>
      <c r="Y721" s="6"/>
      <c r="Z721" s="6"/>
      <c r="AA721" s="6"/>
      <c r="AB721" s="6">
        <v>0</v>
      </c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>
        <v>0.61</v>
      </c>
      <c r="AN721" s="8">
        <f t="shared" si="42"/>
        <v>2000.61</v>
      </c>
      <c r="AO721" s="6"/>
      <c r="AP721" s="6">
        <v>-7</v>
      </c>
      <c r="AQ721" s="6">
        <v>0</v>
      </c>
      <c r="AR721" s="6"/>
      <c r="AS721" s="6"/>
      <c r="AT721" s="6">
        <v>0</v>
      </c>
      <c r="AU721" s="6"/>
      <c r="AV721" s="6">
        <v>-14</v>
      </c>
      <c r="AW721" s="6"/>
      <c r="AX721" s="6"/>
      <c r="AY721" s="6"/>
      <c r="AZ721" s="6"/>
      <c r="BA721" s="6"/>
      <c r="BB721" s="6"/>
      <c r="BC721" s="6">
        <v>-1.51</v>
      </c>
      <c r="BD721" s="6"/>
      <c r="BE721" s="6"/>
      <c r="BF721" s="6"/>
      <c r="BG721" s="6">
        <v>-157.22999999999999</v>
      </c>
      <c r="BH721" s="6"/>
      <c r="BI721" s="6">
        <v>0</v>
      </c>
      <c r="BJ721" s="6"/>
      <c r="BK721" s="6">
        <v>-16.87</v>
      </c>
      <c r="BL721" s="11">
        <f t="shared" si="43"/>
        <v>-196.60999999999999</v>
      </c>
      <c r="BM721" s="12">
        <f t="shared" si="44"/>
        <v>1804</v>
      </c>
      <c r="BN721" s="13">
        <f t="shared" si="45"/>
        <v>166.66666666666666</v>
      </c>
      <c r="BO721" s="13">
        <f t="shared" si="46"/>
        <v>166.66666666666666</v>
      </c>
      <c r="BP721" s="13">
        <f t="shared" si="47"/>
        <v>55.55555555555555</v>
      </c>
      <c r="BQ721" s="13">
        <f t="shared" si="48"/>
        <v>157.20000000000002</v>
      </c>
      <c r="BR721" s="13">
        <f t="shared" si="49"/>
        <v>160</v>
      </c>
      <c r="BS721" s="13">
        <f t="shared" si="50"/>
        <v>693</v>
      </c>
      <c r="BT721" s="13">
        <f t="shared" si="51"/>
        <v>0</v>
      </c>
      <c r="BU721" s="13">
        <f t="shared" si="52"/>
        <v>136.83404540000001</v>
      </c>
      <c r="BV721" s="6">
        <f>SUMIFS('SEGURO DE VIDA'!E:E, 'SEGURO DE VIDA'!D:D, H721, 'SEGURO DE VIDA'!G:G, E721)</f>
        <v>13.71</v>
      </c>
      <c r="BW721" s="6">
        <f>SUMIFS(TREINAMENTOS!E:E, TREINAMENTOS!D:D, H721, TREINAMENTOS!G:G, E721)</f>
        <v>0</v>
      </c>
      <c r="BX721" s="6">
        <f>SUMIFS(EXAMES!E:E, EXAMES!D:D, H721, EXAMES!G:G, E721)</f>
        <v>0</v>
      </c>
      <c r="BY721" s="25">
        <f t="shared" si="53"/>
        <v>1549.6329342888889</v>
      </c>
      <c r="BZ721" s="1"/>
      <c r="CA721" s="1"/>
      <c r="CB721" s="13">
        <f t="shared" si="54"/>
        <v>136.83404540000001</v>
      </c>
      <c r="CC721" s="13">
        <f t="shared" si="55"/>
        <v>0</v>
      </c>
      <c r="CD721" s="13">
        <f>SUMIFS(ALIMENTAÇÃO!E:E, ALIMENTAÇÃO!D:D, H721, ALIMENTAÇÃO!G:G, E721)</f>
        <v>700</v>
      </c>
      <c r="CE721" s="6">
        <f>SUMIFS(TRANSPORTE!E:E, TRANSPORTE!D:D, H721, TRANSPORTE!G:G, E721)</f>
        <v>0</v>
      </c>
      <c r="CF721" s="6">
        <f>SUMIFS('PLANO DE SAÚDE'!E:E, 'PLANO DE SAÚDE'!D:D, H721, 'PLANO DE SAÚDE'!G:G, E721)</f>
        <v>138.3440454</v>
      </c>
      <c r="CG721" s="6">
        <f>SUMIFS('PLANO ODONTO'!E:E, 'PLANO ODONTO'!D:D, H721, 'PLANO ODONTO'!G:G, E721)</f>
        <v>14</v>
      </c>
      <c r="CH721" s="6">
        <f t="shared" si="56"/>
        <v>-1.51</v>
      </c>
      <c r="CI721" s="6">
        <f t="shared" si="57"/>
        <v>0</v>
      </c>
      <c r="CJ721" s="6"/>
      <c r="CK721" s="6"/>
      <c r="CL721" s="6"/>
      <c r="CM721" s="6">
        <f t="shared" si="58"/>
        <v>-14</v>
      </c>
      <c r="CN721" s="6">
        <v>2000.61</v>
      </c>
      <c r="CO721" s="6">
        <v>-196.61</v>
      </c>
      <c r="CP721" s="6">
        <v>1804</v>
      </c>
      <c r="CQ721" s="6">
        <v>2000</v>
      </c>
      <c r="CR721" s="1">
        <v>7.86</v>
      </c>
      <c r="CS721" s="6">
        <v>2000</v>
      </c>
      <c r="CT721" s="1">
        <v>160</v>
      </c>
      <c r="CU721" s="6">
        <v>1392.8</v>
      </c>
    </row>
    <row r="722" spans="1:99" ht="13.8" hidden="1">
      <c r="A722" s="1"/>
      <c r="B722" s="1"/>
      <c r="C722" s="34" t="str">
        <f t="shared" ca="1" si="40"/>
        <v>OK</v>
      </c>
      <c r="D722" s="2">
        <f t="shared" si="41"/>
        <v>1892.33</v>
      </c>
      <c r="E722" s="42">
        <v>45931</v>
      </c>
      <c r="F722" s="1" t="s">
        <v>145</v>
      </c>
      <c r="G722" s="1">
        <v>3610</v>
      </c>
      <c r="H722" s="1" t="s">
        <v>574</v>
      </c>
      <c r="I722" s="1" t="s">
        <v>151</v>
      </c>
      <c r="J722" s="35">
        <v>45946</v>
      </c>
      <c r="K722" s="6">
        <v>1800</v>
      </c>
      <c r="L722" s="1"/>
      <c r="M722" s="6">
        <v>900</v>
      </c>
      <c r="N722" s="6"/>
      <c r="O722" s="6"/>
      <c r="P722" s="6">
        <v>0</v>
      </c>
      <c r="Q722" s="6"/>
      <c r="R722" s="6"/>
      <c r="S722" s="6"/>
      <c r="T722" s="6"/>
      <c r="U722" s="6">
        <v>0</v>
      </c>
      <c r="V722" s="6"/>
      <c r="W722" s="6"/>
      <c r="X722" s="6"/>
      <c r="Y722" s="6"/>
      <c r="Z722" s="6"/>
      <c r="AA722" s="6"/>
      <c r="AB722" s="6">
        <v>0</v>
      </c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>
        <v>0.5</v>
      </c>
      <c r="AN722" s="8">
        <f t="shared" si="42"/>
        <v>900.5</v>
      </c>
      <c r="AO722" s="6"/>
      <c r="AP722" s="6">
        <v>0</v>
      </c>
      <c r="AQ722" s="6">
        <v>-54</v>
      </c>
      <c r="AR722" s="6"/>
      <c r="AS722" s="6"/>
      <c r="AT722" s="6">
        <v>0</v>
      </c>
      <c r="AU722" s="6"/>
      <c r="AV722" s="6">
        <v>0</v>
      </c>
      <c r="AW722" s="6"/>
      <c r="AX722" s="6"/>
      <c r="AY722" s="6"/>
      <c r="AZ722" s="6"/>
      <c r="BA722" s="6"/>
      <c r="BB722" s="6"/>
      <c r="BC722" s="6">
        <v>0</v>
      </c>
      <c r="BD722" s="6"/>
      <c r="BE722" s="6"/>
      <c r="BF722" s="6"/>
      <c r="BG722" s="6">
        <v>-67.5</v>
      </c>
      <c r="BH722" s="6"/>
      <c r="BI722" s="6">
        <v>0</v>
      </c>
      <c r="BJ722" s="6"/>
      <c r="BK722" s="6">
        <v>0</v>
      </c>
      <c r="BL722" s="11">
        <f t="shared" si="43"/>
        <v>-121.5</v>
      </c>
      <c r="BM722" s="12">
        <f t="shared" si="44"/>
        <v>779</v>
      </c>
      <c r="BN722" s="13">
        <f t="shared" si="45"/>
        <v>150</v>
      </c>
      <c r="BO722" s="13">
        <f t="shared" si="46"/>
        <v>150</v>
      </c>
      <c r="BP722" s="13">
        <f t="shared" si="47"/>
        <v>50</v>
      </c>
      <c r="BQ722" s="13">
        <f t="shared" si="48"/>
        <v>67.5</v>
      </c>
      <c r="BR722" s="13">
        <f t="shared" si="49"/>
        <v>72</v>
      </c>
      <c r="BS722" s="13">
        <f t="shared" si="50"/>
        <v>350</v>
      </c>
      <c r="BT722" s="13">
        <f t="shared" si="51"/>
        <v>31.5</v>
      </c>
      <c r="BU722" s="13">
        <f t="shared" si="52"/>
        <v>0</v>
      </c>
      <c r="BV722" s="6">
        <f>SUMIFS('SEGURO DE VIDA'!E:E, 'SEGURO DE VIDA'!D:D, H722, 'SEGURO DE VIDA'!G:G, E722)</f>
        <v>13.71</v>
      </c>
      <c r="BW722" s="6">
        <f>SUMIFS(TREINAMENTOS!E:E, TREINAMENTOS!D:D, H722, TREINAMENTOS!G:G, E722)</f>
        <v>0</v>
      </c>
      <c r="BX722" s="6">
        <f>SUMIFS(EXAMES!E:E, EXAMES!D:D, H722, EXAMES!G:G, E722)</f>
        <v>107.12</v>
      </c>
      <c r="BY722" s="25">
        <f t="shared" si="53"/>
        <v>991.83</v>
      </c>
      <c r="BZ722" s="1"/>
      <c r="CA722" s="1"/>
      <c r="CB722" s="13">
        <f t="shared" si="54"/>
        <v>0</v>
      </c>
      <c r="CC722" s="13">
        <f t="shared" si="55"/>
        <v>0</v>
      </c>
      <c r="CD722" s="13">
        <f>SUMIFS(ALIMENTAÇÃO!E:E, ALIMENTAÇÃO!D:D, H722, ALIMENTAÇÃO!G:G, E722)</f>
        <v>350</v>
      </c>
      <c r="CE722" s="6">
        <f>SUMIFS(TRANSPORTE!E:E, TRANSPORTE!D:D, H722, TRANSPORTE!G:G, E722)</f>
        <v>85.5</v>
      </c>
      <c r="CF722" s="6">
        <f>SUMIFS('PLANO DE SAÚDE'!E:E, 'PLANO DE SAÚDE'!D:D, H722, 'PLANO DE SAÚDE'!G:G, E722)</f>
        <v>0</v>
      </c>
      <c r="CG722" s="6">
        <f>SUMIFS('PLANO ODONTO'!E:E, 'PLANO ODONTO'!D:D, H722, 'PLANO ODONTO'!G:G, E722)</f>
        <v>0</v>
      </c>
      <c r="CH722" s="6">
        <f t="shared" si="56"/>
        <v>0</v>
      </c>
      <c r="CI722" s="6">
        <f t="shared" si="57"/>
        <v>0</v>
      </c>
      <c r="CJ722" s="6"/>
      <c r="CK722" s="6"/>
      <c r="CL722" s="6"/>
      <c r="CM722" s="6">
        <f t="shared" si="58"/>
        <v>0</v>
      </c>
      <c r="CN722" s="6">
        <v>900.5</v>
      </c>
      <c r="CO722" s="6">
        <v>-121.5</v>
      </c>
      <c r="CP722" s="6">
        <v>779</v>
      </c>
      <c r="CQ722" s="6">
        <v>900</v>
      </c>
      <c r="CR722" s="1">
        <v>7.5</v>
      </c>
      <c r="CS722" s="6">
        <v>900</v>
      </c>
      <c r="CT722" s="1">
        <v>72</v>
      </c>
      <c r="CU722" s="6">
        <v>292.8</v>
      </c>
    </row>
    <row r="723" spans="1:99" ht="13.8" hidden="1">
      <c r="A723" s="1"/>
      <c r="B723" s="1"/>
      <c r="C723" s="34" t="str">
        <f t="shared" ca="1" si="40"/>
        <v>OK</v>
      </c>
      <c r="D723" s="2">
        <f t="shared" si="41"/>
        <v>5577.1596521111114</v>
      </c>
      <c r="E723" s="42">
        <v>45931</v>
      </c>
      <c r="F723" s="1" t="s">
        <v>145</v>
      </c>
      <c r="G723" s="1">
        <v>3357</v>
      </c>
      <c r="H723" s="1" t="s">
        <v>227</v>
      </c>
      <c r="I723" s="1" t="s">
        <v>157</v>
      </c>
      <c r="J723" s="38">
        <v>45033</v>
      </c>
      <c r="K723" s="6">
        <v>2109.13</v>
      </c>
      <c r="L723" s="1"/>
      <c r="M723" s="6">
        <v>2109.13</v>
      </c>
      <c r="N723" s="6"/>
      <c r="O723" s="6"/>
      <c r="P723" s="6">
        <v>632.74</v>
      </c>
      <c r="Q723" s="6"/>
      <c r="R723" s="6"/>
      <c r="S723" s="6"/>
      <c r="T723" s="6"/>
      <c r="U723" s="6">
        <v>106.54</v>
      </c>
      <c r="V723" s="6"/>
      <c r="W723" s="6"/>
      <c r="X723" s="6"/>
      <c r="Y723" s="6"/>
      <c r="Z723" s="6"/>
      <c r="AA723" s="6"/>
      <c r="AB723" s="6">
        <v>500.64</v>
      </c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>
        <v>0.47</v>
      </c>
      <c r="AN723" s="8">
        <f t="shared" si="42"/>
        <v>3349.5199999999995</v>
      </c>
      <c r="AO723" s="6"/>
      <c r="AP723" s="6">
        <v>-7.26</v>
      </c>
      <c r="AQ723" s="6">
        <v>-126.55</v>
      </c>
      <c r="AR723" s="6"/>
      <c r="AS723" s="6"/>
      <c r="AT723" s="6">
        <v>-0.5</v>
      </c>
      <c r="AU723" s="6"/>
      <c r="AV723" s="6">
        <v>0</v>
      </c>
      <c r="AW723" s="6"/>
      <c r="AX723" s="6"/>
      <c r="AY723" s="6"/>
      <c r="AZ723" s="6"/>
      <c r="BA723" s="6"/>
      <c r="BB723" s="6"/>
      <c r="BC723" s="6">
        <v>0</v>
      </c>
      <c r="BD723" s="6"/>
      <c r="BE723" s="6"/>
      <c r="BF723" s="6"/>
      <c r="BG723" s="6">
        <v>-235.21</v>
      </c>
      <c r="BH723" s="6"/>
      <c r="BI723" s="6">
        <v>0</v>
      </c>
      <c r="BJ723" s="6"/>
      <c r="BK723" s="6">
        <v>0</v>
      </c>
      <c r="BL723" s="11">
        <f t="shared" si="43"/>
        <v>-369.52</v>
      </c>
      <c r="BM723" s="12">
        <f t="shared" si="44"/>
        <v>2979.9999999999995</v>
      </c>
      <c r="BN723" s="13">
        <f t="shared" si="45"/>
        <v>175.76083333333335</v>
      </c>
      <c r="BO723" s="13">
        <f t="shared" si="46"/>
        <v>175.76083333333335</v>
      </c>
      <c r="BP723" s="13">
        <f t="shared" si="47"/>
        <v>58.586944444444448</v>
      </c>
      <c r="BQ723" s="13">
        <f t="shared" si="48"/>
        <v>235.27866599999996</v>
      </c>
      <c r="BR723" s="13">
        <f t="shared" si="49"/>
        <v>227.87</v>
      </c>
      <c r="BS723" s="13">
        <f t="shared" si="50"/>
        <v>719.31000000000006</v>
      </c>
      <c r="BT723" s="13">
        <f t="shared" si="51"/>
        <v>34.950000000000003</v>
      </c>
      <c r="BU723" s="13">
        <f t="shared" si="52"/>
        <v>586.412375</v>
      </c>
      <c r="BV723" s="6">
        <f>SUMIFS('SEGURO DE VIDA'!E:E, 'SEGURO DE VIDA'!D:D, H723, 'SEGURO DE VIDA'!G:G, E723)</f>
        <v>13.71</v>
      </c>
      <c r="BW723" s="6">
        <f>SUMIFS(TREINAMENTOS!E:E, TREINAMENTOS!D:D, H723, TREINAMENTOS!G:G, E723)</f>
        <v>0</v>
      </c>
      <c r="BX723" s="6">
        <f>SUMIFS(EXAMES!E:E, EXAMES!D:D, H723, EXAMES!G:G, E723)</f>
        <v>0</v>
      </c>
      <c r="BY723" s="25">
        <f t="shared" si="53"/>
        <v>2227.6396521111114</v>
      </c>
      <c r="BZ723" s="1"/>
      <c r="CA723" s="1"/>
      <c r="CB723" s="13">
        <f t="shared" si="54"/>
        <v>586.412375</v>
      </c>
      <c r="CC723" s="13">
        <f t="shared" si="55"/>
        <v>0</v>
      </c>
      <c r="CD723" s="13">
        <f>SUMIFS(ALIMENTAÇÃO!E:E, ALIMENTAÇÃO!D:D, H723, ALIMENTAÇÃO!G:G, E723)</f>
        <v>726.57</v>
      </c>
      <c r="CE723" s="6">
        <f>SUMIFS(TRANSPORTE!E:E, TRANSPORTE!D:D, H723, TRANSPORTE!G:G, E723)</f>
        <v>161.5</v>
      </c>
      <c r="CF723" s="6">
        <f>SUMIFS('PLANO DE SAÚDE'!E:E, 'PLANO DE SAÚDE'!D:D, H723, 'PLANO DE SAÚDE'!G:G, E723)</f>
        <v>586.412375</v>
      </c>
      <c r="CG723" s="6">
        <f>SUMIFS('PLANO ODONTO'!E:E, 'PLANO ODONTO'!D:D, H723, 'PLANO ODONTO'!G:G, E723)</f>
        <v>0</v>
      </c>
      <c r="CH723" s="6">
        <f t="shared" si="56"/>
        <v>0</v>
      </c>
      <c r="CI723" s="6">
        <f t="shared" si="57"/>
        <v>0</v>
      </c>
      <c r="CJ723" s="6"/>
      <c r="CK723" s="6"/>
      <c r="CL723" s="6"/>
      <c r="CM723" s="6">
        <f t="shared" si="58"/>
        <v>0</v>
      </c>
      <c r="CN723" s="6">
        <v>3349.52</v>
      </c>
      <c r="CO723" s="6">
        <v>-369.52</v>
      </c>
      <c r="CP723" s="6">
        <v>2980</v>
      </c>
      <c r="CQ723" s="6">
        <v>2848.41</v>
      </c>
      <c r="CR723" s="1">
        <v>8.26</v>
      </c>
      <c r="CS723" s="6">
        <v>2848.41</v>
      </c>
      <c r="CT723" s="1">
        <v>227.87</v>
      </c>
      <c r="CU723" s="6">
        <v>2241.21</v>
      </c>
    </row>
    <row r="724" spans="1:99" ht="13.8" hidden="1">
      <c r="A724" s="1"/>
      <c r="B724" s="1"/>
      <c r="C724" s="34" t="str">
        <f t="shared" ca="1" si="40"/>
        <v>OK</v>
      </c>
      <c r="D724" s="2">
        <f t="shared" si="41"/>
        <v>4442.6188000000002</v>
      </c>
      <c r="E724" s="42">
        <v>45931</v>
      </c>
      <c r="F724" s="1" t="s">
        <v>145</v>
      </c>
      <c r="G724" s="1">
        <v>3475</v>
      </c>
      <c r="H724" s="1" t="s">
        <v>230</v>
      </c>
      <c r="I724" s="1" t="s">
        <v>231</v>
      </c>
      <c r="J724" s="35">
        <v>45587</v>
      </c>
      <c r="K724" s="6">
        <v>1980</v>
      </c>
      <c r="L724" s="1"/>
      <c r="M724" s="6">
        <v>1980</v>
      </c>
      <c r="N724" s="6"/>
      <c r="O724" s="6"/>
      <c r="P724" s="6">
        <v>594</v>
      </c>
      <c r="Q724" s="6"/>
      <c r="R724" s="6"/>
      <c r="S724" s="6"/>
      <c r="T724" s="6"/>
      <c r="U724" s="6">
        <v>0</v>
      </c>
      <c r="V724" s="6"/>
      <c r="W724" s="6"/>
      <c r="X724" s="6"/>
      <c r="Y724" s="6"/>
      <c r="Z724" s="6"/>
      <c r="AA724" s="6"/>
      <c r="AB724" s="6">
        <v>0</v>
      </c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>
        <v>0.91</v>
      </c>
      <c r="AN724" s="8">
        <f t="shared" si="42"/>
        <v>2574.91</v>
      </c>
      <c r="AO724" s="6"/>
      <c r="AP724" s="6">
        <v>-5.71</v>
      </c>
      <c r="AQ724" s="6">
        <v>-118.8</v>
      </c>
      <c r="AR724" s="6"/>
      <c r="AS724" s="6"/>
      <c r="AT724" s="6">
        <v>-0.49</v>
      </c>
      <c r="AU724" s="6"/>
      <c r="AV724" s="6">
        <v>0</v>
      </c>
      <c r="AW724" s="6"/>
      <c r="AX724" s="6"/>
      <c r="AY724" s="6"/>
      <c r="AZ724" s="6"/>
      <c r="BA724" s="6"/>
      <c r="BB724" s="6"/>
      <c r="BC724" s="6">
        <v>0</v>
      </c>
      <c r="BD724" s="6"/>
      <c r="BE724" s="6"/>
      <c r="BF724" s="6"/>
      <c r="BG724" s="6">
        <v>-208.89</v>
      </c>
      <c r="BH724" s="6"/>
      <c r="BI724" s="6">
        <v>-473.02</v>
      </c>
      <c r="BJ724" s="6"/>
      <c r="BK724" s="6">
        <v>0</v>
      </c>
      <c r="BL724" s="11">
        <f t="shared" si="43"/>
        <v>-806.91</v>
      </c>
      <c r="BM724" s="12">
        <f t="shared" si="44"/>
        <v>1768</v>
      </c>
      <c r="BN724" s="13">
        <f t="shared" si="45"/>
        <v>165</v>
      </c>
      <c r="BO724" s="13">
        <f t="shared" si="46"/>
        <v>165</v>
      </c>
      <c r="BP724" s="13">
        <f t="shared" si="47"/>
        <v>55</v>
      </c>
      <c r="BQ724" s="13">
        <f t="shared" si="48"/>
        <v>209.00879999999998</v>
      </c>
      <c r="BR724" s="13">
        <f t="shared" si="49"/>
        <v>205.92</v>
      </c>
      <c r="BS724" s="13">
        <f t="shared" si="50"/>
        <v>565.56999999999994</v>
      </c>
      <c r="BT724" s="13">
        <f t="shared" si="51"/>
        <v>274.5</v>
      </c>
      <c r="BU724" s="13">
        <f t="shared" si="52"/>
        <v>14</v>
      </c>
      <c r="BV724" s="6">
        <f>SUMIFS('SEGURO DE VIDA'!E:E, 'SEGURO DE VIDA'!D:D, H724, 'SEGURO DE VIDA'!G:G, E724)</f>
        <v>13.71</v>
      </c>
      <c r="BW724" s="6">
        <f>SUMIFS(TREINAMENTOS!E:E, TREINAMENTOS!D:D, H724, TREINAMENTOS!G:G, E724)</f>
        <v>200</v>
      </c>
      <c r="BX724" s="6">
        <f>SUMIFS(EXAMES!E:E, EXAMES!D:D, H724, EXAMES!G:G, E724)</f>
        <v>0</v>
      </c>
      <c r="BY724" s="25">
        <f t="shared" si="53"/>
        <v>1867.7087999999999</v>
      </c>
      <c r="BZ724" s="1"/>
      <c r="CA724" s="1"/>
      <c r="CB724" s="13">
        <f t="shared" si="54"/>
        <v>0</v>
      </c>
      <c r="CC724" s="13">
        <f t="shared" si="55"/>
        <v>14</v>
      </c>
      <c r="CD724" s="13">
        <f>SUMIFS(ALIMENTAÇÃO!E:E, ALIMENTAÇÃO!D:D, H724, ALIMENTAÇÃO!G:G, E724)</f>
        <v>571.28</v>
      </c>
      <c r="CE724" s="6">
        <f>SUMIFS(TRANSPORTE!E:E, TRANSPORTE!D:D, H724, TRANSPORTE!G:G, E724)</f>
        <v>393.3</v>
      </c>
      <c r="CF724" s="6">
        <f>SUMIFS('PLANO DE SAÚDE'!E:E, 'PLANO DE SAÚDE'!D:D, H724, 'PLANO DE SAÚDE'!G:G, E724)</f>
        <v>0</v>
      </c>
      <c r="CG724" s="6">
        <f>SUMIFS('PLANO ODONTO'!E:E, 'PLANO ODONTO'!D:D, H724, 'PLANO ODONTO'!G:G, E724)</f>
        <v>14</v>
      </c>
      <c r="CH724" s="6">
        <f t="shared" si="56"/>
        <v>0</v>
      </c>
      <c r="CI724" s="6">
        <f t="shared" si="57"/>
        <v>-473.02</v>
      </c>
      <c r="CJ724" s="6"/>
      <c r="CK724" s="6"/>
      <c r="CL724" s="6"/>
      <c r="CM724" s="6">
        <f t="shared" si="58"/>
        <v>0</v>
      </c>
      <c r="CN724" s="6">
        <v>2574.91</v>
      </c>
      <c r="CO724" s="6">
        <v>-806.91</v>
      </c>
      <c r="CP724" s="6">
        <v>1768</v>
      </c>
      <c r="CQ724" s="6">
        <v>2574</v>
      </c>
      <c r="CR724" s="1">
        <v>8.1199999999999992</v>
      </c>
      <c r="CS724" s="6">
        <v>2574</v>
      </c>
      <c r="CT724" s="1">
        <v>205.92</v>
      </c>
      <c r="CU724" s="6">
        <v>1966.8</v>
      </c>
    </row>
    <row r="725" spans="1:99" ht="13.8" hidden="1">
      <c r="A725" s="1"/>
      <c r="B725" s="1"/>
      <c r="C725" s="34" t="str">
        <f t="shared" ca="1" si="40"/>
        <v>OK</v>
      </c>
      <c r="D725" s="2">
        <f t="shared" si="41"/>
        <v>7351.6692045777781</v>
      </c>
      <c r="E725" s="42">
        <v>45931</v>
      </c>
      <c r="F725" s="1" t="s">
        <v>145</v>
      </c>
      <c r="G725" s="1">
        <v>137</v>
      </c>
      <c r="H725" s="1" t="s">
        <v>232</v>
      </c>
      <c r="I725" s="1" t="s">
        <v>188</v>
      </c>
      <c r="J725" s="35">
        <v>41962</v>
      </c>
      <c r="K725" s="6">
        <v>3320.5</v>
      </c>
      <c r="L725" s="1"/>
      <c r="M725" s="6">
        <v>3320.5</v>
      </c>
      <c r="N725" s="6"/>
      <c r="O725" s="6"/>
      <c r="P725" s="6">
        <v>0</v>
      </c>
      <c r="Q725" s="6"/>
      <c r="R725" s="6"/>
      <c r="S725" s="6"/>
      <c r="T725" s="6"/>
      <c r="U725" s="6"/>
      <c r="V725" s="6"/>
      <c r="W725" s="6"/>
      <c r="X725" s="6"/>
      <c r="Y725" s="6"/>
      <c r="Z725" s="6">
        <v>1328.2</v>
      </c>
      <c r="AA725" s="6"/>
      <c r="AB725" s="6"/>
      <c r="AC725" s="6"/>
      <c r="AD725" s="6">
        <v>0</v>
      </c>
      <c r="AE725" s="6">
        <v>0</v>
      </c>
      <c r="AF725" s="6">
        <v>0</v>
      </c>
      <c r="AG725" s="6"/>
      <c r="AH725" s="6"/>
      <c r="AI725" s="6"/>
      <c r="AJ725" s="6"/>
      <c r="AK725" s="6"/>
      <c r="AL725" s="6"/>
      <c r="AM725" s="6">
        <v>0.52</v>
      </c>
      <c r="AN725" s="8">
        <f t="shared" si="42"/>
        <v>4649.22</v>
      </c>
      <c r="AO725" s="6"/>
      <c r="AP725" s="6">
        <v>-7.7</v>
      </c>
      <c r="AQ725" s="6">
        <v>-199.23</v>
      </c>
      <c r="AR725" s="6"/>
      <c r="AS725" s="6"/>
      <c r="AT725" s="6">
        <v>-0.67</v>
      </c>
      <c r="AU725" s="6"/>
      <c r="AV725" s="6">
        <v>-14</v>
      </c>
      <c r="AW725" s="6">
        <v>-14</v>
      </c>
      <c r="AX725" s="6"/>
      <c r="AY725" s="6"/>
      <c r="AZ725" s="6"/>
      <c r="BA725" s="6"/>
      <c r="BB725" s="6">
        <v>0</v>
      </c>
      <c r="BC725" s="6">
        <v>-391.19</v>
      </c>
      <c r="BD725" s="6">
        <v>-150.81</v>
      </c>
      <c r="BE725" s="6"/>
      <c r="BF725" s="6">
        <v>-1041.3699999999999</v>
      </c>
      <c r="BG725" s="6">
        <v>-460.4</v>
      </c>
      <c r="BH725" s="6">
        <v>-233.85</v>
      </c>
      <c r="BI725" s="6"/>
      <c r="BJ725" s="6"/>
      <c r="BK725" s="6"/>
      <c r="BL725" s="11">
        <f t="shared" si="43"/>
        <v>-2513.2199999999998</v>
      </c>
      <c r="BM725" s="12">
        <f t="shared" si="44"/>
        <v>2136.0000000000005</v>
      </c>
      <c r="BN725" s="13">
        <f t="shared" si="45"/>
        <v>276.70833333333331</v>
      </c>
      <c r="BO725" s="13">
        <f t="shared" si="46"/>
        <v>276.70833333333331</v>
      </c>
      <c r="BP725" s="13">
        <f t="shared" si="47"/>
        <v>92.2361111111111</v>
      </c>
      <c r="BQ725" s="13">
        <f t="shared" si="48"/>
        <v>460.22129999999999</v>
      </c>
      <c r="BR725" s="13">
        <f t="shared" si="49"/>
        <v>371.89</v>
      </c>
      <c r="BS725" s="13">
        <f t="shared" si="50"/>
        <v>762.3</v>
      </c>
      <c r="BT725" s="13">
        <f t="shared" si="51"/>
        <v>194.07000000000002</v>
      </c>
      <c r="BU725" s="13">
        <f t="shared" si="52"/>
        <v>207.48512679999988</v>
      </c>
      <c r="BV725" s="6">
        <f>SUMIFS('SEGURO DE VIDA'!E:E, 'SEGURO DE VIDA'!D:D, H725, 'SEGURO DE VIDA'!G:G, E725)</f>
        <v>13.71</v>
      </c>
      <c r="BW725" s="6">
        <f>SUMIFS(TREINAMENTOS!E:E, TREINAMENTOS!D:D, H725, TREINAMENTOS!G:G, E725)</f>
        <v>0</v>
      </c>
      <c r="BX725" s="6">
        <f>SUMIFS(EXAMES!E:E, EXAMES!D:D, H725, EXAMES!G:G, E725)</f>
        <v>47.12</v>
      </c>
      <c r="BY725" s="25">
        <f t="shared" si="53"/>
        <v>2702.4492045777779</v>
      </c>
      <c r="BZ725" s="1"/>
      <c r="CA725" s="1"/>
      <c r="CB725" s="13">
        <f t="shared" si="54"/>
        <v>207.48512679999988</v>
      </c>
      <c r="CC725" s="13">
        <f t="shared" si="55"/>
        <v>0</v>
      </c>
      <c r="CD725" s="13">
        <f>SUMIFS(ALIMENTAÇÃO!E:E, ALIMENTAÇÃO!D:D, H725, ALIMENTAÇÃO!G:G, E725)</f>
        <v>770</v>
      </c>
      <c r="CE725" s="6">
        <f>SUMIFS(TRANSPORTE!E:E, TRANSPORTE!D:D, H725, TRANSPORTE!G:G, E725)</f>
        <v>393.3</v>
      </c>
      <c r="CF725" s="6">
        <f>SUMIFS('PLANO DE SAÚDE'!E:E, 'PLANO DE SAÚDE'!D:D, H725, 'PLANO DE SAÚDE'!G:G, E725)</f>
        <v>749.48512679999988</v>
      </c>
      <c r="CG725" s="6">
        <f>SUMIFS('PLANO ODONTO'!E:E, 'PLANO ODONTO'!D:D, H725, 'PLANO ODONTO'!G:G, E725)</f>
        <v>28</v>
      </c>
      <c r="CH725" s="6">
        <f t="shared" si="56"/>
        <v>-542</v>
      </c>
      <c r="CI725" s="6">
        <f t="shared" si="57"/>
        <v>0</v>
      </c>
      <c r="CJ725" s="6"/>
      <c r="CK725" s="6"/>
      <c r="CL725" s="6"/>
      <c r="CM725" s="6">
        <f t="shared" si="58"/>
        <v>-28</v>
      </c>
      <c r="CN725" s="6">
        <v>4649.22</v>
      </c>
      <c r="CO725" s="6">
        <v>-2513.2199999999998</v>
      </c>
      <c r="CP725" s="6">
        <v>2136</v>
      </c>
      <c r="CQ725" s="6">
        <v>4648.7</v>
      </c>
      <c r="CR725" s="1">
        <v>9.9</v>
      </c>
      <c r="CS725" s="6">
        <v>4648.7</v>
      </c>
      <c r="CT725" s="1">
        <v>371.89</v>
      </c>
      <c r="CU725" s="6">
        <v>4041.5</v>
      </c>
    </row>
    <row r="726" spans="1:99" ht="13.8" hidden="1">
      <c r="A726" s="1"/>
      <c r="B726" s="1"/>
      <c r="C726" s="34" t="str">
        <f t="shared" ca="1" si="40"/>
        <v>OK</v>
      </c>
      <c r="D726" s="2">
        <f t="shared" si="41"/>
        <v>7333.3139756444452</v>
      </c>
      <c r="E726" s="42">
        <v>45931</v>
      </c>
      <c r="F726" s="1" t="s">
        <v>145</v>
      </c>
      <c r="G726" s="1">
        <v>3432</v>
      </c>
      <c r="H726" s="1" t="s">
        <v>233</v>
      </c>
      <c r="I726" s="1" t="s">
        <v>181</v>
      </c>
      <c r="J726" s="38">
        <v>45362</v>
      </c>
      <c r="K726" s="6">
        <v>2636.11</v>
      </c>
      <c r="L726" s="1"/>
      <c r="M726" s="6">
        <v>2636.11</v>
      </c>
      <c r="N726" s="6"/>
      <c r="O726" s="6"/>
      <c r="P726" s="6">
        <v>790.83</v>
      </c>
      <c r="Q726" s="6"/>
      <c r="R726" s="6"/>
      <c r="S726" s="6"/>
      <c r="T726" s="6"/>
      <c r="U726" s="6"/>
      <c r="V726" s="6"/>
      <c r="W726" s="6"/>
      <c r="X726" s="6"/>
      <c r="Y726" s="6"/>
      <c r="Z726" s="6">
        <v>0</v>
      </c>
      <c r="AA726" s="6"/>
      <c r="AB726" s="6"/>
      <c r="AC726" s="6"/>
      <c r="AD726" s="6">
        <v>0</v>
      </c>
      <c r="AE726" s="6">
        <v>0</v>
      </c>
      <c r="AF726" s="6">
        <v>0</v>
      </c>
      <c r="AG726" s="6"/>
      <c r="AH726" s="6"/>
      <c r="AI726" s="6"/>
      <c r="AJ726" s="6"/>
      <c r="AK726" s="6"/>
      <c r="AL726" s="6"/>
      <c r="AM726" s="6">
        <v>0.61</v>
      </c>
      <c r="AN726" s="8">
        <f t="shared" si="42"/>
        <v>3427.55</v>
      </c>
      <c r="AO726" s="6"/>
      <c r="AP726" s="6">
        <v>-7</v>
      </c>
      <c r="AQ726" s="6">
        <v>0</v>
      </c>
      <c r="AR726" s="6"/>
      <c r="AS726" s="6"/>
      <c r="AT726" s="6">
        <v>-0.05</v>
      </c>
      <c r="AU726" s="6"/>
      <c r="AV726" s="6">
        <v>-14</v>
      </c>
      <c r="AW726" s="6">
        <v>-14</v>
      </c>
      <c r="AX726" s="6"/>
      <c r="AY726" s="6"/>
      <c r="AZ726" s="6"/>
      <c r="BA726" s="6"/>
      <c r="BB726" s="6">
        <v>-50</v>
      </c>
      <c r="BC726" s="6">
        <v>-1.66</v>
      </c>
      <c r="BD726" s="6">
        <v>-165.89</v>
      </c>
      <c r="BE726" s="6"/>
      <c r="BF726" s="6">
        <v>0</v>
      </c>
      <c r="BG726" s="6">
        <v>-304.63</v>
      </c>
      <c r="BH726" s="6">
        <v>-29.32</v>
      </c>
      <c r="BI726" s="6"/>
      <c r="BJ726" s="6"/>
      <c r="BK726" s="6"/>
      <c r="BL726" s="11">
        <f t="shared" si="43"/>
        <v>-586.55000000000007</v>
      </c>
      <c r="BM726" s="12">
        <f t="shared" si="44"/>
        <v>2841</v>
      </c>
      <c r="BN726" s="13">
        <f t="shared" si="45"/>
        <v>219.67583333333334</v>
      </c>
      <c r="BO726" s="13">
        <f t="shared" si="46"/>
        <v>219.67583333333334</v>
      </c>
      <c r="BP726" s="13">
        <f t="shared" si="47"/>
        <v>73.225277777777777</v>
      </c>
      <c r="BQ726" s="13">
        <f t="shared" si="48"/>
        <v>304.654966</v>
      </c>
      <c r="BR726" s="13">
        <f t="shared" si="49"/>
        <v>274.14999999999998</v>
      </c>
      <c r="BS726" s="13">
        <f t="shared" si="50"/>
        <v>693</v>
      </c>
      <c r="BT726" s="13">
        <f t="shared" si="51"/>
        <v>0</v>
      </c>
      <c r="BU726" s="13">
        <f t="shared" si="52"/>
        <v>132.67206519999999</v>
      </c>
      <c r="BV726" s="6">
        <f>SUMIFS('SEGURO DE VIDA'!E:E, 'SEGURO DE VIDA'!D:D, H726, 'SEGURO DE VIDA'!G:G, E726)</f>
        <v>13.71</v>
      </c>
      <c r="BW726" s="6">
        <f>SUMIFS(TREINAMENTOS!E:E, TREINAMENTOS!D:D, H726, TREINAMENTOS!G:G, E726)</f>
        <v>1975</v>
      </c>
      <c r="BX726" s="6">
        <f>SUMIFS(EXAMES!E:E, EXAMES!D:D, H726, EXAMES!G:G, E726)</f>
        <v>0</v>
      </c>
      <c r="BY726" s="25">
        <f t="shared" si="53"/>
        <v>3905.7639756444446</v>
      </c>
      <c r="BZ726" s="1"/>
      <c r="CA726" s="1"/>
      <c r="CB726" s="13">
        <f t="shared" si="54"/>
        <v>132.67206519999999</v>
      </c>
      <c r="CC726" s="13">
        <f t="shared" si="55"/>
        <v>0</v>
      </c>
      <c r="CD726" s="13">
        <f>SUMIFS(ALIMENTAÇÃO!E:E, ALIMENTAÇÃO!D:D, H726, ALIMENTAÇÃO!G:G, E726)</f>
        <v>700</v>
      </c>
      <c r="CE726" s="6">
        <f>SUMIFS(TRANSPORTE!E:E, TRANSPORTE!D:D, H726, TRANSPORTE!G:G, E726)</f>
        <v>0</v>
      </c>
      <c r="CF726" s="6">
        <f>SUMIFS('PLANO DE SAÚDE'!E:E, 'PLANO DE SAÚDE'!D:D, H726, 'PLANO DE SAÚDE'!G:G, E726)</f>
        <v>350.22206519999997</v>
      </c>
      <c r="CG726" s="6">
        <f>SUMIFS('PLANO ODONTO'!E:E, 'PLANO ODONTO'!D:D, H726, 'PLANO ODONTO'!G:G, E726)</f>
        <v>28</v>
      </c>
      <c r="CH726" s="6">
        <f t="shared" si="56"/>
        <v>-217.54999999999998</v>
      </c>
      <c r="CI726" s="6">
        <f t="shared" si="57"/>
        <v>0</v>
      </c>
      <c r="CJ726" s="6"/>
      <c r="CK726" s="6"/>
      <c r="CL726" s="6"/>
      <c r="CM726" s="6">
        <f t="shared" si="58"/>
        <v>-28</v>
      </c>
      <c r="CN726" s="6">
        <v>3427.55</v>
      </c>
      <c r="CO726" s="6">
        <v>-586.54999999999995</v>
      </c>
      <c r="CP726" s="6">
        <v>2841</v>
      </c>
      <c r="CQ726" s="6">
        <v>3426.94</v>
      </c>
      <c r="CR726" s="1">
        <v>8.89</v>
      </c>
      <c r="CS726" s="6">
        <v>3426.94</v>
      </c>
      <c r="CT726" s="1">
        <v>274.14999999999998</v>
      </c>
      <c r="CU726" s="6">
        <v>2819.74</v>
      </c>
    </row>
    <row r="727" spans="1:99" ht="13.8" hidden="1">
      <c r="A727" s="1"/>
      <c r="B727" s="1"/>
      <c r="C727" s="34" t="str">
        <f t="shared" ca="1" si="40"/>
        <v>OK</v>
      </c>
      <c r="D727" s="2">
        <f t="shared" si="41"/>
        <v>7602.3175679333335</v>
      </c>
      <c r="E727" s="42">
        <v>45931</v>
      </c>
      <c r="F727" s="1" t="s">
        <v>145</v>
      </c>
      <c r="G727" s="1">
        <v>3525</v>
      </c>
      <c r="H727" s="1" t="s">
        <v>235</v>
      </c>
      <c r="I727" s="1" t="s">
        <v>202</v>
      </c>
      <c r="J727" s="38">
        <v>45754</v>
      </c>
      <c r="K727" s="6">
        <v>4409.76</v>
      </c>
      <c r="L727" s="1"/>
      <c r="M727" s="6">
        <v>4409.76</v>
      </c>
      <c r="N727" s="6"/>
      <c r="O727" s="6"/>
      <c r="P727" s="6">
        <v>0</v>
      </c>
      <c r="Q727" s="6"/>
      <c r="R727" s="6"/>
      <c r="S727" s="6"/>
      <c r="T727" s="6"/>
      <c r="U727" s="6"/>
      <c r="V727" s="6"/>
      <c r="W727" s="6"/>
      <c r="X727" s="6"/>
      <c r="Y727" s="6"/>
      <c r="Z727" s="6">
        <v>0</v>
      </c>
      <c r="AA727" s="6"/>
      <c r="AB727" s="6"/>
      <c r="AC727" s="6"/>
      <c r="AD727" s="6">
        <v>363.25</v>
      </c>
      <c r="AE727" s="6">
        <v>0</v>
      </c>
      <c r="AF727" s="6">
        <v>53.81</v>
      </c>
      <c r="AG727" s="6"/>
      <c r="AH727" s="6"/>
      <c r="AI727" s="6"/>
      <c r="AJ727" s="6"/>
      <c r="AK727" s="6"/>
      <c r="AL727" s="6"/>
      <c r="AM727" s="6">
        <v>0.78</v>
      </c>
      <c r="AN727" s="8">
        <f t="shared" si="42"/>
        <v>4827.6000000000004</v>
      </c>
      <c r="AO727" s="6"/>
      <c r="AP727" s="6">
        <v>-8.0500000000000007</v>
      </c>
      <c r="AQ727" s="6">
        <v>0</v>
      </c>
      <c r="AR727" s="6"/>
      <c r="AS727" s="6"/>
      <c r="AT727" s="6">
        <v>-0.86</v>
      </c>
      <c r="AU727" s="6"/>
      <c r="AV727" s="6">
        <v>-14</v>
      </c>
      <c r="AW727" s="6">
        <v>-28</v>
      </c>
      <c r="AX727" s="6"/>
      <c r="AY727" s="6"/>
      <c r="AZ727" s="6"/>
      <c r="BA727" s="6"/>
      <c r="BB727" s="6">
        <v>0</v>
      </c>
      <c r="BC727" s="6">
        <v>-93.62</v>
      </c>
      <c r="BD727" s="6">
        <v>-111.05</v>
      </c>
      <c r="BE727" s="6"/>
      <c r="BF727" s="6">
        <v>0</v>
      </c>
      <c r="BG727" s="6">
        <v>-485.33</v>
      </c>
      <c r="BH727" s="6">
        <v>-258.69</v>
      </c>
      <c r="BI727" s="6"/>
      <c r="BJ727" s="6"/>
      <c r="BK727" s="6"/>
      <c r="BL727" s="11">
        <f t="shared" si="43"/>
        <v>-999.59999999999991</v>
      </c>
      <c r="BM727" s="12">
        <f t="shared" si="44"/>
        <v>3828.0000000000005</v>
      </c>
      <c r="BN727" s="13">
        <f t="shared" si="45"/>
        <v>367.48</v>
      </c>
      <c r="BO727" s="13">
        <f t="shared" si="46"/>
        <v>367.48</v>
      </c>
      <c r="BP727" s="13">
        <f t="shared" si="47"/>
        <v>122.49333333333334</v>
      </c>
      <c r="BQ727" s="13">
        <f t="shared" si="48"/>
        <v>485.09541000000002</v>
      </c>
      <c r="BR727" s="13">
        <f t="shared" si="49"/>
        <v>386.14</v>
      </c>
      <c r="BS727" s="13">
        <f t="shared" si="50"/>
        <v>796.95</v>
      </c>
      <c r="BT727" s="13">
        <f t="shared" si="51"/>
        <v>0</v>
      </c>
      <c r="BU727" s="13">
        <f t="shared" si="52"/>
        <v>235.36882459999993</v>
      </c>
      <c r="BV727" s="6">
        <f>SUMIFS('SEGURO DE VIDA'!E:E, 'SEGURO DE VIDA'!D:D, H727, 'SEGURO DE VIDA'!G:G, E727)</f>
        <v>13.71</v>
      </c>
      <c r="BW727" s="6">
        <f>SUMIFS(TREINAMENTOS!E:E, TREINAMENTOS!D:D, H727, TREINAMENTOS!G:G, E727)</f>
        <v>0</v>
      </c>
      <c r="BX727" s="6">
        <f>SUMIFS(EXAMES!E:E, EXAMES!D:D, H727, EXAMES!G:G, E727)</f>
        <v>0</v>
      </c>
      <c r="BY727" s="25">
        <f t="shared" si="53"/>
        <v>2774.7175679333332</v>
      </c>
      <c r="BZ727" s="1"/>
      <c r="CA727" s="1"/>
      <c r="CB727" s="13">
        <f t="shared" si="54"/>
        <v>235.36882459999993</v>
      </c>
      <c r="CC727" s="13">
        <f t="shared" si="55"/>
        <v>0</v>
      </c>
      <c r="CD727" s="13">
        <f>SUMIFS(ALIMENTAÇÃO!E:E, ALIMENTAÇÃO!D:D, H727, ALIMENTAÇÃO!G:G, E727)</f>
        <v>805</v>
      </c>
      <c r="CE727" s="6">
        <f>SUMIFS(TRANSPORTE!E:E, TRANSPORTE!D:D, H727, TRANSPORTE!G:G, E727)</f>
        <v>0</v>
      </c>
      <c r="CF727" s="6">
        <f>SUMIFS('PLANO DE SAÚDE'!E:E, 'PLANO DE SAÚDE'!D:D, H727, 'PLANO DE SAÚDE'!G:G, E727)</f>
        <v>440.03882459999994</v>
      </c>
      <c r="CG727" s="6">
        <f>SUMIFS('PLANO ODONTO'!E:E, 'PLANO ODONTO'!D:D, H727, 'PLANO ODONTO'!G:G, E727)</f>
        <v>42</v>
      </c>
      <c r="CH727" s="6">
        <f t="shared" si="56"/>
        <v>-204.67000000000002</v>
      </c>
      <c r="CI727" s="6">
        <f t="shared" si="57"/>
        <v>0</v>
      </c>
      <c r="CJ727" s="6"/>
      <c r="CK727" s="6"/>
      <c r="CL727" s="6"/>
      <c r="CM727" s="6">
        <f t="shared" si="58"/>
        <v>-42</v>
      </c>
      <c r="CN727" s="6">
        <v>4827.6000000000004</v>
      </c>
      <c r="CO727" s="6">
        <v>-999.6</v>
      </c>
      <c r="CP727" s="6">
        <v>3828</v>
      </c>
      <c r="CQ727" s="6">
        <v>4826.82</v>
      </c>
      <c r="CR727" s="1">
        <v>10.050000000000001</v>
      </c>
      <c r="CS727" s="6">
        <v>4826.82</v>
      </c>
      <c r="CT727" s="1">
        <v>386.14</v>
      </c>
      <c r="CU727" s="6">
        <v>4151.8999999999996</v>
      </c>
    </row>
    <row r="728" spans="1:99" ht="13.8" hidden="1">
      <c r="A728" s="1"/>
      <c r="B728" s="1"/>
      <c r="C728" s="34" t="str">
        <f t="shared" ca="1" si="40"/>
        <v>OK</v>
      </c>
      <c r="D728" s="2">
        <f t="shared" si="41"/>
        <v>8386.6944939333334</v>
      </c>
      <c r="E728" s="42">
        <v>45931</v>
      </c>
      <c r="F728" s="1" t="s">
        <v>145</v>
      </c>
      <c r="G728" s="1">
        <v>355</v>
      </c>
      <c r="H728" s="1" t="s">
        <v>236</v>
      </c>
      <c r="I728" s="1" t="s">
        <v>237</v>
      </c>
      <c r="J728" s="38">
        <v>44774</v>
      </c>
      <c r="K728" s="6">
        <v>4057.59</v>
      </c>
      <c r="L728" s="1"/>
      <c r="M728" s="6">
        <v>4057.59</v>
      </c>
      <c r="N728" s="6"/>
      <c r="O728" s="6"/>
      <c r="P728" s="6">
        <v>1217.28</v>
      </c>
      <c r="Q728" s="6"/>
      <c r="R728" s="6"/>
      <c r="S728" s="6"/>
      <c r="T728" s="6"/>
      <c r="U728" s="6"/>
      <c r="V728" s="6"/>
      <c r="W728" s="6"/>
      <c r="X728" s="6"/>
      <c r="Y728" s="6"/>
      <c r="Z728" s="6">
        <v>0</v>
      </c>
      <c r="AA728" s="6"/>
      <c r="AB728" s="6"/>
      <c r="AC728" s="6"/>
      <c r="AD728" s="6">
        <v>0</v>
      </c>
      <c r="AE728" s="6">
        <v>0</v>
      </c>
      <c r="AF728" s="6">
        <v>0</v>
      </c>
      <c r="AG728" s="6"/>
      <c r="AH728" s="6"/>
      <c r="AI728" s="6"/>
      <c r="AJ728" s="6"/>
      <c r="AK728" s="6"/>
      <c r="AL728" s="6"/>
      <c r="AM728" s="6">
        <v>7.0000000000000007E-2</v>
      </c>
      <c r="AN728" s="8">
        <f t="shared" si="42"/>
        <v>5274.94</v>
      </c>
      <c r="AO728" s="6"/>
      <c r="AP728" s="6">
        <v>-8.0500000000000007</v>
      </c>
      <c r="AQ728" s="6">
        <v>0</v>
      </c>
      <c r="AR728" s="6"/>
      <c r="AS728" s="6"/>
      <c r="AT728" s="6">
        <v>-0.37</v>
      </c>
      <c r="AU728" s="6"/>
      <c r="AV728" s="6">
        <v>0</v>
      </c>
      <c r="AW728" s="6">
        <v>0</v>
      </c>
      <c r="AX728" s="6"/>
      <c r="AY728" s="6"/>
      <c r="AZ728" s="6"/>
      <c r="BA728" s="6"/>
      <c r="BB728" s="6">
        <v>-40</v>
      </c>
      <c r="BC728" s="6">
        <v>-2.73</v>
      </c>
      <c r="BD728" s="6">
        <v>0</v>
      </c>
      <c r="BE728" s="6"/>
      <c r="BF728" s="6">
        <v>0</v>
      </c>
      <c r="BG728" s="6">
        <v>-548.05999999999995</v>
      </c>
      <c r="BH728" s="6">
        <v>-302.73</v>
      </c>
      <c r="BI728" s="6"/>
      <c r="BJ728" s="6"/>
      <c r="BK728" s="6"/>
      <c r="BL728" s="11">
        <f t="shared" si="43"/>
        <v>-901.93999999999994</v>
      </c>
      <c r="BM728" s="12">
        <f t="shared" si="44"/>
        <v>4373</v>
      </c>
      <c r="BN728" s="13">
        <f t="shared" si="45"/>
        <v>338.13249999999999</v>
      </c>
      <c r="BO728" s="13">
        <f t="shared" si="46"/>
        <v>338.13249999999999</v>
      </c>
      <c r="BP728" s="13">
        <f t="shared" si="47"/>
        <v>112.71083333333333</v>
      </c>
      <c r="BQ728" s="13">
        <f t="shared" si="48"/>
        <v>548.05899299999999</v>
      </c>
      <c r="BR728" s="13">
        <f t="shared" si="49"/>
        <v>421.98</v>
      </c>
      <c r="BS728" s="13">
        <f t="shared" si="50"/>
        <v>796.95</v>
      </c>
      <c r="BT728" s="13">
        <f t="shared" si="51"/>
        <v>0</v>
      </c>
      <c r="BU728" s="13">
        <f t="shared" si="52"/>
        <v>494.95966759999988</v>
      </c>
      <c r="BV728" s="6">
        <f>SUMIFS('SEGURO DE VIDA'!E:E, 'SEGURO DE VIDA'!D:D, H728, 'SEGURO DE VIDA'!G:G, E728)</f>
        <v>13.71</v>
      </c>
      <c r="BW728" s="6">
        <f>SUMIFS(TREINAMENTOS!E:E, TREINAMENTOS!D:D, H728, TREINAMENTOS!G:G, E728)</f>
        <v>0</v>
      </c>
      <c r="BX728" s="6">
        <f>SUMIFS(EXAMES!E:E, EXAMES!D:D, H728, EXAMES!G:G, E728)</f>
        <v>47.12</v>
      </c>
      <c r="BY728" s="25">
        <f t="shared" si="53"/>
        <v>3111.7544939333329</v>
      </c>
      <c r="BZ728" s="1"/>
      <c r="CA728" s="1"/>
      <c r="CB728" s="13">
        <f t="shared" si="54"/>
        <v>494.95966759999988</v>
      </c>
      <c r="CC728" s="13">
        <f t="shared" si="55"/>
        <v>0</v>
      </c>
      <c r="CD728" s="13">
        <f>SUMIFS(ALIMENTAÇÃO!E:E, ALIMENTAÇÃO!D:D, H728, ALIMENTAÇÃO!G:G, E728)</f>
        <v>805</v>
      </c>
      <c r="CE728" s="6">
        <f>SUMIFS(TRANSPORTE!E:E, TRANSPORTE!D:D, H728, TRANSPORTE!G:G, E728)</f>
        <v>0</v>
      </c>
      <c r="CF728" s="6">
        <f>SUMIFS('PLANO DE SAÚDE'!E:E, 'PLANO DE SAÚDE'!D:D, H728, 'PLANO DE SAÚDE'!G:G, E728)</f>
        <v>537.68966759999989</v>
      </c>
      <c r="CG728" s="6">
        <f>SUMIFS('PLANO ODONTO'!E:E, 'PLANO ODONTO'!D:D, H728, 'PLANO ODONTO'!G:G, E728)</f>
        <v>0</v>
      </c>
      <c r="CH728" s="6">
        <f t="shared" si="56"/>
        <v>-42.73</v>
      </c>
      <c r="CI728" s="6">
        <f t="shared" si="57"/>
        <v>0</v>
      </c>
      <c r="CJ728" s="6"/>
      <c r="CK728" s="6"/>
      <c r="CL728" s="6"/>
      <c r="CM728" s="6">
        <f t="shared" si="58"/>
        <v>0</v>
      </c>
      <c r="CN728" s="6">
        <v>5274.94</v>
      </c>
      <c r="CO728" s="6">
        <v>-901.94</v>
      </c>
      <c r="CP728" s="6">
        <v>4373</v>
      </c>
      <c r="CQ728" s="6">
        <v>5274.87</v>
      </c>
      <c r="CR728" s="1">
        <v>10.39</v>
      </c>
      <c r="CS728" s="6">
        <v>5274.87</v>
      </c>
      <c r="CT728" s="1">
        <v>421.98</v>
      </c>
      <c r="CU728" s="6">
        <v>4347.63</v>
      </c>
    </row>
    <row r="729" spans="1:99" ht="13.8" hidden="1">
      <c r="A729" s="1"/>
      <c r="B729" s="1"/>
      <c r="C729" s="34" t="str">
        <f t="shared" ca="1" si="40"/>
        <v>OK</v>
      </c>
      <c r="D729" s="2">
        <f t="shared" si="41"/>
        <v>4607.9242811111108</v>
      </c>
      <c r="E729" s="42">
        <v>45931</v>
      </c>
      <c r="F729" s="1" t="s">
        <v>145</v>
      </c>
      <c r="G729" s="1">
        <v>3530</v>
      </c>
      <c r="H729" s="1" t="s">
        <v>240</v>
      </c>
      <c r="I729" s="1" t="s">
        <v>170</v>
      </c>
      <c r="J729" s="38">
        <v>45782</v>
      </c>
      <c r="K729" s="6">
        <v>2277.4299999999998</v>
      </c>
      <c r="L729" s="1"/>
      <c r="M729" s="6">
        <v>2277.4299999999998</v>
      </c>
      <c r="N729" s="6"/>
      <c r="O729" s="6"/>
      <c r="P729" s="6">
        <v>0</v>
      </c>
      <c r="Q729" s="6"/>
      <c r="R729" s="6"/>
      <c r="S729" s="6"/>
      <c r="T729" s="6"/>
      <c r="U729" s="6"/>
      <c r="V729" s="6"/>
      <c r="W729" s="6"/>
      <c r="X729" s="6"/>
      <c r="Y729" s="6"/>
      <c r="Z729" s="6">
        <v>0</v>
      </c>
      <c r="AA729" s="6"/>
      <c r="AB729" s="6"/>
      <c r="AC729" s="6"/>
      <c r="AD729" s="6">
        <v>161.97999999999999</v>
      </c>
      <c r="AE729" s="6">
        <v>75.16</v>
      </c>
      <c r="AF729" s="6">
        <v>35.130000000000003</v>
      </c>
      <c r="AG729" s="6"/>
      <c r="AH729" s="6"/>
      <c r="AI729" s="6"/>
      <c r="AJ729" s="6"/>
      <c r="AK729" s="6"/>
      <c r="AL729" s="6"/>
      <c r="AM729" s="6">
        <v>0.68</v>
      </c>
      <c r="AN729" s="8">
        <f t="shared" si="42"/>
        <v>2550.3799999999997</v>
      </c>
      <c r="AO729" s="6"/>
      <c r="AP729" s="6">
        <v>-8.0500000000000007</v>
      </c>
      <c r="AQ729" s="6">
        <v>0</v>
      </c>
      <c r="AR729" s="6"/>
      <c r="AS729" s="6"/>
      <c r="AT729" s="6">
        <v>-0.63</v>
      </c>
      <c r="AU729" s="6"/>
      <c r="AV729" s="6">
        <v>0</v>
      </c>
      <c r="AW729" s="6">
        <v>0</v>
      </c>
      <c r="AX729" s="6"/>
      <c r="AY729" s="6"/>
      <c r="AZ729" s="6"/>
      <c r="BA729" s="6"/>
      <c r="BB729" s="6">
        <v>0</v>
      </c>
      <c r="BC729" s="6">
        <v>0</v>
      </c>
      <c r="BD729" s="6">
        <v>0</v>
      </c>
      <c r="BE729" s="6"/>
      <c r="BF729" s="6">
        <v>0</v>
      </c>
      <c r="BG729" s="6">
        <v>-206.7</v>
      </c>
      <c r="BH729" s="6">
        <v>0</v>
      </c>
      <c r="BI729" s="6"/>
      <c r="BJ729" s="6"/>
      <c r="BK729" s="6"/>
      <c r="BL729" s="11">
        <f t="shared" si="43"/>
        <v>-215.38</v>
      </c>
      <c r="BM729" s="12">
        <f t="shared" si="44"/>
        <v>2334.9999999999995</v>
      </c>
      <c r="BN729" s="13">
        <f t="shared" si="45"/>
        <v>189.78583333333333</v>
      </c>
      <c r="BO729" s="13">
        <f t="shared" si="46"/>
        <v>189.78583333333333</v>
      </c>
      <c r="BP729" s="13">
        <f t="shared" si="47"/>
        <v>63.261944444444445</v>
      </c>
      <c r="BQ729" s="13">
        <f t="shared" si="48"/>
        <v>206.78066999999996</v>
      </c>
      <c r="BR729" s="13">
        <f t="shared" si="49"/>
        <v>203.97</v>
      </c>
      <c r="BS729" s="13">
        <f t="shared" si="50"/>
        <v>796.95</v>
      </c>
      <c r="BT729" s="13">
        <f t="shared" si="51"/>
        <v>393.3</v>
      </c>
      <c r="BU729" s="13">
        <f t="shared" si="52"/>
        <v>0</v>
      </c>
      <c r="BV729" s="6">
        <f>SUMIFS('SEGURO DE VIDA'!E:E, 'SEGURO DE VIDA'!D:D, H729, 'SEGURO DE VIDA'!G:G, E729)</f>
        <v>13.71</v>
      </c>
      <c r="BW729" s="6">
        <f>SUMIFS(TREINAMENTOS!E:E, TREINAMENTOS!D:D, H729, TREINAMENTOS!G:G, E729)</f>
        <v>0</v>
      </c>
      <c r="BX729" s="6">
        <f>SUMIFS(EXAMES!E:E, EXAMES!D:D, H729, EXAMES!G:G, E729)</f>
        <v>0</v>
      </c>
      <c r="BY729" s="25">
        <f t="shared" si="53"/>
        <v>2057.5442811111111</v>
      </c>
      <c r="BZ729" s="1"/>
      <c r="CA729" s="1"/>
      <c r="CB729" s="13">
        <f t="shared" si="54"/>
        <v>0</v>
      </c>
      <c r="CC729" s="13">
        <f t="shared" si="55"/>
        <v>0</v>
      </c>
      <c r="CD729" s="13">
        <f>SUMIFS(ALIMENTAÇÃO!E:E, ALIMENTAÇÃO!D:D, H729, ALIMENTAÇÃO!G:G, E729)</f>
        <v>805</v>
      </c>
      <c r="CE729" s="6">
        <f>SUMIFS(TRANSPORTE!E:E, TRANSPORTE!D:D, H729, TRANSPORTE!G:G, E729)</f>
        <v>393.3</v>
      </c>
      <c r="CF729" s="6">
        <f>SUMIFS('PLANO DE SAÚDE'!E:E, 'PLANO DE SAÚDE'!D:D, H729, 'PLANO DE SAÚDE'!G:G, E729)</f>
        <v>0</v>
      </c>
      <c r="CG729" s="6">
        <f>SUMIFS('PLANO ODONTO'!E:E, 'PLANO ODONTO'!D:D, H729, 'PLANO ODONTO'!G:G, E729)</f>
        <v>0</v>
      </c>
      <c r="CH729" s="6">
        <f t="shared" si="56"/>
        <v>0</v>
      </c>
      <c r="CI729" s="6">
        <f t="shared" si="57"/>
        <v>0</v>
      </c>
      <c r="CJ729" s="6"/>
      <c r="CK729" s="6"/>
      <c r="CL729" s="6"/>
      <c r="CM729" s="6">
        <f t="shared" si="58"/>
        <v>0</v>
      </c>
      <c r="CN729" s="6">
        <v>2550.38</v>
      </c>
      <c r="CO729" s="6">
        <v>-215.38</v>
      </c>
      <c r="CP729" s="6">
        <v>2335</v>
      </c>
      <c r="CQ729" s="6">
        <v>2549.6999999999998</v>
      </c>
      <c r="CR729" s="1">
        <v>8.11</v>
      </c>
      <c r="CS729" s="6">
        <v>2549.6999999999998</v>
      </c>
      <c r="CT729" s="1">
        <v>203.97</v>
      </c>
      <c r="CU729" s="6">
        <v>1942.5</v>
      </c>
    </row>
    <row r="730" spans="1:99" ht="13.8" hidden="1">
      <c r="A730" s="1"/>
      <c r="B730" s="1"/>
      <c r="C730" s="34" t="str">
        <f t="shared" ca="1" si="40"/>
        <v>OK</v>
      </c>
      <c r="D730" s="2">
        <f t="shared" si="41"/>
        <v>4371.3541237999998</v>
      </c>
      <c r="E730" s="42">
        <v>45931</v>
      </c>
      <c r="F730" s="1" t="s">
        <v>145</v>
      </c>
      <c r="G730" s="1">
        <v>3535</v>
      </c>
      <c r="H730" s="1" t="s">
        <v>242</v>
      </c>
      <c r="I730" s="1" t="s">
        <v>170</v>
      </c>
      <c r="J730" s="38">
        <v>45789</v>
      </c>
      <c r="K730" s="6">
        <v>2267.91</v>
      </c>
      <c r="L730" s="1"/>
      <c r="M730" s="6">
        <v>2267.91</v>
      </c>
      <c r="N730" s="6"/>
      <c r="O730" s="6"/>
      <c r="P730" s="6">
        <v>0</v>
      </c>
      <c r="Q730" s="6"/>
      <c r="R730" s="6"/>
      <c r="S730" s="6"/>
      <c r="T730" s="6"/>
      <c r="U730" s="6"/>
      <c r="V730" s="6"/>
      <c r="W730" s="6"/>
      <c r="X730" s="6"/>
      <c r="Y730" s="6"/>
      <c r="Z730" s="6">
        <v>0</v>
      </c>
      <c r="AA730" s="6"/>
      <c r="AB730" s="6"/>
      <c r="AC730" s="6"/>
      <c r="AD730" s="6">
        <v>0</v>
      </c>
      <c r="AE730" s="6">
        <v>0</v>
      </c>
      <c r="AF730" s="6">
        <v>0</v>
      </c>
      <c r="AG730" s="6"/>
      <c r="AH730" s="6"/>
      <c r="AI730" s="6"/>
      <c r="AJ730" s="6"/>
      <c r="AK730" s="6"/>
      <c r="AL730" s="6"/>
      <c r="AM730" s="6">
        <v>0.3</v>
      </c>
      <c r="AN730" s="8">
        <f t="shared" si="42"/>
        <v>2268.21</v>
      </c>
      <c r="AO730" s="6"/>
      <c r="AP730" s="6">
        <v>-7.7</v>
      </c>
      <c r="AQ730" s="6">
        <v>-136.07</v>
      </c>
      <c r="AR730" s="6"/>
      <c r="AS730" s="6"/>
      <c r="AT730" s="6">
        <v>-0.69</v>
      </c>
      <c r="AU730" s="6"/>
      <c r="AV730" s="6">
        <v>-14</v>
      </c>
      <c r="AW730" s="6">
        <v>0</v>
      </c>
      <c r="AX730" s="6"/>
      <c r="AY730" s="6"/>
      <c r="AZ730" s="6"/>
      <c r="BA730" s="6"/>
      <c r="BB730" s="6">
        <v>0</v>
      </c>
      <c r="BC730" s="6">
        <v>-1.41</v>
      </c>
      <c r="BD730" s="6">
        <v>0</v>
      </c>
      <c r="BE730" s="6"/>
      <c r="BF730" s="6">
        <v>0</v>
      </c>
      <c r="BG730" s="6">
        <v>-181.34</v>
      </c>
      <c r="BH730" s="6">
        <v>0</v>
      </c>
      <c r="BI730" s="6"/>
      <c r="BJ730" s="6"/>
      <c r="BK730" s="6"/>
      <c r="BL730" s="11">
        <f t="shared" si="43"/>
        <v>-341.21</v>
      </c>
      <c r="BM730" s="12">
        <f t="shared" si="44"/>
        <v>1927</v>
      </c>
      <c r="BN730" s="13">
        <f t="shared" si="45"/>
        <v>188.99249999999998</v>
      </c>
      <c r="BO730" s="13">
        <f t="shared" si="46"/>
        <v>188.99249999999998</v>
      </c>
      <c r="BP730" s="13">
        <f t="shared" si="47"/>
        <v>62.997499999999995</v>
      </c>
      <c r="BQ730" s="13">
        <f t="shared" si="48"/>
        <v>181.43279999999999</v>
      </c>
      <c r="BR730" s="13">
        <f t="shared" si="49"/>
        <v>181.43</v>
      </c>
      <c r="BS730" s="13">
        <f t="shared" si="50"/>
        <v>762.3</v>
      </c>
      <c r="BT730" s="13">
        <f t="shared" si="51"/>
        <v>257.23</v>
      </c>
      <c r="BU730" s="13">
        <f t="shared" si="52"/>
        <v>266.05882379999997</v>
      </c>
      <c r="BV730" s="6">
        <f>SUMIFS('SEGURO DE VIDA'!E:E, 'SEGURO DE VIDA'!D:D, H730, 'SEGURO DE VIDA'!G:G, E730)</f>
        <v>13.71</v>
      </c>
      <c r="BW730" s="6">
        <f>SUMIFS(TREINAMENTOS!E:E, TREINAMENTOS!D:D, H730, TREINAMENTOS!G:G, E730)</f>
        <v>0</v>
      </c>
      <c r="BX730" s="6">
        <f>SUMIFS(EXAMES!E:E, EXAMES!D:D, H730, EXAMES!G:G, E730)</f>
        <v>0</v>
      </c>
      <c r="BY730" s="25">
        <f t="shared" si="53"/>
        <v>2103.1441237999998</v>
      </c>
      <c r="BZ730" s="1"/>
      <c r="CA730" s="1"/>
      <c r="CB730" s="13">
        <f t="shared" si="54"/>
        <v>266.05882379999997</v>
      </c>
      <c r="CC730" s="13">
        <f t="shared" si="55"/>
        <v>0</v>
      </c>
      <c r="CD730" s="13">
        <f>SUMIFS(ALIMENTAÇÃO!E:E, ALIMENTAÇÃO!D:D, H730, ALIMENTAÇÃO!G:G, E730)</f>
        <v>770</v>
      </c>
      <c r="CE730" s="6">
        <f>SUMIFS(TRANSPORTE!E:E, TRANSPORTE!D:D, H730, TRANSPORTE!G:G, E730)</f>
        <v>393.3</v>
      </c>
      <c r="CF730" s="6">
        <f>SUMIFS('PLANO DE SAÚDE'!E:E, 'PLANO DE SAÚDE'!D:D, H730, 'PLANO DE SAÚDE'!G:G, E730)</f>
        <v>267.4688238</v>
      </c>
      <c r="CG730" s="6">
        <f>SUMIFS('PLANO ODONTO'!E:E, 'PLANO ODONTO'!D:D, H730, 'PLANO ODONTO'!G:G, E730)</f>
        <v>14</v>
      </c>
      <c r="CH730" s="6">
        <f t="shared" si="56"/>
        <v>-1.41</v>
      </c>
      <c r="CI730" s="6">
        <f t="shared" si="57"/>
        <v>0</v>
      </c>
      <c r="CJ730" s="6"/>
      <c r="CK730" s="6"/>
      <c r="CL730" s="6"/>
      <c r="CM730" s="6">
        <f t="shared" si="58"/>
        <v>-14</v>
      </c>
      <c r="CN730" s="6">
        <v>2268.21</v>
      </c>
      <c r="CO730" s="6">
        <v>-341.21</v>
      </c>
      <c r="CP730" s="6">
        <v>1927</v>
      </c>
      <c r="CQ730" s="6">
        <v>2267.91</v>
      </c>
      <c r="CR730" s="1">
        <v>8</v>
      </c>
      <c r="CS730" s="6">
        <v>2267.91</v>
      </c>
      <c r="CT730" s="1">
        <v>181.43</v>
      </c>
      <c r="CU730" s="6">
        <v>1660.71</v>
      </c>
    </row>
    <row r="731" spans="1:99" ht="13.8" hidden="1">
      <c r="A731" s="1"/>
      <c r="B731" s="1"/>
      <c r="C731" s="34" t="str">
        <f t="shared" ca="1" si="40"/>
        <v>OK</v>
      </c>
      <c r="D731" s="2">
        <f t="shared" si="41"/>
        <v>9147.4493178888879</v>
      </c>
      <c r="E731" s="42">
        <v>45931</v>
      </c>
      <c r="F731" s="1" t="s">
        <v>145</v>
      </c>
      <c r="G731" s="1">
        <v>375</v>
      </c>
      <c r="H731" s="1" t="s">
        <v>244</v>
      </c>
      <c r="I731" s="1" t="s">
        <v>245</v>
      </c>
      <c r="J731" s="38">
        <v>44928</v>
      </c>
      <c r="K731" s="6">
        <v>5336.03</v>
      </c>
      <c r="L731" s="1"/>
      <c r="M731" s="6">
        <v>5336.03</v>
      </c>
      <c r="N731" s="6"/>
      <c r="O731" s="6"/>
      <c r="P731" s="6">
        <v>0</v>
      </c>
      <c r="Q731" s="6"/>
      <c r="R731" s="6"/>
      <c r="S731" s="6"/>
      <c r="T731" s="6"/>
      <c r="U731" s="6">
        <v>0</v>
      </c>
      <c r="V731" s="6">
        <v>0</v>
      </c>
      <c r="W731" s="6"/>
      <c r="X731" s="6"/>
      <c r="Y731" s="6"/>
      <c r="Z731" s="6"/>
      <c r="AA731" s="6"/>
      <c r="AB731" s="6">
        <v>0</v>
      </c>
      <c r="AC731" s="6"/>
      <c r="AD731" s="6">
        <v>0</v>
      </c>
      <c r="AE731" s="6"/>
      <c r="AF731" s="6">
        <v>0</v>
      </c>
      <c r="AG731" s="6"/>
      <c r="AH731" s="6"/>
      <c r="AI731" s="6"/>
      <c r="AJ731" s="6">
        <v>0</v>
      </c>
      <c r="AK731" s="6"/>
      <c r="AL731" s="6"/>
      <c r="AM731" s="6">
        <v>0.69</v>
      </c>
      <c r="AN731" s="8">
        <f t="shared" si="42"/>
        <v>5336.7199999999993</v>
      </c>
      <c r="AO731" s="6"/>
      <c r="AP731" s="6">
        <v>-8.0500000000000007</v>
      </c>
      <c r="AQ731" s="6">
        <v>-243</v>
      </c>
      <c r="AR731" s="6"/>
      <c r="AS731" s="6"/>
      <c r="AT731" s="6">
        <v>-0.35</v>
      </c>
      <c r="AU731" s="6">
        <v>0</v>
      </c>
      <c r="AV731" s="6">
        <v>-14</v>
      </c>
      <c r="AW731" s="6">
        <v>-14</v>
      </c>
      <c r="AX731" s="6"/>
      <c r="AY731" s="6"/>
      <c r="AZ731" s="6"/>
      <c r="BA731" s="6"/>
      <c r="BB731" s="6"/>
      <c r="BC731" s="6">
        <v>0</v>
      </c>
      <c r="BD731" s="6">
        <v>0</v>
      </c>
      <c r="BE731" s="6"/>
      <c r="BF731" s="6"/>
      <c r="BG731" s="6">
        <v>-556.62</v>
      </c>
      <c r="BH731" s="6">
        <v>-391.7</v>
      </c>
      <c r="BI731" s="6"/>
      <c r="BJ731" s="6"/>
      <c r="BK731" s="6"/>
      <c r="BL731" s="11">
        <f t="shared" si="43"/>
        <v>-1227.72</v>
      </c>
      <c r="BM731" s="12">
        <f t="shared" si="44"/>
        <v>4108.9999999999991</v>
      </c>
      <c r="BN731" s="13">
        <f t="shared" si="45"/>
        <v>444.66916666666663</v>
      </c>
      <c r="BO731" s="13">
        <f t="shared" si="46"/>
        <v>444.66916666666663</v>
      </c>
      <c r="BP731" s="13">
        <f t="shared" si="47"/>
        <v>148.22305555555553</v>
      </c>
      <c r="BQ731" s="13">
        <f t="shared" si="48"/>
        <v>556.54792899999995</v>
      </c>
      <c r="BR731" s="13">
        <f t="shared" si="49"/>
        <v>426.88</v>
      </c>
      <c r="BS731" s="13">
        <f t="shared" si="50"/>
        <v>1430.69</v>
      </c>
      <c r="BT731" s="13">
        <f t="shared" si="51"/>
        <v>0</v>
      </c>
      <c r="BU731" s="13">
        <f t="shared" si="52"/>
        <v>345.34</v>
      </c>
      <c r="BV731" s="6">
        <f>SUMIFS('SEGURO DE VIDA'!E:E, 'SEGURO DE VIDA'!D:D, H731, 'SEGURO DE VIDA'!G:G, E731)</f>
        <v>13.71</v>
      </c>
      <c r="BW731" s="6">
        <f>SUMIFS(TREINAMENTOS!E:E, TREINAMENTOS!D:D, H731, TREINAMENTOS!G:G, E731)</f>
        <v>0</v>
      </c>
      <c r="BX731" s="6">
        <f>SUMIFS(EXAMES!E:E, EXAMES!D:D, H731, EXAMES!G:G, E731)</f>
        <v>0</v>
      </c>
      <c r="BY731" s="25">
        <f t="shared" si="53"/>
        <v>3810.729317888889</v>
      </c>
      <c r="BZ731" s="1"/>
      <c r="CA731" s="1"/>
      <c r="CB731" s="13">
        <f t="shared" si="54"/>
        <v>345.34</v>
      </c>
      <c r="CC731" s="13">
        <f t="shared" si="55"/>
        <v>0</v>
      </c>
      <c r="CD731" s="13">
        <f>SUMIFS(ALIMENTAÇÃO!E:E, ALIMENTAÇÃO!D:D, H731, ALIMENTAÇÃO!G:G, E731)</f>
        <v>1438.74</v>
      </c>
      <c r="CE731" s="6">
        <f>SUMIFS(TRANSPORTE!E:E, TRANSPORTE!D:D, H731, TRANSPORTE!G:G, E731)</f>
        <v>243</v>
      </c>
      <c r="CF731" s="6">
        <f>SUMIFS('PLANO DE SAÚDE'!E:E, 'PLANO DE SAÚDE'!D:D, H731, 'PLANO DE SAÚDE'!G:G, E731)</f>
        <v>345.34</v>
      </c>
      <c r="CG731" s="6">
        <f>SUMIFS('PLANO ODONTO'!E:E, 'PLANO ODONTO'!D:D, H731, 'PLANO ODONTO'!G:G, E731)</f>
        <v>28</v>
      </c>
      <c r="CH731" s="6">
        <f t="shared" si="56"/>
        <v>0</v>
      </c>
      <c r="CI731" s="6">
        <f t="shared" si="57"/>
        <v>0</v>
      </c>
      <c r="CJ731" s="6"/>
      <c r="CK731" s="6"/>
      <c r="CL731" s="6"/>
      <c r="CM731" s="6">
        <f t="shared" si="58"/>
        <v>-28</v>
      </c>
      <c r="CN731" s="6">
        <v>5336.72</v>
      </c>
      <c r="CO731" s="6">
        <v>-1227.72</v>
      </c>
      <c r="CP731" s="6">
        <v>4109</v>
      </c>
      <c r="CQ731" s="6">
        <v>5336.03</v>
      </c>
      <c r="CR731" s="1">
        <v>10.43</v>
      </c>
      <c r="CS731" s="6">
        <v>5336.03</v>
      </c>
      <c r="CT731" s="1">
        <v>426.88</v>
      </c>
      <c r="CU731" s="6">
        <v>4728.83</v>
      </c>
    </row>
    <row r="732" spans="1:99" ht="13.8" hidden="1">
      <c r="A732" s="1"/>
      <c r="B732" s="1"/>
      <c r="C732" s="34" t="str">
        <f t="shared" ca="1" si="40"/>
        <v>OK</v>
      </c>
      <c r="D732" s="2">
        <f t="shared" si="41"/>
        <v>7580.6442311111114</v>
      </c>
      <c r="E732" s="42">
        <v>45931</v>
      </c>
      <c r="F732" s="1" t="s">
        <v>145</v>
      </c>
      <c r="G732" s="1">
        <v>285</v>
      </c>
      <c r="H732" s="1" t="s">
        <v>246</v>
      </c>
      <c r="I732" s="1" t="s">
        <v>247</v>
      </c>
      <c r="J732" s="38">
        <v>44236</v>
      </c>
      <c r="K732" s="6">
        <v>2309.38</v>
      </c>
      <c r="L732" s="1"/>
      <c r="M732" s="6">
        <v>2309.38</v>
      </c>
      <c r="N732" s="6"/>
      <c r="O732" s="6"/>
      <c r="P732" s="6">
        <v>692.81</v>
      </c>
      <c r="Q732" s="6"/>
      <c r="R732" s="6"/>
      <c r="S732" s="6"/>
      <c r="T732" s="6"/>
      <c r="U732" s="6">
        <v>117.19</v>
      </c>
      <c r="V732" s="6">
        <v>0</v>
      </c>
      <c r="W732" s="6"/>
      <c r="X732" s="6"/>
      <c r="Y732" s="6"/>
      <c r="Z732" s="6"/>
      <c r="AA732" s="6"/>
      <c r="AB732" s="6">
        <v>500.64</v>
      </c>
      <c r="AC732" s="6"/>
      <c r="AD732" s="6">
        <v>639.09</v>
      </c>
      <c r="AE732" s="6"/>
      <c r="AF732" s="6">
        <v>94.68</v>
      </c>
      <c r="AG732" s="6"/>
      <c r="AH732" s="6"/>
      <c r="AI732" s="6"/>
      <c r="AJ732" s="6">
        <v>0</v>
      </c>
      <c r="AK732" s="6"/>
      <c r="AL732" s="6"/>
      <c r="AM732" s="6">
        <v>0.28999999999999998</v>
      </c>
      <c r="AN732" s="8">
        <f t="shared" si="42"/>
        <v>4354.08</v>
      </c>
      <c r="AO732" s="6"/>
      <c r="AP732" s="6">
        <v>-7.26</v>
      </c>
      <c r="AQ732" s="6">
        <v>-138.56</v>
      </c>
      <c r="AR732" s="6"/>
      <c r="AS732" s="6"/>
      <c r="AT732" s="6">
        <v>-0.55000000000000004</v>
      </c>
      <c r="AU732" s="6">
        <v>-49</v>
      </c>
      <c r="AV732" s="6">
        <v>-14</v>
      </c>
      <c r="AW732" s="6">
        <v>-14</v>
      </c>
      <c r="AX732" s="6"/>
      <c r="AY732" s="6"/>
      <c r="AZ732" s="6"/>
      <c r="BA732" s="6"/>
      <c r="BB732" s="6"/>
      <c r="BC732" s="6">
        <v>-244.2</v>
      </c>
      <c r="BD732" s="6"/>
      <c r="BE732" s="6"/>
      <c r="BF732" s="6"/>
      <c r="BG732" s="6">
        <v>-355.78</v>
      </c>
      <c r="BH732" s="6">
        <v>-92.73</v>
      </c>
      <c r="BI732" s="6"/>
      <c r="BJ732" s="6"/>
      <c r="BK732" s="6"/>
      <c r="BL732" s="11">
        <f t="shared" si="43"/>
        <v>-916.07999999999993</v>
      </c>
      <c r="BM732" s="12">
        <f t="shared" si="44"/>
        <v>3438</v>
      </c>
      <c r="BN732" s="13">
        <f t="shared" si="45"/>
        <v>192.44833333333335</v>
      </c>
      <c r="BO732" s="13">
        <f t="shared" si="46"/>
        <v>192.44833333333335</v>
      </c>
      <c r="BP732" s="13">
        <f t="shared" si="47"/>
        <v>64.149444444444455</v>
      </c>
      <c r="BQ732" s="13">
        <f t="shared" si="48"/>
        <v>355.64574500000003</v>
      </c>
      <c r="BR732" s="13">
        <f t="shared" si="49"/>
        <v>308.25</v>
      </c>
      <c r="BS732" s="13">
        <f t="shared" si="50"/>
        <v>719.31000000000006</v>
      </c>
      <c r="BT732" s="13">
        <f t="shared" si="51"/>
        <v>0</v>
      </c>
      <c r="BU732" s="13">
        <f t="shared" si="52"/>
        <v>830.60237499999994</v>
      </c>
      <c r="BV732" s="6">
        <f>SUMIFS('SEGURO DE VIDA'!E:E, 'SEGURO DE VIDA'!D:D, H732, 'SEGURO DE VIDA'!G:G, E732)</f>
        <v>13.71</v>
      </c>
      <c r="BW732" s="6">
        <f>SUMIFS(TREINAMENTOS!E:E, TREINAMENTOS!D:D, H732, TREINAMENTOS!G:G, E732)</f>
        <v>550</v>
      </c>
      <c r="BX732" s="6">
        <f>SUMIFS(EXAMES!E:E, EXAMES!D:D, H732, EXAMES!G:G, E732)</f>
        <v>0</v>
      </c>
      <c r="BY732" s="25">
        <f t="shared" si="53"/>
        <v>3226.564231111111</v>
      </c>
      <c r="BZ732" s="1"/>
      <c r="CA732" s="1"/>
      <c r="CB732" s="13">
        <f t="shared" si="54"/>
        <v>830.60237499999994</v>
      </c>
      <c r="CC732" s="13">
        <f t="shared" si="55"/>
        <v>0</v>
      </c>
      <c r="CD732" s="13">
        <f>SUMIFS(ALIMENTAÇÃO!E:E, ALIMENTAÇÃO!D:D, H732, ALIMENTAÇÃO!G:G, E732)</f>
        <v>726.57</v>
      </c>
      <c r="CE732" s="6">
        <f>SUMIFS(TRANSPORTE!E:E, TRANSPORTE!D:D, H732, TRANSPORTE!G:G, E732)</f>
        <v>132.1</v>
      </c>
      <c r="CF732" s="6">
        <f>SUMIFS('PLANO DE SAÚDE'!E:E, 'PLANO DE SAÚDE'!D:D, H732, 'PLANO DE SAÚDE'!G:G, E732)</f>
        <v>1074.802375</v>
      </c>
      <c r="CG732" s="6">
        <f>SUMIFS('PLANO ODONTO'!E:E, 'PLANO ODONTO'!D:D, H732, 'PLANO ODONTO'!G:G, E732)</f>
        <v>28</v>
      </c>
      <c r="CH732" s="6">
        <f t="shared" si="56"/>
        <v>-244.2</v>
      </c>
      <c r="CI732" s="6">
        <f t="shared" si="57"/>
        <v>0</v>
      </c>
      <c r="CJ732" s="6"/>
      <c r="CK732" s="6"/>
      <c r="CL732" s="6"/>
      <c r="CM732" s="6">
        <f t="shared" si="58"/>
        <v>-28</v>
      </c>
      <c r="CN732" s="6">
        <v>4354.08</v>
      </c>
      <c r="CO732" s="6">
        <v>-916.08</v>
      </c>
      <c r="CP732" s="6">
        <v>3438</v>
      </c>
      <c r="CQ732" s="6">
        <v>3853.15</v>
      </c>
      <c r="CR732" s="1">
        <v>9.23</v>
      </c>
      <c r="CS732" s="6">
        <v>3853.15</v>
      </c>
      <c r="CT732" s="1">
        <v>308.25</v>
      </c>
      <c r="CU732" s="6">
        <v>3245.95</v>
      </c>
    </row>
    <row r="733" spans="1:99" ht="13.8" hidden="1">
      <c r="A733" s="1"/>
      <c r="B733" s="1"/>
      <c r="C733" s="34" t="str">
        <f t="shared" ca="1" si="40"/>
        <v>OK</v>
      </c>
      <c r="D733" s="2">
        <f t="shared" si="41"/>
        <v>3789.2514628888885</v>
      </c>
      <c r="E733" s="42">
        <v>45931</v>
      </c>
      <c r="F733" s="1" t="s">
        <v>145</v>
      </c>
      <c r="G733" s="1">
        <v>3433</v>
      </c>
      <c r="H733" s="1" t="s">
        <v>248</v>
      </c>
      <c r="I733" s="1" t="s">
        <v>231</v>
      </c>
      <c r="J733" s="38">
        <v>45362</v>
      </c>
      <c r="K733" s="6">
        <v>2000</v>
      </c>
      <c r="L733" s="1"/>
      <c r="M733" s="6">
        <v>2000</v>
      </c>
      <c r="N733" s="6"/>
      <c r="O733" s="6"/>
      <c r="P733" s="6">
        <v>0</v>
      </c>
      <c r="Q733" s="6"/>
      <c r="R733" s="6"/>
      <c r="S733" s="6"/>
      <c r="T733" s="6"/>
      <c r="U733" s="6">
        <v>0</v>
      </c>
      <c r="V733" s="6">
        <v>0</v>
      </c>
      <c r="W733" s="6"/>
      <c r="X733" s="6"/>
      <c r="Y733" s="6"/>
      <c r="Z733" s="6"/>
      <c r="AA733" s="6"/>
      <c r="AB733" s="6">
        <v>0</v>
      </c>
      <c r="AC733" s="6"/>
      <c r="AD733" s="6">
        <v>114.25</v>
      </c>
      <c r="AE733" s="6"/>
      <c r="AF733" s="6">
        <v>16.93</v>
      </c>
      <c r="AG733" s="6"/>
      <c r="AH733" s="6"/>
      <c r="AI733" s="6"/>
      <c r="AJ733" s="6">
        <v>0</v>
      </c>
      <c r="AK733" s="6"/>
      <c r="AL733" s="6"/>
      <c r="AM733" s="6">
        <v>0.23</v>
      </c>
      <c r="AN733" s="8">
        <f t="shared" si="42"/>
        <v>2131.41</v>
      </c>
      <c r="AO733" s="6"/>
      <c r="AP733" s="6">
        <v>-7.35</v>
      </c>
      <c r="AQ733" s="6">
        <v>0</v>
      </c>
      <c r="AR733" s="6"/>
      <c r="AS733" s="6"/>
      <c r="AT733" s="6">
        <v>-0.03</v>
      </c>
      <c r="AU733" s="6">
        <v>0</v>
      </c>
      <c r="AV733" s="6">
        <v>0</v>
      </c>
      <c r="AW733" s="6">
        <v>0</v>
      </c>
      <c r="AX733" s="6"/>
      <c r="AY733" s="6"/>
      <c r="AZ733" s="6"/>
      <c r="BA733" s="6"/>
      <c r="BB733" s="6"/>
      <c r="BC733" s="6">
        <v>0</v>
      </c>
      <c r="BD733" s="6">
        <v>0</v>
      </c>
      <c r="BE733" s="6"/>
      <c r="BF733" s="6"/>
      <c r="BG733" s="6">
        <v>-169.03</v>
      </c>
      <c r="BH733" s="6">
        <v>0</v>
      </c>
      <c r="BI733" s="6"/>
      <c r="BJ733" s="6"/>
      <c r="BK733" s="6"/>
      <c r="BL733" s="11">
        <f t="shared" si="43"/>
        <v>-176.41</v>
      </c>
      <c r="BM733" s="12">
        <f t="shared" si="44"/>
        <v>1954.9999999999998</v>
      </c>
      <c r="BN733" s="13">
        <f t="shared" si="45"/>
        <v>166.66666666666666</v>
      </c>
      <c r="BO733" s="13">
        <f t="shared" si="46"/>
        <v>166.66666666666666</v>
      </c>
      <c r="BP733" s="13">
        <f t="shared" si="47"/>
        <v>55.55555555555555</v>
      </c>
      <c r="BQ733" s="13">
        <f t="shared" si="48"/>
        <v>169.00257399999998</v>
      </c>
      <c r="BR733" s="13">
        <f t="shared" si="49"/>
        <v>170.49</v>
      </c>
      <c r="BS733" s="13">
        <f t="shared" si="50"/>
        <v>727.65</v>
      </c>
      <c r="BT733" s="13">
        <f t="shared" si="51"/>
        <v>188.1</v>
      </c>
      <c r="BU733" s="13">
        <f t="shared" si="52"/>
        <v>0</v>
      </c>
      <c r="BV733" s="6">
        <f>SUMIFS('SEGURO DE VIDA'!E:E, 'SEGURO DE VIDA'!D:D, H733, 'SEGURO DE VIDA'!G:G, E733)</f>
        <v>13.71</v>
      </c>
      <c r="BW733" s="6">
        <f>SUMIFS(TREINAMENTOS!E:E, TREINAMENTOS!D:D, H733, TREINAMENTOS!G:G, E733)</f>
        <v>0</v>
      </c>
      <c r="BX733" s="6">
        <f>SUMIFS(EXAMES!E:E, EXAMES!D:D, H733, EXAMES!G:G, E733)</f>
        <v>0</v>
      </c>
      <c r="BY733" s="25">
        <f t="shared" si="53"/>
        <v>1657.8414628888886</v>
      </c>
      <c r="BZ733" s="1"/>
      <c r="CA733" s="1"/>
      <c r="CB733" s="13">
        <f t="shared" si="54"/>
        <v>0</v>
      </c>
      <c r="CC733" s="13">
        <f t="shared" si="55"/>
        <v>0</v>
      </c>
      <c r="CD733" s="13">
        <f>SUMIFS(ALIMENTAÇÃO!E:E, ALIMENTAÇÃO!D:D, H733, ALIMENTAÇÃO!G:G, E733)</f>
        <v>735</v>
      </c>
      <c r="CE733" s="6">
        <f>SUMIFS(TRANSPORTE!E:E, TRANSPORTE!D:D, H733, TRANSPORTE!G:G, E733)</f>
        <v>188.1</v>
      </c>
      <c r="CF733" s="6">
        <f>SUMIFS('PLANO DE SAÚDE'!E:E, 'PLANO DE SAÚDE'!D:D, H733, 'PLANO DE SAÚDE'!G:G, E733)</f>
        <v>0</v>
      </c>
      <c r="CG733" s="6">
        <f>SUMIFS('PLANO ODONTO'!E:E, 'PLANO ODONTO'!D:D, H733, 'PLANO ODONTO'!G:G, E733)</f>
        <v>0</v>
      </c>
      <c r="CH733" s="6">
        <f t="shared" si="56"/>
        <v>0</v>
      </c>
      <c r="CI733" s="6">
        <f t="shared" si="57"/>
        <v>0</v>
      </c>
      <c r="CJ733" s="6"/>
      <c r="CK733" s="6"/>
      <c r="CL733" s="6"/>
      <c r="CM733" s="6">
        <f t="shared" si="58"/>
        <v>0</v>
      </c>
      <c r="CN733" s="6">
        <v>2131.41</v>
      </c>
      <c r="CO733" s="6">
        <v>-176.41</v>
      </c>
      <c r="CP733" s="6">
        <v>1955</v>
      </c>
      <c r="CQ733" s="6">
        <v>2131.1799999999998</v>
      </c>
      <c r="CR733" s="1">
        <v>7.93</v>
      </c>
      <c r="CS733" s="6">
        <v>2131.1799999999998</v>
      </c>
      <c r="CT733" s="1">
        <v>170.49</v>
      </c>
      <c r="CU733" s="6">
        <v>1523.98</v>
      </c>
    </row>
    <row r="734" spans="1:99" ht="13.8" hidden="1">
      <c r="A734" s="1"/>
      <c r="B734" s="1"/>
      <c r="C734" s="34" t="str">
        <f t="shared" ca="1" si="40"/>
        <v>OK</v>
      </c>
      <c r="D734" s="2">
        <f t="shared" si="41"/>
        <v>1474.5534188000001</v>
      </c>
      <c r="E734" s="42">
        <v>45931</v>
      </c>
      <c r="F734" s="1" t="s">
        <v>145</v>
      </c>
      <c r="G734" s="1">
        <v>3489</v>
      </c>
      <c r="H734" s="1" t="s">
        <v>249</v>
      </c>
      <c r="I734" s="1" t="s">
        <v>231</v>
      </c>
      <c r="J734" s="35">
        <v>45621</v>
      </c>
      <c r="K734" s="6">
        <v>1800</v>
      </c>
      <c r="L734" s="1"/>
      <c r="M734" s="6">
        <v>180</v>
      </c>
      <c r="N734" s="6"/>
      <c r="O734" s="6"/>
      <c r="P734" s="6">
        <v>0</v>
      </c>
      <c r="Q734" s="6"/>
      <c r="R734" s="6"/>
      <c r="S734" s="6"/>
      <c r="T734" s="6"/>
      <c r="U734" s="6">
        <v>0</v>
      </c>
      <c r="V734" s="6">
        <v>0</v>
      </c>
      <c r="W734" s="6"/>
      <c r="X734" s="6"/>
      <c r="Y734" s="6"/>
      <c r="Z734" s="6"/>
      <c r="AA734" s="6"/>
      <c r="AB734" s="6">
        <v>0</v>
      </c>
      <c r="AC734" s="6"/>
      <c r="AD734" s="6">
        <v>0</v>
      </c>
      <c r="AE734" s="6"/>
      <c r="AF734" s="6">
        <v>0</v>
      </c>
      <c r="AG734" s="6"/>
      <c r="AH734" s="6"/>
      <c r="AI734" s="6"/>
      <c r="AJ734" s="6">
        <v>65</v>
      </c>
      <c r="AK734" s="6"/>
      <c r="AL734" s="6"/>
      <c r="AM734" s="6">
        <v>0.81</v>
      </c>
      <c r="AN734" s="8">
        <f t="shared" si="42"/>
        <v>245.81</v>
      </c>
      <c r="AO734" s="6"/>
      <c r="AP734" s="6">
        <v>0</v>
      </c>
      <c r="AQ734" s="6">
        <v>-10.8</v>
      </c>
      <c r="AR734" s="6"/>
      <c r="AS734" s="6"/>
      <c r="AT734" s="6">
        <v>-0.7</v>
      </c>
      <c r="AU734" s="6">
        <v>0</v>
      </c>
      <c r="AV734" s="6">
        <v>-14</v>
      </c>
      <c r="AW734" s="6">
        <v>0</v>
      </c>
      <c r="AX734" s="6"/>
      <c r="AY734" s="6"/>
      <c r="AZ734" s="6"/>
      <c r="BA734" s="6"/>
      <c r="BB734" s="6"/>
      <c r="BC734" s="6">
        <v>-1.81</v>
      </c>
      <c r="BD734" s="6">
        <v>0</v>
      </c>
      <c r="BE734" s="6"/>
      <c r="BF734" s="6"/>
      <c r="BG734" s="6">
        <v>-13.5</v>
      </c>
      <c r="BH734" s="6">
        <v>0</v>
      </c>
      <c r="BI734" s="6"/>
      <c r="BJ734" s="6"/>
      <c r="BK734" s="6"/>
      <c r="BL734" s="11">
        <f t="shared" si="43"/>
        <v>-40.81</v>
      </c>
      <c r="BM734" s="12">
        <f t="shared" si="44"/>
        <v>205</v>
      </c>
      <c r="BN734" s="13">
        <f t="shared" si="45"/>
        <v>150</v>
      </c>
      <c r="BO734" s="13">
        <f t="shared" si="46"/>
        <v>150</v>
      </c>
      <c r="BP734" s="13">
        <f t="shared" si="47"/>
        <v>50</v>
      </c>
      <c r="BQ734" s="13">
        <f t="shared" si="48"/>
        <v>13.5</v>
      </c>
      <c r="BR734" s="13">
        <f t="shared" si="49"/>
        <v>14.4</v>
      </c>
      <c r="BS734" s="13">
        <f t="shared" si="50"/>
        <v>0</v>
      </c>
      <c r="BT734" s="13">
        <f t="shared" si="51"/>
        <v>0</v>
      </c>
      <c r="BU734" s="13">
        <f t="shared" si="52"/>
        <v>164.06341879999997</v>
      </c>
      <c r="BV734" s="6">
        <f>SUMIFS('SEGURO DE VIDA'!E:E, 'SEGURO DE VIDA'!D:D, H734, 'SEGURO DE VIDA'!G:G, E734)</f>
        <v>13.71</v>
      </c>
      <c r="BW734" s="6">
        <f>SUMIFS(TREINAMENTOS!E:E, TREINAMENTOS!D:D, H734, TREINAMENTOS!G:G, E734)</f>
        <v>0</v>
      </c>
      <c r="BX734" s="6">
        <f>SUMIFS(EXAMES!E:E, EXAMES!D:D, H734, EXAMES!G:G, E734)</f>
        <v>673.07</v>
      </c>
      <c r="BY734" s="25">
        <f t="shared" si="53"/>
        <v>1228.7434188000002</v>
      </c>
      <c r="BZ734" s="1"/>
      <c r="CA734" s="1"/>
      <c r="CB734" s="13">
        <f t="shared" si="54"/>
        <v>164.06341879999997</v>
      </c>
      <c r="CC734" s="13">
        <f t="shared" si="55"/>
        <v>0</v>
      </c>
      <c r="CD734" s="13">
        <f>SUMIFS(ALIMENTAÇÃO!E:E, ALIMENTAÇÃO!D:D, H734, ALIMENTAÇÃO!G:G, E734)</f>
        <v>0</v>
      </c>
      <c r="CE734" s="6">
        <f>SUMIFS(TRANSPORTE!E:E, TRANSPORTE!D:D, H734, TRANSPORTE!G:G, E734)</f>
        <v>0</v>
      </c>
      <c r="CF734" s="6">
        <f>SUMIFS('PLANO DE SAÚDE'!E:E, 'PLANO DE SAÚDE'!D:D, H734, 'PLANO DE SAÚDE'!G:G, E734)</f>
        <v>165.87341879999997</v>
      </c>
      <c r="CG734" s="6">
        <f>SUMIFS('PLANO ODONTO'!E:E, 'PLANO ODONTO'!D:D, H734, 'PLANO ODONTO'!G:G, E734)</f>
        <v>14</v>
      </c>
      <c r="CH734" s="6">
        <f t="shared" si="56"/>
        <v>-1.81</v>
      </c>
      <c r="CI734" s="6">
        <f t="shared" si="57"/>
        <v>0</v>
      </c>
      <c r="CJ734" s="6"/>
      <c r="CK734" s="6"/>
      <c r="CL734" s="6"/>
      <c r="CM734" s="6">
        <f t="shared" si="58"/>
        <v>-14</v>
      </c>
      <c r="CN734" s="6">
        <v>245.81</v>
      </c>
      <c r="CO734" s="6">
        <v>-40.81</v>
      </c>
      <c r="CP734" s="6">
        <v>205</v>
      </c>
      <c r="CQ734" s="6">
        <v>180</v>
      </c>
      <c r="CR734" s="1">
        <v>7.5</v>
      </c>
      <c r="CS734" s="6">
        <v>180</v>
      </c>
      <c r="CT734" s="1">
        <v>14.4</v>
      </c>
      <c r="CU734" s="6">
        <v>0</v>
      </c>
    </row>
    <row r="735" spans="1:99" ht="13.8" hidden="1">
      <c r="A735" s="1"/>
      <c r="B735" s="1"/>
      <c r="C735" s="34" t="str">
        <f t="shared" ca="1" si="40"/>
        <v>OK</v>
      </c>
      <c r="D735" s="2">
        <f t="shared" si="41"/>
        <v>1725.2586969111112</v>
      </c>
      <c r="E735" s="42">
        <v>45931</v>
      </c>
      <c r="F735" s="1" t="s">
        <v>145</v>
      </c>
      <c r="G735" s="1">
        <v>3347</v>
      </c>
      <c r="H735" s="1" t="s">
        <v>253</v>
      </c>
      <c r="I735" s="1" t="s">
        <v>151</v>
      </c>
      <c r="J735" s="38">
        <v>45017</v>
      </c>
      <c r="K735" s="6">
        <v>1988.62</v>
      </c>
      <c r="L735" s="1"/>
      <c r="M735" s="6">
        <v>729.16</v>
      </c>
      <c r="N735" s="6"/>
      <c r="O735" s="6"/>
      <c r="P735" s="6">
        <v>218.75</v>
      </c>
      <c r="Q735" s="6"/>
      <c r="R735" s="6"/>
      <c r="S735" s="6"/>
      <c r="T735" s="6"/>
      <c r="U735" s="6">
        <v>0</v>
      </c>
      <c r="V735" s="6">
        <v>0</v>
      </c>
      <c r="W735" s="6"/>
      <c r="X735" s="6"/>
      <c r="Y735" s="6"/>
      <c r="Z735" s="6"/>
      <c r="AA735" s="6"/>
      <c r="AB735" s="6">
        <v>0</v>
      </c>
      <c r="AC735" s="6"/>
      <c r="AD735" s="6">
        <v>0</v>
      </c>
      <c r="AE735" s="6"/>
      <c r="AF735" s="6">
        <v>0</v>
      </c>
      <c r="AG735" s="6"/>
      <c r="AH735" s="6"/>
      <c r="AI735" s="6"/>
      <c r="AJ735" s="6">
        <v>0</v>
      </c>
      <c r="AK735" s="6"/>
      <c r="AL735" s="6"/>
      <c r="AM735" s="6">
        <v>0.13</v>
      </c>
      <c r="AN735" s="8">
        <f t="shared" si="42"/>
        <v>948.04</v>
      </c>
      <c r="AO735" s="6"/>
      <c r="AP735" s="6">
        <v>-7.1</v>
      </c>
      <c r="AQ735" s="6">
        <v>0</v>
      </c>
      <c r="AR735" s="6"/>
      <c r="AS735" s="6"/>
      <c r="AT735" s="6">
        <v>-0.33</v>
      </c>
      <c r="AU735" s="6">
        <v>0</v>
      </c>
      <c r="AV735" s="6">
        <v>-14</v>
      </c>
      <c r="AW735" s="6">
        <v>0</v>
      </c>
      <c r="AX735" s="6"/>
      <c r="AY735" s="6"/>
      <c r="AZ735" s="6"/>
      <c r="BA735" s="6"/>
      <c r="BB735" s="6"/>
      <c r="BC735" s="6">
        <v>-1.81</v>
      </c>
      <c r="BD735" s="6">
        <v>-111.05</v>
      </c>
      <c r="BE735" s="6"/>
      <c r="BF735" s="6"/>
      <c r="BG735" s="6">
        <v>-96.75</v>
      </c>
      <c r="BH735" s="6">
        <v>0</v>
      </c>
      <c r="BI735" s="6"/>
      <c r="BJ735" s="6"/>
      <c r="BK735" s="6"/>
      <c r="BL735" s="11">
        <f t="shared" si="43"/>
        <v>-231.04</v>
      </c>
      <c r="BM735" s="12">
        <f t="shared" si="44"/>
        <v>717</v>
      </c>
      <c r="BN735" s="13">
        <f t="shared" si="45"/>
        <v>165.71833333333333</v>
      </c>
      <c r="BO735" s="13">
        <f t="shared" si="46"/>
        <v>165.71833333333333</v>
      </c>
      <c r="BP735" s="13">
        <f t="shared" si="47"/>
        <v>55.239444444444445</v>
      </c>
      <c r="BQ735" s="13">
        <f t="shared" si="48"/>
        <v>81.898560000000003</v>
      </c>
      <c r="BR735" s="13">
        <f t="shared" si="49"/>
        <v>75.83</v>
      </c>
      <c r="BS735" s="13">
        <f t="shared" si="50"/>
        <v>64.22</v>
      </c>
      <c r="BT735" s="13">
        <f t="shared" si="51"/>
        <v>0</v>
      </c>
      <c r="BU735" s="13">
        <f t="shared" si="52"/>
        <v>154.88402579999996</v>
      </c>
      <c r="BV735" s="6">
        <f>SUMIFS('SEGURO DE VIDA'!E:E, 'SEGURO DE VIDA'!D:D, H735, 'SEGURO DE VIDA'!G:G, E735)</f>
        <v>13.71</v>
      </c>
      <c r="BW735" s="6">
        <f>SUMIFS(TREINAMENTOS!E:E, TREINAMENTOS!D:D, H735, TREINAMENTOS!G:G, E735)</f>
        <v>0</v>
      </c>
      <c r="BX735" s="6">
        <f>SUMIFS(EXAMES!E:E, EXAMES!D:D, H735, EXAMES!G:G, E735)</f>
        <v>0</v>
      </c>
      <c r="BY735" s="25">
        <f t="shared" si="53"/>
        <v>777.21869691111124</v>
      </c>
      <c r="BZ735" s="1"/>
      <c r="CA735" s="1"/>
      <c r="CB735" s="13">
        <f t="shared" si="54"/>
        <v>154.88402579999996</v>
      </c>
      <c r="CC735" s="13">
        <f t="shared" si="55"/>
        <v>0</v>
      </c>
      <c r="CD735" s="13">
        <f>SUMIFS(ALIMENTAÇÃO!E:E, ALIMENTAÇÃO!D:D, H735, ALIMENTAÇÃO!G:G, E735)</f>
        <v>71.319999999999993</v>
      </c>
      <c r="CE735" s="6">
        <f>SUMIFS(TRANSPORTE!E:E, TRANSPORTE!D:D, H735, TRANSPORTE!G:G, E735)</f>
        <v>0</v>
      </c>
      <c r="CF735" s="6">
        <f>SUMIFS('PLANO DE SAÚDE'!E:E, 'PLANO DE SAÚDE'!D:D, H735, 'PLANO DE SAÚDE'!G:G, E735)</f>
        <v>267.74402579999997</v>
      </c>
      <c r="CG735" s="6">
        <f>SUMIFS('PLANO ODONTO'!E:E, 'PLANO ODONTO'!D:D, H735, 'PLANO ODONTO'!G:G, E735)</f>
        <v>14</v>
      </c>
      <c r="CH735" s="6">
        <f t="shared" si="56"/>
        <v>-112.86</v>
      </c>
      <c r="CI735" s="6">
        <f t="shared" si="57"/>
        <v>0</v>
      </c>
      <c r="CJ735" s="6"/>
      <c r="CK735" s="6"/>
      <c r="CL735" s="6"/>
      <c r="CM735" s="6">
        <f t="shared" si="58"/>
        <v>-14</v>
      </c>
      <c r="CN735" s="6">
        <v>948.04</v>
      </c>
      <c r="CO735" s="6">
        <v>-231.04</v>
      </c>
      <c r="CP735" s="6">
        <v>717</v>
      </c>
      <c r="CQ735" s="6">
        <v>947.9</v>
      </c>
      <c r="CR735" s="1">
        <v>8.64</v>
      </c>
      <c r="CS735" s="6">
        <v>947.91</v>
      </c>
      <c r="CT735" s="1">
        <v>75.83</v>
      </c>
      <c r="CU735" s="6">
        <v>340.71</v>
      </c>
    </row>
    <row r="736" spans="1:99" ht="13.8" hidden="1">
      <c r="A736" s="1"/>
      <c r="B736" s="1"/>
      <c r="C736" s="34" t="str">
        <f t="shared" ca="1" si="40"/>
        <v>OK</v>
      </c>
      <c r="D736" s="2">
        <f t="shared" si="41"/>
        <v>4552.33</v>
      </c>
      <c r="E736" s="42">
        <v>45931</v>
      </c>
      <c r="F736" s="1" t="s">
        <v>179</v>
      </c>
      <c r="G736" s="1">
        <v>2</v>
      </c>
      <c r="H736" s="1" t="s">
        <v>254</v>
      </c>
      <c r="I736" s="1" t="s">
        <v>255</v>
      </c>
      <c r="J736" s="38"/>
      <c r="K736" s="6"/>
      <c r="L736" s="1"/>
      <c r="M736" s="6">
        <v>2824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8">
        <f t="shared" si="42"/>
        <v>2824</v>
      </c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>
        <v>-310.64</v>
      </c>
      <c r="BH736" s="6"/>
      <c r="BI736" s="6"/>
      <c r="BJ736" s="6"/>
      <c r="BK736" s="6"/>
      <c r="BL736" s="11">
        <f t="shared" si="43"/>
        <v>-310.64</v>
      </c>
      <c r="BM736" s="12">
        <f t="shared" si="44"/>
        <v>2513.36</v>
      </c>
      <c r="BN736" s="13">
        <f t="shared" si="45"/>
        <v>0</v>
      </c>
      <c r="BO736" s="13">
        <f t="shared" si="46"/>
        <v>0</v>
      </c>
      <c r="BP736" s="13">
        <f t="shared" si="47"/>
        <v>0</v>
      </c>
      <c r="BQ736" s="13">
        <f t="shared" si="48"/>
        <v>0</v>
      </c>
      <c r="BR736" s="13">
        <f t="shared" si="49"/>
        <v>0</v>
      </c>
      <c r="BS736" s="13">
        <f t="shared" si="50"/>
        <v>1000</v>
      </c>
      <c r="BT736" s="13">
        <f t="shared" si="51"/>
        <v>0</v>
      </c>
      <c r="BU736" s="13">
        <f t="shared" si="52"/>
        <v>668.66</v>
      </c>
      <c r="BV736" s="6">
        <f>SUMIFS('SEGURO DE VIDA'!E:E, 'SEGURO DE VIDA'!D:D, H736, 'SEGURO DE VIDA'!G:G, E736)</f>
        <v>59.67</v>
      </c>
      <c r="BW736" s="6">
        <f>SUMIFS(TREINAMENTOS!E:E, TREINAMENTOS!D:D, H736, TREINAMENTOS!G:G, E736)</f>
        <v>0</v>
      </c>
      <c r="BX736" s="6">
        <f>SUMIFS(EXAMES!E:E, EXAMES!D:D, H736, EXAMES!G:G, E736)</f>
        <v>0</v>
      </c>
      <c r="BY736" s="25">
        <f t="shared" si="53"/>
        <v>1728.33</v>
      </c>
      <c r="BZ736" s="1"/>
      <c r="CA736" s="1"/>
      <c r="CB736" s="13">
        <f t="shared" si="54"/>
        <v>640.66</v>
      </c>
      <c r="CC736" s="13">
        <f t="shared" si="55"/>
        <v>28</v>
      </c>
      <c r="CD736" s="13">
        <f>SUMIFS(ALIMENTAÇÃO!E:E, ALIMENTAÇÃO!D:D, H736, ALIMENTAÇÃO!G:G, E736)</f>
        <v>1000</v>
      </c>
      <c r="CE736" s="6">
        <f>SUMIFS(TRANSPORTE!E:E, TRANSPORTE!D:D, H736, TRANSPORTE!G:G, E736)</f>
        <v>0</v>
      </c>
      <c r="CF736" s="6">
        <f>SUMIFS('PLANO DE SAÚDE'!E:E, 'PLANO DE SAÚDE'!D:D, H736, 'PLANO DE SAÚDE'!G:G, E736)</f>
        <v>640.66</v>
      </c>
      <c r="CG736" s="6">
        <f>SUMIFS('PLANO ODONTO'!E:E, 'PLANO ODONTO'!D:D, H736, 'PLANO ODONTO'!G:G, E736)</f>
        <v>28</v>
      </c>
      <c r="CH736" s="6">
        <f t="shared" si="56"/>
        <v>0</v>
      </c>
      <c r="CI736" s="6">
        <f t="shared" si="57"/>
        <v>0</v>
      </c>
      <c r="CJ736" s="6"/>
      <c r="CK736" s="6"/>
      <c r="CL736" s="6"/>
      <c r="CM736" s="6">
        <f t="shared" si="58"/>
        <v>0</v>
      </c>
      <c r="CN736" s="6">
        <v>2824</v>
      </c>
      <c r="CO736" s="6">
        <v>-310.64</v>
      </c>
      <c r="CP736" s="6">
        <v>2513.36</v>
      </c>
      <c r="CQ736" s="6">
        <v>0</v>
      </c>
      <c r="CR736" s="1">
        <v>0</v>
      </c>
      <c r="CS736" s="6">
        <v>0</v>
      </c>
      <c r="CT736" s="1">
        <v>0</v>
      </c>
      <c r="CU736" s="6">
        <v>2216.8000000000002</v>
      </c>
    </row>
    <row r="737" spans="1:99" ht="13.8" hidden="1">
      <c r="A737" s="1"/>
      <c r="B737" s="1"/>
      <c r="C737" s="34" t="str">
        <f t="shared" ca="1" si="40"/>
        <v>OK</v>
      </c>
      <c r="D737" s="2">
        <f t="shared" si="41"/>
        <v>10004.985468888888</v>
      </c>
      <c r="E737" s="42">
        <v>45931</v>
      </c>
      <c r="F737" s="1" t="s">
        <v>145</v>
      </c>
      <c r="G737" s="1">
        <v>3371</v>
      </c>
      <c r="H737" s="1" t="s">
        <v>259</v>
      </c>
      <c r="I737" s="1" t="s">
        <v>260</v>
      </c>
      <c r="J737" s="38">
        <v>45062</v>
      </c>
      <c r="K737" s="6">
        <v>2948.96</v>
      </c>
      <c r="L737" s="1"/>
      <c r="M737" s="6">
        <v>2948.96</v>
      </c>
      <c r="N737" s="6"/>
      <c r="O737" s="6"/>
      <c r="P737" s="6">
        <v>884.69</v>
      </c>
      <c r="Q737" s="6"/>
      <c r="R737" s="6"/>
      <c r="S737" s="6"/>
      <c r="T737" s="6"/>
      <c r="U737" s="6">
        <v>148.96</v>
      </c>
      <c r="V737" s="6">
        <v>884.68</v>
      </c>
      <c r="W737" s="6"/>
      <c r="X737" s="6"/>
      <c r="Y737" s="6"/>
      <c r="Z737" s="6"/>
      <c r="AA737" s="6"/>
      <c r="AB737" s="6">
        <v>700</v>
      </c>
      <c r="AC737" s="6"/>
      <c r="AD737" s="6">
        <v>935.41</v>
      </c>
      <c r="AE737" s="6"/>
      <c r="AF737" s="6">
        <v>138.58000000000001</v>
      </c>
      <c r="AG737" s="6"/>
      <c r="AH737" s="6"/>
      <c r="AI737" s="6"/>
      <c r="AJ737" s="6">
        <v>0</v>
      </c>
      <c r="AK737" s="6"/>
      <c r="AL737" s="6"/>
      <c r="AM737" s="6">
        <v>0.43</v>
      </c>
      <c r="AN737" s="8">
        <f t="shared" si="42"/>
        <v>6641.71</v>
      </c>
      <c r="AO737" s="6"/>
      <c r="AP737" s="6">
        <v>-7.26</v>
      </c>
      <c r="AQ737" s="6">
        <v>0</v>
      </c>
      <c r="AR737" s="6"/>
      <c r="AS737" s="6"/>
      <c r="AT737" s="6">
        <v>-0.26</v>
      </c>
      <c r="AU737" s="6">
        <v>0</v>
      </c>
      <c r="AV737" s="6">
        <v>-14</v>
      </c>
      <c r="AW737" s="6">
        <v>0</v>
      </c>
      <c r="AX737" s="6"/>
      <c r="AY737" s="6"/>
      <c r="AZ737" s="6"/>
      <c r="BA737" s="6"/>
      <c r="BB737" s="6"/>
      <c r="BC737" s="6">
        <v>-100.08</v>
      </c>
      <c r="BD737" s="6">
        <v>0</v>
      </c>
      <c r="BE737" s="6"/>
      <c r="BF737" s="6"/>
      <c r="BG737" s="6">
        <v>-641.36</v>
      </c>
      <c r="BH737" s="6">
        <v>-548.75</v>
      </c>
      <c r="BI737" s="6"/>
      <c r="BJ737" s="6"/>
      <c r="BK737" s="6"/>
      <c r="BL737" s="11">
        <f t="shared" si="43"/>
        <v>-1311.71</v>
      </c>
      <c r="BM737" s="12">
        <f t="shared" si="44"/>
        <v>5330</v>
      </c>
      <c r="BN737" s="13">
        <f t="shared" si="45"/>
        <v>245.74666666666667</v>
      </c>
      <c r="BO737" s="13">
        <f t="shared" si="46"/>
        <v>245.74666666666667</v>
      </c>
      <c r="BP737" s="13">
        <f t="shared" si="47"/>
        <v>81.915555555555557</v>
      </c>
      <c r="BQ737" s="13">
        <f t="shared" si="48"/>
        <v>641.06411199999991</v>
      </c>
      <c r="BR737" s="13">
        <f t="shared" si="49"/>
        <v>475.3</v>
      </c>
      <c r="BS737" s="13">
        <f t="shared" si="50"/>
        <v>719.31000000000006</v>
      </c>
      <c r="BT737" s="13">
        <f t="shared" si="51"/>
        <v>0</v>
      </c>
      <c r="BU737" s="13">
        <f t="shared" si="52"/>
        <v>390.48246799999998</v>
      </c>
      <c r="BV737" s="6">
        <f>SUMIFS('SEGURO DE VIDA'!E:E, 'SEGURO DE VIDA'!D:D, H737, 'SEGURO DE VIDA'!G:G, E737)</f>
        <v>13.71</v>
      </c>
      <c r="BW737" s="6">
        <f>SUMIFS(TREINAMENTOS!E:E, TREINAMENTOS!D:D, H737, TREINAMENTOS!G:G, E737)</f>
        <v>550</v>
      </c>
      <c r="BX737" s="6">
        <f>SUMIFS(EXAMES!E:E, EXAMES!D:D, H737, EXAMES!G:G, E737)</f>
        <v>0</v>
      </c>
      <c r="BY737" s="25">
        <f t="shared" si="53"/>
        <v>3363.275468888889</v>
      </c>
      <c r="BZ737" s="1"/>
      <c r="CA737" s="1"/>
      <c r="CB737" s="13">
        <f t="shared" si="54"/>
        <v>390.48246799999998</v>
      </c>
      <c r="CC737" s="13">
        <f t="shared" si="55"/>
        <v>0</v>
      </c>
      <c r="CD737" s="13">
        <f>SUMIFS(ALIMENTAÇÃO!E:E, ALIMENTAÇÃO!D:D, H737, ALIMENTAÇÃO!G:G, E737)</f>
        <v>726.57</v>
      </c>
      <c r="CE737" s="6">
        <f>SUMIFS(TRANSPORTE!E:E, TRANSPORTE!D:D, H737, TRANSPORTE!G:G, E737)</f>
        <v>0</v>
      </c>
      <c r="CF737" s="6">
        <f>SUMIFS('PLANO DE SAÚDE'!E:E, 'PLANO DE SAÚDE'!D:D, H737, 'PLANO DE SAÚDE'!G:G, E737)</f>
        <v>490.56246799999997</v>
      </c>
      <c r="CG737" s="6">
        <f>SUMIFS('PLANO ODONTO'!E:E, 'PLANO ODONTO'!D:D, H737, 'PLANO ODONTO'!G:G, E737)</f>
        <v>14</v>
      </c>
      <c r="CH737" s="6">
        <f t="shared" si="56"/>
        <v>-100.08</v>
      </c>
      <c r="CI737" s="6">
        <f t="shared" si="57"/>
        <v>0</v>
      </c>
      <c r="CJ737" s="6"/>
      <c r="CK737" s="6"/>
      <c r="CL737" s="6"/>
      <c r="CM737" s="6">
        <f t="shared" si="58"/>
        <v>-14</v>
      </c>
      <c r="CN737" s="6">
        <v>6641.71</v>
      </c>
      <c r="CO737" s="6">
        <v>-1311.71</v>
      </c>
      <c r="CP737" s="6">
        <v>5330</v>
      </c>
      <c r="CQ737" s="6">
        <v>5941.28</v>
      </c>
      <c r="CR737" s="1">
        <v>10.79</v>
      </c>
      <c r="CS737" s="6">
        <v>5941.28</v>
      </c>
      <c r="CT737" s="1">
        <v>475.3</v>
      </c>
      <c r="CU737" s="6">
        <v>5299.92</v>
      </c>
    </row>
    <row r="738" spans="1:99" ht="13.8" hidden="1">
      <c r="A738" s="1"/>
      <c r="B738" s="1"/>
      <c r="C738" s="34" t="str">
        <f t="shared" ca="1" si="40"/>
        <v>OK</v>
      </c>
      <c r="D738" s="2">
        <f t="shared" si="41"/>
        <v>7004.1354994444446</v>
      </c>
      <c r="E738" s="42">
        <v>45931</v>
      </c>
      <c r="F738" s="1" t="s">
        <v>145</v>
      </c>
      <c r="G738" s="1">
        <v>3575</v>
      </c>
      <c r="H738" s="1" t="s">
        <v>467</v>
      </c>
      <c r="I738" s="1" t="s">
        <v>468</v>
      </c>
      <c r="J738" s="38">
        <v>45883</v>
      </c>
      <c r="K738" s="6">
        <v>2800</v>
      </c>
      <c r="L738" s="1"/>
      <c r="M738" s="6">
        <v>2800</v>
      </c>
      <c r="N738" s="6"/>
      <c r="O738" s="6"/>
      <c r="P738" s="6">
        <v>840</v>
      </c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>
        <v>1027.8399999999999</v>
      </c>
      <c r="AE738" s="6"/>
      <c r="AF738" s="6">
        <v>152.27000000000001</v>
      </c>
      <c r="AG738" s="6"/>
      <c r="AH738" s="6"/>
      <c r="AI738" s="6"/>
      <c r="AJ738" s="6"/>
      <c r="AK738" s="6"/>
      <c r="AL738" s="6"/>
      <c r="AM738" s="6">
        <v>0.16</v>
      </c>
      <c r="AN738" s="8">
        <f t="shared" si="42"/>
        <v>4820.2700000000004</v>
      </c>
      <c r="AO738" s="6"/>
      <c r="AP738" s="6">
        <v>-7.26</v>
      </c>
      <c r="AQ738" s="6">
        <v>0</v>
      </c>
      <c r="AR738" s="6"/>
      <c r="AS738" s="6"/>
      <c r="AT738" s="6">
        <v>-0.21</v>
      </c>
      <c r="AU738" s="6"/>
      <c r="AV738" s="6">
        <v>-14</v>
      </c>
      <c r="AW738" s="6">
        <v>-14</v>
      </c>
      <c r="AX738" s="6"/>
      <c r="AY738" s="6"/>
      <c r="AZ738" s="6"/>
      <c r="BA738" s="6"/>
      <c r="BB738" s="6"/>
      <c r="BC738" s="6">
        <v>0</v>
      </c>
      <c r="BD738" s="6"/>
      <c r="BE738" s="6"/>
      <c r="BF738" s="6">
        <v>0</v>
      </c>
      <c r="BG738" s="6">
        <v>-484.39</v>
      </c>
      <c r="BH738" s="6">
        <v>-272.41000000000003</v>
      </c>
      <c r="BI738" s="6"/>
      <c r="BJ738" s="6"/>
      <c r="BK738" s="6"/>
      <c r="BL738" s="11">
        <f t="shared" si="43"/>
        <v>-792.27</v>
      </c>
      <c r="BM738" s="12">
        <f t="shared" si="44"/>
        <v>4028.0000000000005</v>
      </c>
      <c r="BN738" s="13">
        <f t="shared" si="45"/>
        <v>233.33333333333334</v>
      </c>
      <c r="BO738" s="13">
        <f t="shared" si="46"/>
        <v>233.33333333333334</v>
      </c>
      <c r="BP738" s="13">
        <f t="shared" si="47"/>
        <v>77.777777777777786</v>
      </c>
      <c r="BQ738" s="13">
        <f t="shared" si="48"/>
        <v>484.42105500000002</v>
      </c>
      <c r="BR738" s="13">
        <f t="shared" si="49"/>
        <v>385.6</v>
      </c>
      <c r="BS738" s="13">
        <f t="shared" si="50"/>
        <v>719.31000000000006</v>
      </c>
      <c r="BT738" s="13">
        <f t="shared" si="51"/>
        <v>0</v>
      </c>
      <c r="BU738" s="13">
        <f t="shared" si="52"/>
        <v>36.379999999999995</v>
      </c>
      <c r="BV738" s="6">
        <f>SUMIFS('SEGURO DE VIDA'!E:E, 'SEGURO DE VIDA'!D:D, H738, 'SEGURO DE VIDA'!G:G, E738)</f>
        <v>13.71</v>
      </c>
      <c r="BW738" s="6">
        <f>SUMIFS(TREINAMENTOS!E:E, TREINAMENTOS!D:D, H738, TREINAMENTOS!G:G, E738)</f>
        <v>0</v>
      </c>
      <c r="BX738" s="6">
        <f>SUMIFS(EXAMES!E:E, EXAMES!D:D, H738, EXAMES!G:G, E738)</f>
        <v>0</v>
      </c>
      <c r="BY738" s="25">
        <f t="shared" si="53"/>
        <v>2183.8654994444446</v>
      </c>
      <c r="BZ738" s="1"/>
      <c r="CA738" s="1"/>
      <c r="CB738" s="13">
        <f t="shared" si="54"/>
        <v>0</v>
      </c>
      <c r="CC738" s="13">
        <f t="shared" si="55"/>
        <v>36.379999999999995</v>
      </c>
      <c r="CD738" s="13">
        <f>SUMIFS(ALIMENTAÇÃO!E:E, ALIMENTAÇÃO!D:D, H738, ALIMENTAÇÃO!G:G, E738)</f>
        <v>726.57</v>
      </c>
      <c r="CE738" s="6">
        <f>SUMIFS(TRANSPORTE!E:E, TRANSPORTE!D:D, H738, TRANSPORTE!G:G, E738)</f>
        <v>0</v>
      </c>
      <c r="CF738" s="6">
        <f>SUMIFS('PLANO DE SAÚDE'!E:E, 'PLANO DE SAÚDE'!D:D, H738, 'PLANO DE SAÚDE'!G:G, E738)</f>
        <v>0</v>
      </c>
      <c r="CG738" s="6">
        <f>SUMIFS('PLANO ODONTO'!E:E, 'PLANO ODONTO'!D:D, H738, 'PLANO ODONTO'!G:G, E738)</f>
        <v>64.38</v>
      </c>
      <c r="CH738" s="6">
        <f t="shared" si="56"/>
        <v>0</v>
      </c>
      <c r="CI738" s="6">
        <f t="shared" si="57"/>
        <v>0</v>
      </c>
      <c r="CJ738" s="6"/>
      <c r="CK738" s="6"/>
      <c r="CL738" s="6"/>
      <c r="CM738" s="6">
        <f t="shared" si="58"/>
        <v>-28</v>
      </c>
      <c r="CN738" s="6">
        <v>4820.2700000000004</v>
      </c>
      <c r="CO738" s="6">
        <v>-792.27</v>
      </c>
      <c r="CP738" s="6">
        <v>4028</v>
      </c>
      <c r="CQ738" s="6">
        <v>4820.1099999999997</v>
      </c>
      <c r="CR738" s="1">
        <v>10.050000000000001</v>
      </c>
      <c r="CS738" s="6">
        <v>4820.1099999999997</v>
      </c>
      <c r="CT738" s="1">
        <v>385.6</v>
      </c>
      <c r="CU738" s="6">
        <v>4212.91</v>
      </c>
    </row>
    <row r="739" spans="1:99" ht="13.8" hidden="1">
      <c r="A739" s="1"/>
      <c r="B739" s="1"/>
      <c r="C739" s="34" t="str">
        <f t="shared" ca="1" si="40"/>
        <v>OK</v>
      </c>
      <c r="D739" s="2">
        <f t="shared" si="41"/>
        <v>4161.652</v>
      </c>
      <c r="E739" s="42">
        <v>45931</v>
      </c>
      <c r="F739" s="1" t="s">
        <v>145</v>
      </c>
      <c r="G739" s="1">
        <v>3476</v>
      </c>
      <c r="H739" s="1" t="s">
        <v>261</v>
      </c>
      <c r="I739" s="1" t="s">
        <v>231</v>
      </c>
      <c r="J739" s="35">
        <v>45593</v>
      </c>
      <c r="K739" s="6">
        <v>1800</v>
      </c>
      <c r="L739" s="1"/>
      <c r="M739" s="6">
        <v>1800</v>
      </c>
      <c r="N739" s="6"/>
      <c r="O739" s="6"/>
      <c r="P739" s="6">
        <v>540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>
        <v>0</v>
      </c>
      <c r="AE739" s="6"/>
      <c r="AF739" s="6">
        <v>0</v>
      </c>
      <c r="AG739" s="6"/>
      <c r="AH739" s="6"/>
      <c r="AI739" s="6"/>
      <c r="AJ739" s="6"/>
      <c r="AK739" s="6"/>
      <c r="AL739" s="6"/>
      <c r="AM739" s="6">
        <v>0.59</v>
      </c>
      <c r="AN739" s="8">
        <f t="shared" si="42"/>
        <v>2340.59</v>
      </c>
      <c r="AO739" s="6"/>
      <c r="AP739" s="6">
        <v>-8.0500000000000007</v>
      </c>
      <c r="AQ739" s="6">
        <v>-108</v>
      </c>
      <c r="AR739" s="6"/>
      <c r="AS739" s="6"/>
      <c r="AT739" s="6">
        <v>-0.71</v>
      </c>
      <c r="AU739" s="6"/>
      <c r="AV739" s="6">
        <v>0</v>
      </c>
      <c r="AW739" s="6">
        <v>0</v>
      </c>
      <c r="AX739" s="6"/>
      <c r="AY739" s="6"/>
      <c r="AZ739" s="6"/>
      <c r="BA739" s="6"/>
      <c r="BB739" s="6"/>
      <c r="BC739" s="6">
        <v>0</v>
      </c>
      <c r="BD739" s="6"/>
      <c r="BE739" s="6"/>
      <c r="BF739" s="6">
        <v>0</v>
      </c>
      <c r="BG739" s="6">
        <v>-187.83</v>
      </c>
      <c r="BH739" s="6">
        <v>0</v>
      </c>
      <c r="BI739" s="6"/>
      <c r="BJ739" s="6"/>
      <c r="BK739" s="6"/>
      <c r="BL739" s="11">
        <f t="shared" si="43"/>
        <v>-304.59000000000003</v>
      </c>
      <c r="BM739" s="12">
        <f t="shared" si="44"/>
        <v>2036</v>
      </c>
      <c r="BN739" s="13">
        <f t="shared" si="45"/>
        <v>150</v>
      </c>
      <c r="BO739" s="13">
        <f t="shared" si="46"/>
        <v>150</v>
      </c>
      <c r="BP739" s="13">
        <f t="shared" si="47"/>
        <v>50</v>
      </c>
      <c r="BQ739" s="13">
        <f t="shared" si="48"/>
        <v>187.90199999999999</v>
      </c>
      <c r="BR739" s="13">
        <f t="shared" si="49"/>
        <v>187.2</v>
      </c>
      <c r="BS739" s="13">
        <f t="shared" si="50"/>
        <v>796.95</v>
      </c>
      <c r="BT739" s="13">
        <f t="shared" si="51"/>
        <v>285.3</v>
      </c>
      <c r="BU739" s="13">
        <f t="shared" si="52"/>
        <v>0</v>
      </c>
      <c r="BV739" s="6">
        <f>SUMIFS('SEGURO DE VIDA'!E:E, 'SEGURO DE VIDA'!D:D, H739, 'SEGURO DE VIDA'!G:G, E739)</f>
        <v>13.71</v>
      </c>
      <c r="BW739" s="6">
        <f>SUMIFS(TREINAMENTOS!E:E, TREINAMENTOS!D:D, H739, TREINAMENTOS!G:G, E739)</f>
        <v>0</v>
      </c>
      <c r="BX739" s="6">
        <f>SUMIFS(EXAMES!E:E, EXAMES!D:D, H739, EXAMES!G:G, E739)</f>
        <v>0</v>
      </c>
      <c r="BY739" s="25">
        <f t="shared" si="53"/>
        <v>1821.0620000000001</v>
      </c>
      <c r="BZ739" s="1"/>
      <c r="CA739" s="1"/>
      <c r="CB739" s="13">
        <f t="shared" si="54"/>
        <v>0</v>
      </c>
      <c r="CC739" s="13">
        <f t="shared" si="55"/>
        <v>0</v>
      </c>
      <c r="CD739" s="13">
        <f>SUMIFS(ALIMENTAÇÃO!E:E, ALIMENTAÇÃO!D:D, H739, ALIMENTAÇÃO!G:G, E739)</f>
        <v>805</v>
      </c>
      <c r="CE739" s="6">
        <f>SUMIFS(TRANSPORTE!E:E, TRANSPORTE!D:D, H739, TRANSPORTE!G:G, E739)</f>
        <v>393.3</v>
      </c>
      <c r="CF739" s="6">
        <f>SUMIFS('PLANO DE SAÚDE'!E:E, 'PLANO DE SAÚDE'!D:D, H739, 'PLANO DE SAÚDE'!G:G, E739)</f>
        <v>0</v>
      </c>
      <c r="CG739" s="6">
        <f>SUMIFS('PLANO ODONTO'!E:E, 'PLANO ODONTO'!D:D, H739, 'PLANO ODONTO'!G:G, E739)</f>
        <v>0</v>
      </c>
      <c r="CH739" s="6">
        <f t="shared" si="56"/>
        <v>0</v>
      </c>
      <c r="CI739" s="6">
        <f t="shared" si="57"/>
        <v>0</v>
      </c>
      <c r="CJ739" s="6"/>
      <c r="CK739" s="6"/>
      <c r="CL739" s="6"/>
      <c r="CM739" s="6">
        <f t="shared" si="58"/>
        <v>0</v>
      </c>
      <c r="CN739" s="6">
        <v>2340.59</v>
      </c>
      <c r="CO739" s="6">
        <v>-304.58999999999997</v>
      </c>
      <c r="CP739" s="6">
        <v>2036</v>
      </c>
      <c r="CQ739" s="6">
        <v>2340</v>
      </c>
      <c r="CR739" s="1">
        <v>8.0299999999999994</v>
      </c>
      <c r="CS739" s="6">
        <v>2340</v>
      </c>
      <c r="CT739" s="1">
        <v>187.2</v>
      </c>
      <c r="CU739" s="6">
        <v>1732.8</v>
      </c>
    </row>
    <row r="740" spans="1:99" ht="13.8" hidden="1">
      <c r="A740" s="1"/>
      <c r="B740" s="1"/>
      <c r="C740" s="34" t="str">
        <f t="shared" ca="1" si="40"/>
        <v>OK</v>
      </c>
      <c r="D740" s="2">
        <f t="shared" si="41"/>
        <v>4216.3875572222223</v>
      </c>
      <c r="E740" s="42">
        <v>45931</v>
      </c>
      <c r="F740" s="1" t="s">
        <v>145</v>
      </c>
      <c r="G740" s="1">
        <v>3518</v>
      </c>
      <c r="H740" s="1" t="s">
        <v>264</v>
      </c>
      <c r="I740" s="1" t="s">
        <v>170</v>
      </c>
      <c r="J740" s="38">
        <v>45733</v>
      </c>
      <c r="K740" s="6">
        <v>2286.9499999999998</v>
      </c>
      <c r="L740" s="1"/>
      <c r="M740" s="6">
        <v>2286.9499999999998</v>
      </c>
      <c r="N740" s="6"/>
      <c r="O740" s="6"/>
      <c r="P740" s="6">
        <v>0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>
        <v>228.98</v>
      </c>
      <c r="AE740" s="6"/>
      <c r="AF740" s="6">
        <v>33.92</v>
      </c>
      <c r="AG740" s="6"/>
      <c r="AH740" s="6"/>
      <c r="AI740" s="6"/>
      <c r="AJ740" s="6"/>
      <c r="AK740" s="6"/>
      <c r="AL740" s="6"/>
      <c r="AM740" s="6">
        <v>0.42</v>
      </c>
      <c r="AN740" s="8">
        <f t="shared" si="42"/>
        <v>2550.27</v>
      </c>
      <c r="AO740" s="6"/>
      <c r="AP740" s="6">
        <v>-8.0500000000000007</v>
      </c>
      <c r="AQ740" s="6">
        <v>-137.22</v>
      </c>
      <c r="AR740" s="6"/>
      <c r="AS740" s="6"/>
      <c r="AT740" s="6">
        <v>-0.28999999999999998</v>
      </c>
      <c r="AU740" s="6"/>
      <c r="AV740" s="6">
        <v>0</v>
      </c>
      <c r="AW740" s="6">
        <v>0</v>
      </c>
      <c r="AX740" s="6"/>
      <c r="AY740" s="6"/>
      <c r="AZ740" s="6"/>
      <c r="BA740" s="6"/>
      <c r="BB740" s="6"/>
      <c r="BC740" s="6">
        <v>0</v>
      </c>
      <c r="BD740" s="6"/>
      <c r="BE740" s="6"/>
      <c r="BF740" s="6">
        <v>0</v>
      </c>
      <c r="BG740" s="6">
        <v>-206.71</v>
      </c>
      <c r="BH740" s="6">
        <v>0</v>
      </c>
      <c r="BI740" s="6"/>
      <c r="BJ740" s="6"/>
      <c r="BK740" s="6"/>
      <c r="BL740" s="11">
        <f t="shared" si="43"/>
        <v>-352.27</v>
      </c>
      <c r="BM740" s="12">
        <f t="shared" si="44"/>
        <v>2198</v>
      </c>
      <c r="BN740" s="13">
        <f t="shared" si="45"/>
        <v>190.57916666666665</v>
      </c>
      <c r="BO740" s="13">
        <f t="shared" si="46"/>
        <v>190.57916666666665</v>
      </c>
      <c r="BP740" s="13">
        <f t="shared" si="47"/>
        <v>63.526388888888881</v>
      </c>
      <c r="BQ740" s="13">
        <f t="shared" si="48"/>
        <v>206.79283499999997</v>
      </c>
      <c r="BR740" s="13">
        <f t="shared" si="49"/>
        <v>203.98</v>
      </c>
      <c r="BS740" s="13">
        <f t="shared" si="50"/>
        <v>796.95</v>
      </c>
      <c r="BT740" s="13">
        <f t="shared" si="51"/>
        <v>0</v>
      </c>
      <c r="BU740" s="13">
        <f t="shared" si="52"/>
        <v>0</v>
      </c>
      <c r="BV740" s="6">
        <f>SUMIFS('SEGURO DE VIDA'!E:E, 'SEGURO DE VIDA'!D:D, H740, 'SEGURO DE VIDA'!G:G, E740)</f>
        <v>13.71</v>
      </c>
      <c r="BW740" s="6">
        <f>SUMIFS(TREINAMENTOS!E:E, TREINAMENTOS!D:D, H740, TREINAMENTOS!G:G, E740)</f>
        <v>0</v>
      </c>
      <c r="BX740" s="6">
        <f>SUMIFS(EXAMES!E:E, EXAMES!D:D, H740, EXAMES!G:G, E740)</f>
        <v>0</v>
      </c>
      <c r="BY740" s="25">
        <f t="shared" si="53"/>
        <v>1666.1175572222223</v>
      </c>
      <c r="BZ740" s="1"/>
      <c r="CA740" s="1"/>
      <c r="CB740" s="13">
        <f t="shared" si="54"/>
        <v>0</v>
      </c>
      <c r="CC740" s="13">
        <f t="shared" si="55"/>
        <v>0</v>
      </c>
      <c r="CD740" s="13">
        <f>SUMIFS(ALIMENTAÇÃO!E:E, ALIMENTAÇÃO!D:D, H740, ALIMENTAÇÃO!G:G, E740)</f>
        <v>805</v>
      </c>
      <c r="CE740" s="6">
        <f>SUMIFS(TRANSPORTE!E:E, TRANSPORTE!D:D, H740, TRANSPORTE!G:G, E740)</f>
        <v>136.80000000000001</v>
      </c>
      <c r="CF740" s="6">
        <f>SUMIFS('PLANO DE SAÚDE'!E:E, 'PLANO DE SAÚDE'!D:D, H740, 'PLANO DE SAÚDE'!G:G, E740)</f>
        <v>0</v>
      </c>
      <c r="CG740" s="6">
        <f>SUMIFS('PLANO ODONTO'!E:E, 'PLANO ODONTO'!D:D, H740, 'PLANO ODONTO'!G:G, E740)</f>
        <v>0</v>
      </c>
      <c r="CH740" s="6">
        <f t="shared" si="56"/>
        <v>0</v>
      </c>
      <c r="CI740" s="6">
        <f t="shared" si="57"/>
        <v>0</v>
      </c>
      <c r="CJ740" s="6"/>
      <c r="CK740" s="6"/>
      <c r="CL740" s="6"/>
      <c r="CM740" s="6">
        <f t="shared" si="58"/>
        <v>0</v>
      </c>
      <c r="CN740" s="6">
        <v>2550.27</v>
      </c>
      <c r="CO740" s="6">
        <v>-352.27</v>
      </c>
      <c r="CP740" s="6">
        <v>2198</v>
      </c>
      <c r="CQ740" s="6">
        <v>2549.85</v>
      </c>
      <c r="CR740" s="1">
        <v>8.11</v>
      </c>
      <c r="CS740" s="6">
        <v>2549.85</v>
      </c>
      <c r="CT740" s="1">
        <v>203.98</v>
      </c>
      <c r="CU740" s="6">
        <v>1942.65</v>
      </c>
    </row>
    <row r="741" spans="1:99" ht="13.8" hidden="1">
      <c r="A741" s="1"/>
      <c r="B741" s="1"/>
      <c r="C741" s="34" t="str">
        <f t="shared" ca="1" si="40"/>
        <v>OK</v>
      </c>
      <c r="D741" s="2">
        <f t="shared" si="41"/>
        <v>4338.2882192222223</v>
      </c>
      <c r="E741" s="42">
        <v>45931</v>
      </c>
      <c r="F741" s="1" t="s">
        <v>145</v>
      </c>
      <c r="G741" s="1">
        <v>3564</v>
      </c>
      <c r="H741" s="1" t="s">
        <v>437</v>
      </c>
      <c r="I741" s="1" t="s">
        <v>170</v>
      </c>
      <c r="J741" s="38">
        <v>45855</v>
      </c>
      <c r="K741" s="6">
        <v>2248.88</v>
      </c>
      <c r="L741" s="1"/>
      <c r="M741" s="6">
        <v>2248.88</v>
      </c>
      <c r="N741" s="6"/>
      <c r="O741" s="6"/>
      <c r="P741" s="6">
        <v>0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>
        <v>0</v>
      </c>
      <c r="AE741" s="6"/>
      <c r="AF741" s="6">
        <v>0</v>
      </c>
      <c r="AG741" s="6"/>
      <c r="AH741" s="6"/>
      <c r="AI741" s="6"/>
      <c r="AJ741" s="6"/>
      <c r="AK741" s="6"/>
      <c r="AL741" s="6"/>
      <c r="AM741" s="6">
        <v>0.31</v>
      </c>
      <c r="AN741" s="8">
        <f t="shared" si="42"/>
        <v>2249.19</v>
      </c>
      <c r="AO741" s="6"/>
      <c r="AP741" s="6">
        <v>-7.7</v>
      </c>
      <c r="AQ741" s="6">
        <v>0</v>
      </c>
      <c r="AR741" s="6"/>
      <c r="AS741" s="6"/>
      <c r="AT741" s="6">
        <v>-0.94</v>
      </c>
      <c r="AU741" s="6"/>
      <c r="AV741" s="6">
        <v>-14</v>
      </c>
      <c r="AW741" s="6">
        <v>0</v>
      </c>
      <c r="AX741" s="6"/>
      <c r="AY741" s="6"/>
      <c r="AZ741" s="6"/>
      <c r="BA741" s="6"/>
      <c r="BB741" s="6"/>
      <c r="BC741" s="6">
        <v>-100.93</v>
      </c>
      <c r="BD741" s="6"/>
      <c r="BE741" s="6"/>
      <c r="BF741" s="6">
        <v>0</v>
      </c>
      <c r="BG741" s="6">
        <v>-179.62</v>
      </c>
      <c r="BH741" s="6">
        <v>0</v>
      </c>
      <c r="BI741" s="6"/>
      <c r="BJ741" s="6"/>
      <c r="BK741" s="6"/>
      <c r="BL741" s="11">
        <f t="shared" si="43"/>
        <v>-303.19</v>
      </c>
      <c r="BM741" s="12">
        <f t="shared" si="44"/>
        <v>1946</v>
      </c>
      <c r="BN741" s="13">
        <f t="shared" si="45"/>
        <v>187.40666666666667</v>
      </c>
      <c r="BO741" s="13">
        <f t="shared" si="46"/>
        <v>187.40666666666667</v>
      </c>
      <c r="BP741" s="13">
        <f t="shared" si="47"/>
        <v>62.468888888888891</v>
      </c>
      <c r="BQ741" s="13">
        <f t="shared" si="48"/>
        <v>179.68551200000002</v>
      </c>
      <c r="BR741" s="13">
        <f t="shared" si="49"/>
        <v>179.91</v>
      </c>
      <c r="BS741" s="13">
        <f t="shared" si="50"/>
        <v>762.3</v>
      </c>
      <c r="BT741" s="13">
        <f t="shared" si="51"/>
        <v>0</v>
      </c>
      <c r="BU741" s="13">
        <f t="shared" si="52"/>
        <v>516.21048499999984</v>
      </c>
      <c r="BV741" s="6">
        <f>SUMIFS('SEGURO DE VIDA'!E:E, 'SEGURO DE VIDA'!D:D, H741, 'SEGURO DE VIDA'!G:G, E741)</f>
        <v>13.71</v>
      </c>
      <c r="BW741" s="6">
        <f>SUMIFS(TREINAMENTOS!E:E, TREINAMENTOS!D:D, H741, TREINAMENTOS!G:G, E741)</f>
        <v>0</v>
      </c>
      <c r="BX741" s="6">
        <f>SUMIFS(EXAMES!E:E, EXAMES!D:D, H741, EXAMES!G:G, E741)</f>
        <v>0</v>
      </c>
      <c r="BY741" s="25">
        <f t="shared" si="53"/>
        <v>2089.0982192222218</v>
      </c>
      <c r="BZ741" s="1"/>
      <c r="CA741" s="1"/>
      <c r="CB741" s="13">
        <f t="shared" si="54"/>
        <v>516.21048499999984</v>
      </c>
      <c r="CC741" s="13">
        <f t="shared" si="55"/>
        <v>0</v>
      </c>
      <c r="CD741" s="13">
        <f>SUMIFS(ALIMENTAÇÃO!E:E, ALIMENTAÇÃO!D:D, H741, ALIMENTAÇÃO!G:G, E741)</f>
        <v>770</v>
      </c>
      <c r="CE741" s="6">
        <f>SUMIFS(TRANSPORTE!E:E, TRANSPORTE!D:D, H741, TRANSPORTE!G:G, E741)</f>
        <v>0</v>
      </c>
      <c r="CF741" s="6">
        <f>SUMIFS('PLANO DE SAÚDE'!E:E, 'PLANO DE SAÚDE'!D:D, H741, 'PLANO DE SAÚDE'!G:G, E741)</f>
        <v>617.1404849999999</v>
      </c>
      <c r="CG741" s="6">
        <f>SUMIFS('PLANO ODONTO'!E:E, 'PLANO ODONTO'!D:D, H741, 'PLANO ODONTO'!G:G, E741)</f>
        <v>14</v>
      </c>
      <c r="CH741" s="6">
        <f t="shared" si="56"/>
        <v>-100.93</v>
      </c>
      <c r="CI741" s="6">
        <f t="shared" si="57"/>
        <v>0</v>
      </c>
      <c r="CJ741" s="6"/>
      <c r="CK741" s="6"/>
      <c r="CL741" s="6"/>
      <c r="CM741" s="6">
        <f t="shared" si="58"/>
        <v>-14</v>
      </c>
      <c r="CN741" s="6">
        <v>2249.19</v>
      </c>
      <c r="CO741" s="6">
        <v>-303.19</v>
      </c>
      <c r="CP741" s="6">
        <v>1946</v>
      </c>
      <c r="CQ741" s="6">
        <v>2248.88</v>
      </c>
      <c r="CR741" s="1">
        <v>7.99</v>
      </c>
      <c r="CS741" s="6">
        <v>2248.88</v>
      </c>
      <c r="CT741" s="1">
        <v>179.91</v>
      </c>
      <c r="CU741" s="6">
        <v>1641.68</v>
      </c>
    </row>
    <row r="742" spans="1:99" ht="13.8" hidden="1">
      <c r="A742" s="1"/>
      <c r="B742" s="1"/>
      <c r="C742" s="34" t="str">
        <f t="shared" ca="1" si="40"/>
        <v>OK</v>
      </c>
      <c r="D742" s="2">
        <f t="shared" si="41"/>
        <v>3543.12</v>
      </c>
      <c r="E742" s="42">
        <v>45931</v>
      </c>
      <c r="F742" s="1" t="s">
        <v>145</v>
      </c>
      <c r="G742" s="1">
        <v>3600</v>
      </c>
      <c r="H742" s="1" t="s">
        <v>525</v>
      </c>
      <c r="I742" s="1" t="s">
        <v>151</v>
      </c>
      <c r="J742" s="38">
        <v>45922</v>
      </c>
      <c r="K742" s="6">
        <v>1800</v>
      </c>
      <c r="L742" s="1"/>
      <c r="M742" s="6">
        <v>1800</v>
      </c>
      <c r="N742" s="6"/>
      <c r="O742" s="6"/>
      <c r="P742" s="6">
        <v>0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>
        <v>0</v>
      </c>
      <c r="AE742" s="6"/>
      <c r="AF742" s="6">
        <v>0</v>
      </c>
      <c r="AG742" s="6"/>
      <c r="AH742" s="6"/>
      <c r="AI742" s="6"/>
      <c r="AJ742" s="6"/>
      <c r="AK742" s="6"/>
      <c r="AL742" s="6"/>
      <c r="AM742" s="6">
        <v>0.13</v>
      </c>
      <c r="AN742" s="8">
        <f t="shared" si="42"/>
        <v>1800.13</v>
      </c>
      <c r="AO742" s="6"/>
      <c r="AP742" s="6">
        <v>-8.0500000000000007</v>
      </c>
      <c r="AQ742" s="6">
        <v>-108</v>
      </c>
      <c r="AR742" s="6"/>
      <c r="AS742" s="6"/>
      <c r="AT742" s="6">
        <v>-0.85</v>
      </c>
      <c r="AU742" s="6"/>
      <c r="AV742" s="6">
        <v>0</v>
      </c>
      <c r="AW742" s="6">
        <v>0</v>
      </c>
      <c r="AX742" s="6"/>
      <c r="AY742" s="6"/>
      <c r="AZ742" s="6"/>
      <c r="BA742" s="6"/>
      <c r="BB742" s="6"/>
      <c r="BC742" s="6">
        <v>0</v>
      </c>
      <c r="BD742" s="6"/>
      <c r="BE742" s="6"/>
      <c r="BF742" s="6">
        <v>0</v>
      </c>
      <c r="BG742" s="6">
        <v>-139.22999999999999</v>
      </c>
      <c r="BH742" s="6">
        <v>0</v>
      </c>
      <c r="BI742" s="6"/>
      <c r="BJ742" s="6"/>
      <c r="BK742" s="6"/>
      <c r="BL742" s="11">
        <f t="shared" si="43"/>
        <v>-256.13</v>
      </c>
      <c r="BM742" s="12">
        <f t="shared" si="44"/>
        <v>1544</v>
      </c>
      <c r="BN742" s="13">
        <f t="shared" si="45"/>
        <v>150</v>
      </c>
      <c r="BO742" s="13">
        <f t="shared" si="46"/>
        <v>150</v>
      </c>
      <c r="BP742" s="13">
        <f t="shared" si="47"/>
        <v>50</v>
      </c>
      <c r="BQ742" s="13">
        <f t="shared" si="48"/>
        <v>139.32</v>
      </c>
      <c r="BR742" s="13">
        <f t="shared" si="49"/>
        <v>144</v>
      </c>
      <c r="BS742" s="13">
        <f t="shared" si="50"/>
        <v>796.95</v>
      </c>
      <c r="BT742" s="13">
        <f t="shared" si="51"/>
        <v>285.3</v>
      </c>
      <c r="BU742" s="13">
        <f t="shared" si="52"/>
        <v>0</v>
      </c>
      <c r="BV742" s="6">
        <f>SUMIFS('SEGURO DE VIDA'!E:E, 'SEGURO DE VIDA'!D:D, H742, 'SEGURO DE VIDA'!G:G, E742)</f>
        <v>27.42</v>
      </c>
      <c r="BW742" s="6">
        <f>SUMIFS(TREINAMENTOS!E:E, TREINAMENTOS!D:D, H742, TREINAMENTOS!G:G, E742)</f>
        <v>0</v>
      </c>
      <c r="BX742" s="6">
        <f>SUMIFS(EXAMES!E:E, EXAMES!D:D, H742, EXAMES!G:G, E742)</f>
        <v>0</v>
      </c>
      <c r="BY742" s="25">
        <f t="shared" si="53"/>
        <v>1742.99</v>
      </c>
      <c r="BZ742" s="1"/>
      <c r="CA742" s="1"/>
      <c r="CB742" s="13">
        <f t="shared" si="54"/>
        <v>0</v>
      </c>
      <c r="CC742" s="13">
        <f t="shared" si="55"/>
        <v>0</v>
      </c>
      <c r="CD742" s="13">
        <f>SUMIFS(ALIMENTAÇÃO!E:E, ALIMENTAÇÃO!D:D, H742, ALIMENTAÇÃO!G:G, E742)</f>
        <v>805</v>
      </c>
      <c r="CE742" s="6">
        <f>SUMIFS(TRANSPORTE!E:E, TRANSPORTE!D:D, H742, TRANSPORTE!G:G, E742)</f>
        <v>393.3</v>
      </c>
      <c r="CF742" s="6">
        <f>SUMIFS('PLANO DE SAÚDE'!E:E, 'PLANO DE SAÚDE'!D:D, H742, 'PLANO DE SAÚDE'!G:G, E742)</f>
        <v>0</v>
      </c>
      <c r="CG742" s="6">
        <f>SUMIFS('PLANO ODONTO'!E:E, 'PLANO ODONTO'!D:D, H742, 'PLANO ODONTO'!G:G, E742)</f>
        <v>0</v>
      </c>
      <c r="CH742" s="6">
        <f t="shared" si="56"/>
        <v>0</v>
      </c>
      <c r="CI742" s="6">
        <f t="shared" si="57"/>
        <v>0</v>
      </c>
      <c r="CJ742" s="6"/>
      <c r="CK742" s="6"/>
      <c r="CL742" s="6"/>
      <c r="CM742" s="6">
        <f t="shared" si="58"/>
        <v>0</v>
      </c>
      <c r="CN742" s="6">
        <v>1800.13</v>
      </c>
      <c r="CO742" s="6">
        <v>-256.13</v>
      </c>
      <c r="CP742" s="6">
        <v>1544</v>
      </c>
      <c r="CQ742" s="6">
        <v>1800</v>
      </c>
      <c r="CR742" s="1">
        <v>7.74</v>
      </c>
      <c r="CS742" s="6">
        <v>1800</v>
      </c>
      <c r="CT742" s="1">
        <v>144</v>
      </c>
      <c r="CU742" s="6">
        <v>1192.8</v>
      </c>
    </row>
    <row r="743" spans="1:99" ht="13.8" hidden="1">
      <c r="A743" s="1"/>
      <c r="B743" s="1"/>
      <c r="C743" s="34" t="str">
        <f t="shared" ca="1" si="40"/>
        <v>OK</v>
      </c>
      <c r="D743" s="2">
        <f t="shared" si="41"/>
        <v>4357.8373125111111</v>
      </c>
      <c r="E743" s="42">
        <v>45931</v>
      </c>
      <c r="F743" s="1" t="s">
        <v>145</v>
      </c>
      <c r="G743" s="1">
        <v>3423</v>
      </c>
      <c r="H743" s="1" t="s">
        <v>266</v>
      </c>
      <c r="I743" s="1" t="s">
        <v>170</v>
      </c>
      <c r="J743" s="38">
        <v>45323</v>
      </c>
      <c r="K743" s="6">
        <v>2353.5700000000002</v>
      </c>
      <c r="L743" s="1"/>
      <c r="M743" s="6">
        <v>2353.5700000000002</v>
      </c>
      <c r="N743" s="6"/>
      <c r="O743" s="6"/>
      <c r="P743" s="6">
        <v>0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>
        <v>104.73</v>
      </c>
      <c r="AE743" s="6"/>
      <c r="AF743" s="6">
        <v>15.52</v>
      </c>
      <c r="AG743" s="6"/>
      <c r="AH743" s="6"/>
      <c r="AI743" s="6"/>
      <c r="AJ743" s="6"/>
      <c r="AK743" s="6"/>
      <c r="AL743" s="6"/>
      <c r="AM743" s="6">
        <v>0.46</v>
      </c>
      <c r="AN743" s="8">
        <f t="shared" si="42"/>
        <v>2474.2800000000002</v>
      </c>
      <c r="AO743" s="6"/>
      <c r="AP743" s="6">
        <v>-7.7</v>
      </c>
      <c r="AQ743" s="6">
        <v>-141.21</v>
      </c>
      <c r="AR743" s="6"/>
      <c r="AS743" s="6"/>
      <c r="AT743" s="6">
        <v>-0.99</v>
      </c>
      <c r="AU743" s="6"/>
      <c r="AV743" s="6">
        <v>0</v>
      </c>
      <c r="AW743" s="6">
        <v>0</v>
      </c>
      <c r="AX743" s="6"/>
      <c r="AY743" s="6"/>
      <c r="AZ743" s="6"/>
      <c r="BA743" s="6"/>
      <c r="BB743" s="6"/>
      <c r="BC743" s="6">
        <v>-1.51</v>
      </c>
      <c r="BD743" s="6"/>
      <c r="BE743" s="6"/>
      <c r="BF743" s="6">
        <v>-245</v>
      </c>
      <c r="BG743" s="6">
        <v>-199.87</v>
      </c>
      <c r="BH743" s="6">
        <v>0</v>
      </c>
      <c r="BI743" s="6"/>
      <c r="BJ743" s="6"/>
      <c r="BK743" s="6"/>
      <c r="BL743" s="11">
        <f t="shared" si="43"/>
        <v>-596.28</v>
      </c>
      <c r="BM743" s="12">
        <f t="shared" si="44"/>
        <v>1878.0000000000002</v>
      </c>
      <c r="BN743" s="13">
        <f t="shared" si="45"/>
        <v>196.13083333333336</v>
      </c>
      <c r="BO743" s="13">
        <f t="shared" si="46"/>
        <v>196.13083333333336</v>
      </c>
      <c r="BP743" s="13">
        <f t="shared" si="47"/>
        <v>65.376944444444447</v>
      </c>
      <c r="BQ743" s="13">
        <f t="shared" si="48"/>
        <v>199.88465600000001</v>
      </c>
      <c r="BR743" s="13">
        <f t="shared" si="49"/>
        <v>197.9</v>
      </c>
      <c r="BS743" s="13">
        <f t="shared" si="50"/>
        <v>762.3</v>
      </c>
      <c r="BT743" s="13">
        <f t="shared" si="51"/>
        <v>115.28999999999999</v>
      </c>
      <c r="BU743" s="13">
        <f t="shared" si="52"/>
        <v>136.83404540000001</v>
      </c>
      <c r="BV743" s="6">
        <f>SUMIFS('SEGURO DE VIDA'!E:E, 'SEGURO DE VIDA'!D:D, H743, 'SEGURO DE VIDA'!G:G, E743)</f>
        <v>13.71</v>
      </c>
      <c r="BW743" s="6">
        <f>SUMIFS(TREINAMENTOS!E:E, TREINAMENTOS!D:D, H743, TREINAMENTOS!G:G, E743)</f>
        <v>0</v>
      </c>
      <c r="BX743" s="6">
        <f>SUMIFS(EXAMES!E:E, EXAMES!D:D, H743, EXAMES!G:G, E743)</f>
        <v>0</v>
      </c>
      <c r="BY743" s="25">
        <f t="shared" si="53"/>
        <v>1883.5573125111109</v>
      </c>
      <c r="BZ743" s="1"/>
      <c r="CA743" s="1"/>
      <c r="CB743" s="13">
        <f t="shared" si="54"/>
        <v>136.83404540000001</v>
      </c>
      <c r="CC743" s="13">
        <f t="shared" si="55"/>
        <v>0</v>
      </c>
      <c r="CD743" s="13">
        <f>SUMIFS(ALIMENTAÇÃO!E:E, ALIMENTAÇÃO!D:D, H743, ALIMENTAÇÃO!G:G, E743)</f>
        <v>770</v>
      </c>
      <c r="CE743" s="6">
        <f>SUMIFS(TRANSPORTE!E:E, TRANSPORTE!D:D, H743, TRANSPORTE!G:G, E743)</f>
        <v>256.5</v>
      </c>
      <c r="CF743" s="6">
        <f>SUMIFS('PLANO DE SAÚDE'!E:E, 'PLANO DE SAÚDE'!D:D, H743, 'PLANO DE SAÚDE'!G:G, E743)</f>
        <v>138.3440454</v>
      </c>
      <c r="CG743" s="6">
        <f>SUMIFS('PLANO ODONTO'!E:E, 'PLANO ODONTO'!D:D, H743, 'PLANO ODONTO'!G:G, E743)</f>
        <v>0</v>
      </c>
      <c r="CH743" s="6">
        <f t="shared" si="56"/>
        <v>-1.51</v>
      </c>
      <c r="CI743" s="6">
        <f t="shared" si="57"/>
        <v>0</v>
      </c>
      <c r="CJ743" s="6"/>
      <c r="CK743" s="6"/>
      <c r="CL743" s="6"/>
      <c r="CM743" s="6">
        <f t="shared" si="58"/>
        <v>0</v>
      </c>
      <c r="CN743" s="6">
        <v>2474.2800000000002</v>
      </c>
      <c r="CO743" s="6">
        <v>-596.28</v>
      </c>
      <c r="CP743" s="6">
        <v>1878</v>
      </c>
      <c r="CQ743" s="6">
        <v>2473.8200000000002</v>
      </c>
      <c r="CR743" s="1">
        <v>8.08</v>
      </c>
      <c r="CS743" s="6">
        <v>2473.8200000000002</v>
      </c>
      <c r="CT743" s="1">
        <v>197.9</v>
      </c>
      <c r="CU743" s="6">
        <v>1866.62</v>
      </c>
    </row>
    <row r="744" spans="1:99" ht="13.8" hidden="1">
      <c r="A744" s="1"/>
      <c r="B744" s="1"/>
      <c r="C744" s="34" t="str">
        <f t="shared" ca="1" si="40"/>
        <v>OK</v>
      </c>
      <c r="D744" s="2">
        <f t="shared" si="41"/>
        <v>2462.5512833777775</v>
      </c>
      <c r="E744" s="42">
        <v>45931</v>
      </c>
      <c r="F744" s="1" t="s">
        <v>145</v>
      </c>
      <c r="G744" s="1">
        <v>3562</v>
      </c>
      <c r="H744" s="1" t="s">
        <v>439</v>
      </c>
      <c r="I744" s="1" t="s">
        <v>315</v>
      </c>
      <c r="J744" s="38">
        <v>45846</v>
      </c>
      <c r="K744" s="6">
        <v>850</v>
      </c>
      <c r="L744" s="1"/>
      <c r="M744" s="6">
        <v>850</v>
      </c>
      <c r="N744" s="6"/>
      <c r="O744" s="6"/>
      <c r="P744" s="6">
        <v>0</v>
      </c>
      <c r="Q744" s="6"/>
      <c r="R744" s="6"/>
      <c r="S744" s="6"/>
      <c r="T744" s="6">
        <v>0</v>
      </c>
      <c r="U744" s="6">
        <v>0</v>
      </c>
      <c r="V744" s="6"/>
      <c r="W744" s="6"/>
      <c r="X744" s="6"/>
      <c r="Y744" s="6">
        <v>0</v>
      </c>
      <c r="Z744" s="6"/>
      <c r="AA744" s="6"/>
      <c r="AB744" s="6">
        <v>0</v>
      </c>
      <c r="AC744" s="6"/>
      <c r="AD744" s="6">
        <v>0</v>
      </c>
      <c r="AE744" s="6">
        <v>0</v>
      </c>
      <c r="AF744" s="6">
        <v>0</v>
      </c>
      <c r="AG744" s="6"/>
      <c r="AH744" s="6"/>
      <c r="AI744" s="6"/>
      <c r="AJ744" s="6"/>
      <c r="AK744" s="6"/>
      <c r="AL744" s="6"/>
      <c r="AM744" s="6">
        <v>0.94</v>
      </c>
      <c r="AN744" s="8">
        <f t="shared" si="42"/>
        <v>850.94</v>
      </c>
      <c r="AO744" s="6"/>
      <c r="AP744" s="6">
        <v>-7.35</v>
      </c>
      <c r="AQ744" s="6">
        <v>0</v>
      </c>
      <c r="AR744" s="6"/>
      <c r="AS744" s="6"/>
      <c r="AT744" s="6">
        <v>-0.68</v>
      </c>
      <c r="AU744" s="6"/>
      <c r="AV744" s="6">
        <v>0</v>
      </c>
      <c r="AW744" s="6">
        <v>0</v>
      </c>
      <c r="AX744" s="6"/>
      <c r="AY744" s="6"/>
      <c r="AZ744" s="6"/>
      <c r="BA744" s="6"/>
      <c r="BB744" s="6">
        <v>0</v>
      </c>
      <c r="BC744" s="6">
        <v>-1.91</v>
      </c>
      <c r="BD744" s="6">
        <v>0</v>
      </c>
      <c r="BE744" s="6"/>
      <c r="BF744" s="6">
        <v>0</v>
      </c>
      <c r="BG744" s="6">
        <v>0</v>
      </c>
      <c r="BH744" s="6">
        <v>0</v>
      </c>
      <c r="BI744" s="6"/>
      <c r="BJ744" s="6"/>
      <c r="BK744" s="6"/>
      <c r="BL744" s="11">
        <f t="shared" si="43"/>
        <v>-9.94</v>
      </c>
      <c r="BM744" s="12">
        <f t="shared" si="44"/>
        <v>841</v>
      </c>
      <c r="BN744" s="13">
        <f t="shared" si="45"/>
        <v>70.833333333333329</v>
      </c>
      <c r="BO744" s="13">
        <f t="shared" si="46"/>
        <v>70.833333333333329</v>
      </c>
      <c r="BP744" s="13">
        <f t="shared" si="47"/>
        <v>23.611111111111111</v>
      </c>
      <c r="BQ744" s="13">
        <f t="shared" si="48"/>
        <v>0</v>
      </c>
      <c r="BR744" s="13">
        <f t="shared" si="49"/>
        <v>0</v>
      </c>
      <c r="BS744" s="13">
        <f t="shared" si="50"/>
        <v>727.65</v>
      </c>
      <c r="BT744" s="13">
        <f t="shared" si="51"/>
        <v>393.3</v>
      </c>
      <c r="BU744" s="13">
        <f t="shared" si="52"/>
        <v>311.67350559999994</v>
      </c>
      <c r="BV744" s="6">
        <f>SUMIFS('SEGURO DE VIDA'!E:E, 'SEGURO DE VIDA'!D:D, H744, 'SEGURO DE VIDA'!G:G, E744)</f>
        <v>13.71</v>
      </c>
      <c r="BW744" s="6">
        <f>SUMIFS(TREINAMENTOS!E:E, TREINAMENTOS!D:D, H744, TREINAMENTOS!G:G, E744)</f>
        <v>0</v>
      </c>
      <c r="BX744" s="6">
        <f>SUMIFS(EXAMES!E:E, EXAMES!D:D, H744, EXAMES!G:G, E744)</f>
        <v>0</v>
      </c>
      <c r="BY744" s="25">
        <f t="shared" si="53"/>
        <v>1611.6112833777777</v>
      </c>
      <c r="BZ744" s="1"/>
      <c r="CA744" s="1"/>
      <c r="CB744" s="13">
        <f t="shared" si="54"/>
        <v>311.67350559999994</v>
      </c>
      <c r="CC744" s="13">
        <f t="shared" si="55"/>
        <v>0</v>
      </c>
      <c r="CD744" s="13">
        <f>SUMIFS(ALIMENTAÇÃO!E:E, ALIMENTAÇÃO!D:D, H744, ALIMENTAÇÃO!G:G, E744)</f>
        <v>735</v>
      </c>
      <c r="CE744" s="6">
        <f>SUMIFS(TRANSPORTE!E:E, TRANSPORTE!D:D, H744, TRANSPORTE!G:G, E744)</f>
        <v>393.3</v>
      </c>
      <c r="CF744" s="6">
        <f>SUMIFS('PLANO DE SAÚDE'!E:E, 'PLANO DE SAÚDE'!D:D, H744, 'PLANO DE SAÚDE'!G:G, E744)</f>
        <v>313.58350559999997</v>
      </c>
      <c r="CG744" s="6">
        <f>SUMIFS('PLANO ODONTO'!E:E, 'PLANO ODONTO'!D:D, H744, 'PLANO ODONTO'!G:G, E744)</f>
        <v>0</v>
      </c>
      <c r="CH744" s="6">
        <f t="shared" si="56"/>
        <v>-1.91</v>
      </c>
      <c r="CI744" s="6">
        <f t="shared" si="57"/>
        <v>0</v>
      </c>
      <c r="CJ744" s="6"/>
      <c r="CK744" s="6"/>
      <c r="CL744" s="6"/>
      <c r="CM744" s="6">
        <f t="shared" si="58"/>
        <v>0</v>
      </c>
      <c r="CN744" s="6">
        <v>850.94</v>
      </c>
      <c r="CO744" s="6">
        <v>-9.94</v>
      </c>
      <c r="CP744" s="6">
        <v>841</v>
      </c>
      <c r="CQ744" s="6">
        <v>0</v>
      </c>
      <c r="CR744" s="1">
        <v>0</v>
      </c>
      <c r="CS744" s="6">
        <v>0</v>
      </c>
      <c r="CT744" s="1">
        <v>0</v>
      </c>
      <c r="CU744" s="6">
        <v>242.8</v>
      </c>
    </row>
    <row r="745" spans="1:99" ht="13.8" hidden="1">
      <c r="A745" s="1"/>
      <c r="B745" s="1"/>
      <c r="C745" s="34" t="str">
        <f t="shared" ca="1" si="40"/>
        <v>OK</v>
      </c>
      <c r="D745" s="2">
        <f t="shared" si="41"/>
        <v>4135.1996009555551</v>
      </c>
      <c r="E745" s="42">
        <v>45931</v>
      </c>
      <c r="F745" s="1" t="s">
        <v>145</v>
      </c>
      <c r="G745" s="1">
        <v>3569</v>
      </c>
      <c r="H745" s="1" t="s">
        <v>267</v>
      </c>
      <c r="I745" s="1" t="s">
        <v>471</v>
      </c>
      <c r="J745" s="38">
        <v>45870</v>
      </c>
      <c r="K745" s="6">
        <v>1700</v>
      </c>
      <c r="L745" s="1"/>
      <c r="M745" s="6">
        <v>1700</v>
      </c>
      <c r="N745" s="6"/>
      <c r="O745" s="6"/>
      <c r="P745" s="6">
        <v>0</v>
      </c>
      <c r="Q745" s="6"/>
      <c r="R745" s="6"/>
      <c r="S745" s="6"/>
      <c r="T745" s="6">
        <v>0</v>
      </c>
      <c r="U745" s="6">
        <v>0</v>
      </c>
      <c r="V745" s="6"/>
      <c r="W745" s="6"/>
      <c r="X745" s="6"/>
      <c r="Y745" s="6">
        <v>350</v>
      </c>
      <c r="Z745" s="6"/>
      <c r="AA745" s="6"/>
      <c r="AB745" s="6">
        <v>0</v>
      </c>
      <c r="AC745" s="6"/>
      <c r="AD745" s="6">
        <v>0</v>
      </c>
      <c r="AE745" s="6">
        <v>0</v>
      </c>
      <c r="AF745" s="6">
        <v>0</v>
      </c>
      <c r="AG745" s="6"/>
      <c r="AH745" s="6"/>
      <c r="AI745" s="6"/>
      <c r="AJ745" s="6"/>
      <c r="AK745" s="6"/>
      <c r="AL745" s="6"/>
      <c r="AM745" s="6">
        <v>0.04</v>
      </c>
      <c r="AN745" s="8">
        <f t="shared" si="42"/>
        <v>2050.04</v>
      </c>
      <c r="AO745" s="6"/>
      <c r="AP745" s="6">
        <v>-8.0500000000000007</v>
      </c>
      <c r="AQ745" s="6">
        <v>-102</v>
      </c>
      <c r="AR745" s="6"/>
      <c r="AS745" s="6"/>
      <c r="AT745" s="6">
        <v>-0.25</v>
      </c>
      <c r="AU745" s="6"/>
      <c r="AV745" s="6">
        <v>-14</v>
      </c>
      <c r="AW745" s="6">
        <v>0</v>
      </c>
      <c r="AX745" s="6"/>
      <c r="AY745" s="6"/>
      <c r="AZ745" s="6"/>
      <c r="BA745" s="6"/>
      <c r="BB745" s="6">
        <v>0</v>
      </c>
      <c r="BC745" s="6">
        <v>-1.51</v>
      </c>
      <c r="BD745" s="6">
        <v>0</v>
      </c>
      <c r="BE745" s="6"/>
      <c r="BF745" s="6">
        <v>0</v>
      </c>
      <c r="BG745" s="6">
        <v>-130.22999999999999</v>
      </c>
      <c r="BH745" s="6">
        <v>0</v>
      </c>
      <c r="BI745" s="6"/>
      <c r="BJ745" s="6"/>
      <c r="BK745" s="6"/>
      <c r="BL745" s="11">
        <f t="shared" si="43"/>
        <v>-256.03999999999996</v>
      </c>
      <c r="BM745" s="12">
        <f t="shared" si="44"/>
        <v>1794</v>
      </c>
      <c r="BN745" s="13">
        <f t="shared" si="45"/>
        <v>141.66666666666666</v>
      </c>
      <c r="BO745" s="13">
        <f t="shared" si="46"/>
        <v>141.66666666666666</v>
      </c>
      <c r="BP745" s="13">
        <f t="shared" si="47"/>
        <v>47.222222222222221</v>
      </c>
      <c r="BQ745" s="13">
        <f t="shared" si="48"/>
        <v>130.22</v>
      </c>
      <c r="BR745" s="13">
        <f t="shared" si="49"/>
        <v>136</v>
      </c>
      <c r="BS745" s="13">
        <f t="shared" si="50"/>
        <v>796.95</v>
      </c>
      <c r="BT745" s="13">
        <f t="shared" si="51"/>
        <v>521.29999999999995</v>
      </c>
      <c r="BU745" s="13">
        <f t="shared" si="52"/>
        <v>156.42404540000001</v>
      </c>
      <c r="BV745" s="6">
        <f>SUMIFS('SEGURO DE VIDA'!E:E, 'SEGURO DE VIDA'!D:D, H745, 'SEGURO DE VIDA'!G:G, E745)</f>
        <v>13.71</v>
      </c>
      <c r="BW745" s="6">
        <f>SUMIFS(TREINAMENTOS!E:E, TREINAMENTOS!D:D, H745, TREINAMENTOS!G:G, E745)</f>
        <v>0</v>
      </c>
      <c r="BX745" s="6">
        <f>SUMIFS(EXAMES!E:E, EXAMES!D:D, H745, EXAMES!G:G, E745)</f>
        <v>0</v>
      </c>
      <c r="BY745" s="25">
        <f t="shared" si="53"/>
        <v>2085.1596009555556</v>
      </c>
      <c r="BZ745" s="1"/>
      <c r="CA745" s="1"/>
      <c r="CB745" s="13">
        <f t="shared" si="54"/>
        <v>136.83404540000001</v>
      </c>
      <c r="CC745" s="13">
        <f t="shared" si="55"/>
        <v>19.590000000000003</v>
      </c>
      <c r="CD745" s="13">
        <f>SUMIFS(ALIMENTAÇÃO!E:E, ALIMENTAÇÃO!D:D, H745, ALIMENTAÇÃO!G:G, E745)</f>
        <v>805</v>
      </c>
      <c r="CE745" s="6">
        <f>SUMIFS(TRANSPORTE!E:E, TRANSPORTE!D:D, H745, TRANSPORTE!G:G, E745)</f>
        <v>623.29999999999995</v>
      </c>
      <c r="CF745" s="6">
        <f>SUMIFS('PLANO DE SAÚDE'!E:E, 'PLANO DE SAÚDE'!D:D, H745, 'PLANO DE SAÚDE'!G:G, E745)</f>
        <v>138.3440454</v>
      </c>
      <c r="CG745" s="6">
        <f>SUMIFS('PLANO ODONTO'!E:E, 'PLANO ODONTO'!D:D, H745, 'PLANO ODONTO'!G:G, E745)</f>
        <v>33.590000000000003</v>
      </c>
      <c r="CH745" s="6">
        <f t="shared" si="56"/>
        <v>-1.51</v>
      </c>
      <c r="CI745" s="6">
        <f t="shared" si="57"/>
        <v>0</v>
      </c>
      <c r="CJ745" s="6"/>
      <c r="CK745" s="6"/>
      <c r="CL745" s="6"/>
      <c r="CM745" s="6">
        <f t="shared" si="58"/>
        <v>-14</v>
      </c>
      <c r="CN745" s="6">
        <v>2050.04</v>
      </c>
      <c r="CO745" s="6">
        <v>-256.04000000000002</v>
      </c>
      <c r="CP745" s="6">
        <v>1794</v>
      </c>
      <c r="CQ745" s="6">
        <v>1700</v>
      </c>
      <c r="CR745" s="1">
        <v>7.66</v>
      </c>
      <c r="CS745" s="6">
        <v>1700</v>
      </c>
      <c r="CT745" s="1">
        <v>136</v>
      </c>
      <c r="CU745" s="6">
        <v>1092.8</v>
      </c>
    </row>
    <row r="746" spans="1:99" ht="13.8" hidden="1">
      <c r="A746" s="1"/>
      <c r="B746" s="1"/>
      <c r="C746" s="34" t="str">
        <f t="shared" ca="1" si="40"/>
        <v>OK</v>
      </c>
      <c r="D746" s="2">
        <f t="shared" si="41"/>
        <v>8827.587730133333</v>
      </c>
      <c r="E746" s="42">
        <v>45931</v>
      </c>
      <c r="F746" s="1" t="s">
        <v>145</v>
      </c>
      <c r="G746" s="1">
        <v>291</v>
      </c>
      <c r="H746" s="1" t="s">
        <v>270</v>
      </c>
      <c r="I746" s="1" t="s">
        <v>258</v>
      </c>
      <c r="J746" s="38">
        <v>44264</v>
      </c>
      <c r="K746" s="6">
        <v>3000</v>
      </c>
      <c r="L746" s="1"/>
      <c r="M746" s="6">
        <v>3000</v>
      </c>
      <c r="N746" s="6"/>
      <c r="O746" s="6"/>
      <c r="P746" s="6">
        <v>0</v>
      </c>
      <c r="Q746" s="6"/>
      <c r="R746" s="6"/>
      <c r="S746" s="6"/>
      <c r="T746" s="6">
        <v>400</v>
      </c>
      <c r="U746" s="6">
        <v>0</v>
      </c>
      <c r="V746" s="6"/>
      <c r="W746" s="6"/>
      <c r="X746" s="6"/>
      <c r="Y746" s="6">
        <v>900</v>
      </c>
      <c r="Z746" s="6"/>
      <c r="AA746" s="6"/>
      <c r="AB746" s="6">
        <v>0</v>
      </c>
      <c r="AC746" s="6"/>
      <c r="AD746" s="6">
        <v>360</v>
      </c>
      <c r="AE746" s="6">
        <v>480</v>
      </c>
      <c r="AF746" s="6">
        <v>124.44</v>
      </c>
      <c r="AG746" s="6"/>
      <c r="AH746" s="6"/>
      <c r="AI746" s="6"/>
      <c r="AJ746" s="6"/>
      <c r="AK746" s="6"/>
      <c r="AL746" s="6"/>
      <c r="AM746" s="6">
        <v>0.75</v>
      </c>
      <c r="AN746" s="8">
        <f t="shared" si="42"/>
        <v>5265.19</v>
      </c>
      <c r="AO746" s="6"/>
      <c r="AP746" s="6">
        <v>-8.0500000000000007</v>
      </c>
      <c r="AQ746" s="6">
        <v>-180</v>
      </c>
      <c r="AR746" s="6"/>
      <c r="AS746" s="6"/>
      <c r="AT746" s="6">
        <v>-0.46</v>
      </c>
      <c r="AU746" s="6"/>
      <c r="AV746" s="6">
        <v>-14</v>
      </c>
      <c r="AW746" s="6">
        <v>-14</v>
      </c>
      <c r="AX746" s="6"/>
      <c r="AY746" s="6"/>
      <c r="AZ746" s="6"/>
      <c r="BA746" s="6"/>
      <c r="BB746" s="6">
        <v>-60</v>
      </c>
      <c r="BC746" s="6">
        <v>-1.81</v>
      </c>
      <c r="BD746" s="6">
        <v>-222.1</v>
      </c>
      <c r="BE746" s="6"/>
      <c r="BF746" s="6">
        <v>0</v>
      </c>
      <c r="BG746" s="6">
        <v>-369.13</v>
      </c>
      <c r="BH746" s="6">
        <v>-250.64</v>
      </c>
      <c r="BI746" s="6"/>
      <c r="BJ746" s="6"/>
      <c r="BK746" s="6"/>
      <c r="BL746" s="11">
        <f t="shared" si="43"/>
        <v>-1120.19</v>
      </c>
      <c r="BM746" s="12">
        <f t="shared" si="44"/>
        <v>4145</v>
      </c>
      <c r="BN746" s="13">
        <f t="shared" si="45"/>
        <v>250</v>
      </c>
      <c r="BO746" s="13">
        <f t="shared" si="46"/>
        <v>250</v>
      </c>
      <c r="BP746" s="13">
        <f t="shared" si="47"/>
        <v>83.333333333333329</v>
      </c>
      <c r="BQ746" s="13">
        <f t="shared" si="48"/>
        <v>369.08936399999999</v>
      </c>
      <c r="BR746" s="13">
        <f t="shared" si="49"/>
        <v>317.14999999999998</v>
      </c>
      <c r="BS746" s="13">
        <f t="shared" si="50"/>
        <v>796.95</v>
      </c>
      <c r="BT746" s="13">
        <f t="shared" si="51"/>
        <v>213.3</v>
      </c>
      <c r="BU746" s="13">
        <f t="shared" si="52"/>
        <v>140.74503279999999</v>
      </c>
      <c r="BV746" s="6">
        <f>SUMIFS('SEGURO DE VIDA'!E:E, 'SEGURO DE VIDA'!D:D, H746, 'SEGURO DE VIDA'!G:G, E746)</f>
        <v>13.71</v>
      </c>
      <c r="BW746" s="6">
        <f>SUMIFS(TREINAMENTOS!E:E, TREINAMENTOS!D:D, H746, TREINAMENTOS!G:G, E746)</f>
        <v>1128.1199999999999</v>
      </c>
      <c r="BX746" s="6">
        <f>SUMIFS(EXAMES!E:E, EXAMES!D:D, H746, EXAMES!G:G, E746)</f>
        <v>0</v>
      </c>
      <c r="BY746" s="25">
        <f t="shared" si="53"/>
        <v>3562.3977301333339</v>
      </c>
      <c r="BZ746" s="1"/>
      <c r="CA746" s="1"/>
      <c r="CB746" s="13">
        <f t="shared" si="54"/>
        <v>140.74503279999999</v>
      </c>
      <c r="CC746" s="13">
        <f t="shared" si="55"/>
        <v>0</v>
      </c>
      <c r="CD746" s="13">
        <f>SUMIFS(ALIMENTAÇÃO!E:E, ALIMENTAÇÃO!D:D, H746, ALIMENTAÇÃO!G:G, E746)</f>
        <v>805</v>
      </c>
      <c r="CE746" s="6">
        <f>SUMIFS(TRANSPORTE!E:E, TRANSPORTE!D:D, H746, TRANSPORTE!G:G, E746)</f>
        <v>393.3</v>
      </c>
      <c r="CF746" s="6">
        <f>SUMIFS('PLANO DE SAÚDE'!E:E, 'PLANO DE SAÚDE'!D:D, H746, 'PLANO DE SAÚDE'!G:G, E746)</f>
        <v>424.65503279999996</v>
      </c>
      <c r="CG746" s="6">
        <f>SUMIFS('PLANO ODONTO'!E:E, 'PLANO ODONTO'!D:D, H746, 'PLANO ODONTO'!G:G, E746)</f>
        <v>28</v>
      </c>
      <c r="CH746" s="6">
        <f t="shared" si="56"/>
        <v>-283.90999999999997</v>
      </c>
      <c r="CI746" s="6">
        <f t="shared" si="57"/>
        <v>0</v>
      </c>
      <c r="CJ746" s="6"/>
      <c r="CK746" s="6"/>
      <c r="CL746" s="6"/>
      <c r="CM746" s="6">
        <f t="shared" si="58"/>
        <v>-28</v>
      </c>
      <c r="CN746" s="6">
        <v>5265.19</v>
      </c>
      <c r="CO746" s="6">
        <v>-1120.19</v>
      </c>
      <c r="CP746" s="6">
        <v>4145</v>
      </c>
      <c r="CQ746" s="6">
        <v>3964.44</v>
      </c>
      <c r="CR746" s="1">
        <v>9.31</v>
      </c>
      <c r="CS746" s="6">
        <v>3964.44</v>
      </c>
      <c r="CT746" s="1">
        <v>317.14999999999998</v>
      </c>
      <c r="CU746" s="6">
        <v>4116.13</v>
      </c>
    </row>
    <row r="747" spans="1:99" ht="13.8" hidden="1">
      <c r="A747" s="1"/>
      <c r="B747" s="1"/>
      <c r="C747" s="34" t="str">
        <f t="shared" ca="1" si="40"/>
        <v>OK</v>
      </c>
      <c r="D747" s="2">
        <f t="shared" si="41"/>
        <v>6060.1748377777785</v>
      </c>
      <c r="E747" s="42">
        <v>45931</v>
      </c>
      <c r="F747" s="1" t="s">
        <v>145</v>
      </c>
      <c r="G747" s="1">
        <v>3381</v>
      </c>
      <c r="H747" s="1" t="s">
        <v>271</v>
      </c>
      <c r="I747" s="1" t="s">
        <v>272</v>
      </c>
      <c r="J747" s="38">
        <v>45194</v>
      </c>
      <c r="K747" s="6">
        <v>2106.4</v>
      </c>
      <c r="L747" s="1"/>
      <c r="M747" s="6">
        <v>2106.4</v>
      </c>
      <c r="N747" s="6"/>
      <c r="O747" s="6"/>
      <c r="P747" s="6">
        <v>631.91999999999996</v>
      </c>
      <c r="Q747" s="6"/>
      <c r="R747" s="6"/>
      <c r="S747" s="6"/>
      <c r="T747" s="6">
        <v>0</v>
      </c>
      <c r="U747" s="6">
        <v>106.4</v>
      </c>
      <c r="V747" s="6"/>
      <c r="W747" s="6"/>
      <c r="X747" s="6"/>
      <c r="Y747" s="6">
        <v>0</v>
      </c>
      <c r="Z747" s="6"/>
      <c r="AA747" s="6"/>
      <c r="AB747" s="6">
        <v>0</v>
      </c>
      <c r="AC747" s="6"/>
      <c r="AD747" s="6">
        <v>514.46</v>
      </c>
      <c r="AE747" s="6">
        <v>0</v>
      </c>
      <c r="AF747" s="6">
        <v>76.22</v>
      </c>
      <c r="AG747" s="6"/>
      <c r="AH747" s="6"/>
      <c r="AI747" s="6"/>
      <c r="AJ747" s="6"/>
      <c r="AK747" s="6"/>
      <c r="AL747" s="6"/>
      <c r="AM747" s="6">
        <v>0.59</v>
      </c>
      <c r="AN747" s="8">
        <f t="shared" si="42"/>
        <v>3435.9900000000002</v>
      </c>
      <c r="AO747" s="6"/>
      <c r="AP747" s="6">
        <v>-7.26</v>
      </c>
      <c r="AQ747" s="6">
        <v>0</v>
      </c>
      <c r="AR747" s="6"/>
      <c r="AS747" s="6"/>
      <c r="AT747" s="6">
        <v>-0.15</v>
      </c>
      <c r="AU747" s="6"/>
      <c r="AV747" s="6">
        <v>0</v>
      </c>
      <c r="AW747" s="6">
        <v>0</v>
      </c>
      <c r="AX747" s="6"/>
      <c r="AY747" s="6"/>
      <c r="AZ747" s="6"/>
      <c r="BA747" s="6"/>
      <c r="BB747" s="6">
        <v>0</v>
      </c>
      <c r="BC747" s="6">
        <v>0</v>
      </c>
      <c r="BD747" s="6">
        <v>0</v>
      </c>
      <c r="BE747" s="6"/>
      <c r="BF747" s="6">
        <v>-175.8</v>
      </c>
      <c r="BG747" s="6">
        <v>-305.64999999999998</v>
      </c>
      <c r="BH747" s="6">
        <v>-24.13</v>
      </c>
      <c r="BI747" s="6"/>
      <c r="BJ747" s="6"/>
      <c r="BK747" s="6"/>
      <c r="BL747" s="11">
        <f t="shared" si="43"/>
        <v>-512.99</v>
      </c>
      <c r="BM747" s="12">
        <f t="shared" si="44"/>
        <v>2923</v>
      </c>
      <c r="BN747" s="13">
        <f t="shared" si="45"/>
        <v>175.53333333333333</v>
      </c>
      <c r="BO747" s="13">
        <f t="shared" si="46"/>
        <v>175.53333333333333</v>
      </c>
      <c r="BP747" s="13">
        <f t="shared" si="47"/>
        <v>58.511111111111113</v>
      </c>
      <c r="BQ747" s="13">
        <f t="shared" si="48"/>
        <v>305.40706000000006</v>
      </c>
      <c r="BR747" s="13">
        <f t="shared" si="49"/>
        <v>274.83</v>
      </c>
      <c r="BS747" s="13">
        <f t="shared" si="50"/>
        <v>719.31000000000006</v>
      </c>
      <c r="BT747" s="13">
        <f t="shared" si="51"/>
        <v>0</v>
      </c>
      <c r="BU747" s="13">
        <f t="shared" si="52"/>
        <v>200.15</v>
      </c>
      <c r="BV747" s="6">
        <f>SUMIFS('SEGURO DE VIDA'!E:E, 'SEGURO DE VIDA'!D:D, H747, 'SEGURO DE VIDA'!G:G, E747)</f>
        <v>13.71</v>
      </c>
      <c r="BW747" s="6">
        <f>SUMIFS(TREINAMENTOS!E:E, TREINAMENTOS!D:D, H747, TREINAMENTOS!G:G, E747)</f>
        <v>701.2</v>
      </c>
      <c r="BX747" s="6">
        <f>SUMIFS(EXAMES!E:E, EXAMES!D:D, H747, EXAMES!G:G, E747)</f>
        <v>0</v>
      </c>
      <c r="BY747" s="25">
        <f t="shared" si="53"/>
        <v>2624.1848377777778</v>
      </c>
      <c r="BZ747" s="1"/>
      <c r="CA747" s="1"/>
      <c r="CB747" s="13">
        <f t="shared" si="54"/>
        <v>200.15</v>
      </c>
      <c r="CC747" s="13">
        <f t="shared" si="55"/>
        <v>0</v>
      </c>
      <c r="CD747" s="13">
        <f>SUMIFS(ALIMENTAÇÃO!E:E, ALIMENTAÇÃO!D:D, H747, ALIMENTAÇÃO!G:G, E747)</f>
        <v>726.57</v>
      </c>
      <c r="CE747" s="6">
        <f>SUMIFS(TRANSPORTE!E:E, TRANSPORTE!D:D, H747, TRANSPORTE!G:G, E747)</f>
        <v>0</v>
      </c>
      <c r="CF747" s="6">
        <f>SUMIFS('PLANO DE SAÚDE'!E:E, 'PLANO DE SAÚDE'!D:D, H747, 'PLANO DE SAÚDE'!G:G, E747)</f>
        <v>200.15</v>
      </c>
      <c r="CG747" s="6">
        <f>SUMIFS('PLANO ODONTO'!E:E, 'PLANO ODONTO'!D:D, H747, 'PLANO ODONTO'!G:G, E747)</f>
        <v>0</v>
      </c>
      <c r="CH747" s="6">
        <f t="shared" si="56"/>
        <v>0</v>
      </c>
      <c r="CI747" s="6">
        <f t="shared" si="57"/>
        <v>0</v>
      </c>
      <c r="CJ747" s="6"/>
      <c r="CK747" s="6"/>
      <c r="CL747" s="6"/>
      <c r="CM747" s="6">
        <f t="shared" si="58"/>
        <v>0</v>
      </c>
      <c r="CN747" s="6">
        <v>3435.99</v>
      </c>
      <c r="CO747" s="6">
        <v>-512.99</v>
      </c>
      <c r="CP747" s="6">
        <v>2923</v>
      </c>
      <c r="CQ747" s="6">
        <v>3435.4</v>
      </c>
      <c r="CR747" s="1">
        <v>8.89</v>
      </c>
      <c r="CS747" s="6">
        <v>3435.4</v>
      </c>
      <c r="CT747" s="1">
        <v>274.83</v>
      </c>
      <c r="CU747" s="6">
        <v>2750.57</v>
      </c>
    </row>
    <row r="748" spans="1:99" ht="13.8" hidden="1">
      <c r="A748" s="1"/>
      <c r="B748" s="1"/>
      <c r="C748" s="34" t="str">
        <f t="shared" ca="1" si="40"/>
        <v>OK</v>
      </c>
      <c r="D748" s="2">
        <f t="shared" si="41"/>
        <v>3806.6517683333332</v>
      </c>
      <c r="E748" s="42">
        <v>45931</v>
      </c>
      <c r="F748" s="1" t="s">
        <v>145</v>
      </c>
      <c r="G748" s="1">
        <v>3422</v>
      </c>
      <c r="H748" s="1" t="s">
        <v>274</v>
      </c>
      <c r="I748" s="1" t="s">
        <v>229</v>
      </c>
      <c r="J748" s="38">
        <v>45323</v>
      </c>
      <c r="K748" s="6">
        <v>2895.87</v>
      </c>
      <c r="L748" s="1"/>
      <c r="M748" s="6">
        <v>1061.82</v>
      </c>
      <c r="N748" s="6"/>
      <c r="O748" s="6"/>
      <c r="P748" s="6">
        <v>318.55</v>
      </c>
      <c r="Q748" s="6"/>
      <c r="R748" s="6"/>
      <c r="S748" s="6"/>
      <c r="T748" s="6">
        <v>0</v>
      </c>
      <c r="U748" s="6">
        <v>146.28</v>
      </c>
      <c r="V748" s="6"/>
      <c r="W748" s="6"/>
      <c r="X748" s="6"/>
      <c r="Y748" s="6">
        <v>0</v>
      </c>
      <c r="Z748" s="6"/>
      <c r="AA748" s="6"/>
      <c r="AB748" s="6">
        <v>687.39</v>
      </c>
      <c r="AC748" s="6"/>
      <c r="AD748" s="6">
        <v>0</v>
      </c>
      <c r="AE748" s="6">
        <v>0</v>
      </c>
      <c r="AF748" s="6">
        <v>0</v>
      </c>
      <c r="AG748" s="6"/>
      <c r="AH748" s="6"/>
      <c r="AI748" s="6"/>
      <c r="AJ748" s="6"/>
      <c r="AK748" s="6"/>
      <c r="AL748" s="6"/>
      <c r="AM748" s="6">
        <v>0.17</v>
      </c>
      <c r="AN748" s="8">
        <f t="shared" si="42"/>
        <v>2214.21</v>
      </c>
      <c r="AO748" s="6"/>
      <c r="AP748" s="6">
        <v>-2.52</v>
      </c>
      <c r="AQ748" s="6">
        <v>-63.71</v>
      </c>
      <c r="AR748" s="6"/>
      <c r="AS748" s="6"/>
      <c r="AT748" s="6">
        <v>-0.47</v>
      </c>
      <c r="AU748" s="6"/>
      <c r="AV748" s="6">
        <v>-14</v>
      </c>
      <c r="AW748" s="6">
        <v>0</v>
      </c>
      <c r="AX748" s="6"/>
      <c r="AY748" s="6"/>
      <c r="AZ748" s="6"/>
      <c r="BA748" s="6"/>
      <c r="BB748" s="6">
        <v>0</v>
      </c>
      <c r="BC748" s="6">
        <v>-100.08</v>
      </c>
      <c r="BD748" s="6">
        <v>0</v>
      </c>
      <c r="BE748" s="6"/>
      <c r="BF748" s="6">
        <v>0</v>
      </c>
      <c r="BG748" s="6">
        <v>-204.43</v>
      </c>
      <c r="BH748" s="6">
        <v>0</v>
      </c>
      <c r="BI748" s="6"/>
      <c r="BJ748" s="6"/>
      <c r="BK748" s="6"/>
      <c r="BL748" s="11">
        <f t="shared" si="43"/>
        <v>-385.21000000000004</v>
      </c>
      <c r="BM748" s="12">
        <f t="shared" si="44"/>
        <v>1829</v>
      </c>
      <c r="BN748" s="13">
        <f t="shared" si="45"/>
        <v>241.32249999999999</v>
      </c>
      <c r="BO748" s="13">
        <f t="shared" si="46"/>
        <v>241.32249999999999</v>
      </c>
      <c r="BP748" s="13">
        <f t="shared" si="47"/>
        <v>80.44083333333333</v>
      </c>
      <c r="BQ748" s="13">
        <f t="shared" si="48"/>
        <v>158.31567899999999</v>
      </c>
      <c r="BR748" s="13">
        <f t="shared" si="49"/>
        <v>122.13</v>
      </c>
      <c r="BS748" s="13">
        <f t="shared" si="50"/>
        <v>250.2</v>
      </c>
      <c r="BT748" s="13">
        <f t="shared" si="51"/>
        <v>97.789999999999992</v>
      </c>
      <c r="BU748" s="13">
        <f t="shared" si="52"/>
        <v>387.21025600000002</v>
      </c>
      <c r="BV748" s="6">
        <f>SUMIFS('SEGURO DE VIDA'!E:E, 'SEGURO DE VIDA'!D:D, H748, 'SEGURO DE VIDA'!G:G, E748)</f>
        <v>13.71</v>
      </c>
      <c r="BW748" s="6">
        <f>SUMIFS(TREINAMENTOS!E:E, TREINAMENTOS!D:D, H748, TREINAMENTOS!G:G, E748)</f>
        <v>0</v>
      </c>
      <c r="BX748" s="6">
        <f>SUMIFS(EXAMES!E:E, EXAMES!D:D, H748, EXAMES!G:G, E748)</f>
        <v>0</v>
      </c>
      <c r="BY748" s="25">
        <f t="shared" si="53"/>
        <v>1592.4417683333334</v>
      </c>
      <c r="BZ748" s="1"/>
      <c r="CA748" s="1"/>
      <c r="CB748" s="13">
        <f t="shared" si="54"/>
        <v>387.21025600000002</v>
      </c>
      <c r="CC748" s="13">
        <f t="shared" si="55"/>
        <v>0</v>
      </c>
      <c r="CD748" s="13">
        <f>SUMIFS(ALIMENTAÇÃO!E:E, ALIMENTAÇÃO!D:D, H748, ALIMENTAÇÃO!G:G, E748)</f>
        <v>252.72</v>
      </c>
      <c r="CE748" s="6">
        <f>SUMIFS(TRANSPORTE!E:E, TRANSPORTE!D:D, H748, TRANSPORTE!G:G, E748)</f>
        <v>161.5</v>
      </c>
      <c r="CF748" s="6">
        <f>SUMIFS('PLANO DE SAÚDE'!E:E, 'PLANO DE SAÚDE'!D:D, H748, 'PLANO DE SAÚDE'!G:G, E748)</f>
        <v>487.290256</v>
      </c>
      <c r="CG748" s="6">
        <f>SUMIFS('PLANO ODONTO'!E:E, 'PLANO ODONTO'!D:D, H748, 'PLANO ODONTO'!G:G, E748)</f>
        <v>14</v>
      </c>
      <c r="CH748" s="6">
        <f t="shared" si="56"/>
        <v>-100.08</v>
      </c>
      <c r="CI748" s="6">
        <f t="shared" si="57"/>
        <v>0</v>
      </c>
      <c r="CJ748" s="6"/>
      <c r="CK748" s="6"/>
      <c r="CL748" s="6"/>
      <c r="CM748" s="6">
        <f t="shared" si="58"/>
        <v>-14</v>
      </c>
      <c r="CN748" s="6">
        <v>2214.21</v>
      </c>
      <c r="CO748" s="6">
        <v>-385.21</v>
      </c>
      <c r="CP748" s="6">
        <v>1829</v>
      </c>
      <c r="CQ748" s="6">
        <v>1526.67</v>
      </c>
      <c r="CR748" s="1">
        <v>10.37</v>
      </c>
      <c r="CS748" s="6">
        <v>1526.65</v>
      </c>
      <c r="CT748" s="1">
        <v>122.13</v>
      </c>
      <c r="CU748" s="6">
        <v>919.45</v>
      </c>
    </row>
    <row r="749" spans="1:99" ht="13.8" hidden="1">
      <c r="A749" s="1"/>
      <c r="B749" s="1"/>
      <c r="C749" s="34" t="str">
        <f t="shared" ca="1" si="40"/>
        <v>OK</v>
      </c>
      <c r="D749" s="2">
        <f t="shared" si="41"/>
        <v>4593.1100000000006</v>
      </c>
      <c r="E749" s="42">
        <v>45931</v>
      </c>
      <c r="F749" s="1" t="s">
        <v>179</v>
      </c>
      <c r="G749" s="1">
        <v>3</v>
      </c>
      <c r="H749" s="1" t="s">
        <v>275</v>
      </c>
      <c r="I749" s="1" t="s">
        <v>255</v>
      </c>
      <c r="J749" s="38"/>
      <c r="K749" s="6"/>
      <c r="L749" s="1"/>
      <c r="M749" s="6">
        <v>2824</v>
      </c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8">
        <f t="shared" si="42"/>
        <v>2824</v>
      </c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>
        <v>-310.64</v>
      </c>
      <c r="BH749" s="6"/>
      <c r="BI749" s="6"/>
      <c r="BJ749" s="6"/>
      <c r="BK749" s="6"/>
      <c r="BL749" s="11">
        <f t="shared" si="43"/>
        <v>-310.64</v>
      </c>
      <c r="BM749" s="12">
        <f t="shared" si="44"/>
        <v>2513.36</v>
      </c>
      <c r="BN749" s="13">
        <f t="shared" si="45"/>
        <v>0</v>
      </c>
      <c r="BO749" s="13">
        <f t="shared" si="46"/>
        <v>0</v>
      </c>
      <c r="BP749" s="13">
        <f t="shared" si="47"/>
        <v>0</v>
      </c>
      <c r="BQ749" s="13">
        <f t="shared" si="48"/>
        <v>0</v>
      </c>
      <c r="BR749" s="13">
        <f t="shared" si="49"/>
        <v>0</v>
      </c>
      <c r="BS749" s="13">
        <f t="shared" si="50"/>
        <v>700</v>
      </c>
      <c r="BT749" s="13">
        <f t="shared" si="51"/>
        <v>0</v>
      </c>
      <c r="BU749" s="13">
        <f t="shared" si="52"/>
        <v>1009.44</v>
      </c>
      <c r="BV749" s="6">
        <f>SUMIFS('SEGURO DE VIDA'!E:E, 'SEGURO DE VIDA'!D:D, H749, 'SEGURO DE VIDA'!G:G, E749)</f>
        <v>59.67</v>
      </c>
      <c r="BW749" s="6">
        <f>SUMIFS(TREINAMENTOS!E:E, TREINAMENTOS!D:D, H749, TREINAMENTOS!G:G, E749)</f>
        <v>0</v>
      </c>
      <c r="BX749" s="6">
        <f>SUMIFS(EXAMES!E:E, EXAMES!D:D, H749, EXAMES!G:G, E749)</f>
        <v>0</v>
      </c>
      <c r="BY749" s="25">
        <f t="shared" si="53"/>
        <v>1769.1100000000001</v>
      </c>
      <c r="BZ749" s="1"/>
      <c r="CA749" s="1"/>
      <c r="CB749" s="13">
        <f t="shared" si="54"/>
        <v>953.44</v>
      </c>
      <c r="CC749" s="13">
        <f t="shared" si="55"/>
        <v>56</v>
      </c>
      <c r="CD749" s="13">
        <f>SUMIFS(ALIMENTAÇÃO!E:E, ALIMENTAÇÃO!D:D, H749, ALIMENTAÇÃO!G:G, E749)</f>
        <v>700</v>
      </c>
      <c r="CE749" s="6">
        <f>SUMIFS(TRANSPORTE!E:E, TRANSPORTE!D:D, H749, TRANSPORTE!G:G, E749)</f>
        <v>0</v>
      </c>
      <c r="CF749" s="6">
        <f>SUMIFS('PLANO DE SAÚDE'!E:E, 'PLANO DE SAÚDE'!D:D, H749, 'PLANO DE SAÚDE'!G:G, E749)</f>
        <v>953.44</v>
      </c>
      <c r="CG749" s="6">
        <f>SUMIFS('PLANO ODONTO'!E:E, 'PLANO ODONTO'!D:D, H749, 'PLANO ODONTO'!G:G, E749)</f>
        <v>56</v>
      </c>
      <c r="CH749" s="6">
        <f t="shared" si="56"/>
        <v>0</v>
      </c>
      <c r="CI749" s="6">
        <f t="shared" si="57"/>
        <v>0</v>
      </c>
      <c r="CJ749" s="6"/>
      <c r="CK749" s="6"/>
      <c r="CL749" s="6"/>
      <c r="CM749" s="6">
        <f t="shared" si="58"/>
        <v>0</v>
      </c>
      <c r="CN749" s="6">
        <v>2824</v>
      </c>
      <c r="CO749" s="6">
        <v>-310.64</v>
      </c>
      <c r="CP749" s="6">
        <v>2513.36</v>
      </c>
      <c r="CQ749" s="6">
        <v>0</v>
      </c>
      <c r="CR749" s="1">
        <v>0</v>
      </c>
      <c r="CS749" s="6">
        <v>0</v>
      </c>
      <c r="CT749" s="1">
        <v>0</v>
      </c>
      <c r="CU749" s="6">
        <v>2216.8000000000002</v>
      </c>
    </row>
    <row r="750" spans="1:99" ht="13.8" hidden="1">
      <c r="A750" s="1"/>
      <c r="B750" s="1"/>
      <c r="C750" s="34" t="str">
        <f t="shared" ca="1" si="40"/>
        <v>OK</v>
      </c>
      <c r="D750" s="2">
        <f t="shared" si="41"/>
        <v>4596.1509161111117</v>
      </c>
      <c r="E750" s="42">
        <v>45931</v>
      </c>
      <c r="F750" s="1" t="s">
        <v>145</v>
      </c>
      <c r="G750" s="1">
        <v>3521</v>
      </c>
      <c r="H750" s="1" t="s">
        <v>277</v>
      </c>
      <c r="I750" s="1" t="s">
        <v>151</v>
      </c>
      <c r="J750" s="38">
        <v>45740</v>
      </c>
      <c r="K750" s="6">
        <v>1790.44</v>
      </c>
      <c r="L750" s="1"/>
      <c r="M750" s="6">
        <v>1790.44</v>
      </c>
      <c r="N750" s="6"/>
      <c r="O750" s="6"/>
      <c r="P750" s="6">
        <v>537.13</v>
      </c>
      <c r="Q750" s="6"/>
      <c r="R750" s="6"/>
      <c r="S750" s="6"/>
      <c r="T750" s="6">
        <v>0</v>
      </c>
      <c r="U750" s="6">
        <v>90.44</v>
      </c>
      <c r="V750" s="6"/>
      <c r="W750" s="6"/>
      <c r="X750" s="6"/>
      <c r="Y750" s="6">
        <v>0</v>
      </c>
      <c r="Z750" s="6"/>
      <c r="AA750" s="6"/>
      <c r="AB750" s="6">
        <v>0</v>
      </c>
      <c r="AC750" s="6"/>
      <c r="AD750" s="6">
        <v>0</v>
      </c>
      <c r="AE750" s="6">
        <v>0</v>
      </c>
      <c r="AF750" s="6">
        <v>0</v>
      </c>
      <c r="AG750" s="6"/>
      <c r="AH750" s="6"/>
      <c r="AI750" s="6"/>
      <c r="AJ750" s="6"/>
      <c r="AK750" s="6"/>
      <c r="AL750" s="6"/>
      <c r="AM750" s="6">
        <v>0.69</v>
      </c>
      <c r="AN750" s="8">
        <f t="shared" si="42"/>
        <v>2418.7000000000003</v>
      </c>
      <c r="AO750" s="6"/>
      <c r="AP750" s="6">
        <v>-6.94</v>
      </c>
      <c r="AQ750" s="6">
        <v>-107.43</v>
      </c>
      <c r="AR750" s="6"/>
      <c r="AS750" s="6"/>
      <c r="AT750" s="6">
        <v>-0.55000000000000004</v>
      </c>
      <c r="AU750" s="6"/>
      <c r="AV750" s="6">
        <v>0</v>
      </c>
      <c r="AW750" s="6">
        <v>0</v>
      </c>
      <c r="AX750" s="6"/>
      <c r="AY750" s="6"/>
      <c r="AZ750" s="6"/>
      <c r="BA750" s="6"/>
      <c r="BB750" s="6">
        <v>0</v>
      </c>
      <c r="BC750" s="6">
        <v>0</v>
      </c>
      <c r="BD750" s="6">
        <v>0</v>
      </c>
      <c r="BE750" s="6"/>
      <c r="BF750" s="6">
        <v>-644.92999999999995</v>
      </c>
      <c r="BG750" s="6">
        <v>-194.85</v>
      </c>
      <c r="BH750" s="6">
        <v>0</v>
      </c>
      <c r="BI750" s="6"/>
      <c r="BJ750" s="6"/>
      <c r="BK750" s="6"/>
      <c r="BL750" s="11">
        <f t="shared" si="43"/>
        <v>-954.69999999999993</v>
      </c>
      <c r="BM750" s="12">
        <f t="shared" si="44"/>
        <v>1464.0000000000005</v>
      </c>
      <c r="BN750" s="13">
        <f t="shared" si="45"/>
        <v>149.20333333333335</v>
      </c>
      <c r="BO750" s="13">
        <f t="shared" si="46"/>
        <v>149.20333333333335</v>
      </c>
      <c r="BP750" s="13">
        <f t="shared" si="47"/>
        <v>49.734444444444449</v>
      </c>
      <c r="BQ750" s="13">
        <f t="shared" si="48"/>
        <v>194.64980500000001</v>
      </c>
      <c r="BR750" s="13">
        <f t="shared" si="49"/>
        <v>193.44</v>
      </c>
      <c r="BS750" s="13">
        <f t="shared" si="50"/>
        <v>688.04</v>
      </c>
      <c r="BT750" s="13">
        <f t="shared" si="51"/>
        <v>77.97</v>
      </c>
      <c r="BU750" s="13">
        <f t="shared" si="52"/>
        <v>0</v>
      </c>
      <c r="BV750" s="6">
        <f>SUMIFS('SEGURO DE VIDA'!E:E, 'SEGURO DE VIDA'!D:D, H750, 'SEGURO DE VIDA'!G:G, E750)</f>
        <v>13.71</v>
      </c>
      <c r="BW750" s="6">
        <f>SUMIFS(TREINAMENTOS!E:E, TREINAMENTOS!D:D, H750, TREINAMENTOS!G:G, E750)</f>
        <v>661.5</v>
      </c>
      <c r="BX750" s="6">
        <f>SUMIFS(EXAMES!E:E, EXAMES!D:D, H750, EXAMES!G:G, E750)</f>
        <v>0</v>
      </c>
      <c r="BY750" s="25">
        <f t="shared" si="53"/>
        <v>2177.4509161111109</v>
      </c>
      <c r="BZ750" s="1"/>
      <c r="CA750" s="1"/>
      <c r="CB750" s="13">
        <f t="shared" si="54"/>
        <v>0</v>
      </c>
      <c r="CC750" s="13">
        <f t="shared" si="55"/>
        <v>0</v>
      </c>
      <c r="CD750" s="13">
        <f>SUMIFS(ALIMENTAÇÃO!E:E, ALIMENTAÇÃO!D:D, H750, ALIMENTAÇÃO!G:G, E750)</f>
        <v>694.98</v>
      </c>
      <c r="CE750" s="6">
        <f>SUMIFS(TRANSPORTE!E:E, TRANSPORTE!D:D, H750, TRANSPORTE!G:G, E750)</f>
        <v>185.4</v>
      </c>
      <c r="CF750" s="6">
        <f>SUMIFS('PLANO DE SAÚDE'!E:E, 'PLANO DE SAÚDE'!D:D, H750, 'PLANO DE SAÚDE'!G:G, E750)</f>
        <v>0</v>
      </c>
      <c r="CG750" s="6">
        <f>SUMIFS('PLANO ODONTO'!E:E, 'PLANO ODONTO'!D:D, H750, 'PLANO ODONTO'!G:G, E750)</f>
        <v>0</v>
      </c>
      <c r="CH750" s="6">
        <f t="shared" si="56"/>
        <v>0</v>
      </c>
      <c r="CI750" s="6">
        <f t="shared" si="57"/>
        <v>0</v>
      </c>
      <c r="CJ750" s="6"/>
      <c r="CK750" s="6"/>
      <c r="CL750" s="6"/>
      <c r="CM750" s="6">
        <f t="shared" si="58"/>
        <v>0</v>
      </c>
      <c r="CN750" s="6">
        <v>2418.6999999999998</v>
      </c>
      <c r="CO750" s="6">
        <v>-954.7</v>
      </c>
      <c r="CP750" s="6">
        <v>1464</v>
      </c>
      <c r="CQ750" s="6">
        <v>2418.0100000000002</v>
      </c>
      <c r="CR750" s="1">
        <v>8.0500000000000007</v>
      </c>
      <c r="CS750" s="6">
        <v>2418.0100000000002</v>
      </c>
      <c r="CT750" s="1">
        <v>193.44</v>
      </c>
      <c r="CU750" s="6">
        <v>1810.81</v>
      </c>
    </row>
    <row r="751" spans="1:99" ht="13.8" hidden="1">
      <c r="A751" s="1"/>
      <c r="B751" s="1"/>
      <c r="C751" s="34" t="str">
        <f t="shared" ca="1" si="40"/>
        <v>OK</v>
      </c>
      <c r="D751" s="2">
        <f t="shared" si="41"/>
        <v>2932.5435352444447</v>
      </c>
      <c r="E751" s="42">
        <v>45931</v>
      </c>
      <c r="F751" s="1" t="s">
        <v>145</v>
      </c>
      <c r="G751" s="1">
        <v>3585</v>
      </c>
      <c r="H751" s="1" t="s">
        <v>527</v>
      </c>
      <c r="I751" s="1" t="s">
        <v>211</v>
      </c>
      <c r="J751" s="38">
        <v>45908</v>
      </c>
      <c r="K751" s="6">
        <v>1069.48</v>
      </c>
      <c r="L751" s="1"/>
      <c r="M751" s="6">
        <v>1069.48</v>
      </c>
      <c r="N751" s="6"/>
      <c r="O751" s="6"/>
      <c r="P751" s="6">
        <v>0</v>
      </c>
      <c r="Q751" s="6"/>
      <c r="R751" s="6"/>
      <c r="S751" s="6"/>
      <c r="T751" s="6"/>
      <c r="U751" s="6">
        <v>0</v>
      </c>
      <c r="V751" s="6"/>
      <c r="W751" s="6"/>
      <c r="X751" s="6"/>
      <c r="Y751" s="6"/>
      <c r="Z751" s="6"/>
      <c r="AA751" s="6"/>
      <c r="AB751" s="6"/>
      <c r="AC751" s="6"/>
      <c r="AD751" s="6">
        <v>0</v>
      </c>
      <c r="AE751" s="6">
        <v>0</v>
      </c>
      <c r="AF751" s="6">
        <v>0</v>
      </c>
      <c r="AG751" s="6"/>
      <c r="AH751" s="6"/>
      <c r="AI751" s="6"/>
      <c r="AJ751" s="6"/>
      <c r="AK751" s="6">
        <v>0</v>
      </c>
      <c r="AL751" s="6"/>
      <c r="AM751" s="6">
        <v>0.32</v>
      </c>
      <c r="AN751" s="8">
        <f t="shared" si="42"/>
        <v>1069.8</v>
      </c>
      <c r="AO751" s="6"/>
      <c r="AP751" s="6">
        <v>-8.0500000000000007</v>
      </c>
      <c r="AQ751" s="6">
        <v>-64.17</v>
      </c>
      <c r="AR751" s="6"/>
      <c r="AS751" s="6"/>
      <c r="AT751" s="6">
        <v>-0.86</v>
      </c>
      <c r="AU751" s="6">
        <v>0</v>
      </c>
      <c r="AV751" s="6">
        <v>-14</v>
      </c>
      <c r="AW751" s="6">
        <v>0</v>
      </c>
      <c r="AX751" s="6"/>
      <c r="AY751" s="6"/>
      <c r="AZ751" s="6"/>
      <c r="BA751" s="6">
        <v>0</v>
      </c>
      <c r="BB751" s="6">
        <v>0</v>
      </c>
      <c r="BC751" s="6">
        <v>-1.51</v>
      </c>
      <c r="BD751" s="6">
        <v>0</v>
      </c>
      <c r="BE751" s="6"/>
      <c r="BF751" s="6">
        <v>0</v>
      </c>
      <c r="BG751" s="6">
        <v>-80.209999999999994</v>
      </c>
      <c r="BH751" s="6">
        <v>0</v>
      </c>
      <c r="BI751" s="6">
        <v>0</v>
      </c>
      <c r="BJ751" s="6"/>
      <c r="BK751" s="6"/>
      <c r="BL751" s="11">
        <f t="shared" si="43"/>
        <v>-168.8</v>
      </c>
      <c r="BM751" s="12">
        <f t="shared" si="44"/>
        <v>901</v>
      </c>
      <c r="BN751" s="13">
        <f t="shared" si="45"/>
        <v>89.123333333333335</v>
      </c>
      <c r="BO751" s="13">
        <f t="shared" si="46"/>
        <v>89.123333333333335</v>
      </c>
      <c r="BP751" s="13">
        <f t="shared" si="47"/>
        <v>29.707777777777778</v>
      </c>
      <c r="BQ751" s="13">
        <f t="shared" si="48"/>
        <v>80.210999999999999</v>
      </c>
      <c r="BR751" s="13">
        <f t="shared" si="49"/>
        <v>21.38</v>
      </c>
      <c r="BS751" s="13">
        <f t="shared" si="50"/>
        <v>796.95</v>
      </c>
      <c r="BT751" s="13">
        <f t="shared" si="51"/>
        <v>152.02999999999997</v>
      </c>
      <c r="BU751" s="13">
        <f t="shared" si="52"/>
        <v>291.50809079999999</v>
      </c>
      <c r="BV751" s="6">
        <f>SUMIFS('SEGURO DE VIDA'!E:E, 'SEGURO DE VIDA'!D:D, H751, 'SEGURO DE VIDA'!G:G, E751)</f>
        <v>13.71</v>
      </c>
      <c r="BW751" s="6">
        <f>SUMIFS(TREINAMENTOS!E:E, TREINAMENTOS!D:D, H751, TREINAMENTOS!G:G, E751)</f>
        <v>299</v>
      </c>
      <c r="BX751" s="6">
        <f>SUMIFS(EXAMES!E:E, EXAMES!D:D, H751, EXAMES!G:G, E751)</f>
        <v>0</v>
      </c>
      <c r="BY751" s="25">
        <f t="shared" si="53"/>
        <v>1862.7435352444445</v>
      </c>
      <c r="BZ751" s="1"/>
      <c r="CA751" s="1"/>
      <c r="CB751" s="13">
        <f t="shared" si="54"/>
        <v>275.17809080000001</v>
      </c>
      <c r="CC751" s="13">
        <f t="shared" si="55"/>
        <v>16.329999999999998</v>
      </c>
      <c r="CD751" s="13">
        <f>SUMIFS(ALIMENTAÇÃO!E:E, ALIMENTAÇÃO!D:D, H751, ALIMENTAÇÃO!G:G, E751)</f>
        <v>805</v>
      </c>
      <c r="CE751" s="6">
        <f>SUMIFS(TRANSPORTE!E:E, TRANSPORTE!D:D, H751, TRANSPORTE!G:G, E751)</f>
        <v>216.2</v>
      </c>
      <c r="CF751" s="6">
        <f>SUMIFS('PLANO DE SAÚDE'!E:E, 'PLANO DE SAÚDE'!D:D, H751, 'PLANO DE SAÚDE'!G:G, E751)</f>
        <v>276.6880908</v>
      </c>
      <c r="CG751" s="6">
        <f>SUMIFS('PLANO ODONTO'!E:E, 'PLANO ODONTO'!D:D, H751, 'PLANO ODONTO'!G:G, E751)</f>
        <v>30.33</v>
      </c>
      <c r="CH751" s="6">
        <f t="shared" si="56"/>
        <v>-1.51</v>
      </c>
      <c r="CI751" s="6">
        <f t="shared" si="57"/>
        <v>0</v>
      </c>
      <c r="CJ751" s="6"/>
      <c r="CK751" s="6"/>
      <c r="CL751" s="6"/>
      <c r="CM751" s="6">
        <f t="shared" si="58"/>
        <v>-14</v>
      </c>
      <c r="CN751" s="6">
        <v>1069.8</v>
      </c>
      <c r="CO751" s="6">
        <v>-168.8</v>
      </c>
      <c r="CP751" s="6">
        <v>901</v>
      </c>
      <c r="CQ751" s="6">
        <v>1069.48</v>
      </c>
      <c r="CR751" s="1">
        <v>7.5</v>
      </c>
      <c r="CS751" s="6">
        <v>1069.48</v>
      </c>
      <c r="CT751" s="1">
        <v>21.38</v>
      </c>
      <c r="CU751" s="6">
        <v>462.28</v>
      </c>
    </row>
    <row r="752" spans="1:99" ht="13.8" hidden="1">
      <c r="A752" s="1"/>
      <c r="B752" s="1"/>
      <c r="C752" s="34" t="str">
        <f t="shared" ca="1" si="40"/>
        <v>OK</v>
      </c>
      <c r="D752" s="2">
        <f t="shared" si="41"/>
        <v>4572.906438777778</v>
      </c>
      <c r="E752" s="42">
        <v>45931</v>
      </c>
      <c r="F752" s="1" t="s">
        <v>145</v>
      </c>
      <c r="G752" s="1">
        <v>3580</v>
      </c>
      <c r="H752" s="1" t="s">
        <v>475</v>
      </c>
      <c r="I752" s="1" t="s">
        <v>476</v>
      </c>
      <c r="J752" s="38">
        <v>45890</v>
      </c>
      <c r="K752" s="6">
        <v>2200</v>
      </c>
      <c r="L752" s="1"/>
      <c r="M752" s="6">
        <v>2200</v>
      </c>
      <c r="N752" s="6"/>
      <c r="O752" s="6"/>
      <c r="P752" s="6">
        <v>0</v>
      </c>
      <c r="Q752" s="6"/>
      <c r="R752" s="6"/>
      <c r="S752" s="6"/>
      <c r="T752" s="6"/>
      <c r="U752" s="6">
        <v>0</v>
      </c>
      <c r="V752" s="6"/>
      <c r="W752" s="6"/>
      <c r="X752" s="6"/>
      <c r="Y752" s="6"/>
      <c r="Z752" s="6"/>
      <c r="AA752" s="6"/>
      <c r="AB752" s="6"/>
      <c r="AC752" s="6"/>
      <c r="AD752" s="6">
        <v>133.65</v>
      </c>
      <c r="AE752" s="6">
        <v>0</v>
      </c>
      <c r="AF752" s="6">
        <v>19.8</v>
      </c>
      <c r="AG752" s="6"/>
      <c r="AH752" s="6"/>
      <c r="AI752" s="6"/>
      <c r="AJ752" s="6"/>
      <c r="AK752" s="6">
        <v>0</v>
      </c>
      <c r="AL752" s="6"/>
      <c r="AM752" s="6">
        <v>0.11</v>
      </c>
      <c r="AN752" s="8">
        <f t="shared" si="42"/>
        <v>2353.5600000000004</v>
      </c>
      <c r="AO752" s="6"/>
      <c r="AP752" s="6">
        <v>-8.0500000000000007</v>
      </c>
      <c r="AQ752" s="6">
        <v>-132</v>
      </c>
      <c r="AR752" s="6"/>
      <c r="AS752" s="6"/>
      <c r="AT752" s="6">
        <v>-0.59</v>
      </c>
      <c r="AU752" s="6">
        <v>0</v>
      </c>
      <c r="AV752" s="6">
        <v>-14</v>
      </c>
      <c r="AW752" s="6">
        <v>0</v>
      </c>
      <c r="AX752" s="6"/>
      <c r="AY752" s="6"/>
      <c r="AZ752" s="6"/>
      <c r="BA752" s="6">
        <v>0</v>
      </c>
      <c r="BB752" s="6">
        <v>0</v>
      </c>
      <c r="BC752" s="6">
        <v>-1.88</v>
      </c>
      <c r="BD752" s="6">
        <v>0</v>
      </c>
      <c r="BE752" s="6"/>
      <c r="BF752" s="6">
        <v>0</v>
      </c>
      <c r="BG752" s="6">
        <v>-189.04</v>
      </c>
      <c r="BH752" s="6">
        <v>0</v>
      </c>
      <c r="BI752" s="6">
        <v>0</v>
      </c>
      <c r="BJ752" s="6"/>
      <c r="BK752" s="6"/>
      <c r="BL752" s="11">
        <f t="shared" si="43"/>
        <v>-345.56</v>
      </c>
      <c r="BM752" s="12">
        <f t="shared" si="44"/>
        <v>2008.0000000000005</v>
      </c>
      <c r="BN752" s="13">
        <f t="shared" si="45"/>
        <v>183.33333333333334</v>
      </c>
      <c r="BO752" s="13">
        <f t="shared" si="46"/>
        <v>183.33333333333334</v>
      </c>
      <c r="BP752" s="13">
        <f t="shared" si="47"/>
        <v>61.111111111111114</v>
      </c>
      <c r="BQ752" s="13">
        <f t="shared" si="48"/>
        <v>188.98203499999997</v>
      </c>
      <c r="BR752" s="13">
        <f t="shared" si="49"/>
        <v>188.27</v>
      </c>
      <c r="BS752" s="13">
        <f t="shared" si="50"/>
        <v>796.95</v>
      </c>
      <c r="BT752" s="13">
        <f t="shared" si="51"/>
        <v>261.3</v>
      </c>
      <c r="BU752" s="13">
        <f t="shared" si="52"/>
        <v>342.35662600000001</v>
      </c>
      <c r="BV752" s="6">
        <f>SUMIFS('SEGURO DE VIDA'!E:E, 'SEGURO DE VIDA'!D:D, H752, 'SEGURO DE VIDA'!G:G, E752)</f>
        <v>13.71</v>
      </c>
      <c r="BW752" s="6">
        <f>SUMIFS(TREINAMENTOS!E:E, TREINAMENTOS!D:D, H752, TREINAMENTOS!G:G, E752)</f>
        <v>0</v>
      </c>
      <c r="BX752" s="6">
        <f>SUMIFS(EXAMES!E:E, EXAMES!D:D, H752, EXAMES!G:G, E752)</f>
        <v>0</v>
      </c>
      <c r="BY752" s="25">
        <f t="shared" si="53"/>
        <v>2219.3464387777776</v>
      </c>
      <c r="BZ752" s="1"/>
      <c r="CA752" s="1"/>
      <c r="CB752" s="13">
        <f t="shared" si="54"/>
        <v>322.76662599999997</v>
      </c>
      <c r="CC752" s="13">
        <f t="shared" si="55"/>
        <v>19.590000000000003</v>
      </c>
      <c r="CD752" s="13">
        <f>SUMIFS(ALIMENTAÇÃO!E:E, ALIMENTAÇÃO!D:D, H752, ALIMENTAÇÃO!G:G, E752)</f>
        <v>805</v>
      </c>
      <c r="CE752" s="6">
        <f>SUMIFS(TRANSPORTE!E:E, TRANSPORTE!D:D, H752, TRANSPORTE!G:G, E752)</f>
        <v>393.3</v>
      </c>
      <c r="CF752" s="6">
        <f>SUMIFS('PLANO DE SAÚDE'!E:E, 'PLANO DE SAÚDE'!D:D, H752, 'PLANO DE SAÚDE'!G:G, E752)</f>
        <v>324.64662599999997</v>
      </c>
      <c r="CG752" s="6">
        <f>SUMIFS('PLANO ODONTO'!E:E, 'PLANO ODONTO'!D:D, H752, 'PLANO ODONTO'!G:G, E752)</f>
        <v>33.590000000000003</v>
      </c>
      <c r="CH752" s="6">
        <f t="shared" si="56"/>
        <v>-1.88</v>
      </c>
      <c r="CI752" s="6">
        <f t="shared" si="57"/>
        <v>0</v>
      </c>
      <c r="CJ752" s="6"/>
      <c r="CK752" s="6"/>
      <c r="CL752" s="6"/>
      <c r="CM752" s="6">
        <f t="shared" si="58"/>
        <v>-14</v>
      </c>
      <c r="CN752" s="6">
        <v>2353.56</v>
      </c>
      <c r="CO752" s="6">
        <v>-345.56</v>
      </c>
      <c r="CP752" s="6">
        <v>2008</v>
      </c>
      <c r="CQ752" s="6">
        <v>2353.4499999999998</v>
      </c>
      <c r="CR752" s="1">
        <v>8.0299999999999994</v>
      </c>
      <c r="CS752" s="6">
        <v>2353.4499999999998</v>
      </c>
      <c r="CT752" s="1">
        <v>188.27</v>
      </c>
      <c r="CU752" s="6">
        <v>1734.95</v>
      </c>
    </row>
    <row r="753" spans="1:99" ht="13.8" hidden="1">
      <c r="A753" s="1"/>
      <c r="B753" s="1"/>
      <c r="C753" s="34" t="str">
        <f t="shared" ca="1" si="40"/>
        <v>OK</v>
      </c>
      <c r="D753" s="2">
        <f t="shared" si="41"/>
        <v>4292.0300000000007</v>
      </c>
      <c r="E753" s="42">
        <v>45931</v>
      </c>
      <c r="F753" s="1" t="s">
        <v>145</v>
      </c>
      <c r="G753" s="1">
        <v>3</v>
      </c>
      <c r="H753" s="1" t="s">
        <v>278</v>
      </c>
      <c r="I753" s="1" t="s">
        <v>255</v>
      </c>
      <c r="J753" s="38"/>
      <c r="K753" s="6"/>
      <c r="L753" s="1"/>
      <c r="M753" s="6">
        <v>4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8">
        <f t="shared" si="42"/>
        <v>4</v>
      </c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>
        <v>-0.44</v>
      </c>
      <c r="BH753" s="6"/>
      <c r="BI753" s="6"/>
      <c r="BJ753" s="6"/>
      <c r="BK753" s="6"/>
      <c r="BL753" s="11">
        <f t="shared" si="43"/>
        <v>-0.44</v>
      </c>
      <c r="BM753" s="12">
        <f t="shared" si="44"/>
        <v>3.56</v>
      </c>
      <c r="BN753" s="13">
        <f t="shared" si="45"/>
        <v>0</v>
      </c>
      <c r="BO753" s="13">
        <f t="shared" si="46"/>
        <v>0</v>
      </c>
      <c r="BP753" s="13">
        <f t="shared" si="47"/>
        <v>0</v>
      </c>
      <c r="BQ753" s="13">
        <f t="shared" si="48"/>
        <v>0</v>
      </c>
      <c r="BR753" s="13">
        <f t="shared" si="49"/>
        <v>0</v>
      </c>
      <c r="BS753" s="13">
        <f t="shared" si="50"/>
        <v>805</v>
      </c>
      <c r="BT753" s="13">
        <f t="shared" si="51"/>
        <v>0</v>
      </c>
      <c r="BU753" s="13">
        <f t="shared" si="52"/>
        <v>3321.9300000000003</v>
      </c>
      <c r="BV753" s="6">
        <f>SUMIFS('SEGURO DE VIDA'!E:E, 'SEGURO DE VIDA'!D:D, H753, 'SEGURO DE VIDA'!G:G, E753)</f>
        <v>161.1</v>
      </c>
      <c r="BW753" s="6">
        <f>SUMIFS(TREINAMENTOS!E:E, TREINAMENTOS!D:D, H753, TREINAMENTOS!G:G, E753)</f>
        <v>0</v>
      </c>
      <c r="BX753" s="6">
        <f>SUMIFS(EXAMES!E:E, EXAMES!D:D, H753, EXAMES!G:G, E753)</f>
        <v>0</v>
      </c>
      <c r="BY753" s="25">
        <f t="shared" si="53"/>
        <v>4288.0300000000007</v>
      </c>
      <c r="BZ753" s="1"/>
      <c r="CA753" s="1"/>
      <c r="CB753" s="13">
        <f t="shared" si="54"/>
        <v>3321.9300000000003</v>
      </c>
      <c r="CC753" s="13">
        <f t="shared" si="55"/>
        <v>0</v>
      </c>
      <c r="CD753" s="13">
        <f>SUMIFS(ALIMENTAÇÃO!E:E, ALIMENTAÇÃO!D:D, H753, ALIMENTAÇÃO!G:G, E753)</f>
        <v>805</v>
      </c>
      <c r="CE753" s="6">
        <f>SUMIFS(TRANSPORTE!E:E, TRANSPORTE!D:D, H753, TRANSPORTE!G:G, E753)</f>
        <v>0</v>
      </c>
      <c r="CF753" s="6">
        <f>SUMIFS('PLANO DE SAÚDE'!E:E, 'PLANO DE SAÚDE'!D:D, H753, 'PLANO DE SAÚDE'!G:G, E753)</f>
        <v>3321.9300000000003</v>
      </c>
      <c r="CG753" s="6">
        <f>SUMIFS('PLANO ODONTO'!E:E, 'PLANO ODONTO'!D:D, H753, 'PLANO ODONTO'!G:G, E753)</f>
        <v>0</v>
      </c>
      <c r="CH753" s="6">
        <f t="shared" si="56"/>
        <v>0</v>
      </c>
      <c r="CI753" s="6">
        <f t="shared" si="57"/>
        <v>0</v>
      </c>
      <c r="CJ753" s="6"/>
      <c r="CK753" s="6"/>
      <c r="CL753" s="6"/>
      <c r="CM753" s="6">
        <f t="shared" si="58"/>
        <v>0</v>
      </c>
      <c r="CN753" s="6">
        <v>4</v>
      </c>
      <c r="CO753" s="6">
        <v>-0.44</v>
      </c>
      <c r="CP753" s="6">
        <v>3.56</v>
      </c>
      <c r="CQ753" s="6">
        <v>0</v>
      </c>
      <c r="CR753" s="1">
        <v>0</v>
      </c>
      <c r="CS753" s="6">
        <v>0</v>
      </c>
      <c r="CT753" s="1">
        <v>0</v>
      </c>
      <c r="CU753" s="6">
        <v>0</v>
      </c>
    </row>
    <row r="754" spans="1:99" ht="13.8" hidden="1">
      <c r="A754" s="1"/>
      <c r="B754" s="1"/>
      <c r="C754" s="34" t="str">
        <f t="shared" ca="1" si="40"/>
        <v>OK</v>
      </c>
      <c r="D754" s="2">
        <f t="shared" si="41"/>
        <v>5764.0540791555559</v>
      </c>
      <c r="E754" s="42">
        <v>45931</v>
      </c>
      <c r="F754" s="1" t="s">
        <v>145</v>
      </c>
      <c r="G754" s="1">
        <v>3387</v>
      </c>
      <c r="H754" s="1" t="s">
        <v>279</v>
      </c>
      <c r="I754" s="1" t="s">
        <v>151</v>
      </c>
      <c r="J754" s="35">
        <v>45215</v>
      </c>
      <c r="K754" s="6">
        <v>1664</v>
      </c>
      <c r="L754" s="1"/>
      <c r="M754" s="6">
        <v>1664</v>
      </c>
      <c r="N754" s="6"/>
      <c r="O754" s="6"/>
      <c r="P754" s="6">
        <v>499.2</v>
      </c>
      <c r="Q754" s="6"/>
      <c r="R754" s="6"/>
      <c r="S754" s="6"/>
      <c r="T754" s="6"/>
      <c r="U754" s="6">
        <v>0</v>
      </c>
      <c r="V754" s="6"/>
      <c r="W754" s="6"/>
      <c r="X754" s="6"/>
      <c r="Y754" s="6"/>
      <c r="Z754" s="6"/>
      <c r="AA754" s="6"/>
      <c r="AB754" s="6"/>
      <c r="AC754" s="6"/>
      <c r="AD754" s="6">
        <v>440.21</v>
      </c>
      <c r="AE754" s="6">
        <v>199.01</v>
      </c>
      <c r="AF754" s="6">
        <v>94.7</v>
      </c>
      <c r="AG754" s="6"/>
      <c r="AH754" s="6"/>
      <c r="AI754" s="6"/>
      <c r="AJ754" s="6"/>
      <c r="AK754" s="6">
        <v>0</v>
      </c>
      <c r="AL754" s="6"/>
      <c r="AM754" s="6">
        <v>0.94</v>
      </c>
      <c r="AN754" s="8">
        <f t="shared" si="42"/>
        <v>2898.06</v>
      </c>
      <c r="AO754" s="6"/>
      <c r="AP754" s="6">
        <v>-7</v>
      </c>
      <c r="AQ754" s="6">
        <v>-99.84</v>
      </c>
      <c r="AR754" s="6"/>
      <c r="AS754" s="6"/>
      <c r="AT754" s="6">
        <v>-0.3</v>
      </c>
      <c r="AU754" s="6">
        <v>0</v>
      </c>
      <c r="AV754" s="6">
        <v>0</v>
      </c>
      <c r="AW754" s="6">
        <v>0</v>
      </c>
      <c r="AX754" s="6"/>
      <c r="AY754" s="6"/>
      <c r="AZ754" s="6"/>
      <c r="BA754" s="6">
        <v>-130.16</v>
      </c>
      <c r="BB754" s="6">
        <v>0</v>
      </c>
      <c r="BC754" s="6">
        <v>-1.66</v>
      </c>
      <c r="BD754" s="6">
        <v>-111.05</v>
      </c>
      <c r="BE754" s="6"/>
      <c r="BF754" s="6">
        <v>-410</v>
      </c>
      <c r="BG754" s="6">
        <v>-241.05</v>
      </c>
      <c r="BH754" s="6">
        <v>0</v>
      </c>
      <c r="BI754" s="6">
        <v>0</v>
      </c>
      <c r="BJ754" s="6"/>
      <c r="BK754" s="6"/>
      <c r="BL754" s="11">
        <f t="shared" si="43"/>
        <v>-1001.06</v>
      </c>
      <c r="BM754" s="12">
        <f t="shared" si="44"/>
        <v>1897</v>
      </c>
      <c r="BN754" s="13">
        <f t="shared" si="45"/>
        <v>138.66666666666666</v>
      </c>
      <c r="BO754" s="13">
        <f t="shared" si="46"/>
        <v>138.66666666666666</v>
      </c>
      <c r="BP754" s="13">
        <f t="shared" si="47"/>
        <v>46.222222222222221</v>
      </c>
      <c r="BQ754" s="13">
        <f t="shared" si="48"/>
        <v>241.04038399999999</v>
      </c>
      <c r="BR754" s="13">
        <f t="shared" si="49"/>
        <v>231.76</v>
      </c>
      <c r="BS754" s="13">
        <f t="shared" si="50"/>
        <v>693</v>
      </c>
      <c r="BT754" s="13">
        <f t="shared" si="51"/>
        <v>293.46000000000004</v>
      </c>
      <c r="BU754" s="13">
        <f t="shared" si="52"/>
        <v>141.33813959999998</v>
      </c>
      <c r="BV754" s="6">
        <f>SUMIFS('SEGURO DE VIDA'!E:E, 'SEGURO DE VIDA'!D:D, H754, 'SEGURO DE VIDA'!G:G, E754)</f>
        <v>13.71</v>
      </c>
      <c r="BW754" s="6">
        <f>SUMIFS(TREINAMENTOS!E:E, TREINAMENTOS!D:D, H754, TREINAMENTOS!G:G, E754)</f>
        <v>0</v>
      </c>
      <c r="BX754" s="6">
        <f>SUMIFS(EXAMES!E:E, EXAMES!D:D, H754, EXAMES!G:G, E754)</f>
        <v>928.13</v>
      </c>
      <c r="BY754" s="25">
        <f t="shared" si="53"/>
        <v>2865.9940791555555</v>
      </c>
      <c r="BZ754" s="1"/>
      <c r="CA754" s="1"/>
      <c r="CB754" s="13">
        <f t="shared" si="54"/>
        <v>141.33813959999998</v>
      </c>
      <c r="CC754" s="13">
        <f t="shared" si="55"/>
        <v>0</v>
      </c>
      <c r="CD754" s="13">
        <f>SUMIFS(ALIMENTAÇÃO!E:E, ALIMENTAÇÃO!D:D, H754, ALIMENTAÇÃO!G:G, E754)</f>
        <v>700</v>
      </c>
      <c r="CE754" s="6">
        <f>SUMIFS(TRANSPORTE!E:E, TRANSPORTE!D:D, H754, TRANSPORTE!G:G, E754)</f>
        <v>393.3</v>
      </c>
      <c r="CF754" s="6">
        <f>SUMIFS('PLANO DE SAÚDE'!E:E, 'PLANO DE SAÚDE'!D:D, H754, 'PLANO DE SAÚDE'!G:G, E754)</f>
        <v>254.04813959999998</v>
      </c>
      <c r="CG754" s="6">
        <f>SUMIFS('PLANO ODONTO'!E:E, 'PLANO ODONTO'!D:D, H754, 'PLANO ODONTO'!G:G, E754)</f>
        <v>0</v>
      </c>
      <c r="CH754" s="6">
        <f t="shared" si="56"/>
        <v>-112.71</v>
      </c>
      <c r="CI754" s="6">
        <f t="shared" si="57"/>
        <v>0</v>
      </c>
      <c r="CJ754" s="6"/>
      <c r="CK754" s="6"/>
      <c r="CL754" s="6"/>
      <c r="CM754" s="6">
        <f t="shared" si="58"/>
        <v>0</v>
      </c>
      <c r="CN754" s="6">
        <v>2898.06</v>
      </c>
      <c r="CO754" s="6">
        <v>-1001.06</v>
      </c>
      <c r="CP754" s="6">
        <v>1897</v>
      </c>
      <c r="CQ754" s="6">
        <v>2897.12</v>
      </c>
      <c r="CR754" s="1">
        <v>8.32</v>
      </c>
      <c r="CS754" s="6">
        <v>2897.12</v>
      </c>
      <c r="CT754" s="1">
        <v>231.76</v>
      </c>
      <c r="CU754" s="6">
        <v>2289.92</v>
      </c>
    </row>
    <row r="755" spans="1:99" ht="13.8" hidden="1">
      <c r="A755" s="1"/>
      <c r="B755" s="1"/>
      <c r="C755" s="34" t="str">
        <f t="shared" ca="1" si="40"/>
        <v>OK</v>
      </c>
      <c r="D755" s="2">
        <f t="shared" si="41"/>
        <v>3668.1826339111108</v>
      </c>
      <c r="E755" s="42">
        <v>45931</v>
      </c>
      <c r="F755" s="1" t="s">
        <v>145</v>
      </c>
      <c r="G755" s="1">
        <v>3455</v>
      </c>
      <c r="H755" s="1" t="s">
        <v>281</v>
      </c>
      <c r="I755" s="1" t="s">
        <v>190</v>
      </c>
      <c r="J755" s="38">
        <v>45495</v>
      </c>
      <c r="K755" s="6">
        <v>1600</v>
      </c>
      <c r="L755" s="1"/>
      <c r="M755" s="6">
        <v>1600</v>
      </c>
      <c r="N755" s="6"/>
      <c r="O755" s="6"/>
      <c r="P755" s="6">
        <v>0</v>
      </c>
      <c r="Q755" s="6"/>
      <c r="R755" s="6"/>
      <c r="S755" s="6"/>
      <c r="T755" s="6"/>
      <c r="U755" s="6">
        <v>0</v>
      </c>
      <c r="V755" s="6"/>
      <c r="W755" s="6"/>
      <c r="X755" s="6"/>
      <c r="Y755" s="6"/>
      <c r="Z755" s="6"/>
      <c r="AA755" s="6"/>
      <c r="AB755" s="6"/>
      <c r="AC755" s="6"/>
      <c r="AD755" s="6">
        <v>192</v>
      </c>
      <c r="AE755" s="6">
        <v>256</v>
      </c>
      <c r="AF755" s="6">
        <v>66.37</v>
      </c>
      <c r="AG755" s="6"/>
      <c r="AH755" s="6"/>
      <c r="AI755" s="6"/>
      <c r="AJ755" s="6"/>
      <c r="AK755" s="6">
        <v>0</v>
      </c>
      <c r="AL755" s="6"/>
      <c r="AM755" s="6">
        <v>0.68</v>
      </c>
      <c r="AN755" s="8">
        <f t="shared" si="42"/>
        <v>2115.0499999999997</v>
      </c>
      <c r="AO755" s="6"/>
      <c r="AP755" s="6">
        <v>-7.35</v>
      </c>
      <c r="AQ755" s="6">
        <v>0</v>
      </c>
      <c r="AR755" s="6"/>
      <c r="AS755" s="6"/>
      <c r="AT755" s="6">
        <v>-0.54</v>
      </c>
      <c r="AU755" s="6">
        <v>0</v>
      </c>
      <c r="AV755" s="6">
        <v>-14</v>
      </c>
      <c r="AW755" s="6">
        <v>0</v>
      </c>
      <c r="AX755" s="6"/>
      <c r="AY755" s="6"/>
      <c r="AZ755" s="6"/>
      <c r="BA755" s="6">
        <v>0</v>
      </c>
      <c r="BB755" s="6">
        <v>0</v>
      </c>
      <c r="BC755" s="6">
        <v>-1.81</v>
      </c>
      <c r="BD755" s="6">
        <v>0</v>
      </c>
      <c r="BE755" s="6"/>
      <c r="BF755" s="6">
        <v>-457.83</v>
      </c>
      <c r="BG755" s="6">
        <v>-167.52</v>
      </c>
      <c r="BH755" s="6">
        <v>0</v>
      </c>
      <c r="BI755" s="6">
        <v>0</v>
      </c>
      <c r="BJ755" s="6"/>
      <c r="BK755" s="6"/>
      <c r="BL755" s="11">
        <f t="shared" si="43"/>
        <v>-649.04999999999995</v>
      </c>
      <c r="BM755" s="12">
        <f t="shared" si="44"/>
        <v>1465.9999999999998</v>
      </c>
      <c r="BN755" s="13">
        <f t="shared" si="45"/>
        <v>133.33333333333334</v>
      </c>
      <c r="BO755" s="13">
        <f t="shared" si="46"/>
        <v>133.33333333333334</v>
      </c>
      <c r="BP755" s="13">
        <f t="shared" si="47"/>
        <v>44.44444444444445</v>
      </c>
      <c r="BQ755" s="13">
        <f t="shared" si="48"/>
        <v>167.45810399999996</v>
      </c>
      <c r="BR755" s="13">
        <f t="shared" si="49"/>
        <v>169.14</v>
      </c>
      <c r="BS755" s="13">
        <f t="shared" si="50"/>
        <v>727.65</v>
      </c>
      <c r="BT755" s="13">
        <f t="shared" si="51"/>
        <v>0</v>
      </c>
      <c r="BU755" s="13">
        <f t="shared" si="52"/>
        <v>164.06341879999997</v>
      </c>
      <c r="BV755" s="6">
        <f>SUMIFS('SEGURO DE VIDA'!E:E, 'SEGURO DE VIDA'!D:D, H755, 'SEGURO DE VIDA'!G:G, E755)</f>
        <v>13.71</v>
      </c>
      <c r="BW755" s="6">
        <f>SUMIFS(TREINAMENTOS!E:E, TREINAMENTOS!D:D, H755, TREINAMENTOS!G:G, E755)</f>
        <v>0</v>
      </c>
      <c r="BX755" s="6">
        <f>SUMIFS(EXAMES!E:E, EXAMES!D:D, H755, EXAMES!G:G, E755)</f>
        <v>0</v>
      </c>
      <c r="BY755" s="25">
        <f t="shared" si="53"/>
        <v>1553.132633911111</v>
      </c>
      <c r="BZ755" s="1"/>
      <c r="CA755" s="1"/>
      <c r="CB755" s="13">
        <f t="shared" si="54"/>
        <v>164.06341879999997</v>
      </c>
      <c r="CC755" s="13">
        <f t="shared" si="55"/>
        <v>0</v>
      </c>
      <c r="CD755" s="13">
        <f>SUMIFS(ALIMENTAÇÃO!E:E, ALIMENTAÇÃO!D:D, H755, ALIMENTAÇÃO!G:G, E755)</f>
        <v>735</v>
      </c>
      <c r="CE755" s="6">
        <f>SUMIFS(TRANSPORTE!E:E, TRANSPORTE!D:D, H755, TRANSPORTE!G:G, E755)</f>
        <v>0</v>
      </c>
      <c r="CF755" s="6">
        <f>SUMIFS('PLANO DE SAÚDE'!E:E, 'PLANO DE SAÚDE'!D:D, H755, 'PLANO DE SAÚDE'!G:G, E755)</f>
        <v>165.87341879999997</v>
      </c>
      <c r="CG755" s="6">
        <f>SUMIFS('PLANO ODONTO'!E:E, 'PLANO ODONTO'!D:D, H755, 'PLANO ODONTO'!G:G, E755)</f>
        <v>14</v>
      </c>
      <c r="CH755" s="6">
        <f t="shared" si="56"/>
        <v>-1.81</v>
      </c>
      <c r="CI755" s="6">
        <f t="shared" si="57"/>
        <v>0</v>
      </c>
      <c r="CJ755" s="6"/>
      <c r="CK755" s="6"/>
      <c r="CL755" s="6"/>
      <c r="CM755" s="6">
        <f t="shared" si="58"/>
        <v>-14</v>
      </c>
      <c r="CN755" s="6">
        <v>2115.0500000000002</v>
      </c>
      <c r="CO755" s="6">
        <v>-649.04999999999995</v>
      </c>
      <c r="CP755" s="6">
        <v>1466</v>
      </c>
      <c r="CQ755" s="6">
        <v>2114.37</v>
      </c>
      <c r="CR755" s="1">
        <v>7.92</v>
      </c>
      <c r="CS755" s="6">
        <v>2114.37</v>
      </c>
      <c r="CT755" s="1">
        <v>169.14</v>
      </c>
      <c r="CU755" s="6">
        <v>1489.02</v>
      </c>
    </row>
    <row r="756" spans="1:99" ht="13.8" hidden="1">
      <c r="A756" s="1"/>
      <c r="B756" s="1"/>
      <c r="C756" s="34" t="str">
        <f t="shared" ca="1" si="40"/>
        <v>OK</v>
      </c>
      <c r="D756" s="2">
        <f t="shared" si="41"/>
        <v>3629.3048520666671</v>
      </c>
      <c r="E756" s="42">
        <v>45931</v>
      </c>
      <c r="F756" s="1" t="s">
        <v>145</v>
      </c>
      <c r="G756" s="1">
        <v>3479</v>
      </c>
      <c r="H756" s="1" t="s">
        <v>283</v>
      </c>
      <c r="I756" s="1" t="s">
        <v>205</v>
      </c>
      <c r="J756" s="38">
        <v>45597</v>
      </c>
      <c r="K756" s="6">
        <v>1518</v>
      </c>
      <c r="L756" s="1"/>
      <c r="M756" s="6">
        <v>1518</v>
      </c>
      <c r="N756" s="6"/>
      <c r="O756" s="6"/>
      <c r="P756" s="6">
        <v>0</v>
      </c>
      <c r="Q756" s="6"/>
      <c r="R756" s="6"/>
      <c r="S756" s="6"/>
      <c r="T756" s="6"/>
      <c r="U756" s="6">
        <v>0</v>
      </c>
      <c r="V756" s="6"/>
      <c r="W756" s="6"/>
      <c r="X756" s="6"/>
      <c r="Y756" s="6"/>
      <c r="Z756" s="6"/>
      <c r="AA756" s="6"/>
      <c r="AB756" s="6"/>
      <c r="AC756" s="6"/>
      <c r="AD756" s="6">
        <v>0</v>
      </c>
      <c r="AE756" s="6">
        <v>0</v>
      </c>
      <c r="AF756" s="6">
        <v>0</v>
      </c>
      <c r="AG756" s="6"/>
      <c r="AH756" s="6"/>
      <c r="AI756" s="6"/>
      <c r="AJ756" s="6"/>
      <c r="AK756" s="6">
        <v>0</v>
      </c>
      <c r="AL756" s="6"/>
      <c r="AM756" s="6">
        <v>7.0000000000000007E-2</v>
      </c>
      <c r="AN756" s="8">
        <f t="shared" si="42"/>
        <v>1518.07</v>
      </c>
      <c r="AO756" s="6"/>
      <c r="AP756" s="6">
        <v>-8.0500000000000007</v>
      </c>
      <c r="AQ756" s="6">
        <v>-91.08</v>
      </c>
      <c r="AR756" s="6"/>
      <c r="AS756" s="6"/>
      <c r="AT756" s="6">
        <v>-0.52</v>
      </c>
      <c r="AU756" s="6">
        <v>-57.06</v>
      </c>
      <c r="AV756" s="6">
        <v>0</v>
      </c>
      <c r="AW756" s="6">
        <v>0</v>
      </c>
      <c r="AX756" s="6"/>
      <c r="AY756" s="6"/>
      <c r="AZ756" s="6"/>
      <c r="BA756" s="6">
        <v>0</v>
      </c>
      <c r="BB756" s="6">
        <v>-21</v>
      </c>
      <c r="BC756" s="6">
        <v>-1.51</v>
      </c>
      <c r="BD756" s="6">
        <v>0</v>
      </c>
      <c r="BE756" s="6"/>
      <c r="BF756" s="6">
        <v>0</v>
      </c>
      <c r="BG756" s="6">
        <v>-113.85</v>
      </c>
      <c r="BH756" s="6">
        <v>0</v>
      </c>
      <c r="BI756" s="6">
        <v>0</v>
      </c>
      <c r="BJ756" s="6"/>
      <c r="BK756" s="6"/>
      <c r="BL756" s="11">
        <f t="shared" si="43"/>
        <v>-293.06999999999994</v>
      </c>
      <c r="BM756" s="12">
        <f t="shared" si="44"/>
        <v>1225</v>
      </c>
      <c r="BN756" s="13">
        <f t="shared" si="45"/>
        <v>126.5</v>
      </c>
      <c r="BO756" s="13">
        <f t="shared" si="46"/>
        <v>126.5</v>
      </c>
      <c r="BP756" s="13">
        <f t="shared" si="47"/>
        <v>42.166666666666664</v>
      </c>
      <c r="BQ756" s="13">
        <f t="shared" si="48"/>
        <v>113.85</v>
      </c>
      <c r="BR756" s="13">
        <f t="shared" si="49"/>
        <v>121.44</v>
      </c>
      <c r="BS756" s="13">
        <f t="shared" si="50"/>
        <v>796.95</v>
      </c>
      <c r="BT756" s="13">
        <f t="shared" si="51"/>
        <v>635.02</v>
      </c>
      <c r="BU756" s="13">
        <f t="shared" si="52"/>
        <v>135.09818540000001</v>
      </c>
      <c r="BV756" s="6">
        <f>SUMIFS('SEGURO DE VIDA'!E:E, 'SEGURO DE VIDA'!D:D, H756, 'SEGURO DE VIDA'!G:G, E756)</f>
        <v>13.71</v>
      </c>
      <c r="BW756" s="6">
        <f>SUMIFS(TREINAMENTOS!E:E, TREINAMENTOS!D:D, H756, TREINAMENTOS!G:G, E756)</f>
        <v>0</v>
      </c>
      <c r="BX756" s="6">
        <f>SUMIFS(EXAMES!E:E, EXAMES!D:D, H756, EXAMES!G:G, E756)</f>
        <v>0</v>
      </c>
      <c r="BY756" s="25">
        <f t="shared" si="53"/>
        <v>2111.2348520666669</v>
      </c>
      <c r="BZ756" s="1"/>
      <c r="CA756" s="1"/>
      <c r="CB756" s="13">
        <f t="shared" si="54"/>
        <v>135.09818540000001</v>
      </c>
      <c r="CC756" s="13">
        <f t="shared" si="55"/>
        <v>0</v>
      </c>
      <c r="CD756" s="13">
        <f>SUMIFS(ALIMENTAÇÃO!E:E, ALIMENTAÇÃO!D:D, H756, ALIMENTAÇÃO!G:G, E756)</f>
        <v>805</v>
      </c>
      <c r="CE756" s="6">
        <f>SUMIFS(TRANSPORTE!E:E, TRANSPORTE!D:D, H756, TRANSPORTE!G:G, E756)</f>
        <v>726.1</v>
      </c>
      <c r="CF756" s="6">
        <f>SUMIFS('PLANO DE SAÚDE'!E:E, 'PLANO DE SAÚDE'!D:D, H756, 'PLANO DE SAÚDE'!G:G, E756)</f>
        <v>157.6081854</v>
      </c>
      <c r="CG756" s="6">
        <f>SUMIFS('PLANO ODONTO'!E:E, 'PLANO ODONTO'!D:D, H756, 'PLANO ODONTO'!G:G, E756)</f>
        <v>0</v>
      </c>
      <c r="CH756" s="6">
        <f t="shared" si="56"/>
        <v>-22.51</v>
      </c>
      <c r="CI756" s="6">
        <f t="shared" si="57"/>
        <v>0</v>
      </c>
      <c r="CJ756" s="6"/>
      <c r="CK756" s="6"/>
      <c r="CL756" s="6"/>
      <c r="CM756" s="6">
        <f t="shared" si="58"/>
        <v>0</v>
      </c>
      <c r="CN756" s="6">
        <v>1518.07</v>
      </c>
      <c r="CO756" s="6">
        <v>-293.07</v>
      </c>
      <c r="CP756" s="6">
        <v>1225</v>
      </c>
      <c r="CQ756" s="6">
        <v>1518</v>
      </c>
      <c r="CR756" s="1">
        <v>7.5</v>
      </c>
      <c r="CS756" s="6">
        <v>1518</v>
      </c>
      <c r="CT756" s="1">
        <v>121.44</v>
      </c>
      <c r="CU756" s="6">
        <v>910.8</v>
      </c>
    </row>
    <row r="757" spans="1:99" ht="13.8" hidden="1">
      <c r="A757" s="1"/>
      <c r="B757" s="1"/>
      <c r="C757" s="34" t="str">
        <f t="shared" ca="1" si="40"/>
        <v>OK</v>
      </c>
      <c r="D757" s="2">
        <f t="shared" si="41"/>
        <v>5514.683443111111</v>
      </c>
      <c r="E757" s="42">
        <v>45931</v>
      </c>
      <c r="F757" s="1" t="s">
        <v>145</v>
      </c>
      <c r="G757" s="1">
        <v>271</v>
      </c>
      <c r="H757" s="1" t="s">
        <v>285</v>
      </c>
      <c r="I757" s="1" t="s">
        <v>286</v>
      </c>
      <c r="J757" s="35">
        <v>44127</v>
      </c>
      <c r="K757" s="6">
        <v>2109.13</v>
      </c>
      <c r="L757" s="1"/>
      <c r="M757" s="6">
        <v>2109.13</v>
      </c>
      <c r="N757" s="6"/>
      <c r="O757" s="6"/>
      <c r="P757" s="6">
        <v>632.74</v>
      </c>
      <c r="Q757" s="6"/>
      <c r="R757" s="6"/>
      <c r="S757" s="6"/>
      <c r="T757" s="6"/>
      <c r="U757" s="6">
        <v>106.54</v>
      </c>
      <c r="V757" s="6"/>
      <c r="W757" s="6"/>
      <c r="X757" s="6"/>
      <c r="Y757" s="6"/>
      <c r="Z757" s="6"/>
      <c r="AA757" s="6"/>
      <c r="AB757" s="6"/>
      <c r="AC757" s="6"/>
      <c r="AD757" s="6">
        <v>583.67999999999995</v>
      </c>
      <c r="AE757" s="6">
        <v>0</v>
      </c>
      <c r="AF757" s="6">
        <v>86.47</v>
      </c>
      <c r="AG757" s="6"/>
      <c r="AH757" s="6"/>
      <c r="AI757" s="6"/>
      <c r="AJ757" s="6"/>
      <c r="AK757" s="6">
        <v>14</v>
      </c>
      <c r="AL757" s="6"/>
      <c r="AM757" s="6">
        <v>0.15</v>
      </c>
      <c r="AN757" s="8">
        <f t="shared" si="42"/>
        <v>3532.7099999999996</v>
      </c>
      <c r="AO757" s="6"/>
      <c r="AP757" s="6">
        <v>-6.94</v>
      </c>
      <c r="AQ757" s="6">
        <v>-126.55</v>
      </c>
      <c r="AR757" s="6"/>
      <c r="AS757" s="6"/>
      <c r="AT757" s="6">
        <v>-0.37</v>
      </c>
      <c r="AU757" s="6">
        <v>0</v>
      </c>
      <c r="AV757" s="6">
        <v>-14</v>
      </c>
      <c r="AW757" s="6">
        <v>-14</v>
      </c>
      <c r="AX757" s="6"/>
      <c r="AY757" s="6"/>
      <c r="AZ757" s="6"/>
      <c r="BA757" s="6">
        <v>0</v>
      </c>
      <c r="BB757" s="6">
        <v>0</v>
      </c>
      <c r="BC757" s="6">
        <v>-100.08</v>
      </c>
      <c r="BD757" s="6">
        <v>0</v>
      </c>
      <c r="BE757" s="6"/>
      <c r="BF757" s="6">
        <v>0</v>
      </c>
      <c r="BG757" s="6">
        <v>-315.63</v>
      </c>
      <c r="BH757" s="6">
        <v>-42.54</v>
      </c>
      <c r="BI757" s="6">
        <v>-303.60000000000002</v>
      </c>
      <c r="BJ757" s="6"/>
      <c r="BK757" s="6"/>
      <c r="BL757" s="11">
        <f t="shared" si="43"/>
        <v>-923.70999999999992</v>
      </c>
      <c r="BM757" s="12">
        <f t="shared" si="44"/>
        <v>2608.9999999999995</v>
      </c>
      <c r="BN757" s="13">
        <f t="shared" si="45"/>
        <v>175.76083333333335</v>
      </c>
      <c r="BO757" s="13">
        <f t="shared" si="46"/>
        <v>175.76083333333335</v>
      </c>
      <c r="BP757" s="13">
        <f t="shared" si="47"/>
        <v>58.586944444444448</v>
      </c>
      <c r="BQ757" s="13">
        <f t="shared" si="48"/>
        <v>315.61483199999998</v>
      </c>
      <c r="BR757" s="13">
        <f t="shared" si="49"/>
        <v>281.48</v>
      </c>
      <c r="BS757" s="13">
        <f t="shared" si="50"/>
        <v>688.04</v>
      </c>
      <c r="BT757" s="13">
        <f t="shared" si="51"/>
        <v>83.95</v>
      </c>
      <c r="BU757" s="13">
        <f t="shared" si="52"/>
        <v>100.07000000000001</v>
      </c>
      <c r="BV757" s="6">
        <f>SUMIFS('SEGURO DE VIDA'!E:E, 'SEGURO DE VIDA'!D:D, H757, 'SEGURO DE VIDA'!G:G, E757)</f>
        <v>13.71</v>
      </c>
      <c r="BW757" s="6">
        <f>SUMIFS(TREINAMENTOS!E:E, TREINAMENTOS!D:D, H757, TREINAMENTOS!G:G, E757)</f>
        <v>89</v>
      </c>
      <c r="BX757" s="6">
        <f>SUMIFS(EXAMES!E:E, EXAMES!D:D, H757, EXAMES!G:G, E757)</f>
        <v>0</v>
      </c>
      <c r="BY757" s="25">
        <f t="shared" si="53"/>
        <v>1981.973443111111</v>
      </c>
      <c r="BZ757" s="1"/>
      <c r="CA757" s="1"/>
      <c r="CB757" s="13">
        <f t="shared" si="54"/>
        <v>100.07000000000001</v>
      </c>
      <c r="CC757" s="13">
        <f t="shared" si="55"/>
        <v>0</v>
      </c>
      <c r="CD757" s="13">
        <f>SUMIFS(ALIMENTAÇÃO!E:E, ALIMENTAÇÃO!D:D, H757, ALIMENTAÇÃO!G:G, E757)</f>
        <v>694.98</v>
      </c>
      <c r="CE757" s="6">
        <f>SUMIFS(TRANSPORTE!E:E, TRANSPORTE!D:D, H757, TRANSPORTE!G:G, E757)</f>
        <v>210.5</v>
      </c>
      <c r="CF757" s="6">
        <f>SUMIFS('PLANO DE SAÚDE'!E:E, 'PLANO DE SAÚDE'!D:D, H757, 'PLANO DE SAÚDE'!G:G, E757)</f>
        <v>200.15</v>
      </c>
      <c r="CG757" s="6">
        <f>SUMIFS('PLANO ODONTO'!E:E, 'PLANO ODONTO'!D:D, H757, 'PLANO ODONTO'!G:G, E757)</f>
        <v>28</v>
      </c>
      <c r="CH757" s="6">
        <f t="shared" si="56"/>
        <v>-100.08</v>
      </c>
      <c r="CI757" s="6">
        <f t="shared" si="57"/>
        <v>-303.60000000000002</v>
      </c>
      <c r="CJ757" s="6"/>
      <c r="CK757" s="6"/>
      <c r="CL757" s="6"/>
      <c r="CM757" s="6">
        <f t="shared" si="58"/>
        <v>-28</v>
      </c>
      <c r="CN757" s="6">
        <v>3532.71</v>
      </c>
      <c r="CO757" s="6">
        <v>-923.71</v>
      </c>
      <c r="CP757" s="6">
        <v>2609</v>
      </c>
      <c r="CQ757" s="6">
        <v>3518.56</v>
      </c>
      <c r="CR757" s="1">
        <v>8.9700000000000006</v>
      </c>
      <c r="CS757" s="6">
        <v>3518.56</v>
      </c>
      <c r="CT757" s="1">
        <v>281.48</v>
      </c>
      <c r="CU757" s="6">
        <v>2911.36</v>
      </c>
    </row>
    <row r="758" spans="1:99" ht="13.8" hidden="1">
      <c r="A758" s="1"/>
      <c r="B758" s="1"/>
      <c r="C758" s="34" t="str">
        <f t="shared" ca="1" si="40"/>
        <v>OK</v>
      </c>
      <c r="D758" s="2">
        <f t="shared" si="41"/>
        <v>3805.2355555555555</v>
      </c>
      <c r="E758" s="42">
        <v>45931</v>
      </c>
      <c r="F758" s="1" t="s">
        <v>145</v>
      </c>
      <c r="G758" s="1">
        <v>3591</v>
      </c>
      <c r="H758" s="1" t="s">
        <v>531</v>
      </c>
      <c r="I758" s="1" t="s">
        <v>155</v>
      </c>
      <c r="J758" s="38">
        <v>45916</v>
      </c>
      <c r="K758" s="6">
        <v>2600</v>
      </c>
      <c r="L758" s="1"/>
      <c r="M758" s="6">
        <v>2600</v>
      </c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>
        <v>0.73</v>
      </c>
      <c r="AN758" s="8">
        <f t="shared" si="42"/>
        <v>2600.73</v>
      </c>
      <c r="AO758" s="6"/>
      <c r="AP758" s="6">
        <v>0</v>
      </c>
      <c r="AQ758" s="6">
        <v>0</v>
      </c>
      <c r="AR758" s="6"/>
      <c r="AS758" s="6"/>
      <c r="AT758" s="6">
        <v>-0.5</v>
      </c>
      <c r="AU758" s="6"/>
      <c r="AV758" s="6">
        <v>0</v>
      </c>
      <c r="AW758" s="6"/>
      <c r="AX758" s="6"/>
      <c r="AY758" s="6"/>
      <c r="AZ758" s="6"/>
      <c r="BA758" s="6"/>
      <c r="BB758" s="6">
        <v>0</v>
      </c>
      <c r="BC758" s="6">
        <v>0</v>
      </c>
      <c r="BD758" s="6">
        <v>0</v>
      </c>
      <c r="BE758" s="6"/>
      <c r="BF758" s="6"/>
      <c r="BG758" s="6">
        <v>-211.23</v>
      </c>
      <c r="BH758" s="6"/>
      <c r="BI758" s="6"/>
      <c r="BJ758" s="6"/>
      <c r="BK758" s="6"/>
      <c r="BL758" s="11">
        <f t="shared" si="43"/>
        <v>-211.73</v>
      </c>
      <c r="BM758" s="12">
        <f t="shared" si="44"/>
        <v>2389</v>
      </c>
      <c r="BN758" s="13">
        <f t="shared" si="45"/>
        <v>216.66666666666666</v>
      </c>
      <c r="BO758" s="13">
        <f t="shared" si="46"/>
        <v>216.66666666666666</v>
      </c>
      <c r="BP758" s="13">
        <f t="shared" si="47"/>
        <v>72.222222222222214</v>
      </c>
      <c r="BQ758" s="13">
        <f t="shared" si="48"/>
        <v>211.11999999999998</v>
      </c>
      <c r="BR758" s="13">
        <f t="shared" si="49"/>
        <v>208</v>
      </c>
      <c r="BS758" s="13">
        <f t="shared" si="50"/>
        <v>0</v>
      </c>
      <c r="BT758" s="13">
        <f t="shared" si="51"/>
        <v>0</v>
      </c>
      <c r="BU758" s="13">
        <f t="shared" si="52"/>
        <v>266.12</v>
      </c>
      <c r="BV758" s="6">
        <f>SUMIFS('SEGURO DE VIDA'!E:E, 'SEGURO DE VIDA'!D:D, H758, 'SEGURO DE VIDA'!G:G, E758)</f>
        <v>13.71</v>
      </c>
      <c r="BW758" s="6">
        <f>SUMIFS(TREINAMENTOS!E:E, TREINAMENTOS!D:D, H758, TREINAMENTOS!G:G, E758)</f>
        <v>0</v>
      </c>
      <c r="BX758" s="6">
        <f>SUMIFS(EXAMES!E:E, EXAMES!D:D, H758, EXAMES!G:G, E758)</f>
        <v>0</v>
      </c>
      <c r="BY758" s="25">
        <f t="shared" si="53"/>
        <v>1204.5055555555555</v>
      </c>
      <c r="BZ758" s="1"/>
      <c r="CA758" s="1"/>
      <c r="CB758" s="13">
        <f t="shared" si="54"/>
        <v>266.12</v>
      </c>
      <c r="CC758" s="13">
        <f t="shared" si="55"/>
        <v>0</v>
      </c>
      <c r="CD758" s="13">
        <f>SUMIFS(ALIMENTAÇÃO!E:E, ALIMENTAÇÃO!D:D, H758, ALIMENTAÇÃO!G:G, E758)</f>
        <v>0</v>
      </c>
      <c r="CE758" s="6">
        <f>SUMIFS(TRANSPORTE!E:E, TRANSPORTE!D:D, H758, TRANSPORTE!G:G, E758)</f>
        <v>0</v>
      </c>
      <c r="CF758" s="6">
        <f>SUMIFS('PLANO DE SAÚDE'!E:E, 'PLANO DE SAÚDE'!D:D, H758, 'PLANO DE SAÚDE'!G:G, E758)</f>
        <v>266.12</v>
      </c>
      <c r="CG758" s="6">
        <f>SUMIFS('PLANO ODONTO'!E:E, 'PLANO ODONTO'!D:D, H758, 'PLANO ODONTO'!G:G, E758)</f>
        <v>0</v>
      </c>
      <c r="CH758" s="6">
        <f t="shared" si="56"/>
        <v>0</v>
      </c>
      <c r="CI758" s="6">
        <f t="shared" si="57"/>
        <v>0</v>
      </c>
      <c r="CJ758" s="6"/>
      <c r="CK758" s="6"/>
      <c r="CL758" s="6"/>
      <c r="CM758" s="6">
        <f t="shared" si="58"/>
        <v>0</v>
      </c>
      <c r="CN758" s="6">
        <v>2600.73</v>
      </c>
      <c r="CO758" s="6">
        <v>-211.73</v>
      </c>
      <c r="CP758" s="6">
        <v>2389</v>
      </c>
      <c r="CQ758" s="6">
        <v>2600</v>
      </c>
      <c r="CR758" s="1">
        <v>8.1199999999999992</v>
      </c>
      <c r="CS758" s="6">
        <v>2600</v>
      </c>
      <c r="CT758" s="1">
        <v>208</v>
      </c>
      <c r="CU758" s="6">
        <v>1992.8</v>
      </c>
    </row>
    <row r="759" spans="1:99" ht="13.8" hidden="1">
      <c r="A759" s="1"/>
      <c r="B759" s="1"/>
      <c r="C759" s="34" t="str">
        <f t="shared" ca="1" si="40"/>
        <v>OK</v>
      </c>
      <c r="D759" s="2">
        <f t="shared" si="41"/>
        <v>2307.8153055555558</v>
      </c>
      <c r="E759" s="42">
        <v>45931</v>
      </c>
      <c r="F759" s="1" t="s">
        <v>145</v>
      </c>
      <c r="G759" s="1">
        <v>3607</v>
      </c>
      <c r="H759" s="1" t="s">
        <v>575</v>
      </c>
      <c r="I759" s="1" t="s">
        <v>576</v>
      </c>
      <c r="J759" s="35">
        <v>45944</v>
      </c>
      <c r="K759" s="6">
        <v>1700</v>
      </c>
      <c r="L759" s="1"/>
      <c r="M759" s="6">
        <v>963.33</v>
      </c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>
        <v>0.91</v>
      </c>
      <c r="AN759" s="8">
        <f t="shared" si="42"/>
        <v>964.24</v>
      </c>
      <c r="AO759" s="6"/>
      <c r="AP759" s="6">
        <v>0</v>
      </c>
      <c r="AQ759" s="6">
        <v>0</v>
      </c>
      <c r="AR759" s="6"/>
      <c r="AS759" s="6"/>
      <c r="AT759" s="6">
        <v>0</v>
      </c>
      <c r="AU759" s="6"/>
      <c r="AV759" s="6">
        <v>0</v>
      </c>
      <c r="AW759" s="6"/>
      <c r="AX759" s="6"/>
      <c r="AY759" s="6"/>
      <c r="AZ759" s="6"/>
      <c r="BA759" s="6"/>
      <c r="BB759" s="6">
        <v>0</v>
      </c>
      <c r="BC759" s="6">
        <v>0</v>
      </c>
      <c r="BD759" s="6">
        <v>0</v>
      </c>
      <c r="BE759" s="6"/>
      <c r="BF759" s="6"/>
      <c r="BG759" s="6">
        <v>-72.239999999999995</v>
      </c>
      <c r="BH759" s="6"/>
      <c r="BI759" s="6"/>
      <c r="BJ759" s="6"/>
      <c r="BK759" s="6"/>
      <c r="BL759" s="11">
        <f t="shared" si="43"/>
        <v>-72.239999999999995</v>
      </c>
      <c r="BM759" s="12">
        <f t="shared" si="44"/>
        <v>892</v>
      </c>
      <c r="BN759" s="13">
        <f t="shared" si="45"/>
        <v>141.66666666666666</v>
      </c>
      <c r="BO759" s="13">
        <f t="shared" si="46"/>
        <v>141.66666666666666</v>
      </c>
      <c r="BP759" s="13">
        <f t="shared" si="47"/>
        <v>47.222222222222221</v>
      </c>
      <c r="BQ759" s="13">
        <f t="shared" si="48"/>
        <v>72.249750000000006</v>
      </c>
      <c r="BR759" s="13">
        <f t="shared" si="49"/>
        <v>77.06</v>
      </c>
      <c r="BS759" s="13">
        <f t="shared" si="50"/>
        <v>0</v>
      </c>
      <c r="BT759" s="13">
        <f t="shared" si="51"/>
        <v>0</v>
      </c>
      <c r="BU759" s="13">
        <f t="shared" si="52"/>
        <v>0</v>
      </c>
      <c r="BV759" s="6">
        <f>SUMIFS('SEGURO DE VIDA'!E:E, 'SEGURO DE VIDA'!D:D, H759, 'SEGURO DE VIDA'!G:G, E759)</f>
        <v>13.71</v>
      </c>
      <c r="BW759" s="6">
        <f>SUMIFS(TREINAMENTOS!E:E, TREINAMENTOS!D:D, H759, TREINAMENTOS!G:G, E759)</f>
        <v>850</v>
      </c>
      <c r="BX759" s="6">
        <f>SUMIFS(EXAMES!E:E, EXAMES!D:D, H759, EXAMES!G:G, E759)</f>
        <v>0</v>
      </c>
      <c r="BY759" s="25">
        <f t="shared" si="53"/>
        <v>1343.5753055555556</v>
      </c>
      <c r="BZ759" s="1"/>
      <c r="CA759" s="1"/>
      <c r="CB759" s="13">
        <f t="shared" si="54"/>
        <v>0</v>
      </c>
      <c r="CC759" s="13">
        <f t="shared" si="55"/>
        <v>0</v>
      </c>
      <c r="CD759" s="13">
        <f>SUMIFS(ALIMENTAÇÃO!E:E, ALIMENTAÇÃO!D:D, H759, ALIMENTAÇÃO!G:G, E759)</f>
        <v>0</v>
      </c>
      <c r="CE759" s="6">
        <f>SUMIFS(TRANSPORTE!E:E, TRANSPORTE!D:D, H759, TRANSPORTE!G:G, E759)</f>
        <v>0</v>
      </c>
      <c r="CF759" s="6">
        <f>SUMIFS('PLANO DE SAÚDE'!E:E, 'PLANO DE SAÚDE'!D:D, H759, 'PLANO DE SAÚDE'!G:G, E759)</f>
        <v>0</v>
      </c>
      <c r="CG759" s="6">
        <f>SUMIFS('PLANO ODONTO'!E:E, 'PLANO ODONTO'!D:D, H759, 'PLANO ODONTO'!G:G, E759)</f>
        <v>0</v>
      </c>
      <c r="CH759" s="6">
        <f t="shared" si="56"/>
        <v>0</v>
      </c>
      <c r="CI759" s="6">
        <f t="shared" si="57"/>
        <v>0</v>
      </c>
      <c r="CJ759" s="6"/>
      <c r="CK759" s="6"/>
      <c r="CL759" s="6"/>
      <c r="CM759" s="6">
        <f t="shared" si="58"/>
        <v>0</v>
      </c>
      <c r="CN759" s="6">
        <v>964.24</v>
      </c>
      <c r="CO759" s="6">
        <v>-72.239999999999995</v>
      </c>
      <c r="CP759" s="6">
        <v>892</v>
      </c>
      <c r="CQ759" s="6">
        <v>963.33</v>
      </c>
      <c r="CR759" s="1">
        <v>7.5</v>
      </c>
      <c r="CS759" s="6">
        <v>963.33</v>
      </c>
      <c r="CT759" s="1">
        <v>77.06</v>
      </c>
      <c r="CU759" s="6">
        <v>356.13</v>
      </c>
    </row>
    <row r="760" spans="1:99" ht="13.8" hidden="1">
      <c r="A760" s="1"/>
      <c r="B760" s="1"/>
      <c r="C760" s="34" t="str">
        <f t="shared" ca="1" si="40"/>
        <v>OK</v>
      </c>
      <c r="D760" s="2">
        <f t="shared" si="41"/>
        <v>2307.8153055555558</v>
      </c>
      <c r="E760" s="42">
        <v>45931</v>
      </c>
      <c r="F760" s="1" t="s">
        <v>145</v>
      </c>
      <c r="G760" s="1">
        <v>3606</v>
      </c>
      <c r="H760" s="1" t="s">
        <v>577</v>
      </c>
      <c r="I760" s="1" t="s">
        <v>578</v>
      </c>
      <c r="J760" s="35">
        <v>45944</v>
      </c>
      <c r="K760" s="6">
        <v>1700</v>
      </c>
      <c r="L760" s="1"/>
      <c r="M760" s="6">
        <v>963.33</v>
      </c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>
        <v>0.91</v>
      </c>
      <c r="AN760" s="8">
        <f t="shared" si="42"/>
        <v>964.24</v>
      </c>
      <c r="AO760" s="6"/>
      <c r="AP760" s="6">
        <v>0</v>
      </c>
      <c r="AQ760" s="6">
        <v>0</v>
      </c>
      <c r="AR760" s="6"/>
      <c r="AS760" s="6"/>
      <c r="AT760" s="6">
        <v>0</v>
      </c>
      <c r="AU760" s="6"/>
      <c r="AV760" s="6">
        <v>0</v>
      </c>
      <c r="AW760" s="6"/>
      <c r="AX760" s="6"/>
      <c r="AY760" s="6"/>
      <c r="AZ760" s="6"/>
      <c r="BA760" s="6"/>
      <c r="BB760" s="6">
        <v>0</v>
      </c>
      <c r="BC760" s="6">
        <v>0</v>
      </c>
      <c r="BD760" s="6">
        <v>0</v>
      </c>
      <c r="BE760" s="6"/>
      <c r="BF760" s="6"/>
      <c r="BG760" s="6">
        <v>-72.239999999999995</v>
      </c>
      <c r="BH760" s="6"/>
      <c r="BI760" s="6"/>
      <c r="BJ760" s="6"/>
      <c r="BK760" s="6"/>
      <c r="BL760" s="11">
        <f t="shared" si="43"/>
        <v>-72.239999999999995</v>
      </c>
      <c r="BM760" s="12">
        <f t="shared" si="44"/>
        <v>892</v>
      </c>
      <c r="BN760" s="13">
        <f t="shared" si="45"/>
        <v>141.66666666666666</v>
      </c>
      <c r="BO760" s="13">
        <f t="shared" si="46"/>
        <v>141.66666666666666</v>
      </c>
      <c r="BP760" s="13">
        <f t="shared" si="47"/>
        <v>47.222222222222221</v>
      </c>
      <c r="BQ760" s="13">
        <f t="shared" si="48"/>
        <v>72.249750000000006</v>
      </c>
      <c r="BR760" s="13">
        <f t="shared" si="49"/>
        <v>77.06</v>
      </c>
      <c r="BS760" s="13">
        <f t="shared" si="50"/>
        <v>0</v>
      </c>
      <c r="BT760" s="13">
        <f t="shared" si="51"/>
        <v>0</v>
      </c>
      <c r="BU760" s="13">
        <f t="shared" si="52"/>
        <v>0</v>
      </c>
      <c r="BV760" s="6">
        <f>SUMIFS('SEGURO DE VIDA'!E:E, 'SEGURO DE VIDA'!D:D, H760, 'SEGURO DE VIDA'!G:G, E760)</f>
        <v>13.71</v>
      </c>
      <c r="BW760" s="6">
        <f>SUMIFS(TREINAMENTOS!E:E, TREINAMENTOS!D:D, H760, TREINAMENTOS!G:G, E760)</f>
        <v>850</v>
      </c>
      <c r="BX760" s="6">
        <f>SUMIFS(EXAMES!E:E, EXAMES!D:D, H760, EXAMES!G:G, E760)</f>
        <v>0</v>
      </c>
      <c r="BY760" s="25">
        <f t="shared" si="53"/>
        <v>1343.5753055555556</v>
      </c>
      <c r="BZ760" s="1"/>
      <c r="CA760" s="1"/>
      <c r="CB760" s="13">
        <f t="shared" si="54"/>
        <v>0</v>
      </c>
      <c r="CC760" s="13">
        <f t="shared" si="55"/>
        <v>0</v>
      </c>
      <c r="CD760" s="13">
        <f>SUMIFS(ALIMENTAÇÃO!E:E, ALIMENTAÇÃO!D:D, H760, ALIMENTAÇÃO!G:G, E760)</f>
        <v>0</v>
      </c>
      <c r="CE760" s="6">
        <f>SUMIFS(TRANSPORTE!E:E, TRANSPORTE!D:D, H760, TRANSPORTE!G:G, E760)</f>
        <v>0</v>
      </c>
      <c r="CF760" s="6">
        <f>SUMIFS('PLANO DE SAÚDE'!E:E, 'PLANO DE SAÚDE'!D:D, H760, 'PLANO DE SAÚDE'!G:G, E760)</f>
        <v>0</v>
      </c>
      <c r="CG760" s="6">
        <f>SUMIFS('PLANO ODONTO'!E:E, 'PLANO ODONTO'!D:D, H760, 'PLANO ODONTO'!G:G, E760)</f>
        <v>0</v>
      </c>
      <c r="CH760" s="6">
        <f t="shared" si="56"/>
        <v>0</v>
      </c>
      <c r="CI760" s="6">
        <f t="shared" si="57"/>
        <v>0</v>
      </c>
      <c r="CJ760" s="6"/>
      <c r="CK760" s="6"/>
      <c r="CL760" s="6"/>
      <c r="CM760" s="6">
        <f t="shared" si="58"/>
        <v>0</v>
      </c>
      <c r="CN760" s="6">
        <v>964.24</v>
      </c>
      <c r="CO760" s="6">
        <v>-72.239999999999995</v>
      </c>
      <c r="CP760" s="6">
        <v>892</v>
      </c>
      <c r="CQ760" s="6">
        <v>963.33</v>
      </c>
      <c r="CR760" s="1">
        <v>7.5</v>
      </c>
      <c r="CS760" s="6">
        <v>963.33</v>
      </c>
      <c r="CT760" s="1">
        <v>77.06</v>
      </c>
      <c r="CU760" s="6">
        <v>356.13</v>
      </c>
    </row>
    <row r="761" spans="1:99" ht="13.8" hidden="1">
      <c r="A761" s="1"/>
      <c r="B761" s="1"/>
      <c r="C761" s="34" t="str">
        <f t="shared" ca="1" si="40"/>
        <v>OK</v>
      </c>
      <c r="D761" s="2">
        <f t="shared" si="41"/>
        <v>5253.4093303333339</v>
      </c>
      <c r="E761" s="42">
        <v>45931</v>
      </c>
      <c r="F761" s="1" t="s">
        <v>145</v>
      </c>
      <c r="G761" s="1">
        <v>3458</v>
      </c>
      <c r="H761" s="1" t="s">
        <v>289</v>
      </c>
      <c r="I761" s="1" t="s">
        <v>290</v>
      </c>
      <c r="J761" s="38">
        <v>45505</v>
      </c>
      <c r="K761" s="6">
        <v>3000</v>
      </c>
      <c r="L761" s="1"/>
      <c r="M761" s="6">
        <v>3000</v>
      </c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>
        <v>0.02</v>
      </c>
      <c r="AN761" s="8">
        <f t="shared" si="42"/>
        <v>3000.02</v>
      </c>
      <c r="AO761" s="6"/>
      <c r="AP761" s="6">
        <v>-8.0500000000000007</v>
      </c>
      <c r="AQ761" s="6">
        <v>-180</v>
      </c>
      <c r="AR761" s="6"/>
      <c r="AS761" s="6"/>
      <c r="AT761" s="6">
        <v>-0.03</v>
      </c>
      <c r="AU761" s="6"/>
      <c r="AV761" s="6">
        <v>-14</v>
      </c>
      <c r="AW761" s="6"/>
      <c r="AX761" s="6"/>
      <c r="AY761" s="6"/>
      <c r="AZ761" s="6"/>
      <c r="BA761" s="6"/>
      <c r="BB761" s="6">
        <v>-27.68</v>
      </c>
      <c r="BC761" s="6">
        <v>-1.81</v>
      </c>
      <c r="BD761" s="6">
        <v>-111.05</v>
      </c>
      <c r="BE761" s="6"/>
      <c r="BF761" s="6"/>
      <c r="BG761" s="6">
        <v>-253.4</v>
      </c>
      <c r="BH761" s="6"/>
      <c r="BI761" s="6"/>
      <c r="BJ761" s="6"/>
      <c r="BK761" s="6"/>
      <c r="BL761" s="11">
        <f t="shared" si="43"/>
        <v>-596.02</v>
      </c>
      <c r="BM761" s="12">
        <f t="shared" si="44"/>
        <v>2404</v>
      </c>
      <c r="BN761" s="13">
        <f t="shared" si="45"/>
        <v>250</v>
      </c>
      <c r="BO761" s="13">
        <f t="shared" si="46"/>
        <v>250</v>
      </c>
      <c r="BP761" s="13">
        <f t="shared" si="47"/>
        <v>83.333333333333329</v>
      </c>
      <c r="BQ761" s="13">
        <f t="shared" si="48"/>
        <v>253.49999999999997</v>
      </c>
      <c r="BR761" s="13">
        <f t="shared" si="49"/>
        <v>240</v>
      </c>
      <c r="BS761" s="13">
        <f t="shared" si="50"/>
        <v>796.95</v>
      </c>
      <c r="BT761" s="13">
        <f t="shared" si="51"/>
        <v>213.3</v>
      </c>
      <c r="BU761" s="13">
        <f t="shared" si="52"/>
        <v>152.59599699999998</v>
      </c>
      <c r="BV761" s="6">
        <f>SUMIFS('SEGURO DE VIDA'!E:E, 'SEGURO DE VIDA'!D:D, H761, 'SEGURO DE VIDA'!G:G, E761)</f>
        <v>13.71</v>
      </c>
      <c r="BW761" s="6">
        <f>SUMIFS(TREINAMENTOS!E:E, TREINAMENTOS!D:D, H761, TREINAMENTOS!G:G, E761)</f>
        <v>0</v>
      </c>
      <c r="BX761" s="6">
        <f>SUMIFS(EXAMES!E:E, EXAMES!D:D, H761, EXAMES!G:G, E761)</f>
        <v>0</v>
      </c>
      <c r="BY761" s="25">
        <f t="shared" si="53"/>
        <v>2253.3893303333334</v>
      </c>
      <c r="BZ761" s="1"/>
      <c r="CA761" s="1"/>
      <c r="CB761" s="13">
        <f t="shared" si="54"/>
        <v>152.59599699999998</v>
      </c>
      <c r="CC761" s="13">
        <f t="shared" si="55"/>
        <v>0</v>
      </c>
      <c r="CD761" s="13">
        <f>SUMIFS(ALIMENTAÇÃO!E:E, ALIMENTAÇÃO!D:D, H761, ALIMENTAÇÃO!G:G, E761)</f>
        <v>805</v>
      </c>
      <c r="CE761" s="6">
        <f>SUMIFS(TRANSPORTE!E:E, TRANSPORTE!D:D, H761, TRANSPORTE!G:G, E761)</f>
        <v>393.3</v>
      </c>
      <c r="CF761" s="6">
        <f>SUMIFS('PLANO DE SAÚDE'!E:E, 'PLANO DE SAÚDE'!D:D, H761, 'PLANO DE SAÚDE'!G:G, E761)</f>
        <v>293.13599699999997</v>
      </c>
      <c r="CG761" s="6">
        <f>SUMIFS('PLANO ODONTO'!E:E, 'PLANO ODONTO'!D:D, H761, 'PLANO ODONTO'!G:G, E761)</f>
        <v>14</v>
      </c>
      <c r="CH761" s="6">
        <f t="shared" si="56"/>
        <v>-140.54</v>
      </c>
      <c r="CI761" s="6">
        <f t="shared" si="57"/>
        <v>0</v>
      </c>
      <c r="CJ761" s="6"/>
      <c r="CK761" s="6"/>
      <c r="CL761" s="6"/>
      <c r="CM761" s="6">
        <f t="shared" si="58"/>
        <v>-14</v>
      </c>
      <c r="CN761" s="6">
        <v>3000.02</v>
      </c>
      <c r="CO761" s="6">
        <v>-596.02</v>
      </c>
      <c r="CP761" s="6">
        <v>2404</v>
      </c>
      <c r="CQ761" s="6">
        <v>3000</v>
      </c>
      <c r="CR761" s="1">
        <v>8.4499999999999993</v>
      </c>
      <c r="CS761" s="6">
        <v>3000</v>
      </c>
      <c r="CT761" s="1">
        <v>240</v>
      </c>
      <c r="CU761" s="6">
        <v>2392.8000000000002</v>
      </c>
    </row>
    <row r="762" spans="1:99" ht="13.8" hidden="1">
      <c r="A762" s="1"/>
      <c r="B762" s="1"/>
      <c r="C762" s="34" t="str">
        <f t="shared" ca="1" si="40"/>
        <v>OK</v>
      </c>
      <c r="D762" s="2">
        <f t="shared" si="41"/>
        <v>4016.7755555555559</v>
      </c>
      <c r="E762" s="42">
        <v>45931</v>
      </c>
      <c r="F762" s="1" t="s">
        <v>145</v>
      </c>
      <c r="G762" s="1">
        <v>3592</v>
      </c>
      <c r="H762" s="1" t="s">
        <v>532</v>
      </c>
      <c r="I762" s="1" t="s">
        <v>155</v>
      </c>
      <c r="J762" s="38">
        <v>45916</v>
      </c>
      <c r="K762" s="6">
        <v>2600</v>
      </c>
      <c r="L762" s="1"/>
      <c r="M762" s="6">
        <v>2600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>
        <v>0.73</v>
      </c>
      <c r="AN762" s="8">
        <f t="shared" si="42"/>
        <v>2600.73</v>
      </c>
      <c r="AO762" s="6"/>
      <c r="AP762" s="6">
        <v>0</v>
      </c>
      <c r="AQ762" s="6">
        <v>0</v>
      </c>
      <c r="AR762" s="6"/>
      <c r="AS762" s="6"/>
      <c r="AT762" s="6">
        <v>-0.5</v>
      </c>
      <c r="AU762" s="6"/>
      <c r="AV762" s="6">
        <v>0</v>
      </c>
      <c r="AW762" s="6"/>
      <c r="AX762" s="6"/>
      <c r="AY762" s="6"/>
      <c r="AZ762" s="6"/>
      <c r="BA762" s="6"/>
      <c r="BB762" s="6">
        <v>0</v>
      </c>
      <c r="BC762" s="6">
        <v>0</v>
      </c>
      <c r="BD762" s="6">
        <v>0</v>
      </c>
      <c r="BE762" s="6"/>
      <c r="BF762" s="6"/>
      <c r="BG762" s="6">
        <v>-211.23</v>
      </c>
      <c r="BH762" s="6"/>
      <c r="BI762" s="6"/>
      <c r="BJ762" s="6"/>
      <c r="BK762" s="6"/>
      <c r="BL762" s="11">
        <f t="shared" si="43"/>
        <v>-211.73</v>
      </c>
      <c r="BM762" s="12">
        <f t="shared" si="44"/>
        <v>2389</v>
      </c>
      <c r="BN762" s="13">
        <f t="shared" si="45"/>
        <v>216.66666666666666</v>
      </c>
      <c r="BO762" s="13">
        <f t="shared" si="46"/>
        <v>216.66666666666666</v>
      </c>
      <c r="BP762" s="13">
        <f t="shared" si="47"/>
        <v>72.222222222222214</v>
      </c>
      <c r="BQ762" s="13">
        <f t="shared" si="48"/>
        <v>211.11999999999998</v>
      </c>
      <c r="BR762" s="13">
        <f t="shared" si="49"/>
        <v>208</v>
      </c>
      <c r="BS762" s="13">
        <f t="shared" si="50"/>
        <v>0</v>
      </c>
      <c r="BT762" s="13">
        <f t="shared" si="51"/>
        <v>0</v>
      </c>
      <c r="BU762" s="13">
        <f t="shared" si="52"/>
        <v>477.66</v>
      </c>
      <c r="BV762" s="6">
        <f>SUMIFS('SEGURO DE VIDA'!E:E, 'SEGURO DE VIDA'!D:D, H762, 'SEGURO DE VIDA'!G:G, E762)</f>
        <v>13.71</v>
      </c>
      <c r="BW762" s="6">
        <f>SUMIFS(TREINAMENTOS!E:E, TREINAMENTOS!D:D, H762, TREINAMENTOS!G:G, E762)</f>
        <v>0</v>
      </c>
      <c r="BX762" s="6">
        <f>SUMIFS(EXAMES!E:E, EXAMES!D:D, H762, EXAMES!G:G, E762)</f>
        <v>0</v>
      </c>
      <c r="BY762" s="25">
        <f t="shared" si="53"/>
        <v>1416.0455555555557</v>
      </c>
      <c r="BZ762" s="1"/>
      <c r="CA762" s="1"/>
      <c r="CB762" s="13">
        <f t="shared" si="54"/>
        <v>477.66</v>
      </c>
      <c r="CC762" s="13">
        <f t="shared" si="55"/>
        <v>0</v>
      </c>
      <c r="CD762" s="13">
        <f>SUMIFS(ALIMENTAÇÃO!E:E, ALIMENTAÇÃO!D:D, H762, ALIMENTAÇÃO!G:G, E762)</f>
        <v>0</v>
      </c>
      <c r="CE762" s="6">
        <f>SUMIFS(TRANSPORTE!E:E, TRANSPORTE!D:D, H762, TRANSPORTE!G:G, E762)</f>
        <v>0</v>
      </c>
      <c r="CF762" s="6">
        <f>SUMIFS('PLANO DE SAÚDE'!E:E, 'PLANO DE SAÚDE'!D:D, H762, 'PLANO DE SAÚDE'!G:G, E762)</f>
        <v>477.66</v>
      </c>
      <c r="CG762" s="6">
        <f>SUMIFS('PLANO ODONTO'!E:E, 'PLANO ODONTO'!D:D, H762, 'PLANO ODONTO'!G:G, E762)</f>
        <v>0</v>
      </c>
      <c r="CH762" s="6">
        <f t="shared" si="56"/>
        <v>0</v>
      </c>
      <c r="CI762" s="6">
        <f t="shared" si="57"/>
        <v>0</v>
      </c>
      <c r="CJ762" s="6"/>
      <c r="CK762" s="6"/>
      <c r="CL762" s="6"/>
      <c r="CM762" s="6">
        <f t="shared" si="58"/>
        <v>0</v>
      </c>
      <c r="CN762" s="6">
        <v>2600.73</v>
      </c>
      <c r="CO762" s="6">
        <v>-211.73</v>
      </c>
      <c r="CP762" s="6">
        <v>2389</v>
      </c>
      <c r="CQ762" s="6">
        <v>2600</v>
      </c>
      <c r="CR762" s="1">
        <v>8.1199999999999992</v>
      </c>
      <c r="CS762" s="6">
        <v>2600</v>
      </c>
      <c r="CT762" s="1">
        <v>208</v>
      </c>
      <c r="CU762" s="6">
        <v>1992.8</v>
      </c>
    </row>
    <row r="763" spans="1:99" ht="13.8" hidden="1">
      <c r="A763" s="1"/>
      <c r="B763" s="1"/>
      <c r="C763" s="34" t="str">
        <f t="shared" ca="1" si="40"/>
        <v>OK</v>
      </c>
      <c r="D763" s="2">
        <f t="shared" si="41"/>
        <v>2312.6662676222222</v>
      </c>
      <c r="E763" s="42">
        <v>45931</v>
      </c>
      <c r="F763" s="1" t="s">
        <v>145</v>
      </c>
      <c r="G763" s="1">
        <v>3557</v>
      </c>
      <c r="H763" s="1" t="s">
        <v>294</v>
      </c>
      <c r="I763" s="1" t="s">
        <v>295</v>
      </c>
      <c r="J763" s="38">
        <v>45831</v>
      </c>
      <c r="K763" s="6">
        <v>950</v>
      </c>
      <c r="L763" s="1"/>
      <c r="M763" s="6">
        <v>950</v>
      </c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>
        <v>0.45</v>
      </c>
      <c r="AN763" s="8">
        <f t="shared" si="42"/>
        <v>950.45</v>
      </c>
      <c r="AO763" s="6"/>
      <c r="AP763" s="6">
        <v>-8.0500000000000007</v>
      </c>
      <c r="AQ763" s="6">
        <v>0</v>
      </c>
      <c r="AR763" s="6"/>
      <c r="AS763" s="6"/>
      <c r="AT763" s="6">
        <v>-0.89</v>
      </c>
      <c r="AU763" s="6"/>
      <c r="AV763" s="6">
        <v>0</v>
      </c>
      <c r="AW763" s="6"/>
      <c r="AX763" s="6"/>
      <c r="AY763" s="6"/>
      <c r="AZ763" s="6"/>
      <c r="BA763" s="6"/>
      <c r="BB763" s="6">
        <v>0</v>
      </c>
      <c r="BC763" s="6">
        <v>-1.51</v>
      </c>
      <c r="BD763" s="6">
        <v>0</v>
      </c>
      <c r="BE763" s="6"/>
      <c r="BF763" s="6"/>
      <c r="BG763" s="6">
        <v>0</v>
      </c>
      <c r="BH763" s="6"/>
      <c r="BI763" s="6"/>
      <c r="BJ763" s="6"/>
      <c r="BK763" s="6"/>
      <c r="BL763" s="11">
        <f t="shared" si="43"/>
        <v>-10.450000000000001</v>
      </c>
      <c r="BM763" s="12">
        <f t="shared" si="44"/>
        <v>940</v>
      </c>
      <c r="BN763" s="13">
        <f t="shared" si="45"/>
        <v>79.166666666666671</v>
      </c>
      <c r="BO763" s="13">
        <f t="shared" si="46"/>
        <v>79.166666666666671</v>
      </c>
      <c r="BP763" s="13">
        <f t="shared" si="47"/>
        <v>26.388888888888889</v>
      </c>
      <c r="BQ763" s="13">
        <f t="shared" si="48"/>
        <v>0</v>
      </c>
      <c r="BR763" s="13">
        <f t="shared" si="49"/>
        <v>0</v>
      </c>
      <c r="BS763" s="13">
        <f t="shared" si="50"/>
        <v>796.95</v>
      </c>
      <c r="BT763" s="13">
        <f t="shared" si="51"/>
        <v>230</v>
      </c>
      <c r="BU763" s="13">
        <f t="shared" si="52"/>
        <v>136.83404540000001</v>
      </c>
      <c r="BV763" s="6">
        <f>SUMIFS('SEGURO DE VIDA'!E:E, 'SEGURO DE VIDA'!D:D, H763, 'SEGURO DE VIDA'!G:G, E763)</f>
        <v>13.71</v>
      </c>
      <c r="BW763" s="6">
        <f>SUMIFS(TREINAMENTOS!E:E, TREINAMENTOS!D:D, H763, TREINAMENTOS!G:G, E763)</f>
        <v>0</v>
      </c>
      <c r="BX763" s="6">
        <f>SUMIFS(EXAMES!E:E, EXAMES!D:D, H763, EXAMES!G:G, E763)</f>
        <v>0</v>
      </c>
      <c r="BY763" s="25">
        <f t="shared" si="53"/>
        <v>1362.2162676222222</v>
      </c>
      <c r="BZ763" s="1"/>
      <c r="CA763" s="1"/>
      <c r="CB763" s="13">
        <f t="shared" si="54"/>
        <v>136.83404540000001</v>
      </c>
      <c r="CC763" s="13">
        <f t="shared" si="55"/>
        <v>0</v>
      </c>
      <c r="CD763" s="13">
        <f>SUMIFS(ALIMENTAÇÃO!E:E, ALIMENTAÇÃO!D:D, H763, ALIMENTAÇÃO!G:G, E763)</f>
        <v>805</v>
      </c>
      <c r="CE763" s="6">
        <f>SUMIFS(TRANSPORTE!E:E, TRANSPORTE!D:D, H763, TRANSPORTE!G:G, E763)</f>
        <v>230</v>
      </c>
      <c r="CF763" s="6">
        <f>SUMIFS('PLANO DE SAÚDE'!E:E, 'PLANO DE SAÚDE'!D:D, H763, 'PLANO DE SAÚDE'!G:G, E763)</f>
        <v>138.3440454</v>
      </c>
      <c r="CG763" s="6">
        <f>SUMIFS('PLANO ODONTO'!E:E, 'PLANO ODONTO'!D:D, H763, 'PLANO ODONTO'!G:G, E763)</f>
        <v>0</v>
      </c>
      <c r="CH763" s="6">
        <f t="shared" si="56"/>
        <v>-1.51</v>
      </c>
      <c r="CI763" s="6">
        <f t="shared" si="57"/>
        <v>0</v>
      </c>
      <c r="CJ763" s="6"/>
      <c r="CK763" s="6"/>
      <c r="CL763" s="6"/>
      <c r="CM763" s="6">
        <f t="shared" si="58"/>
        <v>0</v>
      </c>
      <c r="CN763" s="6">
        <v>950.45</v>
      </c>
      <c r="CO763" s="6">
        <v>-10.45</v>
      </c>
      <c r="CP763" s="6">
        <v>940</v>
      </c>
      <c r="CQ763" s="6">
        <v>0</v>
      </c>
      <c r="CR763" s="1">
        <v>0</v>
      </c>
      <c r="CS763" s="6">
        <v>0</v>
      </c>
      <c r="CT763" s="1">
        <v>0</v>
      </c>
      <c r="CU763" s="6">
        <v>342.8</v>
      </c>
    </row>
    <row r="764" spans="1:99" ht="13.8" hidden="1">
      <c r="A764" s="1"/>
      <c r="B764" s="1"/>
      <c r="C764" s="34" t="str">
        <f t="shared" ca="1" si="40"/>
        <v>OK</v>
      </c>
      <c r="D764" s="2">
        <f t="shared" si="41"/>
        <v>7646.1985315333332</v>
      </c>
      <c r="E764" s="42">
        <v>45931</v>
      </c>
      <c r="F764" s="1" t="s">
        <v>145</v>
      </c>
      <c r="G764" s="1">
        <v>190</v>
      </c>
      <c r="H764" s="1" t="s">
        <v>297</v>
      </c>
      <c r="I764" s="1" t="s">
        <v>202</v>
      </c>
      <c r="J764" s="38">
        <v>42248</v>
      </c>
      <c r="K764" s="6">
        <v>4336.05</v>
      </c>
      <c r="L764" s="1"/>
      <c r="M764" s="6">
        <v>4336.05</v>
      </c>
      <c r="N764" s="6"/>
      <c r="O764" s="6">
        <v>0</v>
      </c>
      <c r="P764" s="6">
        <v>0</v>
      </c>
      <c r="Q764" s="6"/>
      <c r="R764" s="6"/>
      <c r="S764" s="6"/>
      <c r="T764" s="6"/>
      <c r="U764" s="6"/>
      <c r="V764" s="6"/>
      <c r="W764" s="6"/>
      <c r="X764" s="6"/>
      <c r="Y764" s="6">
        <v>568.69000000000005</v>
      </c>
      <c r="Z764" s="6"/>
      <c r="AA764" s="6"/>
      <c r="AB764" s="6"/>
      <c r="AC764" s="6"/>
      <c r="AD764" s="6"/>
      <c r="AE764" s="6"/>
      <c r="AF764" s="6">
        <v>0</v>
      </c>
      <c r="AG764" s="6"/>
      <c r="AH764" s="6"/>
      <c r="AI764" s="6"/>
      <c r="AJ764" s="6"/>
      <c r="AK764" s="6"/>
      <c r="AL764" s="6"/>
      <c r="AM764" s="6">
        <v>0.04</v>
      </c>
      <c r="AN764" s="8">
        <f t="shared" si="42"/>
        <v>4904.78</v>
      </c>
      <c r="AO764" s="6"/>
      <c r="AP764" s="6">
        <v>-8.0500000000000007</v>
      </c>
      <c r="AQ764" s="6">
        <v>0</v>
      </c>
      <c r="AR764" s="6"/>
      <c r="AS764" s="6"/>
      <c r="AT764" s="6">
        <v>-0.64</v>
      </c>
      <c r="AU764" s="6"/>
      <c r="AV764" s="6">
        <v>-14</v>
      </c>
      <c r="AW764" s="6"/>
      <c r="AX764" s="6"/>
      <c r="AY764" s="6">
        <v>-43.36</v>
      </c>
      <c r="AZ764" s="6"/>
      <c r="BA764" s="6"/>
      <c r="BB764" s="6"/>
      <c r="BC764" s="6">
        <v>-2.73</v>
      </c>
      <c r="BD764" s="6">
        <v>-372.91</v>
      </c>
      <c r="BE764" s="6"/>
      <c r="BF764" s="6"/>
      <c r="BG764" s="6">
        <v>-416.63</v>
      </c>
      <c r="BH764" s="6">
        <v>-291.45999999999998</v>
      </c>
      <c r="BI764" s="6"/>
      <c r="BJ764" s="6"/>
      <c r="BK764" s="6"/>
      <c r="BL764" s="11">
        <f t="shared" si="43"/>
        <v>-1149.78</v>
      </c>
      <c r="BM764" s="12">
        <f t="shared" si="44"/>
        <v>3755</v>
      </c>
      <c r="BN764" s="13">
        <f t="shared" si="45"/>
        <v>361.33750000000003</v>
      </c>
      <c r="BO764" s="13">
        <f t="shared" si="46"/>
        <v>361.33750000000003</v>
      </c>
      <c r="BP764" s="13">
        <f t="shared" si="47"/>
        <v>120.44583333333334</v>
      </c>
      <c r="BQ764" s="13">
        <f t="shared" si="48"/>
        <v>416.69440499999996</v>
      </c>
      <c r="BR764" s="13">
        <f t="shared" si="49"/>
        <v>346.88</v>
      </c>
      <c r="BS764" s="13">
        <f t="shared" si="50"/>
        <v>796.95</v>
      </c>
      <c r="BT764" s="13">
        <f t="shared" si="51"/>
        <v>0</v>
      </c>
      <c r="BU764" s="13">
        <f t="shared" si="52"/>
        <v>216.94329319999991</v>
      </c>
      <c r="BV764" s="6">
        <f>SUMIFS('SEGURO DE VIDA'!E:E, 'SEGURO DE VIDA'!D:D, H764, 'SEGURO DE VIDA'!G:G, E764)</f>
        <v>13.71</v>
      </c>
      <c r="BW764" s="6">
        <f>SUMIFS(TREINAMENTOS!E:E, TREINAMENTOS!D:D, H764, TREINAMENTOS!G:G, E764)</f>
        <v>0</v>
      </c>
      <c r="BX764" s="6">
        <f>SUMIFS(EXAMES!E:E, EXAMES!D:D, H764, EXAMES!G:G, E764)</f>
        <v>107.12</v>
      </c>
      <c r="BY764" s="25">
        <f t="shared" si="53"/>
        <v>2741.4185315333334</v>
      </c>
      <c r="BZ764" s="1"/>
      <c r="CA764" s="1"/>
      <c r="CB764" s="13">
        <f t="shared" si="54"/>
        <v>216.94329319999991</v>
      </c>
      <c r="CC764" s="13">
        <f t="shared" si="55"/>
        <v>0</v>
      </c>
      <c r="CD764" s="13">
        <f>SUMIFS(ALIMENTAÇÃO!E:E, ALIMENTAÇÃO!D:D, H764, ALIMENTAÇÃO!G:G, E764)</f>
        <v>805</v>
      </c>
      <c r="CE764" s="6">
        <f>SUMIFS(TRANSPORTE!E:E, TRANSPORTE!D:D, H764, TRANSPORTE!G:G, E764)</f>
        <v>0</v>
      </c>
      <c r="CF764" s="6">
        <f>SUMIFS('PLANO DE SAÚDE'!E:E, 'PLANO DE SAÚDE'!D:D, H764, 'PLANO DE SAÚDE'!G:G, E764)</f>
        <v>592.58329319999996</v>
      </c>
      <c r="CG764" s="6">
        <f>SUMIFS('PLANO ODONTO'!E:E, 'PLANO ODONTO'!D:D, H764, 'PLANO ODONTO'!G:G, E764)</f>
        <v>14</v>
      </c>
      <c r="CH764" s="6">
        <f t="shared" si="56"/>
        <v>-375.64000000000004</v>
      </c>
      <c r="CI764" s="6">
        <f t="shared" si="57"/>
        <v>0</v>
      </c>
      <c r="CJ764" s="6"/>
      <c r="CK764" s="6"/>
      <c r="CL764" s="6"/>
      <c r="CM764" s="6">
        <f t="shared" si="58"/>
        <v>-14</v>
      </c>
      <c r="CN764" s="6">
        <v>4904.78</v>
      </c>
      <c r="CO764" s="6">
        <v>-1149.78</v>
      </c>
      <c r="CP764" s="6">
        <v>3755</v>
      </c>
      <c r="CQ764" s="6">
        <v>4336.05</v>
      </c>
      <c r="CR764" s="1">
        <v>9.61</v>
      </c>
      <c r="CS764" s="6">
        <v>4336.05</v>
      </c>
      <c r="CT764" s="1">
        <v>346.88</v>
      </c>
      <c r="CU764" s="6">
        <v>4297.54</v>
      </c>
    </row>
    <row r="765" spans="1:99" ht="13.8" hidden="1">
      <c r="A765" s="1"/>
      <c r="B765" s="1"/>
      <c r="C765" s="34" t="str">
        <f t="shared" ca="1" si="40"/>
        <v>OK</v>
      </c>
      <c r="D765" s="2">
        <f t="shared" si="41"/>
        <v>2281.63</v>
      </c>
      <c r="E765" s="42">
        <v>45931</v>
      </c>
      <c r="F765" s="1" t="s">
        <v>145</v>
      </c>
      <c r="G765" s="1">
        <v>3604</v>
      </c>
      <c r="H765" s="1" t="s">
        <v>579</v>
      </c>
      <c r="I765" s="1" t="s">
        <v>151</v>
      </c>
      <c r="J765" s="35">
        <v>45940</v>
      </c>
      <c r="K765" s="6">
        <v>1800</v>
      </c>
      <c r="L765" s="1"/>
      <c r="M765" s="6">
        <v>1260</v>
      </c>
      <c r="N765" s="6"/>
      <c r="O765" s="6">
        <v>0</v>
      </c>
      <c r="P765" s="6">
        <v>0</v>
      </c>
      <c r="Q765" s="6"/>
      <c r="R765" s="6"/>
      <c r="S765" s="6"/>
      <c r="T765" s="6"/>
      <c r="U765" s="6"/>
      <c r="V765" s="6"/>
      <c r="W765" s="6"/>
      <c r="X765" s="6"/>
      <c r="Y765" s="6">
        <v>0</v>
      </c>
      <c r="Z765" s="6"/>
      <c r="AA765" s="6"/>
      <c r="AB765" s="6"/>
      <c r="AC765" s="6"/>
      <c r="AD765" s="6"/>
      <c r="AE765" s="6"/>
      <c r="AF765" s="6">
        <v>0</v>
      </c>
      <c r="AG765" s="6"/>
      <c r="AH765" s="6"/>
      <c r="AI765" s="6"/>
      <c r="AJ765" s="6"/>
      <c r="AK765" s="6"/>
      <c r="AL765" s="6"/>
      <c r="AM765" s="6">
        <v>0.6</v>
      </c>
      <c r="AN765" s="8">
        <f t="shared" si="42"/>
        <v>1260.5999999999999</v>
      </c>
      <c r="AO765" s="6"/>
      <c r="AP765" s="6">
        <v>-3.5</v>
      </c>
      <c r="AQ765" s="6">
        <v>-75.599999999999994</v>
      </c>
      <c r="AR765" s="6"/>
      <c r="AS765" s="6"/>
      <c r="AT765" s="6">
        <v>0</v>
      </c>
      <c r="AU765" s="6"/>
      <c r="AV765" s="6">
        <v>0</v>
      </c>
      <c r="AW765" s="6"/>
      <c r="AX765" s="6"/>
      <c r="AY765" s="6">
        <v>0</v>
      </c>
      <c r="AZ765" s="6"/>
      <c r="BA765" s="6"/>
      <c r="BB765" s="6"/>
      <c r="BC765" s="6">
        <v>0</v>
      </c>
      <c r="BD765" s="6">
        <v>0</v>
      </c>
      <c r="BE765" s="6"/>
      <c r="BF765" s="6"/>
      <c r="BG765" s="6">
        <v>-94.5</v>
      </c>
      <c r="BH765" s="6">
        <v>0</v>
      </c>
      <c r="BI765" s="6"/>
      <c r="BJ765" s="6"/>
      <c r="BK765" s="6"/>
      <c r="BL765" s="11">
        <f t="shared" si="43"/>
        <v>-173.6</v>
      </c>
      <c r="BM765" s="12">
        <f t="shared" si="44"/>
        <v>1087</v>
      </c>
      <c r="BN765" s="13">
        <f t="shared" si="45"/>
        <v>150</v>
      </c>
      <c r="BO765" s="13">
        <f t="shared" si="46"/>
        <v>150</v>
      </c>
      <c r="BP765" s="13">
        <f t="shared" si="47"/>
        <v>50</v>
      </c>
      <c r="BQ765" s="13">
        <f t="shared" si="48"/>
        <v>94.5</v>
      </c>
      <c r="BR765" s="13">
        <f t="shared" si="49"/>
        <v>100.8</v>
      </c>
      <c r="BS765" s="13">
        <f t="shared" si="50"/>
        <v>171.5</v>
      </c>
      <c r="BT765" s="13">
        <f t="shared" si="51"/>
        <v>183.4</v>
      </c>
      <c r="BU765" s="13">
        <f t="shared" si="52"/>
        <v>0</v>
      </c>
      <c r="BV765" s="6">
        <f>SUMIFS('SEGURO DE VIDA'!E:E, 'SEGURO DE VIDA'!D:D, H765, 'SEGURO DE VIDA'!G:G, E765)</f>
        <v>13.71</v>
      </c>
      <c r="BW765" s="6">
        <f>SUMIFS(TREINAMENTOS!E:E, TREINAMENTOS!D:D, H765, TREINAMENTOS!G:G, E765)</f>
        <v>0</v>
      </c>
      <c r="BX765" s="6">
        <f>SUMIFS(EXAMES!E:E, EXAMES!D:D, H765, EXAMES!G:G, E765)</f>
        <v>107.12</v>
      </c>
      <c r="BY765" s="25">
        <f t="shared" si="53"/>
        <v>1021.03</v>
      </c>
      <c r="BZ765" s="1"/>
      <c r="CA765" s="1"/>
      <c r="CB765" s="13">
        <f t="shared" si="54"/>
        <v>0</v>
      </c>
      <c r="CC765" s="13">
        <f t="shared" si="55"/>
        <v>0</v>
      </c>
      <c r="CD765" s="13">
        <f>SUMIFS(ALIMENTAÇÃO!E:E, ALIMENTAÇÃO!D:D, H765, ALIMENTAÇÃO!G:G, E765)</f>
        <v>175</v>
      </c>
      <c r="CE765" s="6">
        <f>SUMIFS(TRANSPORTE!E:E, TRANSPORTE!D:D, H765, TRANSPORTE!G:G, E765)</f>
        <v>259</v>
      </c>
      <c r="CF765" s="6">
        <f>SUMIFS('PLANO DE SAÚDE'!E:E, 'PLANO DE SAÚDE'!D:D, H765, 'PLANO DE SAÚDE'!G:G, E765)</f>
        <v>0</v>
      </c>
      <c r="CG765" s="6">
        <f>SUMIFS('PLANO ODONTO'!E:E, 'PLANO ODONTO'!D:D, H765, 'PLANO ODONTO'!G:G, E765)</f>
        <v>0</v>
      </c>
      <c r="CH765" s="6">
        <f t="shared" si="56"/>
        <v>0</v>
      </c>
      <c r="CI765" s="6">
        <f t="shared" si="57"/>
        <v>0</v>
      </c>
      <c r="CJ765" s="6"/>
      <c r="CK765" s="6"/>
      <c r="CL765" s="6"/>
      <c r="CM765" s="6">
        <f t="shared" si="58"/>
        <v>0</v>
      </c>
      <c r="CN765" s="6">
        <v>1260.5999999999999</v>
      </c>
      <c r="CO765" s="6">
        <v>-173.6</v>
      </c>
      <c r="CP765" s="6">
        <v>1087</v>
      </c>
      <c r="CQ765" s="6">
        <v>1260</v>
      </c>
      <c r="CR765" s="1">
        <v>7.5</v>
      </c>
      <c r="CS765" s="6">
        <v>1260</v>
      </c>
      <c r="CT765" s="1">
        <v>100.8</v>
      </c>
      <c r="CU765" s="6">
        <v>1165.5</v>
      </c>
    </row>
    <row r="766" spans="1:99" ht="13.8" hidden="1">
      <c r="A766" s="1"/>
      <c r="B766" s="1"/>
      <c r="C766" s="34" t="str">
        <f t="shared" ca="1" si="40"/>
        <v>OK</v>
      </c>
      <c r="D766" s="2">
        <f t="shared" si="41"/>
        <v>7331.6477777777773</v>
      </c>
      <c r="E766" s="42">
        <v>45931</v>
      </c>
      <c r="F766" s="1" t="s">
        <v>145</v>
      </c>
      <c r="G766" s="1">
        <v>3589</v>
      </c>
      <c r="H766" s="1" t="s">
        <v>535</v>
      </c>
      <c r="I766" s="1" t="s">
        <v>536</v>
      </c>
      <c r="J766" s="38">
        <v>45915</v>
      </c>
      <c r="K766" s="6">
        <v>4000</v>
      </c>
      <c r="L766" s="1"/>
      <c r="M766" s="6">
        <v>4000</v>
      </c>
      <c r="N766" s="6"/>
      <c r="O766" s="6">
        <v>0</v>
      </c>
      <c r="P766" s="6">
        <v>1200</v>
      </c>
      <c r="Q766" s="6"/>
      <c r="R766" s="6"/>
      <c r="S766" s="6"/>
      <c r="T766" s="6"/>
      <c r="U766" s="6"/>
      <c r="V766" s="6"/>
      <c r="W766" s="6"/>
      <c r="X766" s="6"/>
      <c r="Y766" s="6">
        <v>0</v>
      </c>
      <c r="Z766" s="6"/>
      <c r="AA766" s="6"/>
      <c r="AB766" s="6"/>
      <c r="AC766" s="6"/>
      <c r="AD766" s="6"/>
      <c r="AE766" s="6"/>
      <c r="AF766" s="6">
        <v>0</v>
      </c>
      <c r="AG766" s="6"/>
      <c r="AH766" s="6"/>
      <c r="AI766" s="6"/>
      <c r="AJ766" s="6"/>
      <c r="AK766" s="6"/>
      <c r="AL766" s="6"/>
      <c r="AM766" s="6">
        <v>0.36</v>
      </c>
      <c r="AN766" s="8">
        <f t="shared" si="42"/>
        <v>5200.3599999999997</v>
      </c>
      <c r="AO766" s="6"/>
      <c r="AP766" s="6">
        <v>0</v>
      </c>
      <c r="AQ766" s="6">
        <v>0</v>
      </c>
      <c r="AR766" s="6"/>
      <c r="AS766" s="6"/>
      <c r="AT766" s="6">
        <v>-0.89</v>
      </c>
      <c r="AU766" s="6"/>
      <c r="AV766" s="6">
        <v>0</v>
      </c>
      <c r="AW766" s="6"/>
      <c r="AX766" s="6"/>
      <c r="AY766" s="6">
        <v>0</v>
      </c>
      <c r="AZ766" s="6"/>
      <c r="BA766" s="6"/>
      <c r="BB766" s="6"/>
      <c r="BC766" s="6">
        <v>0</v>
      </c>
      <c r="BD766" s="6">
        <v>0</v>
      </c>
      <c r="BE766" s="6"/>
      <c r="BF766" s="6"/>
      <c r="BG766" s="6">
        <v>-537.58000000000004</v>
      </c>
      <c r="BH766" s="6">
        <v>-357.89</v>
      </c>
      <c r="BI766" s="6"/>
      <c r="BJ766" s="6"/>
      <c r="BK766" s="6"/>
      <c r="BL766" s="11">
        <f t="shared" si="43"/>
        <v>-896.36</v>
      </c>
      <c r="BM766" s="12">
        <f t="shared" si="44"/>
        <v>4304</v>
      </c>
      <c r="BN766" s="13">
        <f t="shared" si="45"/>
        <v>333.33333333333331</v>
      </c>
      <c r="BO766" s="13">
        <f t="shared" si="46"/>
        <v>333.33333333333331</v>
      </c>
      <c r="BP766" s="13">
        <f t="shared" si="47"/>
        <v>111.1111111111111</v>
      </c>
      <c r="BQ766" s="13">
        <f t="shared" si="48"/>
        <v>537.67999999999995</v>
      </c>
      <c r="BR766" s="13">
        <f t="shared" si="49"/>
        <v>416</v>
      </c>
      <c r="BS766" s="13">
        <f t="shared" si="50"/>
        <v>0</v>
      </c>
      <c r="BT766" s="13">
        <f t="shared" si="51"/>
        <v>0</v>
      </c>
      <c r="BU766" s="13">
        <f t="shared" si="52"/>
        <v>386.12</v>
      </c>
      <c r="BV766" s="6">
        <f>SUMIFS('SEGURO DE VIDA'!E:E, 'SEGURO DE VIDA'!D:D, H766, 'SEGURO DE VIDA'!G:G, E766)</f>
        <v>13.71</v>
      </c>
      <c r="BW766" s="6">
        <f>SUMIFS(TREINAMENTOS!E:E, TREINAMENTOS!D:D, H766, TREINAMENTOS!G:G, E766)</f>
        <v>0</v>
      </c>
      <c r="BX766" s="6">
        <f>SUMIFS(EXAMES!E:E, EXAMES!D:D, H766, EXAMES!G:G, E766)</f>
        <v>0</v>
      </c>
      <c r="BY766" s="25">
        <f t="shared" si="53"/>
        <v>2131.2877777777776</v>
      </c>
      <c r="BZ766" s="1"/>
      <c r="CA766" s="1"/>
      <c r="CB766" s="13">
        <f t="shared" si="54"/>
        <v>386.12</v>
      </c>
      <c r="CC766" s="13">
        <f t="shared" si="55"/>
        <v>0</v>
      </c>
      <c r="CD766" s="13">
        <f>SUMIFS(ALIMENTAÇÃO!E:E, ALIMENTAÇÃO!D:D, H766, ALIMENTAÇÃO!G:G, E766)</f>
        <v>0</v>
      </c>
      <c r="CE766" s="6">
        <f>SUMIFS(TRANSPORTE!E:E, TRANSPORTE!D:D, H766, TRANSPORTE!G:G, E766)</f>
        <v>0</v>
      </c>
      <c r="CF766" s="6">
        <f>SUMIFS('PLANO DE SAÚDE'!E:E, 'PLANO DE SAÚDE'!D:D, H766, 'PLANO DE SAÚDE'!G:G, E766)</f>
        <v>386.12</v>
      </c>
      <c r="CG766" s="6">
        <f>SUMIFS('PLANO ODONTO'!E:E, 'PLANO ODONTO'!D:D, H766, 'PLANO ODONTO'!G:G, E766)</f>
        <v>0</v>
      </c>
      <c r="CH766" s="6">
        <f t="shared" si="56"/>
        <v>0</v>
      </c>
      <c r="CI766" s="6">
        <f t="shared" si="57"/>
        <v>0</v>
      </c>
      <c r="CJ766" s="6"/>
      <c r="CK766" s="6"/>
      <c r="CL766" s="6"/>
      <c r="CM766" s="6">
        <f t="shared" si="58"/>
        <v>0</v>
      </c>
      <c r="CN766" s="6">
        <v>5200.3599999999997</v>
      </c>
      <c r="CO766" s="6">
        <v>-896.36</v>
      </c>
      <c r="CP766" s="6">
        <v>4304</v>
      </c>
      <c r="CQ766" s="6">
        <v>5200</v>
      </c>
      <c r="CR766" s="1">
        <v>10.34</v>
      </c>
      <c r="CS766" s="6">
        <v>5200</v>
      </c>
      <c r="CT766" s="1">
        <v>416</v>
      </c>
      <c r="CU766" s="6">
        <v>4662.42</v>
      </c>
    </row>
    <row r="767" spans="1:99" ht="13.8" hidden="1">
      <c r="A767" s="1"/>
      <c r="B767" s="1"/>
      <c r="C767" s="34" t="str">
        <f t="shared" ca="1" si="40"/>
        <v>OK</v>
      </c>
      <c r="D767" s="2">
        <f t="shared" si="41"/>
        <v>4270.9080000000004</v>
      </c>
      <c r="E767" s="42">
        <v>45931</v>
      </c>
      <c r="F767" s="1" t="s">
        <v>145</v>
      </c>
      <c r="G767" s="1">
        <v>3603</v>
      </c>
      <c r="H767" s="1" t="s">
        <v>580</v>
      </c>
      <c r="I767" s="1" t="s">
        <v>229</v>
      </c>
      <c r="J767" s="38">
        <v>45938</v>
      </c>
      <c r="K767" s="6">
        <v>3600</v>
      </c>
      <c r="L767" s="1"/>
      <c r="M767" s="6">
        <v>2760</v>
      </c>
      <c r="N767" s="6"/>
      <c r="O767" s="6">
        <v>0</v>
      </c>
      <c r="P767" s="6">
        <v>0</v>
      </c>
      <c r="Q767" s="6"/>
      <c r="R767" s="6"/>
      <c r="S767" s="6"/>
      <c r="T767" s="6"/>
      <c r="U767" s="6"/>
      <c r="V767" s="6"/>
      <c r="W767" s="6"/>
      <c r="X767" s="6"/>
      <c r="Y767" s="6">
        <v>0</v>
      </c>
      <c r="Z767" s="6"/>
      <c r="AA767" s="6"/>
      <c r="AB767" s="6"/>
      <c r="AC767" s="6"/>
      <c r="AD767" s="6"/>
      <c r="AE767" s="6"/>
      <c r="AF767" s="6">
        <v>0</v>
      </c>
      <c r="AG767" s="6"/>
      <c r="AH767" s="6"/>
      <c r="AI767" s="6"/>
      <c r="AJ767" s="6"/>
      <c r="AK767" s="6"/>
      <c r="AL767" s="6"/>
      <c r="AM767" s="6">
        <v>0.63</v>
      </c>
      <c r="AN767" s="8">
        <f t="shared" si="42"/>
        <v>2760.63</v>
      </c>
      <c r="AO767" s="6"/>
      <c r="AP767" s="6">
        <v>0</v>
      </c>
      <c r="AQ767" s="6">
        <v>0</v>
      </c>
      <c r="AR767" s="6"/>
      <c r="AS767" s="6"/>
      <c r="AT767" s="6">
        <v>0</v>
      </c>
      <c r="AU767" s="6"/>
      <c r="AV767" s="6">
        <v>0</v>
      </c>
      <c r="AW767" s="6"/>
      <c r="AX767" s="6"/>
      <c r="AY767" s="6">
        <v>0</v>
      </c>
      <c r="AZ767" s="6"/>
      <c r="BA767" s="6"/>
      <c r="BB767" s="6"/>
      <c r="BC767" s="6">
        <v>0</v>
      </c>
      <c r="BD767" s="6">
        <v>0</v>
      </c>
      <c r="BE767" s="6"/>
      <c r="BF767" s="6"/>
      <c r="BG767" s="6">
        <v>-225.63</v>
      </c>
      <c r="BH767" s="6">
        <v>0</v>
      </c>
      <c r="BI767" s="6"/>
      <c r="BJ767" s="6"/>
      <c r="BK767" s="6"/>
      <c r="BL767" s="11">
        <f t="shared" si="43"/>
        <v>-225.63</v>
      </c>
      <c r="BM767" s="12">
        <f t="shared" si="44"/>
        <v>2535</v>
      </c>
      <c r="BN767" s="13">
        <f t="shared" si="45"/>
        <v>300</v>
      </c>
      <c r="BO767" s="13">
        <f t="shared" si="46"/>
        <v>300</v>
      </c>
      <c r="BP767" s="13">
        <f t="shared" si="47"/>
        <v>100</v>
      </c>
      <c r="BQ767" s="13">
        <f t="shared" si="48"/>
        <v>225.768</v>
      </c>
      <c r="BR767" s="13">
        <f t="shared" si="49"/>
        <v>220.8</v>
      </c>
      <c r="BS767" s="13">
        <f t="shared" si="50"/>
        <v>0</v>
      </c>
      <c r="BT767" s="13">
        <f t="shared" si="51"/>
        <v>0</v>
      </c>
      <c r="BU767" s="13">
        <f t="shared" si="52"/>
        <v>0</v>
      </c>
      <c r="BV767" s="6">
        <f>SUMIFS('SEGURO DE VIDA'!E:E, 'SEGURO DE VIDA'!D:D, H767, 'SEGURO DE VIDA'!G:G, E767)</f>
        <v>13.71</v>
      </c>
      <c r="BW767" s="6">
        <f>SUMIFS(TREINAMENTOS!E:E, TREINAMENTOS!D:D, H767, TREINAMENTOS!G:G, E767)</f>
        <v>350</v>
      </c>
      <c r="BX767" s="6">
        <f>SUMIFS(EXAMES!E:E, EXAMES!D:D, H767, EXAMES!G:G, E767)</f>
        <v>0</v>
      </c>
      <c r="BY767" s="25">
        <f t="shared" si="53"/>
        <v>1510.278</v>
      </c>
      <c r="BZ767" s="1"/>
      <c r="CA767" s="1"/>
      <c r="CB767" s="13">
        <f t="shared" si="54"/>
        <v>0</v>
      </c>
      <c r="CC767" s="13">
        <f t="shared" si="55"/>
        <v>0</v>
      </c>
      <c r="CD767" s="13">
        <f>SUMIFS(ALIMENTAÇÃO!E:E, ALIMENTAÇÃO!D:D, H767, ALIMENTAÇÃO!G:G, E767)</f>
        <v>0</v>
      </c>
      <c r="CE767" s="6">
        <f>SUMIFS(TRANSPORTE!E:E, TRANSPORTE!D:D, H767, TRANSPORTE!G:G, E767)</f>
        <v>0</v>
      </c>
      <c r="CF767" s="6">
        <f>SUMIFS('PLANO DE SAÚDE'!E:E, 'PLANO DE SAÚDE'!D:D, H767, 'PLANO DE SAÚDE'!G:G, E767)</f>
        <v>0</v>
      </c>
      <c r="CG767" s="6">
        <f>SUMIFS('PLANO ODONTO'!E:E, 'PLANO ODONTO'!D:D, H767, 'PLANO ODONTO'!G:G, E767)</f>
        <v>0</v>
      </c>
      <c r="CH767" s="6">
        <f t="shared" si="56"/>
        <v>0</v>
      </c>
      <c r="CI767" s="6">
        <f t="shared" si="57"/>
        <v>0</v>
      </c>
      <c r="CJ767" s="6"/>
      <c r="CK767" s="6"/>
      <c r="CL767" s="6"/>
      <c r="CM767" s="6">
        <f t="shared" si="58"/>
        <v>0</v>
      </c>
      <c r="CN767" s="6">
        <v>2760.63</v>
      </c>
      <c r="CO767" s="6">
        <v>-225.63</v>
      </c>
      <c r="CP767" s="6">
        <v>2535</v>
      </c>
      <c r="CQ767" s="6">
        <v>2760</v>
      </c>
      <c r="CR767" s="1">
        <v>8.18</v>
      </c>
      <c r="CS767" s="6">
        <v>2760</v>
      </c>
      <c r="CT767" s="1">
        <v>220.8</v>
      </c>
      <c r="CU767" s="6">
        <v>2534.37</v>
      </c>
    </row>
    <row r="768" spans="1:99" ht="13.8" hidden="1">
      <c r="A768" s="1"/>
      <c r="B768" s="1"/>
      <c r="C768" s="34" t="str">
        <f t="shared" ca="1" si="40"/>
        <v>OK</v>
      </c>
      <c r="D768" s="2">
        <f t="shared" si="41"/>
        <v>2906.8866666666668</v>
      </c>
      <c r="E768" s="42">
        <v>45931</v>
      </c>
      <c r="F768" s="1" t="s">
        <v>145</v>
      </c>
      <c r="G768" s="1">
        <v>3568</v>
      </c>
      <c r="H768" s="1" t="s">
        <v>299</v>
      </c>
      <c r="I768" s="1" t="s">
        <v>478</v>
      </c>
      <c r="J768" s="38">
        <v>45870</v>
      </c>
      <c r="K768" s="6">
        <v>1518</v>
      </c>
      <c r="L768" s="1"/>
      <c r="M768" s="6">
        <v>1518</v>
      </c>
      <c r="N768" s="6"/>
      <c r="O768" s="6">
        <v>0</v>
      </c>
      <c r="P768" s="6">
        <v>0</v>
      </c>
      <c r="Q768" s="6"/>
      <c r="R768" s="6"/>
      <c r="S768" s="6"/>
      <c r="T768" s="6"/>
      <c r="U768" s="6"/>
      <c r="V768" s="6"/>
      <c r="W768" s="6"/>
      <c r="X768" s="6"/>
      <c r="Y768" s="6">
        <v>0</v>
      </c>
      <c r="Z768" s="6"/>
      <c r="AA768" s="6"/>
      <c r="AB768" s="6"/>
      <c r="AC768" s="6"/>
      <c r="AD768" s="6"/>
      <c r="AE768" s="6"/>
      <c r="AF768" s="6">
        <v>0</v>
      </c>
      <c r="AG768" s="6"/>
      <c r="AH768" s="6"/>
      <c r="AI768" s="6"/>
      <c r="AJ768" s="6"/>
      <c r="AK768" s="6"/>
      <c r="AL768" s="6"/>
      <c r="AM768" s="6">
        <v>0.28999999999999998</v>
      </c>
      <c r="AN768" s="8">
        <f t="shared" si="42"/>
        <v>1518.29</v>
      </c>
      <c r="AO768" s="6"/>
      <c r="AP768" s="6">
        <v>-7.26</v>
      </c>
      <c r="AQ768" s="6">
        <v>-91.08</v>
      </c>
      <c r="AR768" s="6"/>
      <c r="AS768" s="6"/>
      <c r="AT768" s="6">
        <v>-0.1</v>
      </c>
      <c r="AU768" s="6"/>
      <c r="AV768" s="6">
        <v>-14</v>
      </c>
      <c r="AW768" s="6"/>
      <c r="AX768" s="6"/>
      <c r="AY768" s="6">
        <v>0</v>
      </c>
      <c r="AZ768" s="6"/>
      <c r="BA768" s="6"/>
      <c r="BB768" s="6"/>
      <c r="BC768" s="6">
        <v>0</v>
      </c>
      <c r="BD768" s="6">
        <v>0</v>
      </c>
      <c r="BE768" s="6"/>
      <c r="BF768" s="6"/>
      <c r="BG768" s="6">
        <v>-113.85</v>
      </c>
      <c r="BH768" s="6">
        <v>0</v>
      </c>
      <c r="BI768" s="6"/>
      <c r="BJ768" s="6"/>
      <c r="BK768" s="6"/>
      <c r="BL768" s="11">
        <f t="shared" si="43"/>
        <v>-226.29</v>
      </c>
      <c r="BM768" s="12">
        <f t="shared" si="44"/>
        <v>1292</v>
      </c>
      <c r="BN768" s="13">
        <f t="shared" si="45"/>
        <v>126.5</v>
      </c>
      <c r="BO768" s="13">
        <f t="shared" si="46"/>
        <v>126.5</v>
      </c>
      <c r="BP768" s="13">
        <f t="shared" si="47"/>
        <v>42.166666666666664</v>
      </c>
      <c r="BQ768" s="13">
        <f t="shared" si="48"/>
        <v>113.85</v>
      </c>
      <c r="BR768" s="13">
        <f t="shared" si="49"/>
        <v>121.44</v>
      </c>
      <c r="BS768" s="13">
        <f t="shared" si="50"/>
        <v>719.31000000000006</v>
      </c>
      <c r="BT768" s="13">
        <f t="shared" si="51"/>
        <v>125.11999999999999</v>
      </c>
      <c r="BU768" s="13">
        <f t="shared" si="52"/>
        <v>0</v>
      </c>
      <c r="BV768" s="6">
        <f>SUMIFS('SEGURO DE VIDA'!E:E, 'SEGURO DE VIDA'!D:D, H768, 'SEGURO DE VIDA'!G:G, E768)</f>
        <v>13.71</v>
      </c>
      <c r="BW768" s="6">
        <f>SUMIFS(TREINAMENTOS!E:E, TREINAMENTOS!D:D, H768, TREINAMENTOS!G:G, E768)</f>
        <v>0</v>
      </c>
      <c r="BX768" s="6">
        <f>SUMIFS(EXAMES!E:E, EXAMES!D:D, H768, EXAMES!G:G, E768)</f>
        <v>0</v>
      </c>
      <c r="BY768" s="25">
        <f t="shared" si="53"/>
        <v>1388.5966666666668</v>
      </c>
      <c r="BZ768" s="1"/>
      <c r="CA768" s="1"/>
      <c r="CB768" s="13">
        <f t="shared" si="54"/>
        <v>0</v>
      </c>
      <c r="CC768" s="13">
        <f t="shared" si="55"/>
        <v>0</v>
      </c>
      <c r="CD768" s="13">
        <f>SUMIFS(ALIMENTAÇÃO!E:E, ALIMENTAÇÃO!D:D, H768, ALIMENTAÇÃO!G:G, E768)</f>
        <v>726.57</v>
      </c>
      <c r="CE768" s="6">
        <f>SUMIFS(TRANSPORTE!E:E, TRANSPORTE!D:D, H768, TRANSPORTE!G:G, E768)</f>
        <v>216.2</v>
      </c>
      <c r="CF768" s="6">
        <f>SUMIFS('PLANO DE SAÚDE'!E:E, 'PLANO DE SAÚDE'!D:D, H768, 'PLANO DE SAÚDE'!G:G, E768)</f>
        <v>0</v>
      </c>
      <c r="CG768" s="6">
        <f>SUMIFS('PLANO ODONTO'!E:E, 'PLANO ODONTO'!D:D, H768, 'PLANO ODONTO'!G:G, E768)</f>
        <v>14</v>
      </c>
      <c r="CH768" s="6">
        <f t="shared" si="56"/>
        <v>0</v>
      </c>
      <c r="CI768" s="6">
        <f t="shared" si="57"/>
        <v>0</v>
      </c>
      <c r="CJ768" s="6"/>
      <c r="CK768" s="6"/>
      <c r="CL768" s="6"/>
      <c r="CM768" s="6">
        <f t="shared" si="58"/>
        <v>-14</v>
      </c>
      <c r="CN768" s="6">
        <v>1518.29</v>
      </c>
      <c r="CO768" s="6">
        <v>-226.29</v>
      </c>
      <c r="CP768" s="6">
        <v>1292</v>
      </c>
      <c r="CQ768" s="6">
        <v>1518</v>
      </c>
      <c r="CR768" s="1">
        <v>7.5</v>
      </c>
      <c r="CS768" s="6">
        <v>1518</v>
      </c>
      <c r="CT768" s="1">
        <v>121.44</v>
      </c>
      <c r="CU768" s="6">
        <v>1404.15</v>
      </c>
    </row>
    <row r="769" spans="1:99" ht="13.8" hidden="1">
      <c r="A769" s="1"/>
      <c r="B769" s="1"/>
      <c r="C769" s="34" t="str">
        <f t="shared" ref="C769:C1023" ca="1" si="59">IF(COUNTIF(A:A, H769)&gt;0, "OK", "Incompleto")</f>
        <v>OK</v>
      </c>
      <c r="D769" s="2">
        <f t="shared" ref="D769:D1023" si="60">AN769+BY769</f>
        <v>3750.717060511111</v>
      </c>
      <c r="E769" s="42">
        <v>45931</v>
      </c>
      <c r="F769" s="1" t="s">
        <v>145</v>
      </c>
      <c r="G769" s="1">
        <v>3477</v>
      </c>
      <c r="H769" s="1" t="s">
        <v>302</v>
      </c>
      <c r="I769" s="1" t="s">
        <v>151</v>
      </c>
      <c r="J769" s="35">
        <v>45593</v>
      </c>
      <c r="K769" s="6">
        <v>1600</v>
      </c>
      <c r="L769" s="1"/>
      <c r="M769" s="6">
        <v>1600</v>
      </c>
      <c r="N769" s="6"/>
      <c r="O769" s="6">
        <v>1.25</v>
      </c>
      <c r="P769" s="6">
        <v>480</v>
      </c>
      <c r="Q769" s="6"/>
      <c r="R769" s="6"/>
      <c r="S769" s="6"/>
      <c r="T769" s="6"/>
      <c r="U769" s="6"/>
      <c r="V769" s="6"/>
      <c r="W769" s="6"/>
      <c r="X769" s="6"/>
      <c r="Y769" s="6">
        <v>0</v>
      </c>
      <c r="Z769" s="6"/>
      <c r="AA769" s="6"/>
      <c r="AB769" s="6"/>
      <c r="AC769" s="6"/>
      <c r="AD769" s="6"/>
      <c r="AE769" s="6"/>
      <c r="AF769" s="6">
        <v>0.19</v>
      </c>
      <c r="AG769" s="6"/>
      <c r="AH769" s="6"/>
      <c r="AI769" s="6"/>
      <c r="AJ769" s="6"/>
      <c r="AK769" s="6"/>
      <c r="AL769" s="6"/>
      <c r="AM769" s="6">
        <v>0.41</v>
      </c>
      <c r="AN769" s="8">
        <f t="shared" ref="AN769:AN1023" si="61">SUM(M769:AM769)</f>
        <v>2081.85</v>
      </c>
      <c r="AO769" s="6"/>
      <c r="AP769" s="6">
        <v>-4.9400000000000004</v>
      </c>
      <c r="AQ769" s="6">
        <v>0</v>
      </c>
      <c r="AR769" s="6"/>
      <c r="AS769" s="6"/>
      <c r="AT769" s="6">
        <v>-0.85</v>
      </c>
      <c r="AU769" s="6"/>
      <c r="AV769" s="6">
        <v>-14</v>
      </c>
      <c r="AW769" s="6"/>
      <c r="AX769" s="6"/>
      <c r="AY769" s="6">
        <v>0</v>
      </c>
      <c r="AZ769" s="6"/>
      <c r="BA769" s="6"/>
      <c r="BB769" s="6"/>
      <c r="BC769" s="6">
        <v>-1.51</v>
      </c>
      <c r="BD769" s="6">
        <v>0</v>
      </c>
      <c r="BE769" s="6"/>
      <c r="BF769" s="6"/>
      <c r="BG769" s="6">
        <v>-164.55</v>
      </c>
      <c r="BH769" s="6">
        <v>0</v>
      </c>
      <c r="BI769" s="6"/>
      <c r="BJ769" s="6"/>
      <c r="BK769" s="6"/>
      <c r="BL769" s="11">
        <f t="shared" ref="BL769:BL1023" si="62">SUM(AO769:BK769)</f>
        <v>-185.85000000000002</v>
      </c>
      <c r="BM769" s="12">
        <f t="shared" ref="BM769:BM1023" si="63">AN769+BL769</f>
        <v>1896</v>
      </c>
      <c r="BN769" s="13">
        <f t="shared" ref="BN769:BN1023" si="64">K769/12*1</f>
        <v>133.33333333333334</v>
      </c>
      <c r="BO769" s="13">
        <f t="shared" ref="BO769:BO1023" si="65">K769/12*1</f>
        <v>133.33333333333334</v>
      </c>
      <c r="BP769" s="13">
        <f t="shared" ref="BP769:BP1023" si="66">BO769/3</f>
        <v>44.44444444444445</v>
      </c>
      <c r="BQ769" s="13">
        <f t="shared" ref="BQ769:BQ1023" si="67">CQ769*CR769%</f>
        <v>164.64190400000001</v>
      </c>
      <c r="BR769" s="13">
        <f t="shared" ref="BR769:BR1023" si="68">CT769</f>
        <v>166.51</v>
      </c>
      <c r="BS769" s="13">
        <f t="shared" ref="BS769:BS1023" si="69">-(-CD769-AP769)</f>
        <v>489.14</v>
      </c>
      <c r="BT769" s="13">
        <f t="shared" ref="BT769:BT1023" si="70">IF(CE769+AQ769&lt;0, 0, CE769+AQ769)</f>
        <v>0</v>
      </c>
      <c r="BU769" s="13">
        <f t="shared" ref="BU769:BU1023" si="71">CB769+CC769</f>
        <v>136.83404540000001</v>
      </c>
      <c r="BV769" s="6">
        <f>SUMIFS('SEGURO DE VIDA'!E:E, 'SEGURO DE VIDA'!D:D, H769, 'SEGURO DE VIDA'!G:G, E769)</f>
        <v>13.71</v>
      </c>
      <c r="BW769" s="6">
        <f>SUMIFS(TREINAMENTOS!E:E, TREINAMENTOS!D:D, H769, TREINAMENTOS!G:G, E769)</f>
        <v>0</v>
      </c>
      <c r="BX769" s="6">
        <f>SUMIFS(EXAMES!E:E, EXAMES!D:D, H769, EXAMES!G:G, E769)</f>
        <v>386.92</v>
      </c>
      <c r="BY769" s="25">
        <f t="shared" ref="BY769:BY1023" si="72">SUM(BN769:BU769)+SUM(BV769:BX769)</f>
        <v>1668.867060511111</v>
      </c>
      <c r="BZ769" s="1"/>
      <c r="CA769" s="1"/>
      <c r="CB769" s="13">
        <f t="shared" ref="CB769:CB1023" si="73">IF(SUM(BB769:BD769)+CF769&lt;0, 0, SUM(BB769:BD769)+CF769)</f>
        <v>136.83404540000001</v>
      </c>
      <c r="CC769" s="13">
        <f t="shared" ref="CC769:CC1023" si="74">IF(SUM(AV769:AW769)+CG769&lt;0, 0, SUM(AV769:AW769)+CG769)</f>
        <v>0</v>
      </c>
      <c r="CD769" s="13">
        <f>SUMIFS(ALIMENTAÇÃO!E:E, ALIMENTAÇÃO!D:D, H769, ALIMENTAÇÃO!G:G, E769)</f>
        <v>494.08</v>
      </c>
      <c r="CE769" s="6">
        <f>SUMIFS(TRANSPORTE!E:E, TRANSPORTE!D:D, H769, TRANSPORTE!G:G, E769)</f>
        <v>0</v>
      </c>
      <c r="CF769" s="6">
        <f>SUMIFS('PLANO DE SAÚDE'!E:E, 'PLANO DE SAÚDE'!D:D, H769, 'PLANO DE SAÚDE'!G:G, E769)</f>
        <v>138.3440454</v>
      </c>
      <c r="CG769" s="6">
        <f>SUMIFS('PLANO ODONTO'!E:E, 'PLANO ODONTO'!D:D, H769, 'PLANO ODONTO'!G:G, E769)</f>
        <v>14</v>
      </c>
      <c r="CH769" s="6">
        <f t="shared" ref="CH769:CH1023" si="75">BB769+BC769+BD769</f>
        <v>-1.51</v>
      </c>
      <c r="CI769" s="6">
        <f t="shared" ref="CI769:CI1023" si="76">BI769+BJ769</f>
        <v>0</v>
      </c>
      <c r="CJ769" s="6"/>
      <c r="CK769" s="6"/>
      <c r="CL769" s="6"/>
      <c r="CM769" s="6">
        <f t="shared" ref="CM769:CM1023" si="77">AV769+AW769</f>
        <v>-14</v>
      </c>
      <c r="CN769" s="6">
        <v>2081.85</v>
      </c>
      <c r="CO769" s="6">
        <v>-185.85</v>
      </c>
      <c r="CP769" s="6">
        <v>1896</v>
      </c>
      <c r="CQ769" s="6">
        <v>2081.44</v>
      </c>
      <c r="CR769" s="1">
        <v>7.91</v>
      </c>
      <c r="CS769" s="6">
        <v>2081.44</v>
      </c>
      <c r="CT769" s="1">
        <v>166.51</v>
      </c>
      <c r="CU769" s="6">
        <v>1916.89</v>
      </c>
    </row>
    <row r="770" spans="1:99" ht="13.8" hidden="1">
      <c r="A770" s="1"/>
      <c r="B770" s="1"/>
      <c r="C770" s="34" t="str">
        <f t="shared" ca="1" si="59"/>
        <v>OK</v>
      </c>
      <c r="D770" s="2">
        <f t="shared" si="60"/>
        <v>4655.9909161111118</v>
      </c>
      <c r="E770" s="42">
        <v>45931</v>
      </c>
      <c r="F770" s="1" t="s">
        <v>145</v>
      </c>
      <c r="G770" s="1">
        <v>3520</v>
      </c>
      <c r="H770" s="1" t="s">
        <v>305</v>
      </c>
      <c r="I770" s="1" t="s">
        <v>151</v>
      </c>
      <c r="J770" s="38">
        <v>45740</v>
      </c>
      <c r="K770" s="6">
        <v>1790.44</v>
      </c>
      <c r="L770" s="1"/>
      <c r="M770" s="6">
        <v>1790.44</v>
      </c>
      <c r="N770" s="6"/>
      <c r="O770" s="6"/>
      <c r="P770" s="6">
        <v>537.13</v>
      </c>
      <c r="Q770" s="6"/>
      <c r="R770" s="6"/>
      <c r="S770" s="6"/>
      <c r="T770" s="6"/>
      <c r="U770" s="6">
        <v>90.44</v>
      </c>
      <c r="V770" s="6"/>
      <c r="W770" s="6"/>
      <c r="X770" s="6"/>
      <c r="Y770" s="6"/>
      <c r="Z770" s="6"/>
      <c r="AA770" s="6"/>
      <c r="AB770" s="6"/>
      <c r="AC770" s="6"/>
      <c r="AD770" s="6">
        <v>0</v>
      </c>
      <c r="AE770" s="6"/>
      <c r="AF770" s="6">
        <v>0</v>
      </c>
      <c r="AG770" s="6"/>
      <c r="AH770" s="6"/>
      <c r="AI770" s="6"/>
      <c r="AJ770" s="6"/>
      <c r="AK770" s="6"/>
      <c r="AL770" s="6"/>
      <c r="AM770" s="6">
        <v>0.9</v>
      </c>
      <c r="AN770" s="8">
        <f t="shared" si="61"/>
        <v>2418.9100000000003</v>
      </c>
      <c r="AO770" s="6"/>
      <c r="AP770" s="6">
        <v>-6.31</v>
      </c>
      <c r="AQ770" s="6">
        <v>0</v>
      </c>
      <c r="AR770" s="6"/>
      <c r="AS770" s="6"/>
      <c r="AT770" s="6">
        <v>-0.63</v>
      </c>
      <c r="AU770" s="6"/>
      <c r="AV770" s="6">
        <v>0</v>
      </c>
      <c r="AW770" s="6"/>
      <c r="AX770" s="6"/>
      <c r="AY770" s="6"/>
      <c r="AZ770" s="6"/>
      <c r="BA770" s="6"/>
      <c r="BB770" s="6"/>
      <c r="BC770" s="6">
        <v>0</v>
      </c>
      <c r="BD770" s="6"/>
      <c r="BE770" s="6"/>
      <c r="BF770" s="6">
        <v>-642.12</v>
      </c>
      <c r="BG770" s="6">
        <v>-194.85</v>
      </c>
      <c r="BH770" s="6">
        <v>0</v>
      </c>
      <c r="BI770" s="6"/>
      <c r="BJ770" s="6"/>
      <c r="BK770" s="6"/>
      <c r="BL770" s="11">
        <f t="shared" si="62"/>
        <v>-843.91000000000008</v>
      </c>
      <c r="BM770" s="12">
        <f t="shared" si="63"/>
        <v>1575.0000000000002</v>
      </c>
      <c r="BN770" s="13">
        <f t="shared" si="64"/>
        <v>149.20333333333335</v>
      </c>
      <c r="BO770" s="13">
        <f t="shared" si="65"/>
        <v>149.20333333333335</v>
      </c>
      <c r="BP770" s="13">
        <f t="shared" si="66"/>
        <v>49.734444444444449</v>
      </c>
      <c r="BQ770" s="13">
        <f t="shared" si="67"/>
        <v>194.64980500000001</v>
      </c>
      <c r="BR770" s="13">
        <f t="shared" si="68"/>
        <v>193.44</v>
      </c>
      <c r="BS770" s="13">
        <f t="shared" si="69"/>
        <v>625.49</v>
      </c>
      <c r="BT770" s="13">
        <f t="shared" si="70"/>
        <v>0</v>
      </c>
      <c r="BU770" s="13">
        <f t="shared" si="71"/>
        <v>200.15</v>
      </c>
      <c r="BV770" s="6">
        <f>SUMIFS('SEGURO DE VIDA'!E:E, 'SEGURO DE VIDA'!D:D, H770, 'SEGURO DE VIDA'!G:G, E770)</f>
        <v>13.71</v>
      </c>
      <c r="BW770" s="6">
        <f>SUMIFS(TREINAMENTOS!E:E, TREINAMENTOS!D:D, H770, TREINAMENTOS!G:G, E770)</f>
        <v>661.5</v>
      </c>
      <c r="BX770" s="6">
        <f>SUMIFS(EXAMES!E:E, EXAMES!D:D, H770, EXAMES!G:G, E770)</f>
        <v>0</v>
      </c>
      <c r="BY770" s="25">
        <f t="shared" si="72"/>
        <v>2237.080916111111</v>
      </c>
      <c r="BZ770" s="1"/>
      <c r="CA770" s="1"/>
      <c r="CB770" s="13">
        <f t="shared" si="73"/>
        <v>200.15</v>
      </c>
      <c r="CC770" s="13">
        <f t="shared" si="74"/>
        <v>0</v>
      </c>
      <c r="CD770" s="13">
        <f>SUMIFS(ALIMENTAÇÃO!E:E, ALIMENTAÇÃO!D:D, H770, ALIMENTAÇÃO!G:G, E770)</f>
        <v>631.79999999999995</v>
      </c>
      <c r="CE770" s="6">
        <f>SUMIFS(TRANSPORTE!E:E, TRANSPORTE!D:D, H770, TRANSPORTE!G:G, E770)</f>
        <v>0</v>
      </c>
      <c r="CF770" s="6">
        <f>SUMIFS('PLANO DE SAÚDE'!E:E, 'PLANO DE SAÚDE'!D:D, H770, 'PLANO DE SAÚDE'!G:G, E770)</f>
        <v>200.15</v>
      </c>
      <c r="CG770" s="6">
        <f>SUMIFS('PLANO ODONTO'!E:E, 'PLANO ODONTO'!D:D, H770, 'PLANO ODONTO'!G:G, E770)</f>
        <v>0</v>
      </c>
      <c r="CH770" s="6">
        <f t="shared" si="75"/>
        <v>0</v>
      </c>
      <c r="CI770" s="6">
        <f t="shared" si="76"/>
        <v>0</v>
      </c>
      <c r="CJ770" s="6"/>
      <c r="CK770" s="6"/>
      <c r="CL770" s="6"/>
      <c r="CM770" s="6">
        <f t="shared" si="77"/>
        <v>0</v>
      </c>
      <c r="CN770" s="6">
        <v>2418.91</v>
      </c>
      <c r="CO770" s="6">
        <v>-843.91</v>
      </c>
      <c r="CP770" s="6">
        <v>1575</v>
      </c>
      <c r="CQ770" s="6">
        <v>2418.0100000000002</v>
      </c>
      <c r="CR770" s="6">
        <v>8.0500000000000007</v>
      </c>
      <c r="CS770" s="6">
        <v>2418.0100000000002</v>
      </c>
      <c r="CT770" s="1">
        <v>193.44</v>
      </c>
      <c r="CU770" s="6">
        <v>1810.81</v>
      </c>
    </row>
    <row r="771" spans="1:99" ht="13.8" hidden="1">
      <c r="A771" s="1"/>
      <c r="B771" s="1"/>
      <c r="C771" s="34" t="str">
        <f t="shared" ca="1" si="59"/>
        <v>OK</v>
      </c>
      <c r="D771" s="2">
        <f t="shared" si="60"/>
        <v>10375.101985777777</v>
      </c>
      <c r="E771" s="42">
        <v>45931</v>
      </c>
      <c r="F771" s="1" t="s">
        <v>145</v>
      </c>
      <c r="G771" s="1">
        <v>273</v>
      </c>
      <c r="H771" s="1" t="s">
        <v>307</v>
      </c>
      <c r="I771" s="1" t="s">
        <v>298</v>
      </c>
      <c r="J771" s="35">
        <v>44127</v>
      </c>
      <c r="K771" s="6">
        <v>3954.28</v>
      </c>
      <c r="L771" s="1"/>
      <c r="M771" s="6">
        <v>3954.28</v>
      </c>
      <c r="N771" s="6"/>
      <c r="O771" s="6"/>
      <c r="P771" s="6">
        <v>1186.28</v>
      </c>
      <c r="Q771" s="6"/>
      <c r="R771" s="6"/>
      <c r="S771" s="6"/>
      <c r="T771" s="6"/>
      <c r="U771" s="6">
        <v>154.28</v>
      </c>
      <c r="V771" s="6"/>
      <c r="W771" s="6"/>
      <c r="X771" s="6"/>
      <c r="Y771" s="6">
        <v>435</v>
      </c>
      <c r="Z771" s="6"/>
      <c r="AA771" s="6"/>
      <c r="AB771" s="6"/>
      <c r="AC771" s="6"/>
      <c r="AD771" s="6">
        <v>1413.65</v>
      </c>
      <c r="AE771" s="6"/>
      <c r="AF771" s="6">
        <v>209.43</v>
      </c>
      <c r="AG771" s="6"/>
      <c r="AH771" s="6"/>
      <c r="AI771" s="6"/>
      <c r="AJ771" s="6"/>
      <c r="AK771" s="6"/>
      <c r="AL771" s="6"/>
      <c r="AM771" s="6">
        <v>0.2</v>
      </c>
      <c r="AN771" s="8">
        <f t="shared" si="61"/>
        <v>7353.12</v>
      </c>
      <c r="AO771" s="6"/>
      <c r="AP771" s="6">
        <v>-7.26</v>
      </c>
      <c r="AQ771" s="6">
        <v>0</v>
      </c>
      <c r="AR771" s="6"/>
      <c r="AS771" s="6"/>
      <c r="AT771" s="6">
        <v>-0.34</v>
      </c>
      <c r="AU771" s="6"/>
      <c r="AV771" s="6">
        <v>-14</v>
      </c>
      <c r="AW771" s="6"/>
      <c r="AX771" s="6"/>
      <c r="AY771" s="6"/>
      <c r="AZ771" s="6"/>
      <c r="BA771" s="6"/>
      <c r="BB771" s="6"/>
      <c r="BC771" s="6">
        <v>-100.08</v>
      </c>
      <c r="BD771" s="6"/>
      <c r="BE771" s="6"/>
      <c r="BF771" s="6">
        <v>0</v>
      </c>
      <c r="BG771" s="6">
        <v>-778.09</v>
      </c>
      <c r="BH771" s="6">
        <v>-899.35</v>
      </c>
      <c r="BI771" s="6"/>
      <c r="BJ771" s="6"/>
      <c r="BK771" s="6"/>
      <c r="BL771" s="11">
        <f t="shared" si="62"/>
        <v>-1799.12</v>
      </c>
      <c r="BM771" s="12">
        <f t="shared" si="63"/>
        <v>5554</v>
      </c>
      <c r="BN771" s="13">
        <f t="shared" si="64"/>
        <v>329.52333333333337</v>
      </c>
      <c r="BO771" s="13">
        <f t="shared" si="65"/>
        <v>329.52333333333337</v>
      </c>
      <c r="BP771" s="13">
        <f t="shared" si="66"/>
        <v>109.84111111111112</v>
      </c>
      <c r="BQ771" s="13">
        <f t="shared" si="67"/>
        <v>777.574208</v>
      </c>
      <c r="BR771" s="13">
        <f t="shared" si="68"/>
        <v>553.42999999999995</v>
      </c>
      <c r="BS771" s="13">
        <f t="shared" si="69"/>
        <v>719.31000000000006</v>
      </c>
      <c r="BT771" s="13">
        <f t="shared" si="70"/>
        <v>0</v>
      </c>
      <c r="BU771" s="13">
        <f t="shared" si="71"/>
        <v>100.07000000000001</v>
      </c>
      <c r="BV771" s="6">
        <f>SUMIFS('SEGURO DE VIDA'!E:E, 'SEGURO DE VIDA'!D:D, H771, 'SEGURO DE VIDA'!G:G, E771)</f>
        <v>13.71</v>
      </c>
      <c r="BW771" s="6">
        <f>SUMIFS(TREINAMENTOS!E:E, TREINAMENTOS!D:D, H771, TREINAMENTOS!G:G, E771)</f>
        <v>89</v>
      </c>
      <c r="BX771" s="6">
        <f>SUMIFS(EXAMES!E:E, EXAMES!D:D, H771, EXAMES!G:G, E771)</f>
        <v>0</v>
      </c>
      <c r="BY771" s="25">
        <f t="shared" si="72"/>
        <v>3021.9819857777779</v>
      </c>
      <c r="BZ771" s="1"/>
      <c r="CA771" s="1"/>
      <c r="CB771" s="13">
        <f t="shared" si="73"/>
        <v>100.07000000000001</v>
      </c>
      <c r="CC771" s="13">
        <f t="shared" si="74"/>
        <v>0</v>
      </c>
      <c r="CD771" s="13">
        <f>SUMIFS(ALIMENTAÇÃO!E:E, ALIMENTAÇÃO!D:D, H771, ALIMENTAÇÃO!G:G, E771)</f>
        <v>726.57</v>
      </c>
      <c r="CE771" s="6">
        <f>SUMIFS(TRANSPORTE!E:E, TRANSPORTE!D:D, H771, TRANSPORTE!G:G, E771)</f>
        <v>0</v>
      </c>
      <c r="CF771" s="6">
        <f>SUMIFS('PLANO DE SAÚDE'!E:E, 'PLANO DE SAÚDE'!D:D, H771, 'PLANO DE SAÚDE'!G:G, E771)</f>
        <v>200.15</v>
      </c>
      <c r="CG771" s="6">
        <f>SUMIFS('PLANO ODONTO'!E:E, 'PLANO ODONTO'!D:D, H771, 'PLANO ODONTO'!G:G, E771)</f>
        <v>14</v>
      </c>
      <c r="CH771" s="6">
        <f t="shared" si="75"/>
        <v>-100.08</v>
      </c>
      <c r="CI771" s="6">
        <f t="shared" si="76"/>
        <v>0</v>
      </c>
      <c r="CJ771" s="6"/>
      <c r="CK771" s="6"/>
      <c r="CL771" s="6"/>
      <c r="CM771" s="6">
        <f t="shared" si="77"/>
        <v>-14</v>
      </c>
      <c r="CN771" s="6">
        <v>7353.12</v>
      </c>
      <c r="CO771" s="6">
        <v>-1799.12</v>
      </c>
      <c r="CP771" s="6">
        <v>5554</v>
      </c>
      <c r="CQ771" s="6">
        <v>6917.92</v>
      </c>
      <c r="CR771" s="6">
        <v>11.24</v>
      </c>
      <c r="CS771" s="6">
        <v>6917.92</v>
      </c>
      <c r="CT771" s="1">
        <v>553.42999999999995</v>
      </c>
      <c r="CU771" s="6">
        <v>7274.65</v>
      </c>
    </row>
    <row r="772" spans="1:99" ht="13.8" hidden="1">
      <c r="A772" s="1"/>
      <c r="B772" s="1"/>
      <c r="C772" s="34" t="str">
        <f t="shared" ca="1" si="59"/>
        <v>OK</v>
      </c>
      <c r="D772" s="2">
        <f t="shared" si="60"/>
        <v>3273.5866666666666</v>
      </c>
      <c r="E772" s="42">
        <v>45931</v>
      </c>
      <c r="F772" s="1" t="s">
        <v>145</v>
      </c>
      <c r="G772" s="1">
        <v>3565</v>
      </c>
      <c r="H772" s="1" t="s">
        <v>309</v>
      </c>
      <c r="I772" s="1" t="s">
        <v>436</v>
      </c>
      <c r="J772" s="38">
        <v>45856</v>
      </c>
      <c r="K772" s="6">
        <v>1518</v>
      </c>
      <c r="L772" s="1"/>
      <c r="M772" s="6">
        <v>1518</v>
      </c>
      <c r="N772" s="6"/>
      <c r="O772" s="6"/>
      <c r="P772" s="6">
        <v>0</v>
      </c>
      <c r="Q772" s="6"/>
      <c r="R772" s="6"/>
      <c r="S772" s="6"/>
      <c r="T772" s="6"/>
      <c r="U772" s="6">
        <v>0</v>
      </c>
      <c r="V772" s="6"/>
      <c r="W772" s="6"/>
      <c r="X772" s="6"/>
      <c r="Y772" s="6"/>
      <c r="Z772" s="6"/>
      <c r="AA772" s="6"/>
      <c r="AB772" s="6"/>
      <c r="AC772" s="6"/>
      <c r="AD772" s="6">
        <v>0</v>
      </c>
      <c r="AE772" s="6"/>
      <c r="AF772" s="6">
        <v>0</v>
      </c>
      <c r="AG772" s="6"/>
      <c r="AH772" s="6"/>
      <c r="AI772" s="6"/>
      <c r="AJ772" s="6"/>
      <c r="AK772" s="6"/>
      <c r="AL772" s="6"/>
      <c r="AM772" s="6">
        <v>0</v>
      </c>
      <c r="AN772" s="8">
        <f t="shared" si="61"/>
        <v>1518</v>
      </c>
      <c r="AO772" s="6"/>
      <c r="AP772" s="6">
        <v>-7</v>
      </c>
      <c r="AQ772" s="6">
        <v>-91.08</v>
      </c>
      <c r="AR772" s="6"/>
      <c r="AS772" s="6"/>
      <c r="AT772" s="6">
        <v>-7.0000000000000007E-2</v>
      </c>
      <c r="AU772" s="6"/>
      <c r="AV772" s="6">
        <v>0</v>
      </c>
      <c r="AW772" s="6"/>
      <c r="AX772" s="6"/>
      <c r="AY772" s="6"/>
      <c r="AZ772" s="6"/>
      <c r="BA772" s="6"/>
      <c r="BB772" s="6"/>
      <c r="BC772" s="6">
        <v>0</v>
      </c>
      <c r="BD772" s="6"/>
      <c r="BE772" s="6"/>
      <c r="BF772" s="6">
        <v>0</v>
      </c>
      <c r="BG772" s="6">
        <v>-113.85</v>
      </c>
      <c r="BH772" s="6">
        <v>0</v>
      </c>
      <c r="BI772" s="6"/>
      <c r="BJ772" s="6"/>
      <c r="BK772" s="6"/>
      <c r="BL772" s="11">
        <f t="shared" si="62"/>
        <v>-212</v>
      </c>
      <c r="BM772" s="12">
        <f t="shared" si="63"/>
        <v>1306</v>
      </c>
      <c r="BN772" s="13">
        <f t="shared" si="64"/>
        <v>126.5</v>
      </c>
      <c r="BO772" s="13">
        <f t="shared" si="65"/>
        <v>126.5</v>
      </c>
      <c r="BP772" s="13">
        <f t="shared" si="66"/>
        <v>42.166666666666664</v>
      </c>
      <c r="BQ772" s="13">
        <f t="shared" si="67"/>
        <v>113.85</v>
      </c>
      <c r="BR772" s="13">
        <f t="shared" si="68"/>
        <v>121.44</v>
      </c>
      <c r="BS772" s="13">
        <f t="shared" si="69"/>
        <v>693</v>
      </c>
      <c r="BT772" s="13">
        <f t="shared" si="70"/>
        <v>518.41999999999996</v>
      </c>
      <c r="BU772" s="13">
        <f t="shared" si="71"/>
        <v>0</v>
      </c>
      <c r="BV772" s="6">
        <f>SUMIFS('SEGURO DE VIDA'!E:E, 'SEGURO DE VIDA'!D:D, H772, 'SEGURO DE VIDA'!G:G, E772)</f>
        <v>13.71</v>
      </c>
      <c r="BW772" s="6">
        <f>SUMIFS(TREINAMENTOS!E:E, TREINAMENTOS!D:D, H772, TREINAMENTOS!G:G, E772)</f>
        <v>0</v>
      </c>
      <c r="BX772" s="6">
        <f>SUMIFS(EXAMES!E:E, EXAMES!D:D, H772, EXAMES!G:G, E772)</f>
        <v>0</v>
      </c>
      <c r="BY772" s="25">
        <f t="shared" si="72"/>
        <v>1755.5866666666666</v>
      </c>
      <c r="BZ772" s="1"/>
      <c r="CA772" s="1"/>
      <c r="CB772" s="13">
        <f t="shared" si="73"/>
        <v>0</v>
      </c>
      <c r="CC772" s="13">
        <f t="shared" si="74"/>
        <v>0</v>
      </c>
      <c r="CD772" s="13">
        <f>SUMIFS(ALIMENTAÇÃO!E:E, ALIMENTAÇÃO!D:D, H772, ALIMENTAÇÃO!G:G, E772)</f>
        <v>700</v>
      </c>
      <c r="CE772" s="6">
        <f>SUMIFS(TRANSPORTE!E:E, TRANSPORTE!D:D, H772, TRANSPORTE!G:G, E772)</f>
        <v>609.5</v>
      </c>
      <c r="CF772" s="6">
        <f>SUMIFS('PLANO DE SAÚDE'!E:E, 'PLANO DE SAÚDE'!D:D, H772, 'PLANO DE SAÚDE'!G:G, E772)</f>
        <v>0</v>
      </c>
      <c r="CG772" s="6">
        <f>SUMIFS('PLANO ODONTO'!E:E, 'PLANO ODONTO'!D:D, H772, 'PLANO ODONTO'!G:G, E772)</f>
        <v>0</v>
      </c>
      <c r="CH772" s="6">
        <f t="shared" si="75"/>
        <v>0</v>
      </c>
      <c r="CI772" s="6">
        <f t="shared" si="76"/>
        <v>0</v>
      </c>
      <c r="CJ772" s="6"/>
      <c r="CK772" s="6"/>
      <c r="CL772" s="6"/>
      <c r="CM772" s="6">
        <f t="shared" si="77"/>
        <v>0</v>
      </c>
      <c r="CN772" s="6">
        <v>1518</v>
      </c>
      <c r="CO772" s="6">
        <v>-212</v>
      </c>
      <c r="CP772" s="6">
        <v>1306</v>
      </c>
      <c r="CQ772" s="6">
        <v>1518</v>
      </c>
      <c r="CR772" s="6">
        <v>7.5</v>
      </c>
      <c r="CS772" s="6">
        <v>1518</v>
      </c>
      <c r="CT772" s="1">
        <v>121.44</v>
      </c>
      <c r="CU772" s="6">
        <v>1404.15</v>
      </c>
    </row>
    <row r="773" spans="1:99" ht="13.8" hidden="1">
      <c r="A773" s="1"/>
      <c r="B773" s="1"/>
      <c r="C773" s="34" t="str">
        <f t="shared" ca="1" si="59"/>
        <v>OK</v>
      </c>
      <c r="D773" s="2">
        <f t="shared" si="60"/>
        <v>4653.3493792666668</v>
      </c>
      <c r="E773" s="42">
        <v>45931</v>
      </c>
      <c r="F773" s="1" t="s">
        <v>145</v>
      </c>
      <c r="G773" s="1">
        <v>3560</v>
      </c>
      <c r="H773" s="1" t="s">
        <v>441</v>
      </c>
      <c r="I773" s="1" t="s">
        <v>147</v>
      </c>
      <c r="J773" s="38">
        <v>45846</v>
      </c>
      <c r="K773" s="6">
        <v>2049</v>
      </c>
      <c r="L773" s="1"/>
      <c r="M773" s="6">
        <v>2049</v>
      </c>
      <c r="N773" s="6"/>
      <c r="O773" s="6"/>
      <c r="P773" s="6">
        <v>614.70000000000005</v>
      </c>
      <c r="Q773" s="6"/>
      <c r="R773" s="6"/>
      <c r="S773" s="6"/>
      <c r="T773" s="6"/>
      <c r="U773" s="6">
        <v>0</v>
      </c>
      <c r="V773" s="6"/>
      <c r="W773" s="6"/>
      <c r="X773" s="6"/>
      <c r="Y773" s="6"/>
      <c r="Z773" s="6"/>
      <c r="AA773" s="6"/>
      <c r="AB773" s="6"/>
      <c r="AC773" s="6"/>
      <c r="AD773" s="6">
        <v>0</v>
      </c>
      <c r="AE773" s="6"/>
      <c r="AF773" s="6">
        <v>0</v>
      </c>
      <c r="AG773" s="6"/>
      <c r="AH773" s="6"/>
      <c r="AI773" s="6"/>
      <c r="AJ773" s="6"/>
      <c r="AK773" s="6"/>
      <c r="AL773" s="6"/>
      <c r="AM773" s="6">
        <v>0.14000000000000001</v>
      </c>
      <c r="AN773" s="8">
        <f t="shared" si="61"/>
        <v>2663.8399999999997</v>
      </c>
      <c r="AO773" s="6"/>
      <c r="AP773" s="6">
        <v>-8.0500000000000007</v>
      </c>
      <c r="AQ773" s="6">
        <v>0</v>
      </c>
      <c r="AR773" s="6"/>
      <c r="AS773" s="6"/>
      <c r="AT773" s="6">
        <v>-0.17</v>
      </c>
      <c r="AU773" s="6"/>
      <c r="AV773" s="6">
        <v>-14</v>
      </c>
      <c r="AW773" s="6"/>
      <c r="AX773" s="6"/>
      <c r="AY773" s="6"/>
      <c r="AZ773" s="6"/>
      <c r="BA773" s="6"/>
      <c r="BB773" s="6"/>
      <c r="BC773" s="6">
        <v>-1.66</v>
      </c>
      <c r="BD773" s="6"/>
      <c r="BE773" s="6"/>
      <c r="BF773" s="6">
        <v>0</v>
      </c>
      <c r="BG773" s="6">
        <v>-216.96</v>
      </c>
      <c r="BH773" s="6">
        <v>0</v>
      </c>
      <c r="BI773" s="6"/>
      <c r="BJ773" s="6"/>
      <c r="BK773" s="6"/>
      <c r="BL773" s="11">
        <f t="shared" si="62"/>
        <v>-240.84</v>
      </c>
      <c r="BM773" s="12">
        <f t="shared" si="63"/>
        <v>2422.9999999999995</v>
      </c>
      <c r="BN773" s="13">
        <f t="shared" si="64"/>
        <v>170.75</v>
      </c>
      <c r="BO773" s="13">
        <f t="shared" si="65"/>
        <v>170.75</v>
      </c>
      <c r="BP773" s="13">
        <f t="shared" si="66"/>
        <v>56.916666666666664</v>
      </c>
      <c r="BQ773" s="13">
        <f t="shared" si="67"/>
        <v>216.82517999999999</v>
      </c>
      <c r="BR773" s="13">
        <f t="shared" si="68"/>
        <v>213.09</v>
      </c>
      <c r="BS773" s="13">
        <f t="shared" si="69"/>
        <v>796.95</v>
      </c>
      <c r="BT773" s="13">
        <f t="shared" si="70"/>
        <v>0</v>
      </c>
      <c r="BU773" s="13">
        <f t="shared" si="71"/>
        <v>150.51753259999998</v>
      </c>
      <c r="BV773" s="6">
        <f>SUMIFS('SEGURO DE VIDA'!E:E, 'SEGURO DE VIDA'!D:D, H773, 'SEGURO DE VIDA'!G:G, E773)</f>
        <v>13.71</v>
      </c>
      <c r="BW773" s="6">
        <f>SUMIFS(TREINAMENTOS!E:E, TREINAMENTOS!D:D, H773, TREINAMENTOS!G:G, E773)</f>
        <v>200</v>
      </c>
      <c r="BX773" s="6">
        <f>SUMIFS(EXAMES!E:E, EXAMES!D:D, H773, EXAMES!G:G, E773)</f>
        <v>0</v>
      </c>
      <c r="BY773" s="25">
        <f t="shared" si="72"/>
        <v>1989.5093792666667</v>
      </c>
      <c r="BZ773" s="1"/>
      <c r="CA773" s="1"/>
      <c r="CB773" s="13">
        <f t="shared" si="73"/>
        <v>150.51753259999998</v>
      </c>
      <c r="CC773" s="13">
        <f t="shared" si="74"/>
        <v>0</v>
      </c>
      <c r="CD773" s="13">
        <f>SUMIFS(ALIMENTAÇÃO!E:E, ALIMENTAÇÃO!D:D, H773, ALIMENTAÇÃO!G:G, E773)</f>
        <v>805</v>
      </c>
      <c r="CE773" s="6">
        <f>SUMIFS(TRANSPORTE!E:E, TRANSPORTE!D:D, H773, TRANSPORTE!G:G, E773)</f>
        <v>0</v>
      </c>
      <c r="CF773" s="6">
        <f>SUMIFS('PLANO DE SAÚDE'!E:E, 'PLANO DE SAÚDE'!D:D, H773, 'PLANO DE SAÚDE'!G:G, E773)</f>
        <v>152.17753259999998</v>
      </c>
      <c r="CG773" s="6">
        <f>SUMIFS('PLANO ODONTO'!E:E, 'PLANO ODONTO'!D:D, H773, 'PLANO ODONTO'!G:G, E773)</f>
        <v>14</v>
      </c>
      <c r="CH773" s="6">
        <f t="shared" si="75"/>
        <v>-1.66</v>
      </c>
      <c r="CI773" s="6">
        <f t="shared" si="76"/>
        <v>0</v>
      </c>
      <c r="CJ773" s="6"/>
      <c r="CK773" s="6"/>
      <c r="CL773" s="6"/>
      <c r="CM773" s="6">
        <f t="shared" si="77"/>
        <v>-14</v>
      </c>
      <c r="CN773" s="6">
        <v>2663.84</v>
      </c>
      <c r="CO773" s="6">
        <v>-240.84</v>
      </c>
      <c r="CP773" s="6">
        <v>2423</v>
      </c>
      <c r="CQ773" s="6">
        <v>2663.7</v>
      </c>
      <c r="CR773" s="6">
        <v>8.14</v>
      </c>
      <c r="CS773" s="6">
        <v>2663.7</v>
      </c>
      <c r="CT773" s="1">
        <v>213.09</v>
      </c>
      <c r="CU773" s="6">
        <v>2056.5</v>
      </c>
    </row>
    <row r="774" spans="1:99" ht="13.8" hidden="1">
      <c r="A774" s="1"/>
      <c r="B774" s="1"/>
      <c r="C774" s="34" t="str">
        <f t="shared" ca="1" si="59"/>
        <v>OK</v>
      </c>
      <c r="D774" s="2">
        <f t="shared" si="60"/>
        <v>4457.3269617999995</v>
      </c>
      <c r="E774" s="42">
        <v>45931</v>
      </c>
      <c r="F774" s="1" t="s">
        <v>145</v>
      </c>
      <c r="G774" s="1">
        <v>3508</v>
      </c>
      <c r="H774" s="1" t="s">
        <v>311</v>
      </c>
      <c r="I774" s="1" t="s">
        <v>312</v>
      </c>
      <c r="J774" s="38">
        <v>45701</v>
      </c>
      <c r="K774" s="6">
        <v>2277</v>
      </c>
      <c r="L774" s="1"/>
      <c r="M774" s="6">
        <v>2277</v>
      </c>
      <c r="N774" s="6"/>
      <c r="O774" s="6"/>
      <c r="P774" s="6">
        <v>0</v>
      </c>
      <c r="Q774" s="6"/>
      <c r="R774" s="6"/>
      <c r="S774" s="6"/>
      <c r="T774" s="6"/>
      <c r="U774" s="6">
        <v>0</v>
      </c>
      <c r="V774" s="6"/>
      <c r="W774" s="6"/>
      <c r="X774" s="6"/>
      <c r="Y774" s="6"/>
      <c r="Z774" s="6"/>
      <c r="AA774" s="6"/>
      <c r="AB774" s="6"/>
      <c r="AC774" s="6"/>
      <c r="AD774" s="6">
        <v>0</v>
      </c>
      <c r="AE774" s="6"/>
      <c r="AF774" s="6">
        <v>0</v>
      </c>
      <c r="AG774" s="6"/>
      <c r="AH774" s="6"/>
      <c r="AI774" s="6"/>
      <c r="AJ774" s="6"/>
      <c r="AK774" s="6"/>
      <c r="AL774" s="6"/>
      <c r="AM774" s="6">
        <v>0.98</v>
      </c>
      <c r="AN774" s="8">
        <f t="shared" si="61"/>
        <v>2277.98</v>
      </c>
      <c r="AO774" s="6"/>
      <c r="AP774" s="6">
        <v>-8.0500000000000007</v>
      </c>
      <c r="AQ774" s="6">
        <v>-136.62</v>
      </c>
      <c r="AR774" s="6"/>
      <c r="AS774" s="6"/>
      <c r="AT774" s="6">
        <v>-0.34</v>
      </c>
      <c r="AU774" s="6"/>
      <c r="AV774" s="6">
        <v>0</v>
      </c>
      <c r="AW774" s="6"/>
      <c r="AX774" s="6"/>
      <c r="AY774" s="6"/>
      <c r="AZ774" s="6"/>
      <c r="BA774" s="6"/>
      <c r="BB774" s="6"/>
      <c r="BC774" s="6">
        <v>-165.18</v>
      </c>
      <c r="BD774" s="6">
        <v>-1.63</v>
      </c>
      <c r="BE774" s="6"/>
      <c r="BF774" s="6">
        <v>0</v>
      </c>
      <c r="BG774" s="6">
        <v>-182.16</v>
      </c>
      <c r="BH774" s="6">
        <v>0</v>
      </c>
      <c r="BI774" s="6"/>
      <c r="BJ774" s="6"/>
      <c r="BK774" s="6"/>
      <c r="BL774" s="11">
        <f t="shared" si="62"/>
        <v>-493.98</v>
      </c>
      <c r="BM774" s="12">
        <f t="shared" si="63"/>
        <v>1784</v>
      </c>
      <c r="BN774" s="13">
        <f t="shared" si="64"/>
        <v>189.75</v>
      </c>
      <c r="BO774" s="13">
        <f t="shared" si="65"/>
        <v>189.75</v>
      </c>
      <c r="BP774" s="13">
        <f t="shared" si="66"/>
        <v>63.25</v>
      </c>
      <c r="BQ774" s="13">
        <f t="shared" si="67"/>
        <v>182.16</v>
      </c>
      <c r="BR774" s="13">
        <f t="shared" si="68"/>
        <v>182.16</v>
      </c>
      <c r="BS774" s="13">
        <f t="shared" si="69"/>
        <v>796.95</v>
      </c>
      <c r="BT774" s="13">
        <f t="shared" si="70"/>
        <v>93.38</v>
      </c>
      <c r="BU774" s="13">
        <f t="shared" si="71"/>
        <v>468.23696179999996</v>
      </c>
      <c r="BV774" s="6">
        <f>SUMIFS('SEGURO DE VIDA'!E:E, 'SEGURO DE VIDA'!D:D, H774, 'SEGURO DE VIDA'!G:G, E774)</f>
        <v>13.71</v>
      </c>
      <c r="BW774" s="6">
        <f>SUMIFS(TREINAMENTOS!E:E, TREINAMENTOS!D:D, H774, TREINAMENTOS!G:G, E774)</f>
        <v>0</v>
      </c>
      <c r="BX774" s="6">
        <f>SUMIFS(EXAMES!E:E, EXAMES!D:D, H774, EXAMES!G:G, E774)</f>
        <v>0</v>
      </c>
      <c r="BY774" s="25">
        <f t="shared" si="72"/>
        <v>2179.3469617999999</v>
      </c>
      <c r="BZ774" s="1"/>
      <c r="CA774" s="1"/>
      <c r="CB774" s="13">
        <f t="shared" si="73"/>
        <v>468.23696179999996</v>
      </c>
      <c r="CC774" s="13">
        <f t="shared" si="74"/>
        <v>0</v>
      </c>
      <c r="CD774" s="13">
        <f>SUMIFS(ALIMENTAÇÃO!E:E, ALIMENTAÇÃO!D:D, H774, ALIMENTAÇÃO!G:G, E774)</f>
        <v>805</v>
      </c>
      <c r="CE774" s="6">
        <f>SUMIFS(TRANSPORTE!E:E, TRANSPORTE!D:D, H774, TRANSPORTE!G:G, E774)</f>
        <v>230</v>
      </c>
      <c r="CF774" s="6">
        <f>SUMIFS('PLANO DE SAÚDE'!E:E, 'PLANO DE SAÚDE'!D:D, H774, 'PLANO DE SAÚDE'!G:G, E774)</f>
        <v>635.04696179999996</v>
      </c>
      <c r="CG774" s="6">
        <f>SUMIFS('PLANO ODONTO'!E:E, 'PLANO ODONTO'!D:D, H774, 'PLANO ODONTO'!G:G, E774)</f>
        <v>0</v>
      </c>
      <c r="CH774" s="6">
        <f t="shared" si="75"/>
        <v>-166.81</v>
      </c>
      <c r="CI774" s="6">
        <f t="shared" si="76"/>
        <v>0</v>
      </c>
      <c r="CJ774" s="6"/>
      <c r="CK774" s="6"/>
      <c r="CL774" s="6"/>
      <c r="CM774" s="6">
        <f t="shared" si="77"/>
        <v>0</v>
      </c>
      <c r="CN774" s="6">
        <v>2277.98</v>
      </c>
      <c r="CO774" s="6">
        <v>-493.98</v>
      </c>
      <c r="CP774" s="6">
        <v>1784</v>
      </c>
      <c r="CQ774" s="6">
        <v>2277</v>
      </c>
      <c r="CR774" s="6">
        <v>8</v>
      </c>
      <c r="CS774" s="6">
        <v>2277</v>
      </c>
      <c r="CT774" s="1">
        <v>182.16</v>
      </c>
      <c r="CU774" s="6">
        <v>1669.8</v>
      </c>
    </row>
    <row r="775" spans="1:99" ht="13.8" hidden="1">
      <c r="A775" s="1"/>
      <c r="B775" s="1"/>
      <c r="C775" s="34" t="str">
        <f t="shared" ca="1" si="59"/>
        <v>OK</v>
      </c>
      <c r="D775" s="2">
        <f t="shared" si="60"/>
        <v>4319.8856552888883</v>
      </c>
      <c r="E775" s="42">
        <v>45931</v>
      </c>
      <c r="F775" s="1" t="s">
        <v>145</v>
      </c>
      <c r="G775" s="1">
        <v>353</v>
      </c>
      <c r="H775" s="1" t="s">
        <v>313</v>
      </c>
      <c r="I775" s="1" t="s">
        <v>231</v>
      </c>
      <c r="J775" s="38">
        <v>44746</v>
      </c>
      <c r="K775" s="6">
        <v>2000</v>
      </c>
      <c r="L775" s="1"/>
      <c r="M775" s="6">
        <v>2000</v>
      </c>
      <c r="N775" s="6"/>
      <c r="O775" s="6"/>
      <c r="P775" s="6">
        <v>0</v>
      </c>
      <c r="Q775" s="6"/>
      <c r="R775" s="6"/>
      <c r="S775" s="6"/>
      <c r="T775" s="6"/>
      <c r="U775" s="6">
        <v>0</v>
      </c>
      <c r="V775" s="6"/>
      <c r="W775" s="6"/>
      <c r="X775" s="6"/>
      <c r="Y775" s="6"/>
      <c r="Z775" s="6"/>
      <c r="AA775" s="6"/>
      <c r="AB775" s="6"/>
      <c r="AC775" s="6"/>
      <c r="AD775" s="6">
        <v>0</v>
      </c>
      <c r="AE775" s="6"/>
      <c r="AF775" s="6">
        <v>0</v>
      </c>
      <c r="AG775" s="6"/>
      <c r="AH775" s="6"/>
      <c r="AI775" s="6"/>
      <c r="AJ775" s="6"/>
      <c r="AK775" s="6"/>
      <c r="AL775" s="6"/>
      <c r="AM775" s="6">
        <v>0.15</v>
      </c>
      <c r="AN775" s="8">
        <f t="shared" si="61"/>
        <v>2000.15</v>
      </c>
      <c r="AO775" s="6"/>
      <c r="AP775" s="6">
        <v>-7.7</v>
      </c>
      <c r="AQ775" s="6">
        <v>-120</v>
      </c>
      <c r="AR775" s="6"/>
      <c r="AS775" s="6"/>
      <c r="AT775" s="6">
        <v>-0.49</v>
      </c>
      <c r="AU775" s="6"/>
      <c r="AV775" s="6">
        <v>0</v>
      </c>
      <c r="AW775" s="6"/>
      <c r="AX775" s="6"/>
      <c r="AY775" s="6"/>
      <c r="AZ775" s="6"/>
      <c r="BA775" s="6"/>
      <c r="BB775" s="6"/>
      <c r="BC775" s="6">
        <v>-3.46</v>
      </c>
      <c r="BD775" s="6"/>
      <c r="BE775" s="6"/>
      <c r="BF775" s="6">
        <v>-581.27</v>
      </c>
      <c r="BG775" s="6">
        <v>-157.22999999999999</v>
      </c>
      <c r="BH775" s="6">
        <v>0</v>
      </c>
      <c r="BI775" s="6"/>
      <c r="BJ775" s="6"/>
      <c r="BK775" s="6"/>
      <c r="BL775" s="11">
        <f t="shared" si="62"/>
        <v>-870.15</v>
      </c>
      <c r="BM775" s="12">
        <f t="shared" si="63"/>
        <v>1130</v>
      </c>
      <c r="BN775" s="13">
        <f t="shared" si="64"/>
        <v>166.66666666666666</v>
      </c>
      <c r="BO775" s="13">
        <f t="shared" si="65"/>
        <v>166.66666666666666</v>
      </c>
      <c r="BP775" s="13">
        <f t="shared" si="66"/>
        <v>55.55555555555555</v>
      </c>
      <c r="BQ775" s="13">
        <f t="shared" si="67"/>
        <v>157.20000000000002</v>
      </c>
      <c r="BR775" s="13">
        <f t="shared" si="68"/>
        <v>160</v>
      </c>
      <c r="BS775" s="13">
        <f t="shared" si="69"/>
        <v>762.3</v>
      </c>
      <c r="BT775" s="13">
        <f t="shared" si="70"/>
        <v>273.3</v>
      </c>
      <c r="BU775" s="13">
        <f t="shared" si="71"/>
        <v>564.33676639999987</v>
      </c>
      <c r="BV775" s="6">
        <f>SUMIFS('SEGURO DE VIDA'!E:E, 'SEGURO DE VIDA'!D:D, H775, 'SEGURO DE VIDA'!G:G, E775)</f>
        <v>13.71</v>
      </c>
      <c r="BW775" s="6">
        <f>SUMIFS(TREINAMENTOS!E:E, TREINAMENTOS!D:D, H775, TREINAMENTOS!G:G, E775)</f>
        <v>0</v>
      </c>
      <c r="BX775" s="6">
        <f>SUMIFS(EXAMES!E:E, EXAMES!D:D, H775, EXAMES!G:G, E775)</f>
        <v>0</v>
      </c>
      <c r="BY775" s="25">
        <f t="shared" si="72"/>
        <v>2319.7356552888887</v>
      </c>
      <c r="BZ775" s="1"/>
      <c r="CA775" s="1"/>
      <c r="CB775" s="13">
        <f t="shared" si="73"/>
        <v>564.33676639999987</v>
      </c>
      <c r="CC775" s="13">
        <f t="shared" si="74"/>
        <v>0</v>
      </c>
      <c r="CD775" s="13">
        <f>SUMIFS(ALIMENTAÇÃO!E:E, ALIMENTAÇÃO!D:D, H775, ALIMENTAÇÃO!G:G, E775)</f>
        <v>770</v>
      </c>
      <c r="CE775" s="6">
        <f>SUMIFS(TRANSPORTE!E:E, TRANSPORTE!D:D, H775, TRANSPORTE!G:G, E775)</f>
        <v>393.3</v>
      </c>
      <c r="CF775" s="6">
        <f>SUMIFS('PLANO DE SAÚDE'!E:E, 'PLANO DE SAÚDE'!D:D, H775, 'PLANO DE SAÚDE'!G:G, E775)</f>
        <v>567.79676639999991</v>
      </c>
      <c r="CG775" s="6">
        <f>SUMIFS('PLANO ODONTO'!E:E, 'PLANO ODONTO'!D:D, H775, 'PLANO ODONTO'!G:G, E775)</f>
        <v>0</v>
      </c>
      <c r="CH775" s="6">
        <f t="shared" si="75"/>
        <v>-3.46</v>
      </c>
      <c r="CI775" s="6">
        <f t="shared" si="76"/>
        <v>0</v>
      </c>
      <c r="CJ775" s="6"/>
      <c r="CK775" s="6"/>
      <c r="CL775" s="6"/>
      <c r="CM775" s="6">
        <f t="shared" si="77"/>
        <v>0</v>
      </c>
      <c r="CN775" s="6">
        <v>2000.15</v>
      </c>
      <c r="CO775" s="6">
        <v>-870.15</v>
      </c>
      <c r="CP775" s="6">
        <v>1130</v>
      </c>
      <c r="CQ775" s="6">
        <v>2000</v>
      </c>
      <c r="CR775" s="6">
        <v>7.86</v>
      </c>
      <c r="CS775" s="6">
        <v>2000</v>
      </c>
      <c r="CT775" s="1">
        <v>160</v>
      </c>
      <c r="CU775" s="6">
        <v>1392.8</v>
      </c>
    </row>
    <row r="776" spans="1:99" ht="13.8" hidden="1">
      <c r="A776" s="1"/>
      <c r="B776" s="1"/>
      <c r="C776" s="34" t="str">
        <f t="shared" ca="1" si="59"/>
        <v>OK</v>
      </c>
      <c r="D776" s="2">
        <f t="shared" si="60"/>
        <v>6215.9432580666671</v>
      </c>
      <c r="E776" s="42">
        <v>45931</v>
      </c>
      <c r="F776" s="1" t="s">
        <v>145</v>
      </c>
      <c r="G776" s="1">
        <v>3419</v>
      </c>
      <c r="H776" s="1" t="s">
        <v>316</v>
      </c>
      <c r="I776" s="1" t="s">
        <v>147</v>
      </c>
      <c r="J776" s="38">
        <v>45313</v>
      </c>
      <c r="K776" s="6">
        <v>2400</v>
      </c>
      <c r="L776" s="1"/>
      <c r="M776" s="6">
        <v>2400</v>
      </c>
      <c r="N776" s="6"/>
      <c r="O776" s="6"/>
      <c r="P776" s="6">
        <v>720</v>
      </c>
      <c r="Q776" s="6"/>
      <c r="R776" s="6"/>
      <c r="S776" s="6"/>
      <c r="T776" s="6"/>
      <c r="U776" s="6">
        <v>0</v>
      </c>
      <c r="V776" s="6"/>
      <c r="W776" s="6"/>
      <c r="X776" s="6"/>
      <c r="Y776" s="6">
        <v>0</v>
      </c>
      <c r="Z776" s="6"/>
      <c r="AA776" s="6"/>
      <c r="AB776" s="6"/>
      <c r="AC776" s="6"/>
      <c r="AD776" s="6">
        <v>0</v>
      </c>
      <c r="AE776" s="6">
        <v>0</v>
      </c>
      <c r="AF776" s="6">
        <v>0</v>
      </c>
      <c r="AG776" s="6"/>
      <c r="AH776" s="6"/>
      <c r="AI776" s="6"/>
      <c r="AJ776" s="6"/>
      <c r="AK776" s="6"/>
      <c r="AL776" s="6"/>
      <c r="AM776" s="6">
        <v>0.34</v>
      </c>
      <c r="AN776" s="8">
        <f t="shared" si="61"/>
        <v>3120.34</v>
      </c>
      <c r="AO776" s="6"/>
      <c r="AP776" s="6">
        <v>-8.0500000000000007</v>
      </c>
      <c r="AQ776" s="6">
        <v>-144</v>
      </c>
      <c r="AR776" s="6"/>
      <c r="AS776" s="6"/>
      <c r="AT776" s="6">
        <v>-0.56000000000000005</v>
      </c>
      <c r="AU776" s="6"/>
      <c r="AV776" s="6">
        <v>-14</v>
      </c>
      <c r="AW776" s="6"/>
      <c r="AX776" s="6"/>
      <c r="AY776" s="6"/>
      <c r="AZ776" s="6"/>
      <c r="BA776" s="6"/>
      <c r="BB776" s="6"/>
      <c r="BC776" s="6">
        <v>-1.93</v>
      </c>
      <c r="BD776" s="6">
        <v>0</v>
      </c>
      <c r="BE776" s="6"/>
      <c r="BF776" s="6">
        <v>-546</v>
      </c>
      <c r="BG776" s="6">
        <v>-267.8</v>
      </c>
      <c r="BH776" s="6">
        <v>0</v>
      </c>
      <c r="BI776" s="6"/>
      <c r="BJ776" s="6"/>
      <c r="BK776" s="6"/>
      <c r="BL776" s="11">
        <f t="shared" si="62"/>
        <v>-982.33999999999992</v>
      </c>
      <c r="BM776" s="12">
        <f t="shared" si="63"/>
        <v>2138</v>
      </c>
      <c r="BN776" s="13">
        <f t="shared" si="64"/>
        <v>200</v>
      </c>
      <c r="BO776" s="13">
        <f t="shared" si="65"/>
        <v>200</v>
      </c>
      <c r="BP776" s="13">
        <f t="shared" si="66"/>
        <v>66.666666666666671</v>
      </c>
      <c r="BQ776" s="13">
        <f t="shared" si="67"/>
        <v>267.69600000000003</v>
      </c>
      <c r="BR776" s="13">
        <f t="shared" si="68"/>
        <v>249.6</v>
      </c>
      <c r="BS776" s="13">
        <f t="shared" si="69"/>
        <v>796.95</v>
      </c>
      <c r="BT776" s="13">
        <f t="shared" si="70"/>
        <v>198</v>
      </c>
      <c r="BU776" s="13">
        <f t="shared" si="71"/>
        <v>174.85059139999998</v>
      </c>
      <c r="BV776" s="6">
        <f>SUMIFS('SEGURO DE VIDA'!E:E, 'SEGURO DE VIDA'!D:D, H776, 'SEGURO DE VIDA'!G:G, E776)</f>
        <v>13.71</v>
      </c>
      <c r="BW776" s="6">
        <f>SUMIFS(TREINAMENTOS!E:E, TREINAMENTOS!D:D, H776, TREINAMENTOS!G:G, E776)</f>
        <v>0</v>
      </c>
      <c r="BX776" s="6">
        <f>SUMIFS(EXAMES!E:E, EXAMES!D:D, H776, EXAMES!G:G, E776)</f>
        <v>928.13</v>
      </c>
      <c r="BY776" s="25">
        <f t="shared" si="72"/>
        <v>3095.603258066667</v>
      </c>
      <c r="BZ776" s="1"/>
      <c r="CA776" s="1"/>
      <c r="CB776" s="13">
        <f t="shared" si="73"/>
        <v>174.85059139999998</v>
      </c>
      <c r="CC776" s="13">
        <f t="shared" si="74"/>
        <v>0</v>
      </c>
      <c r="CD776" s="13">
        <f>SUMIFS(ALIMENTAÇÃO!E:E, ALIMENTAÇÃO!D:D, H776, ALIMENTAÇÃO!G:G, E776)</f>
        <v>805</v>
      </c>
      <c r="CE776" s="6">
        <f>SUMIFS(TRANSPORTE!E:E, TRANSPORTE!D:D, H776, TRANSPORTE!G:G, E776)</f>
        <v>342</v>
      </c>
      <c r="CF776" s="6">
        <f>SUMIFS('PLANO DE SAÚDE'!E:E, 'PLANO DE SAÚDE'!D:D, H776, 'PLANO DE SAÚDE'!G:G, E776)</f>
        <v>176.78059139999999</v>
      </c>
      <c r="CG776" s="6">
        <f>SUMIFS('PLANO ODONTO'!E:E, 'PLANO ODONTO'!D:D, H776, 'PLANO ODONTO'!G:G, E776)</f>
        <v>14</v>
      </c>
      <c r="CH776" s="6">
        <f t="shared" si="75"/>
        <v>-1.93</v>
      </c>
      <c r="CI776" s="6">
        <f t="shared" si="76"/>
        <v>0</v>
      </c>
      <c r="CJ776" s="6"/>
      <c r="CK776" s="6"/>
      <c r="CL776" s="6"/>
      <c r="CM776" s="6">
        <f t="shared" si="77"/>
        <v>-14</v>
      </c>
      <c r="CN776" s="6">
        <v>3120.34</v>
      </c>
      <c r="CO776" s="6">
        <v>-982.34</v>
      </c>
      <c r="CP776" s="6">
        <v>2138</v>
      </c>
      <c r="CQ776" s="6">
        <v>3120</v>
      </c>
      <c r="CR776" s="1">
        <v>8.58</v>
      </c>
      <c r="CS776" s="6">
        <v>3120</v>
      </c>
      <c r="CT776" s="1">
        <v>249.6</v>
      </c>
      <c r="CU776" s="6">
        <v>2283.4299999999998</v>
      </c>
    </row>
    <row r="777" spans="1:99" ht="13.8" hidden="1">
      <c r="A777" s="1"/>
      <c r="B777" s="1"/>
      <c r="C777" s="34" t="str">
        <f t="shared" ca="1" si="59"/>
        <v>OK</v>
      </c>
      <c r="D777" s="2">
        <f t="shared" si="60"/>
        <v>11704.257125088889</v>
      </c>
      <c r="E777" s="42">
        <v>45931</v>
      </c>
      <c r="F777" s="1" t="s">
        <v>145</v>
      </c>
      <c r="G777" s="1">
        <v>161</v>
      </c>
      <c r="H777" s="1" t="s">
        <v>317</v>
      </c>
      <c r="I777" s="1" t="s">
        <v>245</v>
      </c>
      <c r="J777" s="38">
        <v>42011</v>
      </c>
      <c r="K777" s="6">
        <v>7718.42</v>
      </c>
      <c r="L777" s="1"/>
      <c r="M777" s="6">
        <v>7718.42</v>
      </c>
      <c r="N777" s="6"/>
      <c r="O777" s="6"/>
      <c r="P777" s="6">
        <v>0</v>
      </c>
      <c r="Q777" s="6"/>
      <c r="R777" s="6"/>
      <c r="S777" s="6"/>
      <c r="T777" s="6"/>
      <c r="U777" s="6">
        <v>0</v>
      </c>
      <c r="V777" s="6"/>
      <c r="W777" s="6"/>
      <c r="X777" s="6"/>
      <c r="Y777" s="6"/>
      <c r="Z777" s="6"/>
      <c r="AA777" s="6"/>
      <c r="AB777" s="6"/>
      <c r="AC777" s="6"/>
      <c r="AD777" s="6">
        <v>0</v>
      </c>
      <c r="AE777" s="6">
        <v>0</v>
      </c>
      <c r="AF777" s="6">
        <v>0</v>
      </c>
      <c r="AG777" s="6"/>
      <c r="AH777" s="6"/>
      <c r="AI777" s="6"/>
      <c r="AJ777" s="6"/>
      <c r="AK777" s="6"/>
      <c r="AL777" s="6"/>
      <c r="AM777" s="6">
        <v>0.45</v>
      </c>
      <c r="AN777" s="8">
        <f t="shared" si="61"/>
        <v>7718.87</v>
      </c>
      <c r="AO777" s="6"/>
      <c r="AP777" s="6">
        <v>-8.0500000000000007</v>
      </c>
      <c r="AQ777" s="6">
        <v>0</v>
      </c>
      <c r="AR777" s="6"/>
      <c r="AS777" s="6"/>
      <c r="AT777" s="6">
        <v>-0.78</v>
      </c>
      <c r="AU777" s="6"/>
      <c r="AV777" s="6">
        <v>0</v>
      </c>
      <c r="AW777" s="6"/>
      <c r="AX777" s="6"/>
      <c r="AY777" s="6"/>
      <c r="AZ777" s="6"/>
      <c r="BA777" s="6"/>
      <c r="BB777" s="6"/>
      <c r="BC777" s="6">
        <v>-1.84</v>
      </c>
      <c r="BD777" s="6">
        <v>0</v>
      </c>
      <c r="BE777" s="6"/>
      <c r="BF777" s="6">
        <v>0</v>
      </c>
      <c r="BG777" s="6">
        <v>-890.16</v>
      </c>
      <c r="BH777" s="6">
        <v>-969.04</v>
      </c>
      <c r="BI777" s="6"/>
      <c r="BJ777" s="6"/>
      <c r="BK777" s="6"/>
      <c r="BL777" s="11">
        <f t="shared" si="62"/>
        <v>-1869.87</v>
      </c>
      <c r="BM777" s="12">
        <f t="shared" si="63"/>
        <v>5849</v>
      </c>
      <c r="BN777" s="13">
        <f t="shared" si="64"/>
        <v>643.20166666666671</v>
      </c>
      <c r="BO777" s="13">
        <f t="shared" si="65"/>
        <v>643.20166666666671</v>
      </c>
      <c r="BP777" s="13">
        <f t="shared" si="66"/>
        <v>214.40055555555557</v>
      </c>
      <c r="BQ777" s="13">
        <f t="shared" si="67"/>
        <v>889.93382599999995</v>
      </c>
      <c r="BR777" s="13">
        <f t="shared" si="68"/>
        <v>617.47</v>
      </c>
      <c r="BS777" s="13">
        <f t="shared" si="69"/>
        <v>796.95</v>
      </c>
      <c r="BT777" s="13">
        <f t="shared" si="70"/>
        <v>0</v>
      </c>
      <c r="BU777" s="13">
        <f t="shared" si="71"/>
        <v>166.51941019999998</v>
      </c>
      <c r="BV777" s="6">
        <f>SUMIFS('SEGURO DE VIDA'!E:E, 'SEGURO DE VIDA'!D:D, H777, 'SEGURO DE VIDA'!G:G, E777)</f>
        <v>13.71</v>
      </c>
      <c r="BW777" s="6">
        <f>SUMIFS(TREINAMENTOS!E:E, TREINAMENTOS!D:D, H777, TREINAMENTOS!G:G, E777)</f>
        <v>0</v>
      </c>
      <c r="BX777" s="6">
        <f>SUMIFS(EXAMES!E:E, EXAMES!D:D, H777, EXAMES!G:G, E777)</f>
        <v>0</v>
      </c>
      <c r="BY777" s="25">
        <f t="shared" si="72"/>
        <v>3985.3871250888892</v>
      </c>
      <c r="BZ777" s="1"/>
      <c r="CA777" s="1"/>
      <c r="CB777" s="13">
        <f t="shared" si="73"/>
        <v>166.51941019999998</v>
      </c>
      <c r="CC777" s="13">
        <f t="shared" si="74"/>
        <v>0</v>
      </c>
      <c r="CD777" s="13">
        <f>SUMIFS(ALIMENTAÇÃO!E:E, ALIMENTAÇÃO!D:D, H777, ALIMENTAÇÃO!G:G, E777)</f>
        <v>805</v>
      </c>
      <c r="CE777" s="6">
        <f>SUMIFS(TRANSPORTE!E:E, TRANSPORTE!D:D, H777, TRANSPORTE!G:G, E777)</f>
        <v>0</v>
      </c>
      <c r="CF777" s="6">
        <f>SUMIFS('PLANO DE SAÚDE'!E:E, 'PLANO DE SAÚDE'!D:D, H777, 'PLANO DE SAÚDE'!G:G, E777)</f>
        <v>168.35941019999999</v>
      </c>
      <c r="CG777" s="6">
        <f>SUMIFS('PLANO ODONTO'!E:E, 'PLANO ODONTO'!D:D, H777, 'PLANO ODONTO'!G:G, E777)</f>
        <v>0</v>
      </c>
      <c r="CH777" s="6">
        <f t="shared" si="75"/>
        <v>-1.84</v>
      </c>
      <c r="CI777" s="6">
        <f t="shared" si="76"/>
        <v>0</v>
      </c>
      <c r="CJ777" s="6"/>
      <c r="CK777" s="6"/>
      <c r="CL777" s="6"/>
      <c r="CM777" s="6">
        <f t="shared" si="77"/>
        <v>0</v>
      </c>
      <c r="CN777" s="6">
        <v>7718.87</v>
      </c>
      <c r="CO777" s="6">
        <v>-1869.87</v>
      </c>
      <c r="CP777" s="6">
        <v>5849</v>
      </c>
      <c r="CQ777" s="6">
        <v>7718.42</v>
      </c>
      <c r="CR777" s="1">
        <v>11.53</v>
      </c>
      <c r="CS777" s="6">
        <v>7718.42</v>
      </c>
      <c r="CT777" s="1">
        <v>617.47</v>
      </c>
      <c r="CU777" s="6">
        <v>6828.26</v>
      </c>
    </row>
    <row r="778" spans="1:99" ht="13.8" hidden="1">
      <c r="A778" s="1"/>
      <c r="B778" s="1"/>
      <c r="C778" s="34" t="str">
        <f t="shared" ca="1" si="59"/>
        <v>OK</v>
      </c>
      <c r="D778" s="2">
        <f t="shared" si="60"/>
        <v>10237.927996444445</v>
      </c>
      <c r="E778" s="42">
        <v>45931</v>
      </c>
      <c r="F778" s="1" t="s">
        <v>145</v>
      </c>
      <c r="G778" s="1">
        <v>263</v>
      </c>
      <c r="H778" s="1" t="s">
        <v>319</v>
      </c>
      <c r="I778" s="1" t="s">
        <v>320</v>
      </c>
      <c r="J778" s="38">
        <v>43697</v>
      </c>
      <c r="K778" s="6">
        <v>4299.04</v>
      </c>
      <c r="L778" s="1"/>
      <c r="M778" s="6">
        <v>4299.04</v>
      </c>
      <c r="N778" s="6"/>
      <c r="O778" s="6"/>
      <c r="P778" s="6">
        <v>1289.71</v>
      </c>
      <c r="Q778" s="6"/>
      <c r="R778" s="6"/>
      <c r="S778" s="6"/>
      <c r="T778" s="6"/>
      <c r="U778" s="6">
        <v>217.16</v>
      </c>
      <c r="V778" s="6"/>
      <c r="W778" s="6"/>
      <c r="X778" s="6"/>
      <c r="Y778" s="6">
        <v>857.19</v>
      </c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>
        <v>0.25</v>
      </c>
      <c r="AN778" s="8">
        <f t="shared" si="61"/>
        <v>6663.35</v>
      </c>
      <c r="AO778" s="6"/>
      <c r="AP778" s="6">
        <v>-6.63</v>
      </c>
      <c r="AQ778" s="6">
        <v>0</v>
      </c>
      <c r="AR778" s="6"/>
      <c r="AS778" s="6"/>
      <c r="AT778" s="6">
        <v>-0.85</v>
      </c>
      <c r="AU778" s="6"/>
      <c r="AV778" s="6">
        <v>0</v>
      </c>
      <c r="AW778" s="6"/>
      <c r="AX778" s="6"/>
      <c r="AY778" s="6"/>
      <c r="AZ778" s="6"/>
      <c r="BA778" s="6"/>
      <c r="BB778" s="6"/>
      <c r="BC778" s="6">
        <v>0</v>
      </c>
      <c r="BD778" s="6">
        <v>0</v>
      </c>
      <c r="BE778" s="6"/>
      <c r="BF778" s="6">
        <v>0</v>
      </c>
      <c r="BG778" s="6">
        <v>-622.41</v>
      </c>
      <c r="BH778" s="6">
        <v>-752.46</v>
      </c>
      <c r="BI778" s="6"/>
      <c r="BJ778" s="6"/>
      <c r="BK778" s="6"/>
      <c r="BL778" s="11">
        <f t="shared" si="62"/>
        <v>-1382.35</v>
      </c>
      <c r="BM778" s="12">
        <f t="shared" si="63"/>
        <v>5281</v>
      </c>
      <c r="BN778" s="13">
        <f t="shared" si="64"/>
        <v>358.25333333333333</v>
      </c>
      <c r="BO778" s="13">
        <f t="shared" si="65"/>
        <v>358.25333333333333</v>
      </c>
      <c r="BP778" s="13">
        <f t="shared" si="66"/>
        <v>119.41777777777777</v>
      </c>
      <c r="BQ778" s="13">
        <f t="shared" si="67"/>
        <v>622.393552</v>
      </c>
      <c r="BR778" s="13">
        <f t="shared" si="68"/>
        <v>464.47</v>
      </c>
      <c r="BS778" s="13">
        <f t="shared" si="69"/>
        <v>656.76</v>
      </c>
      <c r="BT778" s="13">
        <f t="shared" si="70"/>
        <v>0</v>
      </c>
      <c r="BU778" s="13">
        <f t="shared" si="71"/>
        <v>981.32</v>
      </c>
      <c r="BV778" s="6">
        <f>SUMIFS('SEGURO DE VIDA'!E:E, 'SEGURO DE VIDA'!D:D, H778, 'SEGURO DE VIDA'!G:G, E778)</f>
        <v>13.71</v>
      </c>
      <c r="BW778" s="6">
        <f>SUMIFS(TREINAMENTOS!E:E, TREINAMENTOS!D:D, H778, TREINAMENTOS!G:G, E778)</f>
        <v>0</v>
      </c>
      <c r="BX778" s="6">
        <f>SUMIFS(EXAMES!E:E, EXAMES!D:D, H778, EXAMES!G:G, E778)</f>
        <v>0</v>
      </c>
      <c r="BY778" s="25">
        <f t="shared" si="72"/>
        <v>3574.5779964444446</v>
      </c>
      <c r="BZ778" s="1"/>
      <c r="CA778" s="1"/>
      <c r="CB778" s="13">
        <f t="shared" si="73"/>
        <v>981.32</v>
      </c>
      <c r="CC778" s="13">
        <f t="shared" si="74"/>
        <v>0</v>
      </c>
      <c r="CD778" s="13">
        <f>SUMIFS(ALIMENTAÇÃO!E:E, ALIMENTAÇÃO!D:D, H778, ALIMENTAÇÃO!G:G, E778)</f>
        <v>663.39</v>
      </c>
      <c r="CE778" s="6">
        <f>SUMIFS(TRANSPORTE!E:E, TRANSPORTE!D:D, H778, TRANSPORTE!G:G, E778)</f>
        <v>0</v>
      </c>
      <c r="CF778" s="6">
        <f>SUMIFS('PLANO DE SAÚDE'!E:E, 'PLANO DE SAÚDE'!D:D, H778, 'PLANO DE SAÚDE'!G:G, E778)</f>
        <v>981.32</v>
      </c>
      <c r="CG778" s="6">
        <f>SUMIFS('PLANO ODONTO'!E:E, 'PLANO ODONTO'!D:D, H778, 'PLANO ODONTO'!G:G, E778)</f>
        <v>0</v>
      </c>
      <c r="CH778" s="6">
        <f t="shared" si="75"/>
        <v>0</v>
      </c>
      <c r="CI778" s="6">
        <f t="shared" si="76"/>
        <v>0</v>
      </c>
      <c r="CJ778" s="6"/>
      <c r="CK778" s="6"/>
      <c r="CL778" s="6"/>
      <c r="CM778" s="6">
        <f t="shared" si="77"/>
        <v>0</v>
      </c>
      <c r="CN778" s="6">
        <v>6663.35</v>
      </c>
      <c r="CO778" s="6">
        <v>-1382.35</v>
      </c>
      <c r="CP778" s="6">
        <v>5281</v>
      </c>
      <c r="CQ778" s="6">
        <v>5805.91</v>
      </c>
      <c r="CR778" s="1">
        <v>10.72</v>
      </c>
      <c r="CS778" s="6">
        <v>5805.91</v>
      </c>
      <c r="CT778" s="1">
        <v>464.47</v>
      </c>
      <c r="CU778" s="6">
        <v>6040.69</v>
      </c>
    </row>
    <row r="779" spans="1:99" ht="13.8" hidden="1">
      <c r="A779" s="1"/>
      <c r="B779" s="1"/>
      <c r="C779" s="34" t="str">
        <f t="shared" ca="1" si="59"/>
        <v>OK</v>
      </c>
      <c r="D779" s="2">
        <f t="shared" si="60"/>
        <v>1977.83</v>
      </c>
      <c r="E779" s="42">
        <v>45931</v>
      </c>
      <c r="F779" s="1" t="s">
        <v>145</v>
      </c>
      <c r="G779" s="1">
        <v>3611</v>
      </c>
      <c r="H779" s="1" t="s">
        <v>581</v>
      </c>
      <c r="I779" s="1" t="s">
        <v>151</v>
      </c>
      <c r="J779" s="35">
        <v>45946</v>
      </c>
      <c r="K779" s="6">
        <v>1800</v>
      </c>
      <c r="L779" s="1"/>
      <c r="M779" s="6">
        <v>900</v>
      </c>
      <c r="N779" s="6"/>
      <c r="O779" s="6"/>
      <c r="P779" s="6">
        <v>0</v>
      </c>
      <c r="Q779" s="6"/>
      <c r="R779" s="6"/>
      <c r="S779" s="6"/>
      <c r="T779" s="6"/>
      <c r="U779" s="6">
        <v>0</v>
      </c>
      <c r="V779" s="6"/>
      <c r="W779" s="6"/>
      <c r="X779" s="6"/>
      <c r="Y779" s="6">
        <v>0</v>
      </c>
      <c r="Z779" s="6"/>
      <c r="AA779" s="6"/>
      <c r="AB779" s="6"/>
      <c r="AC779" s="6"/>
      <c r="AD779" s="6">
        <v>0</v>
      </c>
      <c r="AE779" s="6">
        <v>0</v>
      </c>
      <c r="AF779" s="6">
        <v>0</v>
      </c>
      <c r="AG779" s="6"/>
      <c r="AH779" s="6"/>
      <c r="AI779" s="6"/>
      <c r="AJ779" s="6"/>
      <c r="AK779" s="6"/>
      <c r="AL779" s="6"/>
      <c r="AM779" s="6">
        <v>0.5</v>
      </c>
      <c r="AN779" s="8">
        <f t="shared" si="61"/>
        <v>900.5</v>
      </c>
      <c r="AO779" s="6"/>
      <c r="AP779" s="6">
        <v>0</v>
      </c>
      <c r="AQ779" s="6">
        <v>-54</v>
      </c>
      <c r="AR779" s="6"/>
      <c r="AS779" s="6"/>
      <c r="AT779" s="6">
        <v>0</v>
      </c>
      <c r="AU779" s="6"/>
      <c r="AV779" s="6">
        <v>0</v>
      </c>
      <c r="AW779" s="6"/>
      <c r="AX779" s="6"/>
      <c r="AY779" s="6"/>
      <c r="AZ779" s="6"/>
      <c r="BA779" s="6"/>
      <c r="BB779" s="6"/>
      <c r="BC779" s="6">
        <v>0</v>
      </c>
      <c r="BD779" s="6">
        <v>0</v>
      </c>
      <c r="BE779" s="6"/>
      <c r="BF779" s="6">
        <v>0</v>
      </c>
      <c r="BG779" s="6">
        <v>-67.5</v>
      </c>
      <c r="BH779" s="6">
        <v>0</v>
      </c>
      <c r="BI779" s="6"/>
      <c r="BJ779" s="6"/>
      <c r="BK779" s="6"/>
      <c r="BL779" s="11">
        <f t="shared" si="62"/>
        <v>-121.5</v>
      </c>
      <c r="BM779" s="12">
        <f t="shared" si="63"/>
        <v>779</v>
      </c>
      <c r="BN779" s="13">
        <f t="shared" si="64"/>
        <v>150</v>
      </c>
      <c r="BO779" s="13">
        <f t="shared" si="65"/>
        <v>150</v>
      </c>
      <c r="BP779" s="13">
        <f t="shared" si="66"/>
        <v>50</v>
      </c>
      <c r="BQ779" s="13">
        <f t="shared" si="67"/>
        <v>67.5</v>
      </c>
      <c r="BR779" s="13">
        <f t="shared" si="68"/>
        <v>72</v>
      </c>
      <c r="BS779" s="13">
        <f t="shared" si="69"/>
        <v>350</v>
      </c>
      <c r="BT779" s="13">
        <f t="shared" si="70"/>
        <v>117</v>
      </c>
      <c r="BU779" s="13">
        <f t="shared" si="71"/>
        <v>0</v>
      </c>
      <c r="BV779" s="6">
        <f>SUMIFS('SEGURO DE VIDA'!E:E, 'SEGURO DE VIDA'!D:D, H779, 'SEGURO DE VIDA'!G:G, E779)</f>
        <v>13.71</v>
      </c>
      <c r="BW779" s="6">
        <f>SUMIFS(TREINAMENTOS!E:E, TREINAMENTOS!D:D, H779, TREINAMENTOS!G:G, E779)</f>
        <v>0</v>
      </c>
      <c r="BX779" s="6">
        <f>SUMIFS(EXAMES!E:E, EXAMES!D:D, H779, EXAMES!G:G, E779)</f>
        <v>107.12</v>
      </c>
      <c r="BY779" s="25">
        <f t="shared" si="72"/>
        <v>1077.33</v>
      </c>
      <c r="BZ779" s="1"/>
      <c r="CA779" s="1"/>
      <c r="CB779" s="13">
        <f t="shared" si="73"/>
        <v>0</v>
      </c>
      <c r="CC779" s="13">
        <f t="shared" si="74"/>
        <v>0</v>
      </c>
      <c r="CD779" s="13">
        <f>SUMIFS(ALIMENTAÇÃO!E:E, ALIMENTAÇÃO!D:D, H779, ALIMENTAÇÃO!G:G, E779)</f>
        <v>350</v>
      </c>
      <c r="CE779" s="6">
        <f>SUMIFS(TRANSPORTE!E:E, TRANSPORTE!D:D, H779, TRANSPORTE!G:G, E779)</f>
        <v>171</v>
      </c>
      <c r="CF779" s="6">
        <f>SUMIFS('PLANO DE SAÚDE'!E:E, 'PLANO DE SAÚDE'!D:D, H779, 'PLANO DE SAÚDE'!G:G, E779)</f>
        <v>0</v>
      </c>
      <c r="CG779" s="6">
        <f>SUMIFS('PLANO ODONTO'!E:E, 'PLANO ODONTO'!D:D, H779, 'PLANO ODONTO'!G:G, E779)</f>
        <v>0</v>
      </c>
      <c r="CH779" s="6">
        <f t="shared" si="75"/>
        <v>0</v>
      </c>
      <c r="CI779" s="6">
        <f t="shared" si="76"/>
        <v>0</v>
      </c>
      <c r="CJ779" s="6"/>
      <c r="CK779" s="6"/>
      <c r="CL779" s="6"/>
      <c r="CM779" s="6">
        <f t="shared" si="77"/>
        <v>0</v>
      </c>
      <c r="CN779" s="6">
        <v>900.5</v>
      </c>
      <c r="CO779" s="6">
        <v>-121.5</v>
      </c>
      <c r="CP779" s="6">
        <v>779</v>
      </c>
      <c r="CQ779" s="6">
        <v>900</v>
      </c>
      <c r="CR779" s="1">
        <v>7.5</v>
      </c>
      <c r="CS779" s="6">
        <v>900</v>
      </c>
      <c r="CT779" s="1">
        <v>72</v>
      </c>
      <c r="CU779" s="6">
        <v>292.8</v>
      </c>
    </row>
    <row r="780" spans="1:99" ht="13.8" hidden="1">
      <c r="A780" s="1"/>
      <c r="B780" s="1"/>
      <c r="C780" s="34" t="str">
        <f t="shared" ca="1" si="59"/>
        <v>OK</v>
      </c>
      <c r="D780" s="2">
        <f t="shared" si="60"/>
        <v>9133.5996424666664</v>
      </c>
      <c r="E780" s="42">
        <v>45931</v>
      </c>
      <c r="F780" s="1" t="s">
        <v>145</v>
      </c>
      <c r="G780" s="1">
        <v>226</v>
      </c>
      <c r="H780" s="1" t="s">
        <v>321</v>
      </c>
      <c r="I780" s="1" t="s">
        <v>322</v>
      </c>
      <c r="J780" s="38">
        <v>43122</v>
      </c>
      <c r="K780" s="6">
        <v>3275.97</v>
      </c>
      <c r="L780" s="1"/>
      <c r="M780" s="6">
        <v>3275.97</v>
      </c>
      <c r="N780" s="6"/>
      <c r="O780" s="6"/>
      <c r="P780" s="6">
        <v>0</v>
      </c>
      <c r="Q780" s="6"/>
      <c r="R780" s="6"/>
      <c r="S780" s="6"/>
      <c r="T780" s="6"/>
      <c r="U780" s="6">
        <v>0</v>
      </c>
      <c r="V780" s="6"/>
      <c r="W780" s="6"/>
      <c r="X780" s="6"/>
      <c r="Y780" s="6">
        <v>0</v>
      </c>
      <c r="Z780" s="6"/>
      <c r="AA780" s="6"/>
      <c r="AB780" s="6"/>
      <c r="AC780" s="6"/>
      <c r="AD780" s="6">
        <v>357.08</v>
      </c>
      <c r="AE780" s="6">
        <v>0</v>
      </c>
      <c r="AF780" s="6">
        <v>52.9</v>
      </c>
      <c r="AG780" s="6"/>
      <c r="AH780" s="6"/>
      <c r="AI780" s="6"/>
      <c r="AJ780" s="6"/>
      <c r="AK780" s="6"/>
      <c r="AL780" s="6"/>
      <c r="AM780" s="6">
        <v>0.9</v>
      </c>
      <c r="AN780" s="8">
        <f t="shared" si="61"/>
        <v>3686.85</v>
      </c>
      <c r="AO780" s="6"/>
      <c r="AP780" s="6">
        <v>-7.7</v>
      </c>
      <c r="AQ780" s="6">
        <v>-196.56</v>
      </c>
      <c r="AR780" s="6"/>
      <c r="AS780" s="6"/>
      <c r="AT780" s="6">
        <v>-0.37</v>
      </c>
      <c r="AU780" s="6"/>
      <c r="AV780" s="6">
        <v>0</v>
      </c>
      <c r="AW780" s="6"/>
      <c r="AX780" s="6"/>
      <c r="AY780" s="6"/>
      <c r="AZ780" s="6"/>
      <c r="BA780" s="6"/>
      <c r="BB780" s="6"/>
      <c r="BC780" s="6">
        <v>-1.81</v>
      </c>
      <c r="BD780" s="6">
        <v>-111.05</v>
      </c>
      <c r="BE780" s="6"/>
      <c r="BF780" s="6">
        <v>-468</v>
      </c>
      <c r="BG780" s="6">
        <v>-335.71</v>
      </c>
      <c r="BH780" s="6">
        <v>-67.650000000000006</v>
      </c>
      <c r="BI780" s="6"/>
      <c r="BJ780" s="6"/>
      <c r="BK780" s="6"/>
      <c r="BL780" s="11">
        <f t="shared" si="62"/>
        <v>-1188.8500000000001</v>
      </c>
      <c r="BM780" s="12">
        <f t="shared" si="63"/>
        <v>2498</v>
      </c>
      <c r="BN780" s="13">
        <f t="shared" si="64"/>
        <v>272.9975</v>
      </c>
      <c r="BO780" s="13">
        <f t="shared" si="65"/>
        <v>272.9975</v>
      </c>
      <c r="BP780" s="13">
        <f t="shared" si="66"/>
        <v>90.999166666666667</v>
      </c>
      <c r="BQ780" s="13">
        <f t="shared" si="67"/>
        <v>335.42144999999999</v>
      </c>
      <c r="BR780" s="13">
        <f t="shared" si="68"/>
        <v>294.87</v>
      </c>
      <c r="BS780" s="13">
        <f t="shared" si="69"/>
        <v>762.3</v>
      </c>
      <c r="BT780" s="13">
        <f t="shared" si="70"/>
        <v>145.44</v>
      </c>
      <c r="BU780" s="13">
        <f t="shared" si="71"/>
        <v>154.88402579999996</v>
      </c>
      <c r="BV780" s="6">
        <f>SUMIFS('SEGURO DE VIDA'!E:E, 'SEGURO DE VIDA'!D:D, H780, 'SEGURO DE VIDA'!G:G, E780)</f>
        <v>13.71</v>
      </c>
      <c r="BW780" s="6">
        <f>SUMIFS(TREINAMENTOS!E:E, TREINAMENTOS!D:D, H780, TREINAMENTOS!G:G, E780)</f>
        <v>3103.13</v>
      </c>
      <c r="BX780" s="6">
        <f>SUMIFS(EXAMES!E:E, EXAMES!D:D, H780, EXAMES!G:G, E780)</f>
        <v>0</v>
      </c>
      <c r="BY780" s="25">
        <f t="shared" si="72"/>
        <v>5446.749642466666</v>
      </c>
      <c r="BZ780" s="1"/>
      <c r="CA780" s="1"/>
      <c r="CB780" s="13">
        <f t="shared" si="73"/>
        <v>154.88402579999996</v>
      </c>
      <c r="CC780" s="13">
        <f t="shared" si="74"/>
        <v>0</v>
      </c>
      <c r="CD780" s="13">
        <f>SUMIFS(ALIMENTAÇÃO!E:E, ALIMENTAÇÃO!D:D, H780, ALIMENTAÇÃO!G:G, E780)</f>
        <v>770</v>
      </c>
      <c r="CE780" s="6">
        <f>SUMIFS(TRANSPORTE!E:E, TRANSPORTE!D:D, H780, TRANSPORTE!G:G, E780)</f>
        <v>342</v>
      </c>
      <c r="CF780" s="6">
        <f>SUMIFS('PLANO DE SAÚDE'!E:E, 'PLANO DE SAÚDE'!D:D, H780, 'PLANO DE SAÚDE'!G:G, E780)</f>
        <v>267.74402579999997</v>
      </c>
      <c r="CG780" s="6">
        <f>SUMIFS('PLANO ODONTO'!E:E, 'PLANO ODONTO'!D:D, H780, 'PLANO ODONTO'!G:G, E780)</f>
        <v>0</v>
      </c>
      <c r="CH780" s="6">
        <f t="shared" si="75"/>
        <v>-112.86</v>
      </c>
      <c r="CI780" s="6">
        <f t="shared" si="76"/>
        <v>0</v>
      </c>
      <c r="CJ780" s="6"/>
      <c r="CK780" s="6"/>
      <c r="CL780" s="6"/>
      <c r="CM780" s="6">
        <f t="shared" si="77"/>
        <v>0</v>
      </c>
      <c r="CN780" s="6">
        <v>3686.85</v>
      </c>
      <c r="CO780" s="6">
        <v>-1188.8499999999999</v>
      </c>
      <c r="CP780" s="6">
        <v>2498</v>
      </c>
      <c r="CQ780" s="6">
        <v>3685.95</v>
      </c>
      <c r="CR780" s="1">
        <v>9.1</v>
      </c>
      <c r="CS780" s="6">
        <v>3685.95</v>
      </c>
      <c r="CT780" s="1">
        <v>294.87</v>
      </c>
      <c r="CU780" s="6">
        <v>3078.75</v>
      </c>
    </row>
    <row r="781" spans="1:99" ht="13.8" hidden="1">
      <c r="A781" s="1"/>
      <c r="B781" s="1"/>
      <c r="C781" s="34" t="str">
        <f t="shared" ca="1" si="59"/>
        <v>OK</v>
      </c>
      <c r="D781" s="2">
        <f t="shared" si="60"/>
        <v>4229.198081088889</v>
      </c>
      <c r="E781" s="42">
        <v>45931</v>
      </c>
      <c r="F781" s="1" t="s">
        <v>145</v>
      </c>
      <c r="G781" s="1">
        <v>3573</v>
      </c>
      <c r="H781" s="1" t="s">
        <v>484</v>
      </c>
      <c r="I781" s="1" t="s">
        <v>194</v>
      </c>
      <c r="J781" s="38">
        <v>45873</v>
      </c>
      <c r="K781" s="6">
        <v>2000</v>
      </c>
      <c r="L781" s="1"/>
      <c r="M781" s="6">
        <v>2000</v>
      </c>
      <c r="N781" s="6"/>
      <c r="O781" s="6"/>
      <c r="P781" s="6">
        <v>0</v>
      </c>
      <c r="Q781" s="6"/>
      <c r="R781" s="6"/>
      <c r="S781" s="6"/>
      <c r="T781" s="6"/>
      <c r="U781" s="6">
        <v>0</v>
      </c>
      <c r="V781" s="6"/>
      <c r="W781" s="6"/>
      <c r="X781" s="6"/>
      <c r="Y781" s="6">
        <v>0</v>
      </c>
      <c r="Z781" s="6"/>
      <c r="AA781" s="6"/>
      <c r="AB781" s="6"/>
      <c r="AC781" s="6"/>
      <c r="AD781" s="6">
        <v>74.75</v>
      </c>
      <c r="AE781" s="6">
        <v>0</v>
      </c>
      <c r="AF781" s="6">
        <v>11.07</v>
      </c>
      <c r="AG781" s="6"/>
      <c r="AH781" s="6"/>
      <c r="AI781" s="6"/>
      <c r="AJ781" s="6"/>
      <c r="AK781" s="6"/>
      <c r="AL781" s="6"/>
      <c r="AM781" s="6">
        <v>0.56000000000000005</v>
      </c>
      <c r="AN781" s="8">
        <f t="shared" si="61"/>
        <v>2086.38</v>
      </c>
      <c r="AO781" s="6"/>
      <c r="AP781" s="6">
        <v>-8.0500000000000007</v>
      </c>
      <c r="AQ781" s="6">
        <v>-120</v>
      </c>
      <c r="AR781" s="6"/>
      <c r="AS781" s="6"/>
      <c r="AT781" s="6">
        <v>-0.16</v>
      </c>
      <c r="AU781" s="6"/>
      <c r="AV781" s="6">
        <v>-14</v>
      </c>
      <c r="AW781" s="6"/>
      <c r="AX781" s="6"/>
      <c r="AY781" s="6"/>
      <c r="AZ781" s="6"/>
      <c r="BA781" s="6"/>
      <c r="BB781" s="6"/>
      <c r="BC781" s="6">
        <v>-2.2200000000000002</v>
      </c>
      <c r="BD781" s="6">
        <v>0</v>
      </c>
      <c r="BE781" s="6"/>
      <c r="BF781" s="6">
        <v>0</v>
      </c>
      <c r="BG781" s="6">
        <v>-164.95</v>
      </c>
      <c r="BH781" s="6">
        <v>0</v>
      </c>
      <c r="BI781" s="6"/>
      <c r="BJ781" s="6"/>
      <c r="BK781" s="6"/>
      <c r="BL781" s="11">
        <f t="shared" si="62"/>
        <v>-309.38</v>
      </c>
      <c r="BM781" s="12">
        <f t="shared" si="63"/>
        <v>1777</v>
      </c>
      <c r="BN781" s="13">
        <f t="shared" si="64"/>
        <v>166.66666666666666</v>
      </c>
      <c r="BO781" s="13">
        <f t="shared" si="65"/>
        <v>166.66666666666666</v>
      </c>
      <c r="BP781" s="13">
        <f t="shared" si="66"/>
        <v>55.55555555555555</v>
      </c>
      <c r="BQ781" s="13">
        <f t="shared" si="67"/>
        <v>164.77978000000002</v>
      </c>
      <c r="BR781" s="13">
        <f t="shared" si="68"/>
        <v>166.86</v>
      </c>
      <c r="BS781" s="13">
        <f t="shared" si="69"/>
        <v>796.95</v>
      </c>
      <c r="BT781" s="13">
        <f t="shared" si="70"/>
        <v>243.39999999999998</v>
      </c>
      <c r="BU781" s="13">
        <f t="shared" si="71"/>
        <v>368.22941219999996</v>
      </c>
      <c r="BV781" s="6">
        <f>SUMIFS('SEGURO DE VIDA'!E:E, 'SEGURO DE VIDA'!D:D, H781, 'SEGURO DE VIDA'!G:G, E781)</f>
        <v>13.71</v>
      </c>
      <c r="BW781" s="6">
        <f>SUMIFS(TREINAMENTOS!E:E, TREINAMENTOS!D:D, H781, TREINAMENTOS!G:G, E781)</f>
        <v>0</v>
      </c>
      <c r="BX781" s="6">
        <f>SUMIFS(EXAMES!E:E, EXAMES!D:D, H781, EXAMES!G:G, E781)</f>
        <v>0</v>
      </c>
      <c r="BY781" s="25">
        <f t="shared" si="72"/>
        <v>2142.8180810888889</v>
      </c>
      <c r="BZ781" s="1"/>
      <c r="CA781" s="1"/>
      <c r="CB781" s="13">
        <f t="shared" si="73"/>
        <v>368.22941219999996</v>
      </c>
      <c r="CC781" s="13">
        <f t="shared" si="74"/>
        <v>0</v>
      </c>
      <c r="CD781" s="13">
        <f>SUMIFS(ALIMENTAÇÃO!E:E, ALIMENTAÇÃO!D:D, H781, ALIMENTAÇÃO!G:G, E781)</f>
        <v>805</v>
      </c>
      <c r="CE781" s="6">
        <f>SUMIFS(TRANSPORTE!E:E, TRANSPORTE!D:D, H781, TRANSPORTE!G:G, E781)</f>
        <v>363.4</v>
      </c>
      <c r="CF781" s="6">
        <f>SUMIFS('PLANO DE SAÚDE'!E:E, 'PLANO DE SAÚDE'!D:D, H781, 'PLANO DE SAÚDE'!G:G, E781)</f>
        <v>370.44941219999998</v>
      </c>
      <c r="CG781" s="6">
        <f>SUMIFS('PLANO ODONTO'!E:E, 'PLANO ODONTO'!D:D, H781, 'PLANO ODONTO'!G:G, E781)</f>
        <v>14</v>
      </c>
      <c r="CH781" s="6">
        <f t="shared" si="75"/>
        <v>-2.2200000000000002</v>
      </c>
      <c r="CI781" s="6">
        <f t="shared" si="76"/>
        <v>0</v>
      </c>
      <c r="CJ781" s="6"/>
      <c r="CK781" s="6"/>
      <c r="CL781" s="6"/>
      <c r="CM781" s="6">
        <f t="shared" si="77"/>
        <v>-14</v>
      </c>
      <c r="CN781" s="6">
        <v>2086.38</v>
      </c>
      <c r="CO781" s="6">
        <v>-309.38</v>
      </c>
      <c r="CP781" s="6">
        <v>1777</v>
      </c>
      <c r="CQ781" s="6">
        <v>2085.8200000000002</v>
      </c>
      <c r="CR781" s="1">
        <v>7.9</v>
      </c>
      <c r="CS781" s="6">
        <v>2085.8200000000002</v>
      </c>
      <c r="CT781" s="1">
        <v>166.86</v>
      </c>
      <c r="CU781" s="6">
        <v>1478.62</v>
      </c>
    </row>
    <row r="782" spans="1:99" ht="13.8" hidden="1">
      <c r="A782" s="1"/>
      <c r="B782" s="1"/>
      <c r="C782" s="34" t="str">
        <f t="shared" ca="1" si="59"/>
        <v>OK</v>
      </c>
      <c r="D782" s="2">
        <f t="shared" si="60"/>
        <v>3070.3824444444444</v>
      </c>
      <c r="E782" s="42">
        <v>45931</v>
      </c>
      <c r="F782" s="1" t="s">
        <v>145</v>
      </c>
      <c r="G782" s="1">
        <v>3577</v>
      </c>
      <c r="H782" s="1" t="s">
        <v>324</v>
      </c>
      <c r="I782" s="1" t="s">
        <v>485</v>
      </c>
      <c r="J782" s="38">
        <v>45888</v>
      </c>
      <c r="K782" s="6">
        <v>1540</v>
      </c>
      <c r="L782" s="1"/>
      <c r="M782" s="6">
        <v>1540</v>
      </c>
      <c r="N782" s="6"/>
      <c r="O782" s="6"/>
      <c r="P782" s="6">
        <v>0</v>
      </c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>
        <v>7.0000000000000007E-2</v>
      </c>
      <c r="AN782" s="8">
        <f t="shared" si="61"/>
        <v>1540.07</v>
      </c>
      <c r="AO782" s="6"/>
      <c r="AP782" s="6">
        <v>-8.0500000000000007</v>
      </c>
      <c r="AQ782" s="6">
        <v>-92.4</v>
      </c>
      <c r="AR782" s="6"/>
      <c r="AS782" s="6"/>
      <c r="AT782" s="6">
        <v>-0.79</v>
      </c>
      <c r="AU782" s="6"/>
      <c r="AV782" s="6">
        <v>-14</v>
      </c>
      <c r="AW782" s="6"/>
      <c r="AX782" s="6"/>
      <c r="AY782" s="6"/>
      <c r="AZ782" s="6"/>
      <c r="BA782" s="6"/>
      <c r="BB782" s="6"/>
      <c r="BC782" s="6"/>
      <c r="BD782" s="6">
        <v>0</v>
      </c>
      <c r="BE782" s="6"/>
      <c r="BF782" s="6">
        <v>0</v>
      </c>
      <c r="BG782" s="6">
        <v>-115.83</v>
      </c>
      <c r="BH782" s="6"/>
      <c r="BI782" s="6">
        <v>0</v>
      </c>
      <c r="BJ782" s="6"/>
      <c r="BK782" s="6"/>
      <c r="BL782" s="11">
        <f t="shared" si="62"/>
        <v>-231.07</v>
      </c>
      <c r="BM782" s="12">
        <f t="shared" si="63"/>
        <v>1309</v>
      </c>
      <c r="BN782" s="13">
        <f t="shared" si="64"/>
        <v>128.33333333333334</v>
      </c>
      <c r="BO782" s="13">
        <f t="shared" si="65"/>
        <v>128.33333333333334</v>
      </c>
      <c r="BP782" s="13">
        <f t="shared" si="66"/>
        <v>42.777777777777779</v>
      </c>
      <c r="BQ782" s="13">
        <f t="shared" si="67"/>
        <v>115.80799999999998</v>
      </c>
      <c r="BR782" s="13">
        <f t="shared" si="68"/>
        <v>123.2</v>
      </c>
      <c r="BS782" s="13">
        <f t="shared" si="69"/>
        <v>796.95</v>
      </c>
      <c r="BT782" s="13">
        <f t="shared" si="70"/>
        <v>181.20000000000002</v>
      </c>
      <c r="BU782" s="13">
        <f t="shared" si="71"/>
        <v>0</v>
      </c>
      <c r="BV782" s="6">
        <f>SUMIFS('SEGURO DE VIDA'!E:E, 'SEGURO DE VIDA'!D:D, H782, 'SEGURO DE VIDA'!G:G, E782)</f>
        <v>13.71</v>
      </c>
      <c r="BW782" s="6">
        <f>SUMIFS(TREINAMENTOS!E:E, TREINAMENTOS!D:D, H782, TREINAMENTOS!G:G, E782)</f>
        <v>0</v>
      </c>
      <c r="BX782" s="6">
        <f>SUMIFS(EXAMES!E:E, EXAMES!D:D, H782, EXAMES!G:G, E782)</f>
        <v>0</v>
      </c>
      <c r="BY782" s="25">
        <f t="shared" si="72"/>
        <v>1530.3124444444445</v>
      </c>
      <c r="BZ782" s="1"/>
      <c r="CA782" s="1"/>
      <c r="CB782" s="13">
        <f t="shared" si="73"/>
        <v>0</v>
      </c>
      <c r="CC782" s="13">
        <f t="shared" si="74"/>
        <v>0</v>
      </c>
      <c r="CD782" s="13">
        <f>SUMIFS(ALIMENTAÇÃO!E:E, ALIMENTAÇÃO!D:D, H782, ALIMENTAÇÃO!G:G, E782)</f>
        <v>805</v>
      </c>
      <c r="CE782" s="6">
        <f>SUMIFS(TRANSPORTE!E:E, TRANSPORTE!D:D, H782, TRANSPORTE!G:G, E782)</f>
        <v>273.60000000000002</v>
      </c>
      <c r="CF782" s="6">
        <f>SUMIFS('PLANO DE SAÚDE'!E:E, 'PLANO DE SAÚDE'!D:D, H782, 'PLANO DE SAÚDE'!G:G, E782)</f>
        <v>0</v>
      </c>
      <c r="CG782" s="6">
        <f>SUMIFS('PLANO ODONTO'!E:E, 'PLANO ODONTO'!D:D, H782, 'PLANO ODONTO'!G:G, E782)</f>
        <v>14</v>
      </c>
      <c r="CH782" s="6">
        <f t="shared" si="75"/>
        <v>0</v>
      </c>
      <c r="CI782" s="6">
        <f t="shared" si="76"/>
        <v>0</v>
      </c>
      <c r="CJ782" s="6"/>
      <c r="CK782" s="6"/>
      <c r="CL782" s="6"/>
      <c r="CM782" s="6">
        <f t="shared" si="77"/>
        <v>-14</v>
      </c>
      <c r="CN782" s="6">
        <v>1540.07</v>
      </c>
      <c r="CO782" s="6">
        <v>-231.07</v>
      </c>
      <c r="CP782" s="6">
        <v>1309</v>
      </c>
      <c r="CQ782" s="6">
        <v>1540</v>
      </c>
      <c r="CR782" s="1">
        <v>7.52</v>
      </c>
      <c r="CS782" s="6">
        <v>1540</v>
      </c>
      <c r="CT782" s="1">
        <v>123.2</v>
      </c>
      <c r="CU782" s="6">
        <v>932.8</v>
      </c>
    </row>
    <row r="783" spans="1:99" ht="13.8" hidden="1">
      <c r="A783" s="1"/>
      <c r="B783" s="1"/>
      <c r="C783" s="34" t="str">
        <f t="shared" ca="1" si="59"/>
        <v>OK</v>
      </c>
      <c r="D783" s="2">
        <f t="shared" si="60"/>
        <v>4639.8283712666662</v>
      </c>
      <c r="E783" s="42">
        <v>45931</v>
      </c>
      <c r="F783" s="1" t="s">
        <v>145</v>
      </c>
      <c r="G783" s="1">
        <v>3446</v>
      </c>
      <c r="H783" s="1" t="s">
        <v>325</v>
      </c>
      <c r="I783" s="1" t="s">
        <v>205</v>
      </c>
      <c r="J783" s="38">
        <v>45481</v>
      </c>
      <c r="K783" s="6">
        <v>1518</v>
      </c>
      <c r="L783" s="1"/>
      <c r="M783" s="6">
        <v>1518</v>
      </c>
      <c r="N783" s="6"/>
      <c r="O783" s="6"/>
      <c r="P783" s="6">
        <v>455.4</v>
      </c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>
        <v>236.81</v>
      </c>
      <c r="AE783" s="6">
        <v>315.74</v>
      </c>
      <c r="AF783" s="6">
        <v>81.86</v>
      </c>
      <c r="AG783" s="6"/>
      <c r="AH783" s="6"/>
      <c r="AI783" s="6"/>
      <c r="AJ783" s="6"/>
      <c r="AK783" s="6"/>
      <c r="AL783" s="6"/>
      <c r="AM783" s="6">
        <v>0.18</v>
      </c>
      <c r="AN783" s="8">
        <f t="shared" si="61"/>
        <v>2607.9899999999998</v>
      </c>
      <c r="AO783" s="6"/>
      <c r="AP783" s="6">
        <v>-8.0500000000000007</v>
      </c>
      <c r="AQ783" s="6">
        <v>-91.08</v>
      </c>
      <c r="AR783" s="6"/>
      <c r="AS783" s="6"/>
      <c r="AT783" s="6">
        <v>-0.21</v>
      </c>
      <c r="AU783" s="6"/>
      <c r="AV783" s="6">
        <v>0</v>
      </c>
      <c r="AW783" s="6"/>
      <c r="AX783" s="6"/>
      <c r="AY783" s="6"/>
      <c r="AZ783" s="6"/>
      <c r="BA783" s="6"/>
      <c r="BB783" s="6"/>
      <c r="BC783" s="6">
        <v>-1.66</v>
      </c>
      <c r="BD783" s="6">
        <v>0</v>
      </c>
      <c r="BE783" s="6"/>
      <c r="BF783" s="6">
        <v>-486.88</v>
      </c>
      <c r="BG783" s="6">
        <v>-211.93</v>
      </c>
      <c r="BH783" s="6"/>
      <c r="BI783" s="6">
        <v>-479.18</v>
      </c>
      <c r="BJ783" s="6"/>
      <c r="BK783" s="6"/>
      <c r="BL783" s="11">
        <f t="shared" si="62"/>
        <v>-1278.99</v>
      </c>
      <c r="BM783" s="12">
        <f t="shared" si="63"/>
        <v>1328.9999999999998</v>
      </c>
      <c r="BN783" s="13">
        <f t="shared" si="64"/>
        <v>126.5</v>
      </c>
      <c r="BO783" s="13">
        <f t="shared" si="65"/>
        <v>126.5</v>
      </c>
      <c r="BP783" s="13">
        <f t="shared" si="66"/>
        <v>42.166666666666664</v>
      </c>
      <c r="BQ783" s="13">
        <f t="shared" si="67"/>
        <v>211.75417199999998</v>
      </c>
      <c r="BR783" s="13">
        <f t="shared" si="68"/>
        <v>208.62</v>
      </c>
      <c r="BS783" s="13">
        <f t="shared" si="69"/>
        <v>796.95</v>
      </c>
      <c r="BT783" s="13">
        <f t="shared" si="70"/>
        <v>355.12</v>
      </c>
      <c r="BU783" s="13">
        <f t="shared" si="71"/>
        <v>150.51753259999998</v>
      </c>
      <c r="BV783" s="6">
        <f>SUMIFS('SEGURO DE VIDA'!E:E, 'SEGURO DE VIDA'!D:D, H783, 'SEGURO DE VIDA'!G:G, E783)</f>
        <v>13.71</v>
      </c>
      <c r="BW783" s="6">
        <f>SUMIFS(TREINAMENTOS!E:E, TREINAMENTOS!D:D, H783, TREINAMENTOS!G:G, E783)</f>
        <v>0</v>
      </c>
      <c r="BX783" s="6">
        <f>SUMIFS(EXAMES!E:E, EXAMES!D:D, H783, EXAMES!G:G, E783)</f>
        <v>0</v>
      </c>
      <c r="BY783" s="25">
        <f t="shared" si="72"/>
        <v>2031.8383712666664</v>
      </c>
      <c r="BZ783" s="1"/>
      <c r="CA783" s="1"/>
      <c r="CB783" s="13">
        <f t="shared" si="73"/>
        <v>150.51753259999998</v>
      </c>
      <c r="CC783" s="13">
        <f t="shared" si="74"/>
        <v>0</v>
      </c>
      <c r="CD783" s="13">
        <f>SUMIFS(ALIMENTAÇÃO!E:E, ALIMENTAÇÃO!D:D, H783, ALIMENTAÇÃO!G:G, E783)</f>
        <v>805</v>
      </c>
      <c r="CE783" s="6">
        <f>SUMIFS(TRANSPORTE!E:E, TRANSPORTE!D:D, H783, TRANSPORTE!G:G, E783)</f>
        <v>446.2</v>
      </c>
      <c r="CF783" s="6">
        <f>SUMIFS('PLANO DE SAÚDE'!E:E, 'PLANO DE SAÚDE'!D:D, H783, 'PLANO DE SAÚDE'!G:G, E783)</f>
        <v>152.17753259999998</v>
      </c>
      <c r="CG783" s="6">
        <f>SUMIFS('PLANO ODONTO'!E:E, 'PLANO ODONTO'!D:D, H783, 'PLANO ODONTO'!G:G, E783)</f>
        <v>0</v>
      </c>
      <c r="CH783" s="6">
        <f t="shared" si="75"/>
        <v>-1.66</v>
      </c>
      <c r="CI783" s="6">
        <f t="shared" si="76"/>
        <v>-479.18</v>
      </c>
      <c r="CJ783" s="6"/>
      <c r="CK783" s="6"/>
      <c r="CL783" s="6"/>
      <c r="CM783" s="6">
        <f t="shared" si="77"/>
        <v>0</v>
      </c>
      <c r="CN783" s="6">
        <v>2607.9899999999998</v>
      </c>
      <c r="CO783" s="6">
        <v>-1278.99</v>
      </c>
      <c r="CP783" s="6">
        <v>1329</v>
      </c>
      <c r="CQ783" s="6">
        <v>2607.81</v>
      </c>
      <c r="CR783" s="1">
        <v>8.1199999999999992</v>
      </c>
      <c r="CS783" s="6">
        <v>2607.81</v>
      </c>
      <c r="CT783" s="1">
        <v>208.62</v>
      </c>
      <c r="CU783" s="6">
        <v>2000.61</v>
      </c>
    </row>
    <row r="784" spans="1:99" ht="13.8" hidden="1">
      <c r="A784" s="1"/>
      <c r="B784" s="1"/>
      <c r="C784" s="34" t="str">
        <f t="shared" ca="1" si="59"/>
        <v>OK</v>
      </c>
      <c r="D784" s="2">
        <f t="shared" si="60"/>
        <v>4163.9913826444445</v>
      </c>
      <c r="E784" s="42">
        <v>45931</v>
      </c>
      <c r="F784" s="1" t="s">
        <v>145</v>
      </c>
      <c r="G784" s="1">
        <v>232</v>
      </c>
      <c r="H784" s="1" t="s">
        <v>326</v>
      </c>
      <c r="I784" s="1" t="s">
        <v>327</v>
      </c>
      <c r="J784" s="38">
        <v>43377</v>
      </c>
      <c r="K784" s="6">
        <v>1881.55</v>
      </c>
      <c r="L784" s="1"/>
      <c r="M784" s="6">
        <v>1881.55</v>
      </c>
      <c r="N784" s="6"/>
      <c r="O784" s="6"/>
      <c r="P784" s="6">
        <v>564.47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>
        <v>0.22</v>
      </c>
      <c r="AN784" s="8">
        <f t="shared" si="61"/>
        <v>2446.2399999999998</v>
      </c>
      <c r="AO784" s="6"/>
      <c r="AP784" s="6">
        <v>-8.0500000000000007</v>
      </c>
      <c r="AQ784" s="6"/>
      <c r="AR784" s="6"/>
      <c r="AS784" s="6"/>
      <c r="AT784" s="6">
        <v>-0.84</v>
      </c>
      <c r="AU784" s="6"/>
      <c r="AV784" s="6">
        <v>-14</v>
      </c>
      <c r="AW784" s="6"/>
      <c r="AX784" s="6"/>
      <c r="AY784" s="6"/>
      <c r="AZ784" s="6"/>
      <c r="BA784" s="6"/>
      <c r="BB784" s="6"/>
      <c r="BC784" s="6">
        <v>-1.84</v>
      </c>
      <c r="BD784" s="6">
        <v>-222.1</v>
      </c>
      <c r="BE784" s="6"/>
      <c r="BF784" s="6">
        <v>-455.04</v>
      </c>
      <c r="BG784" s="6">
        <v>-197.37</v>
      </c>
      <c r="BH784" s="6"/>
      <c r="BI784" s="6">
        <v>0</v>
      </c>
      <c r="BJ784" s="6"/>
      <c r="BK784" s="6"/>
      <c r="BL784" s="11">
        <f t="shared" si="62"/>
        <v>-899.24</v>
      </c>
      <c r="BM784" s="12">
        <f t="shared" si="63"/>
        <v>1546.9999999999998</v>
      </c>
      <c r="BN784" s="13">
        <f t="shared" si="64"/>
        <v>156.79583333333332</v>
      </c>
      <c r="BO784" s="13">
        <f t="shared" si="65"/>
        <v>156.79583333333332</v>
      </c>
      <c r="BP784" s="13">
        <f t="shared" si="66"/>
        <v>52.265277777777776</v>
      </c>
      <c r="BQ784" s="13">
        <f t="shared" si="67"/>
        <v>197.39381400000002</v>
      </c>
      <c r="BR784" s="13">
        <f t="shared" si="68"/>
        <v>195.68</v>
      </c>
      <c r="BS784" s="13">
        <f t="shared" si="69"/>
        <v>796.95</v>
      </c>
      <c r="BT784" s="13">
        <f t="shared" si="70"/>
        <v>0</v>
      </c>
      <c r="BU784" s="13">
        <f t="shared" si="71"/>
        <v>148.16062419999997</v>
      </c>
      <c r="BV784" s="6">
        <f>SUMIFS('SEGURO DE VIDA'!E:E, 'SEGURO DE VIDA'!D:D, H784, 'SEGURO DE VIDA'!G:G, E784)</f>
        <v>13.71</v>
      </c>
      <c r="BW784" s="6">
        <f>SUMIFS(TREINAMENTOS!E:E, TREINAMENTOS!D:D, H784, TREINAMENTOS!G:G, E784)</f>
        <v>0</v>
      </c>
      <c r="BX784" s="6">
        <f>SUMIFS(EXAMES!E:E, EXAMES!D:D, H784, EXAMES!G:G, E784)</f>
        <v>0</v>
      </c>
      <c r="BY784" s="25">
        <f t="shared" si="72"/>
        <v>1717.7513826444447</v>
      </c>
      <c r="BZ784" s="1"/>
      <c r="CA784" s="1"/>
      <c r="CB784" s="13">
        <f t="shared" si="73"/>
        <v>148.16062419999997</v>
      </c>
      <c r="CC784" s="13">
        <f t="shared" si="74"/>
        <v>0</v>
      </c>
      <c r="CD784" s="13">
        <f>SUMIFS(ALIMENTAÇÃO!E:E, ALIMENTAÇÃO!D:D, H784, ALIMENTAÇÃO!G:G, E784)</f>
        <v>805</v>
      </c>
      <c r="CE784" s="6">
        <f>SUMIFS(TRANSPORTE!E:E, TRANSPORTE!D:D, H784, TRANSPORTE!G:G, E784)</f>
        <v>0</v>
      </c>
      <c r="CF784" s="6">
        <f>SUMIFS('PLANO DE SAÚDE'!E:E, 'PLANO DE SAÚDE'!D:D, H784, 'PLANO DE SAÚDE'!G:G, E784)</f>
        <v>372.10062419999997</v>
      </c>
      <c r="CG784" s="6">
        <f>SUMIFS('PLANO ODONTO'!E:E, 'PLANO ODONTO'!D:D, H784, 'PLANO ODONTO'!G:G, E784)</f>
        <v>14</v>
      </c>
      <c r="CH784" s="6">
        <f t="shared" si="75"/>
        <v>-223.94</v>
      </c>
      <c r="CI784" s="6">
        <f t="shared" si="76"/>
        <v>0</v>
      </c>
      <c r="CJ784" s="6"/>
      <c r="CK784" s="6"/>
      <c r="CL784" s="6"/>
      <c r="CM784" s="6">
        <f t="shared" si="77"/>
        <v>-14</v>
      </c>
      <c r="CN784" s="6">
        <v>2446.2399999999998</v>
      </c>
      <c r="CO784" s="6">
        <v>-899.24</v>
      </c>
      <c r="CP784" s="6">
        <v>1547</v>
      </c>
      <c r="CQ784" s="6">
        <v>2446.02</v>
      </c>
      <c r="CR784" s="1">
        <v>8.07</v>
      </c>
      <c r="CS784" s="6">
        <v>2446.02</v>
      </c>
      <c r="CT784" s="1">
        <v>195.68</v>
      </c>
      <c r="CU784" s="6">
        <v>1838.82</v>
      </c>
    </row>
    <row r="785" spans="1:99" ht="13.8" hidden="1">
      <c r="A785" s="1"/>
      <c r="B785" s="1"/>
      <c r="C785" s="34" t="str">
        <f t="shared" ca="1" si="59"/>
        <v>OK</v>
      </c>
      <c r="D785" s="2">
        <f t="shared" si="60"/>
        <v>4163.8378007111114</v>
      </c>
      <c r="E785" s="42">
        <v>45931</v>
      </c>
      <c r="F785" s="1" t="s">
        <v>145</v>
      </c>
      <c r="G785" s="1">
        <v>3524</v>
      </c>
      <c r="H785" s="1" t="s">
        <v>328</v>
      </c>
      <c r="I785" s="1" t="s">
        <v>170</v>
      </c>
      <c r="J785" s="38">
        <v>45748</v>
      </c>
      <c r="K785" s="6">
        <v>2277.4299999999998</v>
      </c>
      <c r="L785" s="1"/>
      <c r="M785" s="6">
        <v>2277.4299999999998</v>
      </c>
      <c r="N785" s="6"/>
      <c r="O785" s="6"/>
      <c r="P785" s="6">
        <v>0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>
        <v>0.19</v>
      </c>
      <c r="AN785" s="8">
        <f t="shared" si="61"/>
        <v>2277.62</v>
      </c>
      <c r="AO785" s="6"/>
      <c r="AP785" s="6">
        <v>-6.65</v>
      </c>
      <c r="AQ785" s="6">
        <v>-136.65</v>
      </c>
      <c r="AR785" s="6"/>
      <c r="AS785" s="6"/>
      <c r="AT785" s="6">
        <v>-0.47</v>
      </c>
      <c r="AU785" s="6"/>
      <c r="AV785" s="6">
        <v>0</v>
      </c>
      <c r="AW785" s="6"/>
      <c r="AX785" s="6"/>
      <c r="AY785" s="6"/>
      <c r="AZ785" s="6"/>
      <c r="BA785" s="6"/>
      <c r="BB785" s="6"/>
      <c r="BC785" s="6">
        <v>-1.66</v>
      </c>
      <c r="BD785" s="6">
        <v>0</v>
      </c>
      <c r="BE785" s="6"/>
      <c r="BF785" s="6"/>
      <c r="BG785" s="6">
        <v>-182.19</v>
      </c>
      <c r="BH785" s="6"/>
      <c r="BI785" s="6">
        <v>0</v>
      </c>
      <c r="BJ785" s="6"/>
      <c r="BK785" s="6"/>
      <c r="BL785" s="11">
        <f t="shared" si="62"/>
        <v>-327.62</v>
      </c>
      <c r="BM785" s="12">
        <f t="shared" si="63"/>
        <v>1950</v>
      </c>
      <c r="BN785" s="13">
        <f t="shared" si="64"/>
        <v>189.78583333333333</v>
      </c>
      <c r="BO785" s="13">
        <f t="shared" si="65"/>
        <v>189.78583333333333</v>
      </c>
      <c r="BP785" s="13">
        <f t="shared" si="66"/>
        <v>63.261944444444445</v>
      </c>
      <c r="BQ785" s="13">
        <f t="shared" si="67"/>
        <v>181.966657</v>
      </c>
      <c r="BR785" s="13">
        <f t="shared" si="68"/>
        <v>182.19</v>
      </c>
      <c r="BS785" s="13">
        <f t="shared" si="69"/>
        <v>658.35</v>
      </c>
      <c r="BT785" s="13">
        <f t="shared" si="70"/>
        <v>256.64999999999998</v>
      </c>
      <c r="BU785" s="13">
        <f t="shared" si="71"/>
        <v>150.51753259999998</v>
      </c>
      <c r="BV785" s="6">
        <f>SUMIFS('SEGURO DE VIDA'!E:E, 'SEGURO DE VIDA'!D:D, H785, 'SEGURO DE VIDA'!G:G, E785)</f>
        <v>13.71</v>
      </c>
      <c r="BW785" s="6">
        <f>SUMIFS(TREINAMENTOS!E:E, TREINAMENTOS!D:D, H785, TREINAMENTOS!G:G, E785)</f>
        <v>0</v>
      </c>
      <c r="BX785" s="6">
        <f>SUMIFS(EXAMES!E:E, EXAMES!D:D, H785, EXAMES!G:G, E785)</f>
        <v>0</v>
      </c>
      <c r="BY785" s="25">
        <f t="shared" si="72"/>
        <v>1886.2178007111111</v>
      </c>
      <c r="BZ785" s="1"/>
      <c r="CA785" s="1"/>
      <c r="CB785" s="13">
        <f t="shared" si="73"/>
        <v>150.51753259999998</v>
      </c>
      <c r="CC785" s="13">
        <f t="shared" si="74"/>
        <v>0</v>
      </c>
      <c r="CD785" s="13">
        <f>SUMIFS(ALIMENTAÇÃO!E:E, ALIMENTAÇÃO!D:D, H785, ALIMENTAÇÃO!G:G, E785)</f>
        <v>665</v>
      </c>
      <c r="CE785" s="6">
        <f>SUMIFS(TRANSPORTE!E:E, TRANSPORTE!D:D, H785, TRANSPORTE!G:G, E785)</f>
        <v>393.3</v>
      </c>
      <c r="CF785" s="6">
        <f>SUMIFS('PLANO DE SAÚDE'!E:E, 'PLANO DE SAÚDE'!D:D, H785, 'PLANO DE SAÚDE'!G:G, E785)</f>
        <v>152.17753259999998</v>
      </c>
      <c r="CG785" s="6">
        <f>SUMIFS('PLANO ODONTO'!E:E, 'PLANO ODONTO'!D:D, H785, 'PLANO ODONTO'!G:G, E785)</f>
        <v>0</v>
      </c>
      <c r="CH785" s="6">
        <f t="shared" si="75"/>
        <v>-1.66</v>
      </c>
      <c r="CI785" s="6">
        <f t="shared" si="76"/>
        <v>0</v>
      </c>
      <c r="CJ785" s="6"/>
      <c r="CK785" s="6"/>
      <c r="CL785" s="6"/>
      <c r="CM785" s="6">
        <f t="shared" si="77"/>
        <v>0</v>
      </c>
      <c r="CN785" s="6">
        <v>2277.62</v>
      </c>
      <c r="CO785" s="6">
        <v>-327.62</v>
      </c>
      <c r="CP785" s="6">
        <v>1950</v>
      </c>
      <c r="CQ785" s="6">
        <v>2277.4299999999998</v>
      </c>
      <c r="CR785" s="6">
        <v>7.99</v>
      </c>
      <c r="CS785" s="6">
        <v>2277.4299999999998</v>
      </c>
      <c r="CT785" s="6">
        <v>182.19</v>
      </c>
      <c r="CU785" s="6">
        <v>1670.23</v>
      </c>
    </row>
    <row r="786" spans="1:99" ht="13.8" hidden="1">
      <c r="A786" s="1"/>
      <c r="B786" s="1"/>
      <c r="C786" s="34" t="str">
        <f t="shared" ca="1" si="59"/>
        <v>OK</v>
      </c>
      <c r="D786" s="2">
        <f t="shared" si="60"/>
        <v>4514.6216099111116</v>
      </c>
      <c r="E786" s="42">
        <v>45931</v>
      </c>
      <c r="F786" s="1" t="s">
        <v>145</v>
      </c>
      <c r="G786" s="1">
        <v>3496</v>
      </c>
      <c r="H786" s="1" t="s">
        <v>329</v>
      </c>
      <c r="I786" s="1" t="s">
        <v>151</v>
      </c>
      <c r="J786" s="38">
        <v>45659</v>
      </c>
      <c r="K786" s="6">
        <v>1600</v>
      </c>
      <c r="L786" s="1"/>
      <c r="M786" s="6">
        <v>1600</v>
      </c>
      <c r="N786" s="6"/>
      <c r="O786" s="6"/>
      <c r="P786" s="6">
        <v>0</v>
      </c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>
        <v>192</v>
      </c>
      <c r="AE786" s="6">
        <v>259.73</v>
      </c>
      <c r="AF786" s="6">
        <v>66.92</v>
      </c>
      <c r="AG786" s="6"/>
      <c r="AH786" s="6"/>
      <c r="AI786" s="6"/>
      <c r="AJ786" s="6"/>
      <c r="AK786" s="6"/>
      <c r="AL786" s="6"/>
      <c r="AM786" s="6">
        <v>0.84</v>
      </c>
      <c r="AN786" s="8">
        <f t="shared" si="61"/>
        <v>2119.4900000000002</v>
      </c>
      <c r="AO786" s="6"/>
      <c r="AP786" s="6">
        <v>-7.35</v>
      </c>
      <c r="AQ786" s="6">
        <v>-96</v>
      </c>
      <c r="AR786" s="6"/>
      <c r="AS786" s="6"/>
      <c r="AT786" s="6">
        <v>-0.28999999999999998</v>
      </c>
      <c r="AU786" s="6"/>
      <c r="AV786" s="6">
        <v>-14</v>
      </c>
      <c r="AW786" s="6"/>
      <c r="AX786" s="6"/>
      <c r="AY786" s="6"/>
      <c r="AZ786" s="6"/>
      <c r="BA786" s="6"/>
      <c r="BB786" s="6"/>
      <c r="BC786" s="6">
        <v>-1.81</v>
      </c>
      <c r="BD786" s="6">
        <v>0</v>
      </c>
      <c r="BE786" s="6"/>
      <c r="BF786" s="6">
        <v>-467.14</v>
      </c>
      <c r="BG786" s="6">
        <v>-167.9</v>
      </c>
      <c r="BH786" s="6"/>
      <c r="BI786" s="6">
        <v>0</v>
      </c>
      <c r="BJ786" s="6"/>
      <c r="BK786" s="6"/>
      <c r="BL786" s="11">
        <f t="shared" si="62"/>
        <v>-754.49</v>
      </c>
      <c r="BM786" s="12">
        <f t="shared" si="63"/>
        <v>1365.0000000000002</v>
      </c>
      <c r="BN786" s="13">
        <f t="shared" si="64"/>
        <v>133.33333333333334</v>
      </c>
      <c r="BO786" s="13">
        <f t="shared" si="65"/>
        <v>133.33333333333334</v>
      </c>
      <c r="BP786" s="13">
        <f t="shared" si="66"/>
        <v>44.44444444444445</v>
      </c>
      <c r="BQ786" s="13">
        <f t="shared" si="67"/>
        <v>167.79707999999999</v>
      </c>
      <c r="BR786" s="13">
        <f t="shared" si="68"/>
        <v>169.49</v>
      </c>
      <c r="BS786" s="13">
        <f t="shared" si="69"/>
        <v>727.65</v>
      </c>
      <c r="BT786" s="13">
        <f t="shared" si="70"/>
        <v>297.3</v>
      </c>
      <c r="BU786" s="13">
        <f t="shared" si="71"/>
        <v>164.06341879999997</v>
      </c>
      <c r="BV786" s="6">
        <f>SUMIFS('SEGURO DE VIDA'!E:E, 'SEGURO DE VIDA'!D:D, H786, 'SEGURO DE VIDA'!G:G, E786)</f>
        <v>13.71</v>
      </c>
      <c r="BW786" s="6">
        <f>SUMIFS(TREINAMENTOS!E:E, TREINAMENTOS!D:D, H786, TREINAMENTOS!G:G, E786)</f>
        <v>0</v>
      </c>
      <c r="BX786" s="6">
        <f>SUMIFS(EXAMES!E:E, EXAMES!D:D, H786, EXAMES!G:G, E786)</f>
        <v>544.01</v>
      </c>
      <c r="BY786" s="25">
        <f t="shared" si="72"/>
        <v>2395.1316099111109</v>
      </c>
      <c r="BZ786" s="1"/>
      <c r="CA786" s="1"/>
      <c r="CB786" s="13">
        <f t="shared" si="73"/>
        <v>164.06341879999997</v>
      </c>
      <c r="CC786" s="13">
        <f t="shared" si="74"/>
        <v>0</v>
      </c>
      <c r="CD786" s="13">
        <f>SUMIFS(ALIMENTAÇÃO!E:E, ALIMENTAÇÃO!D:D, H786, ALIMENTAÇÃO!G:G, E786)</f>
        <v>735</v>
      </c>
      <c r="CE786" s="6">
        <f>SUMIFS(TRANSPORTE!E:E, TRANSPORTE!D:D, H786, TRANSPORTE!G:G, E786)</f>
        <v>393.3</v>
      </c>
      <c r="CF786" s="6">
        <f>SUMIFS('PLANO DE SAÚDE'!E:E, 'PLANO DE SAÚDE'!D:D, H786, 'PLANO DE SAÚDE'!G:G, E786)</f>
        <v>165.87341879999997</v>
      </c>
      <c r="CG786" s="6">
        <f>SUMIFS('PLANO ODONTO'!E:E, 'PLANO ODONTO'!D:D, H786, 'PLANO ODONTO'!G:G, E786)</f>
        <v>14</v>
      </c>
      <c r="CH786" s="6">
        <f t="shared" si="75"/>
        <v>-1.81</v>
      </c>
      <c r="CI786" s="6">
        <f t="shared" si="76"/>
        <v>0</v>
      </c>
      <c r="CJ786" s="6"/>
      <c r="CK786" s="6"/>
      <c r="CL786" s="6"/>
      <c r="CM786" s="6">
        <f t="shared" si="77"/>
        <v>-14</v>
      </c>
      <c r="CN786" s="6">
        <v>2119.4899999999998</v>
      </c>
      <c r="CO786" s="6">
        <v>-754.49</v>
      </c>
      <c r="CP786" s="6">
        <v>1365</v>
      </c>
      <c r="CQ786" s="6">
        <v>2118.65</v>
      </c>
      <c r="CR786" s="6">
        <v>7.92</v>
      </c>
      <c r="CS786" s="6">
        <v>2118.65</v>
      </c>
      <c r="CT786" s="1">
        <v>169.49</v>
      </c>
      <c r="CU786" s="6">
        <v>1511.45</v>
      </c>
    </row>
    <row r="787" spans="1:99" ht="13.8" hidden="1">
      <c r="A787" s="1"/>
      <c r="B787" s="1"/>
      <c r="C787" s="34" t="str">
        <f t="shared" ca="1" si="59"/>
        <v>OK</v>
      </c>
      <c r="D787" s="2">
        <f t="shared" si="60"/>
        <v>4168.6655459333333</v>
      </c>
      <c r="E787" s="42">
        <v>45931</v>
      </c>
      <c r="F787" s="1" t="s">
        <v>145</v>
      </c>
      <c r="G787" s="1">
        <v>3460</v>
      </c>
      <c r="H787" s="1" t="s">
        <v>330</v>
      </c>
      <c r="I787" s="1" t="s">
        <v>177</v>
      </c>
      <c r="J787" s="38">
        <v>45505</v>
      </c>
      <c r="K787" s="6">
        <v>1812</v>
      </c>
      <c r="L787" s="1"/>
      <c r="M787" s="6">
        <v>1812</v>
      </c>
      <c r="N787" s="6"/>
      <c r="O787" s="6"/>
      <c r="P787" s="6">
        <v>543.6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>
        <v>0.68</v>
      </c>
      <c r="AN787" s="8">
        <f t="shared" si="61"/>
        <v>2356.2799999999997</v>
      </c>
      <c r="AO787" s="6"/>
      <c r="AP787" s="6">
        <v>-8.0500000000000007</v>
      </c>
      <c r="AQ787" s="6">
        <v>-108.72</v>
      </c>
      <c r="AR787" s="6"/>
      <c r="AS787" s="6"/>
      <c r="AT787" s="6">
        <v>-0.62</v>
      </c>
      <c r="AU787" s="6"/>
      <c r="AV787" s="6">
        <v>0</v>
      </c>
      <c r="AW787" s="6"/>
      <c r="AX787" s="6"/>
      <c r="AY787" s="6"/>
      <c r="AZ787" s="6"/>
      <c r="BA787" s="6"/>
      <c r="BB787" s="6"/>
      <c r="BC787" s="6">
        <v>-1.66</v>
      </c>
      <c r="BD787" s="6">
        <v>0</v>
      </c>
      <c r="BE787" s="6"/>
      <c r="BF787" s="6"/>
      <c r="BG787" s="6">
        <v>-189.23</v>
      </c>
      <c r="BH787" s="6"/>
      <c r="BI787" s="6">
        <v>0</v>
      </c>
      <c r="BJ787" s="6"/>
      <c r="BK787" s="6"/>
      <c r="BL787" s="11">
        <f t="shared" si="62"/>
        <v>-308.27999999999997</v>
      </c>
      <c r="BM787" s="12">
        <f t="shared" si="63"/>
        <v>2047.9999999999998</v>
      </c>
      <c r="BN787" s="13">
        <f t="shared" si="64"/>
        <v>151</v>
      </c>
      <c r="BO787" s="13">
        <f t="shared" si="65"/>
        <v>151</v>
      </c>
      <c r="BP787" s="13">
        <f t="shared" si="66"/>
        <v>50.333333333333336</v>
      </c>
      <c r="BQ787" s="13">
        <f t="shared" si="67"/>
        <v>189.15467999999998</v>
      </c>
      <c r="BR787" s="13">
        <f t="shared" si="68"/>
        <v>188.44</v>
      </c>
      <c r="BS787" s="13">
        <f t="shared" si="69"/>
        <v>796.95</v>
      </c>
      <c r="BT787" s="13">
        <f t="shared" si="70"/>
        <v>121.28</v>
      </c>
      <c r="BU787" s="13">
        <f t="shared" si="71"/>
        <v>150.51753259999998</v>
      </c>
      <c r="BV787" s="6">
        <f>SUMIFS('SEGURO DE VIDA'!E:E, 'SEGURO DE VIDA'!D:D, H787, 'SEGURO DE VIDA'!G:G, E787)</f>
        <v>13.71</v>
      </c>
      <c r="BW787" s="6">
        <f>SUMIFS(TREINAMENTOS!E:E, TREINAMENTOS!D:D, H787, TREINAMENTOS!G:G, E787)</f>
        <v>0</v>
      </c>
      <c r="BX787" s="6">
        <f>SUMIFS(EXAMES!E:E, EXAMES!D:D, H787, EXAMES!G:G, E787)</f>
        <v>0</v>
      </c>
      <c r="BY787" s="25">
        <f t="shared" si="72"/>
        <v>1812.3855459333336</v>
      </c>
      <c r="BZ787" s="1"/>
      <c r="CA787" s="1"/>
      <c r="CB787" s="13">
        <f t="shared" si="73"/>
        <v>150.51753259999998</v>
      </c>
      <c r="CC787" s="13">
        <f t="shared" si="74"/>
        <v>0</v>
      </c>
      <c r="CD787" s="13">
        <f>SUMIFS(ALIMENTAÇÃO!E:E, ALIMENTAÇÃO!D:D, H787, ALIMENTAÇÃO!G:G, E787)</f>
        <v>805</v>
      </c>
      <c r="CE787" s="6">
        <f>SUMIFS(TRANSPORTE!E:E, TRANSPORTE!D:D, H787, TRANSPORTE!G:G, E787)</f>
        <v>230</v>
      </c>
      <c r="CF787" s="6">
        <f>SUMIFS('PLANO DE SAÚDE'!E:E, 'PLANO DE SAÚDE'!D:D, H787, 'PLANO DE SAÚDE'!G:G, E787)</f>
        <v>152.17753259999998</v>
      </c>
      <c r="CG787" s="6">
        <f>SUMIFS('PLANO ODONTO'!E:E, 'PLANO ODONTO'!D:D, H787, 'PLANO ODONTO'!G:G, E787)</f>
        <v>0</v>
      </c>
      <c r="CH787" s="6">
        <f t="shared" si="75"/>
        <v>-1.66</v>
      </c>
      <c r="CI787" s="6">
        <f t="shared" si="76"/>
        <v>0</v>
      </c>
      <c r="CJ787" s="6"/>
      <c r="CK787" s="6"/>
      <c r="CL787" s="6"/>
      <c r="CM787" s="6">
        <f t="shared" si="77"/>
        <v>0</v>
      </c>
      <c r="CN787" s="6">
        <v>2356.2800000000002</v>
      </c>
      <c r="CO787" s="6">
        <v>-308.27999999999997</v>
      </c>
      <c r="CP787" s="6">
        <v>2048</v>
      </c>
      <c r="CQ787" s="6">
        <v>2355.6</v>
      </c>
      <c r="CR787" s="6">
        <v>8.0299999999999994</v>
      </c>
      <c r="CS787" s="6">
        <v>2355.6</v>
      </c>
      <c r="CT787" s="6">
        <v>188.44</v>
      </c>
      <c r="CU787" s="6">
        <v>1748.4</v>
      </c>
    </row>
    <row r="788" spans="1:99" ht="13.8" hidden="1">
      <c r="A788" s="1"/>
      <c r="B788" s="1"/>
      <c r="C788" s="34" t="str">
        <f t="shared" ca="1" si="59"/>
        <v>OK</v>
      </c>
      <c r="D788" s="2">
        <f t="shared" si="60"/>
        <v>6539.8219444444458</v>
      </c>
      <c r="E788" s="42">
        <v>45931</v>
      </c>
      <c r="F788" s="1" t="s">
        <v>145</v>
      </c>
      <c r="G788" s="1">
        <v>3498</v>
      </c>
      <c r="H788" s="1" t="s">
        <v>332</v>
      </c>
      <c r="I788" s="1" t="s">
        <v>383</v>
      </c>
      <c r="J788" s="38">
        <v>45670</v>
      </c>
      <c r="K788" s="6">
        <v>3904.03</v>
      </c>
      <c r="L788" s="1"/>
      <c r="M788" s="6">
        <v>3904.03</v>
      </c>
      <c r="N788" s="6"/>
      <c r="O788" s="6"/>
      <c r="P788" s="6">
        <v>0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>
        <v>283.04000000000002</v>
      </c>
      <c r="AE788" s="6">
        <v>0</v>
      </c>
      <c r="AF788" s="6">
        <v>41.93</v>
      </c>
      <c r="AG788" s="6"/>
      <c r="AH788" s="6"/>
      <c r="AI788" s="6"/>
      <c r="AJ788" s="6"/>
      <c r="AK788" s="6"/>
      <c r="AL788" s="6"/>
      <c r="AM788" s="6">
        <v>0.97</v>
      </c>
      <c r="AN788" s="8">
        <f t="shared" si="61"/>
        <v>4229.9700000000012</v>
      </c>
      <c r="AO788" s="6"/>
      <c r="AP788" s="6">
        <v>-8.0500000000000007</v>
      </c>
      <c r="AQ788" s="6">
        <v>0</v>
      </c>
      <c r="AR788" s="6"/>
      <c r="AS788" s="6"/>
      <c r="AT788" s="6">
        <v>-0.17</v>
      </c>
      <c r="AU788" s="6"/>
      <c r="AV788" s="6">
        <v>0</v>
      </c>
      <c r="AW788" s="6"/>
      <c r="AX788" s="6"/>
      <c r="AY788" s="6"/>
      <c r="AZ788" s="6"/>
      <c r="BA788" s="6"/>
      <c r="BB788" s="6"/>
      <c r="BC788" s="6">
        <v>0</v>
      </c>
      <c r="BD788" s="6"/>
      <c r="BE788" s="6"/>
      <c r="BF788" s="6">
        <v>0</v>
      </c>
      <c r="BG788" s="6">
        <v>-401.64</v>
      </c>
      <c r="BH788" s="6">
        <v>-149.11000000000001</v>
      </c>
      <c r="BI788" s="6"/>
      <c r="BJ788" s="6"/>
      <c r="BK788" s="6"/>
      <c r="BL788" s="11">
        <f t="shared" si="62"/>
        <v>-558.97</v>
      </c>
      <c r="BM788" s="12">
        <f t="shared" si="63"/>
        <v>3671.0000000000009</v>
      </c>
      <c r="BN788" s="13">
        <f t="shared" si="64"/>
        <v>325.33583333333337</v>
      </c>
      <c r="BO788" s="13">
        <f t="shared" si="65"/>
        <v>325.33583333333337</v>
      </c>
      <c r="BP788" s="13">
        <f t="shared" si="66"/>
        <v>108.44527777777779</v>
      </c>
      <c r="BQ788" s="13">
        <f t="shared" si="67"/>
        <v>401.755</v>
      </c>
      <c r="BR788" s="13">
        <f t="shared" si="68"/>
        <v>338.32</v>
      </c>
      <c r="BS788" s="13">
        <f t="shared" si="69"/>
        <v>796.95</v>
      </c>
      <c r="BT788" s="13">
        <f t="shared" si="70"/>
        <v>0</v>
      </c>
      <c r="BU788" s="13">
        <f t="shared" si="71"/>
        <v>0</v>
      </c>
      <c r="BV788" s="6">
        <f>SUMIFS('SEGURO DE VIDA'!E:E, 'SEGURO DE VIDA'!D:D, H788, 'SEGURO DE VIDA'!G:G, E788)</f>
        <v>13.71</v>
      </c>
      <c r="BW788" s="6">
        <f>SUMIFS(TREINAMENTOS!E:E, TREINAMENTOS!D:D, H788, TREINAMENTOS!G:G, E788)</f>
        <v>0</v>
      </c>
      <c r="BX788" s="6">
        <f>SUMIFS(EXAMES!E:E, EXAMES!D:D, H788, EXAMES!G:G, E788)</f>
        <v>0</v>
      </c>
      <c r="BY788" s="25">
        <f t="shared" si="72"/>
        <v>2309.8519444444446</v>
      </c>
      <c r="BZ788" s="1"/>
      <c r="CA788" s="1"/>
      <c r="CB788" s="13">
        <f t="shared" si="73"/>
        <v>0</v>
      </c>
      <c r="CC788" s="13">
        <f t="shared" si="74"/>
        <v>0</v>
      </c>
      <c r="CD788" s="13">
        <f>SUMIFS(ALIMENTAÇÃO!E:E, ALIMENTAÇÃO!D:D, H788, ALIMENTAÇÃO!G:G, E788)</f>
        <v>805</v>
      </c>
      <c r="CE788" s="6">
        <f>SUMIFS(TRANSPORTE!E:E, TRANSPORTE!D:D, H788, TRANSPORTE!G:G, E788)</f>
        <v>0</v>
      </c>
      <c r="CF788" s="6">
        <f>SUMIFS('PLANO DE SAÚDE'!E:E, 'PLANO DE SAÚDE'!D:D, H788, 'PLANO DE SAÚDE'!G:G, E788)</f>
        <v>0</v>
      </c>
      <c r="CG788" s="6">
        <f>SUMIFS('PLANO ODONTO'!E:E, 'PLANO ODONTO'!D:D, H788, 'PLANO ODONTO'!G:G, E788)</f>
        <v>0</v>
      </c>
      <c r="CH788" s="6">
        <f t="shared" si="75"/>
        <v>0</v>
      </c>
      <c r="CI788" s="6">
        <f t="shared" si="76"/>
        <v>0</v>
      </c>
      <c r="CJ788" s="6"/>
      <c r="CK788" s="6"/>
      <c r="CL788" s="6"/>
      <c r="CM788" s="6">
        <f t="shared" si="77"/>
        <v>0</v>
      </c>
      <c r="CN788" s="6">
        <v>4229.97</v>
      </c>
      <c r="CO788" s="6">
        <v>-558.97</v>
      </c>
      <c r="CP788" s="6">
        <v>3671</v>
      </c>
      <c r="CQ788" s="6">
        <v>4229</v>
      </c>
      <c r="CR788" s="1">
        <v>9.5</v>
      </c>
      <c r="CS788" s="6">
        <v>4229</v>
      </c>
      <c r="CT788" s="1">
        <v>338.32</v>
      </c>
      <c r="CU788" s="6">
        <v>3621.8</v>
      </c>
    </row>
    <row r="789" spans="1:99" ht="13.8" hidden="1">
      <c r="A789" s="1"/>
      <c r="B789" s="1"/>
      <c r="C789" s="34" t="str">
        <f t="shared" ca="1" si="59"/>
        <v>OK</v>
      </c>
      <c r="D789" s="2">
        <f t="shared" si="60"/>
        <v>5545.244285466666</v>
      </c>
      <c r="E789" s="42">
        <v>45931</v>
      </c>
      <c r="F789" s="1" t="s">
        <v>145</v>
      </c>
      <c r="G789" s="1">
        <v>3385</v>
      </c>
      <c r="H789" s="1" t="s">
        <v>334</v>
      </c>
      <c r="I789" s="1" t="s">
        <v>151</v>
      </c>
      <c r="J789" s="35">
        <v>45215</v>
      </c>
      <c r="K789" s="6">
        <v>1658.67</v>
      </c>
      <c r="L789" s="1"/>
      <c r="M789" s="6">
        <v>1658.67</v>
      </c>
      <c r="N789" s="6"/>
      <c r="O789" s="6"/>
      <c r="P789" s="6">
        <v>497.6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>
        <v>432.6</v>
      </c>
      <c r="AE789" s="6">
        <v>197.66</v>
      </c>
      <c r="AF789" s="6">
        <v>93.37</v>
      </c>
      <c r="AG789" s="6"/>
      <c r="AH789" s="6"/>
      <c r="AI789" s="6"/>
      <c r="AJ789" s="6"/>
      <c r="AK789" s="6"/>
      <c r="AL789" s="6"/>
      <c r="AM789" s="6">
        <v>0.89</v>
      </c>
      <c r="AN789" s="8">
        <f t="shared" si="61"/>
        <v>2880.7899999999995</v>
      </c>
      <c r="AO789" s="6"/>
      <c r="AP789" s="6">
        <v>-8.0500000000000007</v>
      </c>
      <c r="AQ789" s="6">
        <v>-99.52</v>
      </c>
      <c r="AR789" s="6"/>
      <c r="AS789" s="6"/>
      <c r="AT789" s="6">
        <v>-0.42</v>
      </c>
      <c r="AU789" s="6"/>
      <c r="AV789" s="6">
        <v>-14</v>
      </c>
      <c r="AW789" s="6"/>
      <c r="AX789" s="6"/>
      <c r="AY789" s="6"/>
      <c r="AZ789" s="6"/>
      <c r="BA789" s="6"/>
      <c r="BB789" s="6"/>
      <c r="BC789" s="6">
        <v>-1.81</v>
      </c>
      <c r="BD789" s="6"/>
      <c r="BE789" s="6"/>
      <c r="BF789" s="6">
        <v>-277</v>
      </c>
      <c r="BG789" s="6">
        <v>-238.99</v>
      </c>
      <c r="BH789" s="6">
        <v>0</v>
      </c>
      <c r="BI789" s="6"/>
      <c r="BJ789" s="6"/>
      <c r="BK789" s="6"/>
      <c r="BL789" s="11">
        <f t="shared" si="62"/>
        <v>-639.79</v>
      </c>
      <c r="BM789" s="12">
        <f t="shared" si="63"/>
        <v>2240.9999999999995</v>
      </c>
      <c r="BN789" s="13">
        <f t="shared" si="64"/>
        <v>138.2225</v>
      </c>
      <c r="BO789" s="13">
        <f t="shared" si="65"/>
        <v>138.2225</v>
      </c>
      <c r="BP789" s="13">
        <f t="shared" si="66"/>
        <v>46.074166666666663</v>
      </c>
      <c r="BQ789" s="13">
        <f t="shared" si="67"/>
        <v>239.03170000000003</v>
      </c>
      <c r="BR789" s="13">
        <f t="shared" si="68"/>
        <v>230.39</v>
      </c>
      <c r="BS789" s="13">
        <f t="shared" si="69"/>
        <v>796.95</v>
      </c>
      <c r="BT789" s="13">
        <f t="shared" si="70"/>
        <v>293.78000000000003</v>
      </c>
      <c r="BU789" s="13">
        <f t="shared" si="71"/>
        <v>164.06341879999997</v>
      </c>
      <c r="BV789" s="6">
        <f>SUMIFS('SEGURO DE VIDA'!E:E, 'SEGURO DE VIDA'!D:D, H789, 'SEGURO DE VIDA'!G:G, E789)</f>
        <v>13.71</v>
      </c>
      <c r="BW789" s="6">
        <f>SUMIFS(TREINAMENTOS!E:E, TREINAMENTOS!D:D, H789, TREINAMENTOS!G:G, E789)</f>
        <v>0</v>
      </c>
      <c r="BX789" s="6">
        <f>SUMIFS(EXAMES!E:E, EXAMES!D:D, H789, EXAMES!G:G, E789)</f>
        <v>604.01</v>
      </c>
      <c r="BY789" s="25">
        <f t="shared" si="72"/>
        <v>2664.4542854666665</v>
      </c>
      <c r="BZ789" s="1"/>
      <c r="CA789" s="1"/>
      <c r="CB789" s="13">
        <f t="shared" si="73"/>
        <v>164.06341879999997</v>
      </c>
      <c r="CC789" s="13">
        <f t="shared" si="74"/>
        <v>0</v>
      </c>
      <c r="CD789" s="13">
        <f>SUMIFS(ALIMENTAÇÃO!E:E, ALIMENTAÇÃO!D:D, H789, ALIMENTAÇÃO!G:G, E789)</f>
        <v>805</v>
      </c>
      <c r="CE789" s="6">
        <f>SUMIFS(TRANSPORTE!E:E, TRANSPORTE!D:D, H789, TRANSPORTE!G:G, E789)</f>
        <v>393.3</v>
      </c>
      <c r="CF789" s="6">
        <f>SUMIFS('PLANO DE SAÚDE'!E:E, 'PLANO DE SAÚDE'!D:D, H789, 'PLANO DE SAÚDE'!G:G, E789)</f>
        <v>165.87341879999997</v>
      </c>
      <c r="CG789" s="6">
        <f>SUMIFS('PLANO ODONTO'!E:E, 'PLANO ODONTO'!D:D, H789, 'PLANO ODONTO'!G:G, E789)</f>
        <v>14</v>
      </c>
      <c r="CH789" s="6">
        <f t="shared" si="75"/>
        <v>-1.81</v>
      </c>
      <c r="CI789" s="6">
        <f t="shared" si="76"/>
        <v>0</v>
      </c>
      <c r="CJ789" s="6"/>
      <c r="CK789" s="6"/>
      <c r="CL789" s="6"/>
      <c r="CM789" s="6">
        <f t="shared" si="77"/>
        <v>-14</v>
      </c>
      <c r="CN789" s="6">
        <v>2880.79</v>
      </c>
      <c r="CO789" s="6">
        <v>-639.79</v>
      </c>
      <c r="CP789" s="6">
        <v>2241</v>
      </c>
      <c r="CQ789" s="6">
        <v>2879.9</v>
      </c>
      <c r="CR789" s="1">
        <v>8.3000000000000007</v>
      </c>
      <c r="CS789" s="6">
        <v>2879.9</v>
      </c>
      <c r="CT789" s="1">
        <v>230.39</v>
      </c>
      <c r="CU789" s="6">
        <v>2272.6999999999998</v>
      </c>
    </row>
    <row r="790" spans="1:99" ht="13.8" hidden="1">
      <c r="A790" s="1"/>
      <c r="B790" s="1"/>
      <c r="C790" s="34" t="str">
        <f t="shared" ca="1" si="59"/>
        <v>OK</v>
      </c>
      <c r="D790" s="2">
        <f t="shared" si="60"/>
        <v>3940.3245320000005</v>
      </c>
      <c r="E790" s="42">
        <v>45931</v>
      </c>
      <c r="F790" s="1" t="s">
        <v>145</v>
      </c>
      <c r="G790" s="1">
        <v>3545</v>
      </c>
      <c r="H790" s="1" t="s">
        <v>335</v>
      </c>
      <c r="I790" s="1" t="s">
        <v>151</v>
      </c>
      <c r="J790" s="38">
        <v>45824</v>
      </c>
      <c r="K790" s="6">
        <v>1800</v>
      </c>
      <c r="L790" s="1"/>
      <c r="M790" s="6">
        <v>1800</v>
      </c>
      <c r="N790" s="6"/>
      <c r="O790" s="6"/>
      <c r="P790" s="6">
        <v>0</v>
      </c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>
        <v>108.45</v>
      </c>
      <c r="AE790" s="6">
        <v>117.9</v>
      </c>
      <c r="AF790" s="6">
        <v>33.53</v>
      </c>
      <c r="AG790" s="6"/>
      <c r="AH790" s="6"/>
      <c r="AI790" s="6"/>
      <c r="AJ790" s="6"/>
      <c r="AK790" s="6"/>
      <c r="AL790" s="6"/>
      <c r="AM790" s="6">
        <v>0.05</v>
      </c>
      <c r="AN790" s="8">
        <f t="shared" si="61"/>
        <v>2059.9300000000003</v>
      </c>
      <c r="AO790" s="6"/>
      <c r="AP790" s="6">
        <v>-8.0500000000000007</v>
      </c>
      <c r="AQ790" s="6">
        <v>-108</v>
      </c>
      <c r="AR790" s="6"/>
      <c r="AS790" s="6"/>
      <c r="AT790" s="6">
        <v>-0.27</v>
      </c>
      <c r="AU790" s="6"/>
      <c r="AV790" s="6">
        <v>0</v>
      </c>
      <c r="AW790" s="6"/>
      <c r="AX790" s="6"/>
      <c r="AY790" s="6"/>
      <c r="AZ790" s="6"/>
      <c r="BA790" s="6"/>
      <c r="BB790" s="6"/>
      <c r="BC790" s="6">
        <v>0</v>
      </c>
      <c r="BD790" s="6"/>
      <c r="BE790" s="6"/>
      <c r="BF790" s="6">
        <v>0</v>
      </c>
      <c r="BG790" s="6">
        <v>-162.61000000000001</v>
      </c>
      <c r="BH790" s="6">
        <v>0</v>
      </c>
      <c r="BI790" s="6"/>
      <c r="BJ790" s="6"/>
      <c r="BK790" s="6"/>
      <c r="BL790" s="11">
        <f t="shared" si="62"/>
        <v>-278.93</v>
      </c>
      <c r="BM790" s="12">
        <f t="shared" si="63"/>
        <v>1781.0000000000002</v>
      </c>
      <c r="BN790" s="13">
        <f t="shared" si="64"/>
        <v>150</v>
      </c>
      <c r="BO790" s="13">
        <f t="shared" si="65"/>
        <v>150</v>
      </c>
      <c r="BP790" s="13">
        <f t="shared" si="66"/>
        <v>50</v>
      </c>
      <c r="BQ790" s="13">
        <f t="shared" si="67"/>
        <v>162.52453199999999</v>
      </c>
      <c r="BR790" s="13">
        <f t="shared" si="68"/>
        <v>164.79</v>
      </c>
      <c r="BS790" s="13">
        <f t="shared" si="69"/>
        <v>796.95</v>
      </c>
      <c r="BT790" s="13">
        <f t="shared" si="70"/>
        <v>285.3</v>
      </c>
      <c r="BU790" s="13">
        <f t="shared" si="71"/>
        <v>0</v>
      </c>
      <c r="BV790" s="6">
        <f>SUMIFS('SEGURO DE VIDA'!E:E, 'SEGURO DE VIDA'!D:D, H790, 'SEGURO DE VIDA'!G:G, E790)</f>
        <v>13.71</v>
      </c>
      <c r="BW790" s="6">
        <f>SUMIFS(TREINAMENTOS!E:E, TREINAMENTOS!D:D, H790, TREINAMENTOS!G:G, E790)</f>
        <v>0</v>
      </c>
      <c r="BX790" s="6">
        <f>SUMIFS(EXAMES!E:E, EXAMES!D:D, H790, EXAMES!G:G, E790)</f>
        <v>107.12</v>
      </c>
      <c r="BY790" s="25">
        <f t="shared" si="72"/>
        <v>1880.394532</v>
      </c>
      <c r="BZ790" s="1"/>
      <c r="CA790" s="1"/>
      <c r="CB790" s="13">
        <f t="shared" si="73"/>
        <v>0</v>
      </c>
      <c r="CC790" s="13">
        <f t="shared" si="74"/>
        <v>0</v>
      </c>
      <c r="CD790" s="13">
        <f>SUMIFS(ALIMENTAÇÃO!E:E, ALIMENTAÇÃO!D:D, H790, ALIMENTAÇÃO!G:G, E790)</f>
        <v>805</v>
      </c>
      <c r="CE790" s="6">
        <f>SUMIFS(TRANSPORTE!E:E, TRANSPORTE!D:D, H790, TRANSPORTE!G:G, E790)</f>
        <v>393.3</v>
      </c>
      <c r="CF790" s="6">
        <f>SUMIFS('PLANO DE SAÚDE'!E:E, 'PLANO DE SAÚDE'!D:D, H790, 'PLANO DE SAÚDE'!G:G, E790)</f>
        <v>0</v>
      </c>
      <c r="CG790" s="6">
        <f>SUMIFS('PLANO ODONTO'!E:E, 'PLANO ODONTO'!D:D, H790, 'PLANO ODONTO'!G:G, E790)</f>
        <v>0</v>
      </c>
      <c r="CH790" s="6">
        <f t="shared" si="75"/>
        <v>0</v>
      </c>
      <c r="CI790" s="6">
        <f t="shared" si="76"/>
        <v>0</v>
      </c>
      <c r="CJ790" s="6"/>
      <c r="CK790" s="6"/>
      <c r="CL790" s="6"/>
      <c r="CM790" s="6">
        <f t="shared" si="77"/>
        <v>0</v>
      </c>
      <c r="CN790" s="6">
        <v>2059.9299999999998</v>
      </c>
      <c r="CO790" s="6">
        <v>-278.93</v>
      </c>
      <c r="CP790" s="6">
        <v>1781</v>
      </c>
      <c r="CQ790" s="6">
        <v>2059.88</v>
      </c>
      <c r="CR790" s="1">
        <v>7.89</v>
      </c>
      <c r="CS790" s="6">
        <v>2059.88</v>
      </c>
      <c r="CT790" s="1">
        <v>164.79</v>
      </c>
      <c r="CU790" s="6">
        <v>0</v>
      </c>
    </row>
    <row r="791" spans="1:99" ht="13.8" hidden="1">
      <c r="A791" s="1"/>
      <c r="B791" s="1"/>
      <c r="C791" s="34" t="str">
        <f t="shared" ca="1" si="59"/>
        <v>OK</v>
      </c>
      <c r="D791" s="2">
        <f t="shared" si="60"/>
        <v>4085.0184264888885</v>
      </c>
      <c r="E791" s="42">
        <v>45931</v>
      </c>
      <c r="F791" s="1" t="s">
        <v>145</v>
      </c>
      <c r="G791" s="1">
        <v>3393</v>
      </c>
      <c r="H791" s="1" t="s">
        <v>336</v>
      </c>
      <c r="I791" s="1" t="s">
        <v>231</v>
      </c>
      <c r="J791" s="38">
        <v>45236</v>
      </c>
      <c r="K791" s="6">
        <v>2000</v>
      </c>
      <c r="L791" s="1"/>
      <c r="M791" s="6">
        <v>2000</v>
      </c>
      <c r="N791" s="6"/>
      <c r="O791" s="6"/>
      <c r="P791" s="6">
        <v>0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>
        <v>107</v>
      </c>
      <c r="AE791" s="6">
        <v>0</v>
      </c>
      <c r="AF791" s="6">
        <v>15.85</v>
      </c>
      <c r="AG791" s="6"/>
      <c r="AH791" s="6"/>
      <c r="AI791" s="6"/>
      <c r="AJ791" s="6"/>
      <c r="AK791" s="6"/>
      <c r="AL791" s="6"/>
      <c r="AM791" s="6">
        <v>0.64</v>
      </c>
      <c r="AN791" s="8">
        <f t="shared" si="61"/>
        <v>2123.4899999999998</v>
      </c>
      <c r="AO791" s="6"/>
      <c r="AP791" s="6">
        <v>-8.0500000000000007</v>
      </c>
      <c r="AQ791" s="6">
        <v>-120</v>
      </c>
      <c r="AR791" s="6"/>
      <c r="AS791" s="6"/>
      <c r="AT791" s="6">
        <v>-0.5</v>
      </c>
      <c r="AU791" s="6"/>
      <c r="AV791" s="6">
        <v>-14</v>
      </c>
      <c r="AW791" s="6"/>
      <c r="AX791" s="6"/>
      <c r="AY791" s="6"/>
      <c r="AZ791" s="6"/>
      <c r="BA791" s="6"/>
      <c r="BB791" s="6"/>
      <c r="BC791" s="6">
        <v>-1.66</v>
      </c>
      <c r="BD791" s="6"/>
      <c r="BE791" s="6"/>
      <c r="BF791" s="6">
        <v>0</v>
      </c>
      <c r="BG791" s="6">
        <v>-168.28</v>
      </c>
      <c r="BH791" s="6">
        <v>0</v>
      </c>
      <c r="BI791" s="6"/>
      <c r="BJ791" s="6"/>
      <c r="BK791" s="6"/>
      <c r="BL791" s="11">
        <f t="shared" si="62"/>
        <v>-312.49</v>
      </c>
      <c r="BM791" s="12">
        <f t="shared" si="63"/>
        <v>1810.9999999999998</v>
      </c>
      <c r="BN791" s="13">
        <f t="shared" si="64"/>
        <v>166.66666666666666</v>
      </c>
      <c r="BO791" s="13">
        <f t="shared" si="65"/>
        <v>166.66666666666666</v>
      </c>
      <c r="BP791" s="13">
        <f t="shared" si="66"/>
        <v>55.55555555555555</v>
      </c>
      <c r="BQ791" s="13">
        <f t="shared" si="67"/>
        <v>168.34200499999997</v>
      </c>
      <c r="BR791" s="13">
        <f t="shared" si="68"/>
        <v>169.82</v>
      </c>
      <c r="BS791" s="13">
        <f t="shared" si="69"/>
        <v>796.95</v>
      </c>
      <c r="BT791" s="13">
        <f t="shared" si="70"/>
        <v>273.3</v>
      </c>
      <c r="BU791" s="13">
        <f t="shared" si="71"/>
        <v>150.51753259999998</v>
      </c>
      <c r="BV791" s="6">
        <f>SUMIFS('SEGURO DE VIDA'!E:E, 'SEGURO DE VIDA'!D:D, H791, 'SEGURO DE VIDA'!G:G, E791)</f>
        <v>13.71</v>
      </c>
      <c r="BW791" s="6">
        <f>SUMIFS(TREINAMENTOS!E:E, TREINAMENTOS!D:D, H791, TREINAMENTOS!G:G, E791)</f>
        <v>0</v>
      </c>
      <c r="BX791" s="6">
        <f>SUMIFS(EXAMES!E:E, EXAMES!D:D, H791, EXAMES!G:G, E791)</f>
        <v>0</v>
      </c>
      <c r="BY791" s="25">
        <f t="shared" si="72"/>
        <v>1961.5284264888887</v>
      </c>
      <c r="BZ791" s="1"/>
      <c r="CA791" s="1"/>
      <c r="CB791" s="13">
        <f t="shared" si="73"/>
        <v>150.51753259999998</v>
      </c>
      <c r="CC791" s="13">
        <f t="shared" si="74"/>
        <v>0</v>
      </c>
      <c r="CD791" s="13">
        <f>SUMIFS(ALIMENTAÇÃO!E:E, ALIMENTAÇÃO!D:D, H791, ALIMENTAÇÃO!G:G, E791)</f>
        <v>805</v>
      </c>
      <c r="CE791" s="6">
        <f>SUMIFS(TRANSPORTE!E:E, TRANSPORTE!D:D, H791, TRANSPORTE!G:G, E791)</f>
        <v>393.3</v>
      </c>
      <c r="CF791" s="6">
        <f>SUMIFS('PLANO DE SAÚDE'!E:E, 'PLANO DE SAÚDE'!D:D, H791, 'PLANO DE SAÚDE'!G:G, E791)</f>
        <v>152.17753259999998</v>
      </c>
      <c r="CG791" s="6">
        <f>SUMIFS('PLANO ODONTO'!E:E, 'PLANO ODONTO'!D:D, H791, 'PLANO ODONTO'!G:G, E791)</f>
        <v>14</v>
      </c>
      <c r="CH791" s="6">
        <f t="shared" si="75"/>
        <v>-1.66</v>
      </c>
      <c r="CI791" s="6">
        <f t="shared" si="76"/>
        <v>0</v>
      </c>
      <c r="CJ791" s="6"/>
      <c r="CK791" s="6"/>
      <c r="CL791" s="6"/>
      <c r="CM791" s="6">
        <f t="shared" si="77"/>
        <v>-14</v>
      </c>
      <c r="CN791" s="6">
        <v>2123.4899999999998</v>
      </c>
      <c r="CO791" s="6">
        <v>-312.49</v>
      </c>
      <c r="CP791" s="6">
        <v>1811</v>
      </c>
      <c r="CQ791" s="6">
        <v>2122.85</v>
      </c>
      <c r="CR791" s="1">
        <v>7.93</v>
      </c>
      <c r="CS791" s="6">
        <v>2122.85</v>
      </c>
      <c r="CT791" s="1">
        <v>169.82</v>
      </c>
      <c r="CU791" s="6">
        <v>1515.65</v>
      </c>
    </row>
    <row r="792" spans="1:99" ht="13.8" hidden="1">
      <c r="A792" s="1"/>
      <c r="B792" s="1"/>
      <c r="C792" s="34" t="str">
        <f t="shared" ca="1" si="59"/>
        <v>OK</v>
      </c>
      <c r="D792" s="2">
        <f t="shared" si="60"/>
        <v>3607.2648375777781</v>
      </c>
      <c r="E792" s="42">
        <v>45931</v>
      </c>
      <c r="F792" s="1" t="s">
        <v>145</v>
      </c>
      <c r="G792" s="1">
        <v>356</v>
      </c>
      <c r="H792" s="1" t="s">
        <v>337</v>
      </c>
      <c r="I792" s="1" t="s">
        <v>151</v>
      </c>
      <c r="J792" s="38">
        <v>44774</v>
      </c>
      <c r="K792" s="6">
        <v>1733.89</v>
      </c>
      <c r="L792" s="1"/>
      <c r="M792" s="6">
        <v>1733.89</v>
      </c>
      <c r="N792" s="6"/>
      <c r="O792" s="6"/>
      <c r="P792" s="6">
        <v>0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>
        <v>0</v>
      </c>
      <c r="AE792" s="6">
        <v>0</v>
      </c>
      <c r="AF792" s="6">
        <v>0</v>
      </c>
      <c r="AG792" s="6"/>
      <c r="AH792" s="6"/>
      <c r="AI792" s="6"/>
      <c r="AJ792" s="6"/>
      <c r="AK792" s="6"/>
      <c r="AL792" s="6"/>
      <c r="AM792" s="6">
        <v>0.19</v>
      </c>
      <c r="AN792" s="8">
        <f t="shared" si="61"/>
        <v>1734.0800000000002</v>
      </c>
      <c r="AO792" s="6"/>
      <c r="AP792" s="6">
        <v>-8.0500000000000007</v>
      </c>
      <c r="AQ792" s="6">
        <v>-104.03</v>
      </c>
      <c r="AR792" s="6"/>
      <c r="AS792" s="6"/>
      <c r="AT792" s="6">
        <v>-0.91</v>
      </c>
      <c r="AU792" s="6"/>
      <c r="AV792" s="6">
        <v>-14</v>
      </c>
      <c r="AW792" s="6"/>
      <c r="AX792" s="6"/>
      <c r="AY792" s="6"/>
      <c r="AZ792" s="6"/>
      <c r="BA792" s="6"/>
      <c r="BB792" s="6"/>
      <c r="BC792" s="6">
        <v>-1.81</v>
      </c>
      <c r="BD792" s="6"/>
      <c r="BE792" s="6"/>
      <c r="BF792" s="6">
        <v>0</v>
      </c>
      <c r="BG792" s="6">
        <v>-133.28</v>
      </c>
      <c r="BH792" s="6">
        <v>0</v>
      </c>
      <c r="BI792" s="6"/>
      <c r="BJ792" s="6"/>
      <c r="BK792" s="6"/>
      <c r="BL792" s="11">
        <f t="shared" si="62"/>
        <v>-262.08</v>
      </c>
      <c r="BM792" s="12">
        <f t="shared" si="63"/>
        <v>1472.0000000000002</v>
      </c>
      <c r="BN792" s="13">
        <f t="shared" si="64"/>
        <v>144.49083333333334</v>
      </c>
      <c r="BO792" s="13">
        <f t="shared" si="65"/>
        <v>144.49083333333334</v>
      </c>
      <c r="BP792" s="13">
        <f t="shared" si="66"/>
        <v>48.163611111111116</v>
      </c>
      <c r="BQ792" s="13">
        <f t="shared" si="67"/>
        <v>133.33614100000003</v>
      </c>
      <c r="BR792" s="13">
        <f t="shared" si="68"/>
        <v>138.71</v>
      </c>
      <c r="BS792" s="13">
        <f t="shared" si="69"/>
        <v>796.95</v>
      </c>
      <c r="BT792" s="13">
        <f t="shared" si="70"/>
        <v>289.27</v>
      </c>
      <c r="BU792" s="13">
        <f t="shared" si="71"/>
        <v>164.06341879999997</v>
      </c>
      <c r="BV792" s="6">
        <f>SUMIFS('SEGURO DE VIDA'!E:E, 'SEGURO DE VIDA'!D:D, H792, 'SEGURO DE VIDA'!G:G, E792)</f>
        <v>13.71</v>
      </c>
      <c r="BW792" s="6">
        <f>SUMIFS(TREINAMENTOS!E:E, TREINAMENTOS!D:D, H792, TREINAMENTOS!G:G, E792)</f>
        <v>0</v>
      </c>
      <c r="BX792" s="6">
        <f>SUMIFS(EXAMES!E:E, EXAMES!D:D, H792, EXAMES!G:G, E792)</f>
        <v>0</v>
      </c>
      <c r="BY792" s="25">
        <f t="shared" si="72"/>
        <v>1873.1848375777777</v>
      </c>
      <c r="BZ792" s="1"/>
      <c r="CA792" s="1"/>
      <c r="CB792" s="13">
        <f t="shared" si="73"/>
        <v>164.06341879999997</v>
      </c>
      <c r="CC792" s="13">
        <f t="shared" si="74"/>
        <v>0</v>
      </c>
      <c r="CD792" s="13">
        <f>SUMIFS(ALIMENTAÇÃO!E:E, ALIMENTAÇÃO!D:D, H792, ALIMENTAÇÃO!G:G, E792)</f>
        <v>805</v>
      </c>
      <c r="CE792" s="6">
        <f>SUMIFS(TRANSPORTE!E:E, TRANSPORTE!D:D, H792, TRANSPORTE!G:G, E792)</f>
        <v>393.3</v>
      </c>
      <c r="CF792" s="6">
        <f>SUMIFS('PLANO DE SAÚDE'!E:E, 'PLANO DE SAÚDE'!D:D, H792, 'PLANO DE SAÚDE'!G:G, E792)</f>
        <v>165.87341879999997</v>
      </c>
      <c r="CG792" s="6">
        <f>SUMIFS('PLANO ODONTO'!E:E, 'PLANO ODONTO'!D:D, H792, 'PLANO ODONTO'!G:G, E792)</f>
        <v>14</v>
      </c>
      <c r="CH792" s="6">
        <f t="shared" si="75"/>
        <v>-1.81</v>
      </c>
      <c r="CI792" s="6">
        <f t="shared" si="76"/>
        <v>0</v>
      </c>
      <c r="CJ792" s="6"/>
      <c r="CK792" s="6"/>
      <c r="CL792" s="6"/>
      <c r="CM792" s="6">
        <f t="shared" si="77"/>
        <v>-14</v>
      </c>
      <c r="CN792" s="6">
        <v>1734.08</v>
      </c>
      <c r="CO792" s="6">
        <v>-262.08</v>
      </c>
      <c r="CP792" s="6">
        <v>1472</v>
      </c>
      <c r="CQ792" s="6">
        <v>1733.89</v>
      </c>
      <c r="CR792" s="1">
        <v>7.69</v>
      </c>
      <c r="CS792" s="6">
        <v>1733.89</v>
      </c>
      <c r="CT792" s="1">
        <v>138.71</v>
      </c>
      <c r="CU792" s="6">
        <v>1126.69</v>
      </c>
    </row>
    <row r="793" spans="1:99" ht="13.8" hidden="1">
      <c r="A793" s="1"/>
      <c r="B793" s="1"/>
      <c r="C793" s="34" t="str">
        <f t="shared" ca="1" si="59"/>
        <v>OK</v>
      </c>
      <c r="D793" s="2">
        <f t="shared" si="60"/>
        <v>4414.3517318666663</v>
      </c>
      <c r="E793" s="42">
        <v>45931</v>
      </c>
      <c r="F793" s="1" t="s">
        <v>145</v>
      </c>
      <c r="G793" s="1">
        <v>3341</v>
      </c>
      <c r="H793" s="1" t="s">
        <v>339</v>
      </c>
      <c r="I793" s="1" t="s">
        <v>582</v>
      </c>
      <c r="J793" s="38">
        <v>44928</v>
      </c>
      <c r="K793" s="6">
        <v>2400</v>
      </c>
      <c r="L793" s="1"/>
      <c r="M793" s="6">
        <v>2400</v>
      </c>
      <c r="N793" s="6"/>
      <c r="O793" s="6"/>
      <c r="P793" s="6">
        <v>0</v>
      </c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>
        <v>0</v>
      </c>
      <c r="AE793" s="6">
        <v>0</v>
      </c>
      <c r="AF793" s="6">
        <v>0</v>
      </c>
      <c r="AG793" s="6"/>
      <c r="AH793" s="6"/>
      <c r="AI793" s="6"/>
      <c r="AJ793" s="6"/>
      <c r="AK793" s="6"/>
      <c r="AL793" s="6"/>
      <c r="AM793" s="6">
        <v>0.37</v>
      </c>
      <c r="AN793" s="8">
        <f t="shared" si="61"/>
        <v>2400.37</v>
      </c>
      <c r="AO793" s="6"/>
      <c r="AP793" s="6">
        <v>-7.7</v>
      </c>
      <c r="AQ793" s="6">
        <v>-144</v>
      </c>
      <c r="AR793" s="6"/>
      <c r="AS793" s="6"/>
      <c r="AT793" s="6">
        <v>-0.89</v>
      </c>
      <c r="AU793" s="6"/>
      <c r="AV793" s="6">
        <v>0</v>
      </c>
      <c r="AW793" s="6"/>
      <c r="AX793" s="6"/>
      <c r="AY793" s="6"/>
      <c r="AZ793" s="6"/>
      <c r="BA793" s="6"/>
      <c r="BB793" s="6"/>
      <c r="BC793" s="6">
        <v>-1.66</v>
      </c>
      <c r="BD793" s="6">
        <v>-165.89</v>
      </c>
      <c r="BE793" s="6"/>
      <c r="BF793" s="6">
        <v>0</v>
      </c>
      <c r="BG793" s="6">
        <v>-193.23</v>
      </c>
      <c r="BH793" s="6">
        <v>0</v>
      </c>
      <c r="BI793" s="6"/>
      <c r="BJ793" s="6"/>
      <c r="BK793" s="6"/>
      <c r="BL793" s="11">
        <f t="shared" si="62"/>
        <v>-513.37</v>
      </c>
      <c r="BM793" s="12">
        <f t="shared" si="63"/>
        <v>1887</v>
      </c>
      <c r="BN793" s="13">
        <f t="shared" si="64"/>
        <v>200</v>
      </c>
      <c r="BO793" s="13">
        <f t="shared" si="65"/>
        <v>200</v>
      </c>
      <c r="BP793" s="13">
        <f t="shared" si="66"/>
        <v>66.666666666666671</v>
      </c>
      <c r="BQ793" s="13">
        <f t="shared" si="67"/>
        <v>193.20000000000002</v>
      </c>
      <c r="BR793" s="13">
        <f t="shared" si="68"/>
        <v>192</v>
      </c>
      <c r="BS793" s="13">
        <f t="shared" si="69"/>
        <v>762.3</v>
      </c>
      <c r="BT793" s="13">
        <f t="shared" si="70"/>
        <v>249.3</v>
      </c>
      <c r="BU793" s="13">
        <f t="shared" si="71"/>
        <v>136.80506519999997</v>
      </c>
      <c r="BV793" s="6">
        <f>SUMIFS('SEGURO DE VIDA'!E:E, 'SEGURO DE VIDA'!D:D, H793, 'SEGURO DE VIDA'!G:G, E793)</f>
        <v>13.71</v>
      </c>
      <c r="BW793" s="6">
        <f>SUMIFS(TREINAMENTOS!E:E, TREINAMENTOS!D:D, H793, TREINAMENTOS!G:G, E793)</f>
        <v>0</v>
      </c>
      <c r="BX793" s="6">
        <f>SUMIFS(EXAMES!E:E, EXAMES!D:D, H793, EXAMES!G:G, E793)</f>
        <v>0</v>
      </c>
      <c r="BY793" s="25">
        <f t="shared" si="72"/>
        <v>2013.9817318666665</v>
      </c>
      <c r="BZ793" s="1"/>
      <c r="CA793" s="1"/>
      <c r="CB793" s="13">
        <f t="shared" si="73"/>
        <v>136.80506519999997</v>
      </c>
      <c r="CC793" s="13">
        <f t="shared" si="74"/>
        <v>0</v>
      </c>
      <c r="CD793" s="13">
        <f>SUMIFS(ALIMENTAÇÃO!E:E, ALIMENTAÇÃO!D:D, H793, ALIMENTAÇÃO!G:G, E793)</f>
        <v>770</v>
      </c>
      <c r="CE793" s="6">
        <f>SUMIFS(TRANSPORTE!E:E, TRANSPORTE!D:D, H793, TRANSPORTE!G:G, E793)</f>
        <v>393.3</v>
      </c>
      <c r="CF793" s="6">
        <f>SUMIFS('PLANO DE SAÚDE'!E:E, 'PLANO DE SAÚDE'!D:D, H793, 'PLANO DE SAÚDE'!G:G, E793)</f>
        <v>304.35506519999996</v>
      </c>
      <c r="CG793" s="6">
        <f>SUMIFS('PLANO ODONTO'!E:E, 'PLANO ODONTO'!D:D, H793, 'PLANO ODONTO'!G:G, E793)</f>
        <v>0</v>
      </c>
      <c r="CH793" s="6">
        <f t="shared" si="75"/>
        <v>-167.54999999999998</v>
      </c>
      <c r="CI793" s="6">
        <f t="shared" si="76"/>
        <v>0</v>
      </c>
      <c r="CJ793" s="6"/>
      <c r="CK793" s="6"/>
      <c r="CL793" s="6"/>
      <c r="CM793" s="6">
        <f t="shared" si="77"/>
        <v>0</v>
      </c>
      <c r="CN793" s="6">
        <v>2400.37</v>
      </c>
      <c r="CO793" s="6">
        <v>-513.37</v>
      </c>
      <c r="CP793" s="6">
        <v>1887</v>
      </c>
      <c r="CQ793" s="6">
        <v>2400</v>
      </c>
      <c r="CR793" s="1">
        <v>8.0500000000000007</v>
      </c>
      <c r="CS793" s="6">
        <v>2400</v>
      </c>
      <c r="CT793" s="1">
        <v>192</v>
      </c>
      <c r="CU793" s="6">
        <v>1792.8</v>
      </c>
    </row>
    <row r="794" spans="1:99" ht="13.8" hidden="1">
      <c r="A794" s="1"/>
      <c r="B794" s="1"/>
      <c r="C794" s="34" t="str">
        <f t="shared" ca="1" si="59"/>
        <v>OK</v>
      </c>
      <c r="D794" s="2">
        <f t="shared" si="60"/>
        <v>3790.1688888888884</v>
      </c>
      <c r="E794" s="42">
        <v>45931</v>
      </c>
      <c r="F794" s="1" t="s">
        <v>145</v>
      </c>
      <c r="G794" s="1">
        <v>3349</v>
      </c>
      <c r="H794" s="1" t="s">
        <v>341</v>
      </c>
      <c r="I794" s="1" t="s">
        <v>231</v>
      </c>
      <c r="J794" s="38">
        <v>45017</v>
      </c>
      <c r="K794" s="6">
        <v>2000</v>
      </c>
      <c r="L794" s="1"/>
      <c r="M794" s="6">
        <v>2000</v>
      </c>
      <c r="N794" s="6"/>
      <c r="O794" s="6">
        <v>0</v>
      </c>
      <c r="P794" s="6">
        <v>0</v>
      </c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>
        <v>0</v>
      </c>
      <c r="AE794" s="6"/>
      <c r="AF794" s="6">
        <v>0</v>
      </c>
      <c r="AG794" s="6"/>
      <c r="AH794" s="6"/>
      <c r="AI794" s="6"/>
      <c r="AJ794" s="6"/>
      <c r="AK794" s="6"/>
      <c r="AL794" s="6"/>
      <c r="AM794" s="6">
        <v>0.12</v>
      </c>
      <c r="AN794" s="8">
        <f t="shared" si="61"/>
        <v>2000.12</v>
      </c>
      <c r="AO794" s="6"/>
      <c r="AP794" s="6">
        <v>-8.0500000000000007</v>
      </c>
      <c r="AQ794" s="6">
        <v>-120</v>
      </c>
      <c r="AR794" s="6"/>
      <c r="AS794" s="6"/>
      <c r="AT794" s="6">
        <v>0</v>
      </c>
      <c r="AU794" s="6"/>
      <c r="AV794" s="6">
        <v>0</v>
      </c>
      <c r="AW794" s="6"/>
      <c r="AX794" s="6"/>
      <c r="AY794" s="6"/>
      <c r="AZ794" s="6"/>
      <c r="BA794" s="6"/>
      <c r="BB794" s="6"/>
      <c r="BC794" s="6"/>
      <c r="BD794" s="6"/>
      <c r="BE794" s="6"/>
      <c r="BF794" s="6">
        <v>-298.77</v>
      </c>
      <c r="BG794" s="6">
        <v>-157.22999999999999</v>
      </c>
      <c r="BH794" s="6">
        <v>0</v>
      </c>
      <c r="BI794" s="6"/>
      <c r="BJ794" s="6"/>
      <c r="BK794" s="6">
        <v>-1.07</v>
      </c>
      <c r="BL794" s="11">
        <f t="shared" si="62"/>
        <v>-585.12</v>
      </c>
      <c r="BM794" s="12">
        <f t="shared" si="63"/>
        <v>1415</v>
      </c>
      <c r="BN794" s="13">
        <f t="shared" si="64"/>
        <v>166.66666666666666</v>
      </c>
      <c r="BO794" s="13">
        <f t="shared" si="65"/>
        <v>166.66666666666666</v>
      </c>
      <c r="BP794" s="13">
        <f t="shared" si="66"/>
        <v>55.55555555555555</v>
      </c>
      <c r="BQ794" s="13">
        <f t="shared" si="67"/>
        <v>157.20000000000002</v>
      </c>
      <c r="BR794" s="13">
        <f t="shared" si="68"/>
        <v>160</v>
      </c>
      <c r="BS794" s="13">
        <f t="shared" si="69"/>
        <v>796.95</v>
      </c>
      <c r="BT794" s="13">
        <f t="shared" si="70"/>
        <v>273.3</v>
      </c>
      <c r="BU794" s="13">
        <f t="shared" si="71"/>
        <v>0</v>
      </c>
      <c r="BV794" s="6">
        <f>SUMIFS('SEGURO DE VIDA'!E:E, 'SEGURO DE VIDA'!D:D, H794, 'SEGURO DE VIDA'!G:G, E794)</f>
        <v>13.71</v>
      </c>
      <c r="BW794" s="6">
        <f>SUMIFS(TREINAMENTOS!E:E, TREINAMENTOS!D:D, H794, TREINAMENTOS!G:G, E794)</f>
        <v>0</v>
      </c>
      <c r="BX794" s="6">
        <f>SUMIFS(EXAMES!E:E, EXAMES!D:D, H794, EXAMES!G:G, E794)</f>
        <v>0</v>
      </c>
      <c r="BY794" s="25">
        <f t="shared" si="72"/>
        <v>1790.0488888888888</v>
      </c>
      <c r="BZ794" s="1"/>
      <c r="CA794" s="1"/>
      <c r="CB794" s="13">
        <f t="shared" si="73"/>
        <v>0</v>
      </c>
      <c r="CC794" s="13">
        <f t="shared" si="74"/>
        <v>0</v>
      </c>
      <c r="CD794" s="13">
        <f>SUMIFS(ALIMENTAÇÃO!E:E, ALIMENTAÇÃO!D:D, H794, ALIMENTAÇÃO!G:G, E794)</f>
        <v>805</v>
      </c>
      <c r="CE794" s="6">
        <f>SUMIFS(TRANSPORTE!E:E, TRANSPORTE!D:D, H794, TRANSPORTE!G:G, E794)</f>
        <v>393.3</v>
      </c>
      <c r="CF794" s="6">
        <f>SUMIFS('PLANO DE SAÚDE'!E:E, 'PLANO DE SAÚDE'!D:D, H794, 'PLANO DE SAÚDE'!G:G, E794)</f>
        <v>0</v>
      </c>
      <c r="CG794" s="6">
        <f>SUMIFS('PLANO ODONTO'!E:E, 'PLANO ODONTO'!D:D, H794, 'PLANO ODONTO'!G:G, E794)</f>
        <v>0</v>
      </c>
      <c r="CH794" s="6">
        <f t="shared" si="75"/>
        <v>0</v>
      </c>
      <c r="CI794" s="6">
        <f t="shared" si="76"/>
        <v>0</v>
      </c>
      <c r="CJ794" s="6"/>
      <c r="CK794" s="6"/>
      <c r="CL794" s="6"/>
      <c r="CM794" s="6">
        <f t="shared" si="77"/>
        <v>0</v>
      </c>
      <c r="CN794" s="6">
        <v>2000.12</v>
      </c>
      <c r="CO794" s="6">
        <v>-585.12</v>
      </c>
      <c r="CP794" s="6">
        <v>1415</v>
      </c>
      <c r="CQ794" s="6">
        <v>2000</v>
      </c>
      <c r="CR794" s="1">
        <v>7.86</v>
      </c>
      <c r="CS794" s="6">
        <v>2000</v>
      </c>
      <c r="CT794" s="1">
        <v>160</v>
      </c>
      <c r="CU794" s="6">
        <v>1392.8</v>
      </c>
    </row>
    <row r="795" spans="1:99" ht="13.8" hidden="1">
      <c r="A795" s="1"/>
      <c r="B795" s="1"/>
      <c r="C795" s="34" t="str">
        <f t="shared" ca="1" si="59"/>
        <v>OK</v>
      </c>
      <c r="D795" s="2">
        <f t="shared" si="60"/>
        <v>4183.2455148888885</v>
      </c>
      <c r="E795" s="42">
        <v>45931</v>
      </c>
      <c r="F795" s="1" t="s">
        <v>145</v>
      </c>
      <c r="G795" s="1">
        <v>3578</v>
      </c>
      <c r="H795" s="1" t="s">
        <v>488</v>
      </c>
      <c r="I795" s="1" t="s">
        <v>194</v>
      </c>
      <c r="J795" s="38">
        <v>45894</v>
      </c>
      <c r="K795" s="6">
        <v>2000</v>
      </c>
      <c r="L795" s="1"/>
      <c r="M795" s="6">
        <v>2000</v>
      </c>
      <c r="N795" s="6"/>
      <c r="O795" s="6">
        <v>0</v>
      </c>
      <c r="P795" s="6">
        <v>0</v>
      </c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>
        <v>0</v>
      </c>
      <c r="AE795" s="6"/>
      <c r="AF795" s="6">
        <v>0</v>
      </c>
      <c r="AG795" s="6"/>
      <c r="AH795" s="6"/>
      <c r="AI795" s="6"/>
      <c r="AJ795" s="6"/>
      <c r="AK795" s="6"/>
      <c r="AL795" s="6"/>
      <c r="AM795" s="6">
        <v>0.84</v>
      </c>
      <c r="AN795" s="8">
        <f t="shared" si="61"/>
        <v>2000.84</v>
      </c>
      <c r="AO795" s="6"/>
      <c r="AP795" s="6">
        <v>-8.0500000000000007</v>
      </c>
      <c r="AQ795" s="6">
        <v>-120</v>
      </c>
      <c r="AR795" s="6"/>
      <c r="AS795" s="6"/>
      <c r="AT795" s="6">
        <v>-0.68</v>
      </c>
      <c r="AU795" s="6"/>
      <c r="AV795" s="6">
        <v>-14</v>
      </c>
      <c r="AW795" s="6"/>
      <c r="AX795" s="6"/>
      <c r="AY795" s="6"/>
      <c r="AZ795" s="6"/>
      <c r="BA795" s="6"/>
      <c r="BB795" s="6"/>
      <c r="BC795" s="6">
        <v>-1.88</v>
      </c>
      <c r="BD795" s="6"/>
      <c r="BE795" s="6"/>
      <c r="BF795" s="6">
        <v>0</v>
      </c>
      <c r="BG795" s="6">
        <v>-157.22999999999999</v>
      </c>
      <c r="BH795" s="6">
        <v>0</v>
      </c>
      <c r="BI795" s="6"/>
      <c r="BJ795" s="6"/>
      <c r="BK795" s="6">
        <v>0</v>
      </c>
      <c r="BL795" s="11">
        <f t="shared" si="62"/>
        <v>-301.84000000000003</v>
      </c>
      <c r="BM795" s="12">
        <f t="shared" si="63"/>
        <v>1699</v>
      </c>
      <c r="BN795" s="13">
        <f t="shared" si="64"/>
        <v>166.66666666666666</v>
      </c>
      <c r="BO795" s="13">
        <f t="shared" si="65"/>
        <v>166.66666666666666</v>
      </c>
      <c r="BP795" s="13">
        <f t="shared" si="66"/>
        <v>55.55555555555555</v>
      </c>
      <c r="BQ795" s="13">
        <f t="shared" si="67"/>
        <v>157.20000000000002</v>
      </c>
      <c r="BR795" s="13">
        <f t="shared" si="68"/>
        <v>160</v>
      </c>
      <c r="BS795" s="13">
        <f t="shared" si="69"/>
        <v>796.95</v>
      </c>
      <c r="BT795" s="13">
        <f t="shared" si="70"/>
        <v>323.29999999999995</v>
      </c>
      <c r="BU795" s="13">
        <f t="shared" si="71"/>
        <v>342.35662600000001</v>
      </c>
      <c r="BV795" s="6">
        <f>SUMIFS('SEGURO DE VIDA'!E:E, 'SEGURO DE VIDA'!D:D, H795, 'SEGURO DE VIDA'!G:G, E795)</f>
        <v>13.71</v>
      </c>
      <c r="BW795" s="6">
        <f>SUMIFS(TREINAMENTOS!E:E, TREINAMENTOS!D:D, H795, TREINAMENTOS!G:G, E795)</f>
        <v>0</v>
      </c>
      <c r="BX795" s="6">
        <f>SUMIFS(EXAMES!E:E, EXAMES!D:D, H795, EXAMES!G:G, E795)</f>
        <v>0</v>
      </c>
      <c r="BY795" s="25">
        <f t="shared" si="72"/>
        <v>2182.4055148888888</v>
      </c>
      <c r="BZ795" s="1"/>
      <c r="CA795" s="1"/>
      <c r="CB795" s="13">
        <f t="shared" si="73"/>
        <v>322.76662599999997</v>
      </c>
      <c r="CC795" s="13">
        <f t="shared" si="74"/>
        <v>19.590000000000003</v>
      </c>
      <c r="CD795" s="13">
        <f>SUMIFS(ALIMENTAÇÃO!E:E, ALIMENTAÇÃO!D:D, H795, ALIMENTAÇÃO!G:G, E795)</f>
        <v>805</v>
      </c>
      <c r="CE795" s="6">
        <f>SUMIFS(TRANSPORTE!E:E, TRANSPORTE!D:D, H795, TRANSPORTE!G:G, E795)</f>
        <v>443.29999999999995</v>
      </c>
      <c r="CF795" s="6">
        <f>SUMIFS('PLANO DE SAÚDE'!E:E, 'PLANO DE SAÚDE'!D:D, H795, 'PLANO DE SAÚDE'!G:G, E795)</f>
        <v>324.64662599999997</v>
      </c>
      <c r="CG795" s="6">
        <f>SUMIFS('PLANO ODONTO'!E:E, 'PLANO ODONTO'!D:D, H795, 'PLANO ODONTO'!G:G, E795)</f>
        <v>33.590000000000003</v>
      </c>
      <c r="CH795" s="6">
        <f t="shared" si="75"/>
        <v>-1.88</v>
      </c>
      <c r="CI795" s="6">
        <f t="shared" si="76"/>
        <v>0</v>
      </c>
      <c r="CJ795" s="6"/>
      <c r="CK795" s="6"/>
      <c r="CL795" s="6"/>
      <c r="CM795" s="6">
        <f t="shared" si="77"/>
        <v>-14</v>
      </c>
      <c r="CN795" s="6">
        <v>2000.84</v>
      </c>
      <c r="CO795" s="6">
        <v>-301.83999999999997</v>
      </c>
      <c r="CP795" s="6">
        <v>1699</v>
      </c>
      <c r="CQ795" s="6">
        <v>2000</v>
      </c>
      <c r="CR795" s="1">
        <v>7.86</v>
      </c>
      <c r="CS795" s="6">
        <v>2000</v>
      </c>
      <c r="CT795" s="1">
        <v>160</v>
      </c>
      <c r="CU795" s="6">
        <v>1392.8</v>
      </c>
    </row>
    <row r="796" spans="1:99" ht="13.8" hidden="1">
      <c r="A796" s="1"/>
      <c r="B796" s="1"/>
      <c r="C796" s="34" t="str">
        <f t="shared" ca="1" si="59"/>
        <v>OK</v>
      </c>
      <c r="D796" s="2">
        <f t="shared" si="60"/>
        <v>5236.6610576000003</v>
      </c>
      <c r="E796" s="42">
        <v>45931</v>
      </c>
      <c r="F796" s="1" t="s">
        <v>145</v>
      </c>
      <c r="G796" s="1">
        <v>3431</v>
      </c>
      <c r="H796" s="1" t="s">
        <v>344</v>
      </c>
      <c r="I796" s="1" t="s">
        <v>149</v>
      </c>
      <c r="J796" s="38">
        <v>45355</v>
      </c>
      <c r="K796" s="6">
        <v>2175.5700000000002</v>
      </c>
      <c r="L796" s="1"/>
      <c r="M796" s="6">
        <v>2175.5700000000002</v>
      </c>
      <c r="N796" s="6"/>
      <c r="O796" s="6">
        <v>4.0599999999999996</v>
      </c>
      <c r="P796" s="6">
        <v>0</v>
      </c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>
        <v>715.49</v>
      </c>
      <c r="AE796" s="6"/>
      <c r="AF796" s="6">
        <v>106.6</v>
      </c>
      <c r="AG796" s="6"/>
      <c r="AH796" s="6"/>
      <c r="AI796" s="6"/>
      <c r="AJ796" s="6"/>
      <c r="AK796" s="6"/>
      <c r="AL796" s="6"/>
      <c r="AM796" s="6">
        <v>0.46</v>
      </c>
      <c r="AN796" s="8">
        <f t="shared" si="61"/>
        <v>3002.18</v>
      </c>
      <c r="AO796" s="6"/>
      <c r="AP796" s="6">
        <v>-8.0500000000000007</v>
      </c>
      <c r="AQ796" s="6">
        <v>-130.53</v>
      </c>
      <c r="AR796" s="6"/>
      <c r="AS796" s="6"/>
      <c r="AT796" s="6">
        <v>-0.37</v>
      </c>
      <c r="AU796" s="6"/>
      <c r="AV796" s="6">
        <v>0</v>
      </c>
      <c r="AW796" s="6"/>
      <c r="AX796" s="6"/>
      <c r="AY796" s="6"/>
      <c r="AZ796" s="6"/>
      <c r="BA796" s="6"/>
      <c r="BB796" s="6"/>
      <c r="BC796" s="6">
        <v>-93.62</v>
      </c>
      <c r="BD796" s="6"/>
      <c r="BE796" s="6"/>
      <c r="BF796" s="6">
        <v>0</v>
      </c>
      <c r="BG796" s="6">
        <v>-253.61</v>
      </c>
      <c r="BH796" s="6">
        <v>0</v>
      </c>
      <c r="BI796" s="6"/>
      <c r="BJ796" s="6"/>
      <c r="BK796" s="6">
        <v>0</v>
      </c>
      <c r="BL796" s="11">
        <f t="shared" si="62"/>
        <v>-486.18000000000006</v>
      </c>
      <c r="BM796" s="12">
        <f t="shared" si="63"/>
        <v>2516</v>
      </c>
      <c r="BN796" s="13">
        <f t="shared" si="64"/>
        <v>181.29750000000001</v>
      </c>
      <c r="BO796" s="13">
        <f t="shared" si="65"/>
        <v>181.29750000000001</v>
      </c>
      <c r="BP796" s="13">
        <f t="shared" si="66"/>
        <v>60.432500000000005</v>
      </c>
      <c r="BQ796" s="13">
        <f t="shared" si="67"/>
        <v>253.64533999999995</v>
      </c>
      <c r="BR796" s="13">
        <f t="shared" si="68"/>
        <v>240.13</v>
      </c>
      <c r="BS796" s="13">
        <f t="shared" si="69"/>
        <v>796.95</v>
      </c>
      <c r="BT796" s="13">
        <f t="shared" si="70"/>
        <v>262.47000000000003</v>
      </c>
      <c r="BU796" s="13">
        <f t="shared" si="71"/>
        <v>244.54821759999993</v>
      </c>
      <c r="BV796" s="6">
        <f>SUMIFS('SEGURO DE VIDA'!E:E, 'SEGURO DE VIDA'!D:D, H796, 'SEGURO DE VIDA'!G:G, E796)</f>
        <v>13.71</v>
      </c>
      <c r="BW796" s="6">
        <f>SUMIFS(TREINAMENTOS!E:E, TREINAMENTOS!D:D, H796, TREINAMENTOS!G:G, E796)</f>
        <v>0</v>
      </c>
      <c r="BX796" s="6">
        <f>SUMIFS(EXAMES!E:E, EXAMES!D:D, H796, EXAMES!G:G, E796)</f>
        <v>0</v>
      </c>
      <c r="BY796" s="25">
        <f t="shared" si="72"/>
        <v>2234.4810576</v>
      </c>
      <c r="BZ796" s="1"/>
      <c r="CA796" s="1"/>
      <c r="CB796" s="13">
        <f t="shared" si="73"/>
        <v>244.54821759999993</v>
      </c>
      <c r="CC796" s="13">
        <f t="shared" si="74"/>
        <v>0</v>
      </c>
      <c r="CD796" s="13">
        <f>SUMIFS(ALIMENTAÇÃO!E:E, ALIMENTAÇÃO!D:D, H796, ALIMENTAÇÃO!G:G, E796)</f>
        <v>805</v>
      </c>
      <c r="CE796" s="6">
        <f>SUMIFS(TRANSPORTE!E:E, TRANSPORTE!D:D, H796, TRANSPORTE!G:G, E796)</f>
        <v>393</v>
      </c>
      <c r="CF796" s="6">
        <f>SUMIFS('PLANO DE SAÚDE'!E:E, 'PLANO DE SAÚDE'!D:D, H796, 'PLANO DE SAÚDE'!G:G, E796)</f>
        <v>338.16821759999993</v>
      </c>
      <c r="CG796" s="6">
        <f>SUMIFS('PLANO ODONTO'!E:E, 'PLANO ODONTO'!D:D, H796, 'PLANO ODONTO'!G:G, E796)</f>
        <v>0</v>
      </c>
      <c r="CH796" s="6">
        <f t="shared" si="75"/>
        <v>-93.62</v>
      </c>
      <c r="CI796" s="6">
        <f t="shared" si="76"/>
        <v>0</v>
      </c>
      <c r="CJ796" s="6"/>
      <c r="CK796" s="6"/>
      <c r="CL796" s="6"/>
      <c r="CM796" s="6">
        <f t="shared" si="77"/>
        <v>0</v>
      </c>
      <c r="CN796" s="6">
        <v>3002.18</v>
      </c>
      <c r="CO796" s="6">
        <v>-486.18</v>
      </c>
      <c r="CP796" s="6">
        <v>2516</v>
      </c>
      <c r="CQ796" s="6">
        <v>3001.72</v>
      </c>
      <c r="CR796" s="1">
        <v>8.4499999999999993</v>
      </c>
      <c r="CS796" s="6">
        <v>3001.72</v>
      </c>
      <c r="CT796" s="1">
        <v>240.13</v>
      </c>
      <c r="CU796" s="6">
        <v>2394.52</v>
      </c>
    </row>
    <row r="797" spans="1:99" ht="13.8" hidden="1">
      <c r="A797" s="1"/>
      <c r="B797" s="1"/>
      <c r="C797" s="34" t="str">
        <f t="shared" ca="1" si="59"/>
        <v>Incompleto</v>
      </c>
      <c r="D797" s="2">
        <f t="shared" si="60"/>
        <v>15647</v>
      </c>
      <c r="E797" s="42">
        <v>45931</v>
      </c>
      <c r="F797" s="1" t="s">
        <v>145</v>
      </c>
      <c r="G797" s="1">
        <v>3</v>
      </c>
      <c r="H797" s="1" t="s">
        <v>346</v>
      </c>
      <c r="I797" s="1" t="s">
        <v>255</v>
      </c>
      <c r="J797" s="38"/>
      <c r="K797" s="6"/>
      <c r="L797" s="1"/>
      <c r="M797" s="6">
        <v>8157.4</v>
      </c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8">
        <f t="shared" si="61"/>
        <v>8157.4</v>
      </c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>
        <v>-897.31</v>
      </c>
      <c r="BH797" s="6">
        <v>-1087.79</v>
      </c>
      <c r="BI797" s="6"/>
      <c r="BJ797" s="6"/>
      <c r="BK797" s="6"/>
      <c r="BL797" s="11">
        <f t="shared" si="62"/>
        <v>-1985.1</v>
      </c>
      <c r="BM797" s="12">
        <f t="shared" si="63"/>
        <v>6172.2999999999993</v>
      </c>
      <c r="BN797" s="13">
        <f t="shared" si="64"/>
        <v>0</v>
      </c>
      <c r="BO797" s="13">
        <f t="shared" si="65"/>
        <v>0</v>
      </c>
      <c r="BP797" s="13">
        <f t="shared" si="66"/>
        <v>0</v>
      </c>
      <c r="BQ797" s="13">
        <f t="shared" si="67"/>
        <v>0</v>
      </c>
      <c r="BR797" s="13">
        <f t="shared" si="68"/>
        <v>0</v>
      </c>
      <c r="BS797" s="13">
        <f t="shared" si="69"/>
        <v>805</v>
      </c>
      <c r="BT797" s="13">
        <f t="shared" si="70"/>
        <v>0</v>
      </c>
      <c r="BU797" s="13">
        <f t="shared" si="71"/>
        <v>6523.5</v>
      </c>
      <c r="BV797" s="6">
        <f>SUMIFS('SEGURO DE VIDA'!E:E, 'SEGURO DE VIDA'!D:D, H797, 'SEGURO DE VIDA'!G:G, E797)</f>
        <v>161.1</v>
      </c>
      <c r="BW797" s="6">
        <f>SUMIFS(TREINAMENTOS!E:E, TREINAMENTOS!D:D, H797, TREINAMENTOS!G:G, E797)</f>
        <v>0</v>
      </c>
      <c r="BX797" s="6">
        <f>SUMIFS(EXAMES!E:E, EXAMES!D:D, H797, EXAMES!G:G, E797)</f>
        <v>0</v>
      </c>
      <c r="BY797" s="25">
        <f t="shared" si="72"/>
        <v>7489.6</v>
      </c>
      <c r="BZ797" s="1"/>
      <c r="CA797" s="1"/>
      <c r="CB797" s="13">
        <f t="shared" si="73"/>
        <v>6495.5</v>
      </c>
      <c r="CC797" s="13">
        <f t="shared" si="74"/>
        <v>28</v>
      </c>
      <c r="CD797" s="13">
        <f>SUMIFS(ALIMENTAÇÃO!E:E, ALIMENTAÇÃO!D:D, H797, ALIMENTAÇÃO!G:G, E797)</f>
        <v>805</v>
      </c>
      <c r="CE797" s="6">
        <f>SUMIFS(TRANSPORTE!E:E, TRANSPORTE!D:D, H797, TRANSPORTE!G:G, E797)</f>
        <v>0</v>
      </c>
      <c r="CF797" s="6">
        <f>SUMIFS('PLANO DE SAÚDE'!E:E, 'PLANO DE SAÚDE'!D:D, H797, 'PLANO DE SAÚDE'!G:G, E797)</f>
        <v>6495.5</v>
      </c>
      <c r="CG797" s="6">
        <f>SUMIFS('PLANO ODONTO'!E:E, 'PLANO ODONTO'!D:D, H797, 'PLANO ODONTO'!G:G, E797)</f>
        <v>28</v>
      </c>
      <c r="CH797" s="6">
        <f t="shared" si="75"/>
        <v>0</v>
      </c>
      <c r="CI797" s="6">
        <f t="shared" si="76"/>
        <v>0</v>
      </c>
      <c r="CJ797" s="6"/>
      <c r="CK797" s="6"/>
      <c r="CL797" s="6"/>
      <c r="CM797" s="6">
        <f t="shared" si="77"/>
        <v>0</v>
      </c>
      <c r="CN797" s="6">
        <v>8157.4</v>
      </c>
      <c r="CO797" s="6">
        <v>-1985.1</v>
      </c>
      <c r="CP797" s="6">
        <v>6172.3</v>
      </c>
      <c r="CQ797" s="6">
        <v>0</v>
      </c>
      <c r="CR797" s="1">
        <v>0</v>
      </c>
      <c r="CS797" s="6">
        <v>0</v>
      </c>
      <c r="CT797" s="1">
        <v>0</v>
      </c>
      <c r="CU797" s="6">
        <v>7260.09</v>
      </c>
    </row>
    <row r="798" spans="1:99" ht="13.8" hidden="1">
      <c r="A798" s="1"/>
      <c r="B798" s="1"/>
      <c r="C798" s="34" t="str">
        <f t="shared" ca="1" si="59"/>
        <v>OK</v>
      </c>
      <c r="D798" s="2">
        <f t="shared" si="60"/>
        <v>4175.1370229111108</v>
      </c>
      <c r="E798" s="42">
        <v>45931</v>
      </c>
      <c r="F798" s="1" t="s">
        <v>145</v>
      </c>
      <c r="G798" s="1">
        <v>3351</v>
      </c>
      <c r="H798" s="1" t="s">
        <v>347</v>
      </c>
      <c r="I798" s="1" t="s">
        <v>151</v>
      </c>
      <c r="J798" s="38">
        <v>45017</v>
      </c>
      <c r="K798" s="6">
        <v>1988.62</v>
      </c>
      <c r="L798" s="1"/>
      <c r="M798" s="6">
        <v>1988.62</v>
      </c>
      <c r="N798" s="6"/>
      <c r="O798" s="6">
        <v>0</v>
      </c>
      <c r="P798" s="6">
        <v>596.59</v>
      </c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>
        <v>211.34</v>
      </c>
      <c r="AE798" s="6"/>
      <c r="AF798" s="6">
        <v>31.31</v>
      </c>
      <c r="AG798" s="6"/>
      <c r="AH798" s="6"/>
      <c r="AI798" s="6"/>
      <c r="AJ798" s="6"/>
      <c r="AK798" s="6"/>
      <c r="AL798" s="6"/>
      <c r="AM798" s="6">
        <v>0.39</v>
      </c>
      <c r="AN798" s="8">
        <f t="shared" si="61"/>
        <v>2828.25</v>
      </c>
      <c r="AO798" s="6"/>
      <c r="AP798" s="6">
        <v>0</v>
      </c>
      <c r="AQ798" s="6">
        <v>-119.32</v>
      </c>
      <c r="AR798" s="6"/>
      <c r="AS798" s="6"/>
      <c r="AT798" s="6">
        <v>-0.46</v>
      </c>
      <c r="AU798" s="6"/>
      <c r="AV798" s="6">
        <v>-14</v>
      </c>
      <c r="AW798" s="6"/>
      <c r="AX798" s="6"/>
      <c r="AY798" s="6"/>
      <c r="AZ798" s="6"/>
      <c r="BA798" s="6"/>
      <c r="BB798" s="6"/>
      <c r="BC798" s="6">
        <v>-2.73</v>
      </c>
      <c r="BD798" s="6"/>
      <c r="BE798" s="6"/>
      <c r="BF798" s="6">
        <v>0</v>
      </c>
      <c r="BG798" s="6">
        <v>-232.74</v>
      </c>
      <c r="BH798" s="6">
        <v>0</v>
      </c>
      <c r="BI798" s="6"/>
      <c r="BJ798" s="6"/>
      <c r="BK798" s="6">
        <v>0</v>
      </c>
      <c r="BL798" s="11">
        <f t="shared" si="62"/>
        <v>-369.25</v>
      </c>
      <c r="BM798" s="12">
        <f t="shared" si="63"/>
        <v>2459</v>
      </c>
      <c r="BN798" s="13">
        <f t="shared" si="64"/>
        <v>165.71833333333333</v>
      </c>
      <c r="BO798" s="13">
        <f t="shared" si="65"/>
        <v>165.71833333333333</v>
      </c>
      <c r="BP798" s="13">
        <f t="shared" si="66"/>
        <v>55.239444444444445</v>
      </c>
      <c r="BQ798" s="13">
        <f t="shared" si="67"/>
        <v>232.732878</v>
      </c>
      <c r="BR798" s="13">
        <f t="shared" si="68"/>
        <v>226.22</v>
      </c>
      <c r="BS798" s="13">
        <f t="shared" si="69"/>
        <v>0</v>
      </c>
      <c r="BT798" s="13">
        <f t="shared" si="70"/>
        <v>239.78000000000003</v>
      </c>
      <c r="BU798" s="13">
        <f t="shared" si="71"/>
        <v>247.76803379999998</v>
      </c>
      <c r="BV798" s="6">
        <f>SUMIFS('SEGURO DE VIDA'!E:E, 'SEGURO DE VIDA'!D:D, H798, 'SEGURO DE VIDA'!G:G, E798)</f>
        <v>13.71</v>
      </c>
      <c r="BW798" s="6">
        <f>SUMIFS(TREINAMENTOS!E:E, TREINAMENTOS!D:D, H798, TREINAMENTOS!G:G, E798)</f>
        <v>0</v>
      </c>
      <c r="BX798" s="6">
        <f>SUMIFS(EXAMES!E:E, EXAMES!D:D, H798, EXAMES!G:G, E798)</f>
        <v>0</v>
      </c>
      <c r="BY798" s="25">
        <f t="shared" si="72"/>
        <v>1346.8870229111112</v>
      </c>
      <c r="BZ798" s="1"/>
      <c r="CA798" s="1"/>
      <c r="CB798" s="13">
        <f t="shared" si="73"/>
        <v>247.76803379999998</v>
      </c>
      <c r="CC798" s="13">
        <f t="shared" si="74"/>
        <v>0</v>
      </c>
      <c r="CD798" s="13">
        <f>SUMIFS(ALIMENTAÇÃO!E:E, ALIMENTAÇÃO!D:D, H798, ALIMENTAÇÃO!G:G, E798)</f>
        <v>0</v>
      </c>
      <c r="CE798" s="6">
        <f>SUMIFS(TRANSPORTE!E:E, TRANSPORTE!D:D, H798, TRANSPORTE!G:G, E798)</f>
        <v>359.1</v>
      </c>
      <c r="CF798" s="6">
        <f>SUMIFS('PLANO DE SAÚDE'!E:E, 'PLANO DE SAÚDE'!D:D, H798, 'PLANO DE SAÚDE'!G:G, E798)</f>
        <v>250.49803379999997</v>
      </c>
      <c r="CG798" s="6">
        <f>SUMIFS('PLANO ODONTO'!E:E, 'PLANO ODONTO'!D:D, H798, 'PLANO ODONTO'!G:G, E798)</f>
        <v>14</v>
      </c>
      <c r="CH798" s="6">
        <f t="shared" si="75"/>
        <v>-2.73</v>
      </c>
      <c r="CI798" s="6">
        <f t="shared" si="76"/>
        <v>0</v>
      </c>
      <c r="CJ798" s="6"/>
      <c r="CK798" s="6"/>
      <c r="CL798" s="6"/>
      <c r="CM798" s="6">
        <f t="shared" si="77"/>
        <v>-14</v>
      </c>
      <c r="CN798" s="6">
        <v>2828.25</v>
      </c>
      <c r="CO798" s="6">
        <v>-369.25</v>
      </c>
      <c r="CP798" s="6">
        <v>2459</v>
      </c>
      <c r="CQ798" s="6">
        <v>2827.86</v>
      </c>
      <c r="CR798" s="1">
        <v>8.23</v>
      </c>
      <c r="CS798" s="6">
        <v>2827.86</v>
      </c>
      <c r="CT798" s="1">
        <v>226.22</v>
      </c>
      <c r="CU798" s="6">
        <v>2220.66</v>
      </c>
    </row>
    <row r="799" spans="1:99" ht="13.8" hidden="1">
      <c r="A799" s="1"/>
      <c r="B799" s="1"/>
      <c r="C799" s="34" t="str">
        <f t="shared" ca="1" si="59"/>
        <v>OK</v>
      </c>
      <c r="D799" s="2">
        <f t="shared" si="60"/>
        <v>9616.8922222222227</v>
      </c>
      <c r="E799" s="42">
        <v>45931</v>
      </c>
      <c r="F799" s="1" t="s">
        <v>145</v>
      </c>
      <c r="G799" s="1">
        <v>3590</v>
      </c>
      <c r="H799" s="1" t="s">
        <v>542</v>
      </c>
      <c r="I799" s="1" t="s">
        <v>543</v>
      </c>
      <c r="J799" s="38">
        <v>45915</v>
      </c>
      <c r="K799" s="6">
        <v>5000</v>
      </c>
      <c r="L799" s="1"/>
      <c r="M799" s="6">
        <v>5000</v>
      </c>
      <c r="N799" s="6"/>
      <c r="O799" s="6">
        <v>0</v>
      </c>
      <c r="P799" s="6">
        <v>1500</v>
      </c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>
        <v>0</v>
      </c>
      <c r="AE799" s="6"/>
      <c r="AF799" s="6">
        <v>0</v>
      </c>
      <c r="AG799" s="6"/>
      <c r="AH799" s="6"/>
      <c r="AI799" s="6"/>
      <c r="AJ799" s="6"/>
      <c r="AK799" s="6"/>
      <c r="AL799" s="6"/>
      <c r="AM799" s="6">
        <v>0.03</v>
      </c>
      <c r="AN799" s="8">
        <f t="shared" si="61"/>
        <v>6500.03</v>
      </c>
      <c r="AO799" s="6"/>
      <c r="AP799" s="6">
        <v>0</v>
      </c>
      <c r="AQ799" s="6">
        <v>0</v>
      </c>
      <c r="AR799" s="6"/>
      <c r="AS799" s="6"/>
      <c r="AT799" s="6">
        <v>-0.56000000000000005</v>
      </c>
      <c r="AU799" s="6"/>
      <c r="AV799" s="6">
        <v>0</v>
      </c>
      <c r="AW799" s="6"/>
      <c r="AX799" s="6"/>
      <c r="AY799" s="6"/>
      <c r="AZ799" s="6"/>
      <c r="BA799" s="6"/>
      <c r="BB799" s="6"/>
      <c r="BC799" s="6">
        <v>0</v>
      </c>
      <c r="BD799" s="6"/>
      <c r="BE799" s="6"/>
      <c r="BF799" s="6">
        <v>0</v>
      </c>
      <c r="BG799" s="6">
        <v>-719.58</v>
      </c>
      <c r="BH799" s="6">
        <v>-680.89</v>
      </c>
      <c r="BI799" s="6"/>
      <c r="BJ799" s="6"/>
      <c r="BK799" s="6">
        <v>0</v>
      </c>
      <c r="BL799" s="11">
        <f t="shared" si="62"/>
        <v>-1401.03</v>
      </c>
      <c r="BM799" s="12">
        <f t="shared" si="63"/>
        <v>5099</v>
      </c>
      <c r="BN799" s="13">
        <f t="shared" si="64"/>
        <v>416.66666666666669</v>
      </c>
      <c r="BO799" s="13">
        <f t="shared" si="65"/>
        <v>416.66666666666669</v>
      </c>
      <c r="BP799" s="13">
        <f t="shared" si="66"/>
        <v>138.88888888888889</v>
      </c>
      <c r="BQ799" s="13">
        <f t="shared" si="67"/>
        <v>719.55000000000007</v>
      </c>
      <c r="BR799" s="13">
        <f t="shared" si="68"/>
        <v>520</v>
      </c>
      <c r="BS799" s="13">
        <f t="shared" si="69"/>
        <v>0</v>
      </c>
      <c r="BT799" s="13">
        <f t="shared" si="70"/>
        <v>0</v>
      </c>
      <c r="BU799" s="13">
        <f t="shared" si="71"/>
        <v>891.38</v>
      </c>
      <c r="BV799" s="6">
        <f>SUMIFS('SEGURO DE VIDA'!E:E, 'SEGURO DE VIDA'!D:D, H799, 'SEGURO DE VIDA'!G:G, E799)</f>
        <v>13.71</v>
      </c>
      <c r="BW799" s="6">
        <f>SUMIFS(TREINAMENTOS!E:E, TREINAMENTOS!D:D, H799, TREINAMENTOS!G:G, E799)</f>
        <v>0</v>
      </c>
      <c r="BX799" s="6">
        <f>SUMIFS(EXAMES!E:E, EXAMES!D:D, H799, EXAMES!G:G, E799)</f>
        <v>0</v>
      </c>
      <c r="BY799" s="25">
        <f t="shared" si="72"/>
        <v>3116.8622222222225</v>
      </c>
      <c r="BZ799" s="1"/>
      <c r="CA799" s="1"/>
      <c r="CB799" s="13">
        <f t="shared" si="73"/>
        <v>891.38</v>
      </c>
      <c r="CC799" s="13">
        <f t="shared" si="74"/>
        <v>0</v>
      </c>
      <c r="CD799" s="13">
        <f>SUMIFS(ALIMENTAÇÃO!E:E, ALIMENTAÇÃO!D:D, H799, ALIMENTAÇÃO!G:G, E799)</f>
        <v>0</v>
      </c>
      <c r="CE799" s="6">
        <f>SUMIFS(TRANSPORTE!E:E, TRANSPORTE!D:D, H799, TRANSPORTE!G:G, E799)</f>
        <v>0</v>
      </c>
      <c r="CF799" s="6">
        <f>SUMIFS('PLANO DE SAÚDE'!E:E, 'PLANO DE SAÚDE'!D:D, H799, 'PLANO DE SAÚDE'!G:G, E799)</f>
        <v>891.38</v>
      </c>
      <c r="CG799" s="6">
        <f>SUMIFS('PLANO ODONTO'!E:E, 'PLANO ODONTO'!D:D, H799, 'PLANO ODONTO'!G:G, E799)</f>
        <v>0</v>
      </c>
      <c r="CH799" s="6">
        <f t="shared" si="75"/>
        <v>0</v>
      </c>
      <c r="CI799" s="6">
        <f t="shared" si="76"/>
        <v>0</v>
      </c>
      <c r="CJ799" s="6"/>
      <c r="CK799" s="6"/>
      <c r="CL799" s="6"/>
      <c r="CM799" s="6">
        <f t="shared" si="77"/>
        <v>0</v>
      </c>
      <c r="CN799" s="6">
        <v>6500.03</v>
      </c>
      <c r="CO799" s="6">
        <v>-1401.03</v>
      </c>
      <c r="CP799" s="6">
        <v>5099</v>
      </c>
      <c r="CQ799" s="6">
        <v>6500</v>
      </c>
      <c r="CR799" s="1">
        <v>11.07</v>
      </c>
      <c r="CS799" s="6">
        <v>6500</v>
      </c>
      <c r="CT799" s="1">
        <v>520</v>
      </c>
      <c r="CU799" s="6">
        <v>5780.42</v>
      </c>
    </row>
    <row r="800" spans="1:99" ht="13.8" hidden="1">
      <c r="A800" s="1"/>
      <c r="B800" s="1"/>
      <c r="C800" s="34" t="str">
        <f t="shared" ca="1" si="59"/>
        <v>OK</v>
      </c>
      <c r="D800" s="2">
        <f t="shared" si="60"/>
        <v>4653.5557492666667</v>
      </c>
      <c r="E800" s="42">
        <v>45931</v>
      </c>
      <c r="F800" s="1" t="s">
        <v>145</v>
      </c>
      <c r="G800" s="1">
        <v>3561</v>
      </c>
      <c r="H800" s="1" t="s">
        <v>443</v>
      </c>
      <c r="I800" s="1" t="s">
        <v>147</v>
      </c>
      <c r="J800" s="38">
        <v>45846</v>
      </c>
      <c r="K800" s="6">
        <v>2049</v>
      </c>
      <c r="L800" s="1"/>
      <c r="M800" s="6">
        <v>2049</v>
      </c>
      <c r="N800" s="6"/>
      <c r="O800" s="6">
        <v>0</v>
      </c>
      <c r="P800" s="6">
        <v>614.70000000000005</v>
      </c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>
        <v>0</v>
      </c>
      <c r="AE800" s="6"/>
      <c r="AF800" s="6">
        <v>0</v>
      </c>
      <c r="AG800" s="6"/>
      <c r="AH800" s="6"/>
      <c r="AI800" s="6"/>
      <c r="AJ800" s="6"/>
      <c r="AK800" s="6"/>
      <c r="AL800" s="6"/>
      <c r="AM800" s="6">
        <v>0.08</v>
      </c>
      <c r="AN800" s="8">
        <f t="shared" si="61"/>
        <v>2663.7799999999997</v>
      </c>
      <c r="AO800" s="6"/>
      <c r="AP800" s="6">
        <v>-8.0500000000000007</v>
      </c>
      <c r="AQ800" s="6">
        <v>0</v>
      </c>
      <c r="AR800" s="6"/>
      <c r="AS800" s="6"/>
      <c r="AT800" s="6">
        <v>-0.11</v>
      </c>
      <c r="AU800" s="6"/>
      <c r="AV800" s="6">
        <v>-14</v>
      </c>
      <c r="AW800" s="6"/>
      <c r="AX800" s="6"/>
      <c r="AY800" s="6"/>
      <c r="AZ800" s="6"/>
      <c r="BA800" s="6"/>
      <c r="BB800" s="6"/>
      <c r="BC800" s="6">
        <v>-1.66</v>
      </c>
      <c r="BD800" s="6"/>
      <c r="BE800" s="6"/>
      <c r="BF800" s="6">
        <v>0</v>
      </c>
      <c r="BG800" s="6">
        <v>-216.96</v>
      </c>
      <c r="BH800" s="6">
        <v>0</v>
      </c>
      <c r="BI800" s="6"/>
      <c r="BJ800" s="6"/>
      <c r="BK800" s="6">
        <v>0</v>
      </c>
      <c r="BL800" s="11">
        <f t="shared" si="62"/>
        <v>-240.78</v>
      </c>
      <c r="BM800" s="12">
        <f t="shared" si="63"/>
        <v>2422.9999999999995</v>
      </c>
      <c r="BN800" s="13">
        <f t="shared" si="64"/>
        <v>170.75</v>
      </c>
      <c r="BO800" s="13">
        <f t="shared" si="65"/>
        <v>170.75</v>
      </c>
      <c r="BP800" s="13">
        <f t="shared" si="66"/>
        <v>56.916666666666664</v>
      </c>
      <c r="BQ800" s="13">
        <f t="shared" si="67"/>
        <v>217.09154999999998</v>
      </c>
      <c r="BR800" s="13">
        <f t="shared" si="68"/>
        <v>213.09</v>
      </c>
      <c r="BS800" s="13">
        <f t="shared" si="69"/>
        <v>796.95</v>
      </c>
      <c r="BT800" s="13">
        <f t="shared" si="70"/>
        <v>0</v>
      </c>
      <c r="BU800" s="13">
        <f t="shared" si="71"/>
        <v>150.51753259999998</v>
      </c>
      <c r="BV800" s="6">
        <f>SUMIFS('SEGURO DE VIDA'!E:E, 'SEGURO DE VIDA'!D:D, H800, 'SEGURO DE VIDA'!G:G, E800)</f>
        <v>13.71</v>
      </c>
      <c r="BW800" s="6">
        <f>SUMIFS(TREINAMENTOS!E:E, TREINAMENTOS!D:D, H800, TREINAMENTOS!G:G, E800)</f>
        <v>200</v>
      </c>
      <c r="BX800" s="6">
        <f>SUMIFS(EXAMES!E:E, EXAMES!D:D, H800, EXAMES!G:G, E800)</f>
        <v>0</v>
      </c>
      <c r="BY800" s="25">
        <f t="shared" si="72"/>
        <v>1989.7757492666665</v>
      </c>
      <c r="BZ800" s="1"/>
      <c r="CA800" s="1"/>
      <c r="CB800" s="13">
        <f t="shared" si="73"/>
        <v>150.51753259999998</v>
      </c>
      <c r="CC800" s="13">
        <f t="shared" si="74"/>
        <v>0</v>
      </c>
      <c r="CD800" s="13">
        <f>SUMIFS(ALIMENTAÇÃO!E:E, ALIMENTAÇÃO!D:D, H800, ALIMENTAÇÃO!G:G, E800)</f>
        <v>805</v>
      </c>
      <c r="CE800" s="6">
        <f>SUMIFS(TRANSPORTE!E:E, TRANSPORTE!D:D, H800, TRANSPORTE!G:G, E800)</f>
        <v>0</v>
      </c>
      <c r="CF800" s="6">
        <f>SUMIFS('PLANO DE SAÚDE'!E:E, 'PLANO DE SAÚDE'!D:D, H800, 'PLANO DE SAÚDE'!G:G, E800)</f>
        <v>152.17753259999998</v>
      </c>
      <c r="CG800" s="6">
        <f>SUMIFS('PLANO ODONTO'!E:E, 'PLANO ODONTO'!D:D, H800, 'PLANO ODONTO'!G:G, E800)</f>
        <v>14</v>
      </c>
      <c r="CH800" s="6">
        <f t="shared" si="75"/>
        <v>-1.66</v>
      </c>
      <c r="CI800" s="6">
        <f t="shared" si="76"/>
        <v>0</v>
      </c>
      <c r="CJ800" s="6"/>
      <c r="CK800" s="6"/>
      <c r="CL800" s="6"/>
      <c r="CM800" s="6">
        <f t="shared" si="77"/>
        <v>-14</v>
      </c>
      <c r="CN800" s="6">
        <v>2663.78</v>
      </c>
      <c r="CO800" s="6">
        <v>-240.78</v>
      </c>
      <c r="CP800" s="6">
        <v>2423</v>
      </c>
      <c r="CQ800" s="6">
        <v>2663.7</v>
      </c>
      <c r="CR800" s="1">
        <v>8.15</v>
      </c>
      <c r="CS800" s="6">
        <v>2663.7</v>
      </c>
      <c r="CT800" s="1">
        <v>213.09</v>
      </c>
      <c r="CU800" s="6">
        <v>2056.5</v>
      </c>
    </row>
    <row r="801" spans="1:99" ht="13.8" hidden="1">
      <c r="A801" s="1"/>
      <c r="B801" s="1"/>
      <c r="C801" s="34" t="str">
        <f t="shared" ca="1" si="59"/>
        <v>OK</v>
      </c>
      <c r="D801" s="2">
        <f t="shared" si="60"/>
        <v>6364.4074024666661</v>
      </c>
      <c r="E801" s="42">
        <v>45931</v>
      </c>
      <c r="F801" s="1" t="s">
        <v>145</v>
      </c>
      <c r="G801" s="1">
        <v>68</v>
      </c>
      <c r="H801" s="1" t="s">
        <v>349</v>
      </c>
      <c r="I801" s="1" t="s">
        <v>350</v>
      </c>
      <c r="J801" s="38">
        <v>41463</v>
      </c>
      <c r="K801" s="6">
        <v>3054.12</v>
      </c>
      <c r="L801" s="1"/>
      <c r="M801" s="6">
        <v>3054.12</v>
      </c>
      <c r="N801" s="6"/>
      <c r="O801" s="6"/>
      <c r="P801" s="6">
        <v>916.24</v>
      </c>
      <c r="Q801" s="6"/>
      <c r="R801" s="6"/>
      <c r="S801" s="6"/>
      <c r="T801" s="6"/>
      <c r="U801" s="6"/>
      <c r="V801" s="6"/>
      <c r="W801" s="6"/>
      <c r="X801" s="6"/>
      <c r="Y801" s="6">
        <v>0</v>
      </c>
      <c r="Z801" s="6"/>
      <c r="AA801" s="6"/>
      <c r="AB801" s="6"/>
      <c r="AC801" s="6"/>
      <c r="AD801" s="6">
        <v>313.66000000000003</v>
      </c>
      <c r="AE801" s="6">
        <v>0</v>
      </c>
      <c r="AF801" s="6">
        <v>46.47</v>
      </c>
      <c r="AG801" s="6"/>
      <c r="AH801" s="6"/>
      <c r="AI801" s="6"/>
      <c r="AJ801" s="6"/>
      <c r="AK801" s="6"/>
      <c r="AL801" s="6"/>
      <c r="AM801" s="6">
        <v>0.12</v>
      </c>
      <c r="AN801" s="8">
        <f t="shared" si="61"/>
        <v>4330.6099999999997</v>
      </c>
      <c r="AO801" s="6"/>
      <c r="AP801" s="6">
        <v>-4.29</v>
      </c>
      <c r="AQ801" s="6">
        <v>0</v>
      </c>
      <c r="AR801" s="6"/>
      <c r="AS801" s="6"/>
      <c r="AT801" s="6">
        <v>-0.78</v>
      </c>
      <c r="AU801" s="6"/>
      <c r="AV801" s="6">
        <v>0</v>
      </c>
      <c r="AW801" s="6"/>
      <c r="AX801" s="6"/>
      <c r="AY801" s="6"/>
      <c r="AZ801" s="6"/>
      <c r="BA801" s="6"/>
      <c r="BB801" s="6">
        <v>0</v>
      </c>
      <c r="BC801" s="6">
        <v>-167.35</v>
      </c>
      <c r="BD801" s="6"/>
      <c r="BE801" s="6"/>
      <c r="BF801" s="6">
        <v>-884.01</v>
      </c>
      <c r="BG801" s="6">
        <v>-415.85</v>
      </c>
      <c r="BH801" s="6">
        <v>-164.33</v>
      </c>
      <c r="BI801" s="6"/>
      <c r="BJ801" s="6"/>
      <c r="BK801" s="6"/>
      <c r="BL801" s="11">
        <f t="shared" si="62"/>
        <v>-1636.6100000000001</v>
      </c>
      <c r="BM801" s="12">
        <f t="shared" si="63"/>
        <v>2693.9999999999995</v>
      </c>
      <c r="BN801" s="13">
        <f t="shared" si="64"/>
        <v>254.51</v>
      </c>
      <c r="BO801" s="13">
        <f t="shared" si="65"/>
        <v>254.51</v>
      </c>
      <c r="BP801" s="13">
        <f t="shared" si="66"/>
        <v>84.836666666666659</v>
      </c>
      <c r="BQ801" s="13">
        <f t="shared" si="67"/>
        <v>415.72703999999999</v>
      </c>
      <c r="BR801" s="13">
        <f t="shared" si="68"/>
        <v>346.43</v>
      </c>
      <c r="BS801" s="13">
        <f t="shared" si="69"/>
        <v>425.62</v>
      </c>
      <c r="BT801" s="13">
        <f t="shared" si="70"/>
        <v>0</v>
      </c>
      <c r="BU801" s="13">
        <f t="shared" si="71"/>
        <v>238.45369579999996</v>
      </c>
      <c r="BV801" s="6">
        <f>SUMIFS('SEGURO DE VIDA'!E:E, 'SEGURO DE VIDA'!D:D, H801, 'SEGURO DE VIDA'!G:G, E801)</f>
        <v>13.71</v>
      </c>
      <c r="BW801" s="6">
        <f>SUMIFS(TREINAMENTOS!E:E, TREINAMENTOS!D:D, H801, TREINAMENTOS!G:G, E801)</f>
        <v>0</v>
      </c>
      <c r="BX801" s="6">
        <f>SUMIFS(EXAMES!E:E, EXAMES!D:D, H801, EXAMES!G:G, E801)</f>
        <v>0</v>
      </c>
      <c r="BY801" s="25">
        <f t="shared" si="72"/>
        <v>2033.7974024666664</v>
      </c>
      <c r="BZ801" s="1"/>
      <c r="CA801" s="1"/>
      <c r="CB801" s="13">
        <f t="shared" si="73"/>
        <v>238.45369579999996</v>
      </c>
      <c r="CC801" s="13">
        <f t="shared" si="74"/>
        <v>0</v>
      </c>
      <c r="CD801" s="13">
        <f>SUMIFS(ALIMENTAÇÃO!E:E, ALIMENTAÇÃO!D:D, H801, ALIMENTAÇÃO!G:G, E801)</f>
        <v>429.91</v>
      </c>
      <c r="CE801" s="6">
        <f>SUMIFS(TRANSPORTE!E:E, TRANSPORTE!D:D, H801, TRANSPORTE!G:G, E801)</f>
        <v>0</v>
      </c>
      <c r="CF801" s="6">
        <f>SUMIFS('PLANO DE SAÚDE'!E:E, 'PLANO DE SAÚDE'!D:D, H801, 'PLANO DE SAÚDE'!G:G, E801)</f>
        <v>405.80369579999996</v>
      </c>
      <c r="CG801" s="6">
        <f>SUMIFS('PLANO ODONTO'!E:E, 'PLANO ODONTO'!D:D, H801, 'PLANO ODONTO'!G:G, E801)</f>
        <v>0</v>
      </c>
      <c r="CH801" s="6">
        <f t="shared" si="75"/>
        <v>-167.35</v>
      </c>
      <c r="CI801" s="6">
        <f t="shared" si="76"/>
        <v>0</v>
      </c>
      <c r="CJ801" s="6"/>
      <c r="CK801" s="6"/>
      <c r="CL801" s="6"/>
      <c r="CM801" s="6">
        <f t="shared" si="77"/>
        <v>0</v>
      </c>
      <c r="CN801" s="6">
        <v>4330.6099999999997</v>
      </c>
      <c r="CO801" s="6">
        <v>-1636.61</v>
      </c>
      <c r="CP801" s="6">
        <v>2694</v>
      </c>
      <c r="CQ801" s="6">
        <v>4330.49</v>
      </c>
      <c r="CR801" s="1">
        <v>9.6</v>
      </c>
      <c r="CS801" s="6">
        <v>4330.49</v>
      </c>
      <c r="CT801" s="1">
        <v>346.43</v>
      </c>
      <c r="CU801" s="6">
        <v>3723.29</v>
      </c>
    </row>
    <row r="802" spans="1:99" ht="13.8" hidden="1">
      <c r="A802" s="1"/>
      <c r="B802" s="1"/>
      <c r="C802" s="34" t="str">
        <f t="shared" ca="1" si="59"/>
        <v>OK</v>
      </c>
      <c r="D802" s="2">
        <f t="shared" si="60"/>
        <v>8265.9481202222214</v>
      </c>
      <c r="E802" s="42">
        <v>45931</v>
      </c>
      <c r="F802" s="1" t="s">
        <v>145</v>
      </c>
      <c r="G802" s="1">
        <v>3378</v>
      </c>
      <c r="H802" s="1" t="s">
        <v>351</v>
      </c>
      <c r="I802" s="1" t="s">
        <v>352</v>
      </c>
      <c r="J802" s="38">
        <v>45173</v>
      </c>
      <c r="K802" s="6">
        <v>3848.81</v>
      </c>
      <c r="L802" s="1"/>
      <c r="M802" s="6">
        <v>3848.81</v>
      </c>
      <c r="N802" s="6"/>
      <c r="O802" s="6"/>
      <c r="P802" s="6">
        <v>1154.6400000000001</v>
      </c>
      <c r="Q802" s="6"/>
      <c r="R802" s="6"/>
      <c r="S802" s="6"/>
      <c r="T802" s="6"/>
      <c r="U802" s="6">
        <v>194.41</v>
      </c>
      <c r="V802" s="6"/>
      <c r="W802" s="6"/>
      <c r="X802" s="6"/>
      <c r="Y802" s="6">
        <v>150</v>
      </c>
      <c r="Z802" s="6"/>
      <c r="AA802" s="6"/>
      <c r="AB802" s="6"/>
      <c r="AC802" s="6"/>
      <c r="AD802" s="6">
        <v>340.86</v>
      </c>
      <c r="AE802" s="6">
        <v>0</v>
      </c>
      <c r="AF802" s="6">
        <v>50.5</v>
      </c>
      <c r="AG802" s="6"/>
      <c r="AH802" s="6"/>
      <c r="AI802" s="6"/>
      <c r="AJ802" s="6"/>
      <c r="AK802" s="6"/>
      <c r="AL802" s="6"/>
      <c r="AM802" s="6">
        <v>0.05</v>
      </c>
      <c r="AN802" s="8">
        <f t="shared" si="61"/>
        <v>5739.2699999999995</v>
      </c>
      <c r="AO802" s="6"/>
      <c r="AP802" s="6">
        <v>-6.31</v>
      </c>
      <c r="AQ802" s="6">
        <v>0</v>
      </c>
      <c r="AR802" s="6"/>
      <c r="AS802" s="6"/>
      <c r="AT802" s="6">
        <v>-0.23</v>
      </c>
      <c r="AU802" s="6"/>
      <c r="AV802" s="6">
        <v>-14</v>
      </c>
      <c r="AW802" s="6"/>
      <c r="AX802" s="6"/>
      <c r="AY802" s="6"/>
      <c r="AZ802" s="6"/>
      <c r="BA802" s="6"/>
      <c r="BB802" s="6">
        <v>-45</v>
      </c>
      <c r="BC802" s="6">
        <v>-100.08</v>
      </c>
      <c r="BD802" s="6"/>
      <c r="BE802" s="6"/>
      <c r="BF802" s="6">
        <v>0</v>
      </c>
      <c r="BG802" s="6">
        <v>-592.07000000000005</v>
      </c>
      <c r="BH802" s="6">
        <v>-502.58</v>
      </c>
      <c r="BI802" s="6"/>
      <c r="BJ802" s="6"/>
      <c r="BK802" s="6"/>
      <c r="BL802" s="11">
        <f t="shared" si="62"/>
        <v>-1260.27</v>
      </c>
      <c r="BM802" s="12">
        <f t="shared" si="63"/>
        <v>4479</v>
      </c>
      <c r="BN802" s="13">
        <f t="shared" si="64"/>
        <v>320.73416666666668</v>
      </c>
      <c r="BO802" s="13">
        <f t="shared" si="65"/>
        <v>320.73416666666668</v>
      </c>
      <c r="BP802" s="13">
        <f t="shared" si="66"/>
        <v>106.91138888888889</v>
      </c>
      <c r="BQ802" s="13">
        <f t="shared" si="67"/>
        <v>591.89839800000004</v>
      </c>
      <c r="BR802" s="13">
        <f t="shared" si="68"/>
        <v>447.13</v>
      </c>
      <c r="BS802" s="13">
        <f t="shared" si="69"/>
        <v>625.49</v>
      </c>
      <c r="BT802" s="13">
        <f t="shared" si="70"/>
        <v>0</v>
      </c>
      <c r="BU802" s="13">
        <f t="shared" si="71"/>
        <v>100.07000000000002</v>
      </c>
      <c r="BV802" s="6">
        <f>SUMIFS('SEGURO DE VIDA'!E:E, 'SEGURO DE VIDA'!D:D, H802, 'SEGURO DE VIDA'!G:G, E802)</f>
        <v>13.71</v>
      </c>
      <c r="BW802" s="6">
        <f>SUMIFS(TREINAMENTOS!E:E, TREINAMENTOS!D:D, H802, TREINAMENTOS!G:G, E802)</f>
        <v>0</v>
      </c>
      <c r="BX802" s="6">
        <f>SUMIFS(EXAMES!E:E, EXAMES!D:D, H802, EXAMES!G:G, E802)</f>
        <v>0</v>
      </c>
      <c r="BY802" s="25">
        <f t="shared" si="72"/>
        <v>2526.6781202222223</v>
      </c>
      <c r="BZ802" s="1"/>
      <c r="CA802" s="1"/>
      <c r="CB802" s="13">
        <f t="shared" si="73"/>
        <v>100.07000000000002</v>
      </c>
      <c r="CC802" s="13">
        <f t="shared" si="74"/>
        <v>0</v>
      </c>
      <c r="CD802" s="13">
        <f>SUMIFS(ALIMENTAÇÃO!E:E, ALIMENTAÇÃO!D:D, H802, ALIMENTAÇÃO!G:G, E802)</f>
        <v>631.79999999999995</v>
      </c>
      <c r="CE802" s="6">
        <f>SUMIFS(TRANSPORTE!E:E, TRANSPORTE!D:D, H802, TRANSPORTE!G:G, E802)</f>
        <v>0</v>
      </c>
      <c r="CF802" s="6">
        <f>SUMIFS('PLANO DE SAÚDE'!E:E, 'PLANO DE SAÚDE'!D:D, H802, 'PLANO DE SAÚDE'!G:G, E802)</f>
        <v>245.15</v>
      </c>
      <c r="CG802" s="6">
        <f>SUMIFS('PLANO ODONTO'!E:E, 'PLANO ODONTO'!D:D, H802, 'PLANO ODONTO'!G:G, E802)</f>
        <v>14</v>
      </c>
      <c r="CH802" s="6">
        <f t="shared" si="75"/>
        <v>-145.07999999999998</v>
      </c>
      <c r="CI802" s="6">
        <f t="shared" si="76"/>
        <v>0</v>
      </c>
      <c r="CJ802" s="6"/>
      <c r="CK802" s="6"/>
      <c r="CL802" s="6"/>
      <c r="CM802" s="6">
        <f t="shared" si="77"/>
        <v>-14</v>
      </c>
      <c r="CN802" s="6">
        <v>5739.27</v>
      </c>
      <c r="CO802" s="6">
        <v>-1260.27</v>
      </c>
      <c r="CP802" s="6">
        <v>4479</v>
      </c>
      <c r="CQ802" s="6">
        <v>5589.22</v>
      </c>
      <c r="CR802" s="1">
        <v>10.59</v>
      </c>
      <c r="CS802" s="6">
        <v>5589.22</v>
      </c>
      <c r="CT802" s="1">
        <v>447.13</v>
      </c>
      <c r="CU802" s="6">
        <v>5132.0200000000004</v>
      </c>
    </row>
    <row r="803" spans="1:99" ht="13.8" hidden="1">
      <c r="A803" s="1"/>
      <c r="B803" s="1"/>
      <c r="C803" s="34" t="str">
        <f t="shared" ca="1" si="59"/>
        <v>OK</v>
      </c>
      <c r="D803" s="2">
        <f t="shared" si="60"/>
        <v>4459.4910222222225</v>
      </c>
      <c r="E803" s="42">
        <v>45931</v>
      </c>
      <c r="F803" s="1" t="s">
        <v>145</v>
      </c>
      <c r="G803" s="1">
        <v>3491</v>
      </c>
      <c r="H803" s="1" t="s">
        <v>353</v>
      </c>
      <c r="I803" s="1" t="s">
        <v>354</v>
      </c>
      <c r="J803" s="38">
        <v>45628</v>
      </c>
      <c r="K803" s="6">
        <v>2633</v>
      </c>
      <c r="L803" s="1"/>
      <c r="M803" s="6">
        <v>2633</v>
      </c>
      <c r="N803" s="6"/>
      <c r="O803" s="6"/>
      <c r="P803" s="6">
        <v>0</v>
      </c>
      <c r="Q803" s="6"/>
      <c r="R803" s="6"/>
      <c r="S803" s="6"/>
      <c r="T803" s="6"/>
      <c r="U803" s="6">
        <v>133</v>
      </c>
      <c r="V803" s="6"/>
      <c r="W803" s="6"/>
      <c r="X803" s="6"/>
      <c r="Y803" s="6"/>
      <c r="Z803" s="6"/>
      <c r="AA803" s="6"/>
      <c r="AB803" s="6"/>
      <c r="AC803" s="6"/>
      <c r="AD803" s="6">
        <v>0</v>
      </c>
      <c r="AE803" s="6">
        <v>0</v>
      </c>
      <c r="AF803" s="6">
        <v>0</v>
      </c>
      <c r="AG803" s="6"/>
      <c r="AH803" s="6"/>
      <c r="AI803" s="6"/>
      <c r="AJ803" s="6"/>
      <c r="AK803" s="6"/>
      <c r="AL803" s="6"/>
      <c r="AM803" s="6">
        <v>0.96</v>
      </c>
      <c r="AN803" s="8">
        <f t="shared" si="61"/>
        <v>2766.96</v>
      </c>
      <c r="AO803" s="6"/>
      <c r="AP803" s="6">
        <v>-7.26</v>
      </c>
      <c r="AQ803" s="6">
        <v>0</v>
      </c>
      <c r="AR803" s="6"/>
      <c r="AS803" s="6"/>
      <c r="AT803" s="6">
        <v>-0.73</v>
      </c>
      <c r="AU803" s="6"/>
      <c r="AV803" s="6">
        <v>0</v>
      </c>
      <c r="AW803" s="6"/>
      <c r="AX803" s="6"/>
      <c r="AY803" s="6"/>
      <c r="AZ803" s="6"/>
      <c r="BA803" s="6"/>
      <c r="BB803" s="6">
        <v>0</v>
      </c>
      <c r="BC803" s="6">
        <v>0</v>
      </c>
      <c r="BD803" s="6"/>
      <c r="BE803" s="6"/>
      <c r="BF803" s="6">
        <v>-530.79999999999995</v>
      </c>
      <c r="BG803" s="6">
        <v>-226.17</v>
      </c>
      <c r="BH803" s="6">
        <v>0</v>
      </c>
      <c r="BI803" s="6"/>
      <c r="BJ803" s="6"/>
      <c r="BK803" s="6"/>
      <c r="BL803" s="11">
        <f t="shared" si="62"/>
        <v>-764.95999999999992</v>
      </c>
      <c r="BM803" s="12">
        <f t="shared" si="63"/>
        <v>2002</v>
      </c>
      <c r="BN803" s="13">
        <f t="shared" si="64"/>
        <v>219.41666666666666</v>
      </c>
      <c r="BO803" s="13">
        <f t="shared" si="65"/>
        <v>219.41666666666666</v>
      </c>
      <c r="BP803" s="13">
        <f t="shared" si="66"/>
        <v>73.138888888888886</v>
      </c>
      <c r="BQ803" s="13">
        <f t="shared" si="67"/>
        <v>226.25879999999998</v>
      </c>
      <c r="BR803" s="13">
        <f t="shared" si="68"/>
        <v>221.28</v>
      </c>
      <c r="BS803" s="13">
        <f t="shared" si="69"/>
        <v>719.31000000000006</v>
      </c>
      <c r="BT803" s="13">
        <f t="shared" si="70"/>
        <v>0</v>
      </c>
      <c r="BU803" s="13">
        <f t="shared" si="71"/>
        <v>0</v>
      </c>
      <c r="BV803" s="6">
        <f>SUMIFS('SEGURO DE VIDA'!E:E, 'SEGURO DE VIDA'!D:D, H803, 'SEGURO DE VIDA'!G:G, E803)</f>
        <v>13.71</v>
      </c>
      <c r="BW803" s="6">
        <f>SUMIFS(TREINAMENTOS!E:E, TREINAMENTOS!D:D, H803, TREINAMENTOS!G:G, E803)</f>
        <v>0</v>
      </c>
      <c r="BX803" s="6">
        <f>SUMIFS(EXAMES!E:E, EXAMES!D:D, H803, EXAMES!G:G, E803)</f>
        <v>0</v>
      </c>
      <c r="BY803" s="25">
        <f t="shared" si="72"/>
        <v>1692.5310222222222</v>
      </c>
      <c r="BZ803" s="1"/>
      <c r="CA803" s="1"/>
      <c r="CB803" s="13">
        <f t="shared" si="73"/>
        <v>0</v>
      </c>
      <c r="CC803" s="13">
        <f t="shared" si="74"/>
        <v>0</v>
      </c>
      <c r="CD803" s="13">
        <f>SUMIFS(ALIMENTAÇÃO!E:E, ALIMENTAÇÃO!D:D, H803, ALIMENTAÇÃO!G:G, E803)</f>
        <v>726.57</v>
      </c>
      <c r="CE803" s="6">
        <f>SUMIFS(TRANSPORTE!E:E, TRANSPORTE!D:D, H803, TRANSPORTE!G:G, E803)</f>
        <v>0</v>
      </c>
      <c r="CF803" s="6">
        <f>SUMIFS('PLANO DE SAÚDE'!E:E, 'PLANO DE SAÚDE'!D:D, H803, 'PLANO DE SAÚDE'!G:G, E803)</f>
        <v>0</v>
      </c>
      <c r="CG803" s="6">
        <f>SUMIFS('PLANO ODONTO'!E:E, 'PLANO ODONTO'!D:D, H803, 'PLANO ODONTO'!G:G, E803)</f>
        <v>0</v>
      </c>
      <c r="CH803" s="6">
        <f t="shared" si="75"/>
        <v>0</v>
      </c>
      <c r="CI803" s="6">
        <f t="shared" si="76"/>
        <v>0</v>
      </c>
      <c r="CJ803" s="6"/>
      <c r="CK803" s="6"/>
      <c r="CL803" s="6"/>
      <c r="CM803" s="6">
        <f t="shared" si="77"/>
        <v>0</v>
      </c>
      <c r="CN803" s="6">
        <v>2766.96</v>
      </c>
      <c r="CO803" s="6">
        <v>-764.96</v>
      </c>
      <c r="CP803" s="6">
        <v>2002</v>
      </c>
      <c r="CQ803" s="6">
        <v>2766</v>
      </c>
      <c r="CR803" s="1">
        <v>8.18</v>
      </c>
      <c r="CS803" s="6">
        <v>2766</v>
      </c>
      <c r="CT803" s="1">
        <v>221.28</v>
      </c>
      <c r="CU803" s="6">
        <v>2158.8000000000002</v>
      </c>
    </row>
    <row r="804" spans="1:99" ht="13.8" hidden="1">
      <c r="A804" s="1"/>
      <c r="B804" s="1"/>
      <c r="C804" s="34" t="str">
        <f t="shared" ca="1" si="59"/>
        <v>OK</v>
      </c>
      <c r="D804" s="2">
        <f t="shared" si="60"/>
        <v>3506.1355555555556</v>
      </c>
      <c r="E804" s="42">
        <v>45931</v>
      </c>
      <c r="F804" s="1" t="s">
        <v>145</v>
      </c>
      <c r="G804" s="1">
        <v>3602</v>
      </c>
      <c r="H804" s="1" t="s">
        <v>356</v>
      </c>
      <c r="I804" s="1" t="s">
        <v>583</v>
      </c>
      <c r="J804" s="38">
        <v>45931</v>
      </c>
      <c r="K804" s="6">
        <v>1700</v>
      </c>
      <c r="L804" s="1"/>
      <c r="M804" s="6">
        <v>1700</v>
      </c>
      <c r="N804" s="6"/>
      <c r="O804" s="6"/>
      <c r="P804" s="6">
        <v>0</v>
      </c>
      <c r="Q804" s="6"/>
      <c r="R804" s="6"/>
      <c r="S804" s="6"/>
      <c r="T804" s="6"/>
      <c r="U804" s="6"/>
      <c r="V804" s="6"/>
      <c r="W804" s="6"/>
      <c r="X804" s="6"/>
      <c r="Y804" s="6">
        <v>0</v>
      </c>
      <c r="Z804" s="6"/>
      <c r="AA804" s="6"/>
      <c r="AB804" s="6"/>
      <c r="AC804" s="6"/>
      <c r="AD804" s="6">
        <v>0</v>
      </c>
      <c r="AE804" s="6">
        <v>0</v>
      </c>
      <c r="AF804" s="6">
        <v>0</v>
      </c>
      <c r="AG804" s="6"/>
      <c r="AH804" s="6"/>
      <c r="AI804" s="6"/>
      <c r="AJ804" s="6"/>
      <c r="AK804" s="6"/>
      <c r="AL804" s="6"/>
      <c r="AM804" s="6">
        <v>0.28000000000000003</v>
      </c>
      <c r="AN804" s="8">
        <f t="shared" si="61"/>
        <v>1700.28</v>
      </c>
      <c r="AO804" s="6"/>
      <c r="AP804" s="6">
        <v>-8.0500000000000007</v>
      </c>
      <c r="AQ804" s="6">
        <v>-102</v>
      </c>
      <c r="AR804" s="6"/>
      <c r="AS804" s="6"/>
      <c r="AT804" s="6">
        <v>0</v>
      </c>
      <c r="AU804" s="6"/>
      <c r="AV804" s="6">
        <v>-14</v>
      </c>
      <c r="AW804" s="6"/>
      <c r="AX804" s="6"/>
      <c r="AY804" s="6"/>
      <c r="AZ804" s="6"/>
      <c r="BA804" s="6"/>
      <c r="BB804" s="6">
        <v>0</v>
      </c>
      <c r="BC804" s="6">
        <v>0</v>
      </c>
      <c r="BD804" s="6"/>
      <c r="BE804" s="6"/>
      <c r="BF804" s="6">
        <v>0</v>
      </c>
      <c r="BG804" s="6">
        <v>-130.22999999999999</v>
      </c>
      <c r="BH804" s="6">
        <v>0</v>
      </c>
      <c r="BI804" s="6"/>
      <c r="BJ804" s="6"/>
      <c r="BK804" s="6"/>
      <c r="BL804" s="11">
        <f t="shared" si="62"/>
        <v>-254.27999999999997</v>
      </c>
      <c r="BM804" s="12">
        <f t="shared" si="63"/>
        <v>1446</v>
      </c>
      <c r="BN804" s="13">
        <f t="shared" si="64"/>
        <v>141.66666666666666</v>
      </c>
      <c r="BO804" s="13">
        <f t="shared" si="65"/>
        <v>141.66666666666666</v>
      </c>
      <c r="BP804" s="13">
        <f t="shared" si="66"/>
        <v>47.222222222222221</v>
      </c>
      <c r="BQ804" s="13">
        <f t="shared" si="67"/>
        <v>130.22</v>
      </c>
      <c r="BR804" s="13">
        <f t="shared" si="68"/>
        <v>136</v>
      </c>
      <c r="BS804" s="13">
        <f t="shared" si="69"/>
        <v>796.95</v>
      </c>
      <c r="BT804" s="13">
        <f t="shared" si="70"/>
        <v>291.3</v>
      </c>
      <c r="BU804" s="13">
        <f t="shared" si="71"/>
        <v>0</v>
      </c>
      <c r="BV804" s="6">
        <f>SUMIFS('SEGURO DE VIDA'!E:E, 'SEGURO DE VIDA'!D:D, H804, 'SEGURO DE VIDA'!G:G, E804)</f>
        <v>13.71</v>
      </c>
      <c r="BW804" s="6">
        <f>SUMIFS(TREINAMENTOS!E:E, TREINAMENTOS!D:D, H804, TREINAMENTOS!G:G, E804)</f>
        <v>0</v>
      </c>
      <c r="BX804" s="6">
        <f>SUMIFS(EXAMES!E:E, EXAMES!D:D, H804, EXAMES!G:G, E804)</f>
        <v>107.12</v>
      </c>
      <c r="BY804" s="25">
        <f t="shared" si="72"/>
        <v>1805.8555555555556</v>
      </c>
      <c r="BZ804" s="1"/>
      <c r="CA804" s="1"/>
      <c r="CB804" s="13">
        <f t="shared" si="73"/>
        <v>0</v>
      </c>
      <c r="CC804" s="13">
        <f t="shared" si="74"/>
        <v>0</v>
      </c>
      <c r="CD804" s="13">
        <f>SUMIFS(ALIMENTAÇÃO!E:E, ALIMENTAÇÃO!D:D, H804, ALIMENTAÇÃO!G:G, E804)</f>
        <v>805</v>
      </c>
      <c r="CE804" s="6">
        <f>SUMIFS(TRANSPORTE!E:E, TRANSPORTE!D:D, H804, TRANSPORTE!G:G, E804)</f>
        <v>393.3</v>
      </c>
      <c r="CF804" s="6">
        <f>SUMIFS('PLANO DE SAÚDE'!E:E, 'PLANO DE SAÚDE'!D:D, H804, 'PLANO DE SAÚDE'!G:G, E804)</f>
        <v>0</v>
      </c>
      <c r="CG804" s="6">
        <f>SUMIFS('PLANO ODONTO'!E:E, 'PLANO ODONTO'!D:D, H804, 'PLANO ODONTO'!G:G, E804)</f>
        <v>14</v>
      </c>
      <c r="CH804" s="6">
        <f t="shared" si="75"/>
        <v>0</v>
      </c>
      <c r="CI804" s="6">
        <f t="shared" si="76"/>
        <v>0</v>
      </c>
      <c r="CJ804" s="6"/>
      <c r="CK804" s="6"/>
      <c r="CL804" s="6"/>
      <c r="CM804" s="6">
        <f t="shared" si="77"/>
        <v>-14</v>
      </c>
      <c r="CN804" s="6">
        <v>1700.28</v>
      </c>
      <c r="CO804" s="6">
        <v>-254.28</v>
      </c>
      <c r="CP804" s="6">
        <v>1446</v>
      </c>
      <c r="CQ804" s="6">
        <v>1700</v>
      </c>
      <c r="CR804" s="1">
        <v>7.66</v>
      </c>
      <c r="CS804" s="6">
        <v>1700</v>
      </c>
      <c r="CT804" s="1">
        <v>136</v>
      </c>
      <c r="CU804" s="6">
        <v>1092.8</v>
      </c>
    </row>
    <row r="805" spans="1:99" ht="13.8" hidden="1">
      <c r="A805" s="1"/>
      <c r="B805" s="1"/>
      <c r="C805" s="34" t="str">
        <f t="shared" ca="1" si="59"/>
        <v>OK</v>
      </c>
      <c r="D805" s="2">
        <f t="shared" si="60"/>
        <v>4361.902</v>
      </c>
      <c r="E805" s="42">
        <v>45931</v>
      </c>
      <c r="F805" s="1" t="s">
        <v>145</v>
      </c>
      <c r="G805" s="1">
        <v>3563</v>
      </c>
      <c r="H805" s="1" t="s">
        <v>444</v>
      </c>
      <c r="I805" s="1" t="s">
        <v>190</v>
      </c>
      <c r="J805" s="38">
        <v>45855</v>
      </c>
      <c r="K805" s="6">
        <v>1800</v>
      </c>
      <c r="L805" s="1"/>
      <c r="M805" s="6">
        <v>1800</v>
      </c>
      <c r="N805" s="6"/>
      <c r="O805" s="6"/>
      <c r="P805" s="6">
        <v>540</v>
      </c>
      <c r="Q805" s="6"/>
      <c r="R805" s="6"/>
      <c r="S805" s="6"/>
      <c r="T805" s="6"/>
      <c r="U805" s="6"/>
      <c r="V805" s="6"/>
      <c r="W805" s="6"/>
      <c r="X805" s="6"/>
      <c r="Y805" s="6">
        <v>0</v>
      </c>
      <c r="Z805" s="6"/>
      <c r="AA805" s="6"/>
      <c r="AB805" s="6"/>
      <c r="AC805" s="6"/>
      <c r="AD805" s="6">
        <v>0</v>
      </c>
      <c r="AE805" s="6">
        <v>0</v>
      </c>
      <c r="AF805" s="6">
        <v>0</v>
      </c>
      <c r="AG805" s="6"/>
      <c r="AH805" s="6"/>
      <c r="AI805" s="6"/>
      <c r="AJ805" s="6"/>
      <c r="AK805" s="6"/>
      <c r="AL805" s="6"/>
      <c r="AM805" s="6">
        <v>0.84</v>
      </c>
      <c r="AN805" s="8">
        <f t="shared" si="61"/>
        <v>2340.84</v>
      </c>
      <c r="AO805" s="6"/>
      <c r="AP805" s="6">
        <v>-8.0500000000000007</v>
      </c>
      <c r="AQ805" s="6">
        <v>-108</v>
      </c>
      <c r="AR805" s="6"/>
      <c r="AS805" s="6"/>
      <c r="AT805" s="6">
        <v>-0.96</v>
      </c>
      <c r="AU805" s="6"/>
      <c r="AV805" s="6">
        <v>0</v>
      </c>
      <c r="AW805" s="6"/>
      <c r="AX805" s="6"/>
      <c r="AY805" s="6"/>
      <c r="AZ805" s="6"/>
      <c r="BA805" s="6"/>
      <c r="BB805" s="6">
        <v>0</v>
      </c>
      <c r="BC805" s="6">
        <v>0</v>
      </c>
      <c r="BD805" s="6"/>
      <c r="BE805" s="6"/>
      <c r="BF805" s="6">
        <v>0</v>
      </c>
      <c r="BG805" s="6">
        <v>-187.83</v>
      </c>
      <c r="BH805" s="6">
        <v>0</v>
      </c>
      <c r="BI805" s="6"/>
      <c r="BJ805" s="6"/>
      <c r="BK805" s="6"/>
      <c r="BL805" s="11">
        <f t="shared" si="62"/>
        <v>-304.84000000000003</v>
      </c>
      <c r="BM805" s="12">
        <f t="shared" si="63"/>
        <v>2036</v>
      </c>
      <c r="BN805" s="13">
        <f t="shared" si="64"/>
        <v>150</v>
      </c>
      <c r="BO805" s="13">
        <f t="shared" si="65"/>
        <v>150</v>
      </c>
      <c r="BP805" s="13">
        <f t="shared" si="66"/>
        <v>50</v>
      </c>
      <c r="BQ805" s="13">
        <f t="shared" si="67"/>
        <v>187.90199999999999</v>
      </c>
      <c r="BR805" s="13">
        <f t="shared" si="68"/>
        <v>187.2</v>
      </c>
      <c r="BS805" s="13">
        <f t="shared" si="69"/>
        <v>796.95</v>
      </c>
      <c r="BT805" s="13">
        <f t="shared" si="70"/>
        <v>285.3</v>
      </c>
      <c r="BU805" s="13">
        <f t="shared" si="71"/>
        <v>0</v>
      </c>
      <c r="BV805" s="6">
        <f>SUMIFS('SEGURO DE VIDA'!E:E, 'SEGURO DE VIDA'!D:D, H805, 'SEGURO DE VIDA'!G:G, E805)</f>
        <v>13.71</v>
      </c>
      <c r="BW805" s="6">
        <f>SUMIFS(TREINAMENTOS!E:E, TREINAMENTOS!D:D, H805, TREINAMENTOS!G:G, E805)</f>
        <v>200</v>
      </c>
      <c r="BX805" s="6">
        <f>SUMIFS(EXAMES!E:E, EXAMES!D:D, H805, EXAMES!G:G, E805)</f>
        <v>0</v>
      </c>
      <c r="BY805" s="25">
        <f t="shared" si="72"/>
        <v>2021.0620000000001</v>
      </c>
      <c r="BZ805" s="1"/>
      <c r="CA805" s="1"/>
      <c r="CB805" s="13">
        <f t="shared" si="73"/>
        <v>0</v>
      </c>
      <c r="CC805" s="13">
        <f t="shared" si="74"/>
        <v>0</v>
      </c>
      <c r="CD805" s="13">
        <f>SUMIFS(ALIMENTAÇÃO!E:E, ALIMENTAÇÃO!D:D, H805, ALIMENTAÇÃO!G:G, E805)</f>
        <v>805</v>
      </c>
      <c r="CE805" s="6">
        <f>SUMIFS(TRANSPORTE!E:E, TRANSPORTE!D:D, H805, TRANSPORTE!G:G, E805)</f>
        <v>393.3</v>
      </c>
      <c r="CF805" s="6">
        <f>SUMIFS('PLANO DE SAÚDE'!E:E, 'PLANO DE SAÚDE'!D:D, H805, 'PLANO DE SAÚDE'!G:G, E805)</f>
        <v>0</v>
      </c>
      <c r="CG805" s="6">
        <f>SUMIFS('PLANO ODONTO'!E:E, 'PLANO ODONTO'!D:D, H805, 'PLANO ODONTO'!G:G, E805)</f>
        <v>0</v>
      </c>
      <c r="CH805" s="6">
        <f t="shared" si="75"/>
        <v>0</v>
      </c>
      <c r="CI805" s="6">
        <f t="shared" si="76"/>
        <v>0</v>
      </c>
      <c r="CJ805" s="6"/>
      <c r="CK805" s="6"/>
      <c r="CL805" s="6"/>
      <c r="CM805" s="6">
        <f t="shared" si="77"/>
        <v>0</v>
      </c>
      <c r="CN805" s="6">
        <v>2340.84</v>
      </c>
      <c r="CO805" s="6">
        <v>-304.83999999999997</v>
      </c>
      <c r="CP805" s="6">
        <v>2036</v>
      </c>
      <c r="CQ805" s="6">
        <v>2340</v>
      </c>
      <c r="CR805" s="1">
        <v>8.0299999999999994</v>
      </c>
      <c r="CS805" s="6">
        <v>2340</v>
      </c>
      <c r="CT805" s="1">
        <v>187.2</v>
      </c>
      <c r="CU805" s="6">
        <v>1732.8</v>
      </c>
    </row>
    <row r="806" spans="1:99" ht="13.8" hidden="1">
      <c r="A806" s="1"/>
      <c r="B806" s="1"/>
      <c r="C806" s="34" t="str">
        <f t="shared" ca="1" si="59"/>
        <v>OK</v>
      </c>
      <c r="D806" s="2">
        <f t="shared" si="60"/>
        <v>4550.8466341111116</v>
      </c>
      <c r="E806" s="42">
        <v>45931</v>
      </c>
      <c r="F806" s="1" t="s">
        <v>145</v>
      </c>
      <c r="G806" s="1">
        <v>3581</v>
      </c>
      <c r="H806" s="1" t="s">
        <v>547</v>
      </c>
      <c r="I806" s="1" t="s">
        <v>170</v>
      </c>
      <c r="J806" s="38">
        <v>45901</v>
      </c>
      <c r="K806" s="6">
        <v>2239.36</v>
      </c>
      <c r="L806" s="1"/>
      <c r="M806" s="6">
        <v>2239.36</v>
      </c>
      <c r="N806" s="6"/>
      <c r="O806" s="6"/>
      <c r="P806" s="6">
        <v>0</v>
      </c>
      <c r="Q806" s="6"/>
      <c r="R806" s="6"/>
      <c r="S806" s="6"/>
      <c r="T806" s="6"/>
      <c r="U806" s="6"/>
      <c r="V806" s="6"/>
      <c r="W806" s="6"/>
      <c r="X806" s="6"/>
      <c r="Y806" s="6">
        <v>0</v>
      </c>
      <c r="Z806" s="6"/>
      <c r="AA806" s="6"/>
      <c r="AB806" s="6"/>
      <c r="AC806" s="6"/>
      <c r="AD806" s="6">
        <v>244.93</v>
      </c>
      <c r="AE806" s="6">
        <v>75.02</v>
      </c>
      <c r="AF806" s="6">
        <v>47.4</v>
      </c>
      <c r="AG806" s="6"/>
      <c r="AH806" s="6"/>
      <c r="AI806" s="6"/>
      <c r="AJ806" s="6"/>
      <c r="AK806" s="6"/>
      <c r="AL806" s="6"/>
      <c r="AM806" s="6">
        <v>0.46</v>
      </c>
      <c r="AN806" s="8">
        <f t="shared" si="61"/>
        <v>2607.17</v>
      </c>
      <c r="AO806" s="6"/>
      <c r="AP806" s="6">
        <v>-8.0500000000000007</v>
      </c>
      <c r="AQ806" s="6">
        <v>-134.36000000000001</v>
      </c>
      <c r="AR806" s="6"/>
      <c r="AS806" s="6"/>
      <c r="AT806" s="6">
        <v>-0.93</v>
      </c>
      <c r="AU806" s="6"/>
      <c r="AV806" s="6">
        <v>-14</v>
      </c>
      <c r="AW806" s="6"/>
      <c r="AX806" s="6"/>
      <c r="AY806" s="6"/>
      <c r="AZ806" s="6"/>
      <c r="BA806" s="6"/>
      <c r="BB806" s="6">
        <v>0</v>
      </c>
      <c r="BC806" s="6">
        <v>0</v>
      </c>
      <c r="BD806" s="6"/>
      <c r="BE806" s="6"/>
      <c r="BF806" s="6">
        <v>0</v>
      </c>
      <c r="BG806" s="6">
        <v>-211.83</v>
      </c>
      <c r="BH806" s="6">
        <v>0</v>
      </c>
      <c r="BI806" s="6"/>
      <c r="BJ806" s="6"/>
      <c r="BK806" s="6"/>
      <c r="BL806" s="11">
        <f t="shared" si="62"/>
        <v>-369.17000000000007</v>
      </c>
      <c r="BM806" s="12">
        <f t="shared" si="63"/>
        <v>2238</v>
      </c>
      <c r="BN806" s="13">
        <f t="shared" si="64"/>
        <v>186.61333333333334</v>
      </c>
      <c r="BO806" s="13">
        <f t="shared" si="65"/>
        <v>186.61333333333334</v>
      </c>
      <c r="BP806" s="13">
        <f t="shared" si="66"/>
        <v>62.204444444444448</v>
      </c>
      <c r="BQ806" s="13">
        <f t="shared" si="67"/>
        <v>211.92552300000003</v>
      </c>
      <c r="BR806" s="13">
        <f t="shared" si="68"/>
        <v>208.53</v>
      </c>
      <c r="BS806" s="13">
        <f t="shared" si="69"/>
        <v>796.95</v>
      </c>
      <c r="BT806" s="13">
        <f t="shared" si="70"/>
        <v>258.94</v>
      </c>
      <c r="BU806" s="13">
        <f t="shared" si="71"/>
        <v>18.189999999999998</v>
      </c>
      <c r="BV806" s="6">
        <f>SUMIFS('SEGURO DE VIDA'!E:E, 'SEGURO DE VIDA'!D:D, H806, 'SEGURO DE VIDA'!G:G, E806)</f>
        <v>13.71</v>
      </c>
      <c r="BW806" s="6">
        <f>SUMIFS(TREINAMENTOS!E:E, TREINAMENTOS!D:D, H806, TREINAMENTOS!G:G, E806)</f>
        <v>0</v>
      </c>
      <c r="BX806" s="6">
        <f>SUMIFS(EXAMES!E:E, EXAMES!D:D, H806, EXAMES!G:G, E806)</f>
        <v>0</v>
      </c>
      <c r="BY806" s="25">
        <f t="shared" si="72"/>
        <v>1943.6766341111113</v>
      </c>
      <c r="BZ806" s="1"/>
      <c r="CA806" s="1"/>
      <c r="CB806" s="13">
        <f t="shared" si="73"/>
        <v>0</v>
      </c>
      <c r="CC806" s="13">
        <f t="shared" si="74"/>
        <v>18.189999999999998</v>
      </c>
      <c r="CD806" s="13">
        <f>SUMIFS(ALIMENTAÇÃO!E:E, ALIMENTAÇÃO!D:D, H806, ALIMENTAÇÃO!G:G, E806)</f>
        <v>805</v>
      </c>
      <c r="CE806" s="6">
        <f>SUMIFS(TRANSPORTE!E:E, TRANSPORTE!D:D, H806, TRANSPORTE!G:G, E806)</f>
        <v>393.3</v>
      </c>
      <c r="CF806" s="6">
        <f>SUMIFS('PLANO DE SAÚDE'!E:E, 'PLANO DE SAÚDE'!D:D, H806, 'PLANO DE SAÚDE'!G:G, E806)</f>
        <v>0</v>
      </c>
      <c r="CG806" s="6">
        <f>SUMIFS('PLANO ODONTO'!E:E, 'PLANO ODONTO'!D:D, H806, 'PLANO ODONTO'!G:G, E806)</f>
        <v>32.19</v>
      </c>
      <c r="CH806" s="6">
        <f t="shared" si="75"/>
        <v>0</v>
      </c>
      <c r="CI806" s="6">
        <f t="shared" si="76"/>
        <v>0</v>
      </c>
      <c r="CJ806" s="6"/>
      <c r="CK806" s="6"/>
      <c r="CL806" s="6"/>
      <c r="CM806" s="6">
        <f t="shared" si="77"/>
        <v>-14</v>
      </c>
      <c r="CN806" s="6">
        <v>2607.17</v>
      </c>
      <c r="CO806" s="6">
        <v>-369.17</v>
      </c>
      <c r="CP806" s="6">
        <v>2238</v>
      </c>
      <c r="CQ806" s="6">
        <v>2606.71</v>
      </c>
      <c r="CR806" s="1">
        <v>8.1300000000000008</v>
      </c>
      <c r="CS806" s="6">
        <v>2606.71</v>
      </c>
      <c r="CT806" s="1">
        <v>208.53</v>
      </c>
      <c r="CU806" s="6">
        <v>1999.51</v>
      </c>
    </row>
    <row r="807" spans="1:99" ht="13.8" hidden="1">
      <c r="A807" s="1"/>
      <c r="B807" s="1"/>
      <c r="C807" s="34" t="str">
        <f t="shared" ca="1" si="59"/>
        <v>OK</v>
      </c>
      <c r="D807" s="2">
        <f t="shared" si="60"/>
        <v>712.58062075555551</v>
      </c>
      <c r="E807" s="42">
        <v>45931</v>
      </c>
      <c r="F807" s="1" t="s">
        <v>145</v>
      </c>
      <c r="G807" s="1">
        <v>3461</v>
      </c>
      <c r="H807" s="1" t="s">
        <v>357</v>
      </c>
      <c r="I807" s="1" t="s">
        <v>177</v>
      </c>
      <c r="J807" s="38">
        <v>45505</v>
      </c>
      <c r="K807" s="6">
        <v>1700</v>
      </c>
      <c r="L807" s="1"/>
      <c r="M807" s="6">
        <v>0</v>
      </c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>
        <v>0</v>
      </c>
      <c r="AE807" s="6">
        <v>0</v>
      </c>
      <c r="AF807" s="6">
        <v>0</v>
      </c>
      <c r="AG807" s="6"/>
      <c r="AH807" s="6"/>
      <c r="AI807" s="6"/>
      <c r="AJ807" s="6"/>
      <c r="AK807" s="6"/>
      <c r="AL807" s="6">
        <v>196.86</v>
      </c>
      <c r="AM807" s="6"/>
      <c r="AN807" s="8">
        <f t="shared" si="61"/>
        <v>196.86</v>
      </c>
      <c r="AO807" s="6"/>
      <c r="AP807" s="6">
        <v>-0.35</v>
      </c>
      <c r="AQ807" s="6">
        <v>0</v>
      </c>
      <c r="AR807" s="6"/>
      <c r="AS807" s="6"/>
      <c r="AT807" s="6">
        <v>-0.96</v>
      </c>
      <c r="AU807" s="6"/>
      <c r="AV807" s="6">
        <v>-14</v>
      </c>
      <c r="AW807" s="6">
        <v>-14</v>
      </c>
      <c r="AX807" s="6"/>
      <c r="AY807" s="6"/>
      <c r="AZ807" s="6"/>
      <c r="BA807" s="6"/>
      <c r="BB807" s="6"/>
      <c r="BC807" s="6">
        <v>-1.66</v>
      </c>
      <c r="BD807" s="6">
        <v>-165.89</v>
      </c>
      <c r="BE807" s="6"/>
      <c r="BF807" s="6"/>
      <c r="BG807" s="6">
        <v>0</v>
      </c>
      <c r="BH807" s="6">
        <v>0</v>
      </c>
      <c r="BI807" s="6"/>
      <c r="BJ807" s="6"/>
      <c r="BK807" s="6"/>
      <c r="BL807" s="11">
        <f t="shared" si="62"/>
        <v>-196.85999999999999</v>
      </c>
      <c r="BM807" s="12">
        <f t="shared" si="63"/>
        <v>0</v>
      </c>
      <c r="BN807" s="13">
        <f t="shared" si="64"/>
        <v>141.66666666666666</v>
      </c>
      <c r="BO807" s="13">
        <f t="shared" si="65"/>
        <v>141.66666666666666</v>
      </c>
      <c r="BP807" s="13">
        <f t="shared" si="66"/>
        <v>47.222222222222221</v>
      </c>
      <c r="BQ807" s="13">
        <f t="shared" si="67"/>
        <v>0</v>
      </c>
      <c r="BR807" s="13">
        <f t="shared" si="68"/>
        <v>0</v>
      </c>
      <c r="BS807" s="13">
        <f t="shared" si="69"/>
        <v>34.65</v>
      </c>
      <c r="BT807" s="13">
        <f t="shared" si="70"/>
        <v>0</v>
      </c>
      <c r="BU807" s="13">
        <f t="shared" si="71"/>
        <v>136.80506519999997</v>
      </c>
      <c r="BV807" s="6">
        <f>SUMIFS('SEGURO DE VIDA'!E:E, 'SEGURO DE VIDA'!D:D, H807, 'SEGURO DE VIDA'!G:G, E807)</f>
        <v>13.71</v>
      </c>
      <c r="BW807" s="6">
        <f>SUMIFS(TREINAMENTOS!E:E, TREINAMENTOS!D:D, H807, TREINAMENTOS!G:G, E807)</f>
        <v>0</v>
      </c>
      <c r="BX807" s="6">
        <f>SUMIFS(EXAMES!E:E, EXAMES!D:D, H807, EXAMES!G:G, E807)</f>
        <v>0</v>
      </c>
      <c r="BY807" s="25">
        <f t="shared" si="72"/>
        <v>515.7206207555555</v>
      </c>
      <c r="BZ807" s="1"/>
      <c r="CA807" s="1"/>
      <c r="CB807" s="13">
        <f t="shared" si="73"/>
        <v>136.80506519999997</v>
      </c>
      <c r="CC807" s="13">
        <f t="shared" si="74"/>
        <v>0</v>
      </c>
      <c r="CD807" s="13">
        <f>SUMIFS(ALIMENTAÇÃO!E:E, ALIMENTAÇÃO!D:D, H807, ALIMENTAÇÃO!G:G, E807)</f>
        <v>35</v>
      </c>
      <c r="CE807" s="6">
        <f>SUMIFS(TRANSPORTE!E:E, TRANSPORTE!D:D, H807, TRANSPORTE!G:G, E807)</f>
        <v>0</v>
      </c>
      <c r="CF807" s="6">
        <f>SUMIFS('PLANO DE SAÚDE'!E:E, 'PLANO DE SAÚDE'!D:D, H807, 'PLANO DE SAÚDE'!G:G, E807)</f>
        <v>304.35506519999996</v>
      </c>
      <c r="CG807" s="6">
        <f>SUMIFS('PLANO ODONTO'!E:E, 'PLANO ODONTO'!D:D, H807, 'PLANO ODONTO'!G:G, E807)</f>
        <v>28</v>
      </c>
      <c r="CH807" s="6">
        <f t="shared" si="75"/>
        <v>-167.54999999999998</v>
      </c>
      <c r="CI807" s="6">
        <f t="shared" si="76"/>
        <v>0</v>
      </c>
      <c r="CJ807" s="6"/>
      <c r="CK807" s="6"/>
      <c r="CL807" s="6"/>
      <c r="CM807" s="6">
        <f t="shared" si="77"/>
        <v>-28</v>
      </c>
      <c r="CN807" s="6">
        <v>196.86</v>
      </c>
      <c r="CO807" s="6">
        <v>-196.86</v>
      </c>
      <c r="CP807" s="6">
        <v>0</v>
      </c>
      <c r="CQ807" s="6">
        <v>0</v>
      </c>
      <c r="CR807" s="1"/>
      <c r="CS807" s="6">
        <v>0</v>
      </c>
      <c r="CT807" s="1">
        <v>0</v>
      </c>
      <c r="CU807" s="6">
        <v>0</v>
      </c>
    </row>
    <row r="808" spans="1:99" ht="13.8" hidden="1">
      <c r="A808" s="1"/>
      <c r="B808" s="1"/>
      <c r="C808" s="34" t="str">
        <f t="shared" ca="1" si="59"/>
        <v>OK</v>
      </c>
      <c r="D808" s="2">
        <f t="shared" si="60"/>
        <v>3854.8175553999999</v>
      </c>
      <c r="E808" s="42">
        <v>45931</v>
      </c>
      <c r="F808" s="1" t="s">
        <v>145</v>
      </c>
      <c r="G808" s="1">
        <v>3551</v>
      </c>
      <c r="H808" s="1" t="s">
        <v>358</v>
      </c>
      <c r="I808" s="1" t="s">
        <v>151</v>
      </c>
      <c r="J808" s="38">
        <v>45831</v>
      </c>
      <c r="K808" s="6">
        <v>1800</v>
      </c>
      <c r="L808" s="1"/>
      <c r="M808" s="6">
        <v>1800</v>
      </c>
      <c r="N808" s="6"/>
      <c r="O808" s="6">
        <v>0</v>
      </c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>
        <v>115.43</v>
      </c>
      <c r="AE808" s="6">
        <v>121.2</v>
      </c>
      <c r="AF808" s="6">
        <v>35.06</v>
      </c>
      <c r="AG808" s="6"/>
      <c r="AH808" s="6"/>
      <c r="AI808" s="6"/>
      <c r="AJ808" s="6"/>
      <c r="AK808" s="6"/>
      <c r="AL808" s="6"/>
      <c r="AM808" s="6">
        <v>0.92</v>
      </c>
      <c r="AN808" s="8">
        <f t="shared" si="61"/>
        <v>2072.61</v>
      </c>
      <c r="AO808" s="6"/>
      <c r="AP808" s="6">
        <v>-8.0500000000000007</v>
      </c>
      <c r="AQ808" s="6">
        <v>-108</v>
      </c>
      <c r="AR808" s="6"/>
      <c r="AS808" s="6"/>
      <c r="AT808" s="6">
        <v>-0.37</v>
      </c>
      <c r="AU808" s="6"/>
      <c r="AV808" s="6">
        <v>-14</v>
      </c>
      <c r="AW808" s="6"/>
      <c r="AX808" s="6"/>
      <c r="AY808" s="6"/>
      <c r="AZ808" s="6"/>
      <c r="BA808" s="6"/>
      <c r="BB808" s="6"/>
      <c r="BC808" s="6">
        <v>-1.51</v>
      </c>
      <c r="BD808" s="6"/>
      <c r="BE808" s="6"/>
      <c r="BF808" s="6"/>
      <c r="BG808" s="6">
        <v>-163.68</v>
      </c>
      <c r="BH808" s="6">
        <v>0</v>
      </c>
      <c r="BI808" s="6"/>
      <c r="BJ808" s="6"/>
      <c r="BK808" s="6"/>
      <c r="BL808" s="11">
        <f t="shared" si="62"/>
        <v>-295.61</v>
      </c>
      <c r="BM808" s="12">
        <f t="shared" si="63"/>
        <v>1777</v>
      </c>
      <c r="BN808" s="13">
        <f t="shared" si="64"/>
        <v>150</v>
      </c>
      <c r="BO808" s="13">
        <f t="shared" si="65"/>
        <v>150</v>
      </c>
      <c r="BP808" s="13">
        <f t="shared" si="66"/>
        <v>50</v>
      </c>
      <c r="BQ808" s="13">
        <f t="shared" si="67"/>
        <v>163.66351</v>
      </c>
      <c r="BR808" s="13">
        <f t="shared" si="68"/>
        <v>165.73</v>
      </c>
      <c r="BS808" s="13">
        <f t="shared" si="69"/>
        <v>796.95</v>
      </c>
      <c r="BT808" s="13">
        <f t="shared" si="70"/>
        <v>108.19999999999999</v>
      </c>
      <c r="BU808" s="13">
        <f t="shared" si="71"/>
        <v>136.83404540000001</v>
      </c>
      <c r="BV808" s="6">
        <f>SUMIFS('SEGURO DE VIDA'!E:E, 'SEGURO DE VIDA'!D:D, H808, 'SEGURO DE VIDA'!G:G, E808)</f>
        <v>13.71</v>
      </c>
      <c r="BW808" s="6">
        <f>SUMIFS(TREINAMENTOS!E:E, TREINAMENTOS!D:D, H808, TREINAMENTOS!G:G, E808)</f>
        <v>0</v>
      </c>
      <c r="BX808" s="6">
        <f>SUMIFS(EXAMES!E:E, EXAMES!D:D, H808, EXAMES!G:G, E808)</f>
        <v>47.12</v>
      </c>
      <c r="BY808" s="25">
        <f t="shared" si="72"/>
        <v>1782.2075554</v>
      </c>
      <c r="BZ808" s="1"/>
      <c r="CA808" s="1"/>
      <c r="CB808" s="13">
        <f t="shared" si="73"/>
        <v>136.83404540000001</v>
      </c>
      <c r="CC808" s="13">
        <f t="shared" si="74"/>
        <v>0</v>
      </c>
      <c r="CD808" s="13">
        <f>SUMIFS(ALIMENTAÇÃO!E:E, ALIMENTAÇÃO!D:D, H808, ALIMENTAÇÃO!G:G, E808)</f>
        <v>805</v>
      </c>
      <c r="CE808" s="6">
        <f>SUMIFS(TRANSPORTE!E:E, TRANSPORTE!D:D, H808, TRANSPORTE!G:G, E808)</f>
        <v>216.2</v>
      </c>
      <c r="CF808" s="6">
        <f>SUMIFS('PLANO DE SAÚDE'!E:E, 'PLANO DE SAÚDE'!D:D, H808, 'PLANO DE SAÚDE'!G:G, E808)</f>
        <v>138.3440454</v>
      </c>
      <c r="CG808" s="6">
        <f>SUMIFS('PLANO ODONTO'!E:E, 'PLANO ODONTO'!D:D, H808, 'PLANO ODONTO'!G:G, E808)</f>
        <v>14</v>
      </c>
      <c r="CH808" s="6">
        <f t="shared" si="75"/>
        <v>-1.51</v>
      </c>
      <c r="CI808" s="6">
        <f t="shared" si="76"/>
        <v>0</v>
      </c>
      <c r="CJ808" s="6"/>
      <c r="CK808" s="6"/>
      <c r="CL808" s="6"/>
      <c r="CM808" s="6">
        <f t="shared" si="77"/>
        <v>-14</v>
      </c>
      <c r="CN808" s="6">
        <v>2072.61</v>
      </c>
      <c r="CO808" s="6">
        <v>-295.61</v>
      </c>
      <c r="CP808" s="6">
        <v>1777</v>
      </c>
      <c r="CQ808" s="6">
        <v>2071.69</v>
      </c>
      <c r="CR808" s="6">
        <v>7.9</v>
      </c>
      <c r="CS808" s="6">
        <v>2071.69</v>
      </c>
      <c r="CT808" s="1">
        <v>165.73</v>
      </c>
      <c r="CU808" s="6">
        <v>1464.49</v>
      </c>
    </row>
    <row r="809" spans="1:99" ht="13.8" hidden="1">
      <c r="A809" s="1"/>
      <c r="B809" s="1"/>
      <c r="C809" s="34" t="str">
        <f t="shared" ca="1" si="59"/>
        <v>OK</v>
      </c>
      <c r="D809" s="2">
        <f t="shared" si="60"/>
        <v>1863.2290733333334</v>
      </c>
      <c r="E809" s="42">
        <v>45931</v>
      </c>
      <c r="F809" s="1" t="s">
        <v>145</v>
      </c>
      <c r="G809" s="1">
        <v>3472</v>
      </c>
      <c r="H809" s="1" t="s">
        <v>360</v>
      </c>
      <c r="I809" s="1" t="s">
        <v>197</v>
      </c>
      <c r="J809" s="35">
        <v>45581</v>
      </c>
      <c r="K809" s="6">
        <v>1533</v>
      </c>
      <c r="L809" s="1"/>
      <c r="M809" s="6">
        <v>868.7</v>
      </c>
      <c r="N809" s="6"/>
      <c r="O809" s="6">
        <v>0.08</v>
      </c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>
        <v>97.15</v>
      </c>
      <c r="AE809" s="6">
        <v>0</v>
      </c>
      <c r="AF809" s="6">
        <v>14.4</v>
      </c>
      <c r="AG809" s="6"/>
      <c r="AH809" s="6"/>
      <c r="AI809" s="6"/>
      <c r="AJ809" s="6"/>
      <c r="AK809" s="6"/>
      <c r="AL809" s="6"/>
      <c r="AM809" s="6">
        <v>0.42</v>
      </c>
      <c r="AN809" s="8">
        <f t="shared" si="61"/>
        <v>980.75</v>
      </c>
      <c r="AO809" s="6"/>
      <c r="AP809" s="6">
        <v>-4.2</v>
      </c>
      <c r="AQ809" s="6">
        <v>0</v>
      </c>
      <c r="AR809" s="6"/>
      <c r="AS809" s="6"/>
      <c r="AT809" s="6">
        <v>-0.28999999999999998</v>
      </c>
      <c r="AU809" s="6"/>
      <c r="AV809" s="6">
        <v>0</v>
      </c>
      <c r="AW809" s="6"/>
      <c r="AX809" s="6"/>
      <c r="AY809" s="6"/>
      <c r="AZ809" s="6"/>
      <c r="BA809" s="6"/>
      <c r="BB809" s="6"/>
      <c r="BC809" s="6">
        <v>0</v>
      </c>
      <c r="BD809" s="6"/>
      <c r="BE809" s="6"/>
      <c r="BF809" s="6"/>
      <c r="BG809" s="6">
        <v>-79.260000000000005</v>
      </c>
      <c r="BH809" s="6">
        <v>0</v>
      </c>
      <c r="BI809" s="6"/>
      <c r="BJ809" s="6"/>
      <c r="BK809" s="6"/>
      <c r="BL809" s="11">
        <f t="shared" si="62"/>
        <v>-83.75</v>
      </c>
      <c r="BM809" s="12">
        <f t="shared" si="63"/>
        <v>897</v>
      </c>
      <c r="BN809" s="13">
        <f t="shared" si="64"/>
        <v>127.75</v>
      </c>
      <c r="BO809" s="13">
        <f t="shared" si="65"/>
        <v>127.75</v>
      </c>
      <c r="BP809" s="13">
        <f t="shared" si="66"/>
        <v>42.583333333333336</v>
      </c>
      <c r="BQ809" s="13">
        <f t="shared" si="67"/>
        <v>76.465739999999997</v>
      </c>
      <c r="BR809" s="13">
        <f t="shared" si="68"/>
        <v>78.42</v>
      </c>
      <c r="BS809" s="13">
        <f t="shared" si="69"/>
        <v>415.8</v>
      </c>
      <c r="BT809" s="13">
        <f t="shared" si="70"/>
        <v>0</v>
      </c>
      <c r="BU809" s="13">
        <f t="shared" si="71"/>
        <v>0</v>
      </c>
      <c r="BV809" s="6">
        <f>SUMIFS('SEGURO DE VIDA'!E:E, 'SEGURO DE VIDA'!D:D, H809, 'SEGURO DE VIDA'!G:G, E809)</f>
        <v>13.71</v>
      </c>
      <c r="BW809" s="6">
        <f>SUMIFS(TREINAMENTOS!E:E, TREINAMENTOS!D:D, H809, TREINAMENTOS!G:G, E809)</f>
        <v>0</v>
      </c>
      <c r="BX809" s="6">
        <f>SUMIFS(EXAMES!E:E, EXAMES!D:D, H809, EXAMES!G:G, E809)</f>
        <v>0</v>
      </c>
      <c r="BY809" s="25">
        <f t="shared" si="72"/>
        <v>882.47907333333342</v>
      </c>
      <c r="BZ809" s="1"/>
      <c r="CA809" s="1"/>
      <c r="CB809" s="13">
        <f t="shared" si="73"/>
        <v>0</v>
      </c>
      <c r="CC809" s="13">
        <f t="shared" si="74"/>
        <v>0</v>
      </c>
      <c r="CD809" s="13">
        <f>SUMIFS(ALIMENTAÇÃO!E:E, ALIMENTAÇÃO!D:D, H809, ALIMENTAÇÃO!G:G, E809)</f>
        <v>420</v>
      </c>
      <c r="CE809" s="6">
        <f>SUMIFS(TRANSPORTE!E:E, TRANSPORTE!D:D, H809, TRANSPORTE!G:G, E809)</f>
        <v>0</v>
      </c>
      <c r="CF809" s="6">
        <f>SUMIFS('PLANO DE SAÚDE'!E:E, 'PLANO DE SAÚDE'!D:D, H809, 'PLANO DE SAÚDE'!G:G, E809)</f>
        <v>0</v>
      </c>
      <c r="CG809" s="6">
        <f>SUMIFS('PLANO ODONTO'!E:E, 'PLANO ODONTO'!D:D, H809, 'PLANO ODONTO'!G:G, E809)</f>
        <v>0</v>
      </c>
      <c r="CH809" s="6">
        <f t="shared" si="75"/>
        <v>0</v>
      </c>
      <c r="CI809" s="6">
        <f t="shared" si="76"/>
        <v>0</v>
      </c>
      <c r="CJ809" s="6"/>
      <c r="CK809" s="6"/>
      <c r="CL809" s="6"/>
      <c r="CM809" s="6">
        <f t="shared" si="77"/>
        <v>0</v>
      </c>
      <c r="CN809" s="6">
        <v>980.75</v>
      </c>
      <c r="CO809" s="6">
        <v>-83.75</v>
      </c>
      <c r="CP809" s="6">
        <v>897</v>
      </c>
      <c r="CQ809" s="6">
        <v>980.33</v>
      </c>
      <c r="CR809" s="1">
        <v>7.8</v>
      </c>
      <c r="CS809" s="6">
        <v>980.33</v>
      </c>
      <c r="CT809" s="1">
        <v>78.42</v>
      </c>
      <c r="CU809" s="6">
        <v>373.13</v>
      </c>
    </row>
    <row r="810" spans="1:99" ht="13.8" hidden="1">
      <c r="A810" s="1"/>
      <c r="B810" s="1"/>
      <c r="C810" s="34" t="str">
        <f t="shared" ca="1" si="59"/>
        <v>OK</v>
      </c>
      <c r="D810" s="2">
        <f t="shared" si="60"/>
        <v>5895.6011111111111</v>
      </c>
      <c r="E810" s="42">
        <v>45931</v>
      </c>
      <c r="F810" s="1" t="s">
        <v>179</v>
      </c>
      <c r="G810" s="1">
        <v>3537</v>
      </c>
      <c r="H810" s="1" t="s">
        <v>361</v>
      </c>
      <c r="I810" s="1" t="s">
        <v>490</v>
      </c>
      <c r="J810" s="38">
        <v>44593</v>
      </c>
      <c r="K810" s="6">
        <v>3400</v>
      </c>
      <c r="L810" s="1"/>
      <c r="M810" s="6">
        <v>3400</v>
      </c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>
        <v>0.97</v>
      </c>
      <c r="AN810" s="8">
        <f t="shared" si="61"/>
        <v>3400.97</v>
      </c>
      <c r="AO810" s="6"/>
      <c r="AP810" s="6">
        <v>-8.0399999999999991</v>
      </c>
      <c r="AQ810" s="6">
        <v>-204</v>
      </c>
      <c r="AR810" s="6"/>
      <c r="AS810" s="6"/>
      <c r="AT810" s="6">
        <v>-0.23</v>
      </c>
      <c r="AU810" s="6"/>
      <c r="AV810" s="6">
        <v>0</v>
      </c>
      <c r="AW810" s="6">
        <v>0</v>
      </c>
      <c r="AX810" s="6"/>
      <c r="AY810" s="6"/>
      <c r="AZ810" s="6"/>
      <c r="BA810" s="6"/>
      <c r="BB810" s="6"/>
      <c r="BC810" s="6">
        <v>0</v>
      </c>
      <c r="BD810" s="6"/>
      <c r="BE810" s="6"/>
      <c r="BF810" s="6"/>
      <c r="BG810" s="6">
        <v>-301.39999999999998</v>
      </c>
      <c r="BH810" s="6">
        <v>-27.3</v>
      </c>
      <c r="BI810" s="6"/>
      <c r="BJ810" s="6"/>
      <c r="BK810" s="6"/>
      <c r="BL810" s="11">
        <f t="shared" si="62"/>
        <v>-540.96999999999991</v>
      </c>
      <c r="BM810" s="12">
        <f t="shared" si="63"/>
        <v>2860</v>
      </c>
      <c r="BN810" s="13">
        <f t="shared" si="64"/>
        <v>283.33333333333331</v>
      </c>
      <c r="BO810" s="13">
        <f t="shared" si="65"/>
        <v>283.33333333333331</v>
      </c>
      <c r="BP810" s="13">
        <f t="shared" si="66"/>
        <v>94.444444444444443</v>
      </c>
      <c r="BQ810" s="13">
        <f t="shared" si="67"/>
        <v>301.24</v>
      </c>
      <c r="BR810" s="13">
        <f t="shared" si="68"/>
        <v>272</v>
      </c>
      <c r="BS810" s="13">
        <f t="shared" si="69"/>
        <v>796.96</v>
      </c>
      <c r="BT810" s="13">
        <f t="shared" si="70"/>
        <v>189.3</v>
      </c>
      <c r="BU810" s="13">
        <f t="shared" si="71"/>
        <v>255.43</v>
      </c>
      <c r="BV810" s="6">
        <f>SUMIFS('SEGURO DE VIDA'!E:E, 'SEGURO DE VIDA'!D:D, H810, 'SEGURO DE VIDA'!G:G, E810)</f>
        <v>18.59</v>
      </c>
      <c r="BW810" s="6">
        <f>SUMIFS(TREINAMENTOS!E:E, TREINAMENTOS!D:D, H810, TREINAMENTOS!G:G, E810)</f>
        <v>0</v>
      </c>
      <c r="BX810" s="6">
        <f>SUMIFS(EXAMES!E:E, EXAMES!D:D, H810, EXAMES!G:G, E810)</f>
        <v>0</v>
      </c>
      <c r="BY810" s="25">
        <f t="shared" si="72"/>
        <v>2494.6311111111113</v>
      </c>
      <c r="BZ810" s="1"/>
      <c r="CA810" s="1"/>
      <c r="CB810" s="13">
        <f t="shared" si="73"/>
        <v>255.43</v>
      </c>
      <c r="CC810" s="13">
        <f t="shared" si="74"/>
        <v>0</v>
      </c>
      <c r="CD810" s="13">
        <f>SUMIFS(ALIMENTAÇÃO!E:E, ALIMENTAÇÃO!D:D, H810, ALIMENTAÇÃO!G:G, E810)</f>
        <v>805</v>
      </c>
      <c r="CE810" s="6">
        <f>SUMIFS(TRANSPORTE!E:E, TRANSPORTE!D:D, H810, TRANSPORTE!G:G, E810)</f>
        <v>393.3</v>
      </c>
      <c r="CF810" s="6">
        <f>SUMIFS('PLANO DE SAÚDE'!E:E, 'PLANO DE SAÚDE'!D:D, H810, 'PLANO DE SAÚDE'!G:G, E810)</f>
        <v>255.43</v>
      </c>
      <c r="CG810" s="6">
        <f>SUMIFS('PLANO ODONTO'!E:E, 'PLANO ODONTO'!D:D, H810, 'PLANO ODONTO'!G:G, E810)</f>
        <v>0</v>
      </c>
      <c r="CH810" s="6">
        <f t="shared" si="75"/>
        <v>0</v>
      </c>
      <c r="CI810" s="6">
        <f t="shared" si="76"/>
        <v>0</v>
      </c>
      <c r="CJ810" s="6"/>
      <c r="CK810" s="6"/>
      <c r="CL810" s="6"/>
      <c r="CM810" s="6">
        <f t="shared" si="77"/>
        <v>0</v>
      </c>
      <c r="CN810" s="6">
        <v>3400.97</v>
      </c>
      <c r="CO810" s="6">
        <v>-540.97</v>
      </c>
      <c r="CP810" s="6">
        <v>2860</v>
      </c>
      <c r="CQ810" s="6">
        <v>3400</v>
      </c>
      <c r="CR810" s="1">
        <v>8.86</v>
      </c>
      <c r="CS810" s="6">
        <v>3400</v>
      </c>
      <c r="CT810" s="1">
        <v>272</v>
      </c>
      <c r="CU810" s="6">
        <v>2792.8</v>
      </c>
    </row>
    <row r="811" spans="1:99" ht="13.8" hidden="1">
      <c r="A811" s="1"/>
      <c r="B811" s="1"/>
      <c r="C811" s="34" t="str">
        <f t="shared" ca="1" si="59"/>
        <v>OK</v>
      </c>
      <c r="D811" s="2">
        <f t="shared" si="60"/>
        <v>3869.000304066667</v>
      </c>
      <c r="E811" s="42">
        <v>45931</v>
      </c>
      <c r="F811" s="1" t="s">
        <v>145</v>
      </c>
      <c r="G811" s="1">
        <v>3537</v>
      </c>
      <c r="H811" s="1" t="s">
        <v>363</v>
      </c>
      <c r="I811" s="1" t="s">
        <v>436</v>
      </c>
      <c r="J811" s="38">
        <v>45790</v>
      </c>
      <c r="K811" s="6">
        <v>1518</v>
      </c>
      <c r="L811" s="1"/>
      <c r="M811" s="6">
        <v>1518</v>
      </c>
      <c r="N811" s="6"/>
      <c r="O811" s="6">
        <v>0</v>
      </c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>
        <v>182.16</v>
      </c>
      <c r="AE811" s="6">
        <v>242.63</v>
      </c>
      <c r="AF811" s="6">
        <v>62.93</v>
      </c>
      <c r="AG811" s="6"/>
      <c r="AH811" s="6"/>
      <c r="AI811" s="6"/>
      <c r="AJ811" s="6"/>
      <c r="AK811" s="6"/>
      <c r="AL811" s="6"/>
      <c r="AM811" s="6">
        <v>0.6</v>
      </c>
      <c r="AN811" s="8">
        <f t="shared" si="61"/>
        <v>2006.32</v>
      </c>
      <c r="AO811" s="6"/>
      <c r="AP811" s="6">
        <v>-8.0500000000000007</v>
      </c>
      <c r="AQ811" s="6">
        <v>-91.08</v>
      </c>
      <c r="AR811" s="6"/>
      <c r="AS811" s="6"/>
      <c r="AT811" s="6">
        <v>-0.94</v>
      </c>
      <c r="AU811" s="6"/>
      <c r="AV811" s="6">
        <v>-14</v>
      </c>
      <c r="AW811" s="6"/>
      <c r="AX811" s="6"/>
      <c r="AY811" s="6"/>
      <c r="AZ811" s="6"/>
      <c r="BA811" s="6"/>
      <c r="BB811" s="6"/>
      <c r="BC811" s="6">
        <v>-1.51</v>
      </c>
      <c r="BD811" s="6"/>
      <c r="BE811" s="6"/>
      <c r="BF811" s="6"/>
      <c r="BG811" s="6">
        <v>-157.74</v>
      </c>
      <c r="BH811" s="6">
        <v>0</v>
      </c>
      <c r="BI811" s="6"/>
      <c r="BJ811" s="6"/>
      <c r="BK811" s="6"/>
      <c r="BL811" s="11">
        <f t="shared" si="62"/>
        <v>-273.32</v>
      </c>
      <c r="BM811" s="12">
        <f t="shared" si="63"/>
        <v>1733</v>
      </c>
      <c r="BN811" s="13">
        <f t="shared" si="64"/>
        <v>126.5</v>
      </c>
      <c r="BO811" s="13">
        <f t="shared" si="65"/>
        <v>126.5</v>
      </c>
      <c r="BP811" s="13">
        <f t="shared" si="66"/>
        <v>42.166666666666664</v>
      </c>
      <c r="BQ811" s="13">
        <f t="shared" si="67"/>
        <v>157.64959200000001</v>
      </c>
      <c r="BR811" s="13">
        <f t="shared" si="68"/>
        <v>160.44999999999999</v>
      </c>
      <c r="BS811" s="13">
        <f t="shared" si="69"/>
        <v>796.95</v>
      </c>
      <c r="BT811" s="13">
        <f t="shared" si="70"/>
        <v>301.92</v>
      </c>
      <c r="BU811" s="13">
        <f t="shared" si="71"/>
        <v>136.83404540000001</v>
      </c>
      <c r="BV811" s="6">
        <f>SUMIFS('SEGURO DE VIDA'!E:E, 'SEGURO DE VIDA'!D:D, H811, 'SEGURO DE VIDA'!G:G, E811)</f>
        <v>13.71</v>
      </c>
      <c r="BW811" s="6">
        <f>SUMIFS(TREINAMENTOS!E:E, TREINAMENTOS!D:D, H811, TREINAMENTOS!G:G, E811)</f>
        <v>0</v>
      </c>
      <c r="BX811" s="6">
        <f>SUMIFS(EXAMES!E:E, EXAMES!D:D, H811, EXAMES!G:G, E811)</f>
        <v>0</v>
      </c>
      <c r="BY811" s="25">
        <f t="shared" si="72"/>
        <v>1862.6803040666668</v>
      </c>
      <c r="BZ811" s="1"/>
      <c r="CA811" s="1"/>
      <c r="CB811" s="13">
        <f t="shared" si="73"/>
        <v>136.83404540000001</v>
      </c>
      <c r="CC811" s="13">
        <f t="shared" si="74"/>
        <v>0</v>
      </c>
      <c r="CD811" s="13">
        <f>SUMIFS(ALIMENTAÇÃO!E:E, ALIMENTAÇÃO!D:D, H811, ALIMENTAÇÃO!G:G, E811)</f>
        <v>805</v>
      </c>
      <c r="CE811" s="6">
        <f>SUMIFS(TRANSPORTE!E:E, TRANSPORTE!D:D, H811, TRANSPORTE!G:G, E811)</f>
        <v>393</v>
      </c>
      <c r="CF811" s="6">
        <f>SUMIFS('PLANO DE SAÚDE'!E:E, 'PLANO DE SAÚDE'!D:D, H811, 'PLANO DE SAÚDE'!G:G, E811)</f>
        <v>138.3440454</v>
      </c>
      <c r="CG811" s="6">
        <f>SUMIFS('PLANO ODONTO'!E:E, 'PLANO ODONTO'!D:D, H811, 'PLANO ODONTO'!G:G, E811)</f>
        <v>14</v>
      </c>
      <c r="CH811" s="6">
        <f t="shared" si="75"/>
        <v>-1.51</v>
      </c>
      <c r="CI811" s="6">
        <f t="shared" si="76"/>
        <v>0</v>
      </c>
      <c r="CJ811" s="6"/>
      <c r="CK811" s="6"/>
      <c r="CL811" s="6"/>
      <c r="CM811" s="6">
        <f t="shared" si="77"/>
        <v>-14</v>
      </c>
      <c r="CN811" s="6">
        <v>2006.32</v>
      </c>
      <c r="CO811" s="6">
        <v>-273.32</v>
      </c>
      <c r="CP811" s="6">
        <v>1733</v>
      </c>
      <c r="CQ811" s="6">
        <v>2005.72</v>
      </c>
      <c r="CR811" s="6">
        <v>7.86</v>
      </c>
      <c r="CS811" s="6">
        <v>2005.72</v>
      </c>
      <c r="CT811" s="1">
        <v>160.44999999999999</v>
      </c>
      <c r="CU811" s="6">
        <v>1398.52</v>
      </c>
    </row>
    <row r="812" spans="1:99" ht="13.8" hidden="1">
      <c r="A812" s="1"/>
      <c r="B812" s="1"/>
      <c r="C812" s="34" t="str">
        <f t="shared" ca="1" si="59"/>
        <v>OK</v>
      </c>
      <c r="D812" s="2">
        <f t="shared" si="60"/>
        <v>3800.6834188000003</v>
      </c>
      <c r="E812" s="42">
        <v>45931</v>
      </c>
      <c r="F812" s="1" t="s">
        <v>145</v>
      </c>
      <c r="G812" s="1">
        <v>3548</v>
      </c>
      <c r="H812" s="1" t="s">
        <v>364</v>
      </c>
      <c r="I812" s="1" t="s">
        <v>151</v>
      </c>
      <c r="J812" s="38">
        <v>45831</v>
      </c>
      <c r="K812" s="6">
        <v>1800</v>
      </c>
      <c r="L812" s="1"/>
      <c r="M812" s="6">
        <v>1800</v>
      </c>
      <c r="N812" s="6"/>
      <c r="O812" s="6">
        <v>0</v>
      </c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>
        <v>0</v>
      </c>
      <c r="AE812" s="6">
        <v>0</v>
      </c>
      <c r="AF812" s="6">
        <v>0</v>
      </c>
      <c r="AG812" s="6"/>
      <c r="AH812" s="6"/>
      <c r="AI812" s="6"/>
      <c r="AJ812" s="6"/>
      <c r="AK812" s="6"/>
      <c r="AL812" s="6"/>
      <c r="AM812" s="6">
        <v>0.4</v>
      </c>
      <c r="AN812" s="8">
        <f t="shared" si="61"/>
        <v>1800.4</v>
      </c>
      <c r="AO812" s="6"/>
      <c r="AP812" s="6">
        <v>-8.0500000000000007</v>
      </c>
      <c r="AQ812" s="6">
        <v>-108</v>
      </c>
      <c r="AR812" s="6"/>
      <c r="AS812" s="6"/>
      <c r="AT812" s="6">
        <v>-0.31</v>
      </c>
      <c r="AU812" s="6"/>
      <c r="AV812" s="6">
        <v>-14</v>
      </c>
      <c r="AW812" s="6"/>
      <c r="AX812" s="6"/>
      <c r="AY812" s="6"/>
      <c r="AZ812" s="6"/>
      <c r="BA812" s="6"/>
      <c r="BB812" s="6"/>
      <c r="BC812" s="6">
        <v>-1.81</v>
      </c>
      <c r="BD812" s="6"/>
      <c r="BE812" s="6"/>
      <c r="BF812" s="6"/>
      <c r="BG812" s="6">
        <v>-139.22999999999999</v>
      </c>
      <c r="BH812" s="6">
        <v>0</v>
      </c>
      <c r="BI812" s="6"/>
      <c r="BJ812" s="6"/>
      <c r="BK812" s="6"/>
      <c r="BL812" s="11">
        <f t="shared" si="62"/>
        <v>-271.39999999999998</v>
      </c>
      <c r="BM812" s="12">
        <f t="shared" si="63"/>
        <v>1529</v>
      </c>
      <c r="BN812" s="13">
        <f t="shared" si="64"/>
        <v>150</v>
      </c>
      <c r="BO812" s="13">
        <f t="shared" si="65"/>
        <v>150</v>
      </c>
      <c r="BP812" s="13">
        <f t="shared" si="66"/>
        <v>50</v>
      </c>
      <c r="BQ812" s="13">
        <f t="shared" si="67"/>
        <v>139.14000000000001</v>
      </c>
      <c r="BR812" s="13">
        <f t="shared" si="68"/>
        <v>144</v>
      </c>
      <c r="BS812" s="13">
        <f t="shared" si="69"/>
        <v>796.95</v>
      </c>
      <c r="BT812" s="13">
        <f t="shared" si="70"/>
        <v>285.3</v>
      </c>
      <c r="BU812" s="13">
        <f t="shared" si="71"/>
        <v>164.06341879999997</v>
      </c>
      <c r="BV812" s="6">
        <f>SUMIFS('SEGURO DE VIDA'!E:E, 'SEGURO DE VIDA'!D:D, H812, 'SEGURO DE VIDA'!G:G, E812)</f>
        <v>13.71</v>
      </c>
      <c r="BW812" s="6">
        <f>SUMIFS(TREINAMENTOS!E:E, TREINAMENTOS!D:D, H812, TREINAMENTOS!G:G, E812)</f>
        <v>0</v>
      </c>
      <c r="BX812" s="6">
        <f>SUMIFS(EXAMES!E:E, EXAMES!D:D, H812, EXAMES!G:G, E812)</f>
        <v>107.12</v>
      </c>
      <c r="BY812" s="25">
        <f t="shared" si="72"/>
        <v>2000.2834187999999</v>
      </c>
      <c r="BZ812" s="1"/>
      <c r="CA812" s="1"/>
      <c r="CB812" s="13">
        <f t="shared" si="73"/>
        <v>164.06341879999997</v>
      </c>
      <c r="CC812" s="13">
        <f t="shared" si="74"/>
        <v>0</v>
      </c>
      <c r="CD812" s="13">
        <f>SUMIFS(ALIMENTAÇÃO!E:E, ALIMENTAÇÃO!D:D, H812, ALIMENTAÇÃO!G:G, E812)</f>
        <v>805</v>
      </c>
      <c r="CE812" s="6">
        <f>SUMIFS(TRANSPORTE!E:E, TRANSPORTE!D:D, H812, TRANSPORTE!G:G, E812)</f>
        <v>393.3</v>
      </c>
      <c r="CF812" s="6">
        <f>SUMIFS('PLANO DE SAÚDE'!E:E, 'PLANO DE SAÚDE'!D:D, H812, 'PLANO DE SAÚDE'!G:G, E812)</f>
        <v>165.87341879999997</v>
      </c>
      <c r="CG812" s="6">
        <f>SUMIFS('PLANO ODONTO'!E:E, 'PLANO ODONTO'!D:D, H812, 'PLANO ODONTO'!G:G, E812)</f>
        <v>14</v>
      </c>
      <c r="CH812" s="6">
        <f t="shared" si="75"/>
        <v>-1.81</v>
      </c>
      <c r="CI812" s="6">
        <f t="shared" si="76"/>
        <v>0</v>
      </c>
      <c r="CJ812" s="6"/>
      <c r="CK812" s="6"/>
      <c r="CL812" s="6"/>
      <c r="CM812" s="6">
        <f t="shared" si="77"/>
        <v>-14</v>
      </c>
      <c r="CN812" s="6">
        <v>1800.4</v>
      </c>
      <c r="CO812" s="6">
        <v>-271.39999999999998</v>
      </c>
      <c r="CP812" s="6">
        <v>1529</v>
      </c>
      <c r="CQ812" s="6">
        <v>1800</v>
      </c>
      <c r="CR812" s="6">
        <v>7.73</v>
      </c>
      <c r="CS812" s="6">
        <v>1800</v>
      </c>
      <c r="CT812" s="1">
        <v>144</v>
      </c>
      <c r="CU812" s="6">
        <v>1192.8</v>
      </c>
    </row>
    <row r="813" spans="1:99" ht="13.8" hidden="1">
      <c r="A813" s="1"/>
      <c r="B813" s="1"/>
      <c r="C813" s="34" t="str">
        <f t="shared" ca="1" si="59"/>
        <v>OK</v>
      </c>
      <c r="D813" s="2">
        <f t="shared" si="60"/>
        <v>3161.7866666666669</v>
      </c>
      <c r="E813" s="42">
        <v>45931</v>
      </c>
      <c r="F813" s="1" t="s">
        <v>145</v>
      </c>
      <c r="G813" s="1">
        <v>3571</v>
      </c>
      <c r="H813" s="1" t="s">
        <v>365</v>
      </c>
      <c r="I813" s="1" t="s">
        <v>205</v>
      </c>
      <c r="J813" s="38">
        <v>45873</v>
      </c>
      <c r="K813" s="6">
        <v>1518</v>
      </c>
      <c r="L813" s="1"/>
      <c r="M813" s="6">
        <v>1518</v>
      </c>
      <c r="N813" s="6"/>
      <c r="O813" s="6">
        <v>0</v>
      </c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>
        <v>0</v>
      </c>
      <c r="AE813" s="6">
        <v>0</v>
      </c>
      <c r="AF813" s="6">
        <v>0</v>
      </c>
      <c r="AG813" s="6"/>
      <c r="AH813" s="6"/>
      <c r="AI813" s="6"/>
      <c r="AJ813" s="6"/>
      <c r="AK813" s="6"/>
      <c r="AL813" s="6"/>
      <c r="AM813" s="6">
        <v>0.45</v>
      </c>
      <c r="AN813" s="8">
        <f t="shared" si="61"/>
        <v>1518.45</v>
      </c>
      <c r="AO813" s="6"/>
      <c r="AP813" s="6">
        <v>-8.0500000000000007</v>
      </c>
      <c r="AQ813" s="6">
        <v>-91.08</v>
      </c>
      <c r="AR813" s="6"/>
      <c r="AS813" s="6"/>
      <c r="AT813" s="6">
        <v>-0.21</v>
      </c>
      <c r="AU813" s="6">
        <v>-41.26</v>
      </c>
      <c r="AV813" s="6">
        <v>0</v>
      </c>
      <c r="AW813" s="6"/>
      <c r="AX813" s="6"/>
      <c r="AY813" s="6"/>
      <c r="AZ813" s="6"/>
      <c r="BA813" s="6"/>
      <c r="BB813" s="6"/>
      <c r="BC813" s="6">
        <v>0</v>
      </c>
      <c r="BD813" s="6"/>
      <c r="BE813" s="6"/>
      <c r="BF813" s="6"/>
      <c r="BG813" s="6">
        <v>-113.85</v>
      </c>
      <c r="BH813" s="6">
        <v>0</v>
      </c>
      <c r="BI813" s="6"/>
      <c r="BJ813" s="6"/>
      <c r="BK813" s="6"/>
      <c r="BL813" s="11">
        <f t="shared" si="62"/>
        <v>-254.45</v>
      </c>
      <c r="BM813" s="12">
        <f t="shared" si="63"/>
        <v>1264</v>
      </c>
      <c r="BN813" s="13">
        <f t="shared" si="64"/>
        <v>126.5</v>
      </c>
      <c r="BO813" s="13">
        <f t="shared" si="65"/>
        <v>126.5</v>
      </c>
      <c r="BP813" s="13">
        <f t="shared" si="66"/>
        <v>42.166666666666664</v>
      </c>
      <c r="BQ813" s="13">
        <f t="shared" si="67"/>
        <v>113.85</v>
      </c>
      <c r="BR813" s="13">
        <f t="shared" si="68"/>
        <v>121.44</v>
      </c>
      <c r="BS813" s="13">
        <f t="shared" si="69"/>
        <v>796.95</v>
      </c>
      <c r="BT813" s="13">
        <f t="shared" si="70"/>
        <v>302.22000000000003</v>
      </c>
      <c r="BU813" s="13">
        <f t="shared" si="71"/>
        <v>0</v>
      </c>
      <c r="BV813" s="6">
        <f>SUMIFS('SEGURO DE VIDA'!E:E, 'SEGURO DE VIDA'!D:D, H813, 'SEGURO DE VIDA'!G:G, E813)</f>
        <v>13.71</v>
      </c>
      <c r="BW813" s="6">
        <f>SUMIFS(TREINAMENTOS!E:E, TREINAMENTOS!D:D, H813, TREINAMENTOS!G:G, E813)</f>
        <v>0</v>
      </c>
      <c r="BX813" s="6">
        <f>SUMIFS(EXAMES!E:E, EXAMES!D:D, H813, EXAMES!G:G, E813)</f>
        <v>0</v>
      </c>
      <c r="BY813" s="25">
        <f t="shared" si="72"/>
        <v>1643.3366666666668</v>
      </c>
      <c r="BZ813" s="1"/>
      <c r="CA813" s="1"/>
      <c r="CB813" s="13">
        <f t="shared" si="73"/>
        <v>0</v>
      </c>
      <c r="CC813" s="13">
        <f t="shared" si="74"/>
        <v>0</v>
      </c>
      <c r="CD813" s="13">
        <f>SUMIFS(ALIMENTAÇÃO!E:E, ALIMENTAÇÃO!D:D, H813, ALIMENTAÇÃO!G:G, E813)</f>
        <v>805</v>
      </c>
      <c r="CE813" s="6">
        <f>SUMIFS(TRANSPORTE!E:E, TRANSPORTE!D:D, H813, TRANSPORTE!G:G, E813)</f>
        <v>393.3</v>
      </c>
      <c r="CF813" s="6">
        <f>SUMIFS('PLANO DE SAÚDE'!E:E, 'PLANO DE SAÚDE'!D:D, H813, 'PLANO DE SAÚDE'!G:G, E813)</f>
        <v>0</v>
      </c>
      <c r="CG813" s="6">
        <f>SUMIFS('PLANO ODONTO'!E:E, 'PLANO ODONTO'!D:D, H813, 'PLANO ODONTO'!G:G, E813)</f>
        <v>0</v>
      </c>
      <c r="CH813" s="6">
        <f t="shared" si="75"/>
        <v>0</v>
      </c>
      <c r="CI813" s="6">
        <f t="shared" si="76"/>
        <v>0</v>
      </c>
      <c r="CJ813" s="6"/>
      <c r="CK813" s="6"/>
      <c r="CL813" s="6"/>
      <c r="CM813" s="6">
        <f t="shared" si="77"/>
        <v>0</v>
      </c>
      <c r="CN813" s="6">
        <v>1518.45</v>
      </c>
      <c r="CO813" s="6">
        <v>-254.45</v>
      </c>
      <c r="CP813" s="6">
        <v>1264</v>
      </c>
      <c r="CQ813" s="6">
        <v>1518</v>
      </c>
      <c r="CR813" s="6">
        <v>7.5</v>
      </c>
      <c r="CS813" s="6">
        <v>1518</v>
      </c>
      <c r="CT813" s="1">
        <v>121.44</v>
      </c>
      <c r="CU813" s="6">
        <v>910.8</v>
      </c>
    </row>
    <row r="814" spans="1:99" ht="13.8" hidden="1">
      <c r="A814" s="1"/>
      <c r="B814" s="1"/>
      <c r="C814" s="34" t="str">
        <f t="shared" ca="1" si="59"/>
        <v>OK</v>
      </c>
      <c r="D814" s="2">
        <f t="shared" si="60"/>
        <v>3906.0364214888887</v>
      </c>
      <c r="E814" s="42">
        <v>45931</v>
      </c>
      <c r="F814" s="1" t="s">
        <v>145</v>
      </c>
      <c r="G814" s="1">
        <v>292</v>
      </c>
      <c r="H814" s="1" t="s">
        <v>367</v>
      </c>
      <c r="I814" s="1" t="s">
        <v>231</v>
      </c>
      <c r="J814" s="38">
        <v>44270</v>
      </c>
      <c r="K814" s="6">
        <v>2000</v>
      </c>
      <c r="L814" s="1"/>
      <c r="M814" s="6">
        <v>2000</v>
      </c>
      <c r="N814" s="6"/>
      <c r="O814" s="6"/>
      <c r="P814" s="6">
        <v>0</v>
      </c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>
        <v>0</v>
      </c>
      <c r="AE814" s="6">
        <v>0</v>
      </c>
      <c r="AF814" s="6">
        <v>0</v>
      </c>
      <c r="AG814" s="6"/>
      <c r="AH814" s="6"/>
      <c r="AI814" s="6"/>
      <c r="AJ814" s="6"/>
      <c r="AK814" s="6"/>
      <c r="AL814" s="6"/>
      <c r="AM814" s="6">
        <v>0.12</v>
      </c>
      <c r="AN814" s="8">
        <f t="shared" si="61"/>
        <v>2000.12</v>
      </c>
      <c r="AO814" s="6"/>
      <c r="AP814" s="6">
        <v>-7.7</v>
      </c>
      <c r="AQ814" s="6">
        <v>-120</v>
      </c>
      <c r="AR814" s="6"/>
      <c r="AS814" s="6"/>
      <c r="AT814" s="6">
        <v>-0.53</v>
      </c>
      <c r="AU814" s="6"/>
      <c r="AV814" s="6">
        <v>0</v>
      </c>
      <c r="AW814" s="6"/>
      <c r="AX814" s="6"/>
      <c r="AY814" s="6"/>
      <c r="AZ814" s="6"/>
      <c r="BA814" s="6"/>
      <c r="BB814" s="6"/>
      <c r="BC814" s="6">
        <v>-1.66</v>
      </c>
      <c r="BD814" s="6"/>
      <c r="BE814" s="6"/>
      <c r="BF814" s="6"/>
      <c r="BG814" s="6">
        <v>-157.22999999999999</v>
      </c>
      <c r="BH814" s="6"/>
      <c r="BI814" s="6"/>
      <c r="BJ814" s="6"/>
      <c r="BK814" s="6"/>
      <c r="BL814" s="11">
        <f t="shared" si="62"/>
        <v>-287.12</v>
      </c>
      <c r="BM814" s="12">
        <f t="shared" si="63"/>
        <v>1713</v>
      </c>
      <c r="BN814" s="13">
        <f t="shared" si="64"/>
        <v>166.66666666666666</v>
      </c>
      <c r="BO814" s="13">
        <f t="shared" si="65"/>
        <v>166.66666666666666</v>
      </c>
      <c r="BP814" s="13">
        <f t="shared" si="66"/>
        <v>55.55555555555555</v>
      </c>
      <c r="BQ814" s="13">
        <f t="shared" si="67"/>
        <v>157.20000000000002</v>
      </c>
      <c r="BR814" s="13">
        <f t="shared" si="68"/>
        <v>160</v>
      </c>
      <c r="BS814" s="13">
        <f t="shared" si="69"/>
        <v>762.3</v>
      </c>
      <c r="BT814" s="13">
        <f t="shared" si="70"/>
        <v>273.3</v>
      </c>
      <c r="BU814" s="13">
        <f t="shared" si="71"/>
        <v>150.51753259999998</v>
      </c>
      <c r="BV814" s="6">
        <f>SUMIFS('SEGURO DE VIDA'!E:E, 'SEGURO DE VIDA'!D:D, H814, 'SEGURO DE VIDA'!G:G, E814)</f>
        <v>13.71</v>
      </c>
      <c r="BW814" s="6">
        <f>SUMIFS(TREINAMENTOS!E:E, TREINAMENTOS!D:D, H814, TREINAMENTOS!G:G, E814)</f>
        <v>0</v>
      </c>
      <c r="BX814" s="6">
        <f>SUMIFS(EXAMES!E:E, EXAMES!D:D, H814, EXAMES!G:G, E814)</f>
        <v>0</v>
      </c>
      <c r="BY814" s="25">
        <f t="shared" si="72"/>
        <v>1905.9164214888888</v>
      </c>
      <c r="BZ814" s="1"/>
      <c r="CA814" s="1"/>
      <c r="CB814" s="13">
        <f t="shared" si="73"/>
        <v>150.51753259999998</v>
      </c>
      <c r="CC814" s="13">
        <f t="shared" si="74"/>
        <v>0</v>
      </c>
      <c r="CD814" s="13">
        <f>SUMIFS(ALIMENTAÇÃO!E:E, ALIMENTAÇÃO!D:D, H814, ALIMENTAÇÃO!G:G, E814)</f>
        <v>770</v>
      </c>
      <c r="CE814" s="6">
        <f>SUMIFS(TRANSPORTE!E:E, TRANSPORTE!D:D, H814, TRANSPORTE!G:G, E814)</f>
        <v>393.3</v>
      </c>
      <c r="CF814" s="6">
        <f>SUMIFS('PLANO DE SAÚDE'!E:E, 'PLANO DE SAÚDE'!D:D, H814, 'PLANO DE SAÚDE'!G:G, E814)</f>
        <v>152.17753259999998</v>
      </c>
      <c r="CG814" s="6">
        <f>SUMIFS('PLANO ODONTO'!E:E, 'PLANO ODONTO'!D:D, H814, 'PLANO ODONTO'!G:G, E814)</f>
        <v>0</v>
      </c>
      <c r="CH814" s="6">
        <f t="shared" si="75"/>
        <v>-1.66</v>
      </c>
      <c r="CI814" s="6">
        <f t="shared" si="76"/>
        <v>0</v>
      </c>
      <c r="CJ814" s="6"/>
      <c r="CK814" s="6"/>
      <c r="CL814" s="6"/>
      <c r="CM814" s="6">
        <f t="shared" si="77"/>
        <v>0</v>
      </c>
      <c r="CN814" s="6">
        <v>2000.12</v>
      </c>
      <c r="CO814" s="6">
        <v>-287.12</v>
      </c>
      <c r="CP814" s="6">
        <v>1713</v>
      </c>
      <c r="CQ814" s="6">
        <v>2000</v>
      </c>
      <c r="CR814" s="1">
        <v>7.86</v>
      </c>
      <c r="CS814" s="6">
        <v>2000</v>
      </c>
      <c r="CT814" s="1">
        <v>160</v>
      </c>
      <c r="CU814" s="6">
        <v>1392.8</v>
      </c>
    </row>
    <row r="815" spans="1:99" ht="13.8" hidden="1">
      <c r="A815" s="1"/>
      <c r="B815" s="1"/>
      <c r="C815" s="34" t="str">
        <f t="shared" ca="1" si="59"/>
        <v>OK</v>
      </c>
      <c r="D815" s="2">
        <f t="shared" si="60"/>
        <v>3543.62</v>
      </c>
      <c r="E815" s="42">
        <v>45931</v>
      </c>
      <c r="F815" s="1" t="s">
        <v>145</v>
      </c>
      <c r="G815" s="1">
        <v>3598</v>
      </c>
      <c r="H815" s="1" t="s">
        <v>549</v>
      </c>
      <c r="I815" s="1" t="s">
        <v>151</v>
      </c>
      <c r="J815" s="38">
        <v>45922</v>
      </c>
      <c r="K815" s="6">
        <v>1800</v>
      </c>
      <c r="L815" s="1"/>
      <c r="M815" s="6">
        <v>1800</v>
      </c>
      <c r="N815" s="6"/>
      <c r="O815" s="6"/>
      <c r="P815" s="6">
        <v>0</v>
      </c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>
        <v>0</v>
      </c>
      <c r="AE815" s="6">
        <v>0</v>
      </c>
      <c r="AF815" s="6">
        <v>0</v>
      </c>
      <c r="AG815" s="6"/>
      <c r="AH815" s="6"/>
      <c r="AI815" s="6"/>
      <c r="AJ815" s="6"/>
      <c r="AK815" s="6"/>
      <c r="AL815" s="6"/>
      <c r="AM815" s="6">
        <v>0.63</v>
      </c>
      <c r="AN815" s="8">
        <f t="shared" si="61"/>
        <v>1800.63</v>
      </c>
      <c r="AO815" s="6"/>
      <c r="AP815" s="6">
        <v>-8.0500000000000007</v>
      </c>
      <c r="AQ815" s="6">
        <v>-108</v>
      </c>
      <c r="AR815" s="6"/>
      <c r="AS815" s="6"/>
      <c r="AT815" s="6">
        <v>-0.35</v>
      </c>
      <c r="AU815" s="6"/>
      <c r="AV815" s="6">
        <v>0</v>
      </c>
      <c r="AW815" s="6"/>
      <c r="AX815" s="6"/>
      <c r="AY815" s="6"/>
      <c r="AZ815" s="6"/>
      <c r="BA815" s="6"/>
      <c r="BB815" s="6"/>
      <c r="BC815" s="6">
        <v>0</v>
      </c>
      <c r="BD815" s="6"/>
      <c r="BE815" s="6"/>
      <c r="BF815" s="6"/>
      <c r="BG815" s="6">
        <v>-139.22999999999999</v>
      </c>
      <c r="BH815" s="6"/>
      <c r="BI815" s="6"/>
      <c r="BJ815" s="6"/>
      <c r="BK815" s="6"/>
      <c r="BL815" s="11">
        <f t="shared" si="62"/>
        <v>-255.63</v>
      </c>
      <c r="BM815" s="12">
        <f t="shared" si="63"/>
        <v>1545</v>
      </c>
      <c r="BN815" s="13">
        <f t="shared" si="64"/>
        <v>150</v>
      </c>
      <c r="BO815" s="13">
        <f t="shared" si="65"/>
        <v>150</v>
      </c>
      <c r="BP815" s="13">
        <f t="shared" si="66"/>
        <v>50</v>
      </c>
      <c r="BQ815" s="13">
        <f t="shared" si="67"/>
        <v>139.32</v>
      </c>
      <c r="BR815" s="13">
        <f t="shared" si="68"/>
        <v>144</v>
      </c>
      <c r="BS815" s="13">
        <f t="shared" si="69"/>
        <v>796.95</v>
      </c>
      <c r="BT815" s="13">
        <f t="shared" si="70"/>
        <v>285.3</v>
      </c>
      <c r="BU815" s="13">
        <f t="shared" si="71"/>
        <v>0</v>
      </c>
      <c r="BV815" s="6">
        <f>SUMIFS('SEGURO DE VIDA'!E:E, 'SEGURO DE VIDA'!D:D, H815, 'SEGURO DE VIDA'!G:G, E815)</f>
        <v>27.42</v>
      </c>
      <c r="BW815" s="6">
        <f>SUMIFS(TREINAMENTOS!E:E, TREINAMENTOS!D:D, H815, TREINAMENTOS!G:G, E815)</f>
        <v>0</v>
      </c>
      <c r="BX815" s="6">
        <f>SUMIFS(EXAMES!E:E, EXAMES!D:D, H815, EXAMES!G:G, E815)</f>
        <v>0</v>
      </c>
      <c r="BY815" s="25">
        <f t="shared" si="72"/>
        <v>1742.99</v>
      </c>
      <c r="BZ815" s="1"/>
      <c r="CA815" s="1"/>
      <c r="CB815" s="13">
        <f t="shared" si="73"/>
        <v>0</v>
      </c>
      <c r="CC815" s="13">
        <f t="shared" si="74"/>
        <v>0</v>
      </c>
      <c r="CD815" s="13">
        <f>SUMIFS(ALIMENTAÇÃO!E:E, ALIMENTAÇÃO!D:D, H815, ALIMENTAÇÃO!G:G, E815)</f>
        <v>805</v>
      </c>
      <c r="CE815" s="6">
        <f>SUMIFS(TRANSPORTE!E:E, TRANSPORTE!D:D, H815, TRANSPORTE!G:G, E815)</f>
        <v>393.3</v>
      </c>
      <c r="CF815" s="6">
        <f>SUMIFS('PLANO DE SAÚDE'!E:E, 'PLANO DE SAÚDE'!D:D, H815, 'PLANO DE SAÚDE'!G:G, E815)</f>
        <v>0</v>
      </c>
      <c r="CG815" s="6">
        <f>SUMIFS('PLANO ODONTO'!E:E, 'PLANO ODONTO'!D:D, H815, 'PLANO ODONTO'!G:G, E815)</f>
        <v>0</v>
      </c>
      <c r="CH815" s="6">
        <f t="shared" si="75"/>
        <v>0</v>
      </c>
      <c r="CI815" s="6">
        <f t="shared" si="76"/>
        <v>0</v>
      </c>
      <c r="CJ815" s="6"/>
      <c r="CK815" s="6"/>
      <c r="CL815" s="6"/>
      <c r="CM815" s="6">
        <f t="shared" si="77"/>
        <v>0</v>
      </c>
      <c r="CN815" s="6">
        <v>1800.63</v>
      </c>
      <c r="CO815" s="6">
        <v>-255.63</v>
      </c>
      <c r="CP815" s="6">
        <v>1545</v>
      </c>
      <c r="CQ815" s="6">
        <v>1800</v>
      </c>
      <c r="CR815" s="1">
        <v>7.74</v>
      </c>
      <c r="CS815" s="6">
        <v>1800</v>
      </c>
      <c r="CT815" s="1">
        <v>144</v>
      </c>
      <c r="CU815" s="6">
        <v>1192.8</v>
      </c>
    </row>
    <row r="816" spans="1:99" ht="13.8" hidden="1">
      <c r="A816" s="1"/>
      <c r="B816" s="1"/>
      <c r="C816" s="34" t="str">
        <f t="shared" ca="1" si="59"/>
        <v>OK</v>
      </c>
      <c r="D816" s="2">
        <f t="shared" si="60"/>
        <v>3891.7059322</v>
      </c>
      <c r="E816" s="42">
        <v>45931</v>
      </c>
      <c r="F816" s="1" t="s">
        <v>145</v>
      </c>
      <c r="G816" s="1">
        <v>3549</v>
      </c>
      <c r="H816" s="1" t="s">
        <v>368</v>
      </c>
      <c r="I816" s="1" t="s">
        <v>151</v>
      </c>
      <c r="J816" s="38">
        <v>45831</v>
      </c>
      <c r="K816" s="6">
        <v>1800</v>
      </c>
      <c r="L816" s="1"/>
      <c r="M816" s="6">
        <v>1800</v>
      </c>
      <c r="N816" s="6"/>
      <c r="O816" s="6"/>
      <c r="P816" s="6">
        <v>0</v>
      </c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>
        <v>65.48</v>
      </c>
      <c r="AE816" s="6">
        <v>0</v>
      </c>
      <c r="AF816" s="6">
        <v>9.6999999999999993</v>
      </c>
      <c r="AG816" s="6"/>
      <c r="AH816" s="6"/>
      <c r="AI816" s="6"/>
      <c r="AJ816" s="6"/>
      <c r="AK816" s="6"/>
      <c r="AL816" s="6"/>
      <c r="AM816" s="6">
        <v>0.84</v>
      </c>
      <c r="AN816" s="8">
        <f t="shared" si="61"/>
        <v>1876.02</v>
      </c>
      <c r="AO816" s="6"/>
      <c r="AP816" s="6">
        <v>-8.0500000000000007</v>
      </c>
      <c r="AQ816" s="6">
        <v>-108</v>
      </c>
      <c r="AR816" s="6"/>
      <c r="AS816" s="6"/>
      <c r="AT816" s="6">
        <v>-0.14000000000000001</v>
      </c>
      <c r="AU816" s="6"/>
      <c r="AV816" s="6">
        <v>0</v>
      </c>
      <c r="AW816" s="6"/>
      <c r="AX816" s="6"/>
      <c r="AY816" s="6"/>
      <c r="AZ816" s="6"/>
      <c r="BA816" s="6"/>
      <c r="BB816" s="6"/>
      <c r="BC816" s="6">
        <v>-1.84</v>
      </c>
      <c r="BD816" s="6"/>
      <c r="BE816" s="6"/>
      <c r="BF816" s="6"/>
      <c r="BG816" s="6">
        <v>-145.99</v>
      </c>
      <c r="BH816" s="6"/>
      <c r="BI816" s="6"/>
      <c r="BJ816" s="6"/>
      <c r="BK816" s="6"/>
      <c r="BL816" s="11">
        <f t="shared" si="62"/>
        <v>-264.02</v>
      </c>
      <c r="BM816" s="12">
        <f t="shared" si="63"/>
        <v>1612</v>
      </c>
      <c r="BN816" s="13">
        <f t="shared" si="64"/>
        <v>150</v>
      </c>
      <c r="BO816" s="13">
        <f t="shared" si="65"/>
        <v>150</v>
      </c>
      <c r="BP816" s="13">
        <f t="shared" si="66"/>
        <v>50</v>
      </c>
      <c r="BQ816" s="13">
        <f t="shared" si="67"/>
        <v>146.07652200000001</v>
      </c>
      <c r="BR816" s="13">
        <f t="shared" si="68"/>
        <v>150.01</v>
      </c>
      <c r="BS816" s="13">
        <f t="shared" si="69"/>
        <v>796.95</v>
      </c>
      <c r="BT816" s="13">
        <f t="shared" si="70"/>
        <v>285.3</v>
      </c>
      <c r="BU816" s="13">
        <f t="shared" si="71"/>
        <v>166.51941019999998</v>
      </c>
      <c r="BV816" s="6">
        <f>SUMIFS('SEGURO DE VIDA'!E:E, 'SEGURO DE VIDA'!D:D, H816, 'SEGURO DE VIDA'!G:G, E816)</f>
        <v>13.71</v>
      </c>
      <c r="BW816" s="6">
        <f>SUMIFS(TREINAMENTOS!E:E, TREINAMENTOS!D:D, H816, TREINAMENTOS!G:G, E816)</f>
        <v>0</v>
      </c>
      <c r="BX816" s="6">
        <f>SUMIFS(EXAMES!E:E, EXAMES!D:D, H816, EXAMES!G:G, E816)</f>
        <v>107.12</v>
      </c>
      <c r="BY816" s="25">
        <f t="shared" si="72"/>
        <v>2015.6859322</v>
      </c>
      <c r="BZ816" s="1"/>
      <c r="CA816" s="1"/>
      <c r="CB816" s="13">
        <f t="shared" si="73"/>
        <v>166.51941019999998</v>
      </c>
      <c r="CC816" s="13">
        <f t="shared" si="74"/>
        <v>0</v>
      </c>
      <c r="CD816" s="13">
        <f>SUMIFS(ALIMENTAÇÃO!E:E, ALIMENTAÇÃO!D:D, H816, ALIMENTAÇÃO!G:G, E816)</f>
        <v>805</v>
      </c>
      <c r="CE816" s="6">
        <f>SUMIFS(TRANSPORTE!E:E, TRANSPORTE!D:D, H816, TRANSPORTE!G:G, E816)</f>
        <v>393.3</v>
      </c>
      <c r="CF816" s="6">
        <f>SUMIFS('PLANO DE SAÚDE'!E:E, 'PLANO DE SAÚDE'!D:D, H816, 'PLANO DE SAÚDE'!G:G, E816)</f>
        <v>168.35941019999999</v>
      </c>
      <c r="CG816" s="6">
        <f>SUMIFS('PLANO ODONTO'!E:E, 'PLANO ODONTO'!D:D, H816, 'PLANO ODONTO'!G:G, E816)</f>
        <v>0</v>
      </c>
      <c r="CH816" s="6">
        <f t="shared" si="75"/>
        <v>-1.84</v>
      </c>
      <c r="CI816" s="6">
        <f t="shared" si="76"/>
        <v>0</v>
      </c>
      <c r="CJ816" s="6"/>
      <c r="CK816" s="6"/>
      <c r="CL816" s="6"/>
      <c r="CM816" s="6">
        <f t="shared" si="77"/>
        <v>0</v>
      </c>
      <c r="CN816" s="6">
        <v>1876.02</v>
      </c>
      <c r="CO816" s="6">
        <v>-264.02</v>
      </c>
      <c r="CP816" s="6">
        <v>1612</v>
      </c>
      <c r="CQ816" s="6">
        <v>1875.18</v>
      </c>
      <c r="CR816" s="1">
        <v>7.79</v>
      </c>
      <c r="CS816" s="6">
        <v>1875.18</v>
      </c>
      <c r="CT816" s="1">
        <v>150.01</v>
      </c>
      <c r="CU816" s="6">
        <v>1267.98</v>
      </c>
    </row>
    <row r="817" spans="1:99" ht="13.8" hidden="1">
      <c r="A817" s="1"/>
      <c r="B817" s="1"/>
      <c r="C817" s="34" t="str">
        <f t="shared" ca="1" si="59"/>
        <v>OK</v>
      </c>
      <c r="D817" s="2">
        <f t="shared" si="60"/>
        <v>3501.6155555555561</v>
      </c>
      <c r="E817" s="42">
        <v>45931</v>
      </c>
      <c r="F817" s="1" t="s">
        <v>145</v>
      </c>
      <c r="G817" s="1">
        <v>3528</v>
      </c>
      <c r="H817" s="1" t="s">
        <v>369</v>
      </c>
      <c r="I817" s="1" t="s">
        <v>370</v>
      </c>
      <c r="J817" s="38">
        <v>45782</v>
      </c>
      <c r="K817" s="6">
        <v>1700</v>
      </c>
      <c r="L817" s="1"/>
      <c r="M817" s="6">
        <v>1700</v>
      </c>
      <c r="N817" s="6"/>
      <c r="O817" s="6"/>
      <c r="P817" s="6">
        <v>0</v>
      </c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>
        <v>0</v>
      </c>
      <c r="AE817" s="6">
        <v>0</v>
      </c>
      <c r="AF817" s="6">
        <v>0</v>
      </c>
      <c r="AG817" s="6"/>
      <c r="AH817" s="6"/>
      <c r="AI817" s="6"/>
      <c r="AJ817" s="6"/>
      <c r="AK817" s="6"/>
      <c r="AL817" s="6"/>
      <c r="AM817" s="6">
        <v>0.88</v>
      </c>
      <c r="AN817" s="8">
        <f t="shared" si="61"/>
        <v>1700.88</v>
      </c>
      <c r="AO817" s="6"/>
      <c r="AP817" s="6">
        <v>-8.0500000000000007</v>
      </c>
      <c r="AQ817" s="6">
        <v>0</v>
      </c>
      <c r="AR817" s="6"/>
      <c r="AS817" s="6"/>
      <c r="AT817" s="6">
        <v>-0.6</v>
      </c>
      <c r="AU817" s="6"/>
      <c r="AV817" s="6">
        <v>-14</v>
      </c>
      <c r="AW817" s="6"/>
      <c r="AX817" s="6"/>
      <c r="AY817" s="6"/>
      <c r="AZ817" s="6"/>
      <c r="BA817" s="6"/>
      <c r="BB817" s="6"/>
      <c r="BC817" s="6">
        <v>0</v>
      </c>
      <c r="BD817" s="6"/>
      <c r="BE817" s="6"/>
      <c r="BF817" s="6"/>
      <c r="BG817" s="6">
        <v>-130.22999999999999</v>
      </c>
      <c r="BH817" s="6"/>
      <c r="BI817" s="6"/>
      <c r="BJ817" s="6"/>
      <c r="BK817" s="6"/>
      <c r="BL817" s="11">
        <f t="shared" si="62"/>
        <v>-152.88</v>
      </c>
      <c r="BM817" s="12">
        <f t="shared" si="63"/>
        <v>1548</v>
      </c>
      <c r="BN817" s="13">
        <f t="shared" si="64"/>
        <v>141.66666666666666</v>
      </c>
      <c r="BO817" s="13">
        <f t="shared" si="65"/>
        <v>141.66666666666666</v>
      </c>
      <c r="BP817" s="13">
        <f t="shared" si="66"/>
        <v>47.222222222222221</v>
      </c>
      <c r="BQ817" s="13">
        <f t="shared" si="67"/>
        <v>130.22</v>
      </c>
      <c r="BR817" s="13">
        <f t="shared" si="68"/>
        <v>136</v>
      </c>
      <c r="BS817" s="13">
        <f t="shared" si="69"/>
        <v>796.95</v>
      </c>
      <c r="BT817" s="13">
        <f t="shared" si="70"/>
        <v>393.3</v>
      </c>
      <c r="BU817" s="13">
        <f t="shared" si="71"/>
        <v>0</v>
      </c>
      <c r="BV817" s="6">
        <f>SUMIFS('SEGURO DE VIDA'!E:E, 'SEGURO DE VIDA'!D:D, H817, 'SEGURO DE VIDA'!G:G, E817)</f>
        <v>13.71</v>
      </c>
      <c r="BW817" s="6">
        <f>SUMIFS(TREINAMENTOS!E:E, TREINAMENTOS!D:D, H817, TREINAMENTOS!G:G, E817)</f>
        <v>0</v>
      </c>
      <c r="BX817" s="6">
        <f>SUMIFS(EXAMES!E:E, EXAMES!D:D, H817, EXAMES!G:G, E817)</f>
        <v>0</v>
      </c>
      <c r="BY817" s="25">
        <f t="shared" si="72"/>
        <v>1800.7355555555557</v>
      </c>
      <c r="BZ817" s="1"/>
      <c r="CA817" s="1"/>
      <c r="CB817" s="13">
        <f t="shared" si="73"/>
        <v>0</v>
      </c>
      <c r="CC817" s="13">
        <f t="shared" si="74"/>
        <v>0</v>
      </c>
      <c r="CD817" s="13">
        <f>SUMIFS(ALIMENTAÇÃO!E:E, ALIMENTAÇÃO!D:D, H817, ALIMENTAÇÃO!G:G, E817)</f>
        <v>805</v>
      </c>
      <c r="CE817" s="6">
        <f>SUMIFS(TRANSPORTE!E:E, TRANSPORTE!D:D, H817, TRANSPORTE!G:G, E817)</f>
        <v>393.3</v>
      </c>
      <c r="CF817" s="6">
        <f>SUMIFS('PLANO DE SAÚDE'!E:E, 'PLANO DE SAÚDE'!D:D, H817, 'PLANO DE SAÚDE'!G:G, E817)</f>
        <v>0</v>
      </c>
      <c r="CG817" s="6">
        <f>SUMIFS('PLANO ODONTO'!E:E, 'PLANO ODONTO'!D:D, H817, 'PLANO ODONTO'!G:G, E817)</f>
        <v>14</v>
      </c>
      <c r="CH817" s="6">
        <f t="shared" si="75"/>
        <v>0</v>
      </c>
      <c r="CI817" s="6">
        <f t="shared" si="76"/>
        <v>0</v>
      </c>
      <c r="CJ817" s="6"/>
      <c r="CK817" s="6"/>
      <c r="CL817" s="6"/>
      <c r="CM817" s="6">
        <f t="shared" si="77"/>
        <v>-14</v>
      </c>
      <c r="CN817" s="6">
        <v>1700.88</v>
      </c>
      <c r="CO817" s="6">
        <v>-152.88</v>
      </c>
      <c r="CP817" s="6">
        <v>1548</v>
      </c>
      <c r="CQ817" s="6">
        <v>1700</v>
      </c>
      <c r="CR817" s="1">
        <v>7.66</v>
      </c>
      <c r="CS817" s="6">
        <v>1700</v>
      </c>
      <c r="CT817" s="1">
        <v>136</v>
      </c>
      <c r="CU817" s="6">
        <v>1092.8</v>
      </c>
    </row>
    <row r="818" spans="1:99" ht="13.8" hidden="1">
      <c r="A818" s="1"/>
      <c r="B818" s="1"/>
      <c r="C818" s="34" t="str">
        <f t="shared" ca="1" si="59"/>
        <v>OK</v>
      </c>
      <c r="D818" s="2">
        <f t="shared" si="60"/>
        <v>4777.7340435777769</v>
      </c>
      <c r="E818" s="42">
        <v>45931</v>
      </c>
      <c r="F818" s="1" t="s">
        <v>145</v>
      </c>
      <c r="G818" s="1">
        <v>3582</v>
      </c>
      <c r="H818" s="1" t="s">
        <v>552</v>
      </c>
      <c r="I818" s="1" t="s">
        <v>157</v>
      </c>
      <c r="J818" s="38">
        <v>45901</v>
      </c>
      <c r="K818" s="6">
        <v>2622.91</v>
      </c>
      <c r="L818" s="1"/>
      <c r="M818" s="6">
        <v>2622.91</v>
      </c>
      <c r="N818" s="6"/>
      <c r="O818" s="6"/>
      <c r="P818" s="6">
        <v>0</v>
      </c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>
        <v>0</v>
      </c>
      <c r="AE818" s="6">
        <v>0</v>
      </c>
      <c r="AF818" s="6">
        <v>0</v>
      </c>
      <c r="AG818" s="6"/>
      <c r="AH818" s="6"/>
      <c r="AI818" s="6"/>
      <c r="AJ818" s="6"/>
      <c r="AK818" s="6"/>
      <c r="AL818" s="6"/>
      <c r="AM818" s="6">
        <v>0.62</v>
      </c>
      <c r="AN818" s="8">
        <f t="shared" si="61"/>
        <v>2623.5299999999997</v>
      </c>
      <c r="AO818" s="6"/>
      <c r="AP818" s="6">
        <v>-8.0500000000000007</v>
      </c>
      <c r="AQ818" s="6">
        <v>-157.37</v>
      </c>
      <c r="AR818" s="6"/>
      <c r="AS818" s="6"/>
      <c r="AT818" s="6">
        <v>-0.89</v>
      </c>
      <c r="AU818" s="6"/>
      <c r="AV818" s="6">
        <v>0</v>
      </c>
      <c r="AW818" s="6"/>
      <c r="AX818" s="6"/>
      <c r="AY818" s="6"/>
      <c r="AZ818" s="6"/>
      <c r="BA818" s="6"/>
      <c r="BB818" s="6"/>
      <c r="BC818" s="6">
        <v>-1.93</v>
      </c>
      <c r="BD818" s="6"/>
      <c r="BE818" s="6"/>
      <c r="BF818" s="6"/>
      <c r="BG818" s="6">
        <v>-213.29</v>
      </c>
      <c r="BH818" s="6"/>
      <c r="BI818" s="6"/>
      <c r="BJ818" s="6"/>
      <c r="BK818" s="6"/>
      <c r="BL818" s="11">
        <f t="shared" si="62"/>
        <v>-381.53</v>
      </c>
      <c r="BM818" s="12">
        <f t="shared" si="63"/>
        <v>2242</v>
      </c>
      <c r="BN818" s="13">
        <f t="shared" si="64"/>
        <v>218.57583333333332</v>
      </c>
      <c r="BO818" s="13">
        <f t="shared" si="65"/>
        <v>218.57583333333332</v>
      </c>
      <c r="BP818" s="13">
        <f t="shared" si="66"/>
        <v>72.858611111111102</v>
      </c>
      <c r="BQ818" s="13">
        <f t="shared" si="67"/>
        <v>213.24258300000002</v>
      </c>
      <c r="BR818" s="13">
        <f t="shared" si="68"/>
        <v>209.83</v>
      </c>
      <c r="BS818" s="13">
        <f t="shared" si="69"/>
        <v>796.95</v>
      </c>
      <c r="BT818" s="13">
        <f t="shared" si="70"/>
        <v>58.829999999999984</v>
      </c>
      <c r="BU818" s="13">
        <f t="shared" si="71"/>
        <v>351.63118279999998</v>
      </c>
      <c r="BV818" s="6">
        <f>SUMIFS('SEGURO DE VIDA'!E:E, 'SEGURO DE VIDA'!D:D, H818, 'SEGURO DE VIDA'!G:G, E818)</f>
        <v>13.71</v>
      </c>
      <c r="BW818" s="6">
        <f>SUMIFS(TREINAMENTOS!E:E, TREINAMENTOS!D:D, H818, TREINAMENTOS!G:G, E818)</f>
        <v>0</v>
      </c>
      <c r="BX818" s="6">
        <f>SUMIFS(EXAMES!E:E, EXAMES!D:D, H818, EXAMES!G:G, E818)</f>
        <v>0</v>
      </c>
      <c r="BY818" s="25">
        <f t="shared" si="72"/>
        <v>2154.2040435777776</v>
      </c>
      <c r="BZ818" s="1"/>
      <c r="CA818" s="1"/>
      <c r="CB818" s="13">
        <f t="shared" si="73"/>
        <v>351.63118279999998</v>
      </c>
      <c r="CC818" s="13">
        <f t="shared" si="74"/>
        <v>0</v>
      </c>
      <c r="CD818" s="13">
        <f>SUMIFS(ALIMENTAÇÃO!E:E, ALIMENTAÇÃO!D:D, H818, ALIMENTAÇÃO!G:G, E818)</f>
        <v>805</v>
      </c>
      <c r="CE818" s="6">
        <f>SUMIFS(TRANSPORTE!E:E, TRANSPORTE!D:D, H818, TRANSPORTE!G:G, E818)</f>
        <v>216.2</v>
      </c>
      <c r="CF818" s="6">
        <f>SUMIFS('PLANO DE SAÚDE'!E:E, 'PLANO DE SAÚDE'!D:D, H818, 'PLANO DE SAÚDE'!G:G, E818)</f>
        <v>353.56118279999998</v>
      </c>
      <c r="CG818" s="6">
        <f>SUMIFS('PLANO ODONTO'!E:E, 'PLANO ODONTO'!D:D, H818, 'PLANO ODONTO'!G:G, E818)</f>
        <v>0</v>
      </c>
      <c r="CH818" s="6">
        <f t="shared" si="75"/>
        <v>-1.93</v>
      </c>
      <c r="CI818" s="6">
        <f t="shared" si="76"/>
        <v>0</v>
      </c>
      <c r="CJ818" s="6"/>
      <c r="CK818" s="6"/>
      <c r="CL818" s="6"/>
      <c r="CM818" s="6">
        <f t="shared" si="77"/>
        <v>0</v>
      </c>
      <c r="CN818" s="6">
        <v>2623.53</v>
      </c>
      <c r="CO818" s="6">
        <v>-381.53</v>
      </c>
      <c r="CP818" s="6">
        <v>2242</v>
      </c>
      <c r="CQ818" s="6">
        <v>2622.91</v>
      </c>
      <c r="CR818" s="1">
        <v>8.1300000000000008</v>
      </c>
      <c r="CS818" s="6">
        <v>2622.91</v>
      </c>
      <c r="CT818" s="1">
        <v>209.83</v>
      </c>
      <c r="CU818" s="6">
        <v>2015.71</v>
      </c>
    </row>
    <row r="819" spans="1:99" ht="13.8" hidden="1">
      <c r="A819" s="1"/>
      <c r="B819" s="1"/>
      <c r="C819" s="34" t="str">
        <f t="shared" ca="1" si="59"/>
        <v>OK</v>
      </c>
      <c r="D819" s="2">
        <f t="shared" si="60"/>
        <v>4090.6986786666666</v>
      </c>
      <c r="E819" s="42">
        <v>45931</v>
      </c>
      <c r="F819" s="1" t="s">
        <v>145</v>
      </c>
      <c r="G819" s="1">
        <v>3450</v>
      </c>
      <c r="H819" s="1" t="s">
        <v>372</v>
      </c>
      <c r="I819" s="1" t="s">
        <v>373</v>
      </c>
      <c r="J819" s="38">
        <v>45495</v>
      </c>
      <c r="K819" s="6">
        <v>1518</v>
      </c>
      <c r="L819" s="1"/>
      <c r="M819" s="6">
        <v>1518</v>
      </c>
      <c r="N819" s="6"/>
      <c r="O819" s="6"/>
      <c r="P819" s="6">
        <v>455.4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>
        <v>368.04</v>
      </c>
      <c r="AE819" s="6">
        <v>178.59</v>
      </c>
      <c r="AF819" s="6">
        <v>80.98</v>
      </c>
      <c r="AG819" s="6"/>
      <c r="AH819" s="6"/>
      <c r="AI819" s="6"/>
      <c r="AJ819" s="6"/>
      <c r="AK819" s="6"/>
      <c r="AL819" s="6"/>
      <c r="AM819" s="6">
        <v>0.22</v>
      </c>
      <c r="AN819" s="8">
        <f t="shared" si="61"/>
        <v>2601.23</v>
      </c>
      <c r="AO819" s="6"/>
      <c r="AP819" s="6">
        <v>-4.63</v>
      </c>
      <c r="AQ819" s="6">
        <v>-91.08</v>
      </c>
      <c r="AR819" s="6"/>
      <c r="AS819" s="6"/>
      <c r="AT819" s="6">
        <v>-0.2</v>
      </c>
      <c r="AU819" s="6"/>
      <c r="AV819" s="6">
        <v>0</v>
      </c>
      <c r="AW819" s="6"/>
      <c r="AX819" s="6"/>
      <c r="AY819" s="6"/>
      <c r="AZ819" s="6"/>
      <c r="BA819" s="6"/>
      <c r="BB819" s="6"/>
      <c r="BC819" s="6">
        <v>0</v>
      </c>
      <c r="BD819" s="6"/>
      <c r="BE819" s="6"/>
      <c r="BF819" s="6"/>
      <c r="BG819" s="6">
        <v>-211.32</v>
      </c>
      <c r="BH819" s="6"/>
      <c r="BI819" s="6"/>
      <c r="BJ819" s="6"/>
      <c r="BK819" s="6"/>
      <c r="BL819" s="11">
        <f t="shared" si="62"/>
        <v>-307.23</v>
      </c>
      <c r="BM819" s="12">
        <f t="shared" si="63"/>
        <v>2294</v>
      </c>
      <c r="BN819" s="13">
        <f t="shared" si="64"/>
        <v>126.5</v>
      </c>
      <c r="BO819" s="13">
        <f t="shared" si="65"/>
        <v>126.5</v>
      </c>
      <c r="BP819" s="13">
        <f t="shared" si="66"/>
        <v>42.166666666666664</v>
      </c>
      <c r="BQ819" s="13">
        <f t="shared" si="67"/>
        <v>211.202012</v>
      </c>
      <c r="BR819" s="13">
        <f t="shared" si="68"/>
        <v>208.08</v>
      </c>
      <c r="BS819" s="13">
        <f t="shared" si="69"/>
        <v>459.09000000000003</v>
      </c>
      <c r="BT819" s="13">
        <f t="shared" si="70"/>
        <v>302.22000000000003</v>
      </c>
      <c r="BU819" s="13">
        <f t="shared" si="71"/>
        <v>0</v>
      </c>
      <c r="BV819" s="6">
        <f>SUMIFS('SEGURO DE VIDA'!E:E, 'SEGURO DE VIDA'!D:D, H819, 'SEGURO DE VIDA'!G:G, E819)</f>
        <v>13.71</v>
      </c>
      <c r="BW819" s="6">
        <f>SUMIFS(TREINAMENTOS!E:E, TREINAMENTOS!D:D, H819, TREINAMENTOS!G:G, E819)</f>
        <v>0</v>
      </c>
      <c r="BX819" s="6">
        <f>SUMIFS(EXAMES!E:E, EXAMES!D:D, H819, EXAMES!G:G, E819)</f>
        <v>0</v>
      </c>
      <c r="BY819" s="25">
        <f t="shared" si="72"/>
        <v>1489.4686786666668</v>
      </c>
      <c r="BZ819" s="1"/>
      <c r="CA819" s="1"/>
      <c r="CB819" s="13">
        <f t="shared" si="73"/>
        <v>0</v>
      </c>
      <c r="CC819" s="13">
        <f t="shared" si="74"/>
        <v>0</v>
      </c>
      <c r="CD819" s="13">
        <f>SUMIFS(ALIMENTAÇÃO!E:E, ALIMENTAÇÃO!D:D, H819, ALIMENTAÇÃO!G:G, E819)</f>
        <v>463.72</v>
      </c>
      <c r="CE819" s="6">
        <f>SUMIFS(TRANSPORTE!E:E, TRANSPORTE!D:D, H819, TRANSPORTE!G:G, E819)</f>
        <v>393.3</v>
      </c>
      <c r="CF819" s="6">
        <f>SUMIFS('PLANO DE SAÚDE'!E:E, 'PLANO DE SAÚDE'!D:D, H819, 'PLANO DE SAÚDE'!G:G, E819)</f>
        <v>0</v>
      </c>
      <c r="CG819" s="6">
        <f>SUMIFS('PLANO ODONTO'!E:E, 'PLANO ODONTO'!D:D, H819, 'PLANO ODONTO'!G:G, E819)</f>
        <v>0</v>
      </c>
      <c r="CH819" s="6">
        <f t="shared" si="75"/>
        <v>0</v>
      </c>
      <c r="CI819" s="6">
        <f t="shared" si="76"/>
        <v>0</v>
      </c>
      <c r="CJ819" s="6"/>
      <c r="CK819" s="6"/>
      <c r="CL819" s="6"/>
      <c r="CM819" s="6">
        <f t="shared" si="77"/>
        <v>0</v>
      </c>
      <c r="CN819" s="6">
        <v>2601.23</v>
      </c>
      <c r="CO819" s="6">
        <v>-307.23</v>
      </c>
      <c r="CP819" s="6">
        <v>2294</v>
      </c>
      <c r="CQ819" s="6">
        <v>2601.0100000000002</v>
      </c>
      <c r="CR819" s="1">
        <v>8.1199999999999992</v>
      </c>
      <c r="CS819" s="6">
        <v>2601.0100000000002</v>
      </c>
      <c r="CT819" s="1">
        <v>208.08</v>
      </c>
      <c r="CU819" s="6">
        <v>1993.81</v>
      </c>
    </row>
    <row r="820" spans="1:99" ht="13.8" hidden="1">
      <c r="A820" s="1"/>
      <c r="B820" s="1"/>
      <c r="C820" s="34" t="str">
        <f t="shared" ca="1" si="59"/>
        <v>OK</v>
      </c>
      <c r="D820" s="2">
        <f t="shared" si="60"/>
        <v>7303.9880663777776</v>
      </c>
      <c r="E820" s="42">
        <v>45931</v>
      </c>
      <c r="F820" s="1" t="s">
        <v>145</v>
      </c>
      <c r="G820" s="1">
        <v>3466</v>
      </c>
      <c r="H820" s="1" t="s">
        <v>375</v>
      </c>
      <c r="I820" s="1" t="s">
        <v>584</v>
      </c>
      <c r="J820" s="38">
        <v>45537</v>
      </c>
      <c r="K820" s="6">
        <v>2200</v>
      </c>
      <c r="L820" s="1"/>
      <c r="M820" s="6">
        <v>2200</v>
      </c>
      <c r="N820" s="6"/>
      <c r="O820" s="6"/>
      <c r="P820" s="6">
        <v>660</v>
      </c>
      <c r="Q820" s="6"/>
      <c r="R820" s="6"/>
      <c r="S820" s="6"/>
      <c r="T820" s="6"/>
      <c r="U820" s="6"/>
      <c r="V820" s="6"/>
      <c r="W820" s="6"/>
      <c r="X820" s="6"/>
      <c r="Y820" s="6"/>
      <c r="Z820" s="6">
        <v>0</v>
      </c>
      <c r="AA820" s="6"/>
      <c r="AB820" s="6"/>
      <c r="AC820" s="6"/>
      <c r="AD820" s="6">
        <v>376.09</v>
      </c>
      <c r="AE820" s="6">
        <v>0</v>
      </c>
      <c r="AF820" s="6">
        <v>55.72</v>
      </c>
      <c r="AG820" s="6"/>
      <c r="AH820" s="6"/>
      <c r="AI820" s="6"/>
      <c r="AJ820" s="6"/>
      <c r="AK820" s="6"/>
      <c r="AL820" s="6"/>
      <c r="AM820" s="6">
        <v>0.14000000000000001</v>
      </c>
      <c r="AN820" s="8">
        <f t="shared" si="61"/>
        <v>3291.95</v>
      </c>
      <c r="AO820" s="6"/>
      <c r="AP820" s="6">
        <v>-7.28</v>
      </c>
      <c r="AQ820" s="6">
        <v>-132</v>
      </c>
      <c r="AR820" s="6"/>
      <c r="AS820" s="6"/>
      <c r="AT820" s="6">
        <v>-0.22</v>
      </c>
      <c r="AU820" s="6"/>
      <c r="AV820" s="6">
        <v>0</v>
      </c>
      <c r="AW820" s="6"/>
      <c r="AX820" s="6"/>
      <c r="AY820" s="6"/>
      <c r="AZ820" s="6"/>
      <c r="BA820" s="6"/>
      <c r="BB820" s="6">
        <v>-30</v>
      </c>
      <c r="BC820" s="6">
        <v>-1.66</v>
      </c>
      <c r="BD820" s="6">
        <v>0</v>
      </c>
      <c r="BE820" s="6"/>
      <c r="BF820" s="6">
        <v>-254.18</v>
      </c>
      <c r="BG820" s="6">
        <v>-288.42</v>
      </c>
      <c r="BH820" s="6">
        <v>-19.190000000000001</v>
      </c>
      <c r="BI820" s="6"/>
      <c r="BJ820" s="6"/>
      <c r="BK820" s="6"/>
      <c r="BL820" s="11">
        <f t="shared" si="62"/>
        <v>-732.95</v>
      </c>
      <c r="BM820" s="12">
        <f t="shared" si="63"/>
        <v>2559</v>
      </c>
      <c r="BN820" s="13">
        <f t="shared" si="64"/>
        <v>183.33333333333334</v>
      </c>
      <c r="BO820" s="13">
        <f t="shared" si="65"/>
        <v>183.33333333333334</v>
      </c>
      <c r="BP820" s="13">
        <f t="shared" si="66"/>
        <v>61.111111111111114</v>
      </c>
      <c r="BQ820" s="13">
        <f t="shared" si="67"/>
        <v>288.36255599999998</v>
      </c>
      <c r="BR820" s="13">
        <f t="shared" si="68"/>
        <v>263.33999999999997</v>
      </c>
      <c r="BS820" s="13">
        <f t="shared" si="69"/>
        <v>721.52</v>
      </c>
      <c r="BT820" s="13">
        <f t="shared" si="70"/>
        <v>261.3</v>
      </c>
      <c r="BU820" s="13">
        <f t="shared" si="71"/>
        <v>148.03773259999997</v>
      </c>
      <c r="BV820" s="6">
        <f>SUMIFS('SEGURO DE VIDA'!E:E, 'SEGURO DE VIDA'!D:D, H820, 'SEGURO DE VIDA'!G:G, E820)</f>
        <v>13.71</v>
      </c>
      <c r="BW820" s="6">
        <f>SUMIFS(TREINAMENTOS!E:E, TREINAMENTOS!D:D, H820, TREINAMENTOS!G:G, E820)</f>
        <v>1128.1199999999999</v>
      </c>
      <c r="BX820" s="6">
        <f>SUMIFS(EXAMES!E:E, EXAMES!D:D, H820, EXAMES!G:G, E820)</f>
        <v>759.87000000000012</v>
      </c>
      <c r="BY820" s="25">
        <f t="shared" si="72"/>
        <v>4012.0380663777778</v>
      </c>
      <c r="BZ820" s="1"/>
      <c r="CA820" s="1"/>
      <c r="CB820" s="13">
        <f t="shared" si="73"/>
        <v>148.03773259999997</v>
      </c>
      <c r="CC820" s="13">
        <f t="shared" si="74"/>
        <v>0</v>
      </c>
      <c r="CD820" s="13">
        <f>SUMIFS(ALIMENTAÇÃO!E:E, ALIMENTAÇÃO!D:D, H820, ALIMENTAÇÃO!G:G, E820)</f>
        <v>728.8</v>
      </c>
      <c r="CE820" s="6">
        <f>SUMIFS(TRANSPORTE!E:E, TRANSPORTE!D:D, H820, TRANSPORTE!G:G, E820)</f>
        <v>393.3</v>
      </c>
      <c r="CF820" s="6">
        <f>SUMIFS('PLANO DE SAÚDE'!E:E, 'PLANO DE SAÚDE'!D:D, H820, 'PLANO DE SAÚDE'!G:G, E820)</f>
        <v>179.69773259999997</v>
      </c>
      <c r="CG820" s="6">
        <f>SUMIFS('PLANO ODONTO'!E:E, 'PLANO ODONTO'!D:D, H820, 'PLANO ODONTO'!G:G, E820)</f>
        <v>0</v>
      </c>
      <c r="CH820" s="6">
        <f t="shared" si="75"/>
        <v>-31.66</v>
      </c>
      <c r="CI820" s="6">
        <f t="shared" si="76"/>
        <v>0</v>
      </c>
      <c r="CJ820" s="6"/>
      <c r="CK820" s="6"/>
      <c r="CL820" s="6"/>
      <c r="CM820" s="6">
        <f t="shared" si="77"/>
        <v>0</v>
      </c>
      <c r="CN820" s="6">
        <v>3291.95</v>
      </c>
      <c r="CO820" s="6">
        <v>-732.95</v>
      </c>
      <c r="CP820" s="6">
        <v>2559</v>
      </c>
      <c r="CQ820" s="6">
        <v>3291.81</v>
      </c>
      <c r="CR820" s="1">
        <v>8.76</v>
      </c>
      <c r="CS820" s="6">
        <v>3291.81</v>
      </c>
      <c r="CT820" s="1">
        <v>263.33999999999997</v>
      </c>
      <c r="CU820" s="6">
        <v>2684.61</v>
      </c>
    </row>
    <row r="821" spans="1:99" ht="13.8" hidden="1">
      <c r="A821" s="1"/>
      <c r="B821" s="1"/>
      <c r="C821" s="34" t="str">
        <f t="shared" ca="1" si="59"/>
        <v>OK</v>
      </c>
      <c r="D821" s="2">
        <f t="shared" si="60"/>
        <v>3549.303088155556</v>
      </c>
      <c r="E821" s="42">
        <v>45931</v>
      </c>
      <c r="F821" s="1" t="s">
        <v>145</v>
      </c>
      <c r="G821" s="1">
        <v>3451</v>
      </c>
      <c r="H821" s="1" t="s">
        <v>378</v>
      </c>
      <c r="I821" s="1" t="s">
        <v>177</v>
      </c>
      <c r="J821" s="38">
        <v>45495</v>
      </c>
      <c r="K821" s="6">
        <v>1700</v>
      </c>
      <c r="L821" s="1"/>
      <c r="M821" s="6">
        <v>1700</v>
      </c>
      <c r="N821" s="6"/>
      <c r="O821" s="6"/>
      <c r="P821" s="6">
        <v>0</v>
      </c>
      <c r="Q821" s="6"/>
      <c r="R821" s="6"/>
      <c r="S821" s="6"/>
      <c r="T821" s="6"/>
      <c r="U821" s="6"/>
      <c r="V821" s="6"/>
      <c r="W821" s="6"/>
      <c r="X821" s="6"/>
      <c r="Y821" s="6"/>
      <c r="Z821" s="6">
        <v>0</v>
      </c>
      <c r="AA821" s="6"/>
      <c r="AB821" s="6"/>
      <c r="AC821" s="6"/>
      <c r="AD821" s="6">
        <v>0</v>
      </c>
      <c r="AE821" s="6">
        <v>0</v>
      </c>
      <c r="AF821" s="6">
        <v>0</v>
      </c>
      <c r="AG821" s="6"/>
      <c r="AH821" s="6"/>
      <c r="AI821" s="6"/>
      <c r="AJ821" s="6"/>
      <c r="AK821" s="6"/>
      <c r="AL821" s="6"/>
      <c r="AM821" s="6">
        <v>0.05</v>
      </c>
      <c r="AN821" s="8">
        <f t="shared" si="61"/>
        <v>1700.05</v>
      </c>
      <c r="AO821" s="6"/>
      <c r="AP821" s="6">
        <v>-8.0500000000000007</v>
      </c>
      <c r="AQ821" s="6">
        <v>-102</v>
      </c>
      <c r="AR821" s="6"/>
      <c r="AS821" s="6"/>
      <c r="AT821" s="6">
        <v>-0.11</v>
      </c>
      <c r="AU821" s="6"/>
      <c r="AV821" s="6">
        <v>0</v>
      </c>
      <c r="AW821" s="6"/>
      <c r="AX821" s="6"/>
      <c r="AY821" s="6"/>
      <c r="AZ821" s="6"/>
      <c r="BA821" s="6"/>
      <c r="BB821" s="6">
        <v>0</v>
      </c>
      <c r="BC821" s="6">
        <v>-1.66</v>
      </c>
      <c r="BD821" s="6">
        <v>0</v>
      </c>
      <c r="BE821" s="6"/>
      <c r="BF821" s="6">
        <v>0</v>
      </c>
      <c r="BG821" s="6">
        <v>-130.22999999999999</v>
      </c>
      <c r="BH821" s="6">
        <v>0</v>
      </c>
      <c r="BI821" s="6"/>
      <c r="BJ821" s="6"/>
      <c r="BK821" s="6"/>
      <c r="BL821" s="11">
        <f t="shared" si="62"/>
        <v>-242.04999999999998</v>
      </c>
      <c r="BM821" s="12">
        <f t="shared" si="63"/>
        <v>1458</v>
      </c>
      <c r="BN821" s="13">
        <f t="shared" si="64"/>
        <v>141.66666666666666</v>
      </c>
      <c r="BO821" s="13">
        <f t="shared" si="65"/>
        <v>141.66666666666666</v>
      </c>
      <c r="BP821" s="13">
        <f t="shared" si="66"/>
        <v>47.222222222222221</v>
      </c>
      <c r="BQ821" s="13">
        <f t="shared" si="67"/>
        <v>130.22</v>
      </c>
      <c r="BR821" s="13">
        <f t="shared" si="68"/>
        <v>136</v>
      </c>
      <c r="BS821" s="13">
        <f t="shared" si="69"/>
        <v>796.95</v>
      </c>
      <c r="BT821" s="13">
        <f t="shared" si="70"/>
        <v>291.3</v>
      </c>
      <c r="BU821" s="13">
        <f t="shared" si="71"/>
        <v>150.51753259999998</v>
      </c>
      <c r="BV821" s="6">
        <f>SUMIFS('SEGURO DE VIDA'!E:E, 'SEGURO DE VIDA'!D:D, H821, 'SEGURO DE VIDA'!G:G, E821)</f>
        <v>13.71</v>
      </c>
      <c r="BW821" s="6">
        <f>SUMIFS(TREINAMENTOS!E:E, TREINAMENTOS!D:D, H821, TREINAMENTOS!G:G, E821)</f>
        <v>0</v>
      </c>
      <c r="BX821" s="6">
        <f>SUMIFS(EXAMES!E:E, EXAMES!D:D, H821, EXAMES!G:G, E821)</f>
        <v>0</v>
      </c>
      <c r="BY821" s="25">
        <f t="shared" si="72"/>
        <v>1849.2530881555558</v>
      </c>
      <c r="BZ821" s="1"/>
      <c r="CA821" s="1"/>
      <c r="CB821" s="13">
        <f t="shared" si="73"/>
        <v>150.51753259999998</v>
      </c>
      <c r="CC821" s="13">
        <f t="shared" si="74"/>
        <v>0</v>
      </c>
      <c r="CD821" s="13">
        <f>SUMIFS(ALIMENTAÇÃO!E:E, ALIMENTAÇÃO!D:D, H821, ALIMENTAÇÃO!G:G, E821)</f>
        <v>805</v>
      </c>
      <c r="CE821" s="6">
        <f>SUMIFS(TRANSPORTE!E:E, TRANSPORTE!D:D, H821, TRANSPORTE!G:G, E821)</f>
        <v>393.3</v>
      </c>
      <c r="CF821" s="6">
        <f>SUMIFS('PLANO DE SAÚDE'!E:E, 'PLANO DE SAÚDE'!D:D, H821, 'PLANO DE SAÚDE'!G:G, E821)</f>
        <v>152.17753259999998</v>
      </c>
      <c r="CG821" s="6">
        <f>SUMIFS('PLANO ODONTO'!E:E, 'PLANO ODONTO'!D:D, H821, 'PLANO ODONTO'!G:G, E821)</f>
        <v>0</v>
      </c>
      <c r="CH821" s="6">
        <f t="shared" si="75"/>
        <v>-1.66</v>
      </c>
      <c r="CI821" s="6">
        <f t="shared" si="76"/>
        <v>0</v>
      </c>
      <c r="CJ821" s="6"/>
      <c r="CK821" s="6"/>
      <c r="CL821" s="6"/>
      <c r="CM821" s="6">
        <f t="shared" si="77"/>
        <v>0</v>
      </c>
      <c r="CN821" s="6">
        <v>1700.05</v>
      </c>
      <c r="CO821" s="6">
        <v>-242.05</v>
      </c>
      <c r="CP821" s="6">
        <v>1458</v>
      </c>
      <c r="CQ821" s="6">
        <v>1700</v>
      </c>
      <c r="CR821" s="1">
        <v>7.66</v>
      </c>
      <c r="CS821" s="6">
        <v>1700</v>
      </c>
      <c r="CT821" s="1">
        <v>136</v>
      </c>
      <c r="CU821" s="6">
        <v>1092.8</v>
      </c>
    </row>
    <row r="822" spans="1:99" ht="13.8" hidden="1">
      <c r="A822" s="1"/>
      <c r="B822" s="1"/>
      <c r="C822" s="34" t="str">
        <f t="shared" ca="1" si="59"/>
        <v>OK</v>
      </c>
      <c r="D822" s="2">
        <f t="shared" si="60"/>
        <v>4264.0085666666673</v>
      </c>
      <c r="E822" s="42">
        <v>45931</v>
      </c>
      <c r="F822" s="1" t="s">
        <v>145</v>
      </c>
      <c r="G822" s="1">
        <v>3487</v>
      </c>
      <c r="H822" s="1" t="s">
        <v>379</v>
      </c>
      <c r="I822" s="1" t="s">
        <v>197</v>
      </c>
      <c r="J822" s="35">
        <v>45621</v>
      </c>
      <c r="K822" s="6">
        <v>1518</v>
      </c>
      <c r="L822" s="1"/>
      <c r="M822" s="6">
        <v>1518</v>
      </c>
      <c r="N822" s="6"/>
      <c r="O822" s="6"/>
      <c r="P822" s="6">
        <v>455.4</v>
      </c>
      <c r="Q822" s="6"/>
      <c r="R822" s="6"/>
      <c r="S822" s="6"/>
      <c r="T822" s="6"/>
      <c r="U822" s="6"/>
      <c r="V822" s="6"/>
      <c r="W822" s="6"/>
      <c r="X822" s="6"/>
      <c r="Y822" s="6"/>
      <c r="Z822" s="6">
        <v>0</v>
      </c>
      <c r="AA822" s="6"/>
      <c r="AB822" s="6"/>
      <c r="AC822" s="6"/>
      <c r="AD822" s="6">
        <v>0</v>
      </c>
      <c r="AE822" s="6">
        <v>0</v>
      </c>
      <c r="AF822" s="6">
        <v>0</v>
      </c>
      <c r="AG822" s="6"/>
      <c r="AH822" s="6"/>
      <c r="AI822" s="6"/>
      <c r="AJ822" s="6"/>
      <c r="AK822" s="6"/>
      <c r="AL822" s="6"/>
      <c r="AM822" s="6">
        <v>0.42</v>
      </c>
      <c r="AN822" s="8">
        <f t="shared" si="61"/>
        <v>1973.8200000000002</v>
      </c>
      <c r="AO822" s="6"/>
      <c r="AP822" s="6">
        <v>-7.7</v>
      </c>
      <c r="AQ822" s="6">
        <v>-91.08</v>
      </c>
      <c r="AR822" s="6"/>
      <c r="AS822" s="6"/>
      <c r="AT822" s="6">
        <v>-0.21</v>
      </c>
      <c r="AU822" s="6"/>
      <c r="AV822" s="6">
        <v>0</v>
      </c>
      <c r="AW822" s="6"/>
      <c r="AX822" s="6"/>
      <c r="AY822" s="6"/>
      <c r="AZ822" s="6"/>
      <c r="BA822" s="6"/>
      <c r="BB822" s="6">
        <v>0</v>
      </c>
      <c r="BC822" s="6">
        <v>0</v>
      </c>
      <c r="BD822" s="6">
        <v>0</v>
      </c>
      <c r="BE822" s="6"/>
      <c r="BF822" s="6">
        <v>0</v>
      </c>
      <c r="BG822" s="6">
        <v>-154.83000000000001</v>
      </c>
      <c r="BH822" s="6">
        <v>0</v>
      </c>
      <c r="BI822" s="6"/>
      <c r="BJ822" s="6"/>
      <c r="BK822" s="6"/>
      <c r="BL822" s="11">
        <f t="shared" si="62"/>
        <v>-253.82</v>
      </c>
      <c r="BM822" s="12">
        <f t="shared" si="63"/>
        <v>1720.0000000000002</v>
      </c>
      <c r="BN822" s="13">
        <f t="shared" si="64"/>
        <v>126.5</v>
      </c>
      <c r="BO822" s="13">
        <f t="shared" si="65"/>
        <v>126.5</v>
      </c>
      <c r="BP822" s="13">
        <f t="shared" si="66"/>
        <v>42.166666666666664</v>
      </c>
      <c r="BQ822" s="13">
        <f t="shared" si="67"/>
        <v>154.9119</v>
      </c>
      <c r="BR822" s="13">
        <f t="shared" si="68"/>
        <v>157.87</v>
      </c>
      <c r="BS822" s="13">
        <f t="shared" si="69"/>
        <v>762.3</v>
      </c>
      <c r="BT822" s="13">
        <f t="shared" si="70"/>
        <v>302.22000000000003</v>
      </c>
      <c r="BU822" s="13">
        <f t="shared" si="71"/>
        <v>0</v>
      </c>
      <c r="BV822" s="6">
        <f>SUMIFS('SEGURO DE VIDA'!E:E, 'SEGURO DE VIDA'!D:D, H822, 'SEGURO DE VIDA'!G:G, E822)</f>
        <v>13.71</v>
      </c>
      <c r="BW822" s="6">
        <f>SUMIFS(TREINAMENTOS!E:E, TREINAMENTOS!D:D, H822, TREINAMENTOS!G:G, E822)</f>
        <v>0</v>
      </c>
      <c r="BX822" s="6">
        <f>SUMIFS(EXAMES!E:E, EXAMES!D:D, H822, EXAMES!G:G, E822)</f>
        <v>604.01</v>
      </c>
      <c r="BY822" s="25">
        <f t="shared" si="72"/>
        <v>2290.1885666666667</v>
      </c>
      <c r="BZ822" s="1"/>
      <c r="CA822" s="1"/>
      <c r="CB822" s="13">
        <f t="shared" si="73"/>
        <v>0</v>
      </c>
      <c r="CC822" s="13">
        <f t="shared" si="74"/>
        <v>0</v>
      </c>
      <c r="CD822" s="13">
        <f>SUMIFS(ALIMENTAÇÃO!E:E, ALIMENTAÇÃO!D:D, H822, ALIMENTAÇÃO!G:G, E822)</f>
        <v>770</v>
      </c>
      <c r="CE822" s="6">
        <f>SUMIFS(TRANSPORTE!E:E, TRANSPORTE!D:D, H822, TRANSPORTE!G:G, E822)</f>
        <v>393.3</v>
      </c>
      <c r="CF822" s="6">
        <f>SUMIFS('PLANO DE SAÚDE'!E:E, 'PLANO DE SAÚDE'!D:D, H822, 'PLANO DE SAÚDE'!G:G, E822)</f>
        <v>0</v>
      </c>
      <c r="CG822" s="6">
        <f>SUMIFS('PLANO ODONTO'!E:E, 'PLANO ODONTO'!D:D, H822, 'PLANO ODONTO'!G:G, E822)</f>
        <v>0</v>
      </c>
      <c r="CH822" s="6">
        <f t="shared" si="75"/>
        <v>0</v>
      </c>
      <c r="CI822" s="6">
        <f t="shared" si="76"/>
        <v>0</v>
      </c>
      <c r="CJ822" s="6"/>
      <c r="CK822" s="6"/>
      <c r="CL822" s="6"/>
      <c r="CM822" s="6">
        <f t="shared" si="77"/>
        <v>0</v>
      </c>
      <c r="CN822" s="6">
        <v>1973.82</v>
      </c>
      <c r="CO822" s="6">
        <v>-253.82</v>
      </c>
      <c r="CP822" s="6">
        <v>1720</v>
      </c>
      <c r="CQ822" s="6">
        <v>1973.4</v>
      </c>
      <c r="CR822" s="1">
        <v>7.85</v>
      </c>
      <c r="CS822" s="6">
        <v>1973.4</v>
      </c>
      <c r="CT822" s="1">
        <v>157.87</v>
      </c>
      <c r="CU822" s="6">
        <v>1366.2</v>
      </c>
    </row>
    <row r="823" spans="1:99" ht="13.8" hidden="1">
      <c r="A823" s="1"/>
      <c r="B823" s="1"/>
      <c r="C823" s="34" t="str">
        <f t="shared" ca="1" si="59"/>
        <v>OK</v>
      </c>
      <c r="D823" s="2">
        <f t="shared" si="60"/>
        <v>6773.0413133777784</v>
      </c>
      <c r="E823" s="42">
        <v>45931</v>
      </c>
      <c r="F823" s="1" t="s">
        <v>145</v>
      </c>
      <c r="G823" s="1">
        <v>3523</v>
      </c>
      <c r="H823" s="1" t="s">
        <v>382</v>
      </c>
      <c r="I823" s="1" t="s">
        <v>383</v>
      </c>
      <c r="J823" s="38">
        <v>45748</v>
      </c>
      <c r="K823" s="6">
        <v>4000</v>
      </c>
      <c r="L823" s="1"/>
      <c r="M823" s="6">
        <v>4000</v>
      </c>
      <c r="N823" s="6"/>
      <c r="O823" s="6"/>
      <c r="P823" s="6">
        <v>0</v>
      </c>
      <c r="Q823" s="6"/>
      <c r="R823" s="6"/>
      <c r="S823" s="6"/>
      <c r="T823" s="6"/>
      <c r="U823" s="6"/>
      <c r="V823" s="6"/>
      <c r="W823" s="6"/>
      <c r="X823" s="6"/>
      <c r="Y823" s="6"/>
      <c r="Z823" s="6">
        <v>0</v>
      </c>
      <c r="AA823" s="6"/>
      <c r="AB823" s="6"/>
      <c r="AC823" s="6"/>
      <c r="AD823" s="6">
        <v>252.5</v>
      </c>
      <c r="AE823" s="6">
        <v>0</v>
      </c>
      <c r="AF823" s="6">
        <v>37.409999999999997</v>
      </c>
      <c r="AG823" s="6"/>
      <c r="AH823" s="6"/>
      <c r="AI823" s="6"/>
      <c r="AJ823" s="6"/>
      <c r="AK823" s="6"/>
      <c r="AL823" s="6"/>
      <c r="AM823" s="6">
        <v>0.05</v>
      </c>
      <c r="AN823" s="8">
        <f t="shared" si="61"/>
        <v>4289.96</v>
      </c>
      <c r="AO823" s="6"/>
      <c r="AP823" s="6">
        <v>-8.0500000000000007</v>
      </c>
      <c r="AQ823" s="6">
        <v>0</v>
      </c>
      <c r="AR823" s="6"/>
      <c r="AS823" s="6"/>
      <c r="AT823" s="6">
        <v>-0.78</v>
      </c>
      <c r="AU823" s="6"/>
      <c r="AV823" s="6">
        <v>0</v>
      </c>
      <c r="AW823" s="6"/>
      <c r="AX823" s="6"/>
      <c r="AY823" s="6"/>
      <c r="AZ823" s="6"/>
      <c r="BA823" s="6"/>
      <c r="BB823" s="6">
        <v>0</v>
      </c>
      <c r="BC823" s="6">
        <v>-1.66</v>
      </c>
      <c r="BD823" s="6">
        <v>-111.05</v>
      </c>
      <c r="BE823" s="6"/>
      <c r="BF823" s="6">
        <v>0</v>
      </c>
      <c r="BG823" s="6">
        <v>-410.17</v>
      </c>
      <c r="BH823" s="6">
        <v>-158.25</v>
      </c>
      <c r="BI823" s="6"/>
      <c r="BJ823" s="6"/>
      <c r="BK823" s="6"/>
      <c r="BL823" s="11">
        <f t="shared" si="62"/>
        <v>-689.96</v>
      </c>
      <c r="BM823" s="12">
        <f t="shared" si="63"/>
        <v>3600</v>
      </c>
      <c r="BN823" s="13">
        <f t="shared" si="64"/>
        <v>333.33333333333331</v>
      </c>
      <c r="BO823" s="13">
        <f t="shared" si="65"/>
        <v>333.33333333333331</v>
      </c>
      <c r="BP823" s="13">
        <f t="shared" si="66"/>
        <v>111.1111111111111</v>
      </c>
      <c r="BQ823" s="13">
        <f t="shared" si="67"/>
        <v>410.11539600000003</v>
      </c>
      <c r="BR823" s="13">
        <f t="shared" si="68"/>
        <v>343.19</v>
      </c>
      <c r="BS823" s="13">
        <f t="shared" si="69"/>
        <v>796.95</v>
      </c>
      <c r="BT823" s="13">
        <f t="shared" si="70"/>
        <v>0</v>
      </c>
      <c r="BU823" s="13">
        <f t="shared" si="71"/>
        <v>141.33813959999998</v>
      </c>
      <c r="BV823" s="6">
        <f>SUMIFS('SEGURO DE VIDA'!E:E, 'SEGURO DE VIDA'!D:D, H823, 'SEGURO DE VIDA'!G:G, E823)</f>
        <v>13.71</v>
      </c>
      <c r="BW823" s="6">
        <f>SUMIFS(TREINAMENTOS!E:E, TREINAMENTOS!D:D, H823, TREINAMENTOS!G:G, E823)</f>
        <v>0</v>
      </c>
      <c r="BX823" s="6">
        <f>SUMIFS(EXAMES!E:E, EXAMES!D:D, H823, EXAMES!G:G, E823)</f>
        <v>0</v>
      </c>
      <c r="BY823" s="25">
        <f t="shared" si="72"/>
        <v>2483.0813133777779</v>
      </c>
      <c r="BZ823" s="1"/>
      <c r="CA823" s="1"/>
      <c r="CB823" s="13">
        <f t="shared" si="73"/>
        <v>141.33813959999998</v>
      </c>
      <c r="CC823" s="13">
        <f t="shared" si="74"/>
        <v>0</v>
      </c>
      <c r="CD823" s="13">
        <f>SUMIFS(ALIMENTAÇÃO!E:E, ALIMENTAÇÃO!D:D, H823, ALIMENTAÇÃO!G:G, E823)</f>
        <v>805</v>
      </c>
      <c r="CE823" s="6">
        <f>SUMIFS(TRANSPORTE!E:E, TRANSPORTE!D:D, H823, TRANSPORTE!G:G, E823)</f>
        <v>0</v>
      </c>
      <c r="CF823" s="6">
        <f>SUMIFS('PLANO DE SAÚDE'!E:E, 'PLANO DE SAÚDE'!D:D, H823, 'PLANO DE SAÚDE'!G:G, E823)</f>
        <v>254.04813959999998</v>
      </c>
      <c r="CG823" s="6">
        <f>SUMIFS('PLANO ODONTO'!E:E, 'PLANO ODONTO'!D:D, H823, 'PLANO ODONTO'!G:G, E823)</f>
        <v>0</v>
      </c>
      <c r="CH823" s="6">
        <f t="shared" si="75"/>
        <v>-112.71</v>
      </c>
      <c r="CI823" s="6">
        <f t="shared" si="76"/>
        <v>0</v>
      </c>
      <c r="CJ823" s="6"/>
      <c r="CK823" s="6"/>
      <c r="CL823" s="6"/>
      <c r="CM823" s="6">
        <f t="shared" si="77"/>
        <v>0</v>
      </c>
      <c r="CN823" s="6">
        <v>4289.96</v>
      </c>
      <c r="CO823" s="6">
        <v>-689.96</v>
      </c>
      <c r="CP823" s="6">
        <v>3600</v>
      </c>
      <c r="CQ823" s="6">
        <v>4289.91</v>
      </c>
      <c r="CR823" s="1">
        <v>9.56</v>
      </c>
      <c r="CS823" s="6">
        <v>4289.91</v>
      </c>
      <c r="CT823" s="1">
        <v>343.19</v>
      </c>
      <c r="CU823" s="6">
        <v>3682.71</v>
      </c>
    </row>
    <row r="824" spans="1:99" ht="13.8" hidden="1">
      <c r="A824" s="1"/>
      <c r="B824" s="1"/>
      <c r="C824" s="34" t="str">
        <f t="shared" ca="1" si="59"/>
        <v>OK</v>
      </c>
      <c r="D824" s="2">
        <f t="shared" si="60"/>
        <v>7998.3361155777784</v>
      </c>
      <c r="E824" s="42">
        <v>45931</v>
      </c>
      <c r="F824" s="1" t="s">
        <v>145</v>
      </c>
      <c r="G824" s="1">
        <v>152</v>
      </c>
      <c r="H824" s="1" t="s">
        <v>384</v>
      </c>
      <c r="I824" s="1" t="s">
        <v>298</v>
      </c>
      <c r="J824" s="38">
        <v>42026</v>
      </c>
      <c r="K824" s="6">
        <v>3656.2</v>
      </c>
      <c r="L824" s="1"/>
      <c r="M824" s="6">
        <v>3656.2</v>
      </c>
      <c r="N824" s="6"/>
      <c r="O824" s="6"/>
      <c r="P824" s="6">
        <v>0</v>
      </c>
      <c r="Q824" s="6"/>
      <c r="R824" s="6"/>
      <c r="S824" s="6"/>
      <c r="T824" s="6"/>
      <c r="U824" s="6"/>
      <c r="V824" s="6"/>
      <c r="W824" s="6"/>
      <c r="X824" s="6"/>
      <c r="Y824" s="6"/>
      <c r="Z824" s="6">
        <v>1462.48</v>
      </c>
      <c r="AA824" s="6"/>
      <c r="AB824" s="6"/>
      <c r="AC824" s="6"/>
      <c r="AD824" s="6">
        <v>0</v>
      </c>
      <c r="AE824" s="6">
        <v>0</v>
      </c>
      <c r="AF824" s="6">
        <v>0</v>
      </c>
      <c r="AG824" s="6"/>
      <c r="AH824" s="6"/>
      <c r="AI824" s="6"/>
      <c r="AJ824" s="6"/>
      <c r="AK824" s="6"/>
      <c r="AL824" s="6"/>
      <c r="AM824" s="6">
        <v>0.68</v>
      </c>
      <c r="AN824" s="8">
        <f t="shared" si="61"/>
        <v>5119.3600000000006</v>
      </c>
      <c r="AO824" s="6"/>
      <c r="AP824" s="6">
        <v>-8.0500000000000007</v>
      </c>
      <c r="AQ824" s="6">
        <v>-219.37</v>
      </c>
      <c r="AR824" s="6"/>
      <c r="AS824" s="6"/>
      <c r="AT824" s="6">
        <v>-0.43</v>
      </c>
      <c r="AU824" s="6"/>
      <c r="AV824" s="6">
        <v>0</v>
      </c>
      <c r="AW824" s="6"/>
      <c r="AX824" s="6"/>
      <c r="AY824" s="6"/>
      <c r="AZ824" s="6"/>
      <c r="BA824" s="6"/>
      <c r="BB824" s="6">
        <v>0</v>
      </c>
      <c r="BC824" s="6">
        <v>-2.73</v>
      </c>
      <c r="BD824" s="6">
        <v>0</v>
      </c>
      <c r="BE824" s="6"/>
      <c r="BF824" s="6">
        <v>0</v>
      </c>
      <c r="BG824" s="6">
        <v>-526.19000000000005</v>
      </c>
      <c r="BH824" s="6">
        <v>-339.59</v>
      </c>
      <c r="BI824" s="6"/>
      <c r="BJ824" s="6"/>
      <c r="BK824" s="6"/>
      <c r="BL824" s="11">
        <f t="shared" si="62"/>
        <v>-1096.3600000000001</v>
      </c>
      <c r="BM824" s="12">
        <f t="shared" si="63"/>
        <v>4023.0000000000005</v>
      </c>
      <c r="BN824" s="13">
        <f t="shared" si="64"/>
        <v>304.68333333333334</v>
      </c>
      <c r="BO824" s="13">
        <f t="shared" si="65"/>
        <v>304.68333333333334</v>
      </c>
      <c r="BP824" s="13">
        <f t="shared" si="66"/>
        <v>101.56111111111112</v>
      </c>
      <c r="BQ824" s="13">
        <f t="shared" si="67"/>
        <v>526.20030399999996</v>
      </c>
      <c r="BR824" s="13">
        <f t="shared" si="68"/>
        <v>409.49</v>
      </c>
      <c r="BS824" s="13">
        <f t="shared" si="69"/>
        <v>796.95</v>
      </c>
      <c r="BT824" s="13">
        <f t="shared" si="70"/>
        <v>173.93</v>
      </c>
      <c r="BU824" s="13">
        <f t="shared" si="71"/>
        <v>247.76803379999998</v>
      </c>
      <c r="BV824" s="6">
        <f>SUMIFS('SEGURO DE VIDA'!E:E, 'SEGURO DE VIDA'!D:D, H824, 'SEGURO DE VIDA'!G:G, E824)</f>
        <v>13.71</v>
      </c>
      <c r="BW824" s="6">
        <f>SUMIFS(TREINAMENTOS!E:E, TREINAMENTOS!D:D, H824, TREINAMENTOS!G:G, E824)</f>
        <v>0</v>
      </c>
      <c r="BX824" s="6">
        <f>SUMIFS(EXAMES!E:E, EXAMES!D:D, H824, EXAMES!G:G, E824)</f>
        <v>0</v>
      </c>
      <c r="BY824" s="25">
        <f t="shared" si="72"/>
        <v>2878.9761155777778</v>
      </c>
      <c r="BZ824" s="1"/>
      <c r="CA824" s="1"/>
      <c r="CB824" s="13">
        <f t="shared" si="73"/>
        <v>247.76803379999998</v>
      </c>
      <c r="CC824" s="13">
        <f t="shared" si="74"/>
        <v>0</v>
      </c>
      <c r="CD824" s="13">
        <f>SUMIFS(ALIMENTAÇÃO!E:E, ALIMENTAÇÃO!D:D, H824, ALIMENTAÇÃO!G:G, E824)</f>
        <v>805</v>
      </c>
      <c r="CE824" s="6">
        <f>SUMIFS(TRANSPORTE!E:E, TRANSPORTE!D:D, H824, TRANSPORTE!G:G, E824)</f>
        <v>393.3</v>
      </c>
      <c r="CF824" s="6">
        <f>SUMIFS('PLANO DE SAÚDE'!E:E, 'PLANO DE SAÚDE'!D:D, H824, 'PLANO DE SAÚDE'!G:G, E824)</f>
        <v>250.49803379999997</v>
      </c>
      <c r="CG824" s="6">
        <f>SUMIFS('PLANO ODONTO'!E:E, 'PLANO ODONTO'!D:D, H824, 'PLANO ODONTO'!G:G, E824)</f>
        <v>0</v>
      </c>
      <c r="CH824" s="6">
        <f t="shared" si="75"/>
        <v>-2.73</v>
      </c>
      <c r="CI824" s="6">
        <f t="shared" si="76"/>
        <v>0</v>
      </c>
      <c r="CJ824" s="6"/>
      <c r="CK824" s="6"/>
      <c r="CL824" s="6"/>
      <c r="CM824" s="6">
        <f t="shared" si="77"/>
        <v>0</v>
      </c>
      <c r="CN824" s="6">
        <v>5119.3599999999997</v>
      </c>
      <c r="CO824" s="6">
        <v>-1096.3599999999999</v>
      </c>
      <c r="CP824" s="6">
        <v>4023</v>
      </c>
      <c r="CQ824" s="6">
        <v>5118.68</v>
      </c>
      <c r="CR824" s="1">
        <v>10.28</v>
      </c>
      <c r="CS824" s="6">
        <v>5118.68</v>
      </c>
      <c r="CT824" s="1">
        <v>409.49</v>
      </c>
      <c r="CU824" s="6">
        <v>4511.4799999999996</v>
      </c>
    </row>
    <row r="825" spans="1:99" ht="13.8" hidden="1">
      <c r="A825" s="1"/>
      <c r="B825" s="1"/>
      <c r="C825" s="34" t="str">
        <f t="shared" ca="1" si="59"/>
        <v>OK</v>
      </c>
      <c r="D825" s="2">
        <f t="shared" si="60"/>
        <v>5816.9748969555549</v>
      </c>
      <c r="E825" s="42">
        <v>45931</v>
      </c>
      <c r="F825" s="1" t="s">
        <v>145</v>
      </c>
      <c r="G825" s="1">
        <v>358</v>
      </c>
      <c r="H825" s="1" t="s">
        <v>385</v>
      </c>
      <c r="I825" s="1" t="s">
        <v>157</v>
      </c>
      <c r="J825" s="38">
        <v>44774</v>
      </c>
      <c r="K825" s="6">
        <v>2225.6</v>
      </c>
      <c r="L825" s="1"/>
      <c r="M825" s="6">
        <v>2225.6</v>
      </c>
      <c r="N825" s="6"/>
      <c r="O825" s="6"/>
      <c r="P825" s="6">
        <v>667.68</v>
      </c>
      <c r="Q825" s="6"/>
      <c r="R825" s="6"/>
      <c r="S825" s="6"/>
      <c r="T825" s="6"/>
      <c r="U825" s="6"/>
      <c r="V825" s="6"/>
      <c r="W825" s="6"/>
      <c r="X825" s="6"/>
      <c r="Y825" s="6"/>
      <c r="Z825" s="6">
        <v>0</v>
      </c>
      <c r="AA825" s="6"/>
      <c r="AB825" s="6"/>
      <c r="AC825" s="6"/>
      <c r="AD825" s="6">
        <v>584.08000000000004</v>
      </c>
      <c r="AE825" s="6">
        <v>266.18</v>
      </c>
      <c r="AF825" s="6">
        <v>125.96</v>
      </c>
      <c r="AG825" s="6"/>
      <c r="AH825" s="6"/>
      <c r="AI825" s="6"/>
      <c r="AJ825" s="6"/>
      <c r="AK825" s="6"/>
      <c r="AL825" s="6"/>
      <c r="AM825" s="6">
        <v>0.32</v>
      </c>
      <c r="AN825" s="8">
        <f t="shared" si="61"/>
        <v>3869.8199999999997</v>
      </c>
      <c r="AO825" s="6"/>
      <c r="AP825" s="6">
        <v>-6.65</v>
      </c>
      <c r="AQ825" s="6">
        <v>0</v>
      </c>
      <c r="AR825" s="6"/>
      <c r="AS825" s="6"/>
      <c r="AT825" s="6">
        <v>-0.21</v>
      </c>
      <c r="AU825" s="6"/>
      <c r="AV825" s="6">
        <v>-14</v>
      </c>
      <c r="AW825" s="6"/>
      <c r="AX825" s="6"/>
      <c r="AY825" s="6"/>
      <c r="AZ825" s="6"/>
      <c r="BA825" s="6"/>
      <c r="BB825" s="6">
        <v>0</v>
      </c>
      <c r="BC825" s="6">
        <v>-1.93</v>
      </c>
      <c r="BD825" s="6">
        <v>0</v>
      </c>
      <c r="BE825" s="6"/>
      <c r="BF825" s="6">
        <v>-654.55999999999995</v>
      </c>
      <c r="BG825" s="6">
        <v>-357.74</v>
      </c>
      <c r="BH825" s="6">
        <v>-75.73</v>
      </c>
      <c r="BI825" s="6"/>
      <c r="BJ825" s="6"/>
      <c r="BK825" s="6"/>
      <c r="BL825" s="11">
        <f t="shared" si="62"/>
        <v>-1110.82</v>
      </c>
      <c r="BM825" s="12">
        <f t="shared" si="63"/>
        <v>2759</v>
      </c>
      <c r="BN825" s="13">
        <f t="shared" si="64"/>
        <v>185.46666666666667</v>
      </c>
      <c r="BO825" s="13">
        <f t="shared" si="65"/>
        <v>185.46666666666667</v>
      </c>
      <c r="BP825" s="13">
        <f t="shared" si="66"/>
        <v>61.822222222222223</v>
      </c>
      <c r="BQ825" s="13">
        <f t="shared" si="67"/>
        <v>357.92874999999998</v>
      </c>
      <c r="BR825" s="13">
        <f t="shared" si="68"/>
        <v>309.56</v>
      </c>
      <c r="BS825" s="13">
        <f t="shared" si="69"/>
        <v>658.35</v>
      </c>
      <c r="BT825" s="13">
        <f t="shared" si="70"/>
        <v>0</v>
      </c>
      <c r="BU825" s="13">
        <f t="shared" si="71"/>
        <v>174.85059139999998</v>
      </c>
      <c r="BV825" s="6">
        <f>SUMIFS('SEGURO DE VIDA'!E:E, 'SEGURO DE VIDA'!D:D, H825, 'SEGURO DE VIDA'!G:G, E825)</f>
        <v>13.71</v>
      </c>
      <c r="BW825" s="6">
        <f>SUMIFS(TREINAMENTOS!E:E, TREINAMENTOS!D:D, H825, TREINAMENTOS!G:G, E825)</f>
        <v>0</v>
      </c>
      <c r="BX825" s="6">
        <f>SUMIFS(EXAMES!E:E, EXAMES!D:D, H825, EXAMES!G:G, E825)</f>
        <v>0</v>
      </c>
      <c r="BY825" s="25">
        <f t="shared" si="72"/>
        <v>1947.1548969555554</v>
      </c>
      <c r="BZ825" s="1"/>
      <c r="CA825" s="1"/>
      <c r="CB825" s="13">
        <f t="shared" si="73"/>
        <v>174.85059139999998</v>
      </c>
      <c r="CC825" s="13">
        <f t="shared" si="74"/>
        <v>0</v>
      </c>
      <c r="CD825" s="13">
        <f>SUMIFS(ALIMENTAÇÃO!E:E, ALIMENTAÇÃO!D:D, H825, ALIMENTAÇÃO!G:G, E825)</f>
        <v>665</v>
      </c>
      <c r="CE825" s="6">
        <f>SUMIFS(TRANSPORTE!E:E, TRANSPORTE!D:D, H825, TRANSPORTE!G:G, E825)</f>
        <v>0</v>
      </c>
      <c r="CF825" s="6">
        <f>SUMIFS('PLANO DE SAÚDE'!E:E, 'PLANO DE SAÚDE'!D:D, H825, 'PLANO DE SAÚDE'!G:G, E825)</f>
        <v>176.78059139999999</v>
      </c>
      <c r="CG825" s="6">
        <f>SUMIFS('PLANO ODONTO'!E:E, 'PLANO ODONTO'!D:D, H825, 'PLANO ODONTO'!G:G, E825)</f>
        <v>14</v>
      </c>
      <c r="CH825" s="6">
        <f t="shared" si="75"/>
        <v>-1.93</v>
      </c>
      <c r="CI825" s="6">
        <f t="shared" si="76"/>
        <v>0</v>
      </c>
      <c r="CJ825" s="6"/>
      <c r="CK825" s="6"/>
      <c r="CL825" s="6"/>
      <c r="CM825" s="6">
        <f t="shared" si="77"/>
        <v>-14</v>
      </c>
      <c r="CN825" s="6">
        <v>3869.82</v>
      </c>
      <c r="CO825" s="6">
        <v>-1110.82</v>
      </c>
      <c r="CP825" s="6">
        <v>2759</v>
      </c>
      <c r="CQ825" s="6">
        <v>3869.5</v>
      </c>
      <c r="CR825" s="1">
        <v>9.25</v>
      </c>
      <c r="CS825" s="6">
        <v>3869.5</v>
      </c>
      <c r="CT825" s="1">
        <v>309.56</v>
      </c>
      <c r="CU825" s="6">
        <v>2934.54</v>
      </c>
    </row>
    <row r="826" spans="1:99" ht="13.8" hidden="1">
      <c r="A826" s="1"/>
      <c r="B826" s="1"/>
      <c r="C826" s="34" t="str">
        <f t="shared" ca="1" si="59"/>
        <v>OK</v>
      </c>
      <c r="D826" s="2">
        <f t="shared" si="60"/>
        <v>4361.8754303999995</v>
      </c>
      <c r="E826" s="42">
        <v>45931</v>
      </c>
      <c r="F826" s="1" t="s">
        <v>145</v>
      </c>
      <c r="G826" s="1">
        <v>3534</v>
      </c>
      <c r="H826" s="1" t="s">
        <v>386</v>
      </c>
      <c r="I826" s="1" t="s">
        <v>170</v>
      </c>
      <c r="J826" s="38">
        <v>45789</v>
      </c>
      <c r="K826" s="6">
        <v>2267.91</v>
      </c>
      <c r="L826" s="1"/>
      <c r="M826" s="6">
        <v>2267.91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>
        <v>0</v>
      </c>
      <c r="Z826" s="6"/>
      <c r="AA826" s="6"/>
      <c r="AB826" s="6"/>
      <c r="AC826" s="6"/>
      <c r="AD826" s="6">
        <v>0</v>
      </c>
      <c r="AE826" s="6">
        <v>0</v>
      </c>
      <c r="AF826" s="6">
        <v>0</v>
      </c>
      <c r="AG826" s="6"/>
      <c r="AH826" s="6"/>
      <c r="AI826" s="6"/>
      <c r="AJ826" s="6"/>
      <c r="AK826" s="6"/>
      <c r="AL826" s="6"/>
      <c r="AM826" s="6">
        <v>0.51</v>
      </c>
      <c r="AN826" s="8">
        <f t="shared" si="61"/>
        <v>2268.42</v>
      </c>
      <c r="AO826" s="6"/>
      <c r="AP826" s="6">
        <v>-8.0500000000000007</v>
      </c>
      <c r="AQ826" s="6">
        <v>0</v>
      </c>
      <c r="AR826" s="6"/>
      <c r="AS826" s="6"/>
      <c r="AT826" s="6">
        <v>-0.48</v>
      </c>
      <c r="AU826" s="6"/>
      <c r="AV826" s="6">
        <v>-14</v>
      </c>
      <c r="AW826" s="6">
        <v>0</v>
      </c>
      <c r="AX826" s="6"/>
      <c r="AY826" s="6"/>
      <c r="AZ826" s="6"/>
      <c r="BA826" s="6"/>
      <c r="BB826" s="6"/>
      <c r="BC826" s="6">
        <v>-1.66</v>
      </c>
      <c r="BD826" s="6">
        <v>-165.89</v>
      </c>
      <c r="BE826" s="6"/>
      <c r="BF826" s="6"/>
      <c r="BG826" s="6">
        <v>-181.34</v>
      </c>
      <c r="BH826" s="6">
        <v>0</v>
      </c>
      <c r="BI826" s="6"/>
      <c r="BJ826" s="6"/>
      <c r="BK826" s="6"/>
      <c r="BL826" s="11">
        <f t="shared" si="62"/>
        <v>-371.41999999999996</v>
      </c>
      <c r="BM826" s="12">
        <f t="shared" si="63"/>
        <v>1897</v>
      </c>
      <c r="BN826" s="13">
        <f t="shared" si="64"/>
        <v>188.99249999999998</v>
      </c>
      <c r="BO826" s="13">
        <f t="shared" si="65"/>
        <v>188.99249999999998</v>
      </c>
      <c r="BP826" s="13">
        <f t="shared" si="66"/>
        <v>62.997499999999995</v>
      </c>
      <c r="BQ826" s="13">
        <f t="shared" si="67"/>
        <v>181.43279999999999</v>
      </c>
      <c r="BR826" s="13">
        <f t="shared" si="68"/>
        <v>181.43</v>
      </c>
      <c r="BS826" s="13">
        <f t="shared" si="69"/>
        <v>796.95</v>
      </c>
      <c r="BT826" s="13">
        <f t="shared" si="70"/>
        <v>0</v>
      </c>
      <c r="BU826" s="13">
        <f t="shared" si="71"/>
        <v>478.95013039999998</v>
      </c>
      <c r="BV826" s="6">
        <f>SUMIFS('SEGURO DE VIDA'!E:E, 'SEGURO DE VIDA'!D:D, H826, 'SEGURO DE VIDA'!G:G, E826)</f>
        <v>13.71</v>
      </c>
      <c r="BW826" s="6">
        <f>SUMIFS(TREINAMENTOS!E:E, TREINAMENTOS!D:D, H826, TREINAMENTOS!G:G, E826)</f>
        <v>0</v>
      </c>
      <c r="BX826" s="6">
        <f>SUMIFS(EXAMES!E:E, EXAMES!D:D, H826, EXAMES!G:G, E826)</f>
        <v>0</v>
      </c>
      <c r="BY826" s="25">
        <f t="shared" si="72"/>
        <v>2093.4554303999998</v>
      </c>
      <c r="BZ826" s="1"/>
      <c r="CA826" s="1"/>
      <c r="CB826" s="13">
        <f t="shared" si="73"/>
        <v>441.16013039999996</v>
      </c>
      <c r="CC826" s="13">
        <f t="shared" si="74"/>
        <v>37.79</v>
      </c>
      <c r="CD826" s="13">
        <f>SUMIFS(ALIMENTAÇÃO!E:E, ALIMENTAÇÃO!D:D, H826, ALIMENTAÇÃO!G:G, E826)</f>
        <v>805</v>
      </c>
      <c r="CE826" s="6">
        <f>SUMIFS(TRANSPORTE!E:E, TRANSPORTE!D:D, H826, TRANSPORTE!G:G, E826)</f>
        <v>0</v>
      </c>
      <c r="CF826" s="6">
        <f>SUMIFS('PLANO DE SAÚDE'!E:E, 'PLANO DE SAÚDE'!D:D, H826, 'PLANO DE SAÚDE'!G:G, E826)</f>
        <v>608.71013039999991</v>
      </c>
      <c r="CG826" s="6">
        <f>SUMIFS('PLANO ODONTO'!E:E, 'PLANO ODONTO'!D:D, H826, 'PLANO ODONTO'!G:G, E826)</f>
        <v>51.79</v>
      </c>
      <c r="CH826" s="6">
        <f t="shared" si="75"/>
        <v>-167.54999999999998</v>
      </c>
      <c r="CI826" s="6">
        <f t="shared" si="76"/>
        <v>0</v>
      </c>
      <c r="CJ826" s="6"/>
      <c r="CK826" s="6"/>
      <c r="CL826" s="6"/>
      <c r="CM826" s="6">
        <f t="shared" si="77"/>
        <v>-14</v>
      </c>
      <c r="CN826" s="6">
        <v>2268.42</v>
      </c>
      <c r="CO826" s="6">
        <v>-371.42</v>
      </c>
      <c r="CP826" s="6">
        <v>1897</v>
      </c>
      <c r="CQ826" s="6">
        <v>2267.91</v>
      </c>
      <c r="CR826" s="1">
        <v>8</v>
      </c>
      <c r="CS826" s="6">
        <v>2267.91</v>
      </c>
      <c r="CT826" s="1">
        <v>181.43</v>
      </c>
      <c r="CU826" s="6">
        <v>1660.71</v>
      </c>
    </row>
    <row r="827" spans="1:99" ht="13.8" hidden="1">
      <c r="A827" s="1"/>
      <c r="B827" s="1"/>
      <c r="C827" s="34" t="str">
        <f t="shared" ca="1" si="59"/>
        <v>OK</v>
      </c>
      <c r="D827" s="2">
        <f t="shared" si="60"/>
        <v>4568.5228607777781</v>
      </c>
      <c r="E827" s="42">
        <v>45931</v>
      </c>
      <c r="F827" s="1" t="s">
        <v>145</v>
      </c>
      <c r="G827" s="1">
        <v>209</v>
      </c>
      <c r="H827" s="1" t="s">
        <v>387</v>
      </c>
      <c r="I827" s="1" t="s">
        <v>157</v>
      </c>
      <c r="J827" s="38">
        <v>42527</v>
      </c>
      <c r="K827" s="6">
        <v>2622.91</v>
      </c>
      <c r="L827" s="1"/>
      <c r="M827" s="6">
        <v>2622.91</v>
      </c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>
        <v>0</v>
      </c>
      <c r="Z827" s="6"/>
      <c r="AA827" s="6"/>
      <c r="AB827" s="6"/>
      <c r="AC827" s="6"/>
      <c r="AD827" s="6">
        <v>0</v>
      </c>
      <c r="AE827" s="6">
        <v>0</v>
      </c>
      <c r="AF827" s="6">
        <v>0</v>
      </c>
      <c r="AG827" s="6"/>
      <c r="AH827" s="6"/>
      <c r="AI827" s="6"/>
      <c r="AJ827" s="6"/>
      <c r="AK827" s="6"/>
      <c r="AL827" s="6"/>
      <c r="AM827" s="6">
        <v>0.59</v>
      </c>
      <c r="AN827" s="8">
        <f t="shared" si="61"/>
        <v>2623.5</v>
      </c>
      <c r="AO827" s="6"/>
      <c r="AP827" s="6">
        <v>-7.7</v>
      </c>
      <c r="AQ827" s="6">
        <v>-157.37</v>
      </c>
      <c r="AR827" s="6"/>
      <c r="AS827" s="6"/>
      <c r="AT827" s="6">
        <v>-0.14000000000000001</v>
      </c>
      <c r="AU827" s="6"/>
      <c r="AV827" s="6">
        <v>-14</v>
      </c>
      <c r="AW827" s="6">
        <v>-14</v>
      </c>
      <c r="AX827" s="6"/>
      <c r="AY827" s="6"/>
      <c r="AZ827" s="6"/>
      <c r="BA827" s="6"/>
      <c r="BB827" s="6"/>
      <c r="BC827" s="6">
        <v>0</v>
      </c>
      <c r="BD827" s="6">
        <v>0</v>
      </c>
      <c r="BE827" s="6"/>
      <c r="BF827" s="6"/>
      <c r="BG827" s="6">
        <v>-213.29</v>
      </c>
      <c r="BH827" s="6">
        <v>0</v>
      </c>
      <c r="BI827" s="6"/>
      <c r="BJ827" s="6"/>
      <c r="BK827" s="6"/>
      <c r="BL827" s="11">
        <f t="shared" si="62"/>
        <v>-406.5</v>
      </c>
      <c r="BM827" s="12">
        <f t="shared" si="63"/>
        <v>2217</v>
      </c>
      <c r="BN827" s="13">
        <f t="shared" si="64"/>
        <v>218.57583333333332</v>
      </c>
      <c r="BO827" s="13">
        <f t="shared" si="65"/>
        <v>218.57583333333332</v>
      </c>
      <c r="BP827" s="13">
        <f t="shared" si="66"/>
        <v>72.858611111111102</v>
      </c>
      <c r="BQ827" s="13">
        <f t="shared" si="67"/>
        <v>213.24258300000002</v>
      </c>
      <c r="BR827" s="13">
        <f t="shared" si="68"/>
        <v>209.83</v>
      </c>
      <c r="BS827" s="13">
        <f t="shared" si="69"/>
        <v>762.3</v>
      </c>
      <c r="BT827" s="13">
        <f t="shared" si="70"/>
        <v>235.93</v>
      </c>
      <c r="BU827" s="13">
        <f t="shared" si="71"/>
        <v>0</v>
      </c>
      <c r="BV827" s="6">
        <f>SUMIFS('SEGURO DE VIDA'!E:E, 'SEGURO DE VIDA'!D:D, H827, 'SEGURO DE VIDA'!G:G, E827)</f>
        <v>13.71</v>
      </c>
      <c r="BW827" s="6">
        <f>SUMIFS(TREINAMENTOS!E:E, TREINAMENTOS!D:D, H827, TREINAMENTOS!G:G, E827)</f>
        <v>0</v>
      </c>
      <c r="BX827" s="6">
        <f>SUMIFS(EXAMES!E:E, EXAMES!D:D, H827, EXAMES!G:G, E827)</f>
        <v>0</v>
      </c>
      <c r="BY827" s="25">
        <f t="shared" si="72"/>
        <v>1945.0228607777779</v>
      </c>
      <c r="BZ827" s="1"/>
      <c r="CA827" s="1"/>
      <c r="CB827" s="13">
        <f t="shared" si="73"/>
        <v>0</v>
      </c>
      <c r="CC827" s="13">
        <f t="shared" si="74"/>
        <v>0</v>
      </c>
      <c r="CD827" s="13">
        <f>SUMIFS(ALIMENTAÇÃO!E:E, ALIMENTAÇÃO!D:D, H827, ALIMENTAÇÃO!G:G, E827)</f>
        <v>770</v>
      </c>
      <c r="CE827" s="6">
        <f>SUMIFS(TRANSPORTE!E:E, TRANSPORTE!D:D, H827, TRANSPORTE!G:G, E827)</f>
        <v>393.3</v>
      </c>
      <c r="CF827" s="6">
        <f>SUMIFS('PLANO DE SAÚDE'!E:E, 'PLANO DE SAÚDE'!D:D, H827, 'PLANO DE SAÚDE'!G:G, E827)</f>
        <v>0</v>
      </c>
      <c r="CG827" s="6">
        <f>SUMIFS('PLANO ODONTO'!E:E, 'PLANO ODONTO'!D:D, H827, 'PLANO ODONTO'!G:G, E827)</f>
        <v>28</v>
      </c>
      <c r="CH827" s="6">
        <f t="shared" si="75"/>
        <v>0</v>
      </c>
      <c r="CI827" s="6">
        <f t="shared" si="76"/>
        <v>0</v>
      </c>
      <c r="CJ827" s="6"/>
      <c r="CK827" s="6"/>
      <c r="CL827" s="6"/>
      <c r="CM827" s="6">
        <f t="shared" si="77"/>
        <v>-28</v>
      </c>
      <c r="CN827" s="6">
        <v>2623.5</v>
      </c>
      <c r="CO827" s="6">
        <v>-406.5</v>
      </c>
      <c r="CP827" s="6">
        <v>2217</v>
      </c>
      <c r="CQ827" s="6">
        <v>2622.91</v>
      </c>
      <c r="CR827" s="1">
        <v>8.1300000000000008</v>
      </c>
      <c r="CS827" s="6">
        <v>2622.91</v>
      </c>
      <c r="CT827" s="1">
        <v>209.83</v>
      </c>
      <c r="CU827" s="6">
        <v>2015.71</v>
      </c>
    </row>
    <row r="828" spans="1:99" ht="13.8" hidden="1">
      <c r="A828" s="1"/>
      <c r="B828" s="1"/>
      <c r="C828" s="34" t="str">
        <f t="shared" ca="1" si="59"/>
        <v>OK</v>
      </c>
      <c r="D828" s="2">
        <f t="shared" si="60"/>
        <v>5847.0523764444442</v>
      </c>
      <c r="E828" s="42">
        <v>45931</v>
      </c>
      <c r="F828" s="1" t="s">
        <v>145</v>
      </c>
      <c r="G828" s="1">
        <v>175</v>
      </c>
      <c r="H828" s="1" t="s">
        <v>388</v>
      </c>
      <c r="I828" s="1" t="s">
        <v>298</v>
      </c>
      <c r="J828" s="38">
        <v>42041</v>
      </c>
      <c r="K828" s="6">
        <v>3478.78</v>
      </c>
      <c r="L828" s="1"/>
      <c r="M828" s="6">
        <v>3478.78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>
        <v>0</v>
      </c>
      <c r="Z828" s="6"/>
      <c r="AA828" s="6"/>
      <c r="AB828" s="6"/>
      <c r="AC828" s="6"/>
      <c r="AD828" s="6">
        <v>0</v>
      </c>
      <c r="AE828" s="6">
        <v>0</v>
      </c>
      <c r="AF828" s="6">
        <v>0</v>
      </c>
      <c r="AG828" s="6"/>
      <c r="AH828" s="6"/>
      <c r="AI828" s="6"/>
      <c r="AJ828" s="6"/>
      <c r="AK828" s="6"/>
      <c r="AL828" s="6"/>
      <c r="AM828" s="6">
        <v>0.19</v>
      </c>
      <c r="AN828" s="8">
        <f t="shared" si="61"/>
        <v>3478.9700000000003</v>
      </c>
      <c r="AO828" s="6"/>
      <c r="AP828" s="6">
        <v>-8.0500000000000007</v>
      </c>
      <c r="AQ828" s="6">
        <v>-208.73</v>
      </c>
      <c r="AR828" s="6"/>
      <c r="AS828" s="6"/>
      <c r="AT828" s="6">
        <v>-0.76</v>
      </c>
      <c r="AU828" s="6"/>
      <c r="AV828" s="6">
        <v>-14</v>
      </c>
      <c r="AW828" s="6">
        <v>-14</v>
      </c>
      <c r="AX828" s="6"/>
      <c r="AY828" s="6"/>
      <c r="AZ828" s="6"/>
      <c r="BA828" s="6"/>
      <c r="BB828" s="6"/>
      <c r="BC828" s="6">
        <v>0</v>
      </c>
      <c r="BD828" s="6">
        <v>0</v>
      </c>
      <c r="BE828" s="6"/>
      <c r="BF828" s="6"/>
      <c r="BG828" s="6">
        <v>-310.85000000000002</v>
      </c>
      <c r="BH828" s="6">
        <v>-36.58</v>
      </c>
      <c r="BI828" s="6"/>
      <c r="BJ828" s="6"/>
      <c r="BK828" s="6"/>
      <c r="BL828" s="11">
        <f t="shared" si="62"/>
        <v>-592.97</v>
      </c>
      <c r="BM828" s="12">
        <f t="shared" si="63"/>
        <v>2886</v>
      </c>
      <c r="BN828" s="13">
        <f t="shared" si="64"/>
        <v>289.89833333333337</v>
      </c>
      <c r="BO828" s="13">
        <f t="shared" si="65"/>
        <v>289.89833333333337</v>
      </c>
      <c r="BP828" s="13">
        <f t="shared" si="66"/>
        <v>96.63277777777779</v>
      </c>
      <c r="BQ828" s="13">
        <f t="shared" si="67"/>
        <v>311.00293199999999</v>
      </c>
      <c r="BR828" s="13">
        <f t="shared" si="68"/>
        <v>278.3</v>
      </c>
      <c r="BS828" s="13">
        <f t="shared" si="69"/>
        <v>796.95</v>
      </c>
      <c r="BT828" s="13">
        <f t="shared" si="70"/>
        <v>184.57000000000002</v>
      </c>
      <c r="BU828" s="13">
        <f t="shared" si="71"/>
        <v>0</v>
      </c>
      <c r="BV828" s="6">
        <f>SUMIFS('SEGURO DE VIDA'!E:E, 'SEGURO DE VIDA'!D:D, H828, 'SEGURO DE VIDA'!G:G, E828)</f>
        <v>13.71</v>
      </c>
      <c r="BW828" s="6">
        <f>SUMIFS(TREINAMENTOS!E:E, TREINAMENTOS!D:D, H828, TREINAMENTOS!G:G, E828)</f>
        <v>0</v>
      </c>
      <c r="BX828" s="6">
        <f>SUMIFS(EXAMES!E:E, EXAMES!D:D, H828, EXAMES!G:G, E828)</f>
        <v>107.12</v>
      </c>
      <c r="BY828" s="25">
        <f t="shared" si="72"/>
        <v>2368.0823764444444</v>
      </c>
      <c r="BZ828" s="1"/>
      <c r="CA828" s="1"/>
      <c r="CB828" s="13">
        <f t="shared" si="73"/>
        <v>0</v>
      </c>
      <c r="CC828" s="13">
        <f t="shared" si="74"/>
        <v>0</v>
      </c>
      <c r="CD828" s="13">
        <f>SUMIFS(ALIMENTAÇÃO!E:E, ALIMENTAÇÃO!D:D, H828, ALIMENTAÇÃO!G:G, E828)</f>
        <v>805</v>
      </c>
      <c r="CE828" s="6">
        <f>SUMIFS(TRANSPORTE!E:E, TRANSPORTE!D:D, H828, TRANSPORTE!G:G, E828)</f>
        <v>393.3</v>
      </c>
      <c r="CF828" s="6">
        <f>SUMIFS('PLANO DE SAÚDE'!E:E, 'PLANO DE SAÚDE'!D:D, H828, 'PLANO DE SAÚDE'!G:G, E828)</f>
        <v>0</v>
      </c>
      <c r="CG828" s="6">
        <f>SUMIFS('PLANO ODONTO'!E:E, 'PLANO ODONTO'!D:D, H828, 'PLANO ODONTO'!G:G, E828)</f>
        <v>28</v>
      </c>
      <c r="CH828" s="6">
        <f t="shared" si="75"/>
        <v>0</v>
      </c>
      <c r="CI828" s="6">
        <f t="shared" si="76"/>
        <v>0</v>
      </c>
      <c r="CJ828" s="6"/>
      <c r="CK828" s="6"/>
      <c r="CL828" s="6"/>
      <c r="CM828" s="6">
        <f t="shared" si="77"/>
        <v>-28</v>
      </c>
      <c r="CN828" s="6">
        <v>3478.97</v>
      </c>
      <c r="CO828" s="6">
        <v>-592.97</v>
      </c>
      <c r="CP828" s="6">
        <v>2886</v>
      </c>
      <c r="CQ828" s="6">
        <v>3478.78</v>
      </c>
      <c r="CR828" s="1">
        <v>8.94</v>
      </c>
      <c r="CS828" s="6">
        <v>3478.78</v>
      </c>
      <c r="CT828" s="1">
        <v>278.3</v>
      </c>
      <c r="CU828" s="6">
        <v>2871.58</v>
      </c>
    </row>
    <row r="829" spans="1:99" ht="13.8" hidden="1">
      <c r="A829" s="1"/>
      <c r="B829" s="1"/>
      <c r="C829" s="34" t="str">
        <f t="shared" ca="1" si="59"/>
        <v>Incompleto</v>
      </c>
      <c r="D829" s="2">
        <f t="shared" si="60"/>
        <v>333.70750000000004</v>
      </c>
      <c r="E829" s="42">
        <v>45931</v>
      </c>
      <c r="F829" s="1" t="s">
        <v>145</v>
      </c>
      <c r="G829" s="1">
        <v>12</v>
      </c>
      <c r="H829" s="1" t="s">
        <v>389</v>
      </c>
      <c r="I829" s="1" t="s">
        <v>390</v>
      </c>
      <c r="J829" s="38">
        <v>39694</v>
      </c>
      <c r="K829" s="6">
        <v>1716.21</v>
      </c>
      <c r="L829" s="1"/>
      <c r="M829" s="6">
        <v>0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>
        <v>0</v>
      </c>
      <c r="Z829" s="6"/>
      <c r="AA829" s="6"/>
      <c r="AB829" s="6"/>
      <c r="AC829" s="6"/>
      <c r="AD829" s="6">
        <v>0</v>
      </c>
      <c r="AE829" s="6">
        <v>0</v>
      </c>
      <c r="AF829" s="6">
        <v>0</v>
      </c>
      <c r="AG829" s="6"/>
      <c r="AH829" s="6"/>
      <c r="AI829" s="6"/>
      <c r="AJ829" s="6"/>
      <c r="AK829" s="6"/>
      <c r="AL829" s="6"/>
      <c r="AM829" s="6">
        <v>0</v>
      </c>
      <c r="AN829" s="8">
        <f t="shared" si="61"/>
        <v>0</v>
      </c>
      <c r="AO829" s="6"/>
      <c r="AP829" s="6">
        <v>0</v>
      </c>
      <c r="AQ829" s="6">
        <v>0</v>
      </c>
      <c r="AR829" s="6"/>
      <c r="AS829" s="6"/>
      <c r="AT829" s="6">
        <v>0</v>
      </c>
      <c r="AU829" s="6"/>
      <c r="AV829" s="6">
        <v>0</v>
      </c>
      <c r="AW829" s="6">
        <v>0</v>
      </c>
      <c r="AX829" s="6"/>
      <c r="AY829" s="6"/>
      <c r="AZ829" s="6"/>
      <c r="BA829" s="6"/>
      <c r="BB829" s="6"/>
      <c r="BC829" s="6">
        <v>0</v>
      </c>
      <c r="BD829" s="6">
        <v>0</v>
      </c>
      <c r="BE829" s="6"/>
      <c r="BF829" s="6"/>
      <c r="BG829" s="6">
        <v>0</v>
      </c>
      <c r="BH829" s="6">
        <v>0</v>
      </c>
      <c r="BI829" s="6"/>
      <c r="BJ829" s="6"/>
      <c r="BK829" s="6"/>
      <c r="BL829" s="11">
        <f t="shared" si="62"/>
        <v>0</v>
      </c>
      <c r="BM829" s="12">
        <f t="shared" si="63"/>
        <v>0</v>
      </c>
      <c r="BN829" s="13">
        <f t="shared" si="64"/>
        <v>143.01750000000001</v>
      </c>
      <c r="BO829" s="13">
        <f t="shared" si="65"/>
        <v>143.01750000000001</v>
      </c>
      <c r="BP829" s="13">
        <f t="shared" si="66"/>
        <v>47.672500000000007</v>
      </c>
      <c r="BQ829" s="13">
        <f t="shared" si="67"/>
        <v>0</v>
      </c>
      <c r="BR829" s="13">
        <f t="shared" si="68"/>
        <v>0</v>
      </c>
      <c r="BS829" s="13">
        <f t="shared" si="69"/>
        <v>0</v>
      </c>
      <c r="BT829" s="13">
        <f t="shared" si="70"/>
        <v>0</v>
      </c>
      <c r="BU829" s="13">
        <f t="shared" si="71"/>
        <v>0</v>
      </c>
      <c r="BV829" s="6">
        <f>SUMIFS('SEGURO DE VIDA'!E:E, 'SEGURO DE VIDA'!D:D, H829, 'SEGURO DE VIDA'!G:G, E829)</f>
        <v>0</v>
      </c>
      <c r="BW829" s="6">
        <f>SUMIFS(TREINAMENTOS!E:E, TREINAMENTOS!D:D, H829, TREINAMENTOS!G:G, E829)</f>
        <v>0</v>
      </c>
      <c r="BX829" s="6">
        <f>SUMIFS(EXAMES!E:E, EXAMES!D:D, H829, EXAMES!G:G, E829)</f>
        <v>0</v>
      </c>
      <c r="BY829" s="25">
        <f t="shared" si="72"/>
        <v>333.70750000000004</v>
      </c>
      <c r="BZ829" s="1"/>
      <c r="CA829" s="1"/>
      <c r="CB829" s="13">
        <f t="shared" si="73"/>
        <v>0</v>
      </c>
      <c r="CC829" s="13">
        <f t="shared" si="74"/>
        <v>0</v>
      </c>
      <c r="CD829" s="13">
        <f>SUMIFS(ALIMENTAÇÃO!E:E, ALIMENTAÇÃO!D:D, H829, ALIMENTAÇÃO!G:G, E829)</f>
        <v>0</v>
      </c>
      <c r="CE829" s="6">
        <f>SUMIFS(TRANSPORTE!E:E, TRANSPORTE!D:D, H829, TRANSPORTE!G:G, E829)</f>
        <v>0</v>
      </c>
      <c r="CF829" s="6">
        <f>SUMIFS('PLANO DE SAÚDE'!E:E, 'PLANO DE SAÚDE'!D:D, H829, 'PLANO DE SAÚDE'!G:G, E829)</f>
        <v>0</v>
      </c>
      <c r="CG829" s="6">
        <f>SUMIFS('PLANO ODONTO'!E:E, 'PLANO ODONTO'!D:D, H829, 'PLANO ODONTO'!G:G, E829)</f>
        <v>0</v>
      </c>
      <c r="CH829" s="6">
        <f t="shared" si="75"/>
        <v>0</v>
      </c>
      <c r="CI829" s="6">
        <f t="shared" si="76"/>
        <v>0</v>
      </c>
      <c r="CJ829" s="6"/>
      <c r="CK829" s="6"/>
      <c r="CL829" s="6"/>
      <c r="CM829" s="6">
        <f t="shared" si="77"/>
        <v>0</v>
      </c>
      <c r="CN829" s="6">
        <v>0</v>
      </c>
      <c r="CO829" s="6">
        <v>0</v>
      </c>
      <c r="CP829" s="6">
        <v>0</v>
      </c>
      <c r="CQ829" s="6">
        <v>0</v>
      </c>
      <c r="CR829" s="1">
        <v>0</v>
      </c>
      <c r="CS829" s="6">
        <v>0</v>
      </c>
      <c r="CT829" s="1">
        <v>0</v>
      </c>
      <c r="CU829" s="6">
        <v>0</v>
      </c>
    </row>
    <row r="830" spans="1:99" ht="13.8" hidden="1">
      <c r="A830" s="1"/>
      <c r="B830" s="1"/>
      <c r="C830" s="34" t="str">
        <f t="shared" ca="1" si="59"/>
        <v>OK</v>
      </c>
      <c r="D830" s="2">
        <f t="shared" si="60"/>
        <v>5430.6716491999996</v>
      </c>
      <c r="E830" s="42">
        <v>45931</v>
      </c>
      <c r="F830" s="1" t="s">
        <v>145</v>
      </c>
      <c r="G830" s="1">
        <v>3584</v>
      </c>
      <c r="H830" s="1" t="s">
        <v>553</v>
      </c>
      <c r="I830" s="1" t="s">
        <v>149</v>
      </c>
      <c r="J830" s="38">
        <v>45908</v>
      </c>
      <c r="K830" s="6">
        <v>2175.5700000000002</v>
      </c>
      <c r="L830" s="1"/>
      <c r="M830" s="6">
        <v>2175.5700000000002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>
        <v>0</v>
      </c>
      <c r="Z830" s="6"/>
      <c r="AA830" s="6"/>
      <c r="AB830" s="6"/>
      <c r="AC830" s="6"/>
      <c r="AD830" s="6">
        <v>589.58000000000004</v>
      </c>
      <c r="AE830" s="6">
        <v>0</v>
      </c>
      <c r="AF830" s="6">
        <v>87.35</v>
      </c>
      <c r="AG830" s="6"/>
      <c r="AH830" s="6"/>
      <c r="AI830" s="6"/>
      <c r="AJ830" s="6"/>
      <c r="AK830" s="6"/>
      <c r="AL830" s="6"/>
      <c r="AM830" s="6">
        <v>0.74</v>
      </c>
      <c r="AN830" s="8">
        <f t="shared" si="61"/>
        <v>2853.24</v>
      </c>
      <c r="AO830" s="6"/>
      <c r="AP830" s="6">
        <v>-8.0500000000000007</v>
      </c>
      <c r="AQ830" s="6">
        <v>-130.53</v>
      </c>
      <c r="AR830" s="6"/>
      <c r="AS830" s="6"/>
      <c r="AT830" s="6">
        <v>-0.22</v>
      </c>
      <c r="AU830" s="6"/>
      <c r="AV830" s="6">
        <v>-14</v>
      </c>
      <c r="AW830" s="6">
        <v>-14</v>
      </c>
      <c r="AX830" s="6"/>
      <c r="AY830" s="6"/>
      <c r="AZ830" s="6"/>
      <c r="BA830" s="6"/>
      <c r="BB830" s="6"/>
      <c r="BC830" s="6">
        <v>-3.69</v>
      </c>
      <c r="BD830" s="6">
        <v>-111.05</v>
      </c>
      <c r="BE830" s="6"/>
      <c r="BF830" s="6"/>
      <c r="BG830" s="6">
        <v>-235.7</v>
      </c>
      <c r="BH830" s="6">
        <v>0</v>
      </c>
      <c r="BI830" s="6"/>
      <c r="BJ830" s="6"/>
      <c r="BK830" s="6"/>
      <c r="BL830" s="11">
        <f t="shared" si="62"/>
        <v>-517.24</v>
      </c>
      <c r="BM830" s="12">
        <f t="shared" si="63"/>
        <v>2336</v>
      </c>
      <c r="BN830" s="13">
        <f t="shared" si="64"/>
        <v>181.29750000000001</v>
      </c>
      <c r="BO830" s="13">
        <f t="shared" si="65"/>
        <v>181.29750000000001</v>
      </c>
      <c r="BP830" s="13">
        <f t="shared" si="66"/>
        <v>60.432500000000005</v>
      </c>
      <c r="BQ830" s="13">
        <f t="shared" si="67"/>
        <v>235.61649999999997</v>
      </c>
      <c r="BR830" s="13">
        <f t="shared" si="68"/>
        <v>228.2</v>
      </c>
      <c r="BS830" s="13">
        <f t="shared" si="69"/>
        <v>796.95</v>
      </c>
      <c r="BT830" s="13">
        <f t="shared" si="70"/>
        <v>85.669999999999987</v>
      </c>
      <c r="BU830" s="13">
        <f t="shared" si="71"/>
        <v>794.25764919999983</v>
      </c>
      <c r="BV830" s="6">
        <f>SUMIFS('SEGURO DE VIDA'!E:E, 'SEGURO DE VIDA'!D:D, H830, 'SEGURO DE VIDA'!G:G, E830)</f>
        <v>13.71</v>
      </c>
      <c r="BW830" s="6">
        <f>SUMIFS(TREINAMENTOS!E:E, TREINAMENTOS!D:D, H830, TREINAMENTOS!G:G, E830)</f>
        <v>0</v>
      </c>
      <c r="BX830" s="6">
        <f>SUMIFS(EXAMES!E:E, EXAMES!D:D, H830, EXAMES!G:G, E830)</f>
        <v>0</v>
      </c>
      <c r="BY830" s="25">
        <f t="shared" si="72"/>
        <v>2577.4316491999998</v>
      </c>
      <c r="BZ830" s="1"/>
      <c r="CA830" s="1"/>
      <c r="CB830" s="13">
        <f t="shared" si="73"/>
        <v>765.33764919999987</v>
      </c>
      <c r="CC830" s="13">
        <f t="shared" si="74"/>
        <v>28.92</v>
      </c>
      <c r="CD830" s="13">
        <f>SUMIFS(ALIMENTAÇÃO!E:E, ALIMENTAÇÃO!D:D, H830, ALIMENTAÇÃO!G:G, E830)</f>
        <v>805</v>
      </c>
      <c r="CE830" s="6">
        <f>SUMIFS(TRANSPORTE!E:E, TRANSPORTE!D:D, H830, TRANSPORTE!G:G, E830)</f>
        <v>216.2</v>
      </c>
      <c r="CF830" s="6">
        <f>SUMIFS('PLANO DE SAÚDE'!E:E, 'PLANO DE SAÚDE'!D:D, H830, 'PLANO DE SAÚDE'!G:G, E830)</f>
        <v>880.07764919999988</v>
      </c>
      <c r="CG830" s="6">
        <f>SUMIFS('PLANO ODONTO'!E:E, 'PLANO ODONTO'!D:D, H830, 'PLANO ODONTO'!G:G, E830)</f>
        <v>56.92</v>
      </c>
      <c r="CH830" s="6">
        <f t="shared" si="75"/>
        <v>-114.74</v>
      </c>
      <c r="CI830" s="6">
        <f t="shared" si="76"/>
        <v>0</v>
      </c>
      <c r="CJ830" s="6"/>
      <c r="CK830" s="6"/>
      <c r="CL830" s="6"/>
      <c r="CM830" s="6">
        <f t="shared" si="77"/>
        <v>-28</v>
      </c>
      <c r="CN830" s="6">
        <v>2853.24</v>
      </c>
      <c r="CO830" s="6">
        <v>-517.24</v>
      </c>
      <c r="CP830" s="6">
        <v>2336</v>
      </c>
      <c r="CQ830" s="6">
        <v>2852.5</v>
      </c>
      <c r="CR830" s="1">
        <v>8.26</v>
      </c>
      <c r="CS830" s="6">
        <v>2852.5</v>
      </c>
      <c r="CT830" s="1">
        <v>228.2</v>
      </c>
      <c r="CU830" s="6">
        <v>2245.3000000000002</v>
      </c>
    </row>
    <row r="831" spans="1:99" ht="13.8" hidden="1">
      <c r="A831" s="1"/>
      <c r="B831" s="1"/>
      <c r="C831" s="34" t="str">
        <f t="shared" ca="1" si="59"/>
        <v>OK</v>
      </c>
      <c r="D831" s="2">
        <f t="shared" si="60"/>
        <v>12218.970185400001</v>
      </c>
      <c r="E831" s="42">
        <v>45931</v>
      </c>
      <c r="F831" s="1" t="s">
        <v>145</v>
      </c>
      <c r="G831" s="1">
        <v>309</v>
      </c>
      <c r="H831" s="1" t="s">
        <v>391</v>
      </c>
      <c r="I831" s="1" t="s">
        <v>298</v>
      </c>
      <c r="J831" s="38">
        <v>44342</v>
      </c>
      <c r="K831" s="6">
        <v>4267.26</v>
      </c>
      <c r="L831" s="1"/>
      <c r="M831" s="6">
        <v>4267.26</v>
      </c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>
        <v>2631.05</v>
      </c>
      <c r="Z831" s="6"/>
      <c r="AA831" s="6"/>
      <c r="AB831" s="6"/>
      <c r="AC831" s="6"/>
      <c r="AD831" s="6">
        <v>256.04000000000002</v>
      </c>
      <c r="AE831" s="6">
        <v>341.38</v>
      </c>
      <c r="AF831" s="6">
        <v>88.51</v>
      </c>
      <c r="AG831" s="6"/>
      <c r="AH831" s="6"/>
      <c r="AI831" s="6"/>
      <c r="AJ831" s="6"/>
      <c r="AK831" s="6"/>
      <c r="AL831" s="6"/>
      <c r="AM831" s="6">
        <v>0.74</v>
      </c>
      <c r="AN831" s="8">
        <f t="shared" si="61"/>
        <v>7584.9800000000005</v>
      </c>
      <c r="AO831" s="6"/>
      <c r="AP831" s="6">
        <v>-8.0500000000000007</v>
      </c>
      <c r="AQ831" s="6">
        <v>0</v>
      </c>
      <c r="AR831" s="6"/>
      <c r="AS831" s="6"/>
      <c r="AT831" s="6">
        <v>-0.77</v>
      </c>
      <c r="AU831" s="6"/>
      <c r="AV831" s="6">
        <v>-14</v>
      </c>
      <c r="AW831" s="6">
        <v>-14</v>
      </c>
      <c r="AX831" s="6"/>
      <c r="AY831" s="6"/>
      <c r="AZ831" s="6"/>
      <c r="BA831" s="6"/>
      <c r="BB831" s="6"/>
      <c r="BC831" s="6">
        <v>-6.66</v>
      </c>
      <c r="BD831" s="6">
        <v>0</v>
      </c>
      <c r="BE831" s="6"/>
      <c r="BF831" s="6"/>
      <c r="BG831" s="6">
        <v>-503.03</v>
      </c>
      <c r="BH831" s="6">
        <v>-986.47</v>
      </c>
      <c r="BI831" s="6"/>
      <c r="BJ831" s="6"/>
      <c r="BK831" s="6"/>
      <c r="BL831" s="11">
        <f t="shared" si="62"/>
        <v>-1532.98</v>
      </c>
      <c r="BM831" s="12">
        <f t="shared" si="63"/>
        <v>6052</v>
      </c>
      <c r="BN831" s="13">
        <f t="shared" si="64"/>
        <v>355.60500000000002</v>
      </c>
      <c r="BO831" s="13">
        <f t="shared" si="65"/>
        <v>355.60500000000002</v>
      </c>
      <c r="BP831" s="13">
        <f t="shared" si="66"/>
        <v>118.53500000000001</v>
      </c>
      <c r="BQ831" s="13">
        <f t="shared" si="67"/>
        <v>503.24410399999994</v>
      </c>
      <c r="BR831" s="13">
        <f t="shared" si="68"/>
        <v>396.25</v>
      </c>
      <c r="BS831" s="13">
        <f t="shared" si="69"/>
        <v>796.95</v>
      </c>
      <c r="BT831" s="13">
        <f t="shared" si="70"/>
        <v>0</v>
      </c>
      <c r="BU831" s="13">
        <f t="shared" si="71"/>
        <v>2094.0910813999999</v>
      </c>
      <c r="BV831" s="6">
        <f>SUMIFS('SEGURO DE VIDA'!E:E, 'SEGURO DE VIDA'!D:D, H831, 'SEGURO DE VIDA'!G:G, E831)</f>
        <v>13.71</v>
      </c>
      <c r="BW831" s="6">
        <f>SUMIFS(TREINAMENTOS!E:E, TREINAMENTOS!D:D, H831, TREINAMENTOS!G:G, E831)</f>
        <v>0</v>
      </c>
      <c r="BX831" s="6">
        <f>SUMIFS(EXAMES!E:E, EXAMES!D:D, H831, EXAMES!G:G, E831)</f>
        <v>0</v>
      </c>
      <c r="BY831" s="25">
        <f t="shared" si="72"/>
        <v>4633.9901854</v>
      </c>
      <c r="BZ831" s="1"/>
      <c r="CA831" s="1"/>
      <c r="CB831" s="13">
        <f t="shared" si="73"/>
        <v>2094.0910813999999</v>
      </c>
      <c r="CC831" s="13">
        <f t="shared" si="74"/>
        <v>0</v>
      </c>
      <c r="CD831" s="13">
        <f>SUMIFS(ALIMENTAÇÃO!E:E, ALIMENTAÇÃO!D:D, H831, ALIMENTAÇÃO!G:G, E831)</f>
        <v>805</v>
      </c>
      <c r="CE831" s="6">
        <f>SUMIFS(TRANSPORTE!E:E, TRANSPORTE!D:D, H831, TRANSPORTE!G:G, E831)</f>
        <v>0</v>
      </c>
      <c r="CF831" s="6">
        <f>SUMIFS('PLANO DE SAÚDE'!E:E, 'PLANO DE SAÚDE'!D:D, H831, 'PLANO DE SAÚDE'!G:G, E831)</f>
        <v>2100.7510813999997</v>
      </c>
      <c r="CG831" s="6">
        <f>SUMIFS('PLANO ODONTO'!E:E, 'PLANO ODONTO'!D:D, H831, 'PLANO ODONTO'!G:G, E831)</f>
        <v>28</v>
      </c>
      <c r="CH831" s="6">
        <f t="shared" si="75"/>
        <v>-6.66</v>
      </c>
      <c r="CI831" s="6">
        <f t="shared" si="76"/>
        <v>0</v>
      </c>
      <c r="CJ831" s="6"/>
      <c r="CK831" s="6"/>
      <c r="CL831" s="6"/>
      <c r="CM831" s="6">
        <f t="shared" si="77"/>
        <v>-28</v>
      </c>
      <c r="CN831" s="6">
        <v>7584.98</v>
      </c>
      <c r="CO831" s="6">
        <v>-1532.98</v>
      </c>
      <c r="CP831" s="6">
        <v>6052</v>
      </c>
      <c r="CQ831" s="6">
        <v>4953.1899999999996</v>
      </c>
      <c r="CR831" s="1">
        <v>10.16</v>
      </c>
      <c r="CS831" s="6">
        <v>4953.1899999999996</v>
      </c>
      <c r="CT831" s="1">
        <v>396.25</v>
      </c>
      <c r="CU831" s="6">
        <v>6891.62</v>
      </c>
    </row>
    <row r="832" spans="1:99" ht="13.8" hidden="1">
      <c r="A832" s="1"/>
      <c r="B832" s="1"/>
      <c r="C832" s="34" t="str">
        <f t="shared" ca="1" si="59"/>
        <v>OK</v>
      </c>
      <c r="D832" s="2">
        <f t="shared" si="60"/>
        <v>1999.1009549777777</v>
      </c>
      <c r="E832" s="42">
        <v>45931</v>
      </c>
      <c r="F832" s="1" t="s">
        <v>179</v>
      </c>
      <c r="G832" s="1">
        <v>309</v>
      </c>
      <c r="H832" s="1" t="s">
        <v>392</v>
      </c>
      <c r="I832" s="1" t="s">
        <v>190</v>
      </c>
      <c r="J832" s="38">
        <v>44607</v>
      </c>
      <c r="K832" s="6">
        <v>1733.89</v>
      </c>
      <c r="L832" s="1"/>
      <c r="M832" s="6">
        <v>866.95</v>
      </c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>
        <v>65</v>
      </c>
      <c r="AK832" s="6"/>
      <c r="AL832" s="6"/>
      <c r="AM832" s="6">
        <v>0.6</v>
      </c>
      <c r="AN832" s="8">
        <f t="shared" si="61"/>
        <v>932.55000000000007</v>
      </c>
      <c r="AO832" s="6"/>
      <c r="AP832" s="6">
        <v>-4.2</v>
      </c>
      <c r="AQ832" s="6">
        <v>0</v>
      </c>
      <c r="AR832" s="6"/>
      <c r="AS832" s="6"/>
      <c r="AT832" s="6">
        <v>-0.51</v>
      </c>
      <c r="AU832" s="6"/>
      <c r="AV832" s="6">
        <v>0</v>
      </c>
      <c r="AW832" s="6">
        <v>0</v>
      </c>
      <c r="AX832" s="6"/>
      <c r="AY832" s="6"/>
      <c r="AZ832" s="6"/>
      <c r="BA832" s="6"/>
      <c r="BB832" s="6"/>
      <c r="BC832" s="6">
        <v>-1.83</v>
      </c>
      <c r="BD832" s="6">
        <v>-111.05</v>
      </c>
      <c r="BE832" s="6"/>
      <c r="BF832" s="6"/>
      <c r="BG832" s="6">
        <v>-72.959999999999994</v>
      </c>
      <c r="BH832" s="6">
        <v>0</v>
      </c>
      <c r="BI832" s="6"/>
      <c r="BJ832" s="6"/>
      <c r="BK832" s="6"/>
      <c r="BL832" s="11">
        <f t="shared" si="62"/>
        <v>-190.55</v>
      </c>
      <c r="BM832" s="12">
        <f t="shared" si="63"/>
        <v>742</v>
      </c>
      <c r="BN832" s="13">
        <f t="shared" si="64"/>
        <v>144.49083333333334</v>
      </c>
      <c r="BO832" s="13">
        <f t="shared" si="65"/>
        <v>144.49083333333334</v>
      </c>
      <c r="BP832" s="13">
        <f t="shared" si="66"/>
        <v>48.163611111111116</v>
      </c>
      <c r="BQ832" s="13">
        <f t="shared" si="67"/>
        <v>68.315659999999994</v>
      </c>
      <c r="BR832" s="13">
        <f t="shared" si="68"/>
        <v>69.349999999999994</v>
      </c>
      <c r="BS832" s="13">
        <f t="shared" si="69"/>
        <v>415.8</v>
      </c>
      <c r="BT832" s="13">
        <f t="shared" si="70"/>
        <v>0</v>
      </c>
      <c r="BU832" s="13">
        <f t="shared" si="71"/>
        <v>157.35001719999997</v>
      </c>
      <c r="BV832" s="6">
        <f>SUMIFS('SEGURO DE VIDA'!E:E, 'SEGURO DE VIDA'!D:D, H832, 'SEGURO DE VIDA'!G:G, E832)</f>
        <v>18.59</v>
      </c>
      <c r="BW832" s="6">
        <f>SUMIFS(TREINAMENTOS!E:E, TREINAMENTOS!D:D, H832, TREINAMENTOS!G:G, E832)</f>
        <v>0</v>
      </c>
      <c r="BX832" s="6">
        <f>SUMIFS(EXAMES!E:E, EXAMES!D:D, H832, EXAMES!G:G, E832)</f>
        <v>0</v>
      </c>
      <c r="BY832" s="25">
        <f t="shared" si="72"/>
        <v>1066.5509549777776</v>
      </c>
      <c r="BZ832" s="1"/>
      <c r="CA832" s="1"/>
      <c r="CB832" s="13">
        <f t="shared" si="73"/>
        <v>157.35001719999997</v>
      </c>
      <c r="CC832" s="13">
        <f t="shared" si="74"/>
        <v>0</v>
      </c>
      <c r="CD832" s="13">
        <f>SUMIFS(ALIMENTAÇÃO!E:E, ALIMENTAÇÃO!D:D, H832, ALIMENTAÇÃO!G:G, E832)</f>
        <v>420</v>
      </c>
      <c r="CE832" s="6">
        <f>SUMIFS(TRANSPORTE!E:E, TRANSPORTE!D:D, H832, TRANSPORTE!G:G, E832)</f>
        <v>0</v>
      </c>
      <c r="CF832" s="6">
        <f>SUMIFS('PLANO DE SAÚDE'!E:E, 'PLANO DE SAÚDE'!D:D, H832, 'PLANO DE SAÚDE'!G:G, E832)</f>
        <v>270.23001719999996</v>
      </c>
      <c r="CG832" s="6">
        <f>SUMIFS('PLANO ODONTO'!E:E, 'PLANO ODONTO'!D:D, H832, 'PLANO ODONTO'!G:G, E832)</f>
        <v>0</v>
      </c>
      <c r="CH832" s="6">
        <f t="shared" si="75"/>
        <v>-112.88</v>
      </c>
      <c r="CI832" s="6">
        <f t="shared" si="76"/>
        <v>0</v>
      </c>
      <c r="CJ832" s="6"/>
      <c r="CK832" s="6"/>
      <c r="CL832" s="6"/>
      <c r="CM832" s="6">
        <f t="shared" si="77"/>
        <v>0</v>
      </c>
      <c r="CN832" s="6">
        <v>932.55</v>
      </c>
      <c r="CO832" s="6">
        <v>-190.55</v>
      </c>
      <c r="CP832" s="6">
        <v>742</v>
      </c>
      <c r="CQ832" s="6">
        <v>866.95</v>
      </c>
      <c r="CR832" s="1">
        <v>7.88</v>
      </c>
      <c r="CS832" s="6">
        <v>866.95</v>
      </c>
      <c r="CT832" s="1">
        <v>69.349999999999994</v>
      </c>
      <c r="CU832" s="6">
        <v>259.75</v>
      </c>
    </row>
    <row r="833" spans="1:99" ht="13.8" hidden="1">
      <c r="A833" s="1"/>
      <c r="B833" s="1"/>
      <c r="C833" s="34" t="str">
        <f t="shared" ca="1" si="59"/>
        <v>OK</v>
      </c>
      <c r="D833" s="2">
        <f t="shared" si="60"/>
        <v>9134.9768605555564</v>
      </c>
      <c r="E833" s="42">
        <v>45931</v>
      </c>
      <c r="F833" s="1" t="s">
        <v>145</v>
      </c>
      <c r="G833" s="1">
        <v>3574</v>
      </c>
      <c r="H833" s="1" t="s">
        <v>494</v>
      </c>
      <c r="I833" s="1" t="s">
        <v>298</v>
      </c>
      <c r="J833" s="38">
        <v>45874</v>
      </c>
      <c r="K833" s="6">
        <v>3500</v>
      </c>
      <c r="L833" s="1"/>
      <c r="M833" s="6">
        <v>3500</v>
      </c>
      <c r="N833" s="6"/>
      <c r="O833" s="6"/>
      <c r="P833" s="6">
        <v>1050</v>
      </c>
      <c r="Q833" s="6"/>
      <c r="R833" s="6"/>
      <c r="S833" s="6"/>
      <c r="T833" s="6"/>
      <c r="U833" s="6">
        <v>0</v>
      </c>
      <c r="V833" s="6"/>
      <c r="W833" s="6"/>
      <c r="X833" s="6"/>
      <c r="Y833" s="6">
        <v>0</v>
      </c>
      <c r="Z833" s="6"/>
      <c r="AA833" s="6"/>
      <c r="AB833" s="6"/>
      <c r="AC833" s="6"/>
      <c r="AD833" s="6">
        <v>494.24</v>
      </c>
      <c r="AE833" s="6"/>
      <c r="AF833" s="6">
        <v>73.22</v>
      </c>
      <c r="AG833" s="6"/>
      <c r="AH833" s="6"/>
      <c r="AI833" s="6"/>
      <c r="AJ833" s="6">
        <v>0</v>
      </c>
      <c r="AK833" s="6"/>
      <c r="AL833" s="6"/>
      <c r="AM833" s="6">
        <v>0.76</v>
      </c>
      <c r="AN833" s="8">
        <f t="shared" si="61"/>
        <v>5118.22</v>
      </c>
      <c r="AO833" s="6"/>
      <c r="AP833" s="6">
        <v>-8.0500000000000007</v>
      </c>
      <c r="AQ833" s="6">
        <v>0</v>
      </c>
      <c r="AR833" s="6">
        <v>0</v>
      </c>
      <c r="AS833" s="6"/>
      <c r="AT833" s="6">
        <v>-0.13</v>
      </c>
      <c r="AU833" s="6"/>
      <c r="AV833" s="6">
        <v>-14</v>
      </c>
      <c r="AW833" s="6">
        <v>-28</v>
      </c>
      <c r="AX833" s="6"/>
      <c r="AY833" s="6"/>
      <c r="AZ833" s="6"/>
      <c r="BA833" s="6"/>
      <c r="BB833" s="6">
        <v>0</v>
      </c>
      <c r="BC833" s="6">
        <v>-3.09</v>
      </c>
      <c r="BD833" s="6"/>
      <c r="BE833" s="6"/>
      <c r="BF833" s="6">
        <v>0</v>
      </c>
      <c r="BG833" s="6">
        <v>-526.02</v>
      </c>
      <c r="BH833" s="6">
        <v>-314.93</v>
      </c>
      <c r="BI833" s="6"/>
      <c r="BJ833" s="6"/>
      <c r="BK833" s="6"/>
      <c r="BL833" s="11">
        <f t="shared" si="62"/>
        <v>-894.22</v>
      </c>
      <c r="BM833" s="12">
        <f t="shared" si="63"/>
        <v>4224</v>
      </c>
      <c r="BN833" s="13">
        <f t="shared" si="64"/>
        <v>291.66666666666669</v>
      </c>
      <c r="BO833" s="13">
        <f t="shared" si="65"/>
        <v>291.66666666666669</v>
      </c>
      <c r="BP833" s="13">
        <f t="shared" si="66"/>
        <v>97.222222222222229</v>
      </c>
      <c r="BQ833" s="13">
        <f t="shared" si="67"/>
        <v>526.07488799999999</v>
      </c>
      <c r="BR833" s="13">
        <f t="shared" si="68"/>
        <v>409.39</v>
      </c>
      <c r="BS833" s="13">
        <f t="shared" si="69"/>
        <v>796.95</v>
      </c>
      <c r="BT833" s="13">
        <f t="shared" si="70"/>
        <v>0</v>
      </c>
      <c r="BU833" s="13">
        <f t="shared" si="71"/>
        <v>590.07641699999988</v>
      </c>
      <c r="BV833" s="6">
        <f>SUMIFS('SEGURO DE VIDA'!E:E, 'SEGURO DE VIDA'!D:D, H833, 'SEGURO DE VIDA'!G:G, E833)</f>
        <v>13.71</v>
      </c>
      <c r="BW833" s="6">
        <f>SUMIFS(TREINAMENTOS!E:E, TREINAMENTOS!D:D, H833, TREINAMENTOS!G:G, E833)</f>
        <v>1000</v>
      </c>
      <c r="BX833" s="6">
        <f>SUMIFS(EXAMES!E:E, EXAMES!D:D, H833, EXAMES!G:G, E833)</f>
        <v>0</v>
      </c>
      <c r="BY833" s="25">
        <f t="shared" si="72"/>
        <v>4016.7568605555557</v>
      </c>
      <c r="BZ833" s="1"/>
      <c r="CA833" s="1"/>
      <c r="CB833" s="13">
        <f t="shared" si="73"/>
        <v>531.3064169999999</v>
      </c>
      <c r="CC833" s="13">
        <f t="shared" si="74"/>
        <v>58.77000000000001</v>
      </c>
      <c r="CD833" s="13">
        <f>SUMIFS(ALIMENTAÇÃO!E:E, ALIMENTAÇÃO!D:D, H833, ALIMENTAÇÃO!G:G, E833)</f>
        <v>805</v>
      </c>
      <c r="CE833" s="6">
        <f>SUMIFS(TRANSPORTE!E:E, TRANSPORTE!D:D, H833, TRANSPORTE!G:G, E833)</f>
        <v>0</v>
      </c>
      <c r="CF833" s="6">
        <f>SUMIFS('PLANO DE SAÚDE'!E:E, 'PLANO DE SAÚDE'!D:D, H833, 'PLANO DE SAÚDE'!G:G, E833)</f>
        <v>534.39641699999993</v>
      </c>
      <c r="CG833" s="6">
        <f>SUMIFS('PLANO ODONTO'!E:E, 'PLANO ODONTO'!D:D, H833, 'PLANO ODONTO'!G:G, E833)</f>
        <v>100.77000000000001</v>
      </c>
      <c r="CH833" s="6">
        <f t="shared" si="75"/>
        <v>-3.09</v>
      </c>
      <c r="CI833" s="6">
        <f t="shared" si="76"/>
        <v>0</v>
      </c>
      <c r="CJ833" s="6"/>
      <c r="CK833" s="6"/>
      <c r="CL833" s="6"/>
      <c r="CM833" s="6">
        <f t="shared" si="77"/>
        <v>-42</v>
      </c>
      <c r="CN833" s="6">
        <v>5118.22</v>
      </c>
      <c r="CO833" s="6">
        <v>-894.22</v>
      </c>
      <c r="CP833" s="6">
        <v>4224</v>
      </c>
      <c r="CQ833" s="6">
        <v>5117.46</v>
      </c>
      <c r="CR833" s="1">
        <v>10.28</v>
      </c>
      <c r="CS833" s="6">
        <v>5117.46</v>
      </c>
      <c r="CT833" s="1">
        <v>409.39</v>
      </c>
      <c r="CU833" s="6">
        <v>4401.8500000000004</v>
      </c>
    </row>
    <row r="834" spans="1:99" ht="13.8" hidden="1">
      <c r="A834" s="1"/>
      <c r="B834" s="1"/>
      <c r="C834" s="34" t="str">
        <f t="shared" ca="1" si="59"/>
        <v>Incompleto</v>
      </c>
      <c r="D834" s="2">
        <f t="shared" si="60"/>
        <v>6617.2300000000005</v>
      </c>
      <c r="E834" s="42">
        <v>45931</v>
      </c>
      <c r="F834" s="1" t="s">
        <v>179</v>
      </c>
      <c r="G834" s="1">
        <v>4</v>
      </c>
      <c r="H834" s="1" t="s">
        <v>394</v>
      </c>
      <c r="I834" s="1" t="s">
        <v>255</v>
      </c>
      <c r="J834" s="38"/>
      <c r="K834" s="6"/>
      <c r="L834" s="1"/>
      <c r="M834" s="6">
        <v>5752.56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8">
        <f t="shared" si="61"/>
        <v>5752.56</v>
      </c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>
        <v>-632.78</v>
      </c>
      <c r="BH834" s="6">
        <v>-499.21</v>
      </c>
      <c r="BI834" s="6"/>
      <c r="BJ834" s="6"/>
      <c r="BK834" s="6"/>
      <c r="BL834" s="11">
        <f t="shared" si="62"/>
        <v>-1131.99</v>
      </c>
      <c r="BM834" s="12">
        <f t="shared" si="63"/>
        <v>4620.5700000000006</v>
      </c>
      <c r="BN834" s="13">
        <f t="shared" si="64"/>
        <v>0</v>
      </c>
      <c r="BO834" s="13">
        <f t="shared" si="65"/>
        <v>0</v>
      </c>
      <c r="BP834" s="13">
        <f t="shared" si="66"/>
        <v>0</v>
      </c>
      <c r="BQ834" s="13">
        <f t="shared" si="67"/>
        <v>0</v>
      </c>
      <c r="BR834" s="13">
        <f t="shared" si="68"/>
        <v>0</v>
      </c>
      <c r="BS834" s="13">
        <f t="shared" si="69"/>
        <v>805</v>
      </c>
      <c r="BT834" s="13">
        <f t="shared" si="70"/>
        <v>0</v>
      </c>
      <c r="BU834" s="13">
        <f t="shared" si="71"/>
        <v>0</v>
      </c>
      <c r="BV834" s="6">
        <f>SUMIFS('SEGURO DE VIDA'!E:E, 'SEGURO DE VIDA'!D:D, H834, 'SEGURO DE VIDA'!G:G, E834)</f>
        <v>59.67</v>
      </c>
      <c r="BW834" s="6">
        <f>SUMIFS(TREINAMENTOS!E:E, TREINAMENTOS!D:D, H834, TREINAMENTOS!G:G, E834)</f>
        <v>0</v>
      </c>
      <c r="BX834" s="6">
        <f>SUMIFS(EXAMES!E:E, EXAMES!D:D, H834, EXAMES!G:G, E834)</f>
        <v>0</v>
      </c>
      <c r="BY834" s="25">
        <f t="shared" si="72"/>
        <v>864.67</v>
      </c>
      <c r="BZ834" s="1"/>
      <c r="CA834" s="1"/>
      <c r="CB834" s="13">
        <f t="shared" si="73"/>
        <v>0</v>
      </c>
      <c r="CC834" s="13">
        <f t="shared" si="74"/>
        <v>0</v>
      </c>
      <c r="CD834" s="13">
        <f>SUMIFS(ALIMENTAÇÃO!E:E, ALIMENTAÇÃO!D:D, H834, ALIMENTAÇÃO!G:G, E834)</f>
        <v>805</v>
      </c>
      <c r="CE834" s="6">
        <f>SUMIFS(TRANSPORTE!E:E, TRANSPORTE!D:D, H834, TRANSPORTE!G:G, E834)</f>
        <v>0</v>
      </c>
      <c r="CF834" s="6">
        <f>SUMIFS('PLANO DE SAÚDE'!E:E, 'PLANO DE SAÚDE'!D:D, H834, 'PLANO DE SAÚDE'!G:G, E834)</f>
        <v>0</v>
      </c>
      <c r="CG834" s="6">
        <f>SUMIFS('PLANO ODONTO'!E:E, 'PLANO ODONTO'!D:D, H834, 'PLANO ODONTO'!G:G, E834)</f>
        <v>0</v>
      </c>
      <c r="CH834" s="6">
        <f t="shared" si="75"/>
        <v>0</v>
      </c>
      <c r="CI834" s="6">
        <f t="shared" si="76"/>
        <v>0</v>
      </c>
      <c r="CJ834" s="6"/>
      <c r="CK834" s="6"/>
      <c r="CL834" s="6"/>
      <c r="CM834" s="6">
        <f t="shared" si="77"/>
        <v>0</v>
      </c>
      <c r="CN834" s="6">
        <v>5752.56</v>
      </c>
      <c r="CO834" s="6">
        <v>-1131.99</v>
      </c>
      <c r="CP834" s="6">
        <v>4620.57</v>
      </c>
      <c r="CQ834" s="6">
        <v>0</v>
      </c>
      <c r="CR834" s="1">
        <v>0</v>
      </c>
      <c r="CS834" s="6">
        <v>0</v>
      </c>
      <c r="CT834" s="1">
        <v>0</v>
      </c>
      <c r="CU834" s="6">
        <v>5119.78</v>
      </c>
    </row>
    <row r="835" spans="1:99" ht="13.8" hidden="1">
      <c r="A835" s="1"/>
      <c r="B835" s="1"/>
      <c r="C835" s="34" t="str">
        <f t="shared" ca="1" si="59"/>
        <v>OK</v>
      </c>
      <c r="D835" s="2">
        <f t="shared" si="60"/>
        <v>3519.6341165999997</v>
      </c>
      <c r="E835" s="42">
        <v>45931</v>
      </c>
      <c r="F835" s="1" t="s">
        <v>145</v>
      </c>
      <c r="G835" s="1">
        <v>363</v>
      </c>
      <c r="H835" s="1" t="s">
        <v>395</v>
      </c>
      <c r="I835" s="1" t="s">
        <v>396</v>
      </c>
      <c r="J835" s="38">
        <v>44805</v>
      </c>
      <c r="K835" s="6">
        <v>1675.8</v>
      </c>
      <c r="L835" s="1"/>
      <c r="M835" s="6">
        <v>1675.8</v>
      </c>
      <c r="N835" s="6"/>
      <c r="O835" s="6">
        <v>3.71</v>
      </c>
      <c r="P835" s="6">
        <v>0</v>
      </c>
      <c r="Q835" s="6"/>
      <c r="R835" s="6"/>
      <c r="S835" s="6"/>
      <c r="T835" s="6"/>
      <c r="U835" s="6">
        <v>0</v>
      </c>
      <c r="V835" s="6"/>
      <c r="W835" s="6"/>
      <c r="X835" s="6"/>
      <c r="Y835" s="6">
        <v>0</v>
      </c>
      <c r="Z835" s="6"/>
      <c r="AA835" s="6"/>
      <c r="AB835" s="6"/>
      <c r="AC835" s="6"/>
      <c r="AD835" s="6">
        <v>0</v>
      </c>
      <c r="AE835" s="6"/>
      <c r="AF835" s="6">
        <v>0.55000000000000004</v>
      </c>
      <c r="AG835" s="6"/>
      <c r="AH835" s="6"/>
      <c r="AI835" s="6"/>
      <c r="AJ835" s="6">
        <v>65</v>
      </c>
      <c r="AK835" s="6"/>
      <c r="AL835" s="6"/>
      <c r="AM835" s="6">
        <v>0.44</v>
      </c>
      <c r="AN835" s="8">
        <f t="shared" si="61"/>
        <v>1745.5</v>
      </c>
      <c r="AO835" s="6"/>
      <c r="AP835" s="6">
        <v>-8.0500000000000007</v>
      </c>
      <c r="AQ835" s="6">
        <v>-100.55</v>
      </c>
      <c r="AR835" s="6">
        <v>-85.88</v>
      </c>
      <c r="AS835" s="6"/>
      <c r="AT835" s="6">
        <v>-0.93</v>
      </c>
      <c r="AU835" s="6"/>
      <c r="AV835" s="6">
        <v>0</v>
      </c>
      <c r="AW835" s="6"/>
      <c r="AX835" s="6"/>
      <c r="AY835" s="6"/>
      <c r="AZ835" s="6"/>
      <c r="BA835" s="6"/>
      <c r="BB835" s="6">
        <v>0</v>
      </c>
      <c r="BC835" s="6">
        <v>-1.66</v>
      </c>
      <c r="BD835" s="6"/>
      <c r="BE835" s="6"/>
      <c r="BF835" s="6">
        <v>0</v>
      </c>
      <c r="BG835" s="6">
        <v>-128.43</v>
      </c>
      <c r="BH835" s="6">
        <v>0</v>
      </c>
      <c r="BI835" s="6"/>
      <c r="BJ835" s="6"/>
      <c r="BK835" s="6"/>
      <c r="BL835" s="11">
        <f t="shared" si="62"/>
        <v>-325.5</v>
      </c>
      <c r="BM835" s="12">
        <f t="shared" si="63"/>
        <v>1420</v>
      </c>
      <c r="BN835" s="13">
        <f t="shared" si="64"/>
        <v>139.65</v>
      </c>
      <c r="BO835" s="13">
        <f t="shared" si="65"/>
        <v>139.65</v>
      </c>
      <c r="BP835" s="13">
        <f t="shared" si="66"/>
        <v>46.550000000000004</v>
      </c>
      <c r="BQ835" s="13">
        <f t="shared" si="67"/>
        <v>128.356584</v>
      </c>
      <c r="BR835" s="13">
        <f t="shared" si="68"/>
        <v>134.4</v>
      </c>
      <c r="BS835" s="13">
        <f t="shared" si="69"/>
        <v>796.95</v>
      </c>
      <c r="BT835" s="13">
        <f t="shared" si="70"/>
        <v>224.34999999999997</v>
      </c>
      <c r="BU835" s="13">
        <f t="shared" si="71"/>
        <v>150.51753259999998</v>
      </c>
      <c r="BV835" s="6">
        <f>SUMIFS('SEGURO DE VIDA'!E:E, 'SEGURO DE VIDA'!D:D, H835, 'SEGURO DE VIDA'!G:G, E835)</f>
        <v>13.71</v>
      </c>
      <c r="BW835" s="6">
        <f>SUMIFS(TREINAMENTOS!E:E, TREINAMENTOS!D:D, H835, TREINAMENTOS!G:G, E835)</f>
        <v>0</v>
      </c>
      <c r="BX835" s="6">
        <f>SUMIFS(EXAMES!E:E, EXAMES!D:D, H835, EXAMES!G:G, E835)</f>
        <v>0</v>
      </c>
      <c r="BY835" s="25">
        <f t="shared" si="72"/>
        <v>1774.1341165999997</v>
      </c>
      <c r="BZ835" s="1"/>
      <c r="CA835" s="1"/>
      <c r="CB835" s="13">
        <f t="shared" si="73"/>
        <v>150.51753259999998</v>
      </c>
      <c r="CC835" s="13">
        <f t="shared" si="74"/>
        <v>0</v>
      </c>
      <c r="CD835" s="13">
        <f>SUMIFS(ALIMENTAÇÃO!E:E, ALIMENTAÇÃO!D:D, H835, ALIMENTAÇÃO!G:G, E835)</f>
        <v>805</v>
      </c>
      <c r="CE835" s="6">
        <f>SUMIFS(TRANSPORTE!E:E, TRANSPORTE!D:D, H835, TRANSPORTE!G:G, E835)</f>
        <v>324.89999999999998</v>
      </c>
      <c r="CF835" s="6">
        <f>SUMIFS('PLANO DE SAÚDE'!E:E, 'PLANO DE SAÚDE'!D:D, H835, 'PLANO DE SAÚDE'!G:G, E835)</f>
        <v>152.17753259999998</v>
      </c>
      <c r="CG835" s="6">
        <f>SUMIFS('PLANO ODONTO'!E:E, 'PLANO ODONTO'!D:D, H835, 'PLANO ODONTO'!G:G, E835)</f>
        <v>0</v>
      </c>
      <c r="CH835" s="6">
        <f t="shared" si="75"/>
        <v>-1.66</v>
      </c>
      <c r="CI835" s="6">
        <f t="shared" si="76"/>
        <v>0</v>
      </c>
      <c r="CJ835" s="6"/>
      <c r="CK835" s="6"/>
      <c r="CL835" s="6"/>
      <c r="CM835" s="6">
        <f t="shared" si="77"/>
        <v>0</v>
      </c>
      <c r="CN835" s="6">
        <v>1745.5</v>
      </c>
      <c r="CO835" s="6">
        <v>-325.5</v>
      </c>
      <c r="CP835" s="6">
        <v>1420</v>
      </c>
      <c r="CQ835" s="6">
        <v>1680.06</v>
      </c>
      <c r="CR835" s="1">
        <v>7.64</v>
      </c>
      <c r="CS835" s="6">
        <v>1680.06</v>
      </c>
      <c r="CT835" s="1">
        <v>134.4</v>
      </c>
      <c r="CU835" s="6">
        <v>1072.8599999999999</v>
      </c>
    </row>
    <row r="836" spans="1:99" ht="13.8" hidden="1">
      <c r="A836" s="1"/>
      <c r="B836" s="1"/>
      <c r="C836" s="34" t="str">
        <f t="shared" ca="1" si="59"/>
        <v>OK</v>
      </c>
      <c r="D836" s="2">
        <f t="shared" si="60"/>
        <v>9539.178404444443</v>
      </c>
      <c r="E836" s="42">
        <v>45931</v>
      </c>
      <c r="F836" s="1" t="s">
        <v>145</v>
      </c>
      <c r="G836" s="1">
        <v>248</v>
      </c>
      <c r="H836" s="1" t="s">
        <v>398</v>
      </c>
      <c r="I836" s="1" t="s">
        <v>554</v>
      </c>
      <c r="J836" s="38">
        <v>43525</v>
      </c>
      <c r="K836" s="6">
        <v>3027.7</v>
      </c>
      <c r="L836" s="1"/>
      <c r="M836" s="6">
        <v>3027.7</v>
      </c>
      <c r="N836" s="6"/>
      <c r="O836" s="6"/>
      <c r="P836" s="6">
        <v>0</v>
      </c>
      <c r="Q836" s="6"/>
      <c r="R836" s="6"/>
      <c r="S836" s="6"/>
      <c r="T836" s="6"/>
      <c r="U836" s="6">
        <v>0</v>
      </c>
      <c r="V836" s="6"/>
      <c r="W836" s="6"/>
      <c r="X836" s="6"/>
      <c r="Y836" s="6">
        <v>2329</v>
      </c>
      <c r="Z836" s="6"/>
      <c r="AA836" s="6"/>
      <c r="AB836" s="6"/>
      <c r="AC836" s="6"/>
      <c r="AD836" s="6">
        <v>0</v>
      </c>
      <c r="AE836" s="6"/>
      <c r="AF836" s="6">
        <v>0</v>
      </c>
      <c r="AG836" s="6"/>
      <c r="AH836" s="6"/>
      <c r="AI836" s="6"/>
      <c r="AJ836" s="6">
        <v>0</v>
      </c>
      <c r="AK836" s="6"/>
      <c r="AL836" s="6"/>
      <c r="AM836" s="6">
        <v>0.2</v>
      </c>
      <c r="AN836" s="8">
        <f t="shared" si="61"/>
        <v>5356.9</v>
      </c>
      <c r="AO836" s="6"/>
      <c r="AP836" s="6">
        <v>-18.05</v>
      </c>
      <c r="AQ836" s="6">
        <v>0</v>
      </c>
      <c r="AR836" s="6">
        <v>0</v>
      </c>
      <c r="AS836" s="6"/>
      <c r="AT836" s="6">
        <v>-0.75</v>
      </c>
      <c r="AU836" s="6"/>
      <c r="AV836" s="6">
        <v>-14</v>
      </c>
      <c r="AW836" s="6">
        <v>-14</v>
      </c>
      <c r="AX836" s="6"/>
      <c r="AY836" s="6"/>
      <c r="AZ836" s="6"/>
      <c r="BA836" s="6"/>
      <c r="BB836" s="6">
        <v>0</v>
      </c>
      <c r="BC836" s="6">
        <v>0</v>
      </c>
      <c r="BD836" s="6"/>
      <c r="BE836" s="6"/>
      <c r="BF836" s="6">
        <v>0</v>
      </c>
      <c r="BG836" s="6">
        <v>-256.72000000000003</v>
      </c>
      <c r="BH836" s="6">
        <v>-397.38</v>
      </c>
      <c r="BI836" s="6"/>
      <c r="BJ836" s="6"/>
      <c r="BK836" s="6"/>
      <c r="BL836" s="11">
        <f t="shared" si="62"/>
        <v>-700.90000000000009</v>
      </c>
      <c r="BM836" s="12">
        <f t="shared" si="63"/>
        <v>4656</v>
      </c>
      <c r="BN836" s="13">
        <f t="shared" si="64"/>
        <v>252.30833333333331</v>
      </c>
      <c r="BO836" s="13">
        <f t="shared" si="65"/>
        <v>252.30833333333331</v>
      </c>
      <c r="BP836" s="13">
        <f t="shared" si="66"/>
        <v>84.102777777777774</v>
      </c>
      <c r="BQ836" s="13">
        <f t="shared" si="67"/>
        <v>256.74896000000001</v>
      </c>
      <c r="BR836" s="13">
        <f t="shared" si="68"/>
        <v>242.21</v>
      </c>
      <c r="BS836" s="13">
        <f t="shared" si="69"/>
        <v>1786.95</v>
      </c>
      <c r="BT836" s="13">
        <f t="shared" si="70"/>
        <v>0</v>
      </c>
      <c r="BU836" s="13">
        <f t="shared" si="71"/>
        <v>1293.94</v>
      </c>
      <c r="BV836" s="6">
        <f>SUMIFS('SEGURO DE VIDA'!E:E, 'SEGURO DE VIDA'!D:D, H836, 'SEGURO DE VIDA'!G:G, E836)</f>
        <v>13.71</v>
      </c>
      <c r="BW836" s="6">
        <f>SUMIFS(TREINAMENTOS!E:E, TREINAMENTOS!D:D, H836, TREINAMENTOS!G:G, E836)</f>
        <v>0</v>
      </c>
      <c r="BX836" s="6">
        <f>SUMIFS(EXAMES!E:E, EXAMES!D:D, H836, EXAMES!G:G, E836)</f>
        <v>0</v>
      </c>
      <c r="BY836" s="25">
        <f t="shared" si="72"/>
        <v>4182.2784044444443</v>
      </c>
      <c r="BZ836" s="1"/>
      <c r="CA836" s="1"/>
      <c r="CB836" s="13">
        <f t="shared" si="73"/>
        <v>1293.94</v>
      </c>
      <c r="CC836" s="13">
        <f t="shared" si="74"/>
        <v>0</v>
      </c>
      <c r="CD836" s="13">
        <f>SUMIFS(ALIMENTAÇÃO!E:E, ALIMENTAÇÃO!D:D, H836, ALIMENTAÇÃO!G:G, E836)</f>
        <v>1805</v>
      </c>
      <c r="CE836" s="6">
        <f>SUMIFS(TRANSPORTE!E:E, TRANSPORTE!D:D, H836, TRANSPORTE!G:G, E836)</f>
        <v>0</v>
      </c>
      <c r="CF836" s="6">
        <f>SUMIFS('PLANO DE SAÚDE'!E:E, 'PLANO DE SAÚDE'!D:D, H836, 'PLANO DE SAÚDE'!G:G, E836)</f>
        <v>1293.94</v>
      </c>
      <c r="CG836" s="6">
        <f>SUMIFS('PLANO ODONTO'!E:E, 'PLANO ODONTO'!D:D, H836, 'PLANO ODONTO'!G:G, E836)</f>
        <v>28</v>
      </c>
      <c r="CH836" s="6">
        <f t="shared" si="75"/>
        <v>0</v>
      </c>
      <c r="CI836" s="6">
        <f t="shared" si="76"/>
        <v>0</v>
      </c>
      <c r="CJ836" s="6"/>
      <c r="CK836" s="6"/>
      <c r="CL836" s="6"/>
      <c r="CM836" s="6">
        <f t="shared" si="77"/>
        <v>-28</v>
      </c>
      <c r="CN836" s="6">
        <v>5356.9</v>
      </c>
      <c r="CO836" s="6">
        <v>-700.9</v>
      </c>
      <c r="CP836" s="6">
        <v>4656</v>
      </c>
      <c r="CQ836" s="6">
        <v>3027.7</v>
      </c>
      <c r="CR836" s="1">
        <v>8.48</v>
      </c>
      <c r="CS836" s="6">
        <v>3027.7</v>
      </c>
      <c r="CT836" s="1">
        <v>242.21</v>
      </c>
      <c r="CU836" s="6">
        <v>4749.5</v>
      </c>
    </row>
    <row r="837" spans="1:99" ht="13.8" hidden="1">
      <c r="A837" s="1"/>
      <c r="B837" s="1"/>
      <c r="C837" s="34" t="str">
        <f t="shared" ca="1" si="59"/>
        <v>OK</v>
      </c>
      <c r="D837" s="2">
        <f t="shared" si="60"/>
        <v>5779.1168354666661</v>
      </c>
      <c r="E837" s="42">
        <v>45931</v>
      </c>
      <c r="F837" s="1" t="s">
        <v>145</v>
      </c>
      <c r="G837" s="1">
        <v>3352</v>
      </c>
      <c r="H837" s="1" t="s">
        <v>401</v>
      </c>
      <c r="I837" s="1" t="s">
        <v>258</v>
      </c>
      <c r="J837" s="38">
        <v>45017</v>
      </c>
      <c r="K837" s="6">
        <v>2702.58</v>
      </c>
      <c r="L837" s="1"/>
      <c r="M837" s="6">
        <v>2702.58</v>
      </c>
      <c r="N837" s="6"/>
      <c r="O837" s="6"/>
      <c r="P837" s="6">
        <v>810.77</v>
      </c>
      <c r="Q837" s="6"/>
      <c r="R837" s="6"/>
      <c r="S837" s="6"/>
      <c r="T837" s="6"/>
      <c r="U837" s="6">
        <v>0</v>
      </c>
      <c r="V837" s="6"/>
      <c r="W837" s="6"/>
      <c r="X837" s="6"/>
      <c r="Y837" s="6">
        <v>0</v>
      </c>
      <c r="Z837" s="6"/>
      <c r="AA837" s="6"/>
      <c r="AB837" s="6"/>
      <c r="AC837" s="6"/>
      <c r="AD837" s="6">
        <v>114.18</v>
      </c>
      <c r="AE837" s="6"/>
      <c r="AF837" s="6">
        <v>16.920000000000002</v>
      </c>
      <c r="AG837" s="6"/>
      <c r="AH837" s="6"/>
      <c r="AI837" s="6"/>
      <c r="AJ837" s="6">
        <v>0</v>
      </c>
      <c r="AK837" s="6"/>
      <c r="AL837" s="6"/>
      <c r="AM837" s="6">
        <v>0.25</v>
      </c>
      <c r="AN837" s="8">
        <f t="shared" si="61"/>
        <v>3644.7</v>
      </c>
      <c r="AO837" s="6"/>
      <c r="AP837" s="6">
        <v>-7.35</v>
      </c>
      <c r="AQ837" s="6">
        <v>0</v>
      </c>
      <c r="AR837" s="6">
        <v>0</v>
      </c>
      <c r="AS837" s="6"/>
      <c r="AT837" s="6">
        <v>-0.87</v>
      </c>
      <c r="AU837" s="6"/>
      <c r="AV837" s="6">
        <v>-14</v>
      </c>
      <c r="AW837" s="6"/>
      <c r="AX837" s="6"/>
      <c r="AY837" s="6"/>
      <c r="AZ837" s="6"/>
      <c r="BA837" s="6"/>
      <c r="BB837" s="6">
        <v>-28</v>
      </c>
      <c r="BC837" s="6">
        <v>-2.73</v>
      </c>
      <c r="BD837" s="6"/>
      <c r="BE837" s="6"/>
      <c r="BF837" s="6">
        <v>0</v>
      </c>
      <c r="BG837" s="6">
        <v>-330.73</v>
      </c>
      <c r="BH837" s="6">
        <v>-46.02</v>
      </c>
      <c r="BI837" s="6"/>
      <c r="BJ837" s="6"/>
      <c r="BK837" s="6"/>
      <c r="BL837" s="11">
        <f t="shared" si="62"/>
        <v>-429.7</v>
      </c>
      <c r="BM837" s="12">
        <f t="shared" si="63"/>
        <v>3215</v>
      </c>
      <c r="BN837" s="13">
        <f t="shared" si="64"/>
        <v>225.215</v>
      </c>
      <c r="BO837" s="13">
        <f t="shared" si="65"/>
        <v>225.215</v>
      </c>
      <c r="BP837" s="13">
        <f t="shared" si="66"/>
        <v>75.071666666666673</v>
      </c>
      <c r="BQ837" s="13">
        <f t="shared" si="67"/>
        <v>330.55161499999997</v>
      </c>
      <c r="BR837" s="13">
        <f t="shared" si="68"/>
        <v>291.55</v>
      </c>
      <c r="BS837" s="13">
        <f t="shared" si="69"/>
        <v>727.65</v>
      </c>
      <c r="BT837" s="13">
        <f t="shared" si="70"/>
        <v>0</v>
      </c>
      <c r="BU837" s="13">
        <f t="shared" si="71"/>
        <v>245.45355379999998</v>
      </c>
      <c r="BV837" s="6">
        <f>SUMIFS('SEGURO DE VIDA'!E:E, 'SEGURO DE VIDA'!D:D, H837, 'SEGURO DE VIDA'!G:G, E837)</f>
        <v>13.71</v>
      </c>
      <c r="BW837" s="6">
        <f>SUMIFS(TREINAMENTOS!E:E, TREINAMENTOS!D:D, H837, TREINAMENTOS!G:G, E837)</f>
        <v>0</v>
      </c>
      <c r="BX837" s="6">
        <f>SUMIFS(EXAMES!E:E, EXAMES!D:D, H837, EXAMES!G:G, E837)</f>
        <v>0</v>
      </c>
      <c r="BY837" s="25">
        <f t="shared" si="72"/>
        <v>2134.4168354666667</v>
      </c>
      <c r="BZ837" s="1"/>
      <c r="CA837" s="1"/>
      <c r="CB837" s="13">
        <f t="shared" si="73"/>
        <v>245.45355379999998</v>
      </c>
      <c r="CC837" s="13">
        <f t="shared" si="74"/>
        <v>0</v>
      </c>
      <c r="CD837" s="13">
        <f>SUMIFS(ALIMENTAÇÃO!E:E, ALIMENTAÇÃO!D:D, H837, ALIMENTAÇÃO!G:G, E837)</f>
        <v>735</v>
      </c>
      <c r="CE837" s="6">
        <f>SUMIFS(TRANSPORTE!E:E, TRANSPORTE!D:D, H837, TRANSPORTE!G:G, E837)</f>
        <v>0</v>
      </c>
      <c r="CF837" s="6">
        <f>SUMIFS('PLANO DE SAÚDE'!E:E, 'PLANO DE SAÚDE'!D:D, H837, 'PLANO DE SAÚDE'!G:G, E837)</f>
        <v>276.18355379999997</v>
      </c>
      <c r="CG837" s="6">
        <f>SUMIFS('PLANO ODONTO'!E:E, 'PLANO ODONTO'!D:D, H837, 'PLANO ODONTO'!G:G, E837)</f>
        <v>14</v>
      </c>
      <c r="CH837" s="6">
        <f t="shared" si="75"/>
        <v>-30.73</v>
      </c>
      <c r="CI837" s="6">
        <f t="shared" si="76"/>
        <v>0</v>
      </c>
      <c r="CJ837" s="6"/>
      <c r="CK837" s="6"/>
      <c r="CL837" s="6"/>
      <c r="CM837" s="6">
        <f t="shared" si="77"/>
        <v>-14</v>
      </c>
      <c r="CN837" s="6">
        <v>3644.7</v>
      </c>
      <c r="CO837" s="6">
        <v>-429.7</v>
      </c>
      <c r="CP837" s="6">
        <v>3215</v>
      </c>
      <c r="CQ837" s="6">
        <v>3644.45</v>
      </c>
      <c r="CR837" s="1">
        <v>9.07</v>
      </c>
      <c r="CS837" s="6">
        <v>3644.45</v>
      </c>
      <c r="CT837" s="1">
        <v>291.55</v>
      </c>
      <c r="CU837" s="6">
        <v>2934.54</v>
      </c>
    </row>
    <row r="838" spans="1:99" ht="13.8" hidden="1">
      <c r="A838" s="1"/>
      <c r="B838" s="1"/>
      <c r="C838" s="34" t="str">
        <f t="shared" ca="1" si="59"/>
        <v>OK</v>
      </c>
      <c r="D838" s="2">
        <f t="shared" si="60"/>
        <v>11781.030989555555</v>
      </c>
      <c r="E838" s="42">
        <v>45931</v>
      </c>
      <c r="F838" s="1" t="s">
        <v>145</v>
      </c>
      <c r="G838" s="1">
        <v>264</v>
      </c>
      <c r="H838" s="1" t="s">
        <v>402</v>
      </c>
      <c r="I838" s="1" t="s">
        <v>403</v>
      </c>
      <c r="J838" s="38">
        <v>43699</v>
      </c>
      <c r="K838" s="6">
        <v>7634.24</v>
      </c>
      <c r="L838" s="1"/>
      <c r="M838" s="6">
        <v>6107.39</v>
      </c>
      <c r="N838" s="6"/>
      <c r="O838" s="6"/>
      <c r="P838" s="6">
        <v>0</v>
      </c>
      <c r="Q838" s="6"/>
      <c r="R838" s="6"/>
      <c r="S838" s="6"/>
      <c r="T838" s="6"/>
      <c r="U838" s="6">
        <v>385.63</v>
      </c>
      <c r="V838" s="6"/>
      <c r="W838" s="6"/>
      <c r="X838" s="6"/>
      <c r="Y838" s="6">
        <v>1087.29</v>
      </c>
      <c r="Z838" s="6"/>
      <c r="AA838" s="6"/>
      <c r="AB838" s="6"/>
      <c r="AC838" s="6"/>
      <c r="AD838" s="6">
        <v>0</v>
      </c>
      <c r="AE838" s="6"/>
      <c r="AF838" s="6">
        <v>0</v>
      </c>
      <c r="AG838" s="6"/>
      <c r="AH838" s="6">
        <v>80.150000000000006</v>
      </c>
      <c r="AI838" s="6"/>
      <c r="AJ838" s="6"/>
      <c r="AK838" s="6"/>
      <c r="AL838" s="6"/>
      <c r="AM838" s="6">
        <v>0.46</v>
      </c>
      <c r="AN838" s="8">
        <f t="shared" si="61"/>
        <v>7660.92</v>
      </c>
      <c r="AO838" s="6"/>
      <c r="AP838" s="6">
        <v>0</v>
      </c>
      <c r="AQ838" s="6">
        <v>0</v>
      </c>
      <c r="AR838" s="6">
        <v>0</v>
      </c>
      <c r="AS838" s="6"/>
      <c r="AT838" s="6">
        <v>-1.48</v>
      </c>
      <c r="AU838" s="6"/>
      <c r="AV838" s="6">
        <v>-14</v>
      </c>
      <c r="AW838" s="6">
        <v>-42</v>
      </c>
      <c r="AX838" s="6"/>
      <c r="AY838" s="6"/>
      <c r="AZ838" s="6"/>
      <c r="BA838" s="6"/>
      <c r="BB838" s="6">
        <v>-80</v>
      </c>
      <c r="BC838" s="6">
        <v>-388.78</v>
      </c>
      <c r="BD838" s="6"/>
      <c r="BE838" s="6"/>
      <c r="BF838" s="6">
        <v>-400.76</v>
      </c>
      <c r="BG838" s="6">
        <v>-733.86</v>
      </c>
      <c r="BH838" s="6">
        <v>-974.04</v>
      </c>
      <c r="BI838" s="6"/>
      <c r="BJ838" s="6"/>
      <c r="BK838" s="6"/>
      <c r="BL838" s="11">
        <f t="shared" si="62"/>
        <v>-2634.92</v>
      </c>
      <c r="BM838" s="12">
        <f t="shared" si="63"/>
        <v>5026</v>
      </c>
      <c r="BN838" s="13">
        <f t="shared" si="64"/>
        <v>636.18666666666661</v>
      </c>
      <c r="BO838" s="13">
        <f t="shared" si="65"/>
        <v>636.18666666666661</v>
      </c>
      <c r="BP838" s="13">
        <f t="shared" si="66"/>
        <v>212.0622222222222</v>
      </c>
      <c r="BQ838" s="13">
        <f t="shared" si="67"/>
        <v>757.73543400000005</v>
      </c>
      <c r="BR838" s="13">
        <f t="shared" si="68"/>
        <v>519.44000000000005</v>
      </c>
      <c r="BS838" s="13">
        <f t="shared" si="69"/>
        <v>0</v>
      </c>
      <c r="BT838" s="13">
        <f t="shared" si="70"/>
        <v>0</v>
      </c>
      <c r="BU838" s="13">
        <f t="shared" si="71"/>
        <v>1344.7900000000002</v>
      </c>
      <c r="BV838" s="6">
        <f>SUMIFS('SEGURO DE VIDA'!E:E, 'SEGURO DE VIDA'!D:D, H838, 'SEGURO DE VIDA'!G:G, E838)</f>
        <v>13.71</v>
      </c>
      <c r="BW838" s="6">
        <f>SUMIFS(TREINAMENTOS!E:E, TREINAMENTOS!D:D, H838, TREINAMENTOS!G:G, E838)</f>
        <v>0</v>
      </c>
      <c r="BX838" s="6">
        <f>SUMIFS(EXAMES!E:E, EXAMES!D:D, H838, EXAMES!G:G, E838)</f>
        <v>0</v>
      </c>
      <c r="BY838" s="25">
        <f t="shared" si="72"/>
        <v>4120.1109895555555</v>
      </c>
      <c r="BZ838" s="1"/>
      <c r="CA838" s="1"/>
      <c r="CB838" s="13">
        <f t="shared" si="73"/>
        <v>1344.7900000000002</v>
      </c>
      <c r="CC838" s="13">
        <f t="shared" si="74"/>
        <v>0</v>
      </c>
      <c r="CD838" s="13">
        <f>SUMIFS(ALIMENTAÇÃO!E:E, ALIMENTAÇÃO!D:D, H838, ALIMENTAÇÃO!G:G, E838)</f>
        <v>0</v>
      </c>
      <c r="CE838" s="6">
        <f>SUMIFS(TRANSPORTE!E:E, TRANSPORTE!D:D, H838, TRANSPORTE!G:G, E838)</f>
        <v>0</v>
      </c>
      <c r="CF838" s="6">
        <f>SUMIFS('PLANO DE SAÚDE'!E:E, 'PLANO DE SAÚDE'!D:D, H838, 'PLANO DE SAÚDE'!G:G, E838)</f>
        <v>1813.5700000000002</v>
      </c>
      <c r="CG838" s="6">
        <f>SUMIFS('PLANO ODONTO'!E:E, 'PLANO ODONTO'!D:D, H838, 'PLANO ODONTO'!G:G, E838)</f>
        <v>56</v>
      </c>
      <c r="CH838" s="6">
        <f t="shared" si="75"/>
        <v>-468.78</v>
      </c>
      <c r="CI838" s="6">
        <f t="shared" si="76"/>
        <v>0</v>
      </c>
      <c r="CJ838" s="6"/>
      <c r="CK838" s="6"/>
      <c r="CL838" s="6"/>
      <c r="CM838" s="6">
        <f t="shared" si="77"/>
        <v>-56</v>
      </c>
      <c r="CN838" s="6">
        <v>7660.92</v>
      </c>
      <c r="CO838" s="6">
        <v>-2634.92</v>
      </c>
      <c r="CP838" s="6">
        <v>5026</v>
      </c>
      <c r="CQ838" s="6">
        <v>6493.02</v>
      </c>
      <c r="CR838" s="1">
        <v>11.67</v>
      </c>
      <c r="CS838" s="6">
        <v>6493.02</v>
      </c>
      <c r="CT838" s="1">
        <v>519.44000000000005</v>
      </c>
      <c r="CU838" s="6">
        <v>6846.45</v>
      </c>
    </row>
    <row r="839" spans="1:99" ht="13.8" hidden="1">
      <c r="A839" s="1"/>
      <c r="B839" s="1"/>
      <c r="C839" s="34" t="str">
        <f t="shared" ca="1" si="59"/>
        <v>OK</v>
      </c>
      <c r="D839" s="2">
        <f t="shared" si="60"/>
        <v>4774.4496885999997</v>
      </c>
      <c r="E839" s="42">
        <v>45931</v>
      </c>
      <c r="F839" s="1" t="s">
        <v>145</v>
      </c>
      <c r="G839" s="1">
        <v>3500</v>
      </c>
      <c r="H839" s="1" t="s">
        <v>404</v>
      </c>
      <c r="I839" s="1" t="s">
        <v>433</v>
      </c>
      <c r="J839" s="38">
        <v>45670</v>
      </c>
      <c r="K839" s="6">
        <v>2305.98</v>
      </c>
      <c r="L839" s="1"/>
      <c r="M839" s="6">
        <v>2305.98</v>
      </c>
      <c r="N839" s="6"/>
      <c r="O839" s="6"/>
      <c r="P839" s="6">
        <v>0</v>
      </c>
      <c r="Q839" s="6"/>
      <c r="R839" s="6"/>
      <c r="S839" s="6"/>
      <c r="T839" s="6"/>
      <c r="U839" s="6">
        <v>0</v>
      </c>
      <c r="V839" s="6"/>
      <c r="W839" s="6"/>
      <c r="X839" s="6"/>
      <c r="Y839" s="6">
        <v>400</v>
      </c>
      <c r="Z839" s="6"/>
      <c r="AA839" s="6"/>
      <c r="AB839" s="6"/>
      <c r="AC839" s="6"/>
      <c r="AD839" s="6">
        <v>51.31</v>
      </c>
      <c r="AE839" s="6"/>
      <c r="AF839" s="6">
        <v>7.6</v>
      </c>
      <c r="AG839" s="6"/>
      <c r="AH839" s="6"/>
      <c r="AI839" s="6"/>
      <c r="AJ839" s="6">
        <v>0</v>
      </c>
      <c r="AK839" s="6"/>
      <c r="AL839" s="6"/>
      <c r="AM839" s="6">
        <v>0.38</v>
      </c>
      <c r="AN839" s="8">
        <f t="shared" si="61"/>
        <v>2765.27</v>
      </c>
      <c r="AO839" s="6"/>
      <c r="AP839" s="6">
        <v>-7.7</v>
      </c>
      <c r="AQ839" s="6">
        <v>-138.36000000000001</v>
      </c>
      <c r="AR839" s="6">
        <v>0</v>
      </c>
      <c r="AS839" s="6"/>
      <c r="AT839" s="6">
        <v>-0.48</v>
      </c>
      <c r="AU839" s="6"/>
      <c r="AV839" s="6">
        <v>0</v>
      </c>
      <c r="AW839" s="6"/>
      <c r="AX839" s="6"/>
      <c r="AY839" s="6"/>
      <c r="AZ839" s="6"/>
      <c r="BA839" s="6"/>
      <c r="BB839" s="6">
        <v>0</v>
      </c>
      <c r="BC839" s="6">
        <v>-1.66</v>
      </c>
      <c r="BD839" s="6"/>
      <c r="BE839" s="6"/>
      <c r="BF839" s="6">
        <v>0</v>
      </c>
      <c r="BG839" s="6">
        <v>-190.07</v>
      </c>
      <c r="BH839" s="6">
        <v>0</v>
      </c>
      <c r="BI839" s="6"/>
      <c r="BJ839" s="6"/>
      <c r="BK839" s="6"/>
      <c r="BL839" s="11">
        <f t="shared" si="62"/>
        <v>-338.27</v>
      </c>
      <c r="BM839" s="12">
        <f t="shared" si="63"/>
        <v>2427</v>
      </c>
      <c r="BN839" s="13">
        <f t="shared" si="64"/>
        <v>192.16499999999999</v>
      </c>
      <c r="BO839" s="13">
        <f t="shared" si="65"/>
        <v>192.16499999999999</v>
      </c>
      <c r="BP839" s="13">
        <f t="shared" si="66"/>
        <v>64.054999999999993</v>
      </c>
      <c r="BQ839" s="13">
        <f t="shared" si="67"/>
        <v>190.13715599999995</v>
      </c>
      <c r="BR839" s="13">
        <f t="shared" si="68"/>
        <v>189.19</v>
      </c>
      <c r="BS839" s="13">
        <f t="shared" si="69"/>
        <v>762.3</v>
      </c>
      <c r="BT839" s="13">
        <f t="shared" si="70"/>
        <v>254.94</v>
      </c>
      <c r="BU839" s="13">
        <f t="shared" si="71"/>
        <v>150.51753259999998</v>
      </c>
      <c r="BV839" s="6">
        <f>SUMIFS('SEGURO DE VIDA'!E:E, 'SEGURO DE VIDA'!D:D, H839, 'SEGURO DE VIDA'!G:G, E839)</f>
        <v>13.71</v>
      </c>
      <c r="BW839" s="6">
        <f>SUMIFS(TREINAMENTOS!E:E, TREINAMENTOS!D:D, H839, TREINAMENTOS!G:G, E839)</f>
        <v>0</v>
      </c>
      <c r="BX839" s="6">
        <f>SUMIFS(EXAMES!E:E, EXAMES!D:D, H839, EXAMES!G:G, E839)</f>
        <v>0</v>
      </c>
      <c r="BY839" s="25">
        <f t="shared" si="72"/>
        <v>2009.1796886000002</v>
      </c>
      <c r="BZ839" s="1"/>
      <c r="CA839" s="1"/>
      <c r="CB839" s="13">
        <f t="shared" si="73"/>
        <v>150.51753259999998</v>
      </c>
      <c r="CC839" s="13">
        <f t="shared" si="74"/>
        <v>0</v>
      </c>
      <c r="CD839" s="13">
        <f>SUMIFS(ALIMENTAÇÃO!E:E, ALIMENTAÇÃO!D:D, H839, ALIMENTAÇÃO!G:G, E839)</f>
        <v>770</v>
      </c>
      <c r="CE839" s="6">
        <f>SUMIFS(TRANSPORTE!E:E, TRANSPORTE!D:D, H839, TRANSPORTE!G:G, E839)</f>
        <v>393.3</v>
      </c>
      <c r="CF839" s="6">
        <f>SUMIFS('PLANO DE SAÚDE'!E:E, 'PLANO DE SAÚDE'!D:D, H839, 'PLANO DE SAÚDE'!G:G, E839)</f>
        <v>152.17753259999998</v>
      </c>
      <c r="CG839" s="6">
        <f>SUMIFS('PLANO ODONTO'!E:E, 'PLANO ODONTO'!D:D, H839, 'PLANO ODONTO'!G:G, E839)</f>
        <v>0</v>
      </c>
      <c r="CH839" s="6">
        <f t="shared" si="75"/>
        <v>-1.66</v>
      </c>
      <c r="CI839" s="6">
        <f t="shared" si="76"/>
        <v>0</v>
      </c>
      <c r="CJ839" s="6"/>
      <c r="CK839" s="6"/>
      <c r="CL839" s="6"/>
      <c r="CM839" s="6">
        <f t="shared" si="77"/>
        <v>0</v>
      </c>
      <c r="CN839" s="6">
        <v>2765.27</v>
      </c>
      <c r="CO839" s="6">
        <v>-338.27</v>
      </c>
      <c r="CP839" s="6">
        <v>2427</v>
      </c>
      <c r="CQ839" s="6">
        <v>2364.89</v>
      </c>
      <c r="CR839" s="1">
        <v>8.0399999999999991</v>
      </c>
      <c r="CS839" s="6">
        <v>2364.89</v>
      </c>
      <c r="CT839" s="1">
        <v>189.19</v>
      </c>
      <c r="CU839" s="6">
        <v>2157.69</v>
      </c>
    </row>
    <row r="840" spans="1:99" ht="13.8" hidden="1">
      <c r="A840" s="1"/>
      <c r="B840" s="1"/>
      <c r="C840" s="34" t="str">
        <f t="shared" ca="1" si="59"/>
        <v>OK</v>
      </c>
      <c r="D840" s="2">
        <f t="shared" si="60"/>
        <v>5802.9841379777772</v>
      </c>
      <c r="E840" s="42">
        <v>45931</v>
      </c>
      <c r="F840" s="1" t="s">
        <v>145</v>
      </c>
      <c r="G840" s="1">
        <v>254</v>
      </c>
      <c r="H840" s="1" t="s">
        <v>405</v>
      </c>
      <c r="I840" s="1" t="s">
        <v>188</v>
      </c>
      <c r="J840" s="38">
        <v>43556</v>
      </c>
      <c r="K840" s="6">
        <v>3320.5</v>
      </c>
      <c r="L840" s="1"/>
      <c r="M840" s="6">
        <v>3320.5</v>
      </c>
      <c r="N840" s="6"/>
      <c r="O840" s="6"/>
      <c r="P840" s="6">
        <v>0</v>
      </c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>
        <v>0</v>
      </c>
      <c r="AE840" s="6">
        <v>0</v>
      </c>
      <c r="AF840" s="6">
        <v>0</v>
      </c>
      <c r="AG840" s="6"/>
      <c r="AH840" s="6"/>
      <c r="AI840" s="6"/>
      <c r="AJ840" s="6"/>
      <c r="AK840" s="6"/>
      <c r="AL840" s="6"/>
      <c r="AM840" s="6">
        <v>0.95</v>
      </c>
      <c r="AN840" s="8">
        <f t="shared" si="61"/>
        <v>3321.45</v>
      </c>
      <c r="AO840" s="6"/>
      <c r="AP840" s="6">
        <v>-8.0500000000000007</v>
      </c>
      <c r="AQ840" s="6">
        <v>-199.23</v>
      </c>
      <c r="AR840" s="6"/>
      <c r="AS840" s="6"/>
      <c r="AT840" s="6">
        <v>-0.13</v>
      </c>
      <c r="AU840" s="6">
        <v>0</v>
      </c>
      <c r="AV840" s="6">
        <v>-14</v>
      </c>
      <c r="AW840" s="6">
        <v>0</v>
      </c>
      <c r="AX840" s="6"/>
      <c r="AY840" s="6"/>
      <c r="AZ840" s="6"/>
      <c r="BA840" s="6"/>
      <c r="BB840" s="6"/>
      <c r="BC840" s="6">
        <v>-1.84</v>
      </c>
      <c r="BD840" s="6">
        <v>0</v>
      </c>
      <c r="BE840" s="6"/>
      <c r="BF840" s="6"/>
      <c r="BG840" s="6">
        <v>-291.86</v>
      </c>
      <c r="BH840" s="6">
        <v>-21.34</v>
      </c>
      <c r="BI840" s="6"/>
      <c r="BJ840" s="6"/>
      <c r="BK840" s="6"/>
      <c r="BL840" s="11">
        <f t="shared" si="62"/>
        <v>-536.45000000000005</v>
      </c>
      <c r="BM840" s="12">
        <f t="shared" si="63"/>
        <v>2785</v>
      </c>
      <c r="BN840" s="13">
        <f t="shared" si="64"/>
        <v>276.70833333333331</v>
      </c>
      <c r="BO840" s="13">
        <f t="shared" si="65"/>
        <v>276.70833333333331</v>
      </c>
      <c r="BP840" s="13">
        <f t="shared" si="66"/>
        <v>92.2361111111111</v>
      </c>
      <c r="BQ840" s="13">
        <f t="shared" si="67"/>
        <v>291.87194999999997</v>
      </c>
      <c r="BR840" s="13">
        <f t="shared" si="68"/>
        <v>265.64</v>
      </c>
      <c r="BS840" s="13">
        <f t="shared" si="69"/>
        <v>796.95</v>
      </c>
      <c r="BT840" s="13">
        <f t="shared" si="70"/>
        <v>194.07000000000002</v>
      </c>
      <c r="BU840" s="13">
        <f t="shared" si="71"/>
        <v>166.51941019999998</v>
      </c>
      <c r="BV840" s="6">
        <f>SUMIFS('SEGURO DE VIDA'!E:E, 'SEGURO DE VIDA'!D:D, H840, 'SEGURO DE VIDA'!G:G, E840)</f>
        <v>13.71</v>
      </c>
      <c r="BW840" s="6">
        <f>SUMIFS(TREINAMENTOS!E:E, TREINAMENTOS!D:D, H840, TREINAMENTOS!G:G, E840)</f>
        <v>0</v>
      </c>
      <c r="BX840" s="6">
        <f>SUMIFS(EXAMES!E:E, EXAMES!D:D, H840, EXAMES!G:G, E840)</f>
        <v>107.12</v>
      </c>
      <c r="BY840" s="25">
        <f t="shared" si="72"/>
        <v>2481.5341379777778</v>
      </c>
      <c r="BZ840" s="1"/>
      <c r="CA840" s="1"/>
      <c r="CB840" s="13">
        <f t="shared" si="73"/>
        <v>166.51941019999998</v>
      </c>
      <c r="CC840" s="13">
        <f t="shared" si="74"/>
        <v>0</v>
      </c>
      <c r="CD840" s="13">
        <f>SUMIFS(ALIMENTAÇÃO!E:E, ALIMENTAÇÃO!D:D, H840, ALIMENTAÇÃO!G:G, E840)</f>
        <v>805</v>
      </c>
      <c r="CE840" s="6">
        <f>SUMIFS(TRANSPORTE!E:E, TRANSPORTE!D:D, H840, TRANSPORTE!G:G, E840)</f>
        <v>393.3</v>
      </c>
      <c r="CF840" s="6">
        <f>SUMIFS('PLANO DE SAÚDE'!E:E, 'PLANO DE SAÚDE'!D:D, H840, 'PLANO DE SAÚDE'!G:G, E840)</f>
        <v>168.35941019999999</v>
      </c>
      <c r="CG840" s="6">
        <f>SUMIFS('PLANO ODONTO'!E:E, 'PLANO ODONTO'!D:D, H840, 'PLANO ODONTO'!G:G, E840)</f>
        <v>14</v>
      </c>
      <c r="CH840" s="6">
        <f t="shared" si="75"/>
        <v>-1.84</v>
      </c>
      <c r="CI840" s="6">
        <f t="shared" si="76"/>
        <v>0</v>
      </c>
      <c r="CJ840" s="6"/>
      <c r="CK840" s="6"/>
      <c r="CL840" s="6"/>
      <c r="CM840" s="6">
        <f t="shared" si="77"/>
        <v>-14</v>
      </c>
      <c r="CN840" s="6">
        <v>3321.45</v>
      </c>
      <c r="CO840" s="6">
        <v>-536.45000000000005</v>
      </c>
      <c r="CP840" s="6">
        <v>2785</v>
      </c>
      <c r="CQ840" s="6">
        <v>3320.5</v>
      </c>
      <c r="CR840" s="1">
        <v>8.7899999999999991</v>
      </c>
      <c r="CS840" s="6">
        <v>3320.5</v>
      </c>
      <c r="CT840" s="1">
        <v>265.64</v>
      </c>
      <c r="CU840" s="6">
        <v>2713.3</v>
      </c>
    </row>
    <row r="841" spans="1:99" ht="13.8" hidden="1">
      <c r="A841" s="1"/>
      <c r="B841" s="1"/>
      <c r="C841" s="34" t="str">
        <f t="shared" ca="1" si="59"/>
        <v>OK</v>
      </c>
      <c r="D841" s="2">
        <f t="shared" si="60"/>
        <v>3740.7991338888887</v>
      </c>
      <c r="E841" s="42">
        <v>45931</v>
      </c>
      <c r="F841" s="1" t="s">
        <v>145</v>
      </c>
      <c r="G841" s="1">
        <v>247</v>
      </c>
      <c r="H841" s="1" t="s">
        <v>406</v>
      </c>
      <c r="I841" s="1" t="s">
        <v>190</v>
      </c>
      <c r="J841" s="38">
        <v>43521</v>
      </c>
      <c r="K841" s="6">
        <v>1988.57</v>
      </c>
      <c r="L841" s="1"/>
      <c r="M841" s="6">
        <v>1988.57</v>
      </c>
      <c r="N841" s="6"/>
      <c r="O841" s="6"/>
      <c r="P841" s="6">
        <v>0</v>
      </c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>
        <v>0</v>
      </c>
      <c r="AE841" s="6">
        <v>0</v>
      </c>
      <c r="AF841" s="6">
        <v>0</v>
      </c>
      <c r="AG841" s="6"/>
      <c r="AH841" s="6"/>
      <c r="AI841" s="6"/>
      <c r="AJ841" s="6"/>
      <c r="AK841" s="6"/>
      <c r="AL841" s="6"/>
      <c r="AM841" s="6">
        <v>0.38</v>
      </c>
      <c r="AN841" s="8">
        <f t="shared" si="61"/>
        <v>1988.95</v>
      </c>
      <c r="AO841" s="6"/>
      <c r="AP841" s="6">
        <v>-7.7</v>
      </c>
      <c r="AQ841" s="6">
        <v>-119.31</v>
      </c>
      <c r="AR841" s="6"/>
      <c r="AS841" s="6"/>
      <c r="AT841" s="6">
        <v>-0.74</v>
      </c>
      <c r="AU841" s="6">
        <v>0</v>
      </c>
      <c r="AV841" s="6">
        <v>0</v>
      </c>
      <c r="AW841" s="6">
        <v>0</v>
      </c>
      <c r="AX841" s="6"/>
      <c r="AY841" s="6"/>
      <c r="AZ841" s="6"/>
      <c r="BA841" s="6"/>
      <c r="BB841" s="6"/>
      <c r="BC841" s="6">
        <v>0</v>
      </c>
      <c r="BD841" s="6">
        <v>0</v>
      </c>
      <c r="BE841" s="6"/>
      <c r="BF841" s="6"/>
      <c r="BG841" s="6">
        <v>-156.19999999999999</v>
      </c>
      <c r="BH841" s="6">
        <v>0</v>
      </c>
      <c r="BI841" s="6"/>
      <c r="BJ841" s="6"/>
      <c r="BK841" s="6"/>
      <c r="BL841" s="11">
        <f t="shared" si="62"/>
        <v>-283.95</v>
      </c>
      <c r="BM841" s="12">
        <f t="shared" si="63"/>
        <v>1705</v>
      </c>
      <c r="BN841" s="13">
        <f t="shared" si="64"/>
        <v>165.71416666666667</v>
      </c>
      <c r="BO841" s="13">
        <f t="shared" si="65"/>
        <v>165.71416666666667</v>
      </c>
      <c r="BP841" s="13">
        <f t="shared" si="66"/>
        <v>55.238055555555555</v>
      </c>
      <c r="BQ841" s="13">
        <f t="shared" si="67"/>
        <v>156.102745</v>
      </c>
      <c r="BR841" s="13">
        <f t="shared" si="68"/>
        <v>159.08000000000001</v>
      </c>
      <c r="BS841" s="13">
        <f t="shared" si="69"/>
        <v>762.3</v>
      </c>
      <c r="BT841" s="13">
        <f t="shared" si="70"/>
        <v>273.99</v>
      </c>
      <c r="BU841" s="13">
        <f t="shared" si="71"/>
        <v>0</v>
      </c>
      <c r="BV841" s="6">
        <f>SUMIFS('SEGURO DE VIDA'!E:E, 'SEGURO DE VIDA'!D:D, H841, 'SEGURO DE VIDA'!G:G, E841)</f>
        <v>13.71</v>
      </c>
      <c r="BW841" s="6">
        <f>SUMIFS(TREINAMENTOS!E:E, TREINAMENTOS!D:D, H841, TREINAMENTOS!G:G, E841)</f>
        <v>0</v>
      </c>
      <c r="BX841" s="6">
        <f>SUMIFS(EXAMES!E:E, EXAMES!D:D, H841, EXAMES!G:G, E841)</f>
        <v>0</v>
      </c>
      <c r="BY841" s="25">
        <f t="shared" si="72"/>
        <v>1751.8491338888889</v>
      </c>
      <c r="BZ841" s="1"/>
      <c r="CA841" s="1"/>
      <c r="CB841" s="13">
        <f t="shared" si="73"/>
        <v>0</v>
      </c>
      <c r="CC841" s="13">
        <f t="shared" si="74"/>
        <v>0</v>
      </c>
      <c r="CD841" s="13">
        <f>SUMIFS(ALIMENTAÇÃO!E:E, ALIMENTAÇÃO!D:D, H841, ALIMENTAÇÃO!G:G, E841)</f>
        <v>770</v>
      </c>
      <c r="CE841" s="6">
        <f>SUMIFS(TRANSPORTE!E:E, TRANSPORTE!D:D, H841, TRANSPORTE!G:G, E841)</f>
        <v>393.3</v>
      </c>
      <c r="CF841" s="6">
        <f>SUMIFS('PLANO DE SAÚDE'!E:E, 'PLANO DE SAÚDE'!D:D, H841, 'PLANO DE SAÚDE'!G:G, E841)</f>
        <v>0</v>
      </c>
      <c r="CG841" s="6">
        <f>SUMIFS('PLANO ODONTO'!E:E, 'PLANO ODONTO'!D:D, H841, 'PLANO ODONTO'!G:G, E841)</f>
        <v>0</v>
      </c>
      <c r="CH841" s="6">
        <f t="shared" si="75"/>
        <v>0</v>
      </c>
      <c r="CI841" s="6">
        <f t="shared" si="76"/>
        <v>0</v>
      </c>
      <c r="CJ841" s="6"/>
      <c r="CK841" s="6"/>
      <c r="CL841" s="6"/>
      <c r="CM841" s="6">
        <f t="shared" si="77"/>
        <v>0</v>
      </c>
      <c r="CN841" s="6">
        <v>1988.95</v>
      </c>
      <c r="CO841" s="6">
        <v>-283.95</v>
      </c>
      <c r="CP841" s="6">
        <v>1705</v>
      </c>
      <c r="CQ841" s="6">
        <v>1988.57</v>
      </c>
      <c r="CR841" s="1">
        <v>7.85</v>
      </c>
      <c r="CS841" s="6">
        <v>1988.57</v>
      </c>
      <c r="CT841" s="1">
        <v>159.08000000000001</v>
      </c>
      <c r="CU841" s="6">
        <v>1381.37</v>
      </c>
    </row>
    <row r="842" spans="1:99" ht="13.8" hidden="1">
      <c r="A842" s="1"/>
      <c r="B842" s="1"/>
      <c r="C842" s="34" t="str">
        <f t="shared" ca="1" si="59"/>
        <v>OK</v>
      </c>
      <c r="D842" s="2">
        <f t="shared" si="60"/>
        <v>6424.8757960000003</v>
      </c>
      <c r="E842" s="42">
        <v>45931</v>
      </c>
      <c r="F842" s="1" t="s">
        <v>145</v>
      </c>
      <c r="G842" s="1">
        <v>3559</v>
      </c>
      <c r="H842" s="1" t="s">
        <v>447</v>
      </c>
      <c r="I842" s="1" t="s">
        <v>247</v>
      </c>
      <c r="J842" s="38">
        <v>45839</v>
      </c>
      <c r="K842" s="6">
        <v>2700</v>
      </c>
      <c r="L842" s="1"/>
      <c r="M842" s="6">
        <v>2700</v>
      </c>
      <c r="N842" s="6"/>
      <c r="O842" s="6"/>
      <c r="P842" s="6">
        <v>810</v>
      </c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>
        <v>359.78</v>
      </c>
      <c r="AE842" s="6">
        <v>335.79</v>
      </c>
      <c r="AF842" s="6">
        <v>103.05</v>
      </c>
      <c r="AG842" s="6"/>
      <c r="AH842" s="6"/>
      <c r="AI842" s="6"/>
      <c r="AJ842" s="6"/>
      <c r="AK842" s="6"/>
      <c r="AL842" s="6"/>
      <c r="AM842" s="6">
        <v>0.72</v>
      </c>
      <c r="AN842" s="8">
        <f t="shared" si="61"/>
        <v>4309.34</v>
      </c>
      <c r="AO842" s="6"/>
      <c r="AP842" s="6">
        <v>-7.26</v>
      </c>
      <c r="AQ842" s="6">
        <v>0</v>
      </c>
      <c r="AR842" s="6"/>
      <c r="AS842" s="6"/>
      <c r="AT842" s="6">
        <v>-0.16</v>
      </c>
      <c r="AU842" s="6">
        <v>0</v>
      </c>
      <c r="AV842" s="6">
        <v>0</v>
      </c>
      <c r="AW842" s="6">
        <v>0</v>
      </c>
      <c r="AX842" s="6"/>
      <c r="AY842" s="6"/>
      <c r="AZ842" s="6"/>
      <c r="BA842" s="6"/>
      <c r="BB842" s="6"/>
      <c r="BC842" s="6">
        <v>-100.08</v>
      </c>
      <c r="BD842" s="6">
        <v>0</v>
      </c>
      <c r="BE842" s="6"/>
      <c r="BF842" s="6"/>
      <c r="BG842" s="6">
        <v>-412.79</v>
      </c>
      <c r="BH842" s="6">
        <v>-161.05000000000001</v>
      </c>
      <c r="BI842" s="6"/>
      <c r="BJ842" s="6"/>
      <c r="BK842" s="6"/>
      <c r="BL842" s="11">
        <f t="shared" si="62"/>
        <v>-681.33999999999992</v>
      </c>
      <c r="BM842" s="12">
        <f t="shared" si="63"/>
        <v>3628</v>
      </c>
      <c r="BN842" s="13">
        <f t="shared" si="64"/>
        <v>225</v>
      </c>
      <c r="BO842" s="13">
        <f t="shared" si="65"/>
        <v>225</v>
      </c>
      <c r="BP842" s="13">
        <f t="shared" si="66"/>
        <v>75</v>
      </c>
      <c r="BQ842" s="13">
        <f t="shared" si="67"/>
        <v>412.76579599999997</v>
      </c>
      <c r="BR842" s="13">
        <f t="shared" si="68"/>
        <v>344.68</v>
      </c>
      <c r="BS842" s="13">
        <f t="shared" si="69"/>
        <v>719.31000000000006</v>
      </c>
      <c r="BT842" s="13">
        <f t="shared" si="70"/>
        <v>0</v>
      </c>
      <c r="BU842" s="13">
        <f t="shared" si="71"/>
        <v>100.07000000000001</v>
      </c>
      <c r="BV842" s="6">
        <f>SUMIFS('SEGURO DE VIDA'!E:E, 'SEGURO DE VIDA'!D:D, H842, 'SEGURO DE VIDA'!G:G, E842)</f>
        <v>13.71</v>
      </c>
      <c r="BW842" s="6">
        <f>SUMIFS(TREINAMENTOS!E:E, TREINAMENTOS!D:D, H842, TREINAMENTOS!G:G, E842)</f>
        <v>0</v>
      </c>
      <c r="BX842" s="6">
        <f>SUMIFS(EXAMES!E:E, EXAMES!D:D, H842, EXAMES!G:G, E842)</f>
        <v>0</v>
      </c>
      <c r="BY842" s="25">
        <f t="shared" si="72"/>
        <v>2115.5357960000001</v>
      </c>
      <c r="BZ842" s="1"/>
      <c r="CA842" s="1"/>
      <c r="CB842" s="13">
        <f t="shared" si="73"/>
        <v>100.07000000000001</v>
      </c>
      <c r="CC842" s="13">
        <f t="shared" si="74"/>
        <v>0</v>
      </c>
      <c r="CD842" s="13">
        <f>SUMIFS(ALIMENTAÇÃO!E:E, ALIMENTAÇÃO!D:D, H842, ALIMENTAÇÃO!G:G, E842)</f>
        <v>726.57</v>
      </c>
      <c r="CE842" s="6">
        <f>SUMIFS(TRANSPORTE!E:E, TRANSPORTE!D:D, H842, TRANSPORTE!G:G, E842)</f>
        <v>0</v>
      </c>
      <c r="CF842" s="6">
        <f>SUMIFS('PLANO DE SAÚDE'!E:E, 'PLANO DE SAÚDE'!D:D, H842, 'PLANO DE SAÚDE'!G:G, E842)</f>
        <v>200.15</v>
      </c>
      <c r="CG842" s="6">
        <f>SUMIFS('PLANO ODONTO'!E:E, 'PLANO ODONTO'!D:D, H842, 'PLANO ODONTO'!G:G, E842)</f>
        <v>0</v>
      </c>
      <c r="CH842" s="6">
        <f t="shared" si="75"/>
        <v>-100.08</v>
      </c>
      <c r="CI842" s="6">
        <f t="shared" si="76"/>
        <v>0</v>
      </c>
      <c r="CJ842" s="6"/>
      <c r="CK842" s="6"/>
      <c r="CL842" s="6"/>
      <c r="CM842" s="6">
        <f t="shared" si="77"/>
        <v>0</v>
      </c>
      <c r="CN842" s="6">
        <v>4309.34</v>
      </c>
      <c r="CO842" s="6">
        <v>-681.34</v>
      </c>
      <c r="CP842" s="6">
        <v>3628</v>
      </c>
      <c r="CQ842" s="6">
        <v>4308.62</v>
      </c>
      <c r="CR842" s="1">
        <v>9.58</v>
      </c>
      <c r="CS842" s="6">
        <v>4308.62</v>
      </c>
      <c r="CT842" s="1">
        <v>344.68</v>
      </c>
      <c r="CU842" s="6">
        <v>3701.42</v>
      </c>
    </row>
    <row r="843" spans="1:99" ht="13.8" hidden="1">
      <c r="A843" s="1"/>
      <c r="B843" s="1"/>
      <c r="C843" s="34" t="str">
        <f t="shared" ca="1" si="59"/>
        <v>OK</v>
      </c>
      <c r="D843" s="2">
        <f t="shared" si="60"/>
        <v>6721.9160136222217</v>
      </c>
      <c r="E843" s="42">
        <v>45931</v>
      </c>
      <c r="F843" s="1" t="s">
        <v>145</v>
      </c>
      <c r="G843" s="1">
        <v>3397</v>
      </c>
      <c r="H843" s="1" t="s">
        <v>407</v>
      </c>
      <c r="I843" s="1" t="s">
        <v>408</v>
      </c>
      <c r="J843" s="35">
        <v>45243</v>
      </c>
      <c r="K843" s="6">
        <v>3200</v>
      </c>
      <c r="L843" s="1"/>
      <c r="M843" s="6">
        <v>2880</v>
      </c>
      <c r="N843" s="6"/>
      <c r="O843" s="6"/>
      <c r="P843" s="6">
        <v>864</v>
      </c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>
        <v>140.4</v>
      </c>
      <c r="AE843" s="6">
        <v>0</v>
      </c>
      <c r="AF843" s="6">
        <v>20.8</v>
      </c>
      <c r="AG843" s="6"/>
      <c r="AH843" s="6"/>
      <c r="AI843" s="6"/>
      <c r="AJ843" s="6"/>
      <c r="AK843" s="6"/>
      <c r="AL843" s="6"/>
      <c r="AM843" s="6">
        <v>0.91</v>
      </c>
      <c r="AN843" s="8">
        <f t="shared" si="61"/>
        <v>3906.11</v>
      </c>
      <c r="AO843" s="6"/>
      <c r="AP843" s="6">
        <v>-8.0500000000000007</v>
      </c>
      <c r="AQ843" s="6">
        <v>0</v>
      </c>
      <c r="AR843" s="6"/>
      <c r="AS843" s="6"/>
      <c r="AT843" s="6">
        <v>-0.15</v>
      </c>
      <c r="AU843" s="6">
        <v>0</v>
      </c>
      <c r="AV843" s="6">
        <v>-14</v>
      </c>
      <c r="AW843" s="6">
        <v>-28</v>
      </c>
      <c r="AX843" s="6"/>
      <c r="AY843" s="6"/>
      <c r="AZ843" s="6"/>
      <c r="BA843" s="6"/>
      <c r="BB843" s="6"/>
      <c r="BC843" s="6">
        <v>0</v>
      </c>
      <c r="BD843" s="6">
        <v>0</v>
      </c>
      <c r="BE843" s="6"/>
      <c r="BF843" s="6"/>
      <c r="BG843" s="6">
        <v>-392.37</v>
      </c>
      <c r="BH843" s="6">
        <v>-100.54</v>
      </c>
      <c r="BI843" s="6"/>
      <c r="BJ843" s="6"/>
      <c r="BK843" s="6"/>
      <c r="BL843" s="11">
        <f t="shared" si="62"/>
        <v>-543.11</v>
      </c>
      <c r="BM843" s="12">
        <f t="shared" si="63"/>
        <v>3363</v>
      </c>
      <c r="BN843" s="13">
        <f t="shared" si="64"/>
        <v>266.66666666666669</v>
      </c>
      <c r="BO843" s="13">
        <f t="shared" si="65"/>
        <v>266.66666666666669</v>
      </c>
      <c r="BP843" s="13">
        <f t="shared" si="66"/>
        <v>88.8888888888889</v>
      </c>
      <c r="BQ843" s="13">
        <f t="shared" si="67"/>
        <v>379.97693299999997</v>
      </c>
      <c r="BR843" s="13">
        <f t="shared" si="68"/>
        <v>312.41000000000003</v>
      </c>
      <c r="BS843" s="13">
        <f t="shared" si="69"/>
        <v>796.95</v>
      </c>
      <c r="BT843" s="13">
        <f t="shared" si="70"/>
        <v>0</v>
      </c>
      <c r="BU843" s="13">
        <f t="shared" si="71"/>
        <v>690.53685839999991</v>
      </c>
      <c r="BV843" s="6">
        <f>SUMIFS('SEGURO DE VIDA'!E:E, 'SEGURO DE VIDA'!D:D, H843, 'SEGURO DE VIDA'!G:G, E843)</f>
        <v>13.71</v>
      </c>
      <c r="BW843" s="6">
        <f>SUMIFS(TREINAMENTOS!E:E, TREINAMENTOS!D:D, H843, TREINAMENTOS!G:G, E843)</f>
        <v>0</v>
      </c>
      <c r="BX843" s="6">
        <f>SUMIFS(EXAMES!E:E, EXAMES!D:D, H843, EXAMES!G:G, E843)</f>
        <v>0</v>
      </c>
      <c r="BY843" s="25">
        <f t="shared" si="72"/>
        <v>2815.8060136222221</v>
      </c>
      <c r="BZ843" s="1"/>
      <c r="CA843" s="1"/>
      <c r="CB843" s="13">
        <f t="shared" si="73"/>
        <v>690.53685839999991</v>
      </c>
      <c r="CC843" s="13">
        <f t="shared" si="74"/>
        <v>0</v>
      </c>
      <c r="CD843" s="13">
        <f>SUMIFS(ALIMENTAÇÃO!E:E, ALIMENTAÇÃO!D:D, H843, ALIMENTAÇÃO!G:G, E843)</f>
        <v>805</v>
      </c>
      <c r="CE843" s="6">
        <f>SUMIFS(TRANSPORTE!E:E, TRANSPORTE!D:D, H843, TRANSPORTE!G:G, E843)</f>
        <v>0</v>
      </c>
      <c r="CF843" s="6">
        <f>SUMIFS('PLANO DE SAÚDE'!E:E, 'PLANO DE SAÚDE'!D:D, H843, 'PLANO DE SAÚDE'!G:G, E843)</f>
        <v>690.53685839999991</v>
      </c>
      <c r="CG843" s="6">
        <f>SUMIFS('PLANO ODONTO'!E:E, 'PLANO ODONTO'!D:D, H843, 'PLANO ODONTO'!G:G, E843)</f>
        <v>42</v>
      </c>
      <c r="CH843" s="6">
        <f t="shared" si="75"/>
        <v>0</v>
      </c>
      <c r="CI843" s="6">
        <f t="shared" si="76"/>
        <v>0</v>
      </c>
      <c r="CJ843" s="6"/>
      <c r="CK843" s="6"/>
      <c r="CL843" s="6"/>
      <c r="CM843" s="6">
        <f t="shared" si="77"/>
        <v>-42</v>
      </c>
      <c r="CN843" s="6">
        <v>3906.11</v>
      </c>
      <c r="CO843" s="6">
        <v>-543.11</v>
      </c>
      <c r="CP843" s="6">
        <v>3363</v>
      </c>
      <c r="CQ843" s="6">
        <v>3905.21</v>
      </c>
      <c r="CR843" s="1">
        <v>9.73</v>
      </c>
      <c r="CS843" s="6">
        <v>3905.2</v>
      </c>
      <c r="CT843" s="1">
        <v>312.41000000000003</v>
      </c>
      <c r="CU843" s="6">
        <v>3363</v>
      </c>
    </row>
    <row r="844" spans="1:99" ht="13.8" hidden="1">
      <c r="A844" s="1"/>
      <c r="B844" s="1"/>
      <c r="C844" s="34" t="str">
        <f t="shared" ca="1" si="59"/>
        <v>OK</v>
      </c>
      <c r="D844" s="2">
        <f t="shared" si="60"/>
        <v>7588.8505555555557</v>
      </c>
      <c r="E844" s="42">
        <v>45931</v>
      </c>
      <c r="F844" s="1" t="s">
        <v>145</v>
      </c>
      <c r="G844" s="1">
        <v>3566</v>
      </c>
      <c r="H844" s="1" t="s">
        <v>449</v>
      </c>
      <c r="I844" s="1" t="s">
        <v>229</v>
      </c>
      <c r="J844" s="38">
        <v>45855</v>
      </c>
      <c r="K844" s="6">
        <v>3500</v>
      </c>
      <c r="L844" s="1"/>
      <c r="M844" s="6">
        <v>3500</v>
      </c>
      <c r="N844" s="6"/>
      <c r="O844" s="6"/>
      <c r="P844" s="6">
        <v>1050</v>
      </c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>
        <v>0</v>
      </c>
      <c r="AE844" s="6">
        <v>0</v>
      </c>
      <c r="AF844" s="6">
        <v>0</v>
      </c>
      <c r="AG844" s="6"/>
      <c r="AH844" s="6"/>
      <c r="AI844" s="6"/>
      <c r="AJ844" s="6"/>
      <c r="AK844" s="6"/>
      <c r="AL844" s="6"/>
      <c r="AM844" s="6">
        <v>0.03</v>
      </c>
      <c r="AN844" s="8">
        <f t="shared" si="61"/>
        <v>4550.03</v>
      </c>
      <c r="AO844" s="6"/>
      <c r="AP844" s="6">
        <v>-8.0500000000000007</v>
      </c>
      <c r="AQ844" s="6">
        <v>-210</v>
      </c>
      <c r="AR844" s="6"/>
      <c r="AS844" s="6"/>
      <c r="AT844" s="6">
        <v>-0.7</v>
      </c>
      <c r="AU844" s="6">
        <v>-57.06</v>
      </c>
      <c r="AV844" s="6">
        <v>-14</v>
      </c>
      <c r="AW844" s="6">
        <v>-14</v>
      </c>
      <c r="AX844" s="6"/>
      <c r="AY844" s="6"/>
      <c r="AZ844" s="6"/>
      <c r="BA844" s="6"/>
      <c r="BB844" s="6"/>
      <c r="BC844" s="6">
        <v>0</v>
      </c>
      <c r="BD844" s="6">
        <v>0</v>
      </c>
      <c r="BE844" s="6"/>
      <c r="BF844" s="6"/>
      <c r="BG844" s="6">
        <v>-446.58</v>
      </c>
      <c r="BH844" s="6">
        <v>-211.64</v>
      </c>
      <c r="BI844" s="6"/>
      <c r="BJ844" s="6"/>
      <c r="BK844" s="6"/>
      <c r="BL844" s="11">
        <f t="shared" si="62"/>
        <v>-962.03</v>
      </c>
      <c r="BM844" s="12">
        <f t="shared" si="63"/>
        <v>3588</v>
      </c>
      <c r="BN844" s="13">
        <f t="shared" si="64"/>
        <v>291.66666666666669</v>
      </c>
      <c r="BO844" s="13">
        <f t="shared" si="65"/>
        <v>291.66666666666669</v>
      </c>
      <c r="BP844" s="13">
        <f t="shared" si="66"/>
        <v>97.222222222222229</v>
      </c>
      <c r="BQ844" s="13">
        <f t="shared" si="67"/>
        <v>446.35500000000002</v>
      </c>
      <c r="BR844" s="13">
        <f t="shared" si="68"/>
        <v>364</v>
      </c>
      <c r="BS844" s="13">
        <f t="shared" si="69"/>
        <v>796.95</v>
      </c>
      <c r="BT844" s="13">
        <f t="shared" si="70"/>
        <v>537.25</v>
      </c>
      <c r="BU844" s="13">
        <f t="shared" si="71"/>
        <v>0</v>
      </c>
      <c r="BV844" s="6">
        <f>SUMIFS('SEGURO DE VIDA'!E:E, 'SEGURO DE VIDA'!D:D, H844, 'SEGURO DE VIDA'!G:G, E844)</f>
        <v>13.71</v>
      </c>
      <c r="BW844" s="6">
        <f>SUMIFS(TREINAMENTOS!E:E, TREINAMENTOS!D:D, H844, TREINAMENTOS!G:G, E844)</f>
        <v>200</v>
      </c>
      <c r="BX844" s="6">
        <f>SUMIFS(EXAMES!E:E, EXAMES!D:D, H844, EXAMES!G:G, E844)</f>
        <v>0</v>
      </c>
      <c r="BY844" s="25">
        <f t="shared" si="72"/>
        <v>3038.820555555556</v>
      </c>
      <c r="BZ844" s="1"/>
      <c r="CA844" s="1"/>
      <c r="CB844" s="13">
        <f t="shared" si="73"/>
        <v>0</v>
      </c>
      <c r="CC844" s="13">
        <f t="shared" si="74"/>
        <v>0</v>
      </c>
      <c r="CD844" s="13">
        <f>SUMIFS(ALIMENTAÇÃO!E:E, ALIMENTAÇÃO!D:D, H844, ALIMENTAÇÃO!G:G, E844)</f>
        <v>805</v>
      </c>
      <c r="CE844" s="6">
        <f>SUMIFS(TRANSPORTE!E:E, TRANSPORTE!D:D, H844, TRANSPORTE!G:G, E844)</f>
        <v>747.25</v>
      </c>
      <c r="CF844" s="6">
        <f>SUMIFS('PLANO DE SAÚDE'!E:E, 'PLANO DE SAÚDE'!D:D, H844, 'PLANO DE SAÚDE'!G:G, E844)</f>
        <v>0</v>
      </c>
      <c r="CG844" s="6">
        <f>SUMIFS('PLANO ODONTO'!E:E, 'PLANO ODONTO'!D:D, H844, 'PLANO ODONTO'!G:G, E844)</f>
        <v>28</v>
      </c>
      <c r="CH844" s="6">
        <f t="shared" si="75"/>
        <v>0</v>
      </c>
      <c r="CI844" s="6">
        <f t="shared" si="76"/>
        <v>0</v>
      </c>
      <c r="CJ844" s="6"/>
      <c r="CK844" s="6"/>
      <c r="CL844" s="6"/>
      <c r="CM844" s="6">
        <f t="shared" si="77"/>
        <v>-28</v>
      </c>
      <c r="CN844" s="6">
        <v>4550.03</v>
      </c>
      <c r="CO844" s="6">
        <v>-962.03</v>
      </c>
      <c r="CP844" s="6">
        <v>3588</v>
      </c>
      <c r="CQ844" s="6">
        <v>4550</v>
      </c>
      <c r="CR844" s="1">
        <v>9.81</v>
      </c>
      <c r="CS844" s="6">
        <v>4550</v>
      </c>
      <c r="CT844" s="1">
        <v>364</v>
      </c>
      <c r="CU844" s="6">
        <v>3942.8</v>
      </c>
    </row>
    <row r="845" spans="1:99" ht="13.8" hidden="1">
      <c r="A845" s="1"/>
      <c r="B845" s="1"/>
      <c r="C845" s="34" t="str">
        <f t="shared" ca="1" si="59"/>
        <v>OK</v>
      </c>
      <c r="D845" s="2">
        <f t="shared" si="60"/>
        <v>4150.1818039111113</v>
      </c>
      <c r="E845" s="42">
        <v>45931</v>
      </c>
      <c r="F845" s="1" t="s">
        <v>145</v>
      </c>
      <c r="G845" s="1">
        <v>3459</v>
      </c>
      <c r="H845" s="1" t="s">
        <v>409</v>
      </c>
      <c r="I845" s="1" t="s">
        <v>151</v>
      </c>
      <c r="J845" s="38">
        <v>45505</v>
      </c>
      <c r="K845" s="6">
        <v>1653.1</v>
      </c>
      <c r="L845" s="1"/>
      <c r="M845" s="6">
        <v>1653.1</v>
      </c>
      <c r="N845" s="6"/>
      <c r="O845" s="6"/>
      <c r="P845" s="6">
        <v>495.93</v>
      </c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>
        <v>265.94</v>
      </c>
      <c r="AE845" s="6">
        <v>0</v>
      </c>
      <c r="AF845" s="6">
        <v>39.4</v>
      </c>
      <c r="AG845" s="6"/>
      <c r="AH845" s="6"/>
      <c r="AI845" s="6"/>
      <c r="AJ845" s="6"/>
      <c r="AK845" s="6"/>
      <c r="AL845" s="6"/>
      <c r="AM845" s="6">
        <v>0.7</v>
      </c>
      <c r="AN845" s="8">
        <f t="shared" si="61"/>
        <v>2455.0699999999997</v>
      </c>
      <c r="AO845" s="6"/>
      <c r="AP845" s="6">
        <v>-4.76</v>
      </c>
      <c r="AQ845" s="6">
        <v>-99.19</v>
      </c>
      <c r="AR845" s="6"/>
      <c r="AS845" s="6"/>
      <c r="AT845" s="6">
        <v>-0.27</v>
      </c>
      <c r="AU845" s="6">
        <v>0</v>
      </c>
      <c r="AV845" s="6">
        <v>-14</v>
      </c>
      <c r="AW845" s="6">
        <v>0</v>
      </c>
      <c r="AX845" s="6"/>
      <c r="AY845" s="6"/>
      <c r="AZ845" s="6"/>
      <c r="BA845" s="6"/>
      <c r="BB845" s="6"/>
      <c r="BC845" s="6">
        <v>-2.73</v>
      </c>
      <c r="BD845" s="6">
        <v>0</v>
      </c>
      <c r="BE845" s="6"/>
      <c r="BF845" s="6"/>
      <c r="BG845" s="6">
        <v>-198.12</v>
      </c>
      <c r="BH845" s="6">
        <v>0</v>
      </c>
      <c r="BI845" s="6"/>
      <c r="BJ845" s="6"/>
      <c r="BK845" s="6"/>
      <c r="BL845" s="11">
        <f t="shared" si="62"/>
        <v>-319.07</v>
      </c>
      <c r="BM845" s="12">
        <f t="shared" si="63"/>
        <v>2135.9999999999995</v>
      </c>
      <c r="BN845" s="13">
        <f t="shared" si="64"/>
        <v>137.75833333333333</v>
      </c>
      <c r="BO845" s="13">
        <f t="shared" si="65"/>
        <v>137.75833333333333</v>
      </c>
      <c r="BP845" s="13">
        <f t="shared" si="66"/>
        <v>45.919444444444444</v>
      </c>
      <c r="BQ845" s="13">
        <f t="shared" si="67"/>
        <v>198.06765900000002</v>
      </c>
      <c r="BR845" s="13">
        <f t="shared" si="68"/>
        <v>196.34</v>
      </c>
      <c r="BS845" s="13">
        <f t="shared" si="69"/>
        <v>471.98</v>
      </c>
      <c r="BT845" s="13">
        <f t="shared" si="70"/>
        <v>245.81</v>
      </c>
      <c r="BU845" s="13">
        <f t="shared" si="71"/>
        <v>247.76803379999998</v>
      </c>
      <c r="BV845" s="6">
        <f>SUMIFS('SEGURO DE VIDA'!E:E, 'SEGURO DE VIDA'!D:D, H845, 'SEGURO DE VIDA'!G:G, E845)</f>
        <v>13.71</v>
      </c>
      <c r="BW845" s="6">
        <f>SUMIFS(TREINAMENTOS!E:E, TREINAMENTOS!D:D, H845, TREINAMENTOS!G:G, E845)</f>
        <v>0</v>
      </c>
      <c r="BX845" s="6">
        <f>SUMIFS(EXAMES!E:E, EXAMES!D:D, H845, EXAMES!G:G, E845)</f>
        <v>0</v>
      </c>
      <c r="BY845" s="25">
        <f t="shared" si="72"/>
        <v>1695.1118039111111</v>
      </c>
      <c r="BZ845" s="1"/>
      <c r="CA845" s="1"/>
      <c r="CB845" s="13">
        <f t="shared" si="73"/>
        <v>247.76803379999998</v>
      </c>
      <c r="CC845" s="13">
        <f t="shared" si="74"/>
        <v>0</v>
      </c>
      <c r="CD845" s="13">
        <f>SUMIFS(ALIMENTAÇÃO!E:E, ALIMENTAÇÃO!D:D, H845, ALIMENTAÇÃO!G:G, E845)</f>
        <v>476.74</v>
      </c>
      <c r="CE845" s="6">
        <f>SUMIFS(TRANSPORTE!E:E, TRANSPORTE!D:D, H845, TRANSPORTE!G:G, E845)</f>
        <v>345</v>
      </c>
      <c r="CF845" s="6">
        <f>SUMIFS('PLANO DE SAÚDE'!E:E, 'PLANO DE SAÚDE'!D:D, H845, 'PLANO DE SAÚDE'!G:G, E845)</f>
        <v>250.49803379999997</v>
      </c>
      <c r="CG845" s="6">
        <f>SUMIFS('PLANO ODONTO'!E:E, 'PLANO ODONTO'!D:D, H845, 'PLANO ODONTO'!G:G, E845)</f>
        <v>14</v>
      </c>
      <c r="CH845" s="6">
        <f t="shared" si="75"/>
        <v>-2.73</v>
      </c>
      <c r="CI845" s="6">
        <f t="shared" si="76"/>
        <v>0</v>
      </c>
      <c r="CJ845" s="6"/>
      <c r="CK845" s="6"/>
      <c r="CL845" s="6"/>
      <c r="CM845" s="6">
        <f t="shared" si="77"/>
        <v>-14</v>
      </c>
      <c r="CN845" s="6">
        <v>2455.0700000000002</v>
      </c>
      <c r="CO845" s="6">
        <v>-319.07</v>
      </c>
      <c r="CP845" s="6">
        <v>2136</v>
      </c>
      <c r="CQ845" s="6">
        <v>2454.37</v>
      </c>
      <c r="CR845" s="1">
        <v>8.07</v>
      </c>
      <c r="CS845" s="6">
        <v>2454.37</v>
      </c>
      <c r="CT845" s="1">
        <v>196.34</v>
      </c>
      <c r="CU845" s="6">
        <v>1847.17</v>
      </c>
    </row>
    <row r="846" spans="1:99" ht="13.8" hidden="1">
      <c r="A846" s="1"/>
      <c r="B846" s="1"/>
      <c r="C846" s="34" t="str">
        <f t="shared" ca="1" si="59"/>
        <v>OK</v>
      </c>
      <c r="D846" s="2">
        <f t="shared" si="60"/>
        <v>8637.0102174444455</v>
      </c>
      <c r="E846" s="42">
        <v>45931</v>
      </c>
      <c r="F846" s="1" t="s">
        <v>145</v>
      </c>
      <c r="G846" s="1">
        <v>149</v>
      </c>
      <c r="H846" s="1" t="s">
        <v>410</v>
      </c>
      <c r="I846" s="1" t="s">
        <v>298</v>
      </c>
      <c r="J846" s="38">
        <v>42019</v>
      </c>
      <c r="K846" s="6">
        <v>4513.96</v>
      </c>
      <c r="L846" s="1"/>
      <c r="M846" s="6">
        <v>2708.38</v>
      </c>
      <c r="N846" s="6"/>
      <c r="O846" s="6">
        <v>0</v>
      </c>
      <c r="P846" s="6">
        <v>812.51</v>
      </c>
      <c r="Q846" s="6"/>
      <c r="R846" s="6"/>
      <c r="S846" s="6"/>
      <c r="T846" s="6"/>
      <c r="U846" s="6">
        <v>228.01</v>
      </c>
      <c r="V846" s="6"/>
      <c r="W846" s="6"/>
      <c r="X846" s="6"/>
      <c r="Y846" s="6">
        <v>642.89</v>
      </c>
      <c r="Z846" s="6"/>
      <c r="AA846" s="6"/>
      <c r="AB846" s="6">
        <v>1071.48</v>
      </c>
      <c r="AC846" s="6"/>
      <c r="AD846" s="6">
        <v>204.65</v>
      </c>
      <c r="AE846" s="6"/>
      <c r="AF846" s="6">
        <v>30.32</v>
      </c>
      <c r="AG846" s="6"/>
      <c r="AH846" s="6">
        <v>290.45999999999998</v>
      </c>
      <c r="AI846" s="6"/>
      <c r="AJ846" s="6"/>
      <c r="AK846" s="6"/>
      <c r="AL846" s="6"/>
      <c r="AM846" s="6">
        <v>0.56000000000000005</v>
      </c>
      <c r="AN846" s="8">
        <f t="shared" si="61"/>
        <v>5989.26</v>
      </c>
      <c r="AO846" s="6"/>
      <c r="AP846" s="6">
        <v>-4.55</v>
      </c>
      <c r="AQ846" s="6">
        <v>0</v>
      </c>
      <c r="AR846" s="6"/>
      <c r="AS846" s="6"/>
      <c r="AT846" s="6">
        <v>-0.47</v>
      </c>
      <c r="AU846" s="6"/>
      <c r="AV846" s="6">
        <v>-14</v>
      </c>
      <c r="AW846" s="6"/>
      <c r="AX846" s="6"/>
      <c r="AY846" s="6"/>
      <c r="AZ846" s="6"/>
      <c r="BA846" s="6"/>
      <c r="BB846" s="6"/>
      <c r="BC846" s="6">
        <v>-100.08</v>
      </c>
      <c r="BD846" s="6"/>
      <c r="BE846" s="6"/>
      <c r="BF846" s="6">
        <v>-726.16</v>
      </c>
      <c r="BG846" s="6">
        <v>-556.29</v>
      </c>
      <c r="BH846" s="6">
        <v>-197.71</v>
      </c>
      <c r="BI846" s="6"/>
      <c r="BJ846" s="6"/>
      <c r="BK846" s="6">
        <v>0</v>
      </c>
      <c r="BL846" s="11">
        <f t="shared" si="62"/>
        <v>-1599.26</v>
      </c>
      <c r="BM846" s="12">
        <f t="shared" si="63"/>
        <v>4390</v>
      </c>
      <c r="BN846" s="13">
        <f t="shared" si="64"/>
        <v>376.16333333333336</v>
      </c>
      <c r="BO846" s="13">
        <f t="shared" si="65"/>
        <v>376.16333333333336</v>
      </c>
      <c r="BP846" s="13">
        <f t="shared" si="66"/>
        <v>125.38777777777779</v>
      </c>
      <c r="BQ846" s="13">
        <f t="shared" si="67"/>
        <v>464.12202000000002</v>
      </c>
      <c r="BR846" s="13">
        <f t="shared" si="68"/>
        <v>318.7</v>
      </c>
      <c r="BS846" s="13">
        <f t="shared" si="69"/>
        <v>450.45</v>
      </c>
      <c r="BT846" s="13">
        <f t="shared" si="70"/>
        <v>0</v>
      </c>
      <c r="BU846" s="13">
        <f t="shared" si="71"/>
        <v>523.05375300000003</v>
      </c>
      <c r="BV846" s="6">
        <f>SUMIFS('SEGURO DE VIDA'!E:E, 'SEGURO DE VIDA'!D:D, H846, 'SEGURO DE VIDA'!G:G, E846)</f>
        <v>13.71</v>
      </c>
      <c r="BW846" s="6">
        <f>SUMIFS(TREINAMENTOS!E:E, TREINAMENTOS!D:D, H846, TREINAMENTOS!G:G, E846)</f>
        <v>0</v>
      </c>
      <c r="BX846" s="6">
        <f>SUMIFS(EXAMES!E:E, EXAMES!D:D, H846, EXAMES!G:G, E846)</f>
        <v>0</v>
      </c>
      <c r="BY846" s="25">
        <f t="shared" si="72"/>
        <v>2647.7502174444448</v>
      </c>
      <c r="BZ846" s="1"/>
      <c r="CA846" s="1"/>
      <c r="CB846" s="13">
        <f t="shared" si="73"/>
        <v>523.05375300000003</v>
      </c>
      <c r="CC846" s="13">
        <f t="shared" si="74"/>
        <v>0</v>
      </c>
      <c r="CD846" s="13">
        <f>SUMIFS(ALIMENTAÇÃO!E:E, ALIMENTAÇÃO!D:D, H846, ALIMENTAÇÃO!G:G, E846)</f>
        <v>455</v>
      </c>
      <c r="CE846" s="6">
        <f>SUMIFS(TRANSPORTE!E:E, TRANSPORTE!D:D, H846, TRANSPORTE!G:G, E846)</f>
        <v>0</v>
      </c>
      <c r="CF846" s="6">
        <f>SUMIFS('PLANO DE SAÚDE'!E:E, 'PLANO DE SAÚDE'!D:D, H846, 'PLANO DE SAÚDE'!G:G, E846)</f>
        <v>623.13375300000007</v>
      </c>
      <c r="CG846" s="6">
        <f>SUMIFS('PLANO ODONTO'!E:E, 'PLANO ODONTO'!D:D, H846, 'PLANO ODONTO'!G:G, E846)</f>
        <v>14</v>
      </c>
      <c r="CH846" s="6">
        <f t="shared" si="75"/>
        <v>-100.08</v>
      </c>
      <c r="CI846" s="6">
        <f t="shared" si="76"/>
        <v>0</v>
      </c>
      <c r="CJ846" s="6"/>
      <c r="CK846" s="6"/>
      <c r="CL846" s="6"/>
      <c r="CM846" s="6">
        <f t="shared" si="77"/>
        <v>-14</v>
      </c>
      <c r="CN846" s="6">
        <v>5989.26</v>
      </c>
      <c r="CO846" s="6">
        <v>-1599.26</v>
      </c>
      <c r="CP846" s="6">
        <v>4390</v>
      </c>
      <c r="CQ846" s="6">
        <v>3983.88</v>
      </c>
      <c r="CR846" s="1">
        <v>11.65</v>
      </c>
      <c r="CS846" s="6">
        <v>3983.87</v>
      </c>
      <c r="CT846" s="1">
        <v>318.7</v>
      </c>
      <c r="CU846" s="6">
        <v>3880.88</v>
      </c>
    </row>
    <row r="847" spans="1:99" ht="13.8" hidden="1">
      <c r="A847" s="1"/>
      <c r="B847" s="1"/>
      <c r="C847" s="34" t="str">
        <f t="shared" ca="1" si="59"/>
        <v>OK</v>
      </c>
      <c r="D847" s="2">
        <f t="shared" si="60"/>
        <v>2296.2299999999996</v>
      </c>
      <c r="E847" s="42">
        <v>45931</v>
      </c>
      <c r="F847" s="1" t="s">
        <v>145</v>
      </c>
      <c r="G847" s="1">
        <v>3605</v>
      </c>
      <c r="H847" s="1" t="s">
        <v>585</v>
      </c>
      <c r="I847" s="1" t="s">
        <v>151</v>
      </c>
      <c r="J847" s="35">
        <v>45940</v>
      </c>
      <c r="K847" s="6">
        <v>1800</v>
      </c>
      <c r="L847" s="1"/>
      <c r="M847" s="6">
        <v>1260</v>
      </c>
      <c r="N847" s="6"/>
      <c r="O847" s="6">
        <v>0</v>
      </c>
      <c r="P847" s="6">
        <v>0</v>
      </c>
      <c r="Q847" s="6"/>
      <c r="R847" s="6"/>
      <c r="S847" s="6"/>
      <c r="T847" s="6"/>
      <c r="U847" s="6">
        <v>0</v>
      </c>
      <c r="V847" s="6"/>
      <c r="W847" s="6"/>
      <c r="X847" s="6"/>
      <c r="Y847" s="6">
        <v>0</v>
      </c>
      <c r="Z847" s="6"/>
      <c r="AA847" s="6"/>
      <c r="AB847" s="6">
        <v>0</v>
      </c>
      <c r="AC847" s="6"/>
      <c r="AD847" s="6">
        <v>0</v>
      </c>
      <c r="AE847" s="6"/>
      <c r="AF847" s="6">
        <v>0</v>
      </c>
      <c r="AG847" s="6"/>
      <c r="AH847" s="6"/>
      <c r="AI847" s="6"/>
      <c r="AJ847" s="6"/>
      <c r="AK847" s="6"/>
      <c r="AL847" s="6"/>
      <c r="AM847" s="6">
        <v>0.6</v>
      </c>
      <c r="AN847" s="8">
        <f t="shared" si="61"/>
        <v>1260.5999999999999</v>
      </c>
      <c r="AO847" s="6"/>
      <c r="AP847" s="6">
        <v>-3.5</v>
      </c>
      <c r="AQ847" s="6">
        <v>-75.599999999999994</v>
      </c>
      <c r="AR847" s="6"/>
      <c r="AS847" s="6"/>
      <c r="AT847" s="6">
        <v>0</v>
      </c>
      <c r="AU847" s="6"/>
      <c r="AV847" s="6">
        <v>0</v>
      </c>
      <c r="AW847" s="6"/>
      <c r="AX847" s="6"/>
      <c r="AY847" s="6"/>
      <c r="AZ847" s="6"/>
      <c r="BA847" s="6"/>
      <c r="BB847" s="6"/>
      <c r="BC847" s="6">
        <v>0</v>
      </c>
      <c r="BD847" s="6"/>
      <c r="BE847" s="6"/>
      <c r="BF847" s="6">
        <v>0</v>
      </c>
      <c r="BG847" s="6">
        <v>-94.5</v>
      </c>
      <c r="BH847" s="6">
        <v>0</v>
      </c>
      <c r="BI847" s="6"/>
      <c r="BJ847" s="6"/>
      <c r="BK847" s="6">
        <v>0</v>
      </c>
      <c r="BL847" s="11">
        <f t="shared" si="62"/>
        <v>-173.6</v>
      </c>
      <c r="BM847" s="12">
        <f t="shared" si="63"/>
        <v>1087</v>
      </c>
      <c r="BN847" s="13">
        <f t="shared" si="64"/>
        <v>150</v>
      </c>
      <c r="BO847" s="13">
        <f t="shared" si="65"/>
        <v>150</v>
      </c>
      <c r="BP847" s="13">
        <f t="shared" si="66"/>
        <v>50</v>
      </c>
      <c r="BQ847" s="13">
        <f t="shared" si="67"/>
        <v>94.5</v>
      </c>
      <c r="BR847" s="13">
        <f t="shared" si="68"/>
        <v>100.8</v>
      </c>
      <c r="BS847" s="13">
        <f t="shared" si="69"/>
        <v>171.5</v>
      </c>
      <c r="BT847" s="13">
        <f t="shared" si="70"/>
        <v>198.00000000000003</v>
      </c>
      <c r="BU847" s="13">
        <f t="shared" si="71"/>
        <v>0</v>
      </c>
      <c r="BV847" s="6">
        <f>SUMIFS('SEGURO DE VIDA'!E:E, 'SEGURO DE VIDA'!D:D, H847, 'SEGURO DE VIDA'!G:G, E847)</f>
        <v>13.71</v>
      </c>
      <c r="BW847" s="6">
        <f>SUMIFS(TREINAMENTOS!E:E, TREINAMENTOS!D:D, H847, TREINAMENTOS!G:G, E847)</f>
        <v>0</v>
      </c>
      <c r="BX847" s="6">
        <f>SUMIFS(EXAMES!E:E, EXAMES!D:D, H847, EXAMES!G:G, E847)</f>
        <v>107.12</v>
      </c>
      <c r="BY847" s="25">
        <f t="shared" si="72"/>
        <v>1035.6299999999999</v>
      </c>
      <c r="BZ847" s="1"/>
      <c r="CA847" s="1"/>
      <c r="CB847" s="13">
        <f t="shared" si="73"/>
        <v>0</v>
      </c>
      <c r="CC847" s="13">
        <f t="shared" si="74"/>
        <v>0</v>
      </c>
      <c r="CD847" s="13">
        <f>SUMIFS(ALIMENTAÇÃO!E:E, ALIMENTAÇÃO!D:D, H847, ALIMENTAÇÃO!G:G, E847)</f>
        <v>175</v>
      </c>
      <c r="CE847" s="6">
        <f>SUMIFS(TRANSPORTE!E:E, TRANSPORTE!D:D, H847, TRANSPORTE!G:G, E847)</f>
        <v>273.60000000000002</v>
      </c>
      <c r="CF847" s="6">
        <f>SUMIFS('PLANO DE SAÚDE'!E:E, 'PLANO DE SAÚDE'!D:D, H847, 'PLANO DE SAÚDE'!G:G, E847)</f>
        <v>0</v>
      </c>
      <c r="CG847" s="6">
        <f>SUMIFS('PLANO ODONTO'!E:E, 'PLANO ODONTO'!D:D, H847, 'PLANO ODONTO'!G:G, E847)</f>
        <v>0</v>
      </c>
      <c r="CH847" s="6">
        <f t="shared" si="75"/>
        <v>0</v>
      </c>
      <c r="CI847" s="6">
        <f t="shared" si="76"/>
        <v>0</v>
      </c>
      <c r="CJ847" s="6"/>
      <c r="CK847" s="6"/>
      <c r="CL847" s="6"/>
      <c r="CM847" s="6">
        <f t="shared" si="77"/>
        <v>0</v>
      </c>
      <c r="CN847" s="6">
        <v>1260.5999999999999</v>
      </c>
      <c r="CO847" s="6">
        <v>-173.6</v>
      </c>
      <c r="CP847" s="6">
        <v>1087</v>
      </c>
      <c r="CQ847" s="6">
        <v>1260</v>
      </c>
      <c r="CR847" s="1">
        <v>7.5</v>
      </c>
      <c r="CS847" s="6">
        <v>1260</v>
      </c>
      <c r="CT847" s="1">
        <v>100.8</v>
      </c>
      <c r="CU847" s="6">
        <v>652.79999999999995</v>
      </c>
    </row>
    <row r="848" spans="1:99" ht="13.8" hidden="1">
      <c r="A848" s="1"/>
      <c r="B848" s="1"/>
      <c r="C848" s="34" t="str">
        <f t="shared" ca="1" si="59"/>
        <v>OK</v>
      </c>
      <c r="D848" s="2">
        <f t="shared" si="60"/>
        <v>3546.1225400000003</v>
      </c>
      <c r="E848" s="42">
        <v>45931</v>
      </c>
      <c r="F848" s="1" t="s">
        <v>145</v>
      </c>
      <c r="G848" s="1">
        <v>3599</v>
      </c>
      <c r="H848" s="1" t="s">
        <v>560</v>
      </c>
      <c r="I848" s="1" t="s">
        <v>151</v>
      </c>
      <c r="J848" s="38">
        <v>45922</v>
      </c>
      <c r="K848" s="6">
        <v>1800</v>
      </c>
      <c r="L848" s="1"/>
      <c r="M848" s="6">
        <v>1800</v>
      </c>
      <c r="N848" s="6"/>
      <c r="O848" s="6">
        <v>1.83</v>
      </c>
      <c r="P848" s="6">
        <v>0</v>
      </c>
      <c r="Q848" s="6"/>
      <c r="R848" s="6"/>
      <c r="S848" s="6"/>
      <c r="T848" s="6"/>
      <c r="U848" s="6">
        <v>0</v>
      </c>
      <c r="V848" s="6"/>
      <c r="W848" s="6"/>
      <c r="X848" s="6"/>
      <c r="Y848" s="6">
        <v>0</v>
      </c>
      <c r="Z848" s="6"/>
      <c r="AA848" s="6"/>
      <c r="AB848" s="6">
        <v>0</v>
      </c>
      <c r="AC848" s="6"/>
      <c r="AD848" s="6">
        <v>0</v>
      </c>
      <c r="AE848" s="6"/>
      <c r="AF848" s="6">
        <v>0.27</v>
      </c>
      <c r="AG848" s="6"/>
      <c r="AH848" s="6"/>
      <c r="AI848" s="6"/>
      <c r="AJ848" s="6"/>
      <c r="AK848" s="6"/>
      <c r="AL848" s="6"/>
      <c r="AM848" s="6">
        <v>0.71</v>
      </c>
      <c r="AN848" s="8">
        <f t="shared" si="61"/>
        <v>1802.81</v>
      </c>
      <c r="AO848" s="6"/>
      <c r="AP848" s="6">
        <v>-8.0500000000000007</v>
      </c>
      <c r="AQ848" s="6">
        <v>-108</v>
      </c>
      <c r="AR848" s="6"/>
      <c r="AS848" s="6"/>
      <c r="AT848" s="6">
        <v>-0.35</v>
      </c>
      <c r="AU848" s="6"/>
      <c r="AV848" s="6">
        <v>0</v>
      </c>
      <c r="AW848" s="6"/>
      <c r="AX848" s="6"/>
      <c r="AY848" s="6"/>
      <c r="AZ848" s="6"/>
      <c r="BA848" s="6"/>
      <c r="BB848" s="6"/>
      <c r="BC848" s="6">
        <v>0</v>
      </c>
      <c r="BD848" s="6"/>
      <c r="BE848" s="6"/>
      <c r="BF848" s="6">
        <v>0</v>
      </c>
      <c r="BG848" s="6">
        <v>-139.41</v>
      </c>
      <c r="BH848" s="6">
        <v>0</v>
      </c>
      <c r="BI848" s="6"/>
      <c r="BJ848" s="6"/>
      <c r="BK848" s="6">
        <v>0</v>
      </c>
      <c r="BL848" s="11">
        <f t="shared" si="62"/>
        <v>-255.81</v>
      </c>
      <c r="BM848" s="12">
        <f t="shared" si="63"/>
        <v>1547</v>
      </c>
      <c r="BN848" s="13">
        <f t="shared" si="64"/>
        <v>150</v>
      </c>
      <c r="BO848" s="13">
        <f t="shared" si="65"/>
        <v>150</v>
      </c>
      <c r="BP848" s="13">
        <f t="shared" si="66"/>
        <v>50</v>
      </c>
      <c r="BQ848" s="13">
        <f t="shared" si="67"/>
        <v>139.48254</v>
      </c>
      <c r="BR848" s="13">
        <f t="shared" si="68"/>
        <v>144.16</v>
      </c>
      <c r="BS848" s="13">
        <f t="shared" si="69"/>
        <v>796.95</v>
      </c>
      <c r="BT848" s="13">
        <f t="shared" si="70"/>
        <v>285.3</v>
      </c>
      <c r="BU848" s="13">
        <f t="shared" si="71"/>
        <v>0</v>
      </c>
      <c r="BV848" s="6">
        <f>SUMIFS('SEGURO DE VIDA'!E:E, 'SEGURO DE VIDA'!D:D, H848, 'SEGURO DE VIDA'!G:G, E848)</f>
        <v>27.42</v>
      </c>
      <c r="BW848" s="6">
        <f>SUMIFS(TREINAMENTOS!E:E, TREINAMENTOS!D:D, H848, TREINAMENTOS!G:G, E848)</f>
        <v>0</v>
      </c>
      <c r="BX848" s="6">
        <f>SUMIFS(EXAMES!E:E, EXAMES!D:D, H848, EXAMES!G:G, E848)</f>
        <v>0</v>
      </c>
      <c r="BY848" s="25">
        <f t="shared" si="72"/>
        <v>1743.3125400000001</v>
      </c>
      <c r="BZ848" s="1"/>
      <c r="CA848" s="1"/>
      <c r="CB848" s="13">
        <f t="shared" si="73"/>
        <v>0</v>
      </c>
      <c r="CC848" s="13">
        <f t="shared" si="74"/>
        <v>0</v>
      </c>
      <c r="CD848" s="13">
        <f>SUMIFS(ALIMENTAÇÃO!E:E, ALIMENTAÇÃO!D:D, H848, ALIMENTAÇÃO!G:G, E848)</f>
        <v>805</v>
      </c>
      <c r="CE848" s="6">
        <f>SUMIFS(TRANSPORTE!E:E, TRANSPORTE!D:D, H848, TRANSPORTE!G:G, E848)</f>
        <v>393.3</v>
      </c>
      <c r="CF848" s="6">
        <f>SUMIFS('PLANO DE SAÚDE'!E:E, 'PLANO DE SAÚDE'!D:D, H848, 'PLANO DE SAÚDE'!G:G, E848)</f>
        <v>0</v>
      </c>
      <c r="CG848" s="6">
        <f>SUMIFS('PLANO ODONTO'!E:E, 'PLANO ODONTO'!D:D, H848, 'PLANO ODONTO'!G:G, E848)</f>
        <v>0</v>
      </c>
      <c r="CH848" s="6">
        <f t="shared" si="75"/>
        <v>0</v>
      </c>
      <c r="CI848" s="6">
        <f t="shared" si="76"/>
        <v>0</v>
      </c>
      <c r="CJ848" s="6"/>
      <c r="CK848" s="6"/>
      <c r="CL848" s="6"/>
      <c r="CM848" s="6">
        <f t="shared" si="77"/>
        <v>0</v>
      </c>
      <c r="CN848" s="6">
        <v>1802.81</v>
      </c>
      <c r="CO848" s="6">
        <v>-255.81</v>
      </c>
      <c r="CP848" s="6">
        <v>1547</v>
      </c>
      <c r="CQ848" s="6">
        <v>1802.1</v>
      </c>
      <c r="CR848" s="1">
        <v>7.74</v>
      </c>
      <c r="CS848" s="6">
        <v>1802.1</v>
      </c>
      <c r="CT848" s="1">
        <v>144.16</v>
      </c>
      <c r="CU848" s="6">
        <v>1194.9000000000001</v>
      </c>
    </row>
    <row r="849" spans="1:99" ht="13.8" hidden="1">
      <c r="A849" s="1"/>
      <c r="B849" s="1"/>
      <c r="C849" s="34" t="str">
        <f t="shared" ca="1" si="59"/>
        <v>OK</v>
      </c>
      <c r="D849" s="2">
        <f t="shared" si="60"/>
        <v>4752.6397068666665</v>
      </c>
      <c r="E849" s="42">
        <v>45931</v>
      </c>
      <c r="F849" s="1" t="s">
        <v>145</v>
      </c>
      <c r="G849" s="1">
        <v>3558</v>
      </c>
      <c r="H849" s="1" t="s">
        <v>451</v>
      </c>
      <c r="I849" s="1" t="s">
        <v>147</v>
      </c>
      <c r="J849" s="38">
        <v>45839</v>
      </c>
      <c r="K849" s="6">
        <v>2049</v>
      </c>
      <c r="L849" s="1"/>
      <c r="M849" s="6">
        <v>2049</v>
      </c>
      <c r="N849" s="6"/>
      <c r="O849" s="6">
        <v>0</v>
      </c>
      <c r="P849" s="6">
        <v>614.70000000000005</v>
      </c>
      <c r="Q849" s="6"/>
      <c r="R849" s="6"/>
      <c r="S849" s="6"/>
      <c r="T849" s="6"/>
      <c r="U849" s="6">
        <v>0</v>
      </c>
      <c r="V849" s="6"/>
      <c r="W849" s="6"/>
      <c r="X849" s="6"/>
      <c r="Y849" s="6">
        <v>0</v>
      </c>
      <c r="Z849" s="6"/>
      <c r="AA849" s="6"/>
      <c r="AB849" s="6">
        <v>0</v>
      </c>
      <c r="AC849" s="6"/>
      <c r="AD849" s="6">
        <v>189.79</v>
      </c>
      <c r="AE849" s="6"/>
      <c r="AF849" s="6">
        <v>28.12</v>
      </c>
      <c r="AG849" s="6"/>
      <c r="AH849" s="6"/>
      <c r="AI849" s="6"/>
      <c r="AJ849" s="6"/>
      <c r="AK849" s="6"/>
      <c r="AL849" s="6"/>
      <c r="AM849" s="6">
        <v>0.08</v>
      </c>
      <c r="AN849" s="8">
        <f t="shared" si="61"/>
        <v>2881.6899999999996</v>
      </c>
      <c r="AO849" s="6"/>
      <c r="AP849" s="6">
        <v>-5.88</v>
      </c>
      <c r="AQ849" s="6">
        <v>-122.94</v>
      </c>
      <c r="AR849" s="6"/>
      <c r="AS849" s="6"/>
      <c r="AT849" s="6">
        <v>-0.84</v>
      </c>
      <c r="AU849" s="6"/>
      <c r="AV849" s="6">
        <v>-14</v>
      </c>
      <c r="AW849" s="6"/>
      <c r="AX849" s="6"/>
      <c r="AY849" s="6"/>
      <c r="AZ849" s="6"/>
      <c r="BA849" s="6"/>
      <c r="BB849" s="6"/>
      <c r="BC849" s="6">
        <v>-1.84</v>
      </c>
      <c r="BD849" s="6"/>
      <c r="BE849" s="6"/>
      <c r="BF849" s="6">
        <v>0</v>
      </c>
      <c r="BG849" s="6">
        <v>-239.19</v>
      </c>
      <c r="BH849" s="6">
        <v>0</v>
      </c>
      <c r="BI849" s="6"/>
      <c r="BJ849" s="6"/>
      <c r="BK849" s="6">
        <v>0</v>
      </c>
      <c r="BL849" s="11">
        <f t="shared" si="62"/>
        <v>-384.69</v>
      </c>
      <c r="BM849" s="12">
        <f t="shared" si="63"/>
        <v>2496.9999999999995</v>
      </c>
      <c r="BN849" s="13">
        <f t="shared" si="64"/>
        <v>170.75</v>
      </c>
      <c r="BO849" s="13">
        <f t="shared" si="65"/>
        <v>170.75</v>
      </c>
      <c r="BP849" s="13">
        <f t="shared" si="66"/>
        <v>56.916666666666664</v>
      </c>
      <c r="BQ849" s="13">
        <f t="shared" si="67"/>
        <v>239.17363000000003</v>
      </c>
      <c r="BR849" s="13">
        <f t="shared" si="68"/>
        <v>230.52</v>
      </c>
      <c r="BS849" s="13">
        <f t="shared" si="69"/>
        <v>552.25</v>
      </c>
      <c r="BT849" s="13">
        <f t="shared" si="70"/>
        <v>270.36</v>
      </c>
      <c r="BU849" s="13">
        <f t="shared" si="71"/>
        <v>166.51941019999998</v>
      </c>
      <c r="BV849" s="6">
        <f>SUMIFS('SEGURO DE VIDA'!E:E, 'SEGURO DE VIDA'!D:D, H849, 'SEGURO DE VIDA'!G:G, E849)</f>
        <v>13.71</v>
      </c>
      <c r="BW849" s="6">
        <f>SUMIFS(TREINAMENTOS!E:E, TREINAMENTOS!D:D, H849, TREINAMENTOS!G:G, E849)</f>
        <v>0</v>
      </c>
      <c r="BX849" s="6">
        <f>SUMIFS(EXAMES!E:E, EXAMES!D:D, H849, EXAMES!G:G, E849)</f>
        <v>0</v>
      </c>
      <c r="BY849" s="25">
        <f t="shared" si="72"/>
        <v>1870.9497068666669</v>
      </c>
      <c r="BZ849" s="1"/>
      <c r="CA849" s="1"/>
      <c r="CB849" s="13">
        <f t="shared" si="73"/>
        <v>166.51941019999998</v>
      </c>
      <c r="CC849" s="13">
        <f t="shared" si="74"/>
        <v>0</v>
      </c>
      <c r="CD849" s="13">
        <f>SUMIFS(ALIMENTAÇÃO!E:E, ALIMENTAÇÃO!D:D, H849, ALIMENTAÇÃO!G:G, E849)</f>
        <v>558.13</v>
      </c>
      <c r="CE849" s="6">
        <f>SUMIFS(TRANSPORTE!E:E, TRANSPORTE!D:D, H849, TRANSPORTE!G:G, E849)</f>
        <v>393.3</v>
      </c>
      <c r="CF849" s="6">
        <f>SUMIFS('PLANO DE SAÚDE'!E:E, 'PLANO DE SAÚDE'!D:D, H849, 'PLANO DE SAÚDE'!G:G, E849)</f>
        <v>168.35941019999999</v>
      </c>
      <c r="CG849" s="6">
        <f>SUMIFS('PLANO ODONTO'!E:E, 'PLANO ODONTO'!D:D, H849, 'PLANO ODONTO'!G:G, E849)</f>
        <v>14</v>
      </c>
      <c r="CH849" s="6">
        <f t="shared" si="75"/>
        <v>-1.84</v>
      </c>
      <c r="CI849" s="6">
        <f t="shared" si="76"/>
        <v>0</v>
      </c>
      <c r="CJ849" s="6"/>
      <c r="CK849" s="6"/>
      <c r="CL849" s="6"/>
      <c r="CM849" s="6">
        <f t="shared" si="77"/>
        <v>-14</v>
      </c>
      <c r="CN849" s="6">
        <v>2881.69</v>
      </c>
      <c r="CO849" s="6">
        <v>-384.69</v>
      </c>
      <c r="CP849" s="6">
        <v>2497</v>
      </c>
      <c r="CQ849" s="6">
        <v>2881.61</v>
      </c>
      <c r="CR849" s="1">
        <v>8.3000000000000007</v>
      </c>
      <c r="CS849" s="6">
        <v>2881.61</v>
      </c>
      <c r="CT849" s="1">
        <v>230.52</v>
      </c>
      <c r="CU849" s="6">
        <v>2263.2399999999998</v>
      </c>
    </row>
    <row r="850" spans="1:99" ht="13.8" hidden="1">
      <c r="A850" s="1"/>
      <c r="B850" s="1"/>
      <c r="C850" s="34" t="str">
        <f t="shared" ca="1" si="59"/>
        <v>OK</v>
      </c>
      <c r="D850" s="2">
        <f t="shared" si="60"/>
        <v>1384.4913888888889</v>
      </c>
      <c r="E850" s="42">
        <v>45931</v>
      </c>
      <c r="F850" s="1" t="s">
        <v>145</v>
      </c>
      <c r="G850" s="1">
        <v>217</v>
      </c>
      <c r="H850" s="1" t="s">
        <v>411</v>
      </c>
      <c r="I850" s="1" t="s">
        <v>412</v>
      </c>
      <c r="J850" s="38">
        <v>42710</v>
      </c>
      <c r="K850" s="6">
        <v>2583.83</v>
      </c>
      <c r="L850" s="1"/>
      <c r="M850" s="6">
        <v>0</v>
      </c>
      <c r="N850" s="6"/>
      <c r="O850" s="6">
        <v>0</v>
      </c>
      <c r="P850" s="6">
        <v>0</v>
      </c>
      <c r="Q850" s="6"/>
      <c r="R850" s="6"/>
      <c r="S850" s="6"/>
      <c r="T850" s="6"/>
      <c r="U850" s="6">
        <v>0</v>
      </c>
      <c r="V850" s="6"/>
      <c r="W850" s="6"/>
      <c r="X850" s="6"/>
      <c r="Y850" s="6">
        <v>0</v>
      </c>
      <c r="Z850" s="6"/>
      <c r="AA850" s="6"/>
      <c r="AB850" s="6">
        <v>0</v>
      </c>
      <c r="AC850" s="6"/>
      <c r="AD850" s="6">
        <v>0</v>
      </c>
      <c r="AE850" s="6"/>
      <c r="AF850" s="6">
        <v>0</v>
      </c>
      <c r="AG850" s="6"/>
      <c r="AH850" s="6"/>
      <c r="AI850" s="6"/>
      <c r="AJ850" s="6"/>
      <c r="AK850" s="6"/>
      <c r="AL850" s="6">
        <v>0.24</v>
      </c>
      <c r="AM850" s="6">
        <v>0</v>
      </c>
      <c r="AN850" s="8">
        <f t="shared" si="61"/>
        <v>0.24</v>
      </c>
      <c r="AO850" s="6"/>
      <c r="AP850" s="6">
        <v>0</v>
      </c>
      <c r="AQ850" s="6">
        <v>0</v>
      </c>
      <c r="AR850" s="6"/>
      <c r="AS850" s="6"/>
      <c r="AT850" s="6">
        <v>0</v>
      </c>
      <c r="AU850" s="6"/>
      <c r="AV850" s="6">
        <v>0</v>
      </c>
      <c r="AW850" s="6"/>
      <c r="AX850" s="6"/>
      <c r="AY850" s="6"/>
      <c r="AZ850" s="6"/>
      <c r="BA850" s="6"/>
      <c r="BB850" s="6"/>
      <c r="BC850" s="6">
        <v>0</v>
      </c>
      <c r="BD850" s="6"/>
      <c r="BE850" s="6"/>
      <c r="BF850" s="6">
        <v>0</v>
      </c>
      <c r="BG850" s="6">
        <v>0</v>
      </c>
      <c r="BH850" s="6">
        <v>0</v>
      </c>
      <c r="BI850" s="6"/>
      <c r="BJ850" s="6"/>
      <c r="BK850" s="6">
        <v>-0.24</v>
      </c>
      <c r="BL850" s="11">
        <f t="shared" si="62"/>
        <v>-0.24</v>
      </c>
      <c r="BM850" s="12">
        <f t="shared" si="63"/>
        <v>0</v>
      </c>
      <c r="BN850" s="13">
        <f t="shared" si="64"/>
        <v>215.31916666666666</v>
      </c>
      <c r="BO850" s="13">
        <f t="shared" si="65"/>
        <v>215.31916666666666</v>
      </c>
      <c r="BP850" s="13">
        <f t="shared" si="66"/>
        <v>71.773055555555558</v>
      </c>
      <c r="BQ850" s="13">
        <f t="shared" si="67"/>
        <v>0</v>
      </c>
      <c r="BR850" s="13">
        <f t="shared" si="68"/>
        <v>0</v>
      </c>
      <c r="BS850" s="13">
        <f t="shared" si="69"/>
        <v>0</v>
      </c>
      <c r="BT850" s="13">
        <f t="shared" si="70"/>
        <v>0</v>
      </c>
      <c r="BU850" s="13">
        <f t="shared" si="71"/>
        <v>0</v>
      </c>
      <c r="BV850" s="6">
        <f>SUMIFS('SEGURO DE VIDA'!E:E, 'SEGURO DE VIDA'!D:D, H850, 'SEGURO DE VIDA'!G:G, E850)</f>
        <v>13.71</v>
      </c>
      <c r="BW850" s="6">
        <f>SUMIFS(TREINAMENTOS!E:E, TREINAMENTOS!D:D, H850, TREINAMENTOS!G:G, E850)</f>
        <v>0</v>
      </c>
      <c r="BX850" s="6">
        <f>SUMIFS(EXAMES!E:E, EXAMES!D:D, H850, EXAMES!G:G, E850)</f>
        <v>868.13</v>
      </c>
      <c r="BY850" s="25">
        <f t="shared" si="72"/>
        <v>1384.2513888888889</v>
      </c>
      <c r="BZ850" s="1"/>
      <c r="CA850" s="1"/>
      <c r="CB850" s="13">
        <f t="shared" si="73"/>
        <v>0</v>
      </c>
      <c r="CC850" s="13">
        <f t="shared" si="74"/>
        <v>0</v>
      </c>
      <c r="CD850" s="13">
        <f>SUMIFS(ALIMENTAÇÃO!E:E, ALIMENTAÇÃO!D:D, H850, ALIMENTAÇÃO!G:G, E850)</f>
        <v>0</v>
      </c>
      <c r="CE850" s="6">
        <f>SUMIFS(TRANSPORTE!E:E, TRANSPORTE!D:D, H850, TRANSPORTE!G:G, E850)</f>
        <v>0</v>
      </c>
      <c r="CF850" s="6">
        <f>SUMIFS('PLANO DE SAÚDE'!E:E, 'PLANO DE SAÚDE'!D:D, H850, 'PLANO DE SAÚDE'!G:G, E850)</f>
        <v>0</v>
      </c>
      <c r="CG850" s="6">
        <f>SUMIFS('PLANO ODONTO'!E:E, 'PLANO ODONTO'!D:D, H850, 'PLANO ODONTO'!G:G, E850)</f>
        <v>0</v>
      </c>
      <c r="CH850" s="6">
        <f t="shared" si="75"/>
        <v>0</v>
      </c>
      <c r="CI850" s="6">
        <f t="shared" si="76"/>
        <v>0</v>
      </c>
      <c r="CJ850" s="6"/>
      <c r="CK850" s="6"/>
      <c r="CL850" s="6"/>
      <c r="CM850" s="6">
        <f t="shared" si="77"/>
        <v>0</v>
      </c>
      <c r="CN850" s="6">
        <v>0.24</v>
      </c>
      <c r="CO850" s="6">
        <v>-0.24</v>
      </c>
      <c r="CP850" s="6">
        <v>0</v>
      </c>
      <c r="CQ850" s="6">
        <v>0</v>
      </c>
      <c r="CR850" s="1">
        <v>0</v>
      </c>
      <c r="CS850" s="6">
        <v>0</v>
      </c>
      <c r="CT850" s="1">
        <v>0</v>
      </c>
      <c r="CU850" s="6">
        <v>0</v>
      </c>
    </row>
    <row r="851" spans="1:99" ht="13.8" hidden="1">
      <c r="A851" s="1"/>
      <c r="B851" s="1"/>
      <c r="C851" s="34" t="str">
        <f t="shared" ca="1" si="59"/>
        <v>OK</v>
      </c>
      <c r="D851" s="2">
        <f t="shared" si="60"/>
        <v>4838.841442777778</v>
      </c>
      <c r="E851" s="42">
        <v>45931</v>
      </c>
      <c r="F851" s="1" t="s">
        <v>145</v>
      </c>
      <c r="G851" s="1">
        <v>284</v>
      </c>
      <c r="H851" s="1" t="s">
        <v>413</v>
      </c>
      <c r="I851" s="1" t="s">
        <v>157</v>
      </c>
      <c r="J851" s="38">
        <v>44228</v>
      </c>
      <c r="K851" s="6">
        <v>2622.91</v>
      </c>
      <c r="L851" s="1"/>
      <c r="M851" s="6">
        <v>2622.91</v>
      </c>
      <c r="N851" s="6"/>
      <c r="O851" s="6">
        <v>0</v>
      </c>
      <c r="P851" s="6">
        <v>0</v>
      </c>
      <c r="Q851" s="6"/>
      <c r="R851" s="6"/>
      <c r="S851" s="6"/>
      <c r="T851" s="6"/>
      <c r="U851" s="6">
        <v>0</v>
      </c>
      <c r="V851" s="6"/>
      <c r="W851" s="6"/>
      <c r="X851" s="6"/>
      <c r="Y851" s="6">
        <v>0</v>
      </c>
      <c r="Z851" s="6"/>
      <c r="AA851" s="6"/>
      <c r="AB851" s="6">
        <v>0</v>
      </c>
      <c r="AC851" s="6"/>
      <c r="AD851" s="6">
        <v>95.41</v>
      </c>
      <c r="AE851" s="6"/>
      <c r="AF851" s="6">
        <v>14.13</v>
      </c>
      <c r="AG851" s="6"/>
      <c r="AH851" s="6"/>
      <c r="AI851" s="6"/>
      <c r="AJ851" s="6"/>
      <c r="AK851" s="6"/>
      <c r="AL851" s="6"/>
      <c r="AM851" s="6">
        <v>0.84</v>
      </c>
      <c r="AN851" s="8">
        <f t="shared" si="61"/>
        <v>2733.29</v>
      </c>
      <c r="AO851" s="6"/>
      <c r="AP851" s="6">
        <v>-8.0500000000000007</v>
      </c>
      <c r="AQ851" s="6">
        <v>-157.37</v>
      </c>
      <c r="AR851" s="6"/>
      <c r="AS851" s="6"/>
      <c r="AT851" s="6">
        <v>-0.72</v>
      </c>
      <c r="AU851" s="6"/>
      <c r="AV851" s="6">
        <v>-14</v>
      </c>
      <c r="AW851" s="6">
        <v>-42</v>
      </c>
      <c r="AX851" s="6"/>
      <c r="AY851" s="6"/>
      <c r="AZ851" s="6"/>
      <c r="BA851" s="6"/>
      <c r="BB851" s="6"/>
      <c r="BC851" s="6">
        <v>0</v>
      </c>
      <c r="BD851" s="6"/>
      <c r="BE851" s="6"/>
      <c r="BF851" s="6">
        <v>0</v>
      </c>
      <c r="BG851" s="6">
        <v>-223.15</v>
      </c>
      <c r="BH851" s="6">
        <v>0</v>
      </c>
      <c r="BI851" s="6"/>
      <c r="BJ851" s="6"/>
      <c r="BK851" s="6">
        <v>0</v>
      </c>
      <c r="BL851" s="11">
        <f t="shared" si="62"/>
        <v>-445.29</v>
      </c>
      <c r="BM851" s="12">
        <f t="shared" si="63"/>
        <v>2288</v>
      </c>
      <c r="BN851" s="13">
        <f t="shared" si="64"/>
        <v>218.57583333333332</v>
      </c>
      <c r="BO851" s="13">
        <f t="shared" si="65"/>
        <v>218.57583333333332</v>
      </c>
      <c r="BP851" s="13">
        <f t="shared" si="66"/>
        <v>72.858611111111102</v>
      </c>
      <c r="BQ851" s="13">
        <f t="shared" si="67"/>
        <v>223.24116499999997</v>
      </c>
      <c r="BR851" s="13">
        <f t="shared" si="68"/>
        <v>218.59</v>
      </c>
      <c r="BS851" s="13">
        <f t="shared" si="69"/>
        <v>796.95</v>
      </c>
      <c r="BT851" s="13">
        <f t="shared" si="70"/>
        <v>235.93</v>
      </c>
      <c r="BU851" s="13">
        <f t="shared" si="71"/>
        <v>0</v>
      </c>
      <c r="BV851" s="6">
        <f>SUMIFS('SEGURO DE VIDA'!E:E, 'SEGURO DE VIDA'!D:D, H851, 'SEGURO DE VIDA'!G:G, E851)</f>
        <v>13.71</v>
      </c>
      <c r="BW851" s="6">
        <f>SUMIFS(TREINAMENTOS!E:E, TREINAMENTOS!D:D, H851, TREINAMENTOS!G:G, E851)</f>
        <v>0</v>
      </c>
      <c r="BX851" s="6">
        <f>SUMIFS(EXAMES!E:E, EXAMES!D:D, H851, EXAMES!G:G, E851)</f>
        <v>107.12</v>
      </c>
      <c r="BY851" s="25">
        <f t="shared" si="72"/>
        <v>2105.551442777778</v>
      </c>
      <c r="BZ851" s="1"/>
      <c r="CA851" s="1"/>
      <c r="CB851" s="13">
        <f t="shared" si="73"/>
        <v>0</v>
      </c>
      <c r="CC851" s="13">
        <f t="shared" si="74"/>
        <v>0</v>
      </c>
      <c r="CD851" s="13">
        <f>SUMIFS(ALIMENTAÇÃO!E:E, ALIMENTAÇÃO!D:D, H851, ALIMENTAÇÃO!G:G, E851)</f>
        <v>805</v>
      </c>
      <c r="CE851" s="6">
        <f>SUMIFS(TRANSPORTE!E:E, TRANSPORTE!D:D, H851, TRANSPORTE!G:G, E851)</f>
        <v>393.3</v>
      </c>
      <c r="CF851" s="6">
        <f>SUMIFS('PLANO DE SAÚDE'!E:E, 'PLANO DE SAÚDE'!D:D, H851, 'PLANO DE SAÚDE'!G:G, E851)</f>
        <v>0</v>
      </c>
      <c r="CG851" s="6">
        <f>SUMIFS('PLANO ODONTO'!E:E, 'PLANO ODONTO'!D:D, H851, 'PLANO ODONTO'!G:G, E851)</f>
        <v>56</v>
      </c>
      <c r="CH851" s="6">
        <f t="shared" si="75"/>
        <v>0</v>
      </c>
      <c r="CI851" s="6">
        <f t="shared" si="76"/>
        <v>0</v>
      </c>
      <c r="CJ851" s="6"/>
      <c r="CK851" s="6"/>
      <c r="CL851" s="6"/>
      <c r="CM851" s="6">
        <f t="shared" si="77"/>
        <v>-56</v>
      </c>
      <c r="CN851" s="6">
        <v>2733.29</v>
      </c>
      <c r="CO851" s="6">
        <v>-445.29</v>
      </c>
      <c r="CP851" s="6">
        <v>2288</v>
      </c>
      <c r="CQ851" s="6">
        <v>2732.45</v>
      </c>
      <c r="CR851" s="1">
        <v>8.17</v>
      </c>
      <c r="CS851" s="6">
        <v>2732.45</v>
      </c>
      <c r="CT851" s="1">
        <v>218.59</v>
      </c>
      <c r="CU851" s="6">
        <v>2125.25</v>
      </c>
    </row>
    <row r="852" spans="1:99" ht="13.8" hidden="1">
      <c r="A852" s="1"/>
      <c r="B852" s="1"/>
      <c r="C852" s="34" t="str">
        <f t="shared" ca="1" si="59"/>
        <v>OK</v>
      </c>
      <c r="D852" s="2">
        <f t="shared" si="60"/>
        <v>4789.1055555555558</v>
      </c>
      <c r="E852" s="42">
        <v>45931</v>
      </c>
      <c r="F852" s="1" t="s">
        <v>145</v>
      </c>
      <c r="G852" s="1">
        <v>3595</v>
      </c>
      <c r="H852" s="1" t="s">
        <v>562</v>
      </c>
      <c r="I852" s="1" t="s">
        <v>155</v>
      </c>
      <c r="J852" s="38">
        <v>45917</v>
      </c>
      <c r="K852" s="6">
        <v>2600</v>
      </c>
      <c r="L852" s="1"/>
      <c r="M852" s="6">
        <v>2600</v>
      </c>
      <c r="N852" s="6"/>
      <c r="O852" s="6"/>
      <c r="P852" s="6">
        <v>0</v>
      </c>
      <c r="Q852" s="6"/>
      <c r="R852" s="6"/>
      <c r="S852" s="6"/>
      <c r="T852" s="6"/>
      <c r="U852" s="6">
        <v>0</v>
      </c>
      <c r="V852" s="6"/>
      <c r="W852" s="6"/>
      <c r="X852" s="6"/>
      <c r="Y852" s="6"/>
      <c r="Z852" s="6"/>
      <c r="AA852" s="6">
        <v>0</v>
      </c>
      <c r="AB852" s="6"/>
      <c r="AC852" s="6"/>
      <c r="AD852" s="6">
        <v>0</v>
      </c>
      <c r="AE852" s="6">
        <v>0</v>
      </c>
      <c r="AF852" s="6">
        <v>0</v>
      </c>
      <c r="AG852" s="6"/>
      <c r="AH852" s="6"/>
      <c r="AI852" s="6"/>
      <c r="AJ852" s="6"/>
      <c r="AK852" s="6"/>
      <c r="AL852" s="6"/>
      <c r="AM852" s="6">
        <v>0.89</v>
      </c>
      <c r="AN852" s="8">
        <f t="shared" si="61"/>
        <v>2600.89</v>
      </c>
      <c r="AO852" s="6"/>
      <c r="AP852" s="6">
        <v>0</v>
      </c>
      <c r="AQ852" s="6">
        <v>0</v>
      </c>
      <c r="AR852" s="6"/>
      <c r="AS852" s="6"/>
      <c r="AT852" s="6">
        <v>-0.66</v>
      </c>
      <c r="AU852" s="6"/>
      <c r="AV852" s="6">
        <v>0</v>
      </c>
      <c r="AW852" s="6"/>
      <c r="AX852" s="6"/>
      <c r="AY852" s="6"/>
      <c r="AZ852" s="6"/>
      <c r="BA852" s="6"/>
      <c r="BB852" s="6"/>
      <c r="BC852" s="6">
        <v>0</v>
      </c>
      <c r="BD852" s="6"/>
      <c r="BE852" s="6"/>
      <c r="BF852" s="6">
        <v>0</v>
      </c>
      <c r="BG852" s="6">
        <v>-211.23</v>
      </c>
      <c r="BH852" s="6">
        <v>0</v>
      </c>
      <c r="BI852" s="6"/>
      <c r="BJ852" s="6"/>
      <c r="BK852" s="6"/>
      <c r="BL852" s="11">
        <f t="shared" si="62"/>
        <v>-211.89</v>
      </c>
      <c r="BM852" s="12">
        <f t="shared" si="63"/>
        <v>2389</v>
      </c>
      <c r="BN852" s="13">
        <f t="shared" si="64"/>
        <v>216.66666666666666</v>
      </c>
      <c r="BO852" s="13">
        <f t="shared" si="65"/>
        <v>216.66666666666666</v>
      </c>
      <c r="BP852" s="13">
        <f t="shared" si="66"/>
        <v>72.222222222222214</v>
      </c>
      <c r="BQ852" s="13">
        <f t="shared" si="67"/>
        <v>211.11999999999998</v>
      </c>
      <c r="BR852" s="13">
        <f t="shared" si="68"/>
        <v>208</v>
      </c>
      <c r="BS852" s="13">
        <f t="shared" si="69"/>
        <v>0</v>
      </c>
      <c r="BT852" s="13">
        <f t="shared" si="70"/>
        <v>0</v>
      </c>
      <c r="BU852" s="13">
        <f t="shared" si="71"/>
        <v>386.12</v>
      </c>
      <c r="BV852" s="6">
        <f>SUMIFS('SEGURO DE VIDA'!E:E, 'SEGURO DE VIDA'!D:D, H852, 'SEGURO DE VIDA'!G:G, E852)</f>
        <v>27.42</v>
      </c>
      <c r="BW852" s="6">
        <f>SUMIFS(TREINAMENTOS!E:E, TREINAMENTOS!D:D, H852, TREINAMENTOS!G:G, E852)</f>
        <v>850</v>
      </c>
      <c r="BX852" s="6">
        <f>SUMIFS(EXAMES!E:E, EXAMES!D:D, H852, EXAMES!G:G, E852)</f>
        <v>0</v>
      </c>
      <c r="BY852" s="25">
        <f t="shared" si="72"/>
        <v>2188.2155555555555</v>
      </c>
      <c r="BZ852" s="1"/>
      <c r="CA852" s="1"/>
      <c r="CB852" s="13">
        <f t="shared" si="73"/>
        <v>386.12</v>
      </c>
      <c r="CC852" s="13">
        <f t="shared" si="74"/>
        <v>0</v>
      </c>
      <c r="CD852" s="13">
        <f>SUMIFS(ALIMENTAÇÃO!E:E, ALIMENTAÇÃO!D:D, H852, ALIMENTAÇÃO!G:G, E852)</f>
        <v>0</v>
      </c>
      <c r="CE852" s="6">
        <f>SUMIFS(TRANSPORTE!E:E, TRANSPORTE!D:D, H852, TRANSPORTE!G:G, E852)</f>
        <v>0</v>
      </c>
      <c r="CF852" s="6">
        <f>SUMIFS('PLANO DE SAÚDE'!E:E, 'PLANO DE SAÚDE'!D:D, H852, 'PLANO DE SAÚDE'!G:G, E852)</f>
        <v>386.12</v>
      </c>
      <c r="CG852" s="6">
        <f>SUMIFS('PLANO ODONTO'!E:E, 'PLANO ODONTO'!D:D, H852, 'PLANO ODONTO'!G:G, E852)</f>
        <v>0</v>
      </c>
      <c r="CH852" s="6">
        <f t="shared" si="75"/>
        <v>0</v>
      </c>
      <c r="CI852" s="6">
        <f t="shared" si="76"/>
        <v>0</v>
      </c>
      <c r="CJ852" s="6"/>
      <c r="CK852" s="6"/>
      <c r="CL852" s="6"/>
      <c r="CM852" s="6">
        <f t="shared" si="77"/>
        <v>0</v>
      </c>
      <c r="CN852" s="6">
        <v>2600.89</v>
      </c>
      <c r="CO852" s="6">
        <v>-211.89</v>
      </c>
      <c r="CP852" s="6">
        <v>2389</v>
      </c>
      <c r="CQ852" s="6">
        <v>2600</v>
      </c>
      <c r="CR852" s="1">
        <v>8.1199999999999992</v>
      </c>
      <c r="CS852" s="6">
        <v>2600</v>
      </c>
      <c r="CT852" s="1">
        <v>208</v>
      </c>
      <c r="CU852" s="6">
        <v>1992.8</v>
      </c>
    </row>
    <row r="853" spans="1:99" ht="13.8" hidden="1">
      <c r="A853" s="1"/>
      <c r="B853" s="1"/>
      <c r="C853" s="34" t="str">
        <f t="shared" ca="1" si="59"/>
        <v>OK</v>
      </c>
      <c r="D853" s="2">
        <f t="shared" si="60"/>
        <v>6874.8348471111112</v>
      </c>
      <c r="E853" s="42">
        <v>45931</v>
      </c>
      <c r="F853" s="1" t="s">
        <v>145</v>
      </c>
      <c r="G853" s="1">
        <v>3408</v>
      </c>
      <c r="H853" s="1" t="s">
        <v>414</v>
      </c>
      <c r="I853" s="1" t="s">
        <v>151</v>
      </c>
      <c r="J853" s="38">
        <v>45261</v>
      </c>
      <c r="K853" s="6">
        <v>1790.44</v>
      </c>
      <c r="L853" s="1"/>
      <c r="M853" s="6">
        <v>1790.44</v>
      </c>
      <c r="N853" s="6"/>
      <c r="O853" s="6"/>
      <c r="P853" s="6">
        <v>537.13</v>
      </c>
      <c r="Q853" s="6"/>
      <c r="R853" s="6"/>
      <c r="S853" s="6"/>
      <c r="T853" s="6"/>
      <c r="U853" s="6">
        <v>94.44</v>
      </c>
      <c r="V853" s="6"/>
      <c r="W853" s="6"/>
      <c r="X853" s="6"/>
      <c r="Y853" s="6"/>
      <c r="Z853" s="6"/>
      <c r="AA853" s="6">
        <v>447.61</v>
      </c>
      <c r="AB853" s="6"/>
      <c r="AC853" s="6"/>
      <c r="AD853" s="6">
        <v>865.27</v>
      </c>
      <c r="AE853" s="6">
        <v>0</v>
      </c>
      <c r="AF853" s="6">
        <v>128.19</v>
      </c>
      <c r="AG853" s="6"/>
      <c r="AH853" s="6"/>
      <c r="AI853" s="6"/>
      <c r="AJ853" s="6"/>
      <c r="AK853" s="6"/>
      <c r="AL853" s="6"/>
      <c r="AM853" s="6">
        <v>0.5</v>
      </c>
      <c r="AN853" s="8">
        <f t="shared" si="61"/>
        <v>3863.5800000000004</v>
      </c>
      <c r="AO853" s="6"/>
      <c r="AP853" s="6">
        <v>-19.22</v>
      </c>
      <c r="AQ853" s="6">
        <v>0</v>
      </c>
      <c r="AR853" s="6"/>
      <c r="AS853" s="6"/>
      <c r="AT853" s="6">
        <v>-0.01</v>
      </c>
      <c r="AU853" s="6"/>
      <c r="AV853" s="6">
        <v>-14</v>
      </c>
      <c r="AW853" s="6"/>
      <c r="AX853" s="6"/>
      <c r="AY853" s="6"/>
      <c r="AZ853" s="6"/>
      <c r="BA853" s="6"/>
      <c r="BB853" s="6"/>
      <c r="BC853" s="6">
        <v>0</v>
      </c>
      <c r="BD853" s="6"/>
      <c r="BE853" s="6"/>
      <c r="BF853" s="6">
        <v>-713.63</v>
      </c>
      <c r="BG853" s="6">
        <v>-303.26</v>
      </c>
      <c r="BH853" s="6">
        <v>-28.46</v>
      </c>
      <c r="BI853" s="6"/>
      <c r="BJ853" s="6"/>
      <c r="BK853" s="6"/>
      <c r="BL853" s="11">
        <f t="shared" si="62"/>
        <v>-1078.58</v>
      </c>
      <c r="BM853" s="12">
        <f t="shared" si="63"/>
        <v>2785.0000000000005</v>
      </c>
      <c r="BN853" s="13">
        <f t="shared" si="64"/>
        <v>149.20333333333335</v>
      </c>
      <c r="BO853" s="13">
        <f t="shared" si="65"/>
        <v>149.20333333333335</v>
      </c>
      <c r="BP853" s="13">
        <f t="shared" si="66"/>
        <v>49.734444444444449</v>
      </c>
      <c r="BQ853" s="13">
        <f t="shared" si="67"/>
        <v>303.29373600000002</v>
      </c>
      <c r="BR853" s="13">
        <f t="shared" si="68"/>
        <v>273.23</v>
      </c>
      <c r="BS853" s="13">
        <f t="shared" si="69"/>
        <v>1902.78</v>
      </c>
      <c r="BT853" s="13">
        <f t="shared" si="70"/>
        <v>0</v>
      </c>
      <c r="BU853" s="13">
        <f t="shared" si="71"/>
        <v>0</v>
      </c>
      <c r="BV853" s="6">
        <f>SUMIFS('SEGURO DE VIDA'!E:E, 'SEGURO DE VIDA'!D:D, H853, 'SEGURO DE VIDA'!G:G, E853)</f>
        <v>13.71</v>
      </c>
      <c r="BW853" s="6">
        <f>SUMIFS(TREINAMENTOS!E:E, TREINAMENTOS!D:D, H853, TREINAMENTOS!G:G, E853)</f>
        <v>170.1</v>
      </c>
      <c r="BX853" s="6">
        <f>SUMIFS(EXAMES!E:E, EXAMES!D:D, H853, EXAMES!G:G, E853)</f>
        <v>0</v>
      </c>
      <c r="BY853" s="25">
        <f t="shared" si="72"/>
        <v>3011.2548471111108</v>
      </c>
      <c r="BZ853" s="1"/>
      <c r="CA853" s="1"/>
      <c r="CB853" s="13">
        <f t="shared" si="73"/>
        <v>0</v>
      </c>
      <c r="CC853" s="13">
        <f t="shared" si="74"/>
        <v>0</v>
      </c>
      <c r="CD853" s="13">
        <f>SUMIFS(ALIMENTAÇÃO!E:E, ALIMENTAÇÃO!D:D, H853, ALIMENTAÇÃO!G:G, E853)</f>
        <v>1922</v>
      </c>
      <c r="CE853" s="6">
        <f>SUMIFS(TRANSPORTE!E:E, TRANSPORTE!D:D, H853, TRANSPORTE!G:G, E853)</f>
        <v>0</v>
      </c>
      <c r="CF853" s="6">
        <f>SUMIFS('PLANO DE SAÚDE'!E:E, 'PLANO DE SAÚDE'!D:D, H853, 'PLANO DE SAÚDE'!G:G, E853)</f>
        <v>0</v>
      </c>
      <c r="CG853" s="6">
        <f>SUMIFS('PLANO ODONTO'!E:E, 'PLANO ODONTO'!D:D, H853, 'PLANO ODONTO'!G:G, E853)</f>
        <v>14</v>
      </c>
      <c r="CH853" s="6">
        <f t="shared" si="75"/>
        <v>0</v>
      </c>
      <c r="CI853" s="6">
        <f t="shared" si="76"/>
        <v>0</v>
      </c>
      <c r="CJ853" s="6"/>
      <c r="CK853" s="6"/>
      <c r="CL853" s="6"/>
      <c r="CM853" s="6">
        <f t="shared" si="77"/>
        <v>-14</v>
      </c>
      <c r="CN853" s="6">
        <v>3863.58</v>
      </c>
      <c r="CO853" s="6">
        <v>-1078.58</v>
      </c>
      <c r="CP853" s="6">
        <v>2785</v>
      </c>
      <c r="CQ853" s="6">
        <v>3415.47</v>
      </c>
      <c r="CR853" s="1">
        <v>8.8800000000000008</v>
      </c>
      <c r="CS853" s="6">
        <v>3415.47</v>
      </c>
      <c r="CT853" s="1">
        <v>273.23</v>
      </c>
      <c r="CU853" s="6">
        <v>2785</v>
      </c>
    </row>
    <row r="854" spans="1:99" ht="13.8" hidden="1">
      <c r="A854" s="1"/>
      <c r="B854" s="1"/>
      <c r="C854" s="34" t="str">
        <f t="shared" ca="1" si="59"/>
        <v>OK</v>
      </c>
      <c r="D854" s="2">
        <f t="shared" si="60"/>
        <v>3852.0055555555555</v>
      </c>
      <c r="E854" s="42">
        <v>45931</v>
      </c>
      <c r="F854" s="1" t="s">
        <v>145</v>
      </c>
      <c r="G854" s="1">
        <v>3593</v>
      </c>
      <c r="H854" s="1" t="s">
        <v>563</v>
      </c>
      <c r="I854" s="1" t="s">
        <v>155</v>
      </c>
      <c r="J854" s="38">
        <v>45916</v>
      </c>
      <c r="K854" s="6">
        <v>2600</v>
      </c>
      <c r="L854" s="1"/>
      <c r="M854" s="6">
        <v>2600</v>
      </c>
      <c r="N854" s="6"/>
      <c r="O854" s="6"/>
      <c r="P854" s="6">
        <v>0</v>
      </c>
      <c r="Q854" s="6"/>
      <c r="R854" s="6"/>
      <c r="S854" s="6"/>
      <c r="T854" s="6"/>
      <c r="U854" s="6">
        <v>0</v>
      </c>
      <c r="V854" s="6"/>
      <c r="W854" s="6"/>
      <c r="X854" s="6"/>
      <c r="Y854" s="6"/>
      <c r="Z854" s="6"/>
      <c r="AA854" s="6">
        <v>0</v>
      </c>
      <c r="AB854" s="6"/>
      <c r="AC854" s="6"/>
      <c r="AD854" s="6">
        <v>0</v>
      </c>
      <c r="AE854" s="6">
        <v>0</v>
      </c>
      <c r="AF854" s="6">
        <v>0</v>
      </c>
      <c r="AG854" s="6"/>
      <c r="AH854" s="6"/>
      <c r="AI854" s="6"/>
      <c r="AJ854" s="6"/>
      <c r="AK854" s="6"/>
      <c r="AL854" s="6"/>
      <c r="AM854" s="6">
        <v>0.73</v>
      </c>
      <c r="AN854" s="8">
        <f t="shared" si="61"/>
        <v>2600.73</v>
      </c>
      <c r="AO854" s="6"/>
      <c r="AP854" s="6">
        <v>0</v>
      </c>
      <c r="AQ854" s="6">
        <v>0</v>
      </c>
      <c r="AR854" s="6"/>
      <c r="AS854" s="6"/>
      <c r="AT854" s="6">
        <v>-0.5</v>
      </c>
      <c r="AU854" s="6"/>
      <c r="AV854" s="6">
        <v>0</v>
      </c>
      <c r="AW854" s="6"/>
      <c r="AX854" s="6"/>
      <c r="AY854" s="6"/>
      <c r="AZ854" s="6"/>
      <c r="BA854" s="6"/>
      <c r="BB854" s="6"/>
      <c r="BC854" s="6">
        <v>0</v>
      </c>
      <c r="BD854" s="6"/>
      <c r="BE854" s="6"/>
      <c r="BF854" s="6">
        <v>0</v>
      </c>
      <c r="BG854" s="6">
        <v>-211.23</v>
      </c>
      <c r="BH854" s="6">
        <v>0</v>
      </c>
      <c r="BI854" s="6"/>
      <c r="BJ854" s="6"/>
      <c r="BK854" s="6"/>
      <c r="BL854" s="11">
        <f t="shared" si="62"/>
        <v>-211.73</v>
      </c>
      <c r="BM854" s="12">
        <f t="shared" si="63"/>
        <v>2389</v>
      </c>
      <c r="BN854" s="13">
        <f t="shared" si="64"/>
        <v>216.66666666666666</v>
      </c>
      <c r="BO854" s="13">
        <f t="shared" si="65"/>
        <v>216.66666666666666</v>
      </c>
      <c r="BP854" s="13">
        <f t="shared" si="66"/>
        <v>72.222222222222214</v>
      </c>
      <c r="BQ854" s="13">
        <f t="shared" si="67"/>
        <v>211.11999999999998</v>
      </c>
      <c r="BR854" s="13">
        <f t="shared" si="68"/>
        <v>208</v>
      </c>
      <c r="BS854" s="13">
        <f t="shared" si="69"/>
        <v>0</v>
      </c>
      <c r="BT854" s="13">
        <f t="shared" si="70"/>
        <v>0</v>
      </c>
      <c r="BU854" s="13">
        <f t="shared" si="71"/>
        <v>312.89</v>
      </c>
      <c r="BV854" s="6">
        <f>SUMIFS('SEGURO DE VIDA'!E:E, 'SEGURO DE VIDA'!D:D, H854, 'SEGURO DE VIDA'!G:G, E854)</f>
        <v>13.71</v>
      </c>
      <c r="BW854" s="6">
        <f>SUMIFS(TREINAMENTOS!E:E, TREINAMENTOS!D:D, H854, TREINAMENTOS!G:G, E854)</f>
        <v>0</v>
      </c>
      <c r="BX854" s="6">
        <f>SUMIFS(EXAMES!E:E, EXAMES!D:D, H854, EXAMES!G:G, E854)</f>
        <v>0</v>
      </c>
      <c r="BY854" s="25">
        <f t="shared" si="72"/>
        <v>1251.2755555555555</v>
      </c>
      <c r="BZ854" s="1"/>
      <c r="CA854" s="1"/>
      <c r="CB854" s="13">
        <f t="shared" si="73"/>
        <v>312.89</v>
      </c>
      <c r="CC854" s="13">
        <f t="shared" si="74"/>
        <v>0</v>
      </c>
      <c r="CD854" s="13">
        <f>SUMIFS(ALIMENTAÇÃO!E:E, ALIMENTAÇÃO!D:D, H854, ALIMENTAÇÃO!G:G, E854)</f>
        <v>0</v>
      </c>
      <c r="CE854" s="6">
        <f>SUMIFS(TRANSPORTE!E:E, TRANSPORTE!D:D, H854, TRANSPORTE!G:G, E854)</f>
        <v>0</v>
      </c>
      <c r="CF854" s="6">
        <f>SUMIFS('PLANO DE SAÚDE'!E:E, 'PLANO DE SAÚDE'!D:D, H854, 'PLANO DE SAÚDE'!G:G, E854)</f>
        <v>312.89</v>
      </c>
      <c r="CG854" s="6">
        <f>SUMIFS('PLANO ODONTO'!E:E, 'PLANO ODONTO'!D:D, H854, 'PLANO ODONTO'!G:G, E854)</f>
        <v>0</v>
      </c>
      <c r="CH854" s="6">
        <f t="shared" si="75"/>
        <v>0</v>
      </c>
      <c r="CI854" s="6">
        <f t="shared" si="76"/>
        <v>0</v>
      </c>
      <c r="CJ854" s="6"/>
      <c r="CK854" s="6"/>
      <c r="CL854" s="6"/>
      <c r="CM854" s="6">
        <f t="shared" si="77"/>
        <v>0</v>
      </c>
      <c r="CN854" s="6">
        <v>2600.73</v>
      </c>
      <c r="CO854" s="6">
        <v>-211.73</v>
      </c>
      <c r="CP854" s="6">
        <v>2389</v>
      </c>
      <c r="CQ854" s="6">
        <v>2600</v>
      </c>
      <c r="CR854" s="1">
        <v>8.1199999999999992</v>
      </c>
      <c r="CS854" s="6">
        <v>2600</v>
      </c>
      <c r="CT854" s="1">
        <v>208</v>
      </c>
      <c r="CU854" s="6">
        <v>1992.8</v>
      </c>
    </row>
    <row r="855" spans="1:99" ht="13.8" hidden="1">
      <c r="A855" s="1"/>
      <c r="B855" s="1"/>
      <c r="C855" s="34" t="str">
        <f t="shared" ca="1" si="59"/>
        <v>OK</v>
      </c>
      <c r="D855" s="2">
        <f t="shared" si="60"/>
        <v>3941.4164214888888</v>
      </c>
      <c r="E855" s="42">
        <v>45931</v>
      </c>
      <c r="F855" s="1" t="s">
        <v>145</v>
      </c>
      <c r="G855" s="1">
        <v>3363</v>
      </c>
      <c r="H855" s="1" t="s">
        <v>415</v>
      </c>
      <c r="I855" s="1" t="s">
        <v>231</v>
      </c>
      <c r="J855" s="38">
        <v>45048</v>
      </c>
      <c r="K855" s="6">
        <v>2000</v>
      </c>
      <c r="L855" s="1"/>
      <c r="M855" s="6">
        <v>2000</v>
      </c>
      <c r="N855" s="6"/>
      <c r="O855" s="6"/>
      <c r="P855" s="6">
        <v>0</v>
      </c>
      <c r="Q855" s="6"/>
      <c r="R855" s="6"/>
      <c r="S855" s="6"/>
      <c r="T855" s="6"/>
      <c r="U855" s="6">
        <v>0</v>
      </c>
      <c r="V855" s="6"/>
      <c r="W855" s="6"/>
      <c r="X855" s="6"/>
      <c r="Y855" s="6"/>
      <c r="Z855" s="6"/>
      <c r="AA855" s="6">
        <v>0</v>
      </c>
      <c r="AB855" s="6"/>
      <c r="AC855" s="6"/>
      <c r="AD855" s="6">
        <v>0</v>
      </c>
      <c r="AE855" s="6">
        <v>0</v>
      </c>
      <c r="AF855" s="6">
        <v>0</v>
      </c>
      <c r="AG855" s="6"/>
      <c r="AH855" s="6"/>
      <c r="AI855" s="6"/>
      <c r="AJ855" s="6"/>
      <c r="AK855" s="6"/>
      <c r="AL855" s="6"/>
      <c r="AM855" s="6">
        <v>0.85</v>
      </c>
      <c r="AN855" s="8">
        <f t="shared" si="61"/>
        <v>2000.85</v>
      </c>
      <c r="AO855" s="6"/>
      <c r="AP855" s="6">
        <v>-8.0500000000000007</v>
      </c>
      <c r="AQ855" s="6">
        <v>-120</v>
      </c>
      <c r="AR855" s="6"/>
      <c r="AS855" s="6"/>
      <c r="AT855" s="6">
        <v>-0.91</v>
      </c>
      <c r="AU855" s="6"/>
      <c r="AV855" s="6">
        <v>0</v>
      </c>
      <c r="AW855" s="6"/>
      <c r="AX855" s="6"/>
      <c r="AY855" s="6"/>
      <c r="AZ855" s="6"/>
      <c r="BA855" s="6"/>
      <c r="BB855" s="6"/>
      <c r="BC855" s="6">
        <v>-1.66</v>
      </c>
      <c r="BD855" s="6"/>
      <c r="BE855" s="6"/>
      <c r="BF855" s="6">
        <v>0</v>
      </c>
      <c r="BG855" s="6">
        <v>-157.22999999999999</v>
      </c>
      <c r="BH855" s="6">
        <v>0</v>
      </c>
      <c r="BI855" s="6"/>
      <c r="BJ855" s="6"/>
      <c r="BK855" s="6"/>
      <c r="BL855" s="11">
        <f t="shared" si="62"/>
        <v>-287.85000000000002</v>
      </c>
      <c r="BM855" s="12">
        <f t="shared" si="63"/>
        <v>1713</v>
      </c>
      <c r="BN855" s="13">
        <f t="shared" si="64"/>
        <v>166.66666666666666</v>
      </c>
      <c r="BO855" s="13">
        <f t="shared" si="65"/>
        <v>166.66666666666666</v>
      </c>
      <c r="BP855" s="13">
        <f t="shared" si="66"/>
        <v>55.55555555555555</v>
      </c>
      <c r="BQ855" s="13">
        <f t="shared" si="67"/>
        <v>157.20000000000002</v>
      </c>
      <c r="BR855" s="13">
        <f t="shared" si="68"/>
        <v>160</v>
      </c>
      <c r="BS855" s="13">
        <f t="shared" si="69"/>
        <v>796.95</v>
      </c>
      <c r="BT855" s="13">
        <f t="shared" si="70"/>
        <v>273.3</v>
      </c>
      <c r="BU855" s="13">
        <f t="shared" si="71"/>
        <v>150.51753259999998</v>
      </c>
      <c r="BV855" s="6">
        <f>SUMIFS('SEGURO DE VIDA'!E:E, 'SEGURO DE VIDA'!D:D, H855, 'SEGURO DE VIDA'!G:G, E855)</f>
        <v>13.71</v>
      </c>
      <c r="BW855" s="6">
        <f>SUMIFS(TREINAMENTOS!E:E, TREINAMENTOS!D:D, H855, TREINAMENTOS!G:G, E855)</f>
        <v>0</v>
      </c>
      <c r="BX855" s="6">
        <f>SUMIFS(EXAMES!E:E, EXAMES!D:D, H855, EXAMES!G:G, E855)</f>
        <v>0</v>
      </c>
      <c r="BY855" s="25">
        <f t="shared" si="72"/>
        <v>1940.5664214888889</v>
      </c>
      <c r="BZ855" s="1"/>
      <c r="CA855" s="1"/>
      <c r="CB855" s="13">
        <f t="shared" si="73"/>
        <v>150.51753259999998</v>
      </c>
      <c r="CC855" s="13">
        <f t="shared" si="74"/>
        <v>0</v>
      </c>
      <c r="CD855" s="13">
        <f>SUMIFS(ALIMENTAÇÃO!E:E, ALIMENTAÇÃO!D:D, H855, ALIMENTAÇÃO!G:G, E855)</f>
        <v>805</v>
      </c>
      <c r="CE855" s="6">
        <f>SUMIFS(TRANSPORTE!E:E, TRANSPORTE!D:D, H855, TRANSPORTE!G:G, E855)</f>
        <v>393.3</v>
      </c>
      <c r="CF855" s="6">
        <f>SUMIFS('PLANO DE SAÚDE'!E:E, 'PLANO DE SAÚDE'!D:D, H855, 'PLANO DE SAÚDE'!G:G, E855)</f>
        <v>152.17753259999998</v>
      </c>
      <c r="CG855" s="6">
        <f>SUMIFS('PLANO ODONTO'!E:E, 'PLANO ODONTO'!D:D, H855, 'PLANO ODONTO'!G:G, E855)</f>
        <v>0</v>
      </c>
      <c r="CH855" s="6">
        <f t="shared" si="75"/>
        <v>-1.66</v>
      </c>
      <c r="CI855" s="6">
        <f t="shared" si="76"/>
        <v>0</v>
      </c>
      <c r="CJ855" s="6"/>
      <c r="CK855" s="6"/>
      <c r="CL855" s="6"/>
      <c r="CM855" s="6">
        <f t="shared" si="77"/>
        <v>0</v>
      </c>
      <c r="CN855" s="6">
        <v>2000.85</v>
      </c>
      <c r="CO855" s="6">
        <v>-287.85000000000002</v>
      </c>
      <c r="CP855" s="6">
        <v>1713</v>
      </c>
      <c r="CQ855" s="6">
        <v>2000</v>
      </c>
      <c r="CR855" s="1">
        <v>7.86</v>
      </c>
      <c r="CS855" s="6">
        <v>2000</v>
      </c>
      <c r="CT855" s="1">
        <v>160</v>
      </c>
      <c r="CU855" s="6">
        <v>1392.8</v>
      </c>
    </row>
    <row r="856" spans="1:99" ht="13.8" hidden="1">
      <c r="A856" s="1"/>
      <c r="B856" s="1"/>
      <c r="C856" s="34" t="str">
        <f t="shared" ca="1" si="59"/>
        <v>OK</v>
      </c>
      <c r="D856" s="2">
        <f t="shared" si="60"/>
        <v>3816.7944363999995</v>
      </c>
      <c r="E856" s="42">
        <v>45931</v>
      </c>
      <c r="F856" s="1" t="s">
        <v>145</v>
      </c>
      <c r="G856" s="1">
        <v>3547</v>
      </c>
      <c r="H856" s="1" t="s">
        <v>416</v>
      </c>
      <c r="I856" s="1" t="s">
        <v>197</v>
      </c>
      <c r="J856" s="38">
        <v>45831</v>
      </c>
      <c r="K856" s="6">
        <v>1800</v>
      </c>
      <c r="L856" s="1"/>
      <c r="M856" s="6">
        <v>1800</v>
      </c>
      <c r="N856" s="6"/>
      <c r="O856" s="6"/>
      <c r="P856" s="6">
        <v>0</v>
      </c>
      <c r="Q856" s="6"/>
      <c r="R856" s="6"/>
      <c r="S856" s="6"/>
      <c r="T856" s="6"/>
      <c r="U856" s="6">
        <v>0</v>
      </c>
      <c r="V856" s="6"/>
      <c r="W856" s="6"/>
      <c r="X856" s="6"/>
      <c r="Y856" s="6"/>
      <c r="Z856" s="6"/>
      <c r="AA856" s="6">
        <v>0</v>
      </c>
      <c r="AB856" s="6"/>
      <c r="AC856" s="6"/>
      <c r="AD856" s="6">
        <v>0</v>
      </c>
      <c r="AE856" s="6">
        <v>128.69999999999999</v>
      </c>
      <c r="AF856" s="6">
        <v>19.07</v>
      </c>
      <c r="AG856" s="6"/>
      <c r="AH856" s="6"/>
      <c r="AI856" s="6"/>
      <c r="AJ856" s="6"/>
      <c r="AK856" s="6"/>
      <c r="AL856" s="6"/>
      <c r="AM856" s="6">
        <v>0.08</v>
      </c>
      <c r="AN856" s="8">
        <f t="shared" si="61"/>
        <v>1947.85</v>
      </c>
      <c r="AO856" s="6"/>
      <c r="AP856" s="6">
        <v>-7.35</v>
      </c>
      <c r="AQ856" s="6">
        <v>-108</v>
      </c>
      <c r="AR856" s="6"/>
      <c r="AS856" s="6"/>
      <c r="AT856" s="6">
        <v>-0.47</v>
      </c>
      <c r="AU856" s="6"/>
      <c r="AV856" s="6">
        <v>-14</v>
      </c>
      <c r="AW856" s="6"/>
      <c r="AX856" s="6"/>
      <c r="AY856" s="6"/>
      <c r="AZ856" s="6"/>
      <c r="BA856" s="6"/>
      <c r="BB856" s="6"/>
      <c r="BC856" s="6">
        <v>-1.51</v>
      </c>
      <c r="BD856" s="6"/>
      <c r="BE856" s="6"/>
      <c r="BF856" s="6">
        <v>0</v>
      </c>
      <c r="BG856" s="6">
        <v>-152.52000000000001</v>
      </c>
      <c r="BH856" s="6">
        <v>0</v>
      </c>
      <c r="BI856" s="6"/>
      <c r="BJ856" s="6"/>
      <c r="BK856" s="6"/>
      <c r="BL856" s="11">
        <f t="shared" si="62"/>
        <v>-283.85000000000002</v>
      </c>
      <c r="BM856" s="12">
        <f t="shared" si="63"/>
        <v>1664</v>
      </c>
      <c r="BN856" s="13">
        <f t="shared" si="64"/>
        <v>150</v>
      </c>
      <c r="BO856" s="13">
        <f t="shared" si="65"/>
        <v>150</v>
      </c>
      <c r="BP856" s="13">
        <f t="shared" si="66"/>
        <v>50</v>
      </c>
      <c r="BQ856" s="13">
        <f t="shared" si="67"/>
        <v>152.510391</v>
      </c>
      <c r="BR856" s="13">
        <f t="shared" si="68"/>
        <v>155.82</v>
      </c>
      <c r="BS856" s="13">
        <f t="shared" si="69"/>
        <v>727.65</v>
      </c>
      <c r="BT856" s="13">
        <f t="shared" si="70"/>
        <v>285.3</v>
      </c>
      <c r="BU856" s="13">
        <f t="shared" si="71"/>
        <v>136.83404540000001</v>
      </c>
      <c r="BV856" s="6">
        <f>SUMIFS('SEGURO DE VIDA'!E:E, 'SEGURO DE VIDA'!D:D, H856, 'SEGURO DE VIDA'!G:G, E856)</f>
        <v>13.71</v>
      </c>
      <c r="BW856" s="6">
        <f>SUMIFS(TREINAMENTOS!E:E, TREINAMENTOS!D:D, H856, TREINAMENTOS!G:G, E856)</f>
        <v>0</v>
      </c>
      <c r="BX856" s="6">
        <f>SUMIFS(EXAMES!E:E, EXAMES!D:D, H856, EXAMES!G:G, E856)</f>
        <v>47.12</v>
      </c>
      <c r="BY856" s="25">
        <f t="shared" si="72"/>
        <v>1868.9444363999999</v>
      </c>
      <c r="BZ856" s="1"/>
      <c r="CA856" s="1"/>
      <c r="CB856" s="13">
        <f t="shared" si="73"/>
        <v>136.83404540000001</v>
      </c>
      <c r="CC856" s="13">
        <f t="shared" si="74"/>
        <v>0</v>
      </c>
      <c r="CD856" s="13">
        <f>SUMIFS(ALIMENTAÇÃO!E:E, ALIMENTAÇÃO!D:D, H856, ALIMENTAÇÃO!G:G, E856)</f>
        <v>735</v>
      </c>
      <c r="CE856" s="6">
        <f>SUMIFS(TRANSPORTE!E:E, TRANSPORTE!D:D, H856, TRANSPORTE!G:G, E856)</f>
        <v>393.3</v>
      </c>
      <c r="CF856" s="6">
        <f>SUMIFS('PLANO DE SAÚDE'!E:E, 'PLANO DE SAÚDE'!D:D, H856, 'PLANO DE SAÚDE'!G:G, E856)</f>
        <v>138.3440454</v>
      </c>
      <c r="CG856" s="6">
        <f>SUMIFS('PLANO ODONTO'!E:E, 'PLANO ODONTO'!D:D, H856, 'PLANO ODONTO'!G:G, E856)</f>
        <v>14</v>
      </c>
      <c r="CH856" s="6">
        <f t="shared" si="75"/>
        <v>-1.51</v>
      </c>
      <c r="CI856" s="6">
        <f t="shared" si="76"/>
        <v>0</v>
      </c>
      <c r="CJ856" s="6"/>
      <c r="CK856" s="6"/>
      <c r="CL856" s="6"/>
      <c r="CM856" s="6">
        <f t="shared" si="77"/>
        <v>-14</v>
      </c>
      <c r="CN856" s="6">
        <v>1947.85</v>
      </c>
      <c r="CO856" s="6">
        <v>-283.85000000000002</v>
      </c>
      <c r="CP856" s="6">
        <v>1664</v>
      </c>
      <c r="CQ856" s="6">
        <v>1947.77</v>
      </c>
      <c r="CR856" s="1">
        <v>7.83</v>
      </c>
      <c r="CS856" s="6">
        <v>1947.77</v>
      </c>
      <c r="CT856" s="1">
        <v>155.82</v>
      </c>
      <c r="CU856" s="6">
        <v>1340.57</v>
      </c>
    </row>
    <row r="857" spans="1:99" ht="13.8" hidden="1">
      <c r="A857" s="1"/>
      <c r="B857" s="1"/>
      <c r="C857" s="34" t="str">
        <f t="shared" ca="1" si="59"/>
        <v>OK</v>
      </c>
      <c r="D857" s="2">
        <f t="shared" si="60"/>
        <v>5011.2803879777784</v>
      </c>
      <c r="E857" s="42">
        <v>45931</v>
      </c>
      <c r="F857" s="1" t="s">
        <v>145</v>
      </c>
      <c r="G857" s="1">
        <v>134</v>
      </c>
      <c r="H857" s="1" t="s">
        <v>418</v>
      </c>
      <c r="I857" s="1" t="s">
        <v>147</v>
      </c>
      <c r="J857" s="38">
        <v>41975</v>
      </c>
      <c r="K857" s="6">
        <v>2622.91</v>
      </c>
      <c r="L857" s="1"/>
      <c r="M857" s="6">
        <v>2622.91</v>
      </c>
      <c r="N857" s="6"/>
      <c r="O857" s="6"/>
      <c r="P857" s="6">
        <v>0</v>
      </c>
      <c r="Q857" s="6"/>
      <c r="R857" s="6"/>
      <c r="S857" s="6"/>
      <c r="T857" s="6"/>
      <c r="U857" s="6">
        <v>0</v>
      </c>
      <c r="V857" s="6"/>
      <c r="W857" s="6"/>
      <c r="X857" s="6"/>
      <c r="Y857" s="6"/>
      <c r="Z857" s="6"/>
      <c r="AA857" s="6">
        <v>0</v>
      </c>
      <c r="AB857" s="6"/>
      <c r="AC857" s="6"/>
      <c r="AD857" s="6">
        <v>156.72</v>
      </c>
      <c r="AE857" s="6">
        <v>172.24</v>
      </c>
      <c r="AF857" s="6">
        <v>48.73</v>
      </c>
      <c r="AG857" s="6"/>
      <c r="AH857" s="6"/>
      <c r="AI857" s="6"/>
      <c r="AJ857" s="6"/>
      <c r="AK857" s="6"/>
      <c r="AL857" s="6"/>
      <c r="AM857" s="6">
        <v>7.0000000000000007E-2</v>
      </c>
      <c r="AN857" s="8">
        <f t="shared" si="61"/>
        <v>3000.67</v>
      </c>
      <c r="AO857" s="6"/>
      <c r="AP857" s="6">
        <v>-7.35</v>
      </c>
      <c r="AQ857" s="6">
        <v>-157.37</v>
      </c>
      <c r="AR857" s="6"/>
      <c r="AS857" s="6"/>
      <c r="AT857" s="6">
        <v>-0.38</v>
      </c>
      <c r="AU857" s="6"/>
      <c r="AV857" s="6">
        <v>-14</v>
      </c>
      <c r="AW857" s="6"/>
      <c r="AX857" s="6"/>
      <c r="AY857" s="6"/>
      <c r="AZ857" s="6"/>
      <c r="BA857" s="6"/>
      <c r="BB857" s="6"/>
      <c r="BC857" s="6">
        <v>-1.84</v>
      </c>
      <c r="BD857" s="6"/>
      <c r="BE857" s="6"/>
      <c r="BF857" s="6">
        <v>-642.26</v>
      </c>
      <c r="BG857" s="6">
        <v>-253.47</v>
      </c>
      <c r="BH857" s="6">
        <v>0</v>
      </c>
      <c r="BI857" s="6"/>
      <c r="BJ857" s="6"/>
      <c r="BK857" s="6"/>
      <c r="BL857" s="11">
        <f t="shared" si="62"/>
        <v>-1076.67</v>
      </c>
      <c r="BM857" s="12">
        <f t="shared" si="63"/>
        <v>1924</v>
      </c>
      <c r="BN857" s="13">
        <f t="shared" si="64"/>
        <v>218.57583333333332</v>
      </c>
      <c r="BO857" s="13">
        <f t="shared" si="65"/>
        <v>218.57583333333332</v>
      </c>
      <c r="BP857" s="13">
        <f t="shared" si="66"/>
        <v>72.858611111111102</v>
      </c>
      <c r="BQ857" s="13">
        <f t="shared" si="67"/>
        <v>253.55069999999998</v>
      </c>
      <c r="BR857" s="13">
        <f t="shared" si="68"/>
        <v>240.04</v>
      </c>
      <c r="BS857" s="13">
        <f t="shared" si="69"/>
        <v>727.65</v>
      </c>
      <c r="BT857" s="13">
        <f t="shared" si="70"/>
        <v>99.13</v>
      </c>
      <c r="BU857" s="13">
        <f t="shared" si="71"/>
        <v>166.51941019999998</v>
      </c>
      <c r="BV857" s="6">
        <f>SUMIFS('SEGURO DE VIDA'!E:E, 'SEGURO DE VIDA'!D:D, H857, 'SEGURO DE VIDA'!G:G, E857)</f>
        <v>13.71</v>
      </c>
      <c r="BW857" s="6">
        <f>SUMIFS(TREINAMENTOS!E:E, TREINAMENTOS!D:D, H857, TREINAMENTOS!G:G, E857)</f>
        <v>0</v>
      </c>
      <c r="BX857" s="6">
        <f>SUMIFS(EXAMES!E:E, EXAMES!D:D, H857, EXAMES!G:G, E857)</f>
        <v>0</v>
      </c>
      <c r="BY857" s="25">
        <f t="shared" si="72"/>
        <v>2010.6103879777779</v>
      </c>
      <c r="BZ857" s="1"/>
      <c r="CA857" s="1"/>
      <c r="CB857" s="13">
        <f t="shared" si="73"/>
        <v>166.51941019999998</v>
      </c>
      <c r="CC857" s="13">
        <f t="shared" si="74"/>
        <v>0</v>
      </c>
      <c r="CD857" s="13">
        <f>SUMIFS(ALIMENTAÇÃO!E:E, ALIMENTAÇÃO!D:D, H857, ALIMENTAÇÃO!G:G, E857)</f>
        <v>735</v>
      </c>
      <c r="CE857" s="6">
        <f>SUMIFS(TRANSPORTE!E:E, TRANSPORTE!D:D, H857, TRANSPORTE!G:G, E857)</f>
        <v>256.5</v>
      </c>
      <c r="CF857" s="6">
        <f>SUMIFS('PLANO DE SAÚDE'!E:E, 'PLANO DE SAÚDE'!D:D, H857, 'PLANO DE SAÚDE'!G:G, E857)</f>
        <v>168.35941019999999</v>
      </c>
      <c r="CG857" s="6">
        <f>SUMIFS('PLANO ODONTO'!E:E, 'PLANO ODONTO'!D:D, H857, 'PLANO ODONTO'!G:G, E857)</f>
        <v>14</v>
      </c>
      <c r="CH857" s="6">
        <f t="shared" si="75"/>
        <v>-1.84</v>
      </c>
      <c r="CI857" s="6">
        <f t="shared" si="76"/>
        <v>0</v>
      </c>
      <c r="CJ857" s="6"/>
      <c r="CK857" s="6"/>
      <c r="CL857" s="6"/>
      <c r="CM857" s="6">
        <f t="shared" si="77"/>
        <v>-14</v>
      </c>
      <c r="CN857" s="6">
        <v>3000.67</v>
      </c>
      <c r="CO857" s="6">
        <v>-1076.67</v>
      </c>
      <c r="CP857" s="6">
        <v>1924</v>
      </c>
      <c r="CQ857" s="6">
        <v>3000.6</v>
      </c>
      <c r="CR857" s="1">
        <v>8.4499999999999993</v>
      </c>
      <c r="CS857" s="6">
        <v>3000.6</v>
      </c>
      <c r="CT857" s="1">
        <v>240.04</v>
      </c>
      <c r="CU857" s="6">
        <v>2393.4</v>
      </c>
    </row>
    <row r="858" spans="1:99" ht="13.8" hidden="1">
      <c r="A858" s="1"/>
      <c r="B858" s="1"/>
      <c r="C858" s="34" t="str">
        <f t="shared" ca="1" si="59"/>
        <v>OK</v>
      </c>
      <c r="D858" s="2">
        <f t="shared" si="60"/>
        <v>4139.9853000000003</v>
      </c>
      <c r="E858" s="42">
        <v>45931</v>
      </c>
      <c r="F858" s="1" t="s">
        <v>145</v>
      </c>
      <c r="G858" s="1">
        <v>3531</v>
      </c>
      <c r="H858" s="1" t="s">
        <v>420</v>
      </c>
      <c r="I858" s="1" t="s">
        <v>170</v>
      </c>
      <c r="J858" s="38">
        <v>45782</v>
      </c>
      <c r="K858" s="6">
        <v>2267.91</v>
      </c>
      <c r="L858" s="1"/>
      <c r="M858" s="6">
        <v>2267.91</v>
      </c>
      <c r="N858" s="6"/>
      <c r="O858" s="6"/>
      <c r="P858" s="6">
        <v>0</v>
      </c>
      <c r="Q858" s="6"/>
      <c r="R858" s="6"/>
      <c r="S858" s="6"/>
      <c r="T858" s="6"/>
      <c r="U858" s="6">
        <v>0</v>
      </c>
      <c r="V858" s="6"/>
      <c r="W858" s="6"/>
      <c r="X858" s="6"/>
      <c r="Y858" s="6">
        <v>0</v>
      </c>
      <c r="Z858" s="6"/>
      <c r="AA858" s="6"/>
      <c r="AB858" s="6"/>
      <c r="AC858" s="6"/>
      <c r="AD858" s="6">
        <v>0</v>
      </c>
      <c r="AE858" s="6">
        <v>0</v>
      </c>
      <c r="AF858" s="6">
        <v>0</v>
      </c>
      <c r="AG858" s="6"/>
      <c r="AH858" s="6"/>
      <c r="AI858" s="6"/>
      <c r="AJ858" s="6"/>
      <c r="AK858" s="6"/>
      <c r="AL858" s="6">
        <v>0</v>
      </c>
      <c r="AM858" s="6">
        <v>0.34</v>
      </c>
      <c r="AN858" s="8">
        <f t="shared" si="61"/>
        <v>2268.25</v>
      </c>
      <c r="AO858" s="6"/>
      <c r="AP858" s="6">
        <v>-8.0500000000000007</v>
      </c>
      <c r="AQ858" s="6">
        <v>-136.07</v>
      </c>
      <c r="AR858" s="6"/>
      <c r="AS858" s="6"/>
      <c r="AT858" s="6">
        <v>-0.79</v>
      </c>
      <c r="AU858" s="6"/>
      <c r="AV858" s="6">
        <v>0</v>
      </c>
      <c r="AW858" s="6"/>
      <c r="AX858" s="6"/>
      <c r="AY858" s="6"/>
      <c r="AZ858" s="6"/>
      <c r="BA858" s="6"/>
      <c r="BB858" s="6"/>
      <c r="BC858" s="6">
        <v>0</v>
      </c>
      <c r="BD858" s="6">
        <v>0</v>
      </c>
      <c r="BE858" s="6"/>
      <c r="BF858" s="6"/>
      <c r="BG858" s="6">
        <v>-181.34</v>
      </c>
      <c r="BH858" s="6">
        <v>0</v>
      </c>
      <c r="BI858" s="6"/>
      <c r="BJ858" s="6"/>
      <c r="BK858" s="6"/>
      <c r="BL858" s="11">
        <f t="shared" si="62"/>
        <v>-326.25</v>
      </c>
      <c r="BM858" s="12">
        <f t="shared" si="63"/>
        <v>1942</v>
      </c>
      <c r="BN858" s="13">
        <f t="shared" si="64"/>
        <v>188.99249999999998</v>
      </c>
      <c r="BO858" s="13">
        <f t="shared" si="65"/>
        <v>188.99249999999998</v>
      </c>
      <c r="BP858" s="13">
        <f t="shared" si="66"/>
        <v>62.997499999999995</v>
      </c>
      <c r="BQ858" s="13">
        <f t="shared" si="67"/>
        <v>181.43279999999999</v>
      </c>
      <c r="BR858" s="13">
        <f t="shared" si="68"/>
        <v>181.43</v>
      </c>
      <c r="BS858" s="13">
        <f t="shared" si="69"/>
        <v>796.95</v>
      </c>
      <c r="BT858" s="13">
        <f t="shared" si="70"/>
        <v>257.23</v>
      </c>
      <c r="BU858" s="13">
        <f t="shared" si="71"/>
        <v>0</v>
      </c>
      <c r="BV858" s="6">
        <f>SUMIFS('SEGURO DE VIDA'!E:E, 'SEGURO DE VIDA'!D:D, H858, 'SEGURO DE VIDA'!G:G, E858)</f>
        <v>13.71</v>
      </c>
      <c r="BW858" s="6">
        <f>SUMIFS(TREINAMENTOS!E:E, TREINAMENTOS!D:D, H858, TREINAMENTOS!G:G, E858)</f>
        <v>0</v>
      </c>
      <c r="BX858" s="6">
        <f>SUMIFS(EXAMES!E:E, EXAMES!D:D, H858, EXAMES!G:G, E858)</f>
        <v>0</v>
      </c>
      <c r="BY858" s="25">
        <f t="shared" si="72"/>
        <v>1871.7353000000001</v>
      </c>
      <c r="BZ858" s="1"/>
      <c r="CA858" s="1"/>
      <c r="CB858" s="13">
        <f t="shared" si="73"/>
        <v>0</v>
      </c>
      <c r="CC858" s="13">
        <f t="shared" si="74"/>
        <v>0</v>
      </c>
      <c r="CD858" s="13">
        <f>SUMIFS(ALIMENTAÇÃO!E:E, ALIMENTAÇÃO!D:D, H858, ALIMENTAÇÃO!G:G, E858)</f>
        <v>805</v>
      </c>
      <c r="CE858" s="6">
        <f>SUMIFS(TRANSPORTE!E:E, TRANSPORTE!D:D, H858, TRANSPORTE!G:G, E858)</f>
        <v>393.3</v>
      </c>
      <c r="CF858" s="6">
        <f>SUMIFS('PLANO DE SAÚDE'!E:E, 'PLANO DE SAÚDE'!D:D, H858, 'PLANO DE SAÚDE'!G:G, E858)</f>
        <v>0</v>
      </c>
      <c r="CG858" s="6">
        <f>SUMIFS('PLANO ODONTO'!E:E, 'PLANO ODONTO'!D:D, H858, 'PLANO ODONTO'!G:G, E858)</f>
        <v>0</v>
      </c>
      <c r="CH858" s="6">
        <f t="shared" si="75"/>
        <v>0</v>
      </c>
      <c r="CI858" s="6">
        <f t="shared" si="76"/>
        <v>0</v>
      </c>
      <c r="CJ858" s="6"/>
      <c r="CK858" s="6"/>
      <c r="CL858" s="6"/>
      <c r="CM858" s="6">
        <f t="shared" si="77"/>
        <v>0</v>
      </c>
      <c r="CN858" s="6">
        <v>2268.25</v>
      </c>
      <c r="CO858" s="6">
        <v>-326.25</v>
      </c>
      <c r="CP858" s="6">
        <v>1942</v>
      </c>
      <c r="CQ858" s="6">
        <v>2267.91</v>
      </c>
      <c r="CR858" s="1">
        <v>8</v>
      </c>
      <c r="CS858" s="6">
        <v>2267.91</v>
      </c>
      <c r="CT858" s="1">
        <v>181.43</v>
      </c>
      <c r="CU858" s="6">
        <v>1660.71</v>
      </c>
    </row>
    <row r="859" spans="1:99" ht="13.8" hidden="1">
      <c r="A859" s="1"/>
      <c r="B859" s="1"/>
      <c r="C859" s="34" t="str">
        <f t="shared" ca="1" si="59"/>
        <v>OK</v>
      </c>
      <c r="D859" s="2">
        <f t="shared" si="60"/>
        <v>2716.3600480444443</v>
      </c>
      <c r="E859" s="42">
        <v>45931</v>
      </c>
      <c r="F859" s="1" t="s">
        <v>145</v>
      </c>
      <c r="G859" s="1">
        <v>3567</v>
      </c>
      <c r="H859" s="1" t="s">
        <v>452</v>
      </c>
      <c r="I859" s="1" t="s">
        <v>453</v>
      </c>
      <c r="J859" s="38">
        <v>45859</v>
      </c>
      <c r="K859" s="6">
        <v>1069.48</v>
      </c>
      <c r="L859" s="1"/>
      <c r="M859" s="6">
        <v>1069.48</v>
      </c>
      <c r="N859" s="6"/>
      <c r="O859" s="6"/>
      <c r="P859" s="6">
        <v>0</v>
      </c>
      <c r="Q859" s="6"/>
      <c r="R859" s="6"/>
      <c r="S859" s="6"/>
      <c r="T859" s="6"/>
      <c r="U859" s="6">
        <v>0</v>
      </c>
      <c r="V859" s="6"/>
      <c r="W859" s="6"/>
      <c r="X859" s="6"/>
      <c r="Y859" s="6">
        <v>0</v>
      </c>
      <c r="Z859" s="6"/>
      <c r="AA859" s="6"/>
      <c r="AB859" s="6"/>
      <c r="AC859" s="6"/>
      <c r="AD859" s="6">
        <v>0</v>
      </c>
      <c r="AE859" s="6">
        <v>0</v>
      </c>
      <c r="AF859" s="6">
        <v>0</v>
      </c>
      <c r="AG859" s="6"/>
      <c r="AH859" s="6"/>
      <c r="AI859" s="6"/>
      <c r="AJ859" s="6"/>
      <c r="AK859" s="6"/>
      <c r="AL859" s="6">
        <v>0</v>
      </c>
      <c r="AM859" s="6">
        <v>0.83</v>
      </c>
      <c r="AN859" s="8">
        <f t="shared" si="61"/>
        <v>1070.31</v>
      </c>
      <c r="AO859" s="6"/>
      <c r="AP859" s="6">
        <v>-7.7</v>
      </c>
      <c r="AQ859" s="6">
        <v>-51.3</v>
      </c>
      <c r="AR859" s="6"/>
      <c r="AS859" s="6"/>
      <c r="AT859" s="6">
        <v>-0.74</v>
      </c>
      <c r="AU859" s="6"/>
      <c r="AV859" s="6">
        <v>-14</v>
      </c>
      <c r="AW859" s="6"/>
      <c r="AX859" s="6"/>
      <c r="AY859" s="6"/>
      <c r="AZ859" s="6"/>
      <c r="BA859" s="6"/>
      <c r="BB859" s="6"/>
      <c r="BC859" s="6">
        <v>-1.36</v>
      </c>
      <c r="BD859" s="6">
        <v>0</v>
      </c>
      <c r="BE859" s="6"/>
      <c r="BF859" s="6"/>
      <c r="BG859" s="6">
        <v>-80.209999999999994</v>
      </c>
      <c r="BH859" s="6">
        <v>0</v>
      </c>
      <c r="BI859" s="6"/>
      <c r="BJ859" s="6"/>
      <c r="BK859" s="6"/>
      <c r="BL859" s="11">
        <f t="shared" si="62"/>
        <v>-155.31</v>
      </c>
      <c r="BM859" s="12">
        <f t="shared" si="63"/>
        <v>915</v>
      </c>
      <c r="BN859" s="13">
        <f t="shared" si="64"/>
        <v>89.123333333333335</v>
      </c>
      <c r="BO859" s="13">
        <f t="shared" si="65"/>
        <v>89.123333333333335</v>
      </c>
      <c r="BP859" s="13">
        <f t="shared" si="66"/>
        <v>29.707777777777778</v>
      </c>
      <c r="BQ859" s="13">
        <f t="shared" si="67"/>
        <v>80.210999999999999</v>
      </c>
      <c r="BR859" s="13">
        <f t="shared" si="68"/>
        <v>21.38</v>
      </c>
      <c r="BS859" s="13">
        <f t="shared" si="69"/>
        <v>762.3</v>
      </c>
      <c r="BT859" s="13">
        <f t="shared" si="70"/>
        <v>0</v>
      </c>
      <c r="BU859" s="13">
        <f t="shared" si="71"/>
        <v>261.49460359999995</v>
      </c>
      <c r="BV859" s="6">
        <f>SUMIFS('SEGURO DE VIDA'!E:E, 'SEGURO DE VIDA'!D:D, H859, 'SEGURO DE VIDA'!G:G, E859)</f>
        <v>13.71</v>
      </c>
      <c r="BW859" s="6">
        <f>SUMIFS(TREINAMENTOS!E:E, TREINAMENTOS!D:D, H859, TREINAMENTOS!G:G, E859)</f>
        <v>299</v>
      </c>
      <c r="BX859" s="6">
        <f>SUMIFS(EXAMES!E:E, EXAMES!D:D, H859, EXAMES!G:G, E859)</f>
        <v>0</v>
      </c>
      <c r="BY859" s="25">
        <f t="shared" si="72"/>
        <v>1646.0500480444443</v>
      </c>
      <c r="BZ859" s="1"/>
      <c r="CA859" s="1"/>
      <c r="CB859" s="13">
        <f t="shared" si="73"/>
        <v>261.49460359999995</v>
      </c>
      <c r="CC859" s="13">
        <f t="shared" si="74"/>
        <v>0</v>
      </c>
      <c r="CD859" s="13">
        <f>SUMIFS(ALIMENTAÇÃO!E:E, ALIMENTAÇÃO!D:D, H859, ALIMENTAÇÃO!G:G, E859)</f>
        <v>770</v>
      </c>
      <c r="CE859" s="6">
        <f>SUMIFS(TRANSPORTE!E:E, TRANSPORTE!D:D, H859, TRANSPORTE!G:G, E859)</f>
        <v>51.3</v>
      </c>
      <c r="CF859" s="6">
        <f>SUMIFS('PLANO DE SAÚDE'!E:E, 'PLANO DE SAÚDE'!D:D, H859, 'PLANO DE SAÚDE'!G:G, E859)</f>
        <v>262.85460359999996</v>
      </c>
      <c r="CG859" s="6">
        <f>SUMIFS('PLANO ODONTO'!E:E, 'PLANO ODONTO'!D:D, H859, 'PLANO ODONTO'!G:G, E859)</f>
        <v>14</v>
      </c>
      <c r="CH859" s="6">
        <f t="shared" si="75"/>
        <v>-1.36</v>
      </c>
      <c r="CI859" s="6">
        <f t="shared" si="76"/>
        <v>0</v>
      </c>
      <c r="CJ859" s="6"/>
      <c r="CK859" s="6"/>
      <c r="CL859" s="6"/>
      <c r="CM859" s="6">
        <f t="shared" si="77"/>
        <v>-14</v>
      </c>
      <c r="CN859" s="6">
        <v>1070.31</v>
      </c>
      <c r="CO859" s="6">
        <v>-155.31</v>
      </c>
      <c r="CP859" s="6">
        <v>915</v>
      </c>
      <c r="CQ859" s="6">
        <v>1069.48</v>
      </c>
      <c r="CR859" s="1">
        <v>7.5</v>
      </c>
      <c r="CS859" s="6">
        <v>1069.48</v>
      </c>
      <c r="CT859" s="1">
        <v>21.38</v>
      </c>
      <c r="CU859" s="6">
        <v>462.28</v>
      </c>
    </row>
    <row r="860" spans="1:99" ht="13.8" hidden="1">
      <c r="A860" s="1"/>
      <c r="B860" s="1"/>
      <c r="C860" s="34" t="str">
        <f t="shared" ca="1" si="59"/>
        <v>OK</v>
      </c>
      <c r="D860" s="2">
        <f t="shared" si="60"/>
        <v>4131.1655148888885</v>
      </c>
      <c r="E860" s="42">
        <v>45931</v>
      </c>
      <c r="F860" s="1" t="s">
        <v>145</v>
      </c>
      <c r="G860" s="1">
        <v>3583</v>
      </c>
      <c r="H860" s="1" t="s">
        <v>564</v>
      </c>
      <c r="I860" s="1" t="s">
        <v>194</v>
      </c>
      <c r="J860" s="38">
        <v>45901</v>
      </c>
      <c r="K860" s="6">
        <v>2000</v>
      </c>
      <c r="L860" s="1"/>
      <c r="M860" s="6">
        <v>2000</v>
      </c>
      <c r="N860" s="6"/>
      <c r="O860" s="6"/>
      <c r="P860" s="6">
        <v>0</v>
      </c>
      <c r="Q860" s="6"/>
      <c r="R860" s="6"/>
      <c r="S860" s="6"/>
      <c r="T860" s="6"/>
      <c r="U860" s="6">
        <v>0</v>
      </c>
      <c r="V860" s="6"/>
      <c r="W860" s="6"/>
      <c r="X860" s="6"/>
      <c r="Y860" s="6">
        <v>0</v>
      </c>
      <c r="Z860" s="6"/>
      <c r="AA860" s="6"/>
      <c r="AB860" s="6"/>
      <c r="AC860" s="6"/>
      <c r="AD860" s="6">
        <v>0</v>
      </c>
      <c r="AE860" s="6">
        <v>0</v>
      </c>
      <c r="AF860" s="6">
        <v>0</v>
      </c>
      <c r="AG860" s="6"/>
      <c r="AH860" s="6"/>
      <c r="AI860" s="6"/>
      <c r="AJ860" s="6"/>
      <c r="AK860" s="6"/>
      <c r="AL860" s="6">
        <v>0</v>
      </c>
      <c r="AM860" s="6">
        <v>0.16</v>
      </c>
      <c r="AN860" s="8">
        <f t="shared" si="61"/>
        <v>2000.16</v>
      </c>
      <c r="AO860" s="6"/>
      <c r="AP860" s="6">
        <v>-8.0500000000000007</v>
      </c>
      <c r="AQ860" s="6">
        <v>-120</v>
      </c>
      <c r="AR860" s="6"/>
      <c r="AS860" s="6"/>
      <c r="AT860" s="6">
        <v>0</v>
      </c>
      <c r="AU860" s="6"/>
      <c r="AV860" s="6">
        <v>-14</v>
      </c>
      <c r="AW860" s="6"/>
      <c r="AX860" s="6"/>
      <c r="AY860" s="6"/>
      <c r="AZ860" s="6"/>
      <c r="BA860" s="6"/>
      <c r="BB860" s="6"/>
      <c r="BC860" s="6">
        <v>-1.88</v>
      </c>
      <c r="BD860" s="6">
        <v>0</v>
      </c>
      <c r="BE860" s="6"/>
      <c r="BF860" s="6"/>
      <c r="BG860" s="6">
        <v>-157.22999999999999</v>
      </c>
      <c r="BH860" s="6">
        <v>0</v>
      </c>
      <c r="BI860" s="6"/>
      <c r="BJ860" s="6"/>
      <c r="BK860" s="6"/>
      <c r="BL860" s="11">
        <f t="shared" si="62"/>
        <v>-301.15999999999997</v>
      </c>
      <c r="BM860" s="12">
        <f t="shared" si="63"/>
        <v>1699</v>
      </c>
      <c r="BN860" s="13">
        <f t="shared" si="64"/>
        <v>166.66666666666666</v>
      </c>
      <c r="BO860" s="13">
        <f t="shared" si="65"/>
        <v>166.66666666666666</v>
      </c>
      <c r="BP860" s="13">
        <f t="shared" si="66"/>
        <v>55.55555555555555</v>
      </c>
      <c r="BQ860" s="13">
        <f t="shared" si="67"/>
        <v>157.20000000000002</v>
      </c>
      <c r="BR860" s="13">
        <f t="shared" si="68"/>
        <v>160</v>
      </c>
      <c r="BS860" s="13">
        <f t="shared" si="69"/>
        <v>796.95</v>
      </c>
      <c r="BT860" s="13">
        <f t="shared" si="70"/>
        <v>273.3</v>
      </c>
      <c r="BU860" s="13">
        <f t="shared" si="71"/>
        <v>340.95662599999997</v>
      </c>
      <c r="BV860" s="6">
        <f>SUMIFS('SEGURO DE VIDA'!E:E, 'SEGURO DE VIDA'!D:D, H860, 'SEGURO DE VIDA'!G:G, E860)</f>
        <v>13.71</v>
      </c>
      <c r="BW860" s="6">
        <f>SUMIFS(TREINAMENTOS!E:E, TREINAMENTOS!D:D, H860, TREINAMENTOS!G:G, E860)</f>
        <v>0</v>
      </c>
      <c r="BX860" s="6">
        <f>SUMIFS(EXAMES!E:E, EXAMES!D:D, H860, EXAMES!G:G, E860)</f>
        <v>0</v>
      </c>
      <c r="BY860" s="25">
        <f t="shared" si="72"/>
        <v>2131.0055148888887</v>
      </c>
      <c r="BZ860" s="1"/>
      <c r="CA860" s="1"/>
      <c r="CB860" s="13">
        <f t="shared" si="73"/>
        <v>322.76662599999997</v>
      </c>
      <c r="CC860" s="13">
        <f t="shared" si="74"/>
        <v>18.189999999999998</v>
      </c>
      <c r="CD860" s="13">
        <f>SUMIFS(ALIMENTAÇÃO!E:E, ALIMENTAÇÃO!D:D, H860, ALIMENTAÇÃO!G:G, E860)</f>
        <v>805</v>
      </c>
      <c r="CE860" s="6">
        <f>SUMIFS(TRANSPORTE!E:E, TRANSPORTE!D:D, H860, TRANSPORTE!G:G, E860)</f>
        <v>393.3</v>
      </c>
      <c r="CF860" s="6">
        <f>SUMIFS('PLANO DE SAÚDE'!E:E, 'PLANO DE SAÚDE'!D:D, H860, 'PLANO DE SAÚDE'!G:G, E860)</f>
        <v>324.64662599999997</v>
      </c>
      <c r="CG860" s="6">
        <f>SUMIFS('PLANO ODONTO'!E:E, 'PLANO ODONTO'!D:D, H860, 'PLANO ODONTO'!G:G, E860)</f>
        <v>32.19</v>
      </c>
      <c r="CH860" s="6">
        <f t="shared" si="75"/>
        <v>-1.88</v>
      </c>
      <c r="CI860" s="6">
        <f t="shared" si="76"/>
        <v>0</v>
      </c>
      <c r="CJ860" s="6"/>
      <c r="CK860" s="6"/>
      <c r="CL860" s="6"/>
      <c r="CM860" s="6">
        <f t="shared" si="77"/>
        <v>-14</v>
      </c>
      <c r="CN860" s="6">
        <v>2000.16</v>
      </c>
      <c r="CO860" s="6">
        <v>-301.16000000000003</v>
      </c>
      <c r="CP860" s="6">
        <v>1699</v>
      </c>
      <c r="CQ860" s="6">
        <v>2000</v>
      </c>
      <c r="CR860" s="1">
        <v>7.86</v>
      </c>
      <c r="CS860" s="6">
        <v>2000</v>
      </c>
      <c r="CT860" s="1">
        <v>160</v>
      </c>
      <c r="CU860" s="6">
        <v>1392.8</v>
      </c>
    </row>
    <row r="861" spans="1:99" ht="13.8" hidden="1">
      <c r="A861" s="1"/>
      <c r="B861" s="1"/>
      <c r="C861" s="34" t="str">
        <f t="shared" ca="1" si="59"/>
        <v>OK</v>
      </c>
      <c r="D861" s="2">
        <f t="shared" si="60"/>
        <v>5090.432871111112</v>
      </c>
      <c r="E861" s="42">
        <v>45931</v>
      </c>
      <c r="F861" s="1" t="s">
        <v>145</v>
      </c>
      <c r="G861" s="1">
        <v>3445</v>
      </c>
      <c r="H861" s="1" t="s">
        <v>422</v>
      </c>
      <c r="I861" s="1" t="s">
        <v>151</v>
      </c>
      <c r="J861" s="38">
        <v>45474</v>
      </c>
      <c r="K861" s="6">
        <v>1790.44</v>
      </c>
      <c r="L861" s="1"/>
      <c r="M861" s="6">
        <v>1790.44</v>
      </c>
      <c r="N861" s="6"/>
      <c r="O861" s="6"/>
      <c r="P861" s="6">
        <v>537.13</v>
      </c>
      <c r="Q861" s="6"/>
      <c r="R861" s="6"/>
      <c r="S861" s="6"/>
      <c r="T861" s="6"/>
      <c r="U861" s="6">
        <v>90.44</v>
      </c>
      <c r="V861" s="6"/>
      <c r="W861" s="6"/>
      <c r="X861" s="6"/>
      <c r="Y861" s="6">
        <v>150</v>
      </c>
      <c r="Z861" s="6"/>
      <c r="AA861" s="6"/>
      <c r="AB861" s="6"/>
      <c r="AC861" s="6"/>
      <c r="AD861" s="6">
        <v>588</v>
      </c>
      <c r="AE861" s="6">
        <v>0</v>
      </c>
      <c r="AF861" s="6">
        <v>87.11</v>
      </c>
      <c r="AG861" s="6"/>
      <c r="AH861" s="6"/>
      <c r="AI861" s="6"/>
      <c r="AJ861" s="6"/>
      <c r="AK861" s="6"/>
      <c r="AL861" s="6">
        <v>0</v>
      </c>
      <c r="AM861" s="6">
        <v>0.03</v>
      </c>
      <c r="AN861" s="8">
        <f t="shared" si="61"/>
        <v>3243.1500000000005</v>
      </c>
      <c r="AO861" s="6"/>
      <c r="AP861" s="6">
        <v>-7.26</v>
      </c>
      <c r="AQ861" s="6">
        <v>-107.43</v>
      </c>
      <c r="AR861" s="6"/>
      <c r="AS861" s="6"/>
      <c r="AT861" s="6">
        <v>-0.36</v>
      </c>
      <c r="AU861" s="6"/>
      <c r="AV861" s="6">
        <v>0</v>
      </c>
      <c r="AW861" s="6"/>
      <c r="AX861" s="6"/>
      <c r="AY861" s="6"/>
      <c r="AZ861" s="6"/>
      <c r="BA861" s="6"/>
      <c r="BB861" s="6"/>
      <c r="BC861" s="6">
        <v>0</v>
      </c>
      <c r="BD861" s="6">
        <v>0</v>
      </c>
      <c r="BE861" s="6"/>
      <c r="BF861" s="6"/>
      <c r="BG861" s="6">
        <v>-264.57</v>
      </c>
      <c r="BH861" s="6">
        <v>-15.53</v>
      </c>
      <c r="BI861" s="6"/>
      <c r="BJ861" s="6"/>
      <c r="BK861" s="6"/>
      <c r="BL861" s="11">
        <f t="shared" si="62"/>
        <v>-395.15</v>
      </c>
      <c r="BM861" s="12">
        <f t="shared" si="63"/>
        <v>2848.0000000000005</v>
      </c>
      <c r="BN861" s="13">
        <f t="shared" si="64"/>
        <v>149.20333333333335</v>
      </c>
      <c r="BO861" s="13">
        <f t="shared" si="65"/>
        <v>149.20333333333335</v>
      </c>
      <c r="BP861" s="13">
        <f t="shared" si="66"/>
        <v>49.734444444444449</v>
      </c>
      <c r="BQ861" s="13">
        <f t="shared" si="67"/>
        <v>264.46176000000003</v>
      </c>
      <c r="BR861" s="13">
        <f t="shared" si="68"/>
        <v>247.44</v>
      </c>
      <c r="BS861" s="13">
        <f t="shared" si="69"/>
        <v>719.31000000000006</v>
      </c>
      <c r="BT861" s="13">
        <f t="shared" si="70"/>
        <v>54.069999999999993</v>
      </c>
      <c r="BU861" s="13">
        <f t="shared" si="71"/>
        <v>200.15</v>
      </c>
      <c r="BV861" s="6">
        <f>SUMIFS('SEGURO DE VIDA'!E:E, 'SEGURO DE VIDA'!D:D, H861, 'SEGURO DE VIDA'!G:G, E861)</f>
        <v>13.71</v>
      </c>
      <c r="BW861" s="6">
        <f>SUMIFS(TREINAMENTOS!E:E, TREINAMENTOS!D:D, H861, TREINAMENTOS!G:G, E861)</f>
        <v>0</v>
      </c>
      <c r="BX861" s="6">
        <f>SUMIFS(EXAMES!E:E, EXAMES!D:D, H861, EXAMES!G:G, E861)</f>
        <v>0</v>
      </c>
      <c r="BY861" s="25">
        <f t="shared" si="72"/>
        <v>1847.2828711111113</v>
      </c>
      <c r="BZ861" s="1"/>
      <c r="CA861" s="1"/>
      <c r="CB861" s="13">
        <f t="shared" si="73"/>
        <v>200.15</v>
      </c>
      <c r="CC861" s="13">
        <f t="shared" si="74"/>
        <v>0</v>
      </c>
      <c r="CD861" s="13">
        <f>SUMIFS(ALIMENTAÇÃO!E:E, ALIMENTAÇÃO!D:D, H861, ALIMENTAÇÃO!G:G, E861)</f>
        <v>726.57</v>
      </c>
      <c r="CE861" s="6">
        <f>SUMIFS(TRANSPORTE!E:E, TRANSPORTE!D:D, H861, TRANSPORTE!G:G, E861)</f>
        <v>161.5</v>
      </c>
      <c r="CF861" s="6">
        <f>SUMIFS('PLANO DE SAÚDE'!E:E, 'PLANO DE SAÚDE'!D:D, H861, 'PLANO DE SAÚDE'!G:G, E861)</f>
        <v>200.15</v>
      </c>
      <c r="CG861" s="6">
        <f>SUMIFS('PLANO ODONTO'!E:E, 'PLANO ODONTO'!D:D, H861, 'PLANO ODONTO'!G:G, E861)</f>
        <v>0</v>
      </c>
      <c r="CH861" s="6">
        <f t="shared" si="75"/>
        <v>0</v>
      </c>
      <c r="CI861" s="6">
        <f t="shared" si="76"/>
        <v>0</v>
      </c>
      <c r="CJ861" s="6"/>
      <c r="CK861" s="6"/>
      <c r="CL861" s="6"/>
      <c r="CM861" s="6">
        <f t="shared" si="77"/>
        <v>0</v>
      </c>
      <c r="CN861" s="6">
        <v>3243.15</v>
      </c>
      <c r="CO861" s="6">
        <v>-395.15</v>
      </c>
      <c r="CP861" s="6">
        <v>2848</v>
      </c>
      <c r="CQ861" s="6">
        <v>3093.12</v>
      </c>
      <c r="CR861" s="1">
        <v>8.5500000000000007</v>
      </c>
      <c r="CS861" s="6">
        <v>3093.12</v>
      </c>
      <c r="CT861" s="1">
        <v>247.44</v>
      </c>
      <c r="CU861" s="6">
        <v>2635.92</v>
      </c>
    </row>
    <row r="862" spans="1:99" ht="13.8" hidden="1">
      <c r="A862" s="1"/>
      <c r="B862" s="1"/>
      <c r="C862" s="34" t="str">
        <f t="shared" ca="1" si="59"/>
        <v>OK</v>
      </c>
      <c r="D862" s="2">
        <f t="shared" si="60"/>
        <v>3161.5266666666666</v>
      </c>
      <c r="E862" s="42">
        <v>45931</v>
      </c>
      <c r="F862" s="1" t="s">
        <v>145</v>
      </c>
      <c r="G862" s="1">
        <v>3572</v>
      </c>
      <c r="H862" s="1" t="s">
        <v>423</v>
      </c>
      <c r="I862" s="1" t="s">
        <v>205</v>
      </c>
      <c r="J862" s="38">
        <v>45873</v>
      </c>
      <c r="K862" s="6">
        <v>1518</v>
      </c>
      <c r="L862" s="1"/>
      <c r="M862" s="6">
        <v>1518</v>
      </c>
      <c r="N862" s="6"/>
      <c r="O862" s="6"/>
      <c r="P862" s="6">
        <v>0</v>
      </c>
      <c r="Q862" s="6"/>
      <c r="R862" s="6"/>
      <c r="S862" s="6"/>
      <c r="T862" s="6"/>
      <c r="U862" s="6">
        <v>0</v>
      </c>
      <c r="V862" s="6"/>
      <c r="W862" s="6"/>
      <c r="X862" s="6"/>
      <c r="Y862" s="6">
        <v>0</v>
      </c>
      <c r="Z862" s="6"/>
      <c r="AA862" s="6"/>
      <c r="AB862" s="6"/>
      <c r="AC862" s="6"/>
      <c r="AD862" s="6">
        <v>0</v>
      </c>
      <c r="AE862" s="6">
        <v>0</v>
      </c>
      <c r="AF862" s="6">
        <v>0</v>
      </c>
      <c r="AG862" s="6"/>
      <c r="AH862" s="6"/>
      <c r="AI862" s="6"/>
      <c r="AJ862" s="6"/>
      <c r="AK862" s="6"/>
      <c r="AL862" s="6">
        <v>0</v>
      </c>
      <c r="AM862" s="6">
        <v>0.19</v>
      </c>
      <c r="AN862" s="8">
        <f t="shared" si="61"/>
        <v>1518.19</v>
      </c>
      <c r="AO862" s="6"/>
      <c r="AP862" s="6">
        <v>-8.0500000000000007</v>
      </c>
      <c r="AQ862" s="6">
        <v>-91.08</v>
      </c>
      <c r="AR862" s="6"/>
      <c r="AS862" s="6"/>
      <c r="AT862" s="6">
        <v>-0.21</v>
      </c>
      <c r="AU862" s="6"/>
      <c r="AV862" s="6">
        <v>0</v>
      </c>
      <c r="AW862" s="6"/>
      <c r="AX862" s="6"/>
      <c r="AY862" s="6"/>
      <c r="AZ862" s="6"/>
      <c r="BA862" s="6"/>
      <c r="BB862" s="6"/>
      <c r="BC862" s="6">
        <v>0</v>
      </c>
      <c r="BD862" s="6">
        <v>0</v>
      </c>
      <c r="BE862" s="6"/>
      <c r="BF862" s="6"/>
      <c r="BG862" s="6">
        <v>-113.85</v>
      </c>
      <c r="BH862" s="6">
        <v>0</v>
      </c>
      <c r="BI862" s="6"/>
      <c r="BJ862" s="6"/>
      <c r="BK862" s="6"/>
      <c r="BL862" s="11">
        <f t="shared" si="62"/>
        <v>-213.19</v>
      </c>
      <c r="BM862" s="12">
        <f t="shared" si="63"/>
        <v>1305</v>
      </c>
      <c r="BN862" s="13">
        <f t="shared" si="64"/>
        <v>126.5</v>
      </c>
      <c r="BO862" s="13">
        <f t="shared" si="65"/>
        <v>126.5</v>
      </c>
      <c r="BP862" s="13">
        <f t="shared" si="66"/>
        <v>42.166666666666664</v>
      </c>
      <c r="BQ862" s="13">
        <f t="shared" si="67"/>
        <v>113.85</v>
      </c>
      <c r="BR862" s="13">
        <f t="shared" si="68"/>
        <v>121.44</v>
      </c>
      <c r="BS862" s="13">
        <f t="shared" si="69"/>
        <v>796.95</v>
      </c>
      <c r="BT862" s="13">
        <f t="shared" si="70"/>
        <v>302.22000000000003</v>
      </c>
      <c r="BU862" s="13">
        <f t="shared" si="71"/>
        <v>0</v>
      </c>
      <c r="BV862" s="6">
        <f>SUMIFS('SEGURO DE VIDA'!E:E, 'SEGURO DE VIDA'!D:D, H862, 'SEGURO DE VIDA'!G:G, E862)</f>
        <v>13.71</v>
      </c>
      <c r="BW862" s="6">
        <f>SUMIFS(TREINAMENTOS!E:E, TREINAMENTOS!D:D, H862, TREINAMENTOS!G:G, E862)</f>
        <v>0</v>
      </c>
      <c r="BX862" s="6">
        <f>SUMIFS(EXAMES!E:E, EXAMES!D:D, H862, EXAMES!G:G, E862)</f>
        <v>0</v>
      </c>
      <c r="BY862" s="25">
        <f t="shared" si="72"/>
        <v>1643.3366666666668</v>
      </c>
      <c r="BZ862" s="1"/>
      <c r="CA862" s="1"/>
      <c r="CB862" s="13">
        <f t="shared" si="73"/>
        <v>0</v>
      </c>
      <c r="CC862" s="13">
        <f t="shared" si="74"/>
        <v>0</v>
      </c>
      <c r="CD862" s="13">
        <f>SUMIFS(ALIMENTAÇÃO!E:E, ALIMENTAÇÃO!D:D, H862, ALIMENTAÇÃO!G:G, E862)</f>
        <v>805</v>
      </c>
      <c r="CE862" s="6">
        <f>SUMIFS(TRANSPORTE!E:E, TRANSPORTE!D:D, H862, TRANSPORTE!G:G, E862)</f>
        <v>393.3</v>
      </c>
      <c r="CF862" s="6">
        <f>SUMIFS('PLANO DE SAÚDE'!E:E, 'PLANO DE SAÚDE'!D:D, H862, 'PLANO DE SAÚDE'!G:G, E862)</f>
        <v>0</v>
      </c>
      <c r="CG862" s="6">
        <f>SUMIFS('PLANO ODONTO'!E:E, 'PLANO ODONTO'!D:D, H862, 'PLANO ODONTO'!G:G, E862)</f>
        <v>0</v>
      </c>
      <c r="CH862" s="6">
        <f t="shared" si="75"/>
        <v>0</v>
      </c>
      <c r="CI862" s="6">
        <f t="shared" si="76"/>
        <v>0</v>
      </c>
      <c r="CJ862" s="6"/>
      <c r="CK862" s="6"/>
      <c r="CL862" s="6"/>
      <c r="CM862" s="6">
        <f t="shared" si="77"/>
        <v>0</v>
      </c>
      <c r="CN862" s="6">
        <v>1518.19</v>
      </c>
      <c r="CO862" s="6">
        <v>-213.19</v>
      </c>
      <c r="CP862" s="6">
        <v>1305</v>
      </c>
      <c r="CQ862" s="6">
        <v>1518</v>
      </c>
      <c r="CR862" s="1">
        <v>7.5</v>
      </c>
      <c r="CS862" s="6">
        <v>1518</v>
      </c>
      <c r="CT862" s="1">
        <v>121.44</v>
      </c>
      <c r="CU862" s="6">
        <v>910.8</v>
      </c>
    </row>
    <row r="863" spans="1:99" ht="13.8" hidden="1">
      <c r="A863" s="1"/>
      <c r="B863" s="1"/>
      <c r="C863" s="34" t="str">
        <f t="shared" ca="1" si="59"/>
        <v>OK</v>
      </c>
      <c r="D863" s="2">
        <f t="shared" si="60"/>
        <v>341.37694444444446</v>
      </c>
      <c r="E863" s="42">
        <v>45931</v>
      </c>
      <c r="F863" s="1" t="s">
        <v>145</v>
      </c>
      <c r="G863" s="1">
        <v>3464</v>
      </c>
      <c r="H863" s="1" t="s">
        <v>425</v>
      </c>
      <c r="I863" s="1" t="s">
        <v>426</v>
      </c>
      <c r="J863" s="38">
        <v>45530</v>
      </c>
      <c r="K863" s="6">
        <v>1591.75</v>
      </c>
      <c r="L863" s="1"/>
      <c r="M863" s="6">
        <v>0</v>
      </c>
      <c r="N863" s="6"/>
      <c r="O863" s="6"/>
      <c r="P863" s="6">
        <v>0</v>
      </c>
      <c r="Q863" s="6"/>
      <c r="R863" s="6"/>
      <c r="S863" s="6"/>
      <c r="T863" s="6"/>
      <c r="U863" s="6">
        <v>0</v>
      </c>
      <c r="V863" s="6"/>
      <c r="W863" s="6"/>
      <c r="X863" s="6"/>
      <c r="Y863" s="6">
        <v>0</v>
      </c>
      <c r="Z863" s="6"/>
      <c r="AA863" s="6"/>
      <c r="AB863" s="6"/>
      <c r="AC863" s="6"/>
      <c r="AD863" s="6">
        <v>0</v>
      </c>
      <c r="AE863" s="6">
        <v>0</v>
      </c>
      <c r="AF863" s="6">
        <v>0</v>
      </c>
      <c r="AG863" s="6"/>
      <c r="AH863" s="6"/>
      <c r="AI863" s="6"/>
      <c r="AJ863" s="6"/>
      <c r="AK863" s="6"/>
      <c r="AL863" s="6">
        <v>1.06</v>
      </c>
      <c r="AM863" s="6">
        <v>0</v>
      </c>
      <c r="AN863" s="8">
        <f t="shared" si="61"/>
        <v>1.06</v>
      </c>
      <c r="AO863" s="6"/>
      <c r="AP863" s="6">
        <v>0</v>
      </c>
      <c r="AQ863" s="6">
        <v>0</v>
      </c>
      <c r="AR863" s="6"/>
      <c r="AS863" s="6"/>
      <c r="AT863" s="6">
        <v>-1.06</v>
      </c>
      <c r="AU863" s="6"/>
      <c r="AV863" s="6">
        <v>0</v>
      </c>
      <c r="AW863" s="6"/>
      <c r="AX863" s="6"/>
      <c r="AY863" s="6"/>
      <c r="AZ863" s="6"/>
      <c r="BA863" s="6"/>
      <c r="BB863" s="6"/>
      <c r="BC863" s="6">
        <v>0</v>
      </c>
      <c r="BD863" s="6">
        <v>0</v>
      </c>
      <c r="BE863" s="6"/>
      <c r="BF863" s="6"/>
      <c r="BG863" s="6">
        <v>0</v>
      </c>
      <c r="BH863" s="6">
        <v>0</v>
      </c>
      <c r="BI863" s="6"/>
      <c r="BJ863" s="6"/>
      <c r="BK863" s="6"/>
      <c r="BL863" s="11">
        <f t="shared" si="62"/>
        <v>-1.06</v>
      </c>
      <c r="BM863" s="12">
        <f t="shared" si="63"/>
        <v>0</v>
      </c>
      <c r="BN863" s="13">
        <f t="shared" si="64"/>
        <v>132.64583333333334</v>
      </c>
      <c r="BO863" s="13">
        <f t="shared" si="65"/>
        <v>132.64583333333334</v>
      </c>
      <c r="BP863" s="13">
        <f t="shared" si="66"/>
        <v>44.215277777777779</v>
      </c>
      <c r="BQ863" s="13">
        <f t="shared" si="67"/>
        <v>0</v>
      </c>
      <c r="BR863" s="13">
        <f t="shared" si="68"/>
        <v>0</v>
      </c>
      <c r="BS863" s="13">
        <f t="shared" si="69"/>
        <v>0</v>
      </c>
      <c r="BT863" s="13">
        <f t="shared" si="70"/>
        <v>17.100000000000001</v>
      </c>
      <c r="BU863" s="13">
        <f t="shared" si="71"/>
        <v>0</v>
      </c>
      <c r="BV863" s="6">
        <f>SUMIFS('SEGURO DE VIDA'!E:E, 'SEGURO DE VIDA'!D:D, H863, 'SEGURO DE VIDA'!G:G, E863)</f>
        <v>13.71</v>
      </c>
      <c r="BW863" s="6">
        <f>SUMIFS(TREINAMENTOS!E:E, TREINAMENTOS!D:D, H863, TREINAMENTOS!G:G, E863)</f>
        <v>0</v>
      </c>
      <c r="BX863" s="6">
        <f>SUMIFS(EXAMES!E:E, EXAMES!D:D, H863, EXAMES!G:G, E863)</f>
        <v>0</v>
      </c>
      <c r="BY863" s="25">
        <f t="shared" si="72"/>
        <v>340.31694444444446</v>
      </c>
      <c r="BZ863" s="1"/>
      <c r="CA863" s="1"/>
      <c r="CB863" s="13">
        <f t="shared" si="73"/>
        <v>0</v>
      </c>
      <c r="CC863" s="13">
        <f t="shared" si="74"/>
        <v>0</v>
      </c>
      <c r="CD863" s="13">
        <f>SUMIFS(ALIMENTAÇÃO!E:E, ALIMENTAÇÃO!D:D, H863, ALIMENTAÇÃO!G:G, E863)</f>
        <v>0</v>
      </c>
      <c r="CE863" s="6">
        <f>SUMIFS(TRANSPORTE!E:E, TRANSPORTE!D:D, H863, TRANSPORTE!G:G, E863)</f>
        <v>17.100000000000001</v>
      </c>
      <c r="CF863" s="6">
        <f>SUMIFS('PLANO DE SAÚDE'!E:E, 'PLANO DE SAÚDE'!D:D, H863, 'PLANO DE SAÚDE'!G:G, E863)</f>
        <v>0</v>
      </c>
      <c r="CG863" s="6">
        <f>SUMIFS('PLANO ODONTO'!E:E, 'PLANO ODONTO'!D:D, H863, 'PLANO ODONTO'!G:G, E863)</f>
        <v>0</v>
      </c>
      <c r="CH863" s="6">
        <f t="shared" si="75"/>
        <v>0</v>
      </c>
      <c r="CI863" s="6">
        <f t="shared" si="76"/>
        <v>0</v>
      </c>
      <c r="CJ863" s="6"/>
      <c r="CK863" s="6"/>
      <c r="CL863" s="6"/>
      <c r="CM863" s="6">
        <f t="shared" si="77"/>
        <v>0</v>
      </c>
      <c r="CN863" s="6">
        <v>1.06</v>
      </c>
      <c r="CO863" s="6">
        <v>-1.06</v>
      </c>
      <c r="CP863" s="6">
        <v>0</v>
      </c>
      <c r="CQ863" s="6">
        <v>0</v>
      </c>
      <c r="CR863" s="1">
        <v>0</v>
      </c>
      <c r="CS863" s="6">
        <v>0</v>
      </c>
      <c r="CT863" s="1">
        <v>0</v>
      </c>
      <c r="CU863" s="6">
        <v>0</v>
      </c>
    </row>
    <row r="864" spans="1:99" ht="13.8" hidden="1">
      <c r="A864" s="1"/>
      <c r="B864" s="1"/>
      <c r="C864" s="34" t="str">
        <f t="shared" ca="1" si="59"/>
        <v>OK</v>
      </c>
      <c r="D864" s="2">
        <f t="shared" si="60"/>
        <v>3258.32</v>
      </c>
      <c r="E864" s="42">
        <v>45931</v>
      </c>
      <c r="F864" s="1" t="s">
        <v>145</v>
      </c>
      <c r="G864" s="1">
        <v>3597</v>
      </c>
      <c r="H864" s="1" t="s">
        <v>567</v>
      </c>
      <c r="I864" s="1" t="s">
        <v>151</v>
      </c>
      <c r="J864" s="38">
        <v>45922</v>
      </c>
      <c r="K864" s="6">
        <v>1800</v>
      </c>
      <c r="L864" s="1"/>
      <c r="M864" s="6">
        <v>1800</v>
      </c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>
        <v>0</v>
      </c>
      <c r="Z864" s="6"/>
      <c r="AA864" s="6"/>
      <c r="AB864" s="6"/>
      <c r="AC864" s="6">
        <v>0</v>
      </c>
      <c r="AD864" s="6"/>
      <c r="AE864" s="6"/>
      <c r="AF864" s="6"/>
      <c r="AG864" s="6"/>
      <c r="AH864" s="6"/>
      <c r="AI864" s="6">
        <v>0</v>
      </c>
      <c r="AJ864" s="6"/>
      <c r="AK864" s="6"/>
      <c r="AL864" s="6"/>
      <c r="AM864" s="6">
        <v>0.63</v>
      </c>
      <c r="AN864" s="8">
        <f t="shared" si="61"/>
        <v>1800.63</v>
      </c>
      <c r="AO864" s="6"/>
      <c r="AP864" s="6">
        <v>-8.0500000000000007</v>
      </c>
      <c r="AQ864" s="6">
        <v>0</v>
      </c>
      <c r="AR864" s="6"/>
      <c r="AS864" s="6"/>
      <c r="AT864" s="6">
        <v>-0.35</v>
      </c>
      <c r="AU864" s="6"/>
      <c r="AV864" s="6">
        <v>0</v>
      </c>
      <c r="AW864" s="6"/>
      <c r="AX864" s="6"/>
      <c r="AY864" s="6"/>
      <c r="AZ864" s="6"/>
      <c r="BA864" s="6"/>
      <c r="BB864" s="6"/>
      <c r="BC864" s="6">
        <v>0</v>
      </c>
      <c r="BD864" s="6"/>
      <c r="BE864" s="6"/>
      <c r="BF864" s="6">
        <v>0</v>
      </c>
      <c r="BG864" s="6">
        <v>-139.22999999999999</v>
      </c>
      <c r="BH864" s="6">
        <v>0</v>
      </c>
      <c r="BI864" s="6">
        <v>0</v>
      </c>
      <c r="BJ864" s="6"/>
      <c r="BK864" s="6"/>
      <c r="BL864" s="11">
        <f t="shared" si="62"/>
        <v>-147.63</v>
      </c>
      <c r="BM864" s="12">
        <f t="shared" si="63"/>
        <v>1653</v>
      </c>
      <c r="BN864" s="13">
        <f t="shared" si="64"/>
        <v>150</v>
      </c>
      <c r="BO864" s="13">
        <f t="shared" si="65"/>
        <v>150</v>
      </c>
      <c r="BP864" s="13">
        <f t="shared" si="66"/>
        <v>50</v>
      </c>
      <c r="BQ864" s="13">
        <f t="shared" si="67"/>
        <v>139.32</v>
      </c>
      <c r="BR864" s="13">
        <f t="shared" si="68"/>
        <v>144</v>
      </c>
      <c r="BS864" s="13">
        <f t="shared" si="69"/>
        <v>796.95</v>
      </c>
      <c r="BT864" s="13">
        <f t="shared" si="70"/>
        <v>0</v>
      </c>
      <c r="BU864" s="13">
        <f t="shared" si="71"/>
        <v>0</v>
      </c>
      <c r="BV864" s="6">
        <f>SUMIFS('SEGURO DE VIDA'!E:E, 'SEGURO DE VIDA'!D:D, H864, 'SEGURO DE VIDA'!G:G, E864)</f>
        <v>27.42</v>
      </c>
      <c r="BW864" s="6">
        <f>SUMIFS(TREINAMENTOS!E:E, TREINAMENTOS!D:D, H864, TREINAMENTOS!G:G, E864)</f>
        <v>0</v>
      </c>
      <c r="BX864" s="6">
        <f>SUMIFS(EXAMES!E:E, EXAMES!D:D, H864, EXAMES!G:G, E864)</f>
        <v>0</v>
      </c>
      <c r="BY864" s="25">
        <f t="shared" si="72"/>
        <v>1457.69</v>
      </c>
      <c r="BZ864" s="1"/>
      <c r="CA864" s="1"/>
      <c r="CB864" s="13">
        <f t="shared" si="73"/>
        <v>0</v>
      </c>
      <c r="CC864" s="13">
        <f t="shared" si="74"/>
        <v>0</v>
      </c>
      <c r="CD864" s="13">
        <f>SUMIFS(ALIMENTAÇÃO!E:E, ALIMENTAÇÃO!D:D, H864, ALIMENTAÇÃO!G:G, E864)</f>
        <v>805</v>
      </c>
      <c r="CE864" s="6">
        <f>SUMIFS(TRANSPORTE!E:E, TRANSPORTE!D:D, H864, TRANSPORTE!G:G, E864)</f>
        <v>0</v>
      </c>
      <c r="CF864" s="6">
        <f>SUMIFS('PLANO DE SAÚDE'!E:E, 'PLANO DE SAÚDE'!D:D, H864, 'PLANO DE SAÚDE'!G:G, E864)</f>
        <v>0</v>
      </c>
      <c r="CG864" s="6">
        <f>SUMIFS('PLANO ODONTO'!E:E, 'PLANO ODONTO'!D:D, H864, 'PLANO ODONTO'!G:G, E864)</f>
        <v>0</v>
      </c>
      <c r="CH864" s="6">
        <f t="shared" si="75"/>
        <v>0</v>
      </c>
      <c r="CI864" s="6">
        <f t="shared" si="76"/>
        <v>0</v>
      </c>
      <c r="CJ864" s="6"/>
      <c r="CK864" s="6"/>
      <c r="CL864" s="6"/>
      <c r="CM864" s="6">
        <f t="shared" si="77"/>
        <v>0</v>
      </c>
      <c r="CN864" s="6">
        <v>1800.63</v>
      </c>
      <c r="CO864" s="6">
        <v>-147.63</v>
      </c>
      <c r="CP864" s="6">
        <v>1653</v>
      </c>
      <c r="CQ864" s="6">
        <v>1800</v>
      </c>
      <c r="CR864" s="1">
        <v>7.74</v>
      </c>
      <c r="CS864" s="6">
        <v>1800</v>
      </c>
      <c r="CT864" s="1">
        <v>144</v>
      </c>
      <c r="CU864" s="6">
        <v>1192.8</v>
      </c>
    </row>
    <row r="865" spans="1:99" ht="13.8" hidden="1">
      <c r="A865" s="1"/>
      <c r="B865" s="1"/>
      <c r="C865" s="34" t="str">
        <f t="shared" ca="1" si="59"/>
        <v>OK</v>
      </c>
      <c r="D865" s="2">
        <f t="shared" si="60"/>
        <v>4709.7034521777778</v>
      </c>
      <c r="E865" s="42">
        <v>45931</v>
      </c>
      <c r="F865" s="1" t="s">
        <v>145</v>
      </c>
      <c r="G865" s="1">
        <v>228</v>
      </c>
      <c r="H865" s="1" t="s">
        <v>427</v>
      </c>
      <c r="I865" s="1" t="s">
        <v>147</v>
      </c>
      <c r="J865" s="38">
        <v>43270</v>
      </c>
      <c r="K865" s="6">
        <v>2622.91</v>
      </c>
      <c r="L865" s="1"/>
      <c r="M865" s="6">
        <v>2622.91</v>
      </c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>
        <v>0</v>
      </c>
      <c r="Z865" s="6"/>
      <c r="AA865" s="6"/>
      <c r="AB865" s="6"/>
      <c r="AC865" s="6">
        <v>0</v>
      </c>
      <c r="AD865" s="6"/>
      <c r="AE865" s="6"/>
      <c r="AF865" s="6"/>
      <c r="AG865" s="6"/>
      <c r="AH865" s="6"/>
      <c r="AI865" s="6">
        <v>0</v>
      </c>
      <c r="AJ865" s="6"/>
      <c r="AK865" s="6"/>
      <c r="AL865" s="6"/>
      <c r="AM865" s="6">
        <v>0.67</v>
      </c>
      <c r="AN865" s="8">
        <f t="shared" si="61"/>
        <v>2623.58</v>
      </c>
      <c r="AO865" s="6"/>
      <c r="AP865" s="6">
        <v>-8.0500000000000007</v>
      </c>
      <c r="AQ865" s="6">
        <v>-157.37</v>
      </c>
      <c r="AR865" s="6"/>
      <c r="AS865" s="6"/>
      <c r="AT865" s="6">
        <v>-0.49</v>
      </c>
      <c r="AU865" s="6"/>
      <c r="AV865" s="6">
        <v>0</v>
      </c>
      <c r="AW865" s="6"/>
      <c r="AX865" s="6"/>
      <c r="AY865" s="6"/>
      <c r="AZ865" s="6"/>
      <c r="BA865" s="6"/>
      <c r="BB865" s="6"/>
      <c r="BC865" s="6">
        <v>-1.93</v>
      </c>
      <c r="BD865" s="6"/>
      <c r="BE865" s="6"/>
      <c r="BF865" s="6">
        <v>-573.45000000000005</v>
      </c>
      <c r="BG865" s="6">
        <v>-213.29</v>
      </c>
      <c r="BH865" s="6">
        <v>0</v>
      </c>
      <c r="BI865" s="6">
        <v>0</v>
      </c>
      <c r="BJ865" s="6"/>
      <c r="BK865" s="6"/>
      <c r="BL865" s="11">
        <f t="shared" si="62"/>
        <v>-954.58</v>
      </c>
      <c r="BM865" s="12">
        <f t="shared" si="63"/>
        <v>1669</v>
      </c>
      <c r="BN865" s="13">
        <f t="shared" si="64"/>
        <v>218.57583333333332</v>
      </c>
      <c r="BO865" s="13">
        <f t="shared" si="65"/>
        <v>218.57583333333332</v>
      </c>
      <c r="BP865" s="13">
        <f t="shared" si="66"/>
        <v>72.858611111111102</v>
      </c>
      <c r="BQ865" s="13">
        <f t="shared" si="67"/>
        <v>213.24258300000002</v>
      </c>
      <c r="BR865" s="13">
        <f t="shared" si="68"/>
        <v>209.83</v>
      </c>
      <c r="BS865" s="13">
        <f t="shared" si="69"/>
        <v>796.95</v>
      </c>
      <c r="BT865" s="13">
        <f t="shared" si="70"/>
        <v>167.52999999999997</v>
      </c>
      <c r="BU865" s="13">
        <f t="shared" si="71"/>
        <v>174.85059139999998</v>
      </c>
      <c r="BV865" s="6">
        <f>SUMIFS('SEGURO DE VIDA'!E:E, 'SEGURO DE VIDA'!D:D, H865, 'SEGURO DE VIDA'!G:G, E865)</f>
        <v>13.71</v>
      </c>
      <c r="BW865" s="6">
        <f>SUMIFS(TREINAMENTOS!E:E, TREINAMENTOS!D:D, H865, TREINAMENTOS!G:G, E865)</f>
        <v>0</v>
      </c>
      <c r="BX865" s="6">
        <f>SUMIFS(EXAMES!E:E, EXAMES!D:D, H865, EXAMES!G:G, E865)</f>
        <v>0</v>
      </c>
      <c r="BY865" s="25">
        <f t="shared" si="72"/>
        <v>2086.1234521777778</v>
      </c>
      <c r="BZ865" s="1"/>
      <c r="CA865" s="1"/>
      <c r="CB865" s="13">
        <f t="shared" si="73"/>
        <v>174.85059139999998</v>
      </c>
      <c r="CC865" s="13">
        <f t="shared" si="74"/>
        <v>0</v>
      </c>
      <c r="CD865" s="13">
        <f>SUMIFS(ALIMENTAÇÃO!E:E, ALIMENTAÇÃO!D:D, H865, ALIMENTAÇÃO!G:G, E865)</f>
        <v>805</v>
      </c>
      <c r="CE865" s="6">
        <f>SUMIFS(TRANSPORTE!E:E, TRANSPORTE!D:D, H865, TRANSPORTE!G:G, E865)</f>
        <v>324.89999999999998</v>
      </c>
      <c r="CF865" s="6">
        <f>SUMIFS('PLANO DE SAÚDE'!E:E, 'PLANO DE SAÚDE'!D:D, H865, 'PLANO DE SAÚDE'!G:G, E865)</f>
        <v>176.78059139999999</v>
      </c>
      <c r="CG865" s="6">
        <f>SUMIFS('PLANO ODONTO'!E:E, 'PLANO ODONTO'!D:D, H865, 'PLANO ODONTO'!G:G, E865)</f>
        <v>0</v>
      </c>
      <c r="CH865" s="6">
        <f t="shared" si="75"/>
        <v>-1.93</v>
      </c>
      <c r="CI865" s="6">
        <f t="shared" si="76"/>
        <v>0</v>
      </c>
      <c r="CJ865" s="6"/>
      <c r="CK865" s="6"/>
      <c r="CL865" s="6"/>
      <c r="CM865" s="6">
        <f t="shared" si="77"/>
        <v>0</v>
      </c>
      <c r="CN865" s="6">
        <v>2623.58</v>
      </c>
      <c r="CO865" s="6">
        <v>-954.58</v>
      </c>
      <c r="CP865" s="6">
        <v>1669</v>
      </c>
      <c r="CQ865" s="6">
        <v>2622.91</v>
      </c>
      <c r="CR865" s="1">
        <v>8.1300000000000008</v>
      </c>
      <c r="CS865" s="6">
        <v>2622.91</v>
      </c>
      <c r="CT865" s="1">
        <v>209.83</v>
      </c>
      <c r="CU865" s="6">
        <v>2015.71</v>
      </c>
    </row>
    <row r="866" spans="1:99" ht="13.8" hidden="1">
      <c r="A866" s="1"/>
      <c r="B866" s="1"/>
      <c r="C866" s="34" t="str">
        <f t="shared" ca="1" si="59"/>
        <v>OK</v>
      </c>
      <c r="D866" s="2">
        <f t="shared" si="60"/>
        <v>863.74237873333345</v>
      </c>
      <c r="E866" s="42">
        <v>45931</v>
      </c>
      <c r="F866" s="1" t="s">
        <v>145</v>
      </c>
      <c r="G866" s="1">
        <v>3338</v>
      </c>
      <c r="H866" s="1" t="s">
        <v>428</v>
      </c>
      <c r="I866" s="1" t="s">
        <v>432</v>
      </c>
      <c r="J866" s="38">
        <v>44805</v>
      </c>
      <c r="K866" s="6">
        <v>2776.98</v>
      </c>
      <c r="L866" s="1"/>
      <c r="M866" s="6">
        <v>0</v>
      </c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>
        <v>137.79</v>
      </c>
      <c r="Z866" s="6"/>
      <c r="AA866" s="6"/>
      <c r="AB866" s="6"/>
      <c r="AC866" s="6">
        <v>0</v>
      </c>
      <c r="AD866" s="6"/>
      <c r="AE866" s="6"/>
      <c r="AF866" s="6"/>
      <c r="AG866" s="6"/>
      <c r="AH866" s="6"/>
      <c r="AI866" s="6">
        <v>0</v>
      </c>
      <c r="AJ866" s="6"/>
      <c r="AK866" s="6"/>
      <c r="AL866" s="6"/>
      <c r="AM866" s="6">
        <v>0.79</v>
      </c>
      <c r="AN866" s="8">
        <f t="shared" si="61"/>
        <v>138.57999999999998</v>
      </c>
      <c r="AO866" s="6"/>
      <c r="AP866" s="6">
        <v>-0.35</v>
      </c>
      <c r="AQ866" s="6">
        <v>-17.100000000000001</v>
      </c>
      <c r="AR866" s="6"/>
      <c r="AS866" s="6"/>
      <c r="AT866" s="6">
        <v>-0.62</v>
      </c>
      <c r="AU866" s="6"/>
      <c r="AV866" s="6">
        <v>-14</v>
      </c>
      <c r="AW866" s="6"/>
      <c r="AX866" s="6"/>
      <c r="AY866" s="6"/>
      <c r="AZ866" s="6"/>
      <c r="BA866" s="6"/>
      <c r="BB866" s="6"/>
      <c r="BC866" s="6">
        <v>-1.51</v>
      </c>
      <c r="BD866" s="6"/>
      <c r="BE866" s="6"/>
      <c r="BF866" s="6">
        <v>0</v>
      </c>
      <c r="BG866" s="6">
        <v>0</v>
      </c>
      <c r="BH866" s="6">
        <v>0</v>
      </c>
      <c r="BI866" s="6"/>
      <c r="BJ866" s="6"/>
      <c r="BK866" s="6"/>
      <c r="BL866" s="11">
        <f t="shared" si="62"/>
        <v>-33.580000000000005</v>
      </c>
      <c r="BM866" s="12">
        <f t="shared" si="63"/>
        <v>104.99999999999997</v>
      </c>
      <c r="BN866" s="13">
        <f t="shared" si="64"/>
        <v>231.41499999999999</v>
      </c>
      <c r="BO866" s="13">
        <f t="shared" si="65"/>
        <v>231.41499999999999</v>
      </c>
      <c r="BP866" s="13">
        <f t="shared" si="66"/>
        <v>77.138333333333335</v>
      </c>
      <c r="BQ866" s="13">
        <f t="shared" si="67"/>
        <v>0</v>
      </c>
      <c r="BR866" s="13">
        <f t="shared" si="68"/>
        <v>0</v>
      </c>
      <c r="BS866" s="13">
        <f t="shared" si="69"/>
        <v>34.65</v>
      </c>
      <c r="BT866" s="13">
        <f t="shared" si="70"/>
        <v>0</v>
      </c>
      <c r="BU866" s="13">
        <f t="shared" si="71"/>
        <v>136.83404540000001</v>
      </c>
      <c r="BV866" s="6">
        <f>SUMIFS('SEGURO DE VIDA'!E:E, 'SEGURO DE VIDA'!D:D, H866, 'SEGURO DE VIDA'!G:G, E866)</f>
        <v>13.71</v>
      </c>
      <c r="BW866" s="6">
        <f>SUMIFS(TREINAMENTOS!E:E, TREINAMENTOS!D:D, H866, TREINAMENTOS!G:G, E866)</f>
        <v>0</v>
      </c>
      <c r="BX866" s="6">
        <f>SUMIFS(EXAMES!E:E, EXAMES!D:D, H866, EXAMES!G:G, E866)</f>
        <v>0</v>
      </c>
      <c r="BY866" s="25">
        <f t="shared" si="72"/>
        <v>725.16237873333341</v>
      </c>
      <c r="BZ866" s="1"/>
      <c r="CA866" s="1"/>
      <c r="CB866" s="13">
        <f t="shared" si="73"/>
        <v>136.83404540000001</v>
      </c>
      <c r="CC866" s="13">
        <f t="shared" si="74"/>
        <v>0</v>
      </c>
      <c r="CD866" s="13">
        <f>SUMIFS(ALIMENTAÇÃO!E:E, ALIMENTAÇÃO!D:D, H866, ALIMENTAÇÃO!G:G, E866)</f>
        <v>35</v>
      </c>
      <c r="CE866" s="6">
        <f>SUMIFS(TRANSPORTE!E:E, TRANSPORTE!D:D, H866, TRANSPORTE!G:G, E866)</f>
        <v>17.100000000000001</v>
      </c>
      <c r="CF866" s="6">
        <f>SUMIFS('PLANO DE SAÚDE'!E:E, 'PLANO DE SAÚDE'!D:D, H866, 'PLANO DE SAÚDE'!G:G, E866)</f>
        <v>138.3440454</v>
      </c>
      <c r="CG866" s="6">
        <f>SUMIFS('PLANO ODONTO'!E:E, 'PLANO ODONTO'!D:D, H866, 'PLANO ODONTO'!G:G, E866)</f>
        <v>14</v>
      </c>
      <c r="CH866" s="6">
        <f t="shared" si="75"/>
        <v>-1.51</v>
      </c>
      <c r="CI866" s="6">
        <f t="shared" si="76"/>
        <v>0</v>
      </c>
      <c r="CJ866" s="6"/>
      <c r="CK866" s="6"/>
      <c r="CL866" s="6"/>
      <c r="CM866" s="6">
        <f t="shared" si="77"/>
        <v>-14</v>
      </c>
      <c r="CN866" s="6">
        <v>138.58000000000001</v>
      </c>
      <c r="CO866" s="6">
        <v>-33.58</v>
      </c>
      <c r="CP866" s="6">
        <v>105</v>
      </c>
      <c r="CQ866" s="6">
        <v>0</v>
      </c>
      <c r="CR866" s="1">
        <v>0</v>
      </c>
      <c r="CS866" s="6">
        <v>0</v>
      </c>
      <c r="CT866" s="1">
        <v>0</v>
      </c>
      <c r="CU866" s="6">
        <v>0</v>
      </c>
    </row>
    <row r="867" spans="1:99" ht="13.8" hidden="1">
      <c r="A867" s="1"/>
      <c r="B867" s="1"/>
      <c r="C867" s="34" t="str">
        <f t="shared" ca="1" si="59"/>
        <v>OK</v>
      </c>
      <c r="D867" s="2">
        <f t="shared" si="60"/>
        <v>14277.354832466666</v>
      </c>
      <c r="E867" s="42">
        <v>45931</v>
      </c>
      <c r="F867" s="1" t="s">
        <v>145</v>
      </c>
      <c r="G867" s="1">
        <v>339</v>
      </c>
      <c r="H867" s="1" t="s">
        <v>430</v>
      </c>
      <c r="I867" s="1" t="s">
        <v>431</v>
      </c>
      <c r="J867" s="38">
        <v>44652</v>
      </c>
      <c r="K867" s="6">
        <v>5576.46</v>
      </c>
      <c r="L867" s="1"/>
      <c r="M867" s="6">
        <v>5576.46</v>
      </c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>
        <v>0</v>
      </c>
      <c r="Z867" s="6"/>
      <c r="AA867" s="6"/>
      <c r="AB867" s="6"/>
      <c r="AC867" s="6">
        <v>3430.13</v>
      </c>
      <c r="AD867" s="6"/>
      <c r="AE867" s="6"/>
      <c r="AF867" s="6"/>
      <c r="AG867" s="6"/>
      <c r="AH867" s="6"/>
      <c r="AI867" s="6">
        <v>508.17</v>
      </c>
      <c r="AJ867" s="6"/>
      <c r="AK867" s="6"/>
      <c r="AL867" s="6"/>
      <c r="AM867" s="6">
        <v>0.41</v>
      </c>
      <c r="AN867" s="8">
        <f t="shared" si="61"/>
        <v>9515.17</v>
      </c>
      <c r="AO867" s="6"/>
      <c r="AP867" s="6">
        <v>-18.05</v>
      </c>
      <c r="AQ867" s="6">
        <v>0</v>
      </c>
      <c r="AR867" s="6"/>
      <c r="AS867" s="6"/>
      <c r="AT867" s="6">
        <v>-0.83</v>
      </c>
      <c r="AU867" s="6"/>
      <c r="AV867" s="6">
        <v>-14</v>
      </c>
      <c r="AW867" s="6"/>
      <c r="AX867" s="6"/>
      <c r="AY867" s="6"/>
      <c r="AZ867" s="6"/>
      <c r="BA867" s="6"/>
      <c r="BB867" s="6"/>
      <c r="BC867" s="6">
        <v>-1.81</v>
      </c>
      <c r="BD867" s="6"/>
      <c r="BE867" s="6"/>
      <c r="BF867" s="6">
        <v>0</v>
      </c>
      <c r="BG867" s="6">
        <v>-951.62</v>
      </c>
      <c r="BH867" s="6">
        <v>-1446.13</v>
      </c>
      <c r="BI867" s="6">
        <v>-1455.73</v>
      </c>
      <c r="BJ867" s="6"/>
      <c r="BK867" s="6"/>
      <c r="BL867" s="11">
        <f t="shared" si="62"/>
        <v>-3888.17</v>
      </c>
      <c r="BM867" s="12">
        <f t="shared" si="63"/>
        <v>5627</v>
      </c>
      <c r="BN867" s="13">
        <f t="shared" si="64"/>
        <v>464.70499999999998</v>
      </c>
      <c r="BO867" s="13">
        <f t="shared" si="65"/>
        <v>464.70499999999998</v>
      </c>
      <c r="BP867" s="13">
        <f t="shared" si="66"/>
        <v>154.90166666666667</v>
      </c>
      <c r="BQ867" s="13">
        <f t="shared" si="67"/>
        <v>951.96974699999998</v>
      </c>
      <c r="BR867" s="13">
        <f t="shared" si="68"/>
        <v>761.18</v>
      </c>
      <c r="BS867" s="13">
        <f t="shared" si="69"/>
        <v>1786.95</v>
      </c>
      <c r="BT867" s="13">
        <f t="shared" si="70"/>
        <v>0</v>
      </c>
      <c r="BU867" s="13">
        <f t="shared" si="71"/>
        <v>164.06341879999997</v>
      </c>
      <c r="BV867" s="6">
        <f>SUMIFS('SEGURO DE VIDA'!E:E, 'SEGURO DE VIDA'!D:D, H867, 'SEGURO DE VIDA'!G:G, E867)</f>
        <v>13.71</v>
      </c>
      <c r="BW867" s="6">
        <f>SUMIFS(TREINAMENTOS!E:E, TREINAMENTOS!D:D, H867, TREINAMENTOS!G:G, E867)</f>
        <v>0</v>
      </c>
      <c r="BX867" s="6">
        <f>SUMIFS(EXAMES!E:E, EXAMES!D:D, H867, EXAMES!G:G, E867)</f>
        <v>0</v>
      </c>
      <c r="BY867" s="25">
        <f t="shared" si="72"/>
        <v>4762.1848324666671</v>
      </c>
      <c r="BZ867" s="1"/>
      <c r="CA867" s="1"/>
      <c r="CB867" s="13">
        <f t="shared" si="73"/>
        <v>164.06341879999997</v>
      </c>
      <c r="CC867" s="13">
        <f t="shared" si="74"/>
        <v>0</v>
      </c>
      <c r="CD867" s="13">
        <f>SUMIFS(ALIMENTAÇÃO!E:E, ALIMENTAÇÃO!D:D, H867, ALIMENTAÇÃO!G:G, E867)</f>
        <v>1805</v>
      </c>
      <c r="CE867" s="6">
        <f>SUMIFS(TRANSPORTE!E:E, TRANSPORTE!D:D, H867, TRANSPORTE!G:G, E867)</f>
        <v>0</v>
      </c>
      <c r="CF867" s="6">
        <f>SUMIFS('PLANO DE SAÚDE'!E:E, 'PLANO DE SAÚDE'!D:D, H867, 'PLANO DE SAÚDE'!G:G, E867)</f>
        <v>165.87341879999997</v>
      </c>
      <c r="CG867" s="6">
        <f>SUMIFS('PLANO ODONTO'!E:E, 'PLANO ODONTO'!D:D, H867, 'PLANO ODONTO'!G:G, E867)</f>
        <v>14</v>
      </c>
      <c r="CH867" s="6">
        <f t="shared" si="75"/>
        <v>-1.81</v>
      </c>
      <c r="CI867" s="6">
        <f t="shared" si="76"/>
        <v>-1455.73</v>
      </c>
      <c r="CJ867" s="6"/>
      <c r="CK867" s="6"/>
      <c r="CL867" s="6"/>
      <c r="CM867" s="6">
        <f t="shared" si="77"/>
        <v>-14</v>
      </c>
      <c r="CN867" s="6">
        <v>9515.17</v>
      </c>
      <c r="CO867" s="6">
        <v>-3888.17</v>
      </c>
      <c r="CP867" s="6">
        <v>5627</v>
      </c>
      <c r="CQ867" s="6">
        <v>8157.41</v>
      </c>
      <c r="CR867" s="1">
        <v>11.67</v>
      </c>
      <c r="CS867" s="6">
        <v>9514.76</v>
      </c>
      <c r="CT867" s="1">
        <v>761.18</v>
      </c>
      <c r="CU867" s="6">
        <v>8563.14</v>
      </c>
    </row>
    <row r="868" spans="1:99" ht="13.8">
      <c r="A868" s="1"/>
      <c r="B868" s="1"/>
      <c r="C868" s="34" t="str">
        <f t="shared" ca="1" si="59"/>
        <v>OK</v>
      </c>
      <c r="D868" s="2">
        <f t="shared" si="60"/>
        <v>5762.9285577777773</v>
      </c>
      <c r="E868" s="42">
        <v>45962</v>
      </c>
      <c r="F868" s="1" t="s">
        <v>145</v>
      </c>
      <c r="G868" s="1">
        <v>136</v>
      </c>
      <c r="H868" s="1" t="s">
        <v>146</v>
      </c>
      <c r="I868" s="1" t="s">
        <v>188</v>
      </c>
      <c r="J868" s="35">
        <v>41992</v>
      </c>
      <c r="K868" s="6">
        <v>3320.5</v>
      </c>
      <c r="L868" s="1"/>
      <c r="M868" s="4">
        <v>3320.5</v>
      </c>
      <c r="N868" s="4"/>
      <c r="O868" s="4"/>
      <c r="P868" s="4">
        <v>0</v>
      </c>
      <c r="Q868" s="4"/>
      <c r="R868" s="4"/>
      <c r="S868" s="4"/>
      <c r="T868" s="4"/>
      <c r="U868" s="4">
        <v>163.19999999999999</v>
      </c>
      <c r="V868" s="4"/>
      <c r="W868" s="4"/>
      <c r="X868" s="4"/>
      <c r="Y868" s="4"/>
      <c r="Z868" s="4"/>
      <c r="AA868" s="4"/>
      <c r="AB868" s="4"/>
      <c r="AC868" s="4"/>
      <c r="AD868" s="4">
        <v>0</v>
      </c>
      <c r="AE868" s="4">
        <v>0</v>
      </c>
      <c r="AF868" s="4">
        <v>0</v>
      </c>
      <c r="AG868" s="4"/>
      <c r="AH868" s="4">
        <v>0</v>
      </c>
      <c r="AI868" s="4"/>
      <c r="AJ868" s="4"/>
      <c r="AK868" s="4"/>
      <c r="AL868" s="4"/>
      <c r="AM868" s="4">
        <v>0.98</v>
      </c>
      <c r="AN868" s="8">
        <f t="shared" si="61"/>
        <v>3484.68</v>
      </c>
      <c r="AO868" s="4"/>
      <c r="AP868" s="4">
        <v>-6.3</v>
      </c>
      <c r="AQ868" s="4">
        <v>-199.23</v>
      </c>
      <c r="AR868" s="4"/>
      <c r="AS868" s="4"/>
      <c r="AT868" s="4">
        <v>-0.66</v>
      </c>
      <c r="AU868" s="4"/>
      <c r="AV868" s="4">
        <v>-14</v>
      </c>
      <c r="AW868" s="4">
        <v>-42</v>
      </c>
      <c r="AX868" s="4"/>
      <c r="AY868" s="4"/>
      <c r="AZ868" s="4"/>
      <c r="BA868" s="4"/>
      <c r="BB868" s="4"/>
      <c r="BC868" s="4">
        <v>-2.73</v>
      </c>
      <c r="BD868" s="4">
        <v>0</v>
      </c>
      <c r="BE868" s="4"/>
      <c r="BF868" s="4">
        <v>0</v>
      </c>
      <c r="BG868" s="4">
        <v>-311.44</v>
      </c>
      <c r="BH868" s="4">
        <v>-37.32</v>
      </c>
      <c r="BI868" s="4"/>
      <c r="BJ868" s="4"/>
      <c r="BK868" s="4"/>
      <c r="BL868" s="11">
        <f t="shared" si="62"/>
        <v>-613.68000000000006</v>
      </c>
      <c r="BM868" s="12">
        <f t="shared" si="63"/>
        <v>2871</v>
      </c>
      <c r="BN868" s="13">
        <f t="shared" si="64"/>
        <v>276.70833333333331</v>
      </c>
      <c r="BO868" s="13">
        <f t="shared" si="65"/>
        <v>276.70833333333331</v>
      </c>
      <c r="BP868" s="13">
        <f t="shared" si="66"/>
        <v>92.2361111111111</v>
      </c>
      <c r="BQ868" s="13">
        <f t="shared" si="67"/>
        <v>311.44277999999997</v>
      </c>
      <c r="BR868" s="13">
        <f t="shared" si="68"/>
        <v>278.69</v>
      </c>
      <c r="BS868" s="13">
        <f t="shared" si="69"/>
        <v>623.70000000000005</v>
      </c>
      <c r="BT868" s="13">
        <f t="shared" si="70"/>
        <v>108.57000000000002</v>
      </c>
      <c r="BU868" s="13">
        <f t="shared" si="71"/>
        <v>243.03300000000002</v>
      </c>
      <c r="BV868" s="6">
        <f>SUMIFS('SEGURO DE VIDA'!E:E, 'SEGURO DE VIDA'!D:D, H868, 'SEGURO DE VIDA'!G:G, E868)</f>
        <v>13.71</v>
      </c>
      <c r="BW868" s="6">
        <f>SUMIFS(TREINAMENTOS!E:E, TREINAMENTOS!D:D, H868, TREINAMENTOS!G:G, E868)</f>
        <v>53.45</v>
      </c>
      <c r="BX868" s="6">
        <f>SUMIFS(EXAMES!E:E, EXAMES!D:D, H868, EXAMES!G:G, E868)</f>
        <v>0</v>
      </c>
      <c r="BY868" s="25">
        <f t="shared" si="72"/>
        <v>2278.2485577777775</v>
      </c>
      <c r="BZ868" s="1"/>
      <c r="CA868" s="1"/>
      <c r="CB868" s="13">
        <f t="shared" si="73"/>
        <v>243.03300000000002</v>
      </c>
      <c r="CC868" s="13">
        <f t="shared" si="74"/>
        <v>0</v>
      </c>
      <c r="CD868" s="13">
        <f>SUMIFS(ALIMENTAÇÃO!E:E, ALIMENTAÇÃO!D:D, H868, ALIMENTAÇÃO!G:G, E868)</f>
        <v>630</v>
      </c>
      <c r="CE868" s="6">
        <f>SUMIFS(TRANSPORTE!E:E, TRANSPORTE!D:D, H868, TRANSPORTE!G:G, E868)</f>
        <v>307.8</v>
      </c>
      <c r="CF868" s="6">
        <f>SUMIFS('PLANO DE SAÚDE'!E:E, 'PLANO DE SAÚDE'!D:D, H868, 'PLANO DE SAÚDE'!G:G, E868)</f>
        <v>245.76300000000001</v>
      </c>
      <c r="CG868" s="6">
        <f>SUMIFS('PLANO ODONTO'!E:E, 'PLANO ODONTO'!D:D, H868, 'PLANO ODONTO'!G:G, E868)</f>
        <v>56</v>
      </c>
      <c r="CH868" s="6">
        <f t="shared" si="75"/>
        <v>-2.73</v>
      </c>
      <c r="CI868" s="6">
        <f t="shared" si="76"/>
        <v>0</v>
      </c>
      <c r="CJ868" s="6"/>
      <c r="CK868" s="6">
        <f t="shared" ref="CK868:CK1057" si="78">SUM(AF868+AI868)</f>
        <v>0</v>
      </c>
      <c r="CL868" s="6">
        <f t="shared" ref="CL868:CL1057" si="79">SUM(AG868+AH868+R868+S868)</f>
        <v>0</v>
      </c>
      <c r="CM868" s="6">
        <f t="shared" si="77"/>
        <v>-56</v>
      </c>
      <c r="CN868" s="6">
        <v>3484.68</v>
      </c>
      <c r="CO868" s="6">
        <v>-613.67999999999995</v>
      </c>
      <c r="CP868" s="6">
        <v>2871</v>
      </c>
      <c r="CQ868" s="6">
        <v>3483.7</v>
      </c>
      <c r="CR868" s="1">
        <v>8.94</v>
      </c>
      <c r="CS868" s="6">
        <v>3483.7</v>
      </c>
      <c r="CT868" s="1">
        <v>278.69</v>
      </c>
      <c r="CU868" s="6">
        <v>2876.5</v>
      </c>
    </row>
    <row r="869" spans="1:99" ht="13.8">
      <c r="A869" s="1"/>
      <c r="B869" s="1"/>
      <c r="C869" s="34" t="str">
        <f t="shared" ca="1" si="59"/>
        <v>OK</v>
      </c>
      <c r="D869" s="2">
        <f t="shared" si="60"/>
        <v>4759.2372640000003</v>
      </c>
      <c r="E869" s="42">
        <v>45962</v>
      </c>
      <c r="F869" s="1" t="s">
        <v>145</v>
      </c>
      <c r="G869" s="1">
        <v>3467</v>
      </c>
      <c r="H869" s="1" t="s">
        <v>148</v>
      </c>
      <c r="I869" s="1" t="s">
        <v>149</v>
      </c>
      <c r="J869" s="38">
        <v>45551</v>
      </c>
      <c r="K869" s="6">
        <v>2175.5700000000002</v>
      </c>
      <c r="L869" s="1"/>
      <c r="M869" s="4">
        <v>2103.0500000000002</v>
      </c>
      <c r="N869" s="4"/>
      <c r="O869" s="4"/>
      <c r="P869" s="4">
        <v>0</v>
      </c>
      <c r="Q869" s="4"/>
      <c r="R869" s="4"/>
      <c r="S869" s="4"/>
      <c r="T869" s="4"/>
      <c r="U869" s="4">
        <v>95.63</v>
      </c>
      <c r="V869" s="4"/>
      <c r="W869" s="4"/>
      <c r="X869" s="4"/>
      <c r="Y869" s="4"/>
      <c r="Z869" s="4"/>
      <c r="AA869" s="4"/>
      <c r="AB869" s="4"/>
      <c r="AC869" s="4"/>
      <c r="AD869" s="4">
        <v>458.77</v>
      </c>
      <c r="AE869" s="4">
        <v>0</v>
      </c>
      <c r="AF869" s="4">
        <v>139.63</v>
      </c>
      <c r="AG869" s="4"/>
      <c r="AH869" s="4">
        <v>19.41</v>
      </c>
      <c r="AI869" s="4"/>
      <c r="AJ869" s="4"/>
      <c r="AK869" s="4"/>
      <c r="AL869" s="4"/>
      <c r="AM869" s="4">
        <v>0.9</v>
      </c>
      <c r="AN869" s="8">
        <f t="shared" si="61"/>
        <v>2817.3900000000003</v>
      </c>
      <c r="AO869" s="4"/>
      <c r="AP869" s="4">
        <v>-6.3</v>
      </c>
      <c r="AQ869" s="4">
        <v>-126.18</v>
      </c>
      <c r="AR869" s="4"/>
      <c r="AS869" s="4"/>
      <c r="AT869" s="4">
        <v>-0.91</v>
      </c>
      <c r="AU869" s="4"/>
      <c r="AV869" s="4">
        <v>-14</v>
      </c>
      <c r="AW869" s="4">
        <v>0</v>
      </c>
      <c r="AX869" s="4"/>
      <c r="AY869" s="4"/>
      <c r="AZ869" s="4"/>
      <c r="BA869" s="4"/>
      <c r="BB869" s="4"/>
      <c r="BC869" s="4">
        <v>-2.73</v>
      </c>
      <c r="BD869" s="4">
        <v>0</v>
      </c>
      <c r="BE869" s="4"/>
      <c r="BF869" s="4">
        <v>-682.23</v>
      </c>
      <c r="BG869" s="4">
        <v>-234.04</v>
      </c>
      <c r="BH869" s="4">
        <v>0</v>
      </c>
      <c r="BI869" s="4"/>
      <c r="BJ869" s="4"/>
      <c r="BK869" s="4"/>
      <c r="BL869" s="11">
        <f t="shared" si="62"/>
        <v>-1066.3900000000001</v>
      </c>
      <c r="BM869" s="12">
        <f t="shared" si="63"/>
        <v>1751.0000000000002</v>
      </c>
      <c r="BN869" s="13">
        <f t="shared" si="64"/>
        <v>181.29750000000001</v>
      </c>
      <c r="BO869" s="13">
        <f t="shared" si="65"/>
        <v>181.29750000000001</v>
      </c>
      <c r="BP869" s="13">
        <f t="shared" si="66"/>
        <v>60.432500000000005</v>
      </c>
      <c r="BQ869" s="13">
        <f t="shared" si="67"/>
        <v>232.99676399999998</v>
      </c>
      <c r="BR869" s="13">
        <f t="shared" si="68"/>
        <v>223.76</v>
      </c>
      <c r="BS869" s="13">
        <f t="shared" si="69"/>
        <v>623.70000000000005</v>
      </c>
      <c r="BT869" s="13">
        <f t="shared" si="70"/>
        <v>181.62</v>
      </c>
      <c r="BU869" s="13">
        <f t="shared" si="71"/>
        <v>243.03300000000002</v>
      </c>
      <c r="BV869" s="6">
        <f>SUMIFS('SEGURO DE VIDA'!E:E, 'SEGURO DE VIDA'!D:D, H869, 'SEGURO DE VIDA'!G:G, E869)</f>
        <v>13.71</v>
      </c>
      <c r="BW869" s="6">
        <f>SUMIFS(TREINAMENTOS!E:E, TREINAMENTOS!D:D, H869, TREINAMENTOS!G:G, E869)</f>
        <v>0</v>
      </c>
      <c r="BX869" s="6">
        <f>SUMIFS(EXAMES!E:E, EXAMES!D:D, H869, EXAMES!G:G, E869)</f>
        <v>0</v>
      </c>
      <c r="BY869" s="25">
        <f t="shared" si="72"/>
        <v>1941.847264</v>
      </c>
      <c r="BZ869" s="1"/>
      <c r="CA869" s="1"/>
      <c r="CB869" s="13">
        <f t="shared" si="73"/>
        <v>243.03300000000002</v>
      </c>
      <c r="CC869" s="13">
        <f t="shared" si="74"/>
        <v>0</v>
      </c>
      <c r="CD869" s="13">
        <f>SUMIFS(ALIMENTAÇÃO!E:E, ALIMENTAÇÃO!D:D, H869, ALIMENTAÇÃO!G:G, E869)</f>
        <v>630</v>
      </c>
      <c r="CE869" s="6">
        <f>SUMIFS(TRANSPORTE!E:E, TRANSPORTE!D:D, H869, TRANSPORTE!G:G, E869)</f>
        <v>307.8</v>
      </c>
      <c r="CF869" s="6">
        <f>SUMIFS('PLANO DE SAÚDE'!E:E, 'PLANO DE SAÚDE'!D:D, H869, 'PLANO DE SAÚDE'!G:G, E869)</f>
        <v>245.76300000000001</v>
      </c>
      <c r="CG869" s="6">
        <f>SUMIFS('PLANO ODONTO'!E:E, 'PLANO ODONTO'!D:D, H869, 'PLANO ODONTO'!G:G, E869)</f>
        <v>14</v>
      </c>
      <c r="CH869" s="6">
        <f t="shared" si="75"/>
        <v>-2.73</v>
      </c>
      <c r="CI869" s="6">
        <f t="shared" si="76"/>
        <v>0</v>
      </c>
      <c r="CJ869" s="6"/>
      <c r="CK869" s="6">
        <f t="shared" si="78"/>
        <v>139.63</v>
      </c>
      <c r="CL869" s="6">
        <f t="shared" si="79"/>
        <v>19.41</v>
      </c>
      <c r="CM869" s="6">
        <f t="shared" si="77"/>
        <v>-14</v>
      </c>
      <c r="CN869" s="6">
        <v>2817.39</v>
      </c>
      <c r="CO869" s="6">
        <v>-1066.3900000000001</v>
      </c>
      <c r="CP869" s="6">
        <v>1751</v>
      </c>
      <c r="CQ869" s="6">
        <v>2797.08</v>
      </c>
      <c r="CR869" s="1">
        <v>8.33</v>
      </c>
      <c r="CS869" s="6">
        <v>2797.08</v>
      </c>
      <c r="CT869" s="1">
        <v>223.76</v>
      </c>
      <c r="CU869" s="6">
        <v>2189.88</v>
      </c>
    </row>
    <row r="870" spans="1:99" ht="13.8">
      <c r="A870" s="1"/>
      <c r="B870" s="1"/>
      <c r="C870" s="34" t="str">
        <f t="shared" ca="1" si="59"/>
        <v>OK</v>
      </c>
      <c r="D870" s="2">
        <f t="shared" si="60"/>
        <v>5733.6602994444447</v>
      </c>
      <c r="E870" s="42">
        <v>45962</v>
      </c>
      <c r="F870" s="1" t="s">
        <v>145</v>
      </c>
      <c r="G870" s="1">
        <v>3465</v>
      </c>
      <c r="H870" s="1" t="s">
        <v>150</v>
      </c>
      <c r="I870" s="1" t="s">
        <v>151</v>
      </c>
      <c r="J870" s="38">
        <v>45537</v>
      </c>
      <c r="K870" s="6">
        <v>1673.92</v>
      </c>
      <c r="L870" s="1"/>
      <c r="M870" s="4">
        <v>1673.92</v>
      </c>
      <c r="N870" s="4"/>
      <c r="O870" s="4"/>
      <c r="P870" s="4">
        <v>502.18</v>
      </c>
      <c r="Q870" s="4"/>
      <c r="R870" s="4"/>
      <c r="S870" s="4"/>
      <c r="T870" s="4"/>
      <c r="U870" s="4">
        <v>147.84</v>
      </c>
      <c r="V870" s="4"/>
      <c r="W870" s="4"/>
      <c r="X870" s="4"/>
      <c r="Y870" s="4"/>
      <c r="Z870" s="4"/>
      <c r="AA870" s="4"/>
      <c r="AB870" s="4"/>
      <c r="AC870" s="4"/>
      <c r="AD870" s="4">
        <v>282.35000000000002</v>
      </c>
      <c r="AE870" s="4">
        <v>376.47</v>
      </c>
      <c r="AF870" s="4">
        <v>200.51</v>
      </c>
      <c r="AG870" s="4"/>
      <c r="AH870" s="4">
        <v>0</v>
      </c>
      <c r="AI870" s="4"/>
      <c r="AJ870" s="4"/>
      <c r="AK870" s="4"/>
      <c r="AL870" s="4"/>
      <c r="AM870" s="4">
        <v>0.62</v>
      </c>
      <c r="AN870" s="8">
        <f t="shared" si="61"/>
        <v>3183.8900000000003</v>
      </c>
      <c r="AO870" s="4"/>
      <c r="AP870" s="4">
        <v>-5.79</v>
      </c>
      <c r="AQ870" s="4">
        <v>-100.44</v>
      </c>
      <c r="AR870" s="4"/>
      <c r="AS870" s="4"/>
      <c r="AT870" s="4">
        <v>-0.49</v>
      </c>
      <c r="AU870" s="4"/>
      <c r="AV870" s="4">
        <v>0</v>
      </c>
      <c r="AW870" s="4">
        <v>0</v>
      </c>
      <c r="AX870" s="4"/>
      <c r="AY870" s="4"/>
      <c r="AZ870" s="4"/>
      <c r="BA870" s="4"/>
      <c r="BB870" s="4"/>
      <c r="BC870" s="4">
        <v>-2.73</v>
      </c>
      <c r="BD870" s="4">
        <v>0</v>
      </c>
      <c r="BE870" s="4"/>
      <c r="BF870" s="4">
        <v>0</v>
      </c>
      <c r="BG870" s="4">
        <v>-275.39</v>
      </c>
      <c r="BH870" s="4">
        <v>-11.05</v>
      </c>
      <c r="BI870" s="4"/>
      <c r="BJ870" s="4"/>
      <c r="BK870" s="4"/>
      <c r="BL870" s="11">
        <f t="shared" si="62"/>
        <v>-395.89</v>
      </c>
      <c r="BM870" s="12">
        <f t="shared" si="63"/>
        <v>2788.0000000000005</v>
      </c>
      <c r="BN870" s="13">
        <f t="shared" si="64"/>
        <v>139.49333333333334</v>
      </c>
      <c r="BO870" s="13">
        <f t="shared" si="65"/>
        <v>139.49333333333334</v>
      </c>
      <c r="BP870" s="13">
        <f t="shared" si="66"/>
        <v>46.497777777777777</v>
      </c>
      <c r="BQ870" s="13">
        <f t="shared" si="67"/>
        <v>275.35285500000003</v>
      </c>
      <c r="BR870" s="13">
        <f t="shared" si="68"/>
        <v>254.66</v>
      </c>
      <c r="BS870" s="13">
        <f t="shared" si="69"/>
        <v>573.41000000000008</v>
      </c>
      <c r="BT870" s="13">
        <f t="shared" si="70"/>
        <v>207.36</v>
      </c>
      <c r="BU870" s="13">
        <f t="shared" si="71"/>
        <v>243.03300000000002</v>
      </c>
      <c r="BV870" s="6">
        <f>SUMIFS('SEGURO DE VIDA'!E:E, 'SEGURO DE VIDA'!D:D, H870, 'SEGURO DE VIDA'!G:G, E870)</f>
        <v>13.71</v>
      </c>
      <c r="BW870" s="6">
        <f>SUMIFS(TREINAMENTOS!E:E, TREINAMENTOS!D:D, H870, TREINAMENTOS!G:G, E870)</f>
        <v>52.75</v>
      </c>
      <c r="BX870" s="6">
        <f>SUMIFS(EXAMES!E:E, EXAMES!D:D, H870, EXAMES!G:G, E870)</f>
        <v>604.01</v>
      </c>
      <c r="BY870" s="25">
        <f t="shared" si="72"/>
        <v>2549.7702994444444</v>
      </c>
      <c r="BZ870" s="1"/>
      <c r="CA870" s="1"/>
      <c r="CB870" s="13">
        <f t="shared" si="73"/>
        <v>243.03300000000002</v>
      </c>
      <c r="CC870" s="13">
        <f t="shared" si="74"/>
        <v>0</v>
      </c>
      <c r="CD870" s="13">
        <f>SUMIFS(ALIMENTAÇÃO!E:E, ALIMENTAÇÃO!D:D, H870, ALIMENTAÇÃO!G:G, E870)</f>
        <v>579.20000000000005</v>
      </c>
      <c r="CE870" s="6">
        <f>SUMIFS(TRANSPORTE!E:E, TRANSPORTE!D:D, H870, TRANSPORTE!G:G, E870)</f>
        <v>307.8</v>
      </c>
      <c r="CF870" s="6">
        <f>SUMIFS('PLANO DE SAÚDE'!E:E, 'PLANO DE SAÚDE'!D:D, H870, 'PLANO DE SAÚDE'!G:G, E870)</f>
        <v>245.76300000000001</v>
      </c>
      <c r="CG870" s="6">
        <f>SUMIFS('PLANO ODONTO'!E:E, 'PLANO ODONTO'!D:D, H870, 'PLANO ODONTO'!G:G, E870)</f>
        <v>0</v>
      </c>
      <c r="CH870" s="6">
        <f t="shared" si="75"/>
        <v>-2.73</v>
      </c>
      <c r="CI870" s="6">
        <f t="shared" si="76"/>
        <v>0</v>
      </c>
      <c r="CJ870" s="6"/>
      <c r="CK870" s="6">
        <f t="shared" si="78"/>
        <v>200.51</v>
      </c>
      <c r="CL870" s="6">
        <f t="shared" si="79"/>
        <v>0</v>
      </c>
      <c r="CM870" s="6">
        <f t="shared" si="77"/>
        <v>0</v>
      </c>
      <c r="CN870" s="6">
        <v>3183.89</v>
      </c>
      <c r="CO870" s="6">
        <v>-395.89</v>
      </c>
      <c r="CP870" s="6">
        <v>2788</v>
      </c>
      <c r="CQ870" s="6">
        <v>3183.27</v>
      </c>
      <c r="CR870" s="1">
        <v>8.65</v>
      </c>
      <c r="CS870" s="6">
        <v>3183.27</v>
      </c>
      <c r="CT870" s="1">
        <v>254.66</v>
      </c>
      <c r="CU870" s="6">
        <v>2576.0700000000002</v>
      </c>
    </row>
    <row r="871" spans="1:99" ht="13.8">
      <c r="A871" s="1"/>
      <c r="B871" s="1"/>
      <c r="C871" s="34" t="str">
        <f t="shared" ca="1" si="59"/>
        <v>OK</v>
      </c>
      <c r="D871" s="2">
        <f t="shared" si="60"/>
        <v>5179.1447619999999</v>
      </c>
      <c r="E871" s="42">
        <v>45962</v>
      </c>
      <c r="F871" s="1" t="s">
        <v>145</v>
      </c>
      <c r="G871" s="1">
        <v>3373</v>
      </c>
      <c r="H871" s="1" t="s">
        <v>152</v>
      </c>
      <c r="I871" s="1" t="s">
        <v>455</v>
      </c>
      <c r="J871" s="38">
        <v>45065</v>
      </c>
      <c r="K871" s="6">
        <v>2918.61</v>
      </c>
      <c r="L871" s="1"/>
      <c r="M871" s="4">
        <v>2918.61</v>
      </c>
      <c r="N871" s="4"/>
      <c r="O871" s="4"/>
      <c r="P871" s="4">
        <v>0</v>
      </c>
      <c r="Q871" s="4"/>
      <c r="R871" s="4"/>
      <c r="S871" s="4"/>
      <c r="T871" s="4"/>
      <c r="U871" s="4">
        <v>283.25</v>
      </c>
      <c r="V871" s="4"/>
      <c r="W871" s="4"/>
      <c r="X871" s="4"/>
      <c r="Y871" s="4"/>
      <c r="Z871" s="4"/>
      <c r="AA871" s="4"/>
      <c r="AB871" s="4"/>
      <c r="AC871" s="4"/>
      <c r="AD871" s="4">
        <v>0</v>
      </c>
      <c r="AE871" s="4">
        <v>0</v>
      </c>
      <c r="AF871" s="4">
        <v>0</v>
      </c>
      <c r="AG871" s="4"/>
      <c r="AH871" s="4">
        <v>0</v>
      </c>
      <c r="AI871" s="4"/>
      <c r="AJ871" s="4"/>
      <c r="AK871" s="4"/>
      <c r="AL871" s="4"/>
      <c r="AM871" s="4">
        <v>0.47</v>
      </c>
      <c r="AN871" s="8">
        <f t="shared" si="61"/>
        <v>3202.33</v>
      </c>
      <c r="AO871" s="4"/>
      <c r="AP871" s="4">
        <v>-6.3</v>
      </c>
      <c r="AQ871" s="4">
        <v>0</v>
      </c>
      <c r="AR871" s="4"/>
      <c r="AS871" s="4"/>
      <c r="AT871" s="4">
        <v>-0.35</v>
      </c>
      <c r="AU871" s="4"/>
      <c r="AV871" s="4">
        <v>-14</v>
      </c>
      <c r="AW871" s="4">
        <v>0</v>
      </c>
      <c r="AX871" s="4"/>
      <c r="AY871" s="4"/>
      <c r="AZ871" s="4"/>
      <c r="BA871" s="4"/>
      <c r="BB871" s="4"/>
      <c r="BC871" s="4">
        <v>-93.62</v>
      </c>
      <c r="BD871" s="4">
        <v>0</v>
      </c>
      <c r="BE871" s="4"/>
      <c r="BF871" s="4">
        <v>0</v>
      </c>
      <c r="BG871" s="4">
        <v>-277.62</v>
      </c>
      <c r="BH871" s="4">
        <v>-12.44</v>
      </c>
      <c r="BI871" s="4"/>
      <c r="BJ871" s="4"/>
      <c r="BK871" s="4"/>
      <c r="BL871" s="11">
        <f t="shared" si="62"/>
        <v>-404.33</v>
      </c>
      <c r="BM871" s="12">
        <f t="shared" si="63"/>
        <v>2798</v>
      </c>
      <c r="BN871" s="13">
        <f t="shared" si="64"/>
        <v>243.2175</v>
      </c>
      <c r="BO871" s="13">
        <f t="shared" si="65"/>
        <v>243.2175</v>
      </c>
      <c r="BP871" s="13">
        <f t="shared" si="66"/>
        <v>81.072500000000005</v>
      </c>
      <c r="BQ871" s="13">
        <f t="shared" si="67"/>
        <v>277.60126200000002</v>
      </c>
      <c r="BR871" s="13">
        <f t="shared" si="68"/>
        <v>256.14</v>
      </c>
      <c r="BS871" s="13">
        <f t="shared" si="69"/>
        <v>623.70000000000005</v>
      </c>
      <c r="BT871" s="13">
        <f t="shared" si="70"/>
        <v>0</v>
      </c>
      <c r="BU871" s="13">
        <f t="shared" si="71"/>
        <v>238.15600000000001</v>
      </c>
      <c r="BV871" s="6">
        <f>SUMIFS('SEGURO DE VIDA'!E:E, 'SEGURO DE VIDA'!D:D, H871, 'SEGURO DE VIDA'!G:G, E871)</f>
        <v>13.71</v>
      </c>
      <c r="BW871" s="6">
        <f>SUMIFS(TREINAMENTOS!E:E, TREINAMENTOS!D:D, H871, TREINAMENTOS!G:G, E871)</f>
        <v>0</v>
      </c>
      <c r="BX871" s="6">
        <f>SUMIFS(EXAMES!E:E, EXAMES!D:D, H871, EXAMES!G:G, E871)</f>
        <v>0</v>
      </c>
      <c r="BY871" s="25">
        <f t="shared" si="72"/>
        <v>1976.8147620000002</v>
      </c>
      <c r="BZ871" s="1"/>
      <c r="CA871" s="1"/>
      <c r="CB871" s="13">
        <f t="shared" si="73"/>
        <v>238.15600000000001</v>
      </c>
      <c r="CC871" s="13">
        <f t="shared" si="74"/>
        <v>0</v>
      </c>
      <c r="CD871" s="13">
        <f>SUMIFS(ALIMENTAÇÃO!E:E, ALIMENTAÇÃO!D:D, H871, ALIMENTAÇÃO!G:G, E871)</f>
        <v>630</v>
      </c>
      <c r="CE871" s="6">
        <f>SUMIFS(TRANSPORTE!E:E, TRANSPORTE!D:D, H871, TRANSPORTE!G:G, E871)</f>
        <v>0</v>
      </c>
      <c r="CF871" s="6">
        <f>SUMIFS('PLANO DE SAÚDE'!E:E, 'PLANO DE SAÚDE'!D:D, H871, 'PLANO DE SAÚDE'!G:G, E871)</f>
        <v>331.77600000000001</v>
      </c>
      <c r="CG871" s="6">
        <f>SUMIFS('PLANO ODONTO'!E:E, 'PLANO ODONTO'!D:D, H871, 'PLANO ODONTO'!G:G, E871)</f>
        <v>14</v>
      </c>
      <c r="CH871" s="6">
        <f t="shared" si="75"/>
        <v>-93.62</v>
      </c>
      <c r="CI871" s="6">
        <f t="shared" si="76"/>
        <v>0</v>
      </c>
      <c r="CJ871" s="6"/>
      <c r="CK871" s="6">
        <f t="shared" si="78"/>
        <v>0</v>
      </c>
      <c r="CL871" s="6">
        <f t="shared" si="79"/>
        <v>0</v>
      </c>
      <c r="CM871" s="6">
        <f t="shared" si="77"/>
        <v>-14</v>
      </c>
      <c r="CN871" s="6">
        <v>3202.33</v>
      </c>
      <c r="CO871" s="6">
        <v>-404.33</v>
      </c>
      <c r="CP871" s="6">
        <v>2798</v>
      </c>
      <c r="CQ871" s="6">
        <v>3201.86</v>
      </c>
      <c r="CR871" s="1">
        <v>8.67</v>
      </c>
      <c r="CS871" s="6">
        <v>3201.86</v>
      </c>
      <c r="CT871" s="1">
        <v>256.14</v>
      </c>
      <c r="CU871" s="6">
        <v>2594.66</v>
      </c>
    </row>
    <row r="872" spans="1:99" ht="13.8">
      <c r="A872" s="1"/>
      <c r="B872" s="1"/>
      <c r="C872" s="34" t="str">
        <f t="shared" ca="1" si="59"/>
        <v>OK</v>
      </c>
      <c r="D872" s="2">
        <f t="shared" si="60"/>
        <v>4677.2541755555558</v>
      </c>
      <c r="E872" s="42">
        <v>45962</v>
      </c>
      <c r="F872" s="1" t="s">
        <v>145</v>
      </c>
      <c r="G872" s="1">
        <v>3515</v>
      </c>
      <c r="H872" s="1" t="s">
        <v>154</v>
      </c>
      <c r="I872" s="1" t="s">
        <v>155</v>
      </c>
      <c r="J872" s="38">
        <v>45726</v>
      </c>
      <c r="K872" s="6">
        <v>2042</v>
      </c>
      <c r="L872" s="1"/>
      <c r="M872" s="4">
        <v>2042</v>
      </c>
      <c r="N872" s="4"/>
      <c r="O872" s="4"/>
      <c r="P872" s="4">
        <v>612.6</v>
      </c>
      <c r="Q872" s="4"/>
      <c r="R872" s="4"/>
      <c r="S872" s="4"/>
      <c r="T872" s="4"/>
      <c r="U872" s="4">
        <v>84</v>
      </c>
      <c r="V872" s="4"/>
      <c r="W872" s="4"/>
      <c r="X872" s="4"/>
      <c r="Y872" s="4"/>
      <c r="Z872" s="4"/>
      <c r="AA872" s="4"/>
      <c r="AB872" s="4"/>
      <c r="AC872" s="4"/>
      <c r="AD872" s="4">
        <v>0</v>
      </c>
      <c r="AE872" s="4">
        <v>0</v>
      </c>
      <c r="AF872" s="4">
        <v>0</v>
      </c>
      <c r="AG872" s="4"/>
      <c r="AH872" s="4">
        <v>0</v>
      </c>
      <c r="AI872" s="4"/>
      <c r="AJ872" s="4"/>
      <c r="AK872" s="4"/>
      <c r="AL872" s="4"/>
      <c r="AM872" s="4">
        <v>0.26</v>
      </c>
      <c r="AN872" s="8">
        <f t="shared" si="61"/>
        <v>2738.86</v>
      </c>
      <c r="AO872" s="4"/>
      <c r="AP872" s="4">
        <v>-6.3</v>
      </c>
      <c r="AQ872" s="4">
        <v>-122.52</v>
      </c>
      <c r="AR872" s="4"/>
      <c r="AS872" s="4"/>
      <c r="AT872" s="4">
        <v>-0.91</v>
      </c>
      <c r="AU872" s="4"/>
      <c r="AV872" s="4">
        <v>-14</v>
      </c>
      <c r="AW872" s="4">
        <v>-14</v>
      </c>
      <c r="AX872" s="4"/>
      <c r="AY872" s="4"/>
      <c r="AZ872" s="4"/>
      <c r="BA872" s="4"/>
      <c r="BB872" s="4"/>
      <c r="BC872" s="4">
        <v>-93.62</v>
      </c>
      <c r="BD872" s="4">
        <v>-150.81</v>
      </c>
      <c r="BE872" s="4"/>
      <c r="BF872" s="4">
        <v>0</v>
      </c>
      <c r="BG872" s="4">
        <v>-223.7</v>
      </c>
      <c r="BH872" s="4">
        <v>0</v>
      </c>
      <c r="BI872" s="4"/>
      <c r="BJ872" s="4"/>
      <c r="BK872" s="4"/>
      <c r="BL872" s="11">
        <f t="shared" si="62"/>
        <v>-625.8599999999999</v>
      </c>
      <c r="BM872" s="12">
        <f t="shared" si="63"/>
        <v>2113</v>
      </c>
      <c r="BN872" s="13">
        <f t="shared" si="64"/>
        <v>170.16666666666666</v>
      </c>
      <c r="BO872" s="13">
        <f t="shared" si="65"/>
        <v>170.16666666666666</v>
      </c>
      <c r="BP872" s="13">
        <f t="shared" si="66"/>
        <v>56.722222222222221</v>
      </c>
      <c r="BQ872" s="13">
        <f t="shared" si="67"/>
        <v>223.74361999999996</v>
      </c>
      <c r="BR872" s="13">
        <f t="shared" si="68"/>
        <v>219.08</v>
      </c>
      <c r="BS872" s="13">
        <f t="shared" si="69"/>
        <v>623.70000000000005</v>
      </c>
      <c r="BT872" s="13">
        <f t="shared" si="70"/>
        <v>185.28000000000003</v>
      </c>
      <c r="BU872" s="13">
        <f t="shared" si="71"/>
        <v>223.07500000000005</v>
      </c>
      <c r="BV872" s="6">
        <f>SUMIFS('SEGURO DE VIDA'!E:E, 'SEGURO DE VIDA'!D:D, H872, 'SEGURO DE VIDA'!G:G, E872)</f>
        <v>13.71</v>
      </c>
      <c r="BW872" s="6">
        <f>SUMIFS(TREINAMENTOS!E:E, TREINAMENTOS!D:D, H872, TREINAMENTOS!G:G, E872)</f>
        <v>52.75</v>
      </c>
      <c r="BX872" s="6">
        <f>SUMIFS(EXAMES!E:E, EXAMES!D:D, H872, EXAMES!G:G, E872)</f>
        <v>0</v>
      </c>
      <c r="BY872" s="25">
        <f t="shared" si="72"/>
        <v>1938.3941755555556</v>
      </c>
      <c r="BZ872" s="1"/>
      <c r="CA872" s="1"/>
      <c r="CB872" s="13">
        <f t="shared" si="73"/>
        <v>223.07500000000005</v>
      </c>
      <c r="CC872" s="13">
        <f t="shared" si="74"/>
        <v>0</v>
      </c>
      <c r="CD872" s="13">
        <f>SUMIFS(ALIMENTAÇÃO!E:E, ALIMENTAÇÃO!D:D, H872, ALIMENTAÇÃO!G:G, E872)</f>
        <v>630</v>
      </c>
      <c r="CE872" s="6">
        <f>SUMIFS(TRANSPORTE!E:E, TRANSPORTE!D:D, H872, TRANSPORTE!G:G, E872)</f>
        <v>307.8</v>
      </c>
      <c r="CF872" s="6">
        <f>SUMIFS('PLANO DE SAÚDE'!E:E, 'PLANO DE SAÚDE'!D:D, H872, 'PLANO DE SAÚDE'!G:G, E872)</f>
        <v>467.50500000000005</v>
      </c>
      <c r="CG872" s="6">
        <f>SUMIFS('PLANO ODONTO'!E:E, 'PLANO ODONTO'!D:D, H872, 'PLANO ODONTO'!G:G, E872)</f>
        <v>28</v>
      </c>
      <c r="CH872" s="6">
        <f t="shared" si="75"/>
        <v>-244.43</v>
      </c>
      <c r="CI872" s="6">
        <f t="shared" si="76"/>
        <v>0</v>
      </c>
      <c r="CJ872" s="6"/>
      <c r="CK872" s="6">
        <f t="shared" si="78"/>
        <v>0</v>
      </c>
      <c r="CL872" s="6">
        <f t="shared" si="79"/>
        <v>0</v>
      </c>
      <c r="CM872" s="6">
        <f t="shared" si="77"/>
        <v>-28</v>
      </c>
      <c r="CN872" s="6">
        <v>2738.86</v>
      </c>
      <c r="CO872" s="6">
        <v>-625.86</v>
      </c>
      <c r="CP872" s="6">
        <v>2113</v>
      </c>
      <c r="CQ872" s="6">
        <v>2738.6</v>
      </c>
      <c r="CR872" s="1">
        <v>8.17</v>
      </c>
      <c r="CS872" s="6">
        <v>2738.6</v>
      </c>
      <c r="CT872" s="1">
        <v>219.08</v>
      </c>
      <c r="CU872" s="6">
        <v>2131.4</v>
      </c>
    </row>
    <row r="873" spans="1:99" ht="13.8">
      <c r="A873" s="1"/>
      <c r="B873" s="1"/>
      <c r="C873" s="34" t="str">
        <f t="shared" ca="1" si="59"/>
        <v>OK</v>
      </c>
      <c r="D873" s="2">
        <f t="shared" si="60"/>
        <v>4877.1928007777778</v>
      </c>
      <c r="E873" s="42">
        <v>45962</v>
      </c>
      <c r="F873" s="1" t="s">
        <v>145</v>
      </c>
      <c r="G873" s="1">
        <v>187</v>
      </c>
      <c r="H873" s="1" t="s">
        <v>156</v>
      </c>
      <c r="I873" s="1" t="s">
        <v>157</v>
      </c>
      <c r="J873" s="38">
        <v>42248</v>
      </c>
      <c r="K873" s="6">
        <v>2622.91</v>
      </c>
      <c r="L873" s="1"/>
      <c r="M873" s="4">
        <v>2622.91</v>
      </c>
      <c r="N873" s="4"/>
      <c r="O873" s="4"/>
      <c r="P873" s="4">
        <v>0</v>
      </c>
      <c r="Q873" s="4"/>
      <c r="R873" s="4"/>
      <c r="S873" s="4"/>
      <c r="T873" s="4"/>
      <c r="U873" s="4">
        <v>127.28</v>
      </c>
      <c r="V873" s="4"/>
      <c r="W873" s="4"/>
      <c r="X873" s="4"/>
      <c r="Y873" s="4"/>
      <c r="Z873" s="4"/>
      <c r="AA873" s="4"/>
      <c r="AB873" s="4"/>
      <c r="AC873" s="4"/>
      <c r="AD873" s="4">
        <v>0</v>
      </c>
      <c r="AE873" s="4">
        <v>0</v>
      </c>
      <c r="AF873" s="4">
        <v>0</v>
      </c>
      <c r="AG873" s="4"/>
      <c r="AH873" s="4">
        <v>0</v>
      </c>
      <c r="AI873" s="4"/>
      <c r="AJ873" s="4"/>
      <c r="AK873" s="4"/>
      <c r="AL873" s="4"/>
      <c r="AM873" s="4">
        <v>0.82</v>
      </c>
      <c r="AN873" s="8">
        <f t="shared" si="61"/>
        <v>2751.01</v>
      </c>
      <c r="AO873" s="4"/>
      <c r="AP873" s="4">
        <v>-6.3</v>
      </c>
      <c r="AQ873" s="4">
        <v>-157.37</v>
      </c>
      <c r="AR873" s="4"/>
      <c r="AS873" s="4"/>
      <c r="AT873" s="4">
        <v>-0.33</v>
      </c>
      <c r="AU873" s="4"/>
      <c r="AV873" s="4">
        <v>-14</v>
      </c>
      <c r="AW873" s="4">
        <v>0</v>
      </c>
      <c r="AX873" s="4"/>
      <c r="AY873" s="4"/>
      <c r="AZ873" s="4"/>
      <c r="BA873" s="4"/>
      <c r="BB873" s="4"/>
      <c r="BC873" s="4">
        <v>-2.73</v>
      </c>
      <c r="BD873" s="4">
        <v>-192.71</v>
      </c>
      <c r="BE873" s="4"/>
      <c r="BF873" s="4">
        <v>-802.83</v>
      </c>
      <c r="BG873" s="4">
        <v>-224.74</v>
      </c>
      <c r="BH873" s="4">
        <v>0</v>
      </c>
      <c r="BI873" s="4"/>
      <c r="BJ873" s="4"/>
      <c r="BK873" s="4"/>
      <c r="BL873" s="11">
        <f t="shared" si="62"/>
        <v>-1401.01</v>
      </c>
      <c r="BM873" s="12">
        <f t="shared" si="63"/>
        <v>1350.0000000000002</v>
      </c>
      <c r="BN873" s="13">
        <f t="shared" si="64"/>
        <v>218.57583333333332</v>
      </c>
      <c r="BO873" s="13">
        <f t="shared" si="65"/>
        <v>218.57583333333332</v>
      </c>
      <c r="BP873" s="13">
        <f t="shared" si="66"/>
        <v>72.858611111111102</v>
      </c>
      <c r="BQ873" s="13">
        <f t="shared" si="67"/>
        <v>224.69052299999998</v>
      </c>
      <c r="BR873" s="13">
        <f t="shared" si="68"/>
        <v>220.01</v>
      </c>
      <c r="BS873" s="13">
        <f t="shared" si="69"/>
        <v>623.70000000000005</v>
      </c>
      <c r="BT873" s="13">
        <f t="shared" si="70"/>
        <v>150.43</v>
      </c>
      <c r="BU873" s="13">
        <f t="shared" si="71"/>
        <v>223.762</v>
      </c>
      <c r="BV873" s="6">
        <f>SUMIFS('SEGURO DE VIDA'!E:E, 'SEGURO DE VIDA'!D:D, H873, 'SEGURO DE VIDA'!G:G, E873)</f>
        <v>13.71</v>
      </c>
      <c r="BW873" s="6">
        <f>SUMIFS(TREINAMENTOS!E:E, TREINAMENTOS!D:D, H873, TREINAMENTOS!G:G, E873)</f>
        <v>52.75</v>
      </c>
      <c r="BX873" s="6">
        <f>SUMIFS(EXAMES!E:E, EXAMES!D:D, H873, EXAMES!G:G, E873)</f>
        <v>107.12</v>
      </c>
      <c r="BY873" s="25">
        <f t="shared" si="72"/>
        <v>2126.1828007777776</v>
      </c>
      <c r="BZ873" s="1"/>
      <c r="CA873" s="1"/>
      <c r="CB873" s="13">
        <f t="shared" si="73"/>
        <v>223.762</v>
      </c>
      <c r="CC873" s="13">
        <f t="shared" si="74"/>
        <v>0</v>
      </c>
      <c r="CD873" s="13">
        <f>SUMIFS(ALIMENTAÇÃO!E:E, ALIMENTAÇÃO!D:D, H873, ALIMENTAÇÃO!G:G, E873)</f>
        <v>630</v>
      </c>
      <c r="CE873" s="6">
        <f>SUMIFS(TRANSPORTE!E:E, TRANSPORTE!D:D, H873, TRANSPORTE!G:G, E873)</f>
        <v>307.8</v>
      </c>
      <c r="CF873" s="6">
        <f>SUMIFS('PLANO DE SAÚDE'!E:E, 'PLANO DE SAÚDE'!D:D, H873, 'PLANO DE SAÚDE'!G:G, E873)</f>
        <v>419.202</v>
      </c>
      <c r="CG873" s="6">
        <f>SUMIFS('PLANO ODONTO'!E:E, 'PLANO ODONTO'!D:D, H873, 'PLANO ODONTO'!G:G, E873)</f>
        <v>14</v>
      </c>
      <c r="CH873" s="6">
        <f t="shared" si="75"/>
        <v>-195.44</v>
      </c>
      <c r="CI873" s="6">
        <f t="shared" si="76"/>
        <v>0</v>
      </c>
      <c r="CJ873" s="6"/>
      <c r="CK873" s="6">
        <f t="shared" si="78"/>
        <v>0</v>
      </c>
      <c r="CL873" s="6">
        <f t="shared" si="79"/>
        <v>0</v>
      </c>
      <c r="CM873" s="6">
        <f t="shared" si="77"/>
        <v>-14</v>
      </c>
      <c r="CN873" s="6">
        <v>2751.01</v>
      </c>
      <c r="CO873" s="6">
        <v>-1401.01</v>
      </c>
      <c r="CP873" s="6">
        <v>1350</v>
      </c>
      <c r="CQ873" s="6">
        <v>2750.19</v>
      </c>
      <c r="CR873" s="1">
        <v>8.17</v>
      </c>
      <c r="CS873" s="6">
        <v>2750.19</v>
      </c>
      <c r="CT873" s="1">
        <v>220.01</v>
      </c>
      <c r="CU873" s="6">
        <v>2142.9899999999998</v>
      </c>
    </row>
    <row r="874" spans="1:99" ht="13.8">
      <c r="A874" s="1"/>
      <c r="B874" s="1"/>
      <c r="C874" s="34" t="str">
        <f t="shared" ca="1" si="59"/>
        <v>OK</v>
      </c>
      <c r="D874" s="2">
        <f t="shared" si="60"/>
        <v>5728.6985577777778</v>
      </c>
      <c r="E874" s="42">
        <v>45962</v>
      </c>
      <c r="F874" s="1" t="s">
        <v>145</v>
      </c>
      <c r="G874" s="1">
        <v>176</v>
      </c>
      <c r="H874" s="1" t="s">
        <v>161</v>
      </c>
      <c r="I874" s="1" t="s">
        <v>188</v>
      </c>
      <c r="J874" s="38">
        <v>42041</v>
      </c>
      <c r="K874" s="6">
        <v>3320.5</v>
      </c>
      <c r="L874" s="1"/>
      <c r="M874" s="4">
        <v>3320.5</v>
      </c>
      <c r="N874" s="4"/>
      <c r="O874" s="4"/>
      <c r="P874" s="4">
        <v>0</v>
      </c>
      <c r="Q874" s="4"/>
      <c r="R874" s="4"/>
      <c r="S874" s="4"/>
      <c r="T874" s="4"/>
      <c r="U874" s="4">
        <v>163.19999999999999</v>
      </c>
      <c r="V874" s="4"/>
      <c r="W874" s="4"/>
      <c r="X874" s="4"/>
      <c r="Y874" s="4"/>
      <c r="Z874" s="4"/>
      <c r="AA874" s="4"/>
      <c r="AB874" s="4"/>
      <c r="AC874" s="4"/>
      <c r="AD874" s="4">
        <v>0</v>
      </c>
      <c r="AE874" s="4">
        <v>0</v>
      </c>
      <c r="AF874" s="4">
        <v>0</v>
      </c>
      <c r="AG874" s="4"/>
      <c r="AH874" s="4"/>
      <c r="AI874" s="4"/>
      <c r="AJ874" s="4"/>
      <c r="AK874" s="4"/>
      <c r="AL874" s="4"/>
      <c r="AM874" s="4">
        <v>0.28999999999999998</v>
      </c>
      <c r="AN874" s="8">
        <f t="shared" si="61"/>
        <v>3483.99</v>
      </c>
      <c r="AO874" s="4"/>
      <c r="AP874" s="4">
        <v>-5.95</v>
      </c>
      <c r="AQ874" s="4">
        <v>0</v>
      </c>
      <c r="AR874" s="4"/>
      <c r="AS874" s="4"/>
      <c r="AT874" s="4">
        <v>-0.47</v>
      </c>
      <c r="AU874" s="4"/>
      <c r="AV874" s="4">
        <v>-14</v>
      </c>
      <c r="AW874" s="4">
        <v>0</v>
      </c>
      <c r="AX874" s="4"/>
      <c r="AY874" s="4"/>
      <c r="AZ874" s="4"/>
      <c r="BA874" s="4"/>
      <c r="BB874" s="4"/>
      <c r="BC874" s="4">
        <v>-1.81</v>
      </c>
      <c r="BD874" s="4"/>
      <c r="BE874" s="4"/>
      <c r="BF874" s="4"/>
      <c r="BG874" s="4">
        <v>-311.44</v>
      </c>
      <c r="BH874" s="4">
        <v>-37.32</v>
      </c>
      <c r="BI874" s="4"/>
      <c r="BJ874" s="4"/>
      <c r="BK874" s="4"/>
      <c r="BL874" s="11">
        <f t="shared" si="62"/>
        <v>-370.99</v>
      </c>
      <c r="BM874" s="12">
        <f t="shared" si="63"/>
        <v>3113</v>
      </c>
      <c r="BN874" s="13">
        <f t="shared" si="64"/>
        <v>276.70833333333331</v>
      </c>
      <c r="BO874" s="13">
        <f t="shared" si="65"/>
        <v>276.70833333333331</v>
      </c>
      <c r="BP874" s="13">
        <f t="shared" si="66"/>
        <v>92.2361111111111</v>
      </c>
      <c r="BQ874" s="13">
        <f t="shared" si="67"/>
        <v>311.44277999999997</v>
      </c>
      <c r="BR874" s="13">
        <f t="shared" si="68"/>
        <v>278.69</v>
      </c>
      <c r="BS874" s="13">
        <f t="shared" si="69"/>
        <v>589.04999999999995</v>
      </c>
      <c r="BT874" s="13">
        <f t="shared" si="70"/>
        <v>0</v>
      </c>
      <c r="BU874" s="13">
        <f t="shared" si="71"/>
        <v>353.41300000000001</v>
      </c>
      <c r="BV874" s="6">
        <f>SUMIFS('SEGURO DE VIDA'!E:E, 'SEGURO DE VIDA'!D:D, H874, 'SEGURO DE VIDA'!G:G, E874)</f>
        <v>13.71</v>
      </c>
      <c r="BW874" s="6">
        <f>SUMIFS(TREINAMENTOS!E:E, TREINAMENTOS!D:D, H874, TREINAMENTOS!G:G, E874)</f>
        <v>52.75</v>
      </c>
      <c r="BX874" s="6">
        <f>SUMIFS(EXAMES!E:E, EXAMES!D:D, H874, EXAMES!G:G, E874)</f>
        <v>0</v>
      </c>
      <c r="BY874" s="25">
        <f t="shared" si="72"/>
        <v>2244.708557777778</v>
      </c>
      <c r="BZ874" s="1"/>
      <c r="CA874" s="1"/>
      <c r="CB874" s="13">
        <f t="shared" si="73"/>
        <v>353.41300000000001</v>
      </c>
      <c r="CC874" s="13">
        <f t="shared" si="74"/>
        <v>0</v>
      </c>
      <c r="CD874" s="13">
        <f>SUMIFS(ALIMENTAÇÃO!E:E, ALIMENTAÇÃO!D:D, H874, ALIMENTAÇÃO!G:G, E874)</f>
        <v>595</v>
      </c>
      <c r="CE874" s="6">
        <f>SUMIFS(TRANSPORTE!E:E, TRANSPORTE!D:D, H874, TRANSPORTE!G:G, E874)</f>
        <v>0</v>
      </c>
      <c r="CF874" s="6">
        <f>SUMIFS('PLANO DE SAÚDE'!E:E, 'PLANO DE SAÚDE'!D:D, H874, 'PLANO DE SAÚDE'!G:G, E874)</f>
        <v>355.22300000000001</v>
      </c>
      <c r="CG874" s="6">
        <f>SUMIFS('PLANO ODONTO'!E:E, 'PLANO ODONTO'!D:D, H874, 'PLANO ODONTO'!G:G, E874)</f>
        <v>14</v>
      </c>
      <c r="CH874" s="6">
        <f t="shared" si="75"/>
        <v>-1.81</v>
      </c>
      <c r="CI874" s="6">
        <f t="shared" si="76"/>
        <v>0</v>
      </c>
      <c r="CJ874" s="6"/>
      <c r="CK874" s="6">
        <f t="shared" si="78"/>
        <v>0</v>
      </c>
      <c r="CL874" s="6">
        <f t="shared" si="79"/>
        <v>0</v>
      </c>
      <c r="CM874" s="6">
        <f t="shared" si="77"/>
        <v>-14</v>
      </c>
      <c r="CN874" s="6">
        <v>3483.99</v>
      </c>
      <c r="CO874" s="6">
        <v>-370.99</v>
      </c>
      <c r="CP874" s="6">
        <v>3113</v>
      </c>
      <c r="CQ874" s="6">
        <v>3483.7</v>
      </c>
      <c r="CR874" s="1">
        <v>8.94</v>
      </c>
      <c r="CS874" s="6">
        <v>3483.7</v>
      </c>
      <c r="CT874" s="1">
        <v>278.69</v>
      </c>
      <c r="CU874" s="6">
        <v>2876.5</v>
      </c>
    </row>
    <row r="875" spans="1:99" ht="13.8">
      <c r="A875" s="1"/>
      <c r="B875" s="1"/>
      <c r="C875" s="34" t="str">
        <f t="shared" ca="1" si="59"/>
        <v>OK</v>
      </c>
      <c r="D875" s="2">
        <f t="shared" si="60"/>
        <v>4328.2539244444451</v>
      </c>
      <c r="E875" s="42">
        <v>45962</v>
      </c>
      <c r="F875" s="1" t="s">
        <v>145</v>
      </c>
      <c r="G875" s="1">
        <v>3468</v>
      </c>
      <c r="H875" s="1" t="s">
        <v>162</v>
      </c>
      <c r="I875" s="1" t="s">
        <v>163</v>
      </c>
      <c r="J875" s="38">
        <v>45566</v>
      </c>
      <c r="K875" s="6">
        <v>1581.76</v>
      </c>
      <c r="L875" s="1"/>
      <c r="M875" s="4">
        <v>1581.76</v>
      </c>
      <c r="N875" s="4"/>
      <c r="O875" s="4"/>
      <c r="P875" s="4">
        <v>474.53</v>
      </c>
      <c r="Q875" s="4"/>
      <c r="R875" s="4"/>
      <c r="S875" s="4"/>
      <c r="T875" s="4"/>
      <c r="U875" s="4">
        <v>127.51</v>
      </c>
      <c r="V875" s="4"/>
      <c r="W875" s="4"/>
      <c r="X875" s="4"/>
      <c r="Y875" s="4"/>
      <c r="Z875" s="4"/>
      <c r="AA875" s="4"/>
      <c r="AB875" s="4"/>
      <c r="AC875" s="4"/>
      <c r="AD875" s="4">
        <v>0</v>
      </c>
      <c r="AE875" s="4">
        <v>0</v>
      </c>
      <c r="AF875" s="4">
        <v>0</v>
      </c>
      <c r="AG875" s="4"/>
      <c r="AH875" s="4"/>
      <c r="AI875" s="4"/>
      <c r="AJ875" s="4"/>
      <c r="AK875" s="4"/>
      <c r="AL875" s="4"/>
      <c r="AM875" s="4">
        <v>0.89</v>
      </c>
      <c r="AN875" s="8">
        <f t="shared" si="61"/>
        <v>2184.69</v>
      </c>
      <c r="AO875" s="4"/>
      <c r="AP875" s="4">
        <v>-4.55</v>
      </c>
      <c r="AQ875" s="4">
        <v>-94.91</v>
      </c>
      <c r="AR875" s="4"/>
      <c r="AS875" s="4"/>
      <c r="AT875" s="4">
        <v>-0.95</v>
      </c>
      <c r="AU875" s="4"/>
      <c r="AV875" s="4">
        <v>-14</v>
      </c>
      <c r="AW875" s="4">
        <v>0</v>
      </c>
      <c r="AX875" s="4"/>
      <c r="AY875" s="4"/>
      <c r="AZ875" s="4"/>
      <c r="BA875" s="4"/>
      <c r="BB875" s="4"/>
      <c r="BC875" s="4">
        <v>-1.51</v>
      </c>
      <c r="BD875" s="4"/>
      <c r="BE875" s="4"/>
      <c r="BF875" s="4"/>
      <c r="BG875" s="4">
        <v>-173.77</v>
      </c>
      <c r="BH875" s="4">
        <v>0</v>
      </c>
      <c r="BI875" s="4"/>
      <c r="BJ875" s="4"/>
      <c r="BK875" s="4"/>
      <c r="BL875" s="11">
        <f t="shared" si="62"/>
        <v>-289.69</v>
      </c>
      <c r="BM875" s="12">
        <f t="shared" si="63"/>
        <v>1895</v>
      </c>
      <c r="BN875" s="13">
        <f t="shared" si="64"/>
        <v>131.81333333333333</v>
      </c>
      <c r="BO875" s="13">
        <f t="shared" si="65"/>
        <v>131.81333333333333</v>
      </c>
      <c r="BP875" s="13">
        <f t="shared" si="66"/>
        <v>43.937777777777775</v>
      </c>
      <c r="BQ875" s="13">
        <f t="shared" si="67"/>
        <v>173.83048000000002</v>
      </c>
      <c r="BR875" s="13">
        <f t="shared" si="68"/>
        <v>174.7</v>
      </c>
      <c r="BS875" s="13">
        <f t="shared" si="69"/>
        <v>450.45</v>
      </c>
      <c r="BT875" s="13">
        <f t="shared" si="70"/>
        <v>836.34</v>
      </c>
      <c r="BU875" s="13">
        <f t="shared" si="71"/>
        <v>134.21900000000002</v>
      </c>
      <c r="BV875" s="6">
        <f>SUMIFS('SEGURO DE VIDA'!E:E, 'SEGURO DE VIDA'!D:D, H875, 'SEGURO DE VIDA'!G:G, E875)</f>
        <v>13.71</v>
      </c>
      <c r="BW875" s="6">
        <f>SUMIFS(TREINAMENTOS!E:E, TREINAMENTOS!D:D, H875, TREINAMENTOS!G:G, E875)</f>
        <v>52.75</v>
      </c>
      <c r="BX875" s="6">
        <f>SUMIFS(EXAMES!E:E, EXAMES!D:D, H875, EXAMES!G:G, E875)</f>
        <v>0</v>
      </c>
      <c r="BY875" s="25">
        <f t="shared" si="72"/>
        <v>2143.5639244444446</v>
      </c>
      <c r="BZ875" s="1"/>
      <c r="CA875" s="1"/>
      <c r="CB875" s="13">
        <f t="shared" si="73"/>
        <v>134.21900000000002</v>
      </c>
      <c r="CC875" s="13">
        <f t="shared" si="74"/>
        <v>0</v>
      </c>
      <c r="CD875" s="13">
        <f>SUMIFS(ALIMENTAÇÃO!E:E, ALIMENTAÇÃO!D:D, H875, ALIMENTAÇÃO!G:G, E875)</f>
        <v>455</v>
      </c>
      <c r="CE875" s="6">
        <f>SUMIFS(TRANSPORTE!E:E, TRANSPORTE!D:D, H875, TRANSPORTE!G:G, E875)</f>
        <v>931.25</v>
      </c>
      <c r="CF875" s="6">
        <f>SUMIFS('PLANO DE SAÚDE'!E:E, 'PLANO DE SAÚDE'!D:D, H875, 'PLANO DE SAÚDE'!G:G, E875)</f>
        <v>135.72900000000001</v>
      </c>
      <c r="CG875" s="6">
        <f>SUMIFS('PLANO ODONTO'!E:E, 'PLANO ODONTO'!D:D, H875, 'PLANO ODONTO'!G:G, E875)</f>
        <v>14</v>
      </c>
      <c r="CH875" s="6">
        <f t="shared" si="75"/>
        <v>-1.51</v>
      </c>
      <c r="CI875" s="6">
        <f t="shared" si="76"/>
        <v>0</v>
      </c>
      <c r="CJ875" s="6"/>
      <c r="CK875" s="6">
        <f t="shared" si="78"/>
        <v>0</v>
      </c>
      <c r="CL875" s="6">
        <f t="shared" si="79"/>
        <v>0</v>
      </c>
      <c r="CM875" s="6">
        <f t="shared" si="77"/>
        <v>-14</v>
      </c>
      <c r="CN875" s="6">
        <v>2184.69</v>
      </c>
      <c r="CO875" s="6">
        <v>-289.69</v>
      </c>
      <c r="CP875" s="6">
        <v>1895</v>
      </c>
      <c r="CQ875" s="6">
        <v>2183.8000000000002</v>
      </c>
      <c r="CR875" s="1">
        <v>7.96</v>
      </c>
      <c r="CS875" s="6">
        <v>2183.8000000000002</v>
      </c>
      <c r="CT875" s="1">
        <v>174.7</v>
      </c>
      <c r="CU875" s="6">
        <v>1576.6</v>
      </c>
    </row>
    <row r="876" spans="1:99" ht="13.8">
      <c r="A876" s="1"/>
      <c r="B876" s="1"/>
      <c r="C876" s="34" t="str">
        <f t="shared" ca="1" si="59"/>
        <v>OK</v>
      </c>
      <c r="D876" s="2">
        <f t="shared" si="60"/>
        <v>5865.6624043333341</v>
      </c>
      <c r="E876" s="42">
        <v>45962</v>
      </c>
      <c r="F876" s="1" t="s">
        <v>145</v>
      </c>
      <c r="G876" s="1">
        <v>3612</v>
      </c>
      <c r="H876" s="1" t="s">
        <v>569</v>
      </c>
      <c r="I876" s="1" t="s">
        <v>229</v>
      </c>
      <c r="J876" s="35">
        <v>45947</v>
      </c>
      <c r="K876" s="6">
        <v>2895.87</v>
      </c>
      <c r="L876" s="1"/>
      <c r="M876" s="4">
        <v>2895.87</v>
      </c>
      <c r="N876" s="4"/>
      <c r="O876" s="4"/>
      <c r="P876" s="4">
        <v>868.76</v>
      </c>
      <c r="Q876" s="4"/>
      <c r="R876" s="4"/>
      <c r="S876" s="4"/>
      <c r="T876" s="4"/>
      <c r="U876" s="4">
        <v>0</v>
      </c>
      <c r="V876" s="4"/>
      <c r="W876" s="4"/>
      <c r="X876" s="4"/>
      <c r="Y876" s="4"/>
      <c r="Z876" s="4"/>
      <c r="AA876" s="4"/>
      <c r="AB876" s="4"/>
      <c r="AC876" s="4"/>
      <c r="AD876" s="4">
        <v>0</v>
      </c>
      <c r="AE876" s="4">
        <v>0</v>
      </c>
      <c r="AF876" s="4">
        <v>0</v>
      </c>
      <c r="AG876" s="4"/>
      <c r="AH876" s="4"/>
      <c r="AI876" s="4"/>
      <c r="AJ876" s="4"/>
      <c r="AK876" s="4"/>
      <c r="AL876" s="4"/>
      <c r="AM876" s="4">
        <v>0.97</v>
      </c>
      <c r="AN876" s="8">
        <f t="shared" si="61"/>
        <v>3765.6</v>
      </c>
      <c r="AO876" s="4"/>
      <c r="AP876" s="4">
        <v>-6.3</v>
      </c>
      <c r="AQ876" s="4">
        <v>-173.75</v>
      </c>
      <c r="AR876" s="4"/>
      <c r="AS876" s="4"/>
      <c r="AT876" s="4">
        <v>-0.94</v>
      </c>
      <c r="AU876" s="4"/>
      <c r="AV876" s="4">
        <v>-14</v>
      </c>
      <c r="AW876" s="4">
        <v>-14</v>
      </c>
      <c r="AX876" s="4"/>
      <c r="AY876" s="4"/>
      <c r="AZ876" s="4"/>
      <c r="BA876" s="4"/>
      <c r="BB876" s="4"/>
      <c r="BC876" s="4">
        <v>0</v>
      </c>
      <c r="BD876" s="4"/>
      <c r="BE876" s="4"/>
      <c r="BF876" s="4"/>
      <c r="BG876" s="4">
        <v>-345.16</v>
      </c>
      <c r="BH876" s="4">
        <v>-79.45</v>
      </c>
      <c r="BI876" s="4"/>
      <c r="BJ876" s="4"/>
      <c r="BK876" s="4"/>
      <c r="BL876" s="11">
        <f t="shared" si="62"/>
        <v>-633.60000000000014</v>
      </c>
      <c r="BM876" s="12">
        <f t="shared" si="63"/>
        <v>3132</v>
      </c>
      <c r="BN876" s="13">
        <f t="shared" si="64"/>
        <v>241.32249999999999</v>
      </c>
      <c r="BO876" s="13">
        <f t="shared" si="65"/>
        <v>241.32249999999999</v>
      </c>
      <c r="BP876" s="13">
        <f t="shared" si="66"/>
        <v>80.44083333333333</v>
      </c>
      <c r="BQ876" s="13">
        <f t="shared" si="67"/>
        <v>345.21657100000004</v>
      </c>
      <c r="BR876" s="13">
        <f t="shared" si="68"/>
        <v>301.17</v>
      </c>
      <c r="BS876" s="13">
        <f t="shared" si="69"/>
        <v>623.70000000000005</v>
      </c>
      <c r="BT876" s="13">
        <f t="shared" si="70"/>
        <v>216.15000000000003</v>
      </c>
      <c r="BU876" s="13">
        <f t="shared" si="71"/>
        <v>23.32</v>
      </c>
      <c r="BV876" s="6">
        <f>SUMIFS('SEGURO DE VIDA'!E:E, 'SEGURO DE VIDA'!D:D, H876, 'SEGURO DE VIDA'!G:G, E876)</f>
        <v>27.42</v>
      </c>
      <c r="BW876" s="6">
        <f>SUMIFS(TREINAMENTOS!E:E, TREINAMENTOS!D:D, H876, TREINAMENTOS!G:G, E876)</f>
        <v>0</v>
      </c>
      <c r="BX876" s="6">
        <f>SUMIFS(EXAMES!E:E, EXAMES!D:D, H876, EXAMES!G:G, E876)</f>
        <v>0</v>
      </c>
      <c r="BY876" s="25">
        <f t="shared" si="72"/>
        <v>2100.0624043333337</v>
      </c>
      <c r="BZ876" s="1"/>
      <c r="CA876" s="1"/>
      <c r="CB876" s="13">
        <f t="shared" si="73"/>
        <v>0</v>
      </c>
      <c r="CC876" s="13">
        <f t="shared" si="74"/>
        <v>23.32</v>
      </c>
      <c r="CD876" s="13">
        <f>SUMIFS(ALIMENTAÇÃO!E:E, ALIMENTAÇÃO!D:D, H876, ALIMENTAÇÃO!G:G, E876)</f>
        <v>630</v>
      </c>
      <c r="CE876" s="6">
        <f>SUMIFS(TRANSPORTE!E:E, TRANSPORTE!D:D, H876, TRANSPORTE!G:G, E876)</f>
        <v>389.90000000000003</v>
      </c>
      <c r="CF876" s="6">
        <f>SUMIFS('PLANO DE SAÚDE'!E:E, 'PLANO DE SAÚDE'!D:D, H876, 'PLANO DE SAÚDE'!G:G, E876)</f>
        <v>0</v>
      </c>
      <c r="CG876" s="6">
        <f>SUMIFS('PLANO ODONTO'!E:E, 'PLANO ODONTO'!D:D, H876, 'PLANO ODONTO'!G:G, E876)</f>
        <v>51.32</v>
      </c>
      <c r="CH876" s="6">
        <f t="shared" si="75"/>
        <v>0</v>
      </c>
      <c r="CI876" s="6">
        <f t="shared" si="76"/>
        <v>0</v>
      </c>
      <c r="CJ876" s="6"/>
      <c r="CK876" s="6">
        <f t="shared" si="78"/>
        <v>0</v>
      </c>
      <c r="CL876" s="6">
        <f t="shared" si="79"/>
        <v>0</v>
      </c>
      <c r="CM876" s="6">
        <f t="shared" si="77"/>
        <v>-28</v>
      </c>
      <c r="CN876" s="6">
        <v>3765.6</v>
      </c>
      <c r="CO876" s="6">
        <v>-633.6</v>
      </c>
      <c r="CP876" s="6">
        <v>3132</v>
      </c>
      <c r="CQ876" s="6">
        <v>3764.63</v>
      </c>
      <c r="CR876" s="1">
        <v>9.17</v>
      </c>
      <c r="CS876" s="6">
        <v>3764.63</v>
      </c>
      <c r="CT876" s="1">
        <v>301.17</v>
      </c>
      <c r="CU876" s="6">
        <v>3157.43</v>
      </c>
    </row>
    <row r="877" spans="1:99" ht="13.8">
      <c r="A877" s="1"/>
      <c r="B877" s="1"/>
      <c r="C877" s="34" t="str">
        <f t="shared" ca="1" si="59"/>
        <v>OK</v>
      </c>
      <c r="D877" s="2">
        <f t="shared" si="60"/>
        <v>6638.0574255555557</v>
      </c>
      <c r="E877" s="42">
        <v>45962</v>
      </c>
      <c r="F877" s="1" t="s">
        <v>145</v>
      </c>
      <c r="G877" s="1">
        <v>3594</v>
      </c>
      <c r="H877" s="1" t="s">
        <v>496</v>
      </c>
      <c r="I877" s="1" t="s">
        <v>155</v>
      </c>
      <c r="J877" s="38">
        <v>45916</v>
      </c>
      <c r="K877" s="6">
        <v>2600</v>
      </c>
      <c r="L877" s="1"/>
      <c r="M877" s="4">
        <v>2600</v>
      </c>
      <c r="N877" s="4"/>
      <c r="O877" s="4"/>
      <c r="P877" s="4">
        <v>780</v>
      </c>
      <c r="Q877" s="4"/>
      <c r="R877" s="4"/>
      <c r="S877" s="4"/>
      <c r="T877" s="4"/>
      <c r="U877" s="4">
        <v>0</v>
      </c>
      <c r="V877" s="4"/>
      <c r="W877" s="4"/>
      <c r="X877" s="4"/>
      <c r="Y877" s="4"/>
      <c r="Z877" s="4"/>
      <c r="AA877" s="4"/>
      <c r="AB877" s="4"/>
      <c r="AC877" s="4"/>
      <c r="AD877" s="4">
        <v>888.52</v>
      </c>
      <c r="AE877" s="4">
        <v>343.63</v>
      </c>
      <c r="AF877" s="4">
        <v>375</v>
      </c>
      <c r="AG877" s="4"/>
      <c r="AH877" s="4"/>
      <c r="AI877" s="4"/>
      <c r="AJ877" s="4"/>
      <c r="AK877" s="4"/>
      <c r="AL877" s="4"/>
      <c r="AM877" s="4">
        <v>0.36</v>
      </c>
      <c r="AN877" s="8">
        <f t="shared" si="61"/>
        <v>4987.51</v>
      </c>
      <c r="AO877" s="4"/>
      <c r="AP877" s="4">
        <v>0</v>
      </c>
      <c r="AQ877" s="4">
        <v>0</v>
      </c>
      <c r="AR877" s="4"/>
      <c r="AS877" s="4"/>
      <c r="AT877" s="4">
        <v>-0.73</v>
      </c>
      <c r="AU877" s="4"/>
      <c r="AV877" s="4">
        <v>0</v>
      </c>
      <c r="AW877" s="4">
        <v>0</v>
      </c>
      <c r="AX877" s="4"/>
      <c r="AY877" s="4"/>
      <c r="AZ877" s="4"/>
      <c r="BA877" s="4"/>
      <c r="BB877" s="4"/>
      <c r="BC877" s="4">
        <v>0</v>
      </c>
      <c r="BD877" s="4"/>
      <c r="BE877" s="4"/>
      <c r="BF877" s="4"/>
      <c r="BG877" s="4">
        <v>-507.78</v>
      </c>
      <c r="BH877" s="4">
        <v>-310</v>
      </c>
      <c r="BI877" s="4"/>
      <c r="BJ877" s="4"/>
      <c r="BK877" s="4"/>
      <c r="BL877" s="11">
        <f t="shared" si="62"/>
        <v>-818.51</v>
      </c>
      <c r="BM877" s="12">
        <f t="shared" si="63"/>
        <v>4169</v>
      </c>
      <c r="BN877" s="13">
        <f t="shared" si="64"/>
        <v>216.66666666666666</v>
      </c>
      <c r="BO877" s="13">
        <f t="shared" si="65"/>
        <v>216.66666666666666</v>
      </c>
      <c r="BP877" s="13">
        <f t="shared" si="66"/>
        <v>72.222222222222214</v>
      </c>
      <c r="BQ877" s="13">
        <f t="shared" si="67"/>
        <v>507.69186999999999</v>
      </c>
      <c r="BR877" s="13">
        <f t="shared" si="68"/>
        <v>398.97</v>
      </c>
      <c r="BS877" s="13">
        <f t="shared" si="69"/>
        <v>0</v>
      </c>
      <c r="BT877" s="13">
        <f t="shared" si="70"/>
        <v>0</v>
      </c>
      <c r="BU877" s="13">
        <f t="shared" si="71"/>
        <v>186.12</v>
      </c>
      <c r="BV877" s="6">
        <f>SUMIFS('SEGURO DE VIDA'!E:E, 'SEGURO DE VIDA'!D:D, H877, 'SEGURO DE VIDA'!G:G, E877)</f>
        <v>13.71</v>
      </c>
      <c r="BW877" s="6">
        <f>SUMIFS(TREINAMENTOS!E:E, TREINAMENTOS!D:D, H877, TREINAMENTOS!G:G, E877)</f>
        <v>0</v>
      </c>
      <c r="BX877" s="6">
        <f>SUMIFS(EXAMES!E:E, EXAMES!D:D, H877, EXAMES!G:G, E877)</f>
        <v>38.5</v>
      </c>
      <c r="BY877" s="25">
        <f t="shared" si="72"/>
        <v>1650.5474255555555</v>
      </c>
      <c r="BZ877" s="1"/>
      <c r="CA877" s="1"/>
      <c r="CB877" s="13">
        <f t="shared" si="73"/>
        <v>186.12</v>
      </c>
      <c r="CC877" s="13">
        <f t="shared" si="74"/>
        <v>0</v>
      </c>
      <c r="CD877" s="13">
        <f>SUMIFS(ALIMENTAÇÃO!E:E, ALIMENTAÇÃO!D:D, H877, ALIMENTAÇÃO!G:G, E877)</f>
        <v>0</v>
      </c>
      <c r="CE877" s="6">
        <f>SUMIFS(TRANSPORTE!E:E, TRANSPORTE!D:D, H877, TRANSPORTE!G:G, E877)</f>
        <v>0</v>
      </c>
      <c r="CF877" s="6">
        <f>SUMIFS('PLANO DE SAÚDE'!E:E, 'PLANO DE SAÚDE'!D:D, H877, 'PLANO DE SAÚDE'!G:G, E877)</f>
        <v>186.12</v>
      </c>
      <c r="CG877" s="6">
        <f>SUMIFS('PLANO ODONTO'!E:E, 'PLANO ODONTO'!D:D, H877, 'PLANO ODONTO'!G:G, E877)</f>
        <v>0</v>
      </c>
      <c r="CH877" s="6">
        <f t="shared" si="75"/>
        <v>0</v>
      </c>
      <c r="CI877" s="6">
        <f t="shared" si="76"/>
        <v>0</v>
      </c>
      <c r="CJ877" s="6"/>
      <c r="CK877" s="6">
        <f t="shared" si="78"/>
        <v>375</v>
      </c>
      <c r="CL877" s="6">
        <f t="shared" si="79"/>
        <v>0</v>
      </c>
      <c r="CM877" s="6">
        <f t="shared" si="77"/>
        <v>0</v>
      </c>
      <c r="CN877" s="6">
        <v>4987.51</v>
      </c>
      <c r="CO877" s="6">
        <v>-818.51</v>
      </c>
      <c r="CP877" s="6">
        <v>4169</v>
      </c>
      <c r="CQ877" s="6">
        <v>4987.1499999999996</v>
      </c>
      <c r="CR877" s="1">
        <v>10.18</v>
      </c>
      <c r="CS877" s="6">
        <v>4987.1499999999996</v>
      </c>
      <c r="CT877" s="1">
        <v>398.97</v>
      </c>
      <c r="CU877" s="6">
        <v>4379.95</v>
      </c>
    </row>
    <row r="878" spans="1:99" ht="13.8">
      <c r="A878" s="1"/>
      <c r="B878" s="1"/>
      <c r="C878" s="34" t="str">
        <f t="shared" ca="1" si="59"/>
        <v>OK</v>
      </c>
      <c r="D878" s="2">
        <f t="shared" si="60"/>
        <v>4192.8772439999993</v>
      </c>
      <c r="E878" s="42">
        <v>45962</v>
      </c>
      <c r="F878" s="1" t="s">
        <v>145</v>
      </c>
      <c r="G878" s="1">
        <v>3609</v>
      </c>
      <c r="H878" s="1" t="s">
        <v>570</v>
      </c>
      <c r="I878" s="1" t="s">
        <v>151</v>
      </c>
      <c r="J878" s="35">
        <v>45946</v>
      </c>
      <c r="K878" s="6">
        <v>1800</v>
      </c>
      <c r="L878" s="1"/>
      <c r="M878" s="4">
        <v>1800</v>
      </c>
      <c r="N878" s="4"/>
      <c r="O878" s="4"/>
      <c r="P878" s="4">
        <v>0</v>
      </c>
      <c r="Q878" s="4"/>
      <c r="R878" s="4"/>
      <c r="S878" s="4"/>
      <c r="T878" s="4"/>
      <c r="U878" s="4">
        <v>0</v>
      </c>
      <c r="V878" s="4"/>
      <c r="W878" s="4"/>
      <c r="X878" s="4"/>
      <c r="Y878" s="4"/>
      <c r="Z878" s="4"/>
      <c r="AA878" s="4"/>
      <c r="AB878" s="4"/>
      <c r="AC878" s="4"/>
      <c r="AD878" s="4">
        <v>143.55000000000001</v>
      </c>
      <c r="AE878" s="4">
        <v>294.3</v>
      </c>
      <c r="AF878" s="4">
        <v>133.26</v>
      </c>
      <c r="AG878" s="4"/>
      <c r="AH878" s="4"/>
      <c r="AI878" s="4"/>
      <c r="AJ878" s="4"/>
      <c r="AK878" s="4"/>
      <c r="AL878" s="4"/>
      <c r="AM878" s="4">
        <v>0.31</v>
      </c>
      <c r="AN878" s="8">
        <f t="shared" si="61"/>
        <v>2371.4199999999996</v>
      </c>
      <c r="AO878" s="4"/>
      <c r="AP878" s="4">
        <v>-6.3</v>
      </c>
      <c r="AQ878" s="4">
        <v>-108</v>
      </c>
      <c r="AR878" s="4"/>
      <c r="AS878" s="4"/>
      <c r="AT878" s="4">
        <v>-0.5</v>
      </c>
      <c r="AU878" s="4"/>
      <c r="AV878" s="4">
        <v>-14</v>
      </c>
      <c r="AW878" s="4">
        <v>-28</v>
      </c>
      <c r="AX878" s="4"/>
      <c r="AY878" s="4"/>
      <c r="AZ878" s="4"/>
      <c r="BA878" s="4"/>
      <c r="BB878" s="4"/>
      <c r="BC878" s="4">
        <v>0</v>
      </c>
      <c r="BD878" s="4"/>
      <c r="BE878" s="4"/>
      <c r="BF878" s="4"/>
      <c r="BG878" s="4">
        <v>-190.62</v>
      </c>
      <c r="BH878" s="4">
        <v>0</v>
      </c>
      <c r="BI878" s="4"/>
      <c r="BJ878" s="4"/>
      <c r="BK878" s="4"/>
      <c r="BL878" s="11">
        <f t="shared" si="62"/>
        <v>-347.42</v>
      </c>
      <c r="BM878" s="12">
        <f t="shared" si="63"/>
        <v>2023.9999999999995</v>
      </c>
      <c r="BN878" s="13">
        <f t="shared" si="64"/>
        <v>150</v>
      </c>
      <c r="BO878" s="13">
        <f t="shared" si="65"/>
        <v>150</v>
      </c>
      <c r="BP878" s="13">
        <f t="shared" si="66"/>
        <v>50</v>
      </c>
      <c r="BQ878" s="13">
        <f t="shared" si="67"/>
        <v>190.63724399999998</v>
      </c>
      <c r="BR878" s="13">
        <f t="shared" si="68"/>
        <v>189.68</v>
      </c>
      <c r="BS878" s="13">
        <f t="shared" si="69"/>
        <v>623.70000000000005</v>
      </c>
      <c r="BT878" s="13">
        <f t="shared" si="70"/>
        <v>366</v>
      </c>
      <c r="BU878" s="13">
        <f t="shared" si="71"/>
        <v>34.980000000000004</v>
      </c>
      <c r="BV878" s="6">
        <f>SUMIFS('SEGURO DE VIDA'!E:E, 'SEGURO DE VIDA'!D:D, H878, 'SEGURO DE VIDA'!G:G, E878)</f>
        <v>13.71</v>
      </c>
      <c r="BW878" s="6">
        <f>SUMIFS(TREINAMENTOS!E:E, TREINAMENTOS!D:D, H878, TREINAMENTOS!G:G, E878)</f>
        <v>52.75</v>
      </c>
      <c r="BX878" s="6">
        <f>SUMIFS(EXAMES!E:E, EXAMES!D:D, H878, EXAMES!G:G, E878)</f>
        <v>0</v>
      </c>
      <c r="BY878" s="25">
        <f t="shared" si="72"/>
        <v>1821.4572440000002</v>
      </c>
      <c r="BZ878" s="1"/>
      <c r="CA878" s="1"/>
      <c r="CB878" s="13">
        <f t="shared" si="73"/>
        <v>0</v>
      </c>
      <c r="CC878" s="13">
        <f t="shared" si="74"/>
        <v>34.980000000000004</v>
      </c>
      <c r="CD878" s="13">
        <f>SUMIFS(ALIMENTAÇÃO!E:E, ALIMENTAÇÃO!D:D, H878, ALIMENTAÇÃO!G:G, E878)</f>
        <v>630</v>
      </c>
      <c r="CE878" s="6">
        <f>SUMIFS(TRANSPORTE!E:E, TRANSPORTE!D:D, H878, TRANSPORTE!G:G, E878)</f>
        <v>474</v>
      </c>
      <c r="CF878" s="6">
        <f>SUMIFS('PLANO DE SAÚDE'!E:E, 'PLANO DE SAÚDE'!D:D, H878, 'PLANO DE SAÚDE'!G:G, E878)</f>
        <v>0</v>
      </c>
      <c r="CG878" s="6">
        <f>SUMIFS('PLANO ODONTO'!E:E, 'PLANO ODONTO'!D:D, H878, 'PLANO ODONTO'!G:G, E878)</f>
        <v>76.98</v>
      </c>
      <c r="CH878" s="6">
        <f t="shared" si="75"/>
        <v>0</v>
      </c>
      <c r="CI878" s="6">
        <f t="shared" si="76"/>
        <v>0</v>
      </c>
      <c r="CJ878" s="6"/>
      <c r="CK878" s="6">
        <f t="shared" si="78"/>
        <v>133.26</v>
      </c>
      <c r="CL878" s="6">
        <f t="shared" si="79"/>
        <v>0</v>
      </c>
      <c r="CM878" s="6">
        <f t="shared" si="77"/>
        <v>-42</v>
      </c>
      <c r="CN878" s="6">
        <v>2371.42</v>
      </c>
      <c r="CO878" s="6">
        <v>-347.42</v>
      </c>
      <c r="CP878" s="6">
        <v>2024</v>
      </c>
      <c r="CQ878" s="6">
        <v>2371.11</v>
      </c>
      <c r="CR878" s="1">
        <v>8.0399999999999991</v>
      </c>
      <c r="CS878" s="6">
        <v>2371.11</v>
      </c>
      <c r="CT878" s="1">
        <v>189.68</v>
      </c>
      <c r="CU878" s="6">
        <v>1763.91</v>
      </c>
    </row>
    <row r="879" spans="1:99" ht="13.8">
      <c r="A879" s="1"/>
      <c r="B879" s="1"/>
      <c r="C879" s="34" t="str">
        <f t="shared" ca="1" si="59"/>
        <v>OK</v>
      </c>
      <c r="D879" s="2">
        <f t="shared" si="60"/>
        <v>4002.3866211111108</v>
      </c>
      <c r="E879" s="42">
        <v>45962</v>
      </c>
      <c r="F879" s="1" t="s">
        <v>145</v>
      </c>
      <c r="G879" s="1">
        <v>3527</v>
      </c>
      <c r="H879" s="1" t="s">
        <v>169</v>
      </c>
      <c r="I879" s="1" t="s">
        <v>433</v>
      </c>
      <c r="J879" s="38">
        <v>45771</v>
      </c>
      <c r="K879" s="6">
        <v>2277.4299999999998</v>
      </c>
      <c r="L879" s="1"/>
      <c r="M879" s="4">
        <v>2277.4299999999998</v>
      </c>
      <c r="N879" s="4"/>
      <c r="O879" s="4"/>
      <c r="P879" s="4">
        <v>0</v>
      </c>
      <c r="Q879" s="4"/>
      <c r="R879" s="4"/>
      <c r="S879" s="4"/>
      <c r="T879" s="4"/>
      <c r="U879" s="4">
        <v>37.619999999999997</v>
      </c>
      <c r="V879" s="4"/>
      <c r="W879" s="4"/>
      <c r="X879" s="4"/>
      <c r="Y879" s="4"/>
      <c r="Z879" s="4"/>
      <c r="AA879" s="4"/>
      <c r="AB879" s="4"/>
      <c r="AC879" s="4"/>
      <c r="AD879" s="4">
        <v>0</v>
      </c>
      <c r="AE879" s="4">
        <v>0</v>
      </c>
      <c r="AF879" s="4">
        <v>0</v>
      </c>
      <c r="AG879" s="4"/>
      <c r="AH879" s="4"/>
      <c r="AI879" s="4"/>
      <c r="AJ879" s="4"/>
      <c r="AK879" s="4"/>
      <c r="AL879" s="4"/>
      <c r="AM879" s="4">
        <v>0.17</v>
      </c>
      <c r="AN879" s="8">
        <f t="shared" si="61"/>
        <v>2315.2199999999998</v>
      </c>
      <c r="AO879" s="4"/>
      <c r="AP879" s="4">
        <v>-5.95</v>
      </c>
      <c r="AQ879" s="4">
        <v>-136.65</v>
      </c>
      <c r="AR879" s="4"/>
      <c r="AS879" s="4"/>
      <c r="AT879" s="4">
        <v>-0.42</v>
      </c>
      <c r="AU879" s="4"/>
      <c r="AV879" s="4">
        <v>0</v>
      </c>
      <c r="AW879" s="4">
        <v>0</v>
      </c>
      <c r="AX879" s="4"/>
      <c r="AY879" s="4"/>
      <c r="AZ879" s="4"/>
      <c r="BA879" s="4"/>
      <c r="BB879" s="4"/>
      <c r="BC879" s="4">
        <v>-93.62</v>
      </c>
      <c r="BD879" s="4"/>
      <c r="BE879" s="4"/>
      <c r="BF879" s="4"/>
      <c r="BG879" s="4">
        <v>-185.58</v>
      </c>
      <c r="BH879" s="4">
        <v>0</v>
      </c>
      <c r="BI879" s="4"/>
      <c r="BJ879" s="4"/>
      <c r="BK879" s="4"/>
      <c r="BL879" s="11">
        <f t="shared" si="62"/>
        <v>-422.22</v>
      </c>
      <c r="BM879" s="12">
        <f t="shared" si="63"/>
        <v>1892.9999999999998</v>
      </c>
      <c r="BN879" s="13">
        <f t="shared" si="64"/>
        <v>189.78583333333333</v>
      </c>
      <c r="BO879" s="13">
        <f t="shared" si="65"/>
        <v>189.78583333333333</v>
      </c>
      <c r="BP879" s="13">
        <f t="shared" si="66"/>
        <v>63.261944444444445</v>
      </c>
      <c r="BQ879" s="13">
        <f t="shared" si="67"/>
        <v>185.66701</v>
      </c>
      <c r="BR879" s="13">
        <f t="shared" si="68"/>
        <v>185.2</v>
      </c>
      <c r="BS879" s="13">
        <f t="shared" si="69"/>
        <v>589.04999999999995</v>
      </c>
      <c r="BT879" s="13">
        <f t="shared" si="70"/>
        <v>32.549999999999983</v>
      </c>
      <c r="BU879" s="13">
        <f t="shared" si="71"/>
        <v>238.15600000000001</v>
      </c>
      <c r="BV879" s="6">
        <f>SUMIFS('SEGURO DE VIDA'!E:E, 'SEGURO DE VIDA'!D:D, H879, 'SEGURO DE VIDA'!G:G, E879)</f>
        <v>13.71</v>
      </c>
      <c r="BW879" s="6">
        <f>SUMIFS(TREINAMENTOS!E:E, TREINAMENTOS!D:D, H879, TREINAMENTOS!G:G, E879)</f>
        <v>0</v>
      </c>
      <c r="BX879" s="6">
        <f>SUMIFS(EXAMES!E:E, EXAMES!D:D, H879, EXAMES!G:G, E879)</f>
        <v>0</v>
      </c>
      <c r="BY879" s="25">
        <f t="shared" si="72"/>
        <v>1687.166621111111</v>
      </c>
      <c r="BZ879" s="1"/>
      <c r="CA879" s="1"/>
      <c r="CB879" s="13">
        <f t="shared" si="73"/>
        <v>238.15600000000001</v>
      </c>
      <c r="CC879" s="13">
        <f t="shared" si="74"/>
        <v>0</v>
      </c>
      <c r="CD879" s="13">
        <f>SUMIFS(ALIMENTAÇÃO!E:E, ALIMENTAÇÃO!D:D, H879, ALIMENTAÇÃO!G:G, E879)</f>
        <v>595</v>
      </c>
      <c r="CE879" s="6">
        <f>SUMIFS(TRANSPORTE!E:E, TRANSPORTE!D:D, H879, TRANSPORTE!G:G, E879)</f>
        <v>169.2</v>
      </c>
      <c r="CF879" s="6">
        <f>SUMIFS('PLANO DE SAÚDE'!E:E, 'PLANO DE SAÚDE'!D:D, H879, 'PLANO DE SAÚDE'!G:G, E879)</f>
        <v>331.77600000000001</v>
      </c>
      <c r="CG879" s="6">
        <f>SUMIFS('PLANO ODONTO'!E:E, 'PLANO ODONTO'!D:D, H879, 'PLANO ODONTO'!G:G, E879)</f>
        <v>0</v>
      </c>
      <c r="CH879" s="6">
        <f t="shared" si="75"/>
        <v>-93.62</v>
      </c>
      <c r="CI879" s="6">
        <f t="shared" si="76"/>
        <v>0</v>
      </c>
      <c r="CJ879" s="6"/>
      <c r="CK879" s="6">
        <f t="shared" si="78"/>
        <v>0</v>
      </c>
      <c r="CL879" s="6">
        <f t="shared" si="79"/>
        <v>0</v>
      </c>
      <c r="CM879" s="6">
        <f t="shared" si="77"/>
        <v>0</v>
      </c>
      <c r="CN879" s="6">
        <v>2315.2199999999998</v>
      </c>
      <c r="CO879" s="6">
        <v>-422.22</v>
      </c>
      <c r="CP879" s="6">
        <v>1893</v>
      </c>
      <c r="CQ879" s="6">
        <v>2315.0500000000002</v>
      </c>
      <c r="CR879" s="1">
        <v>8.02</v>
      </c>
      <c r="CS879" s="6">
        <v>2315.0500000000002</v>
      </c>
      <c r="CT879" s="1">
        <v>185.2</v>
      </c>
      <c r="CU879" s="6">
        <v>1707.85</v>
      </c>
    </row>
    <row r="880" spans="1:99" ht="13.8">
      <c r="A880" s="1"/>
      <c r="B880" s="1"/>
      <c r="C880" s="34" t="str">
        <f t="shared" ca="1" si="59"/>
        <v>OK</v>
      </c>
      <c r="D880" s="2">
        <f t="shared" si="60"/>
        <v>4666.3978007777778</v>
      </c>
      <c r="E880" s="42">
        <v>45962</v>
      </c>
      <c r="F880" s="1" t="s">
        <v>145</v>
      </c>
      <c r="G880" s="1">
        <v>212</v>
      </c>
      <c r="H880" s="1" t="s">
        <v>172</v>
      </c>
      <c r="I880" s="1" t="s">
        <v>157</v>
      </c>
      <c r="J880" s="38">
        <v>42569</v>
      </c>
      <c r="K880" s="6">
        <v>2622.91</v>
      </c>
      <c r="L880" s="1"/>
      <c r="M880" s="4">
        <v>2622.91</v>
      </c>
      <c r="N880" s="4"/>
      <c r="O880" s="4"/>
      <c r="P880" s="4">
        <v>0</v>
      </c>
      <c r="Q880" s="4"/>
      <c r="R880" s="4"/>
      <c r="S880" s="4"/>
      <c r="T880" s="4"/>
      <c r="U880" s="4">
        <v>127.28</v>
      </c>
      <c r="V880" s="4"/>
      <c r="W880" s="4"/>
      <c r="X880" s="4"/>
      <c r="Y880" s="4">
        <v>0</v>
      </c>
      <c r="Z880" s="4"/>
      <c r="AA880" s="4"/>
      <c r="AB880" s="4">
        <v>0</v>
      </c>
      <c r="AC880" s="4"/>
      <c r="AD880" s="4">
        <v>0</v>
      </c>
      <c r="AE880" s="4"/>
      <c r="AF880" s="4">
        <v>0</v>
      </c>
      <c r="AG880" s="4"/>
      <c r="AH880" s="4"/>
      <c r="AI880" s="4"/>
      <c r="AJ880" s="4"/>
      <c r="AK880" s="4"/>
      <c r="AL880" s="4"/>
      <c r="AM880" s="4">
        <v>0.88</v>
      </c>
      <c r="AN880" s="8">
        <f t="shared" si="61"/>
        <v>2751.07</v>
      </c>
      <c r="AO880" s="4"/>
      <c r="AP880" s="4">
        <v>-6.3</v>
      </c>
      <c r="AQ880" s="4">
        <v>0</v>
      </c>
      <c r="AR880" s="4"/>
      <c r="AS880" s="4"/>
      <c r="AT880" s="4">
        <v>0</v>
      </c>
      <c r="AU880" s="4"/>
      <c r="AV880" s="4">
        <v>0</v>
      </c>
      <c r="AW880" s="4">
        <v>0</v>
      </c>
      <c r="AX880" s="4"/>
      <c r="AY880" s="4"/>
      <c r="AZ880" s="4"/>
      <c r="BA880" s="4"/>
      <c r="BB880" s="4">
        <v>0</v>
      </c>
      <c r="BC880" s="4">
        <v>-1.84</v>
      </c>
      <c r="BD880" s="4"/>
      <c r="BE880" s="4"/>
      <c r="BF880" s="4">
        <v>0</v>
      </c>
      <c r="BG880" s="4">
        <v>-224.74</v>
      </c>
      <c r="BH880" s="4">
        <v>0</v>
      </c>
      <c r="BI880" s="4">
        <v>0</v>
      </c>
      <c r="BJ880" s="4"/>
      <c r="BK880" s="4">
        <v>-3.19</v>
      </c>
      <c r="BL880" s="11">
        <f t="shared" si="62"/>
        <v>-236.07</v>
      </c>
      <c r="BM880" s="12">
        <f t="shared" si="63"/>
        <v>2515</v>
      </c>
      <c r="BN880" s="13">
        <f t="shared" si="64"/>
        <v>218.57583333333332</v>
      </c>
      <c r="BO880" s="13">
        <f t="shared" si="65"/>
        <v>218.57583333333332</v>
      </c>
      <c r="BP880" s="13">
        <f t="shared" si="66"/>
        <v>72.858611111111102</v>
      </c>
      <c r="BQ880" s="13">
        <f t="shared" si="67"/>
        <v>224.69052299999998</v>
      </c>
      <c r="BR880" s="13">
        <f t="shared" si="68"/>
        <v>220.01</v>
      </c>
      <c r="BS880" s="13">
        <f t="shared" si="69"/>
        <v>623.70000000000005</v>
      </c>
      <c r="BT880" s="13">
        <f t="shared" si="70"/>
        <v>0</v>
      </c>
      <c r="BU880" s="13">
        <f t="shared" si="71"/>
        <v>163.33699999999999</v>
      </c>
      <c r="BV880" s="6">
        <f>SUMIFS('SEGURO DE VIDA'!E:E, 'SEGURO DE VIDA'!D:D, H880, 'SEGURO DE VIDA'!G:G, E880)</f>
        <v>13.71</v>
      </c>
      <c r="BW880" s="6">
        <f>SUMIFS(TREINAMENTOS!E:E, TREINAMENTOS!D:D, H880, TREINAMENTOS!G:G, E880)</f>
        <v>52.75</v>
      </c>
      <c r="BX880" s="6">
        <f>SUMIFS(EXAMES!E:E, EXAMES!D:D, H880, EXAMES!G:G, E880)</f>
        <v>107.12</v>
      </c>
      <c r="BY880" s="25">
        <f t="shared" si="72"/>
        <v>1915.3278007777776</v>
      </c>
      <c r="BZ880" s="1"/>
      <c r="CA880" s="1"/>
      <c r="CB880" s="13">
        <f t="shared" si="73"/>
        <v>163.33699999999999</v>
      </c>
      <c r="CC880" s="13">
        <f t="shared" si="74"/>
        <v>0</v>
      </c>
      <c r="CD880" s="13">
        <f>SUMIFS(ALIMENTAÇÃO!E:E, ALIMENTAÇÃO!D:D, H880, ALIMENTAÇÃO!G:G, E880)</f>
        <v>630</v>
      </c>
      <c r="CE880" s="6">
        <f>SUMIFS(TRANSPORTE!E:E, TRANSPORTE!D:D, H880, TRANSPORTE!G:G, E880)</f>
        <v>0</v>
      </c>
      <c r="CF880" s="6">
        <f>SUMIFS('PLANO DE SAÚDE'!E:E, 'PLANO DE SAÚDE'!D:D, H880, 'PLANO DE SAÚDE'!G:G, E880)</f>
        <v>165.17699999999999</v>
      </c>
      <c r="CG880" s="6">
        <f>SUMIFS('PLANO ODONTO'!E:E, 'PLANO ODONTO'!D:D, H880, 'PLANO ODONTO'!G:G, E880)</f>
        <v>0</v>
      </c>
      <c r="CH880" s="6">
        <f t="shared" si="75"/>
        <v>-1.84</v>
      </c>
      <c r="CI880" s="6">
        <f t="shared" si="76"/>
        <v>0</v>
      </c>
      <c r="CJ880" s="6"/>
      <c r="CK880" s="6">
        <f t="shared" si="78"/>
        <v>0</v>
      </c>
      <c r="CL880" s="6">
        <f t="shared" si="79"/>
        <v>0</v>
      </c>
      <c r="CM880" s="6">
        <f t="shared" si="77"/>
        <v>0</v>
      </c>
      <c r="CN880" s="6">
        <v>2751.07</v>
      </c>
      <c r="CO880" s="6">
        <v>-236.07</v>
      </c>
      <c r="CP880" s="6">
        <v>2515</v>
      </c>
      <c r="CQ880" s="6">
        <v>2750.19</v>
      </c>
      <c r="CR880" s="1">
        <v>8.17</v>
      </c>
      <c r="CS880" s="6">
        <v>2750.19</v>
      </c>
      <c r="CT880" s="1">
        <v>220.01</v>
      </c>
      <c r="CU880" s="6">
        <v>2142.9899999999998</v>
      </c>
    </row>
    <row r="881" spans="1:99" ht="13.8">
      <c r="A881" s="1"/>
      <c r="B881" s="1"/>
      <c r="C881" s="34" t="str">
        <f t="shared" ca="1" si="59"/>
        <v>OK</v>
      </c>
      <c r="D881" s="2">
        <f t="shared" si="60"/>
        <v>8199.4705742222213</v>
      </c>
      <c r="E881" s="42">
        <v>45962</v>
      </c>
      <c r="F881" s="1" t="s">
        <v>145</v>
      </c>
      <c r="G881" s="1">
        <v>331</v>
      </c>
      <c r="H881" s="1" t="s">
        <v>174</v>
      </c>
      <c r="I881" s="1" t="s">
        <v>155</v>
      </c>
      <c r="J881" s="38">
        <v>44531</v>
      </c>
      <c r="K881" s="6">
        <v>2622.02</v>
      </c>
      <c r="L881" s="1"/>
      <c r="M881" s="4">
        <v>2622.02</v>
      </c>
      <c r="N881" s="4"/>
      <c r="O881" s="4"/>
      <c r="P881" s="4">
        <v>786.61</v>
      </c>
      <c r="Q881" s="4"/>
      <c r="R881" s="4"/>
      <c r="S881" s="4"/>
      <c r="T881" s="4"/>
      <c r="U881" s="4">
        <v>0</v>
      </c>
      <c r="V881" s="4"/>
      <c r="W881" s="4"/>
      <c r="X881" s="4"/>
      <c r="Y881" s="4">
        <v>150</v>
      </c>
      <c r="Z881" s="4"/>
      <c r="AA881" s="4"/>
      <c r="AB881" s="4">
        <v>623.9</v>
      </c>
      <c r="AC881" s="4"/>
      <c r="AD881" s="4">
        <v>838.95</v>
      </c>
      <c r="AE881" s="4">
        <v>226.11</v>
      </c>
      <c r="AF881" s="4">
        <v>324.14999999999998</v>
      </c>
      <c r="AG881" s="4"/>
      <c r="AH881" s="4"/>
      <c r="AI881" s="4"/>
      <c r="AJ881" s="4"/>
      <c r="AK881" s="4"/>
      <c r="AL881" s="4"/>
      <c r="AM881" s="4">
        <v>0.73</v>
      </c>
      <c r="AN881" s="8">
        <f t="shared" si="61"/>
        <v>5572.4699999999984</v>
      </c>
      <c r="AO881" s="4"/>
      <c r="AP881" s="4">
        <v>-4.42</v>
      </c>
      <c r="AQ881" s="4">
        <v>-157.32</v>
      </c>
      <c r="AR881" s="4"/>
      <c r="AS881" s="4"/>
      <c r="AT881" s="4">
        <v>-0.91</v>
      </c>
      <c r="AU881" s="4"/>
      <c r="AV881" s="4">
        <v>-14</v>
      </c>
      <c r="AW881" s="4">
        <v>0</v>
      </c>
      <c r="AX881" s="4"/>
      <c r="AY881" s="4"/>
      <c r="AZ881" s="4"/>
      <c r="BA881" s="4"/>
      <c r="BB881" s="4">
        <v>0</v>
      </c>
      <c r="BC881" s="4">
        <v>0</v>
      </c>
      <c r="BD881" s="4"/>
      <c r="BE881" s="4"/>
      <c r="BF881" s="4">
        <v>0</v>
      </c>
      <c r="BG881" s="4">
        <v>-481.28</v>
      </c>
      <c r="BH881" s="4">
        <v>-286.83</v>
      </c>
      <c r="BI881" s="4">
        <v>-1438.71</v>
      </c>
      <c r="BJ881" s="4"/>
      <c r="BK881" s="4">
        <v>0</v>
      </c>
      <c r="BL881" s="11">
        <f t="shared" si="62"/>
        <v>-2383.4700000000003</v>
      </c>
      <c r="BM881" s="12">
        <f t="shared" si="63"/>
        <v>3188.9999999999982</v>
      </c>
      <c r="BN881" s="13">
        <f t="shared" si="64"/>
        <v>218.50166666666667</v>
      </c>
      <c r="BO881" s="13">
        <f t="shared" si="65"/>
        <v>218.50166666666667</v>
      </c>
      <c r="BP881" s="13">
        <f t="shared" si="66"/>
        <v>72.833888888888893</v>
      </c>
      <c r="BQ881" s="13">
        <f t="shared" si="67"/>
        <v>481.22335200000003</v>
      </c>
      <c r="BR881" s="13">
        <f t="shared" si="68"/>
        <v>383.82</v>
      </c>
      <c r="BS881" s="13">
        <f t="shared" si="69"/>
        <v>437.84</v>
      </c>
      <c r="BT881" s="13">
        <f t="shared" si="70"/>
        <v>19.080000000000013</v>
      </c>
      <c r="BU881" s="13">
        <f t="shared" si="71"/>
        <v>488.39</v>
      </c>
      <c r="BV881" s="6">
        <f>SUMIFS('SEGURO DE VIDA'!E:E, 'SEGURO DE VIDA'!D:D, H881, 'SEGURO DE VIDA'!G:G, E881)</f>
        <v>13.71</v>
      </c>
      <c r="BW881" s="6">
        <f>SUMIFS(TREINAMENTOS!E:E, TREINAMENTOS!D:D, H881, TREINAMENTOS!G:G, E881)</f>
        <v>293.10000000000002</v>
      </c>
      <c r="BX881" s="6">
        <f>SUMIFS(EXAMES!E:E, EXAMES!D:D, H881, EXAMES!G:G, E881)</f>
        <v>0</v>
      </c>
      <c r="BY881" s="25">
        <f t="shared" si="72"/>
        <v>2627.000574222222</v>
      </c>
      <c r="BZ881" s="1"/>
      <c r="CA881" s="1"/>
      <c r="CB881" s="13">
        <f t="shared" si="73"/>
        <v>488.39</v>
      </c>
      <c r="CC881" s="13">
        <f t="shared" si="74"/>
        <v>0</v>
      </c>
      <c r="CD881" s="13">
        <f>SUMIFS(ALIMENTAÇÃO!E:E, ALIMENTAÇÃO!D:D, H881, ALIMENTAÇÃO!G:G, E881)</f>
        <v>442.26</v>
      </c>
      <c r="CE881" s="6">
        <f>SUMIFS(TRANSPORTE!E:E, TRANSPORTE!D:D, H881, TRANSPORTE!G:G, E881)</f>
        <v>176.4</v>
      </c>
      <c r="CF881" s="6">
        <f>SUMIFS('PLANO DE SAÚDE'!E:E, 'PLANO DE SAÚDE'!D:D, H881, 'PLANO DE SAÚDE'!G:G, E881)</f>
        <v>488.39</v>
      </c>
      <c r="CG881" s="6">
        <f>SUMIFS('PLANO ODONTO'!E:E, 'PLANO ODONTO'!D:D, H881, 'PLANO ODONTO'!G:G, E881)</f>
        <v>14</v>
      </c>
      <c r="CH881" s="6">
        <f t="shared" si="75"/>
        <v>0</v>
      </c>
      <c r="CI881" s="6">
        <f t="shared" si="76"/>
        <v>-1438.71</v>
      </c>
      <c r="CJ881" s="6"/>
      <c r="CK881" s="6">
        <f t="shared" si="78"/>
        <v>324.14999999999998</v>
      </c>
      <c r="CL881" s="6">
        <f t="shared" si="79"/>
        <v>0</v>
      </c>
      <c r="CM881" s="6">
        <f t="shared" si="77"/>
        <v>-14</v>
      </c>
      <c r="CN881" s="6">
        <v>5572.47</v>
      </c>
      <c r="CO881" s="6">
        <v>-2383.4699999999998</v>
      </c>
      <c r="CP881" s="6">
        <v>3189</v>
      </c>
      <c r="CQ881" s="6">
        <v>4797.84</v>
      </c>
      <c r="CR881" s="1">
        <v>10.029999999999999</v>
      </c>
      <c r="CS881" s="6">
        <v>4797.84</v>
      </c>
      <c r="CT881" s="1">
        <v>383.82</v>
      </c>
      <c r="CU881" s="6">
        <v>4276.97</v>
      </c>
    </row>
    <row r="882" spans="1:99" ht="13.8">
      <c r="A882" s="1"/>
      <c r="B882" s="1"/>
      <c r="C882" s="34" t="str">
        <f t="shared" ca="1" si="59"/>
        <v>OK</v>
      </c>
      <c r="D882" s="2">
        <f t="shared" si="60"/>
        <v>4908.8638007777772</v>
      </c>
      <c r="E882" s="42">
        <v>45962</v>
      </c>
      <c r="F882" s="1" t="s">
        <v>145</v>
      </c>
      <c r="G882" s="1">
        <v>220</v>
      </c>
      <c r="H882" s="1" t="s">
        <v>175</v>
      </c>
      <c r="I882" s="1" t="s">
        <v>157</v>
      </c>
      <c r="J882" s="35">
        <v>43060</v>
      </c>
      <c r="K882" s="6">
        <v>2622.91</v>
      </c>
      <c r="L882" s="1"/>
      <c r="M882" s="4">
        <v>2622.91</v>
      </c>
      <c r="N882" s="4"/>
      <c r="O882" s="4"/>
      <c r="P882" s="4">
        <v>0</v>
      </c>
      <c r="Q882" s="4"/>
      <c r="R882" s="4"/>
      <c r="S882" s="4"/>
      <c r="T882" s="4"/>
      <c r="U882" s="4">
        <v>127.28</v>
      </c>
      <c r="V882" s="4"/>
      <c r="W882" s="4"/>
      <c r="X882" s="4"/>
      <c r="Y882" s="4">
        <v>0</v>
      </c>
      <c r="Z882" s="4"/>
      <c r="AA882" s="4"/>
      <c r="AB882" s="4">
        <v>0</v>
      </c>
      <c r="AC882" s="4"/>
      <c r="AD882" s="4">
        <v>0</v>
      </c>
      <c r="AE882" s="4"/>
      <c r="AF882" s="4">
        <v>0</v>
      </c>
      <c r="AG882" s="4"/>
      <c r="AH882" s="4"/>
      <c r="AI882" s="4"/>
      <c r="AJ882" s="4"/>
      <c r="AK882" s="4"/>
      <c r="AL882" s="4"/>
      <c r="AM882" s="4">
        <v>0.28999999999999998</v>
      </c>
      <c r="AN882" s="8">
        <f t="shared" si="61"/>
        <v>2750.48</v>
      </c>
      <c r="AO882" s="4"/>
      <c r="AP882" s="4">
        <v>-5.6</v>
      </c>
      <c r="AQ882" s="4">
        <v>-157.37</v>
      </c>
      <c r="AR882" s="4"/>
      <c r="AS882" s="4"/>
      <c r="AT882" s="4">
        <v>-0.04</v>
      </c>
      <c r="AU882" s="4"/>
      <c r="AV882" s="4">
        <v>-14</v>
      </c>
      <c r="AW882" s="4">
        <v>-14</v>
      </c>
      <c r="AX882" s="4"/>
      <c r="AY882" s="4"/>
      <c r="AZ882" s="4"/>
      <c r="BA882" s="4"/>
      <c r="BB882" s="4">
        <v>-83</v>
      </c>
      <c r="BC882" s="4">
        <v>-2.73</v>
      </c>
      <c r="BD882" s="4"/>
      <c r="BE882" s="4"/>
      <c r="BF882" s="4">
        <v>0</v>
      </c>
      <c r="BG882" s="4">
        <v>-224.74</v>
      </c>
      <c r="BH882" s="4">
        <v>0</v>
      </c>
      <c r="BI882" s="4">
        <v>0</v>
      </c>
      <c r="BJ882" s="4"/>
      <c r="BK882" s="4">
        <v>0</v>
      </c>
      <c r="BL882" s="11">
        <f t="shared" si="62"/>
        <v>-501.48</v>
      </c>
      <c r="BM882" s="12">
        <f t="shared" si="63"/>
        <v>2249</v>
      </c>
      <c r="BN882" s="13">
        <f t="shared" si="64"/>
        <v>218.57583333333332</v>
      </c>
      <c r="BO882" s="13">
        <f t="shared" si="65"/>
        <v>218.57583333333332</v>
      </c>
      <c r="BP882" s="13">
        <f t="shared" si="66"/>
        <v>72.858611111111102</v>
      </c>
      <c r="BQ882" s="13">
        <f t="shared" si="67"/>
        <v>224.69052299999998</v>
      </c>
      <c r="BR882" s="13">
        <f t="shared" si="68"/>
        <v>220.01</v>
      </c>
      <c r="BS882" s="13">
        <f t="shared" si="69"/>
        <v>624.4</v>
      </c>
      <c r="BT882" s="13">
        <f t="shared" si="70"/>
        <v>265.63</v>
      </c>
      <c r="BU882" s="13">
        <f t="shared" si="71"/>
        <v>247.18299999999999</v>
      </c>
      <c r="BV882" s="6">
        <f>SUMIFS('SEGURO DE VIDA'!E:E, 'SEGURO DE VIDA'!D:D, H882, 'SEGURO DE VIDA'!G:G, E882)</f>
        <v>13.71</v>
      </c>
      <c r="BW882" s="6">
        <f>SUMIFS(TREINAMENTOS!E:E, TREINAMENTOS!D:D, H882, TREINAMENTOS!G:G, E882)</f>
        <v>52.75</v>
      </c>
      <c r="BX882" s="6">
        <f>SUMIFS(EXAMES!E:E, EXAMES!D:D, H882, EXAMES!G:G, E882)</f>
        <v>0</v>
      </c>
      <c r="BY882" s="25">
        <f t="shared" si="72"/>
        <v>2158.3838007777777</v>
      </c>
      <c r="BZ882" s="1"/>
      <c r="CA882" s="1"/>
      <c r="CB882" s="13">
        <f t="shared" si="73"/>
        <v>247.18299999999999</v>
      </c>
      <c r="CC882" s="13">
        <f t="shared" si="74"/>
        <v>0</v>
      </c>
      <c r="CD882" s="13">
        <f>SUMIFS(ALIMENTAÇÃO!E:E, ALIMENTAÇÃO!D:D, H882, ALIMENTAÇÃO!G:G, E882)</f>
        <v>630</v>
      </c>
      <c r="CE882" s="6">
        <f>SUMIFS(TRANSPORTE!E:E, TRANSPORTE!D:D, H882, TRANSPORTE!G:G, E882)</f>
        <v>423</v>
      </c>
      <c r="CF882" s="6">
        <f>SUMIFS('PLANO DE SAÚDE'!E:E, 'PLANO DE SAÚDE'!D:D, H882, 'PLANO DE SAÚDE'!G:G, E882)</f>
        <v>332.91300000000001</v>
      </c>
      <c r="CG882" s="6">
        <f>SUMIFS('PLANO ODONTO'!E:E, 'PLANO ODONTO'!D:D, H882, 'PLANO ODONTO'!G:G, E882)</f>
        <v>28</v>
      </c>
      <c r="CH882" s="6">
        <f t="shared" si="75"/>
        <v>-85.73</v>
      </c>
      <c r="CI882" s="6">
        <f t="shared" si="76"/>
        <v>0</v>
      </c>
      <c r="CJ882" s="6"/>
      <c r="CK882" s="6">
        <f t="shared" si="78"/>
        <v>0</v>
      </c>
      <c r="CL882" s="6">
        <f t="shared" si="79"/>
        <v>0</v>
      </c>
      <c r="CM882" s="6">
        <f t="shared" si="77"/>
        <v>-28</v>
      </c>
      <c r="CN882" s="6">
        <v>2750.48</v>
      </c>
      <c r="CO882" s="6">
        <v>-501.48</v>
      </c>
      <c r="CP882" s="6">
        <v>2249</v>
      </c>
      <c r="CQ882" s="6">
        <v>2750.19</v>
      </c>
      <c r="CR882" s="1">
        <v>8.17</v>
      </c>
      <c r="CS882" s="6">
        <v>2750.19</v>
      </c>
      <c r="CT882" s="1">
        <v>220.01</v>
      </c>
      <c r="CU882" s="6">
        <v>2142.9899999999998</v>
      </c>
    </row>
    <row r="883" spans="1:99" ht="13.8">
      <c r="A883" s="1"/>
      <c r="B883" s="1"/>
      <c r="C883" s="34" t="str">
        <f t="shared" ca="1" si="59"/>
        <v>OK</v>
      </c>
      <c r="D883" s="2">
        <f t="shared" si="60"/>
        <v>4239.7761788888893</v>
      </c>
      <c r="E883" s="42">
        <v>45962</v>
      </c>
      <c r="F883" s="1" t="s">
        <v>145</v>
      </c>
      <c r="G883" s="1">
        <v>3504</v>
      </c>
      <c r="H883" s="1" t="s">
        <v>176</v>
      </c>
      <c r="I883" s="1" t="s">
        <v>177</v>
      </c>
      <c r="J883" s="38">
        <v>45677</v>
      </c>
      <c r="K883" s="6">
        <v>2517.59</v>
      </c>
      <c r="L883" s="1"/>
      <c r="M883" s="4">
        <v>2517.59</v>
      </c>
      <c r="N883" s="4"/>
      <c r="O883" s="4"/>
      <c r="P883" s="4">
        <v>0</v>
      </c>
      <c r="Q883" s="4"/>
      <c r="R883" s="4"/>
      <c r="S883" s="4"/>
      <c r="T883" s="4"/>
      <c r="U883" s="4">
        <v>0</v>
      </c>
      <c r="V883" s="4"/>
      <c r="W883" s="4"/>
      <c r="X883" s="4"/>
      <c r="Y883" s="4">
        <v>150</v>
      </c>
      <c r="Z883" s="4"/>
      <c r="AA883" s="4"/>
      <c r="AB883" s="4">
        <v>0</v>
      </c>
      <c r="AC883" s="4"/>
      <c r="AD883" s="4">
        <v>0</v>
      </c>
      <c r="AE883" s="4"/>
      <c r="AF883" s="4">
        <v>0</v>
      </c>
      <c r="AG883" s="4"/>
      <c r="AH883" s="4"/>
      <c r="AI883" s="4"/>
      <c r="AJ883" s="4"/>
      <c r="AK883" s="4"/>
      <c r="AL883" s="4"/>
      <c r="AM883" s="4">
        <v>0.61</v>
      </c>
      <c r="AN883" s="8">
        <f t="shared" si="61"/>
        <v>2668.2000000000003</v>
      </c>
      <c r="AO883" s="4"/>
      <c r="AP883" s="4">
        <v>-5.68</v>
      </c>
      <c r="AQ883" s="4">
        <v>0</v>
      </c>
      <c r="AR883" s="4"/>
      <c r="AS883" s="4"/>
      <c r="AT883" s="4">
        <v>-0.81</v>
      </c>
      <c r="AU883" s="4"/>
      <c r="AV883" s="4">
        <v>-14</v>
      </c>
      <c r="AW883" s="4">
        <v>0</v>
      </c>
      <c r="AX883" s="4"/>
      <c r="AY883" s="4"/>
      <c r="AZ883" s="4"/>
      <c r="BA883" s="4"/>
      <c r="BB883" s="4">
        <v>0</v>
      </c>
      <c r="BC883" s="4">
        <v>-100.08</v>
      </c>
      <c r="BD883" s="4"/>
      <c r="BE883" s="4"/>
      <c r="BF883" s="4">
        <v>-809.82</v>
      </c>
      <c r="BG883" s="4">
        <v>-203.81</v>
      </c>
      <c r="BH883" s="4">
        <v>0</v>
      </c>
      <c r="BI883" s="4">
        <v>0</v>
      </c>
      <c r="BJ883" s="4"/>
      <c r="BK883" s="4">
        <v>0</v>
      </c>
      <c r="BL883" s="11">
        <f t="shared" si="62"/>
        <v>-1134.2</v>
      </c>
      <c r="BM883" s="12">
        <f t="shared" si="63"/>
        <v>1534.0000000000002</v>
      </c>
      <c r="BN883" s="13">
        <f t="shared" si="64"/>
        <v>209.79916666666668</v>
      </c>
      <c r="BO883" s="13">
        <f t="shared" si="65"/>
        <v>209.79916666666668</v>
      </c>
      <c r="BP883" s="13">
        <f t="shared" si="66"/>
        <v>69.933055555555555</v>
      </c>
      <c r="BQ883" s="13">
        <f t="shared" si="67"/>
        <v>203.92479000000003</v>
      </c>
      <c r="BR883" s="13">
        <f t="shared" si="68"/>
        <v>201.4</v>
      </c>
      <c r="BS883" s="13">
        <f t="shared" si="69"/>
        <v>562.94000000000005</v>
      </c>
      <c r="BT883" s="13">
        <f t="shared" si="70"/>
        <v>0</v>
      </c>
      <c r="BU883" s="13">
        <f t="shared" si="71"/>
        <v>100.07000000000001</v>
      </c>
      <c r="BV883" s="6">
        <f>SUMIFS('SEGURO DE VIDA'!E:E, 'SEGURO DE VIDA'!D:D, H883, 'SEGURO DE VIDA'!G:G, E883)</f>
        <v>13.71</v>
      </c>
      <c r="BW883" s="6">
        <f>SUMIFS(TREINAMENTOS!E:E, TREINAMENTOS!D:D, H883, TREINAMENTOS!G:G, E883)</f>
        <v>0</v>
      </c>
      <c r="BX883" s="6">
        <f>SUMIFS(EXAMES!E:E, EXAMES!D:D, H883, EXAMES!G:G, E883)</f>
        <v>0</v>
      </c>
      <c r="BY883" s="25">
        <f t="shared" si="72"/>
        <v>1571.5761788888888</v>
      </c>
      <c r="BZ883" s="1"/>
      <c r="CA883" s="1"/>
      <c r="CB883" s="13">
        <f t="shared" si="73"/>
        <v>100.07000000000001</v>
      </c>
      <c r="CC883" s="13">
        <f t="shared" si="74"/>
        <v>0</v>
      </c>
      <c r="CD883" s="13">
        <f>SUMIFS(ALIMENTAÇÃO!E:E, ALIMENTAÇÃO!D:D, H883, ALIMENTAÇÃO!G:G, E883)</f>
        <v>568.62</v>
      </c>
      <c r="CE883" s="6">
        <f>SUMIFS(TRANSPORTE!E:E, TRANSPORTE!D:D, H883, TRANSPORTE!G:G, E883)</f>
        <v>0</v>
      </c>
      <c r="CF883" s="6">
        <f>SUMIFS('PLANO DE SAÚDE'!E:E, 'PLANO DE SAÚDE'!D:D, H883, 'PLANO DE SAÚDE'!G:G, E883)</f>
        <v>200.15</v>
      </c>
      <c r="CG883" s="6">
        <f>SUMIFS('PLANO ODONTO'!E:E, 'PLANO ODONTO'!D:D, H883, 'PLANO ODONTO'!G:G, E883)</f>
        <v>14</v>
      </c>
      <c r="CH883" s="6">
        <f t="shared" si="75"/>
        <v>-100.08</v>
      </c>
      <c r="CI883" s="6">
        <f t="shared" si="76"/>
        <v>0</v>
      </c>
      <c r="CJ883" s="6"/>
      <c r="CK883" s="6">
        <f t="shared" si="78"/>
        <v>0</v>
      </c>
      <c r="CL883" s="6">
        <f t="shared" si="79"/>
        <v>0</v>
      </c>
      <c r="CM883" s="6">
        <f t="shared" si="77"/>
        <v>-14</v>
      </c>
      <c r="CN883" s="6">
        <v>2668.2</v>
      </c>
      <c r="CO883" s="6">
        <v>-1134.2</v>
      </c>
      <c r="CP883" s="6">
        <v>1534</v>
      </c>
      <c r="CQ883" s="6">
        <v>2517.59</v>
      </c>
      <c r="CR883" s="1">
        <v>8.1</v>
      </c>
      <c r="CS883" s="6">
        <v>2517.59</v>
      </c>
      <c r="CT883" s="1">
        <v>201.4</v>
      </c>
      <c r="CU883" s="6">
        <v>2060.39</v>
      </c>
    </row>
    <row r="884" spans="1:99" ht="13.8">
      <c r="A884" s="1"/>
      <c r="B884" s="1"/>
      <c r="C884" s="34" t="str">
        <f t="shared" ca="1" si="59"/>
        <v>OK</v>
      </c>
      <c r="D884" s="2">
        <f t="shared" si="60"/>
        <v>4830.6899671111114</v>
      </c>
      <c r="E884" s="42">
        <v>45962</v>
      </c>
      <c r="F884" s="1" t="s">
        <v>145</v>
      </c>
      <c r="G884" s="1">
        <v>3526</v>
      </c>
      <c r="H884" s="1" t="s">
        <v>183</v>
      </c>
      <c r="I884" s="1" t="s">
        <v>151</v>
      </c>
      <c r="J884" s="38">
        <v>45761</v>
      </c>
      <c r="K884" s="6">
        <v>1790.44</v>
      </c>
      <c r="L884" s="1"/>
      <c r="M884" s="4">
        <v>1790.44</v>
      </c>
      <c r="N884" s="4"/>
      <c r="O884" s="4"/>
      <c r="P884" s="4">
        <v>537.13</v>
      </c>
      <c r="Q884" s="4"/>
      <c r="R884" s="4"/>
      <c r="S884" s="4"/>
      <c r="T884" s="4"/>
      <c r="U884" s="4">
        <v>0</v>
      </c>
      <c r="V884" s="4"/>
      <c r="W884" s="4"/>
      <c r="X884" s="4"/>
      <c r="Y884" s="4">
        <v>0</v>
      </c>
      <c r="Z884" s="4"/>
      <c r="AA884" s="4"/>
      <c r="AB884" s="4">
        <v>0</v>
      </c>
      <c r="AC884" s="4"/>
      <c r="AD884" s="4">
        <v>389.58</v>
      </c>
      <c r="AE884" s="4">
        <v>345.26</v>
      </c>
      <c r="AF884" s="4">
        <v>223.65</v>
      </c>
      <c r="AG884" s="4"/>
      <c r="AH884" s="4"/>
      <c r="AI884" s="4"/>
      <c r="AJ884" s="4"/>
      <c r="AK884" s="4"/>
      <c r="AL884" s="4"/>
      <c r="AM884" s="4">
        <v>0.31</v>
      </c>
      <c r="AN884" s="8">
        <f t="shared" si="61"/>
        <v>3286.37</v>
      </c>
      <c r="AO884" s="4"/>
      <c r="AP884" s="4">
        <v>-5.37</v>
      </c>
      <c r="AQ884" s="4">
        <v>0</v>
      </c>
      <c r="AR884" s="4"/>
      <c r="AS884" s="4"/>
      <c r="AT884" s="4">
        <v>-0.38</v>
      </c>
      <c r="AU884" s="4"/>
      <c r="AV884" s="4">
        <v>0</v>
      </c>
      <c r="AW884" s="4">
        <v>0</v>
      </c>
      <c r="AX884" s="4"/>
      <c r="AY884" s="4"/>
      <c r="AZ884" s="4"/>
      <c r="BA884" s="4"/>
      <c r="BB884" s="4">
        <v>0</v>
      </c>
      <c r="BC884" s="4">
        <v>-100.08</v>
      </c>
      <c r="BD884" s="4"/>
      <c r="BE884" s="4"/>
      <c r="BF884" s="4">
        <v>-455.06</v>
      </c>
      <c r="BG884" s="4">
        <v>-287.73</v>
      </c>
      <c r="BH884" s="4">
        <v>-18.75</v>
      </c>
      <c r="BI884" s="4">
        <v>0</v>
      </c>
      <c r="BJ884" s="4"/>
      <c r="BK884" s="4">
        <v>0</v>
      </c>
      <c r="BL884" s="11">
        <f t="shared" si="62"/>
        <v>-867.37</v>
      </c>
      <c r="BM884" s="12">
        <f t="shared" si="63"/>
        <v>2419</v>
      </c>
      <c r="BN884" s="13">
        <f t="shared" si="64"/>
        <v>149.20333333333335</v>
      </c>
      <c r="BO884" s="13">
        <f t="shared" si="65"/>
        <v>149.20333333333335</v>
      </c>
      <c r="BP884" s="13">
        <f t="shared" si="66"/>
        <v>49.734444444444449</v>
      </c>
      <c r="BQ884" s="13">
        <f t="shared" si="67"/>
        <v>287.858856</v>
      </c>
      <c r="BR884" s="13">
        <f t="shared" si="68"/>
        <v>262.88</v>
      </c>
      <c r="BS884" s="13">
        <f t="shared" si="69"/>
        <v>531.66</v>
      </c>
      <c r="BT884" s="13">
        <f t="shared" si="70"/>
        <v>0</v>
      </c>
      <c r="BU884" s="13">
        <f t="shared" si="71"/>
        <v>100.07000000000001</v>
      </c>
      <c r="BV884" s="6">
        <f>SUMIFS('SEGURO DE VIDA'!E:E, 'SEGURO DE VIDA'!D:D, H884, 'SEGURO DE VIDA'!G:G, E884)</f>
        <v>13.71</v>
      </c>
      <c r="BW884" s="6">
        <f>SUMIFS(TREINAMENTOS!E:E, TREINAMENTOS!D:D, H884, TREINAMENTOS!G:G, E884)</f>
        <v>0</v>
      </c>
      <c r="BX884" s="6">
        <f>SUMIFS(EXAMES!E:E, EXAMES!D:D, H884, EXAMES!G:G, E884)</f>
        <v>0</v>
      </c>
      <c r="BY884" s="25">
        <f t="shared" si="72"/>
        <v>1544.3199671111111</v>
      </c>
      <c r="BZ884" s="1"/>
      <c r="CA884" s="1"/>
      <c r="CB884" s="13">
        <f t="shared" si="73"/>
        <v>100.07000000000001</v>
      </c>
      <c r="CC884" s="13">
        <f t="shared" si="74"/>
        <v>0</v>
      </c>
      <c r="CD884" s="13">
        <f>SUMIFS(ALIMENTAÇÃO!E:E, ALIMENTAÇÃO!D:D, H884, ALIMENTAÇÃO!G:G, E884)</f>
        <v>537.03</v>
      </c>
      <c r="CE884" s="6">
        <f>SUMIFS(TRANSPORTE!E:E, TRANSPORTE!D:D, H884, TRANSPORTE!G:G, E884)</f>
        <v>0</v>
      </c>
      <c r="CF884" s="6">
        <f>SUMIFS('PLANO DE SAÚDE'!E:E, 'PLANO DE SAÚDE'!D:D, H884, 'PLANO DE SAÚDE'!G:G, E884)</f>
        <v>200.15</v>
      </c>
      <c r="CG884" s="6">
        <f>SUMIFS('PLANO ODONTO'!E:E, 'PLANO ODONTO'!D:D, H884, 'PLANO ODONTO'!G:G, E884)</f>
        <v>0</v>
      </c>
      <c r="CH884" s="6">
        <f t="shared" si="75"/>
        <v>-100.08</v>
      </c>
      <c r="CI884" s="6">
        <f t="shared" si="76"/>
        <v>0</v>
      </c>
      <c r="CJ884" s="6"/>
      <c r="CK884" s="6">
        <f t="shared" si="78"/>
        <v>223.65</v>
      </c>
      <c r="CL884" s="6">
        <f t="shared" si="79"/>
        <v>0</v>
      </c>
      <c r="CM884" s="6">
        <f t="shared" si="77"/>
        <v>0</v>
      </c>
      <c r="CN884" s="6">
        <v>3286.37</v>
      </c>
      <c r="CO884" s="6">
        <v>-867.37</v>
      </c>
      <c r="CP884" s="6">
        <v>2419</v>
      </c>
      <c r="CQ884" s="6">
        <v>3286.06</v>
      </c>
      <c r="CR884" s="1">
        <v>8.76</v>
      </c>
      <c r="CS884" s="6">
        <v>3286.06</v>
      </c>
      <c r="CT884" s="1">
        <v>262.88</v>
      </c>
      <c r="CU884" s="6">
        <v>2678.86</v>
      </c>
    </row>
    <row r="885" spans="1:99" ht="13.8">
      <c r="A885" s="1"/>
      <c r="B885" s="1"/>
      <c r="C885" s="34" t="str">
        <f t="shared" ca="1" si="59"/>
        <v>OK</v>
      </c>
      <c r="D885" s="2">
        <f t="shared" si="60"/>
        <v>3849.87</v>
      </c>
      <c r="E885" s="42">
        <v>45962</v>
      </c>
      <c r="F885" s="1" t="s">
        <v>145</v>
      </c>
      <c r="G885" s="1">
        <v>3615</v>
      </c>
      <c r="H885" s="1" t="s">
        <v>186</v>
      </c>
      <c r="I885" s="1" t="s">
        <v>151</v>
      </c>
      <c r="J885" s="38">
        <v>45962</v>
      </c>
      <c r="K885" s="6">
        <v>1800</v>
      </c>
      <c r="L885" s="1"/>
      <c r="M885" s="4">
        <v>1800</v>
      </c>
      <c r="N885" s="4"/>
      <c r="O885" s="4"/>
      <c r="P885" s="4">
        <v>0</v>
      </c>
      <c r="Q885" s="4"/>
      <c r="R885" s="4"/>
      <c r="S885" s="4"/>
      <c r="T885" s="4"/>
      <c r="U885" s="4">
        <v>0</v>
      </c>
      <c r="V885" s="4"/>
      <c r="W885" s="4"/>
      <c r="X885" s="4"/>
      <c r="Y885" s="4">
        <v>0</v>
      </c>
      <c r="Z885" s="4"/>
      <c r="AA885" s="4"/>
      <c r="AB885" s="4">
        <v>0</v>
      </c>
      <c r="AC885" s="4"/>
      <c r="AD885" s="4">
        <v>0</v>
      </c>
      <c r="AE885" s="4"/>
      <c r="AF885" s="4">
        <v>0</v>
      </c>
      <c r="AG885" s="4"/>
      <c r="AH885" s="4"/>
      <c r="AI885" s="4"/>
      <c r="AJ885" s="4"/>
      <c r="AK885" s="4"/>
      <c r="AL885" s="4"/>
      <c r="AM885" s="4">
        <v>0.53</v>
      </c>
      <c r="AN885" s="8">
        <f t="shared" si="61"/>
        <v>1800.53</v>
      </c>
      <c r="AO885" s="4"/>
      <c r="AP885" s="4">
        <v>-6.3</v>
      </c>
      <c r="AQ885" s="4">
        <v>-108</v>
      </c>
      <c r="AR885" s="4"/>
      <c r="AS885" s="4"/>
      <c r="AT885" s="4">
        <v>0</v>
      </c>
      <c r="AU885" s="4"/>
      <c r="AV885" s="4">
        <v>0</v>
      </c>
      <c r="AW885" s="4">
        <v>0</v>
      </c>
      <c r="AX885" s="4"/>
      <c r="AY885" s="4"/>
      <c r="AZ885" s="4"/>
      <c r="BA885" s="4"/>
      <c r="BB885" s="4">
        <v>0</v>
      </c>
      <c r="BC885" s="4">
        <v>0</v>
      </c>
      <c r="BD885" s="4"/>
      <c r="BE885" s="4"/>
      <c r="BF885" s="4">
        <v>0</v>
      </c>
      <c r="BG885" s="4">
        <v>-139.22999999999999</v>
      </c>
      <c r="BH885" s="4">
        <v>0</v>
      </c>
      <c r="BI885" s="4">
        <v>0</v>
      </c>
      <c r="BJ885" s="4"/>
      <c r="BK885" s="4">
        <v>0</v>
      </c>
      <c r="BL885" s="11">
        <f t="shared" si="62"/>
        <v>-253.52999999999997</v>
      </c>
      <c r="BM885" s="12">
        <f t="shared" si="63"/>
        <v>1547</v>
      </c>
      <c r="BN885" s="13">
        <f t="shared" si="64"/>
        <v>150</v>
      </c>
      <c r="BO885" s="13">
        <f t="shared" si="65"/>
        <v>150</v>
      </c>
      <c r="BP885" s="13">
        <f t="shared" si="66"/>
        <v>50</v>
      </c>
      <c r="BQ885" s="13">
        <f t="shared" si="67"/>
        <v>139.32</v>
      </c>
      <c r="BR885" s="13">
        <f t="shared" si="68"/>
        <v>144</v>
      </c>
      <c r="BS885" s="13">
        <f t="shared" si="69"/>
        <v>623.70000000000005</v>
      </c>
      <c r="BT885" s="13">
        <f t="shared" si="70"/>
        <v>203.14999999999998</v>
      </c>
      <c r="BU885" s="13">
        <f t="shared" si="71"/>
        <v>0</v>
      </c>
      <c r="BV885" s="6">
        <f>SUMIFS('SEGURO DE VIDA'!E:E, 'SEGURO DE VIDA'!D:D, H885, 'SEGURO DE VIDA'!G:G, E885)</f>
        <v>13.71</v>
      </c>
      <c r="BW885" s="6">
        <f>SUMIFS(TREINAMENTOS!E:E, TREINAMENTOS!D:D, H885, TREINAMENTOS!G:G, E885)</f>
        <v>52.75</v>
      </c>
      <c r="BX885" s="6">
        <f>SUMIFS(EXAMES!E:E, EXAMES!D:D, H885, EXAMES!G:G, E885)</f>
        <v>522.71</v>
      </c>
      <c r="BY885" s="25">
        <f t="shared" si="72"/>
        <v>2049.34</v>
      </c>
      <c r="BZ885" s="1"/>
      <c r="CA885" s="1"/>
      <c r="CB885" s="13">
        <f t="shared" si="73"/>
        <v>0</v>
      </c>
      <c r="CC885" s="13">
        <f t="shared" si="74"/>
        <v>0</v>
      </c>
      <c r="CD885" s="13">
        <f>SUMIFS(ALIMENTAÇÃO!E:E, ALIMENTAÇÃO!D:D, H885, ALIMENTAÇÃO!G:G, E885)</f>
        <v>630</v>
      </c>
      <c r="CE885" s="6">
        <f>SUMIFS(TRANSPORTE!E:E, TRANSPORTE!D:D, H885, TRANSPORTE!G:G, E885)</f>
        <v>311.14999999999998</v>
      </c>
      <c r="CF885" s="6">
        <f>SUMIFS('PLANO DE SAÚDE'!E:E, 'PLANO DE SAÚDE'!D:D, H885, 'PLANO DE SAÚDE'!G:G, E885)</f>
        <v>0</v>
      </c>
      <c r="CG885" s="6">
        <f>SUMIFS('PLANO ODONTO'!E:E, 'PLANO ODONTO'!D:D, H885, 'PLANO ODONTO'!G:G, E885)</f>
        <v>0</v>
      </c>
      <c r="CH885" s="6">
        <f t="shared" si="75"/>
        <v>0</v>
      </c>
      <c r="CI885" s="6">
        <f t="shared" si="76"/>
        <v>0</v>
      </c>
      <c r="CJ885" s="6"/>
      <c r="CK885" s="6">
        <f t="shared" si="78"/>
        <v>0</v>
      </c>
      <c r="CL885" s="6">
        <f t="shared" si="79"/>
        <v>0</v>
      </c>
      <c r="CM885" s="6">
        <f t="shared" si="77"/>
        <v>0</v>
      </c>
      <c r="CN885" s="6">
        <v>1800.53</v>
      </c>
      <c r="CO885" s="6">
        <v>-253.53</v>
      </c>
      <c r="CP885" s="6">
        <v>1547</v>
      </c>
      <c r="CQ885" s="6">
        <v>1800</v>
      </c>
      <c r="CR885" s="1">
        <v>7.74</v>
      </c>
      <c r="CS885" s="6">
        <v>1800</v>
      </c>
      <c r="CT885" s="1">
        <v>144</v>
      </c>
      <c r="CU885" s="6">
        <v>1192.8</v>
      </c>
    </row>
    <row r="886" spans="1:99" ht="13.8">
      <c r="A886" s="1"/>
      <c r="B886" s="1"/>
      <c r="C886" s="34" t="str">
        <f t="shared" ca="1" si="59"/>
        <v>OK</v>
      </c>
      <c r="D886" s="2">
        <f t="shared" si="60"/>
        <v>2759.128624777778</v>
      </c>
      <c r="E886" s="42">
        <v>45962</v>
      </c>
      <c r="F886" s="1" t="s">
        <v>145</v>
      </c>
      <c r="G886" s="1">
        <v>347</v>
      </c>
      <c r="H886" s="1" t="s">
        <v>187</v>
      </c>
      <c r="I886" s="1" t="s">
        <v>188</v>
      </c>
      <c r="J886" s="38">
        <v>44713</v>
      </c>
      <c r="K886" s="6">
        <v>3320.5</v>
      </c>
      <c r="L886" s="1"/>
      <c r="M886" s="4">
        <v>1106.83</v>
      </c>
      <c r="N886" s="4"/>
      <c r="O886" s="4"/>
      <c r="P886" s="4">
        <v>0</v>
      </c>
      <c r="Q886" s="4"/>
      <c r="R886" s="4"/>
      <c r="S886" s="4"/>
      <c r="T886" s="4"/>
      <c r="U886" s="4">
        <v>163.19999999999999</v>
      </c>
      <c r="V886" s="4"/>
      <c r="W886" s="4"/>
      <c r="X886" s="4"/>
      <c r="Y886" s="4"/>
      <c r="Z886" s="4"/>
      <c r="AA886" s="4"/>
      <c r="AB886" s="4">
        <v>0</v>
      </c>
      <c r="AC886" s="4"/>
      <c r="AD886" s="4">
        <v>0</v>
      </c>
      <c r="AE886" s="4">
        <v>0</v>
      </c>
      <c r="AF886" s="4">
        <v>0</v>
      </c>
      <c r="AG886" s="4"/>
      <c r="AH886" s="4"/>
      <c r="AI886" s="4"/>
      <c r="AJ886" s="4"/>
      <c r="AK886" s="4"/>
      <c r="AL886" s="4"/>
      <c r="AM886" s="4">
        <v>0.46</v>
      </c>
      <c r="AN886" s="8">
        <f t="shared" si="61"/>
        <v>1270.49</v>
      </c>
      <c r="AO886" s="4"/>
      <c r="AP886" s="4">
        <v>-5.6</v>
      </c>
      <c r="AQ886" s="4">
        <v>0</v>
      </c>
      <c r="AR886" s="4"/>
      <c r="AS886" s="4"/>
      <c r="AT886" s="4">
        <v>-0.88</v>
      </c>
      <c r="AU886" s="4"/>
      <c r="AV886" s="4">
        <v>0</v>
      </c>
      <c r="AW886" s="4"/>
      <c r="AX886" s="4"/>
      <c r="AY886" s="4">
        <v>0</v>
      </c>
      <c r="AZ886" s="4"/>
      <c r="BA886" s="4"/>
      <c r="BB886" s="4">
        <v>0</v>
      </c>
      <c r="BC886" s="4">
        <v>0</v>
      </c>
      <c r="BD886" s="4"/>
      <c r="BE886" s="4"/>
      <c r="BF886" s="4"/>
      <c r="BG886" s="4">
        <v>-153.01</v>
      </c>
      <c r="BH886" s="4">
        <v>0</v>
      </c>
      <c r="BI886" s="4"/>
      <c r="BJ886" s="4"/>
      <c r="BK886" s="4"/>
      <c r="BL886" s="11">
        <f t="shared" si="62"/>
        <v>-159.48999999999998</v>
      </c>
      <c r="BM886" s="12">
        <f t="shared" si="63"/>
        <v>1111</v>
      </c>
      <c r="BN886" s="13">
        <f t="shared" si="64"/>
        <v>276.70833333333331</v>
      </c>
      <c r="BO886" s="13">
        <f t="shared" si="65"/>
        <v>276.70833333333331</v>
      </c>
      <c r="BP886" s="13">
        <f t="shared" si="66"/>
        <v>92.2361111111111</v>
      </c>
      <c r="BQ886" s="13">
        <f t="shared" si="67"/>
        <v>120.525847</v>
      </c>
      <c r="BR886" s="13">
        <f t="shared" si="68"/>
        <v>101.6</v>
      </c>
      <c r="BS886" s="13">
        <f t="shared" si="69"/>
        <v>554.4</v>
      </c>
      <c r="BT886" s="13">
        <f t="shared" si="70"/>
        <v>0</v>
      </c>
      <c r="BU886" s="13">
        <f t="shared" si="71"/>
        <v>0</v>
      </c>
      <c r="BV886" s="6">
        <f>SUMIFS('SEGURO DE VIDA'!E:E, 'SEGURO DE VIDA'!D:D, H886, 'SEGURO DE VIDA'!G:G, E886)</f>
        <v>13.71</v>
      </c>
      <c r="BW886" s="6">
        <f>SUMIFS(TREINAMENTOS!E:E, TREINAMENTOS!D:D, H886, TREINAMENTOS!G:G, E886)</f>
        <v>52.75</v>
      </c>
      <c r="BX886" s="6">
        <f>SUMIFS(EXAMES!E:E, EXAMES!D:D, H886, EXAMES!G:G, E886)</f>
        <v>0</v>
      </c>
      <c r="BY886" s="25">
        <f t="shared" si="72"/>
        <v>1488.6386247777777</v>
      </c>
      <c r="BZ886" s="1"/>
      <c r="CA886" s="1"/>
      <c r="CB886" s="13">
        <f t="shared" si="73"/>
        <v>0</v>
      </c>
      <c r="CC886" s="13">
        <f t="shared" si="74"/>
        <v>0</v>
      </c>
      <c r="CD886" s="13">
        <f>SUMIFS(ALIMENTAÇÃO!E:E, ALIMENTAÇÃO!D:D, H886, ALIMENTAÇÃO!G:G, E886)</f>
        <v>560</v>
      </c>
      <c r="CE886" s="6">
        <f>SUMIFS(TRANSPORTE!E:E, TRANSPORTE!D:D, H886, TRANSPORTE!G:G, E886)</f>
        <v>0</v>
      </c>
      <c r="CF886" s="6">
        <f>SUMIFS('PLANO DE SAÚDE'!E:E, 'PLANO DE SAÚDE'!D:D, H886, 'PLANO DE SAÚDE'!G:G, E886)</f>
        <v>0</v>
      </c>
      <c r="CG886" s="6">
        <f>SUMIFS('PLANO ODONTO'!E:E, 'PLANO ODONTO'!D:D, H886, 'PLANO ODONTO'!G:G, E886)</f>
        <v>0</v>
      </c>
      <c r="CH886" s="6">
        <f t="shared" si="75"/>
        <v>0</v>
      </c>
      <c r="CI886" s="6">
        <f t="shared" si="76"/>
        <v>0</v>
      </c>
      <c r="CJ886" s="6"/>
      <c r="CK886" s="6">
        <f t="shared" si="78"/>
        <v>0</v>
      </c>
      <c r="CL886" s="6">
        <f t="shared" si="79"/>
        <v>0</v>
      </c>
      <c r="CM886" s="6">
        <f t="shared" si="77"/>
        <v>0</v>
      </c>
      <c r="CN886" s="6">
        <v>1270.49</v>
      </c>
      <c r="CO886" s="6">
        <v>-159.49</v>
      </c>
      <c r="CP886" s="6">
        <v>1111</v>
      </c>
      <c r="CQ886" s="6">
        <v>1270.03</v>
      </c>
      <c r="CR886" s="1">
        <v>9.49</v>
      </c>
      <c r="CS886" s="6">
        <v>1270.03</v>
      </c>
      <c r="CT886" s="1">
        <v>101.6</v>
      </c>
      <c r="CU886" s="6">
        <v>662.83</v>
      </c>
    </row>
    <row r="887" spans="1:99" ht="13.8">
      <c r="A887" s="1"/>
      <c r="B887" s="1"/>
      <c r="C887" s="34" t="str">
        <f t="shared" ca="1" si="59"/>
        <v>OK</v>
      </c>
      <c r="D887" s="2">
        <f t="shared" si="60"/>
        <v>3572.7028740000001</v>
      </c>
      <c r="E887" s="42">
        <v>45962</v>
      </c>
      <c r="F887" s="1" t="s">
        <v>145</v>
      </c>
      <c r="G887" s="1">
        <v>3608</v>
      </c>
      <c r="H887" s="1" t="s">
        <v>572</v>
      </c>
      <c r="I887" s="1" t="s">
        <v>151</v>
      </c>
      <c r="J887" s="35">
        <v>45945</v>
      </c>
      <c r="K887" s="6">
        <v>1800</v>
      </c>
      <c r="L887" s="1"/>
      <c r="M887" s="4">
        <v>1800</v>
      </c>
      <c r="N887" s="4"/>
      <c r="O887" s="4"/>
      <c r="P887" s="4">
        <v>0</v>
      </c>
      <c r="Q887" s="4"/>
      <c r="R887" s="4"/>
      <c r="S887" s="4"/>
      <c r="T887" s="4"/>
      <c r="U887" s="4">
        <v>0</v>
      </c>
      <c r="V887" s="4"/>
      <c r="W887" s="4"/>
      <c r="X887" s="4"/>
      <c r="Y887" s="4"/>
      <c r="Z887" s="4"/>
      <c r="AA887" s="4"/>
      <c r="AB887" s="4">
        <v>0</v>
      </c>
      <c r="AC887" s="4"/>
      <c r="AD887" s="4">
        <v>0</v>
      </c>
      <c r="AE887" s="4">
        <v>155.69999999999999</v>
      </c>
      <c r="AF887" s="4">
        <v>47.39</v>
      </c>
      <c r="AG887" s="4"/>
      <c r="AH887" s="4"/>
      <c r="AI887" s="4"/>
      <c r="AJ887" s="4"/>
      <c r="AK887" s="4"/>
      <c r="AL887" s="4"/>
      <c r="AM887" s="4">
        <v>0.31</v>
      </c>
      <c r="AN887" s="8">
        <f t="shared" si="61"/>
        <v>2003.4</v>
      </c>
      <c r="AO887" s="4"/>
      <c r="AP887" s="4">
        <v>-6.3</v>
      </c>
      <c r="AQ887" s="4">
        <v>-108</v>
      </c>
      <c r="AR887" s="4"/>
      <c r="AS887" s="4"/>
      <c r="AT887" s="4">
        <v>-0.6</v>
      </c>
      <c r="AU887" s="4"/>
      <c r="AV887" s="4">
        <v>-14</v>
      </c>
      <c r="AW887" s="4"/>
      <c r="AX887" s="4"/>
      <c r="AY887" s="4">
        <v>0</v>
      </c>
      <c r="AZ887" s="4"/>
      <c r="BA887" s="4"/>
      <c r="BB887" s="4">
        <v>0</v>
      </c>
      <c r="BC887" s="4">
        <v>0</v>
      </c>
      <c r="BD887" s="4"/>
      <c r="BE887" s="4"/>
      <c r="BF887" s="4"/>
      <c r="BG887" s="4">
        <v>-157.5</v>
      </c>
      <c r="BH887" s="4">
        <v>0</v>
      </c>
      <c r="BI887" s="4"/>
      <c r="BJ887" s="4"/>
      <c r="BK887" s="4"/>
      <c r="BL887" s="11">
        <f t="shared" si="62"/>
        <v>-286.39999999999998</v>
      </c>
      <c r="BM887" s="12">
        <f t="shared" si="63"/>
        <v>1717</v>
      </c>
      <c r="BN887" s="13">
        <f t="shared" si="64"/>
        <v>150</v>
      </c>
      <c r="BO887" s="13">
        <f t="shared" si="65"/>
        <v>150</v>
      </c>
      <c r="BP887" s="13">
        <f t="shared" si="66"/>
        <v>50</v>
      </c>
      <c r="BQ887" s="13">
        <f t="shared" si="67"/>
        <v>157.44287399999999</v>
      </c>
      <c r="BR887" s="13">
        <f t="shared" si="68"/>
        <v>160.24</v>
      </c>
      <c r="BS887" s="13">
        <f t="shared" si="69"/>
        <v>623.70000000000005</v>
      </c>
      <c r="BT887" s="13">
        <f t="shared" si="70"/>
        <v>199.8</v>
      </c>
      <c r="BU887" s="13">
        <f t="shared" si="71"/>
        <v>11.66</v>
      </c>
      <c r="BV887" s="6">
        <f>SUMIFS('SEGURO DE VIDA'!E:E, 'SEGURO DE VIDA'!D:D, H887, 'SEGURO DE VIDA'!G:G, E887)</f>
        <v>13.71</v>
      </c>
      <c r="BW887" s="6">
        <f>SUMIFS(TREINAMENTOS!E:E, TREINAMENTOS!D:D, H887, TREINAMENTOS!G:G, E887)</f>
        <v>52.75</v>
      </c>
      <c r="BX887" s="6">
        <f>SUMIFS(EXAMES!E:E, EXAMES!D:D, H887, EXAMES!G:G, E887)</f>
        <v>0</v>
      </c>
      <c r="BY887" s="25">
        <f t="shared" si="72"/>
        <v>1569.302874</v>
      </c>
      <c r="BZ887" s="1"/>
      <c r="CA887" s="1"/>
      <c r="CB887" s="13">
        <f t="shared" si="73"/>
        <v>0</v>
      </c>
      <c r="CC887" s="13">
        <f t="shared" si="74"/>
        <v>11.66</v>
      </c>
      <c r="CD887" s="13">
        <f>SUMIFS(ALIMENTAÇÃO!E:E, ALIMENTAÇÃO!D:D, H887, ALIMENTAÇÃO!G:G, E887)</f>
        <v>630</v>
      </c>
      <c r="CE887" s="6">
        <f>SUMIFS(TRANSPORTE!E:E, TRANSPORTE!D:D, H887, TRANSPORTE!G:G, E887)</f>
        <v>307.8</v>
      </c>
      <c r="CF887" s="6">
        <f>SUMIFS('PLANO DE SAÚDE'!E:E, 'PLANO DE SAÚDE'!D:D, H887, 'PLANO DE SAÚDE'!G:G, E887)</f>
        <v>0</v>
      </c>
      <c r="CG887" s="6">
        <f>SUMIFS('PLANO ODONTO'!E:E, 'PLANO ODONTO'!D:D, H887, 'PLANO ODONTO'!G:G, E887)</f>
        <v>25.66</v>
      </c>
      <c r="CH887" s="6">
        <f t="shared" si="75"/>
        <v>0</v>
      </c>
      <c r="CI887" s="6">
        <f t="shared" si="76"/>
        <v>0</v>
      </c>
      <c r="CJ887" s="6"/>
      <c r="CK887" s="6">
        <f t="shared" si="78"/>
        <v>47.39</v>
      </c>
      <c r="CL887" s="6">
        <f t="shared" si="79"/>
        <v>0</v>
      </c>
      <c r="CM887" s="6">
        <f t="shared" si="77"/>
        <v>-14</v>
      </c>
      <c r="CN887" s="6">
        <v>2003.4</v>
      </c>
      <c r="CO887" s="6">
        <v>-286.39999999999998</v>
      </c>
      <c r="CP887" s="6">
        <v>1717</v>
      </c>
      <c r="CQ887" s="6">
        <v>2003.09</v>
      </c>
      <c r="CR887" s="1">
        <v>7.86</v>
      </c>
      <c r="CS887" s="6">
        <v>2003.09</v>
      </c>
      <c r="CT887" s="1">
        <v>160.24</v>
      </c>
      <c r="CU887" s="6">
        <v>1395.89</v>
      </c>
    </row>
    <row r="888" spans="1:99" ht="13.8">
      <c r="A888" s="1"/>
      <c r="B888" s="1"/>
      <c r="C888" s="34" t="str">
        <f t="shared" ca="1" si="59"/>
        <v>OK</v>
      </c>
      <c r="D888" s="2">
        <f t="shared" si="60"/>
        <v>5852.3168650000007</v>
      </c>
      <c r="E888" s="42">
        <v>45962</v>
      </c>
      <c r="F888" s="1" t="s">
        <v>145</v>
      </c>
      <c r="G888" s="1">
        <v>3514</v>
      </c>
      <c r="H888" s="1" t="s">
        <v>189</v>
      </c>
      <c r="I888" s="1" t="s">
        <v>190</v>
      </c>
      <c r="J888" s="38">
        <v>45726</v>
      </c>
      <c r="K888" s="6">
        <v>1800</v>
      </c>
      <c r="L888" s="1"/>
      <c r="M888" s="4">
        <v>1800</v>
      </c>
      <c r="N888" s="4"/>
      <c r="O888" s="4"/>
      <c r="P888" s="4">
        <v>540</v>
      </c>
      <c r="Q888" s="4"/>
      <c r="R888" s="4"/>
      <c r="S888" s="4"/>
      <c r="T888" s="4"/>
      <c r="U888" s="4">
        <v>0</v>
      </c>
      <c r="V888" s="4"/>
      <c r="W888" s="4"/>
      <c r="X888" s="4"/>
      <c r="Y888" s="4"/>
      <c r="Z888" s="4"/>
      <c r="AA888" s="4"/>
      <c r="AB888" s="4">
        <v>450</v>
      </c>
      <c r="AC888" s="4"/>
      <c r="AD888" s="4">
        <v>601.97</v>
      </c>
      <c r="AE888" s="4">
        <v>154.83000000000001</v>
      </c>
      <c r="AF888" s="4">
        <v>230.33</v>
      </c>
      <c r="AG888" s="4"/>
      <c r="AH888" s="4"/>
      <c r="AI888" s="4"/>
      <c r="AJ888" s="4"/>
      <c r="AK888" s="4"/>
      <c r="AL888" s="4"/>
      <c r="AM888" s="4">
        <v>0.54</v>
      </c>
      <c r="AN888" s="8">
        <f t="shared" si="61"/>
        <v>3777.67</v>
      </c>
      <c r="AO888" s="4"/>
      <c r="AP888" s="4">
        <v>-5.95</v>
      </c>
      <c r="AQ888" s="4">
        <v>0</v>
      </c>
      <c r="AR888" s="4"/>
      <c r="AS888" s="4"/>
      <c r="AT888" s="4">
        <v>-0.42</v>
      </c>
      <c r="AU888" s="4"/>
      <c r="AV888" s="4">
        <v>-14</v>
      </c>
      <c r="AW888" s="4"/>
      <c r="AX888" s="4"/>
      <c r="AY888" s="4">
        <v>0</v>
      </c>
      <c r="AZ888" s="4"/>
      <c r="BA888" s="4"/>
      <c r="BB888" s="4">
        <v>0</v>
      </c>
      <c r="BC888" s="4">
        <v>-1.81</v>
      </c>
      <c r="BD888" s="4"/>
      <c r="BE888" s="4"/>
      <c r="BF888" s="4"/>
      <c r="BG888" s="4">
        <v>-292.66000000000003</v>
      </c>
      <c r="BH888" s="4">
        <v>-21.83</v>
      </c>
      <c r="BI888" s="4"/>
      <c r="BJ888" s="4"/>
      <c r="BK888" s="4"/>
      <c r="BL888" s="11">
        <f t="shared" si="62"/>
        <v>-336.67</v>
      </c>
      <c r="BM888" s="12">
        <f t="shared" si="63"/>
        <v>3441</v>
      </c>
      <c r="BN888" s="13">
        <f t="shared" si="64"/>
        <v>150</v>
      </c>
      <c r="BO888" s="13">
        <f t="shared" si="65"/>
        <v>150</v>
      </c>
      <c r="BP888" s="13">
        <f t="shared" si="66"/>
        <v>50</v>
      </c>
      <c r="BQ888" s="13">
        <f t="shared" si="67"/>
        <v>292.78744000000006</v>
      </c>
      <c r="BR888" s="13">
        <f t="shared" si="68"/>
        <v>266.17</v>
      </c>
      <c r="BS888" s="13">
        <f t="shared" si="69"/>
        <v>589.04999999999995</v>
      </c>
      <c r="BT888" s="13">
        <f t="shared" si="70"/>
        <v>0</v>
      </c>
      <c r="BU888" s="13">
        <f t="shared" si="71"/>
        <v>510.17942499999992</v>
      </c>
      <c r="BV888" s="6">
        <f>SUMIFS('SEGURO DE VIDA'!E:E, 'SEGURO DE VIDA'!D:D, H888, 'SEGURO DE VIDA'!G:G, E888)</f>
        <v>13.71</v>
      </c>
      <c r="BW888" s="6">
        <f>SUMIFS(TREINAMENTOS!E:E, TREINAMENTOS!D:D, H888, TREINAMENTOS!G:G, E888)</f>
        <v>52.75</v>
      </c>
      <c r="BX888" s="6">
        <f>SUMIFS(EXAMES!E:E, EXAMES!D:D, H888, EXAMES!G:G, E888)</f>
        <v>0</v>
      </c>
      <c r="BY888" s="25">
        <f t="shared" si="72"/>
        <v>2074.6468650000002</v>
      </c>
      <c r="BZ888" s="1"/>
      <c r="CA888" s="1"/>
      <c r="CB888" s="13">
        <f t="shared" si="73"/>
        <v>510.17942499999992</v>
      </c>
      <c r="CC888" s="13">
        <f t="shared" si="74"/>
        <v>0</v>
      </c>
      <c r="CD888" s="13">
        <f>SUMIFS(ALIMENTAÇÃO!E:E, ALIMENTAÇÃO!D:D, H888, ALIMENTAÇÃO!G:G, E888)</f>
        <v>595</v>
      </c>
      <c r="CE888" s="6">
        <f>SUMIFS(TRANSPORTE!E:E, TRANSPORTE!D:D, H888, TRANSPORTE!G:G, E888)</f>
        <v>0</v>
      </c>
      <c r="CF888" s="6">
        <f>SUMIFS('PLANO DE SAÚDE'!E:E, 'PLANO DE SAÚDE'!D:D, H888, 'PLANO DE SAÚDE'!G:G, E888)</f>
        <v>511.98942499999993</v>
      </c>
      <c r="CG888" s="6">
        <f>SUMIFS('PLANO ODONTO'!E:E, 'PLANO ODONTO'!D:D, H888, 'PLANO ODONTO'!G:G, E888)</f>
        <v>14</v>
      </c>
      <c r="CH888" s="6">
        <f t="shared" si="75"/>
        <v>-1.81</v>
      </c>
      <c r="CI888" s="6">
        <f t="shared" si="76"/>
        <v>0</v>
      </c>
      <c r="CJ888" s="6"/>
      <c r="CK888" s="6">
        <f t="shared" si="78"/>
        <v>230.33</v>
      </c>
      <c r="CL888" s="6">
        <f t="shared" si="79"/>
        <v>0</v>
      </c>
      <c r="CM888" s="6">
        <f t="shared" si="77"/>
        <v>-14</v>
      </c>
      <c r="CN888" s="6">
        <v>3777.67</v>
      </c>
      <c r="CO888" s="6">
        <v>-336.67</v>
      </c>
      <c r="CP888" s="6">
        <v>3441</v>
      </c>
      <c r="CQ888" s="6">
        <v>3327.13</v>
      </c>
      <c r="CR888" s="1">
        <v>8.8000000000000007</v>
      </c>
      <c r="CS888" s="6">
        <v>3327.13</v>
      </c>
      <c r="CT888" s="1">
        <v>266.17</v>
      </c>
      <c r="CU888" s="6">
        <v>2719.93</v>
      </c>
    </row>
    <row r="889" spans="1:99" ht="13.8">
      <c r="A889" s="1"/>
      <c r="B889" s="1"/>
      <c r="C889" s="34" t="str">
        <f t="shared" ca="1" si="59"/>
        <v>OK</v>
      </c>
      <c r="D889" s="2">
        <f t="shared" si="60"/>
        <v>6539.1584937777779</v>
      </c>
      <c r="E889" s="42">
        <v>45962</v>
      </c>
      <c r="F889" s="1" t="s">
        <v>145</v>
      </c>
      <c r="G889" s="1">
        <v>180</v>
      </c>
      <c r="H889" s="1" t="s">
        <v>191</v>
      </c>
      <c r="I889" s="1" t="s">
        <v>188</v>
      </c>
      <c r="J889" s="38">
        <v>42248</v>
      </c>
      <c r="K889" s="6">
        <v>3931.96</v>
      </c>
      <c r="L889" s="1"/>
      <c r="M889" s="4">
        <v>3931.96</v>
      </c>
      <c r="N889" s="4"/>
      <c r="O889" s="4"/>
      <c r="P889" s="4">
        <v>0</v>
      </c>
      <c r="Q889" s="4"/>
      <c r="R889" s="4"/>
      <c r="S889" s="4"/>
      <c r="T889" s="4"/>
      <c r="U889" s="4">
        <v>190.8</v>
      </c>
      <c r="V889" s="4"/>
      <c r="W889" s="4"/>
      <c r="X889" s="4"/>
      <c r="Y889" s="4"/>
      <c r="Z889" s="4"/>
      <c r="AA889" s="4"/>
      <c r="AB889" s="4">
        <v>0</v>
      </c>
      <c r="AC889" s="4"/>
      <c r="AD889" s="4">
        <v>0</v>
      </c>
      <c r="AE889" s="4">
        <v>0</v>
      </c>
      <c r="AF889" s="4">
        <v>0</v>
      </c>
      <c r="AG889" s="4"/>
      <c r="AH889" s="4"/>
      <c r="AI889" s="4"/>
      <c r="AJ889" s="4"/>
      <c r="AK889" s="4"/>
      <c r="AL889" s="4"/>
      <c r="AM889" s="4">
        <v>0.53</v>
      </c>
      <c r="AN889" s="8">
        <f t="shared" si="61"/>
        <v>4123.29</v>
      </c>
      <c r="AO889" s="4"/>
      <c r="AP889" s="4">
        <v>-6.3</v>
      </c>
      <c r="AQ889" s="4">
        <v>-235.92</v>
      </c>
      <c r="AR889" s="4"/>
      <c r="AS889" s="4"/>
      <c r="AT889" s="4">
        <v>-0.53</v>
      </c>
      <c r="AU889" s="4"/>
      <c r="AV889" s="4">
        <v>0</v>
      </c>
      <c r="AW889" s="4"/>
      <c r="AX889" s="4"/>
      <c r="AY889" s="4">
        <v>-39.31</v>
      </c>
      <c r="AZ889" s="4"/>
      <c r="BA889" s="4"/>
      <c r="BB889" s="4">
        <v>0</v>
      </c>
      <c r="BC889" s="4">
        <v>-1.93</v>
      </c>
      <c r="BD889" s="4"/>
      <c r="BE889" s="4"/>
      <c r="BF889" s="4"/>
      <c r="BG889" s="4">
        <v>-388.13</v>
      </c>
      <c r="BH889" s="4">
        <v>-133.16999999999999</v>
      </c>
      <c r="BI889" s="4"/>
      <c r="BJ889" s="4"/>
      <c r="BK889" s="4"/>
      <c r="BL889" s="11">
        <f t="shared" si="62"/>
        <v>-805.29</v>
      </c>
      <c r="BM889" s="12">
        <f t="shared" si="63"/>
        <v>3318</v>
      </c>
      <c r="BN889" s="13">
        <f t="shared" si="64"/>
        <v>327.66333333333336</v>
      </c>
      <c r="BO889" s="13">
        <f t="shared" si="65"/>
        <v>327.66333333333336</v>
      </c>
      <c r="BP889" s="13">
        <f t="shared" si="66"/>
        <v>109.22111111111111</v>
      </c>
      <c r="BQ889" s="13">
        <f t="shared" si="67"/>
        <v>387.95171600000003</v>
      </c>
      <c r="BR889" s="13">
        <f t="shared" si="68"/>
        <v>329.82</v>
      </c>
      <c r="BS889" s="13">
        <f t="shared" si="69"/>
        <v>623.70000000000005</v>
      </c>
      <c r="BT889" s="13">
        <f t="shared" si="70"/>
        <v>71.880000000000024</v>
      </c>
      <c r="BU889" s="13">
        <f t="shared" si="71"/>
        <v>171.50900000000001</v>
      </c>
      <c r="BV889" s="6">
        <f>SUMIFS('SEGURO DE VIDA'!E:E, 'SEGURO DE VIDA'!D:D, H889, 'SEGURO DE VIDA'!G:G, E889)</f>
        <v>13.71</v>
      </c>
      <c r="BW889" s="6">
        <f>SUMIFS(TREINAMENTOS!E:E, TREINAMENTOS!D:D, H889, TREINAMENTOS!G:G, E889)</f>
        <v>52.75</v>
      </c>
      <c r="BX889" s="6">
        <f>SUMIFS(EXAMES!E:E, EXAMES!D:D, H889, EXAMES!G:G, E889)</f>
        <v>0</v>
      </c>
      <c r="BY889" s="25">
        <f t="shared" si="72"/>
        <v>2415.868493777778</v>
      </c>
      <c r="BZ889" s="1"/>
      <c r="CA889" s="1"/>
      <c r="CB889" s="13">
        <f t="shared" si="73"/>
        <v>171.50900000000001</v>
      </c>
      <c r="CC889" s="13">
        <f t="shared" si="74"/>
        <v>0</v>
      </c>
      <c r="CD889" s="13">
        <f>SUMIFS(ALIMENTAÇÃO!E:E, ALIMENTAÇÃO!D:D, H889, ALIMENTAÇÃO!G:G, E889)</f>
        <v>630</v>
      </c>
      <c r="CE889" s="6">
        <f>SUMIFS(TRANSPORTE!E:E, TRANSPORTE!D:D, H889, TRANSPORTE!G:G, E889)</f>
        <v>307.8</v>
      </c>
      <c r="CF889" s="6">
        <f>SUMIFS('PLANO DE SAÚDE'!E:E, 'PLANO DE SAÚDE'!D:D, H889, 'PLANO DE SAÚDE'!G:G, E889)</f>
        <v>173.43900000000002</v>
      </c>
      <c r="CG889" s="6">
        <f>SUMIFS('PLANO ODONTO'!E:E, 'PLANO ODONTO'!D:D, H889, 'PLANO ODONTO'!G:G, E889)</f>
        <v>0</v>
      </c>
      <c r="CH889" s="6">
        <f t="shared" si="75"/>
        <v>-1.93</v>
      </c>
      <c r="CI889" s="6">
        <f t="shared" si="76"/>
        <v>0</v>
      </c>
      <c r="CJ889" s="6"/>
      <c r="CK889" s="6">
        <f t="shared" si="78"/>
        <v>0</v>
      </c>
      <c r="CL889" s="6">
        <f t="shared" si="79"/>
        <v>0</v>
      </c>
      <c r="CM889" s="6">
        <f t="shared" si="77"/>
        <v>0</v>
      </c>
      <c r="CN889" s="6">
        <v>4123.29</v>
      </c>
      <c r="CO889" s="6">
        <v>-805.29</v>
      </c>
      <c r="CP889" s="6">
        <v>3318</v>
      </c>
      <c r="CQ889" s="6">
        <v>4122.76</v>
      </c>
      <c r="CR889" s="1">
        <v>9.41</v>
      </c>
      <c r="CS889" s="6">
        <v>4122.76</v>
      </c>
      <c r="CT889" s="1">
        <v>329.82</v>
      </c>
      <c r="CU889" s="6">
        <v>3515.56</v>
      </c>
    </row>
    <row r="890" spans="1:99" ht="13.8">
      <c r="A890" s="1"/>
      <c r="B890" s="1"/>
      <c r="C890" s="34" t="str">
        <f t="shared" ca="1" si="59"/>
        <v>OK</v>
      </c>
      <c r="D890" s="2">
        <f t="shared" si="60"/>
        <v>3320.3255555555556</v>
      </c>
      <c r="E890" s="42">
        <v>45962</v>
      </c>
      <c r="F890" s="1" t="s">
        <v>145</v>
      </c>
      <c r="G890" s="1">
        <v>3588</v>
      </c>
      <c r="H890" s="1" t="s">
        <v>501</v>
      </c>
      <c r="I890" s="1" t="s">
        <v>586</v>
      </c>
      <c r="J890" s="38">
        <v>45915</v>
      </c>
      <c r="K890" s="6">
        <v>1700</v>
      </c>
      <c r="L890" s="1"/>
      <c r="M890" s="4">
        <v>1700</v>
      </c>
      <c r="N890" s="4"/>
      <c r="O890" s="4"/>
      <c r="P890" s="4">
        <v>0</v>
      </c>
      <c r="Q890" s="4"/>
      <c r="R890" s="4"/>
      <c r="S890" s="4"/>
      <c r="T890" s="4"/>
      <c r="U890" s="4">
        <v>0</v>
      </c>
      <c r="V890" s="4"/>
      <c r="W890" s="4"/>
      <c r="X890" s="4"/>
      <c r="Y890" s="4"/>
      <c r="Z890" s="4"/>
      <c r="AA890" s="4"/>
      <c r="AB890" s="4">
        <v>0</v>
      </c>
      <c r="AC890" s="4"/>
      <c r="AD890" s="4">
        <v>0</v>
      </c>
      <c r="AE890" s="4">
        <v>0</v>
      </c>
      <c r="AF890" s="4">
        <v>0</v>
      </c>
      <c r="AG890" s="4"/>
      <c r="AH890" s="4"/>
      <c r="AI890" s="4"/>
      <c r="AJ890" s="4"/>
      <c r="AK890" s="4"/>
      <c r="AL890" s="4"/>
      <c r="AM890" s="4">
        <v>0.34</v>
      </c>
      <c r="AN890" s="8">
        <f t="shared" si="61"/>
        <v>1700.34</v>
      </c>
      <c r="AO890" s="4"/>
      <c r="AP890" s="4">
        <v>-6.3</v>
      </c>
      <c r="AQ890" s="4">
        <v>-102</v>
      </c>
      <c r="AR890" s="4"/>
      <c r="AS890" s="4"/>
      <c r="AT890" s="4">
        <v>-0.81</v>
      </c>
      <c r="AU890" s="4"/>
      <c r="AV890" s="4">
        <v>-14</v>
      </c>
      <c r="AW890" s="4"/>
      <c r="AX890" s="4"/>
      <c r="AY890" s="4">
        <v>0</v>
      </c>
      <c r="AZ890" s="4"/>
      <c r="BA890" s="4"/>
      <c r="BB890" s="4">
        <v>0</v>
      </c>
      <c r="BC890" s="4">
        <v>0</v>
      </c>
      <c r="BD890" s="4"/>
      <c r="BE890" s="4"/>
      <c r="BF890" s="4"/>
      <c r="BG890" s="4">
        <v>-130.22999999999999</v>
      </c>
      <c r="BH890" s="4">
        <v>0</v>
      </c>
      <c r="BI890" s="4"/>
      <c r="BJ890" s="4"/>
      <c r="BK890" s="4"/>
      <c r="BL890" s="11">
        <f t="shared" si="62"/>
        <v>-253.33999999999997</v>
      </c>
      <c r="BM890" s="12">
        <f t="shared" si="63"/>
        <v>1447</v>
      </c>
      <c r="BN890" s="13">
        <f t="shared" si="64"/>
        <v>141.66666666666666</v>
      </c>
      <c r="BO890" s="13">
        <f t="shared" si="65"/>
        <v>141.66666666666666</v>
      </c>
      <c r="BP890" s="13">
        <f t="shared" si="66"/>
        <v>47.222222222222221</v>
      </c>
      <c r="BQ890" s="13">
        <f t="shared" si="67"/>
        <v>130.22</v>
      </c>
      <c r="BR890" s="13">
        <f t="shared" si="68"/>
        <v>136</v>
      </c>
      <c r="BS890" s="13">
        <f t="shared" si="69"/>
        <v>623.70000000000005</v>
      </c>
      <c r="BT890" s="13">
        <f t="shared" si="70"/>
        <v>385.8</v>
      </c>
      <c r="BU890" s="13">
        <f t="shared" si="71"/>
        <v>0</v>
      </c>
      <c r="BV890" s="6">
        <f>SUMIFS('SEGURO DE VIDA'!E:E, 'SEGURO DE VIDA'!D:D, H890, 'SEGURO DE VIDA'!G:G, E890)</f>
        <v>13.71</v>
      </c>
      <c r="BW890" s="6">
        <f>SUMIFS(TREINAMENTOS!E:E, TREINAMENTOS!D:D, H890, TREINAMENTOS!G:G, E890)</f>
        <v>0</v>
      </c>
      <c r="BX890" s="6">
        <f>SUMIFS(EXAMES!E:E, EXAMES!D:D, H890, EXAMES!G:G, E890)</f>
        <v>0</v>
      </c>
      <c r="BY890" s="25">
        <f t="shared" si="72"/>
        <v>1619.9855555555557</v>
      </c>
      <c r="BZ890" s="1"/>
      <c r="CA890" s="1"/>
      <c r="CB890" s="13">
        <f t="shared" si="73"/>
        <v>0</v>
      </c>
      <c r="CC890" s="13">
        <f t="shared" si="74"/>
        <v>0</v>
      </c>
      <c r="CD890" s="13">
        <f>SUMIFS(ALIMENTAÇÃO!E:E, ALIMENTAÇÃO!D:D, H890, ALIMENTAÇÃO!G:G, E890)</f>
        <v>630</v>
      </c>
      <c r="CE890" s="6">
        <f>SUMIFS(TRANSPORTE!E:E, TRANSPORTE!D:D, H890, TRANSPORTE!G:G, E890)</f>
        <v>487.8</v>
      </c>
      <c r="CF890" s="6">
        <f>SUMIFS('PLANO DE SAÚDE'!E:E, 'PLANO DE SAÚDE'!D:D, H890, 'PLANO DE SAÚDE'!G:G, E890)</f>
        <v>0</v>
      </c>
      <c r="CG890" s="6">
        <f>SUMIFS('PLANO ODONTO'!E:E, 'PLANO ODONTO'!D:D, H890, 'PLANO ODONTO'!G:G, E890)</f>
        <v>14</v>
      </c>
      <c r="CH890" s="6">
        <f t="shared" si="75"/>
        <v>0</v>
      </c>
      <c r="CI890" s="6">
        <f t="shared" si="76"/>
        <v>0</v>
      </c>
      <c r="CJ890" s="6"/>
      <c r="CK890" s="6">
        <f t="shared" si="78"/>
        <v>0</v>
      </c>
      <c r="CL890" s="6">
        <f t="shared" si="79"/>
        <v>0</v>
      </c>
      <c r="CM890" s="6">
        <f t="shared" si="77"/>
        <v>-14</v>
      </c>
      <c r="CN890" s="6">
        <v>1700.34</v>
      </c>
      <c r="CO890" s="6">
        <v>-253.34</v>
      </c>
      <c r="CP890" s="6">
        <v>1447</v>
      </c>
      <c r="CQ890" s="6">
        <v>1700</v>
      </c>
      <c r="CR890" s="1">
        <v>7.66</v>
      </c>
      <c r="CS890" s="6">
        <v>1700</v>
      </c>
      <c r="CT890" s="1">
        <v>136</v>
      </c>
      <c r="CU890" s="6">
        <v>1092.8</v>
      </c>
    </row>
    <row r="891" spans="1:99" ht="13.8">
      <c r="A891" s="1"/>
      <c r="B891" s="1"/>
      <c r="C891" s="34" t="str">
        <f t="shared" ca="1" si="59"/>
        <v>OK</v>
      </c>
      <c r="D891" s="2">
        <f t="shared" si="60"/>
        <v>3261.820822222222</v>
      </c>
      <c r="E891" s="42">
        <v>45962</v>
      </c>
      <c r="F891" s="1" t="s">
        <v>145</v>
      </c>
      <c r="G891" s="1">
        <v>3416</v>
      </c>
      <c r="H891" s="1" t="s">
        <v>195</v>
      </c>
      <c r="I891" s="1" t="s">
        <v>194</v>
      </c>
      <c r="J891" s="38">
        <v>45292</v>
      </c>
      <c r="K891" s="6">
        <v>2102</v>
      </c>
      <c r="L891" s="1"/>
      <c r="M891" s="4">
        <v>2102</v>
      </c>
      <c r="N891" s="4"/>
      <c r="O891" s="4"/>
      <c r="P891" s="4">
        <v>0</v>
      </c>
      <c r="Q891" s="4"/>
      <c r="R891" s="4"/>
      <c r="S891" s="4"/>
      <c r="T891" s="4"/>
      <c r="U891" s="4">
        <v>204</v>
      </c>
      <c r="V891" s="4"/>
      <c r="W891" s="4"/>
      <c r="X891" s="4"/>
      <c r="Y891" s="4"/>
      <c r="Z891" s="4"/>
      <c r="AA891" s="4"/>
      <c r="AB891" s="4">
        <v>0</v>
      </c>
      <c r="AC891" s="4"/>
      <c r="AD891" s="4">
        <v>0</v>
      </c>
      <c r="AE891" s="4">
        <v>0</v>
      </c>
      <c r="AF891" s="4">
        <v>0</v>
      </c>
      <c r="AG891" s="4"/>
      <c r="AH891" s="4"/>
      <c r="AI891" s="4"/>
      <c r="AJ891" s="4"/>
      <c r="AK891" s="4"/>
      <c r="AL891" s="4"/>
      <c r="AM891" s="4">
        <v>0.77</v>
      </c>
      <c r="AN891" s="8">
        <f t="shared" si="61"/>
        <v>2306.77</v>
      </c>
      <c r="AO891" s="4"/>
      <c r="AP891" s="4">
        <v>0</v>
      </c>
      <c r="AQ891" s="4">
        <v>0</v>
      </c>
      <c r="AR891" s="4"/>
      <c r="AS891" s="4"/>
      <c r="AT891" s="4">
        <v>-0.19</v>
      </c>
      <c r="AU891" s="4"/>
      <c r="AV891" s="4">
        <v>-14</v>
      </c>
      <c r="AW891" s="4"/>
      <c r="AX891" s="4"/>
      <c r="AY891" s="4">
        <v>0</v>
      </c>
      <c r="AZ891" s="4"/>
      <c r="BA891" s="4"/>
      <c r="BB891" s="4">
        <v>-50</v>
      </c>
      <c r="BC891" s="4">
        <v>-1.81</v>
      </c>
      <c r="BD891" s="4"/>
      <c r="BE891" s="4"/>
      <c r="BF891" s="4"/>
      <c r="BG891" s="4">
        <v>-184.77</v>
      </c>
      <c r="BH891" s="4">
        <v>0</v>
      </c>
      <c r="BI891" s="4"/>
      <c r="BJ891" s="4"/>
      <c r="BK891" s="4"/>
      <c r="BL891" s="11">
        <f t="shared" si="62"/>
        <v>-250.77</v>
      </c>
      <c r="BM891" s="12">
        <f t="shared" si="63"/>
        <v>2056</v>
      </c>
      <c r="BN891" s="13">
        <f t="shared" si="64"/>
        <v>175.16666666666666</v>
      </c>
      <c r="BO891" s="13">
        <f t="shared" si="65"/>
        <v>175.16666666666666</v>
      </c>
      <c r="BP891" s="13">
        <f t="shared" si="66"/>
        <v>58.388888888888886</v>
      </c>
      <c r="BQ891" s="13">
        <f t="shared" si="67"/>
        <v>184.7106</v>
      </c>
      <c r="BR891" s="13">
        <f t="shared" si="68"/>
        <v>184.48</v>
      </c>
      <c r="BS891" s="13">
        <f t="shared" si="69"/>
        <v>0</v>
      </c>
      <c r="BT891" s="13">
        <f t="shared" si="70"/>
        <v>0</v>
      </c>
      <c r="BU891" s="13">
        <f t="shared" si="71"/>
        <v>163.428</v>
      </c>
      <c r="BV891" s="6">
        <f>SUMIFS('SEGURO DE VIDA'!E:E, 'SEGURO DE VIDA'!D:D, H891, 'SEGURO DE VIDA'!G:G, E891)</f>
        <v>13.71</v>
      </c>
      <c r="BW891" s="6">
        <f>SUMIFS(TREINAMENTOS!E:E, TREINAMENTOS!D:D, H891, TREINAMENTOS!G:G, E891)</f>
        <v>0</v>
      </c>
      <c r="BX891" s="6">
        <f>SUMIFS(EXAMES!E:E, EXAMES!D:D, H891, EXAMES!G:G, E891)</f>
        <v>0</v>
      </c>
      <c r="BY891" s="25">
        <f t="shared" si="72"/>
        <v>955.05082222222222</v>
      </c>
      <c r="BZ891" s="1"/>
      <c r="CA891" s="1"/>
      <c r="CB891" s="13">
        <f t="shared" si="73"/>
        <v>163.428</v>
      </c>
      <c r="CC891" s="13">
        <f t="shared" si="74"/>
        <v>0</v>
      </c>
      <c r="CD891" s="13">
        <f>SUMIFS(ALIMENTAÇÃO!E:E, ALIMENTAÇÃO!D:D, H891, ALIMENTAÇÃO!G:G, E891)</f>
        <v>0</v>
      </c>
      <c r="CE891" s="6">
        <f>SUMIFS(TRANSPORTE!E:E, TRANSPORTE!D:D, H891, TRANSPORTE!G:G, E891)</f>
        <v>0</v>
      </c>
      <c r="CF891" s="6">
        <f>SUMIFS('PLANO DE SAÚDE'!E:E, 'PLANO DE SAÚDE'!D:D, H891, 'PLANO DE SAÚDE'!G:G, E891)</f>
        <v>215.238</v>
      </c>
      <c r="CG891" s="6">
        <f>SUMIFS('PLANO ODONTO'!E:E, 'PLANO ODONTO'!D:D, H891, 'PLANO ODONTO'!G:G, E891)</f>
        <v>14</v>
      </c>
      <c r="CH891" s="6">
        <f t="shared" si="75"/>
        <v>-51.81</v>
      </c>
      <c r="CI891" s="6">
        <f t="shared" si="76"/>
        <v>0</v>
      </c>
      <c r="CJ891" s="6"/>
      <c r="CK891" s="6">
        <f t="shared" si="78"/>
        <v>0</v>
      </c>
      <c r="CL891" s="6">
        <f t="shared" si="79"/>
        <v>0</v>
      </c>
      <c r="CM891" s="6">
        <f t="shared" si="77"/>
        <v>-14</v>
      </c>
      <c r="CN891" s="6">
        <v>2306.77</v>
      </c>
      <c r="CO891" s="6">
        <v>-250.77</v>
      </c>
      <c r="CP891" s="6">
        <v>2056</v>
      </c>
      <c r="CQ891" s="6">
        <v>2306</v>
      </c>
      <c r="CR891" s="1">
        <v>8.01</v>
      </c>
      <c r="CS891" s="6">
        <v>2306</v>
      </c>
      <c r="CT891" s="1">
        <v>184.48</v>
      </c>
      <c r="CU891" s="6">
        <v>1698.8</v>
      </c>
    </row>
    <row r="892" spans="1:99" ht="13.8">
      <c r="A892" s="1"/>
      <c r="B892" s="1"/>
      <c r="C892" s="34" t="str">
        <f t="shared" ca="1" si="59"/>
        <v>OK</v>
      </c>
      <c r="D892" s="2">
        <f t="shared" si="60"/>
        <v>3473.52585</v>
      </c>
      <c r="E892" s="42">
        <v>45962</v>
      </c>
      <c r="F892" s="1" t="s">
        <v>145</v>
      </c>
      <c r="G892" s="1">
        <v>3550</v>
      </c>
      <c r="H892" s="1" t="s">
        <v>196</v>
      </c>
      <c r="I892" s="1" t="s">
        <v>151</v>
      </c>
      <c r="J892" s="38">
        <v>45831</v>
      </c>
      <c r="K892" s="6">
        <v>1800</v>
      </c>
      <c r="L892" s="1"/>
      <c r="M892" s="4">
        <v>1800</v>
      </c>
      <c r="N892" s="4"/>
      <c r="O892" s="4"/>
      <c r="P892" s="4">
        <v>0</v>
      </c>
      <c r="Q892" s="4"/>
      <c r="R892" s="4"/>
      <c r="S892" s="4"/>
      <c r="T892" s="4"/>
      <c r="U892" s="4">
        <v>12.75</v>
      </c>
      <c r="V892" s="4"/>
      <c r="W892" s="4"/>
      <c r="X892" s="4"/>
      <c r="Y892" s="4">
        <v>0</v>
      </c>
      <c r="Z892" s="4"/>
      <c r="AA892" s="4"/>
      <c r="AB892" s="4">
        <v>0</v>
      </c>
      <c r="AC892" s="4"/>
      <c r="AD892" s="4">
        <v>0</v>
      </c>
      <c r="AE892" s="4"/>
      <c r="AF892" s="4">
        <v>0</v>
      </c>
      <c r="AG892" s="4"/>
      <c r="AH892" s="4"/>
      <c r="AI892" s="4"/>
      <c r="AJ892" s="4"/>
      <c r="AK892" s="4"/>
      <c r="AL892" s="4"/>
      <c r="AM892" s="4">
        <v>0.92</v>
      </c>
      <c r="AN892" s="8">
        <f t="shared" si="61"/>
        <v>1813.67</v>
      </c>
      <c r="AO892" s="4"/>
      <c r="AP892" s="4">
        <v>-5.95</v>
      </c>
      <c r="AQ892" s="4">
        <v>-108</v>
      </c>
      <c r="AR892" s="4"/>
      <c r="AS892" s="4"/>
      <c r="AT892" s="4">
        <v>-0.84</v>
      </c>
      <c r="AU892" s="4"/>
      <c r="AV892" s="4">
        <v>-14</v>
      </c>
      <c r="AW892" s="4"/>
      <c r="AX892" s="4"/>
      <c r="AY892" s="4"/>
      <c r="AZ892" s="4"/>
      <c r="BA892" s="4"/>
      <c r="BB892" s="4"/>
      <c r="BC892" s="4">
        <v>-1.51</v>
      </c>
      <c r="BD892" s="4"/>
      <c r="BE892" s="4"/>
      <c r="BF892" s="4"/>
      <c r="BG892" s="4">
        <v>-140.37</v>
      </c>
      <c r="BH892" s="4">
        <v>0</v>
      </c>
      <c r="BI892" s="4"/>
      <c r="BJ892" s="4"/>
      <c r="BK892" s="4"/>
      <c r="BL892" s="11">
        <f t="shared" si="62"/>
        <v>-270.67</v>
      </c>
      <c r="BM892" s="12">
        <f t="shared" si="63"/>
        <v>1543</v>
      </c>
      <c r="BN892" s="13">
        <f t="shared" si="64"/>
        <v>150</v>
      </c>
      <c r="BO892" s="13">
        <f t="shared" si="65"/>
        <v>150</v>
      </c>
      <c r="BP892" s="13">
        <f t="shared" si="66"/>
        <v>50</v>
      </c>
      <c r="BQ892" s="13">
        <f t="shared" si="67"/>
        <v>140.30685</v>
      </c>
      <c r="BR892" s="13">
        <f t="shared" si="68"/>
        <v>145.02000000000001</v>
      </c>
      <c r="BS892" s="13">
        <f t="shared" si="69"/>
        <v>624.04999999999995</v>
      </c>
      <c r="BT892" s="13">
        <f t="shared" si="70"/>
        <v>199.8</v>
      </c>
      <c r="BU892" s="13">
        <f t="shared" si="71"/>
        <v>134.21900000000002</v>
      </c>
      <c r="BV892" s="6">
        <f>SUMIFS('SEGURO DE VIDA'!E:E, 'SEGURO DE VIDA'!D:D, H892, 'SEGURO DE VIDA'!G:G, E892)</f>
        <v>13.71</v>
      </c>
      <c r="BW892" s="6">
        <f>SUMIFS(TREINAMENTOS!E:E, TREINAMENTOS!D:D, H892, TREINAMENTOS!G:G, E892)</f>
        <v>52.75</v>
      </c>
      <c r="BX892" s="6">
        <f>SUMIFS(EXAMES!E:E, EXAMES!D:D, H892, EXAMES!G:G, E892)</f>
        <v>0</v>
      </c>
      <c r="BY892" s="25">
        <f t="shared" si="72"/>
        <v>1659.8558500000001</v>
      </c>
      <c r="BZ892" s="1"/>
      <c r="CA892" s="1"/>
      <c r="CB892" s="13">
        <f t="shared" si="73"/>
        <v>134.21900000000002</v>
      </c>
      <c r="CC892" s="13">
        <f t="shared" si="74"/>
        <v>0</v>
      </c>
      <c r="CD892" s="13">
        <f>SUMIFS(ALIMENTAÇÃO!E:E, ALIMENTAÇÃO!D:D, H892, ALIMENTAÇÃO!G:G, E892)</f>
        <v>630</v>
      </c>
      <c r="CE892" s="6">
        <f>SUMIFS(TRANSPORTE!E:E, TRANSPORTE!D:D, H892, TRANSPORTE!G:G, E892)</f>
        <v>307.8</v>
      </c>
      <c r="CF892" s="6">
        <f>SUMIFS('PLANO DE SAÚDE'!E:E, 'PLANO DE SAÚDE'!D:D, H892, 'PLANO DE SAÚDE'!G:G, E892)</f>
        <v>135.72900000000001</v>
      </c>
      <c r="CG892" s="6">
        <f>SUMIFS('PLANO ODONTO'!E:E, 'PLANO ODONTO'!D:D, H892, 'PLANO ODONTO'!G:G, E892)</f>
        <v>14</v>
      </c>
      <c r="CH892" s="6">
        <f t="shared" si="75"/>
        <v>-1.51</v>
      </c>
      <c r="CI892" s="6">
        <f t="shared" si="76"/>
        <v>0</v>
      </c>
      <c r="CJ892" s="6"/>
      <c r="CK892" s="6">
        <f t="shared" si="78"/>
        <v>0</v>
      </c>
      <c r="CL892" s="6">
        <f t="shared" si="79"/>
        <v>0</v>
      </c>
      <c r="CM892" s="6">
        <f t="shared" si="77"/>
        <v>-14</v>
      </c>
      <c r="CN892" s="6">
        <v>1813.67</v>
      </c>
      <c r="CO892" s="6">
        <v>-270.67</v>
      </c>
      <c r="CP892" s="6">
        <v>1543</v>
      </c>
      <c r="CQ892" s="6">
        <v>1812.75</v>
      </c>
      <c r="CR892" s="1">
        <v>7.74</v>
      </c>
      <c r="CS892" s="6">
        <v>1812.75</v>
      </c>
      <c r="CT892" s="1">
        <v>145.02000000000001</v>
      </c>
      <c r="CU892" s="6">
        <v>1205.55</v>
      </c>
    </row>
    <row r="893" spans="1:99" ht="13.8">
      <c r="A893" s="1"/>
      <c r="B893" s="1"/>
      <c r="C893" s="34" t="str">
        <f t="shared" ca="1" si="59"/>
        <v>OK</v>
      </c>
      <c r="D893" s="2">
        <f t="shared" si="60"/>
        <v>4016.2158341111112</v>
      </c>
      <c r="E893" s="42">
        <v>45962</v>
      </c>
      <c r="F893" s="1" t="s">
        <v>145</v>
      </c>
      <c r="G893" s="1">
        <v>3576</v>
      </c>
      <c r="H893" s="1" t="s">
        <v>460</v>
      </c>
      <c r="I893" s="1" t="s">
        <v>170</v>
      </c>
      <c r="J893" s="38">
        <v>45883</v>
      </c>
      <c r="K893" s="6">
        <v>2239.36</v>
      </c>
      <c r="L893" s="1"/>
      <c r="M893" s="4">
        <v>2239.36</v>
      </c>
      <c r="N893" s="4"/>
      <c r="O893" s="4"/>
      <c r="P893" s="4">
        <v>0</v>
      </c>
      <c r="Q893" s="4"/>
      <c r="R893" s="4"/>
      <c r="S893" s="4"/>
      <c r="T893" s="4"/>
      <c r="U893" s="4">
        <v>9.41</v>
      </c>
      <c r="V893" s="4"/>
      <c r="W893" s="4"/>
      <c r="X893" s="4"/>
      <c r="Y893" s="4">
        <v>0</v>
      </c>
      <c r="Z893" s="4"/>
      <c r="AA893" s="4"/>
      <c r="AB893" s="4">
        <v>0</v>
      </c>
      <c r="AC893" s="4"/>
      <c r="AD893" s="4">
        <v>0</v>
      </c>
      <c r="AE893" s="4"/>
      <c r="AF893" s="4">
        <v>0</v>
      </c>
      <c r="AG893" s="4"/>
      <c r="AH893" s="4"/>
      <c r="AI893" s="4"/>
      <c r="AJ893" s="4"/>
      <c r="AK893" s="4"/>
      <c r="AL893" s="4"/>
      <c r="AM893" s="4">
        <v>0.66</v>
      </c>
      <c r="AN893" s="8">
        <f t="shared" si="61"/>
        <v>2249.4299999999998</v>
      </c>
      <c r="AO893" s="4"/>
      <c r="AP893" s="4">
        <v>-6.3</v>
      </c>
      <c r="AQ893" s="4">
        <v>-134.36000000000001</v>
      </c>
      <c r="AR893" s="4"/>
      <c r="AS893" s="4"/>
      <c r="AT893" s="4">
        <v>-0.35</v>
      </c>
      <c r="AU893" s="4"/>
      <c r="AV893" s="4">
        <v>-14</v>
      </c>
      <c r="AW893" s="4"/>
      <c r="AX893" s="4"/>
      <c r="AY893" s="4"/>
      <c r="AZ893" s="4"/>
      <c r="BA893" s="4"/>
      <c r="BB893" s="4"/>
      <c r="BC893" s="4">
        <v>-1.81</v>
      </c>
      <c r="BD893" s="4"/>
      <c r="BE893" s="4"/>
      <c r="BF893" s="4"/>
      <c r="BG893" s="4">
        <v>-179.61</v>
      </c>
      <c r="BH893" s="4">
        <v>0</v>
      </c>
      <c r="BI893" s="4"/>
      <c r="BJ893" s="4"/>
      <c r="BK893" s="4"/>
      <c r="BL893" s="11">
        <f t="shared" si="62"/>
        <v>-336.43000000000006</v>
      </c>
      <c r="BM893" s="12">
        <f t="shared" si="63"/>
        <v>1912.9999999999998</v>
      </c>
      <c r="BN893" s="13">
        <f t="shared" si="64"/>
        <v>186.61333333333334</v>
      </c>
      <c r="BO893" s="13">
        <f t="shared" si="65"/>
        <v>186.61333333333334</v>
      </c>
      <c r="BP893" s="13">
        <f t="shared" si="66"/>
        <v>62.204444444444448</v>
      </c>
      <c r="BQ893" s="13">
        <f t="shared" si="67"/>
        <v>179.67672300000001</v>
      </c>
      <c r="BR893" s="13">
        <f t="shared" si="68"/>
        <v>179.9</v>
      </c>
      <c r="BS893" s="13">
        <f t="shared" si="69"/>
        <v>623.70000000000005</v>
      </c>
      <c r="BT893" s="13">
        <f t="shared" si="70"/>
        <v>173.44</v>
      </c>
      <c r="BU893" s="13">
        <f t="shared" si="71"/>
        <v>160.928</v>
      </c>
      <c r="BV893" s="6">
        <f>SUMIFS('SEGURO DE VIDA'!E:E, 'SEGURO DE VIDA'!D:D, H893, 'SEGURO DE VIDA'!G:G, E893)</f>
        <v>13.71</v>
      </c>
      <c r="BW893" s="6">
        <f>SUMIFS(TREINAMENTOS!E:E, TREINAMENTOS!D:D, H893, TREINAMENTOS!G:G, E893)</f>
        <v>0</v>
      </c>
      <c r="BX893" s="6">
        <f>SUMIFS(EXAMES!E:E, EXAMES!D:D, H893, EXAMES!G:G, E893)</f>
        <v>0</v>
      </c>
      <c r="BY893" s="25">
        <f t="shared" si="72"/>
        <v>1766.7858341111114</v>
      </c>
      <c r="BZ893" s="1"/>
      <c r="CA893" s="1"/>
      <c r="CB893" s="13">
        <f t="shared" si="73"/>
        <v>160.928</v>
      </c>
      <c r="CC893" s="13">
        <f t="shared" si="74"/>
        <v>0</v>
      </c>
      <c r="CD893" s="13">
        <f>SUMIFS(ALIMENTAÇÃO!E:E, ALIMENTAÇÃO!D:D, H893, ALIMENTAÇÃO!G:G, E893)</f>
        <v>630</v>
      </c>
      <c r="CE893" s="6">
        <f>SUMIFS(TRANSPORTE!E:E, TRANSPORTE!D:D, H893, TRANSPORTE!G:G, E893)</f>
        <v>307.8</v>
      </c>
      <c r="CF893" s="6">
        <f>SUMIFS('PLANO DE SAÚDE'!E:E, 'PLANO DE SAÚDE'!D:D, H893, 'PLANO DE SAÚDE'!G:G, E893)</f>
        <v>162.738</v>
      </c>
      <c r="CG893" s="6">
        <f>SUMIFS('PLANO ODONTO'!E:E, 'PLANO ODONTO'!D:D, H893, 'PLANO ODONTO'!G:G, E893)</f>
        <v>14</v>
      </c>
      <c r="CH893" s="6">
        <f t="shared" si="75"/>
        <v>-1.81</v>
      </c>
      <c r="CI893" s="6">
        <f t="shared" si="76"/>
        <v>0</v>
      </c>
      <c r="CJ893" s="6"/>
      <c r="CK893" s="6">
        <f t="shared" si="78"/>
        <v>0</v>
      </c>
      <c r="CL893" s="6">
        <f t="shared" si="79"/>
        <v>0</v>
      </c>
      <c r="CM893" s="6">
        <f t="shared" si="77"/>
        <v>-14</v>
      </c>
      <c r="CN893" s="6">
        <v>2249.4299999999998</v>
      </c>
      <c r="CO893" s="6">
        <v>-336.43</v>
      </c>
      <c r="CP893" s="6">
        <v>1913</v>
      </c>
      <c r="CQ893" s="6">
        <v>2248.77</v>
      </c>
      <c r="CR893" s="1">
        <v>7.99</v>
      </c>
      <c r="CS893" s="6">
        <v>2248.77</v>
      </c>
      <c r="CT893" s="1">
        <v>179.9</v>
      </c>
      <c r="CU893" s="6">
        <v>1641.57</v>
      </c>
    </row>
    <row r="894" spans="1:99" ht="13.8">
      <c r="A894" s="1"/>
      <c r="B894" s="1"/>
      <c r="C894" s="34" t="str">
        <f t="shared" ca="1" si="59"/>
        <v>OK</v>
      </c>
      <c r="D894" s="2">
        <f t="shared" si="60"/>
        <v>5690.574557777778</v>
      </c>
      <c r="E894" s="42">
        <v>45962</v>
      </c>
      <c r="F894" s="1" t="s">
        <v>145</v>
      </c>
      <c r="G894" s="1">
        <v>288</v>
      </c>
      <c r="H894" s="1" t="s">
        <v>198</v>
      </c>
      <c r="I894" s="1" t="s">
        <v>188</v>
      </c>
      <c r="J894" s="38">
        <v>44256</v>
      </c>
      <c r="K894" s="6">
        <v>3320.5</v>
      </c>
      <c r="L894" s="1"/>
      <c r="M894" s="4">
        <v>3320.5</v>
      </c>
      <c r="N894" s="4"/>
      <c r="O894" s="4"/>
      <c r="P894" s="4">
        <v>0</v>
      </c>
      <c r="Q894" s="4"/>
      <c r="R894" s="4"/>
      <c r="S894" s="4"/>
      <c r="T894" s="4"/>
      <c r="U894" s="4">
        <v>163.19999999999999</v>
      </c>
      <c r="V894" s="4"/>
      <c r="W894" s="4"/>
      <c r="X894" s="4"/>
      <c r="Y894" s="4">
        <v>0</v>
      </c>
      <c r="Z894" s="4"/>
      <c r="AA894" s="4"/>
      <c r="AB894" s="4">
        <v>0</v>
      </c>
      <c r="AC894" s="4"/>
      <c r="AD894" s="4">
        <v>0</v>
      </c>
      <c r="AE894" s="4"/>
      <c r="AF894" s="4">
        <v>0</v>
      </c>
      <c r="AG894" s="4"/>
      <c r="AH894" s="4"/>
      <c r="AI894" s="4"/>
      <c r="AJ894" s="4"/>
      <c r="AK894" s="4"/>
      <c r="AL894" s="4"/>
      <c r="AM894" s="4">
        <v>0.85</v>
      </c>
      <c r="AN894" s="8">
        <f t="shared" si="61"/>
        <v>3484.5499999999997</v>
      </c>
      <c r="AO894" s="4"/>
      <c r="AP894" s="4">
        <v>-6.3</v>
      </c>
      <c r="AQ894" s="4">
        <v>-199.23</v>
      </c>
      <c r="AR894" s="4"/>
      <c r="AS894" s="4"/>
      <c r="AT894" s="4">
        <v>-0.33</v>
      </c>
      <c r="AU894" s="4"/>
      <c r="AV894" s="4">
        <v>0</v>
      </c>
      <c r="AW894" s="4"/>
      <c r="AX894" s="4"/>
      <c r="AY894" s="4"/>
      <c r="AZ894" s="4"/>
      <c r="BA894" s="4"/>
      <c r="BB894" s="4"/>
      <c r="BC894" s="4">
        <v>-1.93</v>
      </c>
      <c r="BD894" s="4"/>
      <c r="BE894" s="4"/>
      <c r="BF894" s="4"/>
      <c r="BG894" s="4">
        <v>-311.44</v>
      </c>
      <c r="BH894" s="4">
        <v>-37.32</v>
      </c>
      <c r="BI894" s="4"/>
      <c r="BJ894" s="4"/>
      <c r="BK894" s="4"/>
      <c r="BL894" s="11">
        <f t="shared" si="62"/>
        <v>-556.55000000000007</v>
      </c>
      <c r="BM894" s="12">
        <f t="shared" si="63"/>
        <v>2927.9999999999995</v>
      </c>
      <c r="BN894" s="13">
        <f t="shared" si="64"/>
        <v>276.70833333333331</v>
      </c>
      <c r="BO894" s="13">
        <f t="shared" si="65"/>
        <v>276.70833333333331</v>
      </c>
      <c r="BP894" s="13">
        <f t="shared" si="66"/>
        <v>92.2361111111111</v>
      </c>
      <c r="BQ894" s="13">
        <f t="shared" si="67"/>
        <v>311.44277999999997</v>
      </c>
      <c r="BR894" s="13">
        <f t="shared" si="68"/>
        <v>278.69</v>
      </c>
      <c r="BS894" s="13">
        <f t="shared" si="69"/>
        <v>623.70000000000005</v>
      </c>
      <c r="BT894" s="13">
        <f t="shared" si="70"/>
        <v>108.57000000000002</v>
      </c>
      <c r="BU894" s="13">
        <f t="shared" si="71"/>
        <v>171.50900000000001</v>
      </c>
      <c r="BV894" s="6">
        <f>SUMIFS('SEGURO DE VIDA'!E:E, 'SEGURO DE VIDA'!D:D, H894, 'SEGURO DE VIDA'!G:G, E894)</f>
        <v>13.71</v>
      </c>
      <c r="BW894" s="6">
        <f>SUMIFS(TREINAMENTOS!E:E, TREINAMENTOS!D:D, H894, TREINAMENTOS!G:G, E894)</f>
        <v>52.75</v>
      </c>
      <c r="BX894" s="6">
        <f>SUMIFS(EXAMES!E:E, EXAMES!D:D, H894, EXAMES!G:G, E894)</f>
        <v>0</v>
      </c>
      <c r="BY894" s="25">
        <f t="shared" si="72"/>
        <v>2206.0245577777778</v>
      </c>
      <c r="BZ894" s="1"/>
      <c r="CA894" s="1"/>
      <c r="CB894" s="13">
        <f t="shared" si="73"/>
        <v>171.50900000000001</v>
      </c>
      <c r="CC894" s="13">
        <f t="shared" si="74"/>
        <v>0</v>
      </c>
      <c r="CD894" s="13">
        <f>SUMIFS(ALIMENTAÇÃO!E:E, ALIMENTAÇÃO!D:D, H894, ALIMENTAÇÃO!G:G, E894)</f>
        <v>630</v>
      </c>
      <c r="CE894" s="6">
        <f>SUMIFS(TRANSPORTE!E:E, TRANSPORTE!D:D, H894, TRANSPORTE!G:G, E894)</f>
        <v>307.8</v>
      </c>
      <c r="CF894" s="6">
        <f>SUMIFS('PLANO DE SAÚDE'!E:E, 'PLANO DE SAÚDE'!D:D, H894, 'PLANO DE SAÚDE'!G:G, E894)</f>
        <v>173.43900000000002</v>
      </c>
      <c r="CG894" s="6">
        <f>SUMIFS('PLANO ODONTO'!E:E, 'PLANO ODONTO'!D:D, H894, 'PLANO ODONTO'!G:G, E894)</f>
        <v>0</v>
      </c>
      <c r="CH894" s="6">
        <f t="shared" si="75"/>
        <v>-1.93</v>
      </c>
      <c r="CI894" s="6">
        <f t="shared" si="76"/>
        <v>0</v>
      </c>
      <c r="CJ894" s="6"/>
      <c r="CK894" s="6">
        <f t="shared" si="78"/>
        <v>0</v>
      </c>
      <c r="CL894" s="6">
        <f t="shared" si="79"/>
        <v>0</v>
      </c>
      <c r="CM894" s="6">
        <f t="shared" si="77"/>
        <v>0</v>
      </c>
      <c r="CN894" s="6">
        <v>3484.55</v>
      </c>
      <c r="CO894" s="6">
        <v>-556.54999999999995</v>
      </c>
      <c r="CP894" s="6">
        <v>2928</v>
      </c>
      <c r="CQ894" s="6">
        <v>3483.7</v>
      </c>
      <c r="CR894" s="1">
        <v>8.94</v>
      </c>
      <c r="CS894" s="6">
        <v>3483.7</v>
      </c>
      <c r="CT894" s="1">
        <v>278.69</v>
      </c>
      <c r="CU894" s="6">
        <v>2876.5</v>
      </c>
    </row>
    <row r="895" spans="1:99" ht="13.8">
      <c r="A895" s="1"/>
      <c r="B895" s="1"/>
      <c r="C895" s="34" t="str">
        <f t="shared" ca="1" si="59"/>
        <v>OK</v>
      </c>
      <c r="D895" s="2">
        <f t="shared" si="60"/>
        <v>4968.2066799999993</v>
      </c>
      <c r="E895" s="42">
        <v>45962</v>
      </c>
      <c r="F895" s="1" t="s">
        <v>145</v>
      </c>
      <c r="G895" s="1">
        <v>3493</v>
      </c>
      <c r="H895" s="1" t="s">
        <v>199</v>
      </c>
      <c r="I895" s="1" t="s">
        <v>190</v>
      </c>
      <c r="J895" s="38">
        <v>45635</v>
      </c>
      <c r="K895" s="6">
        <v>1800</v>
      </c>
      <c r="L895" s="1"/>
      <c r="M895" s="4">
        <v>1800</v>
      </c>
      <c r="N895" s="4"/>
      <c r="O895" s="4"/>
      <c r="P895" s="4">
        <v>540</v>
      </c>
      <c r="Q895" s="4"/>
      <c r="R895" s="4"/>
      <c r="S895" s="4"/>
      <c r="T895" s="4"/>
      <c r="U895" s="4">
        <v>0</v>
      </c>
      <c r="V895" s="4"/>
      <c r="W895" s="4"/>
      <c r="X895" s="4"/>
      <c r="Y895" s="4">
        <v>0</v>
      </c>
      <c r="Z895" s="4"/>
      <c r="AA895" s="4"/>
      <c r="AB895" s="4">
        <v>450</v>
      </c>
      <c r="AC895" s="4"/>
      <c r="AD895" s="4">
        <v>35.39</v>
      </c>
      <c r="AE895" s="4"/>
      <c r="AF895" s="4">
        <v>10.77</v>
      </c>
      <c r="AG895" s="4"/>
      <c r="AH895" s="4"/>
      <c r="AI895" s="4"/>
      <c r="AJ895" s="4"/>
      <c r="AK895" s="4"/>
      <c r="AL895" s="4"/>
      <c r="AM895" s="4">
        <v>0.49</v>
      </c>
      <c r="AN895" s="8">
        <f t="shared" si="61"/>
        <v>2836.6499999999996</v>
      </c>
      <c r="AO895" s="4"/>
      <c r="AP895" s="4">
        <v>-6.3</v>
      </c>
      <c r="AQ895" s="4">
        <v>0</v>
      </c>
      <c r="AR895" s="4"/>
      <c r="AS895" s="4"/>
      <c r="AT895" s="4">
        <v>-0.37</v>
      </c>
      <c r="AU895" s="4"/>
      <c r="AV895" s="4">
        <v>-14</v>
      </c>
      <c r="AW895" s="4"/>
      <c r="AX895" s="4"/>
      <c r="AY895" s="4"/>
      <c r="AZ895" s="4"/>
      <c r="BA895" s="4"/>
      <c r="BB895" s="4"/>
      <c r="BC895" s="4">
        <v>0</v>
      </c>
      <c r="BD895" s="4"/>
      <c r="BE895" s="4"/>
      <c r="BF895" s="4"/>
      <c r="BG895" s="4">
        <v>-191.98</v>
      </c>
      <c r="BH895" s="4">
        <v>0</v>
      </c>
      <c r="BI895" s="4"/>
      <c r="BJ895" s="4"/>
      <c r="BK895" s="4"/>
      <c r="BL895" s="11">
        <f t="shared" si="62"/>
        <v>-212.64999999999998</v>
      </c>
      <c r="BM895" s="12">
        <f t="shared" si="63"/>
        <v>2623.9999999999995</v>
      </c>
      <c r="BN895" s="13">
        <f t="shared" si="64"/>
        <v>150</v>
      </c>
      <c r="BO895" s="13">
        <f t="shared" si="65"/>
        <v>150</v>
      </c>
      <c r="BP895" s="13">
        <f t="shared" si="66"/>
        <v>50</v>
      </c>
      <c r="BQ895" s="13">
        <f t="shared" si="67"/>
        <v>192.08588</v>
      </c>
      <c r="BR895" s="13">
        <f t="shared" si="68"/>
        <v>190.89</v>
      </c>
      <c r="BS895" s="13">
        <f t="shared" si="69"/>
        <v>623.70000000000005</v>
      </c>
      <c r="BT895" s="13">
        <f t="shared" si="70"/>
        <v>0</v>
      </c>
      <c r="BU895" s="13">
        <f t="shared" si="71"/>
        <v>761.17079999999987</v>
      </c>
      <c r="BV895" s="6">
        <f>SUMIFS('SEGURO DE VIDA'!E:E, 'SEGURO DE VIDA'!D:D, H895, 'SEGURO DE VIDA'!G:G, E895)</f>
        <v>13.71</v>
      </c>
      <c r="BW895" s="6">
        <f>SUMIFS(TREINAMENTOS!E:E, TREINAMENTOS!D:D, H895, TREINAMENTOS!G:G, E895)</f>
        <v>0</v>
      </c>
      <c r="BX895" s="6">
        <f>SUMIFS(EXAMES!E:E, EXAMES!D:D, H895, EXAMES!G:G, E895)</f>
        <v>0</v>
      </c>
      <c r="BY895" s="25">
        <f t="shared" si="72"/>
        <v>2131.5566799999997</v>
      </c>
      <c r="BZ895" s="1"/>
      <c r="CA895" s="1"/>
      <c r="CB895" s="13">
        <f t="shared" si="73"/>
        <v>761.17079999999987</v>
      </c>
      <c r="CC895" s="13">
        <f t="shared" si="74"/>
        <v>0</v>
      </c>
      <c r="CD895" s="13">
        <f>SUMIFS(ALIMENTAÇÃO!E:E, ALIMENTAÇÃO!D:D, H895, ALIMENTAÇÃO!G:G, E895)</f>
        <v>630</v>
      </c>
      <c r="CE895" s="6">
        <f>SUMIFS(TRANSPORTE!E:E, TRANSPORTE!D:D, H895, TRANSPORTE!G:G, E895)</f>
        <v>0</v>
      </c>
      <c r="CF895" s="6">
        <f>SUMIFS('PLANO DE SAÚDE'!E:E, 'PLANO DE SAÚDE'!D:D, H895, 'PLANO DE SAÚDE'!G:G, E895)</f>
        <v>761.17079999999987</v>
      </c>
      <c r="CG895" s="6">
        <f>SUMIFS('PLANO ODONTO'!E:E, 'PLANO ODONTO'!D:D, H895, 'PLANO ODONTO'!G:G, E895)</f>
        <v>14</v>
      </c>
      <c r="CH895" s="6">
        <f t="shared" si="75"/>
        <v>0</v>
      </c>
      <c r="CI895" s="6">
        <f t="shared" si="76"/>
        <v>0</v>
      </c>
      <c r="CJ895" s="6"/>
      <c r="CK895" s="6">
        <f t="shared" si="78"/>
        <v>10.77</v>
      </c>
      <c r="CL895" s="6">
        <f t="shared" si="79"/>
        <v>0</v>
      </c>
      <c r="CM895" s="6">
        <f t="shared" si="77"/>
        <v>-14</v>
      </c>
      <c r="CN895" s="6">
        <v>2836.65</v>
      </c>
      <c r="CO895" s="6">
        <v>-212.65</v>
      </c>
      <c r="CP895" s="6">
        <v>2624</v>
      </c>
      <c r="CQ895" s="6">
        <v>2386.16</v>
      </c>
      <c r="CR895" s="1">
        <v>8.0500000000000007</v>
      </c>
      <c r="CS895" s="6">
        <v>2386.16</v>
      </c>
      <c r="CT895" s="1">
        <v>190.89</v>
      </c>
      <c r="CU895" s="6">
        <v>1778.96</v>
      </c>
    </row>
    <row r="896" spans="1:99" ht="13.8">
      <c r="A896" s="1"/>
      <c r="B896" s="1"/>
      <c r="C896" s="34" t="str">
        <f t="shared" ca="1" si="59"/>
        <v>OK</v>
      </c>
      <c r="D896" s="2">
        <f t="shared" si="60"/>
        <v>10271.574352111113</v>
      </c>
      <c r="E896" s="42">
        <v>45962</v>
      </c>
      <c r="F896" s="1" t="s">
        <v>145</v>
      </c>
      <c r="G896" s="1">
        <v>182</v>
      </c>
      <c r="H896" s="1" t="s">
        <v>201</v>
      </c>
      <c r="I896" s="1" t="s">
        <v>573</v>
      </c>
      <c r="J896" s="38">
        <v>42248</v>
      </c>
      <c r="K896" s="6">
        <v>5240.7700000000004</v>
      </c>
      <c r="L896" s="1"/>
      <c r="M896" s="4">
        <v>5240.7700000000004</v>
      </c>
      <c r="N896" s="4"/>
      <c r="O896" s="4"/>
      <c r="P896" s="4">
        <v>0</v>
      </c>
      <c r="Q896" s="4"/>
      <c r="R896" s="4"/>
      <c r="S896" s="4"/>
      <c r="T896" s="4"/>
      <c r="U896" s="4">
        <v>221.14</v>
      </c>
      <c r="V896" s="4"/>
      <c r="W896" s="4"/>
      <c r="X896" s="4"/>
      <c r="Y896" s="4">
        <v>1917.7</v>
      </c>
      <c r="Z896" s="4"/>
      <c r="AA896" s="4"/>
      <c r="AB896" s="4">
        <v>0</v>
      </c>
      <c r="AC896" s="4"/>
      <c r="AD896" s="4">
        <v>0</v>
      </c>
      <c r="AE896" s="4"/>
      <c r="AF896" s="4">
        <v>0</v>
      </c>
      <c r="AG896" s="4"/>
      <c r="AH896" s="4"/>
      <c r="AI896" s="4"/>
      <c r="AJ896" s="4"/>
      <c r="AK896" s="4"/>
      <c r="AL896" s="4"/>
      <c r="AM896" s="4">
        <v>0.26</v>
      </c>
      <c r="AN896" s="8">
        <f t="shared" si="61"/>
        <v>7379.8700000000008</v>
      </c>
      <c r="AO896" s="4"/>
      <c r="AP896" s="4">
        <v>-6.3</v>
      </c>
      <c r="AQ896" s="4">
        <v>0</v>
      </c>
      <c r="AR896" s="4"/>
      <c r="AS896" s="4"/>
      <c r="AT896" s="4">
        <v>-0.71</v>
      </c>
      <c r="AU896" s="4"/>
      <c r="AV896" s="4">
        <v>-14</v>
      </c>
      <c r="AW896" s="4"/>
      <c r="AX896" s="4"/>
      <c r="AY896" s="4"/>
      <c r="AZ896" s="4"/>
      <c r="BA896" s="4"/>
      <c r="BB896" s="4"/>
      <c r="BC896" s="4">
        <v>-1.93</v>
      </c>
      <c r="BD896" s="4"/>
      <c r="BE896" s="4"/>
      <c r="BF896" s="4"/>
      <c r="BG896" s="4">
        <v>-574.25</v>
      </c>
      <c r="BH896" s="4">
        <v>-953.68</v>
      </c>
      <c r="BI896" s="4"/>
      <c r="BJ896" s="4"/>
      <c r="BK896" s="4"/>
      <c r="BL896" s="11">
        <f t="shared" si="62"/>
        <v>-1550.87</v>
      </c>
      <c r="BM896" s="12">
        <f t="shared" si="63"/>
        <v>5829.0000000000009</v>
      </c>
      <c r="BN896" s="13">
        <f t="shared" si="64"/>
        <v>436.73083333333335</v>
      </c>
      <c r="BO896" s="13">
        <f t="shared" si="65"/>
        <v>436.73083333333335</v>
      </c>
      <c r="BP896" s="13">
        <f t="shared" si="66"/>
        <v>145.57694444444445</v>
      </c>
      <c r="BQ896" s="13">
        <f t="shared" si="67"/>
        <v>574.046741</v>
      </c>
      <c r="BR896" s="13">
        <f t="shared" si="68"/>
        <v>436.95</v>
      </c>
      <c r="BS896" s="13">
        <f t="shared" si="69"/>
        <v>623.70000000000005</v>
      </c>
      <c r="BT896" s="13">
        <f t="shared" si="70"/>
        <v>0</v>
      </c>
      <c r="BU896" s="13">
        <f t="shared" si="71"/>
        <v>171.50900000000001</v>
      </c>
      <c r="BV896" s="6">
        <f>SUMIFS('SEGURO DE VIDA'!E:E, 'SEGURO DE VIDA'!D:D, H896, 'SEGURO DE VIDA'!G:G, E896)</f>
        <v>13.71</v>
      </c>
      <c r="BW896" s="6">
        <f>SUMIFS(TREINAMENTOS!E:E, TREINAMENTOS!D:D, H896, TREINAMENTOS!G:G, E896)</f>
        <v>52.75</v>
      </c>
      <c r="BX896" s="6">
        <f>SUMIFS(EXAMES!E:E, EXAMES!D:D, H896, EXAMES!G:G, E896)</f>
        <v>0</v>
      </c>
      <c r="BY896" s="25">
        <f t="shared" si="72"/>
        <v>2891.7043521111113</v>
      </c>
      <c r="BZ896" s="1"/>
      <c r="CA896" s="1"/>
      <c r="CB896" s="13">
        <f t="shared" si="73"/>
        <v>171.50900000000001</v>
      </c>
      <c r="CC896" s="13">
        <f t="shared" si="74"/>
        <v>0</v>
      </c>
      <c r="CD896" s="13">
        <f>SUMIFS(ALIMENTAÇÃO!E:E, ALIMENTAÇÃO!D:D, H896, ALIMENTAÇÃO!G:G, E896)</f>
        <v>630</v>
      </c>
      <c r="CE896" s="6">
        <f>SUMIFS(TRANSPORTE!E:E, TRANSPORTE!D:D, H896, TRANSPORTE!G:G, E896)</f>
        <v>0</v>
      </c>
      <c r="CF896" s="6">
        <f>SUMIFS('PLANO DE SAÚDE'!E:E, 'PLANO DE SAÚDE'!D:D, H896, 'PLANO DE SAÚDE'!G:G, E896)</f>
        <v>173.43900000000002</v>
      </c>
      <c r="CG896" s="6">
        <f>SUMIFS('PLANO ODONTO'!E:E, 'PLANO ODONTO'!D:D, H896, 'PLANO ODONTO'!G:G, E896)</f>
        <v>14</v>
      </c>
      <c r="CH896" s="6">
        <f t="shared" si="75"/>
        <v>-1.93</v>
      </c>
      <c r="CI896" s="6">
        <f t="shared" si="76"/>
        <v>0</v>
      </c>
      <c r="CJ896" s="6"/>
      <c r="CK896" s="6">
        <f t="shared" si="78"/>
        <v>0</v>
      </c>
      <c r="CL896" s="6">
        <f t="shared" si="79"/>
        <v>0</v>
      </c>
      <c r="CM896" s="6">
        <f t="shared" si="77"/>
        <v>-14</v>
      </c>
      <c r="CN896" s="6">
        <v>7379.87</v>
      </c>
      <c r="CO896" s="6">
        <v>-1550.87</v>
      </c>
      <c r="CP896" s="6">
        <v>5829</v>
      </c>
      <c r="CQ896" s="6">
        <v>5461.91</v>
      </c>
      <c r="CR896" s="1">
        <v>10.51</v>
      </c>
      <c r="CS896" s="6">
        <v>5461.91</v>
      </c>
      <c r="CT896" s="1">
        <v>436.95</v>
      </c>
      <c r="CU896" s="6">
        <v>6772.41</v>
      </c>
    </row>
    <row r="897" spans="1:99" ht="13.8">
      <c r="A897" s="1"/>
      <c r="B897" s="1"/>
      <c r="C897" s="34" t="str">
        <f t="shared" ca="1" si="59"/>
        <v>OK</v>
      </c>
      <c r="D897" s="2">
        <f t="shared" si="60"/>
        <v>3361.539598888889</v>
      </c>
      <c r="E897" s="42">
        <v>45962</v>
      </c>
      <c r="F897" s="1" t="s">
        <v>145</v>
      </c>
      <c r="G897" s="1">
        <v>3478</v>
      </c>
      <c r="H897" s="1" t="s">
        <v>204</v>
      </c>
      <c r="I897" s="1" t="s">
        <v>205</v>
      </c>
      <c r="J897" s="38">
        <v>45597</v>
      </c>
      <c r="K897" s="6">
        <v>1575.38</v>
      </c>
      <c r="L897" s="1"/>
      <c r="M897" s="4">
        <v>1575.38</v>
      </c>
      <c r="N897" s="4"/>
      <c r="O897" s="4"/>
      <c r="P897" s="4">
        <v>0</v>
      </c>
      <c r="Q897" s="4"/>
      <c r="R897" s="4"/>
      <c r="S897" s="4"/>
      <c r="T897" s="4"/>
      <c r="U897" s="4">
        <v>114.76</v>
      </c>
      <c r="V897" s="4"/>
      <c r="W897" s="4"/>
      <c r="X897" s="4"/>
      <c r="Y897" s="4">
        <v>0</v>
      </c>
      <c r="Z897" s="4"/>
      <c r="AA897" s="4"/>
      <c r="AB897" s="4">
        <v>0</v>
      </c>
      <c r="AC897" s="4"/>
      <c r="AD897" s="4">
        <v>0</v>
      </c>
      <c r="AE897" s="4"/>
      <c r="AF897" s="4">
        <v>0</v>
      </c>
      <c r="AG897" s="4"/>
      <c r="AH897" s="4"/>
      <c r="AI897" s="4"/>
      <c r="AJ897" s="4"/>
      <c r="AK897" s="4"/>
      <c r="AL897" s="4"/>
      <c r="AM897" s="4">
        <v>0.48</v>
      </c>
      <c r="AN897" s="8">
        <f t="shared" si="61"/>
        <v>1690.6200000000001</v>
      </c>
      <c r="AO897" s="4"/>
      <c r="AP897" s="4">
        <v>-6.3</v>
      </c>
      <c r="AQ897" s="4">
        <v>-94.52</v>
      </c>
      <c r="AR897" s="4"/>
      <c r="AS897" s="4"/>
      <c r="AT897" s="4">
        <v>-0.46</v>
      </c>
      <c r="AU897" s="4"/>
      <c r="AV897" s="4">
        <v>0</v>
      </c>
      <c r="AW897" s="4"/>
      <c r="AX897" s="4"/>
      <c r="AY897" s="4"/>
      <c r="AZ897" s="4"/>
      <c r="BA897" s="4"/>
      <c r="BB897" s="4"/>
      <c r="BC897" s="4">
        <v>0</v>
      </c>
      <c r="BD897" s="4"/>
      <c r="BE897" s="4"/>
      <c r="BF897" s="4"/>
      <c r="BG897" s="4">
        <v>-129.34</v>
      </c>
      <c r="BH897" s="4">
        <v>0</v>
      </c>
      <c r="BI897" s="4"/>
      <c r="BJ897" s="4"/>
      <c r="BK897" s="4"/>
      <c r="BL897" s="11">
        <f t="shared" si="62"/>
        <v>-230.62</v>
      </c>
      <c r="BM897" s="12">
        <f t="shared" si="63"/>
        <v>1460</v>
      </c>
      <c r="BN897" s="13">
        <f t="shared" si="64"/>
        <v>131.28166666666667</v>
      </c>
      <c r="BO897" s="13">
        <f t="shared" si="65"/>
        <v>131.28166666666667</v>
      </c>
      <c r="BP897" s="13">
        <f t="shared" si="66"/>
        <v>43.760555555555555</v>
      </c>
      <c r="BQ897" s="13">
        <f t="shared" si="67"/>
        <v>129.29571000000001</v>
      </c>
      <c r="BR897" s="13">
        <f t="shared" si="68"/>
        <v>135.21</v>
      </c>
      <c r="BS897" s="13">
        <f t="shared" si="69"/>
        <v>623.70000000000005</v>
      </c>
      <c r="BT897" s="13">
        <f t="shared" si="70"/>
        <v>409.93000000000006</v>
      </c>
      <c r="BU897" s="13">
        <f t="shared" si="71"/>
        <v>0</v>
      </c>
      <c r="BV897" s="6">
        <f>SUMIFS('SEGURO DE VIDA'!E:E, 'SEGURO DE VIDA'!D:D, H897, 'SEGURO DE VIDA'!G:G, E897)</f>
        <v>13.71</v>
      </c>
      <c r="BW897" s="6">
        <f>SUMIFS(TREINAMENTOS!E:E, TREINAMENTOS!D:D, H897, TREINAMENTOS!G:G, E897)</f>
        <v>52.75</v>
      </c>
      <c r="BX897" s="6">
        <f>SUMIFS(EXAMES!E:E, EXAMES!D:D, H897, EXAMES!G:G, E897)</f>
        <v>0</v>
      </c>
      <c r="BY897" s="25">
        <f t="shared" si="72"/>
        <v>1670.9195988888889</v>
      </c>
      <c r="BZ897" s="1"/>
      <c r="CA897" s="1"/>
      <c r="CB897" s="13">
        <f t="shared" si="73"/>
        <v>0</v>
      </c>
      <c r="CC897" s="13">
        <f t="shared" si="74"/>
        <v>0</v>
      </c>
      <c r="CD897" s="13">
        <f>SUMIFS(ALIMENTAÇÃO!E:E, ALIMENTAÇÃO!D:D, H897, ALIMENTAÇÃO!G:G, E897)</f>
        <v>630</v>
      </c>
      <c r="CE897" s="6">
        <f>SUMIFS(TRANSPORTE!E:E, TRANSPORTE!D:D, H897, TRANSPORTE!G:G, E897)</f>
        <v>504.45000000000005</v>
      </c>
      <c r="CF897" s="6">
        <f>SUMIFS('PLANO DE SAÚDE'!E:E, 'PLANO DE SAÚDE'!D:D, H897, 'PLANO DE SAÚDE'!G:G, E897)</f>
        <v>0</v>
      </c>
      <c r="CG897" s="6">
        <f>SUMIFS('PLANO ODONTO'!E:E, 'PLANO ODONTO'!D:D, H897, 'PLANO ODONTO'!G:G, E897)</f>
        <v>0</v>
      </c>
      <c r="CH897" s="6">
        <f t="shared" si="75"/>
        <v>0</v>
      </c>
      <c r="CI897" s="6">
        <f t="shared" si="76"/>
        <v>0</v>
      </c>
      <c r="CJ897" s="6"/>
      <c r="CK897" s="6">
        <f t="shared" si="78"/>
        <v>0</v>
      </c>
      <c r="CL897" s="6">
        <f t="shared" si="79"/>
        <v>0</v>
      </c>
      <c r="CM897" s="6">
        <f t="shared" si="77"/>
        <v>0</v>
      </c>
      <c r="CN897" s="6">
        <v>1690.62</v>
      </c>
      <c r="CO897" s="6">
        <v>-230.62</v>
      </c>
      <c r="CP897" s="6">
        <v>1460</v>
      </c>
      <c r="CQ897" s="6">
        <v>1690.14</v>
      </c>
      <c r="CR897" s="1">
        <v>7.65</v>
      </c>
      <c r="CS897" s="6">
        <v>1690.14</v>
      </c>
      <c r="CT897" s="1">
        <v>135.21</v>
      </c>
      <c r="CU897" s="6">
        <v>1082.94</v>
      </c>
    </row>
    <row r="898" spans="1:99" ht="13.8">
      <c r="A898" s="1"/>
      <c r="B898" s="1"/>
      <c r="C898" s="34" t="str">
        <f t="shared" ca="1" si="59"/>
        <v>OK</v>
      </c>
      <c r="D898" s="2">
        <f t="shared" si="60"/>
        <v>6853.2686477777779</v>
      </c>
      <c r="E898" s="42">
        <v>45962</v>
      </c>
      <c r="F898" s="1" t="s">
        <v>145</v>
      </c>
      <c r="G898" s="1">
        <v>67</v>
      </c>
      <c r="H898" s="1" t="s">
        <v>206</v>
      </c>
      <c r="I898" s="1" t="s">
        <v>147</v>
      </c>
      <c r="J898" s="38">
        <v>41078</v>
      </c>
      <c r="K898" s="6">
        <v>3320.5</v>
      </c>
      <c r="L898" s="1"/>
      <c r="M898" s="4">
        <v>3320.5</v>
      </c>
      <c r="N898" s="4"/>
      <c r="O898" s="4">
        <v>143.24</v>
      </c>
      <c r="P898" s="4">
        <v>996.15</v>
      </c>
      <c r="Q898" s="4"/>
      <c r="R898" s="4"/>
      <c r="S898" s="4"/>
      <c r="T898" s="4"/>
      <c r="U898" s="4">
        <v>322.26</v>
      </c>
      <c r="V898" s="4"/>
      <c r="W898" s="4"/>
      <c r="X898" s="4"/>
      <c r="Y898" s="4"/>
      <c r="Z898" s="4"/>
      <c r="AA898" s="4"/>
      <c r="AB898" s="4"/>
      <c r="AC898" s="4"/>
      <c r="AD898" s="4">
        <v>0</v>
      </c>
      <c r="AE898" s="4"/>
      <c r="AF898" s="4">
        <v>43.59</v>
      </c>
      <c r="AG898" s="4"/>
      <c r="AH898" s="4"/>
      <c r="AI898" s="4"/>
      <c r="AJ898" s="4"/>
      <c r="AK898" s="4"/>
      <c r="AL898" s="4">
        <v>0</v>
      </c>
      <c r="AM898" s="4">
        <v>0.39</v>
      </c>
      <c r="AN898" s="8">
        <f t="shared" si="61"/>
        <v>4826.13</v>
      </c>
      <c r="AO898" s="4"/>
      <c r="AP898" s="4">
        <v>-1.28</v>
      </c>
      <c r="AQ898" s="4">
        <v>-199.23</v>
      </c>
      <c r="AR898" s="4"/>
      <c r="AS898" s="4"/>
      <c r="AT898" s="4">
        <v>-0.77</v>
      </c>
      <c r="AU898" s="4"/>
      <c r="AV898" s="4">
        <v>-14</v>
      </c>
      <c r="AW898" s="4">
        <v>0</v>
      </c>
      <c r="AX898" s="4"/>
      <c r="AY898" s="4"/>
      <c r="AZ898" s="4"/>
      <c r="BA898" s="4"/>
      <c r="BB898" s="4"/>
      <c r="BC898" s="4">
        <v>-391.19</v>
      </c>
      <c r="BD898" s="4"/>
      <c r="BE898" s="4"/>
      <c r="BF898" s="4"/>
      <c r="BG898" s="4">
        <v>-485.18</v>
      </c>
      <c r="BH898" s="4">
        <v>-258.48</v>
      </c>
      <c r="BI898" s="4"/>
      <c r="BJ898" s="4"/>
      <c r="BK898" s="4"/>
      <c r="BL898" s="11">
        <f t="shared" si="62"/>
        <v>-1350.13</v>
      </c>
      <c r="BM898" s="12">
        <f t="shared" si="63"/>
        <v>3476</v>
      </c>
      <c r="BN898" s="13">
        <f t="shared" si="64"/>
        <v>276.70833333333331</v>
      </c>
      <c r="BO898" s="13">
        <f t="shared" si="65"/>
        <v>276.70833333333331</v>
      </c>
      <c r="BP898" s="13">
        <f t="shared" si="66"/>
        <v>92.2361111111111</v>
      </c>
      <c r="BQ898" s="13">
        <f t="shared" si="67"/>
        <v>484.98687000000001</v>
      </c>
      <c r="BR898" s="13">
        <f t="shared" si="68"/>
        <v>386.05</v>
      </c>
      <c r="BS898" s="13">
        <f t="shared" si="69"/>
        <v>127.02000000000001</v>
      </c>
      <c r="BT898" s="13">
        <f t="shared" si="70"/>
        <v>108.57000000000002</v>
      </c>
      <c r="BU898" s="13">
        <f t="shared" si="71"/>
        <v>208.39900000000006</v>
      </c>
      <c r="BV898" s="6">
        <f>SUMIFS('SEGURO DE VIDA'!E:E, 'SEGURO DE VIDA'!D:D, H898, 'SEGURO DE VIDA'!G:G, E898)</f>
        <v>13.71</v>
      </c>
      <c r="BW898" s="6">
        <f>SUMIFS(TREINAMENTOS!E:E, TREINAMENTOS!D:D, H898, TREINAMENTOS!G:G, E898)</f>
        <v>52.75</v>
      </c>
      <c r="BX898" s="6">
        <f>SUMIFS(EXAMES!E:E, EXAMES!D:D, H898, EXAMES!G:G, E898)</f>
        <v>0</v>
      </c>
      <c r="BY898" s="25">
        <f t="shared" si="72"/>
        <v>2027.1386477777778</v>
      </c>
      <c r="BZ898" s="1"/>
      <c r="CA898" s="1"/>
      <c r="CB898" s="13">
        <f t="shared" si="73"/>
        <v>208.39900000000006</v>
      </c>
      <c r="CC898" s="13">
        <f t="shared" si="74"/>
        <v>0</v>
      </c>
      <c r="CD898" s="13">
        <f>SUMIFS(ALIMENTAÇÃO!E:E, ALIMENTAÇÃO!D:D, H898, ALIMENTAÇÃO!G:G, E898)</f>
        <v>128.30000000000001</v>
      </c>
      <c r="CE898" s="6">
        <f>SUMIFS(TRANSPORTE!E:E, TRANSPORTE!D:D, H898, TRANSPORTE!G:G, E898)</f>
        <v>307.8</v>
      </c>
      <c r="CF898" s="6">
        <f>SUMIFS('PLANO DE SAÚDE'!E:E, 'PLANO DE SAÚDE'!D:D, H898, 'PLANO DE SAÚDE'!G:G, E898)</f>
        <v>599.58900000000006</v>
      </c>
      <c r="CG898" s="6">
        <f>SUMIFS('PLANO ODONTO'!E:E, 'PLANO ODONTO'!D:D, H898, 'PLANO ODONTO'!G:G, E898)</f>
        <v>14</v>
      </c>
      <c r="CH898" s="6">
        <f t="shared" si="75"/>
        <v>-391.19</v>
      </c>
      <c r="CI898" s="6">
        <f t="shared" si="76"/>
        <v>0</v>
      </c>
      <c r="CJ898" s="6"/>
      <c r="CK898" s="6">
        <f t="shared" si="78"/>
        <v>43.59</v>
      </c>
      <c r="CL898" s="6">
        <f t="shared" si="79"/>
        <v>0</v>
      </c>
      <c r="CM898" s="6">
        <f t="shared" si="77"/>
        <v>-14</v>
      </c>
      <c r="CN898" s="6">
        <v>4826.13</v>
      </c>
      <c r="CO898" s="6">
        <v>-1350.13</v>
      </c>
      <c r="CP898" s="6">
        <v>3476</v>
      </c>
      <c r="CQ898" s="6">
        <v>4825.74</v>
      </c>
      <c r="CR898" s="1">
        <v>10.050000000000001</v>
      </c>
      <c r="CS898" s="6">
        <v>4825.74</v>
      </c>
      <c r="CT898" s="1">
        <v>386.05</v>
      </c>
      <c r="CU898" s="6">
        <v>4150.97</v>
      </c>
    </row>
    <row r="899" spans="1:99" ht="13.8">
      <c r="A899" s="1"/>
      <c r="B899" s="1"/>
      <c r="C899" s="34" t="str">
        <f t="shared" ca="1" si="59"/>
        <v>OK</v>
      </c>
      <c r="D899" s="2">
        <f t="shared" si="60"/>
        <v>2609.4644444444448</v>
      </c>
      <c r="E899" s="42">
        <v>45962</v>
      </c>
      <c r="F899" s="1" t="s">
        <v>145</v>
      </c>
      <c r="G899" s="1">
        <v>3586</v>
      </c>
      <c r="H899" s="1" t="s">
        <v>507</v>
      </c>
      <c r="I899" s="1" t="s">
        <v>211</v>
      </c>
      <c r="J899" s="38">
        <v>45908</v>
      </c>
      <c r="K899" s="6">
        <v>1069.48</v>
      </c>
      <c r="L899" s="1"/>
      <c r="M899" s="4">
        <v>1069.48</v>
      </c>
      <c r="N899" s="4"/>
      <c r="O899" s="4">
        <v>0</v>
      </c>
      <c r="P899" s="4">
        <v>0</v>
      </c>
      <c r="Q899" s="4"/>
      <c r="R899" s="4"/>
      <c r="S899" s="4"/>
      <c r="T899" s="4"/>
      <c r="U899" s="4">
        <v>0</v>
      </c>
      <c r="V899" s="4"/>
      <c r="W899" s="4"/>
      <c r="X899" s="4"/>
      <c r="Y899" s="4"/>
      <c r="Z899" s="4"/>
      <c r="AA899" s="4"/>
      <c r="AB899" s="4"/>
      <c r="AC899" s="4"/>
      <c r="AD899" s="4">
        <v>0</v>
      </c>
      <c r="AE899" s="4"/>
      <c r="AF899" s="4">
        <v>0</v>
      </c>
      <c r="AG899" s="4"/>
      <c r="AH899" s="4"/>
      <c r="AI899" s="4"/>
      <c r="AJ899" s="4"/>
      <c r="AK899" s="4"/>
      <c r="AL899" s="4">
        <v>0</v>
      </c>
      <c r="AM899" s="4">
        <v>0.63</v>
      </c>
      <c r="AN899" s="8">
        <f t="shared" si="61"/>
        <v>1070.1100000000001</v>
      </c>
      <c r="AO899" s="4"/>
      <c r="AP899" s="4">
        <v>-4.9000000000000004</v>
      </c>
      <c r="AQ899" s="4">
        <v>-64.17</v>
      </c>
      <c r="AR899" s="4"/>
      <c r="AS899" s="4"/>
      <c r="AT899" s="4">
        <v>-0.32</v>
      </c>
      <c r="AU899" s="4"/>
      <c r="AV899" s="4">
        <v>-14</v>
      </c>
      <c r="AW899" s="4">
        <v>0</v>
      </c>
      <c r="AX899" s="4"/>
      <c r="AY899" s="4"/>
      <c r="AZ899" s="4"/>
      <c r="BA899" s="4"/>
      <c r="BB899" s="4"/>
      <c r="BC899" s="4">
        <v>-1.51</v>
      </c>
      <c r="BD899" s="4"/>
      <c r="BE899" s="4"/>
      <c r="BF899" s="4"/>
      <c r="BG899" s="4">
        <v>-80.209999999999994</v>
      </c>
      <c r="BH899" s="4">
        <v>0</v>
      </c>
      <c r="BI899" s="4"/>
      <c r="BJ899" s="4"/>
      <c r="BK899" s="4"/>
      <c r="BL899" s="11">
        <f t="shared" si="62"/>
        <v>-165.11</v>
      </c>
      <c r="BM899" s="12">
        <f t="shared" si="63"/>
        <v>905.00000000000011</v>
      </c>
      <c r="BN899" s="13">
        <f t="shared" si="64"/>
        <v>89.123333333333335</v>
      </c>
      <c r="BO899" s="13">
        <f t="shared" si="65"/>
        <v>89.123333333333335</v>
      </c>
      <c r="BP899" s="13">
        <f t="shared" si="66"/>
        <v>29.707777777777778</v>
      </c>
      <c r="BQ899" s="13">
        <f t="shared" si="67"/>
        <v>80.210999999999999</v>
      </c>
      <c r="BR899" s="13">
        <f t="shared" si="68"/>
        <v>21.38</v>
      </c>
      <c r="BS899" s="13">
        <f t="shared" si="69"/>
        <v>625.1</v>
      </c>
      <c r="BT899" s="13">
        <f t="shared" si="70"/>
        <v>105.02999999999999</v>
      </c>
      <c r="BU899" s="13">
        <f t="shared" si="71"/>
        <v>134.21900000000002</v>
      </c>
      <c r="BV899" s="6">
        <f>SUMIFS('SEGURO DE VIDA'!E:E, 'SEGURO DE VIDA'!D:D, H899, 'SEGURO DE VIDA'!G:G, E899)</f>
        <v>13.71</v>
      </c>
      <c r="BW899" s="6">
        <f>SUMIFS(TREINAMENTOS!E:E, TREINAMENTOS!D:D, H899, TREINAMENTOS!G:G, E899)</f>
        <v>351.75</v>
      </c>
      <c r="BX899" s="6">
        <f>SUMIFS(EXAMES!E:E, EXAMES!D:D, H899, EXAMES!G:G, E899)</f>
        <v>0</v>
      </c>
      <c r="BY899" s="25">
        <f t="shared" si="72"/>
        <v>1539.3544444444447</v>
      </c>
      <c r="BZ899" s="1"/>
      <c r="CA899" s="1"/>
      <c r="CB899" s="13">
        <f t="shared" si="73"/>
        <v>134.21900000000002</v>
      </c>
      <c r="CC899" s="13">
        <f t="shared" si="74"/>
        <v>0</v>
      </c>
      <c r="CD899" s="13">
        <f>SUMIFS(ALIMENTAÇÃO!E:E, ALIMENTAÇÃO!D:D, H899, ALIMENTAÇÃO!G:G, E899)</f>
        <v>630</v>
      </c>
      <c r="CE899" s="6">
        <f>SUMIFS(TRANSPORTE!E:E, TRANSPORTE!D:D, H899, TRANSPORTE!G:G, E899)</f>
        <v>169.2</v>
      </c>
      <c r="CF899" s="6">
        <f>SUMIFS('PLANO DE SAÚDE'!E:E, 'PLANO DE SAÚDE'!D:D, H899, 'PLANO DE SAÚDE'!G:G, E899)</f>
        <v>135.72900000000001</v>
      </c>
      <c r="CG899" s="6">
        <f>SUMIFS('PLANO ODONTO'!E:E, 'PLANO ODONTO'!D:D, H899, 'PLANO ODONTO'!G:G, E899)</f>
        <v>14</v>
      </c>
      <c r="CH899" s="6">
        <f t="shared" si="75"/>
        <v>-1.51</v>
      </c>
      <c r="CI899" s="6">
        <f t="shared" si="76"/>
        <v>0</v>
      </c>
      <c r="CJ899" s="6"/>
      <c r="CK899" s="6">
        <f t="shared" si="78"/>
        <v>0</v>
      </c>
      <c r="CL899" s="6">
        <f t="shared" si="79"/>
        <v>0</v>
      </c>
      <c r="CM899" s="6">
        <f t="shared" si="77"/>
        <v>-14</v>
      </c>
      <c r="CN899" s="6">
        <v>1070.1099999999999</v>
      </c>
      <c r="CO899" s="6">
        <v>-165.11</v>
      </c>
      <c r="CP899" s="6">
        <v>905</v>
      </c>
      <c r="CQ899" s="6">
        <v>1069.48</v>
      </c>
      <c r="CR899" s="1">
        <v>7.5</v>
      </c>
      <c r="CS899" s="6">
        <v>1069.48</v>
      </c>
      <c r="CT899" s="1">
        <v>21.38</v>
      </c>
      <c r="CU899" s="6">
        <v>462.28</v>
      </c>
    </row>
    <row r="900" spans="1:99" ht="13.8">
      <c r="A900" s="1"/>
      <c r="B900" s="1"/>
      <c r="C900" s="34" t="str">
        <f t="shared" ca="1" si="59"/>
        <v>OK</v>
      </c>
      <c r="D900" s="2">
        <f t="shared" si="60"/>
        <v>576.10111111111109</v>
      </c>
      <c r="E900" s="42">
        <v>45962</v>
      </c>
      <c r="F900" s="1" t="s">
        <v>145</v>
      </c>
      <c r="G900" s="1">
        <v>3353</v>
      </c>
      <c r="H900" s="1" t="s">
        <v>209</v>
      </c>
      <c r="I900" s="1" t="s">
        <v>151</v>
      </c>
      <c r="J900" s="38">
        <v>45019</v>
      </c>
      <c r="K900" s="6">
        <v>1790.44</v>
      </c>
      <c r="L900" s="1"/>
      <c r="M900" s="4">
        <v>0</v>
      </c>
      <c r="N900" s="4"/>
      <c r="O900" s="4">
        <v>0</v>
      </c>
      <c r="P900" s="4">
        <v>0</v>
      </c>
      <c r="Q900" s="4"/>
      <c r="R900" s="4"/>
      <c r="S900" s="4"/>
      <c r="T900" s="4"/>
      <c r="U900" s="4">
        <v>0</v>
      </c>
      <c r="V900" s="4"/>
      <c r="W900" s="4"/>
      <c r="X900" s="4"/>
      <c r="Y900" s="4"/>
      <c r="Z900" s="4"/>
      <c r="AA900" s="4"/>
      <c r="AB900" s="4"/>
      <c r="AC900" s="4"/>
      <c r="AD900" s="4">
        <v>0</v>
      </c>
      <c r="AE900" s="4"/>
      <c r="AF900" s="4">
        <v>0</v>
      </c>
      <c r="AG900" s="4"/>
      <c r="AH900" s="4"/>
      <c r="AI900" s="4"/>
      <c r="AJ900" s="4"/>
      <c r="AK900" s="4"/>
      <c r="AL900" s="4">
        <v>114.18</v>
      </c>
      <c r="AM900" s="4">
        <v>0</v>
      </c>
      <c r="AN900" s="8">
        <f t="shared" si="61"/>
        <v>114.18</v>
      </c>
      <c r="AO900" s="4"/>
      <c r="AP900" s="4">
        <v>0</v>
      </c>
      <c r="AQ900" s="4">
        <v>0</v>
      </c>
      <c r="AR900" s="4"/>
      <c r="AS900" s="4"/>
      <c r="AT900" s="4">
        <v>-0.1</v>
      </c>
      <c r="AU900" s="4"/>
      <c r="AV900" s="4">
        <v>-14</v>
      </c>
      <c r="AW900" s="4">
        <v>0</v>
      </c>
      <c r="AX900" s="4"/>
      <c r="AY900" s="4"/>
      <c r="AZ900" s="4"/>
      <c r="BA900" s="4"/>
      <c r="BB900" s="4"/>
      <c r="BC900" s="4">
        <v>-100.08</v>
      </c>
      <c r="BD900" s="4"/>
      <c r="BE900" s="4"/>
      <c r="BF900" s="4"/>
      <c r="BG900" s="4">
        <v>0</v>
      </c>
      <c r="BH900" s="4">
        <v>0</v>
      </c>
      <c r="BI900" s="4"/>
      <c r="BJ900" s="4"/>
      <c r="BK900" s="4"/>
      <c r="BL900" s="11">
        <f t="shared" si="62"/>
        <v>-114.17999999999999</v>
      </c>
      <c r="BM900" s="12">
        <f t="shared" si="63"/>
        <v>0</v>
      </c>
      <c r="BN900" s="13">
        <f t="shared" si="64"/>
        <v>149.20333333333335</v>
      </c>
      <c r="BO900" s="13">
        <f t="shared" si="65"/>
        <v>149.20333333333335</v>
      </c>
      <c r="BP900" s="13">
        <f t="shared" si="66"/>
        <v>49.734444444444449</v>
      </c>
      <c r="BQ900" s="13">
        <f t="shared" si="67"/>
        <v>0</v>
      </c>
      <c r="BR900" s="13">
        <f t="shared" si="68"/>
        <v>0</v>
      </c>
      <c r="BS900" s="13">
        <f t="shared" si="69"/>
        <v>0</v>
      </c>
      <c r="BT900" s="13">
        <f t="shared" si="70"/>
        <v>0</v>
      </c>
      <c r="BU900" s="13">
        <f t="shared" si="71"/>
        <v>100.07000000000001</v>
      </c>
      <c r="BV900" s="6">
        <f>SUMIFS('SEGURO DE VIDA'!E:E, 'SEGURO DE VIDA'!D:D, H900, 'SEGURO DE VIDA'!G:G, E900)</f>
        <v>13.71</v>
      </c>
      <c r="BW900" s="6">
        <f>SUMIFS(TREINAMENTOS!E:E, TREINAMENTOS!D:D, H900, TREINAMENTOS!G:G, E900)</f>
        <v>0</v>
      </c>
      <c r="BX900" s="6">
        <f>SUMIFS(EXAMES!E:E, EXAMES!D:D, H900, EXAMES!G:G, E900)</f>
        <v>0</v>
      </c>
      <c r="BY900" s="25">
        <f t="shared" si="72"/>
        <v>461.92111111111114</v>
      </c>
      <c r="BZ900" s="1"/>
      <c r="CA900" s="1"/>
      <c r="CB900" s="13">
        <f t="shared" si="73"/>
        <v>100.07000000000001</v>
      </c>
      <c r="CC900" s="13">
        <f t="shared" si="74"/>
        <v>0</v>
      </c>
      <c r="CD900" s="13">
        <f>SUMIFS(ALIMENTAÇÃO!E:E, ALIMENTAÇÃO!D:D, H900, ALIMENTAÇÃO!G:G, E900)</f>
        <v>0</v>
      </c>
      <c r="CE900" s="6">
        <f>SUMIFS(TRANSPORTE!E:E, TRANSPORTE!D:D, H900, TRANSPORTE!G:G, E900)</f>
        <v>0</v>
      </c>
      <c r="CF900" s="6">
        <f>SUMIFS('PLANO DE SAÚDE'!E:E, 'PLANO DE SAÚDE'!D:D, H900, 'PLANO DE SAÚDE'!G:G, E900)</f>
        <v>200.15</v>
      </c>
      <c r="CG900" s="6">
        <f>SUMIFS('PLANO ODONTO'!E:E, 'PLANO ODONTO'!D:D, H900, 'PLANO ODONTO'!G:G, E900)</f>
        <v>14</v>
      </c>
      <c r="CH900" s="6">
        <f t="shared" si="75"/>
        <v>-100.08</v>
      </c>
      <c r="CI900" s="6">
        <f t="shared" si="76"/>
        <v>0</v>
      </c>
      <c r="CJ900" s="6"/>
      <c r="CK900" s="6">
        <f t="shared" si="78"/>
        <v>0</v>
      </c>
      <c r="CL900" s="6">
        <f t="shared" si="79"/>
        <v>0</v>
      </c>
      <c r="CM900" s="6">
        <f t="shared" si="77"/>
        <v>-14</v>
      </c>
      <c r="CN900" s="6">
        <v>114.18</v>
      </c>
      <c r="CO900" s="6">
        <v>-114.18</v>
      </c>
      <c r="CP900" s="6">
        <v>0</v>
      </c>
      <c r="CQ900" s="6">
        <v>0</v>
      </c>
      <c r="CR900" s="1">
        <v>0</v>
      </c>
      <c r="CS900" s="6">
        <v>0</v>
      </c>
      <c r="CT900" s="1">
        <v>0</v>
      </c>
      <c r="CU900" s="6">
        <v>0</v>
      </c>
    </row>
    <row r="901" spans="1:99" ht="13.8">
      <c r="A901" s="1"/>
      <c r="B901" s="1"/>
      <c r="C901" s="34" t="str">
        <f t="shared" ca="1" si="59"/>
        <v>OK</v>
      </c>
      <c r="D901" s="2">
        <f t="shared" si="60"/>
        <v>3731.4390000000003</v>
      </c>
      <c r="E901" s="42">
        <v>45962</v>
      </c>
      <c r="F901" s="1" t="s">
        <v>145</v>
      </c>
      <c r="G901" s="1">
        <v>3614</v>
      </c>
      <c r="H901" s="1" t="s">
        <v>210</v>
      </c>
      <c r="I901" s="1" t="s">
        <v>151</v>
      </c>
      <c r="J901" s="38">
        <v>45962</v>
      </c>
      <c r="K901" s="6">
        <v>1800</v>
      </c>
      <c r="L901" s="1"/>
      <c r="M901" s="4">
        <v>1800</v>
      </c>
      <c r="N901" s="4"/>
      <c r="O901" s="4">
        <v>0</v>
      </c>
      <c r="P901" s="4">
        <v>0</v>
      </c>
      <c r="Q901" s="4"/>
      <c r="R901" s="4"/>
      <c r="S901" s="4"/>
      <c r="T901" s="4"/>
      <c r="U901" s="4">
        <v>0</v>
      </c>
      <c r="V901" s="4"/>
      <c r="W901" s="4"/>
      <c r="X901" s="4"/>
      <c r="Y901" s="4"/>
      <c r="Z901" s="4"/>
      <c r="AA901" s="4"/>
      <c r="AB901" s="4"/>
      <c r="AC901" s="4"/>
      <c r="AD901" s="4">
        <v>0</v>
      </c>
      <c r="AE901" s="4"/>
      <c r="AF901" s="4">
        <v>0</v>
      </c>
      <c r="AG901" s="4"/>
      <c r="AH901" s="4"/>
      <c r="AI901" s="4"/>
      <c r="AJ901" s="4"/>
      <c r="AK901" s="4"/>
      <c r="AL901" s="4">
        <v>0</v>
      </c>
      <c r="AM901" s="4">
        <v>0.04</v>
      </c>
      <c r="AN901" s="8">
        <f t="shared" si="61"/>
        <v>1800.04</v>
      </c>
      <c r="AO901" s="4"/>
      <c r="AP901" s="4">
        <v>-6.3</v>
      </c>
      <c r="AQ901" s="4">
        <v>-108</v>
      </c>
      <c r="AR901" s="4"/>
      <c r="AS901" s="4"/>
      <c r="AT901" s="4">
        <v>0</v>
      </c>
      <c r="AU901" s="4"/>
      <c r="AV901" s="4">
        <v>-14</v>
      </c>
      <c r="AW901" s="4">
        <v>0</v>
      </c>
      <c r="AX901" s="4"/>
      <c r="AY901" s="4"/>
      <c r="AZ901" s="4"/>
      <c r="BA901" s="4"/>
      <c r="BB901" s="4"/>
      <c r="BC901" s="4">
        <v>-1.51</v>
      </c>
      <c r="BD901" s="4"/>
      <c r="BE901" s="4"/>
      <c r="BF901" s="4"/>
      <c r="BG901" s="4">
        <v>-139.22999999999999</v>
      </c>
      <c r="BH901" s="4">
        <v>0</v>
      </c>
      <c r="BI901" s="4"/>
      <c r="BJ901" s="4"/>
      <c r="BK901" s="4"/>
      <c r="BL901" s="11">
        <f t="shared" si="62"/>
        <v>-269.03999999999996</v>
      </c>
      <c r="BM901" s="12">
        <f t="shared" si="63"/>
        <v>1531</v>
      </c>
      <c r="BN901" s="13">
        <f t="shared" si="64"/>
        <v>150</v>
      </c>
      <c r="BO901" s="13">
        <f t="shared" si="65"/>
        <v>150</v>
      </c>
      <c r="BP901" s="13">
        <f t="shared" si="66"/>
        <v>50</v>
      </c>
      <c r="BQ901" s="13">
        <f t="shared" si="67"/>
        <v>139.32</v>
      </c>
      <c r="BR901" s="13">
        <f t="shared" si="68"/>
        <v>144</v>
      </c>
      <c r="BS901" s="13">
        <f t="shared" si="69"/>
        <v>623.70000000000005</v>
      </c>
      <c r="BT901" s="13">
        <f t="shared" si="70"/>
        <v>353.70000000000005</v>
      </c>
      <c r="BU901" s="13">
        <f t="shared" si="71"/>
        <v>134.21900000000002</v>
      </c>
      <c r="BV901" s="6">
        <f>SUMIFS('SEGURO DE VIDA'!E:E, 'SEGURO DE VIDA'!D:D, H901, 'SEGURO DE VIDA'!G:G, E901)</f>
        <v>13.71</v>
      </c>
      <c r="BW901" s="6">
        <f>SUMIFS(TREINAMENTOS!E:E, TREINAMENTOS!D:D, H901, TREINAMENTOS!G:G, E901)</f>
        <v>52.75</v>
      </c>
      <c r="BX901" s="6">
        <f>SUMIFS(EXAMES!E:E, EXAMES!D:D, H901, EXAMES!G:G, E901)</f>
        <v>120</v>
      </c>
      <c r="BY901" s="25">
        <f t="shared" si="72"/>
        <v>1931.3990000000001</v>
      </c>
      <c r="BZ901" s="1"/>
      <c r="CA901" s="1"/>
      <c r="CB901" s="13">
        <f t="shared" si="73"/>
        <v>134.21900000000002</v>
      </c>
      <c r="CC901" s="13">
        <f t="shared" si="74"/>
        <v>0</v>
      </c>
      <c r="CD901" s="13">
        <f>SUMIFS(ALIMENTAÇÃO!E:E, ALIMENTAÇÃO!D:D, H901, ALIMENTAÇÃO!G:G, E901)</f>
        <v>630</v>
      </c>
      <c r="CE901" s="6">
        <f>SUMIFS(TRANSPORTE!E:E, TRANSPORTE!D:D, H901, TRANSPORTE!G:G, E901)</f>
        <v>461.70000000000005</v>
      </c>
      <c r="CF901" s="6">
        <f>SUMIFS('PLANO DE SAÚDE'!E:E, 'PLANO DE SAÚDE'!D:D, H901, 'PLANO DE SAÚDE'!G:G, E901)</f>
        <v>135.72900000000001</v>
      </c>
      <c r="CG901" s="6">
        <f>SUMIFS('PLANO ODONTO'!E:E, 'PLANO ODONTO'!D:D, H901, 'PLANO ODONTO'!G:G, E901)</f>
        <v>14</v>
      </c>
      <c r="CH901" s="6">
        <f t="shared" si="75"/>
        <v>-1.51</v>
      </c>
      <c r="CI901" s="6">
        <f t="shared" si="76"/>
        <v>0</v>
      </c>
      <c r="CJ901" s="6"/>
      <c r="CK901" s="6">
        <f t="shared" si="78"/>
        <v>0</v>
      </c>
      <c r="CL901" s="6">
        <f t="shared" si="79"/>
        <v>0</v>
      </c>
      <c r="CM901" s="6">
        <f t="shared" si="77"/>
        <v>-14</v>
      </c>
      <c r="CN901" s="6">
        <v>1800.04</v>
      </c>
      <c r="CO901" s="6">
        <v>-269.04000000000002</v>
      </c>
      <c r="CP901" s="6">
        <v>1531</v>
      </c>
      <c r="CQ901" s="6">
        <v>1800</v>
      </c>
      <c r="CR901" s="1">
        <v>7.74</v>
      </c>
      <c r="CS901" s="6">
        <v>1800</v>
      </c>
      <c r="CT901" s="1">
        <v>144</v>
      </c>
      <c r="CU901" s="6">
        <v>1192.8</v>
      </c>
    </row>
    <row r="902" spans="1:99" ht="13.8">
      <c r="A902" s="1"/>
      <c r="B902" s="1"/>
      <c r="C902" s="34" t="str">
        <f t="shared" ca="1" si="59"/>
        <v>OK</v>
      </c>
      <c r="D902" s="2">
        <f t="shared" si="60"/>
        <v>4578.6298007777777</v>
      </c>
      <c r="E902" s="42">
        <v>45962</v>
      </c>
      <c r="F902" s="1" t="s">
        <v>145</v>
      </c>
      <c r="G902" s="1">
        <v>283</v>
      </c>
      <c r="H902" s="1" t="s">
        <v>213</v>
      </c>
      <c r="I902" s="1" t="s">
        <v>157</v>
      </c>
      <c r="J902" s="38">
        <v>44228</v>
      </c>
      <c r="K902" s="6">
        <v>2622.91</v>
      </c>
      <c r="L902" s="1"/>
      <c r="M902" s="4">
        <v>2622.91</v>
      </c>
      <c r="N902" s="4"/>
      <c r="O902" s="4">
        <v>0</v>
      </c>
      <c r="P902" s="4">
        <v>0</v>
      </c>
      <c r="Q902" s="4"/>
      <c r="R902" s="4"/>
      <c r="S902" s="4"/>
      <c r="T902" s="4"/>
      <c r="U902" s="4">
        <v>127.28</v>
      </c>
      <c r="V902" s="4"/>
      <c r="W902" s="4"/>
      <c r="X902" s="4"/>
      <c r="Y902" s="4"/>
      <c r="Z902" s="4"/>
      <c r="AA902" s="4"/>
      <c r="AB902" s="4"/>
      <c r="AC902" s="4"/>
      <c r="AD902" s="4">
        <v>0</v>
      </c>
      <c r="AE902" s="4"/>
      <c r="AF902" s="4">
        <v>0</v>
      </c>
      <c r="AG902" s="4"/>
      <c r="AH902" s="4"/>
      <c r="AI902" s="4"/>
      <c r="AJ902" s="4"/>
      <c r="AK902" s="4"/>
      <c r="AL902" s="4">
        <v>0</v>
      </c>
      <c r="AM902" s="4">
        <v>0.23</v>
      </c>
      <c r="AN902" s="8">
        <f t="shared" si="61"/>
        <v>2750.42</v>
      </c>
      <c r="AO902" s="4"/>
      <c r="AP902" s="4">
        <v>-6.3</v>
      </c>
      <c r="AQ902" s="4">
        <v>-157.37</v>
      </c>
      <c r="AR902" s="4"/>
      <c r="AS902" s="4"/>
      <c r="AT902" s="4">
        <v>-0.08</v>
      </c>
      <c r="AU902" s="4"/>
      <c r="AV902" s="4"/>
      <c r="AW902" s="4"/>
      <c r="AX902" s="4"/>
      <c r="AY902" s="4"/>
      <c r="AZ902" s="4"/>
      <c r="BA902" s="4"/>
      <c r="BB902" s="4"/>
      <c r="BC902" s="4">
        <v>-1.93</v>
      </c>
      <c r="BD902" s="4"/>
      <c r="BE902" s="4"/>
      <c r="BF902" s="4"/>
      <c r="BG902" s="4">
        <v>-224.74</v>
      </c>
      <c r="BH902" s="4">
        <v>0</v>
      </c>
      <c r="BI902" s="4"/>
      <c r="BJ902" s="4"/>
      <c r="BK902" s="4"/>
      <c r="BL902" s="11">
        <f t="shared" si="62"/>
        <v>-390.42000000000007</v>
      </c>
      <c r="BM902" s="12">
        <f t="shared" si="63"/>
        <v>2360</v>
      </c>
      <c r="BN902" s="13">
        <f t="shared" si="64"/>
        <v>218.57583333333332</v>
      </c>
      <c r="BO902" s="13">
        <f t="shared" si="65"/>
        <v>218.57583333333332</v>
      </c>
      <c r="BP902" s="13">
        <f t="shared" si="66"/>
        <v>72.858611111111102</v>
      </c>
      <c r="BQ902" s="13">
        <f t="shared" si="67"/>
        <v>224.69052299999998</v>
      </c>
      <c r="BR902" s="13">
        <f t="shared" si="68"/>
        <v>220.01</v>
      </c>
      <c r="BS902" s="13">
        <f t="shared" si="69"/>
        <v>623.70000000000005</v>
      </c>
      <c r="BT902" s="13">
        <f t="shared" si="70"/>
        <v>11.829999999999984</v>
      </c>
      <c r="BU902" s="13">
        <f t="shared" si="71"/>
        <v>171.50900000000001</v>
      </c>
      <c r="BV902" s="6">
        <f>SUMIFS('SEGURO DE VIDA'!E:E, 'SEGURO DE VIDA'!D:D, H902, 'SEGURO DE VIDA'!G:G, E902)</f>
        <v>13.71</v>
      </c>
      <c r="BW902" s="6">
        <f>SUMIFS(TREINAMENTOS!E:E, TREINAMENTOS!D:D, H902, TREINAMENTOS!G:G, E902)</f>
        <v>52.75</v>
      </c>
      <c r="BX902" s="6">
        <f>SUMIFS(EXAMES!E:E, EXAMES!D:D, H902, EXAMES!G:G, E902)</f>
        <v>0</v>
      </c>
      <c r="BY902" s="25">
        <f t="shared" si="72"/>
        <v>1828.2098007777777</v>
      </c>
      <c r="BZ902" s="1"/>
      <c r="CA902" s="1"/>
      <c r="CB902" s="13">
        <f t="shared" si="73"/>
        <v>171.50900000000001</v>
      </c>
      <c r="CC902" s="13">
        <f t="shared" si="74"/>
        <v>0</v>
      </c>
      <c r="CD902" s="13">
        <f>SUMIFS(ALIMENTAÇÃO!E:E, ALIMENTAÇÃO!D:D, H902, ALIMENTAÇÃO!G:G, E902)</f>
        <v>630</v>
      </c>
      <c r="CE902" s="6">
        <f>SUMIFS(TRANSPORTE!E:E, TRANSPORTE!D:D, H902, TRANSPORTE!G:G, E902)</f>
        <v>169.2</v>
      </c>
      <c r="CF902" s="6">
        <f>SUMIFS('PLANO DE SAÚDE'!E:E, 'PLANO DE SAÚDE'!D:D, H902, 'PLANO DE SAÚDE'!G:G, E902)</f>
        <v>173.43900000000002</v>
      </c>
      <c r="CG902" s="6">
        <f>SUMIFS('PLANO ODONTO'!E:E, 'PLANO ODONTO'!D:D, H902, 'PLANO ODONTO'!G:G, E902)</f>
        <v>0</v>
      </c>
      <c r="CH902" s="6">
        <f t="shared" si="75"/>
        <v>-1.93</v>
      </c>
      <c r="CI902" s="6">
        <f t="shared" si="76"/>
        <v>0</v>
      </c>
      <c r="CJ902" s="6"/>
      <c r="CK902" s="6">
        <f t="shared" si="78"/>
        <v>0</v>
      </c>
      <c r="CL902" s="6">
        <f t="shared" si="79"/>
        <v>0</v>
      </c>
      <c r="CM902" s="6">
        <f t="shared" si="77"/>
        <v>0</v>
      </c>
      <c r="CN902" s="6">
        <v>2750.42</v>
      </c>
      <c r="CO902" s="6">
        <v>-390.42</v>
      </c>
      <c r="CP902" s="6">
        <v>2360</v>
      </c>
      <c r="CQ902" s="6">
        <v>2750.19</v>
      </c>
      <c r="CR902" s="1">
        <v>8.17</v>
      </c>
      <c r="CS902" s="6">
        <v>2750.19</v>
      </c>
      <c r="CT902" s="1">
        <v>220.01</v>
      </c>
      <c r="CU902" s="6">
        <v>2142.9899999999998</v>
      </c>
    </row>
    <row r="903" spans="1:99" ht="13.8">
      <c r="A903" s="1"/>
      <c r="B903" s="1"/>
      <c r="C903" s="34" t="str">
        <f t="shared" ca="1" si="59"/>
        <v>OK</v>
      </c>
      <c r="D903" s="2">
        <f t="shared" si="60"/>
        <v>3567.9520208888889</v>
      </c>
      <c r="E903" s="42">
        <v>45962</v>
      </c>
      <c r="F903" s="1" t="s">
        <v>145</v>
      </c>
      <c r="G903" s="1">
        <v>3474</v>
      </c>
      <c r="H903" s="1" t="s">
        <v>215</v>
      </c>
      <c r="I903" s="1" t="s">
        <v>216</v>
      </c>
      <c r="J903" s="35">
        <v>45586</v>
      </c>
      <c r="K903" s="6">
        <v>1771.4</v>
      </c>
      <c r="L903" s="1"/>
      <c r="M903" s="4">
        <v>1771.4</v>
      </c>
      <c r="N903" s="4"/>
      <c r="O903" s="4">
        <v>0</v>
      </c>
      <c r="P903" s="4">
        <v>0</v>
      </c>
      <c r="Q903" s="4"/>
      <c r="R903" s="4"/>
      <c r="S903" s="4"/>
      <c r="T903" s="4"/>
      <c r="U903" s="4">
        <v>142.80000000000001</v>
      </c>
      <c r="V903" s="4"/>
      <c r="W903" s="4"/>
      <c r="X903" s="4"/>
      <c r="Y903" s="4"/>
      <c r="Z903" s="4"/>
      <c r="AA903" s="4"/>
      <c r="AB903" s="4"/>
      <c r="AC903" s="4"/>
      <c r="AD903" s="4">
        <v>95.21</v>
      </c>
      <c r="AE903" s="4"/>
      <c r="AF903" s="4">
        <v>28.98</v>
      </c>
      <c r="AG903" s="4"/>
      <c r="AH903" s="4"/>
      <c r="AI903" s="4"/>
      <c r="AJ903" s="4"/>
      <c r="AK903" s="4"/>
      <c r="AL903" s="4">
        <v>0</v>
      </c>
      <c r="AM903" s="4">
        <v>0.17</v>
      </c>
      <c r="AN903" s="8">
        <f t="shared" si="61"/>
        <v>2038.5600000000002</v>
      </c>
      <c r="AO903" s="4"/>
      <c r="AP903" s="4">
        <v>-6.3</v>
      </c>
      <c r="AQ903" s="4">
        <v>-106.28</v>
      </c>
      <c r="AR903" s="4"/>
      <c r="AS903" s="4"/>
      <c r="AT903" s="4">
        <v>-0.49</v>
      </c>
      <c r="AU903" s="4"/>
      <c r="AV903" s="4">
        <v>-14</v>
      </c>
      <c r="AW903" s="4">
        <v>0</v>
      </c>
      <c r="AX903" s="4"/>
      <c r="AY903" s="4"/>
      <c r="AZ903" s="4"/>
      <c r="BA903" s="4"/>
      <c r="BB903" s="4"/>
      <c r="BC903" s="4">
        <v>-1.81</v>
      </c>
      <c r="BD903" s="4"/>
      <c r="BE903" s="4"/>
      <c r="BF903" s="4"/>
      <c r="BG903" s="4">
        <v>-160.68</v>
      </c>
      <c r="BH903" s="4">
        <v>0</v>
      </c>
      <c r="BI903" s="4"/>
      <c r="BJ903" s="4"/>
      <c r="BK903" s="4"/>
      <c r="BL903" s="11">
        <f t="shared" si="62"/>
        <v>-289.56</v>
      </c>
      <c r="BM903" s="12">
        <f t="shared" si="63"/>
        <v>1749.0000000000002</v>
      </c>
      <c r="BN903" s="13">
        <f t="shared" si="64"/>
        <v>147.61666666666667</v>
      </c>
      <c r="BO903" s="13">
        <f t="shared" si="65"/>
        <v>147.61666666666667</v>
      </c>
      <c r="BP903" s="13">
        <f t="shared" si="66"/>
        <v>49.205555555555556</v>
      </c>
      <c r="BQ903" s="13">
        <f t="shared" si="67"/>
        <v>160.62513200000001</v>
      </c>
      <c r="BR903" s="13">
        <f t="shared" si="68"/>
        <v>163.07</v>
      </c>
      <c r="BS903" s="13">
        <f t="shared" si="69"/>
        <v>623.70000000000005</v>
      </c>
      <c r="BT903" s="13">
        <f t="shared" si="70"/>
        <v>62.919999999999987</v>
      </c>
      <c r="BU903" s="13">
        <f t="shared" si="71"/>
        <v>160.928</v>
      </c>
      <c r="BV903" s="6">
        <f>SUMIFS('SEGURO DE VIDA'!E:E, 'SEGURO DE VIDA'!D:D, H903, 'SEGURO DE VIDA'!G:G, E903)</f>
        <v>13.71</v>
      </c>
      <c r="BW903" s="6">
        <f>SUMIFS(TREINAMENTOS!E:E, TREINAMENTOS!D:D, H903, TREINAMENTOS!G:G, E903)</f>
        <v>0</v>
      </c>
      <c r="BX903" s="6">
        <f>SUMIFS(EXAMES!E:E, EXAMES!D:D, H903, EXAMES!G:G, E903)</f>
        <v>0</v>
      </c>
      <c r="BY903" s="25">
        <f t="shared" si="72"/>
        <v>1529.392020888889</v>
      </c>
      <c r="BZ903" s="1"/>
      <c r="CA903" s="1"/>
      <c r="CB903" s="13">
        <f t="shared" si="73"/>
        <v>160.928</v>
      </c>
      <c r="CC903" s="13">
        <f t="shared" si="74"/>
        <v>0</v>
      </c>
      <c r="CD903" s="13">
        <f>SUMIFS(ALIMENTAÇÃO!E:E, ALIMENTAÇÃO!D:D, H903, ALIMENTAÇÃO!G:G, E903)</f>
        <v>630</v>
      </c>
      <c r="CE903" s="6">
        <f>SUMIFS(TRANSPORTE!E:E, TRANSPORTE!D:D, H903, TRANSPORTE!G:G, E903)</f>
        <v>169.2</v>
      </c>
      <c r="CF903" s="6">
        <f>SUMIFS('PLANO DE SAÚDE'!E:E, 'PLANO DE SAÚDE'!D:D, H903, 'PLANO DE SAÚDE'!G:G, E903)</f>
        <v>162.738</v>
      </c>
      <c r="CG903" s="6">
        <f>SUMIFS('PLANO ODONTO'!E:E, 'PLANO ODONTO'!D:D, H903, 'PLANO ODONTO'!G:G, E903)</f>
        <v>14</v>
      </c>
      <c r="CH903" s="6">
        <f t="shared" si="75"/>
        <v>-1.81</v>
      </c>
      <c r="CI903" s="6">
        <f t="shared" si="76"/>
        <v>0</v>
      </c>
      <c r="CJ903" s="6"/>
      <c r="CK903" s="6">
        <f t="shared" si="78"/>
        <v>28.98</v>
      </c>
      <c r="CL903" s="6">
        <f t="shared" si="79"/>
        <v>0</v>
      </c>
      <c r="CM903" s="6">
        <f t="shared" si="77"/>
        <v>-14</v>
      </c>
      <c r="CN903" s="6">
        <v>2038.56</v>
      </c>
      <c r="CO903" s="6">
        <v>-289.56</v>
      </c>
      <c r="CP903" s="6">
        <v>1749</v>
      </c>
      <c r="CQ903" s="6">
        <v>2038.39</v>
      </c>
      <c r="CR903" s="1">
        <v>7.88</v>
      </c>
      <c r="CS903" s="6">
        <v>2038.39</v>
      </c>
      <c r="CT903" s="1">
        <v>163.07</v>
      </c>
      <c r="CU903" s="6">
        <v>1431.19</v>
      </c>
    </row>
    <row r="904" spans="1:99" ht="13.8">
      <c r="A904" s="1"/>
      <c r="B904" s="1"/>
      <c r="C904" s="34" t="str">
        <f t="shared" ca="1" si="59"/>
        <v>OK</v>
      </c>
      <c r="D904" s="2">
        <f t="shared" si="60"/>
        <v>3277.762578888889</v>
      </c>
      <c r="E904" s="42">
        <v>45962</v>
      </c>
      <c r="F904" s="1" t="s">
        <v>145</v>
      </c>
      <c r="G904" s="1">
        <v>3536</v>
      </c>
      <c r="H904" s="1" t="s">
        <v>218</v>
      </c>
      <c r="I904" s="1" t="s">
        <v>436</v>
      </c>
      <c r="J904" s="38">
        <v>45790</v>
      </c>
      <c r="K904" s="6">
        <v>1537.13</v>
      </c>
      <c r="L904" s="1"/>
      <c r="M904" s="4">
        <v>1537.13</v>
      </c>
      <c r="N904" s="4"/>
      <c r="O904" s="4"/>
      <c r="P904" s="4"/>
      <c r="Q904" s="4"/>
      <c r="R904" s="4"/>
      <c r="S904" s="4"/>
      <c r="T904" s="4"/>
      <c r="U904" s="4">
        <v>38.25</v>
      </c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>
        <v>0.96</v>
      </c>
      <c r="AN904" s="8">
        <f t="shared" si="61"/>
        <v>1576.3400000000001</v>
      </c>
      <c r="AO904" s="4"/>
      <c r="AP904" s="4">
        <v>-6.3</v>
      </c>
      <c r="AQ904" s="4">
        <v>-92.23</v>
      </c>
      <c r="AR904" s="4"/>
      <c r="AS904" s="4"/>
      <c r="AT904" s="4">
        <v>-0.69</v>
      </c>
      <c r="AU904" s="4"/>
      <c r="AV904" s="4">
        <v>-14</v>
      </c>
      <c r="AW904" s="4"/>
      <c r="AX904" s="4"/>
      <c r="AY904" s="4"/>
      <c r="AZ904" s="4"/>
      <c r="BA904" s="4"/>
      <c r="BB904" s="4"/>
      <c r="BC904" s="4">
        <v>-1.1100000000000001</v>
      </c>
      <c r="BD904" s="4"/>
      <c r="BE904" s="4"/>
      <c r="BF904" s="4"/>
      <c r="BG904" s="4">
        <v>-119.01</v>
      </c>
      <c r="BH904" s="4"/>
      <c r="BI904" s="4"/>
      <c r="BJ904" s="4"/>
      <c r="BK904" s="4"/>
      <c r="BL904" s="11">
        <f t="shared" si="62"/>
        <v>-233.34</v>
      </c>
      <c r="BM904" s="12">
        <f t="shared" si="63"/>
        <v>1343.0000000000002</v>
      </c>
      <c r="BN904" s="13">
        <f t="shared" si="64"/>
        <v>128.09416666666667</v>
      </c>
      <c r="BO904" s="13">
        <f t="shared" si="65"/>
        <v>128.09416666666667</v>
      </c>
      <c r="BP904" s="13">
        <f t="shared" si="66"/>
        <v>42.698055555555555</v>
      </c>
      <c r="BQ904" s="13">
        <f t="shared" si="67"/>
        <v>118.94119000000001</v>
      </c>
      <c r="BR904" s="13">
        <f t="shared" si="68"/>
        <v>126.03</v>
      </c>
      <c r="BS904" s="13">
        <f t="shared" si="69"/>
        <v>623.70000000000005</v>
      </c>
      <c r="BT904" s="13">
        <f t="shared" si="70"/>
        <v>368.57</v>
      </c>
      <c r="BU904" s="13">
        <f t="shared" si="71"/>
        <v>98.834999999999994</v>
      </c>
      <c r="BV904" s="6">
        <f>SUMIFS('SEGURO DE VIDA'!E:E, 'SEGURO DE VIDA'!D:D, H904, 'SEGURO DE VIDA'!G:G, E904)</f>
        <v>13.71</v>
      </c>
      <c r="BW904" s="6">
        <f>SUMIFS(TREINAMENTOS!E:E, TREINAMENTOS!D:D, H904, TREINAMENTOS!G:G, E904)</f>
        <v>52.75</v>
      </c>
      <c r="BX904" s="6">
        <f>SUMIFS(EXAMES!E:E, EXAMES!D:D, H904, EXAMES!G:G, E904)</f>
        <v>0</v>
      </c>
      <c r="BY904" s="25">
        <f t="shared" si="72"/>
        <v>1701.4225788888889</v>
      </c>
      <c r="BZ904" s="1"/>
      <c r="CA904" s="1"/>
      <c r="CB904" s="13">
        <f t="shared" si="73"/>
        <v>98.834999999999994</v>
      </c>
      <c r="CC904" s="13">
        <f t="shared" si="74"/>
        <v>0</v>
      </c>
      <c r="CD904" s="13">
        <f>SUMIFS(ALIMENTAÇÃO!E:E, ALIMENTAÇÃO!D:D, H904, ALIMENTAÇÃO!G:G, E904)</f>
        <v>630</v>
      </c>
      <c r="CE904" s="6">
        <f>SUMIFS(TRANSPORTE!E:E, TRANSPORTE!D:D, H904, TRANSPORTE!G:G, E904)</f>
        <v>460.8</v>
      </c>
      <c r="CF904" s="6">
        <f>SUMIFS('PLANO DE SAÚDE'!E:E, 'PLANO DE SAÚDE'!D:D, H904, 'PLANO DE SAÚDE'!G:G, E904)</f>
        <v>99.944999999999993</v>
      </c>
      <c r="CG904" s="6">
        <f>SUMIFS('PLANO ODONTO'!E:E, 'PLANO ODONTO'!D:D, H904, 'PLANO ODONTO'!G:G, E904)</f>
        <v>14</v>
      </c>
      <c r="CH904" s="6">
        <f t="shared" si="75"/>
        <v>-1.1100000000000001</v>
      </c>
      <c r="CI904" s="6">
        <f t="shared" si="76"/>
        <v>0</v>
      </c>
      <c r="CJ904" s="6"/>
      <c r="CK904" s="6">
        <f t="shared" si="78"/>
        <v>0</v>
      </c>
      <c r="CL904" s="6">
        <f t="shared" si="79"/>
        <v>0</v>
      </c>
      <c r="CM904" s="6">
        <f t="shared" si="77"/>
        <v>-14</v>
      </c>
      <c r="CN904" s="6">
        <v>1576.34</v>
      </c>
      <c r="CO904" s="6">
        <v>-233.34</v>
      </c>
      <c r="CP904" s="6">
        <v>1343</v>
      </c>
      <c r="CQ904" s="6">
        <v>1575.38</v>
      </c>
      <c r="CR904" s="1">
        <v>7.55</v>
      </c>
      <c r="CS904" s="6">
        <v>1575.38</v>
      </c>
      <c r="CT904" s="1">
        <v>126.03</v>
      </c>
      <c r="CU904" s="6">
        <v>968.18</v>
      </c>
    </row>
    <row r="905" spans="1:99" ht="13.8">
      <c r="A905" s="1"/>
      <c r="B905" s="1"/>
      <c r="C905" s="34" t="str">
        <f t="shared" ca="1" si="59"/>
        <v>OK</v>
      </c>
      <c r="D905" s="2">
        <f t="shared" si="60"/>
        <v>4511.7083497777776</v>
      </c>
      <c r="E905" s="42">
        <v>45962</v>
      </c>
      <c r="F905" s="1" t="s">
        <v>145</v>
      </c>
      <c r="G905" s="1">
        <v>3438</v>
      </c>
      <c r="H905" s="1" t="s">
        <v>220</v>
      </c>
      <c r="I905" s="1" t="s">
        <v>157</v>
      </c>
      <c r="J905" s="38">
        <v>45397</v>
      </c>
      <c r="K905" s="6">
        <v>2622.91</v>
      </c>
      <c r="L905" s="1"/>
      <c r="M905" s="4">
        <v>2622.91</v>
      </c>
      <c r="N905" s="4"/>
      <c r="O905" s="4"/>
      <c r="P905" s="4"/>
      <c r="Q905" s="4"/>
      <c r="R905" s="4"/>
      <c r="S905" s="4"/>
      <c r="T905" s="4"/>
      <c r="U905" s="4">
        <v>127.25</v>
      </c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>
        <v>0.9</v>
      </c>
      <c r="AN905" s="8">
        <f t="shared" si="61"/>
        <v>2751.06</v>
      </c>
      <c r="AO905" s="4"/>
      <c r="AP905" s="4">
        <v>-5.95</v>
      </c>
      <c r="AQ905" s="4">
        <v>-157.37</v>
      </c>
      <c r="AR905" s="4"/>
      <c r="AS905" s="4"/>
      <c r="AT905" s="4">
        <v>0</v>
      </c>
      <c r="AU905" s="4"/>
      <c r="AV905" s="4">
        <v>0</v>
      </c>
      <c r="AW905" s="4"/>
      <c r="AX905" s="4"/>
      <c r="AY905" s="4"/>
      <c r="AZ905" s="4"/>
      <c r="BA905" s="4"/>
      <c r="BB905" s="4"/>
      <c r="BC905" s="4">
        <v>0</v>
      </c>
      <c r="BD905" s="4"/>
      <c r="BE905" s="4"/>
      <c r="BF905" s="4"/>
      <c r="BG905" s="4">
        <v>-224.74</v>
      </c>
      <c r="BH905" s="4"/>
      <c r="BI905" s="4"/>
      <c r="BJ905" s="4"/>
      <c r="BK905" s="4"/>
      <c r="BL905" s="11">
        <f t="shared" si="62"/>
        <v>-388.06</v>
      </c>
      <c r="BM905" s="12">
        <f t="shared" si="63"/>
        <v>2363</v>
      </c>
      <c r="BN905" s="13">
        <f t="shared" si="64"/>
        <v>218.57583333333332</v>
      </c>
      <c r="BO905" s="13">
        <f t="shared" si="65"/>
        <v>218.57583333333332</v>
      </c>
      <c r="BP905" s="13">
        <f t="shared" si="66"/>
        <v>72.858611111111102</v>
      </c>
      <c r="BQ905" s="13">
        <f t="shared" si="67"/>
        <v>224.68807199999998</v>
      </c>
      <c r="BR905" s="13">
        <f t="shared" si="68"/>
        <v>220.01</v>
      </c>
      <c r="BS905" s="13">
        <f t="shared" si="69"/>
        <v>589.04999999999995</v>
      </c>
      <c r="BT905" s="13">
        <f t="shared" si="70"/>
        <v>150.43</v>
      </c>
      <c r="BU905" s="13">
        <f t="shared" si="71"/>
        <v>0</v>
      </c>
      <c r="BV905" s="6">
        <f>SUMIFS('SEGURO DE VIDA'!E:E, 'SEGURO DE VIDA'!D:D, H905, 'SEGURO DE VIDA'!G:G, E905)</f>
        <v>13.71</v>
      </c>
      <c r="BW905" s="6">
        <f>SUMIFS(TREINAMENTOS!E:E, TREINAMENTOS!D:D, H905, TREINAMENTOS!G:G, E905)</f>
        <v>52.75</v>
      </c>
      <c r="BX905" s="6">
        <f>SUMIFS(EXAMES!E:E, EXAMES!D:D, H905, EXAMES!G:G, E905)</f>
        <v>0</v>
      </c>
      <c r="BY905" s="25">
        <f t="shared" si="72"/>
        <v>1760.6483497777779</v>
      </c>
      <c r="BZ905" s="1"/>
      <c r="CA905" s="1"/>
      <c r="CB905" s="13">
        <f t="shared" si="73"/>
        <v>0</v>
      </c>
      <c r="CC905" s="13">
        <f t="shared" si="74"/>
        <v>0</v>
      </c>
      <c r="CD905" s="13">
        <f>SUMIFS(ALIMENTAÇÃO!E:E, ALIMENTAÇÃO!D:D, H905, ALIMENTAÇÃO!G:G, E905)</f>
        <v>595</v>
      </c>
      <c r="CE905" s="6">
        <f>SUMIFS(TRANSPORTE!E:E, TRANSPORTE!D:D, H905, TRANSPORTE!G:G, E905)</f>
        <v>307.8</v>
      </c>
      <c r="CF905" s="6">
        <f>SUMIFS('PLANO DE SAÚDE'!E:E, 'PLANO DE SAÚDE'!D:D, H905, 'PLANO DE SAÚDE'!G:G, E905)</f>
        <v>0</v>
      </c>
      <c r="CG905" s="6">
        <f>SUMIFS('PLANO ODONTO'!E:E, 'PLANO ODONTO'!D:D, H905, 'PLANO ODONTO'!G:G, E905)</f>
        <v>0</v>
      </c>
      <c r="CH905" s="6">
        <f t="shared" si="75"/>
        <v>0</v>
      </c>
      <c r="CI905" s="6">
        <f t="shared" si="76"/>
        <v>0</v>
      </c>
      <c r="CJ905" s="6"/>
      <c r="CK905" s="6">
        <f t="shared" si="78"/>
        <v>0</v>
      </c>
      <c r="CL905" s="6">
        <f t="shared" si="79"/>
        <v>0</v>
      </c>
      <c r="CM905" s="6">
        <f t="shared" si="77"/>
        <v>0</v>
      </c>
      <c r="CN905" s="6">
        <v>2751.06</v>
      </c>
      <c r="CO905" s="6">
        <v>-388.06</v>
      </c>
      <c r="CP905" s="6">
        <v>2363</v>
      </c>
      <c r="CQ905" s="6">
        <v>2750.16</v>
      </c>
      <c r="CR905" s="1">
        <v>8.17</v>
      </c>
      <c r="CS905" s="6">
        <v>2750.16</v>
      </c>
      <c r="CT905" s="1">
        <v>220.01</v>
      </c>
      <c r="CU905" s="6">
        <v>2142.96</v>
      </c>
    </row>
    <row r="906" spans="1:99" ht="13.8">
      <c r="A906" s="1"/>
      <c r="B906" s="1"/>
      <c r="C906" s="34" t="str">
        <f t="shared" ca="1" si="59"/>
        <v>OK</v>
      </c>
      <c r="D906" s="2">
        <f t="shared" si="60"/>
        <v>3323.44</v>
      </c>
      <c r="E906" s="42">
        <v>45962</v>
      </c>
      <c r="F906" s="1" t="s">
        <v>145</v>
      </c>
      <c r="G906" s="1">
        <v>3596</v>
      </c>
      <c r="H906" s="1" t="s">
        <v>513</v>
      </c>
      <c r="I906" s="1" t="s">
        <v>151</v>
      </c>
      <c r="J906" s="38">
        <v>45922</v>
      </c>
      <c r="K906" s="6">
        <v>1800</v>
      </c>
      <c r="L906" s="1"/>
      <c r="M906" s="4">
        <v>1800</v>
      </c>
      <c r="N906" s="4"/>
      <c r="O906" s="4"/>
      <c r="P906" s="4"/>
      <c r="Q906" s="4"/>
      <c r="R906" s="4"/>
      <c r="S906" s="4"/>
      <c r="T906" s="4"/>
      <c r="U906" s="4">
        <v>0</v>
      </c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>
        <v>0.16</v>
      </c>
      <c r="AN906" s="8">
        <f t="shared" si="61"/>
        <v>1800.16</v>
      </c>
      <c r="AO906" s="4"/>
      <c r="AP906" s="4">
        <v>-6.3</v>
      </c>
      <c r="AQ906" s="4">
        <v>-108</v>
      </c>
      <c r="AR906" s="4"/>
      <c r="AS906" s="4"/>
      <c r="AT906" s="4">
        <v>-0.63</v>
      </c>
      <c r="AU906" s="4"/>
      <c r="AV906" s="4">
        <v>0</v>
      </c>
      <c r="AW906" s="4"/>
      <c r="AX906" s="4"/>
      <c r="AY906" s="4"/>
      <c r="AZ906" s="4"/>
      <c r="BA906" s="4"/>
      <c r="BB906" s="4"/>
      <c r="BC906" s="4">
        <v>0</v>
      </c>
      <c r="BD906" s="4"/>
      <c r="BE906" s="4"/>
      <c r="BF906" s="4"/>
      <c r="BG906" s="4">
        <v>-139.22999999999999</v>
      </c>
      <c r="BH906" s="4"/>
      <c r="BI906" s="4"/>
      <c r="BJ906" s="4"/>
      <c r="BK906" s="4"/>
      <c r="BL906" s="11">
        <f t="shared" si="62"/>
        <v>-254.15999999999997</v>
      </c>
      <c r="BM906" s="12">
        <f t="shared" si="63"/>
        <v>1546</v>
      </c>
      <c r="BN906" s="13">
        <f t="shared" si="64"/>
        <v>150</v>
      </c>
      <c r="BO906" s="13">
        <f t="shared" si="65"/>
        <v>150</v>
      </c>
      <c r="BP906" s="13">
        <f t="shared" si="66"/>
        <v>50</v>
      </c>
      <c r="BQ906" s="13">
        <f t="shared" si="67"/>
        <v>139.32</v>
      </c>
      <c r="BR906" s="13">
        <f t="shared" si="68"/>
        <v>144</v>
      </c>
      <c r="BS906" s="13">
        <f t="shared" si="69"/>
        <v>623.70000000000005</v>
      </c>
      <c r="BT906" s="13">
        <f t="shared" si="70"/>
        <v>199.8</v>
      </c>
      <c r="BU906" s="13">
        <f t="shared" si="71"/>
        <v>0</v>
      </c>
      <c r="BV906" s="6">
        <f>SUMIFS('SEGURO DE VIDA'!E:E, 'SEGURO DE VIDA'!D:D, H906, 'SEGURO DE VIDA'!G:G, E906)</f>
        <v>13.71</v>
      </c>
      <c r="BW906" s="6">
        <f>SUMIFS(TREINAMENTOS!E:E, TREINAMENTOS!D:D, H906, TREINAMENTOS!G:G, E906)</f>
        <v>52.75</v>
      </c>
      <c r="BX906" s="6">
        <f>SUMIFS(EXAMES!E:E, EXAMES!D:D, H906, EXAMES!G:G, E906)</f>
        <v>0</v>
      </c>
      <c r="BY906" s="25">
        <f t="shared" si="72"/>
        <v>1523.28</v>
      </c>
      <c r="BZ906" s="1"/>
      <c r="CA906" s="1"/>
      <c r="CB906" s="13">
        <f t="shared" si="73"/>
        <v>0</v>
      </c>
      <c r="CC906" s="13">
        <f t="shared" si="74"/>
        <v>0</v>
      </c>
      <c r="CD906" s="13">
        <f>SUMIFS(ALIMENTAÇÃO!E:E, ALIMENTAÇÃO!D:D, H906, ALIMENTAÇÃO!G:G, E906)</f>
        <v>630</v>
      </c>
      <c r="CE906" s="6">
        <f>SUMIFS(TRANSPORTE!E:E, TRANSPORTE!D:D, H906, TRANSPORTE!G:G, E906)</f>
        <v>307.8</v>
      </c>
      <c r="CF906" s="6">
        <f>SUMIFS('PLANO DE SAÚDE'!E:E, 'PLANO DE SAÚDE'!D:D, H906, 'PLANO DE SAÚDE'!G:G, E906)</f>
        <v>0</v>
      </c>
      <c r="CG906" s="6">
        <f>SUMIFS('PLANO ODONTO'!E:E, 'PLANO ODONTO'!D:D, H906, 'PLANO ODONTO'!G:G, E906)</f>
        <v>0</v>
      </c>
      <c r="CH906" s="6">
        <f t="shared" si="75"/>
        <v>0</v>
      </c>
      <c r="CI906" s="6">
        <f t="shared" si="76"/>
        <v>0</v>
      </c>
      <c r="CJ906" s="6"/>
      <c r="CK906" s="6">
        <f t="shared" si="78"/>
        <v>0</v>
      </c>
      <c r="CL906" s="6">
        <f t="shared" si="79"/>
        <v>0</v>
      </c>
      <c r="CM906" s="6">
        <f t="shared" si="77"/>
        <v>0</v>
      </c>
      <c r="CN906" s="6">
        <v>1800.16</v>
      </c>
      <c r="CO906" s="6">
        <v>-254.16</v>
      </c>
      <c r="CP906" s="6">
        <v>1546</v>
      </c>
      <c r="CQ906" s="6">
        <v>1800</v>
      </c>
      <c r="CR906" s="1">
        <v>7.74</v>
      </c>
      <c r="CS906" s="6">
        <v>1800</v>
      </c>
      <c r="CT906" s="1">
        <v>144</v>
      </c>
      <c r="CU906" s="6">
        <v>1192.8</v>
      </c>
    </row>
    <row r="907" spans="1:99" ht="13.8">
      <c r="A907" s="1"/>
      <c r="B907" s="1"/>
      <c r="C907" s="34" t="str">
        <f t="shared" ca="1" si="59"/>
        <v>OK</v>
      </c>
      <c r="D907" s="2">
        <f t="shared" si="60"/>
        <v>3136.1481422222223</v>
      </c>
      <c r="E907" s="42">
        <v>45962</v>
      </c>
      <c r="F907" s="1" t="s">
        <v>145</v>
      </c>
      <c r="G907" s="1">
        <v>3570</v>
      </c>
      <c r="H907" s="1" t="s">
        <v>221</v>
      </c>
      <c r="I907" s="1" t="s">
        <v>205</v>
      </c>
      <c r="J907" s="38">
        <v>45873</v>
      </c>
      <c r="K907" s="6">
        <v>1524.38</v>
      </c>
      <c r="L907" s="1"/>
      <c r="M907" s="4">
        <v>1524.38</v>
      </c>
      <c r="N907" s="4"/>
      <c r="O907" s="4"/>
      <c r="P907" s="4"/>
      <c r="Q907" s="4"/>
      <c r="R907" s="4"/>
      <c r="S907" s="4"/>
      <c r="T907" s="4"/>
      <c r="U907" s="4">
        <v>12.72</v>
      </c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>
        <v>0.05</v>
      </c>
      <c r="AN907" s="8">
        <f t="shared" si="61"/>
        <v>1537.15</v>
      </c>
      <c r="AO907" s="4"/>
      <c r="AP907" s="4">
        <v>-6.3</v>
      </c>
      <c r="AQ907" s="4">
        <v>-91.46</v>
      </c>
      <c r="AR907" s="4"/>
      <c r="AS907" s="4"/>
      <c r="AT907" s="4">
        <v>-0.17</v>
      </c>
      <c r="AU907" s="4"/>
      <c r="AV907" s="4">
        <v>0</v>
      </c>
      <c r="AW907" s="4"/>
      <c r="AX907" s="4"/>
      <c r="AY907" s="4"/>
      <c r="AZ907" s="4"/>
      <c r="BA907" s="4"/>
      <c r="BB907" s="4"/>
      <c r="BC907" s="4">
        <v>-1.66</v>
      </c>
      <c r="BD907" s="4"/>
      <c r="BE907" s="4"/>
      <c r="BF907" s="4"/>
      <c r="BG907" s="4">
        <v>-115.56</v>
      </c>
      <c r="BH907" s="4"/>
      <c r="BI907" s="4"/>
      <c r="BJ907" s="4"/>
      <c r="BK907" s="4"/>
      <c r="BL907" s="11">
        <f t="shared" si="62"/>
        <v>-215.14999999999998</v>
      </c>
      <c r="BM907" s="12">
        <f t="shared" si="63"/>
        <v>1322</v>
      </c>
      <c r="BN907" s="13">
        <f t="shared" si="64"/>
        <v>127.03166666666668</v>
      </c>
      <c r="BO907" s="13">
        <f t="shared" si="65"/>
        <v>127.03166666666668</v>
      </c>
      <c r="BP907" s="13">
        <f t="shared" si="66"/>
        <v>42.343888888888891</v>
      </c>
      <c r="BQ907" s="13">
        <f t="shared" si="67"/>
        <v>115.58991999999998</v>
      </c>
      <c r="BR907" s="13">
        <f t="shared" si="68"/>
        <v>122.96</v>
      </c>
      <c r="BS907" s="13">
        <f t="shared" si="69"/>
        <v>623.70000000000005</v>
      </c>
      <c r="BT907" s="13">
        <f t="shared" si="70"/>
        <v>226.24</v>
      </c>
      <c r="BU907" s="13">
        <f t="shared" si="71"/>
        <v>147.64099999999999</v>
      </c>
      <c r="BV907" s="6">
        <f>SUMIFS('SEGURO DE VIDA'!E:E, 'SEGURO DE VIDA'!D:D, H907, 'SEGURO DE VIDA'!G:G, E907)</f>
        <v>13.71</v>
      </c>
      <c r="BW907" s="6">
        <f>SUMIFS(TREINAMENTOS!E:E, TREINAMENTOS!D:D, H907, TREINAMENTOS!G:G, E907)</f>
        <v>52.75</v>
      </c>
      <c r="BX907" s="6">
        <f>SUMIFS(EXAMES!E:E, EXAMES!D:D, H907, EXAMES!G:G, E907)</f>
        <v>0</v>
      </c>
      <c r="BY907" s="25">
        <f t="shared" si="72"/>
        <v>1598.9981422222224</v>
      </c>
      <c r="BZ907" s="1"/>
      <c r="CA907" s="1"/>
      <c r="CB907" s="13">
        <f t="shared" si="73"/>
        <v>147.64099999999999</v>
      </c>
      <c r="CC907" s="13">
        <f t="shared" si="74"/>
        <v>0</v>
      </c>
      <c r="CD907" s="13">
        <f>SUMIFS(ALIMENTAÇÃO!E:E, ALIMENTAÇÃO!D:D, H907, ALIMENTAÇÃO!G:G, E907)</f>
        <v>630</v>
      </c>
      <c r="CE907" s="6">
        <f>SUMIFS(TRANSPORTE!E:E, TRANSPORTE!D:D, H907, TRANSPORTE!G:G, E907)</f>
        <v>317.7</v>
      </c>
      <c r="CF907" s="6">
        <f>SUMIFS('PLANO DE SAÚDE'!E:E, 'PLANO DE SAÚDE'!D:D, H907, 'PLANO DE SAÚDE'!G:G, E907)</f>
        <v>149.30099999999999</v>
      </c>
      <c r="CG907" s="6">
        <f>SUMIFS('PLANO ODONTO'!E:E, 'PLANO ODONTO'!D:D, H907, 'PLANO ODONTO'!G:G, E907)</f>
        <v>0</v>
      </c>
      <c r="CH907" s="6">
        <f t="shared" si="75"/>
        <v>-1.66</v>
      </c>
      <c r="CI907" s="6">
        <f t="shared" si="76"/>
        <v>0</v>
      </c>
      <c r="CJ907" s="6"/>
      <c r="CK907" s="6">
        <f t="shared" si="78"/>
        <v>0</v>
      </c>
      <c r="CL907" s="6">
        <f t="shared" si="79"/>
        <v>0</v>
      </c>
      <c r="CM907" s="6">
        <f t="shared" si="77"/>
        <v>0</v>
      </c>
      <c r="CN907" s="6">
        <v>1537.15</v>
      </c>
      <c r="CO907" s="6">
        <v>-215.15</v>
      </c>
      <c r="CP907" s="6">
        <v>1322</v>
      </c>
      <c r="CQ907" s="6">
        <v>1537.1</v>
      </c>
      <c r="CR907" s="1">
        <v>7.52</v>
      </c>
      <c r="CS907" s="6">
        <v>1537.1</v>
      </c>
      <c r="CT907" s="1">
        <v>122.96</v>
      </c>
      <c r="CU907" s="6">
        <v>929.9</v>
      </c>
    </row>
    <row r="908" spans="1:99" ht="13.8">
      <c r="A908" s="1"/>
      <c r="B908" s="1"/>
      <c r="C908" s="34" t="str">
        <f t="shared" ca="1" si="59"/>
        <v>OK</v>
      </c>
      <c r="D908" s="2">
        <f t="shared" si="60"/>
        <v>4085.8992688888893</v>
      </c>
      <c r="E908" s="42">
        <v>45962</v>
      </c>
      <c r="F908" s="1" t="s">
        <v>145</v>
      </c>
      <c r="G908" s="1">
        <v>3358</v>
      </c>
      <c r="H908" s="1" t="s">
        <v>226</v>
      </c>
      <c r="I908" s="1" t="s">
        <v>231</v>
      </c>
      <c r="J908" s="38">
        <v>45033</v>
      </c>
      <c r="K908" s="6">
        <v>2000</v>
      </c>
      <c r="L908" s="1"/>
      <c r="M908" s="4">
        <v>2000</v>
      </c>
      <c r="N908" s="4"/>
      <c r="O908" s="4"/>
      <c r="P908" s="4"/>
      <c r="Q908" s="4"/>
      <c r="R908" s="4"/>
      <c r="S908" s="4"/>
      <c r="T908" s="4"/>
      <c r="U908" s="4">
        <v>91.8</v>
      </c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>
        <v>0.13</v>
      </c>
      <c r="AN908" s="8">
        <f t="shared" si="61"/>
        <v>2091.9300000000003</v>
      </c>
      <c r="AO908" s="4"/>
      <c r="AP908" s="4">
        <v>-6.3</v>
      </c>
      <c r="AQ908" s="4">
        <v>-120</v>
      </c>
      <c r="AR908" s="4"/>
      <c r="AS908" s="4"/>
      <c r="AT908" s="4">
        <v>-0.61</v>
      </c>
      <c r="AU908" s="4"/>
      <c r="AV908" s="4">
        <v>-14</v>
      </c>
      <c r="AW908" s="4"/>
      <c r="AX908" s="4"/>
      <c r="AY908" s="4"/>
      <c r="AZ908" s="4"/>
      <c r="BA908" s="4"/>
      <c r="BB908" s="4"/>
      <c r="BC908" s="4">
        <v>-1.53</v>
      </c>
      <c r="BD908" s="4"/>
      <c r="BE908" s="4"/>
      <c r="BF908" s="4"/>
      <c r="BG908" s="4">
        <v>-165.49</v>
      </c>
      <c r="BH908" s="4"/>
      <c r="BI908" s="4"/>
      <c r="BJ908" s="4"/>
      <c r="BK908" s="4"/>
      <c r="BL908" s="11">
        <f t="shared" si="62"/>
        <v>-307.93</v>
      </c>
      <c r="BM908" s="12">
        <f t="shared" si="63"/>
        <v>1784.0000000000002</v>
      </c>
      <c r="BN908" s="13">
        <f t="shared" si="64"/>
        <v>166.66666666666666</v>
      </c>
      <c r="BO908" s="13">
        <f t="shared" si="65"/>
        <v>166.66666666666666</v>
      </c>
      <c r="BP908" s="13">
        <f t="shared" si="66"/>
        <v>55.55555555555555</v>
      </c>
      <c r="BQ908" s="13">
        <f t="shared" si="67"/>
        <v>165.46138000000002</v>
      </c>
      <c r="BR908" s="13">
        <f t="shared" si="68"/>
        <v>167.34</v>
      </c>
      <c r="BS908" s="13">
        <f t="shared" si="69"/>
        <v>623.70000000000005</v>
      </c>
      <c r="BT908" s="13">
        <f t="shared" si="70"/>
        <v>340.8</v>
      </c>
      <c r="BU908" s="13">
        <f t="shared" si="71"/>
        <v>134.19900000000001</v>
      </c>
      <c r="BV908" s="6">
        <f>SUMIFS('SEGURO DE VIDA'!E:E, 'SEGURO DE VIDA'!D:D, H908, 'SEGURO DE VIDA'!G:G, E908)</f>
        <v>13.71</v>
      </c>
      <c r="BW908" s="6">
        <f>SUMIFS(TREINAMENTOS!E:E, TREINAMENTOS!D:D, H908, TREINAMENTOS!G:G, E908)</f>
        <v>52.75</v>
      </c>
      <c r="BX908" s="6">
        <f>SUMIFS(EXAMES!E:E, EXAMES!D:D, H908, EXAMES!G:G, E908)</f>
        <v>107.12</v>
      </c>
      <c r="BY908" s="25">
        <f t="shared" si="72"/>
        <v>1993.9692688888888</v>
      </c>
      <c r="BZ908" s="1"/>
      <c r="CA908" s="1"/>
      <c r="CB908" s="13">
        <f t="shared" si="73"/>
        <v>134.19900000000001</v>
      </c>
      <c r="CC908" s="13">
        <f t="shared" si="74"/>
        <v>0</v>
      </c>
      <c r="CD908" s="13">
        <f>SUMIFS(ALIMENTAÇÃO!E:E, ALIMENTAÇÃO!D:D, H908, ALIMENTAÇÃO!G:G, E908)</f>
        <v>630</v>
      </c>
      <c r="CE908" s="6">
        <f>SUMIFS(TRANSPORTE!E:E, TRANSPORTE!D:D, H908, TRANSPORTE!G:G, E908)</f>
        <v>460.8</v>
      </c>
      <c r="CF908" s="6">
        <f>SUMIFS('PLANO DE SAÚDE'!E:E, 'PLANO DE SAÚDE'!D:D, H908, 'PLANO DE SAÚDE'!G:G, E908)</f>
        <v>135.72900000000001</v>
      </c>
      <c r="CG908" s="6">
        <f>SUMIFS('PLANO ODONTO'!E:E, 'PLANO ODONTO'!D:D, H908, 'PLANO ODONTO'!G:G, E908)</f>
        <v>14</v>
      </c>
      <c r="CH908" s="6">
        <f t="shared" si="75"/>
        <v>-1.53</v>
      </c>
      <c r="CI908" s="6">
        <f t="shared" si="76"/>
        <v>0</v>
      </c>
      <c r="CJ908" s="6"/>
      <c r="CK908" s="6">
        <f t="shared" si="78"/>
        <v>0</v>
      </c>
      <c r="CL908" s="6">
        <f t="shared" si="79"/>
        <v>0</v>
      </c>
      <c r="CM908" s="6">
        <f t="shared" si="77"/>
        <v>-14</v>
      </c>
      <c r="CN908" s="6">
        <v>2091.9299999999998</v>
      </c>
      <c r="CO908" s="6">
        <v>-307.93</v>
      </c>
      <c r="CP908" s="6">
        <v>1784</v>
      </c>
      <c r="CQ908" s="6">
        <v>2091.8000000000002</v>
      </c>
      <c r="CR908" s="1">
        <v>7.91</v>
      </c>
      <c r="CS908" s="6">
        <v>2091.8000000000002</v>
      </c>
      <c r="CT908" s="1">
        <v>167.34</v>
      </c>
      <c r="CU908" s="6">
        <v>1484.6</v>
      </c>
    </row>
    <row r="909" spans="1:99" ht="13.8">
      <c r="A909" s="1"/>
      <c r="B909" s="1"/>
      <c r="C909" s="34" t="str">
        <f t="shared" ca="1" si="59"/>
        <v>OK</v>
      </c>
      <c r="D909" s="2">
        <f t="shared" si="60"/>
        <v>3335</v>
      </c>
      <c r="E909" s="42">
        <v>45962</v>
      </c>
      <c r="F909" s="1" t="s">
        <v>145</v>
      </c>
      <c r="G909" s="1">
        <v>3610</v>
      </c>
      <c r="H909" s="1" t="s">
        <v>574</v>
      </c>
      <c r="I909" s="1" t="s">
        <v>151</v>
      </c>
      <c r="J909" s="35">
        <v>45946</v>
      </c>
      <c r="K909" s="6">
        <v>1800</v>
      </c>
      <c r="L909" s="1"/>
      <c r="M909" s="4">
        <v>1800</v>
      </c>
      <c r="N909" s="4"/>
      <c r="O909" s="4"/>
      <c r="P909" s="4"/>
      <c r="Q909" s="4"/>
      <c r="R909" s="4"/>
      <c r="S909" s="4"/>
      <c r="T909" s="4"/>
      <c r="U909" s="4">
        <v>0</v>
      </c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>
        <v>0.03</v>
      </c>
      <c r="AN909" s="8">
        <f t="shared" si="61"/>
        <v>1800.03</v>
      </c>
      <c r="AO909" s="4"/>
      <c r="AP909" s="4">
        <v>-6.3</v>
      </c>
      <c r="AQ909" s="4">
        <v>-108</v>
      </c>
      <c r="AR909" s="4"/>
      <c r="AS909" s="4"/>
      <c r="AT909" s="4">
        <v>-0.5</v>
      </c>
      <c r="AU909" s="4"/>
      <c r="AV909" s="4">
        <v>-14</v>
      </c>
      <c r="AW909" s="4"/>
      <c r="AX909" s="4"/>
      <c r="AY909" s="4"/>
      <c r="AZ909" s="4"/>
      <c r="BA909" s="4"/>
      <c r="BB909" s="4"/>
      <c r="BC909" s="4">
        <v>0</v>
      </c>
      <c r="BD909" s="4"/>
      <c r="BE909" s="4"/>
      <c r="BF909" s="4"/>
      <c r="BG909" s="4">
        <v>-139.22999999999999</v>
      </c>
      <c r="BH909" s="4"/>
      <c r="BI909" s="4"/>
      <c r="BJ909" s="4"/>
      <c r="BK909" s="4"/>
      <c r="BL909" s="11">
        <f t="shared" si="62"/>
        <v>-268.02999999999997</v>
      </c>
      <c r="BM909" s="12">
        <f t="shared" si="63"/>
        <v>1532</v>
      </c>
      <c r="BN909" s="13">
        <f t="shared" si="64"/>
        <v>150</v>
      </c>
      <c r="BO909" s="13">
        <f t="shared" si="65"/>
        <v>150</v>
      </c>
      <c r="BP909" s="13">
        <f t="shared" si="66"/>
        <v>50</v>
      </c>
      <c r="BQ909" s="13">
        <f t="shared" si="67"/>
        <v>139.32</v>
      </c>
      <c r="BR909" s="13">
        <f t="shared" si="68"/>
        <v>144</v>
      </c>
      <c r="BS909" s="13">
        <f t="shared" si="69"/>
        <v>623.70000000000005</v>
      </c>
      <c r="BT909" s="13">
        <f t="shared" si="70"/>
        <v>199.8</v>
      </c>
      <c r="BU909" s="13">
        <f t="shared" si="71"/>
        <v>11.66</v>
      </c>
      <c r="BV909" s="6">
        <f>SUMIFS('SEGURO DE VIDA'!E:E, 'SEGURO DE VIDA'!D:D, H909, 'SEGURO DE VIDA'!G:G, E909)</f>
        <v>13.74</v>
      </c>
      <c r="BW909" s="6">
        <f>SUMIFS(TREINAMENTOS!E:E, TREINAMENTOS!D:D, H909, TREINAMENTOS!G:G, E909)</f>
        <v>52.75</v>
      </c>
      <c r="BX909" s="6">
        <f>SUMIFS(EXAMES!E:E, EXAMES!D:D, H909, EXAMES!G:G, E909)</f>
        <v>0</v>
      </c>
      <c r="BY909" s="25">
        <f t="shared" si="72"/>
        <v>1534.97</v>
      </c>
      <c r="BZ909" s="1"/>
      <c r="CA909" s="1"/>
      <c r="CB909" s="13">
        <f t="shared" si="73"/>
        <v>0</v>
      </c>
      <c r="CC909" s="13">
        <f t="shared" si="74"/>
        <v>11.66</v>
      </c>
      <c r="CD909" s="13">
        <f>SUMIFS(ALIMENTAÇÃO!E:E, ALIMENTAÇÃO!D:D, H909, ALIMENTAÇÃO!G:G, E909)</f>
        <v>630</v>
      </c>
      <c r="CE909" s="6">
        <f>SUMIFS(TRANSPORTE!E:E, TRANSPORTE!D:D, H909, TRANSPORTE!G:G, E909)</f>
        <v>307.8</v>
      </c>
      <c r="CF909" s="6">
        <f>SUMIFS('PLANO DE SAÚDE'!E:E, 'PLANO DE SAÚDE'!D:D, H909, 'PLANO DE SAÚDE'!G:G, E909)</f>
        <v>0</v>
      </c>
      <c r="CG909" s="6">
        <f>SUMIFS('PLANO ODONTO'!E:E, 'PLANO ODONTO'!D:D, H909, 'PLANO ODONTO'!G:G, E909)</f>
        <v>25.66</v>
      </c>
      <c r="CH909" s="6">
        <f t="shared" si="75"/>
        <v>0</v>
      </c>
      <c r="CI909" s="6">
        <f t="shared" si="76"/>
        <v>0</v>
      </c>
      <c r="CJ909" s="6"/>
      <c r="CK909" s="6">
        <f t="shared" si="78"/>
        <v>0</v>
      </c>
      <c r="CL909" s="6">
        <f t="shared" si="79"/>
        <v>0</v>
      </c>
      <c r="CM909" s="6">
        <f t="shared" si="77"/>
        <v>-14</v>
      </c>
      <c r="CN909" s="6">
        <v>1800.03</v>
      </c>
      <c r="CO909" s="6">
        <v>-268.02999999999997</v>
      </c>
      <c r="CP909" s="6">
        <v>1532</v>
      </c>
      <c r="CQ909" s="6">
        <v>1800</v>
      </c>
      <c r="CR909" s="1">
        <v>7.74</v>
      </c>
      <c r="CS909" s="6">
        <v>1800</v>
      </c>
      <c r="CT909" s="1">
        <v>144</v>
      </c>
      <c r="CU909" s="6">
        <v>1192.8</v>
      </c>
    </row>
    <row r="910" spans="1:99" ht="13.8">
      <c r="A910" s="1"/>
      <c r="B910" s="1"/>
      <c r="C910" s="34" t="str">
        <f t="shared" ca="1" si="59"/>
        <v>OK</v>
      </c>
      <c r="D910" s="2">
        <f t="shared" si="60"/>
        <v>6245.1316706111102</v>
      </c>
      <c r="E910" s="42">
        <v>45962</v>
      </c>
      <c r="F910" s="1" t="s">
        <v>145</v>
      </c>
      <c r="G910" s="1">
        <v>3357</v>
      </c>
      <c r="H910" s="1" t="s">
        <v>227</v>
      </c>
      <c r="I910" s="1" t="s">
        <v>157</v>
      </c>
      <c r="J910" s="38">
        <v>45033</v>
      </c>
      <c r="K910" s="6">
        <v>2109.13</v>
      </c>
      <c r="L910" s="1"/>
      <c r="M910" s="4">
        <v>2109.13</v>
      </c>
      <c r="N910" s="4"/>
      <c r="O910" s="4">
        <v>0</v>
      </c>
      <c r="P910" s="4">
        <v>632.74</v>
      </c>
      <c r="Q910" s="4"/>
      <c r="R910" s="4"/>
      <c r="S910" s="4"/>
      <c r="T910" s="4"/>
      <c r="U910" s="4">
        <v>0</v>
      </c>
      <c r="V910" s="4"/>
      <c r="W910" s="4"/>
      <c r="X910" s="4"/>
      <c r="Y910" s="4">
        <v>150</v>
      </c>
      <c r="Z910" s="4">
        <v>0</v>
      </c>
      <c r="AA910" s="4"/>
      <c r="AB910" s="4">
        <v>500.64</v>
      </c>
      <c r="AC910" s="4"/>
      <c r="AD910" s="4">
        <v>572.71</v>
      </c>
      <c r="AE910" s="4">
        <v>0</v>
      </c>
      <c r="AF910" s="4">
        <v>174.3</v>
      </c>
      <c r="AG910" s="4"/>
      <c r="AH910" s="4"/>
      <c r="AI910" s="4"/>
      <c r="AJ910" s="4"/>
      <c r="AK910" s="4"/>
      <c r="AL910" s="4"/>
      <c r="AM910" s="4">
        <v>0.89</v>
      </c>
      <c r="AN910" s="8">
        <f t="shared" si="61"/>
        <v>4140.41</v>
      </c>
      <c r="AO910" s="4"/>
      <c r="AP910" s="4">
        <v>-4.7300000000000004</v>
      </c>
      <c r="AQ910" s="4">
        <v>-126.55</v>
      </c>
      <c r="AR910" s="4"/>
      <c r="AS910" s="4"/>
      <c r="AT910" s="4">
        <v>-0.47</v>
      </c>
      <c r="AU910" s="4"/>
      <c r="AV910" s="4">
        <v>0</v>
      </c>
      <c r="AW910" s="4">
        <v>0</v>
      </c>
      <c r="AX910" s="4"/>
      <c r="AY910" s="4"/>
      <c r="AZ910" s="4"/>
      <c r="BA910" s="4"/>
      <c r="BB910" s="4">
        <v>0</v>
      </c>
      <c r="BC910" s="4">
        <v>0</v>
      </c>
      <c r="BD910" s="4">
        <v>0</v>
      </c>
      <c r="BE910" s="4"/>
      <c r="BF910" s="4">
        <v>0</v>
      </c>
      <c r="BG910" s="4">
        <v>-312.07</v>
      </c>
      <c r="BH910" s="4">
        <v>-60.59</v>
      </c>
      <c r="BI910" s="4">
        <v>0</v>
      </c>
      <c r="BJ910" s="4"/>
      <c r="BK910" s="4"/>
      <c r="BL910" s="11">
        <f t="shared" si="62"/>
        <v>-504.40999999999997</v>
      </c>
      <c r="BM910" s="12">
        <f t="shared" si="63"/>
        <v>3636</v>
      </c>
      <c r="BN910" s="13">
        <f t="shared" si="64"/>
        <v>175.76083333333335</v>
      </c>
      <c r="BO910" s="13">
        <f t="shared" si="65"/>
        <v>175.76083333333335</v>
      </c>
      <c r="BP910" s="13">
        <f t="shared" si="66"/>
        <v>58.586944444444448</v>
      </c>
      <c r="BQ910" s="13">
        <f t="shared" si="67"/>
        <v>311.90587199999999</v>
      </c>
      <c r="BR910" s="13">
        <f t="shared" si="68"/>
        <v>279.11</v>
      </c>
      <c r="BS910" s="13">
        <f t="shared" si="69"/>
        <v>469.12</v>
      </c>
      <c r="BT910" s="13">
        <f t="shared" si="70"/>
        <v>49.850000000000009</v>
      </c>
      <c r="BU910" s="13">
        <f t="shared" si="71"/>
        <v>518.16718749999995</v>
      </c>
      <c r="BV910" s="6">
        <f>SUMIFS('SEGURO DE VIDA'!E:E, 'SEGURO DE VIDA'!D:D, H910, 'SEGURO DE VIDA'!G:G, E910)</f>
        <v>13.71</v>
      </c>
      <c r="BW910" s="6">
        <f>SUMIFS(TREINAMENTOS!E:E, TREINAMENTOS!D:D, H910, TREINAMENTOS!G:G, E910)</f>
        <v>52.75</v>
      </c>
      <c r="BX910" s="6">
        <f>SUMIFS(EXAMES!E:E, EXAMES!D:D, H910, EXAMES!G:G, E910)</f>
        <v>0</v>
      </c>
      <c r="BY910" s="25">
        <f t="shared" si="72"/>
        <v>2104.7216706111108</v>
      </c>
      <c r="BZ910" s="1"/>
      <c r="CA910" s="1"/>
      <c r="CB910" s="13">
        <f t="shared" si="73"/>
        <v>518.16718749999995</v>
      </c>
      <c r="CC910" s="13">
        <f t="shared" si="74"/>
        <v>0</v>
      </c>
      <c r="CD910" s="13">
        <f>SUMIFS(ALIMENTAÇÃO!E:E, ALIMENTAÇÃO!D:D, H910, ALIMENTAÇÃO!G:G, E910)</f>
        <v>473.85</v>
      </c>
      <c r="CE910" s="6">
        <f>SUMIFS(TRANSPORTE!E:E, TRANSPORTE!D:D, H910, TRANSPORTE!G:G, E910)</f>
        <v>176.4</v>
      </c>
      <c r="CF910" s="6">
        <f>SUMIFS('PLANO DE SAÚDE'!E:E, 'PLANO DE SAÚDE'!D:D, H910, 'PLANO DE SAÚDE'!G:G, E910)</f>
        <v>518.16718749999995</v>
      </c>
      <c r="CG910" s="6">
        <f>SUMIFS('PLANO ODONTO'!E:E, 'PLANO ODONTO'!D:D, H910, 'PLANO ODONTO'!G:G, E910)</f>
        <v>0</v>
      </c>
      <c r="CH910" s="6">
        <f t="shared" si="75"/>
        <v>0</v>
      </c>
      <c r="CI910" s="6">
        <f t="shared" si="76"/>
        <v>0</v>
      </c>
      <c r="CJ910" s="6"/>
      <c r="CK910" s="6">
        <f t="shared" si="78"/>
        <v>174.3</v>
      </c>
      <c r="CL910" s="6">
        <f t="shared" si="79"/>
        <v>0</v>
      </c>
      <c r="CM910" s="6">
        <f t="shared" si="77"/>
        <v>0</v>
      </c>
      <c r="CN910" s="6">
        <v>4140.41</v>
      </c>
      <c r="CO910" s="6">
        <v>-504.41</v>
      </c>
      <c r="CP910" s="6">
        <v>3636</v>
      </c>
      <c r="CQ910" s="6">
        <v>3488.88</v>
      </c>
      <c r="CR910" s="1">
        <v>8.94</v>
      </c>
      <c r="CS910" s="6">
        <v>3488.88</v>
      </c>
      <c r="CT910" s="1">
        <v>279.11</v>
      </c>
      <c r="CU910" s="6">
        <v>3031.68</v>
      </c>
    </row>
    <row r="911" spans="1:99" ht="13.8">
      <c r="A911" s="1"/>
      <c r="B911" s="1"/>
      <c r="C911" s="34" t="str">
        <f t="shared" ca="1" si="59"/>
        <v>OK</v>
      </c>
      <c r="D911" s="2">
        <f t="shared" si="60"/>
        <v>5428.7427960000005</v>
      </c>
      <c r="E911" s="42">
        <v>45962</v>
      </c>
      <c r="F911" s="1" t="s">
        <v>145</v>
      </c>
      <c r="G911" s="1">
        <v>3475</v>
      </c>
      <c r="H911" s="1" t="s">
        <v>230</v>
      </c>
      <c r="I911" s="1" t="s">
        <v>231</v>
      </c>
      <c r="J911" s="35">
        <v>45587</v>
      </c>
      <c r="K911" s="6">
        <v>2063.16</v>
      </c>
      <c r="L911" s="1"/>
      <c r="M911" s="4">
        <v>2063.16</v>
      </c>
      <c r="N911" s="4"/>
      <c r="O911" s="4">
        <v>96.56</v>
      </c>
      <c r="P911" s="4">
        <v>618.95000000000005</v>
      </c>
      <c r="Q911" s="4"/>
      <c r="R911" s="4"/>
      <c r="S911" s="4"/>
      <c r="T911" s="4"/>
      <c r="U911" s="4">
        <v>166.32</v>
      </c>
      <c r="V911" s="4"/>
      <c r="W911" s="4"/>
      <c r="X911" s="4"/>
      <c r="Y911" s="4">
        <v>0</v>
      </c>
      <c r="Z911" s="4">
        <v>0</v>
      </c>
      <c r="AA911" s="4"/>
      <c r="AB911" s="4">
        <v>0</v>
      </c>
      <c r="AC911" s="4"/>
      <c r="AD911" s="4">
        <v>0</v>
      </c>
      <c r="AE911" s="4">
        <v>0</v>
      </c>
      <c r="AF911" s="4">
        <v>29.39</v>
      </c>
      <c r="AG911" s="4"/>
      <c r="AH911" s="4"/>
      <c r="AI911" s="4"/>
      <c r="AJ911" s="4"/>
      <c r="AK911" s="4"/>
      <c r="AL911" s="4"/>
      <c r="AM911" s="4">
        <v>0.06</v>
      </c>
      <c r="AN911" s="8">
        <f t="shared" si="61"/>
        <v>2974.44</v>
      </c>
      <c r="AO911" s="4"/>
      <c r="AP911" s="4">
        <v>-5.6</v>
      </c>
      <c r="AQ911" s="4">
        <v>-123.79</v>
      </c>
      <c r="AR911" s="4"/>
      <c r="AS911" s="4"/>
      <c r="AT911" s="4">
        <v>-0.91</v>
      </c>
      <c r="AU911" s="4"/>
      <c r="AV911" s="4">
        <v>-14</v>
      </c>
      <c r="AW911" s="4">
        <v>0</v>
      </c>
      <c r="AX911" s="4"/>
      <c r="AY911" s="4"/>
      <c r="AZ911" s="4"/>
      <c r="BA911" s="4"/>
      <c r="BB911" s="4">
        <v>0</v>
      </c>
      <c r="BC911" s="4">
        <v>0</v>
      </c>
      <c r="BD911" s="4">
        <v>0</v>
      </c>
      <c r="BE911" s="4"/>
      <c r="BF911" s="4">
        <v>0</v>
      </c>
      <c r="BG911" s="4">
        <v>-250.33</v>
      </c>
      <c r="BH911" s="4">
        <v>0</v>
      </c>
      <c r="BI911" s="4">
        <v>-544.80999999999995</v>
      </c>
      <c r="BJ911" s="4"/>
      <c r="BK911" s="4"/>
      <c r="BL911" s="11">
        <f t="shared" si="62"/>
        <v>-939.43999999999994</v>
      </c>
      <c r="BM911" s="12">
        <f t="shared" si="63"/>
        <v>2035</v>
      </c>
      <c r="BN911" s="13">
        <f t="shared" si="64"/>
        <v>171.92999999999998</v>
      </c>
      <c r="BO911" s="13">
        <f t="shared" si="65"/>
        <v>171.92999999999998</v>
      </c>
      <c r="BP911" s="13">
        <f t="shared" si="66"/>
        <v>57.309999999999995</v>
      </c>
      <c r="BQ911" s="13">
        <f t="shared" si="67"/>
        <v>250.44279599999999</v>
      </c>
      <c r="BR911" s="13">
        <f t="shared" si="68"/>
        <v>237.95</v>
      </c>
      <c r="BS911" s="13">
        <f t="shared" si="69"/>
        <v>554.4</v>
      </c>
      <c r="BT911" s="13">
        <f t="shared" si="70"/>
        <v>184.01</v>
      </c>
      <c r="BU911" s="13">
        <f t="shared" si="71"/>
        <v>0</v>
      </c>
      <c r="BV911" s="6">
        <f>SUMIFS('SEGURO DE VIDA'!E:E, 'SEGURO DE VIDA'!D:D, H911, 'SEGURO DE VIDA'!G:G, E911)</f>
        <v>13.71</v>
      </c>
      <c r="BW911" s="6">
        <f>SUMIFS(TREINAMENTOS!E:E, TREINAMENTOS!D:D, H911, TREINAMENTOS!G:G, E911)</f>
        <v>52.75</v>
      </c>
      <c r="BX911" s="6">
        <f>SUMIFS(EXAMES!E:E, EXAMES!D:D, H911, EXAMES!G:G, E911)</f>
        <v>759.87000000000012</v>
      </c>
      <c r="BY911" s="25">
        <f t="shared" si="72"/>
        <v>2454.3027959999999</v>
      </c>
      <c r="BZ911" s="1"/>
      <c r="CA911" s="1"/>
      <c r="CB911" s="13">
        <f t="shared" si="73"/>
        <v>0</v>
      </c>
      <c r="CC911" s="13">
        <f t="shared" si="74"/>
        <v>0</v>
      </c>
      <c r="CD911" s="13">
        <f>SUMIFS(ALIMENTAÇÃO!E:E, ALIMENTAÇÃO!D:D, H911, ALIMENTAÇÃO!G:G, E911)</f>
        <v>560</v>
      </c>
      <c r="CE911" s="6">
        <f>SUMIFS(TRANSPORTE!E:E, TRANSPORTE!D:D, H911, TRANSPORTE!G:G, E911)</f>
        <v>307.8</v>
      </c>
      <c r="CF911" s="6">
        <f>SUMIFS('PLANO DE SAÚDE'!E:E, 'PLANO DE SAÚDE'!D:D, H911, 'PLANO DE SAÚDE'!G:G, E911)</f>
        <v>0</v>
      </c>
      <c r="CG911" s="6">
        <f>SUMIFS('PLANO ODONTO'!E:E, 'PLANO ODONTO'!D:D, H911, 'PLANO ODONTO'!G:G, E911)</f>
        <v>14</v>
      </c>
      <c r="CH911" s="6">
        <f t="shared" si="75"/>
        <v>0</v>
      </c>
      <c r="CI911" s="6">
        <f t="shared" si="76"/>
        <v>-544.80999999999995</v>
      </c>
      <c r="CJ911" s="6"/>
      <c r="CK911" s="6">
        <f t="shared" si="78"/>
        <v>29.39</v>
      </c>
      <c r="CL911" s="6">
        <f t="shared" si="79"/>
        <v>0</v>
      </c>
      <c r="CM911" s="6">
        <f t="shared" si="77"/>
        <v>-14</v>
      </c>
      <c r="CN911" s="6">
        <v>2974.44</v>
      </c>
      <c r="CO911" s="6">
        <v>-939.44</v>
      </c>
      <c r="CP911" s="6">
        <v>2035</v>
      </c>
      <c r="CQ911" s="6">
        <v>2974.38</v>
      </c>
      <c r="CR911" s="1">
        <v>8.42</v>
      </c>
      <c r="CS911" s="6">
        <v>2974.38</v>
      </c>
      <c r="CT911" s="1">
        <v>237.95</v>
      </c>
      <c r="CU911" s="6">
        <v>2367.1799999999998</v>
      </c>
    </row>
    <row r="912" spans="1:99" ht="13.8">
      <c r="A912" s="1"/>
      <c r="B912" s="1"/>
      <c r="C912" s="34" t="str">
        <f t="shared" ca="1" si="59"/>
        <v>OK</v>
      </c>
      <c r="D912" s="2">
        <f t="shared" si="60"/>
        <v>7377.3677097777781</v>
      </c>
      <c r="E912" s="42">
        <v>45962</v>
      </c>
      <c r="F912" s="1" t="s">
        <v>145</v>
      </c>
      <c r="G912" s="1">
        <v>137</v>
      </c>
      <c r="H912" s="1" t="s">
        <v>232</v>
      </c>
      <c r="I912" s="1" t="s">
        <v>188</v>
      </c>
      <c r="J912" s="35">
        <v>41962</v>
      </c>
      <c r="K912" s="6">
        <v>3320.5</v>
      </c>
      <c r="L912" s="1"/>
      <c r="M912" s="4">
        <v>3320.5</v>
      </c>
      <c r="N912" s="4"/>
      <c r="O912" s="4">
        <v>0</v>
      </c>
      <c r="P912" s="4">
        <v>0</v>
      </c>
      <c r="Q912" s="4"/>
      <c r="R912" s="4"/>
      <c r="S912" s="4"/>
      <c r="T912" s="4"/>
      <c r="U912" s="4">
        <v>161.13</v>
      </c>
      <c r="V912" s="4"/>
      <c r="W912" s="4"/>
      <c r="X912" s="4"/>
      <c r="Y912" s="4">
        <v>0</v>
      </c>
      <c r="Z912" s="4">
        <v>1328.2</v>
      </c>
      <c r="AA912" s="4"/>
      <c r="AB912" s="4">
        <v>0</v>
      </c>
      <c r="AC912" s="4"/>
      <c r="AD912" s="4">
        <v>0</v>
      </c>
      <c r="AE912" s="4">
        <v>0</v>
      </c>
      <c r="AF912" s="4">
        <v>0</v>
      </c>
      <c r="AG912" s="4"/>
      <c r="AH912" s="4"/>
      <c r="AI912" s="4"/>
      <c r="AJ912" s="4"/>
      <c r="AK912" s="4"/>
      <c r="AL912" s="4"/>
      <c r="AM912" s="4">
        <v>0.95</v>
      </c>
      <c r="AN912" s="8">
        <f t="shared" si="61"/>
        <v>4810.78</v>
      </c>
      <c r="AO912" s="4"/>
      <c r="AP912" s="4">
        <v>-6.3</v>
      </c>
      <c r="AQ912" s="4">
        <v>-199.23</v>
      </c>
      <c r="AR912" s="4"/>
      <c r="AS912" s="4"/>
      <c r="AT912" s="4">
        <v>-0.52</v>
      </c>
      <c r="AU912" s="4"/>
      <c r="AV912" s="4">
        <v>-14</v>
      </c>
      <c r="AW912" s="4">
        <v>-14</v>
      </c>
      <c r="AX912" s="4"/>
      <c r="AY912" s="4"/>
      <c r="AZ912" s="4"/>
      <c r="BA912" s="4"/>
      <c r="BB912" s="4">
        <v>-24</v>
      </c>
      <c r="BC912" s="4">
        <v>-391.19</v>
      </c>
      <c r="BD912" s="4">
        <v>-150.81</v>
      </c>
      <c r="BE912" s="4"/>
      <c r="BF912" s="4">
        <v>-1041.3699999999999</v>
      </c>
      <c r="BG912" s="4">
        <v>-482.96</v>
      </c>
      <c r="BH912" s="4">
        <v>-255.4</v>
      </c>
      <c r="BI912" s="4">
        <v>0</v>
      </c>
      <c r="BJ912" s="4"/>
      <c r="BK912" s="4"/>
      <c r="BL912" s="11">
        <f t="shared" si="62"/>
        <v>-2579.7799999999997</v>
      </c>
      <c r="BM912" s="12">
        <f t="shared" si="63"/>
        <v>2231</v>
      </c>
      <c r="BN912" s="13">
        <f t="shared" si="64"/>
        <v>276.70833333333331</v>
      </c>
      <c r="BO912" s="13">
        <f t="shared" si="65"/>
        <v>276.70833333333331</v>
      </c>
      <c r="BP912" s="13">
        <f t="shared" si="66"/>
        <v>92.2361111111111</v>
      </c>
      <c r="BQ912" s="13">
        <f t="shared" si="67"/>
        <v>482.90693199999993</v>
      </c>
      <c r="BR912" s="13">
        <f t="shared" si="68"/>
        <v>384.78</v>
      </c>
      <c r="BS912" s="13">
        <f t="shared" si="69"/>
        <v>623.70000000000005</v>
      </c>
      <c r="BT912" s="13">
        <f t="shared" si="70"/>
        <v>108.57000000000002</v>
      </c>
      <c r="BU912" s="13">
        <f t="shared" si="71"/>
        <v>194.51800000000003</v>
      </c>
      <c r="BV912" s="6">
        <f>SUMIFS('SEGURO DE VIDA'!E:E, 'SEGURO DE VIDA'!D:D, H912, 'SEGURO DE VIDA'!G:G, E912)</f>
        <v>13.71</v>
      </c>
      <c r="BW912" s="6">
        <f>SUMIFS(TREINAMENTOS!E:E, TREINAMENTOS!D:D, H912, TREINAMENTOS!G:G, E912)</f>
        <v>52.75</v>
      </c>
      <c r="BX912" s="6">
        <f>SUMIFS(EXAMES!E:E, EXAMES!D:D, H912, EXAMES!G:G, E912)</f>
        <v>60</v>
      </c>
      <c r="BY912" s="25">
        <f t="shared" si="72"/>
        <v>2566.5877097777779</v>
      </c>
      <c r="BZ912" s="1"/>
      <c r="CA912" s="1"/>
      <c r="CB912" s="13">
        <f t="shared" si="73"/>
        <v>194.51800000000003</v>
      </c>
      <c r="CC912" s="13">
        <f t="shared" si="74"/>
        <v>0</v>
      </c>
      <c r="CD912" s="13">
        <f>SUMIFS(ALIMENTAÇÃO!E:E, ALIMENTAÇÃO!D:D, H912, ALIMENTAÇÃO!G:G, E912)</f>
        <v>630</v>
      </c>
      <c r="CE912" s="6">
        <f>SUMIFS(TRANSPORTE!E:E, TRANSPORTE!D:D, H912, TRANSPORTE!G:G, E912)</f>
        <v>307.8</v>
      </c>
      <c r="CF912" s="6">
        <f>SUMIFS('PLANO DE SAÚDE'!E:E, 'PLANO DE SAÚDE'!D:D, H912, 'PLANO DE SAÚDE'!G:G, E912)</f>
        <v>760.51800000000003</v>
      </c>
      <c r="CG912" s="6">
        <f>SUMIFS('PLANO ODONTO'!E:E, 'PLANO ODONTO'!D:D, H912, 'PLANO ODONTO'!G:G, E912)</f>
        <v>28</v>
      </c>
      <c r="CH912" s="6">
        <f t="shared" si="75"/>
        <v>-566</v>
      </c>
      <c r="CI912" s="6">
        <f t="shared" si="76"/>
        <v>0</v>
      </c>
      <c r="CJ912" s="6"/>
      <c r="CK912" s="6">
        <f t="shared" si="78"/>
        <v>0</v>
      </c>
      <c r="CL912" s="6">
        <f t="shared" si="79"/>
        <v>0</v>
      </c>
      <c r="CM912" s="6">
        <f t="shared" si="77"/>
        <v>-28</v>
      </c>
      <c r="CN912" s="6">
        <v>4810.78</v>
      </c>
      <c r="CO912" s="6">
        <v>-2579.7800000000002</v>
      </c>
      <c r="CP912" s="6">
        <v>2231</v>
      </c>
      <c r="CQ912" s="6">
        <v>4809.83</v>
      </c>
      <c r="CR912" s="1">
        <v>10.039999999999999</v>
      </c>
      <c r="CS912" s="6">
        <v>4809.83</v>
      </c>
      <c r="CT912" s="1">
        <v>384.78</v>
      </c>
      <c r="CU912" s="6">
        <v>4137.28</v>
      </c>
    </row>
    <row r="913" spans="1:99" ht="13.8">
      <c r="A913" s="1"/>
      <c r="B913" s="1"/>
      <c r="C913" s="34" t="str">
        <f t="shared" ca="1" si="59"/>
        <v>OK</v>
      </c>
      <c r="D913" s="2">
        <f t="shared" si="60"/>
        <v>8593.1090095555555</v>
      </c>
      <c r="E913" s="42">
        <v>45962</v>
      </c>
      <c r="F913" s="1" t="s">
        <v>145</v>
      </c>
      <c r="G913" s="1">
        <v>3432</v>
      </c>
      <c r="H913" s="1" t="s">
        <v>233</v>
      </c>
      <c r="I913" s="1" t="s">
        <v>571</v>
      </c>
      <c r="J913" s="38">
        <v>45362</v>
      </c>
      <c r="K913" s="6">
        <v>2770.55</v>
      </c>
      <c r="L913" s="1"/>
      <c r="M913" s="4">
        <v>2770.55</v>
      </c>
      <c r="N913" s="4"/>
      <c r="O913" s="4">
        <v>0</v>
      </c>
      <c r="P913" s="4">
        <v>831.17</v>
      </c>
      <c r="Q913" s="4"/>
      <c r="R913" s="4"/>
      <c r="S913" s="4"/>
      <c r="T913" s="4"/>
      <c r="U913" s="4">
        <v>268.88</v>
      </c>
      <c r="V913" s="4"/>
      <c r="W913" s="4"/>
      <c r="X913" s="4"/>
      <c r="Y913" s="4">
        <v>0</v>
      </c>
      <c r="Z913" s="4">
        <v>0</v>
      </c>
      <c r="AA913" s="4"/>
      <c r="AB913" s="4">
        <v>0</v>
      </c>
      <c r="AC913" s="4"/>
      <c r="AD913" s="4">
        <v>242.67</v>
      </c>
      <c r="AE913" s="4">
        <v>340.96</v>
      </c>
      <c r="AF913" s="4">
        <v>177.63</v>
      </c>
      <c r="AG913" s="4"/>
      <c r="AH913" s="4"/>
      <c r="AI913" s="4"/>
      <c r="AJ913" s="4"/>
      <c r="AK913" s="4"/>
      <c r="AL913" s="4"/>
      <c r="AM913" s="4">
        <v>0.06</v>
      </c>
      <c r="AN913" s="8">
        <f t="shared" si="61"/>
        <v>4631.920000000001</v>
      </c>
      <c r="AO913" s="4"/>
      <c r="AP913" s="4">
        <v>-4.2</v>
      </c>
      <c r="AQ913" s="4">
        <v>0</v>
      </c>
      <c r="AR913" s="4"/>
      <c r="AS913" s="4"/>
      <c r="AT913" s="4">
        <v>-0.61</v>
      </c>
      <c r="AU913" s="4"/>
      <c r="AV913" s="4">
        <v>-14</v>
      </c>
      <c r="AW913" s="4">
        <v>-14</v>
      </c>
      <c r="AX913" s="4"/>
      <c r="AY913" s="4"/>
      <c r="AZ913" s="4"/>
      <c r="BA913" s="4"/>
      <c r="BB913" s="4">
        <v>-110.56</v>
      </c>
      <c r="BC913" s="4">
        <v>-1.66</v>
      </c>
      <c r="BD913" s="4">
        <v>-165.89</v>
      </c>
      <c r="BE913" s="4"/>
      <c r="BF913" s="4">
        <v>0</v>
      </c>
      <c r="BG913" s="4">
        <v>-458.04</v>
      </c>
      <c r="BH913" s="4">
        <v>-220.96</v>
      </c>
      <c r="BI913" s="4">
        <v>0</v>
      </c>
      <c r="BJ913" s="4"/>
      <c r="BK913" s="4"/>
      <c r="BL913" s="11">
        <f t="shared" si="62"/>
        <v>-989.92000000000007</v>
      </c>
      <c r="BM913" s="12">
        <f t="shared" si="63"/>
        <v>3642.0000000000009</v>
      </c>
      <c r="BN913" s="13">
        <f t="shared" si="64"/>
        <v>230.87916666666669</v>
      </c>
      <c r="BO913" s="13">
        <f t="shared" si="65"/>
        <v>230.87916666666669</v>
      </c>
      <c r="BP913" s="13">
        <f t="shared" si="66"/>
        <v>76.959722222222226</v>
      </c>
      <c r="BQ913" s="13">
        <f t="shared" si="67"/>
        <v>458.09095399999995</v>
      </c>
      <c r="BR913" s="13">
        <f t="shared" si="68"/>
        <v>370.54</v>
      </c>
      <c r="BS913" s="13">
        <f t="shared" si="69"/>
        <v>415.8</v>
      </c>
      <c r="BT913" s="13">
        <f t="shared" si="70"/>
        <v>0</v>
      </c>
      <c r="BU913" s="13">
        <f t="shared" si="71"/>
        <v>136.57999999999998</v>
      </c>
      <c r="BV913" s="6">
        <f>SUMIFS('SEGURO DE VIDA'!E:E, 'SEGURO DE VIDA'!D:D, H913, 'SEGURO DE VIDA'!G:G, E913)</f>
        <v>13.71</v>
      </c>
      <c r="BW913" s="6">
        <f>SUMIFS(TREINAMENTOS!E:E, TREINAMENTOS!D:D, H913, TREINAMENTOS!G:G, E913)</f>
        <v>2027.75</v>
      </c>
      <c r="BX913" s="6">
        <f>SUMIFS(EXAMES!E:E, EXAMES!D:D, H913, EXAMES!G:G, E913)</f>
        <v>0</v>
      </c>
      <c r="BY913" s="25">
        <f t="shared" si="72"/>
        <v>3961.1890095555555</v>
      </c>
      <c r="BZ913" s="1"/>
      <c r="CA913" s="1"/>
      <c r="CB913" s="13">
        <f t="shared" si="73"/>
        <v>136.57999999999998</v>
      </c>
      <c r="CC913" s="13">
        <f t="shared" si="74"/>
        <v>0</v>
      </c>
      <c r="CD913" s="13">
        <f>SUMIFS(ALIMENTAÇÃO!E:E, ALIMENTAÇÃO!D:D, H913, ALIMENTAÇÃO!G:G, E913)</f>
        <v>420</v>
      </c>
      <c r="CE913" s="6">
        <f>SUMIFS(TRANSPORTE!E:E, TRANSPORTE!D:D, H913, TRANSPORTE!G:G, E913)</f>
        <v>0</v>
      </c>
      <c r="CF913" s="6">
        <f>SUMIFS('PLANO DE SAÚDE'!E:E, 'PLANO DE SAÚDE'!D:D, H913, 'PLANO DE SAÚDE'!G:G, E913)</f>
        <v>414.69</v>
      </c>
      <c r="CG913" s="6">
        <f>SUMIFS('PLANO ODONTO'!E:E, 'PLANO ODONTO'!D:D, H913, 'PLANO ODONTO'!G:G, E913)</f>
        <v>28</v>
      </c>
      <c r="CH913" s="6">
        <f t="shared" si="75"/>
        <v>-278.11</v>
      </c>
      <c r="CI913" s="6">
        <f t="shared" si="76"/>
        <v>0</v>
      </c>
      <c r="CJ913" s="6"/>
      <c r="CK913" s="6">
        <f t="shared" si="78"/>
        <v>177.63</v>
      </c>
      <c r="CL913" s="6">
        <f t="shared" si="79"/>
        <v>0</v>
      </c>
      <c r="CM913" s="6">
        <f t="shared" si="77"/>
        <v>-28</v>
      </c>
      <c r="CN913" s="6">
        <v>4631.92</v>
      </c>
      <c r="CO913" s="6">
        <v>-989.92</v>
      </c>
      <c r="CP913" s="6">
        <v>3642</v>
      </c>
      <c r="CQ913" s="6">
        <v>4631.8599999999997</v>
      </c>
      <c r="CR913" s="1">
        <v>9.89</v>
      </c>
      <c r="CS913" s="6">
        <v>4631.8599999999997</v>
      </c>
      <c r="CT913" s="1">
        <v>370.54</v>
      </c>
      <c r="CU913" s="6">
        <v>3984.23</v>
      </c>
    </row>
    <row r="914" spans="1:99" ht="13.8">
      <c r="A914" s="1"/>
      <c r="B914" s="1"/>
      <c r="C914" s="34" t="str">
        <f t="shared" ca="1" si="59"/>
        <v>OK</v>
      </c>
      <c r="D914" s="2">
        <f t="shared" si="60"/>
        <v>7930.368170333335</v>
      </c>
      <c r="E914" s="42">
        <v>45962</v>
      </c>
      <c r="F914" s="1" t="s">
        <v>145</v>
      </c>
      <c r="G914" s="1">
        <v>3525</v>
      </c>
      <c r="H914" s="1" t="s">
        <v>235</v>
      </c>
      <c r="I914" s="1" t="s">
        <v>202</v>
      </c>
      <c r="J914" s="38">
        <v>45754</v>
      </c>
      <c r="K914" s="6">
        <v>4409.76</v>
      </c>
      <c r="L914" s="1"/>
      <c r="M914" s="4">
        <v>4409.76</v>
      </c>
      <c r="N914" s="4"/>
      <c r="O914" s="4">
        <v>0</v>
      </c>
      <c r="P914" s="4">
        <v>0</v>
      </c>
      <c r="Q914" s="4"/>
      <c r="R914" s="4"/>
      <c r="S914" s="4"/>
      <c r="T914" s="4"/>
      <c r="U914" s="4">
        <v>72.849999999999994</v>
      </c>
      <c r="V914" s="4"/>
      <c r="W914" s="4"/>
      <c r="X914" s="4"/>
      <c r="Y914" s="4">
        <v>0</v>
      </c>
      <c r="Z914" s="4">
        <v>0</v>
      </c>
      <c r="AA914" s="4"/>
      <c r="AB914" s="4">
        <v>0</v>
      </c>
      <c r="AC914" s="4"/>
      <c r="AD914" s="4">
        <v>140.56</v>
      </c>
      <c r="AE914" s="4">
        <v>443.18</v>
      </c>
      <c r="AF914" s="4">
        <v>177.66</v>
      </c>
      <c r="AG914" s="4"/>
      <c r="AH914" s="4"/>
      <c r="AI914" s="4"/>
      <c r="AJ914" s="4"/>
      <c r="AK914" s="4"/>
      <c r="AL914" s="4"/>
      <c r="AM914" s="4">
        <v>0.77</v>
      </c>
      <c r="AN914" s="8">
        <f t="shared" si="61"/>
        <v>5244.7800000000016</v>
      </c>
      <c r="AO914" s="4"/>
      <c r="AP914" s="4">
        <v>-5.95</v>
      </c>
      <c r="AQ914" s="4">
        <v>0</v>
      </c>
      <c r="AR914" s="4"/>
      <c r="AS914" s="4"/>
      <c r="AT914" s="4">
        <v>-0.78</v>
      </c>
      <c r="AU914" s="4"/>
      <c r="AV914" s="4">
        <v>-14</v>
      </c>
      <c r="AW914" s="4">
        <v>-28</v>
      </c>
      <c r="AX914" s="4"/>
      <c r="AY914" s="4"/>
      <c r="AZ914" s="4"/>
      <c r="BA914" s="4"/>
      <c r="BB914" s="4">
        <v>0</v>
      </c>
      <c r="BC914" s="4">
        <v>-93.62</v>
      </c>
      <c r="BD914" s="4">
        <v>-111.05</v>
      </c>
      <c r="BE914" s="4"/>
      <c r="BF914" s="4">
        <v>-701.23</v>
      </c>
      <c r="BG914" s="4">
        <v>-543.74</v>
      </c>
      <c r="BH914" s="4">
        <v>-339.41</v>
      </c>
      <c r="BI914" s="4">
        <v>0</v>
      </c>
      <c r="BJ914" s="4"/>
      <c r="BK914" s="4"/>
      <c r="BL914" s="11">
        <f t="shared" si="62"/>
        <v>-1837.7800000000002</v>
      </c>
      <c r="BM914" s="12">
        <f t="shared" si="63"/>
        <v>3407.0000000000014</v>
      </c>
      <c r="BN914" s="13">
        <f t="shared" si="64"/>
        <v>367.48</v>
      </c>
      <c r="BO914" s="13">
        <f t="shared" si="65"/>
        <v>367.48</v>
      </c>
      <c r="BP914" s="13">
        <f t="shared" si="66"/>
        <v>122.49333333333334</v>
      </c>
      <c r="BQ914" s="13">
        <f t="shared" si="67"/>
        <v>543.80383699999993</v>
      </c>
      <c r="BR914" s="13">
        <f t="shared" si="68"/>
        <v>419.52</v>
      </c>
      <c r="BS914" s="13">
        <f t="shared" si="69"/>
        <v>624.04999999999995</v>
      </c>
      <c r="BT914" s="13">
        <f t="shared" si="70"/>
        <v>0</v>
      </c>
      <c r="BU914" s="13">
        <f t="shared" si="71"/>
        <v>227.05099999999999</v>
      </c>
      <c r="BV914" s="6">
        <f>SUMIFS('SEGURO DE VIDA'!E:E, 'SEGURO DE VIDA'!D:D, H914, 'SEGURO DE VIDA'!G:G, E914)</f>
        <v>13.71</v>
      </c>
      <c r="BW914" s="6">
        <f>SUMIFS(TREINAMENTOS!E:E, TREINAMENTOS!D:D, H914, TREINAMENTOS!G:G, E914)</f>
        <v>0</v>
      </c>
      <c r="BX914" s="6">
        <f>SUMIFS(EXAMES!E:E, EXAMES!D:D, H914, EXAMES!G:G, E914)</f>
        <v>0</v>
      </c>
      <c r="BY914" s="25">
        <f t="shared" si="72"/>
        <v>2685.588170333333</v>
      </c>
      <c r="BZ914" s="1"/>
      <c r="CA914" s="1"/>
      <c r="CB914" s="13">
        <f t="shared" si="73"/>
        <v>227.05099999999999</v>
      </c>
      <c r="CC914" s="13">
        <f t="shared" si="74"/>
        <v>0</v>
      </c>
      <c r="CD914" s="13">
        <f>SUMIFS(ALIMENTAÇÃO!E:E, ALIMENTAÇÃO!D:D, H914, ALIMENTAÇÃO!G:G, E914)</f>
        <v>630</v>
      </c>
      <c r="CE914" s="6">
        <f>SUMIFS(TRANSPORTE!E:E, TRANSPORTE!D:D, H914, TRANSPORTE!G:G, E914)</f>
        <v>0</v>
      </c>
      <c r="CF914" s="6">
        <f>SUMIFS('PLANO DE SAÚDE'!E:E, 'PLANO DE SAÚDE'!D:D, H914, 'PLANO DE SAÚDE'!G:G, E914)</f>
        <v>431.721</v>
      </c>
      <c r="CG914" s="6">
        <f>SUMIFS('PLANO ODONTO'!E:E, 'PLANO ODONTO'!D:D, H914, 'PLANO ODONTO'!G:G, E914)</f>
        <v>42</v>
      </c>
      <c r="CH914" s="6">
        <f t="shared" si="75"/>
        <v>-204.67000000000002</v>
      </c>
      <c r="CI914" s="6">
        <f t="shared" si="76"/>
        <v>0</v>
      </c>
      <c r="CJ914" s="6"/>
      <c r="CK914" s="6">
        <f t="shared" si="78"/>
        <v>177.66</v>
      </c>
      <c r="CL914" s="6">
        <f t="shared" si="79"/>
        <v>0</v>
      </c>
      <c r="CM914" s="6">
        <f t="shared" si="77"/>
        <v>-42</v>
      </c>
      <c r="CN914" s="6">
        <v>5244.78</v>
      </c>
      <c r="CO914" s="6">
        <v>-1837.78</v>
      </c>
      <c r="CP914" s="6">
        <v>3407</v>
      </c>
      <c r="CQ914" s="6">
        <v>5244.01</v>
      </c>
      <c r="CR914" s="1">
        <v>10.37</v>
      </c>
      <c r="CS914" s="6">
        <v>5244.01</v>
      </c>
      <c r="CT914" s="1">
        <v>419.52</v>
      </c>
      <c r="CU914" s="6">
        <v>4510.68</v>
      </c>
    </row>
    <row r="915" spans="1:99" ht="13.8">
      <c r="A915" s="1"/>
      <c r="B915" s="1"/>
      <c r="C915" s="34" t="str">
        <f t="shared" ca="1" si="59"/>
        <v>OK</v>
      </c>
      <c r="D915" s="2">
        <f t="shared" si="60"/>
        <v>11023.905688666666</v>
      </c>
      <c r="E915" s="42">
        <v>45962</v>
      </c>
      <c r="F915" s="1" t="s">
        <v>145</v>
      </c>
      <c r="G915" s="1">
        <v>355</v>
      </c>
      <c r="H915" s="1" t="s">
        <v>236</v>
      </c>
      <c r="I915" s="1" t="s">
        <v>237</v>
      </c>
      <c r="J915" s="38">
        <v>44774</v>
      </c>
      <c r="K915" s="6">
        <v>4264.53</v>
      </c>
      <c r="L915" s="1"/>
      <c r="M915" s="4">
        <v>4264.53</v>
      </c>
      <c r="N915" s="4"/>
      <c r="O915" s="4">
        <v>160.13</v>
      </c>
      <c r="P915" s="4">
        <v>1279.3599999999999</v>
      </c>
      <c r="Q915" s="4"/>
      <c r="R915" s="4"/>
      <c r="S915" s="4"/>
      <c r="T915" s="4"/>
      <c r="U915" s="4">
        <v>413.87</v>
      </c>
      <c r="V915" s="4"/>
      <c r="W915" s="4"/>
      <c r="X915" s="4"/>
      <c r="Y915" s="4">
        <v>0</v>
      </c>
      <c r="Z915" s="4">
        <v>0</v>
      </c>
      <c r="AA915" s="4"/>
      <c r="AB915" s="4">
        <v>0</v>
      </c>
      <c r="AC915" s="4"/>
      <c r="AD915" s="4">
        <v>1217.28</v>
      </c>
      <c r="AE915" s="4">
        <v>0</v>
      </c>
      <c r="AF915" s="4">
        <v>48.74</v>
      </c>
      <c r="AG915" s="4"/>
      <c r="AH915" s="4"/>
      <c r="AI915" s="4"/>
      <c r="AJ915" s="4"/>
      <c r="AK915" s="4"/>
      <c r="AL915" s="4"/>
      <c r="AM915" s="4">
        <v>0.18</v>
      </c>
      <c r="AN915" s="8">
        <f t="shared" si="61"/>
        <v>7384.0899999999992</v>
      </c>
      <c r="AO915" s="4"/>
      <c r="AP915" s="4">
        <v>-6.3</v>
      </c>
      <c r="AQ915" s="4">
        <v>0</v>
      </c>
      <c r="AR915" s="4"/>
      <c r="AS915" s="4"/>
      <c r="AT915" s="4">
        <v>-7.0000000000000007E-2</v>
      </c>
      <c r="AU915" s="4"/>
      <c r="AV915" s="4">
        <v>-14</v>
      </c>
      <c r="AW915" s="4">
        <v>-42</v>
      </c>
      <c r="AX915" s="4"/>
      <c r="AY915" s="4"/>
      <c r="AZ915" s="4"/>
      <c r="BA915" s="4"/>
      <c r="BB915" s="4">
        <v>0</v>
      </c>
      <c r="BC915" s="4">
        <v>-2.73</v>
      </c>
      <c r="BD915" s="4">
        <v>0</v>
      </c>
      <c r="BE915" s="4"/>
      <c r="BF915" s="4">
        <v>0</v>
      </c>
      <c r="BG915" s="4">
        <v>-843.33</v>
      </c>
      <c r="BH915" s="4">
        <v>-785.66</v>
      </c>
      <c r="BI915" s="4">
        <v>0</v>
      </c>
      <c r="BJ915" s="4"/>
      <c r="BK915" s="4"/>
      <c r="BL915" s="11">
        <f t="shared" si="62"/>
        <v>-1694.0900000000001</v>
      </c>
      <c r="BM915" s="12">
        <f t="shared" si="63"/>
        <v>5689.9999999999991</v>
      </c>
      <c r="BN915" s="13">
        <f t="shared" si="64"/>
        <v>355.3775</v>
      </c>
      <c r="BO915" s="13">
        <f t="shared" si="65"/>
        <v>355.3775</v>
      </c>
      <c r="BP915" s="13">
        <f t="shared" si="66"/>
        <v>118.45916666666666</v>
      </c>
      <c r="BQ915" s="13">
        <f t="shared" si="67"/>
        <v>843.24252200000001</v>
      </c>
      <c r="BR915" s="13">
        <f t="shared" si="68"/>
        <v>590.71</v>
      </c>
      <c r="BS915" s="13">
        <f t="shared" si="69"/>
        <v>623.70000000000005</v>
      </c>
      <c r="BT915" s="13">
        <f t="shared" si="70"/>
        <v>0</v>
      </c>
      <c r="BU915" s="13">
        <f t="shared" si="71"/>
        <v>686.48900000000003</v>
      </c>
      <c r="BV915" s="6">
        <f>SUMIFS('SEGURO DE VIDA'!E:E, 'SEGURO DE VIDA'!D:D, H915, 'SEGURO DE VIDA'!G:G, E915)</f>
        <v>13.71</v>
      </c>
      <c r="BW915" s="6">
        <f>SUMIFS(TREINAMENTOS!E:E, TREINAMENTOS!D:D, H915, TREINAMENTOS!G:G, E915)</f>
        <v>52.75</v>
      </c>
      <c r="BX915" s="6">
        <f>SUMIFS(EXAMES!E:E, EXAMES!D:D, H915, EXAMES!G:G, E915)</f>
        <v>0</v>
      </c>
      <c r="BY915" s="25">
        <f t="shared" si="72"/>
        <v>3639.815688666667</v>
      </c>
      <c r="BZ915" s="1"/>
      <c r="CA915" s="1"/>
      <c r="CB915" s="13">
        <f t="shared" si="73"/>
        <v>623.04899999999998</v>
      </c>
      <c r="CC915" s="13">
        <f t="shared" si="74"/>
        <v>63.44</v>
      </c>
      <c r="CD915" s="13">
        <f>SUMIFS(ALIMENTAÇÃO!E:E, ALIMENTAÇÃO!D:D, H915, ALIMENTAÇÃO!G:G, E915)</f>
        <v>630</v>
      </c>
      <c r="CE915" s="6">
        <f>SUMIFS(TRANSPORTE!E:E, TRANSPORTE!D:D, H915, TRANSPORTE!G:G, E915)</f>
        <v>0</v>
      </c>
      <c r="CF915" s="6">
        <f>SUMIFS('PLANO DE SAÚDE'!E:E, 'PLANO DE SAÚDE'!D:D, H915, 'PLANO DE SAÚDE'!G:G, E915)</f>
        <v>625.779</v>
      </c>
      <c r="CG915" s="6">
        <f>SUMIFS('PLANO ODONTO'!E:E, 'PLANO ODONTO'!D:D, H915, 'PLANO ODONTO'!G:G, E915)</f>
        <v>119.44</v>
      </c>
      <c r="CH915" s="6">
        <f t="shared" si="75"/>
        <v>-2.73</v>
      </c>
      <c r="CI915" s="6">
        <f t="shared" si="76"/>
        <v>0</v>
      </c>
      <c r="CJ915" s="6"/>
      <c r="CK915" s="6">
        <f t="shared" si="78"/>
        <v>48.74</v>
      </c>
      <c r="CL915" s="6">
        <f t="shared" si="79"/>
        <v>0</v>
      </c>
      <c r="CM915" s="6">
        <f t="shared" si="77"/>
        <v>-56</v>
      </c>
      <c r="CN915" s="6">
        <v>7384.09</v>
      </c>
      <c r="CO915" s="6">
        <v>-1694.09</v>
      </c>
      <c r="CP915" s="6">
        <v>5690</v>
      </c>
      <c r="CQ915" s="6">
        <v>7383.91</v>
      </c>
      <c r="CR915" s="1">
        <v>11.42</v>
      </c>
      <c r="CS915" s="6">
        <v>7383.91</v>
      </c>
      <c r="CT915" s="1">
        <v>590.71</v>
      </c>
      <c r="CU915" s="6">
        <v>6161.4</v>
      </c>
    </row>
    <row r="916" spans="1:99" ht="13.8">
      <c r="A916" s="1"/>
      <c r="B916" s="1"/>
      <c r="C916" s="34" t="str">
        <f t="shared" ca="1" si="59"/>
        <v>OK</v>
      </c>
      <c r="D916" s="2">
        <f t="shared" si="60"/>
        <v>4674.8306001111105</v>
      </c>
      <c r="E916" s="42">
        <v>45962</v>
      </c>
      <c r="F916" s="1" t="s">
        <v>145</v>
      </c>
      <c r="G916" s="1">
        <v>3530</v>
      </c>
      <c r="H916" s="1" t="s">
        <v>240</v>
      </c>
      <c r="I916" s="1" t="s">
        <v>170</v>
      </c>
      <c r="J916" s="38">
        <v>45782</v>
      </c>
      <c r="K916" s="6">
        <v>2277.4299999999998</v>
      </c>
      <c r="L916" s="1"/>
      <c r="M916" s="4">
        <v>2277.4299999999998</v>
      </c>
      <c r="N916" s="4"/>
      <c r="O916" s="4"/>
      <c r="P916" s="4">
        <v>0</v>
      </c>
      <c r="Q916" s="4"/>
      <c r="R916" s="4"/>
      <c r="S916" s="4"/>
      <c r="T916" s="4"/>
      <c r="U916" s="4">
        <v>28.22</v>
      </c>
      <c r="V916" s="4"/>
      <c r="W916" s="4"/>
      <c r="X916" s="4"/>
      <c r="Y916" s="4">
        <v>0</v>
      </c>
      <c r="Z916" s="4"/>
      <c r="AA916" s="4"/>
      <c r="AB916" s="4">
        <v>0</v>
      </c>
      <c r="AC916" s="4"/>
      <c r="AD916" s="4">
        <v>282.69</v>
      </c>
      <c r="AE916" s="4">
        <v>139.30000000000001</v>
      </c>
      <c r="AF916" s="4">
        <v>128.43</v>
      </c>
      <c r="AG916" s="4"/>
      <c r="AH916" s="4"/>
      <c r="AI916" s="4"/>
      <c r="AJ916" s="4"/>
      <c r="AK916" s="4"/>
      <c r="AL916" s="4"/>
      <c r="AM916" s="4">
        <v>0.69</v>
      </c>
      <c r="AN916" s="8">
        <f t="shared" si="61"/>
        <v>2856.7599999999998</v>
      </c>
      <c r="AO916" s="4"/>
      <c r="AP916" s="4">
        <v>-5.95</v>
      </c>
      <c r="AQ916" s="4">
        <v>0</v>
      </c>
      <c r="AR916" s="4"/>
      <c r="AS916" s="4"/>
      <c r="AT916" s="4">
        <v>-0.68</v>
      </c>
      <c r="AU916" s="4"/>
      <c r="AV916" s="4">
        <v>0</v>
      </c>
      <c r="AW916" s="4">
        <v>0</v>
      </c>
      <c r="AX916" s="4"/>
      <c r="AY916" s="4"/>
      <c r="AZ916" s="4"/>
      <c r="BA916" s="4"/>
      <c r="BB916" s="4"/>
      <c r="BC916" s="4">
        <v>0</v>
      </c>
      <c r="BD916" s="4"/>
      <c r="BE916" s="4"/>
      <c r="BF916" s="4"/>
      <c r="BG916" s="4">
        <v>-236.13</v>
      </c>
      <c r="BH916" s="4">
        <v>0</v>
      </c>
      <c r="BI916" s="4"/>
      <c r="BJ916" s="4"/>
      <c r="BK916" s="4"/>
      <c r="BL916" s="11">
        <f t="shared" si="62"/>
        <v>-242.76</v>
      </c>
      <c r="BM916" s="12">
        <f t="shared" si="63"/>
        <v>2614</v>
      </c>
      <c r="BN916" s="13">
        <f t="shared" si="64"/>
        <v>189.78583333333333</v>
      </c>
      <c r="BO916" s="13">
        <f t="shared" si="65"/>
        <v>189.78583333333333</v>
      </c>
      <c r="BP916" s="13">
        <f t="shared" si="66"/>
        <v>63.261944444444445</v>
      </c>
      <c r="BQ916" s="13">
        <f t="shared" si="67"/>
        <v>236.196989</v>
      </c>
      <c r="BR916" s="13">
        <f t="shared" si="68"/>
        <v>228.48</v>
      </c>
      <c r="BS916" s="13">
        <f t="shared" si="69"/>
        <v>589.04999999999995</v>
      </c>
      <c r="BT916" s="13">
        <f t="shared" si="70"/>
        <v>307.8</v>
      </c>
      <c r="BU916" s="13">
        <f t="shared" si="71"/>
        <v>0</v>
      </c>
      <c r="BV916" s="6">
        <f>SUMIFS('SEGURO DE VIDA'!E:E, 'SEGURO DE VIDA'!D:D, H916, 'SEGURO DE VIDA'!G:G, E916)</f>
        <v>13.71</v>
      </c>
      <c r="BW916" s="6">
        <f>SUMIFS(TREINAMENTOS!E:E, TREINAMENTOS!D:D, H916, TREINAMENTOS!G:G, E916)</f>
        <v>0</v>
      </c>
      <c r="BX916" s="6">
        <f>SUMIFS(EXAMES!E:E, EXAMES!D:D, H916, EXAMES!G:G, E916)</f>
        <v>0</v>
      </c>
      <c r="BY916" s="25">
        <f t="shared" si="72"/>
        <v>1818.0706001111109</v>
      </c>
      <c r="BZ916" s="1"/>
      <c r="CA916" s="1"/>
      <c r="CB916" s="13">
        <f t="shared" si="73"/>
        <v>0</v>
      </c>
      <c r="CC916" s="13">
        <f t="shared" si="74"/>
        <v>0</v>
      </c>
      <c r="CD916" s="13">
        <f>SUMIFS(ALIMENTAÇÃO!E:E, ALIMENTAÇÃO!D:D, H916, ALIMENTAÇÃO!G:G, E916)</f>
        <v>595</v>
      </c>
      <c r="CE916" s="6">
        <f>SUMIFS(TRANSPORTE!E:E, TRANSPORTE!D:D, H916, TRANSPORTE!G:G, E916)</f>
        <v>307.8</v>
      </c>
      <c r="CF916" s="6">
        <f>SUMIFS('PLANO DE SAÚDE'!E:E, 'PLANO DE SAÚDE'!D:D, H916, 'PLANO DE SAÚDE'!G:G, E916)</f>
        <v>0</v>
      </c>
      <c r="CG916" s="6">
        <f>SUMIFS('PLANO ODONTO'!E:E, 'PLANO ODONTO'!D:D, H916, 'PLANO ODONTO'!G:G, E916)</f>
        <v>0</v>
      </c>
      <c r="CH916" s="6">
        <f t="shared" si="75"/>
        <v>0</v>
      </c>
      <c r="CI916" s="6">
        <f t="shared" si="76"/>
        <v>0</v>
      </c>
      <c r="CJ916" s="6"/>
      <c r="CK916" s="6">
        <f t="shared" si="78"/>
        <v>128.43</v>
      </c>
      <c r="CL916" s="6">
        <f t="shared" si="79"/>
        <v>0</v>
      </c>
      <c r="CM916" s="6">
        <f t="shared" si="77"/>
        <v>0</v>
      </c>
      <c r="CN916" s="6">
        <v>2856.76</v>
      </c>
      <c r="CO916" s="6">
        <v>-242.76</v>
      </c>
      <c r="CP916" s="6">
        <v>2614</v>
      </c>
      <c r="CQ916" s="6">
        <v>2856.07</v>
      </c>
      <c r="CR916" s="1">
        <v>8.27</v>
      </c>
      <c r="CS916" s="6">
        <v>2856.07</v>
      </c>
      <c r="CT916" s="1">
        <v>228.48</v>
      </c>
      <c r="CU916" s="6">
        <v>2248.87</v>
      </c>
    </row>
    <row r="917" spans="1:99" ht="13.8">
      <c r="A917" s="1"/>
      <c r="B917" s="1"/>
      <c r="C917" s="34" t="str">
        <f t="shared" ca="1" si="59"/>
        <v>OK</v>
      </c>
      <c r="D917" s="2">
        <f t="shared" si="60"/>
        <v>3875.0115129999995</v>
      </c>
      <c r="E917" s="42">
        <v>45962</v>
      </c>
      <c r="F917" s="1" t="s">
        <v>145</v>
      </c>
      <c r="G917" s="1">
        <v>3535</v>
      </c>
      <c r="H917" s="1" t="s">
        <v>242</v>
      </c>
      <c r="I917" s="1" t="s">
        <v>170</v>
      </c>
      <c r="J917" s="38">
        <v>45789</v>
      </c>
      <c r="K917" s="6">
        <v>2267.91</v>
      </c>
      <c r="L917" s="1"/>
      <c r="M917" s="4">
        <v>2267.91</v>
      </c>
      <c r="N917" s="4"/>
      <c r="O917" s="4"/>
      <c r="P917" s="4">
        <v>0</v>
      </c>
      <c r="Q917" s="4"/>
      <c r="R917" s="4"/>
      <c r="S917" s="4"/>
      <c r="T917" s="4"/>
      <c r="U917" s="4">
        <v>28.22</v>
      </c>
      <c r="V917" s="4"/>
      <c r="W917" s="4"/>
      <c r="X917" s="4"/>
      <c r="Y917" s="4">
        <v>0</v>
      </c>
      <c r="Z917" s="4"/>
      <c r="AA917" s="4"/>
      <c r="AB917" s="4">
        <v>0</v>
      </c>
      <c r="AC917" s="4"/>
      <c r="AD917" s="4">
        <v>0</v>
      </c>
      <c r="AE917" s="4">
        <v>0</v>
      </c>
      <c r="AF917" s="4">
        <v>0</v>
      </c>
      <c r="AG917" s="4"/>
      <c r="AH917" s="4"/>
      <c r="AI917" s="4"/>
      <c r="AJ917" s="4"/>
      <c r="AK917" s="4"/>
      <c r="AL917" s="4"/>
      <c r="AM917" s="4">
        <v>0.18</v>
      </c>
      <c r="AN917" s="8">
        <f t="shared" si="61"/>
        <v>2296.3099999999995</v>
      </c>
      <c r="AO917" s="4"/>
      <c r="AP917" s="4">
        <v>-4.55</v>
      </c>
      <c r="AQ917" s="4">
        <v>-136.07</v>
      </c>
      <c r="AR917" s="4"/>
      <c r="AS917" s="4"/>
      <c r="AT917" s="4">
        <v>-0.3</v>
      </c>
      <c r="AU917" s="4"/>
      <c r="AV917" s="4">
        <v>-14</v>
      </c>
      <c r="AW917" s="4">
        <v>0</v>
      </c>
      <c r="AX917" s="4"/>
      <c r="AY917" s="4"/>
      <c r="AZ917" s="4"/>
      <c r="BA917" s="4"/>
      <c r="BB917" s="4"/>
      <c r="BC917" s="4">
        <v>-1.51</v>
      </c>
      <c r="BD917" s="4"/>
      <c r="BE917" s="4"/>
      <c r="BF917" s="4"/>
      <c r="BG917" s="4">
        <v>-183.88</v>
      </c>
      <c r="BH917" s="4">
        <v>0</v>
      </c>
      <c r="BI917" s="4"/>
      <c r="BJ917" s="4"/>
      <c r="BK917" s="4"/>
      <c r="BL917" s="11">
        <f t="shared" si="62"/>
        <v>-340.31</v>
      </c>
      <c r="BM917" s="12">
        <f t="shared" si="63"/>
        <v>1955.9999999999995</v>
      </c>
      <c r="BN917" s="13">
        <f t="shared" si="64"/>
        <v>188.99249999999998</v>
      </c>
      <c r="BO917" s="13">
        <f t="shared" si="65"/>
        <v>188.99249999999998</v>
      </c>
      <c r="BP917" s="13">
        <f t="shared" si="66"/>
        <v>62.997499999999995</v>
      </c>
      <c r="BQ917" s="13">
        <f t="shared" si="67"/>
        <v>183.92001300000001</v>
      </c>
      <c r="BR917" s="13">
        <f t="shared" si="68"/>
        <v>183.69</v>
      </c>
      <c r="BS917" s="13">
        <f t="shared" si="69"/>
        <v>450.45</v>
      </c>
      <c r="BT917" s="13">
        <f t="shared" si="70"/>
        <v>171.73000000000002</v>
      </c>
      <c r="BU917" s="13">
        <f t="shared" si="71"/>
        <v>134.21900000000002</v>
      </c>
      <c r="BV917" s="6">
        <f>SUMIFS('SEGURO DE VIDA'!E:E, 'SEGURO DE VIDA'!D:D, H917, 'SEGURO DE VIDA'!G:G, E917)</f>
        <v>13.71</v>
      </c>
      <c r="BW917" s="6">
        <f>SUMIFS(TREINAMENTOS!E:E, TREINAMENTOS!D:D, H917, TREINAMENTOS!G:G, E917)</f>
        <v>0</v>
      </c>
      <c r="BX917" s="6">
        <f>SUMIFS(EXAMES!E:E, EXAMES!D:D, H917, EXAMES!G:G, E917)</f>
        <v>0</v>
      </c>
      <c r="BY917" s="25">
        <f t="shared" si="72"/>
        <v>1578.7015130000002</v>
      </c>
      <c r="BZ917" s="1"/>
      <c r="CA917" s="1"/>
      <c r="CB917" s="13">
        <f t="shared" si="73"/>
        <v>134.21900000000002</v>
      </c>
      <c r="CC917" s="13">
        <f t="shared" si="74"/>
        <v>0</v>
      </c>
      <c r="CD917" s="13">
        <f>SUMIFS(ALIMENTAÇÃO!E:E, ALIMENTAÇÃO!D:D, H917, ALIMENTAÇÃO!G:G, E917)</f>
        <v>455</v>
      </c>
      <c r="CE917" s="6">
        <f>SUMIFS(TRANSPORTE!E:E, TRANSPORTE!D:D, H917, TRANSPORTE!G:G, E917)</f>
        <v>307.8</v>
      </c>
      <c r="CF917" s="6">
        <f>SUMIFS('PLANO DE SAÚDE'!E:E, 'PLANO DE SAÚDE'!D:D, H917, 'PLANO DE SAÚDE'!G:G, E917)</f>
        <v>135.72900000000001</v>
      </c>
      <c r="CG917" s="6">
        <f>SUMIFS('PLANO ODONTO'!E:E, 'PLANO ODONTO'!D:D, H917, 'PLANO ODONTO'!G:G, E917)</f>
        <v>14</v>
      </c>
      <c r="CH917" s="6">
        <f t="shared" si="75"/>
        <v>-1.51</v>
      </c>
      <c r="CI917" s="6">
        <f t="shared" si="76"/>
        <v>0</v>
      </c>
      <c r="CJ917" s="6"/>
      <c r="CK917" s="6">
        <f t="shared" si="78"/>
        <v>0</v>
      </c>
      <c r="CL917" s="6">
        <f t="shared" si="79"/>
        <v>0</v>
      </c>
      <c r="CM917" s="6">
        <f t="shared" si="77"/>
        <v>-14</v>
      </c>
      <c r="CN917" s="6">
        <v>2296.31</v>
      </c>
      <c r="CO917" s="6">
        <v>-340.31</v>
      </c>
      <c r="CP917" s="6">
        <v>1956</v>
      </c>
      <c r="CQ917" s="6">
        <v>2296.13</v>
      </c>
      <c r="CR917" s="1">
        <v>8.01</v>
      </c>
      <c r="CS917" s="6">
        <v>2296.13</v>
      </c>
      <c r="CT917" s="1">
        <v>183.69</v>
      </c>
      <c r="CU917" s="6">
        <v>2096.6999999999998</v>
      </c>
    </row>
    <row r="918" spans="1:99" ht="13.8">
      <c r="A918" s="1"/>
      <c r="B918" s="1"/>
      <c r="C918" s="34" t="str">
        <f t="shared" ca="1" si="59"/>
        <v>OK</v>
      </c>
      <c r="D918" s="2">
        <f t="shared" si="60"/>
        <v>18209.904550000003</v>
      </c>
      <c r="E918" s="42">
        <v>45962</v>
      </c>
      <c r="F918" s="1" t="s">
        <v>145</v>
      </c>
      <c r="G918" s="1">
        <v>3340</v>
      </c>
      <c r="H918" s="1" t="s">
        <v>244</v>
      </c>
      <c r="I918" s="1" t="s">
        <v>245</v>
      </c>
      <c r="J918" s="38">
        <v>44928</v>
      </c>
      <c r="K918" s="6">
        <v>5608.17</v>
      </c>
      <c r="L918" s="1"/>
      <c r="M918" s="4">
        <v>5608.17</v>
      </c>
      <c r="N918" s="4"/>
      <c r="O918" s="4"/>
      <c r="P918" s="4">
        <v>0</v>
      </c>
      <c r="Q918" s="4"/>
      <c r="R918" s="4"/>
      <c r="S918" s="4"/>
      <c r="T918" s="4"/>
      <c r="U918" s="4">
        <v>544.28</v>
      </c>
      <c r="V918" s="4"/>
      <c r="W918" s="4"/>
      <c r="X918" s="4"/>
      <c r="Y918" s="4">
        <v>8076.43</v>
      </c>
      <c r="Z918" s="4"/>
      <c r="AA918" s="4"/>
      <c r="AB918" s="4">
        <v>0</v>
      </c>
      <c r="AC918" s="4"/>
      <c r="AD918" s="4">
        <v>0</v>
      </c>
      <c r="AE918" s="4">
        <v>0</v>
      </c>
      <c r="AF918" s="4">
        <v>0</v>
      </c>
      <c r="AG918" s="4"/>
      <c r="AH918" s="4"/>
      <c r="AI918" s="4"/>
      <c r="AJ918" s="4"/>
      <c r="AK918" s="4"/>
      <c r="AL918" s="4"/>
      <c r="AM918" s="4">
        <v>0.76</v>
      </c>
      <c r="AN918" s="8">
        <f t="shared" si="61"/>
        <v>14229.640000000001</v>
      </c>
      <c r="AO918" s="4"/>
      <c r="AP918" s="4">
        <v>-11.32</v>
      </c>
      <c r="AQ918" s="4">
        <v>-243</v>
      </c>
      <c r="AR918" s="4"/>
      <c r="AS918" s="4"/>
      <c r="AT918" s="4">
        <v>-0.69</v>
      </c>
      <c r="AU918" s="4"/>
      <c r="AV918" s="4">
        <v>-14</v>
      </c>
      <c r="AW918" s="4">
        <v>-14</v>
      </c>
      <c r="AX918" s="4"/>
      <c r="AY918" s="4"/>
      <c r="AZ918" s="4"/>
      <c r="BA918" s="4"/>
      <c r="BB918" s="4"/>
      <c r="BC918" s="4">
        <v>0</v>
      </c>
      <c r="BD918" s="4"/>
      <c r="BE918" s="4"/>
      <c r="BF918" s="4"/>
      <c r="BG918" s="4">
        <v>-670.92</v>
      </c>
      <c r="BH918" s="4">
        <v>-2819.71</v>
      </c>
      <c r="BI918" s="4"/>
      <c r="BJ918" s="4"/>
      <c r="BK918" s="4"/>
      <c r="BL918" s="11">
        <f t="shared" si="62"/>
        <v>-3773.64</v>
      </c>
      <c r="BM918" s="12">
        <f t="shared" si="63"/>
        <v>10456.000000000002</v>
      </c>
      <c r="BN918" s="13">
        <f t="shared" si="64"/>
        <v>467.34750000000003</v>
      </c>
      <c r="BO918" s="13">
        <f t="shared" si="65"/>
        <v>467.34750000000003</v>
      </c>
      <c r="BP918" s="13">
        <f t="shared" si="66"/>
        <v>155.7825</v>
      </c>
      <c r="BQ918" s="13">
        <f t="shared" si="67"/>
        <v>670.61704999999995</v>
      </c>
      <c r="BR918" s="13">
        <f t="shared" si="68"/>
        <v>492.19</v>
      </c>
      <c r="BS918" s="13">
        <f t="shared" si="69"/>
        <v>1120.78</v>
      </c>
      <c r="BT918" s="13">
        <f t="shared" si="70"/>
        <v>194.39999999999998</v>
      </c>
      <c r="BU918" s="13">
        <f t="shared" si="71"/>
        <v>345.34</v>
      </c>
      <c r="BV918" s="6">
        <f>SUMIFS('SEGURO DE VIDA'!E:E, 'SEGURO DE VIDA'!D:D, H918, 'SEGURO DE VIDA'!G:G, E918)</f>
        <v>13.71</v>
      </c>
      <c r="BW918" s="6">
        <f>SUMIFS(TREINAMENTOS!E:E, TREINAMENTOS!D:D, H918, TREINAMENTOS!G:G, E918)</f>
        <v>52.75</v>
      </c>
      <c r="BX918" s="6">
        <f>SUMIFS(EXAMES!E:E, EXAMES!D:D, H918, EXAMES!G:G, E918)</f>
        <v>0</v>
      </c>
      <c r="BY918" s="25">
        <f t="shared" si="72"/>
        <v>3980.2645500000003</v>
      </c>
      <c r="BZ918" s="1"/>
      <c r="CA918" s="1"/>
      <c r="CB918" s="13">
        <f t="shared" si="73"/>
        <v>345.34</v>
      </c>
      <c r="CC918" s="13">
        <f t="shared" si="74"/>
        <v>0</v>
      </c>
      <c r="CD918" s="13">
        <f>SUMIFS(ALIMENTAÇÃO!E:E, ALIMENTAÇÃO!D:D, H918, ALIMENTAÇÃO!G:G, E918)</f>
        <v>1132.0999999999999</v>
      </c>
      <c r="CE918" s="6">
        <f>SUMIFS(TRANSPORTE!E:E, TRANSPORTE!D:D, H918, TRANSPORTE!G:G, E918)</f>
        <v>437.4</v>
      </c>
      <c r="CF918" s="6">
        <f>SUMIFS('PLANO DE SAÚDE'!E:E, 'PLANO DE SAÚDE'!D:D, H918, 'PLANO DE SAÚDE'!G:G, E918)</f>
        <v>345.34</v>
      </c>
      <c r="CG918" s="6">
        <f>SUMIFS('PLANO ODONTO'!E:E, 'PLANO ODONTO'!D:D, H918, 'PLANO ODONTO'!G:G, E918)</f>
        <v>28</v>
      </c>
      <c r="CH918" s="6">
        <f t="shared" si="75"/>
        <v>0</v>
      </c>
      <c r="CI918" s="6">
        <f t="shared" si="76"/>
        <v>0</v>
      </c>
      <c r="CJ918" s="6"/>
      <c r="CK918" s="6">
        <f t="shared" si="78"/>
        <v>0</v>
      </c>
      <c r="CL918" s="6">
        <f t="shared" si="79"/>
        <v>0</v>
      </c>
      <c r="CM918" s="6">
        <f t="shared" si="77"/>
        <v>-28</v>
      </c>
      <c r="CN918" s="6">
        <v>14229.64</v>
      </c>
      <c r="CO918" s="6">
        <v>-3773.64</v>
      </c>
      <c r="CP918" s="6">
        <v>10456</v>
      </c>
      <c r="CQ918" s="6">
        <v>6152.45</v>
      </c>
      <c r="CR918" s="1">
        <v>10.9</v>
      </c>
      <c r="CS918" s="6">
        <v>6152.45</v>
      </c>
      <c r="CT918" s="1">
        <v>492.19</v>
      </c>
      <c r="CU918" s="6">
        <v>13557.96</v>
      </c>
    </row>
    <row r="919" spans="1:99" ht="13.8">
      <c r="A919" s="1"/>
      <c r="B919" s="1"/>
      <c r="C919" s="34" t="str">
        <f t="shared" ca="1" si="59"/>
        <v>OK</v>
      </c>
      <c r="D919" s="2">
        <f t="shared" si="60"/>
        <v>5838.4302546111103</v>
      </c>
      <c r="E919" s="42">
        <v>45962</v>
      </c>
      <c r="F919" s="1" t="s">
        <v>145</v>
      </c>
      <c r="G919" s="1">
        <v>285</v>
      </c>
      <c r="H919" s="1" t="s">
        <v>246</v>
      </c>
      <c r="I919" s="1" t="s">
        <v>247</v>
      </c>
      <c r="J919" s="38">
        <v>44236</v>
      </c>
      <c r="K919" s="6">
        <v>2309.38</v>
      </c>
      <c r="L919" s="1"/>
      <c r="M919" s="4">
        <v>1770.52</v>
      </c>
      <c r="N919" s="4"/>
      <c r="O919" s="4"/>
      <c r="P919" s="4">
        <v>531.16</v>
      </c>
      <c r="Q919" s="4"/>
      <c r="R919" s="4"/>
      <c r="S919" s="4"/>
      <c r="T919" s="4"/>
      <c r="U919" s="4">
        <v>0</v>
      </c>
      <c r="V919" s="4"/>
      <c r="W919" s="4"/>
      <c r="X919" s="4"/>
      <c r="Y919" s="4">
        <v>0</v>
      </c>
      <c r="Z919" s="4"/>
      <c r="AA919" s="4"/>
      <c r="AB919" s="4">
        <v>500.64</v>
      </c>
      <c r="AC919" s="4"/>
      <c r="AD919" s="4">
        <v>496.11</v>
      </c>
      <c r="AE919" s="4">
        <v>194.64</v>
      </c>
      <c r="AF919" s="4">
        <v>210.23</v>
      </c>
      <c r="AG919" s="4"/>
      <c r="AH919" s="4"/>
      <c r="AI919" s="4"/>
      <c r="AJ919" s="4"/>
      <c r="AK919" s="4"/>
      <c r="AL919" s="4"/>
      <c r="AM919" s="4">
        <v>0.41</v>
      </c>
      <c r="AN919" s="8">
        <f t="shared" si="61"/>
        <v>3703.7099999999996</v>
      </c>
      <c r="AO919" s="4"/>
      <c r="AP919" s="4">
        <v>-3.47</v>
      </c>
      <c r="AQ919" s="4">
        <v>0</v>
      </c>
      <c r="AR919" s="4"/>
      <c r="AS919" s="4"/>
      <c r="AT919" s="4">
        <v>-0.28999999999999998</v>
      </c>
      <c r="AU919" s="4"/>
      <c r="AV919" s="4">
        <v>-14</v>
      </c>
      <c r="AW919" s="4">
        <v>-14</v>
      </c>
      <c r="AX919" s="4"/>
      <c r="AY919" s="4"/>
      <c r="AZ919" s="4"/>
      <c r="BA919" s="4"/>
      <c r="BB919" s="4"/>
      <c r="BC919" s="4">
        <v>-244.2</v>
      </c>
      <c r="BD919" s="4"/>
      <c r="BE919" s="4"/>
      <c r="BF919" s="4"/>
      <c r="BG919" s="4">
        <v>-335.25</v>
      </c>
      <c r="BH919" s="4">
        <v>-12.5</v>
      </c>
      <c r="BI919" s="4"/>
      <c r="BJ919" s="4"/>
      <c r="BK919" s="4"/>
      <c r="BL919" s="11">
        <f t="shared" si="62"/>
        <v>-623.71</v>
      </c>
      <c r="BM919" s="12">
        <f t="shared" si="63"/>
        <v>3079.9999999999995</v>
      </c>
      <c r="BN919" s="13">
        <f t="shared" si="64"/>
        <v>192.44833333333335</v>
      </c>
      <c r="BO919" s="13">
        <f t="shared" si="65"/>
        <v>192.44833333333335</v>
      </c>
      <c r="BP919" s="13">
        <f t="shared" si="66"/>
        <v>64.149444444444455</v>
      </c>
      <c r="BQ919" s="13">
        <f t="shared" si="67"/>
        <v>309.37695600000001</v>
      </c>
      <c r="BR919" s="13">
        <f t="shared" si="68"/>
        <v>256.20999999999998</v>
      </c>
      <c r="BS919" s="13">
        <f t="shared" si="69"/>
        <v>344.02</v>
      </c>
      <c r="BT919" s="13">
        <f t="shared" si="70"/>
        <v>0</v>
      </c>
      <c r="BU919" s="13">
        <f t="shared" si="71"/>
        <v>762.35718750000001</v>
      </c>
      <c r="BV919" s="6">
        <f>SUMIFS('SEGURO DE VIDA'!E:E, 'SEGURO DE VIDA'!D:D, H919, 'SEGURO DE VIDA'!G:G, E919)</f>
        <v>13.71</v>
      </c>
      <c r="BW919" s="6">
        <f>SUMIFS(TREINAMENTOS!E:E, TREINAMENTOS!D:D, H919, TREINAMENTOS!G:G, E919)</f>
        <v>0</v>
      </c>
      <c r="BX919" s="6">
        <f>SUMIFS(EXAMES!E:E, EXAMES!D:D, H919, EXAMES!G:G, E919)</f>
        <v>0</v>
      </c>
      <c r="BY919" s="25">
        <f t="shared" si="72"/>
        <v>2134.7202546111112</v>
      </c>
      <c r="BZ919" s="1"/>
      <c r="CA919" s="1"/>
      <c r="CB919" s="13">
        <f t="shared" si="73"/>
        <v>762.35718750000001</v>
      </c>
      <c r="CC919" s="13">
        <f t="shared" si="74"/>
        <v>0</v>
      </c>
      <c r="CD919" s="13">
        <f>SUMIFS(ALIMENTAÇÃO!E:E, ALIMENTAÇÃO!D:D, H919, ALIMENTAÇÃO!G:G, E919)</f>
        <v>347.49</v>
      </c>
      <c r="CE919" s="6">
        <f>SUMIFS(TRANSPORTE!E:E, TRANSPORTE!D:D, H919, TRANSPORTE!G:G, E919)</f>
        <v>0</v>
      </c>
      <c r="CF919" s="6">
        <f>SUMIFS('PLANO DE SAÚDE'!E:E, 'PLANO DE SAÚDE'!D:D, H919, 'PLANO DE SAÚDE'!G:G, E919)</f>
        <v>1006.5571874999999</v>
      </c>
      <c r="CG919" s="6">
        <f>SUMIFS('PLANO ODONTO'!E:E, 'PLANO ODONTO'!D:D, H919, 'PLANO ODONTO'!G:G, E919)</f>
        <v>28</v>
      </c>
      <c r="CH919" s="6">
        <f t="shared" si="75"/>
        <v>-244.2</v>
      </c>
      <c r="CI919" s="6">
        <f t="shared" si="76"/>
        <v>0</v>
      </c>
      <c r="CJ919" s="6"/>
      <c r="CK919" s="6">
        <f t="shared" si="78"/>
        <v>210.23</v>
      </c>
      <c r="CL919" s="6">
        <f t="shared" si="79"/>
        <v>0</v>
      </c>
      <c r="CM919" s="6">
        <f t="shared" si="77"/>
        <v>-28</v>
      </c>
      <c r="CN919" s="6">
        <v>3703.71</v>
      </c>
      <c r="CO919" s="6">
        <v>-623.71</v>
      </c>
      <c r="CP919" s="6">
        <v>3080</v>
      </c>
      <c r="CQ919" s="6">
        <v>3202.66</v>
      </c>
      <c r="CR919" s="1">
        <v>9.66</v>
      </c>
      <c r="CS919" s="6">
        <v>3202.66</v>
      </c>
      <c r="CT919" s="1">
        <v>256.20999999999998</v>
      </c>
      <c r="CU919" s="6">
        <v>3295.49</v>
      </c>
    </row>
    <row r="920" spans="1:99" ht="13.8">
      <c r="A920" s="1"/>
      <c r="B920" s="1"/>
      <c r="C920" s="34" t="str">
        <f t="shared" ca="1" si="59"/>
        <v>OK</v>
      </c>
      <c r="D920" s="2">
        <f t="shared" si="60"/>
        <v>717.23031288888888</v>
      </c>
      <c r="E920" s="42">
        <v>45962</v>
      </c>
      <c r="F920" s="1" t="s">
        <v>145</v>
      </c>
      <c r="G920" s="1">
        <v>3433</v>
      </c>
      <c r="H920" s="1" t="s">
        <v>248</v>
      </c>
      <c r="I920" s="1" t="s">
        <v>231</v>
      </c>
      <c r="J920" s="38">
        <v>45362</v>
      </c>
      <c r="K920" s="6">
        <v>2000</v>
      </c>
      <c r="L920" s="1"/>
      <c r="M920" s="4">
        <v>133.33000000000001</v>
      </c>
      <c r="N920" s="4"/>
      <c r="O920" s="4"/>
      <c r="P920" s="4">
        <v>0</v>
      </c>
      <c r="Q920" s="4"/>
      <c r="R920" s="4"/>
      <c r="S920" s="4"/>
      <c r="T920" s="4"/>
      <c r="U920" s="4">
        <v>91.8</v>
      </c>
      <c r="V920" s="4"/>
      <c r="W920" s="4"/>
      <c r="X920" s="4"/>
      <c r="Y920" s="4">
        <v>0</v>
      </c>
      <c r="Z920" s="4"/>
      <c r="AA920" s="4"/>
      <c r="AB920" s="4">
        <v>0</v>
      </c>
      <c r="AC920" s="4"/>
      <c r="AD920" s="4">
        <v>0</v>
      </c>
      <c r="AE920" s="4">
        <v>0</v>
      </c>
      <c r="AF920" s="4">
        <v>0</v>
      </c>
      <c r="AG920" s="4"/>
      <c r="AH920" s="4"/>
      <c r="AI920" s="4"/>
      <c r="AJ920" s="4"/>
      <c r="AK920" s="4"/>
      <c r="AL920" s="4"/>
      <c r="AM920" s="4">
        <v>0.37</v>
      </c>
      <c r="AN920" s="8">
        <f t="shared" si="61"/>
        <v>225.5</v>
      </c>
      <c r="AO920" s="4"/>
      <c r="AP920" s="4">
        <v>0</v>
      </c>
      <c r="AQ920" s="4">
        <v>0</v>
      </c>
      <c r="AR920" s="4"/>
      <c r="AS920" s="4"/>
      <c r="AT920" s="4">
        <v>-0.23</v>
      </c>
      <c r="AU920" s="4"/>
      <c r="AV920" s="4">
        <v>0</v>
      </c>
      <c r="AW920" s="4">
        <v>0</v>
      </c>
      <c r="AX920" s="4"/>
      <c r="AY920" s="4"/>
      <c r="AZ920" s="4"/>
      <c r="BA920" s="4"/>
      <c r="BB920" s="4"/>
      <c r="BC920" s="4">
        <v>0</v>
      </c>
      <c r="BD920" s="4"/>
      <c r="BE920" s="4"/>
      <c r="BF920" s="4"/>
      <c r="BG920" s="4">
        <v>-20.27</v>
      </c>
      <c r="BH920" s="4">
        <v>0</v>
      </c>
      <c r="BI920" s="4"/>
      <c r="BJ920" s="4"/>
      <c r="BK920" s="4"/>
      <c r="BL920" s="11">
        <f t="shared" si="62"/>
        <v>-20.5</v>
      </c>
      <c r="BM920" s="12">
        <f t="shared" si="63"/>
        <v>205</v>
      </c>
      <c r="BN920" s="13">
        <f t="shared" si="64"/>
        <v>166.66666666666666</v>
      </c>
      <c r="BO920" s="13">
        <f t="shared" si="65"/>
        <v>166.66666666666666</v>
      </c>
      <c r="BP920" s="13">
        <f t="shared" si="66"/>
        <v>55.55555555555555</v>
      </c>
      <c r="BQ920" s="13">
        <f t="shared" si="67"/>
        <v>18.371424000000001</v>
      </c>
      <c r="BR920" s="13">
        <f t="shared" si="68"/>
        <v>18.010000000000002</v>
      </c>
      <c r="BS920" s="13">
        <f t="shared" si="69"/>
        <v>0</v>
      </c>
      <c r="BT920" s="13">
        <f t="shared" si="70"/>
        <v>0</v>
      </c>
      <c r="BU920" s="13">
        <f t="shared" si="71"/>
        <v>0</v>
      </c>
      <c r="BV920" s="6">
        <f>SUMIFS('SEGURO DE VIDA'!E:E, 'SEGURO DE VIDA'!D:D, H920, 'SEGURO DE VIDA'!G:G, E920)</f>
        <v>13.71</v>
      </c>
      <c r="BW920" s="6">
        <f>SUMIFS(TREINAMENTOS!E:E, TREINAMENTOS!D:D, H920, TREINAMENTOS!G:G, E920)</f>
        <v>52.75</v>
      </c>
      <c r="BX920" s="6">
        <f>SUMIFS(EXAMES!E:E, EXAMES!D:D, H920, EXAMES!G:G, E920)</f>
        <v>0</v>
      </c>
      <c r="BY920" s="25">
        <f t="shared" si="72"/>
        <v>491.73031288888888</v>
      </c>
      <c r="BZ920" s="1"/>
      <c r="CA920" s="1"/>
      <c r="CB920" s="13">
        <f t="shared" si="73"/>
        <v>0</v>
      </c>
      <c r="CC920" s="13">
        <f t="shared" si="74"/>
        <v>0</v>
      </c>
      <c r="CD920" s="13">
        <f>SUMIFS(ALIMENTAÇÃO!E:E, ALIMENTAÇÃO!D:D, H920, ALIMENTAÇÃO!G:G, E920)</f>
        <v>0</v>
      </c>
      <c r="CE920" s="6">
        <f>SUMIFS(TRANSPORTE!E:E, TRANSPORTE!D:D, H920, TRANSPORTE!G:G, E920)</f>
        <v>0</v>
      </c>
      <c r="CF920" s="6">
        <f>SUMIFS('PLANO DE SAÚDE'!E:E, 'PLANO DE SAÚDE'!D:D, H920, 'PLANO DE SAÚDE'!G:G, E920)</f>
        <v>0</v>
      </c>
      <c r="CG920" s="6">
        <f>SUMIFS('PLANO ODONTO'!E:E, 'PLANO ODONTO'!D:D, H920, 'PLANO ODONTO'!G:G, E920)</f>
        <v>0</v>
      </c>
      <c r="CH920" s="6">
        <f t="shared" si="75"/>
        <v>0</v>
      </c>
      <c r="CI920" s="6">
        <f t="shared" si="76"/>
        <v>0</v>
      </c>
      <c r="CJ920" s="6"/>
      <c r="CK920" s="6">
        <f t="shared" si="78"/>
        <v>0</v>
      </c>
      <c r="CL920" s="6">
        <f t="shared" si="79"/>
        <v>0</v>
      </c>
      <c r="CM920" s="6">
        <f t="shared" si="77"/>
        <v>0</v>
      </c>
      <c r="CN920" s="6">
        <v>225.5</v>
      </c>
      <c r="CO920" s="6">
        <v>-20.5</v>
      </c>
      <c r="CP920" s="6">
        <v>205</v>
      </c>
      <c r="CQ920" s="6">
        <v>225.14</v>
      </c>
      <c r="CR920" s="1">
        <v>8.16</v>
      </c>
      <c r="CS920" s="6">
        <v>225.13</v>
      </c>
      <c r="CT920" s="1">
        <v>18.010000000000002</v>
      </c>
      <c r="CU920" s="6">
        <v>0</v>
      </c>
    </row>
    <row r="921" spans="1:99" ht="13.8">
      <c r="A921" s="1"/>
      <c r="B921" s="1"/>
      <c r="C921" s="34" t="str">
        <f t="shared" ca="1" si="59"/>
        <v>OK</v>
      </c>
      <c r="D921" s="2">
        <f t="shared" si="60"/>
        <v>3281.3253600000003</v>
      </c>
      <c r="E921" s="42">
        <v>45962</v>
      </c>
      <c r="F921" s="1" t="s">
        <v>145</v>
      </c>
      <c r="G921" s="1">
        <v>3489</v>
      </c>
      <c r="H921" s="1" t="s">
        <v>249</v>
      </c>
      <c r="I921" s="1" t="s">
        <v>231</v>
      </c>
      <c r="J921" s="35">
        <v>45621</v>
      </c>
      <c r="K921" s="6">
        <v>1868.04</v>
      </c>
      <c r="L921" s="1"/>
      <c r="M921" s="4">
        <v>1494.43</v>
      </c>
      <c r="N921" s="4"/>
      <c r="O921" s="4"/>
      <c r="P921" s="4">
        <v>448.33</v>
      </c>
      <c r="Q921" s="4"/>
      <c r="R921" s="4"/>
      <c r="S921" s="4"/>
      <c r="T921" s="4"/>
      <c r="U921" s="4">
        <v>136.08000000000001</v>
      </c>
      <c r="V921" s="4"/>
      <c r="W921" s="4"/>
      <c r="X921" s="4"/>
      <c r="Y921" s="4">
        <v>0</v>
      </c>
      <c r="Z921" s="4"/>
      <c r="AA921" s="4"/>
      <c r="AB921" s="4">
        <v>0</v>
      </c>
      <c r="AC921" s="4"/>
      <c r="AD921" s="4">
        <v>0</v>
      </c>
      <c r="AE921" s="4">
        <v>0</v>
      </c>
      <c r="AF921" s="4">
        <v>0</v>
      </c>
      <c r="AG921" s="4"/>
      <c r="AH921" s="4"/>
      <c r="AI921" s="4"/>
      <c r="AJ921" s="4"/>
      <c r="AK921" s="4"/>
      <c r="AL921" s="4"/>
      <c r="AM921" s="4">
        <v>0.8</v>
      </c>
      <c r="AN921" s="8">
        <f t="shared" si="61"/>
        <v>2079.6400000000003</v>
      </c>
      <c r="AO921" s="4"/>
      <c r="AP921" s="4">
        <v>0</v>
      </c>
      <c r="AQ921" s="4">
        <v>-89.67</v>
      </c>
      <c r="AR921" s="4"/>
      <c r="AS921" s="4"/>
      <c r="AT921" s="4">
        <v>-0.81</v>
      </c>
      <c r="AU921" s="4"/>
      <c r="AV921" s="4">
        <v>-14</v>
      </c>
      <c r="AW921" s="4">
        <v>0</v>
      </c>
      <c r="AX921" s="4"/>
      <c r="AY921" s="4"/>
      <c r="AZ921" s="4"/>
      <c r="BA921" s="4"/>
      <c r="BB921" s="4"/>
      <c r="BC921" s="4">
        <v>-1.84</v>
      </c>
      <c r="BD921" s="4"/>
      <c r="BE921" s="4"/>
      <c r="BF921" s="4"/>
      <c r="BG921" s="4">
        <v>-164.32</v>
      </c>
      <c r="BH921" s="4">
        <v>0</v>
      </c>
      <c r="BI921" s="4"/>
      <c r="BJ921" s="4"/>
      <c r="BK921" s="4"/>
      <c r="BL921" s="11">
        <f t="shared" si="62"/>
        <v>-270.64</v>
      </c>
      <c r="BM921" s="12">
        <f t="shared" si="63"/>
        <v>1809.0000000000005</v>
      </c>
      <c r="BN921" s="13">
        <f t="shared" si="64"/>
        <v>155.66999999999999</v>
      </c>
      <c r="BO921" s="13">
        <f t="shared" si="65"/>
        <v>155.66999999999999</v>
      </c>
      <c r="BP921" s="13">
        <f t="shared" si="66"/>
        <v>51.889999999999993</v>
      </c>
      <c r="BQ921" s="13">
        <f t="shared" si="67"/>
        <v>164.22836000000001</v>
      </c>
      <c r="BR921" s="13">
        <f t="shared" si="68"/>
        <v>166.3</v>
      </c>
      <c r="BS921" s="13">
        <f t="shared" si="69"/>
        <v>0</v>
      </c>
      <c r="BT921" s="13">
        <f t="shared" si="70"/>
        <v>218.13</v>
      </c>
      <c r="BU921" s="13">
        <f t="shared" si="71"/>
        <v>163.33699999999999</v>
      </c>
      <c r="BV921" s="6">
        <f>SUMIFS('SEGURO DE VIDA'!E:E, 'SEGURO DE VIDA'!D:D, H921, 'SEGURO DE VIDA'!G:G, E921)</f>
        <v>13.71</v>
      </c>
      <c r="BW921" s="6">
        <f>SUMIFS(TREINAMENTOS!E:E, TREINAMENTOS!D:D, H921, TREINAMENTOS!G:G, E921)</f>
        <v>52.75</v>
      </c>
      <c r="BX921" s="6">
        <f>SUMIFS(EXAMES!E:E, EXAMES!D:D, H921, EXAMES!G:G, E921)</f>
        <v>60</v>
      </c>
      <c r="BY921" s="25">
        <f t="shared" si="72"/>
        <v>1201.6853599999999</v>
      </c>
      <c r="BZ921" s="1"/>
      <c r="CA921" s="1"/>
      <c r="CB921" s="13">
        <f t="shared" si="73"/>
        <v>163.33699999999999</v>
      </c>
      <c r="CC921" s="13">
        <f t="shared" si="74"/>
        <v>0</v>
      </c>
      <c r="CD921" s="13">
        <f>SUMIFS(ALIMENTAÇÃO!E:E, ALIMENTAÇÃO!D:D, H921, ALIMENTAÇÃO!G:G, E921)</f>
        <v>0</v>
      </c>
      <c r="CE921" s="6">
        <f>SUMIFS(TRANSPORTE!E:E, TRANSPORTE!D:D, H921, TRANSPORTE!G:G, E921)</f>
        <v>307.8</v>
      </c>
      <c r="CF921" s="6">
        <f>SUMIFS('PLANO DE SAÚDE'!E:E, 'PLANO DE SAÚDE'!D:D, H921, 'PLANO DE SAÚDE'!G:G, E921)</f>
        <v>165.17699999999999</v>
      </c>
      <c r="CG921" s="6">
        <f>SUMIFS('PLANO ODONTO'!E:E, 'PLANO ODONTO'!D:D, H921, 'PLANO ODONTO'!G:G, E921)</f>
        <v>14</v>
      </c>
      <c r="CH921" s="6">
        <f t="shared" si="75"/>
        <v>-1.84</v>
      </c>
      <c r="CI921" s="6">
        <f t="shared" si="76"/>
        <v>0</v>
      </c>
      <c r="CJ921" s="6"/>
      <c r="CK921" s="6">
        <f t="shared" si="78"/>
        <v>0</v>
      </c>
      <c r="CL921" s="6">
        <f t="shared" si="79"/>
        <v>0</v>
      </c>
      <c r="CM921" s="6">
        <f t="shared" si="77"/>
        <v>-14</v>
      </c>
      <c r="CN921" s="6">
        <v>2079.64</v>
      </c>
      <c r="CO921" s="6">
        <v>-270.64</v>
      </c>
      <c r="CP921" s="6">
        <v>1809</v>
      </c>
      <c r="CQ921" s="6">
        <v>2078.84</v>
      </c>
      <c r="CR921" s="1">
        <v>7.9</v>
      </c>
      <c r="CS921" s="6">
        <v>2078.84</v>
      </c>
      <c r="CT921" s="1">
        <v>166.3</v>
      </c>
      <c r="CU921" s="6">
        <v>1471.64</v>
      </c>
    </row>
    <row r="922" spans="1:99" ht="13.8">
      <c r="A922" s="1"/>
      <c r="B922" s="1"/>
      <c r="C922" s="34" t="str">
        <f t="shared" ca="1" si="59"/>
        <v>OK</v>
      </c>
      <c r="D922" s="2">
        <f t="shared" si="60"/>
        <v>5366.3903146666671</v>
      </c>
      <c r="E922" s="42">
        <v>45962</v>
      </c>
      <c r="F922" s="1" t="s">
        <v>145</v>
      </c>
      <c r="G922" s="1">
        <v>3347</v>
      </c>
      <c r="H922" s="1" t="s">
        <v>253</v>
      </c>
      <c r="I922" s="1" t="s">
        <v>151</v>
      </c>
      <c r="J922" s="38">
        <v>45017</v>
      </c>
      <c r="K922" s="6">
        <v>2090.04</v>
      </c>
      <c r="L922" s="1"/>
      <c r="M922" s="4">
        <v>2020.37</v>
      </c>
      <c r="N922" s="4"/>
      <c r="O922" s="4">
        <v>0</v>
      </c>
      <c r="P922" s="4">
        <v>606.11</v>
      </c>
      <c r="Q922" s="4"/>
      <c r="R922" s="4"/>
      <c r="S922" s="4"/>
      <c r="T922" s="4"/>
      <c r="U922" s="4">
        <v>202.84</v>
      </c>
      <c r="V922" s="4"/>
      <c r="W922" s="4"/>
      <c r="X922" s="4"/>
      <c r="Y922" s="4"/>
      <c r="Z922" s="4"/>
      <c r="AA922" s="4"/>
      <c r="AB922" s="4">
        <v>0</v>
      </c>
      <c r="AC922" s="4"/>
      <c r="AD922" s="4">
        <v>528.47</v>
      </c>
      <c r="AE922" s="4">
        <v>0</v>
      </c>
      <c r="AF922" s="4">
        <v>160.84</v>
      </c>
      <c r="AG922" s="4"/>
      <c r="AH922" s="4"/>
      <c r="AI922" s="4"/>
      <c r="AJ922" s="4"/>
      <c r="AK922" s="4"/>
      <c r="AL922" s="4"/>
      <c r="AM922" s="4">
        <v>0.75</v>
      </c>
      <c r="AN922" s="8">
        <f t="shared" si="61"/>
        <v>3519.38</v>
      </c>
      <c r="AO922" s="4"/>
      <c r="AP922" s="4">
        <v>-6.3</v>
      </c>
      <c r="AQ922" s="4">
        <v>0</v>
      </c>
      <c r="AR922" s="4">
        <v>0</v>
      </c>
      <c r="AS922" s="4"/>
      <c r="AT922" s="4">
        <v>-0.76</v>
      </c>
      <c r="AU922" s="4"/>
      <c r="AV922" s="4">
        <v>-14</v>
      </c>
      <c r="AW922" s="4">
        <v>0</v>
      </c>
      <c r="AX922" s="4"/>
      <c r="AY922" s="4"/>
      <c r="AZ922" s="4"/>
      <c r="BA922" s="4"/>
      <c r="BB922" s="4"/>
      <c r="BC922" s="4">
        <v>-1.81</v>
      </c>
      <c r="BD922" s="4">
        <v>-111.05</v>
      </c>
      <c r="BE922" s="4"/>
      <c r="BF922" s="4"/>
      <c r="BG922" s="4">
        <v>-320.91000000000003</v>
      </c>
      <c r="BH922" s="4">
        <v>-42.55</v>
      </c>
      <c r="BI922" s="4"/>
      <c r="BJ922" s="4"/>
      <c r="BK922" s="4"/>
      <c r="BL922" s="11">
        <f t="shared" si="62"/>
        <v>-497.38000000000005</v>
      </c>
      <c r="BM922" s="12">
        <f t="shared" si="63"/>
        <v>3022</v>
      </c>
      <c r="BN922" s="13">
        <f t="shared" si="64"/>
        <v>174.17</v>
      </c>
      <c r="BO922" s="13">
        <f t="shared" si="65"/>
        <v>174.17</v>
      </c>
      <c r="BP922" s="13">
        <f t="shared" si="66"/>
        <v>58.056666666666665</v>
      </c>
      <c r="BQ922" s="13">
        <f t="shared" si="67"/>
        <v>319.140648</v>
      </c>
      <c r="BR922" s="13">
        <f t="shared" si="68"/>
        <v>281.49</v>
      </c>
      <c r="BS922" s="13">
        <f t="shared" si="69"/>
        <v>623.70000000000005</v>
      </c>
      <c r="BT922" s="13">
        <f t="shared" si="70"/>
        <v>0</v>
      </c>
      <c r="BU922" s="13">
        <f t="shared" si="71"/>
        <v>149.82299999999998</v>
      </c>
      <c r="BV922" s="6">
        <f>SUMIFS('SEGURO DE VIDA'!E:E, 'SEGURO DE VIDA'!D:D, H922, 'SEGURO DE VIDA'!G:G, E922)</f>
        <v>13.71</v>
      </c>
      <c r="BW922" s="6">
        <f>SUMIFS(TREINAMENTOS!E:E, TREINAMENTOS!D:D, H922, TREINAMENTOS!G:G, E922)</f>
        <v>52.75</v>
      </c>
      <c r="BX922" s="6">
        <f>SUMIFS(EXAMES!E:E, EXAMES!D:D, H922, EXAMES!G:G, E922)</f>
        <v>0</v>
      </c>
      <c r="BY922" s="25">
        <f t="shared" si="72"/>
        <v>1847.0103146666665</v>
      </c>
      <c r="BZ922" s="1"/>
      <c r="CA922" s="1"/>
      <c r="CB922" s="13">
        <f t="shared" si="73"/>
        <v>149.82299999999998</v>
      </c>
      <c r="CC922" s="13">
        <f t="shared" si="74"/>
        <v>0</v>
      </c>
      <c r="CD922" s="13">
        <f>SUMIFS(ALIMENTAÇÃO!E:E, ALIMENTAÇÃO!D:D, H922, ALIMENTAÇÃO!G:G, E922)</f>
        <v>630</v>
      </c>
      <c r="CE922" s="6">
        <f>SUMIFS(TRANSPORTE!E:E, TRANSPORTE!D:D, H922, TRANSPORTE!G:G, E922)</f>
        <v>0</v>
      </c>
      <c r="CF922" s="6">
        <f>SUMIFS('PLANO DE SAÚDE'!E:E, 'PLANO DE SAÚDE'!D:D, H922, 'PLANO DE SAÚDE'!G:G, E922)</f>
        <v>262.68299999999999</v>
      </c>
      <c r="CG922" s="6">
        <f>SUMIFS('PLANO ODONTO'!E:E, 'PLANO ODONTO'!D:D, H922, 'PLANO ODONTO'!G:G, E922)</f>
        <v>14</v>
      </c>
      <c r="CH922" s="6">
        <f t="shared" si="75"/>
        <v>-112.86</v>
      </c>
      <c r="CI922" s="6">
        <f t="shared" si="76"/>
        <v>0</v>
      </c>
      <c r="CJ922" s="6"/>
      <c r="CK922" s="6">
        <f t="shared" si="78"/>
        <v>160.84</v>
      </c>
      <c r="CL922" s="6">
        <f t="shared" si="79"/>
        <v>0</v>
      </c>
      <c r="CM922" s="6">
        <f t="shared" si="77"/>
        <v>-14</v>
      </c>
      <c r="CN922" s="6">
        <v>3519.38</v>
      </c>
      <c r="CO922" s="6">
        <v>-497.38</v>
      </c>
      <c r="CP922" s="6">
        <v>3022</v>
      </c>
      <c r="CQ922" s="6">
        <v>3518.64</v>
      </c>
      <c r="CR922" s="1">
        <v>9.07</v>
      </c>
      <c r="CS922" s="6">
        <v>3518.63</v>
      </c>
      <c r="CT922" s="1">
        <v>281.49</v>
      </c>
      <c r="CU922" s="6">
        <v>2911.43</v>
      </c>
    </row>
    <row r="923" spans="1:99" ht="13.8">
      <c r="A923" s="1"/>
      <c r="B923" s="1"/>
      <c r="C923" s="34" t="str">
        <f t="shared" ca="1" si="59"/>
        <v>OK</v>
      </c>
      <c r="D923" s="2">
        <f t="shared" si="60"/>
        <v>8629.0365408888902</v>
      </c>
      <c r="E923" s="42">
        <v>45962</v>
      </c>
      <c r="F923" s="1" t="s">
        <v>145</v>
      </c>
      <c r="G923" s="1">
        <v>3371</v>
      </c>
      <c r="H923" s="1" t="s">
        <v>259</v>
      </c>
      <c r="I923" s="1" t="s">
        <v>260</v>
      </c>
      <c r="J923" s="38">
        <v>45062</v>
      </c>
      <c r="K923" s="6">
        <v>2948.96</v>
      </c>
      <c r="L923" s="1"/>
      <c r="M923" s="4">
        <v>2948.96</v>
      </c>
      <c r="N923" s="4"/>
      <c r="O923" s="4">
        <v>0</v>
      </c>
      <c r="P923" s="4">
        <v>884.69</v>
      </c>
      <c r="Q923" s="4"/>
      <c r="R923" s="4"/>
      <c r="S923" s="4"/>
      <c r="T923" s="4"/>
      <c r="U923" s="4">
        <v>0</v>
      </c>
      <c r="V923" s="4"/>
      <c r="W923" s="4"/>
      <c r="X923" s="4"/>
      <c r="Y923" s="4"/>
      <c r="Z923" s="4"/>
      <c r="AA923" s="4"/>
      <c r="AB923" s="4">
        <v>700</v>
      </c>
      <c r="AC923" s="4"/>
      <c r="AD923" s="4">
        <v>948.35</v>
      </c>
      <c r="AE923" s="4">
        <v>249.19</v>
      </c>
      <c r="AF923" s="4">
        <v>364.47</v>
      </c>
      <c r="AG923" s="4"/>
      <c r="AH923" s="4"/>
      <c r="AI923" s="4"/>
      <c r="AJ923" s="4"/>
      <c r="AK923" s="4"/>
      <c r="AL923" s="4"/>
      <c r="AM923" s="4">
        <v>0.6</v>
      </c>
      <c r="AN923" s="8">
        <f t="shared" si="61"/>
        <v>6096.26</v>
      </c>
      <c r="AO923" s="4"/>
      <c r="AP923" s="4">
        <v>-5.68</v>
      </c>
      <c r="AQ923" s="4">
        <v>0</v>
      </c>
      <c r="AR923" s="4">
        <v>0</v>
      </c>
      <c r="AS923" s="4"/>
      <c r="AT923" s="4">
        <v>-0.43</v>
      </c>
      <c r="AU923" s="4"/>
      <c r="AV923" s="4">
        <v>-14</v>
      </c>
      <c r="AW923" s="4">
        <v>0</v>
      </c>
      <c r="AX923" s="4"/>
      <c r="AY923" s="4"/>
      <c r="AZ923" s="4"/>
      <c r="BA923" s="4"/>
      <c r="BB923" s="4"/>
      <c r="BC923" s="4">
        <v>-100.08</v>
      </c>
      <c r="BD923" s="4">
        <v>0</v>
      </c>
      <c r="BE923" s="4"/>
      <c r="BF923" s="4"/>
      <c r="BG923" s="4">
        <v>-564.97</v>
      </c>
      <c r="BH923" s="4">
        <v>-408.1</v>
      </c>
      <c r="BI923" s="4"/>
      <c r="BJ923" s="4"/>
      <c r="BK923" s="4"/>
      <c r="BL923" s="11">
        <f t="shared" si="62"/>
        <v>-1093.2600000000002</v>
      </c>
      <c r="BM923" s="12">
        <f t="shared" si="63"/>
        <v>5003</v>
      </c>
      <c r="BN923" s="13">
        <f t="shared" si="64"/>
        <v>245.74666666666667</v>
      </c>
      <c r="BO923" s="13">
        <f t="shared" si="65"/>
        <v>245.74666666666667</v>
      </c>
      <c r="BP923" s="13">
        <f t="shared" si="66"/>
        <v>81.915555555555557</v>
      </c>
      <c r="BQ923" s="13">
        <f t="shared" si="67"/>
        <v>564.92560200000003</v>
      </c>
      <c r="BR923" s="13">
        <f t="shared" si="68"/>
        <v>431.65</v>
      </c>
      <c r="BS923" s="13">
        <f t="shared" si="69"/>
        <v>562.94000000000005</v>
      </c>
      <c r="BT923" s="13">
        <f t="shared" si="70"/>
        <v>0</v>
      </c>
      <c r="BU923" s="13">
        <f t="shared" si="71"/>
        <v>333.39204999999998</v>
      </c>
      <c r="BV923" s="6">
        <f>SUMIFS('SEGURO DE VIDA'!E:E, 'SEGURO DE VIDA'!D:D, H923, 'SEGURO DE VIDA'!G:G, E923)</f>
        <v>13.71</v>
      </c>
      <c r="BW923" s="6">
        <f>SUMIFS(TREINAMENTOS!E:E, TREINAMENTOS!D:D, H923, TREINAMENTOS!G:G, E923)</f>
        <v>52.75</v>
      </c>
      <c r="BX923" s="6">
        <f>SUMIFS(EXAMES!E:E, EXAMES!D:D, H923, EXAMES!G:G, E923)</f>
        <v>0</v>
      </c>
      <c r="BY923" s="25">
        <f t="shared" si="72"/>
        <v>2532.776540888889</v>
      </c>
      <c r="BZ923" s="1"/>
      <c r="CA923" s="1"/>
      <c r="CB923" s="13">
        <f t="shared" si="73"/>
        <v>333.39204999999998</v>
      </c>
      <c r="CC923" s="13">
        <f t="shared" si="74"/>
        <v>0</v>
      </c>
      <c r="CD923" s="13">
        <f>SUMIFS(ALIMENTAÇÃO!E:E, ALIMENTAÇÃO!D:D, H923, ALIMENTAÇÃO!G:G, E923)</f>
        <v>568.62</v>
      </c>
      <c r="CE923" s="6">
        <f>SUMIFS(TRANSPORTE!E:E, TRANSPORTE!D:D, H923, TRANSPORTE!G:G, E923)</f>
        <v>0</v>
      </c>
      <c r="CF923" s="6">
        <f>SUMIFS('PLANO DE SAÚDE'!E:E, 'PLANO DE SAÚDE'!D:D, H923, 'PLANO DE SAÚDE'!G:G, E923)</f>
        <v>433.47204999999997</v>
      </c>
      <c r="CG923" s="6">
        <f>SUMIFS('PLANO ODONTO'!E:E, 'PLANO ODONTO'!D:D, H923, 'PLANO ODONTO'!G:G, E923)</f>
        <v>14</v>
      </c>
      <c r="CH923" s="6">
        <f t="shared" si="75"/>
        <v>-100.08</v>
      </c>
      <c r="CI923" s="6">
        <f t="shared" si="76"/>
        <v>0</v>
      </c>
      <c r="CJ923" s="6"/>
      <c r="CK923" s="6">
        <f t="shared" si="78"/>
        <v>364.47</v>
      </c>
      <c r="CL923" s="6">
        <f t="shared" si="79"/>
        <v>0</v>
      </c>
      <c r="CM923" s="6">
        <f t="shared" si="77"/>
        <v>-14</v>
      </c>
      <c r="CN923" s="6">
        <v>6096.26</v>
      </c>
      <c r="CO923" s="6">
        <v>-1093.26</v>
      </c>
      <c r="CP923" s="6">
        <v>5003</v>
      </c>
      <c r="CQ923" s="6">
        <v>5395.66</v>
      </c>
      <c r="CR923" s="1">
        <v>10.47</v>
      </c>
      <c r="CS923" s="6">
        <v>5395.66</v>
      </c>
      <c r="CT923" s="1">
        <v>431.65</v>
      </c>
      <c r="CU923" s="6">
        <v>4788.46</v>
      </c>
    </row>
    <row r="924" spans="1:99" ht="13.8">
      <c r="A924" s="1"/>
      <c r="B924" s="1"/>
      <c r="C924" s="34" t="str">
        <f t="shared" ca="1" si="59"/>
        <v>OK</v>
      </c>
      <c r="D924" s="2">
        <f t="shared" si="60"/>
        <v>7254.189548444444</v>
      </c>
      <c r="E924" s="42">
        <v>45962</v>
      </c>
      <c r="F924" s="1" t="s">
        <v>145</v>
      </c>
      <c r="G924" s="1">
        <v>3575</v>
      </c>
      <c r="H924" s="1" t="s">
        <v>467</v>
      </c>
      <c r="I924" s="1" t="s">
        <v>468</v>
      </c>
      <c r="J924" s="38">
        <v>45883</v>
      </c>
      <c r="K924" s="6">
        <v>2800</v>
      </c>
      <c r="L924" s="1"/>
      <c r="M924" s="4">
        <v>2800</v>
      </c>
      <c r="N924" s="4"/>
      <c r="O924" s="4">
        <v>0</v>
      </c>
      <c r="P924" s="4">
        <v>840</v>
      </c>
      <c r="Q924" s="4"/>
      <c r="R924" s="4"/>
      <c r="S924" s="4"/>
      <c r="T924" s="4"/>
      <c r="U924" s="4">
        <v>0</v>
      </c>
      <c r="V924" s="4"/>
      <c r="W924" s="4"/>
      <c r="X924" s="4"/>
      <c r="Y924" s="4"/>
      <c r="Z924" s="4"/>
      <c r="AA924" s="4"/>
      <c r="AB924" s="4">
        <v>0</v>
      </c>
      <c r="AC924" s="4"/>
      <c r="AD924" s="4">
        <v>894.98</v>
      </c>
      <c r="AE924" s="4">
        <v>307.58</v>
      </c>
      <c r="AF924" s="4">
        <v>366</v>
      </c>
      <c r="AG924" s="4"/>
      <c r="AH924" s="4"/>
      <c r="AI924" s="4"/>
      <c r="AJ924" s="4"/>
      <c r="AK924" s="4"/>
      <c r="AL924" s="4"/>
      <c r="AM924" s="4">
        <v>0.56999999999999995</v>
      </c>
      <c r="AN924" s="8">
        <f t="shared" si="61"/>
        <v>5209.1299999999992</v>
      </c>
      <c r="AO924" s="4"/>
      <c r="AP924" s="4">
        <v>-5.37</v>
      </c>
      <c r="AQ924" s="4">
        <v>0</v>
      </c>
      <c r="AR924" s="4">
        <v>0</v>
      </c>
      <c r="AS924" s="4"/>
      <c r="AT924" s="4">
        <v>-0.16</v>
      </c>
      <c r="AU924" s="4"/>
      <c r="AV924" s="4">
        <v>-14</v>
      </c>
      <c r="AW924" s="4">
        <v>-14</v>
      </c>
      <c r="AX924" s="4"/>
      <c r="AY924" s="4"/>
      <c r="AZ924" s="4"/>
      <c r="BA924" s="4"/>
      <c r="BB924" s="4"/>
      <c r="BC924" s="4">
        <v>0</v>
      </c>
      <c r="BD924" s="4">
        <v>0</v>
      </c>
      <c r="BE924" s="4"/>
      <c r="BF924" s="4"/>
      <c r="BG924" s="4">
        <v>-538.78</v>
      </c>
      <c r="BH924" s="4">
        <v>-359.82</v>
      </c>
      <c r="BI924" s="4"/>
      <c r="BJ924" s="4"/>
      <c r="BK924" s="4"/>
      <c r="BL924" s="11">
        <f t="shared" si="62"/>
        <v>-932.12999999999988</v>
      </c>
      <c r="BM924" s="12">
        <f t="shared" si="63"/>
        <v>4276.9999999999991</v>
      </c>
      <c r="BN924" s="13">
        <f t="shared" si="64"/>
        <v>233.33333333333334</v>
      </c>
      <c r="BO924" s="13">
        <f t="shared" si="65"/>
        <v>233.33333333333334</v>
      </c>
      <c r="BP924" s="13">
        <f t="shared" si="66"/>
        <v>77.777777777777786</v>
      </c>
      <c r="BQ924" s="13">
        <f t="shared" si="67"/>
        <v>538.56510400000002</v>
      </c>
      <c r="BR924" s="13">
        <f t="shared" si="68"/>
        <v>416.68</v>
      </c>
      <c r="BS924" s="13">
        <f t="shared" si="69"/>
        <v>531.66</v>
      </c>
      <c r="BT924" s="13">
        <f t="shared" si="70"/>
        <v>0</v>
      </c>
      <c r="BU924" s="13">
        <f t="shared" si="71"/>
        <v>0</v>
      </c>
      <c r="BV924" s="6">
        <f>SUMIFS('SEGURO DE VIDA'!E:E, 'SEGURO DE VIDA'!D:D, H924, 'SEGURO DE VIDA'!G:G, E924)</f>
        <v>13.71</v>
      </c>
      <c r="BW924" s="6">
        <f>SUMIFS(TREINAMENTOS!E:E, TREINAMENTOS!D:D, H924, TREINAMENTOS!G:G, E924)</f>
        <v>0</v>
      </c>
      <c r="BX924" s="6">
        <f>SUMIFS(EXAMES!E:E, EXAMES!D:D, H924, EXAMES!G:G, E924)</f>
        <v>0</v>
      </c>
      <c r="BY924" s="25">
        <f t="shared" si="72"/>
        <v>2045.0595484444448</v>
      </c>
      <c r="BZ924" s="1"/>
      <c r="CA924" s="1"/>
      <c r="CB924" s="13">
        <f t="shared" si="73"/>
        <v>0</v>
      </c>
      <c r="CC924" s="13">
        <f t="shared" si="74"/>
        <v>0</v>
      </c>
      <c r="CD924" s="13">
        <f>SUMIFS(ALIMENTAÇÃO!E:E, ALIMENTAÇÃO!D:D, H924, ALIMENTAÇÃO!G:G, E924)</f>
        <v>537.03</v>
      </c>
      <c r="CE924" s="6">
        <f>SUMIFS(TRANSPORTE!E:E, TRANSPORTE!D:D, H924, TRANSPORTE!G:G, E924)</f>
        <v>0</v>
      </c>
      <c r="CF924" s="6">
        <f>SUMIFS('PLANO DE SAÚDE'!E:E, 'PLANO DE SAÚDE'!D:D, H924, 'PLANO DE SAÚDE'!G:G, E924)</f>
        <v>0</v>
      </c>
      <c r="CG924" s="6">
        <f>SUMIFS('PLANO ODONTO'!E:E, 'PLANO ODONTO'!D:D, H924, 'PLANO ODONTO'!G:G, E924)</f>
        <v>28</v>
      </c>
      <c r="CH924" s="6">
        <f t="shared" si="75"/>
        <v>0</v>
      </c>
      <c r="CI924" s="6">
        <f t="shared" si="76"/>
        <v>0</v>
      </c>
      <c r="CJ924" s="6"/>
      <c r="CK924" s="6">
        <f t="shared" si="78"/>
        <v>366</v>
      </c>
      <c r="CL924" s="6">
        <f t="shared" si="79"/>
        <v>0</v>
      </c>
      <c r="CM924" s="6">
        <f t="shared" si="77"/>
        <v>-28</v>
      </c>
      <c r="CN924" s="6">
        <v>5209.13</v>
      </c>
      <c r="CO924" s="6">
        <v>-932.13</v>
      </c>
      <c r="CP924" s="6">
        <v>4277</v>
      </c>
      <c r="CQ924" s="6">
        <v>5208.5600000000004</v>
      </c>
      <c r="CR924" s="1">
        <v>10.34</v>
      </c>
      <c r="CS924" s="6">
        <v>5208.5600000000004</v>
      </c>
      <c r="CT924" s="1">
        <v>416.68</v>
      </c>
      <c r="CU924" s="6">
        <v>4601.3599999999997</v>
      </c>
    </row>
    <row r="925" spans="1:99" ht="13.8">
      <c r="A925" s="1"/>
      <c r="B925" s="1"/>
      <c r="C925" s="34" t="str">
        <f t="shared" ca="1" si="59"/>
        <v>OK</v>
      </c>
      <c r="D925" s="2">
        <f t="shared" si="60"/>
        <v>4725.008151</v>
      </c>
      <c r="E925" s="42">
        <v>45962</v>
      </c>
      <c r="F925" s="1" t="s">
        <v>145</v>
      </c>
      <c r="G925" s="1">
        <v>3476</v>
      </c>
      <c r="H925" s="1" t="s">
        <v>261</v>
      </c>
      <c r="I925" s="1" t="s">
        <v>231</v>
      </c>
      <c r="J925" s="35">
        <v>45593</v>
      </c>
      <c r="K925" s="6">
        <v>1875.6</v>
      </c>
      <c r="L925" s="1"/>
      <c r="M925" s="4">
        <v>1875.6</v>
      </c>
      <c r="N925" s="4"/>
      <c r="O925" s="4">
        <v>15.36</v>
      </c>
      <c r="P925" s="4">
        <v>562.67999999999995</v>
      </c>
      <c r="Q925" s="4"/>
      <c r="R925" s="4"/>
      <c r="S925" s="4"/>
      <c r="T925" s="4"/>
      <c r="U925" s="4">
        <v>151.19999999999999</v>
      </c>
      <c r="V925" s="4"/>
      <c r="W925" s="4"/>
      <c r="X925" s="4"/>
      <c r="Y925" s="4"/>
      <c r="Z925" s="4"/>
      <c r="AA925" s="4"/>
      <c r="AB925" s="4">
        <v>0</v>
      </c>
      <c r="AC925" s="4"/>
      <c r="AD925" s="4">
        <v>158.49</v>
      </c>
      <c r="AE925" s="4">
        <v>195.06</v>
      </c>
      <c r="AF925" s="4">
        <v>112.28</v>
      </c>
      <c r="AG925" s="4"/>
      <c r="AH925" s="4"/>
      <c r="AI925" s="4"/>
      <c r="AJ925" s="4"/>
      <c r="AK925" s="4"/>
      <c r="AL925" s="4"/>
      <c r="AM925" s="4">
        <v>0.59</v>
      </c>
      <c r="AN925" s="8">
        <f t="shared" si="61"/>
        <v>3071.26</v>
      </c>
      <c r="AO925" s="4"/>
      <c r="AP925" s="4">
        <v>-5.25</v>
      </c>
      <c r="AQ925" s="4">
        <v>-112.54</v>
      </c>
      <c r="AR925" s="4">
        <v>0</v>
      </c>
      <c r="AS925" s="4"/>
      <c r="AT925" s="4">
        <v>-0.59</v>
      </c>
      <c r="AU925" s="4"/>
      <c r="AV925" s="4"/>
      <c r="AW925" s="4">
        <v>0</v>
      </c>
      <c r="AX925" s="4"/>
      <c r="AY925" s="4"/>
      <c r="AZ925" s="4"/>
      <c r="BA925" s="4"/>
      <c r="BB925" s="4"/>
      <c r="BC925" s="4">
        <v>0</v>
      </c>
      <c r="BD925" s="4">
        <v>0</v>
      </c>
      <c r="BE925" s="4"/>
      <c r="BF925" s="4"/>
      <c r="BG925" s="4">
        <v>-261.88</v>
      </c>
      <c r="BH925" s="4">
        <v>0</v>
      </c>
      <c r="BI925" s="4"/>
      <c r="BJ925" s="4"/>
      <c r="BK925" s="4"/>
      <c r="BL925" s="11">
        <f t="shared" si="62"/>
        <v>-380.26</v>
      </c>
      <c r="BM925" s="12">
        <f t="shared" si="63"/>
        <v>2691</v>
      </c>
      <c r="BN925" s="13">
        <f t="shared" si="64"/>
        <v>156.29999999999998</v>
      </c>
      <c r="BO925" s="13">
        <f t="shared" si="65"/>
        <v>156.29999999999998</v>
      </c>
      <c r="BP925" s="13">
        <f t="shared" si="66"/>
        <v>52.099999999999994</v>
      </c>
      <c r="BQ925" s="13">
        <f t="shared" si="67"/>
        <v>261.92815099999996</v>
      </c>
      <c r="BR925" s="13">
        <f t="shared" si="68"/>
        <v>245.65</v>
      </c>
      <c r="BS925" s="13">
        <f t="shared" si="69"/>
        <v>519.75</v>
      </c>
      <c r="BT925" s="13">
        <f t="shared" si="70"/>
        <v>195.26</v>
      </c>
      <c r="BU925" s="13">
        <f t="shared" si="71"/>
        <v>0</v>
      </c>
      <c r="BV925" s="6">
        <f>SUMIFS('SEGURO DE VIDA'!E:E, 'SEGURO DE VIDA'!D:D, H925, 'SEGURO DE VIDA'!G:G, E925)</f>
        <v>13.71</v>
      </c>
      <c r="BW925" s="6">
        <f>SUMIFS(TREINAMENTOS!E:E, TREINAMENTOS!D:D, H925, TREINAMENTOS!G:G, E925)</f>
        <v>52.75</v>
      </c>
      <c r="BX925" s="6">
        <f>SUMIFS(EXAMES!E:E, EXAMES!D:D, H925, EXAMES!G:G, E925)</f>
        <v>0</v>
      </c>
      <c r="BY925" s="25">
        <f t="shared" si="72"/>
        <v>1653.748151</v>
      </c>
      <c r="BZ925" s="1"/>
      <c r="CA925" s="1"/>
      <c r="CB925" s="13">
        <f t="shared" si="73"/>
        <v>0</v>
      </c>
      <c r="CC925" s="13">
        <f t="shared" si="74"/>
        <v>0</v>
      </c>
      <c r="CD925" s="13">
        <f>SUMIFS(ALIMENTAÇÃO!E:E, ALIMENTAÇÃO!D:D, H925, ALIMENTAÇÃO!G:G, E925)</f>
        <v>525</v>
      </c>
      <c r="CE925" s="6">
        <f>SUMIFS(TRANSPORTE!E:E, TRANSPORTE!D:D, H925, TRANSPORTE!G:G, E925)</f>
        <v>307.8</v>
      </c>
      <c r="CF925" s="6">
        <f>SUMIFS('PLANO DE SAÚDE'!E:E, 'PLANO DE SAÚDE'!D:D, H925, 'PLANO DE SAÚDE'!G:G, E925)</f>
        <v>0</v>
      </c>
      <c r="CG925" s="6">
        <f>SUMIFS('PLANO ODONTO'!E:E, 'PLANO ODONTO'!D:D, H925, 'PLANO ODONTO'!G:G, E925)</f>
        <v>0</v>
      </c>
      <c r="CH925" s="6">
        <f t="shared" si="75"/>
        <v>0</v>
      </c>
      <c r="CI925" s="6">
        <f t="shared" si="76"/>
        <v>0</v>
      </c>
      <c r="CJ925" s="6"/>
      <c r="CK925" s="6">
        <f t="shared" si="78"/>
        <v>112.28</v>
      </c>
      <c r="CL925" s="6">
        <f t="shared" si="79"/>
        <v>0</v>
      </c>
      <c r="CM925" s="6">
        <f t="shared" si="77"/>
        <v>0</v>
      </c>
      <c r="CN925" s="6">
        <v>3071.26</v>
      </c>
      <c r="CO925" s="6">
        <v>-380.26</v>
      </c>
      <c r="CP925" s="6">
        <v>2691</v>
      </c>
      <c r="CQ925" s="6">
        <v>3070.67</v>
      </c>
      <c r="CR925" s="1">
        <v>8.5299999999999994</v>
      </c>
      <c r="CS925" s="6">
        <v>3070.67</v>
      </c>
      <c r="CT925" s="1">
        <v>245.65</v>
      </c>
      <c r="CU925" s="6">
        <v>2463.4699999999998</v>
      </c>
    </row>
    <row r="926" spans="1:99" ht="13.8">
      <c r="A926" s="1"/>
      <c r="B926" s="1"/>
      <c r="C926" s="34" t="str">
        <f t="shared" ca="1" si="59"/>
        <v>OK</v>
      </c>
      <c r="D926" s="2">
        <f t="shared" si="60"/>
        <v>4475.5054822222228</v>
      </c>
      <c r="E926" s="42">
        <v>45962</v>
      </c>
      <c r="F926" s="1" t="s">
        <v>145</v>
      </c>
      <c r="G926" s="1">
        <v>3518</v>
      </c>
      <c r="H926" s="1" t="s">
        <v>264</v>
      </c>
      <c r="I926" s="1" t="s">
        <v>170</v>
      </c>
      <c r="J926" s="38">
        <v>45733</v>
      </c>
      <c r="K926" s="6">
        <v>2286.9499999999998</v>
      </c>
      <c r="L926" s="1"/>
      <c r="M926" s="4">
        <v>2286.9499999999998</v>
      </c>
      <c r="N926" s="4"/>
      <c r="O926" s="4">
        <v>0</v>
      </c>
      <c r="P926" s="4">
        <v>0</v>
      </c>
      <c r="Q926" s="4"/>
      <c r="R926" s="4"/>
      <c r="S926" s="4"/>
      <c r="T926" s="4"/>
      <c r="U926" s="4">
        <v>47.03</v>
      </c>
      <c r="V926" s="4"/>
      <c r="W926" s="4"/>
      <c r="X926" s="4"/>
      <c r="Y926" s="4"/>
      <c r="Z926" s="4"/>
      <c r="AA926" s="4"/>
      <c r="AB926" s="4">
        <v>0</v>
      </c>
      <c r="AC926" s="4"/>
      <c r="AD926" s="4">
        <v>54.03</v>
      </c>
      <c r="AE926" s="4">
        <v>305.69</v>
      </c>
      <c r="AF926" s="4">
        <v>109.48</v>
      </c>
      <c r="AG926" s="4"/>
      <c r="AH926" s="4"/>
      <c r="AI926" s="4"/>
      <c r="AJ926" s="4"/>
      <c r="AK926" s="4"/>
      <c r="AL926" s="4"/>
      <c r="AM926" s="4">
        <v>0.19</v>
      </c>
      <c r="AN926" s="8">
        <f t="shared" si="61"/>
        <v>2803.3700000000003</v>
      </c>
      <c r="AO926" s="4"/>
      <c r="AP926" s="4">
        <v>-5.95</v>
      </c>
      <c r="AQ926" s="4">
        <v>-137.22</v>
      </c>
      <c r="AR926" s="4">
        <v>-35</v>
      </c>
      <c r="AS926" s="4"/>
      <c r="AT926" s="4">
        <v>-0.42</v>
      </c>
      <c r="AU926" s="4"/>
      <c r="AV926" s="4">
        <v>0</v>
      </c>
      <c r="AW926" s="4">
        <v>0</v>
      </c>
      <c r="AX926" s="4"/>
      <c r="AY926" s="4"/>
      <c r="AZ926" s="4"/>
      <c r="BA926" s="4"/>
      <c r="BB926" s="4"/>
      <c r="BC926" s="4">
        <v>0</v>
      </c>
      <c r="BD926" s="4">
        <v>0</v>
      </c>
      <c r="BE926" s="4"/>
      <c r="BF926" s="4"/>
      <c r="BG926" s="4">
        <v>-229.78</v>
      </c>
      <c r="BH926" s="4">
        <v>0</v>
      </c>
      <c r="BI926" s="4"/>
      <c r="BJ926" s="4"/>
      <c r="BK926" s="4"/>
      <c r="BL926" s="11">
        <f t="shared" si="62"/>
        <v>-408.37</v>
      </c>
      <c r="BM926" s="12">
        <f t="shared" si="63"/>
        <v>2395.0000000000005</v>
      </c>
      <c r="BN926" s="13">
        <f t="shared" si="64"/>
        <v>190.57916666666665</v>
      </c>
      <c r="BO926" s="13">
        <f t="shared" si="65"/>
        <v>190.57916666666665</v>
      </c>
      <c r="BP926" s="13">
        <f t="shared" si="66"/>
        <v>63.526388888888881</v>
      </c>
      <c r="BQ926" s="13">
        <f t="shared" si="67"/>
        <v>229.86075999999997</v>
      </c>
      <c r="BR926" s="13">
        <f t="shared" si="68"/>
        <v>224.25</v>
      </c>
      <c r="BS926" s="13">
        <f t="shared" si="69"/>
        <v>589.04999999999995</v>
      </c>
      <c r="BT926" s="13">
        <f t="shared" si="70"/>
        <v>170.58</v>
      </c>
      <c r="BU926" s="13">
        <f t="shared" si="71"/>
        <v>0</v>
      </c>
      <c r="BV926" s="6">
        <f>SUMIFS('SEGURO DE VIDA'!E:E, 'SEGURO DE VIDA'!D:D, H926, 'SEGURO DE VIDA'!G:G, E926)</f>
        <v>13.71</v>
      </c>
      <c r="BW926" s="6">
        <f>SUMIFS(TREINAMENTOS!E:E, TREINAMENTOS!D:D, H926, TREINAMENTOS!G:G, E926)</f>
        <v>0</v>
      </c>
      <c r="BX926" s="6">
        <f>SUMIFS(EXAMES!E:E, EXAMES!D:D, H926, EXAMES!G:G, E926)</f>
        <v>0</v>
      </c>
      <c r="BY926" s="25">
        <f t="shared" si="72"/>
        <v>1672.135482222222</v>
      </c>
      <c r="BZ926" s="1"/>
      <c r="CA926" s="1"/>
      <c r="CB926" s="13">
        <f t="shared" si="73"/>
        <v>0</v>
      </c>
      <c r="CC926" s="13">
        <f t="shared" si="74"/>
        <v>0</v>
      </c>
      <c r="CD926" s="13">
        <f>SUMIFS(ALIMENTAÇÃO!E:E, ALIMENTAÇÃO!D:D, H926, ALIMENTAÇÃO!G:G, E926)</f>
        <v>595</v>
      </c>
      <c r="CE926" s="6">
        <f>SUMIFS(TRANSPORTE!E:E, TRANSPORTE!D:D, H926, TRANSPORTE!G:G, E926)</f>
        <v>307.8</v>
      </c>
      <c r="CF926" s="6">
        <f>SUMIFS('PLANO DE SAÚDE'!E:E, 'PLANO DE SAÚDE'!D:D, H926, 'PLANO DE SAÚDE'!G:G, E926)</f>
        <v>0</v>
      </c>
      <c r="CG926" s="6">
        <f>SUMIFS('PLANO ODONTO'!E:E, 'PLANO ODONTO'!D:D, H926, 'PLANO ODONTO'!G:G, E926)</f>
        <v>0</v>
      </c>
      <c r="CH926" s="6">
        <f t="shared" si="75"/>
        <v>0</v>
      </c>
      <c r="CI926" s="6">
        <f t="shared" si="76"/>
        <v>0</v>
      </c>
      <c r="CJ926" s="6"/>
      <c r="CK926" s="6">
        <f t="shared" si="78"/>
        <v>109.48</v>
      </c>
      <c r="CL926" s="6">
        <f t="shared" si="79"/>
        <v>0</v>
      </c>
      <c r="CM926" s="6">
        <f t="shared" si="77"/>
        <v>0</v>
      </c>
      <c r="CN926" s="6">
        <v>2803.37</v>
      </c>
      <c r="CO926" s="6">
        <v>-408.37</v>
      </c>
      <c r="CP926" s="6">
        <v>2395</v>
      </c>
      <c r="CQ926" s="6">
        <v>2803.18</v>
      </c>
      <c r="CR926" s="1">
        <v>8.1999999999999993</v>
      </c>
      <c r="CS926" s="6">
        <v>2803.18</v>
      </c>
      <c r="CT926" s="1">
        <v>224.25</v>
      </c>
      <c r="CU926" s="6">
        <v>2195.98</v>
      </c>
    </row>
    <row r="927" spans="1:99" ht="13.8">
      <c r="A927" s="1"/>
      <c r="B927" s="1"/>
      <c r="C927" s="34" t="str">
        <f t="shared" ca="1" si="59"/>
        <v>OK</v>
      </c>
      <c r="D927" s="2">
        <f t="shared" si="60"/>
        <v>4112.7895932222218</v>
      </c>
      <c r="E927" s="42">
        <v>45962</v>
      </c>
      <c r="F927" s="1" t="s">
        <v>145</v>
      </c>
      <c r="G927" s="1">
        <v>3564</v>
      </c>
      <c r="H927" s="1" t="s">
        <v>437</v>
      </c>
      <c r="I927" s="1" t="s">
        <v>170</v>
      </c>
      <c r="J927" s="38">
        <v>45855</v>
      </c>
      <c r="K927" s="6">
        <v>2248.88</v>
      </c>
      <c r="L927" s="1"/>
      <c r="M927" s="4">
        <v>2248.88</v>
      </c>
      <c r="N927" s="4"/>
      <c r="O927" s="4">
        <v>0</v>
      </c>
      <c r="P927" s="4">
        <v>0</v>
      </c>
      <c r="Q927" s="4"/>
      <c r="R927" s="4"/>
      <c r="S927" s="4"/>
      <c r="T927" s="4"/>
      <c r="U927" s="4">
        <v>9.41</v>
      </c>
      <c r="V927" s="4"/>
      <c r="W927" s="4"/>
      <c r="X927" s="4"/>
      <c r="Y927" s="4"/>
      <c r="Z927" s="4"/>
      <c r="AA927" s="4"/>
      <c r="AB927" s="4">
        <v>0</v>
      </c>
      <c r="AC927" s="4"/>
      <c r="AD927" s="4">
        <v>0</v>
      </c>
      <c r="AE927" s="4">
        <v>0</v>
      </c>
      <c r="AF927" s="4">
        <v>0</v>
      </c>
      <c r="AG927" s="4"/>
      <c r="AH927" s="4"/>
      <c r="AI927" s="4"/>
      <c r="AJ927" s="4"/>
      <c r="AK927" s="4"/>
      <c r="AL927" s="4"/>
      <c r="AM927" s="4">
        <v>0.15</v>
      </c>
      <c r="AN927" s="8">
        <f t="shared" si="61"/>
        <v>2258.44</v>
      </c>
      <c r="AO927" s="4"/>
      <c r="AP927" s="4">
        <v>-5.95</v>
      </c>
      <c r="AQ927" s="4">
        <v>-134.93</v>
      </c>
      <c r="AR927" s="4">
        <v>0</v>
      </c>
      <c r="AS927" s="4"/>
      <c r="AT927" s="4">
        <v>-0.31</v>
      </c>
      <c r="AU927" s="4"/>
      <c r="AV927" s="4">
        <v>-14</v>
      </c>
      <c r="AW927" s="4">
        <v>0</v>
      </c>
      <c r="AX927" s="4"/>
      <c r="AY927" s="4"/>
      <c r="AZ927" s="4"/>
      <c r="BA927" s="4"/>
      <c r="BB927" s="4"/>
      <c r="BC927" s="4">
        <v>-21.78</v>
      </c>
      <c r="BD927" s="4">
        <v>0</v>
      </c>
      <c r="BE927" s="4"/>
      <c r="BF927" s="4"/>
      <c r="BG927" s="4">
        <v>-180.47</v>
      </c>
      <c r="BH927" s="4">
        <v>0</v>
      </c>
      <c r="BI927" s="4"/>
      <c r="BJ927" s="4"/>
      <c r="BK927" s="4"/>
      <c r="BL927" s="11">
        <f t="shared" si="62"/>
        <v>-357.44</v>
      </c>
      <c r="BM927" s="12">
        <f t="shared" si="63"/>
        <v>1901</v>
      </c>
      <c r="BN927" s="13">
        <f t="shared" si="64"/>
        <v>187.40666666666667</v>
      </c>
      <c r="BO927" s="13">
        <f t="shared" si="65"/>
        <v>187.40666666666667</v>
      </c>
      <c r="BP927" s="13">
        <f t="shared" si="66"/>
        <v>62.468888888888891</v>
      </c>
      <c r="BQ927" s="13">
        <f t="shared" si="67"/>
        <v>180.43737099999998</v>
      </c>
      <c r="BR927" s="13">
        <f t="shared" si="68"/>
        <v>180.66</v>
      </c>
      <c r="BS927" s="13">
        <f t="shared" si="69"/>
        <v>624.04999999999995</v>
      </c>
      <c r="BT927" s="13">
        <f t="shared" si="70"/>
        <v>172.87</v>
      </c>
      <c r="BU927" s="13">
        <f t="shared" si="71"/>
        <v>245.34</v>
      </c>
      <c r="BV927" s="6">
        <f>SUMIFS('SEGURO DE VIDA'!E:E, 'SEGURO DE VIDA'!D:D, H927, 'SEGURO DE VIDA'!G:G, E927)</f>
        <v>13.71</v>
      </c>
      <c r="BW927" s="6">
        <f>SUMIFS(TREINAMENTOS!E:E, TREINAMENTOS!D:D, H927, TREINAMENTOS!G:G, E927)</f>
        <v>0</v>
      </c>
      <c r="BX927" s="6">
        <f>SUMIFS(EXAMES!E:E, EXAMES!D:D, H927, EXAMES!G:G, E927)</f>
        <v>0</v>
      </c>
      <c r="BY927" s="25">
        <f t="shared" si="72"/>
        <v>1854.349593222222</v>
      </c>
      <c r="BZ927" s="1"/>
      <c r="CA927" s="1"/>
      <c r="CB927" s="13">
        <f t="shared" si="73"/>
        <v>245.34</v>
      </c>
      <c r="CC927" s="13">
        <f t="shared" si="74"/>
        <v>0</v>
      </c>
      <c r="CD927" s="13">
        <f>SUMIFS(ALIMENTAÇÃO!E:E, ALIMENTAÇÃO!D:D, H927, ALIMENTAÇÃO!G:G, E927)</f>
        <v>630</v>
      </c>
      <c r="CE927" s="6">
        <f>SUMIFS(TRANSPORTE!E:E, TRANSPORTE!D:D, H927, TRANSPORTE!G:G, E927)</f>
        <v>307.8</v>
      </c>
      <c r="CF927" s="6">
        <f>SUMIFS('PLANO DE SAÚDE'!E:E, 'PLANO DE SAÚDE'!D:D, H927, 'PLANO DE SAÚDE'!G:G, E927)</f>
        <v>267.12</v>
      </c>
      <c r="CG927" s="6">
        <f>SUMIFS('PLANO ODONTO'!E:E, 'PLANO ODONTO'!D:D, H927, 'PLANO ODONTO'!G:G, E927)</f>
        <v>14</v>
      </c>
      <c r="CH927" s="6">
        <f t="shared" si="75"/>
        <v>-21.78</v>
      </c>
      <c r="CI927" s="6">
        <f t="shared" si="76"/>
        <v>0</v>
      </c>
      <c r="CJ927" s="6"/>
      <c r="CK927" s="6">
        <f t="shared" si="78"/>
        <v>0</v>
      </c>
      <c r="CL927" s="6">
        <f t="shared" si="79"/>
        <v>0</v>
      </c>
      <c r="CM927" s="6">
        <f t="shared" si="77"/>
        <v>-14</v>
      </c>
      <c r="CN927" s="6">
        <v>2258.44</v>
      </c>
      <c r="CO927" s="6">
        <v>-357.44</v>
      </c>
      <c r="CP927" s="6">
        <v>1901</v>
      </c>
      <c r="CQ927" s="6">
        <v>2258.29</v>
      </c>
      <c r="CR927" s="1">
        <v>7.99</v>
      </c>
      <c r="CS927" s="6">
        <v>2258.29</v>
      </c>
      <c r="CT927" s="1">
        <v>180.66</v>
      </c>
      <c r="CU927" s="6">
        <v>1651.09</v>
      </c>
    </row>
    <row r="928" spans="1:99" ht="13.8">
      <c r="A928" s="1"/>
      <c r="B928" s="1"/>
      <c r="C928" s="34" t="str">
        <f t="shared" ca="1" si="59"/>
        <v>OK</v>
      </c>
      <c r="D928" s="2">
        <f t="shared" si="60"/>
        <v>3342.13</v>
      </c>
      <c r="E928" s="42">
        <v>45962</v>
      </c>
      <c r="F928" s="1" t="s">
        <v>145</v>
      </c>
      <c r="G928" s="1">
        <v>3600</v>
      </c>
      <c r="H928" s="1" t="s">
        <v>525</v>
      </c>
      <c r="I928" s="1" t="s">
        <v>151</v>
      </c>
      <c r="J928" s="38">
        <v>45922</v>
      </c>
      <c r="K928" s="6">
        <v>1800</v>
      </c>
      <c r="L928" s="1"/>
      <c r="M928" s="4">
        <v>1800</v>
      </c>
      <c r="N928" s="4"/>
      <c r="O928" s="4"/>
      <c r="P928" s="4">
        <v>0</v>
      </c>
      <c r="Q928" s="4"/>
      <c r="R928" s="4"/>
      <c r="S928" s="4"/>
      <c r="T928" s="4">
        <v>0</v>
      </c>
      <c r="U928" s="4">
        <v>0</v>
      </c>
      <c r="V928" s="4"/>
      <c r="W928" s="4"/>
      <c r="X928" s="4"/>
      <c r="Y928" s="4"/>
      <c r="Z928" s="4"/>
      <c r="AA928" s="4"/>
      <c r="AB928" s="4"/>
      <c r="AC928" s="4"/>
      <c r="AD928" s="4">
        <v>0</v>
      </c>
      <c r="AE928" s="4">
        <v>0</v>
      </c>
      <c r="AF928" s="4">
        <v>0</v>
      </c>
      <c r="AG928" s="4"/>
      <c r="AH928" s="4"/>
      <c r="AI928" s="4"/>
      <c r="AJ928" s="4"/>
      <c r="AK928" s="4"/>
      <c r="AL928" s="4"/>
      <c r="AM928" s="4">
        <v>0.66</v>
      </c>
      <c r="AN928" s="8">
        <f t="shared" si="61"/>
        <v>1800.66</v>
      </c>
      <c r="AO928" s="4"/>
      <c r="AP928" s="4">
        <v>-6.3</v>
      </c>
      <c r="AQ928" s="4">
        <v>-108</v>
      </c>
      <c r="AR928" s="4"/>
      <c r="AS928" s="4"/>
      <c r="AT928" s="4">
        <v>-0.13</v>
      </c>
      <c r="AU928" s="4"/>
      <c r="AV928" s="4">
        <v>-14</v>
      </c>
      <c r="AW928" s="4">
        <v>0</v>
      </c>
      <c r="AX928" s="4"/>
      <c r="AY928" s="4"/>
      <c r="AZ928" s="4"/>
      <c r="BA928" s="4"/>
      <c r="BB928" s="4"/>
      <c r="BC928" s="4">
        <v>0</v>
      </c>
      <c r="BD928" s="4">
        <v>0</v>
      </c>
      <c r="BE928" s="4"/>
      <c r="BF928" s="4">
        <v>0</v>
      </c>
      <c r="BG928" s="4">
        <v>-139.22999999999999</v>
      </c>
      <c r="BH928" s="4">
        <v>0</v>
      </c>
      <c r="BI928" s="4"/>
      <c r="BJ928" s="4"/>
      <c r="BK928" s="4"/>
      <c r="BL928" s="11">
        <f t="shared" si="62"/>
        <v>-267.65999999999997</v>
      </c>
      <c r="BM928" s="12">
        <f t="shared" si="63"/>
        <v>1533</v>
      </c>
      <c r="BN928" s="13">
        <f t="shared" si="64"/>
        <v>150</v>
      </c>
      <c r="BO928" s="13">
        <f t="shared" si="65"/>
        <v>150</v>
      </c>
      <c r="BP928" s="13">
        <f t="shared" si="66"/>
        <v>50</v>
      </c>
      <c r="BQ928" s="13">
        <f t="shared" si="67"/>
        <v>139.32</v>
      </c>
      <c r="BR928" s="13">
        <f t="shared" si="68"/>
        <v>144</v>
      </c>
      <c r="BS928" s="13">
        <f t="shared" si="69"/>
        <v>623.70000000000005</v>
      </c>
      <c r="BT928" s="13">
        <f t="shared" si="70"/>
        <v>199.8</v>
      </c>
      <c r="BU928" s="13">
        <f t="shared" si="71"/>
        <v>18.189999999999998</v>
      </c>
      <c r="BV928" s="6">
        <f>SUMIFS('SEGURO DE VIDA'!E:E, 'SEGURO DE VIDA'!D:D, H928, 'SEGURO DE VIDA'!G:G, E928)</f>
        <v>13.71</v>
      </c>
      <c r="BW928" s="6">
        <f>SUMIFS(TREINAMENTOS!E:E, TREINAMENTOS!D:D, H928, TREINAMENTOS!G:G, E928)</f>
        <v>52.75</v>
      </c>
      <c r="BX928" s="6">
        <f>SUMIFS(EXAMES!E:E, EXAMES!D:D, H928, EXAMES!G:G, E928)</f>
        <v>0</v>
      </c>
      <c r="BY928" s="25">
        <f t="shared" si="72"/>
        <v>1541.47</v>
      </c>
      <c r="BZ928" s="1"/>
      <c r="CA928" s="1"/>
      <c r="CB928" s="13">
        <f t="shared" si="73"/>
        <v>0</v>
      </c>
      <c r="CC928" s="13">
        <f t="shared" si="74"/>
        <v>18.189999999999998</v>
      </c>
      <c r="CD928" s="13">
        <f>SUMIFS(ALIMENTAÇÃO!E:E, ALIMENTAÇÃO!D:D, H928, ALIMENTAÇÃO!G:G, E928)</f>
        <v>630</v>
      </c>
      <c r="CE928" s="6">
        <f>SUMIFS(TRANSPORTE!E:E, TRANSPORTE!D:D, H928, TRANSPORTE!G:G, E928)</f>
        <v>307.8</v>
      </c>
      <c r="CF928" s="6">
        <f>SUMIFS('PLANO DE SAÚDE'!E:E, 'PLANO DE SAÚDE'!D:D, H928, 'PLANO DE SAÚDE'!G:G, E928)</f>
        <v>0</v>
      </c>
      <c r="CG928" s="6">
        <f>SUMIFS('PLANO ODONTO'!E:E, 'PLANO ODONTO'!D:D, H928, 'PLANO ODONTO'!G:G, E928)</f>
        <v>32.19</v>
      </c>
      <c r="CH928" s="6">
        <f t="shared" si="75"/>
        <v>0</v>
      </c>
      <c r="CI928" s="6">
        <f t="shared" si="76"/>
        <v>0</v>
      </c>
      <c r="CJ928" s="6"/>
      <c r="CK928" s="6">
        <f t="shared" si="78"/>
        <v>0</v>
      </c>
      <c r="CL928" s="6">
        <f t="shared" si="79"/>
        <v>0</v>
      </c>
      <c r="CM928" s="6">
        <f t="shared" si="77"/>
        <v>-14</v>
      </c>
      <c r="CN928" s="6">
        <v>1800.66</v>
      </c>
      <c r="CO928" s="6">
        <v>-267.66000000000003</v>
      </c>
      <c r="CP928" s="6">
        <v>1533</v>
      </c>
      <c r="CQ928" s="6">
        <v>1800</v>
      </c>
      <c r="CR928" s="1">
        <v>7.74</v>
      </c>
      <c r="CS928" s="6">
        <v>1800</v>
      </c>
      <c r="CT928" s="1">
        <v>144</v>
      </c>
      <c r="CU928" s="6">
        <v>1192.8</v>
      </c>
    </row>
    <row r="929" spans="1:99" ht="13.8">
      <c r="A929" s="1"/>
      <c r="B929" s="1"/>
      <c r="C929" s="34" t="str">
        <f t="shared" ca="1" si="59"/>
        <v>OK</v>
      </c>
      <c r="D929" s="2">
        <f t="shared" si="60"/>
        <v>4667.8947101111116</v>
      </c>
      <c r="E929" s="42">
        <v>45962</v>
      </c>
      <c r="F929" s="1" t="s">
        <v>145</v>
      </c>
      <c r="G929" s="1">
        <v>3423</v>
      </c>
      <c r="H929" s="1" t="s">
        <v>266</v>
      </c>
      <c r="I929" s="1" t="s">
        <v>170</v>
      </c>
      <c r="J929" s="38">
        <v>45323</v>
      </c>
      <c r="K929" s="6">
        <v>2353.5700000000002</v>
      </c>
      <c r="L929" s="1"/>
      <c r="M929" s="4">
        <v>2353.5700000000002</v>
      </c>
      <c r="N929" s="4"/>
      <c r="O929" s="4"/>
      <c r="P929" s="4">
        <v>0</v>
      </c>
      <c r="Q929" s="4"/>
      <c r="R929" s="4"/>
      <c r="S929" s="4"/>
      <c r="T929" s="4">
        <v>0</v>
      </c>
      <c r="U929" s="4">
        <v>114.21</v>
      </c>
      <c r="V929" s="4"/>
      <c r="W929" s="4"/>
      <c r="X929" s="4"/>
      <c r="Y929" s="4"/>
      <c r="Z929" s="4"/>
      <c r="AA929" s="4"/>
      <c r="AB929" s="4"/>
      <c r="AC929" s="4"/>
      <c r="AD929" s="4">
        <v>52.96</v>
      </c>
      <c r="AE929" s="4">
        <v>213.39</v>
      </c>
      <c r="AF929" s="4">
        <v>81.06</v>
      </c>
      <c r="AG929" s="4"/>
      <c r="AH929" s="4"/>
      <c r="AI929" s="4"/>
      <c r="AJ929" s="4"/>
      <c r="AK929" s="4"/>
      <c r="AL929" s="4"/>
      <c r="AM929" s="4">
        <v>0.51</v>
      </c>
      <c r="AN929" s="8">
        <f t="shared" si="61"/>
        <v>2815.7000000000003</v>
      </c>
      <c r="AO929" s="4"/>
      <c r="AP929" s="4">
        <v>-6.3</v>
      </c>
      <c r="AQ929" s="4">
        <v>-141.21</v>
      </c>
      <c r="AR929" s="4"/>
      <c r="AS929" s="4"/>
      <c r="AT929" s="4">
        <v>-0.46</v>
      </c>
      <c r="AU929" s="4"/>
      <c r="AV929" s="4">
        <v>0</v>
      </c>
      <c r="AW929" s="4">
        <v>0</v>
      </c>
      <c r="AX929" s="4"/>
      <c r="AY929" s="4"/>
      <c r="AZ929" s="4"/>
      <c r="BA929" s="4"/>
      <c r="BB929" s="4"/>
      <c r="BC929" s="4">
        <v>-1.51</v>
      </c>
      <c r="BD929" s="4">
        <v>0</v>
      </c>
      <c r="BE929" s="4"/>
      <c r="BF929" s="4">
        <v>-245</v>
      </c>
      <c r="BG929" s="4">
        <v>-231.22</v>
      </c>
      <c r="BH929" s="4">
        <v>0</v>
      </c>
      <c r="BI929" s="4"/>
      <c r="BJ929" s="4"/>
      <c r="BK929" s="4"/>
      <c r="BL929" s="11">
        <f t="shared" si="62"/>
        <v>-625.70000000000005</v>
      </c>
      <c r="BM929" s="12">
        <f t="shared" si="63"/>
        <v>2190</v>
      </c>
      <c r="BN929" s="13">
        <f t="shared" si="64"/>
        <v>196.13083333333336</v>
      </c>
      <c r="BO929" s="13">
        <f t="shared" si="65"/>
        <v>196.13083333333336</v>
      </c>
      <c r="BP929" s="13">
        <f t="shared" si="66"/>
        <v>65.376944444444447</v>
      </c>
      <c r="BQ929" s="13">
        <f t="shared" si="67"/>
        <v>231.12709900000002</v>
      </c>
      <c r="BR929" s="13">
        <f t="shared" si="68"/>
        <v>225.21</v>
      </c>
      <c r="BS929" s="13">
        <f t="shared" si="69"/>
        <v>623.70000000000005</v>
      </c>
      <c r="BT929" s="13">
        <f t="shared" si="70"/>
        <v>166.59</v>
      </c>
      <c r="BU929" s="13">
        <f t="shared" si="71"/>
        <v>134.21900000000002</v>
      </c>
      <c r="BV929" s="6">
        <f>SUMIFS('SEGURO DE VIDA'!E:E, 'SEGURO DE VIDA'!D:D, H929, 'SEGURO DE VIDA'!G:G, E929)</f>
        <v>13.71</v>
      </c>
      <c r="BW929" s="6">
        <f>SUMIFS(TREINAMENTOS!E:E, TREINAMENTOS!D:D, H929, TREINAMENTOS!G:G, E929)</f>
        <v>0</v>
      </c>
      <c r="BX929" s="6">
        <f>SUMIFS(EXAMES!E:E, EXAMES!D:D, H929, EXAMES!G:G, E929)</f>
        <v>0</v>
      </c>
      <c r="BY929" s="25">
        <f t="shared" si="72"/>
        <v>1852.1947101111111</v>
      </c>
      <c r="BZ929" s="1"/>
      <c r="CA929" s="1"/>
      <c r="CB929" s="13">
        <f t="shared" si="73"/>
        <v>134.21900000000002</v>
      </c>
      <c r="CC929" s="13">
        <f t="shared" si="74"/>
        <v>0</v>
      </c>
      <c r="CD929" s="13">
        <f>SUMIFS(ALIMENTAÇÃO!E:E, ALIMENTAÇÃO!D:D, H929, ALIMENTAÇÃO!G:G, E929)</f>
        <v>630</v>
      </c>
      <c r="CE929" s="6">
        <f>SUMIFS(TRANSPORTE!E:E, TRANSPORTE!D:D, H929, TRANSPORTE!G:G, E929)</f>
        <v>307.8</v>
      </c>
      <c r="CF929" s="6">
        <f>SUMIFS('PLANO DE SAÚDE'!E:E, 'PLANO DE SAÚDE'!D:D, H929, 'PLANO DE SAÚDE'!G:G, E929)</f>
        <v>135.72900000000001</v>
      </c>
      <c r="CG929" s="6">
        <f>SUMIFS('PLANO ODONTO'!E:E, 'PLANO ODONTO'!D:D, H929, 'PLANO ODONTO'!G:G, E929)</f>
        <v>0</v>
      </c>
      <c r="CH929" s="6">
        <f t="shared" si="75"/>
        <v>-1.51</v>
      </c>
      <c r="CI929" s="6">
        <f t="shared" si="76"/>
        <v>0</v>
      </c>
      <c r="CJ929" s="6"/>
      <c r="CK929" s="6">
        <f t="shared" si="78"/>
        <v>81.06</v>
      </c>
      <c r="CL929" s="6">
        <f t="shared" si="79"/>
        <v>0</v>
      </c>
      <c r="CM929" s="6">
        <f t="shared" si="77"/>
        <v>0</v>
      </c>
      <c r="CN929" s="6">
        <v>2815.7</v>
      </c>
      <c r="CO929" s="6">
        <v>-625.70000000000005</v>
      </c>
      <c r="CP929" s="6">
        <v>2190</v>
      </c>
      <c r="CQ929" s="6">
        <v>2815.19</v>
      </c>
      <c r="CR929" s="1">
        <v>8.2100000000000009</v>
      </c>
      <c r="CS929" s="6">
        <v>2815.19</v>
      </c>
      <c r="CT929" s="1">
        <v>225.21</v>
      </c>
      <c r="CU929" s="6">
        <v>2207.9899999999998</v>
      </c>
    </row>
    <row r="930" spans="1:99" ht="13.8">
      <c r="A930" s="1"/>
      <c r="B930" s="1"/>
      <c r="C930" s="34" t="str">
        <f t="shared" ca="1" si="59"/>
        <v>OK</v>
      </c>
      <c r="D930" s="2">
        <f t="shared" si="60"/>
        <v>2106.1509444444446</v>
      </c>
      <c r="E930" s="42">
        <v>45962</v>
      </c>
      <c r="F930" s="1" t="s">
        <v>145</v>
      </c>
      <c r="G930" s="1">
        <v>3562</v>
      </c>
      <c r="H930" s="1" t="s">
        <v>439</v>
      </c>
      <c r="I930" s="1" t="s">
        <v>315</v>
      </c>
      <c r="J930" s="38">
        <v>45846</v>
      </c>
      <c r="K930" s="6">
        <v>853.57</v>
      </c>
      <c r="L930" s="1"/>
      <c r="M930" s="4">
        <v>853.57</v>
      </c>
      <c r="N930" s="4"/>
      <c r="O930" s="4"/>
      <c r="P930" s="4">
        <v>0</v>
      </c>
      <c r="Q930" s="4"/>
      <c r="R930" s="4"/>
      <c r="S930" s="4"/>
      <c r="T930" s="4">
        <v>0</v>
      </c>
      <c r="U930" s="4">
        <v>7.14</v>
      </c>
      <c r="V930" s="4"/>
      <c r="W930" s="4"/>
      <c r="X930" s="4"/>
      <c r="Y930" s="4"/>
      <c r="Z930" s="4"/>
      <c r="AA930" s="4"/>
      <c r="AB930" s="4"/>
      <c r="AC930" s="4"/>
      <c r="AD930" s="4">
        <v>0</v>
      </c>
      <c r="AE930" s="4">
        <v>0</v>
      </c>
      <c r="AF930" s="4">
        <v>0</v>
      </c>
      <c r="AG930" s="4"/>
      <c r="AH930" s="4"/>
      <c r="AI930" s="4"/>
      <c r="AJ930" s="4"/>
      <c r="AK930" s="4"/>
      <c r="AL930" s="4"/>
      <c r="AM930" s="4">
        <v>0.04</v>
      </c>
      <c r="AN930" s="8">
        <f t="shared" si="61"/>
        <v>860.75</v>
      </c>
      <c r="AO930" s="4"/>
      <c r="AP930" s="4">
        <v>-6.3</v>
      </c>
      <c r="AQ930" s="4">
        <v>0</v>
      </c>
      <c r="AR930" s="4"/>
      <c r="AS930" s="4"/>
      <c r="AT930" s="4">
        <v>-0.94</v>
      </c>
      <c r="AU930" s="4"/>
      <c r="AV930" s="4">
        <v>0</v>
      </c>
      <c r="AW930" s="4">
        <v>0</v>
      </c>
      <c r="AX930" s="4"/>
      <c r="AY930" s="4"/>
      <c r="AZ930" s="4"/>
      <c r="BA930" s="4"/>
      <c r="BB930" s="4"/>
      <c r="BC930" s="4">
        <v>-1.51</v>
      </c>
      <c r="BD930" s="4">
        <v>0</v>
      </c>
      <c r="BE930" s="4"/>
      <c r="BF930" s="4">
        <v>0</v>
      </c>
      <c r="BG930" s="4">
        <v>0</v>
      </c>
      <c r="BH930" s="4">
        <v>0</v>
      </c>
      <c r="BI930" s="4"/>
      <c r="BJ930" s="4"/>
      <c r="BK930" s="4"/>
      <c r="BL930" s="11">
        <f t="shared" si="62"/>
        <v>-8.75</v>
      </c>
      <c r="BM930" s="12">
        <f t="shared" si="63"/>
        <v>852</v>
      </c>
      <c r="BN930" s="13">
        <f t="shared" si="64"/>
        <v>71.130833333333342</v>
      </c>
      <c r="BO930" s="13">
        <f t="shared" si="65"/>
        <v>71.130833333333342</v>
      </c>
      <c r="BP930" s="13">
        <f t="shared" si="66"/>
        <v>23.71027777777778</v>
      </c>
      <c r="BQ930" s="13">
        <f t="shared" si="67"/>
        <v>0</v>
      </c>
      <c r="BR930" s="13">
        <f t="shared" si="68"/>
        <v>0</v>
      </c>
      <c r="BS930" s="13">
        <f t="shared" si="69"/>
        <v>623.70000000000005</v>
      </c>
      <c r="BT930" s="13">
        <f t="shared" si="70"/>
        <v>307.8</v>
      </c>
      <c r="BU930" s="13">
        <f t="shared" si="71"/>
        <v>134.21900000000002</v>
      </c>
      <c r="BV930" s="6">
        <f>SUMIFS('SEGURO DE VIDA'!E:E, 'SEGURO DE VIDA'!D:D, H930, 'SEGURO DE VIDA'!G:G, E930)</f>
        <v>13.71</v>
      </c>
      <c r="BW930" s="6">
        <f>SUMIFS(TREINAMENTOS!E:E, TREINAMENTOS!D:D, H930, TREINAMENTOS!G:G, E930)</f>
        <v>0</v>
      </c>
      <c r="BX930" s="6">
        <f>SUMIFS(EXAMES!E:E, EXAMES!D:D, H930, EXAMES!G:G, E930)</f>
        <v>0</v>
      </c>
      <c r="BY930" s="25">
        <f t="shared" si="72"/>
        <v>1245.4009444444446</v>
      </c>
      <c r="BZ930" s="1"/>
      <c r="CA930" s="1"/>
      <c r="CB930" s="13">
        <f t="shared" si="73"/>
        <v>134.21900000000002</v>
      </c>
      <c r="CC930" s="13">
        <f t="shared" si="74"/>
        <v>0</v>
      </c>
      <c r="CD930" s="13">
        <f>SUMIFS(ALIMENTAÇÃO!E:E, ALIMENTAÇÃO!D:D, H930, ALIMENTAÇÃO!G:G, E930)</f>
        <v>630</v>
      </c>
      <c r="CE930" s="6">
        <f>SUMIFS(TRANSPORTE!E:E, TRANSPORTE!D:D, H930, TRANSPORTE!G:G, E930)</f>
        <v>307.8</v>
      </c>
      <c r="CF930" s="6">
        <f>SUMIFS('PLANO DE SAÚDE'!E:E, 'PLANO DE SAÚDE'!D:D, H930, 'PLANO DE SAÚDE'!G:G, E930)</f>
        <v>135.72900000000001</v>
      </c>
      <c r="CG930" s="6">
        <f>SUMIFS('PLANO ODONTO'!E:E, 'PLANO ODONTO'!D:D, H930, 'PLANO ODONTO'!G:G, E930)</f>
        <v>0</v>
      </c>
      <c r="CH930" s="6">
        <f t="shared" si="75"/>
        <v>-1.51</v>
      </c>
      <c r="CI930" s="6">
        <f t="shared" si="76"/>
        <v>0</v>
      </c>
      <c r="CJ930" s="6"/>
      <c r="CK930" s="6">
        <f t="shared" si="78"/>
        <v>0</v>
      </c>
      <c r="CL930" s="6">
        <f t="shared" si="79"/>
        <v>0</v>
      </c>
      <c r="CM930" s="6">
        <f t="shared" si="77"/>
        <v>0</v>
      </c>
      <c r="CN930" s="6">
        <v>860.75</v>
      </c>
      <c r="CO930" s="6">
        <v>-8.75</v>
      </c>
      <c r="CP930" s="6">
        <v>852</v>
      </c>
      <c r="CQ930" s="6">
        <v>0</v>
      </c>
      <c r="CR930" s="1">
        <v>0</v>
      </c>
      <c r="CS930" s="6">
        <v>0</v>
      </c>
      <c r="CT930" s="1">
        <v>0</v>
      </c>
      <c r="CU930" s="6">
        <v>0</v>
      </c>
    </row>
    <row r="931" spans="1:99" ht="13.8">
      <c r="A931" s="1"/>
      <c r="B931" s="1"/>
      <c r="C931" s="34" t="str">
        <f t="shared" ca="1" si="59"/>
        <v>OK</v>
      </c>
      <c r="D931" s="2">
        <f t="shared" si="60"/>
        <v>3480.2879448888889</v>
      </c>
      <c r="E931" s="42">
        <v>45962</v>
      </c>
      <c r="F931" s="1" t="s">
        <v>145</v>
      </c>
      <c r="G931" s="1">
        <v>3569</v>
      </c>
      <c r="H931" s="1" t="s">
        <v>267</v>
      </c>
      <c r="I931" s="1" t="s">
        <v>471</v>
      </c>
      <c r="J931" s="38">
        <v>45870</v>
      </c>
      <c r="K931" s="6">
        <v>1707.14</v>
      </c>
      <c r="L931" s="1"/>
      <c r="M931" s="4">
        <v>1707.14</v>
      </c>
      <c r="N931" s="4"/>
      <c r="O931" s="4"/>
      <c r="P931" s="4">
        <v>0</v>
      </c>
      <c r="Q931" s="4"/>
      <c r="R931" s="4"/>
      <c r="S931" s="4"/>
      <c r="T931" s="4">
        <v>0</v>
      </c>
      <c r="U931" s="4">
        <v>14.28</v>
      </c>
      <c r="V931" s="4"/>
      <c r="W931" s="4"/>
      <c r="X931" s="4"/>
      <c r="Y931" s="4"/>
      <c r="Z931" s="4"/>
      <c r="AA931" s="4"/>
      <c r="AB931" s="4"/>
      <c r="AC931" s="4"/>
      <c r="AD931" s="4">
        <v>0</v>
      </c>
      <c r="AE931" s="4">
        <v>0</v>
      </c>
      <c r="AF931" s="4">
        <v>0</v>
      </c>
      <c r="AG931" s="4"/>
      <c r="AH931" s="4"/>
      <c r="AI931" s="4"/>
      <c r="AJ931" s="4"/>
      <c r="AK931" s="4"/>
      <c r="AL931" s="4"/>
      <c r="AM931" s="4">
        <v>0.01</v>
      </c>
      <c r="AN931" s="8">
        <f t="shared" si="61"/>
        <v>1721.43</v>
      </c>
      <c r="AO931" s="4"/>
      <c r="AP931" s="4">
        <v>-6.3</v>
      </c>
      <c r="AQ931" s="4">
        <v>-102.43</v>
      </c>
      <c r="AR931" s="4"/>
      <c r="AS931" s="4"/>
      <c r="AT931" s="4">
        <v>-0.04</v>
      </c>
      <c r="AU931" s="4"/>
      <c r="AV931" s="4">
        <v>-14</v>
      </c>
      <c r="AW931" s="4">
        <v>0</v>
      </c>
      <c r="AX931" s="4"/>
      <c r="AY931" s="4"/>
      <c r="AZ931" s="4"/>
      <c r="BA931" s="4"/>
      <c r="BB931" s="4"/>
      <c r="BC931" s="4">
        <v>-1.51</v>
      </c>
      <c r="BD931" s="4">
        <v>0</v>
      </c>
      <c r="BE931" s="4"/>
      <c r="BF931" s="4">
        <v>0</v>
      </c>
      <c r="BG931" s="4">
        <v>-132.15</v>
      </c>
      <c r="BH931" s="4">
        <v>0</v>
      </c>
      <c r="BI931" s="4"/>
      <c r="BJ931" s="4"/>
      <c r="BK931" s="4"/>
      <c r="BL931" s="11">
        <f t="shared" si="62"/>
        <v>-256.43</v>
      </c>
      <c r="BM931" s="12">
        <f t="shared" si="63"/>
        <v>1465</v>
      </c>
      <c r="BN931" s="13">
        <f t="shared" si="64"/>
        <v>142.26166666666668</v>
      </c>
      <c r="BO931" s="13">
        <f t="shared" si="65"/>
        <v>142.26166666666668</v>
      </c>
      <c r="BP931" s="13">
        <f t="shared" si="66"/>
        <v>47.420555555555559</v>
      </c>
      <c r="BQ931" s="13">
        <f t="shared" si="67"/>
        <v>132.20505599999998</v>
      </c>
      <c r="BR931" s="13">
        <f t="shared" si="68"/>
        <v>137.71</v>
      </c>
      <c r="BS931" s="13">
        <f t="shared" si="69"/>
        <v>623.70000000000005</v>
      </c>
      <c r="BT931" s="13">
        <f t="shared" si="70"/>
        <v>385.37</v>
      </c>
      <c r="BU931" s="13">
        <f t="shared" si="71"/>
        <v>134.21900000000002</v>
      </c>
      <c r="BV931" s="6">
        <f>SUMIFS('SEGURO DE VIDA'!E:E, 'SEGURO DE VIDA'!D:D, H931, 'SEGURO DE VIDA'!G:G, E931)</f>
        <v>13.71</v>
      </c>
      <c r="BW931" s="6">
        <f>SUMIFS(TREINAMENTOS!E:E, TREINAMENTOS!D:D, H931, TREINAMENTOS!G:G, E931)</f>
        <v>0</v>
      </c>
      <c r="BX931" s="6">
        <f>SUMIFS(EXAMES!E:E, EXAMES!D:D, H931, EXAMES!G:G, E931)</f>
        <v>0</v>
      </c>
      <c r="BY931" s="25">
        <f t="shared" si="72"/>
        <v>1758.8579448888891</v>
      </c>
      <c r="BZ931" s="1"/>
      <c r="CA931" s="1"/>
      <c r="CB931" s="13">
        <f t="shared" si="73"/>
        <v>134.21900000000002</v>
      </c>
      <c r="CC931" s="13">
        <f t="shared" si="74"/>
        <v>0</v>
      </c>
      <c r="CD931" s="13">
        <f>SUMIFS(ALIMENTAÇÃO!E:E, ALIMENTAÇÃO!D:D, H931, ALIMENTAÇÃO!G:G, E931)</f>
        <v>630</v>
      </c>
      <c r="CE931" s="6">
        <f>SUMIFS(TRANSPORTE!E:E, TRANSPORTE!D:D, H931, TRANSPORTE!G:G, E931)</f>
        <v>487.8</v>
      </c>
      <c r="CF931" s="6">
        <f>SUMIFS('PLANO DE SAÚDE'!E:E, 'PLANO DE SAÚDE'!D:D, H931, 'PLANO DE SAÚDE'!G:G, E931)</f>
        <v>135.72900000000001</v>
      </c>
      <c r="CG931" s="6">
        <f>SUMIFS('PLANO ODONTO'!E:E, 'PLANO ODONTO'!D:D, H931, 'PLANO ODONTO'!G:G, E931)</f>
        <v>14</v>
      </c>
      <c r="CH931" s="6">
        <f t="shared" si="75"/>
        <v>-1.51</v>
      </c>
      <c r="CI931" s="6">
        <f t="shared" si="76"/>
        <v>0</v>
      </c>
      <c r="CJ931" s="6"/>
      <c r="CK931" s="6">
        <f t="shared" si="78"/>
        <v>0</v>
      </c>
      <c r="CL931" s="6">
        <f t="shared" si="79"/>
        <v>0</v>
      </c>
      <c r="CM931" s="6">
        <f t="shared" si="77"/>
        <v>-14</v>
      </c>
      <c r="CN931" s="6">
        <v>1721.43</v>
      </c>
      <c r="CO931" s="6">
        <v>-256.43</v>
      </c>
      <c r="CP931" s="6">
        <v>1465</v>
      </c>
      <c r="CQ931" s="6">
        <v>1721.42</v>
      </c>
      <c r="CR931" s="1">
        <v>7.68</v>
      </c>
      <c r="CS931" s="6">
        <v>1721.42</v>
      </c>
      <c r="CT931" s="1">
        <v>137.71</v>
      </c>
      <c r="CU931" s="6">
        <v>1114.22</v>
      </c>
    </row>
    <row r="932" spans="1:99" ht="13.8">
      <c r="A932" s="1"/>
      <c r="B932" s="1"/>
      <c r="C932" s="34" t="str">
        <f t="shared" ca="1" si="59"/>
        <v>OK</v>
      </c>
      <c r="D932" s="2">
        <f t="shared" si="60"/>
        <v>6141.4041333333334</v>
      </c>
      <c r="E932" s="42">
        <v>45962</v>
      </c>
      <c r="F932" s="1" t="s">
        <v>145</v>
      </c>
      <c r="G932" s="1">
        <v>291</v>
      </c>
      <c r="H932" s="1" t="s">
        <v>270</v>
      </c>
      <c r="I932" s="1" t="s">
        <v>258</v>
      </c>
      <c r="J932" s="38">
        <v>44264</v>
      </c>
      <c r="K932" s="6">
        <v>3153</v>
      </c>
      <c r="L932" s="1"/>
      <c r="M932" s="4">
        <v>3153</v>
      </c>
      <c r="N932" s="4"/>
      <c r="O932" s="4"/>
      <c r="P932" s="4">
        <v>0</v>
      </c>
      <c r="Q932" s="4"/>
      <c r="R932" s="4"/>
      <c r="S932" s="4"/>
      <c r="T932" s="4">
        <v>400</v>
      </c>
      <c r="U932" s="4">
        <v>306</v>
      </c>
      <c r="V932" s="4"/>
      <c r="W932" s="4"/>
      <c r="X932" s="4"/>
      <c r="Y932" s="4"/>
      <c r="Z932" s="4"/>
      <c r="AA932" s="4"/>
      <c r="AB932" s="4"/>
      <c r="AC932" s="4"/>
      <c r="AD932" s="4">
        <v>0</v>
      </c>
      <c r="AE932" s="4">
        <v>0</v>
      </c>
      <c r="AF932" s="4">
        <v>0</v>
      </c>
      <c r="AG932" s="4"/>
      <c r="AH932" s="4"/>
      <c r="AI932" s="4"/>
      <c r="AJ932" s="4"/>
      <c r="AK932" s="4"/>
      <c r="AL932" s="4"/>
      <c r="AM932" s="4">
        <v>0.13</v>
      </c>
      <c r="AN932" s="8">
        <f t="shared" si="61"/>
        <v>3859.13</v>
      </c>
      <c r="AO932" s="4"/>
      <c r="AP932" s="4">
        <v>-6.3</v>
      </c>
      <c r="AQ932" s="4">
        <v>0</v>
      </c>
      <c r="AR932" s="4"/>
      <c r="AS932" s="4"/>
      <c r="AT932" s="4">
        <v>-0.75</v>
      </c>
      <c r="AU932" s="4"/>
      <c r="AV932" s="4">
        <v>-14</v>
      </c>
      <c r="AW932" s="4">
        <v>-14</v>
      </c>
      <c r="AX932" s="4"/>
      <c r="AY932" s="4"/>
      <c r="AZ932" s="4"/>
      <c r="BA932" s="4"/>
      <c r="BB932" s="4"/>
      <c r="BC932" s="4">
        <v>-1.81</v>
      </c>
      <c r="BD932" s="4">
        <v>-222.1</v>
      </c>
      <c r="BE932" s="4"/>
      <c r="BF932" s="4">
        <v>0</v>
      </c>
      <c r="BG932" s="4">
        <v>-308.48</v>
      </c>
      <c r="BH932" s="4">
        <v>-25.69</v>
      </c>
      <c r="BI932" s="4"/>
      <c r="BJ932" s="4"/>
      <c r="BK932" s="4"/>
      <c r="BL932" s="11">
        <f t="shared" si="62"/>
        <v>-593.13000000000011</v>
      </c>
      <c r="BM932" s="12">
        <f t="shared" si="63"/>
        <v>3266</v>
      </c>
      <c r="BN932" s="13">
        <f t="shared" si="64"/>
        <v>262.75</v>
      </c>
      <c r="BO932" s="13">
        <f t="shared" si="65"/>
        <v>262.75</v>
      </c>
      <c r="BP932" s="13">
        <f t="shared" si="66"/>
        <v>87.583333333333329</v>
      </c>
      <c r="BQ932" s="13">
        <f t="shared" si="67"/>
        <v>308.5428</v>
      </c>
      <c r="BR932" s="13">
        <f t="shared" si="68"/>
        <v>276.72000000000003</v>
      </c>
      <c r="BS932" s="13">
        <f t="shared" si="69"/>
        <v>623.70000000000005</v>
      </c>
      <c r="BT932" s="13">
        <f t="shared" si="70"/>
        <v>307.8</v>
      </c>
      <c r="BU932" s="13">
        <f t="shared" si="71"/>
        <v>138.71800000000005</v>
      </c>
      <c r="BV932" s="6">
        <f>SUMIFS('SEGURO DE VIDA'!E:E, 'SEGURO DE VIDA'!D:D, H932, 'SEGURO DE VIDA'!G:G, E932)</f>
        <v>13.71</v>
      </c>
      <c r="BW932" s="6">
        <f>SUMIFS(TREINAMENTOS!E:E, TREINAMENTOS!D:D, H932, TREINAMENTOS!G:G, E932)</f>
        <v>0</v>
      </c>
      <c r="BX932" s="6">
        <f>SUMIFS(EXAMES!E:E, EXAMES!D:D, H932, EXAMES!G:G, E932)</f>
        <v>0</v>
      </c>
      <c r="BY932" s="25">
        <f t="shared" si="72"/>
        <v>2282.2741333333333</v>
      </c>
      <c r="BZ932" s="1"/>
      <c r="CA932" s="1"/>
      <c r="CB932" s="13">
        <f t="shared" si="73"/>
        <v>138.71800000000005</v>
      </c>
      <c r="CC932" s="13">
        <f t="shared" si="74"/>
        <v>0</v>
      </c>
      <c r="CD932" s="13">
        <f>SUMIFS(ALIMENTAÇÃO!E:E, ALIMENTAÇÃO!D:D, H932, ALIMENTAÇÃO!G:G, E932)</f>
        <v>630</v>
      </c>
      <c r="CE932" s="6">
        <f>SUMIFS(TRANSPORTE!E:E, TRANSPORTE!D:D, H932, TRANSPORTE!G:G, E932)</f>
        <v>307.8</v>
      </c>
      <c r="CF932" s="6">
        <f>SUMIFS('PLANO DE SAÚDE'!E:E, 'PLANO DE SAÚDE'!D:D, H932, 'PLANO DE SAÚDE'!G:G, E932)</f>
        <v>362.62800000000004</v>
      </c>
      <c r="CG932" s="6">
        <f>SUMIFS('PLANO ODONTO'!E:E, 'PLANO ODONTO'!D:D, H932, 'PLANO ODONTO'!G:G, E932)</f>
        <v>28</v>
      </c>
      <c r="CH932" s="6">
        <f t="shared" si="75"/>
        <v>-223.91</v>
      </c>
      <c r="CI932" s="6">
        <f t="shared" si="76"/>
        <v>0</v>
      </c>
      <c r="CJ932" s="6"/>
      <c r="CK932" s="6">
        <f t="shared" si="78"/>
        <v>0</v>
      </c>
      <c r="CL932" s="6">
        <f t="shared" si="79"/>
        <v>0</v>
      </c>
      <c r="CM932" s="6">
        <f t="shared" si="77"/>
        <v>-28</v>
      </c>
      <c r="CN932" s="6">
        <v>3859.13</v>
      </c>
      <c r="CO932" s="6">
        <v>-593.13</v>
      </c>
      <c r="CP932" s="6">
        <v>3266</v>
      </c>
      <c r="CQ932" s="6">
        <v>3459</v>
      </c>
      <c r="CR932" s="1">
        <v>8.92</v>
      </c>
      <c r="CS932" s="6">
        <v>3459</v>
      </c>
      <c r="CT932" s="1">
        <v>276.72000000000003</v>
      </c>
      <c r="CU932" s="6">
        <v>2771.34</v>
      </c>
    </row>
    <row r="933" spans="1:99" ht="13.8">
      <c r="A933" s="1"/>
      <c r="B933" s="1"/>
      <c r="C933" s="34" t="str">
        <f t="shared" ca="1" si="59"/>
        <v>OK</v>
      </c>
      <c r="D933" s="2">
        <f t="shared" si="60"/>
        <v>5992.8722377777776</v>
      </c>
      <c r="E933" s="42">
        <v>45962</v>
      </c>
      <c r="F933" s="1" t="s">
        <v>145</v>
      </c>
      <c r="G933" s="1">
        <v>3381</v>
      </c>
      <c r="H933" s="1" t="s">
        <v>271</v>
      </c>
      <c r="I933" s="1" t="s">
        <v>272</v>
      </c>
      <c r="J933" s="38">
        <v>45194</v>
      </c>
      <c r="K933" s="6">
        <v>2106.4</v>
      </c>
      <c r="L933" s="1"/>
      <c r="M933" s="4">
        <v>2106.4</v>
      </c>
      <c r="N933" s="4"/>
      <c r="O933" s="4"/>
      <c r="P933" s="4">
        <v>631.91999999999996</v>
      </c>
      <c r="Q933" s="4"/>
      <c r="R933" s="4"/>
      <c r="S933" s="4"/>
      <c r="T933" s="4">
        <v>0</v>
      </c>
      <c r="U933" s="4">
        <v>0</v>
      </c>
      <c r="V933" s="4"/>
      <c r="W933" s="4"/>
      <c r="X933" s="4"/>
      <c r="Y933" s="4"/>
      <c r="Z933" s="4"/>
      <c r="AA933" s="4"/>
      <c r="AB933" s="4"/>
      <c r="AC933" s="4"/>
      <c r="AD933" s="4">
        <v>352.56</v>
      </c>
      <c r="AE933" s="4">
        <v>686.86</v>
      </c>
      <c r="AF933" s="4">
        <v>316.35000000000002</v>
      </c>
      <c r="AG933" s="4"/>
      <c r="AH933" s="4"/>
      <c r="AI933" s="4"/>
      <c r="AJ933" s="4"/>
      <c r="AK933" s="4"/>
      <c r="AL933" s="4"/>
      <c r="AM933" s="4">
        <v>0.04</v>
      </c>
      <c r="AN933" s="8">
        <f t="shared" si="61"/>
        <v>4094.13</v>
      </c>
      <c r="AO933" s="4"/>
      <c r="AP933" s="4">
        <v>-5.68</v>
      </c>
      <c r="AQ933" s="4">
        <v>0</v>
      </c>
      <c r="AR933" s="4"/>
      <c r="AS933" s="4"/>
      <c r="AT933" s="4">
        <v>-0.59</v>
      </c>
      <c r="AU933" s="4"/>
      <c r="AV933" s="4">
        <v>0</v>
      </c>
      <c r="AW933" s="4">
        <v>0</v>
      </c>
      <c r="AX933" s="4"/>
      <c r="AY933" s="4"/>
      <c r="AZ933" s="4"/>
      <c r="BA933" s="4"/>
      <c r="BB933" s="4"/>
      <c r="BC933" s="4">
        <v>0</v>
      </c>
      <c r="BD933" s="4">
        <v>0</v>
      </c>
      <c r="BE933" s="4"/>
      <c r="BF933" s="4">
        <v>-175.8</v>
      </c>
      <c r="BG933" s="4">
        <v>-384.69</v>
      </c>
      <c r="BH933" s="4">
        <v>-105.37</v>
      </c>
      <c r="BI933" s="4"/>
      <c r="BJ933" s="4"/>
      <c r="BK933" s="4"/>
      <c r="BL933" s="11">
        <f t="shared" si="62"/>
        <v>-672.13</v>
      </c>
      <c r="BM933" s="12">
        <f t="shared" si="63"/>
        <v>3422</v>
      </c>
      <c r="BN933" s="13">
        <f t="shared" si="64"/>
        <v>175.53333333333333</v>
      </c>
      <c r="BO933" s="13">
        <f t="shared" si="65"/>
        <v>175.53333333333333</v>
      </c>
      <c r="BP933" s="13">
        <f t="shared" si="66"/>
        <v>58.511111111111113</v>
      </c>
      <c r="BQ933" s="13">
        <f t="shared" si="67"/>
        <v>384.84446000000003</v>
      </c>
      <c r="BR933" s="13">
        <f t="shared" si="68"/>
        <v>327.52</v>
      </c>
      <c r="BS933" s="13">
        <f t="shared" si="69"/>
        <v>562.94000000000005</v>
      </c>
      <c r="BT933" s="13">
        <f t="shared" si="70"/>
        <v>0</v>
      </c>
      <c r="BU933" s="13">
        <f t="shared" si="71"/>
        <v>200.15</v>
      </c>
      <c r="BV933" s="6">
        <f>SUMIFS('SEGURO DE VIDA'!E:E, 'SEGURO DE VIDA'!D:D, H933, 'SEGURO DE VIDA'!G:G, E933)</f>
        <v>13.71</v>
      </c>
      <c r="BW933" s="6">
        <f>SUMIFS(TREINAMENTOS!E:E, TREINAMENTOS!D:D, H933, TREINAMENTOS!G:G, E933)</f>
        <v>0</v>
      </c>
      <c r="BX933" s="6">
        <f>SUMIFS(EXAMES!E:E, EXAMES!D:D, H933, EXAMES!G:G, E933)</f>
        <v>0</v>
      </c>
      <c r="BY933" s="25">
        <f t="shared" si="72"/>
        <v>1898.742237777778</v>
      </c>
      <c r="BZ933" s="1"/>
      <c r="CA933" s="1"/>
      <c r="CB933" s="13">
        <f t="shared" si="73"/>
        <v>200.15</v>
      </c>
      <c r="CC933" s="13">
        <f t="shared" si="74"/>
        <v>0</v>
      </c>
      <c r="CD933" s="13">
        <f>SUMIFS(ALIMENTAÇÃO!E:E, ALIMENTAÇÃO!D:D, H933, ALIMENTAÇÃO!G:G, E933)</f>
        <v>568.62</v>
      </c>
      <c r="CE933" s="6">
        <f>SUMIFS(TRANSPORTE!E:E, TRANSPORTE!D:D, H933, TRANSPORTE!G:G, E933)</f>
        <v>0</v>
      </c>
      <c r="CF933" s="6">
        <f>SUMIFS('PLANO DE SAÚDE'!E:E, 'PLANO DE SAÚDE'!D:D, H933, 'PLANO DE SAÚDE'!G:G, E933)</f>
        <v>200.15</v>
      </c>
      <c r="CG933" s="6">
        <f>SUMIFS('PLANO ODONTO'!E:E, 'PLANO ODONTO'!D:D, H933, 'PLANO ODONTO'!G:G, E933)</f>
        <v>0</v>
      </c>
      <c r="CH933" s="6">
        <f t="shared" si="75"/>
        <v>0</v>
      </c>
      <c r="CI933" s="6">
        <f t="shared" si="76"/>
        <v>0</v>
      </c>
      <c r="CJ933" s="6"/>
      <c r="CK933" s="6">
        <f t="shared" si="78"/>
        <v>316.35000000000002</v>
      </c>
      <c r="CL933" s="6">
        <f t="shared" si="79"/>
        <v>0</v>
      </c>
      <c r="CM933" s="6">
        <f t="shared" si="77"/>
        <v>0</v>
      </c>
      <c r="CN933" s="6">
        <v>4094.13</v>
      </c>
      <c r="CO933" s="6">
        <v>-672.13</v>
      </c>
      <c r="CP933" s="6">
        <v>3422</v>
      </c>
      <c r="CQ933" s="6">
        <v>4094.09</v>
      </c>
      <c r="CR933" s="1">
        <v>9.4</v>
      </c>
      <c r="CS933" s="6">
        <v>4094.09</v>
      </c>
      <c r="CT933" s="1">
        <v>327.52</v>
      </c>
      <c r="CU933" s="6">
        <v>3330.22</v>
      </c>
    </row>
    <row r="934" spans="1:99" ht="13.8">
      <c r="A934" s="1"/>
      <c r="B934" s="1"/>
      <c r="C934" s="34" t="str">
        <f t="shared" ca="1" si="59"/>
        <v>OK</v>
      </c>
      <c r="D934" s="2">
        <f t="shared" si="60"/>
        <v>7977.6311493333342</v>
      </c>
      <c r="E934" s="42">
        <v>45962</v>
      </c>
      <c r="F934" s="1" t="s">
        <v>145</v>
      </c>
      <c r="G934" s="1">
        <v>3422</v>
      </c>
      <c r="H934" s="1" t="s">
        <v>274</v>
      </c>
      <c r="I934" s="1" t="s">
        <v>229</v>
      </c>
      <c r="J934" s="38">
        <v>45323</v>
      </c>
      <c r="K934" s="6">
        <v>2895.87</v>
      </c>
      <c r="L934" s="1"/>
      <c r="M934" s="4">
        <v>2799.34</v>
      </c>
      <c r="N934" s="4"/>
      <c r="O934" s="4"/>
      <c r="P934" s="4">
        <v>839.8</v>
      </c>
      <c r="Q934" s="4"/>
      <c r="R934" s="4"/>
      <c r="S934" s="4"/>
      <c r="T934" s="4"/>
      <c r="U934" s="4">
        <v>0</v>
      </c>
      <c r="V934" s="4"/>
      <c r="W934" s="4"/>
      <c r="X934" s="4"/>
      <c r="Y934" s="4"/>
      <c r="Z934" s="4"/>
      <c r="AA934" s="4"/>
      <c r="AB934" s="4">
        <v>687.39</v>
      </c>
      <c r="AC934" s="4"/>
      <c r="AD934" s="4">
        <v>787.75</v>
      </c>
      <c r="AE934" s="4">
        <v>299.92</v>
      </c>
      <c r="AF934" s="4">
        <v>331.03</v>
      </c>
      <c r="AG934" s="4"/>
      <c r="AH934" s="4"/>
      <c r="AI934" s="4"/>
      <c r="AJ934" s="4"/>
      <c r="AK934" s="4"/>
      <c r="AL934" s="4"/>
      <c r="AM934" s="4">
        <v>0.96</v>
      </c>
      <c r="AN934" s="8">
        <f t="shared" si="61"/>
        <v>5746.1900000000005</v>
      </c>
      <c r="AO934" s="4"/>
      <c r="AP934" s="4">
        <v>-5.68</v>
      </c>
      <c r="AQ934" s="4">
        <v>-167.96</v>
      </c>
      <c r="AR934" s="4"/>
      <c r="AS934" s="4"/>
      <c r="AT934" s="4">
        <v>-1.1399999999999999</v>
      </c>
      <c r="AU934" s="4"/>
      <c r="AV934" s="4">
        <v>-14</v>
      </c>
      <c r="AW934" s="4"/>
      <c r="AX934" s="4"/>
      <c r="AY934" s="4"/>
      <c r="AZ934" s="4"/>
      <c r="BA934" s="4"/>
      <c r="BB934" s="4"/>
      <c r="BC934" s="4">
        <v>-100.08</v>
      </c>
      <c r="BD934" s="4">
        <v>0</v>
      </c>
      <c r="BE934" s="4"/>
      <c r="BF934" s="4">
        <v>0</v>
      </c>
      <c r="BG934" s="4">
        <v>-530.42999999999995</v>
      </c>
      <c r="BH934" s="4">
        <v>-325.89999999999998</v>
      </c>
      <c r="BI934" s="4"/>
      <c r="BJ934" s="4"/>
      <c r="BK934" s="4"/>
      <c r="BL934" s="11">
        <f t="shared" si="62"/>
        <v>-1145.19</v>
      </c>
      <c r="BM934" s="12">
        <f t="shared" si="63"/>
        <v>4601</v>
      </c>
      <c r="BN934" s="13">
        <f t="shared" si="64"/>
        <v>241.32249999999999</v>
      </c>
      <c r="BO934" s="13">
        <f t="shared" si="65"/>
        <v>241.32249999999999</v>
      </c>
      <c r="BP934" s="13">
        <f t="shared" si="66"/>
        <v>80.44083333333333</v>
      </c>
      <c r="BQ934" s="13">
        <f t="shared" si="67"/>
        <v>525.00171599999999</v>
      </c>
      <c r="BR934" s="13">
        <f t="shared" si="68"/>
        <v>404.62</v>
      </c>
      <c r="BS934" s="13">
        <f t="shared" si="69"/>
        <v>562.94000000000005</v>
      </c>
      <c r="BT934" s="13">
        <f t="shared" si="70"/>
        <v>8.4399999999999977</v>
      </c>
      <c r="BU934" s="13">
        <f t="shared" si="71"/>
        <v>153.64359999999999</v>
      </c>
      <c r="BV934" s="6">
        <f>SUMIFS('SEGURO DE VIDA'!E:E, 'SEGURO DE VIDA'!D:D, H934, 'SEGURO DE VIDA'!G:G, E934)</f>
        <v>13.71</v>
      </c>
      <c r="BW934" s="6">
        <f>SUMIFS(TREINAMENTOS!E:E, TREINAMENTOS!D:D, H934, TREINAMENTOS!G:G, E934)</f>
        <v>0</v>
      </c>
      <c r="BX934" s="6">
        <f>SUMIFS(EXAMES!E:E, EXAMES!D:D, H934, EXAMES!G:G, E934)</f>
        <v>0</v>
      </c>
      <c r="BY934" s="25">
        <f t="shared" si="72"/>
        <v>2231.4411493333332</v>
      </c>
      <c r="BZ934" s="1"/>
      <c r="CA934" s="1"/>
      <c r="CB934" s="13">
        <f t="shared" si="73"/>
        <v>153.64359999999999</v>
      </c>
      <c r="CC934" s="13">
        <f t="shared" si="74"/>
        <v>0</v>
      </c>
      <c r="CD934" s="13">
        <f>SUMIFS(ALIMENTAÇÃO!E:E, ALIMENTAÇÃO!D:D, H934, ALIMENTAÇÃO!G:G, E934)</f>
        <v>568.62</v>
      </c>
      <c r="CE934" s="6">
        <f>SUMIFS(TRANSPORTE!E:E, TRANSPORTE!D:D, H934, TRANSPORTE!G:G, E934)</f>
        <v>176.4</v>
      </c>
      <c r="CF934" s="6">
        <f>SUMIFS('PLANO DE SAÚDE'!E:E, 'PLANO DE SAÚDE'!D:D, H934, 'PLANO DE SAÚDE'!G:G, E934)</f>
        <v>253.72359999999998</v>
      </c>
      <c r="CG934" s="6">
        <f>SUMIFS('PLANO ODONTO'!E:E, 'PLANO ODONTO'!D:D, H934, 'PLANO ODONTO'!G:G, E934)</f>
        <v>14</v>
      </c>
      <c r="CH934" s="6">
        <f t="shared" si="75"/>
        <v>-100.08</v>
      </c>
      <c r="CI934" s="6">
        <f t="shared" si="76"/>
        <v>0</v>
      </c>
      <c r="CJ934" s="6"/>
      <c r="CK934" s="6">
        <f t="shared" si="78"/>
        <v>331.03</v>
      </c>
      <c r="CL934" s="6">
        <f t="shared" si="79"/>
        <v>0</v>
      </c>
      <c r="CM934" s="6">
        <f t="shared" si="77"/>
        <v>-14</v>
      </c>
      <c r="CN934" s="6">
        <v>5746.19</v>
      </c>
      <c r="CO934" s="6">
        <v>-1145.19</v>
      </c>
      <c r="CP934" s="6">
        <v>4601</v>
      </c>
      <c r="CQ934" s="6">
        <v>5057.82</v>
      </c>
      <c r="CR934" s="1">
        <v>10.38</v>
      </c>
      <c r="CS934" s="6">
        <v>5057.84</v>
      </c>
      <c r="CT934" s="1">
        <v>404.62</v>
      </c>
      <c r="CU934" s="6">
        <v>4450.6400000000003</v>
      </c>
    </row>
    <row r="935" spans="1:99" ht="13.8">
      <c r="A935" s="1"/>
      <c r="B935" s="1"/>
      <c r="C935" s="34" t="str">
        <f t="shared" ca="1" si="59"/>
        <v>OK</v>
      </c>
      <c r="D935" s="2">
        <f t="shared" si="60"/>
        <v>3663.4822251111109</v>
      </c>
      <c r="E935" s="42">
        <v>45962</v>
      </c>
      <c r="F935" s="1" t="s">
        <v>145</v>
      </c>
      <c r="G935" s="1">
        <v>3521</v>
      </c>
      <c r="H935" s="1" t="s">
        <v>277</v>
      </c>
      <c r="I935" s="1" t="s">
        <v>151</v>
      </c>
      <c r="J935" s="38">
        <v>45740</v>
      </c>
      <c r="K935" s="6">
        <v>1790.44</v>
      </c>
      <c r="L935" s="1"/>
      <c r="M935" s="4">
        <v>1790.44</v>
      </c>
      <c r="N935" s="4"/>
      <c r="O935" s="4"/>
      <c r="P935" s="4">
        <v>537.13</v>
      </c>
      <c r="Q935" s="4"/>
      <c r="R935" s="4"/>
      <c r="S935" s="4"/>
      <c r="T935" s="4"/>
      <c r="U935" s="4">
        <v>0</v>
      </c>
      <c r="V935" s="4"/>
      <c r="W935" s="4"/>
      <c r="X935" s="4"/>
      <c r="Y935" s="4"/>
      <c r="Z935" s="4"/>
      <c r="AA935" s="4"/>
      <c r="AB935" s="4">
        <v>0</v>
      </c>
      <c r="AC935" s="4"/>
      <c r="AD935" s="4">
        <v>0</v>
      </c>
      <c r="AE935" s="4">
        <v>0</v>
      </c>
      <c r="AF935" s="4">
        <v>0</v>
      </c>
      <c r="AG935" s="4"/>
      <c r="AH935" s="4"/>
      <c r="AI935" s="4"/>
      <c r="AJ935" s="4"/>
      <c r="AK935" s="4"/>
      <c r="AL935" s="4"/>
      <c r="AM935" s="4">
        <v>0.56000000000000005</v>
      </c>
      <c r="AN935" s="8">
        <f t="shared" si="61"/>
        <v>2328.13</v>
      </c>
      <c r="AO935" s="4"/>
      <c r="AP935" s="4">
        <v>-5.37</v>
      </c>
      <c r="AQ935" s="4">
        <v>-107.43</v>
      </c>
      <c r="AR935" s="4"/>
      <c r="AS935" s="4"/>
      <c r="AT935" s="4">
        <v>-0.69</v>
      </c>
      <c r="AU935" s="4"/>
      <c r="AV935" s="4">
        <v>0</v>
      </c>
      <c r="AW935" s="4"/>
      <c r="AX935" s="4"/>
      <c r="AY935" s="4"/>
      <c r="AZ935" s="4"/>
      <c r="BA935" s="4"/>
      <c r="BB935" s="4"/>
      <c r="BC935" s="4">
        <v>0</v>
      </c>
      <c r="BD935" s="4">
        <v>0</v>
      </c>
      <c r="BE935" s="4"/>
      <c r="BF935" s="4">
        <v>-644.92999999999995</v>
      </c>
      <c r="BG935" s="4">
        <v>-186.71</v>
      </c>
      <c r="BH935" s="4">
        <v>0</v>
      </c>
      <c r="BI935" s="4"/>
      <c r="BJ935" s="4"/>
      <c r="BK935" s="4"/>
      <c r="BL935" s="11">
        <f t="shared" si="62"/>
        <v>-945.13</v>
      </c>
      <c r="BM935" s="12">
        <f t="shared" si="63"/>
        <v>1383</v>
      </c>
      <c r="BN935" s="13">
        <f t="shared" si="64"/>
        <v>149.20333333333335</v>
      </c>
      <c r="BO935" s="13">
        <f t="shared" si="65"/>
        <v>149.20333333333335</v>
      </c>
      <c r="BP935" s="13">
        <f t="shared" si="66"/>
        <v>49.734444444444449</v>
      </c>
      <c r="BQ935" s="13">
        <f t="shared" si="67"/>
        <v>186.67111399999999</v>
      </c>
      <c r="BR935" s="13">
        <f t="shared" si="68"/>
        <v>186.2</v>
      </c>
      <c r="BS935" s="13">
        <f t="shared" si="69"/>
        <v>531.66</v>
      </c>
      <c r="BT935" s="13">
        <f t="shared" si="70"/>
        <v>68.97</v>
      </c>
      <c r="BU935" s="13">
        <f t="shared" si="71"/>
        <v>0</v>
      </c>
      <c r="BV935" s="6">
        <f>SUMIFS('SEGURO DE VIDA'!E:E, 'SEGURO DE VIDA'!D:D, H935, 'SEGURO DE VIDA'!G:G, E935)</f>
        <v>13.71</v>
      </c>
      <c r="BW935" s="6">
        <f>SUMIFS(TREINAMENTOS!E:E, TREINAMENTOS!D:D, H935, TREINAMENTOS!G:G, E935)</f>
        <v>0</v>
      </c>
      <c r="BX935" s="6">
        <f>SUMIFS(EXAMES!E:E, EXAMES!D:D, H935, EXAMES!G:G, E935)</f>
        <v>0</v>
      </c>
      <c r="BY935" s="25">
        <f t="shared" si="72"/>
        <v>1335.352225111111</v>
      </c>
      <c r="BZ935" s="1"/>
      <c r="CA935" s="1"/>
      <c r="CB935" s="13">
        <f t="shared" si="73"/>
        <v>0</v>
      </c>
      <c r="CC935" s="13">
        <f t="shared" si="74"/>
        <v>0</v>
      </c>
      <c r="CD935" s="13">
        <f>SUMIFS(ALIMENTAÇÃO!E:E, ALIMENTAÇÃO!D:D, H935, ALIMENTAÇÃO!G:G, E935)</f>
        <v>537.03</v>
      </c>
      <c r="CE935" s="6">
        <f>SUMIFS(TRANSPORTE!E:E, TRANSPORTE!D:D, H935, TRANSPORTE!G:G, E935)</f>
        <v>176.4</v>
      </c>
      <c r="CF935" s="6">
        <f>SUMIFS('PLANO DE SAÚDE'!E:E, 'PLANO DE SAÚDE'!D:D, H935, 'PLANO DE SAÚDE'!G:G, E935)</f>
        <v>0</v>
      </c>
      <c r="CG935" s="6">
        <f>SUMIFS('PLANO ODONTO'!E:E, 'PLANO ODONTO'!D:D, H935, 'PLANO ODONTO'!G:G, E935)</f>
        <v>0</v>
      </c>
      <c r="CH935" s="6">
        <f t="shared" si="75"/>
        <v>0</v>
      </c>
      <c r="CI935" s="6">
        <f t="shared" si="76"/>
        <v>0</v>
      </c>
      <c r="CJ935" s="6"/>
      <c r="CK935" s="6">
        <f t="shared" si="78"/>
        <v>0</v>
      </c>
      <c r="CL935" s="6">
        <f t="shared" si="79"/>
        <v>0</v>
      </c>
      <c r="CM935" s="6">
        <f t="shared" si="77"/>
        <v>0</v>
      </c>
      <c r="CN935" s="6">
        <v>2328.13</v>
      </c>
      <c r="CO935" s="6">
        <v>-945.13</v>
      </c>
      <c r="CP935" s="6">
        <v>1383</v>
      </c>
      <c r="CQ935" s="6">
        <v>2327.5700000000002</v>
      </c>
      <c r="CR935" s="1">
        <v>8.02</v>
      </c>
      <c r="CS935" s="6">
        <v>2327.5700000000002</v>
      </c>
      <c r="CT935" s="1">
        <v>186.2</v>
      </c>
      <c r="CU935" s="6">
        <v>1720.37</v>
      </c>
    </row>
    <row r="936" spans="1:99" ht="13.8">
      <c r="A936" s="1"/>
      <c r="B936" s="1"/>
      <c r="C936" s="34" t="str">
        <f t="shared" ca="1" si="59"/>
        <v>OK</v>
      </c>
      <c r="D936" s="2">
        <f t="shared" si="60"/>
        <v>2485.7144444444443</v>
      </c>
      <c r="E936" s="42">
        <v>45962</v>
      </c>
      <c r="F936" s="1" t="s">
        <v>145</v>
      </c>
      <c r="G936" s="1">
        <v>3585</v>
      </c>
      <c r="H936" s="1" t="s">
        <v>527</v>
      </c>
      <c r="I936" s="1" t="s">
        <v>211</v>
      </c>
      <c r="J936" s="38">
        <v>45908</v>
      </c>
      <c r="K936" s="6">
        <v>1069.48</v>
      </c>
      <c r="L936" s="1"/>
      <c r="M936" s="4">
        <v>1069.48</v>
      </c>
      <c r="N936" s="4"/>
      <c r="O936" s="4"/>
      <c r="P936" s="4">
        <v>0</v>
      </c>
      <c r="Q936" s="4"/>
      <c r="R936" s="4"/>
      <c r="S936" s="4"/>
      <c r="T936" s="4"/>
      <c r="U936" s="4">
        <v>0</v>
      </c>
      <c r="V936" s="4"/>
      <c r="W936" s="4"/>
      <c r="X936" s="4"/>
      <c r="Y936" s="4"/>
      <c r="Z936" s="4"/>
      <c r="AA936" s="4"/>
      <c r="AB936" s="4">
        <v>0</v>
      </c>
      <c r="AC936" s="4"/>
      <c r="AD936" s="4">
        <v>0</v>
      </c>
      <c r="AE936" s="4">
        <v>0</v>
      </c>
      <c r="AF936" s="4">
        <v>0</v>
      </c>
      <c r="AG936" s="4"/>
      <c r="AH936" s="4"/>
      <c r="AI936" s="4"/>
      <c r="AJ936" s="4"/>
      <c r="AK936" s="4"/>
      <c r="AL936" s="4"/>
      <c r="AM936" s="4">
        <v>0.33</v>
      </c>
      <c r="AN936" s="8">
        <f t="shared" si="61"/>
        <v>1069.81</v>
      </c>
      <c r="AO936" s="4"/>
      <c r="AP936" s="4">
        <v>-5.6</v>
      </c>
      <c r="AQ936" s="4">
        <v>-64.17</v>
      </c>
      <c r="AR936" s="4"/>
      <c r="AS936" s="4"/>
      <c r="AT936" s="4">
        <v>-0.32</v>
      </c>
      <c r="AU936" s="4"/>
      <c r="AV936" s="4">
        <v>-14</v>
      </c>
      <c r="AW936" s="4"/>
      <c r="AX936" s="4"/>
      <c r="AY936" s="4"/>
      <c r="AZ936" s="4"/>
      <c r="BA936" s="4"/>
      <c r="BB936" s="4"/>
      <c r="BC936" s="4">
        <v>-1.51</v>
      </c>
      <c r="BD936" s="4">
        <v>0</v>
      </c>
      <c r="BE936" s="4"/>
      <c r="BF936" s="4">
        <v>0</v>
      </c>
      <c r="BG936" s="4">
        <v>-80.209999999999994</v>
      </c>
      <c r="BH936" s="4">
        <v>0</v>
      </c>
      <c r="BI936" s="4"/>
      <c r="BJ936" s="4"/>
      <c r="BK936" s="4"/>
      <c r="BL936" s="11">
        <f t="shared" si="62"/>
        <v>-165.81</v>
      </c>
      <c r="BM936" s="12">
        <f t="shared" si="63"/>
        <v>904</v>
      </c>
      <c r="BN936" s="13">
        <f t="shared" si="64"/>
        <v>89.123333333333335</v>
      </c>
      <c r="BO936" s="13">
        <f t="shared" si="65"/>
        <v>89.123333333333335</v>
      </c>
      <c r="BP936" s="13">
        <f t="shared" si="66"/>
        <v>29.707777777777778</v>
      </c>
      <c r="BQ936" s="13">
        <f t="shared" si="67"/>
        <v>80.210999999999999</v>
      </c>
      <c r="BR936" s="13">
        <f t="shared" si="68"/>
        <v>21.38</v>
      </c>
      <c r="BS936" s="13">
        <f t="shared" si="69"/>
        <v>554.4</v>
      </c>
      <c r="BT936" s="13">
        <f t="shared" si="70"/>
        <v>105.02999999999999</v>
      </c>
      <c r="BU936" s="13">
        <f t="shared" si="71"/>
        <v>134.21900000000002</v>
      </c>
      <c r="BV936" s="6">
        <f>SUMIFS('SEGURO DE VIDA'!E:E, 'SEGURO DE VIDA'!D:D, H936, 'SEGURO DE VIDA'!G:G, E936)</f>
        <v>13.71</v>
      </c>
      <c r="BW936" s="6">
        <f>SUMIFS(TREINAMENTOS!E:E, TREINAMENTOS!D:D, H936, TREINAMENTOS!G:G, E936)</f>
        <v>299</v>
      </c>
      <c r="BX936" s="6">
        <f>SUMIFS(EXAMES!E:E, EXAMES!D:D, H936, EXAMES!G:G, E936)</f>
        <v>0</v>
      </c>
      <c r="BY936" s="25">
        <f t="shared" si="72"/>
        <v>1415.9044444444444</v>
      </c>
      <c r="BZ936" s="1"/>
      <c r="CA936" s="1"/>
      <c r="CB936" s="13">
        <f t="shared" si="73"/>
        <v>134.21900000000002</v>
      </c>
      <c r="CC936" s="13">
        <f t="shared" si="74"/>
        <v>0</v>
      </c>
      <c r="CD936" s="13">
        <f>SUMIFS(ALIMENTAÇÃO!E:E, ALIMENTAÇÃO!D:D, H936, ALIMENTAÇÃO!G:G, E936)</f>
        <v>560</v>
      </c>
      <c r="CE936" s="6">
        <f>SUMIFS(TRANSPORTE!E:E, TRANSPORTE!D:D, H936, TRANSPORTE!G:G, E936)</f>
        <v>169.2</v>
      </c>
      <c r="CF936" s="6">
        <f>SUMIFS('PLANO DE SAÚDE'!E:E, 'PLANO DE SAÚDE'!D:D, H936, 'PLANO DE SAÚDE'!G:G, E936)</f>
        <v>135.72900000000001</v>
      </c>
      <c r="CG936" s="6">
        <f>SUMIFS('PLANO ODONTO'!E:E, 'PLANO ODONTO'!D:D, H936, 'PLANO ODONTO'!G:G, E936)</f>
        <v>14</v>
      </c>
      <c r="CH936" s="6">
        <f t="shared" si="75"/>
        <v>-1.51</v>
      </c>
      <c r="CI936" s="6">
        <f t="shared" si="76"/>
        <v>0</v>
      </c>
      <c r="CJ936" s="6"/>
      <c r="CK936" s="6">
        <f t="shared" si="78"/>
        <v>0</v>
      </c>
      <c r="CL936" s="6">
        <f t="shared" si="79"/>
        <v>0</v>
      </c>
      <c r="CM936" s="6">
        <f t="shared" si="77"/>
        <v>-14</v>
      </c>
      <c r="CN936" s="6">
        <v>1069.81</v>
      </c>
      <c r="CO936" s="6">
        <v>-165.81</v>
      </c>
      <c r="CP936" s="6">
        <v>904</v>
      </c>
      <c r="CQ936" s="6">
        <v>1069.48</v>
      </c>
      <c r="CR936" s="1">
        <v>7.5</v>
      </c>
      <c r="CS936" s="6">
        <v>1069.48</v>
      </c>
      <c r="CT936" s="1">
        <v>21.38</v>
      </c>
      <c r="CU936" s="6">
        <v>462.28</v>
      </c>
    </row>
    <row r="937" spans="1:99" ht="13.8">
      <c r="A937" s="1"/>
      <c r="B937" s="1"/>
      <c r="C937" s="34" t="str">
        <f t="shared" ca="1" si="59"/>
        <v>OK</v>
      </c>
      <c r="D937" s="2">
        <f t="shared" si="60"/>
        <v>4409.9852434444438</v>
      </c>
      <c r="E937" s="42">
        <v>45962</v>
      </c>
      <c r="F937" s="1" t="s">
        <v>145</v>
      </c>
      <c r="G937" s="1">
        <v>3580</v>
      </c>
      <c r="H937" s="1" t="s">
        <v>475</v>
      </c>
      <c r="I937" s="1" t="s">
        <v>476</v>
      </c>
      <c r="J937" s="38">
        <v>45890</v>
      </c>
      <c r="K937" s="6">
        <v>2209.2399999999998</v>
      </c>
      <c r="L937" s="1"/>
      <c r="M937" s="4">
        <v>2209.2399999999998</v>
      </c>
      <c r="N937" s="4"/>
      <c r="O937" s="4"/>
      <c r="P937" s="4">
        <v>0</v>
      </c>
      <c r="Q937" s="4"/>
      <c r="R937" s="4"/>
      <c r="S937" s="4"/>
      <c r="T937" s="4"/>
      <c r="U937" s="4">
        <v>18.48</v>
      </c>
      <c r="V937" s="4"/>
      <c r="W937" s="4"/>
      <c r="X937" s="4"/>
      <c r="Y937" s="4"/>
      <c r="Z937" s="4"/>
      <c r="AA937" s="4"/>
      <c r="AB937" s="4">
        <v>0</v>
      </c>
      <c r="AC937" s="4"/>
      <c r="AD937" s="4">
        <v>209.6</v>
      </c>
      <c r="AE937" s="4">
        <v>0</v>
      </c>
      <c r="AF937" s="4">
        <v>63.79</v>
      </c>
      <c r="AG937" s="4"/>
      <c r="AH937" s="4"/>
      <c r="AI937" s="4"/>
      <c r="AJ937" s="4"/>
      <c r="AK937" s="4"/>
      <c r="AL937" s="4"/>
      <c r="AM937" s="4">
        <v>0.57999999999999996</v>
      </c>
      <c r="AN937" s="8">
        <f t="shared" si="61"/>
        <v>2501.6899999999996</v>
      </c>
      <c r="AO937" s="4"/>
      <c r="AP937" s="4">
        <v>-5.6</v>
      </c>
      <c r="AQ937" s="4">
        <v>0</v>
      </c>
      <c r="AR937" s="4"/>
      <c r="AS937" s="4"/>
      <c r="AT937" s="4">
        <v>-0.11</v>
      </c>
      <c r="AU937" s="4"/>
      <c r="AV937" s="4">
        <v>-14</v>
      </c>
      <c r="AW937" s="4"/>
      <c r="AX937" s="4"/>
      <c r="AY937" s="4"/>
      <c r="AZ937" s="4"/>
      <c r="BA937" s="4"/>
      <c r="BB937" s="4"/>
      <c r="BC937" s="4">
        <v>-1.66</v>
      </c>
      <c r="BD937" s="4">
        <v>0</v>
      </c>
      <c r="BE937" s="4"/>
      <c r="BF937" s="4">
        <v>0</v>
      </c>
      <c r="BG937" s="4">
        <v>-202.32</v>
      </c>
      <c r="BH937" s="4">
        <v>0</v>
      </c>
      <c r="BI937" s="4"/>
      <c r="BJ937" s="4"/>
      <c r="BK937" s="4"/>
      <c r="BL937" s="11">
        <f t="shared" si="62"/>
        <v>-223.69</v>
      </c>
      <c r="BM937" s="12">
        <f t="shared" si="63"/>
        <v>2277.9999999999995</v>
      </c>
      <c r="BN937" s="13">
        <f t="shared" si="64"/>
        <v>184.10333333333332</v>
      </c>
      <c r="BO937" s="13">
        <f t="shared" si="65"/>
        <v>184.10333333333332</v>
      </c>
      <c r="BP937" s="13">
        <f t="shared" si="66"/>
        <v>61.367777777777775</v>
      </c>
      <c r="BQ937" s="13">
        <f t="shared" si="67"/>
        <v>202.339799</v>
      </c>
      <c r="BR937" s="13">
        <f t="shared" si="68"/>
        <v>200.08</v>
      </c>
      <c r="BS937" s="13">
        <f t="shared" si="69"/>
        <v>554.4</v>
      </c>
      <c r="BT937" s="13">
        <f t="shared" si="70"/>
        <v>307.8</v>
      </c>
      <c r="BU937" s="13">
        <f t="shared" si="71"/>
        <v>147.64099999999999</v>
      </c>
      <c r="BV937" s="6">
        <f>SUMIFS('SEGURO DE VIDA'!E:E, 'SEGURO DE VIDA'!D:D, H937, 'SEGURO DE VIDA'!G:G, E937)</f>
        <v>13.71</v>
      </c>
      <c r="BW937" s="6">
        <f>SUMIFS(TREINAMENTOS!E:E, TREINAMENTOS!D:D, H937, TREINAMENTOS!G:G, E937)</f>
        <v>52.75</v>
      </c>
      <c r="BX937" s="6">
        <f>SUMIFS(EXAMES!E:E, EXAMES!D:D, H937, EXAMES!G:G, E937)</f>
        <v>0</v>
      </c>
      <c r="BY937" s="25">
        <f t="shared" si="72"/>
        <v>1908.2952434444444</v>
      </c>
      <c r="BZ937" s="1"/>
      <c r="CA937" s="1"/>
      <c r="CB937" s="13">
        <f t="shared" si="73"/>
        <v>147.64099999999999</v>
      </c>
      <c r="CC937" s="13">
        <f t="shared" si="74"/>
        <v>0</v>
      </c>
      <c r="CD937" s="13">
        <f>SUMIFS(ALIMENTAÇÃO!E:E, ALIMENTAÇÃO!D:D, H937, ALIMENTAÇÃO!G:G, E937)</f>
        <v>560</v>
      </c>
      <c r="CE937" s="6">
        <f>SUMIFS(TRANSPORTE!E:E, TRANSPORTE!D:D, H937, TRANSPORTE!G:G, E937)</f>
        <v>307.8</v>
      </c>
      <c r="CF937" s="6">
        <f>SUMIFS('PLANO DE SAÚDE'!E:E, 'PLANO DE SAÚDE'!D:D, H937, 'PLANO DE SAÚDE'!G:G, E937)</f>
        <v>149.30099999999999</v>
      </c>
      <c r="CG937" s="6">
        <f>SUMIFS('PLANO ODONTO'!E:E, 'PLANO ODONTO'!D:D, H937, 'PLANO ODONTO'!G:G, E937)</f>
        <v>14</v>
      </c>
      <c r="CH937" s="6">
        <f t="shared" si="75"/>
        <v>-1.66</v>
      </c>
      <c r="CI937" s="6">
        <f t="shared" si="76"/>
        <v>0</v>
      </c>
      <c r="CJ937" s="6"/>
      <c r="CK937" s="6">
        <f t="shared" si="78"/>
        <v>63.79</v>
      </c>
      <c r="CL937" s="6">
        <f t="shared" si="79"/>
        <v>0</v>
      </c>
      <c r="CM937" s="6">
        <f t="shared" si="77"/>
        <v>-14</v>
      </c>
      <c r="CN937" s="6">
        <v>2501.69</v>
      </c>
      <c r="CO937" s="6">
        <v>-223.69</v>
      </c>
      <c r="CP937" s="6">
        <v>2278</v>
      </c>
      <c r="CQ937" s="6">
        <v>2501.11</v>
      </c>
      <c r="CR937" s="1">
        <v>8.09</v>
      </c>
      <c r="CS937" s="6">
        <v>2501.11</v>
      </c>
      <c r="CT937" s="1">
        <v>200.08</v>
      </c>
      <c r="CU937" s="6">
        <v>1893.91</v>
      </c>
    </row>
    <row r="938" spans="1:99" ht="13.8">
      <c r="A938" s="1"/>
      <c r="B938" s="1"/>
      <c r="C938" s="34" t="str">
        <f t="shared" ca="1" si="59"/>
        <v>OK</v>
      </c>
      <c r="D938" s="2">
        <f t="shared" si="60"/>
        <v>5641.4871731111107</v>
      </c>
      <c r="E938" s="42">
        <v>45962</v>
      </c>
      <c r="F938" s="1" t="s">
        <v>145</v>
      </c>
      <c r="G938" s="1">
        <v>3387</v>
      </c>
      <c r="H938" s="1" t="s">
        <v>279</v>
      </c>
      <c r="I938" s="1" t="s">
        <v>151</v>
      </c>
      <c r="J938" s="35">
        <v>45215</v>
      </c>
      <c r="K938" s="6">
        <v>1748.86</v>
      </c>
      <c r="L938" s="1"/>
      <c r="M938" s="4">
        <v>1748.86</v>
      </c>
      <c r="N938" s="4"/>
      <c r="O938" s="4"/>
      <c r="P938" s="4">
        <v>524.66</v>
      </c>
      <c r="Q938" s="4"/>
      <c r="R938" s="4"/>
      <c r="S938" s="4"/>
      <c r="T938" s="4"/>
      <c r="U938" s="4">
        <v>169.73</v>
      </c>
      <c r="V938" s="4"/>
      <c r="W938" s="4"/>
      <c r="X938" s="4"/>
      <c r="Y938" s="4"/>
      <c r="Z938" s="4"/>
      <c r="AA938" s="4"/>
      <c r="AB938" s="4">
        <v>0</v>
      </c>
      <c r="AC938" s="4"/>
      <c r="AD938" s="4">
        <v>326.25</v>
      </c>
      <c r="AE938" s="4">
        <v>655.53</v>
      </c>
      <c r="AF938" s="4">
        <v>298.8</v>
      </c>
      <c r="AG938" s="4"/>
      <c r="AH938" s="4"/>
      <c r="AI938" s="4"/>
      <c r="AJ938" s="4"/>
      <c r="AK938" s="4"/>
      <c r="AL938" s="4"/>
      <c r="AM938" s="4">
        <v>0.44</v>
      </c>
      <c r="AN938" s="8">
        <f t="shared" si="61"/>
        <v>3724.27</v>
      </c>
      <c r="AO938" s="4"/>
      <c r="AP938" s="4">
        <v>-5.25</v>
      </c>
      <c r="AQ938" s="4">
        <v>-104.93</v>
      </c>
      <c r="AR938" s="4"/>
      <c r="AS938" s="4"/>
      <c r="AT938" s="4">
        <v>-0.94</v>
      </c>
      <c r="AU938" s="4"/>
      <c r="AV938" s="4">
        <v>0</v>
      </c>
      <c r="AW938" s="4"/>
      <c r="AX938" s="4"/>
      <c r="AY938" s="4"/>
      <c r="AZ938" s="4"/>
      <c r="BA938" s="4"/>
      <c r="BB938" s="4"/>
      <c r="BC938" s="4">
        <v>-1.81</v>
      </c>
      <c r="BD938" s="4">
        <v>-111.05</v>
      </c>
      <c r="BE938" s="4"/>
      <c r="BF938" s="4">
        <v>-496.7</v>
      </c>
      <c r="BG938" s="4">
        <v>-340.26</v>
      </c>
      <c r="BH938" s="4">
        <v>-73.33</v>
      </c>
      <c r="BI938" s="4"/>
      <c r="BJ938" s="4"/>
      <c r="BK938" s="4"/>
      <c r="BL938" s="11">
        <f t="shared" si="62"/>
        <v>-1134.27</v>
      </c>
      <c r="BM938" s="12">
        <f t="shared" si="63"/>
        <v>2590</v>
      </c>
      <c r="BN938" s="13">
        <f t="shared" si="64"/>
        <v>145.73833333333332</v>
      </c>
      <c r="BO938" s="13">
        <f t="shared" si="65"/>
        <v>145.73833333333332</v>
      </c>
      <c r="BP938" s="13">
        <f t="shared" si="66"/>
        <v>48.579444444444441</v>
      </c>
      <c r="BQ938" s="13">
        <f t="shared" si="67"/>
        <v>340.35806200000002</v>
      </c>
      <c r="BR938" s="13">
        <f t="shared" si="68"/>
        <v>297.89999999999998</v>
      </c>
      <c r="BS938" s="13">
        <f t="shared" si="69"/>
        <v>519.75</v>
      </c>
      <c r="BT938" s="13">
        <f t="shared" si="70"/>
        <v>202.87</v>
      </c>
      <c r="BU938" s="13">
        <f t="shared" si="71"/>
        <v>149.82299999999998</v>
      </c>
      <c r="BV938" s="6">
        <f>SUMIFS('SEGURO DE VIDA'!E:E, 'SEGURO DE VIDA'!D:D, H938, 'SEGURO DE VIDA'!G:G, E938)</f>
        <v>13.71</v>
      </c>
      <c r="BW938" s="6">
        <f>SUMIFS(TREINAMENTOS!E:E, TREINAMENTOS!D:D, H938, TREINAMENTOS!G:G, E938)</f>
        <v>52.75</v>
      </c>
      <c r="BX938" s="6">
        <f>SUMIFS(EXAMES!E:E, EXAMES!D:D, H938, EXAMES!G:G, E938)</f>
        <v>0</v>
      </c>
      <c r="BY938" s="25">
        <f t="shared" si="72"/>
        <v>1917.2171731111107</v>
      </c>
      <c r="BZ938" s="1"/>
      <c r="CA938" s="1"/>
      <c r="CB938" s="13">
        <f t="shared" si="73"/>
        <v>149.82299999999998</v>
      </c>
      <c r="CC938" s="13">
        <f t="shared" si="74"/>
        <v>0</v>
      </c>
      <c r="CD938" s="13">
        <f>SUMIFS(ALIMENTAÇÃO!E:E, ALIMENTAÇÃO!D:D, H938, ALIMENTAÇÃO!G:G, E938)</f>
        <v>525</v>
      </c>
      <c r="CE938" s="6">
        <f>SUMIFS(TRANSPORTE!E:E, TRANSPORTE!D:D, H938, TRANSPORTE!G:G, E938)</f>
        <v>307.8</v>
      </c>
      <c r="CF938" s="6">
        <f>SUMIFS('PLANO DE SAÚDE'!E:E, 'PLANO DE SAÚDE'!D:D, H938, 'PLANO DE SAÚDE'!G:G, E938)</f>
        <v>262.68299999999999</v>
      </c>
      <c r="CG938" s="6">
        <f>SUMIFS('PLANO ODONTO'!E:E, 'PLANO ODONTO'!D:D, H938, 'PLANO ODONTO'!G:G, E938)</f>
        <v>0</v>
      </c>
      <c r="CH938" s="6">
        <f t="shared" si="75"/>
        <v>-112.86</v>
      </c>
      <c r="CI938" s="6">
        <f t="shared" si="76"/>
        <v>0</v>
      </c>
      <c r="CJ938" s="6"/>
      <c r="CK938" s="6">
        <f t="shared" si="78"/>
        <v>298.8</v>
      </c>
      <c r="CL938" s="6">
        <f t="shared" si="79"/>
        <v>0</v>
      </c>
      <c r="CM938" s="6">
        <f t="shared" si="77"/>
        <v>0</v>
      </c>
      <c r="CN938" s="6">
        <v>3724.27</v>
      </c>
      <c r="CO938" s="6">
        <v>-1134.27</v>
      </c>
      <c r="CP938" s="6">
        <v>2590</v>
      </c>
      <c r="CQ938" s="6">
        <v>3723.83</v>
      </c>
      <c r="CR938" s="1">
        <v>9.14</v>
      </c>
      <c r="CS938" s="6">
        <v>3723.83</v>
      </c>
      <c r="CT938" s="1">
        <v>297.89999999999998</v>
      </c>
      <c r="CU938" s="6">
        <v>3116.63</v>
      </c>
    </row>
    <row r="939" spans="1:99" ht="13.8">
      <c r="A939" s="1"/>
      <c r="B939" s="1"/>
      <c r="C939" s="34" t="str">
        <f t="shared" ca="1" si="59"/>
        <v>OK</v>
      </c>
      <c r="D939" s="2">
        <f t="shared" si="60"/>
        <v>3313.8667377777774</v>
      </c>
      <c r="E939" s="42">
        <v>45962</v>
      </c>
      <c r="F939" s="1" t="s">
        <v>145</v>
      </c>
      <c r="G939" s="1">
        <v>3455</v>
      </c>
      <c r="H939" s="1" t="s">
        <v>281</v>
      </c>
      <c r="I939" s="1" t="s">
        <v>190</v>
      </c>
      <c r="J939" s="38">
        <v>45495</v>
      </c>
      <c r="K939" s="6">
        <v>1681.6</v>
      </c>
      <c r="L939" s="1"/>
      <c r="M939" s="4">
        <v>1681.6</v>
      </c>
      <c r="N939" s="4"/>
      <c r="O939" s="4"/>
      <c r="P939" s="4">
        <v>0</v>
      </c>
      <c r="Q939" s="4"/>
      <c r="R939" s="4"/>
      <c r="S939" s="4"/>
      <c r="T939" s="4"/>
      <c r="U939" s="4">
        <v>163.19999999999999</v>
      </c>
      <c r="V939" s="4"/>
      <c r="W939" s="4"/>
      <c r="X939" s="4"/>
      <c r="Y939" s="4"/>
      <c r="Z939" s="4"/>
      <c r="AA939" s="4"/>
      <c r="AB939" s="4">
        <v>0</v>
      </c>
      <c r="AC939" s="4"/>
      <c r="AD939" s="4">
        <v>0</v>
      </c>
      <c r="AE939" s="4">
        <v>0</v>
      </c>
      <c r="AF939" s="4">
        <v>0</v>
      </c>
      <c r="AG939" s="4"/>
      <c r="AH939" s="4"/>
      <c r="AI939" s="4"/>
      <c r="AJ939" s="4"/>
      <c r="AK939" s="4"/>
      <c r="AL939" s="4"/>
      <c r="AM939" s="4">
        <v>0.08</v>
      </c>
      <c r="AN939" s="8">
        <f t="shared" si="61"/>
        <v>1844.8799999999999</v>
      </c>
      <c r="AO939" s="4"/>
      <c r="AP939" s="4">
        <v>-6.3</v>
      </c>
      <c r="AQ939" s="4">
        <v>0</v>
      </c>
      <c r="AR939" s="4"/>
      <c r="AS939" s="4"/>
      <c r="AT939" s="4">
        <v>-0.68</v>
      </c>
      <c r="AU939" s="4"/>
      <c r="AV939" s="4">
        <v>-14</v>
      </c>
      <c r="AW939" s="4"/>
      <c r="AX939" s="4"/>
      <c r="AY939" s="4"/>
      <c r="AZ939" s="4"/>
      <c r="BA939" s="4"/>
      <c r="BB939" s="4"/>
      <c r="BC939" s="4">
        <v>-1.81</v>
      </c>
      <c r="BD939" s="4">
        <v>0</v>
      </c>
      <c r="BE939" s="4"/>
      <c r="BF939" s="4">
        <v>-457.83</v>
      </c>
      <c r="BG939" s="4">
        <v>-143.26</v>
      </c>
      <c r="BH939" s="4">
        <v>0</v>
      </c>
      <c r="BI939" s="4"/>
      <c r="BJ939" s="4"/>
      <c r="BK939" s="4"/>
      <c r="BL939" s="11">
        <f t="shared" si="62"/>
        <v>-623.88</v>
      </c>
      <c r="BM939" s="12">
        <f t="shared" si="63"/>
        <v>1221</v>
      </c>
      <c r="BN939" s="13">
        <f t="shared" si="64"/>
        <v>140.13333333333333</v>
      </c>
      <c r="BO939" s="13">
        <f t="shared" si="65"/>
        <v>140.13333333333333</v>
      </c>
      <c r="BP939" s="13">
        <f t="shared" si="66"/>
        <v>46.711111111111109</v>
      </c>
      <c r="BQ939" s="13">
        <f t="shared" si="67"/>
        <v>143.34095999999997</v>
      </c>
      <c r="BR939" s="13">
        <f t="shared" si="68"/>
        <v>147.58000000000001</v>
      </c>
      <c r="BS939" s="13">
        <f t="shared" si="69"/>
        <v>623.70000000000005</v>
      </c>
      <c r="BT939" s="13">
        <f t="shared" si="70"/>
        <v>0</v>
      </c>
      <c r="BU939" s="13">
        <f t="shared" si="71"/>
        <v>160.928</v>
      </c>
      <c r="BV939" s="6">
        <f>SUMIFS('SEGURO DE VIDA'!E:E, 'SEGURO DE VIDA'!D:D, H939, 'SEGURO DE VIDA'!G:G, E939)</f>
        <v>13.71</v>
      </c>
      <c r="BW939" s="6">
        <f>SUMIFS(TREINAMENTOS!E:E, TREINAMENTOS!D:D, H939, TREINAMENTOS!G:G, E939)</f>
        <v>52.75</v>
      </c>
      <c r="BX939" s="6">
        <f>SUMIFS(EXAMES!E:E, EXAMES!D:D, H939, EXAMES!G:G, E939)</f>
        <v>0</v>
      </c>
      <c r="BY939" s="25">
        <f t="shared" si="72"/>
        <v>1468.9867377777778</v>
      </c>
      <c r="BZ939" s="1"/>
      <c r="CA939" s="1"/>
      <c r="CB939" s="13">
        <f t="shared" si="73"/>
        <v>160.928</v>
      </c>
      <c r="CC939" s="13">
        <f t="shared" si="74"/>
        <v>0</v>
      </c>
      <c r="CD939" s="13">
        <f>SUMIFS(ALIMENTAÇÃO!E:E, ALIMENTAÇÃO!D:D, H939, ALIMENTAÇÃO!G:G, E939)</f>
        <v>630</v>
      </c>
      <c r="CE939" s="6">
        <f>SUMIFS(TRANSPORTE!E:E, TRANSPORTE!D:D, H939, TRANSPORTE!G:G, E939)</f>
        <v>0</v>
      </c>
      <c r="CF939" s="6">
        <f>SUMIFS('PLANO DE SAÚDE'!E:E, 'PLANO DE SAÚDE'!D:D, H939, 'PLANO DE SAÚDE'!G:G, E939)</f>
        <v>162.738</v>
      </c>
      <c r="CG939" s="6">
        <f>SUMIFS('PLANO ODONTO'!E:E, 'PLANO ODONTO'!D:D, H939, 'PLANO ODONTO'!G:G, E939)</f>
        <v>14</v>
      </c>
      <c r="CH939" s="6">
        <f t="shared" si="75"/>
        <v>-1.81</v>
      </c>
      <c r="CI939" s="6">
        <f t="shared" si="76"/>
        <v>0</v>
      </c>
      <c r="CJ939" s="6"/>
      <c r="CK939" s="6">
        <f t="shared" si="78"/>
        <v>0</v>
      </c>
      <c r="CL939" s="6">
        <f t="shared" si="79"/>
        <v>0</v>
      </c>
      <c r="CM939" s="6">
        <f t="shared" si="77"/>
        <v>-14</v>
      </c>
      <c r="CN939" s="6">
        <v>1844.88</v>
      </c>
      <c r="CO939" s="6">
        <v>-623.88</v>
      </c>
      <c r="CP939" s="6">
        <v>1221</v>
      </c>
      <c r="CQ939" s="6">
        <v>1844.8</v>
      </c>
      <c r="CR939" s="1">
        <v>7.77</v>
      </c>
      <c r="CS939" s="6">
        <v>1844.8</v>
      </c>
      <c r="CT939" s="1">
        <v>147.58000000000001</v>
      </c>
      <c r="CU939" s="6">
        <v>1237.5999999999999</v>
      </c>
    </row>
    <row r="940" spans="1:99" ht="13.8">
      <c r="A940" s="1"/>
      <c r="B940" s="1"/>
      <c r="C940" s="34" t="str">
        <f t="shared" ca="1" si="59"/>
        <v>OK</v>
      </c>
      <c r="D940" s="2">
        <f t="shared" si="60"/>
        <v>3299.2285988888889</v>
      </c>
      <c r="E940" s="42">
        <v>45962</v>
      </c>
      <c r="F940" s="1" t="s">
        <v>145</v>
      </c>
      <c r="G940" s="1">
        <v>3479</v>
      </c>
      <c r="H940" s="1" t="s">
        <v>283</v>
      </c>
      <c r="I940" s="1" t="s">
        <v>205</v>
      </c>
      <c r="J940" s="38">
        <v>45597</v>
      </c>
      <c r="K940" s="6">
        <v>1575.38</v>
      </c>
      <c r="L940" s="1"/>
      <c r="M940" s="4">
        <v>1575.38</v>
      </c>
      <c r="N940" s="4"/>
      <c r="O940" s="4"/>
      <c r="P940" s="4">
        <v>0</v>
      </c>
      <c r="Q940" s="4"/>
      <c r="R940" s="4"/>
      <c r="S940" s="4"/>
      <c r="T940" s="4"/>
      <c r="U940" s="4">
        <v>114.76</v>
      </c>
      <c r="V940" s="4"/>
      <c r="W940" s="4"/>
      <c r="X940" s="4"/>
      <c r="Y940" s="4"/>
      <c r="Z940" s="4"/>
      <c r="AA940" s="4"/>
      <c r="AB940" s="4"/>
      <c r="AC940" s="4"/>
      <c r="AD940" s="4">
        <v>0</v>
      </c>
      <c r="AE940" s="4">
        <v>0</v>
      </c>
      <c r="AF940" s="4">
        <v>0</v>
      </c>
      <c r="AG940" s="4"/>
      <c r="AH940" s="4"/>
      <c r="AI940" s="4"/>
      <c r="AJ940" s="4"/>
      <c r="AK940" s="4"/>
      <c r="AL940" s="4"/>
      <c r="AM940" s="4">
        <v>0.6</v>
      </c>
      <c r="AN940" s="8">
        <f t="shared" si="61"/>
        <v>1690.74</v>
      </c>
      <c r="AO940" s="4"/>
      <c r="AP940" s="4">
        <v>-6.3</v>
      </c>
      <c r="AQ940" s="4">
        <v>-94.52</v>
      </c>
      <c r="AR940" s="4"/>
      <c r="AS940" s="4"/>
      <c r="AT940" s="4">
        <v>-7.0000000000000007E-2</v>
      </c>
      <c r="AU940" s="4"/>
      <c r="AV940" s="4">
        <v>0</v>
      </c>
      <c r="AW940" s="4">
        <v>0</v>
      </c>
      <c r="AX940" s="4"/>
      <c r="AY940" s="4"/>
      <c r="AZ940" s="4"/>
      <c r="BA940" s="4"/>
      <c r="BB940" s="4">
        <v>0</v>
      </c>
      <c r="BC940" s="4">
        <v>-1.51</v>
      </c>
      <c r="BD940" s="4"/>
      <c r="BE940" s="4"/>
      <c r="BF940" s="4"/>
      <c r="BG940" s="4">
        <v>-129.34</v>
      </c>
      <c r="BH940" s="4">
        <v>0</v>
      </c>
      <c r="BI940" s="4">
        <v>0</v>
      </c>
      <c r="BJ940" s="4"/>
      <c r="BK940" s="4"/>
      <c r="BL940" s="11">
        <f t="shared" si="62"/>
        <v>-231.74</v>
      </c>
      <c r="BM940" s="12">
        <f t="shared" si="63"/>
        <v>1459</v>
      </c>
      <c r="BN940" s="13">
        <f t="shared" si="64"/>
        <v>131.28166666666667</v>
      </c>
      <c r="BO940" s="13">
        <f t="shared" si="65"/>
        <v>131.28166666666667</v>
      </c>
      <c r="BP940" s="13">
        <f t="shared" si="66"/>
        <v>43.760555555555555</v>
      </c>
      <c r="BQ940" s="13">
        <f t="shared" si="67"/>
        <v>129.29571000000001</v>
      </c>
      <c r="BR940" s="13">
        <f t="shared" si="68"/>
        <v>135.21</v>
      </c>
      <c r="BS940" s="13">
        <f t="shared" si="69"/>
        <v>623.70000000000005</v>
      </c>
      <c r="BT940" s="13">
        <f t="shared" si="70"/>
        <v>213.28000000000003</v>
      </c>
      <c r="BU940" s="13">
        <f t="shared" si="71"/>
        <v>134.21900000000002</v>
      </c>
      <c r="BV940" s="6">
        <f>SUMIFS('SEGURO DE VIDA'!E:E, 'SEGURO DE VIDA'!D:D, H940, 'SEGURO DE VIDA'!G:G, E940)</f>
        <v>13.71</v>
      </c>
      <c r="BW940" s="6">
        <f>SUMIFS(TREINAMENTOS!E:E, TREINAMENTOS!D:D, H940, TREINAMENTOS!G:G, E940)</f>
        <v>52.75</v>
      </c>
      <c r="BX940" s="6">
        <f>SUMIFS(EXAMES!E:E, EXAMES!D:D, H940, EXAMES!G:G, E940)</f>
        <v>0</v>
      </c>
      <c r="BY940" s="25">
        <f t="shared" si="72"/>
        <v>1608.4885988888889</v>
      </c>
      <c r="BZ940" s="1"/>
      <c r="CA940" s="1"/>
      <c r="CB940" s="13">
        <f t="shared" si="73"/>
        <v>134.21900000000002</v>
      </c>
      <c r="CC940" s="13">
        <f t="shared" si="74"/>
        <v>0</v>
      </c>
      <c r="CD940" s="13">
        <f>SUMIFS(ALIMENTAÇÃO!E:E, ALIMENTAÇÃO!D:D, H940, ALIMENTAÇÃO!G:G, E940)</f>
        <v>630</v>
      </c>
      <c r="CE940" s="6">
        <f>SUMIFS(TRANSPORTE!E:E, TRANSPORTE!D:D, H940, TRANSPORTE!G:G, E940)</f>
        <v>307.8</v>
      </c>
      <c r="CF940" s="6">
        <f>SUMIFS('PLANO DE SAÚDE'!E:E, 'PLANO DE SAÚDE'!D:D, H940, 'PLANO DE SAÚDE'!G:G, E940)</f>
        <v>135.72900000000001</v>
      </c>
      <c r="CG940" s="6">
        <f>SUMIFS('PLANO ODONTO'!E:E, 'PLANO ODONTO'!D:D, H940, 'PLANO ODONTO'!G:G, E940)</f>
        <v>0</v>
      </c>
      <c r="CH940" s="6">
        <f t="shared" si="75"/>
        <v>-1.51</v>
      </c>
      <c r="CI940" s="6">
        <f t="shared" si="76"/>
        <v>0</v>
      </c>
      <c r="CJ940" s="6"/>
      <c r="CK940" s="6">
        <f t="shared" si="78"/>
        <v>0</v>
      </c>
      <c r="CL940" s="6">
        <f t="shared" si="79"/>
        <v>0</v>
      </c>
      <c r="CM940" s="6">
        <f t="shared" si="77"/>
        <v>0</v>
      </c>
      <c r="CN940" s="6">
        <v>1690.74</v>
      </c>
      <c r="CO940" s="6">
        <v>-231.74</v>
      </c>
      <c r="CP940" s="6">
        <v>1459</v>
      </c>
      <c r="CQ940" s="6">
        <v>1690.14</v>
      </c>
      <c r="CR940" s="1">
        <v>7.65</v>
      </c>
      <c r="CS940" s="6">
        <v>1690.14</v>
      </c>
      <c r="CT940" s="1">
        <v>135.21</v>
      </c>
      <c r="CU940" s="6">
        <v>1082.94</v>
      </c>
    </row>
    <row r="941" spans="1:99" ht="13.8">
      <c r="A941" s="1"/>
      <c r="B941" s="1"/>
      <c r="C941" s="34" t="str">
        <f t="shared" ca="1" si="59"/>
        <v>OK</v>
      </c>
      <c r="D941" s="2">
        <f t="shared" si="60"/>
        <v>5611.2066641111105</v>
      </c>
      <c r="E941" s="42">
        <v>45962</v>
      </c>
      <c r="F941" s="1" t="s">
        <v>145</v>
      </c>
      <c r="G941" s="1">
        <v>271</v>
      </c>
      <c r="H941" s="1" t="s">
        <v>285</v>
      </c>
      <c r="I941" s="1" t="s">
        <v>286</v>
      </c>
      <c r="J941" s="35">
        <v>44127</v>
      </c>
      <c r="K941" s="6">
        <v>2109.13</v>
      </c>
      <c r="L941" s="1"/>
      <c r="M941" s="4">
        <v>2109.13</v>
      </c>
      <c r="N941" s="4"/>
      <c r="O941" s="4"/>
      <c r="P941" s="4">
        <v>632.74</v>
      </c>
      <c r="Q941" s="4"/>
      <c r="R941" s="4"/>
      <c r="S941" s="4"/>
      <c r="T941" s="4"/>
      <c r="U941" s="4">
        <v>0</v>
      </c>
      <c r="V941" s="4"/>
      <c r="W941" s="4"/>
      <c r="X941" s="4"/>
      <c r="Y941" s="4"/>
      <c r="Z941" s="4"/>
      <c r="AA941" s="4"/>
      <c r="AB941" s="4"/>
      <c r="AC941" s="4"/>
      <c r="AD941" s="4">
        <v>313.94</v>
      </c>
      <c r="AE941" s="4">
        <v>497.19</v>
      </c>
      <c r="AF941" s="4">
        <v>246.87</v>
      </c>
      <c r="AG941" s="4"/>
      <c r="AH941" s="4"/>
      <c r="AI941" s="4"/>
      <c r="AJ941" s="4"/>
      <c r="AK941" s="4"/>
      <c r="AL941" s="4"/>
      <c r="AM941" s="4">
        <v>0</v>
      </c>
      <c r="AN941" s="8">
        <f t="shared" si="61"/>
        <v>3799.87</v>
      </c>
      <c r="AO941" s="4"/>
      <c r="AP941" s="4">
        <v>-5.37</v>
      </c>
      <c r="AQ941" s="4">
        <v>-126.55</v>
      </c>
      <c r="AR941" s="4"/>
      <c r="AS941" s="4"/>
      <c r="AT941" s="4">
        <v>-0.15</v>
      </c>
      <c r="AU941" s="4"/>
      <c r="AV941" s="4">
        <v>-14</v>
      </c>
      <c r="AW941" s="4">
        <v>-14</v>
      </c>
      <c r="AX941" s="4"/>
      <c r="AY941" s="4"/>
      <c r="AZ941" s="4"/>
      <c r="BA941" s="4"/>
      <c r="BB941" s="4">
        <v>-45</v>
      </c>
      <c r="BC941" s="4">
        <v>-100.08</v>
      </c>
      <c r="BD941" s="4"/>
      <c r="BE941" s="4"/>
      <c r="BF941" s="4"/>
      <c r="BG941" s="4">
        <v>-349.38</v>
      </c>
      <c r="BH941" s="4">
        <v>-84.74</v>
      </c>
      <c r="BI941" s="4">
        <v>-303.60000000000002</v>
      </c>
      <c r="BJ941" s="4"/>
      <c r="BK941" s="4"/>
      <c r="BL941" s="11">
        <f t="shared" si="62"/>
        <v>-1042.8699999999999</v>
      </c>
      <c r="BM941" s="12">
        <f t="shared" si="63"/>
        <v>2757</v>
      </c>
      <c r="BN941" s="13">
        <f t="shared" si="64"/>
        <v>175.76083333333335</v>
      </c>
      <c r="BO941" s="13">
        <f t="shared" si="65"/>
        <v>175.76083333333335</v>
      </c>
      <c r="BP941" s="13">
        <f t="shared" si="66"/>
        <v>58.586944444444448</v>
      </c>
      <c r="BQ941" s="13">
        <f t="shared" si="67"/>
        <v>349.20805299999995</v>
      </c>
      <c r="BR941" s="13">
        <f t="shared" si="68"/>
        <v>303.98</v>
      </c>
      <c r="BS941" s="13">
        <f t="shared" si="69"/>
        <v>531.66</v>
      </c>
      <c r="BT941" s="13">
        <f t="shared" si="70"/>
        <v>49.850000000000009</v>
      </c>
      <c r="BU941" s="13">
        <f t="shared" si="71"/>
        <v>100.07000000000002</v>
      </c>
      <c r="BV941" s="6">
        <f>SUMIFS('SEGURO DE VIDA'!E:E, 'SEGURO DE VIDA'!D:D, H941, 'SEGURO DE VIDA'!G:G, E941)</f>
        <v>13.71</v>
      </c>
      <c r="BW941" s="6">
        <f>SUMIFS(TREINAMENTOS!E:E, TREINAMENTOS!D:D, H941, TREINAMENTOS!G:G, E941)</f>
        <v>52.75</v>
      </c>
      <c r="BX941" s="6">
        <f>SUMIFS(EXAMES!E:E, EXAMES!D:D, H941, EXAMES!G:G, E941)</f>
        <v>0</v>
      </c>
      <c r="BY941" s="25">
        <f t="shared" si="72"/>
        <v>1811.3366641111108</v>
      </c>
      <c r="BZ941" s="1"/>
      <c r="CA941" s="1"/>
      <c r="CB941" s="13">
        <f t="shared" si="73"/>
        <v>100.07000000000002</v>
      </c>
      <c r="CC941" s="13">
        <f t="shared" si="74"/>
        <v>0</v>
      </c>
      <c r="CD941" s="13">
        <f>SUMIFS(ALIMENTAÇÃO!E:E, ALIMENTAÇÃO!D:D, H941, ALIMENTAÇÃO!G:G, E941)</f>
        <v>537.03</v>
      </c>
      <c r="CE941" s="6">
        <f>SUMIFS(TRANSPORTE!E:E, TRANSPORTE!D:D, H941, TRANSPORTE!G:G, E941)</f>
        <v>176.4</v>
      </c>
      <c r="CF941" s="6">
        <f>SUMIFS('PLANO DE SAÚDE'!E:E, 'PLANO DE SAÚDE'!D:D, H941, 'PLANO DE SAÚDE'!G:G, E941)</f>
        <v>245.15</v>
      </c>
      <c r="CG941" s="6">
        <f>SUMIFS('PLANO ODONTO'!E:E, 'PLANO ODONTO'!D:D, H941, 'PLANO ODONTO'!G:G, E941)</f>
        <v>28</v>
      </c>
      <c r="CH941" s="6">
        <f t="shared" si="75"/>
        <v>-145.07999999999998</v>
      </c>
      <c r="CI941" s="6">
        <f t="shared" si="76"/>
        <v>-303.60000000000002</v>
      </c>
      <c r="CJ941" s="6"/>
      <c r="CK941" s="6">
        <f t="shared" si="78"/>
        <v>246.87</v>
      </c>
      <c r="CL941" s="6">
        <f t="shared" si="79"/>
        <v>0</v>
      </c>
      <c r="CM941" s="6">
        <f t="shared" si="77"/>
        <v>-28</v>
      </c>
      <c r="CN941" s="6">
        <v>3799.87</v>
      </c>
      <c r="CO941" s="6">
        <v>-1042.8699999999999</v>
      </c>
      <c r="CP941" s="6">
        <v>2757</v>
      </c>
      <c r="CQ941" s="6">
        <v>3799.87</v>
      </c>
      <c r="CR941" s="1">
        <v>9.19</v>
      </c>
      <c r="CS941" s="6">
        <v>3799.87</v>
      </c>
      <c r="CT941" s="1">
        <v>303.98</v>
      </c>
      <c r="CU941" s="6">
        <v>3192.67</v>
      </c>
    </row>
    <row r="942" spans="1:99" ht="13.8">
      <c r="A942" s="1"/>
      <c r="B942" s="1"/>
      <c r="C942" s="34" t="str">
        <f t="shared" ca="1" si="59"/>
        <v>OK</v>
      </c>
      <c r="D942" s="2">
        <f t="shared" si="60"/>
        <v>6670.6365635555539</v>
      </c>
      <c r="E942" s="42">
        <v>45962</v>
      </c>
      <c r="F942" s="1" t="s">
        <v>145</v>
      </c>
      <c r="G942" s="1">
        <v>3591</v>
      </c>
      <c r="H942" s="1" t="s">
        <v>531</v>
      </c>
      <c r="I942" s="1" t="s">
        <v>155</v>
      </c>
      <c r="J942" s="38">
        <v>45916</v>
      </c>
      <c r="K942" s="6">
        <v>2600</v>
      </c>
      <c r="L942" s="1"/>
      <c r="M942" s="4">
        <v>2600</v>
      </c>
      <c r="N942" s="4"/>
      <c r="O942" s="4"/>
      <c r="P942" s="4">
        <v>780</v>
      </c>
      <c r="Q942" s="4"/>
      <c r="R942" s="4"/>
      <c r="S942" s="4"/>
      <c r="T942" s="4"/>
      <c r="U942" s="4">
        <v>0</v>
      </c>
      <c r="V942" s="4"/>
      <c r="W942" s="4"/>
      <c r="X942" s="4"/>
      <c r="Y942" s="4"/>
      <c r="Z942" s="4"/>
      <c r="AA942" s="4"/>
      <c r="AB942" s="4"/>
      <c r="AC942" s="4"/>
      <c r="AD942" s="4">
        <v>873.31</v>
      </c>
      <c r="AE942" s="4">
        <v>341.38</v>
      </c>
      <c r="AF942" s="4">
        <v>369.69</v>
      </c>
      <c r="AG942" s="4"/>
      <c r="AH942" s="4"/>
      <c r="AI942" s="4"/>
      <c r="AJ942" s="4"/>
      <c r="AK942" s="4"/>
      <c r="AL942" s="4"/>
      <c r="AM942" s="4">
        <v>0.82</v>
      </c>
      <c r="AN942" s="8">
        <f t="shared" si="61"/>
        <v>4965.1999999999989</v>
      </c>
      <c r="AO942" s="4"/>
      <c r="AP942" s="4">
        <v>0</v>
      </c>
      <c r="AQ942" s="4">
        <v>0</v>
      </c>
      <c r="AR942" s="4"/>
      <c r="AS942" s="4"/>
      <c r="AT942" s="4">
        <v>-0.73</v>
      </c>
      <c r="AU942" s="4"/>
      <c r="AV942" s="4">
        <v>0</v>
      </c>
      <c r="AW942" s="4">
        <v>0</v>
      </c>
      <c r="AX942" s="4"/>
      <c r="AY942" s="4"/>
      <c r="AZ942" s="4"/>
      <c r="BA942" s="4"/>
      <c r="BB942" s="4">
        <v>0</v>
      </c>
      <c r="BC942" s="4">
        <v>0</v>
      </c>
      <c r="BD942" s="4"/>
      <c r="BE942" s="4"/>
      <c r="BF942" s="4"/>
      <c r="BG942" s="4">
        <v>-504.59</v>
      </c>
      <c r="BH942" s="4">
        <v>-304.88</v>
      </c>
      <c r="BI942" s="4">
        <v>0</v>
      </c>
      <c r="BJ942" s="4"/>
      <c r="BK942" s="4"/>
      <c r="BL942" s="11">
        <f t="shared" si="62"/>
        <v>-810.2</v>
      </c>
      <c r="BM942" s="12">
        <f t="shared" si="63"/>
        <v>4154.9999999999991</v>
      </c>
      <c r="BN942" s="13">
        <f t="shared" si="64"/>
        <v>216.66666666666666</v>
      </c>
      <c r="BO942" s="13">
        <f t="shared" si="65"/>
        <v>216.66666666666666</v>
      </c>
      <c r="BP942" s="13">
        <f t="shared" si="66"/>
        <v>72.222222222222214</v>
      </c>
      <c r="BQ942" s="13">
        <f t="shared" si="67"/>
        <v>504.38100800000001</v>
      </c>
      <c r="BR942" s="13">
        <f t="shared" si="68"/>
        <v>397.15</v>
      </c>
      <c r="BS942" s="13">
        <f t="shared" si="69"/>
        <v>0</v>
      </c>
      <c r="BT942" s="13">
        <f t="shared" si="70"/>
        <v>0</v>
      </c>
      <c r="BU942" s="13">
        <f t="shared" si="71"/>
        <v>246.14</v>
      </c>
      <c r="BV942" s="6">
        <f>SUMIFS('SEGURO DE VIDA'!E:E, 'SEGURO DE VIDA'!D:D, H942, 'SEGURO DE VIDA'!G:G, E942)</f>
        <v>13.71</v>
      </c>
      <c r="BW942" s="6">
        <f>SUMIFS(TREINAMENTOS!E:E, TREINAMENTOS!D:D, H942, TREINAMENTOS!G:G, E942)</f>
        <v>0</v>
      </c>
      <c r="BX942" s="6">
        <f>SUMIFS(EXAMES!E:E, EXAMES!D:D, H942, EXAMES!G:G, E942)</f>
        <v>38.5</v>
      </c>
      <c r="BY942" s="25">
        <f t="shared" si="72"/>
        <v>1705.4365635555555</v>
      </c>
      <c r="BZ942" s="1"/>
      <c r="CA942" s="1"/>
      <c r="CB942" s="13">
        <f t="shared" si="73"/>
        <v>246.14</v>
      </c>
      <c r="CC942" s="13">
        <f t="shared" si="74"/>
        <v>0</v>
      </c>
      <c r="CD942" s="13">
        <f>SUMIFS(ALIMENTAÇÃO!E:E, ALIMENTAÇÃO!D:D, H942, ALIMENTAÇÃO!G:G, E942)</f>
        <v>0</v>
      </c>
      <c r="CE942" s="6">
        <f>SUMIFS(TRANSPORTE!E:E, TRANSPORTE!D:D, H942, TRANSPORTE!G:G, E942)</f>
        <v>0</v>
      </c>
      <c r="CF942" s="6">
        <f>SUMIFS('PLANO DE SAÚDE'!E:E, 'PLANO DE SAÚDE'!D:D, H942, 'PLANO DE SAÚDE'!G:G, E942)</f>
        <v>246.14</v>
      </c>
      <c r="CG942" s="6">
        <f>SUMIFS('PLANO ODONTO'!E:E, 'PLANO ODONTO'!D:D, H942, 'PLANO ODONTO'!G:G, E942)</f>
        <v>0</v>
      </c>
      <c r="CH942" s="6">
        <f t="shared" si="75"/>
        <v>0</v>
      </c>
      <c r="CI942" s="6">
        <f t="shared" si="76"/>
        <v>0</v>
      </c>
      <c r="CJ942" s="6"/>
      <c r="CK942" s="6">
        <f t="shared" si="78"/>
        <v>369.69</v>
      </c>
      <c r="CL942" s="6">
        <f t="shared" si="79"/>
        <v>0</v>
      </c>
      <c r="CM942" s="6">
        <f t="shared" si="77"/>
        <v>0</v>
      </c>
      <c r="CN942" s="6">
        <v>4965.2</v>
      </c>
      <c r="CO942" s="6">
        <v>-810.2</v>
      </c>
      <c r="CP942" s="6">
        <v>4155</v>
      </c>
      <c r="CQ942" s="6">
        <v>4964.38</v>
      </c>
      <c r="CR942" s="1">
        <v>10.16</v>
      </c>
      <c r="CS942" s="6">
        <v>4964.38</v>
      </c>
      <c r="CT942" s="1">
        <v>397.15</v>
      </c>
      <c r="CU942" s="6">
        <v>4357.18</v>
      </c>
    </row>
    <row r="943" spans="1:99" ht="13.8">
      <c r="A943" s="1"/>
      <c r="B943" s="1"/>
      <c r="C943" s="34" t="str">
        <f t="shared" ca="1" si="59"/>
        <v>OK</v>
      </c>
      <c r="D943" s="2">
        <f t="shared" si="60"/>
        <v>5361.8918222222219</v>
      </c>
      <c r="E943" s="42">
        <v>45962</v>
      </c>
      <c r="F943" s="1" t="s">
        <v>145</v>
      </c>
      <c r="G943" s="1">
        <v>3607</v>
      </c>
      <c r="H943" s="1" t="s">
        <v>575</v>
      </c>
      <c r="I943" s="1" t="s">
        <v>587</v>
      </c>
      <c r="J943" s="35">
        <v>45944</v>
      </c>
      <c r="K943" s="6">
        <v>1850</v>
      </c>
      <c r="L943" s="1"/>
      <c r="M943" s="4">
        <v>1850</v>
      </c>
      <c r="N943" s="4"/>
      <c r="O943" s="4"/>
      <c r="P943" s="4">
        <v>555</v>
      </c>
      <c r="Q943" s="4"/>
      <c r="R943" s="4"/>
      <c r="S943" s="4"/>
      <c r="T943" s="4"/>
      <c r="U943" s="4">
        <v>0</v>
      </c>
      <c r="V943" s="4"/>
      <c r="W943" s="4"/>
      <c r="X943" s="4"/>
      <c r="Y943" s="4"/>
      <c r="Z943" s="4"/>
      <c r="AA943" s="4"/>
      <c r="AB943" s="4"/>
      <c r="AC943" s="4"/>
      <c r="AD943" s="4">
        <v>606.96</v>
      </c>
      <c r="AE943" s="4">
        <v>238.1</v>
      </c>
      <c r="AF943" s="4">
        <v>257.19</v>
      </c>
      <c r="AG943" s="4"/>
      <c r="AH943" s="4"/>
      <c r="AI943" s="4"/>
      <c r="AJ943" s="4"/>
      <c r="AK943" s="4"/>
      <c r="AL943" s="4"/>
      <c r="AM943" s="4">
        <v>0.78</v>
      </c>
      <c r="AN943" s="8">
        <f t="shared" si="61"/>
        <v>3508.03</v>
      </c>
      <c r="AO943" s="4"/>
      <c r="AP943" s="4">
        <v>0</v>
      </c>
      <c r="AQ943" s="4">
        <v>0</v>
      </c>
      <c r="AR943" s="4"/>
      <c r="AS943" s="4"/>
      <c r="AT943" s="4">
        <v>-0.91</v>
      </c>
      <c r="AU943" s="4"/>
      <c r="AV943" s="4">
        <v>0</v>
      </c>
      <c r="AW943" s="4">
        <v>0</v>
      </c>
      <c r="AX943" s="4"/>
      <c r="AY943" s="4"/>
      <c r="AZ943" s="4"/>
      <c r="BA943" s="4"/>
      <c r="BB943" s="4">
        <v>0</v>
      </c>
      <c r="BC943" s="4">
        <v>0</v>
      </c>
      <c r="BD943" s="4"/>
      <c r="BE943" s="4"/>
      <c r="BF943" s="4"/>
      <c r="BG943" s="4">
        <v>-314.27</v>
      </c>
      <c r="BH943" s="4">
        <v>-40.85</v>
      </c>
      <c r="BI943" s="4">
        <v>0</v>
      </c>
      <c r="BJ943" s="4"/>
      <c r="BK943" s="4"/>
      <c r="BL943" s="11">
        <f t="shared" si="62"/>
        <v>-356.03000000000003</v>
      </c>
      <c r="BM943" s="12">
        <f t="shared" si="63"/>
        <v>3152</v>
      </c>
      <c r="BN943" s="13">
        <f t="shared" si="64"/>
        <v>154.16666666666666</v>
      </c>
      <c r="BO943" s="13">
        <f t="shared" si="65"/>
        <v>154.16666666666666</v>
      </c>
      <c r="BP943" s="13">
        <f t="shared" si="66"/>
        <v>51.388888888888886</v>
      </c>
      <c r="BQ943" s="13">
        <f t="shared" si="67"/>
        <v>314.24960000000004</v>
      </c>
      <c r="BR943" s="13">
        <f t="shared" si="68"/>
        <v>280.58</v>
      </c>
      <c r="BS943" s="13">
        <f t="shared" si="69"/>
        <v>0</v>
      </c>
      <c r="BT943" s="13">
        <f t="shared" si="70"/>
        <v>0</v>
      </c>
      <c r="BU943" s="13">
        <f t="shared" si="71"/>
        <v>0</v>
      </c>
      <c r="BV943" s="6">
        <f>SUMIFS('SEGURO DE VIDA'!E:E, 'SEGURO DE VIDA'!D:D, H943, 'SEGURO DE VIDA'!G:G, E943)</f>
        <v>13.71</v>
      </c>
      <c r="BW943" s="6">
        <f>SUMIFS(TREINAMENTOS!E:E, TREINAMENTOS!D:D, H943, TREINAMENTOS!G:G, E943)</f>
        <v>0</v>
      </c>
      <c r="BX943" s="6">
        <f>SUMIFS(EXAMES!E:E, EXAMES!D:D, H943, EXAMES!G:G, E943)</f>
        <v>885.6</v>
      </c>
      <c r="BY943" s="25">
        <f t="shared" si="72"/>
        <v>1853.8618222222221</v>
      </c>
      <c r="BZ943" s="1"/>
      <c r="CA943" s="1"/>
      <c r="CB943" s="13">
        <f t="shared" si="73"/>
        <v>0</v>
      </c>
      <c r="CC943" s="13">
        <f t="shared" si="74"/>
        <v>0</v>
      </c>
      <c r="CD943" s="13">
        <f>SUMIFS(ALIMENTAÇÃO!E:E, ALIMENTAÇÃO!D:D, H943, ALIMENTAÇÃO!G:G, E943)</f>
        <v>0</v>
      </c>
      <c r="CE943" s="6">
        <f>SUMIFS(TRANSPORTE!E:E, TRANSPORTE!D:D, H943, TRANSPORTE!G:G, E943)</f>
        <v>0</v>
      </c>
      <c r="CF943" s="6">
        <f>SUMIFS('PLANO DE SAÚDE'!E:E, 'PLANO DE SAÚDE'!D:D, H943, 'PLANO DE SAÚDE'!G:G, E943)</f>
        <v>0</v>
      </c>
      <c r="CG943" s="6">
        <f>SUMIFS('PLANO ODONTO'!E:E, 'PLANO ODONTO'!D:D, H943, 'PLANO ODONTO'!G:G, E943)</f>
        <v>0</v>
      </c>
      <c r="CH943" s="6">
        <f t="shared" si="75"/>
        <v>0</v>
      </c>
      <c r="CI943" s="6">
        <f t="shared" si="76"/>
        <v>0</v>
      </c>
      <c r="CJ943" s="6"/>
      <c r="CK943" s="6">
        <f t="shared" si="78"/>
        <v>257.19</v>
      </c>
      <c r="CL943" s="6">
        <f t="shared" si="79"/>
        <v>0</v>
      </c>
      <c r="CM943" s="6">
        <f t="shared" si="77"/>
        <v>0</v>
      </c>
      <c r="CN943" s="6">
        <v>3508.03</v>
      </c>
      <c r="CO943" s="6">
        <v>-356.03</v>
      </c>
      <c r="CP943" s="6">
        <v>3152</v>
      </c>
      <c r="CQ943" s="6">
        <v>3507.25</v>
      </c>
      <c r="CR943" s="1">
        <v>8.9600000000000009</v>
      </c>
      <c r="CS943" s="6">
        <v>3507.25</v>
      </c>
      <c r="CT943" s="1">
        <v>280.58</v>
      </c>
      <c r="CU943" s="6">
        <v>2900.05</v>
      </c>
    </row>
    <row r="944" spans="1:99" ht="13.8">
      <c r="A944" s="1"/>
      <c r="B944" s="1"/>
      <c r="C944" s="34" t="str">
        <f t="shared" ca="1" si="59"/>
        <v>OK</v>
      </c>
      <c r="D944" s="2">
        <f t="shared" si="60"/>
        <v>6430.4117233333327</v>
      </c>
      <c r="E944" s="42">
        <v>45962</v>
      </c>
      <c r="F944" s="1" t="s">
        <v>145</v>
      </c>
      <c r="G944" s="1">
        <v>3613</v>
      </c>
      <c r="H944" s="1" t="s">
        <v>588</v>
      </c>
      <c r="I944" s="1" t="s">
        <v>272</v>
      </c>
      <c r="J944" s="38">
        <v>45962</v>
      </c>
      <c r="K944" s="6">
        <v>2100</v>
      </c>
      <c r="L944" s="1"/>
      <c r="M944" s="4">
        <v>2100</v>
      </c>
      <c r="N944" s="4"/>
      <c r="O944" s="4"/>
      <c r="P944" s="4">
        <v>630</v>
      </c>
      <c r="Q944" s="4"/>
      <c r="R944" s="4"/>
      <c r="S944" s="4"/>
      <c r="T944" s="4"/>
      <c r="U944" s="4">
        <v>0</v>
      </c>
      <c r="V944" s="4"/>
      <c r="W944" s="4"/>
      <c r="X944" s="4"/>
      <c r="Y944" s="4"/>
      <c r="Z944" s="4"/>
      <c r="AA944" s="4"/>
      <c r="AB944" s="4"/>
      <c r="AC944" s="4"/>
      <c r="AD944" s="4">
        <v>717.65</v>
      </c>
      <c r="AE944" s="4">
        <v>274.37</v>
      </c>
      <c r="AF944" s="4">
        <v>301.92</v>
      </c>
      <c r="AG944" s="4"/>
      <c r="AH944" s="4"/>
      <c r="AI944" s="4"/>
      <c r="AJ944" s="4"/>
      <c r="AK944" s="4"/>
      <c r="AL944" s="4"/>
      <c r="AM944" s="4">
        <v>0.68</v>
      </c>
      <c r="AN944" s="8">
        <f t="shared" si="61"/>
        <v>4024.62</v>
      </c>
      <c r="AO944" s="4"/>
      <c r="AP944" s="4">
        <v>0</v>
      </c>
      <c r="AQ944" s="4">
        <v>0</v>
      </c>
      <c r="AR944" s="4"/>
      <c r="AS944" s="4"/>
      <c r="AT944" s="4">
        <v>0</v>
      </c>
      <c r="AU944" s="4"/>
      <c r="AV944" s="4">
        <v>0</v>
      </c>
      <c r="AW944" s="4">
        <v>0</v>
      </c>
      <c r="AX944" s="4"/>
      <c r="AY944" s="4"/>
      <c r="AZ944" s="4"/>
      <c r="BA944" s="4"/>
      <c r="BB944" s="4">
        <v>0</v>
      </c>
      <c r="BC944" s="4">
        <v>0</v>
      </c>
      <c r="BD944" s="4"/>
      <c r="BE944" s="4"/>
      <c r="BF944" s="4"/>
      <c r="BG944" s="4">
        <v>-376.27</v>
      </c>
      <c r="BH944" s="4">
        <v>-118.35</v>
      </c>
      <c r="BI944" s="4">
        <v>0</v>
      </c>
      <c r="BJ944" s="4"/>
      <c r="BK944" s="4"/>
      <c r="BL944" s="11">
        <f t="shared" si="62"/>
        <v>-494.62</v>
      </c>
      <c r="BM944" s="12">
        <f t="shared" si="63"/>
        <v>3530</v>
      </c>
      <c r="BN944" s="13">
        <f t="shared" si="64"/>
        <v>175</v>
      </c>
      <c r="BO944" s="13">
        <f t="shared" si="65"/>
        <v>175</v>
      </c>
      <c r="BP944" s="13">
        <f t="shared" si="66"/>
        <v>58.333333333333336</v>
      </c>
      <c r="BQ944" s="13">
        <f t="shared" si="67"/>
        <v>376.23838999999998</v>
      </c>
      <c r="BR944" s="13">
        <f t="shared" si="68"/>
        <v>321.91000000000003</v>
      </c>
      <c r="BS944" s="13">
        <f t="shared" si="69"/>
        <v>0</v>
      </c>
      <c r="BT944" s="13">
        <f t="shared" si="70"/>
        <v>0</v>
      </c>
      <c r="BU944" s="13">
        <f t="shared" si="71"/>
        <v>0</v>
      </c>
      <c r="BV944" s="6">
        <f>SUMIFS('SEGURO DE VIDA'!E:E, 'SEGURO DE VIDA'!D:D, H944, 'SEGURO DE VIDA'!G:G, E944)</f>
        <v>13.71</v>
      </c>
      <c r="BW944" s="6">
        <f>SUMIFS(TREINAMENTOS!E:E, TREINAMENTOS!D:D, H944, TREINAMENTOS!G:G, E944)</f>
        <v>400</v>
      </c>
      <c r="BX944" s="6">
        <f>SUMIFS(EXAMES!E:E, EXAMES!D:D, H944, EXAMES!G:G, E944)</f>
        <v>885.6</v>
      </c>
      <c r="BY944" s="25">
        <f t="shared" si="72"/>
        <v>2405.7917233333333</v>
      </c>
      <c r="BZ944" s="1"/>
      <c r="CA944" s="1"/>
      <c r="CB944" s="13">
        <f t="shared" si="73"/>
        <v>0</v>
      </c>
      <c r="CC944" s="13">
        <f t="shared" si="74"/>
        <v>0</v>
      </c>
      <c r="CD944" s="13">
        <f>SUMIFS(ALIMENTAÇÃO!E:E, ALIMENTAÇÃO!D:D, H944, ALIMENTAÇÃO!G:G, E944)</f>
        <v>0</v>
      </c>
      <c r="CE944" s="6">
        <f>SUMIFS(TRANSPORTE!E:E, TRANSPORTE!D:D, H944, TRANSPORTE!G:G, E944)</f>
        <v>0</v>
      </c>
      <c r="CF944" s="6">
        <f>SUMIFS('PLANO DE SAÚDE'!E:E, 'PLANO DE SAÚDE'!D:D, H944, 'PLANO DE SAÚDE'!G:G, E944)</f>
        <v>0</v>
      </c>
      <c r="CG944" s="6">
        <f>SUMIFS('PLANO ODONTO'!E:E, 'PLANO ODONTO'!D:D, H944, 'PLANO ODONTO'!G:G, E944)</f>
        <v>0</v>
      </c>
      <c r="CH944" s="6">
        <f t="shared" si="75"/>
        <v>0</v>
      </c>
      <c r="CI944" s="6">
        <f t="shared" si="76"/>
        <v>0</v>
      </c>
      <c r="CJ944" s="6"/>
      <c r="CK944" s="6">
        <f t="shared" si="78"/>
        <v>301.92</v>
      </c>
      <c r="CL944" s="6">
        <f t="shared" si="79"/>
        <v>0</v>
      </c>
      <c r="CM944" s="6">
        <f t="shared" si="77"/>
        <v>0</v>
      </c>
      <c r="CN944" s="6">
        <v>4024.62</v>
      </c>
      <c r="CO944" s="6">
        <v>-494.62</v>
      </c>
      <c r="CP944" s="6">
        <v>3530</v>
      </c>
      <c r="CQ944" s="6">
        <v>4023.94</v>
      </c>
      <c r="CR944" s="1">
        <v>9.35</v>
      </c>
      <c r="CS944" s="6">
        <v>4023.94</v>
      </c>
      <c r="CT944" s="1">
        <v>321.91000000000003</v>
      </c>
      <c r="CU944" s="6">
        <v>3416.74</v>
      </c>
    </row>
    <row r="945" spans="1:99" ht="13.8">
      <c r="A945" s="1"/>
      <c r="B945" s="1"/>
      <c r="C945" s="34" t="str">
        <f t="shared" ca="1" si="59"/>
        <v>OK</v>
      </c>
      <c r="D945" s="2">
        <f t="shared" si="60"/>
        <v>5393.1423182222225</v>
      </c>
      <c r="E945" s="42">
        <v>45962</v>
      </c>
      <c r="F945" s="1" t="s">
        <v>145</v>
      </c>
      <c r="G945" s="1">
        <v>3606</v>
      </c>
      <c r="H945" s="1" t="s">
        <v>577</v>
      </c>
      <c r="I945" s="1" t="s">
        <v>587</v>
      </c>
      <c r="J945" s="35">
        <v>45944</v>
      </c>
      <c r="K945" s="6">
        <v>1850</v>
      </c>
      <c r="L945" s="1"/>
      <c r="M945" s="4">
        <v>1850</v>
      </c>
      <c r="N945" s="4"/>
      <c r="O945" s="4"/>
      <c r="P945" s="4">
        <v>555</v>
      </c>
      <c r="Q945" s="4"/>
      <c r="R945" s="4"/>
      <c r="S945" s="4"/>
      <c r="T945" s="4"/>
      <c r="U945" s="4">
        <v>0</v>
      </c>
      <c r="V945" s="4"/>
      <c r="W945" s="4"/>
      <c r="X945" s="4"/>
      <c r="Y945" s="4"/>
      <c r="Z945" s="4"/>
      <c r="AA945" s="4"/>
      <c r="AB945" s="4"/>
      <c r="AC945" s="4"/>
      <c r="AD945" s="4">
        <v>625.9</v>
      </c>
      <c r="AE945" s="4">
        <v>239.3</v>
      </c>
      <c r="AF945" s="4">
        <v>263.32</v>
      </c>
      <c r="AG945" s="4"/>
      <c r="AH945" s="4"/>
      <c r="AI945" s="4"/>
      <c r="AJ945" s="4"/>
      <c r="AK945" s="4"/>
      <c r="AL945" s="4"/>
      <c r="AM945" s="4">
        <v>0.6</v>
      </c>
      <c r="AN945" s="8">
        <f t="shared" si="61"/>
        <v>3534.1200000000003</v>
      </c>
      <c r="AO945" s="4"/>
      <c r="AP945" s="4">
        <v>0</v>
      </c>
      <c r="AQ945" s="4">
        <v>0</v>
      </c>
      <c r="AR945" s="4"/>
      <c r="AS945" s="4"/>
      <c r="AT945" s="4">
        <v>-0.91</v>
      </c>
      <c r="AU945" s="4"/>
      <c r="AV945" s="4">
        <v>0</v>
      </c>
      <c r="AW945" s="4">
        <v>0</v>
      </c>
      <c r="AX945" s="4"/>
      <c r="AY945" s="4"/>
      <c r="AZ945" s="4"/>
      <c r="BA945" s="4"/>
      <c r="BB945" s="4">
        <v>0</v>
      </c>
      <c r="BC945" s="4">
        <v>0</v>
      </c>
      <c r="BD945" s="4"/>
      <c r="BE945" s="4"/>
      <c r="BF945" s="4"/>
      <c r="BG945" s="4">
        <v>-317.42</v>
      </c>
      <c r="BH945" s="4">
        <v>-44.79</v>
      </c>
      <c r="BI945" s="4">
        <v>0</v>
      </c>
      <c r="BJ945" s="4"/>
      <c r="BK945" s="4"/>
      <c r="BL945" s="11">
        <f t="shared" si="62"/>
        <v>-363.12000000000006</v>
      </c>
      <c r="BM945" s="12">
        <f t="shared" si="63"/>
        <v>3171.0000000000005</v>
      </c>
      <c r="BN945" s="13">
        <f t="shared" si="64"/>
        <v>154.16666666666666</v>
      </c>
      <c r="BO945" s="13">
        <f t="shared" si="65"/>
        <v>154.16666666666666</v>
      </c>
      <c r="BP945" s="13">
        <f t="shared" si="66"/>
        <v>51.388888888888886</v>
      </c>
      <c r="BQ945" s="13">
        <f t="shared" si="67"/>
        <v>317.31009599999999</v>
      </c>
      <c r="BR945" s="13">
        <f t="shared" si="68"/>
        <v>282.68</v>
      </c>
      <c r="BS945" s="13">
        <f t="shared" si="69"/>
        <v>0</v>
      </c>
      <c r="BT945" s="13">
        <f t="shared" si="70"/>
        <v>0</v>
      </c>
      <c r="BU945" s="13">
        <f t="shared" si="71"/>
        <v>0</v>
      </c>
      <c r="BV945" s="6">
        <f>SUMIFS('SEGURO DE VIDA'!E:E, 'SEGURO DE VIDA'!D:D, H945, 'SEGURO DE VIDA'!G:G, E945)</f>
        <v>13.71</v>
      </c>
      <c r="BW945" s="6">
        <f>SUMIFS(TREINAMENTOS!E:E, TREINAMENTOS!D:D, H945, TREINAMENTOS!G:G, E945)</f>
        <v>0</v>
      </c>
      <c r="BX945" s="6">
        <f>SUMIFS(EXAMES!E:E, EXAMES!D:D, H945, EXAMES!G:G, E945)</f>
        <v>885.6</v>
      </c>
      <c r="BY945" s="25">
        <f t="shared" si="72"/>
        <v>1859.0223182222221</v>
      </c>
      <c r="BZ945" s="1"/>
      <c r="CA945" s="1"/>
      <c r="CB945" s="13">
        <f t="shared" si="73"/>
        <v>0</v>
      </c>
      <c r="CC945" s="13">
        <f t="shared" si="74"/>
        <v>0</v>
      </c>
      <c r="CD945" s="13">
        <f>SUMIFS(ALIMENTAÇÃO!E:E, ALIMENTAÇÃO!D:D, H945, ALIMENTAÇÃO!G:G, E945)</f>
        <v>0</v>
      </c>
      <c r="CE945" s="6">
        <f>SUMIFS(TRANSPORTE!E:E, TRANSPORTE!D:D, H945, TRANSPORTE!G:G, E945)</f>
        <v>0</v>
      </c>
      <c r="CF945" s="6">
        <f>SUMIFS('PLANO DE SAÚDE'!E:E, 'PLANO DE SAÚDE'!D:D, H945, 'PLANO DE SAÚDE'!G:G, E945)</f>
        <v>0</v>
      </c>
      <c r="CG945" s="6">
        <f>SUMIFS('PLANO ODONTO'!E:E, 'PLANO ODONTO'!D:D, H945, 'PLANO ODONTO'!G:G, E945)</f>
        <v>0</v>
      </c>
      <c r="CH945" s="6">
        <f t="shared" si="75"/>
        <v>0</v>
      </c>
      <c r="CI945" s="6">
        <f t="shared" si="76"/>
        <v>0</v>
      </c>
      <c r="CJ945" s="6"/>
      <c r="CK945" s="6">
        <f t="shared" si="78"/>
        <v>263.32</v>
      </c>
      <c r="CL945" s="6">
        <f t="shared" si="79"/>
        <v>0</v>
      </c>
      <c r="CM945" s="6">
        <f t="shared" si="77"/>
        <v>0</v>
      </c>
      <c r="CN945" s="6">
        <v>3534.12</v>
      </c>
      <c r="CO945" s="6">
        <v>-363.12</v>
      </c>
      <c r="CP945" s="6">
        <v>3171</v>
      </c>
      <c r="CQ945" s="6">
        <v>3533.52</v>
      </c>
      <c r="CR945" s="1">
        <v>8.98</v>
      </c>
      <c r="CS945" s="6">
        <v>3533.52</v>
      </c>
      <c r="CT945" s="1">
        <v>282.68</v>
      </c>
      <c r="CU945" s="6">
        <v>2926.32</v>
      </c>
    </row>
    <row r="946" spans="1:99" ht="13.8">
      <c r="A946" s="1"/>
      <c r="B946" s="1"/>
      <c r="C946" s="34" t="str">
        <f t="shared" ca="1" si="59"/>
        <v>OK</v>
      </c>
      <c r="D946" s="2">
        <f t="shared" si="60"/>
        <v>5565.8431333333338</v>
      </c>
      <c r="E946" s="42">
        <v>45962</v>
      </c>
      <c r="F946" s="1" t="s">
        <v>145</v>
      </c>
      <c r="G946" s="1">
        <v>3458</v>
      </c>
      <c r="H946" s="1" t="s">
        <v>289</v>
      </c>
      <c r="I946" s="1" t="s">
        <v>290</v>
      </c>
      <c r="J946" s="38">
        <v>45505</v>
      </c>
      <c r="K946" s="6">
        <v>3153</v>
      </c>
      <c r="L946" s="1"/>
      <c r="M946" s="4">
        <v>3153</v>
      </c>
      <c r="N946" s="4"/>
      <c r="O946" s="4"/>
      <c r="P946" s="4">
        <v>0</v>
      </c>
      <c r="Q946" s="4"/>
      <c r="R946" s="4"/>
      <c r="S946" s="4"/>
      <c r="T946" s="4"/>
      <c r="U946" s="4">
        <v>306</v>
      </c>
      <c r="V946" s="4"/>
      <c r="W946" s="4"/>
      <c r="X946" s="4"/>
      <c r="Y946" s="4">
        <v>0</v>
      </c>
      <c r="Z946" s="4"/>
      <c r="AA946" s="4"/>
      <c r="AB946" s="4"/>
      <c r="AC946" s="4"/>
      <c r="AD946" s="4">
        <v>0</v>
      </c>
      <c r="AE946" s="4">
        <v>0</v>
      </c>
      <c r="AF946" s="4">
        <v>0</v>
      </c>
      <c r="AG946" s="4"/>
      <c r="AH946" s="4"/>
      <c r="AI946" s="4"/>
      <c r="AJ946" s="4"/>
      <c r="AK946" s="4"/>
      <c r="AL946" s="4"/>
      <c r="AM946" s="4">
        <v>0.73</v>
      </c>
      <c r="AN946" s="8">
        <f t="shared" si="61"/>
        <v>3459.73</v>
      </c>
      <c r="AO946" s="4"/>
      <c r="AP946" s="4">
        <v>-6.3</v>
      </c>
      <c r="AQ946" s="4">
        <v>-189.18</v>
      </c>
      <c r="AR946" s="4"/>
      <c r="AS946" s="4"/>
      <c r="AT946" s="4">
        <v>-0.02</v>
      </c>
      <c r="AU946" s="4"/>
      <c r="AV946" s="4">
        <v>-14</v>
      </c>
      <c r="AW946" s="4"/>
      <c r="AX946" s="4"/>
      <c r="AY946" s="4">
        <v>0</v>
      </c>
      <c r="AZ946" s="4"/>
      <c r="BA946" s="4"/>
      <c r="BB946" s="4">
        <v>-38.28</v>
      </c>
      <c r="BC946" s="4">
        <v>-1.81</v>
      </c>
      <c r="BD946" s="4">
        <v>-111.05</v>
      </c>
      <c r="BE946" s="4"/>
      <c r="BF946" s="4"/>
      <c r="BG946" s="4">
        <v>-308.48</v>
      </c>
      <c r="BH946" s="4">
        <v>-33.61</v>
      </c>
      <c r="BI946" s="4"/>
      <c r="BJ946" s="4"/>
      <c r="BK946" s="4"/>
      <c r="BL946" s="11">
        <f t="shared" si="62"/>
        <v>-702.73000000000013</v>
      </c>
      <c r="BM946" s="12">
        <f t="shared" si="63"/>
        <v>2757</v>
      </c>
      <c r="BN946" s="13">
        <f t="shared" si="64"/>
        <v>262.75</v>
      </c>
      <c r="BO946" s="13">
        <f t="shared" si="65"/>
        <v>262.75</v>
      </c>
      <c r="BP946" s="13">
        <f t="shared" si="66"/>
        <v>87.583333333333329</v>
      </c>
      <c r="BQ946" s="13">
        <f t="shared" si="67"/>
        <v>308.5428</v>
      </c>
      <c r="BR946" s="13">
        <f t="shared" si="68"/>
        <v>276.72000000000003</v>
      </c>
      <c r="BS946" s="13">
        <f t="shared" si="69"/>
        <v>623.70000000000005</v>
      </c>
      <c r="BT946" s="13">
        <f t="shared" si="70"/>
        <v>118.62</v>
      </c>
      <c r="BU946" s="13">
        <f t="shared" si="71"/>
        <v>151.73700000000002</v>
      </c>
      <c r="BV946" s="6">
        <f>SUMIFS('SEGURO DE VIDA'!E:E, 'SEGURO DE VIDA'!D:D, H946, 'SEGURO DE VIDA'!G:G, E946)</f>
        <v>13.71</v>
      </c>
      <c r="BW946" s="6">
        <f>SUMIFS(TREINAMENTOS!E:E, TREINAMENTOS!D:D, H946, TREINAMENTOS!G:G, E946)</f>
        <v>0</v>
      </c>
      <c r="BX946" s="6">
        <f>SUMIFS(EXAMES!E:E, EXAMES!D:D, H946, EXAMES!G:G, E946)</f>
        <v>0</v>
      </c>
      <c r="BY946" s="25">
        <f t="shared" si="72"/>
        <v>2106.1131333333337</v>
      </c>
      <c r="BZ946" s="1"/>
      <c r="CA946" s="1"/>
      <c r="CB946" s="13">
        <f t="shared" si="73"/>
        <v>151.73700000000002</v>
      </c>
      <c r="CC946" s="13">
        <f t="shared" si="74"/>
        <v>0</v>
      </c>
      <c r="CD946" s="13">
        <f>SUMIFS(ALIMENTAÇÃO!E:E, ALIMENTAÇÃO!D:D, H946, ALIMENTAÇÃO!G:G, E946)</f>
        <v>630</v>
      </c>
      <c r="CE946" s="6">
        <f>SUMIFS(TRANSPORTE!E:E, TRANSPORTE!D:D, H946, TRANSPORTE!G:G, E946)</f>
        <v>307.8</v>
      </c>
      <c r="CF946" s="6">
        <f>SUMIFS('PLANO DE SAÚDE'!E:E, 'PLANO DE SAÚDE'!D:D, H946, 'PLANO DE SAÚDE'!G:G, E946)</f>
        <v>302.87700000000001</v>
      </c>
      <c r="CG946" s="6">
        <f>SUMIFS('PLANO ODONTO'!E:E, 'PLANO ODONTO'!D:D, H946, 'PLANO ODONTO'!G:G, E946)</f>
        <v>14</v>
      </c>
      <c r="CH946" s="6">
        <f t="shared" si="75"/>
        <v>-151.13999999999999</v>
      </c>
      <c r="CI946" s="6">
        <f t="shared" si="76"/>
        <v>0</v>
      </c>
      <c r="CJ946" s="6"/>
      <c r="CK946" s="6">
        <f t="shared" si="78"/>
        <v>0</v>
      </c>
      <c r="CL946" s="6">
        <f t="shared" si="79"/>
        <v>0</v>
      </c>
      <c r="CM946" s="6">
        <f t="shared" si="77"/>
        <v>-14</v>
      </c>
      <c r="CN946" s="6">
        <v>3459.73</v>
      </c>
      <c r="CO946" s="6">
        <v>-702.73</v>
      </c>
      <c r="CP946" s="6">
        <v>2757</v>
      </c>
      <c r="CQ946" s="6">
        <v>3459</v>
      </c>
      <c r="CR946" s="1">
        <v>8.92</v>
      </c>
      <c r="CS946" s="6">
        <v>3459</v>
      </c>
      <c r="CT946" s="1">
        <v>276.72000000000003</v>
      </c>
      <c r="CU946" s="6">
        <v>2851.8</v>
      </c>
    </row>
    <row r="947" spans="1:99" ht="13.8">
      <c r="A947" s="1"/>
      <c r="B947" s="1"/>
      <c r="C947" s="34" t="str">
        <f t="shared" ca="1" si="59"/>
        <v>OK</v>
      </c>
      <c r="D947" s="2">
        <f t="shared" si="60"/>
        <v>6834.9456835555566</v>
      </c>
      <c r="E947" s="42">
        <v>45962</v>
      </c>
      <c r="F947" s="1" t="s">
        <v>145</v>
      </c>
      <c r="G947" s="1">
        <v>3592</v>
      </c>
      <c r="H947" s="1" t="s">
        <v>532</v>
      </c>
      <c r="I947" s="1" t="s">
        <v>155</v>
      </c>
      <c r="J947" s="38">
        <v>45916</v>
      </c>
      <c r="K947" s="6">
        <v>2600</v>
      </c>
      <c r="L947" s="1"/>
      <c r="M947" s="4">
        <v>2600</v>
      </c>
      <c r="N947" s="4"/>
      <c r="O947" s="4"/>
      <c r="P947" s="4">
        <v>780</v>
      </c>
      <c r="Q947" s="4"/>
      <c r="R947" s="4"/>
      <c r="S947" s="4"/>
      <c r="T947" s="4"/>
      <c r="U947" s="4">
        <v>0</v>
      </c>
      <c r="V947" s="4"/>
      <c r="W947" s="4"/>
      <c r="X947" s="4"/>
      <c r="Y947" s="4">
        <v>0</v>
      </c>
      <c r="Z947" s="4"/>
      <c r="AA947" s="4"/>
      <c r="AB947" s="4"/>
      <c r="AC947" s="4"/>
      <c r="AD947" s="4">
        <v>875.42</v>
      </c>
      <c r="AE947" s="4">
        <v>334.06</v>
      </c>
      <c r="AF947" s="4">
        <v>368.1</v>
      </c>
      <c r="AG947" s="4"/>
      <c r="AH947" s="4"/>
      <c r="AI947" s="4"/>
      <c r="AJ947" s="4"/>
      <c r="AK947" s="4"/>
      <c r="AL947" s="4"/>
      <c r="AM947" s="4">
        <v>0.14000000000000001</v>
      </c>
      <c r="AN947" s="8">
        <f t="shared" si="61"/>
        <v>4957.7200000000012</v>
      </c>
      <c r="AO947" s="4"/>
      <c r="AP947" s="4">
        <v>0</v>
      </c>
      <c r="AQ947" s="4">
        <v>0</v>
      </c>
      <c r="AR947" s="4"/>
      <c r="AS947" s="4"/>
      <c r="AT947" s="4">
        <v>-0.73</v>
      </c>
      <c r="AU947" s="4"/>
      <c r="AV947" s="4">
        <v>0</v>
      </c>
      <c r="AW947" s="4"/>
      <c r="AX947" s="4"/>
      <c r="AY947" s="4">
        <v>0</v>
      </c>
      <c r="AZ947" s="4"/>
      <c r="BA947" s="4"/>
      <c r="BB947" s="4">
        <v>0</v>
      </c>
      <c r="BC947" s="4">
        <v>0</v>
      </c>
      <c r="BD947" s="4">
        <v>0</v>
      </c>
      <c r="BE947" s="4"/>
      <c r="BF947" s="4"/>
      <c r="BG947" s="4">
        <v>-503.64</v>
      </c>
      <c r="BH947" s="4">
        <v>-303.35000000000002</v>
      </c>
      <c r="BI947" s="4"/>
      <c r="BJ947" s="4"/>
      <c r="BK947" s="4"/>
      <c r="BL947" s="11">
        <f t="shared" si="62"/>
        <v>-807.72</v>
      </c>
      <c r="BM947" s="12">
        <f t="shared" si="63"/>
        <v>4150.0000000000009</v>
      </c>
      <c r="BN947" s="13">
        <f t="shared" si="64"/>
        <v>216.66666666666666</v>
      </c>
      <c r="BO947" s="13">
        <f t="shared" si="65"/>
        <v>216.66666666666666</v>
      </c>
      <c r="BP947" s="13">
        <f t="shared" si="66"/>
        <v>72.222222222222214</v>
      </c>
      <c r="BQ947" s="13">
        <f t="shared" si="67"/>
        <v>503.69012799999996</v>
      </c>
      <c r="BR947" s="13">
        <f t="shared" si="68"/>
        <v>396.6</v>
      </c>
      <c r="BS947" s="13">
        <f t="shared" si="69"/>
        <v>0</v>
      </c>
      <c r="BT947" s="13">
        <f t="shared" si="70"/>
        <v>0</v>
      </c>
      <c r="BU947" s="13">
        <f t="shared" si="71"/>
        <v>457.67</v>
      </c>
      <c r="BV947" s="6">
        <f>SUMIFS('SEGURO DE VIDA'!E:E, 'SEGURO DE VIDA'!D:D, H947, 'SEGURO DE VIDA'!G:G, E947)</f>
        <v>13.71</v>
      </c>
      <c r="BW947" s="6">
        <f>SUMIFS(TREINAMENTOS!E:E, TREINAMENTOS!D:D, H947, TREINAMENTOS!G:G, E947)</f>
        <v>0</v>
      </c>
      <c r="BX947" s="6">
        <f>SUMIFS(EXAMES!E:E, EXAMES!D:D, H947, EXAMES!G:G, E947)</f>
        <v>0</v>
      </c>
      <c r="BY947" s="25">
        <f t="shared" si="72"/>
        <v>1877.2256835555556</v>
      </c>
      <c r="BZ947" s="1"/>
      <c r="CA947" s="1"/>
      <c r="CB947" s="13">
        <f t="shared" si="73"/>
        <v>457.67</v>
      </c>
      <c r="CC947" s="13">
        <f t="shared" si="74"/>
        <v>0</v>
      </c>
      <c r="CD947" s="13">
        <f>SUMIFS(ALIMENTAÇÃO!E:E, ALIMENTAÇÃO!D:D, H947, ALIMENTAÇÃO!G:G, E947)</f>
        <v>0</v>
      </c>
      <c r="CE947" s="6">
        <f>SUMIFS(TRANSPORTE!E:E, TRANSPORTE!D:D, H947, TRANSPORTE!G:G, E947)</f>
        <v>0</v>
      </c>
      <c r="CF947" s="6">
        <f>SUMIFS('PLANO DE SAÚDE'!E:E, 'PLANO DE SAÚDE'!D:D, H947, 'PLANO DE SAÚDE'!G:G, E947)</f>
        <v>457.67</v>
      </c>
      <c r="CG947" s="6">
        <f>SUMIFS('PLANO ODONTO'!E:E, 'PLANO ODONTO'!D:D, H947, 'PLANO ODONTO'!G:G, E947)</f>
        <v>0</v>
      </c>
      <c r="CH947" s="6">
        <f t="shared" si="75"/>
        <v>0</v>
      </c>
      <c r="CI947" s="6">
        <f t="shared" si="76"/>
        <v>0</v>
      </c>
      <c r="CJ947" s="6"/>
      <c r="CK947" s="6">
        <f t="shared" si="78"/>
        <v>368.1</v>
      </c>
      <c r="CL947" s="6">
        <f t="shared" si="79"/>
        <v>0</v>
      </c>
      <c r="CM947" s="6">
        <f t="shared" si="77"/>
        <v>0</v>
      </c>
      <c r="CN947" s="6">
        <v>4957.72</v>
      </c>
      <c r="CO947" s="6">
        <v>-807.72</v>
      </c>
      <c r="CP947" s="6">
        <v>4150</v>
      </c>
      <c r="CQ947" s="6">
        <v>4957.58</v>
      </c>
      <c r="CR947" s="1">
        <v>10.16</v>
      </c>
      <c r="CS947" s="6">
        <v>4957.58</v>
      </c>
      <c r="CT947" s="1">
        <v>396.6</v>
      </c>
      <c r="CU947" s="6">
        <v>4350.38</v>
      </c>
    </row>
    <row r="948" spans="1:99" ht="13.8">
      <c r="A948" s="1"/>
      <c r="B948" s="1"/>
      <c r="C948" s="34" t="str">
        <f t="shared" ca="1" si="59"/>
        <v>OK</v>
      </c>
      <c r="D948" s="2">
        <f t="shared" si="60"/>
        <v>2043.162888888889</v>
      </c>
      <c r="E948" s="42">
        <v>45962</v>
      </c>
      <c r="F948" s="1" t="s">
        <v>145</v>
      </c>
      <c r="G948" s="1">
        <v>3557</v>
      </c>
      <c r="H948" s="1" t="s">
        <v>294</v>
      </c>
      <c r="I948" s="1" t="s">
        <v>295</v>
      </c>
      <c r="J948" s="38">
        <v>45831</v>
      </c>
      <c r="K948" s="6">
        <v>957.98</v>
      </c>
      <c r="L948" s="1"/>
      <c r="M948" s="4">
        <v>957.98</v>
      </c>
      <c r="N948" s="4"/>
      <c r="O948" s="4"/>
      <c r="P948" s="4">
        <v>0</v>
      </c>
      <c r="Q948" s="4"/>
      <c r="R948" s="4"/>
      <c r="S948" s="4"/>
      <c r="T948" s="4"/>
      <c r="U948" s="4">
        <v>15.96</v>
      </c>
      <c r="V948" s="4"/>
      <c r="W948" s="4"/>
      <c r="X948" s="4"/>
      <c r="Y948" s="4">
        <v>0</v>
      </c>
      <c r="Z948" s="4"/>
      <c r="AA948" s="4"/>
      <c r="AB948" s="4"/>
      <c r="AC948" s="4"/>
      <c r="AD948" s="4">
        <v>0</v>
      </c>
      <c r="AE948" s="4">
        <v>0</v>
      </c>
      <c r="AF948" s="4">
        <v>0</v>
      </c>
      <c r="AG948" s="4"/>
      <c r="AH948" s="4"/>
      <c r="AI948" s="4"/>
      <c r="AJ948" s="4"/>
      <c r="AK948" s="4"/>
      <c r="AL948" s="4"/>
      <c r="AM948" s="4">
        <v>0.62</v>
      </c>
      <c r="AN948" s="8">
        <f t="shared" si="61"/>
        <v>974.56000000000006</v>
      </c>
      <c r="AO948" s="4"/>
      <c r="AP948" s="4">
        <v>-5.6</v>
      </c>
      <c r="AQ948" s="4">
        <v>0</v>
      </c>
      <c r="AR948" s="4"/>
      <c r="AS948" s="4"/>
      <c r="AT948" s="4">
        <v>-0.45</v>
      </c>
      <c r="AU948" s="4"/>
      <c r="AV948" s="4">
        <v>0</v>
      </c>
      <c r="AW948" s="4"/>
      <c r="AX948" s="4"/>
      <c r="AY948" s="4">
        <v>0</v>
      </c>
      <c r="AZ948" s="4"/>
      <c r="BA948" s="4"/>
      <c r="BB948" s="4">
        <v>0</v>
      </c>
      <c r="BC948" s="4">
        <v>-1.51</v>
      </c>
      <c r="BD948" s="4">
        <v>0</v>
      </c>
      <c r="BE948" s="4"/>
      <c r="BF948" s="4"/>
      <c r="BG948" s="4">
        <v>0</v>
      </c>
      <c r="BH948" s="4">
        <v>0</v>
      </c>
      <c r="BI948" s="4"/>
      <c r="BJ948" s="4"/>
      <c r="BK948" s="4"/>
      <c r="BL948" s="11">
        <f t="shared" si="62"/>
        <v>-7.56</v>
      </c>
      <c r="BM948" s="12">
        <f t="shared" si="63"/>
        <v>967.00000000000011</v>
      </c>
      <c r="BN948" s="13">
        <f t="shared" si="64"/>
        <v>79.831666666666663</v>
      </c>
      <c r="BO948" s="13">
        <f t="shared" si="65"/>
        <v>79.831666666666663</v>
      </c>
      <c r="BP948" s="13">
        <f t="shared" si="66"/>
        <v>26.610555555555553</v>
      </c>
      <c r="BQ948" s="13">
        <f t="shared" si="67"/>
        <v>0</v>
      </c>
      <c r="BR948" s="13">
        <f t="shared" si="68"/>
        <v>0</v>
      </c>
      <c r="BS948" s="13">
        <f t="shared" si="69"/>
        <v>554.4</v>
      </c>
      <c r="BT948" s="13">
        <f t="shared" si="70"/>
        <v>180</v>
      </c>
      <c r="BU948" s="13">
        <f t="shared" si="71"/>
        <v>134.21900000000002</v>
      </c>
      <c r="BV948" s="6">
        <f>SUMIFS('SEGURO DE VIDA'!E:E, 'SEGURO DE VIDA'!D:D, H948, 'SEGURO DE VIDA'!G:G, E948)</f>
        <v>13.71</v>
      </c>
      <c r="BW948" s="6">
        <f>SUMIFS(TREINAMENTOS!E:E, TREINAMENTOS!D:D, H948, TREINAMENTOS!G:G, E948)</f>
        <v>0</v>
      </c>
      <c r="BX948" s="6">
        <f>SUMIFS(EXAMES!E:E, EXAMES!D:D, H948, EXAMES!G:G, E948)</f>
        <v>0</v>
      </c>
      <c r="BY948" s="25">
        <f t="shared" si="72"/>
        <v>1068.6028888888889</v>
      </c>
      <c r="BZ948" s="1"/>
      <c r="CA948" s="1"/>
      <c r="CB948" s="13">
        <f t="shared" si="73"/>
        <v>134.21900000000002</v>
      </c>
      <c r="CC948" s="13">
        <f t="shared" si="74"/>
        <v>0</v>
      </c>
      <c r="CD948" s="13">
        <f>SUMIFS(ALIMENTAÇÃO!E:E, ALIMENTAÇÃO!D:D, H948, ALIMENTAÇÃO!G:G, E948)</f>
        <v>560</v>
      </c>
      <c r="CE948" s="6">
        <f>SUMIFS(TRANSPORTE!E:E, TRANSPORTE!D:D, H948, TRANSPORTE!G:G, E948)</f>
        <v>180</v>
      </c>
      <c r="CF948" s="6">
        <f>SUMIFS('PLANO DE SAÚDE'!E:E, 'PLANO DE SAÚDE'!D:D, H948, 'PLANO DE SAÚDE'!G:G, E948)</f>
        <v>135.72900000000001</v>
      </c>
      <c r="CG948" s="6">
        <f>SUMIFS('PLANO ODONTO'!E:E, 'PLANO ODONTO'!D:D, H948, 'PLANO ODONTO'!G:G, E948)</f>
        <v>0</v>
      </c>
      <c r="CH948" s="6">
        <f t="shared" si="75"/>
        <v>-1.51</v>
      </c>
      <c r="CI948" s="6">
        <f t="shared" si="76"/>
        <v>0</v>
      </c>
      <c r="CJ948" s="6"/>
      <c r="CK948" s="6">
        <f t="shared" si="78"/>
        <v>0</v>
      </c>
      <c r="CL948" s="6">
        <f t="shared" si="79"/>
        <v>0</v>
      </c>
      <c r="CM948" s="6">
        <f t="shared" si="77"/>
        <v>0</v>
      </c>
      <c r="CN948" s="6">
        <v>974.56</v>
      </c>
      <c r="CO948" s="6">
        <v>-7.56</v>
      </c>
      <c r="CP948" s="6">
        <v>967</v>
      </c>
      <c r="CQ948" s="6">
        <v>0</v>
      </c>
      <c r="CR948" s="1">
        <v>0</v>
      </c>
      <c r="CS948" s="6">
        <v>0</v>
      </c>
      <c r="CT948" s="1">
        <v>0</v>
      </c>
      <c r="CU948" s="6">
        <v>366.74</v>
      </c>
    </row>
    <row r="949" spans="1:99" ht="13.8">
      <c r="A949" s="1"/>
      <c r="B949" s="1"/>
      <c r="C949" s="34" t="str">
        <f t="shared" ca="1" si="59"/>
        <v>OK</v>
      </c>
      <c r="D949" s="2">
        <f t="shared" si="60"/>
        <v>8225.6830413333337</v>
      </c>
      <c r="E949" s="42">
        <v>45962</v>
      </c>
      <c r="F949" s="1" t="s">
        <v>145</v>
      </c>
      <c r="G949" s="1">
        <v>190</v>
      </c>
      <c r="H949" s="1" t="s">
        <v>297</v>
      </c>
      <c r="I949" s="1" t="s">
        <v>202</v>
      </c>
      <c r="J949" s="38">
        <v>42248</v>
      </c>
      <c r="K949" s="6">
        <v>4336.05</v>
      </c>
      <c r="L949" s="1"/>
      <c r="M949" s="4">
        <v>4336.05</v>
      </c>
      <c r="N949" s="4"/>
      <c r="O949" s="4"/>
      <c r="P949" s="4">
        <v>0</v>
      </c>
      <c r="Q949" s="4"/>
      <c r="R949" s="4"/>
      <c r="S949" s="4"/>
      <c r="T949" s="4"/>
      <c r="U949" s="4">
        <v>193.35</v>
      </c>
      <c r="V949" s="4"/>
      <c r="W949" s="4"/>
      <c r="X949" s="4"/>
      <c r="Y949" s="4">
        <v>568.69000000000005</v>
      </c>
      <c r="Z949" s="4"/>
      <c r="AA949" s="4"/>
      <c r="AB949" s="4"/>
      <c r="AC949" s="4"/>
      <c r="AD949" s="4">
        <v>0</v>
      </c>
      <c r="AE949" s="4">
        <v>387.35</v>
      </c>
      <c r="AF949" s="4">
        <v>117.89</v>
      </c>
      <c r="AG949" s="4"/>
      <c r="AH949" s="4"/>
      <c r="AI949" s="4"/>
      <c r="AJ949" s="4"/>
      <c r="AK949" s="4"/>
      <c r="AL949" s="4"/>
      <c r="AM949" s="4">
        <v>0.67</v>
      </c>
      <c r="AN949" s="8">
        <f t="shared" si="61"/>
        <v>5604.0000000000009</v>
      </c>
      <c r="AO949" s="4"/>
      <c r="AP949" s="4">
        <v>-5.95</v>
      </c>
      <c r="AQ949" s="4">
        <v>0</v>
      </c>
      <c r="AR949" s="4"/>
      <c r="AS949" s="4"/>
      <c r="AT949" s="4">
        <v>-0.04</v>
      </c>
      <c r="AU949" s="4"/>
      <c r="AV949" s="4">
        <v>-14</v>
      </c>
      <c r="AW949" s="4"/>
      <c r="AX949" s="4"/>
      <c r="AY949" s="4">
        <v>-43.36</v>
      </c>
      <c r="AZ949" s="4"/>
      <c r="BA949" s="4"/>
      <c r="BB949" s="4">
        <v>0</v>
      </c>
      <c r="BC949" s="4">
        <v>-2.73</v>
      </c>
      <c r="BD949" s="4">
        <v>-372.91</v>
      </c>
      <c r="BE949" s="4"/>
      <c r="BF949" s="4"/>
      <c r="BG949" s="4">
        <v>-514.42999999999995</v>
      </c>
      <c r="BH949" s="4">
        <v>-438.58</v>
      </c>
      <c r="BI949" s="4"/>
      <c r="BJ949" s="4"/>
      <c r="BK949" s="4"/>
      <c r="BL949" s="11">
        <f t="shared" si="62"/>
        <v>-1392</v>
      </c>
      <c r="BM949" s="12">
        <f t="shared" si="63"/>
        <v>4212.0000000000009</v>
      </c>
      <c r="BN949" s="13">
        <f t="shared" si="64"/>
        <v>361.33750000000003</v>
      </c>
      <c r="BO949" s="13">
        <f t="shared" si="65"/>
        <v>361.33750000000003</v>
      </c>
      <c r="BP949" s="13">
        <f t="shared" si="66"/>
        <v>120.44583333333334</v>
      </c>
      <c r="BQ949" s="13">
        <f t="shared" si="67"/>
        <v>514.54020800000012</v>
      </c>
      <c r="BR949" s="13">
        <f t="shared" si="68"/>
        <v>402.77</v>
      </c>
      <c r="BS949" s="13">
        <f t="shared" si="69"/>
        <v>589.04999999999995</v>
      </c>
      <c r="BT949" s="13">
        <f t="shared" si="70"/>
        <v>0</v>
      </c>
      <c r="BU949" s="13">
        <f t="shared" si="71"/>
        <v>205.74200000000002</v>
      </c>
      <c r="BV949" s="6">
        <f>SUMIFS('SEGURO DE VIDA'!E:E, 'SEGURO DE VIDA'!D:D, H949, 'SEGURO DE VIDA'!G:G, E949)</f>
        <v>13.71</v>
      </c>
      <c r="BW949" s="6">
        <f>SUMIFS(TREINAMENTOS!E:E, TREINAMENTOS!D:D, H949, TREINAMENTOS!G:G, E949)</f>
        <v>52.75</v>
      </c>
      <c r="BX949" s="6">
        <f>SUMIFS(EXAMES!E:E, EXAMES!D:D, H949, EXAMES!G:G, E949)</f>
        <v>0</v>
      </c>
      <c r="BY949" s="25">
        <f t="shared" si="72"/>
        <v>2621.6830413333337</v>
      </c>
      <c r="BZ949" s="1"/>
      <c r="CA949" s="1"/>
      <c r="CB949" s="13">
        <f t="shared" si="73"/>
        <v>205.74200000000002</v>
      </c>
      <c r="CC949" s="13">
        <f t="shared" si="74"/>
        <v>0</v>
      </c>
      <c r="CD949" s="13">
        <f>SUMIFS(ALIMENTAÇÃO!E:E, ALIMENTAÇÃO!D:D, H949, ALIMENTAÇÃO!G:G, E949)</f>
        <v>595</v>
      </c>
      <c r="CE949" s="6">
        <f>SUMIFS(TRANSPORTE!E:E, TRANSPORTE!D:D, H949, TRANSPORTE!G:G, E949)</f>
        <v>0</v>
      </c>
      <c r="CF949" s="6">
        <f>SUMIFS('PLANO DE SAÚDE'!E:E, 'PLANO DE SAÚDE'!D:D, H949, 'PLANO DE SAÚDE'!G:G, E949)</f>
        <v>581.38200000000006</v>
      </c>
      <c r="CG949" s="6">
        <f>SUMIFS('PLANO ODONTO'!E:E, 'PLANO ODONTO'!D:D, H949, 'PLANO ODONTO'!G:G, E949)</f>
        <v>14</v>
      </c>
      <c r="CH949" s="6">
        <f t="shared" si="75"/>
        <v>-375.64000000000004</v>
      </c>
      <c r="CI949" s="6">
        <f t="shared" si="76"/>
        <v>0</v>
      </c>
      <c r="CJ949" s="6"/>
      <c r="CK949" s="6">
        <f t="shared" si="78"/>
        <v>117.89</v>
      </c>
      <c r="CL949" s="6">
        <f t="shared" si="79"/>
        <v>0</v>
      </c>
      <c r="CM949" s="6">
        <f t="shared" si="77"/>
        <v>-14</v>
      </c>
      <c r="CN949" s="6">
        <v>5604</v>
      </c>
      <c r="CO949" s="6">
        <v>-1392</v>
      </c>
      <c r="CP949" s="6">
        <v>4212</v>
      </c>
      <c r="CQ949" s="6">
        <v>5034.6400000000003</v>
      </c>
      <c r="CR949" s="1">
        <v>10.220000000000001</v>
      </c>
      <c r="CS949" s="6">
        <v>5034.6400000000003</v>
      </c>
      <c r="CT949" s="1">
        <v>402.77</v>
      </c>
      <c r="CU949" s="6">
        <v>4899.3100000000004</v>
      </c>
    </row>
    <row r="950" spans="1:99" ht="13.8">
      <c r="A950" s="1"/>
      <c r="B950" s="1"/>
      <c r="C950" s="34" t="str">
        <f t="shared" ca="1" si="59"/>
        <v>OK</v>
      </c>
      <c r="D950" s="2">
        <f t="shared" si="60"/>
        <v>3445.87</v>
      </c>
      <c r="E950" s="42">
        <v>45962</v>
      </c>
      <c r="F950" s="1" t="s">
        <v>145</v>
      </c>
      <c r="G950" s="1">
        <v>3604</v>
      </c>
      <c r="H950" s="1" t="s">
        <v>579</v>
      </c>
      <c r="I950" s="1" t="s">
        <v>151</v>
      </c>
      <c r="J950" s="35">
        <v>45940</v>
      </c>
      <c r="K950" s="6">
        <v>1800</v>
      </c>
      <c r="L950" s="1"/>
      <c r="M950" s="4">
        <v>1800</v>
      </c>
      <c r="N950" s="4"/>
      <c r="O950" s="4"/>
      <c r="P950" s="4">
        <v>0</v>
      </c>
      <c r="Q950" s="4"/>
      <c r="R950" s="4"/>
      <c r="S950" s="4"/>
      <c r="T950" s="4"/>
      <c r="U950" s="4">
        <v>0</v>
      </c>
      <c r="V950" s="4"/>
      <c r="W950" s="4"/>
      <c r="X950" s="4"/>
      <c r="Y950" s="4">
        <v>0</v>
      </c>
      <c r="Z950" s="4"/>
      <c r="AA950" s="4"/>
      <c r="AB950" s="4"/>
      <c r="AC950" s="4"/>
      <c r="AD950" s="4">
        <v>0</v>
      </c>
      <c r="AE950" s="4">
        <v>0</v>
      </c>
      <c r="AF950" s="4">
        <v>0</v>
      </c>
      <c r="AG950" s="4"/>
      <c r="AH950" s="4"/>
      <c r="AI950" s="4"/>
      <c r="AJ950" s="4"/>
      <c r="AK950" s="4"/>
      <c r="AL950" s="4"/>
      <c r="AM950" s="4">
        <v>0.13</v>
      </c>
      <c r="AN950" s="8">
        <f t="shared" si="61"/>
        <v>1800.13</v>
      </c>
      <c r="AO950" s="4"/>
      <c r="AP950" s="4">
        <v>-6.3</v>
      </c>
      <c r="AQ950" s="4">
        <v>0</v>
      </c>
      <c r="AR950" s="4"/>
      <c r="AS950" s="4"/>
      <c r="AT950" s="4">
        <v>-0.6</v>
      </c>
      <c r="AU950" s="4"/>
      <c r="AV950" s="4">
        <v>-14</v>
      </c>
      <c r="AW950" s="4"/>
      <c r="AX950" s="4"/>
      <c r="AY950" s="4">
        <v>0</v>
      </c>
      <c r="AZ950" s="4"/>
      <c r="BA950" s="4"/>
      <c r="BB950" s="4">
        <v>0</v>
      </c>
      <c r="BC950" s="4">
        <v>0</v>
      </c>
      <c r="BD950" s="4">
        <v>0</v>
      </c>
      <c r="BE950" s="4"/>
      <c r="BF950" s="4"/>
      <c r="BG950" s="4">
        <v>-139.22999999999999</v>
      </c>
      <c r="BH950" s="4">
        <v>0</v>
      </c>
      <c r="BI950" s="4"/>
      <c r="BJ950" s="4"/>
      <c r="BK950" s="4"/>
      <c r="BL950" s="11">
        <f t="shared" si="62"/>
        <v>-160.13</v>
      </c>
      <c r="BM950" s="12">
        <f t="shared" si="63"/>
        <v>1640</v>
      </c>
      <c r="BN950" s="13">
        <f t="shared" si="64"/>
        <v>150</v>
      </c>
      <c r="BO950" s="13">
        <f t="shared" si="65"/>
        <v>150</v>
      </c>
      <c r="BP950" s="13">
        <f t="shared" si="66"/>
        <v>50</v>
      </c>
      <c r="BQ950" s="13">
        <f t="shared" si="67"/>
        <v>139.32</v>
      </c>
      <c r="BR950" s="13">
        <f t="shared" si="68"/>
        <v>144</v>
      </c>
      <c r="BS950" s="13">
        <f t="shared" si="69"/>
        <v>623.70000000000005</v>
      </c>
      <c r="BT950" s="13">
        <f t="shared" si="70"/>
        <v>307.8</v>
      </c>
      <c r="BU950" s="13">
        <f t="shared" si="71"/>
        <v>14.46</v>
      </c>
      <c r="BV950" s="6">
        <f>SUMIFS('SEGURO DE VIDA'!E:E, 'SEGURO DE VIDA'!D:D, H950, 'SEGURO DE VIDA'!G:G, E950)</f>
        <v>13.71</v>
      </c>
      <c r="BW950" s="6">
        <f>SUMIFS(TREINAMENTOS!E:E, TREINAMENTOS!D:D, H950, TREINAMENTOS!G:G, E950)</f>
        <v>52.75</v>
      </c>
      <c r="BX950" s="6">
        <f>SUMIFS(EXAMES!E:E, EXAMES!D:D, H950, EXAMES!G:G, E950)</f>
        <v>0</v>
      </c>
      <c r="BY950" s="25">
        <f t="shared" si="72"/>
        <v>1645.74</v>
      </c>
      <c r="BZ950" s="1"/>
      <c r="CA950" s="1"/>
      <c r="CB950" s="13">
        <f t="shared" si="73"/>
        <v>0</v>
      </c>
      <c r="CC950" s="13">
        <f t="shared" si="74"/>
        <v>14.46</v>
      </c>
      <c r="CD950" s="13">
        <f>SUMIFS(ALIMENTAÇÃO!E:E, ALIMENTAÇÃO!D:D, H950, ALIMENTAÇÃO!G:G, E950)</f>
        <v>630</v>
      </c>
      <c r="CE950" s="6">
        <f>SUMIFS(TRANSPORTE!E:E, TRANSPORTE!D:D, H950, TRANSPORTE!G:G, E950)</f>
        <v>307.8</v>
      </c>
      <c r="CF950" s="6">
        <f>SUMIFS('PLANO DE SAÚDE'!E:E, 'PLANO DE SAÚDE'!D:D, H950, 'PLANO DE SAÚDE'!G:G, E950)</f>
        <v>0</v>
      </c>
      <c r="CG950" s="6">
        <f>SUMIFS('PLANO ODONTO'!E:E, 'PLANO ODONTO'!D:D, H950, 'PLANO ODONTO'!G:G, E950)</f>
        <v>28.46</v>
      </c>
      <c r="CH950" s="6">
        <f t="shared" si="75"/>
        <v>0</v>
      </c>
      <c r="CI950" s="6">
        <f t="shared" si="76"/>
        <v>0</v>
      </c>
      <c r="CJ950" s="6"/>
      <c r="CK950" s="6">
        <f t="shared" si="78"/>
        <v>0</v>
      </c>
      <c r="CL950" s="6">
        <f t="shared" si="79"/>
        <v>0</v>
      </c>
      <c r="CM950" s="6">
        <f t="shared" si="77"/>
        <v>-14</v>
      </c>
      <c r="CN950" s="6">
        <v>1800.13</v>
      </c>
      <c r="CO950" s="6">
        <v>-160.13</v>
      </c>
      <c r="CP950" s="6">
        <v>1640</v>
      </c>
      <c r="CQ950" s="6">
        <v>1800</v>
      </c>
      <c r="CR950" s="1">
        <v>7.74</v>
      </c>
      <c r="CS950" s="6">
        <v>1800</v>
      </c>
      <c r="CT950" s="1">
        <v>144</v>
      </c>
      <c r="CU950" s="6">
        <v>1192.8</v>
      </c>
    </row>
    <row r="951" spans="1:99" ht="13.8">
      <c r="A951" s="1"/>
      <c r="B951" s="1"/>
      <c r="C951" s="34" t="str">
        <f t="shared" ca="1" si="59"/>
        <v>OK</v>
      </c>
      <c r="D951" s="2">
        <f t="shared" si="60"/>
        <v>10322.993681777778</v>
      </c>
      <c r="E951" s="42">
        <v>45962</v>
      </c>
      <c r="F951" s="1" t="s">
        <v>145</v>
      </c>
      <c r="G951" s="1">
        <v>3589</v>
      </c>
      <c r="H951" s="1" t="s">
        <v>535</v>
      </c>
      <c r="I951" s="1" t="s">
        <v>536</v>
      </c>
      <c r="J951" s="38">
        <v>45915</v>
      </c>
      <c r="K951" s="6">
        <v>4000</v>
      </c>
      <c r="L951" s="1"/>
      <c r="M951" s="4">
        <v>4000</v>
      </c>
      <c r="N951" s="4"/>
      <c r="O951" s="4"/>
      <c r="P951" s="4">
        <v>1200</v>
      </c>
      <c r="Q951" s="4"/>
      <c r="R951" s="4"/>
      <c r="S951" s="4"/>
      <c r="T951" s="4"/>
      <c r="U951" s="4">
        <v>0</v>
      </c>
      <c r="V951" s="4"/>
      <c r="W951" s="4"/>
      <c r="X951" s="4"/>
      <c r="Y951" s="4">
        <v>0</v>
      </c>
      <c r="Z951" s="4"/>
      <c r="AA951" s="4"/>
      <c r="AB951" s="4"/>
      <c r="AC951" s="4"/>
      <c r="AD951" s="4">
        <v>1374.75</v>
      </c>
      <c r="AE951" s="4">
        <v>517.4</v>
      </c>
      <c r="AF951" s="4">
        <v>575.87</v>
      </c>
      <c r="AG951" s="4"/>
      <c r="AH951" s="4"/>
      <c r="AI951" s="4"/>
      <c r="AJ951" s="4"/>
      <c r="AK951" s="4"/>
      <c r="AL951" s="4"/>
      <c r="AM951" s="4">
        <v>0.56000000000000005</v>
      </c>
      <c r="AN951" s="8">
        <f t="shared" si="61"/>
        <v>7668.58</v>
      </c>
      <c r="AO951" s="4"/>
      <c r="AP951" s="4">
        <v>0</v>
      </c>
      <c r="AQ951" s="4">
        <v>0</v>
      </c>
      <c r="AR951" s="4"/>
      <c r="AS951" s="4"/>
      <c r="AT951" s="4">
        <v>-0.36</v>
      </c>
      <c r="AU951" s="4"/>
      <c r="AV951" s="4">
        <v>0</v>
      </c>
      <c r="AW951" s="4"/>
      <c r="AX951" s="4"/>
      <c r="AY951" s="4">
        <v>0</v>
      </c>
      <c r="AZ951" s="4"/>
      <c r="BA951" s="4"/>
      <c r="BB951" s="4">
        <v>0</v>
      </c>
      <c r="BC951" s="4">
        <v>0</v>
      </c>
      <c r="BD951" s="4">
        <v>0</v>
      </c>
      <c r="BE951" s="4"/>
      <c r="BF951" s="4"/>
      <c r="BG951" s="4">
        <v>-883.1</v>
      </c>
      <c r="BH951" s="4">
        <v>-957.12</v>
      </c>
      <c r="BI951" s="4"/>
      <c r="BJ951" s="4"/>
      <c r="BK951" s="4"/>
      <c r="BL951" s="11">
        <f t="shared" si="62"/>
        <v>-1840.58</v>
      </c>
      <c r="BM951" s="12">
        <f t="shared" si="63"/>
        <v>5828</v>
      </c>
      <c r="BN951" s="13">
        <f t="shared" si="64"/>
        <v>333.33333333333331</v>
      </c>
      <c r="BO951" s="13">
        <f t="shared" si="65"/>
        <v>333.33333333333331</v>
      </c>
      <c r="BP951" s="13">
        <f t="shared" si="66"/>
        <v>111.1111111111111</v>
      </c>
      <c r="BQ951" s="13">
        <f t="shared" si="67"/>
        <v>883.35590400000001</v>
      </c>
      <c r="BR951" s="13">
        <f t="shared" si="68"/>
        <v>613.44000000000005</v>
      </c>
      <c r="BS951" s="13">
        <f t="shared" si="69"/>
        <v>0</v>
      </c>
      <c r="BT951" s="13">
        <f t="shared" si="70"/>
        <v>0</v>
      </c>
      <c r="BU951" s="13">
        <f t="shared" si="71"/>
        <v>366.13</v>
      </c>
      <c r="BV951" s="6">
        <f>SUMIFS('SEGURO DE VIDA'!E:E, 'SEGURO DE VIDA'!D:D, H951, 'SEGURO DE VIDA'!G:G, E951)</f>
        <v>13.71</v>
      </c>
      <c r="BW951" s="6">
        <f>SUMIFS(TREINAMENTOS!E:E, TREINAMENTOS!D:D, H951, TREINAMENTOS!G:G, E951)</f>
        <v>0</v>
      </c>
      <c r="BX951" s="6">
        <f>SUMIFS(EXAMES!E:E, EXAMES!D:D, H951, EXAMES!G:G, E951)</f>
        <v>0</v>
      </c>
      <c r="BY951" s="25">
        <f t="shared" si="72"/>
        <v>2654.413681777778</v>
      </c>
      <c r="BZ951" s="1"/>
      <c r="CA951" s="1"/>
      <c r="CB951" s="13">
        <f t="shared" si="73"/>
        <v>366.13</v>
      </c>
      <c r="CC951" s="13">
        <f t="shared" si="74"/>
        <v>0</v>
      </c>
      <c r="CD951" s="13">
        <f>SUMIFS(ALIMENTAÇÃO!E:E, ALIMENTAÇÃO!D:D, H951, ALIMENTAÇÃO!G:G, E951)</f>
        <v>0</v>
      </c>
      <c r="CE951" s="6">
        <f>SUMIFS(TRANSPORTE!E:E, TRANSPORTE!D:D, H951, TRANSPORTE!G:G, E951)</f>
        <v>0</v>
      </c>
      <c r="CF951" s="6">
        <f>SUMIFS('PLANO DE SAÚDE'!E:E, 'PLANO DE SAÚDE'!D:D, H951, 'PLANO DE SAÚDE'!G:G, E951)</f>
        <v>366.13</v>
      </c>
      <c r="CG951" s="6">
        <f>SUMIFS('PLANO ODONTO'!E:E, 'PLANO ODONTO'!D:D, H951, 'PLANO ODONTO'!G:G, E951)</f>
        <v>0</v>
      </c>
      <c r="CH951" s="6">
        <f t="shared" si="75"/>
        <v>0</v>
      </c>
      <c r="CI951" s="6">
        <f t="shared" si="76"/>
        <v>0</v>
      </c>
      <c r="CJ951" s="6"/>
      <c r="CK951" s="6">
        <f t="shared" si="78"/>
        <v>575.87</v>
      </c>
      <c r="CL951" s="6">
        <f t="shared" si="79"/>
        <v>0</v>
      </c>
      <c r="CM951" s="6">
        <f t="shared" si="77"/>
        <v>0</v>
      </c>
      <c r="CN951" s="6">
        <v>7668.58</v>
      </c>
      <c r="CO951" s="6">
        <v>-1840.58</v>
      </c>
      <c r="CP951" s="6">
        <v>5828</v>
      </c>
      <c r="CQ951" s="6">
        <v>7668.02</v>
      </c>
      <c r="CR951" s="1">
        <v>11.52</v>
      </c>
      <c r="CS951" s="6">
        <v>7668.02</v>
      </c>
      <c r="CT951" s="1">
        <v>613.44000000000005</v>
      </c>
      <c r="CU951" s="6">
        <v>6784.92</v>
      </c>
    </row>
    <row r="952" spans="1:99" ht="13.8">
      <c r="A952" s="1"/>
      <c r="B952" s="1"/>
      <c r="C952" s="34" t="str">
        <f t="shared" ca="1" si="59"/>
        <v>OK</v>
      </c>
      <c r="D952" s="2">
        <f t="shared" si="60"/>
        <v>9980.0792440000005</v>
      </c>
      <c r="E952" s="42">
        <v>45962</v>
      </c>
      <c r="F952" s="1" t="s">
        <v>145</v>
      </c>
      <c r="G952" s="1">
        <v>3603</v>
      </c>
      <c r="H952" s="1" t="s">
        <v>580</v>
      </c>
      <c r="I952" s="1" t="s">
        <v>229</v>
      </c>
      <c r="J952" s="38">
        <v>45938</v>
      </c>
      <c r="K952" s="6">
        <v>3600</v>
      </c>
      <c r="L952" s="1"/>
      <c r="M952" s="4">
        <v>3600</v>
      </c>
      <c r="N952" s="4"/>
      <c r="O952" s="4">
        <v>0</v>
      </c>
      <c r="P952" s="4">
        <v>1080</v>
      </c>
      <c r="Q952" s="4"/>
      <c r="R952" s="4"/>
      <c r="S952" s="4"/>
      <c r="T952" s="4"/>
      <c r="U952" s="4">
        <v>0</v>
      </c>
      <c r="V952" s="4"/>
      <c r="W952" s="4"/>
      <c r="X952" s="4"/>
      <c r="Y952" s="4">
        <v>0</v>
      </c>
      <c r="Z952" s="4"/>
      <c r="AA952" s="4"/>
      <c r="AB952" s="4"/>
      <c r="AC952" s="4"/>
      <c r="AD952" s="4">
        <v>1246.6400000000001</v>
      </c>
      <c r="AE952" s="4">
        <v>460.2</v>
      </c>
      <c r="AF952" s="4">
        <v>519.47</v>
      </c>
      <c r="AG952" s="4"/>
      <c r="AH952" s="4"/>
      <c r="AI952" s="4"/>
      <c r="AJ952" s="4"/>
      <c r="AK952" s="4"/>
      <c r="AL952" s="4"/>
      <c r="AM952" s="4">
        <v>0.76</v>
      </c>
      <c r="AN952" s="8">
        <f t="shared" si="61"/>
        <v>6907.0700000000006</v>
      </c>
      <c r="AO952" s="4"/>
      <c r="AP952" s="4">
        <v>0</v>
      </c>
      <c r="AQ952" s="4">
        <v>0</v>
      </c>
      <c r="AR952" s="4"/>
      <c r="AS952" s="4"/>
      <c r="AT952" s="4">
        <v>-0.63</v>
      </c>
      <c r="AU952" s="4">
        <v>0</v>
      </c>
      <c r="AV952" s="4">
        <v>-14</v>
      </c>
      <c r="AW952" s="4"/>
      <c r="AX952" s="4"/>
      <c r="AY952" s="4"/>
      <c r="AZ952" s="4"/>
      <c r="BA952" s="4"/>
      <c r="BB952" s="4">
        <v>0</v>
      </c>
      <c r="BC952" s="4">
        <v>0</v>
      </c>
      <c r="BD952" s="4"/>
      <c r="BE952" s="4"/>
      <c r="BF952" s="4">
        <v>0</v>
      </c>
      <c r="BG952" s="4">
        <v>-776.46</v>
      </c>
      <c r="BH952" s="4">
        <v>-776.98</v>
      </c>
      <c r="BI952" s="4"/>
      <c r="BJ952" s="4"/>
      <c r="BK952" s="4"/>
      <c r="BL952" s="11">
        <f t="shared" si="62"/>
        <v>-1568.0700000000002</v>
      </c>
      <c r="BM952" s="12">
        <f t="shared" si="63"/>
        <v>5339</v>
      </c>
      <c r="BN952" s="13">
        <f t="shared" si="64"/>
        <v>300</v>
      </c>
      <c r="BO952" s="13">
        <f t="shared" si="65"/>
        <v>300</v>
      </c>
      <c r="BP952" s="13">
        <f t="shared" si="66"/>
        <v>100</v>
      </c>
      <c r="BQ952" s="13">
        <f t="shared" si="67"/>
        <v>776.26924400000007</v>
      </c>
      <c r="BR952" s="13">
        <f t="shared" si="68"/>
        <v>552.5</v>
      </c>
      <c r="BS952" s="13">
        <f t="shared" si="69"/>
        <v>0</v>
      </c>
      <c r="BT952" s="13">
        <f t="shared" si="70"/>
        <v>0</v>
      </c>
      <c r="BU952" s="13">
        <f t="shared" si="71"/>
        <v>14.93</v>
      </c>
      <c r="BV952" s="6">
        <f>SUMIFS('SEGURO DE VIDA'!E:E, 'SEGURO DE VIDA'!D:D, H952, 'SEGURO DE VIDA'!G:G, E952)</f>
        <v>13.71</v>
      </c>
      <c r="BW952" s="6">
        <f>SUMIFS(TREINAMENTOS!E:E, TREINAMENTOS!D:D, H952, TREINAMENTOS!G:G, E952)</f>
        <v>0</v>
      </c>
      <c r="BX952" s="6">
        <f>SUMIFS(EXAMES!E:E, EXAMES!D:D, H952, EXAMES!G:G, E952)</f>
        <v>1015.6</v>
      </c>
      <c r="BY952" s="25">
        <f t="shared" si="72"/>
        <v>3073.0092439999999</v>
      </c>
      <c r="BZ952" s="1"/>
      <c r="CA952" s="1"/>
      <c r="CB952" s="13">
        <f t="shared" si="73"/>
        <v>0</v>
      </c>
      <c r="CC952" s="13">
        <f t="shared" si="74"/>
        <v>14.93</v>
      </c>
      <c r="CD952" s="13">
        <f>SUMIFS(ALIMENTAÇÃO!E:E, ALIMENTAÇÃO!D:D, H952, ALIMENTAÇÃO!G:G, E952)</f>
        <v>0</v>
      </c>
      <c r="CE952" s="6">
        <f>SUMIFS(TRANSPORTE!E:E, TRANSPORTE!D:D, H952, TRANSPORTE!G:G, E952)</f>
        <v>0</v>
      </c>
      <c r="CF952" s="6">
        <f>SUMIFS('PLANO DE SAÚDE'!E:E, 'PLANO DE SAÚDE'!D:D, H952, 'PLANO DE SAÚDE'!G:G, E952)</f>
        <v>0</v>
      </c>
      <c r="CG952" s="6">
        <f>SUMIFS('PLANO ODONTO'!E:E, 'PLANO ODONTO'!D:D, H952, 'PLANO ODONTO'!G:G, E952)</f>
        <v>28.93</v>
      </c>
      <c r="CH952" s="6">
        <f t="shared" si="75"/>
        <v>0</v>
      </c>
      <c r="CI952" s="6">
        <f t="shared" si="76"/>
        <v>0</v>
      </c>
      <c r="CJ952" s="6"/>
      <c r="CK952" s="6">
        <f t="shared" si="78"/>
        <v>519.47</v>
      </c>
      <c r="CL952" s="6">
        <f t="shared" si="79"/>
        <v>0</v>
      </c>
      <c r="CM952" s="6">
        <f t="shared" si="77"/>
        <v>-14</v>
      </c>
      <c r="CN952" s="6">
        <v>6907.07</v>
      </c>
      <c r="CO952" s="6">
        <v>-1568.07</v>
      </c>
      <c r="CP952" s="6">
        <v>5339</v>
      </c>
      <c r="CQ952" s="6">
        <v>6906.31</v>
      </c>
      <c r="CR952" s="1">
        <v>11.24</v>
      </c>
      <c r="CS952" s="6">
        <v>6906.31</v>
      </c>
      <c r="CT952" s="1">
        <v>552.5</v>
      </c>
      <c r="CU952" s="6">
        <v>6129.85</v>
      </c>
    </row>
    <row r="953" spans="1:99" ht="13.8">
      <c r="A953" s="1"/>
      <c r="B953" s="1"/>
      <c r="C953" s="34" t="str">
        <f t="shared" ca="1" si="59"/>
        <v>OK</v>
      </c>
      <c r="D953" s="2">
        <f t="shared" si="60"/>
        <v>2711.3266666666668</v>
      </c>
      <c r="E953" s="42">
        <v>45962</v>
      </c>
      <c r="F953" s="1" t="s">
        <v>145</v>
      </c>
      <c r="G953" s="1">
        <v>3568</v>
      </c>
      <c r="H953" s="1" t="s">
        <v>299</v>
      </c>
      <c r="I953" s="1" t="s">
        <v>478</v>
      </c>
      <c r="J953" s="38">
        <v>45870</v>
      </c>
      <c r="K953" s="6">
        <v>1518</v>
      </c>
      <c r="L953" s="1"/>
      <c r="M953" s="4">
        <v>1518</v>
      </c>
      <c r="N953" s="4"/>
      <c r="O953" s="4">
        <v>0</v>
      </c>
      <c r="P953" s="4">
        <v>0</v>
      </c>
      <c r="Q953" s="4"/>
      <c r="R953" s="4"/>
      <c r="S953" s="4"/>
      <c r="T953" s="4"/>
      <c r="U953" s="4">
        <v>0</v>
      </c>
      <c r="V953" s="4"/>
      <c r="W953" s="4"/>
      <c r="X953" s="4"/>
      <c r="Y953" s="4">
        <v>0</v>
      </c>
      <c r="Z953" s="4"/>
      <c r="AA953" s="4"/>
      <c r="AB953" s="4"/>
      <c r="AC953" s="4"/>
      <c r="AD953" s="4">
        <v>0</v>
      </c>
      <c r="AE953" s="4">
        <v>0</v>
      </c>
      <c r="AF953" s="4">
        <v>0</v>
      </c>
      <c r="AG953" s="4"/>
      <c r="AH953" s="4"/>
      <c r="AI953" s="4"/>
      <c r="AJ953" s="4"/>
      <c r="AK953" s="4"/>
      <c r="AL953" s="4"/>
      <c r="AM953" s="4">
        <v>0.9</v>
      </c>
      <c r="AN953" s="8">
        <f t="shared" si="61"/>
        <v>1518.9</v>
      </c>
      <c r="AO953" s="4"/>
      <c r="AP953" s="4">
        <v>-5.68</v>
      </c>
      <c r="AQ953" s="4">
        <v>-91.08</v>
      </c>
      <c r="AR953" s="4"/>
      <c r="AS953" s="4"/>
      <c r="AT953" s="4">
        <v>-0.28999999999999998</v>
      </c>
      <c r="AU953" s="4">
        <v>-49</v>
      </c>
      <c r="AV953" s="4">
        <v>-14</v>
      </c>
      <c r="AW953" s="4"/>
      <c r="AX953" s="4"/>
      <c r="AY953" s="4"/>
      <c r="AZ953" s="4"/>
      <c r="BA953" s="4"/>
      <c r="BB953" s="4">
        <v>0</v>
      </c>
      <c r="BC953" s="4">
        <v>0</v>
      </c>
      <c r="BD953" s="4"/>
      <c r="BE953" s="4"/>
      <c r="BF953" s="4">
        <v>0</v>
      </c>
      <c r="BG953" s="4">
        <v>-113.85</v>
      </c>
      <c r="BH953" s="4">
        <v>0</v>
      </c>
      <c r="BI953" s="4"/>
      <c r="BJ953" s="4"/>
      <c r="BK953" s="4"/>
      <c r="BL953" s="11">
        <f t="shared" si="62"/>
        <v>-273.89999999999998</v>
      </c>
      <c r="BM953" s="12">
        <f t="shared" si="63"/>
        <v>1245</v>
      </c>
      <c r="BN953" s="13">
        <f t="shared" si="64"/>
        <v>126.5</v>
      </c>
      <c r="BO953" s="13">
        <f t="shared" si="65"/>
        <v>126.5</v>
      </c>
      <c r="BP953" s="13">
        <f t="shared" si="66"/>
        <v>42.166666666666664</v>
      </c>
      <c r="BQ953" s="13">
        <f t="shared" si="67"/>
        <v>113.85</v>
      </c>
      <c r="BR953" s="13">
        <f t="shared" si="68"/>
        <v>121.44</v>
      </c>
      <c r="BS953" s="13">
        <f t="shared" si="69"/>
        <v>562.94000000000005</v>
      </c>
      <c r="BT953" s="13">
        <f t="shared" si="70"/>
        <v>85.320000000000007</v>
      </c>
      <c r="BU953" s="13">
        <f t="shared" si="71"/>
        <v>0</v>
      </c>
      <c r="BV953" s="6">
        <f>SUMIFS('SEGURO DE VIDA'!E:E, 'SEGURO DE VIDA'!D:D, H953, 'SEGURO DE VIDA'!G:G, E953)</f>
        <v>13.71</v>
      </c>
      <c r="BW953" s="6">
        <f>SUMIFS(TREINAMENTOS!E:E, TREINAMENTOS!D:D, H953, TREINAMENTOS!G:G, E953)</f>
        <v>0</v>
      </c>
      <c r="BX953" s="6">
        <f>SUMIFS(EXAMES!E:E, EXAMES!D:D, H953, EXAMES!G:G, E953)</f>
        <v>0</v>
      </c>
      <c r="BY953" s="25">
        <f t="shared" si="72"/>
        <v>1192.4266666666667</v>
      </c>
      <c r="BZ953" s="1"/>
      <c r="CA953" s="1"/>
      <c r="CB953" s="13">
        <f t="shared" si="73"/>
        <v>0</v>
      </c>
      <c r="CC953" s="13">
        <f t="shared" si="74"/>
        <v>0</v>
      </c>
      <c r="CD953" s="13">
        <f>SUMIFS(ALIMENTAÇÃO!E:E, ALIMENTAÇÃO!D:D, H953, ALIMENTAÇÃO!G:G, E953)</f>
        <v>568.62</v>
      </c>
      <c r="CE953" s="6">
        <f>SUMIFS(TRANSPORTE!E:E, TRANSPORTE!D:D, H953, TRANSPORTE!G:G, E953)</f>
        <v>176.4</v>
      </c>
      <c r="CF953" s="6">
        <f>SUMIFS('PLANO DE SAÚDE'!E:E, 'PLANO DE SAÚDE'!D:D, H953, 'PLANO DE SAÚDE'!G:G, E953)</f>
        <v>0</v>
      </c>
      <c r="CG953" s="6">
        <f>SUMIFS('PLANO ODONTO'!E:E, 'PLANO ODONTO'!D:D, H953, 'PLANO ODONTO'!G:G, E953)</f>
        <v>14</v>
      </c>
      <c r="CH953" s="6">
        <f t="shared" si="75"/>
        <v>0</v>
      </c>
      <c r="CI953" s="6">
        <f t="shared" si="76"/>
        <v>0</v>
      </c>
      <c r="CJ953" s="6"/>
      <c r="CK953" s="6">
        <f t="shared" si="78"/>
        <v>0</v>
      </c>
      <c r="CL953" s="6">
        <f t="shared" si="79"/>
        <v>0</v>
      </c>
      <c r="CM953" s="6">
        <f t="shared" si="77"/>
        <v>-14</v>
      </c>
      <c r="CN953" s="6">
        <v>1518.9</v>
      </c>
      <c r="CO953" s="6">
        <v>-273.89999999999998</v>
      </c>
      <c r="CP953" s="6">
        <v>1245</v>
      </c>
      <c r="CQ953" s="6">
        <v>1518</v>
      </c>
      <c r="CR953" s="1">
        <v>7.5</v>
      </c>
      <c r="CS953" s="6">
        <v>1518</v>
      </c>
      <c r="CT953" s="1">
        <v>121.44</v>
      </c>
      <c r="CU953" s="6">
        <v>910.8</v>
      </c>
    </row>
    <row r="954" spans="1:99" ht="13.8">
      <c r="A954" s="1"/>
      <c r="B954" s="1"/>
      <c r="C954" s="34" t="str">
        <f t="shared" ca="1" si="59"/>
        <v>OK</v>
      </c>
      <c r="D954" s="2">
        <f t="shared" si="60"/>
        <v>4549.7643987777774</v>
      </c>
      <c r="E954" s="42">
        <v>45962</v>
      </c>
      <c r="F954" s="1" t="s">
        <v>145</v>
      </c>
      <c r="G954" s="1">
        <v>3477</v>
      </c>
      <c r="H954" s="1" t="s">
        <v>302</v>
      </c>
      <c r="I954" s="1" t="s">
        <v>151</v>
      </c>
      <c r="J954" s="35">
        <v>45593</v>
      </c>
      <c r="K954" s="6">
        <v>1667.2</v>
      </c>
      <c r="L954" s="1"/>
      <c r="M954" s="4">
        <v>1667.2</v>
      </c>
      <c r="N954" s="4"/>
      <c r="O954" s="4">
        <v>29.37</v>
      </c>
      <c r="P954" s="4">
        <v>500.16</v>
      </c>
      <c r="Q954" s="4"/>
      <c r="R954" s="4"/>
      <c r="S954" s="4"/>
      <c r="T954" s="4"/>
      <c r="U954" s="4">
        <v>134.4</v>
      </c>
      <c r="V954" s="4"/>
      <c r="W954" s="4"/>
      <c r="X954" s="4"/>
      <c r="Y954" s="4">
        <v>0</v>
      </c>
      <c r="Z954" s="4"/>
      <c r="AA954" s="4"/>
      <c r="AB954" s="4"/>
      <c r="AC954" s="4"/>
      <c r="AD954" s="4">
        <v>0</v>
      </c>
      <c r="AE954" s="4">
        <v>0</v>
      </c>
      <c r="AF954" s="4">
        <v>8.94</v>
      </c>
      <c r="AG954" s="4"/>
      <c r="AH954" s="4"/>
      <c r="AI954" s="4"/>
      <c r="AJ954" s="4"/>
      <c r="AK954" s="4"/>
      <c r="AL954" s="4"/>
      <c r="AM954" s="4">
        <v>0.25</v>
      </c>
      <c r="AN954" s="8">
        <f t="shared" si="61"/>
        <v>2340.3200000000002</v>
      </c>
      <c r="AO954" s="4"/>
      <c r="AP954" s="4">
        <v>-5.19</v>
      </c>
      <c r="AQ954" s="4">
        <v>0</v>
      </c>
      <c r="AR954" s="4"/>
      <c r="AS954" s="4"/>
      <c r="AT954" s="4">
        <v>-0.41</v>
      </c>
      <c r="AU954" s="4">
        <v>0</v>
      </c>
      <c r="AV954" s="4">
        <v>-14</v>
      </c>
      <c r="AW954" s="4"/>
      <c r="AX954" s="4"/>
      <c r="AY954" s="4"/>
      <c r="AZ954" s="4"/>
      <c r="BA954" s="4"/>
      <c r="BB954" s="4">
        <v>0</v>
      </c>
      <c r="BC954" s="4">
        <v>-1.51</v>
      </c>
      <c r="BD954" s="4"/>
      <c r="BE954" s="4"/>
      <c r="BF954" s="4">
        <v>-263.38</v>
      </c>
      <c r="BG954" s="4">
        <v>-187.83</v>
      </c>
      <c r="BH954" s="4">
        <v>0</v>
      </c>
      <c r="BI954" s="4"/>
      <c r="BJ954" s="4"/>
      <c r="BK954" s="4"/>
      <c r="BL954" s="11">
        <f t="shared" si="62"/>
        <v>-472.32000000000005</v>
      </c>
      <c r="BM954" s="12">
        <f t="shared" si="63"/>
        <v>1868</v>
      </c>
      <c r="BN954" s="13">
        <f t="shared" si="64"/>
        <v>138.93333333333334</v>
      </c>
      <c r="BO954" s="13">
        <f t="shared" si="65"/>
        <v>138.93333333333334</v>
      </c>
      <c r="BP954" s="13">
        <f t="shared" si="66"/>
        <v>46.31111111111111</v>
      </c>
      <c r="BQ954" s="13">
        <f t="shared" si="67"/>
        <v>187.90762100000001</v>
      </c>
      <c r="BR954" s="13">
        <f t="shared" si="68"/>
        <v>187.2</v>
      </c>
      <c r="BS954" s="13">
        <f t="shared" si="69"/>
        <v>549.6099999999999</v>
      </c>
      <c r="BT954" s="13">
        <f t="shared" si="70"/>
        <v>0</v>
      </c>
      <c r="BU954" s="13">
        <f t="shared" si="71"/>
        <v>134.21900000000002</v>
      </c>
      <c r="BV954" s="6">
        <f>SUMIFS('SEGURO DE VIDA'!E:E, 'SEGURO DE VIDA'!D:D, H954, 'SEGURO DE VIDA'!G:G, E954)</f>
        <v>13.71</v>
      </c>
      <c r="BW954" s="6">
        <f>SUMIFS(TREINAMENTOS!E:E, TREINAMENTOS!D:D, H954, TREINAMENTOS!G:G, E954)</f>
        <v>52.75</v>
      </c>
      <c r="BX954" s="6">
        <f>SUMIFS(EXAMES!E:E, EXAMES!D:D, H954, EXAMES!G:G, E954)</f>
        <v>759.87000000000012</v>
      </c>
      <c r="BY954" s="25">
        <f t="shared" si="72"/>
        <v>2209.4443987777777</v>
      </c>
      <c r="BZ954" s="1"/>
      <c r="CA954" s="1"/>
      <c r="CB954" s="13">
        <f t="shared" si="73"/>
        <v>134.21900000000002</v>
      </c>
      <c r="CC954" s="13">
        <f t="shared" si="74"/>
        <v>0</v>
      </c>
      <c r="CD954" s="13">
        <f>SUMIFS(ALIMENTAÇÃO!E:E, ALIMENTAÇÃO!D:D, H954, ALIMENTAÇÃO!G:G, E954)</f>
        <v>554.79999999999995</v>
      </c>
      <c r="CE954" s="6">
        <f>SUMIFS(TRANSPORTE!E:E, TRANSPORTE!D:D, H954, TRANSPORTE!G:G, E954)</f>
        <v>0</v>
      </c>
      <c r="CF954" s="6">
        <f>SUMIFS('PLANO DE SAÚDE'!E:E, 'PLANO DE SAÚDE'!D:D, H954, 'PLANO DE SAÚDE'!G:G, E954)</f>
        <v>135.72900000000001</v>
      </c>
      <c r="CG954" s="6">
        <f>SUMIFS('PLANO ODONTO'!E:E, 'PLANO ODONTO'!D:D, H954, 'PLANO ODONTO'!G:G, E954)</f>
        <v>14</v>
      </c>
      <c r="CH954" s="6">
        <f t="shared" si="75"/>
        <v>-1.51</v>
      </c>
      <c r="CI954" s="6">
        <f t="shared" si="76"/>
        <v>0</v>
      </c>
      <c r="CJ954" s="6"/>
      <c r="CK954" s="6">
        <f t="shared" si="78"/>
        <v>8.94</v>
      </c>
      <c r="CL954" s="6">
        <f t="shared" si="79"/>
        <v>0</v>
      </c>
      <c r="CM954" s="6">
        <f t="shared" si="77"/>
        <v>-14</v>
      </c>
      <c r="CN954" s="6">
        <v>2340.3200000000002</v>
      </c>
      <c r="CO954" s="6">
        <v>-472.32</v>
      </c>
      <c r="CP954" s="6">
        <v>1868</v>
      </c>
      <c r="CQ954" s="6">
        <v>2340.0700000000002</v>
      </c>
      <c r="CR954" s="1">
        <v>8.0299999999999994</v>
      </c>
      <c r="CS954" s="6">
        <v>2340.0700000000002</v>
      </c>
      <c r="CT954" s="1">
        <v>187.2</v>
      </c>
      <c r="CU954" s="6">
        <v>1732.87</v>
      </c>
    </row>
    <row r="955" spans="1:99" ht="13.8">
      <c r="A955" s="1"/>
      <c r="B955" s="1"/>
      <c r="C955" s="34" t="str">
        <f t="shared" ca="1" si="59"/>
        <v>OK</v>
      </c>
      <c r="D955" s="2">
        <f t="shared" si="60"/>
        <v>3794.6322251111114</v>
      </c>
      <c r="E955" s="42">
        <v>45962</v>
      </c>
      <c r="F955" s="1" t="s">
        <v>145</v>
      </c>
      <c r="G955" s="1">
        <v>3520</v>
      </c>
      <c r="H955" s="1" t="s">
        <v>305</v>
      </c>
      <c r="I955" s="1" t="s">
        <v>151</v>
      </c>
      <c r="J955" s="38">
        <v>45740</v>
      </c>
      <c r="K955" s="6">
        <v>1790.44</v>
      </c>
      <c r="L955" s="1"/>
      <c r="M955" s="4">
        <v>1790.44</v>
      </c>
      <c r="N955" s="4"/>
      <c r="O955" s="4">
        <v>0</v>
      </c>
      <c r="P955" s="4">
        <v>537.13</v>
      </c>
      <c r="Q955" s="4"/>
      <c r="R955" s="4"/>
      <c r="S955" s="4"/>
      <c r="T955" s="4"/>
      <c r="U955" s="4">
        <v>0</v>
      </c>
      <c r="V955" s="4"/>
      <c r="W955" s="4"/>
      <c r="X955" s="4"/>
      <c r="Y955" s="4">
        <v>0</v>
      </c>
      <c r="Z955" s="4"/>
      <c r="AA955" s="4"/>
      <c r="AB955" s="4"/>
      <c r="AC955" s="4"/>
      <c r="AD955" s="4">
        <v>0</v>
      </c>
      <c r="AE955" s="4">
        <v>0</v>
      </c>
      <c r="AF955" s="4">
        <v>0</v>
      </c>
      <c r="AG955" s="4"/>
      <c r="AH955" s="4"/>
      <c r="AI955" s="4"/>
      <c r="AJ955" s="4"/>
      <c r="AK955" s="4"/>
      <c r="AL955" s="4"/>
      <c r="AM955" s="4">
        <v>0.53</v>
      </c>
      <c r="AN955" s="8">
        <f t="shared" si="61"/>
        <v>2328.1000000000004</v>
      </c>
      <c r="AO955" s="4"/>
      <c r="AP955" s="4">
        <v>-5.37</v>
      </c>
      <c r="AQ955" s="4">
        <v>0</v>
      </c>
      <c r="AR955" s="4"/>
      <c r="AS955" s="4"/>
      <c r="AT955" s="4">
        <v>-0.9</v>
      </c>
      <c r="AU955" s="4">
        <v>0</v>
      </c>
      <c r="AV955" s="4">
        <v>0</v>
      </c>
      <c r="AW955" s="4"/>
      <c r="AX955" s="4"/>
      <c r="AY955" s="4"/>
      <c r="AZ955" s="4"/>
      <c r="BA955" s="4"/>
      <c r="BB955" s="4">
        <v>0</v>
      </c>
      <c r="BC955" s="4">
        <v>0</v>
      </c>
      <c r="BD955" s="4"/>
      <c r="BE955" s="4"/>
      <c r="BF955" s="4">
        <v>-642.12</v>
      </c>
      <c r="BG955" s="4">
        <v>-186.71</v>
      </c>
      <c r="BH955" s="4">
        <v>0</v>
      </c>
      <c r="BI955" s="4"/>
      <c r="BJ955" s="4"/>
      <c r="BK955" s="4"/>
      <c r="BL955" s="11">
        <f t="shared" si="62"/>
        <v>-835.1</v>
      </c>
      <c r="BM955" s="12">
        <f t="shared" si="63"/>
        <v>1493.0000000000005</v>
      </c>
      <c r="BN955" s="13">
        <f t="shared" si="64"/>
        <v>149.20333333333335</v>
      </c>
      <c r="BO955" s="13">
        <f t="shared" si="65"/>
        <v>149.20333333333335</v>
      </c>
      <c r="BP955" s="13">
        <f t="shared" si="66"/>
        <v>49.734444444444449</v>
      </c>
      <c r="BQ955" s="13">
        <f t="shared" si="67"/>
        <v>186.67111399999999</v>
      </c>
      <c r="BR955" s="13">
        <f t="shared" si="68"/>
        <v>186.2</v>
      </c>
      <c r="BS955" s="13">
        <f t="shared" si="69"/>
        <v>531.66</v>
      </c>
      <c r="BT955" s="13">
        <f t="shared" si="70"/>
        <v>0</v>
      </c>
      <c r="BU955" s="13">
        <f t="shared" si="71"/>
        <v>200.15</v>
      </c>
      <c r="BV955" s="6">
        <f>SUMIFS('SEGURO DE VIDA'!E:E, 'SEGURO DE VIDA'!D:D, H955, 'SEGURO DE VIDA'!G:G, E955)</f>
        <v>13.71</v>
      </c>
      <c r="BW955" s="6">
        <f>SUMIFS(TREINAMENTOS!E:E, TREINAMENTOS!D:D, H955, TREINAMENTOS!G:G, E955)</f>
        <v>0</v>
      </c>
      <c r="BX955" s="6">
        <f>SUMIFS(EXAMES!E:E, EXAMES!D:D, H955, EXAMES!G:G, E955)</f>
        <v>0</v>
      </c>
      <c r="BY955" s="25">
        <f t="shared" si="72"/>
        <v>1466.5322251111111</v>
      </c>
      <c r="BZ955" s="1"/>
      <c r="CA955" s="1"/>
      <c r="CB955" s="13">
        <f t="shared" si="73"/>
        <v>200.15</v>
      </c>
      <c r="CC955" s="13">
        <f t="shared" si="74"/>
        <v>0</v>
      </c>
      <c r="CD955" s="13">
        <f>SUMIFS(ALIMENTAÇÃO!E:E, ALIMENTAÇÃO!D:D, H955, ALIMENTAÇÃO!G:G, E955)</f>
        <v>537.03</v>
      </c>
      <c r="CE955" s="6">
        <f>SUMIFS(TRANSPORTE!E:E, TRANSPORTE!D:D, H955, TRANSPORTE!G:G, E955)</f>
        <v>0</v>
      </c>
      <c r="CF955" s="6">
        <f>SUMIFS('PLANO DE SAÚDE'!E:E, 'PLANO DE SAÚDE'!D:D, H955, 'PLANO DE SAÚDE'!G:G, E955)</f>
        <v>200.15</v>
      </c>
      <c r="CG955" s="6">
        <f>SUMIFS('PLANO ODONTO'!E:E, 'PLANO ODONTO'!D:D, H955, 'PLANO ODONTO'!G:G, E955)</f>
        <v>0</v>
      </c>
      <c r="CH955" s="6">
        <f t="shared" si="75"/>
        <v>0</v>
      </c>
      <c r="CI955" s="6">
        <f t="shared" si="76"/>
        <v>0</v>
      </c>
      <c r="CJ955" s="6"/>
      <c r="CK955" s="6">
        <f t="shared" si="78"/>
        <v>0</v>
      </c>
      <c r="CL955" s="6">
        <f t="shared" si="79"/>
        <v>0</v>
      </c>
      <c r="CM955" s="6">
        <f t="shared" si="77"/>
        <v>0</v>
      </c>
      <c r="CN955" s="6">
        <v>2328.1</v>
      </c>
      <c r="CO955" s="6">
        <v>-835.1</v>
      </c>
      <c r="CP955" s="6">
        <v>1493</v>
      </c>
      <c r="CQ955" s="6">
        <v>2327.5700000000002</v>
      </c>
      <c r="CR955" s="1">
        <v>8.02</v>
      </c>
      <c r="CS955" s="6">
        <v>2327.5700000000002</v>
      </c>
      <c r="CT955" s="1">
        <v>186.2</v>
      </c>
      <c r="CU955" s="6">
        <v>1720.37</v>
      </c>
    </row>
    <row r="956" spans="1:99" ht="13.8">
      <c r="A956" s="1"/>
      <c r="B956" s="1"/>
      <c r="C956" s="34" t="str">
        <f t="shared" ca="1" si="59"/>
        <v>OK</v>
      </c>
      <c r="D956" s="2">
        <f t="shared" si="60"/>
        <v>11615.977912777778</v>
      </c>
      <c r="E956" s="42">
        <v>45962</v>
      </c>
      <c r="F956" s="1" t="s">
        <v>145</v>
      </c>
      <c r="G956" s="1">
        <v>273</v>
      </c>
      <c r="H956" s="1" t="s">
        <v>307</v>
      </c>
      <c r="I956" s="1" t="s">
        <v>298</v>
      </c>
      <c r="J956" s="35">
        <v>44127</v>
      </c>
      <c r="K956" s="6">
        <v>3954.28</v>
      </c>
      <c r="L956" s="1"/>
      <c r="M956" s="4">
        <v>3954.28</v>
      </c>
      <c r="N956" s="4"/>
      <c r="O956" s="4">
        <v>0</v>
      </c>
      <c r="P956" s="4">
        <v>1186.28</v>
      </c>
      <c r="Q956" s="4"/>
      <c r="R956" s="4"/>
      <c r="S956" s="4"/>
      <c r="T956" s="4"/>
      <c r="U956" s="4">
        <v>0</v>
      </c>
      <c r="V956" s="4"/>
      <c r="W956" s="4"/>
      <c r="X956" s="4"/>
      <c r="Y956" s="4">
        <v>435</v>
      </c>
      <c r="Z956" s="4"/>
      <c r="AA956" s="4"/>
      <c r="AB956" s="4"/>
      <c r="AC956" s="4"/>
      <c r="AD956" s="4">
        <v>960.64</v>
      </c>
      <c r="AE956" s="4">
        <v>1302.28</v>
      </c>
      <c r="AF956" s="4">
        <v>688.71</v>
      </c>
      <c r="AG956" s="4"/>
      <c r="AH956" s="4"/>
      <c r="AI956" s="4"/>
      <c r="AJ956" s="4"/>
      <c r="AK956" s="4"/>
      <c r="AL956" s="4"/>
      <c r="AM956" s="4">
        <v>0.32</v>
      </c>
      <c r="AN956" s="8">
        <f t="shared" si="61"/>
        <v>8527.51</v>
      </c>
      <c r="AO956" s="4"/>
      <c r="AP956" s="4">
        <v>-5.68</v>
      </c>
      <c r="AQ956" s="4">
        <v>0</v>
      </c>
      <c r="AR956" s="4"/>
      <c r="AS956" s="4"/>
      <c r="AT956" s="4">
        <v>-0.2</v>
      </c>
      <c r="AU956" s="4">
        <v>0</v>
      </c>
      <c r="AV956" s="4">
        <v>-14</v>
      </c>
      <c r="AW956" s="4"/>
      <c r="AX956" s="4"/>
      <c r="AY956" s="4"/>
      <c r="AZ956" s="4"/>
      <c r="BA956" s="4"/>
      <c r="BB956" s="4">
        <v>-45</v>
      </c>
      <c r="BC956" s="4">
        <v>-100.08</v>
      </c>
      <c r="BD956" s="4"/>
      <c r="BE956" s="4"/>
      <c r="BF956" s="4">
        <v>0</v>
      </c>
      <c r="BG956" s="4">
        <v>-942.49</v>
      </c>
      <c r="BH956" s="4">
        <v>-1177.06</v>
      </c>
      <c r="BI956" s="4"/>
      <c r="BJ956" s="4"/>
      <c r="BK956" s="4"/>
      <c r="BL956" s="11">
        <f t="shared" si="62"/>
        <v>-2284.5100000000002</v>
      </c>
      <c r="BM956" s="12">
        <f t="shared" si="63"/>
        <v>6243</v>
      </c>
      <c r="BN956" s="13">
        <f t="shared" si="64"/>
        <v>329.52333333333337</v>
      </c>
      <c r="BO956" s="13">
        <f t="shared" si="65"/>
        <v>329.52333333333337</v>
      </c>
      <c r="BP956" s="13">
        <f t="shared" si="66"/>
        <v>109.84111111111112</v>
      </c>
      <c r="BQ956" s="13">
        <f t="shared" si="67"/>
        <v>942.74013500000001</v>
      </c>
      <c r="BR956" s="13">
        <f t="shared" si="68"/>
        <v>647.37</v>
      </c>
      <c r="BS956" s="13">
        <f t="shared" si="69"/>
        <v>562.94000000000005</v>
      </c>
      <c r="BT956" s="13">
        <f t="shared" si="70"/>
        <v>0</v>
      </c>
      <c r="BU956" s="13">
        <f t="shared" si="71"/>
        <v>100.07000000000002</v>
      </c>
      <c r="BV956" s="6">
        <f>SUMIFS('SEGURO DE VIDA'!E:E, 'SEGURO DE VIDA'!D:D, H956, 'SEGURO DE VIDA'!G:G, E956)</f>
        <v>13.71</v>
      </c>
      <c r="BW956" s="6">
        <f>SUMIFS(TREINAMENTOS!E:E, TREINAMENTOS!D:D, H956, TREINAMENTOS!G:G, E956)</f>
        <v>52.75</v>
      </c>
      <c r="BX956" s="6">
        <f>SUMIFS(EXAMES!E:E, EXAMES!D:D, H956, EXAMES!G:G, E956)</f>
        <v>0</v>
      </c>
      <c r="BY956" s="25">
        <f t="shared" si="72"/>
        <v>3088.4679127777781</v>
      </c>
      <c r="BZ956" s="1"/>
      <c r="CA956" s="1"/>
      <c r="CB956" s="13">
        <f t="shared" si="73"/>
        <v>100.07000000000002</v>
      </c>
      <c r="CC956" s="13">
        <f t="shared" si="74"/>
        <v>0</v>
      </c>
      <c r="CD956" s="13">
        <f>SUMIFS(ALIMENTAÇÃO!E:E, ALIMENTAÇÃO!D:D, H956, ALIMENTAÇÃO!G:G, E956)</f>
        <v>568.62</v>
      </c>
      <c r="CE956" s="6">
        <f>SUMIFS(TRANSPORTE!E:E, TRANSPORTE!D:D, H956, TRANSPORTE!G:G, E956)</f>
        <v>0</v>
      </c>
      <c r="CF956" s="6">
        <f>SUMIFS('PLANO DE SAÚDE'!E:E, 'PLANO DE SAÚDE'!D:D, H956, 'PLANO DE SAÚDE'!G:G, E956)</f>
        <v>245.15</v>
      </c>
      <c r="CG956" s="6">
        <f>SUMIFS('PLANO ODONTO'!E:E, 'PLANO ODONTO'!D:D, H956, 'PLANO ODONTO'!G:G, E956)</f>
        <v>14</v>
      </c>
      <c r="CH956" s="6">
        <f t="shared" si="75"/>
        <v>-145.07999999999998</v>
      </c>
      <c r="CI956" s="6">
        <f t="shared" si="76"/>
        <v>0</v>
      </c>
      <c r="CJ956" s="6"/>
      <c r="CK956" s="6">
        <f t="shared" si="78"/>
        <v>688.71</v>
      </c>
      <c r="CL956" s="6">
        <f t="shared" si="79"/>
        <v>0</v>
      </c>
      <c r="CM956" s="6">
        <f t="shared" si="77"/>
        <v>-14</v>
      </c>
      <c r="CN956" s="6">
        <v>8527.51</v>
      </c>
      <c r="CO956" s="6">
        <v>-2284.5100000000002</v>
      </c>
      <c r="CP956" s="6">
        <v>6243</v>
      </c>
      <c r="CQ956" s="6">
        <v>8092.19</v>
      </c>
      <c r="CR956" s="1">
        <v>11.65</v>
      </c>
      <c r="CS956" s="6">
        <v>8092.19</v>
      </c>
      <c r="CT956" s="1">
        <v>647.37</v>
      </c>
      <c r="CU956" s="6">
        <v>7584.7</v>
      </c>
    </row>
    <row r="957" spans="1:99" ht="13.8">
      <c r="A957" s="1"/>
      <c r="B957" s="1"/>
      <c r="C957" s="34" t="str">
        <f t="shared" ca="1" si="59"/>
        <v>OK</v>
      </c>
      <c r="D957" s="2">
        <f t="shared" si="60"/>
        <v>3246.4993982222222</v>
      </c>
      <c r="E957" s="42">
        <v>45962</v>
      </c>
      <c r="F957" s="1" t="s">
        <v>145</v>
      </c>
      <c r="G957" s="1">
        <v>3565</v>
      </c>
      <c r="H957" s="1" t="s">
        <v>309</v>
      </c>
      <c r="I957" s="1" t="s">
        <v>436</v>
      </c>
      <c r="J957" s="38">
        <v>45856</v>
      </c>
      <c r="K957" s="6">
        <v>1524.38</v>
      </c>
      <c r="L957" s="1"/>
      <c r="M957" s="4">
        <v>1524.38</v>
      </c>
      <c r="N957" s="4"/>
      <c r="O957" s="4">
        <v>0</v>
      </c>
      <c r="P957" s="4">
        <v>0</v>
      </c>
      <c r="Q957" s="4"/>
      <c r="R957" s="4"/>
      <c r="S957" s="4"/>
      <c r="T957" s="4"/>
      <c r="U957" s="4">
        <v>12.75</v>
      </c>
      <c r="V957" s="4"/>
      <c r="W957" s="4"/>
      <c r="X957" s="4"/>
      <c r="Y957" s="4">
        <v>0</v>
      </c>
      <c r="Z957" s="4"/>
      <c r="AA957" s="4"/>
      <c r="AB957" s="4"/>
      <c r="AC957" s="4"/>
      <c r="AD957" s="4">
        <v>0</v>
      </c>
      <c r="AE957" s="4">
        <v>0</v>
      </c>
      <c r="AF957" s="4">
        <v>0</v>
      </c>
      <c r="AG957" s="4"/>
      <c r="AH957" s="4"/>
      <c r="AI957" s="4"/>
      <c r="AJ957" s="4"/>
      <c r="AK957" s="4"/>
      <c r="AL957" s="4"/>
      <c r="AM957" s="4">
        <v>0.85</v>
      </c>
      <c r="AN957" s="8">
        <f t="shared" si="61"/>
        <v>1537.98</v>
      </c>
      <c r="AO957" s="4"/>
      <c r="AP957" s="4">
        <v>-5.95</v>
      </c>
      <c r="AQ957" s="4">
        <v>-91.46</v>
      </c>
      <c r="AR957" s="4"/>
      <c r="AS957" s="4"/>
      <c r="AT957" s="4">
        <v>0</v>
      </c>
      <c r="AU957" s="4">
        <v>0</v>
      </c>
      <c r="AV957" s="4">
        <v>0</v>
      </c>
      <c r="AW957" s="4"/>
      <c r="AX957" s="4"/>
      <c r="AY957" s="4"/>
      <c r="AZ957" s="4"/>
      <c r="BA957" s="4"/>
      <c r="BB957" s="4">
        <v>0</v>
      </c>
      <c r="BC957" s="4">
        <v>0</v>
      </c>
      <c r="BD957" s="4"/>
      <c r="BE957" s="4"/>
      <c r="BF957" s="4">
        <v>0</v>
      </c>
      <c r="BG957" s="4">
        <v>-115.57</v>
      </c>
      <c r="BH957" s="4">
        <v>0</v>
      </c>
      <c r="BI957" s="4"/>
      <c r="BJ957" s="4"/>
      <c r="BK957" s="4"/>
      <c r="BL957" s="11">
        <f t="shared" si="62"/>
        <v>-212.98</v>
      </c>
      <c r="BM957" s="12">
        <f t="shared" si="63"/>
        <v>1325</v>
      </c>
      <c r="BN957" s="13">
        <f t="shared" si="64"/>
        <v>127.03166666666668</v>
      </c>
      <c r="BO957" s="13">
        <f t="shared" si="65"/>
        <v>127.03166666666668</v>
      </c>
      <c r="BP957" s="13">
        <f t="shared" si="66"/>
        <v>42.343888888888891</v>
      </c>
      <c r="BQ957" s="13">
        <f t="shared" si="67"/>
        <v>115.59217599999999</v>
      </c>
      <c r="BR957" s="13">
        <f t="shared" si="68"/>
        <v>122.97</v>
      </c>
      <c r="BS957" s="13">
        <f t="shared" si="69"/>
        <v>589.04999999999995</v>
      </c>
      <c r="BT957" s="13">
        <f t="shared" si="70"/>
        <v>518.04</v>
      </c>
      <c r="BU957" s="13">
        <f t="shared" si="71"/>
        <v>0</v>
      </c>
      <c r="BV957" s="6">
        <f>SUMIFS('SEGURO DE VIDA'!E:E, 'SEGURO DE VIDA'!D:D, H957, 'SEGURO DE VIDA'!G:G, E957)</f>
        <v>13.71</v>
      </c>
      <c r="BW957" s="6">
        <f>SUMIFS(TREINAMENTOS!E:E, TREINAMENTOS!D:D, H957, TREINAMENTOS!G:G, E957)</f>
        <v>52.75</v>
      </c>
      <c r="BX957" s="6">
        <f>SUMIFS(EXAMES!E:E, EXAMES!D:D, H957, EXAMES!G:G, E957)</f>
        <v>0</v>
      </c>
      <c r="BY957" s="25">
        <f t="shared" si="72"/>
        <v>1708.5193982222222</v>
      </c>
      <c r="BZ957" s="1"/>
      <c r="CA957" s="1"/>
      <c r="CB957" s="13">
        <f t="shared" si="73"/>
        <v>0</v>
      </c>
      <c r="CC957" s="13">
        <f t="shared" si="74"/>
        <v>0</v>
      </c>
      <c r="CD957" s="13">
        <f>SUMIFS(ALIMENTAÇÃO!E:E, ALIMENTAÇÃO!D:D, H957, ALIMENTAÇÃO!G:G, E957)</f>
        <v>595</v>
      </c>
      <c r="CE957" s="6">
        <f>SUMIFS(TRANSPORTE!E:E, TRANSPORTE!D:D, H957, TRANSPORTE!G:G, E957)</f>
        <v>609.5</v>
      </c>
      <c r="CF957" s="6">
        <f>SUMIFS('PLANO DE SAÚDE'!E:E, 'PLANO DE SAÚDE'!D:D, H957, 'PLANO DE SAÚDE'!G:G, E957)</f>
        <v>0</v>
      </c>
      <c r="CG957" s="6">
        <f>SUMIFS('PLANO ODONTO'!E:E, 'PLANO ODONTO'!D:D, H957, 'PLANO ODONTO'!G:G, E957)</f>
        <v>0</v>
      </c>
      <c r="CH957" s="6">
        <f t="shared" si="75"/>
        <v>0</v>
      </c>
      <c r="CI957" s="6">
        <f t="shared" si="76"/>
        <v>0</v>
      </c>
      <c r="CJ957" s="6"/>
      <c r="CK957" s="6">
        <f t="shared" si="78"/>
        <v>0</v>
      </c>
      <c r="CL957" s="6">
        <f t="shared" si="79"/>
        <v>0</v>
      </c>
      <c r="CM957" s="6">
        <f t="shared" si="77"/>
        <v>0</v>
      </c>
      <c r="CN957" s="6">
        <v>1537.98</v>
      </c>
      <c r="CO957" s="6">
        <v>-212.98</v>
      </c>
      <c r="CP957" s="6">
        <v>1325</v>
      </c>
      <c r="CQ957" s="6">
        <v>1537.13</v>
      </c>
      <c r="CR957" s="1">
        <v>7.52</v>
      </c>
      <c r="CS957" s="6">
        <v>1537.13</v>
      </c>
      <c r="CT957" s="1">
        <v>122.97</v>
      </c>
      <c r="CU957" s="6">
        <v>929.93</v>
      </c>
    </row>
    <row r="958" spans="1:99" ht="13.8">
      <c r="A958" s="1"/>
      <c r="B958" s="1"/>
      <c r="C958" s="34" t="str">
        <f t="shared" ca="1" si="59"/>
        <v>OK</v>
      </c>
      <c r="D958" s="2">
        <f t="shared" si="60"/>
        <v>2989.4778075555555</v>
      </c>
      <c r="E958" s="42">
        <v>45962</v>
      </c>
      <c r="F958" s="1" t="s">
        <v>145</v>
      </c>
      <c r="G958" s="1">
        <v>3616</v>
      </c>
      <c r="H958" s="1" t="s">
        <v>589</v>
      </c>
      <c r="I958" s="1" t="s">
        <v>586</v>
      </c>
      <c r="J958" s="38">
        <v>45964</v>
      </c>
      <c r="K958" s="6">
        <v>1700</v>
      </c>
      <c r="L958" s="1"/>
      <c r="M958" s="4">
        <v>1586.67</v>
      </c>
      <c r="N958" s="4"/>
      <c r="O958" s="4">
        <v>0</v>
      </c>
      <c r="P958" s="4">
        <v>0</v>
      </c>
      <c r="Q958" s="4"/>
      <c r="R958" s="4"/>
      <c r="S958" s="4"/>
      <c r="T958" s="4"/>
      <c r="U958" s="4">
        <v>0</v>
      </c>
      <c r="V958" s="4"/>
      <c r="W958" s="4"/>
      <c r="X958" s="4"/>
      <c r="Y958" s="4">
        <v>0</v>
      </c>
      <c r="Z958" s="4"/>
      <c r="AA958" s="4"/>
      <c r="AB958" s="4"/>
      <c r="AC958" s="4"/>
      <c r="AD958" s="4"/>
      <c r="AE958" s="4"/>
      <c r="AF958" s="4">
        <v>0</v>
      </c>
      <c r="AG958" s="4"/>
      <c r="AH958" s="4">
        <v>0</v>
      </c>
      <c r="AI958" s="4"/>
      <c r="AJ958" s="4"/>
      <c r="AK958" s="4"/>
      <c r="AL958" s="4"/>
      <c r="AM958" s="4">
        <v>0.86</v>
      </c>
      <c r="AN958" s="8">
        <f t="shared" si="61"/>
        <v>1587.53</v>
      </c>
      <c r="AO958" s="4"/>
      <c r="AP958" s="4">
        <v>-6.3</v>
      </c>
      <c r="AQ958" s="4">
        <v>-95.2</v>
      </c>
      <c r="AR958" s="4"/>
      <c r="AS958" s="4"/>
      <c r="AT958" s="4">
        <v>0</v>
      </c>
      <c r="AU958" s="4"/>
      <c r="AV958" s="4">
        <v>0</v>
      </c>
      <c r="AW958" s="4"/>
      <c r="AX958" s="4"/>
      <c r="AY958" s="4"/>
      <c r="AZ958" s="4"/>
      <c r="BA958" s="4"/>
      <c r="BB958" s="4"/>
      <c r="BC958" s="4">
        <v>0</v>
      </c>
      <c r="BD958" s="4">
        <v>0</v>
      </c>
      <c r="BE958" s="4"/>
      <c r="BF958" s="4">
        <v>0</v>
      </c>
      <c r="BG958" s="4">
        <v>-120.03</v>
      </c>
      <c r="BH958" s="4">
        <v>0</v>
      </c>
      <c r="BI958" s="4"/>
      <c r="BJ958" s="4"/>
      <c r="BK958" s="4"/>
      <c r="BL958" s="11">
        <f t="shared" si="62"/>
        <v>-221.53</v>
      </c>
      <c r="BM958" s="12">
        <f t="shared" si="63"/>
        <v>1366</v>
      </c>
      <c r="BN958" s="13">
        <f t="shared" si="64"/>
        <v>141.66666666666666</v>
      </c>
      <c r="BO958" s="13">
        <f t="shared" si="65"/>
        <v>141.66666666666666</v>
      </c>
      <c r="BP958" s="13">
        <f t="shared" si="66"/>
        <v>47.222222222222221</v>
      </c>
      <c r="BQ958" s="13">
        <f t="shared" si="67"/>
        <v>119.952252</v>
      </c>
      <c r="BR958" s="13">
        <f t="shared" si="68"/>
        <v>126.93</v>
      </c>
      <c r="BS958" s="13">
        <f t="shared" si="69"/>
        <v>623.70000000000005</v>
      </c>
      <c r="BT958" s="13">
        <f t="shared" si="70"/>
        <v>127.10000000000001</v>
      </c>
      <c r="BU958" s="13">
        <f t="shared" si="71"/>
        <v>0</v>
      </c>
      <c r="BV958" s="6">
        <f>SUMIFS('SEGURO DE VIDA'!E:E, 'SEGURO DE VIDA'!D:D, H958, 'SEGURO DE VIDA'!G:G, E958)</f>
        <v>13.71</v>
      </c>
      <c r="BW958" s="6">
        <f>SUMIFS(TREINAMENTOS!E:E, TREINAMENTOS!D:D, H958, TREINAMENTOS!G:G, E958)</f>
        <v>0</v>
      </c>
      <c r="BX958" s="6">
        <f>SUMIFS(EXAMES!E:E, EXAMES!D:D, H958, EXAMES!G:G, E958)</f>
        <v>60</v>
      </c>
      <c r="BY958" s="25">
        <f t="shared" si="72"/>
        <v>1401.9478075555555</v>
      </c>
      <c r="BZ958" s="1"/>
      <c r="CA958" s="1"/>
      <c r="CB958" s="13">
        <f t="shared" si="73"/>
        <v>0</v>
      </c>
      <c r="CC958" s="13">
        <f t="shared" si="74"/>
        <v>0</v>
      </c>
      <c r="CD958" s="13">
        <f>SUMIFS(ALIMENTAÇÃO!E:E, ALIMENTAÇÃO!D:D, H958, ALIMENTAÇÃO!G:G, E958)</f>
        <v>630</v>
      </c>
      <c r="CE958" s="6">
        <f>SUMIFS(TRANSPORTE!E:E, TRANSPORTE!D:D, H958, TRANSPORTE!G:G, E958)</f>
        <v>222.3</v>
      </c>
      <c r="CF958" s="6">
        <f>SUMIFS('PLANO DE SAÚDE'!E:E, 'PLANO DE SAÚDE'!D:D, H958, 'PLANO DE SAÚDE'!G:G, E958)</f>
        <v>0</v>
      </c>
      <c r="CG958" s="6">
        <f>SUMIFS('PLANO ODONTO'!E:E, 'PLANO ODONTO'!D:D, H958, 'PLANO ODONTO'!G:G, E958)</f>
        <v>0</v>
      </c>
      <c r="CH958" s="6">
        <f t="shared" si="75"/>
        <v>0</v>
      </c>
      <c r="CI958" s="6">
        <f t="shared" si="76"/>
        <v>0</v>
      </c>
      <c r="CJ958" s="6"/>
      <c r="CK958" s="6">
        <f t="shared" si="78"/>
        <v>0</v>
      </c>
      <c r="CL958" s="6">
        <f t="shared" si="79"/>
        <v>0</v>
      </c>
      <c r="CM958" s="6">
        <f t="shared" si="77"/>
        <v>0</v>
      </c>
      <c r="CN958" s="6">
        <v>1587.53</v>
      </c>
      <c r="CO958" s="6">
        <v>-221.53</v>
      </c>
      <c r="CP958" s="6">
        <v>1366</v>
      </c>
      <c r="CQ958" s="6">
        <v>1586.67</v>
      </c>
      <c r="CR958" s="1">
        <v>7.56</v>
      </c>
      <c r="CS958" s="6">
        <v>1586.67</v>
      </c>
      <c r="CT958" s="1">
        <v>126.93</v>
      </c>
      <c r="CU958" s="6">
        <v>1466.64</v>
      </c>
    </row>
    <row r="959" spans="1:99" ht="13.8">
      <c r="A959" s="1"/>
      <c r="B959" s="1"/>
      <c r="C959" s="34" t="str">
        <f t="shared" ca="1" si="59"/>
        <v>OK</v>
      </c>
      <c r="D959" s="2">
        <f t="shared" si="60"/>
        <v>4365.2679833333341</v>
      </c>
      <c r="E959" s="42">
        <v>45962</v>
      </c>
      <c r="F959" s="1" t="s">
        <v>145</v>
      </c>
      <c r="G959" s="1">
        <v>3560</v>
      </c>
      <c r="H959" s="1" t="s">
        <v>441</v>
      </c>
      <c r="I959" s="1" t="s">
        <v>147</v>
      </c>
      <c r="J959" s="38">
        <v>45846</v>
      </c>
      <c r="K959" s="6">
        <v>2057.61</v>
      </c>
      <c r="L959" s="1"/>
      <c r="M959" s="4">
        <v>2057.61</v>
      </c>
      <c r="N959" s="4"/>
      <c r="O959" s="4">
        <v>0</v>
      </c>
      <c r="P959" s="4">
        <v>617.28</v>
      </c>
      <c r="Q959" s="4"/>
      <c r="R959" s="4"/>
      <c r="S959" s="4"/>
      <c r="T959" s="4"/>
      <c r="U959" s="4">
        <v>17.21</v>
      </c>
      <c r="V959" s="4"/>
      <c r="W959" s="4"/>
      <c r="X959" s="4"/>
      <c r="Y959" s="4">
        <v>0</v>
      </c>
      <c r="Z959" s="4"/>
      <c r="AA959" s="4"/>
      <c r="AB959" s="4"/>
      <c r="AC959" s="4"/>
      <c r="AD959" s="4"/>
      <c r="AE959" s="4"/>
      <c r="AF959" s="4">
        <v>0</v>
      </c>
      <c r="AG959" s="4"/>
      <c r="AH959" s="4">
        <v>0</v>
      </c>
      <c r="AI959" s="4"/>
      <c r="AJ959" s="4"/>
      <c r="AK959" s="4"/>
      <c r="AL959" s="4"/>
      <c r="AM959" s="4">
        <v>0.51</v>
      </c>
      <c r="AN959" s="8">
        <f t="shared" si="61"/>
        <v>2692.6100000000006</v>
      </c>
      <c r="AO959" s="4"/>
      <c r="AP959" s="4">
        <v>-6.3</v>
      </c>
      <c r="AQ959" s="4">
        <v>0</v>
      </c>
      <c r="AR959" s="4"/>
      <c r="AS959" s="4"/>
      <c r="AT959" s="4">
        <v>-0.14000000000000001</v>
      </c>
      <c r="AU959" s="4"/>
      <c r="AV959" s="4">
        <v>-14</v>
      </c>
      <c r="AW959" s="4"/>
      <c r="AX959" s="4"/>
      <c r="AY959" s="4"/>
      <c r="AZ959" s="4"/>
      <c r="BA959" s="4"/>
      <c r="BB959" s="4"/>
      <c r="BC959" s="4">
        <v>-1.66</v>
      </c>
      <c r="BD959" s="4">
        <v>0</v>
      </c>
      <c r="BE959" s="4"/>
      <c r="BF959" s="4">
        <v>0</v>
      </c>
      <c r="BG959" s="4">
        <v>-219.51</v>
      </c>
      <c r="BH959" s="4">
        <v>0</v>
      </c>
      <c r="BI959" s="4"/>
      <c r="BJ959" s="4"/>
      <c r="BK959" s="4"/>
      <c r="BL959" s="11">
        <f t="shared" si="62"/>
        <v>-241.60999999999999</v>
      </c>
      <c r="BM959" s="12">
        <f t="shared" si="63"/>
        <v>2451.0000000000005</v>
      </c>
      <c r="BN959" s="13">
        <f t="shared" si="64"/>
        <v>171.4675</v>
      </c>
      <c r="BO959" s="13">
        <f t="shared" si="65"/>
        <v>171.4675</v>
      </c>
      <c r="BP959" s="13">
        <f t="shared" si="66"/>
        <v>57.155833333333334</v>
      </c>
      <c r="BQ959" s="13">
        <f t="shared" si="67"/>
        <v>219.40615</v>
      </c>
      <c r="BR959" s="13">
        <f t="shared" si="68"/>
        <v>215.36</v>
      </c>
      <c r="BS959" s="13">
        <f t="shared" si="69"/>
        <v>623.70000000000005</v>
      </c>
      <c r="BT959" s="13">
        <f t="shared" si="70"/>
        <v>0</v>
      </c>
      <c r="BU959" s="13">
        <f t="shared" si="71"/>
        <v>147.64099999999999</v>
      </c>
      <c r="BV959" s="6">
        <f>SUMIFS('SEGURO DE VIDA'!E:E, 'SEGURO DE VIDA'!D:D, H959, 'SEGURO DE VIDA'!G:G, E959)</f>
        <v>13.71</v>
      </c>
      <c r="BW959" s="6">
        <f>SUMIFS(TREINAMENTOS!E:E, TREINAMENTOS!D:D, H959, TREINAMENTOS!G:G, E959)</f>
        <v>52.75</v>
      </c>
      <c r="BX959" s="6">
        <f>SUMIFS(EXAMES!E:E, EXAMES!D:D, H959, EXAMES!G:G, E959)</f>
        <v>0</v>
      </c>
      <c r="BY959" s="25">
        <f t="shared" si="72"/>
        <v>1672.6579833333335</v>
      </c>
      <c r="BZ959" s="1"/>
      <c r="CA959" s="1"/>
      <c r="CB959" s="13">
        <f t="shared" si="73"/>
        <v>147.64099999999999</v>
      </c>
      <c r="CC959" s="13">
        <f t="shared" si="74"/>
        <v>0</v>
      </c>
      <c r="CD959" s="13">
        <f>SUMIFS(ALIMENTAÇÃO!E:E, ALIMENTAÇÃO!D:D, H959, ALIMENTAÇÃO!G:G, E959)</f>
        <v>630</v>
      </c>
      <c r="CE959" s="6">
        <f>SUMIFS(TRANSPORTE!E:E, TRANSPORTE!D:D, H959, TRANSPORTE!G:G, E959)</f>
        <v>0</v>
      </c>
      <c r="CF959" s="6">
        <f>SUMIFS('PLANO DE SAÚDE'!E:E, 'PLANO DE SAÚDE'!D:D, H959, 'PLANO DE SAÚDE'!G:G, E959)</f>
        <v>149.30099999999999</v>
      </c>
      <c r="CG959" s="6">
        <f>SUMIFS('PLANO ODONTO'!E:E, 'PLANO ODONTO'!D:D, H959, 'PLANO ODONTO'!G:G, E959)</f>
        <v>14</v>
      </c>
      <c r="CH959" s="6">
        <f t="shared" si="75"/>
        <v>-1.66</v>
      </c>
      <c r="CI959" s="6">
        <f t="shared" si="76"/>
        <v>0</v>
      </c>
      <c r="CJ959" s="6"/>
      <c r="CK959" s="6">
        <f t="shared" si="78"/>
        <v>0</v>
      </c>
      <c r="CL959" s="6">
        <f t="shared" si="79"/>
        <v>0</v>
      </c>
      <c r="CM959" s="6">
        <f t="shared" si="77"/>
        <v>-14</v>
      </c>
      <c r="CN959" s="6">
        <v>2692.61</v>
      </c>
      <c r="CO959" s="6">
        <v>-241.61</v>
      </c>
      <c r="CP959" s="6">
        <v>2451</v>
      </c>
      <c r="CQ959" s="6">
        <v>2692.1</v>
      </c>
      <c r="CR959" s="1">
        <v>8.15</v>
      </c>
      <c r="CS959" s="6">
        <v>2692.1</v>
      </c>
      <c r="CT959" s="1">
        <v>215.36</v>
      </c>
      <c r="CU959" s="6">
        <v>2084.9</v>
      </c>
    </row>
    <row r="960" spans="1:99" ht="13.8">
      <c r="A960" s="1"/>
      <c r="B960" s="1"/>
      <c r="C960" s="34" t="str">
        <f t="shared" ca="1" si="59"/>
        <v>OK</v>
      </c>
      <c r="D960" s="2">
        <f t="shared" si="60"/>
        <v>4082.7378202222226</v>
      </c>
      <c r="E960" s="42">
        <v>45962</v>
      </c>
      <c r="F960" s="1" t="s">
        <v>145</v>
      </c>
      <c r="G960" s="1">
        <v>3508</v>
      </c>
      <c r="H960" s="1" t="s">
        <v>311</v>
      </c>
      <c r="I960" s="1" t="s">
        <v>312</v>
      </c>
      <c r="J960" s="38">
        <v>45701</v>
      </c>
      <c r="K960" s="6">
        <v>2334.38</v>
      </c>
      <c r="L960" s="1"/>
      <c r="M960" s="4">
        <v>2334.38</v>
      </c>
      <c r="N960" s="4"/>
      <c r="O960" s="4">
        <v>0</v>
      </c>
      <c r="P960" s="4">
        <v>0</v>
      </c>
      <c r="Q960" s="4"/>
      <c r="R960" s="4"/>
      <c r="S960" s="4"/>
      <c r="T960" s="4"/>
      <c r="U960" s="4">
        <v>114.76</v>
      </c>
      <c r="V960" s="4"/>
      <c r="W960" s="4"/>
      <c r="X960" s="4"/>
      <c r="Y960" s="4">
        <v>0</v>
      </c>
      <c r="Z960" s="4"/>
      <c r="AA960" s="4"/>
      <c r="AB960" s="4"/>
      <c r="AC960" s="4"/>
      <c r="AD960" s="4"/>
      <c r="AE960" s="4"/>
      <c r="AF960" s="4">
        <v>0</v>
      </c>
      <c r="AG960" s="4"/>
      <c r="AH960" s="4">
        <v>0</v>
      </c>
      <c r="AI960" s="4"/>
      <c r="AJ960" s="4"/>
      <c r="AK960" s="4"/>
      <c r="AL960" s="4"/>
      <c r="AM960" s="4">
        <v>0.84</v>
      </c>
      <c r="AN960" s="8">
        <f t="shared" si="61"/>
        <v>2449.9800000000005</v>
      </c>
      <c r="AO960" s="4"/>
      <c r="AP960" s="4">
        <v>-5.95</v>
      </c>
      <c r="AQ960" s="4">
        <v>-140.06</v>
      </c>
      <c r="AR960" s="4"/>
      <c r="AS960" s="4"/>
      <c r="AT960" s="4">
        <v>-0.98</v>
      </c>
      <c r="AU960" s="4"/>
      <c r="AV960" s="4">
        <v>0</v>
      </c>
      <c r="AW960" s="4"/>
      <c r="AX960" s="4"/>
      <c r="AY960" s="4"/>
      <c r="AZ960" s="4"/>
      <c r="BA960" s="4"/>
      <c r="BB960" s="4"/>
      <c r="BC960" s="4">
        <v>-1.81</v>
      </c>
      <c r="BD960" s="4">
        <v>-183.53</v>
      </c>
      <c r="BE960" s="4"/>
      <c r="BF960" s="4">
        <v>0</v>
      </c>
      <c r="BG960" s="4">
        <v>-197.65</v>
      </c>
      <c r="BH960" s="4">
        <v>0</v>
      </c>
      <c r="BI960" s="4"/>
      <c r="BJ960" s="4"/>
      <c r="BK960" s="4"/>
      <c r="BL960" s="11">
        <f t="shared" si="62"/>
        <v>-529.98</v>
      </c>
      <c r="BM960" s="12">
        <f t="shared" si="63"/>
        <v>1920.0000000000005</v>
      </c>
      <c r="BN960" s="13">
        <f t="shared" si="64"/>
        <v>194.53166666666667</v>
      </c>
      <c r="BO960" s="13">
        <f t="shared" si="65"/>
        <v>194.53166666666667</v>
      </c>
      <c r="BP960" s="13">
        <f t="shared" si="66"/>
        <v>64.843888888888884</v>
      </c>
      <c r="BQ960" s="13">
        <f t="shared" si="67"/>
        <v>197.64559800000001</v>
      </c>
      <c r="BR960" s="13">
        <f t="shared" si="68"/>
        <v>195.93</v>
      </c>
      <c r="BS960" s="13">
        <f t="shared" si="69"/>
        <v>589.04999999999995</v>
      </c>
      <c r="BT960" s="13">
        <f t="shared" si="70"/>
        <v>39.94</v>
      </c>
      <c r="BU960" s="13">
        <f t="shared" si="71"/>
        <v>142.57500000000002</v>
      </c>
      <c r="BV960" s="6">
        <f>SUMIFS('SEGURO DE VIDA'!E:E, 'SEGURO DE VIDA'!D:D, H960, 'SEGURO DE VIDA'!G:G, E960)</f>
        <v>13.71</v>
      </c>
      <c r="BW960" s="6">
        <f>SUMIFS(TREINAMENTOS!E:E, TREINAMENTOS!D:D, H960, TREINAMENTOS!G:G, E960)</f>
        <v>0</v>
      </c>
      <c r="BX960" s="6">
        <f>SUMIFS(EXAMES!E:E, EXAMES!D:D, H960, EXAMES!G:G, E960)</f>
        <v>0</v>
      </c>
      <c r="BY960" s="25">
        <f t="shared" si="72"/>
        <v>1632.7578202222223</v>
      </c>
      <c r="BZ960" s="1"/>
      <c r="CA960" s="1"/>
      <c r="CB960" s="13">
        <f t="shared" si="73"/>
        <v>142.57500000000002</v>
      </c>
      <c r="CC960" s="13">
        <f t="shared" si="74"/>
        <v>0</v>
      </c>
      <c r="CD960" s="13">
        <f>SUMIFS(ALIMENTAÇÃO!E:E, ALIMENTAÇÃO!D:D, H960, ALIMENTAÇÃO!G:G, E960)</f>
        <v>595</v>
      </c>
      <c r="CE960" s="6">
        <f>SUMIFS(TRANSPORTE!E:E, TRANSPORTE!D:D, H960, TRANSPORTE!G:G, E960)</f>
        <v>180</v>
      </c>
      <c r="CF960" s="6">
        <f>SUMIFS('PLANO DE SAÚDE'!E:E, 'PLANO DE SAÚDE'!D:D, H960, 'PLANO DE SAÚDE'!G:G, E960)</f>
        <v>327.91500000000002</v>
      </c>
      <c r="CG960" s="6">
        <f>SUMIFS('PLANO ODONTO'!E:E, 'PLANO ODONTO'!D:D, H960, 'PLANO ODONTO'!G:G, E960)</f>
        <v>0</v>
      </c>
      <c r="CH960" s="6">
        <f t="shared" si="75"/>
        <v>-185.34</v>
      </c>
      <c r="CI960" s="6">
        <f t="shared" si="76"/>
        <v>0</v>
      </c>
      <c r="CJ960" s="6"/>
      <c r="CK960" s="6">
        <f t="shared" si="78"/>
        <v>0</v>
      </c>
      <c r="CL960" s="6">
        <f t="shared" si="79"/>
        <v>0</v>
      </c>
      <c r="CM960" s="6">
        <f t="shared" si="77"/>
        <v>0</v>
      </c>
      <c r="CN960" s="6">
        <v>2449.98</v>
      </c>
      <c r="CO960" s="6">
        <v>-529.98</v>
      </c>
      <c r="CP960" s="6">
        <v>1920</v>
      </c>
      <c r="CQ960" s="6">
        <v>2449.14</v>
      </c>
      <c r="CR960" s="1">
        <v>8.07</v>
      </c>
      <c r="CS960" s="6">
        <v>2449.14</v>
      </c>
      <c r="CT960" s="1">
        <v>195.93</v>
      </c>
      <c r="CU960" s="6">
        <v>1841.94</v>
      </c>
    </row>
    <row r="961" spans="1:99" ht="13.8">
      <c r="A961" s="1"/>
      <c r="B961" s="1"/>
      <c r="C961" s="34" t="str">
        <f t="shared" ca="1" si="59"/>
        <v>OK</v>
      </c>
      <c r="D961" s="2">
        <f t="shared" si="60"/>
        <v>4041.7432688888889</v>
      </c>
      <c r="E961" s="42">
        <v>45962</v>
      </c>
      <c r="F961" s="1" t="s">
        <v>145</v>
      </c>
      <c r="G961" s="1">
        <v>353</v>
      </c>
      <c r="H961" s="1" t="s">
        <v>313</v>
      </c>
      <c r="I961" s="1" t="s">
        <v>231</v>
      </c>
      <c r="J961" s="38">
        <v>44746</v>
      </c>
      <c r="K961" s="6">
        <v>2000</v>
      </c>
      <c r="L961" s="1"/>
      <c r="M961" s="4">
        <v>2000</v>
      </c>
      <c r="N961" s="4"/>
      <c r="O961" s="4">
        <v>0</v>
      </c>
      <c r="P961" s="4">
        <v>0</v>
      </c>
      <c r="Q961" s="4"/>
      <c r="R961" s="4"/>
      <c r="S961" s="4"/>
      <c r="T961" s="4"/>
      <c r="U961" s="4">
        <v>91.8</v>
      </c>
      <c r="V961" s="4"/>
      <c r="W961" s="4"/>
      <c r="X961" s="4"/>
      <c r="Y961" s="4">
        <v>0</v>
      </c>
      <c r="Z961" s="4"/>
      <c r="AA961" s="4"/>
      <c r="AB961" s="4"/>
      <c r="AC961" s="4"/>
      <c r="AD961" s="4"/>
      <c r="AE961" s="4"/>
      <c r="AF961" s="4">
        <v>0</v>
      </c>
      <c r="AG961" s="4"/>
      <c r="AH961" s="4">
        <v>0</v>
      </c>
      <c r="AI961" s="4"/>
      <c r="AJ961" s="4"/>
      <c r="AK961" s="4"/>
      <c r="AL961" s="4"/>
      <c r="AM961" s="4">
        <v>0.14000000000000001</v>
      </c>
      <c r="AN961" s="8">
        <f t="shared" si="61"/>
        <v>2091.94</v>
      </c>
      <c r="AO961" s="4"/>
      <c r="AP961" s="4">
        <v>-6.3</v>
      </c>
      <c r="AQ961" s="4">
        <v>-120</v>
      </c>
      <c r="AR961" s="4"/>
      <c r="AS961" s="4"/>
      <c r="AT961" s="4">
        <v>-0.15</v>
      </c>
      <c r="AU961" s="4"/>
      <c r="AV961" s="4">
        <v>0</v>
      </c>
      <c r="AW961" s="4"/>
      <c r="AX961" s="4"/>
      <c r="AY961" s="4"/>
      <c r="AZ961" s="4"/>
      <c r="BA961" s="4"/>
      <c r="BB961" s="4"/>
      <c r="BC961" s="4">
        <v>-2.73</v>
      </c>
      <c r="BD961" s="4">
        <v>0</v>
      </c>
      <c r="BE961" s="4"/>
      <c r="BF961" s="4">
        <v>-581.27</v>
      </c>
      <c r="BG961" s="4">
        <v>-165.49</v>
      </c>
      <c r="BH961" s="4">
        <v>0</v>
      </c>
      <c r="BI961" s="4"/>
      <c r="BJ961" s="4"/>
      <c r="BK961" s="4"/>
      <c r="BL961" s="11">
        <f t="shared" si="62"/>
        <v>-875.94</v>
      </c>
      <c r="BM961" s="12">
        <f t="shared" si="63"/>
        <v>1216</v>
      </c>
      <c r="BN961" s="13">
        <f t="shared" si="64"/>
        <v>166.66666666666666</v>
      </c>
      <c r="BO961" s="13">
        <f t="shared" si="65"/>
        <v>166.66666666666666</v>
      </c>
      <c r="BP961" s="13">
        <f t="shared" si="66"/>
        <v>55.55555555555555</v>
      </c>
      <c r="BQ961" s="13">
        <f t="shared" si="67"/>
        <v>165.46138000000002</v>
      </c>
      <c r="BR961" s="13">
        <f t="shared" si="68"/>
        <v>167.34</v>
      </c>
      <c r="BS961" s="13">
        <f t="shared" si="69"/>
        <v>623.70000000000005</v>
      </c>
      <c r="BT961" s="13">
        <f t="shared" si="70"/>
        <v>187.8</v>
      </c>
      <c r="BU961" s="13">
        <f t="shared" si="71"/>
        <v>243.03300000000002</v>
      </c>
      <c r="BV961" s="6">
        <f>SUMIFS('SEGURO DE VIDA'!E:E, 'SEGURO DE VIDA'!D:D, H961, 'SEGURO DE VIDA'!G:G, E961)</f>
        <v>13.71</v>
      </c>
      <c r="BW961" s="6">
        <f>SUMIFS(TREINAMENTOS!E:E, TREINAMENTOS!D:D, H961, TREINAMENTOS!G:G, E961)</f>
        <v>52.75</v>
      </c>
      <c r="BX961" s="6">
        <f>SUMIFS(EXAMES!E:E, EXAMES!D:D, H961, EXAMES!G:G, E961)</f>
        <v>107.12</v>
      </c>
      <c r="BY961" s="25">
        <f t="shared" si="72"/>
        <v>1949.8032688888889</v>
      </c>
      <c r="BZ961" s="1"/>
      <c r="CA961" s="1"/>
      <c r="CB961" s="13">
        <f t="shared" si="73"/>
        <v>243.03300000000002</v>
      </c>
      <c r="CC961" s="13">
        <f t="shared" si="74"/>
        <v>0</v>
      </c>
      <c r="CD961" s="13">
        <f>SUMIFS(ALIMENTAÇÃO!E:E, ALIMENTAÇÃO!D:D, H961, ALIMENTAÇÃO!G:G, E961)</f>
        <v>630</v>
      </c>
      <c r="CE961" s="6">
        <f>SUMIFS(TRANSPORTE!E:E, TRANSPORTE!D:D, H961, TRANSPORTE!G:G, E961)</f>
        <v>307.8</v>
      </c>
      <c r="CF961" s="6">
        <f>SUMIFS('PLANO DE SAÚDE'!E:E, 'PLANO DE SAÚDE'!D:D, H961, 'PLANO DE SAÚDE'!G:G, E961)</f>
        <v>245.76300000000001</v>
      </c>
      <c r="CG961" s="6">
        <f>SUMIFS('PLANO ODONTO'!E:E, 'PLANO ODONTO'!D:D, H961, 'PLANO ODONTO'!G:G, E961)</f>
        <v>0</v>
      </c>
      <c r="CH961" s="6">
        <f t="shared" si="75"/>
        <v>-2.73</v>
      </c>
      <c r="CI961" s="6">
        <f t="shared" si="76"/>
        <v>0</v>
      </c>
      <c r="CJ961" s="6"/>
      <c r="CK961" s="6">
        <f t="shared" si="78"/>
        <v>0</v>
      </c>
      <c r="CL961" s="6">
        <f t="shared" si="79"/>
        <v>0</v>
      </c>
      <c r="CM961" s="6">
        <f t="shared" si="77"/>
        <v>0</v>
      </c>
      <c r="CN961" s="6">
        <v>2091.94</v>
      </c>
      <c r="CO961" s="6">
        <v>-875.94</v>
      </c>
      <c r="CP961" s="6">
        <v>1216</v>
      </c>
      <c r="CQ961" s="6">
        <v>2091.8000000000002</v>
      </c>
      <c r="CR961" s="1">
        <v>7.91</v>
      </c>
      <c r="CS961" s="6">
        <v>2091.8000000000002</v>
      </c>
      <c r="CT961" s="1">
        <v>167.34</v>
      </c>
      <c r="CU961" s="6">
        <v>1484.6</v>
      </c>
    </row>
    <row r="962" spans="1:99" ht="13.8">
      <c r="A962" s="1"/>
      <c r="B962" s="1"/>
      <c r="C962" s="34" t="str">
        <f t="shared" ca="1" si="59"/>
        <v>OK</v>
      </c>
      <c r="D962" s="2">
        <f t="shared" si="60"/>
        <v>2837.3853306666665</v>
      </c>
      <c r="E962" s="42">
        <v>45962</v>
      </c>
      <c r="F962" s="1" t="s">
        <v>145</v>
      </c>
      <c r="G962" s="1">
        <v>3419</v>
      </c>
      <c r="H962" s="1" t="s">
        <v>316</v>
      </c>
      <c r="I962" s="1" t="s">
        <v>147</v>
      </c>
      <c r="J962" s="38">
        <v>45313</v>
      </c>
      <c r="K962" s="6">
        <v>2522.4</v>
      </c>
      <c r="L962" s="1"/>
      <c r="M962" s="4">
        <v>840.8</v>
      </c>
      <c r="N962" s="4"/>
      <c r="O962" s="4">
        <v>0</v>
      </c>
      <c r="P962" s="4">
        <v>252.24</v>
      </c>
      <c r="Q962" s="4"/>
      <c r="R962" s="4"/>
      <c r="S962" s="4"/>
      <c r="T962" s="4"/>
      <c r="U962" s="4">
        <v>244.8</v>
      </c>
      <c r="V962" s="4"/>
      <c r="W962" s="4"/>
      <c r="X962" s="4"/>
      <c r="Y962" s="4">
        <v>0</v>
      </c>
      <c r="Z962" s="4"/>
      <c r="AA962" s="4"/>
      <c r="AB962" s="4"/>
      <c r="AC962" s="4"/>
      <c r="AD962" s="4"/>
      <c r="AE962" s="4"/>
      <c r="AF962" s="4">
        <v>0</v>
      </c>
      <c r="AG962" s="4"/>
      <c r="AH962" s="4">
        <v>364</v>
      </c>
      <c r="AI962" s="4"/>
      <c r="AJ962" s="4"/>
      <c r="AK962" s="4"/>
      <c r="AL962" s="4"/>
      <c r="AM962" s="4">
        <v>0.28000000000000003</v>
      </c>
      <c r="AN962" s="8">
        <f t="shared" si="61"/>
        <v>1702.12</v>
      </c>
      <c r="AO962" s="4"/>
      <c r="AP962" s="4">
        <v>-1.75</v>
      </c>
      <c r="AQ962" s="4">
        <v>-85.5</v>
      </c>
      <c r="AR962" s="4"/>
      <c r="AS962" s="4"/>
      <c r="AT962" s="4">
        <v>-0.34</v>
      </c>
      <c r="AU962" s="4"/>
      <c r="AV962" s="4">
        <v>-14</v>
      </c>
      <c r="AW962" s="4"/>
      <c r="AX962" s="4"/>
      <c r="AY962" s="4"/>
      <c r="AZ962" s="4"/>
      <c r="BA962" s="4"/>
      <c r="BB962" s="4"/>
      <c r="BC962" s="4">
        <v>-1.93</v>
      </c>
      <c r="BD962" s="4">
        <v>0</v>
      </c>
      <c r="BE962" s="4"/>
      <c r="BF962" s="4">
        <v>-546</v>
      </c>
      <c r="BG962" s="4">
        <v>-160.6</v>
      </c>
      <c r="BH962" s="4">
        <v>0</v>
      </c>
      <c r="BI962" s="4"/>
      <c r="BJ962" s="4"/>
      <c r="BK962" s="4"/>
      <c r="BL962" s="11">
        <f t="shared" si="62"/>
        <v>-810.12</v>
      </c>
      <c r="BM962" s="12">
        <f t="shared" si="63"/>
        <v>891.99999999999989</v>
      </c>
      <c r="BN962" s="13">
        <f t="shared" si="64"/>
        <v>210.20000000000002</v>
      </c>
      <c r="BO962" s="13">
        <f t="shared" si="65"/>
        <v>210.20000000000002</v>
      </c>
      <c r="BP962" s="13">
        <f t="shared" si="66"/>
        <v>70.066666666666677</v>
      </c>
      <c r="BQ962" s="13">
        <f t="shared" si="67"/>
        <v>126.559664</v>
      </c>
      <c r="BR962" s="13">
        <f t="shared" si="68"/>
        <v>107.02</v>
      </c>
      <c r="BS962" s="13">
        <f t="shared" si="69"/>
        <v>173.25</v>
      </c>
      <c r="BT962" s="13">
        <f t="shared" si="70"/>
        <v>0</v>
      </c>
      <c r="BU962" s="13">
        <f t="shared" si="71"/>
        <v>171.50900000000001</v>
      </c>
      <c r="BV962" s="6">
        <f>SUMIFS('SEGURO DE VIDA'!E:E, 'SEGURO DE VIDA'!D:D, H962, 'SEGURO DE VIDA'!G:G, E962)</f>
        <v>13.71</v>
      </c>
      <c r="BW962" s="6">
        <f>SUMIFS(TREINAMENTOS!E:E, TREINAMENTOS!D:D, H962, TREINAMENTOS!G:G, E962)</f>
        <v>52.75</v>
      </c>
      <c r="BX962" s="6">
        <f>SUMIFS(EXAMES!E:E, EXAMES!D:D, H962, EXAMES!G:G, E962)</f>
        <v>0</v>
      </c>
      <c r="BY962" s="25">
        <f t="shared" si="72"/>
        <v>1135.2653306666666</v>
      </c>
      <c r="BZ962" s="1"/>
      <c r="CA962" s="1"/>
      <c r="CB962" s="13">
        <f t="shared" si="73"/>
        <v>171.50900000000001</v>
      </c>
      <c r="CC962" s="13">
        <f t="shared" si="74"/>
        <v>0</v>
      </c>
      <c r="CD962" s="13">
        <f>SUMIFS(ALIMENTAÇÃO!E:E, ALIMENTAÇÃO!D:D, H962, ALIMENTAÇÃO!G:G, E962)</f>
        <v>175</v>
      </c>
      <c r="CE962" s="6">
        <f>SUMIFS(TRANSPORTE!E:E, TRANSPORTE!D:D, H962, TRANSPORTE!G:G, E962)</f>
        <v>85.5</v>
      </c>
      <c r="CF962" s="6">
        <f>SUMIFS('PLANO DE SAÚDE'!E:E, 'PLANO DE SAÚDE'!D:D, H962, 'PLANO DE SAÚDE'!G:G, E962)</f>
        <v>173.43900000000002</v>
      </c>
      <c r="CG962" s="6">
        <f>SUMIFS('PLANO ODONTO'!E:E, 'PLANO ODONTO'!D:D, H962, 'PLANO ODONTO'!G:G, E962)</f>
        <v>14</v>
      </c>
      <c r="CH962" s="6">
        <f t="shared" si="75"/>
        <v>-1.93</v>
      </c>
      <c r="CI962" s="6">
        <f t="shared" si="76"/>
        <v>0</v>
      </c>
      <c r="CJ962" s="6"/>
      <c r="CK962" s="6">
        <f t="shared" si="78"/>
        <v>0</v>
      </c>
      <c r="CL962" s="6">
        <f t="shared" si="79"/>
        <v>364</v>
      </c>
      <c r="CM962" s="6">
        <f t="shared" si="77"/>
        <v>-14</v>
      </c>
      <c r="CN962" s="6">
        <v>1702.12</v>
      </c>
      <c r="CO962" s="6">
        <v>-810.12</v>
      </c>
      <c r="CP962" s="6">
        <v>892</v>
      </c>
      <c r="CQ962" s="6">
        <v>1337.84</v>
      </c>
      <c r="CR962" s="1">
        <v>9.4600000000000009</v>
      </c>
      <c r="CS962" s="6">
        <v>1337.84</v>
      </c>
      <c r="CT962" s="1">
        <v>107.02</v>
      </c>
      <c r="CU962" s="6">
        <v>608.47</v>
      </c>
    </row>
    <row r="963" spans="1:99" ht="13.8">
      <c r="A963" s="1"/>
      <c r="B963" s="1"/>
      <c r="C963" s="34" t="str">
        <f t="shared" ca="1" si="59"/>
        <v>OK</v>
      </c>
      <c r="D963" s="2">
        <f t="shared" si="60"/>
        <v>14380.394306</v>
      </c>
      <c r="E963" s="42">
        <v>45962</v>
      </c>
      <c r="F963" s="1" t="s">
        <v>145</v>
      </c>
      <c r="G963" s="1">
        <v>161</v>
      </c>
      <c r="H963" s="1" t="s">
        <v>317</v>
      </c>
      <c r="I963" s="1" t="s">
        <v>245</v>
      </c>
      <c r="J963" s="38">
        <v>42011</v>
      </c>
      <c r="K963" s="6">
        <v>8112.06</v>
      </c>
      <c r="L963" s="1"/>
      <c r="M963" s="4">
        <v>6760.05</v>
      </c>
      <c r="N963" s="4"/>
      <c r="O963" s="4">
        <v>8.11</v>
      </c>
      <c r="P963" s="4">
        <v>0</v>
      </c>
      <c r="Q963" s="4"/>
      <c r="R963" s="4"/>
      <c r="S963" s="4"/>
      <c r="T963" s="4"/>
      <c r="U963" s="4">
        <v>787.28</v>
      </c>
      <c r="V963" s="4"/>
      <c r="W963" s="4"/>
      <c r="X963" s="4"/>
      <c r="Y963" s="4">
        <v>3200.21</v>
      </c>
      <c r="Z963" s="4"/>
      <c r="AA963" s="4"/>
      <c r="AB963" s="4"/>
      <c r="AC963" s="4"/>
      <c r="AD963" s="4"/>
      <c r="AE963" s="4"/>
      <c r="AF963" s="4">
        <v>2.4700000000000002</v>
      </c>
      <c r="AG963" s="4"/>
      <c r="AH963" s="4">
        <v>0</v>
      </c>
      <c r="AI963" s="4"/>
      <c r="AJ963" s="4"/>
      <c r="AK963" s="4"/>
      <c r="AL963" s="4"/>
      <c r="AM963" s="4">
        <v>0.85</v>
      </c>
      <c r="AN963" s="8">
        <f t="shared" si="61"/>
        <v>10758.97</v>
      </c>
      <c r="AO963" s="4"/>
      <c r="AP963" s="4">
        <v>-3.85</v>
      </c>
      <c r="AQ963" s="4">
        <v>0</v>
      </c>
      <c r="AR963" s="4"/>
      <c r="AS963" s="4"/>
      <c r="AT963" s="4">
        <v>-0.45</v>
      </c>
      <c r="AU963" s="4"/>
      <c r="AV963" s="4">
        <v>0</v>
      </c>
      <c r="AW963" s="4"/>
      <c r="AX963" s="4"/>
      <c r="AY963" s="4"/>
      <c r="AZ963" s="4"/>
      <c r="BA963" s="4"/>
      <c r="BB963" s="4"/>
      <c r="BC963" s="4">
        <v>-1.84</v>
      </c>
      <c r="BD963" s="4">
        <v>0</v>
      </c>
      <c r="BE963" s="4"/>
      <c r="BF963" s="4">
        <v>0</v>
      </c>
      <c r="BG963" s="4">
        <v>-818.04</v>
      </c>
      <c r="BH963" s="4">
        <v>-1824.79</v>
      </c>
      <c r="BI963" s="4"/>
      <c r="BJ963" s="4"/>
      <c r="BK963" s="4"/>
      <c r="BL963" s="11">
        <f t="shared" si="62"/>
        <v>-2648.97</v>
      </c>
      <c r="BM963" s="12">
        <f t="shared" si="63"/>
        <v>8110</v>
      </c>
      <c r="BN963" s="13">
        <f t="shared" si="64"/>
        <v>676.005</v>
      </c>
      <c r="BO963" s="13">
        <f t="shared" si="65"/>
        <v>676.005</v>
      </c>
      <c r="BP963" s="13">
        <f t="shared" si="66"/>
        <v>225.33500000000001</v>
      </c>
      <c r="BQ963" s="13">
        <f t="shared" si="67"/>
        <v>881.25230599999998</v>
      </c>
      <c r="BR963" s="13">
        <f t="shared" si="68"/>
        <v>604.63</v>
      </c>
      <c r="BS963" s="13">
        <f t="shared" si="69"/>
        <v>381.15</v>
      </c>
      <c r="BT963" s="13">
        <f t="shared" si="70"/>
        <v>0</v>
      </c>
      <c r="BU963" s="13">
        <f t="shared" si="71"/>
        <v>163.33699999999999</v>
      </c>
      <c r="BV963" s="6">
        <f>SUMIFS('SEGURO DE VIDA'!E:E, 'SEGURO DE VIDA'!D:D, H963, 'SEGURO DE VIDA'!G:G, E963)</f>
        <v>13.71</v>
      </c>
      <c r="BW963" s="6">
        <f>SUMIFS(TREINAMENTOS!E:E, TREINAMENTOS!D:D, H963, TREINAMENTOS!G:G, E963)</f>
        <v>0</v>
      </c>
      <c r="BX963" s="6">
        <f>SUMIFS(EXAMES!E:E, EXAMES!D:D, H963, EXAMES!G:G, E963)</f>
        <v>0</v>
      </c>
      <c r="BY963" s="25">
        <f t="shared" si="72"/>
        <v>3621.4243060000003</v>
      </c>
      <c r="BZ963" s="1"/>
      <c r="CA963" s="1"/>
      <c r="CB963" s="13">
        <f t="shared" si="73"/>
        <v>163.33699999999999</v>
      </c>
      <c r="CC963" s="13">
        <f t="shared" si="74"/>
        <v>0</v>
      </c>
      <c r="CD963" s="13">
        <f>SUMIFS(ALIMENTAÇÃO!E:E, ALIMENTAÇÃO!D:D, H963, ALIMENTAÇÃO!G:G, E963)</f>
        <v>385</v>
      </c>
      <c r="CE963" s="6">
        <f>SUMIFS(TRANSPORTE!E:E, TRANSPORTE!D:D, H963, TRANSPORTE!G:G, E963)</f>
        <v>0</v>
      </c>
      <c r="CF963" s="6">
        <f>SUMIFS('PLANO DE SAÚDE'!E:E, 'PLANO DE SAÚDE'!D:D, H963, 'PLANO DE SAÚDE'!G:G, E963)</f>
        <v>165.17699999999999</v>
      </c>
      <c r="CG963" s="6">
        <f>SUMIFS('PLANO ODONTO'!E:E, 'PLANO ODONTO'!D:D, H963, 'PLANO ODONTO'!G:G, E963)</f>
        <v>0</v>
      </c>
      <c r="CH963" s="6">
        <f t="shared" si="75"/>
        <v>-1.84</v>
      </c>
      <c r="CI963" s="6">
        <f t="shared" si="76"/>
        <v>0</v>
      </c>
      <c r="CJ963" s="6"/>
      <c r="CK963" s="6">
        <f t="shared" si="78"/>
        <v>2.4700000000000002</v>
      </c>
      <c r="CL963" s="6">
        <f t="shared" si="79"/>
        <v>0</v>
      </c>
      <c r="CM963" s="6">
        <f t="shared" si="77"/>
        <v>0</v>
      </c>
      <c r="CN963" s="6">
        <v>10758.97</v>
      </c>
      <c r="CO963" s="6">
        <v>-2648.97</v>
      </c>
      <c r="CP963" s="6">
        <v>8110</v>
      </c>
      <c r="CQ963" s="6">
        <v>7557.91</v>
      </c>
      <c r="CR963" s="1">
        <v>11.66</v>
      </c>
      <c r="CS963" s="6">
        <v>7557.91</v>
      </c>
      <c r="CT963" s="1">
        <v>604.63</v>
      </c>
      <c r="CU963" s="6">
        <v>9940.08</v>
      </c>
    </row>
    <row r="964" spans="1:99" ht="13.8">
      <c r="A964" s="1"/>
      <c r="B964" s="1"/>
      <c r="C964" s="34" t="str">
        <f t="shared" ca="1" si="59"/>
        <v>OK</v>
      </c>
      <c r="D964" s="2">
        <f t="shared" si="60"/>
        <v>13834.924656444444</v>
      </c>
      <c r="E964" s="42">
        <v>45962</v>
      </c>
      <c r="F964" s="1" t="s">
        <v>145</v>
      </c>
      <c r="G964" s="1">
        <v>263</v>
      </c>
      <c r="H964" s="1" t="s">
        <v>319</v>
      </c>
      <c r="I964" s="1" t="s">
        <v>320</v>
      </c>
      <c r="J964" s="38">
        <v>43697</v>
      </c>
      <c r="K964" s="6">
        <v>4299.04</v>
      </c>
      <c r="L964" s="1"/>
      <c r="M964" s="4">
        <v>3295.93</v>
      </c>
      <c r="N964" s="4"/>
      <c r="O964" s="4"/>
      <c r="P964" s="4">
        <v>988.78</v>
      </c>
      <c r="Q964" s="4"/>
      <c r="R964" s="4"/>
      <c r="S964" s="4"/>
      <c r="T964" s="4"/>
      <c r="U964" s="4">
        <v>0</v>
      </c>
      <c r="V964" s="4"/>
      <c r="W964" s="4"/>
      <c r="X964" s="4"/>
      <c r="Y964" s="4">
        <v>4929.57</v>
      </c>
      <c r="Z964" s="4"/>
      <c r="AA964" s="4"/>
      <c r="AB964" s="4"/>
      <c r="AC964" s="4"/>
      <c r="AD964" s="4">
        <v>377.94</v>
      </c>
      <c r="AE964" s="4">
        <v>447.1</v>
      </c>
      <c r="AF964" s="4">
        <v>251.1</v>
      </c>
      <c r="AG964" s="4"/>
      <c r="AH964" s="4"/>
      <c r="AI964" s="4"/>
      <c r="AJ964" s="4"/>
      <c r="AK964" s="4"/>
      <c r="AL964" s="4"/>
      <c r="AM964" s="4">
        <v>0.82</v>
      </c>
      <c r="AN964" s="8">
        <f t="shared" si="61"/>
        <v>10291.24</v>
      </c>
      <c r="AO964" s="4"/>
      <c r="AP964" s="4">
        <v>-5.37</v>
      </c>
      <c r="AQ964" s="4">
        <v>0</v>
      </c>
      <c r="AR964" s="4"/>
      <c r="AS964" s="4"/>
      <c r="AT964" s="4">
        <v>-0.25</v>
      </c>
      <c r="AU964" s="4"/>
      <c r="AV964" s="4">
        <v>0</v>
      </c>
      <c r="AW964" s="4">
        <v>0</v>
      </c>
      <c r="AX964" s="4"/>
      <c r="AY964" s="4"/>
      <c r="AZ964" s="4"/>
      <c r="BA964" s="4"/>
      <c r="BB964" s="4"/>
      <c r="BC964" s="4">
        <v>0</v>
      </c>
      <c r="BD964" s="4">
        <v>0</v>
      </c>
      <c r="BE964" s="4"/>
      <c r="BF964" s="4">
        <v>0</v>
      </c>
      <c r="BG964" s="4">
        <v>-683.43</v>
      </c>
      <c r="BH964" s="4">
        <v>-1733.19</v>
      </c>
      <c r="BI964" s="4">
        <v>0</v>
      </c>
      <c r="BJ964" s="4"/>
      <c r="BK964" s="4"/>
      <c r="BL964" s="11">
        <f t="shared" si="62"/>
        <v>-2422.2399999999998</v>
      </c>
      <c r="BM964" s="12">
        <f t="shared" si="63"/>
        <v>7869</v>
      </c>
      <c r="BN964" s="13">
        <f t="shared" si="64"/>
        <v>358.25333333333333</v>
      </c>
      <c r="BO964" s="13">
        <f t="shared" si="65"/>
        <v>358.25333333333333</v>
      </c>
      <c r="BP964" s="13">
        <f t="shared" si="66"/>
        <v>119.41777777777777</v>
      </c>
      <c r="BQ964" s="13">
        <f t="shared" si="67"/>
        <v>612.21021199999996</v>
      </c>
      <c r="BR964" s="13">
        <f t="shared" si="68"/>
        <v>428.86</v>
      </c>
      <c r="BS964" s="13">
        <f t="shared" si="69"/>
        <v>531.66</v>
      </c>
      <c r="BT964" s="13">
        <f t="shared" si="70"/>
        <v>0</v>
      </c>
      <c r="BU964" s="13">
        <f t="shared" si="71"/>
        <v>1121.32</v>
      </c>
      <c r="BV964" s="6">
        <f>SUMIFS('SEGURO DE VIDA'!E:E, 'SEGURO DE VIDA'!D:D, H964, 'SEGURO DE VIDA'!G:G, E964)</f>
        <v>13.71</v>
      </c>
      <c r="BW964" s="6">
        <f>SUMIFS(TREINAMENTOS!E:E, TREINAMENTOS!D:D, H964, TREINAMENTOS!G:G, E964)</f>
        <v>0</v>
      </c>
      <c r="BX964" s="6">
        <f>SUMIFS(EXAMES!E:E, EXAMES!D:D, H964, EXAMES!G:G, E964)</f>
        <v>0</v>
      </c>
      <c r="BY964" s="25">
        <f t="shared" si="72"/>
        <v>3543.684656444444</v>
      </c>
      <c r="BZ964" s="1"/>
      <c r="CA964" s="1"/>
      <c r="CB964" s="13">
        <f t="shared" si="73"/>
        <v>1121.32</v>
      </c>
      <c r="CC964" s="13">
        <f t="shared" si="74"/>
        <v>0</v>
      </c>
      <c r="CD964" s="13">
        <f>SUMIFS(ALIMENTAÇÃO!E:E, ALIMENTAÇÃO!D:D, H964, ALIMENTAÇÃO!G:G, E964)</f>
        <v>537.03</v>
      </c>
      <c r="CE964" s="6">
        <f>SUMIFS(TRANSPORTE!E:E, TRANSPORTE!D:D, H964, TRANSPORTE!G:G, E964)</f>
        <v>0</v>
      </c>
      <c r="CF964" s="6">
        <f>SUMIFS('PLANO DE SAÚDE'!E:E, 'PLANO DE SAÚDE'!D:D, H964, 'PLANO DE SAÚDE'!G:G, E964)</f>
        <v>1121.32</v>
      </c>
      <c r="CG964" s="6">
        <f>SUMIFS('PLANO ODONTO'!E:E, 'PLANO ODONTO'!D:D, H964, 'PLANO ODONTO'!G:G, E964)</f>
        <v>0</v>
      </c>
      <c r="CH964" s="6">
        <f t="shared" si="75"/>
        <v>0</v>
      </c>
      <c r="CI964" s="6">
        <f t="shared" si="76"/>
        <v>0</v>
      </c>
      <c r="CJ964" s="6"/>
      <c r="CK964" s="6">
        <f t="shared" si="78"/>
        <v>251.1</v>
      </c>
      <c r="CL964" s="6">
        <f t="shared" si="79"/>
        <v>0</v>
      </c>
      <c r="CM964" s="6">
        <f t="shared" si="77"/>
        <v>0</v>
      </c>
      <c r="CN964" s="6">
        <v>10291.24</v>
      </c>
      <c r="CO964" s="6">
        <v>-2422.2399999999998</v>
      </c>
      <c r="CP964" s="6">
        <v>7869</v>
      </c>
      <c r="CQ964" s="6">
        <v>5360.86</v>
      </c>
      <c r="CR964" s="1">
        <v>11.42</v>
      </c>
      <c r="CS964" s="6">
        <v>5360.85</v>
      </c>
      <c r="CT964" s="1">
        <v>428.86</v>
      </c>
      <c r="CU964" s="6">
        <v>9606.99</v>
      </c>
    </row>
    <row r="965" spans="1:99" ht="13.8">
      <c r="A965" s="1"/>
      <c r="B965" s="1"/>
      <c r="C965" s="34" t="str">
        <f t="shared" ca="1" si="59"/>
        <v>OK</v>
      </c>
      <c r="D965" s="2">
        <f t="shared" si="60"/>
        <v>3967.29594</v>
      </c>
      <c r="E965" s="42">
        <v>45962</v>
      </c>
      <c r="F965" s="1" t="s">
        <v>145</v>
      </c>
      <c r="G965" s="1">
        <v>3611</v>
      </c>
      <c r="H965" s="1" t="s">
        <v>581</v>
      </c>
      <c r="I965" s="1" t="s">
        <v>151</v>
      </c>
      <c r="J965" s="35">
        <v>45946</v>
      </c>
      <c r="K965" s="6">
        <v>1800</v>
      </c>
      <c r="L965" s="1"/>
      <c r="M965" s="4">
        <v>1800</v>
      </c>
      <c r="N965" s="4"/>
      <c r="O965" s="4"/>
      <c r="P965" s="4">
        <v>0</v>
      </c>
      <c r="Q965" s="4"/>
      <c r="R965" s="4"/>
      <c r="S965" s="4"/>
      <c r="T965" s="4"/>
      <c r="U965" s="4">
        <v>0</v>
      </c>
      <c r="V965" s="4"/>
      <c r="W965" s="4"/>
      <c r="X965" s="4"/>
      <c r="Y965" s="4">
        <v>0</v>
      </c>
      <c r="Z965" s="4"/>
      <c r="AA965" s="4"/>
      <c r="AB965" s="4"/>
      <c r="AC965" s="4"/>
      <c r="AD965" s="4">
        <v>131.85</v>
      </c>
      <c r="AE965" s="4">
        <v>282</v>
      </c>
      <c r="AF965" s="4">
        <v>125.95</v>
      </c>
      <c r="AG965" s="4"/>
      <c r="AH965" s="4"/>
      <c r="AI965" s="4"/>
      <c r="AJ965" s="4"/>
      <c r="AK965" s="4"/>
      <c r="AL965" s="4"/>
      <c r="AM965" s="4">
        <v>0.81</v>
      </c>
      <c r="AN965" s="8">
        <f t="shared" si="61"/>
        <v>2340.6099999999997</v>
      </c>
      <c r="AO965" s="4"/>
      <c r="AP965" s="4">
        <v>-6.3</v>
      </c>
      <c r="AQ965" s="4">
        <v>-108</v>
      </c>
      <c r="AR965" s="4"/>
      <c r="AS965" s="4"/>
      <c r="AT965" s="4">
        <v>-0.5</v>
      </c>
      <c r="AU965" s="4"/>
      <c r="AV965" s="4">
        <v>-14</v>
      </c>
      <c r="AW965" s="4">
        <v>0</v>
      </c>
      <c r="AX965" s="4"/>
      <c r="AY965" s="4"/>
      <c r="AZ965" s="4"/>
      <c r="BA965" s="4"/>
      <c r="BB965" s="4"/>
      <c r="BC965" s="4">
        <v>0</v>
      </c>
      <c r="BD965" s="4">
        <v>0</v>
      </c>
      <c r="BE965" s="4"/>
      <c r="BF965" s="4">
        <v>0</v>
      </c>
      <c r="BG965" s="4">
        <v>-187.81</v>
      </c>
      <c r="BH965" s="4">
        <v>0</v>
      </c>
      <c r="BI965" s="4">
        <v>0</v>
      </c>
      <c r="BJ965" s="4"/>
      <c r="BK965" s="4"/>
      <c r="BL965" s="11">
        <f t="shared" si="62"/>
        <v>-316.61</v>
      </c>
      <c r="BM965" s="12">
        <f t="shared" si="63"/>
        <v>2023.9999999999995</v>
      </c>
      <c r="BN965" s="13">
        <f t="shared" si="64"/>
        <v>150</v>
      </c>
      <c r="BO965" s="13">
        <f t="shared" si="65"/>
        <v>150</v>
      </c>
      <c r="BP965" s="13">
        <f t="shared" si="66"/>
        <v>50</v>
      </c>
      <c r="BQ965" s="13">
        <f t="shared" si="67"/>
        <v>187.88594000000001</v>
      </c>
      <c r="BR965" s="13">
        <f t="shared" si="68"/>
        <v>187.18</v>
      </c>
      <c r="BS965" s="13">
        <f t="shared" si="69"/>
        <v>623.70000000000005</v>
      </c>
      <c r="BT965" s="13">
        <f t="shared" si="70"/>
        <v>199.8</v>
      </c>
      <c r="BU965" s="13">
        <f t="shared" si="71"/>
        <v>11.66</v>
      </c>
      <c r="BV965" s="6">
        <f>SUMIFS('SEGURO DE VIDA'!E:E, 'SEGURO DE VIDA'!D:D, H965, 'SEGURO DE VIDA'!G:G, E965)</f>
        <v>13.71</v>
      </c>
      <c r="BW965" s="6">
        <f>SUMIFS(TREINAMENTOS!E:E, TREINAMENTOS!D:D, H965, TREINAMENTOS!G:G, E965)</f>
        <v>52.75</v>
      </c>
      <c r="BX965" s="6">
        <f>SUMIFS(EXAMES!E:E, EXAMES!D:D, H965, EXAMES!G:G, E965)</f>
        <v>0</v>
      </c>
      <c r="BY965" s="25">
        <f t="shared" si="72"/>
        <v>1626.6859400000001</v>
      </c>
      <c r="BZ965" s="1"/>
      <c r="CA965" s="1"/>
      <c r="CB965" s="13">
        <f t="shared" si="73"/>
        <v>0</v>
      </c>
      <c r="CC965" s="13">
        <f t="shared" si="74"/>
        <v>11.66</v>
      </c>
      <c r="CD965" s="13">
        <f>SUMIFS(ALIMENTAÇÃO!E:E, ALIMENTAÇÃO!D:D, H965, ALIMENTAÇÃO!G:G, E965)</f>
        <v>630</v>
      </c>
      <c r="CE965" s="6">
        <f>SUMIFS(TRANSPORTE!E:E, TRANSPORTE!D:D, H965, TRANSPORTE!G:G, E965)</f>
        <v>307.8</v>
      </c>
      <c r="CF965" s="6">
        <f>SUMIFS('PLANO DE SAÚDE'!E:E, 'PLANO DE SAÚDE'!D:D, H965, 'PLANO DE SAÚDE'!G:G, E965)</f>
        <v>0</v>
      </c>
      <c r="CG965" s="6">
        <f>SUMIFS('PLANO ODONTO'!E:E, 'PLANO ODONTO'!D:D, H965, 'PLANO ODONTO'!G:G, E965)</f>
        <v>25.66</v>
      </c>
      <c r="CH965" s="6">
        <f t="shared" si="75"/>
        <v>0</v>
      </c>
      <c r="CI965" s="6">
        <f t="shared" si="76"/>
        <v>0</v>
      </c>
      <c r="CJ965" s="6"/>
      <c r="CK965" s="6">
        <f t="shared" si="78"/>
        <v>125.95</v>
      </c>
      <c r="CL965" s="6">
        <f t="shared" si="79"/>
        <v>0</v>
      </c>
      <c r="CM965" s="6">
        <f t="shared" si="77"/>
        <v>-14</v>
      </c>
      <c r="CN965" s="6">
        <v>2340.61</v>
      </c>
      <c r="CO965" s="6">
        <v>-316.61</v>
      </c>
      <c r="CP965" s="6">
        <v>2024</v>
      </c>
      <c r="CQ965" s="6">
        <v>2339.8000000000002</v>
      </c>
      <c r="CR965" s="1">
        <v>8.0299999999999994</v>
      </c>
      <c r="CS965" s="6">
        <v>2339.8000000000002</v>
      </c>
      <c r="CT965" s="1">
        <v>187.18</v>
      </c>
      <c r="CU965" s="6">
        <v>1732.6</v>
      </c>
    </row>
    <row r="966" spans="1:99" ht="13.8">
      <c r="A966" s="1"/>
      <c r="B966" s="1"/>
      <c r="C966" s="34" t="str">
        <f t="shared" ca="1" si="59"/>
        <v>OK</v>
      </c>
      <c r="D966" s="2">
        <f t="shared" si="60"/>
        <v>9817.8549080000012</v>
      </c>
      <c r="E966" s="42">
        <v>45962</v>
      </c>
      <c r="F966" s="1" t="s">
        <v>145</v>
      </c>
      <c r="G966" s="1">
        <v>226</v>
      </c>
      <c r="H966" s="1" t="s">
        <v>321</v>
      </c>
      <c r="I966" s="1" t="s">
        <v>590</v>
      </c>
      <c r="J966" s="38">
        <v>43122</v>
      </c>
      <c r="K966" s="6">
        <v>3443.04</v>
      </c>
      <c r="L966" s="1"/>
      <c r="M966" s="4">
        <v>3443.04</v>
      </c>
      <c r="N966" s="4"/>
      <c r="O966" s="4"/>
      <c r="P966" s="4">
        <v>0</v>
      </c>
      <c r="Q966" s="4"/>
      <c r="R966" s="4"/>
      <c r="S966" s="4"/>
      <c r="T966" s="4"/>
      <c r="U966" s="4">
        <v>334.15</v>
      </c>
      <c r="V966" s="4"/>
      <c r="W966" s="4"/>
      <c r="X966" s="4"/>
      <c r="Y966" s="4">
        <v>1032.9100000000001</v>
      </c>
      <c r="Z966" s="4"/>
      <c r="AA966" s="4"/>
      <c r="AB966" s="4"/>
      <c r="AC966" s="4"/>
      <c r="AD966" s="4">
        <v>220.78</v>
      </c>
      <c r="AE966" s="4">
        <v>291.51</v>
      </c>
      <c r="AF966" s="4">
        <v>155.91</v>
      </c>
      <c r="AG966" s="4"/>
      <c r="AH966" s="4"/>
      <c r="AI966" s="4"/>
      <c r="AJ966" s="4"/>
      <c r="AK966" s="4"/>
      <c r="AL966" s="4"/>
      <c r="AM966" s="4">
        <v>0.8</v>
      </c>
      <c r="AN966" s="8">
        <f t="shared" si="61"/>
        <v>5479.1</v>
      </c>
      <c r="AO966" s="4"/>
      <c r="AP966" s="4">
        <v>-5.95</v>
      </c>
      <c r="AQ966" s="4">
        <v>-206.58</v>
      </c>
      <c r="AR966" s="4"/>
      <c r="AS966" s="4"/>
      <c r="AT966" s="4">
        <v>-0.9</v>
      </c>
      <c r="AU966" s="4"/>
      <c r="AV966" s="4">
        <v>0</v>
      </c>
      <c r="AW966" s="4">
        <v>0</v>
      </c>
      <c r="AX966" s="4"/>
      <c r="AY966" s="4"/>
      <c r="AZ966" s="4"/>
      <c r="BA966" s="4"/>
      <c r="BB966" s="4"/>
      <c r="BC966" s="4">
        <v>-1.81</v>
      </c>
      <c r="BD966" s="4">
        <v>-111.05</v>
      </c>
      <c r="BE966" s="4"/>
      <c r="BF966" s="4">
        <v>-468</v>
      </c>
      <c r="BG966" s="4">
        <v>-431.93</v>
      </c>
      <c r="BH966" s="4">
        <v>-426.88</v>
      </c>
      <c r="BI966" s="4">
        <v>0</v>
      </c>
      <c r="BJ966" s="4"/>
      <c r="BK966" s="4"/>
      <c r="BL966" s="11">
        <f t="shared" si="62"/>
        <v>-1653.1</v>
      </c>
      <c r="BM966" s="12">
        <f t="shared" si="63"/>
        <v>3826.0000000000005</v>
      </c>
      <c r="BN966" s="13">
        <f t="shared" si="64"/>
        <v>286.92</v>
      </c>
      <c r="BO966" s="13">
        <f t="shared" si="65"/>
        <v>286.92</v>
      </c>
      <c r="BP966" s="13">
        <f t="shared" si="66"/>
        <v>95.64</v>
      </c>
      <c r="BQ966" s="13">
        <f t="shared" si="67"/>
        <v>432.09190800000005</v>
      </c>
      <c r="BR966" s="13">
        <f t="shared" si="68"/>
        <v>355.63</v>
      </c>
      <c r="BS966" s="13">
        <f t="shared" si="69"/>
        <v>589.04999999999995</v>
      </c>
      <c r="BT966" s="13">
        <f t="shared" si="70"/>
        <v>101.22</v>
      </c>
      <c r="BU966" s="13">
        <f t="shared" si="71"/>
        <v>149.82299999999998</v>
      </c>
      <c r="BV966" s="6">
        <f>SUMIFS('SEGURO DE VIDA'!E:E, 'SEGURO DE VIDA'!D:D, H966, 'SEGURO DE VIDA'!G:G, E966)</f>
        <v>13.71</v>
      </c>
      <c r="BW966" s="6">
        <f>SUMIFS(TREINAMENTOS!E:E, TREINAMENTOS!D:D, H966, TREINAMENTOS!G:G, E966)</f>
        <v>2027.75</v>
      </c>
      <c r="BX966" s="6">
        <f>SUMIFS(EXAMES!E:E, EXAMES!D:D, H966, EXAMES!G:G, E966)</f>
        <v>0</v>
      </c>
      <c r="BY966" s="25">
        <f t="shared" si="72"/>
        <v>4338.7549079999999</v>
      </c>
      <c r="BZ966" s="1"/>
      <c r="CA966" s="1"/>
      <c r="CB966" s="13">
        <f t="shared" si="73"/>
        <v>149.82299999999998</v>
      </c>
      <c r="CC966" s="13">
        <f t="shared" si="74"/>
        <v>0</v>
      </c>
      <c r="CD966" s="13">
        <f>SUMIFS(ALIMENTAÇÃO!E:E, ALIMENTAÇÃO!D:D, H966, ALIMENTAÇÃO!G:G, E966)</f>
        <v>595</v>
      </c>
      <c r="CE966" s="6">
        <f>SUMIFS(TRANSPORTE!E:E, TRANSPORTE!D:D, H966, TRANSPORTE!G:G, E966)</f>
        <v>307.8</v>
      </c>
      <c r="CF966" s="6">
        <f>SUMIFS('PLANO DE SAÚDE'!E:E, 'PLANO DE SAÚDE'!D:D, H966, 'PLANO DE SAÚDE'!G:G, E966)</f>
        <v>262.68299999999999</v>
      </c>
      <c r="CG966" s="6">
        <f>SUMIFS('PLANO ODONTO'!E:E, 'PLANO ODONTO'!D:D, H966, 'PLANO ODONTO'!G:G, E966)</f>
        <v>0</v>
      </c>
      <c r="CH966" s="6">
        <f t="shared" si="75"/>
        <v>-112.86</v>
      </c>
      <c r="CI966" s="6">
        <f t="shared" si="76"/>
        <v>0</v>
      </c>
      <c r="CJ966" s="6"/>
      <c r="CK966" s="6">
        <f t="shared" si="78"/>
        <v>155.91</v>
      </c>
      <c r="CL966" s="6">
        <f t="shared" si="79"/>
        <v>0</v>
      </c>
      <c r="CM966" s="6">
        <f t="shared" si="77"/>
        <v>0</v>
      </c>
      <c r="CN966" s="6">
        <v>5479.1</v>
      </c>
      <c r="CO966" s="6">
        <v>-1653.1</v>
      </c>
      <c r="CP966" s="6">
        <v>3826</v>
      </c>
      <c r="CQ966" s="6">
        <v>4445.3900000000003</v>
      </c>
      <c r="CR966" s="1">
        <v>9.7200000000000006</v>
      </c>
      <c r="CS966" s="6">
        <v>4445.3900000000003</v>
      </c>
      <c r="CT966" s="1">
        <v>355.63</v>
      </c>
      <c r="CU966" s="6">
        <v>4856.78</v>
      </c>
    </row>
    <row r="967" spans="1:99" ht="13.8">
      <c r="A967" s="1"/>
      <c r="B967" s="1"/>
      <c r="C967" s="34" t="str">
        <f t="shared" ca="1" si="59"/>
        <v>OK</v>
      </c>
      <c r="D967" s="2">
        <f t="shared" si="60"/>
        <v>3766.2463108888887</v>
      </c>
      <c r="E967" s="42">
        <v>45962</v>
      </c>
      <c r="F967" s="1" t="s">
        <v>145</v>
      </c>
      <c r="G967" s="1">
        <v>3573</v>
      </c>
      <c r="H967" s="1" t="s">
        <v>484</v>
      </c>
      <c r="I967" s="1" t="s">
        <v>194</v>
      </c>
      <c r="J967" s="38">
        <v>45873</v>
      </c>
      <c r="K967" s="6">
        <v>2000</v>
      </c>
      <c r="L967" s="1"/>
      <c r="M967" s="4">
        <v>2000</v>
      </c>
      <c r="N967" s="4"/>
      <c r="O967" s="4"/>
      <c r="P967" s="4">
        <v>0</v>
      </c>
      <c r="Q967" s="4"/>
      <c r="R967" s="4"/>
      <c r="S967" s="4"/>
      <c r="T967" s="4"/>
      <c r="U967" s="4">
        <v>8.4</v>
      </c>
      <c r="V967" s="4"/>
      <c r="W967" s="4"/>
      <c r="X967" s="4"/>
      <c r="Y967" s="4">
        <v>0</v>
      </c>
      <c r="Z967" s="4"/>
      <c r="AA967" s="4"/>
      <c r="AB967" s="4"/>
      <c r="AC967" s="4"/>
      <c r="AD967" s="4">
        <v>56.75</v>
      </c>
      <c r="AE967" s="4">
        <v>0</v>
      </c>
      <c r="AF967" s="4">
        <v>17.27</v>
      </c>
      <c r="AG967" s="4"/>
      <c r="AH967" s="4"/>
      <c r="AI967" s="4"/>
      <c r="AJ967" s="4"/>
      <c r="AK967" s="4"/>
      <c r="AL967" s="4"/>
      <c r="AM967" s="4">
        <v>0.89</v>
      </c>
      <c r="AN967" s="8">
        <f t="shared" si="61"/>
        <v>2083.31</v>
      </c>
      <c r="AO967" s="4"/>
      <c r="AP967" s="4">
        <v>-6.3</v>
      </c>
      <c r="AQ967" s="4">
        <v>-120</v>
      </c>
      <c r="AR967" s="4"/>
      <c r="AS967" s="4"/>
      <c r="AT967" s="4">
        <v>-0.56000000000000005</v>
      </c>
      <c r="AU967" s="4"/>
      <c r="AV967" s="4">
        <v>-14</v>
      </c>
      <c r="AW967" s="4">
        <v>0</v>
      </c>
      <c r="AX967" s="4"/>
      <c r="AY967" s="4"/>
      <c r="AZ967" s="4"/>
      <c r="BA967" s="4"/>
      <c r="BB967" s="4"/>
      <c r="BC967" s="4">
        <v>-1.81</v>
      </c>
      <c r="BD967" s="4">
        <v>0</v>
      </c>
      <c r="BE967" s="4"/>
      <c r="BF967" s="4">
        <v>0</v>
      </c>
      <c r="BG967" s="4">
        <v>-164.64</v>
      </c>
      <c r="BH967" s="4">
        <v>0</v>
      </c>
      <c r="BI967" s="4">
        <v>0</v>
      </c>
      <c r="BJ967" s="4"/>
      <c r="BK967" s="4"/>
      <c r="BL967" s="11">
        <f t="shared" si="62"/>
        <v>-307.31</v>
      </c>
      <c r="BM967" s="12">
        <f t="shared" si="63"/>
        <v>1776</v>
      </c>
      <c r="BN967" s="13">
        <f t="shared" si="64"/>
        <v>166.66666666666666</v>
      </c>
      <c r="BO967" s="13">
        <f t="shared" si="65"/>
        <v>166.66666666666666</v>
      </c>
      <c r="BP967" s="13">
        <f t="shared" si="66"/>
        <v>55.55555555555555</v>
      </c>
      <c r="BQ967" s="13">
        <f t="shared" si="67"/>
        <v>164.71942200000001</v>
      </c>
      <c r="BR967" s="13">
        <f t="shared" si="68"/>
        <v>166.59</v>
      </c>
      <c r="BS967" s="13">
        <f t="shared" si="69"/>
        <v>623.70000000000005</v>
      </c>
      <c r="BT967" s="13">
        <f t="shared" si="70"/>
        <v>164.39999999999998</v>
      </c>
      <c r="BU967" s="13">
        <f t="shared" si="71"/>
        <v>160.928</v>
      </c>
      <c r="BV967" s="6">
        <f>SUMIFS('SEGURO DE VIDA'!E:E, 'SEGURO DE VIDA'!D:D, H967, 'SEGURO DE VIDA'!G:G, E967)</f>
        <v>13.71</v>
      </c>
      <c r="BW967" s="6">
        <f>SUMIFS(TREINAMENTOS!E:E, TREINAMENTOS!D:D, H967, TREINAMENTOS!G:G, E967)</f>
        <v>0</v>
      </c>
      <c r="BX967" s="6">
        <f>SUMIFS(EXAMES!E:E, EXAMES!D:D, H967, EXAMES!G:G, E967)</f>
        <v>0</v>
      </c>
      <c r="BY967" s="25">
        <f t="shared" si="72"/>
        <v>1682.9363108888888</v>
      </c>
      <c r="BZ967" s="1"/>
      <c r="CA967" s="1"/>
      <c r="CB967" s="13">
        <f t="shared" si="73"/>
        <v>160.928</v>
      </c>
      <c r="CC967" s="13">
        <f t="shared" si="74"/>
        <v>0</v>
      </c>
      <c r="CD967" s="13">
        <f>SUMIFS(ALIMENTAÇÃO!E:E, ALIMENTAÇÃO!D:D, H967, ALIMENTAÇÃO!G:G, E967)</f>
        <v>630</v>
      </c>
      <c r="CE967" s="6">
        <f>SUMIFS(TRANSPORTE!E:E, TRANSPORTE!D:D, H967, TRANSPORTE!G:G, E967)</f>
        <v>284.39999999999998</v>
      </c>
      <c r="CF967" s="6">
        <f>SUMIFS('PLANO DE SAÚDE'!E:E, 'PLANO DE SAÚDE'!D:D, H967, 'PLANO DE SAÚDE'!G:G, E967)</f>
        <v>162.738</v>
      </c>
      <c r="CG967" s="6">
        <f>SUMIFS('PLANO ODONTO'!E:E, 'PLANO ODONTO'!D:D, H967, 'PLANO ODONTO'!G:G, E967)</f>
        <v>14</v>
      </c>
      <c r="CH967" s="6">
        <f t="shared" si="75"/>
        <v>-1.81</v>
      </c>
      <c r="CI967" s="6">
        <f t="shared" si="76"/>
        <v>0</v>
      </c>
      <c r="CJ967" s="6"/>
      <c r="CK967" s="6">
        <f t="shared" si="78"/>
        <v>17.27</v>
      </c>
      <c r="CL967" s="6">
        <f t="shared" si="79"/>
        <v>0</v>
      </c>
      <c r="CM967" s="6">
        <f t="shared" si="77"/>
        <v>-14</v>
      </c>
      <c r="CN967" s="6">
        <v>2083.31</v>
      </c>
      <c r="CO967" s="6">
        <v>-307.31</v>
      </c>
      <c r="CP967" s="6">
        <v>1776</v>
      </c>
      <c r="CQ967" s="6">
        <v>2082.42</v>
      </c>
      <c r="CR967" s="1">
        <v>7.91</v>
      </c>
      <c r="CS967" s="6">
        <v>2082.42</v>
      </c>
      <c r="CT967" s="1">
        <v>166.59</v>
      </c>
      <c r="CU967" s="6">
        <v>1475.22</v>
      </c>
    </row>
    <row r="968" spans="1:99" ht="13.8">
      <c r="A968" s="1"/>
      <c r="B968" s="1"/>
      <c r="C968" s="34" t="str">
        <f t="shared" ca="1" si="59"/>
        <v>OK</v>
      </c>
      <c r="D968" s="2">
        <f t="shared" si="60"/>
        <v>3007.932014</v>
      </c>
      <c r="E968" s="42">
        <v>45962</v>
      </c>
      <c r="F968" s="1" t="s">
        <v>145</v>
      </c>
      <c r="G968" s="1">
        <v>3577</v>
      </c>
      <c r="H968" s="1" t="s">
        <v>324</v>
      </c>
      <c r="I968" s="1" t="s">
        <v>485</v>
      </c>
      <c r="J968" s="38">
        <v>45888</v>
      </c>
      <c r="K968" s="6">
        <v>1546.47</v>
      </c>
      <c r="L968" s="1"/>
      <c r="M968" s="4">
        <v>1546.47</v>
      </c>
      <c r="N968" s="4"/>
      <c r="O968" s="4"/>
      <c r="P968" s="4">
        <v>0</v>
      </c>
      <c r="Q968" s="4"/>
      <c r="R968" s="4"/>
      <c r="S968" s="4"/>
      <c r="T968" s="4"/>
      <c r="U968" s="4">
        <v>12.94</v>
      </c>
      <c r="V968" s="4"/>
      <c r="W968" s="4"/>
      <c r="X968" s="4"/>
      <c r="Y968" s="4">
        <v>0</v>
      </c>
      <c r="Z968" s="4"/>
      <c r="AA968" s="4"/>
      <c r="AB968" s="4"/>
      <c r="AC968" s="4"/>
      <c r="AD968" s="4">
        <v>0</v>
      </c>
      <c r="AE968" s="4">
        <v>0</v>
      </c>
      <c r="AF968" s="4">
        <v>0</v>
      </c>
      <c r="AG968" s="4"/>
      <c r="AH968" s="4"/>
      <c r="AI968" s="4"/>
      <c r="AJ968" s="4"/>
      <c r="AK968" s="4"/>
      <c r="AL968" s="4"/>
      <c r="AM968" s="4">
        <v>0.32</v>
      </c>
      <c r="AN968" s="8">
        <f t="shared" si="61"/>
        <v>1559.73</v>
      </c>
      <c r="AO968" s="4"/>
      <c r="AP968" s="4">
        <v>-6.3</v>
      </c>
      <c r="AQ968" s="4">
        <v>-92.79</v>
      </c>
      <c r="AR968" s="4"/>
      <c r="AS968" s="4"/>
      <c r="AT968" s="4">
        <v>-7.0000000000000007E-2</v>
      </c>
      <c r="AU968" s="4"/>
      <c r="AV968" s="4">
        <v>-14</v>
      </c>
      <c r="AW968" s="4">
        <v>0</v>
      </c>
      <c r="AX968" s="4"/>
      <c r="AY968" s="4"/>
      <c r="AZ968" s="4"/>
      <c r="BA968" s="4"/>
      <c r="BB968" s="4"/>
      <c r="BC968" s="4">
        <v>0</v>
      </c>
      <c r="BD968" s="4">
        <v>0</v>
      </c>
      <c r="BE968" s="4"/>
      <c r="BF968" s="4">
        <v>0</v>
      </c>
      <c r="BG968" s="4">
        <v>-117.57</v>
      </c>
      <c r="BH968" s="4">
        <v>0</v>
      </c>
      <c r="BI968" s="4">
        <v>0</v>
      </c>
      <c r="BJ968" s="4"/>
      <c r="BK968" s="4"/>
      <c r="BL968" s="11">
        <f t="shared" si="62"/>
        <v>-230.73</v>
      </c>
      <c r="BM968" s="12">
        <f t="shared" si="63"/>
        <v>1329</v>
      </c>
      <c r="BN968" s="13">
        <f t="shared" si="64"/>
        <v>128.8725</v>
      </c>
      <c r="BO968" s="13">
        <f t="shared" si="65"/>
        <v>128.8725</v>
      </c>
      <c r="BP968" s="13">
        <f t="shared" si="66"/>
        <v>42.957500000000003</v>
      </c>
      <c r="BQ968" s="13">
        <f t="shared" si="67"/>
        <v>117.579514</v>
      </c>
      <c r="BR968" s="13">
        <f t="shared" si="68"/>
        <v>124.75</v>
      </c>
      <c r="BS968" s="13">
        <f t="shared" si="69"/>
        <v>623.70000000000005</v>
      </c>
      <c r="BT968" s="13">
        <f t="shared" si="70"/>
        <v>215.01</v>
      </c>
      <c r="BU968" s="13">
        <f t="shared" si="71"/>
        <v>0</v>
      </c>
      <c r="BV968" s="6">
        <f>SUMIFS('SEGURO DE VIDA'!E:E, 'SEGURO DE VIDA'!D:D, H968, 'SEGURO DE VIDA'!G:G, E968)</f>
        <v>13.71</v>
      </c>
      <c r="BW968" s="6">
        <f>SUMIFS(TREINAMENTOS!E:E, TREINAMENTOS!D:D, H968, TREINAMENTOS!G:G, E968)</f>
        <v>52.75</v>
      </c>
      <c r="BX968" s="6">
        <f>SUMIFS(EXAMES!E:E, EXAMES!D:D, H968, EXAMES!G:G, E968)</f>
        <v>0</v>
      </c>
      <c r="BY968" s="25">
        <f t="shared" si="72"/>
        <v>1448.2020140000002</v>
      </c>
      <c r="BZ968" s="1"/>
      <c r="CA968" s="1"/>
      <c r="CB968" s="13">
        <f t="shared" si="73"/>
        <v>0</v>
      </c>
      <c r="CC968" s="13">
        <f t="shared" si="74"/>
        <v>0</v>
      </c>
      <c r="CD968" s="13">
        <f>SUMIFS(ALIMENTAÇÃO!E:E, ALIMENTAÇÃO!D:D, H968, ALIMENTAÇÃO!G:G, E968)</f>
        <v>630</v>
      </c>
      <c r="CE968" s="6">
        <f>SUMIFS(TRANSPORTE!E:E, TRANSPORTE!D:D, H968, TRANSPORTE!G:G, E968)</f>
        <v>307.8</v>
      </c>
      <c r="CF968" s="6">
        <f>SUMIFS('PLANO DE SAÚDE'!E:E, 'PLANO DE SAÚDE'!D:D, H968, 'PLANO DE SAÚDE'!G:G, E968)</f>
        <v>0</v>
      </c>
      <c r="CG968" s="6">
        <f>SUMIFS('PLANO ODONTO'!E:E, 'PLANO ODONTO'!D:D, H968, 'PLANO ODONTO'!G:G, E968)</f>
        <v>14</v>
      </c>
      <c r="CH968" s="6">
        <f t="shared" si="75"/>
        <v>0</v>
      </c>
      <c r="CI968" s="6">
        <f t="shared" si="76"/>
        <v>0</v>
      </c>
      <c r="CJ968" s="6"/>
      <c r="CK968" s="6">
        <f t="shared" si="78"/>
        <v>0</v>
      </c>
      <c r="CL968" s="6">
        <f t="shared" si="79"/>
        <v>0</v>
      </c>
      <c r="CM968" s="6">
        <f t="shared" si="77"/>
        <v>-14</v>
      </c>
      <c r="CN968" s="6">
        <v>1559.73</v>
      </c>
      <c r="CO968" s="6">
        <v>-230.73</v>
      </c>
      <c r="CP968" s="6">
        <v>1329</v>
      </c>
      <c r="CQ968" s="6">
        <v>1559.41</v>
      </c>
      <c r="CR968" s="1">
        <v>7.54</v>
      </c>
      <c r="CS968" s="6">
        <v>1559.41</v>
      </c>
      <c r="CT968" s="1">
        <v>124.75</v>
      </c>
      <c r="CU968" s="6">
        <v>952.21</v>
      </c>
    </row>
    <row r="969" spans="1:99" ht="13.8">
      <c r="A969" s="1"/>
      <c r="B969" s="1"/>
      <c r="C969" s="34" t="str">
        <f t="shared" ca="1" si="59"/>
        <v>OK</v>
      </c>
      <c r="D969" s="2">
        <f t="shared" si="60"/>
        <v>4084.4569775555565</v>
      </c>
      <c r="E969" s="42">
        <v>45962</v>
      </c>
      <c r="F969" s="1" t="s">
        <v>145</v>
      </c>
      <c r="G969" s="1">
        <v>3446</v>
      </c>
      <c r="H969" s="1" t="s">
        <v>325</v>
      </c>
      <c r="I969" s="1" t="s">
        <v>205</v>
      </c>
      <c r="J969" s="38">
        <v>45481</v>
      </c>
      <c r="K969" s="6">
        <v>1595.42</v>
      </c>
      <c r="L969" s="1"/>
      <c r="M969" s="4">
        <v>1595.42</v>
      </c>
      <c r="N969" s="4"/>
      <c r="O969" s="4"/>
      <c r="P969" s="4">
        <v>478.63</v>
      </c>
      <c r="Q969" s="4"/>
      <c r="R969" s="4"/>
      <c r="S969" s="4"/>
      <c r="T969" s="4"/>
      <c r="U969" s="4">
        <v>154.84</v>
      </c>
      <c r="V969" s="4"/>
      <c r="W969" s="4"/>
      <c r="X969" s="4"/>
      <c r="Y969" s="4">
        <v>0</v>
      </c>
      <c r="Z969" s="4"/>
      <c r="AA969" s="4"/>
      <c r="AB969" s="4"/>
      <c r="AC969" s="4"/>
      <c r="AD969" s="4">
        <v>0</v>
      </c>
      <c r="AE969" s="4">
        <v>0</v>
      </c>
      <c r="AF969" s="4">
        <v>0</v>
      </c>
      <c r="AG969" s="4"/>
      <c r="AH969" s="4"/>
      <c r="AI969" s="4"/>
      <c r="AJ969" s="4"/>
      <c r="AK969" s="4"/>
      <c r="AL969" s="4"/>
      <c r="AM969" s="4">
        <v>0.9</v>
      </c>
      <c r="AN969" s="8">
        <f t="shared" si="61"/>
        <v>2229.7900000000004</v>
      </c>
      <c r="AO969" s="4"/>
      <c r="AP969" s="4">
        <v>-6.3</v>
      </c>
      <c r="AQ969" s="4">
        <v>-95.73</v>
      </c>
      <c r="AR969" s="4"/>
      <c r="AS969" s="4"/>
      <c r="AT969" s="4">
        <v>-0.18</v>
      </c>
      <c r="AU969" s="4"/>
      <c r="AV969" s="4">
        <v>0</v>
      </c>
      <c r="AW969" s="4">
        <v>0</v>
      </c>
      <c r="AX969" s="4"/>
      <c r="AY969" s="4"/>
      <c r="AZ969" s="4"/>
      <c r="BA969" s="4"/>
      <c r="BB969" s="4"/>
      <c r="BC969" s="4">
        <v>-1.66</v>
      </c>
      <c r="BD969" s="4">
        <v>0</v>
      </c>
      <c r="BE969" s="4"/>
      <c r="BF969" s="4">
        <v>-486.88</v>
      </c>
      <c r="BG969" s="4">
        <v>-177.83</v>
      </c>
      <c r="BH969" s="4">
        <v>0</v>
      </c>
      <c r="BI969" s="4">
        <v>-410.21</v>
      </c>
      <c r="BJ969" s="4"/>
      <c r="BK969" s="4"/>
      <c r="BL969" s="11">
        <f t="shared" si="62"/>
        <v>-1178.79</v>
      </c>
      <c r="BM969" s="12">
        <f t="shared" si="63"/>
        <v>1051.0000000000005</v>
      </c>
      <c r="BN969" s="13">
        <f t="shared" si="64"/>
        <v>132.95166666666668</v>
      </c>
      <c r="BO969" s="13">
        <f t="shared" si="65"/>
        <v>132.95166666666668</v>
      </c>
      <c r="BP969" s="13">
        <f t="shared" si="66"/>
        <v>44.317222222222227</v>
      </c>
      <c r="BQ969" s="13">
        <f t="shared" si="67"/>
        <v>177.86542200000002</v>
      </c>
      <c r="BR969" s="13">
        <f t="shared" si="68"/>
        <v>178.31</v>
      </c>
      <c r="BS969" s="13">
        <f t="shared" si="69"/>
        <v>623.70000000000005</v>
      </c>
      <c r="BT969" s="13">
        <f t="shared" si="70"/>
        <v>350.46999999999997</v>
      </c>
      <c r="BU969" s="13">
        <f t="shared" si="71"/>
        <v>147.64099999999999</v>
      </c>
      <c r="BV969" s="6">
        <f>SUMIFS('SEGURO DE VIDA'!E:E, 'SEGURO DE VIDA'!D:D, H969, 'SEGURO DE VIDA'!G:G, E969)</f>
        <v>13.71</v>
      </c>
      <c r="BW969" s="6">
        <f>SUMIFS(TREINAMENTOS!E:E, TREINAMENTOS!D:D, H969, TREINAMENTOS!G:G, E969)</f>
        <v>52.75</v>
      </c>
      <c r="BX969" s="6">
        <f>SUMIFS(EXAMES!E:E, EXAMES!D:D, H969, EXAMES!G:G, E969)</f>
        <v>0</v>
      </c>
      <c r="BY969" s="25">
        <f t="shared" si="72"/>
        <v>1854.6669775555558</v>
      </c>
      <c r="BZ969" s="1"/>
      <c r="CA969" s="1"/>
      <c r="CB969" s="13">
        <f t="shared" si="73"/>
        <v>147.64099999999999</v>
      </c>
      <c r="CC969" s="13">
        <f t="shared" si="74"/>
        <v>0</v>
      </c>
      <c r="CD969" s="13">
        <f>SUMIFS(ALIMENTAÇÃO!E:E, ALIMENTAÇÃO!D:D, H969, ALIMENTAÇÃO!G:G, E969)</f>
        <v>630</v>
      </c>
      <c r="CE969" s="6">
        <f>SUMIFS(TRANSPORTE!E:E, TRANSPORTE!D:D, H969, TRANSPORTE!G:G, E969)</f>
        <v>446.2</v>
      </c>
      <c r="CF969" s="6">
        <f>SUMIFS('PLANO DE SAÚDE'!E:E, 'PLANO DE SAÚDE'!D:D, H969, 'PLANO DE SAÚDE'!G:G, E969)</f>
        <v>149.30099999999999</v>
      </c>
      <c r="CG969" s="6">
        <f>SUMIFS('PLANO ODONTO'!E:E, 'PLANO ODONTO'!D:D, H969, 'PLANO ODONTO'!G:G, E969)</f>
        <v>0</v>
      </c>
      <c r="CH969" s="6">
        <f t="shared" si="75"/>
        <v>-1.66</v>
      </c>
      <c r="CI969" s="6">
        <f t="shared" si="76"/>
        <v>-410.21</v>
      </c>
      <c r="CJ969" s="6"/>
      <c r="CK969" s="6">
        <f t="shared" si="78"/>
        <v>0</v>
      </c>
      <c r="CL969" s="6">
        <f t="shared" si="79"/>
        <v>0</v>
      </c>
      <c r="CM969" s="6">
        <f t="shared" si="77"/>
        <v>0</v>
      </c>
      <c r="CN969" s="6">
        <v>2229.79</v>
      </c>
      <c r="CO969" s="6">
        <v>-1178.79</v>
      </c>
      <c r="CP969" s="6">
        <v>1051</v>
      </c>
      <c r="CQ969" s="6">
        <v>2228.89</v>
      </c>
      <c r="CR969" s="1">
        <v>7.98</v>
      </c>
      <c r="CS969" s="6">
        <v>2228.89</v>
      </c>
      <c r="CT969" s="1">
        <v>178.31</v>
      </c>
      <c r="CU969" s="6">
        <v>1621.69</v>
      </c>
    </row>
    <row r="970" spans="1:99" ht="13.8">
      <c r="A970" s="1"/>
      <c r="B970" s="1"/>
      <c r="C970" s="34" t="str">
        <f t="shared" ca="1" si="59"/>
        <v>OK</v>
      </c>
      <c r="D970" s="2">
        <f t="shared" si="60"/>
        <v>4391.1700573333337</v>
      </c>
      <c r="E970" s="42">
        <v>45962</v>
      </c>
      <c r="F970" s="1" t="s">
        <v>145</v>
      </c>
      <c r="G970" s="1">
        <v>232</v>
      </c>
      <c r="H970" s="1" t="s">
        <v>326</v>
      </c>
      <c r="I970" s="1" t="s">
        <v>327</v>
      </c>
      <c r="J970" s="38">
        <v>43377</v>
      </c>
      <c r="K970" s="6">
        <v>1977.51</v>
      </c>
      <c r="L970" s="1"/>
      <c r="M970" s="4">
        <v>1977.51</v>
      </c>
      <c r="N970" s="4"/>
      <c r="O970" s="4">
        <v>0</v>
      </c>
      <c r="P970" s="4">
        <v>593.25</v>
      </c>
      <c r="Q970" s="4"/>
      <c r="R970" s="4"/>
      <c r="S970" s="4"/>
      <c r="T970" s="4"/>
      <c r="U970" s="4">
        <v>191.92</v>
      </c>
      <c r="V970" s="4"/>
      <c r="W970" s="4"/>
      <c r="X970" s="4"/>
      <c r="Y970" s="4"/>
      <c r="Z970" s="4"/>
      <c r="AA970" s="4"/>
      <c r="AB970" s="4"/>
      <c r="AC970" s="4"/>
      <c r="AD970" s="4">
        <v>0</v>
      </c>
      <c r="AE970" s="4">
        <v>0</v>
      </c>
      <c r="AF970" s="4">
        <v>0</v>
      </c>
      <c r="AG970" s="4"/>
      <c r="AH970" s="4"/>
      <c r="AI970" s="4"/>
      <c r="AJ970" s="4"/>
      <c r="AK970" s="4"/>
      <c r="AL970" s="4"/>
      <c r="AM970" s="4">
        <v>0.34</v>
      </c>
      <c r="AN970" s="8">
        <f t="shared" si="61"/>
        <v>2763.0200000000004</v>
      </c>
      <c r="AO970" s="4"/>
      <c r="AP970" s="4">
        <v>-5.95</v>
      </c>
      <c r="AQ970" s="4">
        <v>0</v>
      </c>
      <c r="AR970" s="4">
        <v>0</v>
      </c>
      <c r="AS970" s="4"/>
      <c r="AT970" s="4">
        <v>-0.22</v>
      </c>
      <c r="AU970" s="4"/>
      <c r="AV970" s="4">
        <v>-14</v>
      </c>
      <c r="AW970" s="4"/>
      <c r="AX970" s="4"/>
      <c r="AY970" s="4"/>
      <c r="AZ970" s="4"/>
      <c r="BA970" s="4"/>
      <c r="BB970" s="4"/>
      <c r="BC970" s="4">
        <v>-1.84</v>
      </c>
      <c r="BD970" s="4">
        <v>-222.1</v>
      </c>
      <c r="BE970" s="4"/>
      <c r="BF970" s="4">
        <v>-455.04</v>
      </c>
      <c r="BG970" s="4">
        <v>-225.87</v>
      </c>
      <c r="BH970" s="4">
        <v>0</v>
      </c>
      <c r="BI970" s="4"/>
      <c r="BJ970" s="4"/>
      <c r="BK970" s="4"/>
      <c r="BL970" s="11">
        <f t="shared" si="62"/>
        <v>-925.02</v>
      </c>
      <c r="BM970" s="12">
        <f t="shared" si="63"/>
        <v>1838.0000000000005</v>
      </c>
      <c r="BN970" s="13">
        <f t="shared" si="64"/>
        <v>164.79249999999999</v>
      </c>
      <c r="BO970" s="13">
        <f t="shared" si="65"/>
        <v>164.79249999999999</v>
      </c>
      <c r="BP970" s="13">
        <f t="shared" si="66"/>
        <v>54.930833333333332</v>
      </c>
      <c r="BQ970" s="13">
        <f t="shared" si="67"/>
        <v>225.98722399999997</v>
      </c>
      <c r="BR970" s="13">
        <f t="shared" si="68"/>
        <v>221.01</v>
      </c>
      <c r="BS970" s="13">
        <f t="shared" si="69"/>
        <v>589.04999999999995</v>
      </c>
      <c r="BT970" s="13">
        <f t="shared" si="70"/>
        <v>0</v>
      </c>
      <c r="BU970" s="13">
        <f t="shared" si="71"/>
        <v>141.12700000000001</v>
      </c>
      <c r="BV970" s="6">
        <f>SUMIFS('SEGURO DE VIDA'!E:E, 'SEGURO DE VIDA'!D:D, H970, 'SEGURO DE VIDA'!G:G, E970)</f>
        <v>13.71</v>
      </c>
      <c r="BW970" s="6">
        <f>SUMIFS(TREINAMENTOS!E:E, TREINAMENTOS!D:D, H970, TREINAMENTOS!G:G, E970)</f>
        <v>52.75</v>
      </c>
      <c r="BX970" s="6">
        <f>SUMIFS(EXAMES!E:E, EXAMES!D:D, H970, EXAMES!G:G, E970)</f>
        <v>0</v>
      </c>
      <c r="BY970" s="25">
        <f t="shared" si="72"/>
        <v>1628.1500573333333</v>
      </c>
      <c r="BZ970" s="1"/>
      <c r="CA970" s="1"/>
      <c r="CB970" s="13">
        <f t="shared" si="73"/>
        <v>141.12700000000001</v>
      </c>
      <c r="CC970" s="13">
        <f t="shared" si="74"/>
        <v>0</v>
      </c>
      <c r="CD970" s="13">
        <f>SUMIFS(ALIMENTAÇÃO!E:E, ALIMENTAÇÃO!D:D, H970, ALIMENTAÇÃO!G:G, E970)</f>
        <v>595</v>
      </c>
      <c r="CE970" s="6">
        <f>SUMIFS(TRANSPORTE!E:E, TRANSPORTE!D:D, H970, TRANSPORTE!G:G, E970)</f>
        <v>0</v>
      </c>
      <c r="CF970" s="6">
        <f>SUMIFS('PLANO DE SAÚDE'!E:E, 'PLANO DE SAÚDE'!D:D, H970, 'PLANO DE SAÚDE'!G:G, E970)</f>
        <v>365.06700000000001</v>
      </c>
      <c r="CG970" s="6">
        <f>SUMIFS('PLANO ODONTO'!E:E, 'PLANO ODONTO'!D:D, H970, 'PLANO ODONTO'!G:G, E970)</f>
        <v>14</v>
      </c>
      <c r="CH970" s="6">
        <f t="shared" si="75"/>
        <v>-223.94</v>
      </c>
      <c r="CI970" s="6">
        <f t="shared" si="76"/>
        <v>0</v>
      </c>
      <c r="CJ970" s="6"/>
      <c r="CK970" s="6">
        <f t="shared" si="78"/>
        <v>0</v>
      </c>
      <c r="CL970" s="6">
        <f t="shared" si="79"/>
        <v>0</v>
      </c>
      <c r="CM970" s="6">
        <f t="shared" si="77"/>
        <v>-14</v>
      </c>
      <c r="CN970" s="6">
        <v>2763.02</v>
      </c>
      <c r="CO970" s="6">
        <v>-925.02</v>
      </c>
      <c r="CP970" s="6">
        <v>1838</v>
      </c>
      <c r="CQ970" s="6">
        <v>2762.68</v>
      </c>
      <c r="CR970" s="1">
        <v>8.18</v>
      </c>
      <c r="CS970" s="6">
        <v>2762.68</v>
      </c>
      <c r="CT970" s="1">
        <v>221.01</v>
      </c>
      <c r="CU970" s="6">
        <v>2155.48</v>
      </c>
    </row>
    <row r="971" spans="1:99" ht="13.8">
      <c r="A971" s="1"/>
      <c r="B971" s="1"/>
      <c r="C971" s="34" t="str">
        <f t="shared" ca="1" si="59"/>
        <v>OK</v>
      </c>
      <c r="D971" s="2">
        <f t="shared" si="60"/>
        <v>4257.806315111111</v>
      </c>
      <c r="E971" s="42">
        <v>45962</v>
      </c>
      <c r="F971" s="1" t="s">
        <v>145</v>
      </c>
      <c r="G971" s="1">
        <v>3524</v>
      </c>
      <c r="H971" s="1" t="s">
        <v>328</v>
      </c>
      <c r="I971" s="1" t="s">
        <v>170</v>
      </c>
      <c r="J971" s="38">
        <v>45748</v>
      </c>
      <c r="K971" s="6">
        <v>2277.4299999999998</v>
      </c>
      <c r="L971" s="1"/>
      <c r="M971" s="4">
        <v>2277.4299999999998</v>
      </c>
      <c r="N971" s="4"/>
      <c r="O971" s="4">
        <v>0</v>
      </c>
      <c r="P971" s="4">
        <v>0</v>
      </c>
      <c r="Q971" s="4"/>
      <c r="R971" s="4"/>
      <c r="S971" s="4"/>
      <c r="T971" s="4"/>
      <c r="U971" s="4">
        <v>37.619999999999997</v>
      </c>
      <c r="V971" s="4"/>
      <c r="W971" s="4"/>
      <c r="X971" s="4"/>
      <c r="Y971" s="4"/>
      <c r="Z971" s="4"/>
      <c r="AA971" s="4"/>
      <c r="AB971" s="4"/>
      <c r="AC971" s="4"/>
      <c r="AD971" s="4">
        <v>102.48</v>
      </c>
      <c r="AE971" s="4">
        <v>0</v>
      </c>
      <c r="AF971" s="4">
        <v>31.19</v>
      </c>
      <c r="AG971" s="4"/>
      <c r="AH971" s="4"/>
      <c r="AI971" s="4"/>
      <c r="AJ971" s="4"/>
      <c r="AK971" s="4"/>
      <c r="AL971" s="4"/>
      <c r="AM971" s="4">
        <v>0.69</v>
      </c>
      <c r="AN971" s="8">
        <f t="shared" si="61"/>
        <v>2449.41</v>
      </c>
      <c r="AO971" s="4"/>
      <c r="AP971" s="4">
        <v>-6.3</v>
      </c>
      <c r="AQ971" s="4">
        <v>-136.65</v>
      </c>
      <c r="AR971" s="4">
        <v>0</v>
      </c>
      <c r="AS971" s="4"/>
      <c r="AT971" s="4">
        <v>-0.19</v>
      </c>
      <c r="AU971" s="4"/>
      <c r="AV971" s="4">
        <v>-14</v>
      </c>
      <c r="AW971" s="4"/>
      <c r="AX971" s="4"/>
      <c r="AY971" s="4"/>
      <c r="AZ971" s="4"/>
      <c r="BA971" s="4"/>
      <c r="BB971" s="4"/>
      <c r="BC971" s="4">
        <v>-1.66</v>
      </c>
      <c r="BD971" s="4">
        <v>0</v>
      </c>
      <c r="BE971" s="4"/>
      <c r="BF971" s="4">
        <v>0</v>
      </c>
      <c r="BG971" s="4">
        <v>-197.61</v>
      </c>
      <c r="BH971" s="4">
        <v>0</v>
      </c>
      <c r="BI971" s="4"/>
      <c r="BJ971" s="4"/>
      <c r="BK971" s="4"/>
      <c r="BL971" s="11">
        <f t="shared" si="62"/>
        <v>-356.41</v>
      </c>
      <c r="BM971" s="12">
        <f t="shared" si="63"/>
        <v>2093</v>
      </c>
      <c r="BN971" s="13">
        <f t="shared" si="64"/>
        <v>189.78583333333333</v>
      </c>
      <c r="BO971" s="13">
        <f t="shared" si="65"/>
        <v>189.78583333333333</v>
      </c>
      <c r="BP971" s="13">
        <f t="shared" si="66"/>
        <v>63.261944444444445</v>
      </c>
      <c r="BQ971" s="13">
        <f t="shared" si="67"/>
        <v>197.611704</v>
      </c>
      <c r="BR971" s="13">
        <f t="shared" si="68"/>
        <v>195.89</v>
      </c>
      <c r="BS971" s="13">
        <f t="shared" si="69"/>
        <v>623.70000000000005</v>
      </c>
      <c r="BT971" s="13">
        <f t="shared" si="70"/>
        <v>171.15</v>
      </c>
      <c r="BU971" s="13">
        <f t="shared" si="71"/>
        <v>163.50099999999998</v>
      </c>
      <c r="BV971" s="6">
        <f>SUMIFS('SEGURO DE VIDA'!E:E, 'SEGURO DE VIDA'!D:D, H971, 'SEGURO DE VIDA'!G:G, E971)</f>
        <v>13.71</v>
      </c>
      <c r="BW971" s="6">
        <f>SUMIFS(TREINAMENTOS!E:E, TREINAMENTOS!D:D, H971, TREINAMENTOS!G:G, E971)</f>
        <v>0</v>
      </c>
      <c r="BX971" s="6">
        <f>SUMIFS(EXAMES!E:E, EXAMES!D:D, H971, EXAMES!G:G, E971)</f>
        <v>0</v>
      </c>
      <c r="BY971" s="25">
        <f t="shared" si="72"/>
        <v>1808.3963151111113</v>
      </c>
      <c r="BZ971" s="1"/>
      <c r="CA971" s="1"/>
      <c r="CB971" s="13">
        <f t="shared" si="73"/>
        <v>147.64099999999999</v>
      </c>
      <c r="CC971" s="13">
        <f t="shared" si="74"/>
        <v>15.86</v>
      </c>
      <c r="CD971" s="13">
        <f>SUMIFS(ALIMENTAÇÃO!E:E, ALIMENTAÇÃO!D:D, H971, ALIMENTAÇÃO!G:G, E971)</f>
        <v>630</v>
      </c>
      <c r="CE971" s="6">
        <f>SUMIFS(TRANSPORTE!E:E, TRANSPORTE!D:D, H971, TRANSPORTE!G:G, E971)</f>
        <v>307.8</v>
      </c>
      <c r="CF971" s="6">
        <f>SUMIFS('PLANO DE SAÚDE'!E:E, 'PLANO DE SAÚDE'!D:D, H971, 'PLANO DE SAÚDE'!G:G, E971)</f>
        <v>149.30099999999999</v>
      </c>
      <c r="CG971" s="6">
        <f>SUMIFS('PLANO ODONTO'!E:E, 'PLANO ODONTO'!D:D, H971, 'PLANO ODONTO'!G:G, E971)</f>
        <v>29.86</v>
      </c>
      <c r="CH971" s="6">
        <f t="shared" si="75"/>
        <v>-1.66</v>
      </c>
      <c r="CI971" s="6">
        <f t="shared" si="76"/>
        <v>0</v>
      </c>
      <c r="CJ971" s="6"/>
      <c r="CK971" s="6">
        <f t="shared" si="78"/>
        <v>31.19</v>
      </c>
      <c r="CL971" s="6">
        <f t="shared" si="79"/>
        <v>0</v>
      </c>
      <c r="CM971" s="6">
        <f t="shared" si="77"/>
        <v>-14</v>
      </c>
      <c r="CN971" s="6">
        <v>2449.41</v>
      </c>
      <c r="CO971" s="6">
        <v>-356.41</v>
      </c>
      <c r="CP971" s="6">
        <v>2093</v>
      </c>
      <c r="CQ971" s="6">
        <v>2448.7199999999998</v>
      </c>
      <c r="CR971" s="1">
        <v>8.07</v>
      </c>
      <c r="CS971" s="6">
        <v>2448.7199999999998</v>
      </c>
      <c r="CT971" s="1">
        <v>195.89</v>
      </c>
      <c r="CU971" s="6">
        <v>1841.52</v>
      </c>
    </row>
    <row r="972" spans="1:99" ht="13.8">
      <c r="A972" s="1"/>
      <c r="B972" s="1"/>
      <c r="C972" s="34" t="str">
        <f t="shared" ca="1" si="59"/>
        <v>OK</v>
      </c>
      <c r="D972" s="2">
        <f t="shared" si="60"/>
        <v>3420.3379057777775</v>
      </c>
      <c r="E972" s="42">
        <v>45962</v>
      </c>
      <c r="F972" s="1" t="s">
        <v>145</v>
      </c>
      <c r="G972" s="1">
        <v>3496</v>
      </c>
      <c r="H972" s="1" t="s">
        <v>329</v>
      </c>
      <c r="I972" s="1" t="s">
        <v>151</v>
      </c>
      <c r="J972" s="38">
        <v>45659</v>
      </c>
      <c r="K972" s="6">
        <v>1647.04</v>
      </c>
      <c r="L972" s="1"/>
      <c r="M972" s="4">
        <v>1647.04</v>
      </c>
      <c r="N972" s="4"/>
      <c r="O972" s="4">
        <v>0</v>
      </c>
      <c r="P972" s="4">
        <v>0</v>
      </c>
      <c r="Q972" s="4"/>
      <c r="R972" s="4"/>
      <c r="S972" s="4"/>
      <c r="T972" s="4"/>
      <c r="U972" s="4">
        <v>94.08</v>
      </c>
      <c r="V972" s="4"/>
      <c r="W972" s="4"/>
      <c r="X972" s="4"/>
      <c r="Y972" s="4"/>
      <c r="Z972" s="4"/>
      <c r="AA972" s="4"/>
      <c r="AB972" s="4"/>
      <c r="AC972" s="4"/>
      <c r="AD972" s="4">
        <v>0</v>
      </c>
      <c r="AE972" s="4">
        <v>0</v>
      </c>
      <c r="AF972" s="4">
        <v>0</v>
      </c>
      <c r="AG972" s="4"/>
      <c r="AH972" s="4"/>
      <c r="AI972" s="4"/>
      <c r="AJ972" s="4"/>
      <c r="AK972" s="4"/>
      <c r="AL972" s="4"/>
      <c r="AM972" s="4">
        <v>0.37</v>
      </c>
      <c r="AN972" s="8">
        <f t="shared" si="61"/>
        <v>1741.4899999999998</v>
      </c>
      <c r="AO972" s="4"/>
      <c r="AP972" s="4">
        <v>-5.95</v>
      </c>
      <c r="AQ972" s="4">
        <v>-98.82</v>
      </c>
      <c r="AR972" s="4">
        <v>0</v>
      </c>
      <c r="AS972" s="4"/>
      <c r="AT972" s="4">
        <v>-0.84</v>
      </c>
      <c r="AU972" s="4"/>
      <c r="AV972" s="4">
        <v>-14</v>
      </c>
      <c r="AW972" s="4"/>
      <c r="AX972" s="4"/>
      <c r="AY972" s="4"/>
      <c r="AZ972" s="4"/>
      <c r="BA972" s="4"/>
      <c r="BB972" s="4"/>
      <c r="BC972" s="4">
        <v>-1.81</v>
      </c>
      <c r="BD972" s="4">
        <v>0</v>
      </c>
      <c r="BE972" s="4"/>
      <c r="BF972" s="4">
        <v>-467.14</v>
      </c>
      <c r="BG972" s="4">
        <v>-133.93</v>
      </c>
      <c r="BH972" s="4">
        <v>0</v>
      </c>
      <c r="BI972" s="4"/>
      <c r="BJ972" s="4"/>
      <c r="BK972" s="4"/>
      <c r="BL972" s="11">
        <f t="shared" si="62"/>
        <v>-722.49</v>
      </c>
      <c r="BM972" s="12">
        <f t="shared" si="63"/>
        <v>1018.9999999999998</v>
      </c>
      <c r="BN972" s="13">
        <f t="shared" si="64"/>
        <v>137.25333333333333</v>
      </c>
      <c r="BO972" s="13">
        <f t="shared" si="65"/>
        <v>137.25333333333333</v>
      </c>
      <c r="BP972" s="13">
        <f t="shared" si="66"/>
        <v>45.751111111111108</v>
      </c>
      <c r="BQ972" s="13">
        <f t="shared" si="67"/>
        <v>133.89212800000001</v>
      </c>
      <c r="BR972" s="13">
        <f t="shared" si="68"/>
        <v>139.28</v>
      </c>
      <c r="BS972" s="13">
        <f t="shared" si="69"/>
        <v>589.04999999999995</v>
      </c>
      <c r="BT972" s="13">
        <f t="shared" si="70"/>
        <v>208.98000000000002</v>
      </c>
      <c r="BU972" s="13">
        <f t="shared" si="71"/>
        <v>160.928</v>
      </c>
      <c r="BV972" s="6">
        <f>SUMIFS('SEGURO DE VIDA'!E:E, 'SEGURO DE VIDA'!D:D, H972, 'SEGURO DE VIDA'!G:G, E972)</f>
        <v>13.71</v>
      </c>
      <c r="BW972" s="6">
        <f>SUMIFS(TREINAMENTOS!E:E, TREINAMENTOS!D:D, H972, TREINAMENTOS!G:G, E972)</f>
        <v>52.75</v>
      </c>
      <c r="BX972" s="6">
        <f>SUMIFS(EXAMES!E:E, EXAMES!D:D, H972, EXAMES!G:G, E972)</f>
        <v>60</v>
      </c>
      <c r="BY972" s="25">
        <f t="shared" si="72"/>
        <v>1678.8479057777777</v>
      </c>
      <c r="BZ972" s="1"/>
      <c r="CA972" s="1"/>
      <c r="CB972" s="13">
        <f t="shared" si="73"/>
        <v>160.928</v>
      </c>
      <c r="CC972" s="13">
        <f t="shared" si="74"/>
        <v>0</v>
      </c>
      <c r="CD972" s="13">
        <f>SUMIFS(ALIMENTAÇÃO!E:E, ALIMENTAÇÃO!D:D, H972, ALIMENTAÇÃO!G:G, E972)</f>
        <v>595</v>
      </c>
      <c r="CE972" s="6">
        <f>SUMIFS(TRANSPORTE!E:E, TRANSPORTE!D:D, H972, TRANSPORTE!G:G, E972)</f>
        <v>307.8</v>
      </c>
      <c r="CF972" s="6">
        <f>SUMIFS('PLANO DE SAÚDE'!E:E, 'PLANO DE SAÚDE'!D:D, H972, 'PLANO DE SAÚDE'!G:G, E972)</f>
        <v>162.738</v>
      </c>
      <c r="CG972" s="6">
        <f>SUMIFS('PLANO ODONTO'!E:E, 'PLANO ODONTO'!D:D, H972, 'PLANO ODONTO'!G:G, E972)</f>
        <v>14</v>
      </c>
      <c r="CH972" s="6">
        <f t="shared" si="75"/>
        <v>-1.81</v>
      </c>
      <c r="CI972" s="6">
        <f t="shared" si="76"/>
        <v>0</v>
      </c>
      <c r="CJ972" s="6"/>
      <c r="CK972" s="6">
        <f t="shared" si="78"/>
        <v>0</v>
      </c>
      <c r="CL972" s="6">
        <f t="shared" si="79"/>
        <v>0</v>
      </c>
      <c r="CM972" s="6">
        <f t="shared" si="77"/>
        <v>-14</v>
      </c>
      <c r="CN972" s="6">
        <v>1741.49</v>
      </c>
      <c r="CO972" s="6">
        <v>-722.49</v>
      </c>
      <c r="CP972" s="6">
        <v>1019</v>
      </c>
      <c r="CQ972" s="6">
        <v>1741.12</v>
      </c>
      <c r="CR972" s="1">
        <v>7.69</v>
      </c>
      <c r="CS972" s="6">
        <v>1741.12</v>
      </c>
      <c r="CT972" s="1">
        <v>139.28</v>
      </c>
      <c r="CU972" s="6">
        <v>1133.92</v>
      </c>
    </row>
    <row r="973" spans="1:99" ht="13.8">
      <c r="A973" s="1"/>
      <c r="B973" s="1"/>
      <c r="C973" s="34" t="str">
        <f t="shared" ca="1" si="59"/>
        <v>OK</v>
      </c>
      <c r="D973" s="2">
        <f t="shared" si="60"/>
        <v>4173.0717144444443</v>
      </c>
      <c r="E973" s="42">
        <v>45962</v>
      </c>
      <c r="F973" s="1" t="s">
        <v>145</v>
      </c>
      <c r="G973" s="1">
        <v>3460</v>
      </c>
      <c r="H973" s="1" t="s">
        <v>330</v>
      </c>
      <c r="I973" s="1" t="s">
        <v>177</v>
      </c>
      <c r="J973" s="38">
        <v>45505</v>
      </c>
      <c r="K973" s="6">
        <v>1904.41</v>
      </c>
      <c r="L973" s="1"/>
      <c r="M973" s="4">
        <v>1904.41</v>
      </c>
      <c r="N973" s="4"/>
      <c r="O973" s="4">
        <v>0</v>
      </c>
      <c r="P973" s="4">
        <v>571.32000000000005</v>
      </c>
      <c r="Q973" s="4"/>
      <c r="R973" s="4"/>
      <c r="S973" s="4"/>
      <c r="T973" s="4"/>
      <c r="U973" s="4">
        <v>184.82</v>
      </c>
      <c r="V973" s="4"/>
      <c r="W973" s="4"/>
      <c r="X973" s="4"/>
      <c r="Y973" s="4"/>
      <c r="Z973" s="4"/>
      <c r="AA973" s="4"/>
      <c r="AB973" s="4"/>
      <c r="AC973" s="4"/>
      <c r="AD973" s="4">
        <v>0</v>
      </c>
      <c r="AE973" s="4">
        <v>0</v>
      </c>
      <c r="AF973" s="4">
        <v>0</v>
      </c>
      <c r="AG973" s="4"/>
      <c r="AH973" s="4"/>
      <c r="AI973" s="4"/>
      <c r="AJ973" s="4"/>
      <c r="AK973" s="4"/>
      <c r="AL973" s="4"/>
      <c r="AM973" s="4">
        <v>0.62</v>
      </c>
      <c r="AN973" s="8">
        <f t="shared" si="61"/>
        <v>2661.17</v>
      </c>
      <c r="AO973" s="4"/>
      <c r="AP973" s="4">
        <v>-4.9000000000000004</v>
      </c>
      <c r="AQ973" s="4">
        <v>-114.26</v>
      </c>
      <c r="AR973" s="4">
        <v>0</v>
      </c>
      <c r="AS973" s="4"/>
      <c r="AT973" s="4">
        <v>-0.68</v>
      </c>
      <c r="AU973" s="4"/>
      <c r="AV973" s="4">
        <v>0</v>
      </c>
      <c r="AW973" s="4"/>
      <c r="AX973" s="4"/>
      <c r="AY973" s="4"/>
      <c r="AZ973" s="4"/>
      <c r="BA973" s="4"/>
      <c r="BB973" s="4"/>
      <c r="BC973" s="4">
        <v>-1.66</v>
      </c>
      <c r="BD973" s="4">
        <v>0</v>
      </c>
      <c r="BE973" s="4"/>
      <c r="BF973" s="4">
        <v>0</v>
      </c>
      <c r="BG973" s="4">
        <v>-216.67</v>
      </c>
      <c r="BH973" s="4">
        <v>0</v>
      </c>
      <c r="BI973" s="4"/>
      <c r="BJ973" s="4"/>
      <c r="BK973" s="4"/>
      <c r="BL973" s="11">
        <f t="shared" si="62"/>
        <v>-338.17</v>
      </c>
      <c r="BM973" s="12">
        <f t="shared" si="63"/>
        <v>2323</v>
      </c>
      <c r="BN973" s="13">
        <f t="shared" si="64"/>
        <v>158.70083333333335</v>
      </c>
      <c r="BO973" s="13">
        <f t="shared" si="65"/>
        <v>158.70083333333335</v>
      </c>
      <c r="BP973" s="13">
        <f t="shared" si="66"/>
        <v>52.900277777777781</v>
      </c>
      <c r="BQ973" s="13">
        <f t="shared" si="67"/>
        <v>216.56877000000003</v>
      </c>
      <c r="BR973" s="13">
        <f t="shared" si="68"/>
        <v>212.84</v>
      </c>
      <c r="BS973" s="13">
        <f t="shared" si="69"/>
        <v>485.1</v>
      </c>
      <c r="BT973" s="13">
        <f t="shared" si="70"/>
        <v>65.739999999999995</v>
      </c>
      <c r="BU973" s="13">
        <f t="shared" si="71"/>
        <v>147.64099999999999</v>
      </c>
      <c r="BV973" s="6">
        <f>SUMIFS('SEGURO DE VIDA'!E:E, 'SEGURO DE VIDA'!D:D, H973, 'SEGURO DE VIDA'!G:G, E973)</f>
        <v>13.71</v>
      </c>
      <c r="BW973" s="6">
        <f>SUMIFS(TREINAMENTOS!E:E, TREINAMENTOS!D:D, H973, TREINAMENTOS!G:G, E973)</f>
        <v>0</v>
      </c>
      <c r="BX973" s="6">
        <f>SUMIFS(EXAMES!E:E, EXAMES!D:D, H973, EXAMES!G:G, E973)</f>
        <v>0</v>
      </c>
      <c r="BY973" s="25">
        <f t="shared" si="72"/>
        <v>1511.9017144444447</v>
      </c>
      <c r="BZ973" s="1"/>
      <c r="CA973" s="1"/>
      <c r="CB973" s="13">
        <f t="shared" si="73"/>
        <v>147.64099999999999</v>
      </c>
      <c r="CC973" s="13">
        <f t="shared" si="74"/>
        <v>0</v>
      </c>
      <c r="CD973" s="13">
        <f>SUMIFS(ALIMENTAÇÃO!E:E, ALIMENTAÇÃO!D:D, H973, ALIMENTAÇÃO!G:G, E973)</f>
        <v>490</v>
      </c>
      <c r="CE973" s="6">
        <f>SUMIFS(TRANSPORTE!E:E, TRANSPORTE!D:D, H973, TRANSPORTE!G:G, E973)</f>
        <v>180</v>
      </c>
      <c r="CF973" s="6">
        <f>SUMIFS('PLANO DE SAÚDE'!E:E, 'PLANO DE SAÚDE'!D:D, H973, 'PLANO DE SAÚDE'!G:G, E973)</f>
        <v>149.30099999999999</v>
      </c>
      <c r="CG973" s="6">
        <f>SUMIFS('PLANO ODONTO'!E:E, 'PLANO ODONTO'!D:D, H973, 'PLANO ODONTO'!G:G, E973)</f>
        <v>0</v>
      </c>
      <c r="CH973" s="6">
        <f t="shared" si="75"/>
        <v>-1.66</v>
      </c>
      <c r="CI973" s="6">
        <f t="shared" si="76"/>
        <v>0</v>
      </c>
      <c r="CJ973" s="6"/>
      <c r="CK973" s="6">
        <f t="shared" si="78"/>
        <v>0</v>
      </c>
      <c r="CL973" s="6">
        <f t="shared" si="79"/>
        <v>0</v>
      </c>
      <c r="CM973" s="6">
        <f t="shared" si="77"/>
        <v>0</v>
      </c>
      <c r="CN973" s="6">
        <v>2661.17</v>
      </c>
      <c r="CO973" s="6">
        <v>-338.17</v>
      </c>
      <c r="CP973" s="6">
        <v>2323</v>
      </c>
      <c r="CQ973" s="6">
        <v>2660.55</v>
      </c>
      <c r="CR973" s="1">
        <v>8.14</v>
      </c>
      <c r="CS973" s="6">
        <v>2660.55</v>
      </c>
      <c r="CT973" s="1">
        <v>212.84</v>
      </c>
      <c r="CU973" s="6">
        <v>2053.35</v>
      </c>
    </row>
    <row r="974" spans="1:99" ht="13.8">
      <c r="A974" s="1"/>
      <c r="B974" s="1"/>
      <c r="C974" s="34" t="str">
        <f t="shared" ca="1" si="59"/>
        <v>OK</v>
      </c>
      <c r="D974" s="2">
        <f t="shared" si="60"/>
        <v>7459.8985204444443</v>
      </c>
      <c r="E974" s="42">
        <v>45962</v>
      </c>
      <c r="F974" s="1" t="s">
        <v>145</v>
      </c>
      <c r="G974" s="1">
        <v>3498</v>
      </c>
      <c r="H974" s="1" t="s">
        <v>332</v>
      </c>
      <c r="I974" s="1" t="s">
        <v>383</v>
      </c>
      <c r="J974" s="38">
        <v>45670</v>
      </c>
      <c r="K974" s="6">
        <v>3904.03</v>
      </c>
      <c r="L974" s="1"/>
      <c r="M974" s="4">
        <v>3904.03</v>
      </c>
      <c r="N974" s="4"/>
      <c r="O974" s="4">
        <v>2.93</v>
      </c>
      <c r="P974" s="4">
        <v>0</v>
      </c>
      <c r="Q974" s="4"/>
      <c r="R974" s="4"/>
      <c r="S974" s="4"/>
      <c r="T974" s="4"/>
      <c r="U974" s="4">
        <v>111.46</v>
      </c>
      <c r="V974" s="4"/>
      <c r="W974" s="4"/>
      <c r="X974" s="4"/>
      <c r="Y974" s="4"/>
      <c r="Z974" s="4"/>
      <c r="AA974" s="4"/>
      <c r="AB974" s="4"/>
      <c r="AC974" s="4"/>
      <c r="AD974" s="4">
        <v>818.38</v>
      </c>
      <c r="AE974" s="4">
        <v>0</v>
      </c>
      <c r="AF974" s="4">
        <v>249.96</v>
      </c>
      <c r="AG974" s="4"/>
      <c r="AH974" s="4"/>
      <c r="AI974" s="4"/>
      <c r="AJ974" s="4"/>
      <c r="AK974" s="4"/>
      <c r="AL974" s="4"/>
      <c r="AM974" s="4">
        <v>0.65</v>
      </c>
      <c r="AN974" s="8">
        <f t="shared" si="61"/>
        <v>5087.41</v>
      </c>
      <c r="AO974" s="4"/>
      <c r="AP974" s="4">
        <v>-6.3</v>
      </c>
      <c r="AQ974" s="4">
        <v>0</v>
      </c>
      <c r="AR974" s="4">
        <v>-35</v>
      </c>
      <c r="AS974" s="4"/>
      <c r="AT974" s="4">
        <v>-0.97</v>
      </c>
      <c r="AU974" s="4"/>
      <c r="AV974" s="4">
        <v>0</v>
      </c>
      <c r="AW974" s="4"/>
      <c r="AX974" s="4"/>
      <c r="AY974" s="4"/>
      <c r="AZ974" s="4"/>
      <c r="BA974" s="4"/>
      <c r="BB974" s="4"/>
      <c r="BC974" s="4">
        <v>0</v>
      </c>
      <c r="BD974" s="4">
        <v>0</v>
      </c>
      <c r="BE974" s="4"/>
      <c r="BF974" s="4">
        <v>0</v>
      </c>
      <c r="BG974" s="4">
        <v>-521.73</v>
      </c>
      <c r="BH974" s="4">
        <v>-332.41</v>
      </c>
      <c r="BI974" s="4"/>
      <c r="BJ974" s="4"/>
      <c r="BK974" s="4"/>
      <c r="BL974" s="11">
        <f t="shared" si="62"/>
        <v>-896.41000000000008</v>
      </c>
      <c r="BM974" s="12">
        <f t="shared" si="63"/>
        <v>4191</v>
      </c>
      <c r="BN974" s="13">
        <f t="shared" si="64"/>
        <v>325.33583333333337</v>
      </c>
      <c r="BO974" s="13">
        <f t="shared" si="65"/>
        <v>325.33583333333337</v>
      </c>
      <c r="BP974" s="13">
        <f t="shared" si="66"/>
        <v>108.44527777777779</v>
      </c>
      <c r="BQ974" s="13">
        <f t="shared" si="67"/>
        <v>521.90157599999998</v>
      </c>
      <c r="BR974" s="13">
        <f t="shared" si="68"/>
        <v>406.94</v>
      </c>
      <c r="BS974" s="13">
        <f t="shared" si="69"/>
        <v>623.70000000000005</v>
      </c>
      <c r="BT974" s="13">
        <f t="shared" si="70"/>
        <v>0</v>
      </c>
      <c r="BU974" s="13">
        <f t="shared" si="71"/>
        <v>0</v>
      </c>
      <c r="BV974" s="6">
        <f>SUMIFS('SEGURO DE VIDA'!E:E, 'SEGURO DE VIDA'!D:D, H974, 'SEGURO DE VIDA'!G:G, E974)</f>
        <v>13.71</v>
      </c>
      <c r="BW974" s="6">
        <f>SUMIFS(TREINAMENTOS!E:E, TREINAMENTOS!D:D, H974, TREINAMENTOS!G:G, E974)</f>
        <v>0</v>
      </c>
      <c r="BX974" s="6">
        <f>SUMIFS(EXAMES!E:E, EXAMES!D:D, H974, EXAMES!G:G, E974)</f>
        <v>47.12</v>
      </c>
      <c r="BY974" s="25">
        <f t="shared" si="72"/>
        <v>2372.4885204444445</v>
      </c>
      <c r="BZ974" s="1"/>
      <c r="CA974" s="1"/>
      <c r="CB974" s="13">
        <f t="shared" si="73"/>
        <v>0</v>
      </c>
      <c r="CC974" s="13">
        <f t="shared" si="74"/>
        <v>0</v>
      </c>
      <c r="CD974" s="13">
        <f>SUMIFS(ALIMENTAÇÃO!E:E, ALIMENTAÇÃO!D:D, H974, ALIMENTAÇÃO!G:G, E974)</f>
        <v>630</v>
      </c>
      <c r="CE974" s="6">
        <f>SUMIFS(TRANSPORTE!E:E, TRANSPORTE!D:D, H974, TRANSPORTE!G:G, E974)</f>
        <v>0</v>
      </c>
      <c r="CF974" s="6">
        <f>SUMIFS('PLANO DE SAÚDE'!E:E, 'PLANO DE SAÚDE'!D:D, H974, 'PLANO DE SAÚDE'!G:G, E974)</f>
        <v>0</v>
      </c>
      <c r="CG974" s="6">
        <f>SUMIFS('PLANO ODONTO'!E:E, 'PLANO ODONTO'!D:D, H974, 'PLANO ODONTO'!G:G, E974)</f>
        <v>0</v>
      </c>
      <c r="CH974" s="6">
        <f t="shared" si="75"/>
        <v>0</v>
      </c>
      <c r="CI974" s="6">
        <f t="shared" si="76"/>
        <v>0</v>
      </c>
      <c r="CJ974" s="6"/>
      <c r="CK974" s="6">
        <f t="shared" si="78"/>
        <v>249.96</v>
      </c>
      <c r="CL974" s="6">
        <f t="shared" si="79"/>
        <v>0</v>
      </c>
      <c r="CM974" s="6">
        <f t="shared" si="77"/>
        <v>0</v>
      </c>
      <c r="CN974" s="6">
        <v>5087.41</v>
      </c>
      <c r="CO974" s="6">
        <v>-896.41</v>
      </c>
      <c r="CP974" s="6">
        <v>4191</v>
      </c>
      <c r="CQ974" s="6">
        <v>5086.76</v>
      </c>
      <c r="CR974" s="1">
        <v>10.26</v>
      </c>
      <c r="CS974" s="6">
        <v>5086.76</v>
      </c>
      <c r="CT974" s="1">
        <v>406.94</v>
      </c>
      <c r="CU974" s="6">
        <v>4479.5600000000004</v>
      </c>
    </row>
    <row r="975" spans="1:99" ht="13.8">
      <c r="A975" s="1"/>
      <c r="B975" s="1"/>
      <c r="C975" s="34" t="str">
        <f t="shared" ca="1" si="59"/>
        <v>OK</v>
      </c>
      <c r="D975" s="2">
        <f t="shared" si="60"/>
        <v>5646.9643482222218</v>
      </c>
      <c r="E975" s="42">
        <v>45962</v>
      </c>
      <c r="F975" s="1" t="s">
        <v>145</v>
      </c>
      <c r="G975" s="1">
        <v>3385</v>
      </c>
      <c r="H975" s="1" t="s">
        <v>334</v>
      </c>
      <c r="I975" s="1" t="s">
        <v>151</v>
      </c>
      <c r="J975" s="35">
        <v>45215</v>
      </c>
      <c r="K975" s="6">
        <v>1743.26</v>
      </c>
      <c r="L975" s="1"/>
      <c r="M975" s="4">
        <v>1743.26</v>
      </c>
      <c r="N975" s="4"/>
      <c r="O975" s="4">
        <v>13.18</v>
      </c>
      <c r="P975" s="4">
        <v>522.98</v>
      </c>
      <c r="Q975" s="4"/>
      <c r="R975" s="4"/>
      <c r="S975" s="4"/>
      <c r="T975" s="4"/>
      <c r="U975" s="4">
        <v>169.18</v>
      </c>
      <c r="V975" s="4"/>
      <c r="W975" s="4"/>
      <c r="X975" s="4"/>
      <c r="Y975" s="4"/>
      <c r="Z975" s="4"/>
      <c r="AA975" s="4"/>
      <c r="AB975" s="4"/>
      <c r="AC975" s="4"/>
      <c r="AD975" s="4">
        <v>299.14</v>
      </c>
      <c r="AE975" s="4">
        <v>650.03</v>
      </c>
      <c r="AF975" s="4">
        <v>292.89</v>
      </c>
      <c r="AG975" s="4"/>
      <c r="AH975" s="4"/>
      <c r="AI975" s="4"/>
      <c r="AJ975" s="4"/>
      <c r="AK975" s="4"/>
      <c r="AL975" s="4"/>
      <c r="AM975" s="4">
        <v>0.88</v>
      </c>
      <c r="AN975" s="8">
        <f t="shared" si="61"/>
        <v>3691.5399999999995</v>
      </c>
      <c r="AO975" s="4"/>
      <c r="AP975" s="4">
        <v>-5.6</v>
      </c>
      <c r="AQ975" s="4">
        <v>-104.6</v>
      </c>
      <c r="AR975" s="4">
        <v>0</v>
      </c>
      <c r="AS975" s="4"/>
      <c r="AT975" s="4">
        <v>-0.89</v>
      </c>
      <c r="AU975" s="4"/>
      <c r="AV975" s="4">
        <v>-14</v>
      </c>
      <c r="AW975" s="4"/>
      <c r="AX975" s="4"/>
      <c r="AY975" s="4"/>
      <c r="AZ975" s="4"/>
      <c r="BA975" s="4"/>
      <c r="BB975" s="4"/>
      <c r="BC975" s="4">
        <v>-1.81</v>
      </c>
      <c r="BD975" s="4"/>
      <c r="BE975" s="4"/>
      <c r="BF975" s="4">
        <v>-277</v>
      </c>
      <c r="BG975" s="4">
        <v>-336.28</v>
      </c>
      <c r="BH975" s="4">
        <v>-68.36</v>
      </c>
      <c r="BI975" s="4"/>
      <c r="BJ975" s="4"/>
      <c r="BK975" s="4"/>
      <c r="BL975" s="11">
        <f t="shared" si="62"/>
        <v>-808.54</v>
      </c>
      <c r="BM975" s="12">
        <f t="shared" si="63"/>
        <v>2882.9999999999995</v>
      </c>
      <c r="BN975" s="13">
        <f t="shared" si="64"/>
        <v>145.27166666666668</v>
      </c>
      <c r="BO975" s="13">
        <f t="shared" si="65"/>
        <v>145.27166666666668</v>
      </c>
      <c r="BP975" s="13">
        <f t="shared" si="66"/>
        <v>48.423888888888889</v>
      </c>
      <c r="BQ975" s="13">
        <f t="shared" si="67"/>
        <v>336.21912599999996</v>
      </c>
      <c r="BR975" s="13">
        <f t="shared" si="68"/>
        <v>295.25</v>
      </c>
      <c r="BS975" s="13">
        <f t="shared" si="69"/>
        <v>554.4</v>
      </c>
      <c r="BT975" s="13">
        <f t="shared" si="70"/>
        <v>203.20000000000002</v>
      </c>
      <c r="BU975" s="13">
        <f t="shared" si="71"/>
        <v>160.928</v>
      </c>
      <c r="BV975" s="6">
        <f>SUMIFS('SEGURO DE VIDA'!E:E, 'SEGURO DE VIDA'!D:D, H975, 'SEGURO DE VIDA'!G:G, E975)</f>
        <v>13.71</v>
      </c>
      <c r="BW975" s="6">
        <f>SUMIFS(TREINAMENTOS!E:E, TREINAMENTOS!D:D, H975, TREINAMENTOS!G:G, E975)</f>
        <v>52.75</v>
      </c>
      <c r="BX975" s="6">
        <f>SUMIFS(EXAMES!E:E, EXAMES!D:D, H975, EXAMES!G:G, E975)</f>
        <v>0</v>
      </c>
      <c r="BY975" s="25">
        <f t="shared" si="72"/>
        <v>1955.4243482222223</v>
      </c>
      <c r="BZ975" s="1"/>
      <c r="CA975" s="1"/>
      <c r="CB975" s="13">
        <f t="shared" si="73"/>
        <v>160.928</v>
      </c>
      <c r="CC975" s="13">
        <f t="shared" si="74"/>
        <v>0</v>
      </c>
      <c r="CD975" s="13">
        <f>SUMIFS(ALIMENTAÇÃO!E:E, ALIMENTAÇÃO!D:D, H975, ALIMENTAÇÃO!G:G, E975)</f>
        <v>560</v>
      </c>
      <c r="CE975" s="6">
        <f>SUMIFS(TRANSPORTE!E:E, TRANSPORTE!D:D, H975, TRANSPORTE!G:G, E975)</f>
        <v>307.8</v>
      </c>
      <c r="CF975" s="6">
        <f>SUMIFS('PLANO DE SAÚDE'!E:E, 'PLANO DE SAÚDE'!D:D, H975, 'PLANO DE SAÚDE'!G:G, E975)</f>
        <v>162.738</v>
      </c>
      <c r="CG975" s="6">
        <f>SUMIFS('PLANO ODONTO'!E:E, 'PLANO ODONTO'!D:D, H975, 'PLANO ODONTO'!G:G, E975)</f>
        <v>14</v>
      </c>
      <c r="CH975" s="6">
        <f t="shared" si="75"/>
        <v>-1.81</v>
      </c>
      <c r="CI975" s="6">
        <f t="shared" si="76"/>
        <v>0</v>
      </c>
      <c r="CJ975" s="6"/>
      <c r="CK975" s="6">
        <f t="shared" si="78"/>
        <v>292.89</v>
      </c>
      <c r="CL975" s="6">
        <f t="shared" si="79"/>
        <v>0</v>
      </c>
      <c r="CM975" s="6">
        <f t="shared" si="77"/>
        <v>-14</v>
      </c>
      <c r="CN975" s="6">
        <v>3691.54</v>
      </c>
      <c r="CO975" s="6">
        <v>-808.54</v>
      </c>
      <c r="CP975" s="6">
        <v>2883</v>
      </c>
      <c r="CQ975" s="6">
        <v>3690.66</v>
      </c>
      <c r="CR975" s="6">
        <v>9.11</v>
      </c>
      <c r="CS975" s="6">
        <v>3690.66</v>
      </c>
      <c r="CT975" s="6">
        <v>295.25</v>
      </c>
      <c r="CU975" s="6">
        <v>3083.46</v>
      </c>
    </row>
    <row r="976" spans="1:99" ht="13.8">
      <c r="A976" s="1"/>
      <c r="B976" s="1"/>
      <c r="C976" s="34" t="str">
        <f t="shared" ca="1" si="59"/>
        <v>OK</v>
      </c>
      <c r="D976" s="2">
        <f t="shared" si="60"/>
        <v>3339.0068500000002</v>
      </c>
      <c r="E976" s="42">
        <v>45962</v>
      </c>
      <c r="F976" s="1" t="s">
        <v>145</v>
      </c>
      <c r="G976" s="1">
        <v>3545</v>
      </c>
      <c r="H976" s="1" t="s">
        <v>335</v>
      </c>
      <c r="I976" s="1" t="s">
        <v>151</v>
      </c>
      <c r="J976" s="38">
        <v>45824</v>
      </c>
      <c r="K976" s="6">
        <v>1800</v>
      </c>
      <c r="L976" s="1"/>
      <c r="M976" s="4">
        <v>1800</v>
      </c>
      <c r="N976" s="4"/>
      <c r="O976" s="4"/>
      <c r="P976" s="4"/>
      <c r="Q976" s="4"/>
      <c r="R976" s="4"/>
      <c r="S976" s="4"/>
      <c r="T976" s="4"/>
      <c r="U976" s="4">
        <v>12.75</v>
      </c>
      <c r="V976" s="4"/>
      <c r="W976" s="4"/>
      <c r="X976" s="4"/>
      <c r="Y976" s="4"/>
      <c r="Z976" s="4"/>
      <c r="AA976" s="4"/>
      <c r="AB976" s="4"/>
      <c r="AC976" s="4"/>
      <c r="AD976" s="4"/>
      <c r="AE976" s="4">
        <v>0</v>
      </c>
      <c r="AF976" s="4">
        <v>0</v>
      </c>
      <c r="AG976" s="4"/>
      <c r="AH976" s="4"/>
      <c r="AI976" s="4"/>
      <c r="AJ976" s="4"/>
      <c r="AK976" s="4"/>
      <c r="AL976" s="4"/>
      <c r="AM976" s="4">
        <v>0.97</v>
      </c>
      <c r="AN976" s="8">
        <f t="shared" si="61"/>
        <v>1813.72</v>
      </c>
      <c r="AO976" s="4"/>
      <c r="AP976" s="4">
        <v>-6.3</v>
      </c>
      <c r="AQ976" s="4">
        <v>-108</v>
      </c>
      <c r="AR976" s="4"/>
      <c r="AS976" s="4"/>
      <c r="AT976" s="4">
        <v>-0.05</v>
      </c>
      <c r="AU976" s="4"/>
      <c r="AV976" s="4">
        <v>0</v>
      </c>
      <c r="AW976" s="4"/>
      <c r="AX976" s="4"/>
      <c r="AY976" s="4"/>
      <c r="AZ976" s="4"/>
      <c r="BA976" s="4"/>
      <c r="BB976" s="4">
        <v>0</v>
      </c>
      <c r="BC976" s="4">
        <v>0</v>
      </c>
      <c r="BD976" s="4">
        <v>0</v>
      </c>
      <c r="BE976" s="4"/>
      <c r="BF976" s="4">
        <v>0</v>
      </c>
      <c r="BG976" s="4">
        <v>-140.37</v>
      </c>
      <c r="BH976" s="4"/>
      <c r="BI976" s="4"/>
      <c r="BJ976" s="4"/>
      <c r="BK976" s="4"/>
      <c r="BL976" s="11">
        <f t="shared" si="62"/>
        <v>-254.72</v>
      </c>
      <c r="BM976" s="12">
        <f t="shared" si="63"/>
        <v>1559</v>
      </c>
      <c r="BN976" s="13">
        <f t="shared" si="64"/>
        <v>150</v>
      </c>
      <c r="BO976" s="13">
        <f t="shared" si="65"/>
        <v>150</v>
      </c>
      <c r="BP976" s="13">
        <f t="shared" si="66"/>
        <v>50</v>
      </c>
      <c r="BQ976" s="13">
        <f t="shared" si="67"/>
        <v>140.30685</v>
      </c>
      <c r="BR976" s="13">
        <f t="shared" si="68"/>
        <v>145.02000000000001</v>
      </c>
      <c r="BS976" s="13">
        <f t="shared" si="69"/>
        <v>623.70000000000005</v>
      </c>
      <c r="BT976" s="13">
        <f t="shared" si="70"/>
        <v>199.8</v>
      </c>
      <c r="BU976" s="13">
        <f t="shared" si="71"/>
        <v>0</v>
      </c>
      <c r="BV976" s="6">
        <f>SUMIFS('SEGURO DE VIDA'!E:E, 'SEGURO DE VIDA'!D:D, H976, 'SEGURO DE VIDA'!G:G, E976)</f>
        <v>13.71</v>
      </c>
      <c r="BW976" s="6">
        <f>SUMIFS(TREINAMENTOS!E:E, TREINAMENTOS!D:D, H976, TREINAMENTOS!G:G, E976)</f>
        <v>52.75</v>
      </c>
      <c r="BX976" s="6">
        <f>SUMIFS(EXAMES!E:E, EXAMES!D:D, H976, EXAMES!G:G, E976)</f>
        <v>0</v>
      </c>
      <c r="BY976" s="25">
        <f t="shared" si="72"/>
        <v>1525.2868500000002</v>
      </c>
      <c r="BZ976" s="1"/>
      <c r="CA976" s="1"/>
      <c r="CB976" s="13">
        <f t="shared" si="73"/>
        <v>0</v>
      </c>
      <c r="CC976" s="13">
        <f t="shared" si="74"/>
        <v>0</v>
      </c>
      <c r="CD976" s="13">
        <f>SUMIFS(ALIMENTAÇÃO!E:E, ALIMENTAÇÃO!D:D, H976, ALIMENTAÇÃO!G:G, E976)</f>
        <v>630</v>
      </c>
      <c r="CE976" s="6">
        <f>SUMIFS(TRANSPORTE!E:E, TRANSPORTE!D:D, H976, TRANSPORTE!G:G, E976)</f>
        <v>307.8</v>
      </c>
      <c r="CF976" s="6">
        <f>SUMIFS('PLANO DE SAÚDE'!E:E, 'PLANO DE SAÚDE'!D:D, H976, 'PLANO DE SAÚDE'!G:G, E976)</f>
        <v>0</v>
      </c>
      <c r="CG976" s="6">
        <f>SUMIFS('PLANO ODONTO'!E:E, 'PLANO ODONTO'!D:D, H976, 'PLANO ODONTO'!G:G, E976)</f>
        <v>0</v>
      </c>
      <c r="CH976" s="6">
        <f t="shared" si="75"/>
        <v>0</v>
      </c>
      <c r="CI976" s="6">
        <f t="shared" si="76"/>
        <v>0</v>
      </c>
      <c r="CJ976" s="6"/>
      <c r="CK976" s="6">
        <f t="shared" si="78"/>
        <v>0</v>
      </c>
      <c r="CL976" s="6">
        <f t="shared" si="79"/>
        <v>0</v>
      </c>
      <c r="CM976" s="6">
        <f t="shared" si="77"/>
        <v>0</v>
      </c>
      <c r="CN976" s="6">
        <v>1813.72</v>
      </c>
      <c r="CO976" s="6">
        <v>-254.72</v>
      </c>
      <c r="CP976" s="6">
        <v>1559</v>
      </c>
      <c r="CQ976" s="6">
        <v>1812.75</v>
      </c>
      <c r="CR976" s="1">
        <v>7.74</v>
      </c>
      <c r="CS976" s="6">
        <v>1812.75</v>
      </c>
      <c r="CT976" s="1">
        <v>145.02000000000001</v>
      </c>
      <c r="CU976" s="6">
        <v>1205.55</v>
      </c>
    </row>
    <row r="977" spans="1:99" ht="13.8">
      <c r="A977" s="1"/>
      <c r="B977" s="1"/>
      <c r="C977" s="34" t="str">
        <f t="shared" ca="1" si="59"/>
        <v>OK</v>
      </c>
      <c r="D977" s="2">
        <f t="shared" si="60"/>
        <v>3946.5012688888892</v>
      </c>
      <c r="E977" s="42">
        <v>45962</v>
      </c>
      <c r="F977" s="1" t="s">
        <v>145</v>
      </c>
      <c r="G977" s="1">
        <v>3393</v>
      </c>
      <c r="H977" s="1" t="s">
        <v>336</v>
      </c>
      <c r="I977" s="1" t="s">
        <v>231</v>
      </c>
      <c r="J977" s="38">
        <v>45236</v>
      </c>
      <c r="K977" s="6">
        <v>2000</v>
      </c>
      <c r="L977" s="1"/>
      <c r="M977" s="4">
        <v>2000</v>
      </c>
      <c r="N977" s="4"/>
      <c r="O977" s="4"/>
      <c r="P977" s="4"/>
      <c r="Q977" s="4"/>
      <c r="R977" s="4"/>
      <c r="S977" s="4"/>
      <c r="T977" s="4"/>
      <c r="U977" s="4">
        <v>91.8</v>
      </c>
      <c r="V977" s="4"/>
      <c r="W977" s="4"/>
      <c r="X977" s="4"/>
      <c r="Y977" s="4"/>
      <c r="Z977" s="4"/>
      <c r="AA977" s="4"/>
      <c r="AB977" s="4"/>
      <c r="AC977" s="4"/>
      <c r="AD977" s="4"/>
      <c r="AE977" s="4">
        <v>0</v>
      </c>
      <c r="AF977" s="4">
        <v>0</v>
      </c>
      <c r="AG977" s="4"/>
      <c r="AH977" s="4"/>
      <c r="AI977" s="4"/>
      <c r="AJ977" s="4"/>
      <c r="AK977" s="4"/>
      <c r="AL977" s="4"/>
      <c r="AM977" s="4">
        <v>0.28999999999999998</v>
      </c>
      <c r="AN977" s="8">
        <f t="shared" si="61"/>
        <v>2092.09</v>
      </c>
      <c r="AO977" s="4"/>
      <c r="AP977" s="4">
        <v>-6.3</v>
      </c>
      <c r="AQ977" s="4">
        <v>-120</v>
      </c>
      <c r="AR977" s="4"/>
      <c r="AS977" s="4"/>
      <c r="AT977" s="4">
        <v>-0.64</v>
      </c>
      <c r="AU977" s="4"/>
      <c r="AV977" s="4">
        <v>-14</v>
      </c>
      <c r="AW977" s="4"/>
      <c r="AX977" s="4"/>
      <c r="AY977" s="4"/>
      <c r="AZ977" s="4"/>
      <c r="BA977" s="4"/>
      <c r="BB977" s="4">
        <v>0</v>
      </c>
      <c r="BC977" s="4">
        <v>-1.66</v>
      </c>
      <c r="BD977" s="4">
        <v>0</v>
      </c>
      <c r="BE977" s="4"/>
      <c r="BF977" s="4">
        <v>0</v>
      </c>
      <c r="BG977" s="4">
        <v>-165.49</v>
      </c>
      <c r="BH977" s="4"/>
      <c r="BI977" s="4"/>
      <c r="BJ977" s="4"/>
      <c r="BK977" s="4"/>
      <c r="BL977" s="11">
        <f t="shared" si="62"/>
        <v>-308.09000000000003</v>
      </c>
      <c r="BM977" s="12">
        <f t="shared" si="63"/>
        <v>1784</v>
      </c>
      <c r="BN977" s="13">
        <f t="shared" si="64"/>
        <v>166.66666666666666</v>
      </c>
      <c r="BO977" s="13">
        <f t="shared" si="65"/>
        <v>166.66666666666666</v>
      </c>
      <c r="BP977" s="13">
        <f t="shared" si="66"/>
        <v>55.55555555555555</v>
      </c>
      <c r="BQ977" s="13">
        <f t="shared" si="67"/>
        <v>165.46138000000002</v>
      </c>
      <c r="BR977" s="13">
        <f t="shared" si="68"/>
        <v>167.34</v>
      </c>
      <c r="BS977" s="13">
        <f t="shared" si="69"/>
        <v>623.70000000000005</v>
      </c>
      <c r="BT977" s="13">
        <f t="shared" si="70"/>
        <v>187.8</v>
      </c>
      <c r="BU977" s="13">
        <f t="shared" si="71"/>
        <v>147.64099999999999</v>
      </c>
      <c r="BV977" s="6">
        <f>SUMIFS('SEGURO DE VIDA'!E:E, 'SEGURO DE VIDA'!D:D, H977, 'SEGURO DE VIDA'!G:G, E977)</f>
        <v>13.71</v>
      </c>
      <c r="BW977" s="6">
        <f>SUMIFS(TREINAMENTOS!E:E, TREINAMENTOS!D:D, H977, TREINAMENTOS!G:G, E977)</f>
        <v>52.75</v>
      </c>
      <c r="BX977" s="6">
        <f>SUMIFS(EXAMES!E:E, EXAMES!D:D, H977, EXAMES!G:G, E977)</f>
        <v>107.12</v>
      </c>
      <c r="BY977" s="25">
        <f t="shared" si="72"/>
        <v>1854.4112688888888</v>
      </c>
      <c r="BZ977" s="1"/>
      <c r="CA977" s="1"/>
      <c r="CB977" s="13">
        <f t="shared" si="73"/>
        <v>147.64099999999999</v>
      </c>
      <c r="CC977" s="13">
        <f t="shared" si="74"/>
        <v>0</v>
      </c>
      <c r="CD977" s="13">
        <f>SUMIFS(ALIMENTAÇÃO!E:E, ALIMENTAÇÃO!D:D, H977, ALIMENTAÇÃO!G:G, E977)</f>
        <v>630</v>
      </c>
      <c r="CE977" s="6">
        <f>SUMIFS(TRANSPORTE!E:E, TRANSPORTE!D:D, H977, TRANSPORTE!G:G, E977)</f>
        <v>307.8</v>
      </c>
      <c r="CF977" s="6">
        <f>SUMIFS('PLANO DE SAÚDE'!E:E, 'PLANO DE SAÚDE'!D:D, H977, 'PLANO DE SAÚDE'!G:G, E977)</f>
        <v>149.30099999999999</v>
      </c>
      <c r="CG977" s="6">
        <f>SUMIFS('PLANO ODONTO'!E:E, 'PLANO ODONTO'!D:D, H977, 'PLANO ODONTO'!G:G, E977)</f>
        <v>14</v>
      </c>
      <c r="CH977" s="6">
        <f t="shared" si="75"/>
        <v>-1.66</v>
      </c>
      <c r="CI977" s="6">
        <f t="shared" si="76"/>
        <v>0</v>
      </c>
      <c r="CJ977" s="6"/>
      <c r="CK977" s="6">
        <f t="shared" si="78"/>
        <v>0</v>
      </c>
      <c r="CL977" s="6">
        <f t="shared" si="79"/>
        <v>0</v>
      </c>
      <c r="CM977" s="6">
        <f t="shared" si="77"/>
        <v>-14</v>
      </c>
      <c r="CN977" s="6">
        <v>2092.09</v>
      </c>
      <c r="CO977" s="6">
        <v>-308.08999999999997</v>
      </c>
      <c r="CP977" s="6">
        <v>1784</v>
      </c>
      <c r="CQ977" s="6">
        <v>2091.8000000000002</v>
      </c>
      <c r="CR977" s="1">
        <v>7.91</v>
      </c>
      <c r="CS977" s="6">
        <v>2091.8000000000002</v>
      </c>
      <c r="CT977" s="1">
        <v>167.34</v>
      </c>
      <c r="CU977" s="6">
        <v>1484.6</v>
      </c>
    </row>
    <row r="978" spans="1:99" ht="13.8">
      <c r="A978" s="1"/>
      <c r="B978" s="1"/>
      <c r="C978" s="34" t="str">
        <f t="shared" ca="1" si="59"/>
        <v>OK</v>
      </c>
      <c r="D978" s="2">
        <f t="shared" si="60"/>
        <v>875.91564400000004</v>
      </c>
      <c r="E978" s="42">
        <v>45962</v>
      </c>
      <c r="F978" s="1" t="s">
        <v>145</v>
      </c>
      <c r="G978" s="1">
        <v>356</v>
      </c>
      <c r="H978" s="1" t="s">
        <v>337</v>
      </c>
      <c r="I978" s="1" t="s">
        <v>151</v>
      </c>
      <c r="J978" s="38">
        <v>44774</v>
      </c>
      <c r="K978" s="6">
        <v>1822.32</v>
      </c>
      <c r="L978" s="1"/>
      <c r="M978" s="4">
        <v>121.49</v>
      </c>
      <c r="N978" s="4"/>
      <c r="O978" s="4"/>
      <c r="P978" s="4"/>
      <c r="Q978" s="4"/>
      <c r="R978" s="4"/>
      <c r="S978" s="4"/>
      <c r="T978" s="4"/>
      <c r="U978" s="4">
        <v>176.86</v>
      </c>
      <c r="V978" s="4"/>
      <c r="W978" s="4"/>
      <c r="X978" s="4"/>
      <c r="Y978" s="4"/>
      <c r="Z978" s="4"/>
      <c r="AA978" s="4"/>
      <c r="AB978" s="4"/>
      <c r="AC978" s="4"/>
      <c r="AD978" s="4"/>
      <c r="AE978" s="4">
        <v>0</v>
      </c>
      <c r="AF978" s="4">
        <v>0</v>
      </c>
      <c r="AG978" s="4"/>
      <c r="AH978" s="4"/>
      <c r="AI978" s="4"/>
      <c r="AJ978" s="4"/>
      <c r="AK978" s="4"/>
      <c r="AL978" s="4"/>
      <c r="AM978" s="4">
        <v>0.5</v>
      </c>
      <c r="AN978" s="8">
        <f t="shared" si="61"/>
        <v>298.85000000000002</v>
      </c>
      <c r="AO978" s="4"/>
      <c r="AP978" s="4">
        <v>0</v>
      </c>
      <c r="AQ978" s="4">
        <v>0</v>
      </c>
      <c r="AR978" s="4"/>
      <c r="AS978" s="4"/>
      <c r="AT978" s="4">
        <v>-0.19</v>
      </c>
      <c r="AU978" s="4"/>
      <c r="AV978" s="4">
        <v>-14</v>
      </c>
      <c r="AW978" s="4"/>
      <c r="AX978" s="4"/>
      <c r="AY978" s="4"/>
      <c r="AZ978" s="4"/>
      <c r="BA978" s="4"/>
      <c r="BB978" s="4">
        <v>0</v>
      </c>
      <c r="BC978" s="4">
        <v>-1.81</v>
      </c>
      <c r="BD978" s="4">
        <v>0</v>
      </c>
      <c r="BE978" s="4"/>
      <c r="BF978" s="4">
        <v>0</v>
      </c>
      <c r="BG978" s="4">
        <v>-26.85</v>
      </c>
      <c r="BH978" s="4"/>
      <c r="BI978" s="4"/>
      <c r="BJ978" s="4"/>
      <c r="BK978" s="4"/>
      <c r="BL978" s="11">
        <f t="shared" si="62"/>
        <v>-42.85</v>
      </c>
      <c r="BM978" s="12">
        <f t="shared" si="63"/>
        <v>256</v>
      </c>
      <c r="BN978" s="13">
        <f t="shared" si="64"/>
        <v>151.85999999999999</v>
      </c>
      <c r="BO978" s="13">
        <f t="shared" si="65"/>
        <v>151.85999999999999</v>
      </c>
      <c r="BP978" s="13">
        <f t="shared" si="66"/>
        <v>50.62</v>
      </c>
      <c r="BQ978" s="13">
        <f t="shared" si="67"/>
        <v>24.227643999999998</v>
      </c>
      <c r="BR978" s="13">
        <f t="shared" si="68"/>
        <v>23.86</v>
      </c>
      <c r="BS978" s="13">
        <f t="shared" si="69"/>
        <v>0</v>
      </c>
      <c r="BT978" s="13">
        <f t="shared" si="70"/>
        <v>0</v>
      </c>
      <c r="BU978" s="13">
        <f t="shared" si="71"/>
        <v>160.928</v>
      </c>
      <c r="BV978" s="6">
        <f>SUMIFS('SEGURO DE VIDA'!E:E, 'SEGURO DE VIDA'!D:D, H978, 'SEGURO DE VIDA'!G:G, E978)</f>
        <v>13.71</v>
      </c>
      <c r="BW978" s="6">
        <f>SUMIFS(TREINAMENTOS!E:E, TREINAMENTOS!D:D, H978, TREINAMENTOS!G:G, E978)</f>
        <v>0</v>
      </c>
      <c r="BX978" s="6">
        <f>SUMIFS(EXAMES!E:E, EXAMES!D:D, H978, EXAMES!G:G, E978)</f>
        <v>0</v>
      </c>
      <c r="BY978" s="25">
        <f t="shared" si="72"/>
        <v>577.06564400000002</v>
      </c>
      <c r="BZ978" s="1"/>
      <c r="CA978" s="1"/>
      <c r="CB978" s="13">
        <f t="shared" si="73"/>
        <v>160.928</v>
      </c>
      <c r="CC978" s="13">
        <f t="shared" si="74"/>
        <v>0</v>
      </c>
      <c r="CD978" s="13">
        <f>SUMIFS(ALIMENTAÇÃO!E:E, ALIMENTAÇÃO!D:D, H978, ALIMENTAÇÃO!G:G, E978)</f>
        <v>0</v>
      </c>
      <c r="CE978" s="6">
        <f>SUMIFS(TRANSPORTE!E:E, TRANSPORTE!D:D, H978, TRANSPORTE!G:G, E978)</f>
        <v>0</v>
      </c>
      <c r="CF978" s="6">
        <f>SUMIFS('PLANO DE SAÚDE'!E:E, 'PLANO DE SAÚDE'!D:D, H978, 'PLANO DE SAÚDE'!G:G, E978)</f>
        <v>162.738</v>
      </c>
      <c r="CG978" s="6">
        <f>SUMIFS('PLANO ODONTO'!E:E, 'PLANO ODONTO'!D:D, H978, 'PLANO ODONTO'!G:G, E978)</f>
        <v>14</v>
      </c>
      <c r="CH978" s="6">
        <f t="shared" si="75"/>
        <v>-1.81</v>
      </c>
      <c r="CI978" s="6">
        <f t="shared" si="76"/>
        <v>0</v>
      </c>
      <c r="CJ978" s="6"/>
      <c r="CK978" s="6">
        <f t="shared" si="78"/>
        <v>0</v>
      </c>
      <c r="CL978" s="6">
        <f t="shared" si="79"/>
        <v>0</v>
      </c>
      <c r="CM978" s="6">
        <f t="shared" si="77"/>
        <v>-14</v>
      </c>
      <c r="CN978" s="6">
        <v>298.85000000000002</v>
      </c>
      <c r="CO978" s="6">
        <v>-42.85</v>
      </c>
      <c r="CP978" s="6">
        <v>256</v>
      </c>
      <c r="CQ978" s="6">
        <v>298.37</v>
      </c>
      <c r="CR978" s="1">
        <v>8.1199999999999992</v>
      </c>
      <c r="CS978" s="6">
        <v>298.35000000000002</v>
      </c>
      <c r="CT978" s="1">
        <v>23.86</v>
      </c>
      <c r="CU978" s="6">
        <v>0</v>
      </c>
    </row>
    <row r="979" spans="1:99" ht="13.8">
      <c r="A979" s="1"/>
      <c r="B979" s="1"/>
      <c r="C979" s="34" t="str">
        <f t="shared" ca="1" si="59"/>
        <v>OK</v>
      </c>
      <c r="D979" s="2">
        <f t="shared" si="60"/>
        <v>4827.8656266666676</v>
      </c>
      <c r="E979" s="42">
        <v>45962</v>
      </c>
      <c r="F979" s="1" t="s">
        <v>145</v>
      </c>
      <c r="G979" s="1">
        <v>3341</v>
      </c>
      <c r="H979" s="1" t="s">
        <v>339</v>
      </c>
      <c r="I979" s="1" t="s">
        <v>340</v>
      </c>
      <c r="J979" s="38">
        <v>44928</v>
      </c>
      <c r="K979" s="6">
        <v>2522.4</v>
      </c>
      <c r="L979" s="1"/>
      <c r="M979" s="4">
        <v>2522.4</v>
      </c>
      <c r="N979" s="4"/>
      <c r="O979" s="4"/>
      <c r="P979" s="4"/>
      <c r="Q979" s="4"/>
      <c r="R979" s="4"/>
      <c r="S979" s="4"/>
      <c r="T979" s="4"/>
      <c r="U979" s="4">
        <v>244.8</v>
      </c>
      <c r="V979" s="4"/>
      <c r="W979" s="4"/>
      <c r="X979" s="4"/>
      <c r="Y979" s="4"/>
      <c r="Z979" s="4"/>
      <c r="AA979" s="4"/>
      <c r="AB979" s="4"/>
      <c r="AC979" s="4"/>
      <c r="AD979" s="4"/>
      <c r="AE979" s="4">
        <v>0</v>
      </c>
      <c r="AF979" s="4">
        <v>0</v>
      </c>
      <c r="AG979" s="4"/>
      <c r="AH979" s="4"/>
      <c r="AI979" s="4"/>
      <c r="AJ979" s="4"/>
      <c r="AK979" s="4"/>
      <c r="AL979" s="4"/>
      <c r="AM979" s="4">
        <v>0.03</v>
      </c>
      <c r="AN979" s="8">
        <f t="shared" si="61"/>
        <v>2767.2300000000005</v>
      </c>
      <c r="AO979" s="4"/>
      <c r="AP979" s="4">
        <v>-6.3</v>
      </c>
      <c r="AQ979" s="4">
        <v>-151.34</v>
      </c>
      <c r="AR979" s="4"/>
      <c r="AS979" s="4"/>
      <c r="AT979" s="4">
        <v>-0.37</v>
      </c>
      <c r="AU979" s="4"/>
      <c r="AV979" s="4">
        <v>0</v>
      </c>
      <c r="AW979" s="4"/>
      <c r="AX979" s="4"/>
      <c r="AY979" s="4"/>
      <c r="AZ979" s="4"/>
      <c r="BA979" s="4"/>
      <c r="BB979" s="4">
        <v>-26.4</v>
      </c>
      <c r="BC979" s="4">
        <v>-1.66</v>
      </c>
      <c r="BD979" s="4">
        <v>-165.89</v>
      </c>
      <c r="BE979" s="4"/>
      <c r="BF979" s="4">
        <v>0</v>
      </c>
      <c r="BG979" s="4">
        <v>-226.27</v>
      </c>
      <c r="BH979" s="4"/>
      <c r="BI979" s="4"/>
      <c r="BJ979" s="4"/>
      <c r="BK979" s="4"/>
      <c r="BL979" s="11">
        <f t="shared" si="62"/>
        <v>-578.23</v>
      </c>
      <c r="BM979" s="12">
        <f t="shared" si="63"/>
        <v>2189.0000000000005</v>
      </c>
      <c r="BN979" s="13">
        <f t="shared" si="64"/>
        <v>210.20000000000002</v>
      </c>
      <c r="BO979" s="13">
        <f t="shared" si="65"/>
        <v>210.20000000000002</v>
      </c>
      <c r="BP979" s="13">
        <f t="shared" si="66"/>
        <v>70.066666666666677</v>
      </c>
      <c r="BQ979" s="13">
        <f t="shared" si="67"/>
        <v>226.35695999999999</v>
      </c>
      <c r="BR979" s="13">
        <f t="shared" si="68"/>
        <v>221.37</v>
      </c>
      <c r="BS979" s="13">
        <f t="shared" si="69"/>
        <v>623.70000000000005</v>
      </c>
      <c r="BT979" s="13">
        <f t="shared" si="70"/>
        <v>352.65999999999997</v>
      </c>
      <c r="BU979" s="13">
        <f t="shared" si="71"/>
        <v>132.37200000000001</v>
      </c>
      <c r="BV979" s="6">
        <f>SUMIFS('SEGURO DE VIDA'!E:E, 'SEGURO DE VIDA'!D:D, H979, 'SEGURO DE VIDA'!G:G, E979)</f>
        <v>13.71</v>
      </c>
      <c r="BW979" s="6">
        <f>SUMIFS(TREINAMENTOS!E:E, TREINAMENTOS!D:D, H979, TREINAMENTOS!G:G, E979)</f>
        <v>0</v>
      </c>
      <c r="BX979" s="6">
        <f>SUMIFS(EXAMES!E:E, EXAMES!D:D, H979, EXAMES!G:G, E979)</f>
        <v>0</v>
      </c>
      <c r="BY979" s="25">
        <f t="shared" si="72"/>
        <v>2060.6356266666667</v>
      </c>
      <c r="BZ979" s="1"/>
      <c r="CA979" s="1"/>
      <c r="CB979" s="13">
        <f t="shared" si="73"/>
        <v>132.37200000000001</v>
      </c>
      <c r="CC979" s="13">
        <f t="shared" si="74"/>
        <v>0</v>
      </c>
      <c r="CD979" s="13">
        <f>SUMIFS(ALIMENTAÇÃO!E:E, ALIMENTAÇÃO!D:D, H979, ALIMENTAÇÃO!G:G, E979)</f>
        <v>630</v>
      </c>
      <c r="CE979" s="6">
        <f>SUMIFS(TRANSPORTE!E:E, TRANSPORTE!D:D, H979, TRANSPORTE!G:G, E979)</f>
        <v>504</v>
      </c>
      <c r="CF979" s="6">
        <f>SUMIFS('PLANO DE SAÚDE'!E:E, 'PLANO DE SAÚDE'!D:D, H979, 'PLANO DE SAÚDE'!G:G, E979)</f>
        <v>326.322</v>
      </c>
      <c r="CG979" s="6">
        <f>SUMIFS('PLANO ODONTO'!E:E, 'PLANO ODONTO'!D:D, H979, 'PLANO ODONTO'!G:G, E979)</f>
        <v>0</v>
      </c>
      <c r="CH979" s="6">
        <f t="shared" si="75"/>
        <v>-193.95</v>
      </c>
      <c r="CI979" s="6">
        <f t="shared" si="76"/>
        <v>0</v>
      </c>
      <c r="CJ979" s="6"/>
      <c r="CK979" s="6">
        <f t="shared" si="78"/>
        <v>0</v>
      </c>
      <c r="CL979" s="6">
        <f t="shared" si="79"/>
        <v>0</v>
      </c>
      <c r="CM979" s="6">
        <f t="shared" si="77"/>
        <v>0</v>
      </c>
      <c r="CN979" s="6">
        <v>2767.23</v>
      </c>
      <c r="CO979" s="6">
        <v>-578.23</v>
      </c>
      <c r="CP979" s="6">
        <v>2189</v>
      </c>
      <c r="CQ979" s="6">
        <v>2767.2</v>
      </c>
      <c r="CR979" s="1">
        <v>8.18</v>
      </c>
      <c r="CS979" s="6">
        <v>2767.2</v>
      </c>
      <c r="CT979" s="1">
        <v>221.37</v>
      </c>
      <c r="CU979" s="6">
        <v>2160</v>
      </c>
    </row>
    <row r="980" spans="1:99" ht="13.8">
      <c r="A980" s="1"/>
      <c r="B980" s="1"/>
      <c r="C980" s="34" t="str">
        <f t="shared" ca="1" si="59"/>
        <v>OK</v>
      </c>
      <c r="D980" s="2">
        <f t="shared" si="60"/>
        <v>4223.9199848888893</v>
      </c>
      <c r="E980" s="42">
        <v>45962</v>
      </c>
      <c r="F980" s="1" t="s">
        <v>145</v>
      </c>
      <c r="G980" s="1">
        <v>3349</v>
      </c>
      <c r="H980" s="1" t="s">
        <v>341</v>
      </c>
      <c r="I980" s="1" t="s">
        <v>231</v>
      </c>
      <c r="J980" s="38">
        <v>45017</v>
      </c>
      <c r="K980" s="6">
        <v>2000</v>
      </c>
      <c r="L980" s="1"/>
      <c r="M980" s="4">
        <v>2000</v>
      </c>
      <c r="N980" s="4"/>
      <c r="O980" s="4"/>
      <c r="P980" s="4"/>
      <c r="Q980" s="4"/>
      <c r="R980" s="4"/>
      <c r="S980" s="4"/>
      <c r="T980" s="4"/>
      <c r="U980" s="4">
        <v>91.8</v>
      </c>
      <c r="V980" s="4"/>
      <c r="W980" s="4"/>
      <c r="X980" s="4"/>
      <c r="Y980" s="4"/>
      <c r="Z980" s="4"/>
      <c r="AA980" s="4"/>
      <c r="AB980" s="4"/>
      <c r="AC980" s="4"/>
      <c r="AD980" s="4"/>
      <c r="AE980" s="4">
        <v>278.67</v>
      </c>
      <c r="AF980" s="4">
        <v>84.81</v>
      </c>
      <c r="AG980" s="4"/>
      <c r="AH980" s="4"/>
      <c r="AI980" s="4"/>
      <c r="AJ980" s="4"/>
      <c r="AK980" s="4"/>
      <c r="AL980" s="4"/>
      <c r="AM980" s="4">
        <v>0.11</v>
      </c>
      <c r="AN980" s="8">
        <f t="shared" si="61"/>
        <v>2455.3900000000003</v>
      </c>
      <c r="AO980" s="4"/>
      <c r="AP980" s="4">
        <v>-6.3</v>
      </c>
      <c r="AQ980" s="4">
        <v>-120</v>
      </c>
      <c r="AR980" s="4"/>
      <c r="AS980" s="4"/>
      <c r="AT980" s="4">
        <v>-0.12</v>
      </c>
      <c r="AU980" s="4"/>
      <c r="AV980" s="4">
        <v>0</v>
      </c>
      <c r="AW980" s="4"/>
      <c r="AX980" s="4"/>
      <c r="AY980" s="4"/>
      <c r="AZ980" s="4"/>
      <c r="BA980" s="4"/>
      <c r="BB980" s="4">
        <v>0</v>
      </c>
      <c r="BC980" s="4">
        <v>0</v>
      </c>
      <c r="BD980" s="4">
        <v>0</v>
      </c>
      <c r="BE980" s="4"/>
      <c r="BF980" s="4">
        <v>-298.77</v>
      </c>
      <c r="BG980" s="4">
        <v>-198.2</v>
      </c>
      <c r="BH980" s="4"/>
      <c r="BI980" s="4"/>
      <c r="BJ980" s="4"/>
      <c r="BK980" s="4"/>
      <c r="BL980" s="11">
        <f t="shared" si="62"/>
        <v>-623.39</v>
      </c>
      <c r="BM980" s="12">
        <f t="shared" si="63"/>
        <v>1832.0000000000005</v>
      </c>
      <c r="BN980" s="13">
        <f t="shared" si="64"/>
        <v>166.66666666666666</v>
      </c>
      <c r="BO980" s="13">
        <f t="shared" si="65"/>
        <v>166.66666666666666</v>
      </c>
      <c r="BP980" s="13">
        <f t="shared" si="66"/>
        <v>55.55555555555555</v>
      </c>
      <c r="BQ980" s="13">
        <f t="shared" si="67"/>
        <v>198.14109600000003</v>
      </c>
      <c r="BR980" s="13">
        <f t="shared" si="68"/>
        <v>196.42</v>
      </c>
      <c r="BS980" s="13">
        <f t="shared" si="69"/>
        <v>623.70000000000005</v>
      </c>
      <c r="BT980" s="13">
        <f t="shared" si="70"/>
        <v>187.8</v>
      </c>
      <c r="BU980" s="13">
        <f t="shared" si="71"/>
        <v>0</v>
      </c>
      <c r="BV980" s="6">
        <f>SUMIFS('SEGURO DE VIDA'!E:E, 'SEGURO DE VIDA'!D:D, H980, 'SEGURO DE VIDA'!G:G, E980)</f>
        <v>13.71</v>
      </c>
      <c r="BW980" s="6">
        <f>SUMIFS(TREINAMENTOS!E:E, TREINAMENTOS!D:D, H980, TREINAMENTOS!G:G, E980)</f>
        <v>52.75</v>
      </c>
      <c r="BX980" s="6">
        <f>SUMIFS(EXAMES!E:E, EXAMES!D:D, H980, EXAMES!G:G, E980)</f>
        <v>107.12</v>
      </c>
      <c r="BY980" s="25">
        <f t="shared" si="72"/>
        <v>1768.5299848888887</v>
      </c>
      <c r="BZ980" s="1"/>
      <c r="CA980" s="1"/>
      <c r="CB980" s="13">
        <f t="shared" si="73"/>
        <v>0</v>
      </c>
      <c r="CC980" s="13">
        <f t="shared" si="74"/>
        <v>0</v>
      </c>
      <c r="CD980" s="13">
        <f>SUMIFS(ALIMENTAÇÃO!E:E, ALIMENTAÇÃO!D:D, H980, ALIMENTAÇÃO!G:G, E980)</f>
        <v>630</v>
      </c>
      <c r="CE980" s="6">
        <f>SUMIFS(TRANSPORTE!E:E, TRANSPORTE!D:D, H980, TRANSPORTE!G:G, E980)</f>
        <v>307.8</v>
      </c>
      <c r="CF980" s="6">
        <f>SUMIFS('PLANO DE SAÚDE'!E:E, 'PLANO DE SAÚDE'!D:D, H980, 'PLANO DE SAÚDE'!G:G, E980)</f>
        <v>0</v>
      </c>
      <c r="CG980" s="6">
        <f>SUMIFS('PLANO ODONTO'!E:E, 'PLANO ODONTO'!D:D, H980, 'PLANO ODONTO'!G:G, E980)</f>
        <v>0</v>
      </c>
      <c r="CH980" s="6">
        <f t="shared" si="75"/>
        <v>0</v>
      </c>
      <c r="CI980" s="6">
        <f t="shared" si="76"/>
        <v>0</v>
      </c>
      <c r="CJ980" s="6"/>
      <c r="CK980" s="6">
        <f t="shared" si="78"/>
        <v>84.81</v>
      </c>
      <c r="CL980" s="6">
        <f t="shared" si="79"/>
        <v>0</v>
      </c>
      <c r="CM980" s="6">
        <f t="shared" si="77"/>
        <v>0</v>
      </c>
      <c r="CN980" s="6">
        <v>2455.39</v>
      </c>
      <c r="CO980" s="6">
        <v>-623.39</v>
      </c>
      <c r="CP980" s="6">
        <v>1832</v>
      </c>
      <c r="CQ980" s="6">
        <v>2455.2800000000002</v>
      </c>
      <c r="CR980" s="1">
        <v>8.07</v>
      </c>
      <c r="CS980" s="6">
        <v>2455.2800000000002</v>
      </c>
      <c r="CT980" s="1">
        <v>196.42</v>
      </c>
      <c r="CU980" s="6">
        <v>1848.08</v>
      </c>
    </row>
    <row r="981" spans="1:99" ht="13.8">
      <c r="A981" s="1"/>
      <c r="B981" s="1"/>
      <c r="C981" s="34" t="str">
        <f t="shared" ca="1" si="59"/>
        <v>OK</v>
      </c>
      <c r="D981" s="2">
        <f t="shared" si="60"/>
        <v>3762.4589822222224</v>
      </c>
      <c r="E981" s="42">
        <v>45962</v>
      </c>
      <c r="F981" s="1" t="s">
        <v>145</v>
      </c>
      <c r="G981" s="1">
        <v>3578</v>
      </c>
      <c r="H981" s="1" t="s">
        <v>488</v>
      </c>
      <c r="I981" s="1" t="s">
        <v>194</v>
      </c>
      <c r="J981" s="38">
        <v>45894</v>
      </c>
      <c r="K981" s="6">
        <v>2008.4</v>
      </c>
      <c r="L981" s="1"/>
      <c r="M981" s="4">
        <v>2008.4</v>
      </c>
      <c r="N981" s="4"/>
      <c r="O981" s="4"/>
      <c r="P981" s="4"/>
      <c r="Q981" s="4"/>
      <c r="R981" s="4"/>
      <c r="S981" s="4"/>
      <c r="T981" s="4"/>
      <c r="U981" s="4">
        <v>16.8</v>
      </c>
      <c r="V981" s="4"/>
      <c r="W981" s="4"/>
      <c r="X981" s="4"/>
      <c r="Y981" s="4"/>
      <c r="Z981" s="4"/>
      <c r="AA981" s="4"/>
      <c r="AB981" s="4"/>
      <c r="AC981" s="4"/>
      <c r="AD981" s="4"/>
      <c r="AE981" s="4">
        <v>0</v>
      </c>
      <c r="AF981" s="4">
        <v>0</v>
      </c>
      <c r="AG981" s="4"/>
      <c r="AH981" s="4"/>
      <c r="AI981" s="4"/>
      <c r="AJ981" s="4"/>
      <c r="AK981" s="4"/>
      <c r="AL981" s="4"/>
      <c r="AM981" s="4">
        <v>0.59</v>
      </c>
      <c r="AN981" s="8">
        <f t="shared" si="61"/>
        <v>2025.79</v>
      </c>
      <c r="AO981" s="4"/>
      <c r="AP981" s="4">
        <v>-6.3</v>
      </c>
      <c r="AQ981" s="4">
        <v>-120.5</v>
      </c>
      <c r="AR981" s="4"/>
      <c r="AS981" s="4"/>
      <c r="AT981" s="4">
        <v>-0.84</v>
      </c>
      <c r="AU981" s="4"/>
      <c r="AV981" s="4">
        <v>-14</v>
      </c>
      <c r="AW981" s="4"/>
      <c r="AX981" s="4"/>
      <c r="AY981" s="4"/>
      <c r="AZ981" s="4"/>
      <c r="BA981" s="4"/>
      <c r="BB981" s="4">
        <v>0</v>
      </c>
      <c r="BC981" s="4">
        <v>-1.66</v>
      </c>
      <c r="BD981" s="4">
        <v>0</v>
      </c>
      <c r="BE981" s="4"/>
      <c r="BF981" s="4">
        <v>0</v>
      </c>
      <c r="BG981" s="4">
        <v>-159.49</v>
      </c>
      <c r="BH981" s="4"/>
      <c r="BI981" s="4"/>
      <c r="BJ981" s="4"/>
      <c r="BK981" s="4"/>
      <c r="BL981" s="11">
        <f t="shared" si="62"/>
        <v>-302.78999999999996</v>
      </c>
      <c r="BM981" s="12">
        <f t="shared" si="63"/>
        <v>1723</v>
      </c>
      <c r="BN981" s="13">
        <f t="shared" si="64"/>
        <v>167.36666666666667</v>
      </c>
      <c r="BO981" s="13">
        <f t="shared" si="65"/>
        <v>167.36666666666667</v>
      </c>
      <c r="BP981" s="13">
        <f t="shared" si="66"/>
        <v>55.788888888888891</v>
      </c>
      <c r="BQ981" s="13">
        <f t="shared" si="67"/>
        <v>159.58575999999999</v>
      </c>
      <c r="BR981" s="13">
        <f t="shared" si="68"/>
        <v>162.01</v>
      </c>
      <c r="BS981" s="13">
        <f t="shared" si="69"/>
        <v>623.70000000000005</v>
      </c>
      <c r="BT981" s="13">
        <f t="shared" si="70"/>
        <v>239.5</v>
      </c>
      <c r="BU981" s="13">
        <f t="shared" si="71"/>
        <v>147.64099999999999</v>
      </c>
      <c r="BV981" s="6">
        <f>SUMIFS('SEGURO DE VIDA'!E:E, 'SEGURO DE VIDA'!D:D, H981, 'SEGURO DE VIDA'!G:G, E981)</f>
        <v>13.71</v>
      </c>
      <c r="BW981" s="6">
        <f>SUMIFS(TREINAMENTOS!E:E, TREINAMENTOS!D:D, H981, TREINAMENTOS!G:G, E981)</f>
        <v>0</v>
      </c>
      <c r="BX981" s="6">
        <f>SUMIFS(EXAMES!E:E, EXAMES!D:D, H981, EXAMES!G:G, E981)</f>
        <v>0</v>
      </c>
      <c r="BY981" s="25">
        <f t="shared" si="72"/>
        <v>1736.6689822222224</v>
      </c>
      <c r="BZ981" s="1"/>
      <c r="CA981" s="1"/>
      <c r="CB981" s="13">
        <f t="shared" si="73"/>
        <v>147.64099999999999</v>
      </c>
      <c r="CC981" s="13">
        <f t="shared" si="74"/>
        <v>0</v>
      </c>
      <c r="CD981" s="13">
        <f>SUMIFS(ALIMENTAÇÃO!E:E, ALIMENTAÇÃO!D:D, H981, ALIMENTAÇÃO!G:G, E981)</f>
        <v>630</v>
      </c>
      <c r="CE981" s="6">
        <f>SUMIFS(TRANSPORTE!E:E, TRANSPORTE!D:D, H981, TRANSPORTE!G:G, E981)</f>
        <v>360</v>
      </c>
      <c r="CF981" s="6">
        <f>SUMIFS('PLANO DE SAÚDE'!E:E, 'PLANO DE SAÚDE'!D:D, H981, 'PLANO DE SAÚDE'!G:G, E981)</f>
        <v>149.30099999999999</v>
      </c>
      <c r="CG981" s="6">
        <f>SUMIFS('PLANO ODONTO'!E:E, 'PLANO ODONTO'!D:D, H981, 'PLANO ODONTO'!G:G, E981)</f>
        <v>14</v>
      </c>
      <c r="CH981" s="6">
        <f t="shared" si="75"/>
        <v>-1.66</v>
      </c>
      <c r="CI981" s="6">
        <f t="shared" si="76"/>
        <v>0</v>
      </c>
      <c r="CJ981" s="6"/>
      <c r="CK981" s="6">
        <f t="shared" si="78"/>
        <v>0</v>
      </c>
      <c r="CL981" s="6">
        <f t="shared" si="79"/>
        <v>0</v>
      </c>
      <c r="CM981" s="6">
        <f t="shared" si="77"/>
        <v>-14</v>
      </c>
      <c r="CN981" s="6">
        <v>2025.79</v>
      </c>
      <c r="CO981" s="6">
        <v>-302.79000000000002</v>
      </c>
      <c r="CP981" s="6">
        <v>1723</v>
      </c>
      <c r="CQ981" s="6">
        <v>2025.2</v>
      </c>
      <c r="CR981" s="1">
        <v>7.88</v>
      </c>
      <c r="CS981" s="6">
        <v>2025.2</v>
      </c>
      <c r="CT981" s="1">
        <v>162.01</v>
      </c>
      <c r="CU981" s="6">
        <v>1418</v>
      </c>
    </row>
    <row r="982" spans="1:99" ht="13.8">
      <c r="A982" s="1"/>
      <c r="B982" s="1"/>
      <c r="C982" s="34" t="str">
        <f t="shared" ca="1" si="59"/>
        <v>OK</v>
      </c>
      <c r="D982" s="2">
        <f t="shared" si="60"/>
        <v>2824.1625099999997</v>
      </c>
      <c r="E982" s="42">
        <v>45962</v>
      </c>
      <c r="F982" s="1" t="s">
        <v>145</v>
      </c>
      <c r="G982" s="1">
        <v>3431</v>
      </c>
      <c r="H982" s="1" t="s">
        <v>344</v>
      </c>
      <c r="I982" s="1" t="s">
        <v>149</v>
      </c>
      <c r="J982" s="38">
        <v>45355</v>
      </c>
      <c r="K982" s="6">
        <v>2175.5700000000002</v>
      </c>
      <c r="L982" s="1"/>
      <c r="M982" s="4">
        <v>725.19</v>
      </c>
      <c r="N982" s="4"/>
      <c r="O982" s="4"/>
      <c r="P982" s="4">
        <v>0</v>
      </c>
      <c r="Q982" s="4"/>
      <c r="R982" s="4"/>
      <c r="S982" s="4"/>
      <c r="T982" s="4"/>
      <c r="U982" s="4">
        <v>105.57</v>
      </c>
      <c r="V982" s="4"/>
      <c r="W982" s="4"/>
      <c r="X982" s="4"/>
      <c r="Y982" s="4">
        <v>0</v>
      </c>
      <c r="Z982" s="4"/>
      <c r="AA982" s="4"/>
      <c r="AB982" s="4"/>
      <c r="AC982" s="4"/>
      <c r="AD982" s="4">
        <v>192.54</v>
      </c>
      <c r="AE982" s="4">
        <v>0</v>
      </c>
      <c r="AF982" s="4">
        <v>58.6</v>
      </c>
      <c r="AG982" s="4"/>
      <c r="AH982" s="4">
        <v>442.65</v>
      </c>
      <c r="AI982" s="4"/>
      <c r="AJ982" s="4"/>
      <c r="AK982" s="4"/>
      <c r="AL982" s="4"/>
      <c r="AM982" s="4">
        <v>0.08</v>
      </c>
      <c r="AN982" s="8">
        <f t="shared" si="61"/>
        <v>1524.6299999999997</v>
      </c>
      <c r="AO982" s="4"/>
      <c r="AP982" s="4">
        <v>-1.75</v>
      </c>
      <c r="AQ982" s="4">
        <v>-43.51</v>
      </c>
      <c r="AR982" s="4"/>
      <c r="AS982" s="4"/>
      <c r="AT982" s="4">
        <v>-0.46</v>
      </c>
      <c r="AU982" s="4"/>
      <c r="AV982" s="4">
        <v>-14</v>
      </c>
      <c r="AW982" s="4">
        <v>-14</v>
      </c>
      <c r="AX982" s="4"/>
      <c r="AY982" s="4"/>
      <c r="AZ982" s="4"/>
      <c r="BA982" s="4"/>
      <c r="BB982" s="4"/>
      <c r="BC982" s="4">
        <v>-93.62</v>
      </c>
      <c r="BD982" s="4"/>
      <c r="BE982" s="4"/>
      <c r="BF982" s="4">
        <v>-663.98</v>
      </c>
      <c r="BG982" s="4">
        <v>-113.31</v>
      </c>
      <c r="BH982" s="4">
        <v>0</v>
      </c>
      <c r="BI982" s="4"/>
      <c r="BJ982" s="4"/>
      <c r="BK982" s="4"/>
      <c r="BL982" s="11">
        <f t="shared" si="62"/>
        <v>-944.63000000000011</v>
      </c>
      <c r="BM982" s="12">
        <f t="shared" si="63"/>
        <v>579.99999999999955</v>
      </c>
      <c r="BN982" s="13">
        <f t="shared" si="64"/>
        <v>181.29750000000001</v>
      </c>
      <c r="BO982" s="13">
        <f t="shared" si="65"/>
        <v>181.29750000000001</v>
      </c>
      <c r="BP982" s="13">
        <f t="shared" si="66"/>
        <v>60.432500000000005</v>
      </c>
      <c r="BQ982" s="13">
        <f t="shared" si="67"/>
        <v>95.099009999999993</v>
      </c>
      <c r="BR982" s="13">
        <f t="shared" si="68"/>
        <v>86.55</v>
      </c>
      <c r="BS982" s="13">
        <f t="shared" si="69"/>
        <v>173.25</v>
      </c>
      <c r="BT982" s="13">
        <f t="shared" si="70"/>
        <v>238.49</v>
      </c>
      <c r="BU982" s="13">
        <f t="shared" si="71"/>
        <v>269.40600000000001</v>
      </c>
      <c r="BV982" s="6">
        <f>SUMIFS('SEGURO DE VIDA'!E:E, 'SEGURO DE VIDA'!D:D, H982, 'SEGURO DE VIDA'!G:G, E982)</f>
        <v>13.71</v>
      </c>
      <c r="BW982" s="6">
        <f>SUMIFS(TREINAMENTOS!E:E, TREINAMENTOS!D:D, H982, TREINAMENTOS!G:G, E982)</f>
        <v>0</v>
      </c>
      <c r="BX982" s="6">
        <f>SUMIFS(EXAMES!E:E, EXAMES!D:D, H982, EXAMES!G:G, E982)</f>
        <v>0</v>
      </c>
      <c r="BY982" s="25">
        <f t="shared" si="72"/>
        <v>1299.53251</v>
      </c>
      <c r="BZ982" s="1"/>
      <c r="CA982" s="1"/>
      <c r="CB982" s="13">
        <f t="shared" si="73"/>
        <v>238.15600000000001</v>
      </c>
      <c r="CC982" s="13">
        <f t="shared" si="74"/>
        <v>31.25</v>
      </c>
      <c r="CD982" s="13">
        <f>SUMIFS(ALIMENTAÇÃO!E:E, ALIMENTAÇÃO!D:D, H982, ALIMENTAÇÃO!G:G, E982)</f>
        <v>175</v>
      </c>
      <c r="CE982" s="6">
        <f>SUMIFS(TRANSPORTE!E:E, TRANSPORTE!D:D, H982, TRANSPORTE!G:G, E982)</f>
        <v>282</v>
      </c>
      <c r="CF982" s="6">
        <f>SUMIFS('PLANO DE SAÚDE'!E:E, 'PLANO DE SAÚDE'!D:D, H982, 'PLANO DE SAÚDE'!G:G, E982)</f>
        <v>331.77600000000001</v>
      </c>
      <c r="CG982" s="6">
        <f>SUMIFS('PLANO ODONTO'!E:E, 'PLANO ODONTO'!D:D, H982, 'PLANO ODONTO'!G:G, E982)</f>
        <v>59.25</v>
      </c>
      <c r="CH982" s="6">
        <f t="shared" si="75"/>
        <v>-93.62</v>
      </c>
      <c r="CI982" s="6">
        <f t="shared" si="76"/>
        <v>0</v>
      </c>
      <c r="CJ982" s="6"/>
      <c r="CK982" s="6">
        <f t="shared" si="78"/>
        <v>58.6</v>
      </c>
      <c r="CL982" s="6">
        <f t="shared" si="79"/>
        <v>442.65</v>
      </c>
      <c r="CM982" s="6">
        <f t="shared" si="77"/>
        <v>-28</v>
      </c>
      <c r="CN982" s="6">
        <v>1524.63</v>
      </c>
      <c r="CO982" s="6">
        <v>-944.63</v>
      </c>
      <c r="CP982" s="6">
        <v>580</v>
      </c>
      <c r="CQ982" s="6">
        <v>1081.9000000000001</v>
      </c>
      <c r="CR982" s="1">
        <v>8.7899999999999991</v>
      </c>
      <c r="CS982" s="6">
        <v>1081.9000000000001</v>
      </c>
      <c r="CT982" s="1">
        <v>86.55</v>
      </c>
      <c r="CU982" s="6">
        <v>474.7</v>
      </c>
    </row>
    <row r="983" spans="1:99" ht="13.8">
      <c r="A983" s="1"/>
      <c r="B983" s="1"/>
      <c r="C983" s="34" t="str">
        <f t="shared" ca="1" si="59"/>
        <v>OK</v>
      </c>
      <c r="D983" s="2">
        <f t="shared" si="60"/>
        <v>1165.5882546666667</v>
      </c>
      <c r="E983" s="42">
        <v>45962</v>
      </c>
      <c r="F983" s="1" t="s">
        <v>145</v>
      </c>
      <c r="G983" s="1">
        <v>3351</v>
      </c>
      <c r="H983" s="1" t="s">
        <v>347</v>
      </c>
      <c r="I983" s="1" t="s">
        <v>151</v>
      </c>
      <c r="J983" s="38">
        <v>45017</v>
      </c>
      <c r="K983" s="6">
        <v>2090.04</v>
      </c>
      <c r="L983" s="1"/>
      <c r="M983" s="4">
        <v>139.34</v>
      </c>
      <c r="N983" s="4"/>
      <c r="O983" s="4"/>
      <c r="P983" s="4">
        <v>41.8</v>
      </c>
      <c r="Q983" s="4"/>
      <c r="R983" s="4"/>
      <c r="S983" s="4"/>
      <c r="T983" s="4"/>
      <c r="U983" s="4">
        <v>202.84</v>
      </c>
      <c r="V983" s="4"/>
      <c r="W983" s="4"/>
      <c r="X983" s="4"/>
      <c r="Y983" s="4">
        <v>0</v>
      </c>
      <c r="Z983" s="4"/>
      <c r="AA983" s="4"/>
      <c r="AB983" s="4"/>
      <c r="AC983" s="4"/>
      <c r="AD983" s="4">
        <v>0</v>
      </c>
      <c r="AE983" s="4">
        <v>0</v>
      </c>
      <c r="AF983" s="4">
        <v>0</v>
      </c>
      <c r="AG983" s="4"/>
      <c r="AH983" s="4">
        <v>0</v>
      </c>
      <c r="AI983" s="4"/>
      <c r="AJ983" s="4"/>
      <c r="AK983" s="4"/>
      <c r="AL983" s="4"/>
      <c r="AM983" s="4">
        <v>0.22</v>
      </c>
      <c r="AN983" s="8">
        <f t="shared" si="61"/>
        <v>384.20000000000005</v>
      </c>
      <c r="AO983" s="4"/>
      <c r="AP983" s="4">
        <v>0</v>
      </c>
      <c r="AQ983" s="4">
        <v>0</v>
      </c>
      <c r="AR983" s="4"/>
      <c r="AS983" s="4"/>
      <c r="AT983" s="4">
        <v>-0.39</v>
      </c>
      <c r="AU983" s="4"/>
      <c r="AV983" s="4">
        <v>-14</v>
      </c>
      <c r="AW983" s="4"/>
      <c r="AX983" s="4"/>
      <c r="AY983" s="4"/>
      <c r="AZ983" s="4"/>
      <c r="BA983" s="4"/>
      <c r="BB983" s="4"/>
      <c r="BC983" s="4">
        <v>-2.73</v>
      </c>
      <c r="BD983" s="4"/>
      <c r="BE983" s="4"/>
      <c r="BF983" s="4">
        <v>0</v>
      </c>
      <c r="BG983" s="4">
        <v>-46.08</v>
      </c>
      <c r="BH983" s="4">
        <v>0</v>
      </c>
      <c r="BI983" s="4"/>
      <c r="BJ983" s="4"/>
      <c r="BK983" s="4"/>
      <c r="BL983" s="11">
        <f t="shared" si="62"/>
        <v>-63.2</v>
      </c>
      <c r="BM983" s="12">
        <f t="shared" si="63"/>
        <v>321.00000000000006</v>
      </c>
      <c r="BN983" s="13">
        <f t="shared" si="64"/>
        <v>174.17</v>
      </c>
      <c r="BO983" s="13">
        <f t="shared" si="65"/>
        <v>174.17</v>
      </c>
      <c r="BP983" s="13">
        <f t="shared" si="66"/>
        <v>58.056666666666665</v>
      </c>
      <c r="BQ983" s="13">
        <f t="shared" si="67"/>
        <v>34.788588000000004</v>
      </c>
      <c r="BR983" s="13">
        <f t="shared" si="68"/>
        <v>30.71</v>
      </c>
      <c r="BS983" s="13">
        <f t="shared" si="69"/>
        <v>0</v>
      </c>
      <c r="BT983" s="13">
        <f t="shared" si="70"/>
        <v>0</v>
      </c>
      <c r="BU983" s="13">
        <f t="shared" si="71"/>
        <v>243.03300000000002</v>
      </c>
      <c r="BV983" s="6">
        <f>SUMIFS('SEGURO DE VIDA'!E:E, 'SEGURO DE VIDA'!D:D, H983, 'SEGURO DE VIDA'!G:G, E983)</f>
        <v>13.71</v>
      </c>
      <c r="BW983" s="6">
        <f>SUMIFS(TREINAMENTOS!E:E, TREINAMENTOS!D:D, H983, TREINAMENTOS!G:G, E983)</f>
        <v>52.75</v>
      </c>
      <c r="BX983" s="6">
        <f>SUMIFS(EXAMES!E:E, EXAMES!D:D, H983, EXAMES!G:G, E983)</f>
        <v>0</v>
      </c>
      <c r="BY983" s="25">
        <f t="shared" si="72"/>
        <v>781.38825466666663</v>
      </c>
      <c r="BZ983" s="1"/>
      <c r="CA983" s="1"/>
      <c r="CB983" s="13">
        <f t="shared" si="73"/>
        <v>243.03300000000002</v>
      </c>
      <c r="CC983" s="13">
        <f t="shared" si="74"/>
        <v>0</v>
      </c>
      <c r="CD983" s="13">
        <f>SUMIFS(ALIMENTAÇÃO!E:E, ALIMENTAÇÃO!D:D, H983, ALIMENTAÇÃO!G:G, E983)</f>
        <v>0</v>
      </c>
      <c r="CE983" s="6">
        <f>SUMIFS(TRANSPORTE!E:E, TRANSPORTE!D:D, H983, TRANSPORTE!G:G, E983)</f>
        <v>0</v>
      </c>
      <c r="CF983" s="6">
        <f>SUMIFS('PLANO DE SAÚDE'!E:E, 'PLANO DE SAÚDE'!D:D, H983, 'PLANO DE SAÚDE'!G:G, E983)</f>
        <v>245.76300000000001</v>
      </c>
      <c r="CG983" s="6">
        <f>SUMIFS('PLANO ODONTO'!E:E, 'PLANO ODONTO'!D:D, H983, 'PLANO ODONTO'!G:G, E983)</f>
        <v>14</v>
      </c>
      <c r="CH983" s="6">
        <f t="shared" si="75"/>
        <v>-2.73</v>
      </c>
      <c r="CI983" s="6">
        <f t="shared" si="76"/>
        <v>0</v>
      </c>
      <c r="CJ983" s="6"/>
      <c r="CK983" s="6">
        <f t="shared" si="78"/>
        <v>0</v>
      </c>
      <c r="CL983" s="6">
        <f t="shared" si="79"/>
        <v>0</v>
      </c>
      <c r="CM983" s="6">
        <f t="shared" si="77"/>
        <v>-14</v>
      </c>
      <c r="CN983" s="6">
        <v>384.2</v>
      </c>
      <c r="CO983" s="6">
        <v>-63.2</v>
      </c>
      <c r="CP983" s="6">
        <v>321</v>
      </c>
      <c r="CQ983" s="6">
        <v>383.98</v>
      </c>
      <c r="CR983" s="1">
        <v>9.06</v>
      </c>
      <c r="CS983" s="6">
        <v>383.98</v>
      </c>
      <c r="CT983" s="1">
        <v>30.71</v>
      </c>
      <c r="CU983" s="6">
        <v>0</v>
      </c>
    </row>
    <row r="984" spans="1:99" ht="13.8">
      <c r="A984" s="1"/>
      <c r="B984" s="1"/>
      <c r="C984" s="34" t="str">
        <f t="shared" ca="1" si="59"/>
        <v>OK</v>
      </c>
      <c r="D984" s="2">
        <f t="shared" si="60"/>
        <v>13441.001969222223</v>
      </c>
      <c r="E984" s="42">
        <v>45962</v>
      </c>
      <c r="F984" s="1" t="s">
        <v>145</v>
      </c>
      <c r="G984" s="1">
        <v>3590</v>
      </c>
      <c r="H984" s="1" t="s">
        <v>542</v>
      </c>
      <c r="I984" s="1" t="s">
        <v>543</v>
      </c>
      <c r="J984" s="38">
        <v>45915</v>
      </c>
      <c r="K984" s="6">
        <v>5000</v>
      </c>
      <c r="L984" s="1"/>
      <c r="M984" s="4">
        <v>5000</v>
      </c>
      <c r="N984" s="4"/>
      <c r="O984" s="4"/>
      <c r="P984" s="4">
        <v>1500</v>
      </c>
      <c r="Q984" s="4"/>
      <c r="R984" s="4"/>
      <c r="S984" s="4"/>
      <c r="T984" s="4"/>
      <c r="U984" s="4">
        <v>0</v>
      </c>
      <c r="V984" s="4"/>
      <c r="W984" s="4"/>
      <c r="X984" s="4"/>
      <c r="Y984" s="4">
        <v>0</v>
      </c>
      <c r="Z984" s="4"/>
      <c r="AA984" s="4"/>
      <c r="AB984" s="4"/>
      <c r="AC984" s="4"/>
      <c r="AD984" s="4">
        <v>1919.94</v>
      </c>
      <c r="AE984" s="4">
        <v>643.5</v>
      </c>
      <c r="AF984" s="4">
        <v>780.18</v>
      </c>
      <c r="AG984" s="4"/>
      <c r="AH984" s="4">
        <v>0</v>
      </c>
      <c r="AI984" s="4"/>
      <c r="AJ984" s="4"/>
      <c r="AK984" s="4"/>
      <c r="AL984" s="4"/>
      <c r="AM984" s="4">
        <v>0.6</v>
      </c>
      <c r="AN984" s="8">
        <f t="shared" si="61"/>
        <v>9844.2200000000012</v>
      </c>
      <c r="AO984" s="4"/>
      <c r="AP984" s="4">
        <v>0</v>
      </c>
      <c r="AQ984" s="4">
        <v>0</v>
      </c>
      <c r="AR984" s="4"/>
      <c r="AS984" s="4"/>
      <c r="AT984" s="4">
        <v>-0.03</v>
      </c>
      <c r="AU984" s="4"/>
      <c r="AV984" s="4">
        <v>0</v>
      </c>
      <c r="AW984" s="4"/>
      <c r="AX984" s="4"/>
      <c r="AY984" s="4"/>
      <c r="AZ984" s="4"/>
      <c r="BA984" s="4"/>
      <c r="BB984" s="4"/>
      <c r="BC984" s="4">
        <v>0</v>
      </c>
      <c r="BD984" s="4"/>
      <c r="BE984" s="4"/>
      <c r="BF984" s="4">
        <v>0</v>
      </c>
      <c r="BG984" s="4">
        <v>-951.62</v>
      </c>
      <c r="BH984" s="4">
        <v>-1536.57</v>
      </c>
      <c r="BI984" s="4"/>
      <c r="BJ984" s="4"/>
      <c r="BK984" s="4"/>
      <c r="BL984" s="11">
        <f t="shared" si="62"/>
        <v>-2488.2199999999998</v>
      </c>
      <c r="BM984" s="12">
        <f t="shared" si="63"/>
        <v>7356.0000000000018</v>
      </c>
      <c r="BN984" s="13">
        <f t="shared" si="64"/>
        <v>416.66666666666669</v>
      </c>
      <c r="BO984" s="13">
        <f t="shared" si="65"/>
        <v>416.66666666666669</v>
      </c>
      <c r="BP984" s="13">
        <f t="shared" si="66"/>
        <v>138.88888888888889</v>
      </c>
      <c r="BQ984" s="13">
        <f t="shared" si="67"/>
        <v>951.96974699999998</v>
      </c>
      <c r="BR984" s="13">
        <f t="shared" si="68"/>
        <v>787.48</v>
      </c>
      <c r="BS984" s="13">
        <f t="shared" si="69"/>
        <v>0</v>
      </c>
      <c r="BT984" s="13">
        <f t="shared" si="70"/>
        <v>0</v>
      </c>
      <c r="BU984" s="13">
        <f t="shared" si="71"/>
        <v>871.4</v>
      </c>
      <c r="BV984" s="6">
        <f>SUMIFS('SEGURO DE VIDA'!E:E, 'SEGURO DE VIDA'!D:D, H984, 'SEGURO DE VIDA'!G:G, E984)</f>
        <v>13.71</v>
      </c>
      <c r="BW984" s="6">
        <f>SUMIFS(TREINAMENTOS!E:E, TREINAMENTOS!D:D, H984, TREINAMENTOS!G:G, E984)</f>
        <v>0</v>
      </c>
      <c r="BX984" s="6">
        <f>SUMIFS(EXAMES!E:E, EXAMES!D:D, H984, EXAMES!G:G, E984)</f>
        <v>0</v>
      </c>
      <c r="BY984" s="25">
        <f t="shared" si="72"/>
        <v>3596.7819692222224</v>
      </c>
      <c r="BZ984" s="1"/>
      <c r="CA984" s="1"/>
      <c r="CB984" s="13">
        <f t="shared" si="73"/>
        <v>871.4</v>
      </c>
      <c r="CC984" s="13">
        <f t="shared" si="74"/>
        <v>0</v>
      </c>
      <c r="CD984" s="13">
        <f>SUMIFS(ALIMENTAÇÃO!E:E, ALIMENTAÇÃO!D:D, H984, ALIMENTAÇÃO!G:G, E984)</f>
        <v>0</v>
      </c>
      <c r="CE984" s="6">
        <f>SUMIFS(TRANSPORTE!E:E, TRANSPORTE!D:D, H984, TRANSPORTE!G:G, E984)</f>
        <v>0</v>
      </c>
      <c r="CF984" s="6">
        <f>SUMIFS('PLANO DE SAÚDE'!E:E, 'PLANO DE SAÚDE'!D:D, H984, 'PLANO DE SAÚDE'!G:G, E984)</f>
        <v>871.4</v>
      </c>
      <c r="CG984" s="6">
        <f>SUMIFS('PLANO ODONTO'!E:E, 'PLANO ODONTO'!D:D, H984, 'PLANO ODONTO'!G:G, E984)</f>
        <v>0</v>
      </c>
      <c r="CH984" s="6">
        <f t="shared" si="75"/>
        <v>0</v>
      </c>
      <c r="CI984" s="6">
        <f t="shared" si="76"/>
        <v>0</v>
      </c>
      <c r="CJ984" s="6"/>
      <c r="CK984" s="6">
        <f t="shared" si="78"/>
        <v>780.18</v>
      </c>
      <c r="CL984" s="6">
        <f t="shared" si="79"/>
        <v>0</v>
      </c>
      <c r="CM984" s="6">
        <f t="shared" si="77"/>
        <v>0</v>
      </c>
      <c r="CN984" s="6">
        <v>9844.2199999999993</v>
      </c>
      <c r="CO984" s="6">
        <v>-2488.2199999999998</v>
      </c>
      <c r="CP984" s="6">
        <v>7356</v>
      </c>
      <c r="CQ984" s="6">
        <v>8157.41</v>
      </c>
      <c r="CR984" s="1">
        <v>11.67</v>
      </c>
      <c r="CS984" s="6">
        <v>9843.6200000000008</v>
      </c>
      <c r="CT984" s="1">
        <v>787.48</v>
      </c>
      <c r="CU984" s="6">
        <v>8692</v>
      </c>
    </row>
    <row r="985" spans="1:99" ht="13.8">
      <c r="A985" s="1"/>
      <c r="B985" s="1"/>
      <c r="C985" s="34" t="str">
        <f t="shared" ca="1" si="59"/>
        <v>OK</v>
      </c>
      <c r="D985" s="2">
        <f t="shared" si="60"/>
        <v>4365.2079833333337</v>
      </c>
      <c r="E985" s="42">
        <v>45962</v>
      </c>
      <c r="F985" s="1" t="s">
        <v>145</v>
      </c>
      <c r="G985" s="1">
        <v>3561</v>
      </c>
      <c r="H985" s="1" t="s">
        <v>443</v>
      </c>
      <c r="I985" s="1" t="s">
        <v>147</v>
      </c>
      <c r="J985" s="38">
        <v>45846</v>
      </c>
      <c r="K985" s="6">
        <v>2057.61</v>
      </c>
      <c r="L985" s="1"/>
      <c r="M985" s="4">
        <v>2057.61</v>
      </c>
      <c r="N985" s="4"/>
      <c r="O985" s="4"/>
      <c r="P985" s="4">
        <v>617.28</v>
      </c>
      <c r="Q985" s="4"/>
      <c r="R985" s="4"/>
      <c r="S985" s="4"/>
      <c r="T985" s="4"/>
      <c r="U985" s="4">
        <v>17.21</v>
      </c>
      <c r="V985" s="4"/>
      <c r="W985" s="4"/>
      <c r="X985" s="4"/>
      <c r="Y985" s="4">
        <v>0</v>
      </c>
      <c r="Z985" s="4"/>
      <c r="AA985" s="4"/>
      <c r="AB985" s="4"/>
      <c r="AC985" s="4"/>
      <c r="AD985" s="4">
        <v>0</v>
      </c>
      <c r="AE985" s="4">
        <v>0</v>
      </c>
      <c r="AF985" s="4">
        <v>0</v>
      </c>
      <c r="AG985" s="4"/>
      <c r="AH985" s="4">
        <v>0</v>
      </c>
      <c r="AI985" s="4"/>
      <c r="AJ985" s="4"/>
      <c r="AK985" s="4"/>
      <c r="AL985" s="4"/>
      <c r="AM985" s="4">
        <v>0.45</v>
      </c>
      <c r="AN985" s="8">
        <f t="shared" si="61"/>
        <v>2692.55</v>
      </c>
      <c r="AO985" s="4"/>
      <c r="AP985" s="4">
        <v>-6.3</v>
      </c>
      <c r="AQ985" s="4">
        <v>0</v>
      </c>
      <c r="AR985" s="4"/>
      <c r="AS985" s="4"/>
      <c r="AT985" s="4">
        <v>-0.08</v>
      </c>
      <c r="AU985" s="4"/>
      <c r="AV985" s="4">
        <v>-14</v>
      </c>
      <c r="AW985" s="4"/>
      <c r="AX985" s="4"/>
      <c r="AY985" s="4"/>
      <c r="AZ985" s="4"/>
      <c r="BA985" s="4"/>
      <c r="BB985" s="4"/>
      <c r="BC985" s="4">
        <v>-1.66</v>
      </c>
      <c r="BD985" s="4"/>
      <c r="BE985" s="4"/>
      <c r="BF985" s="4">
        <v>0</v>
      </c>
      <c r="BG985" s="4">
        <v>-219.51</v>
      </c>
      <c r="BH985" s="4">
        <v>0</v>
      </c>
      <c r="BI985" s="4"/>
      <c r="BJ985" s="4"/>
      <c r="BK985" s="4"/>
      <c r="BL985" s="11">
        <f t="shared" si="62"/>
        <v>-241.54999999999998</v>
      </c>
      <c r="BM985" s="12">
        <f t="shared" si="63"/>
        <v>2451</v>
      </c>
      <c r="BN985" s="13">
        <f t="shared" si="64"/>
        <v>171.4675</v>
      </c>
      <c r="BO985" s="13">
        <f t="shared" si="65"/>
        <v>171.4675</v>
      </c>
      <c r="BP985" s="13">
        <f t="shared" si="66"/>
        <v>57.155833333333334</v>
      </c>
      <c r="BQ985" s="13">
        <f t="shared" si="67"/>
        <v>219.40615</v>
      </c>
      <c r="BR985" s="13">
        <f t="shared" si="68"/>
        <v>215.36</v>
      </c>
      <c r="BS985" s="13">
        <f t="shared" si="69"/>
        <v>623.70000000000005</v>
      </c>
      <c r="BT985" s="13">
        <f t="shared" si="70"/>
        <v>0</v>
      </c>
      <c r="BU985" s="13">
        <f t="shared" si="71"/>
        <v>147.64099999999999</v>
      </c>
      <c r="BV985" s="6">
        <f>SUMIFS('SEGURO DE VIDA'!E:E, 'SEGURO DE VIDA'!D:D, H985, 'SEGURO DE VIDA'!G:G, E985)</f>
        <v>13.71</v>
      </c>
      <c r="BW985" s="6">
        <f>SUMIFS(TREINAMENTOS!E:E, TREINAMENTOS!D:D, H985, TREINAMENTOS!G:G, E985)</f>
        <v>52.75</v>
      </c>
      <c r="BX985" s="6">
        <f>SUMIFS(EXAMES!E:E, EXAMES!D:D, H985, EXAMES!G:G, E985)</f>
        <v>0</v>
      </c>
      <c r="BY985" s="25">
        <f t="shared" si="72"/>
        <v>1672.6579833333335</v>
      </c>
      <c r="BZ985" s="1"/>
      <c r="CA985" s="1"/>
      <c r="CB985" s="13">
        <f t="shared" si="73"/>
        <v>147.64099999999999</v>
      </c>
      <c r="CC985" s="13">
        <f t="shared" si="74"/>
        <v>0</v>
      </c>
      <c r="CD985" s="13">
        <f>SUMIFS(ALIMENTAÇÃO!E:E, ALIMENTAÇÃO!D:D, H985, ALIMENTAÇÃO!G:G, E985)</f>
        <v>630</v>
      </c>
      <c r="CE985" s="6">
        <f>SUMIFS(TRANSPORTE!E:E, TRANSPORTE!D:D, H985, TRANSPORTE!G:G, E985)</f>
        <v>0</v>
      </c>
      <c r="CF985" s="6">
        <f>SUMIFS('PLANO DE SAÚDE'!E:E, 'PLANO DE SAÚDE'!D:D, H985, 'PLANO DE SAÚDE'!G:G, E985)</f>
        <v>149.30099999999999</v>
      </c>
      <c r="CG985" s="6">
        <f>SUMIFS('PLANO ODONTO'!E:E, 'PLANO ODONTO'!D:D, H985, 'PLANO ODONTO'!G:G, E985)</f>
        <v>14</v>
      </c>
      <c r="CH985" s="6">
        <f t="shared" si="75"/>
        <v>-1.66</v>
      </c>
      <c r="CI985" s="6">
        <f t="shared" si="76"/>
        <v>0</v>
      </c>
      <c r="CJ985" s="6"/>
      <c r="CK985" s="6">
        <f t="shared" si="78"/>
        <v>0</v>
      </c>
      <c r="CL985" s="6">
        <f t="shared" si="79"/>
        <v>0</v>
      </c>
      <c r="CM985" s="6">
        <f t="shared" si="77"/>
        <v>-14</v>
      </c>
      <c r="CN985" s="6">
        <v>2692.55</v>
      </c>
      <c r="CO985" s="6">
        <v>-241.55</v>
      </c>
      <c r="CP985" s="6">
        <v>2451</v>
      </c>
      <c r="CQ985" s="6">
        <v>2692.1</v>
      </c>
      <c r="CR985" s="1">
        <v>8.15</v>
      </c>
      <c r="CS985" s="6">
        <v>2692.1</v>
      </c>
      <c r="CT985" s="1">
        <v>215.36</v>
      </c>
      <c r="CU985" s="6">
        <v>2084.9</v>
      </c>
    </row>
    <row r="986" spans="1:99" ht="13.8">
      <c r="A986" s="1"/>
      <c r="B986" s="1"/>
      <c r="C986" s="34" t="str">
        <f t="shared" ca="1" si="59"/>
        <v>OK</v>
      </c>
      <c r="D986" s="2">
        <f t="shared" si="60"/>
        <v>7564.7414333333345</v>
      </c>
      <c r="E986" s="42">
        <v>45962</v>
      </c>
      <c r="F986" s="1" t="s">
        <v>145</v>
      </c>
      <c r="G986" s="1">
        <v>68</v>
      </c>
      <c r="H986" s="1" t="s">
        <v>349</v>
      </c>
      <c r="I986" s="1" t="s">
        <v>591</v>
      </c>
      <c r="J986" s="38">
        <v>41463</v>
      </c>
      <c r="K986" s="6">
        <v>3209.88</v>
      </c>
      <c r="L986" s="1"/>
      <c r="M986" s="4">
        <v>3209.88</v>
      </c>
      <c r="N986" s="4"/>
      <c r="O986" s="4"/>
      <c r="P986" s="4">
        <v>962.96</v>
      </c>
      <c r="Q986" s="4"/>
      <c r="R986" s="4"/>
      <c r="S986" s="4"/>
      <c r="T986" s="4"/>
      <c r="U986" s="4">
        <v>311.52</v>
      </c>
      <c r="V986" s="4"/>
      <c r="W986" s="4"/>
      <c r="X986" s="4"/>
      <c r="Y986" s="4">
        <v>0</v>
      </c>
      <c r="Z986" s="4"/>
      <c r="AA986" s="4"/>
      <c r="AB986" s="4"/>
      <c r="AC986" s="4"/>
      <c r="AD986" s="4">
        <v>0</v>
      </c>
      <c r="AE986" s="4">
        <v>0</v>
      </c>
      <c r="AF986" s="4">
        <v>0</v>
      </c>
      <c r="AG986" s="4"/>
      <c r="AH986" s="4">
        <v>0</v>
      </c>
      <c r="AI986" s="4"/>
      <c r="AJ986" s="4"/>
      <c r="AK986" s="4"/>
      <c r="AL986" s="4"/>
      <c r="AM986" s="4">
        <v>0.06</v>
      </c>
      <c r="AN986" s="8">
        <f t="shared" si="61"/>
        <v>4484.420000000001</v>
      </c>
      <c r="AO986" s="4"/>
      <c r="AP986" s="4">
        <v>-4.68</v>
      </c>
      <c r="AQ986" s="4">
        <v>0</v>
      </c>
      <c r="AR986" s="4"/>
      <c r="AS986" s="4"/>
      <c r="AT986" s="4">
        <v>-0.12</v>
      </c>
      <c r="AU986" s="4"/>
      <c r="AV986" s="4">
        <v>0</v>
      </c>
      <c r="AW986" s="4"/>
      <c r="AX986" s="4"/>
      <c r="AY986" s="4"/>
      <c r="AZ986" s="4"/>
      <c r="BA986" s="4"/>
      <c r="BB986" s="4"/>
      <c r="BC986" s="4">
        <v>-167.35</v>
      </c>
      <c r="BD986" s="4"/>
      <c r="BE986" s="4"/>
      <c r="BF986" s="4">
        <v>-884.01</v>
      </c>
      <c r="BG986" s="4">
        <v>-437.39</v>
      </c>
      <c r="BH986" s="4">
        <v>-196.87</v>
      </c>
      <c r="BI986" s="4"/>
      <c r="BJ986" s="4"/>
      <c r="BK986" s="4"/>
      <c r="BL986" s="11">
        <f t="shared" si="62"/>
        <v>-1690.42</v>
      </c>
      <c r="BM986" s="12">
        <f t="shared" si="63"/>
        <v>2794.0000000000009</v>
      </c>
      <c r="BN986" s="13">
        <f t="shared" si="64"/>
        <v>267.49</v>
      </c>
      <c r="BO986" s="13">
        <f t="shared" si="65"/>
        <v>267.49</v>
      </c>
      <c r="BP986" s="13">
        <f t="shared" si="66"/>
        <v>89.163333333333341</v>
      </c>
      <c r="BQ986" s="13">
        <f t="shared" si="67"/>
        <v>437.2251</v>
      </c>
      <c r="BR986" s="13">
        <f t="shared" si="68"/>
        <v>358.74</v>
      </c>
      <c r="BS986" s="13">
        <f t="shared" si="69"/>
        <v>463.42</v>
      </c>
      <c r="BT986" s="13">
        <f t="shared" si="70"/>
        <v>0</v>
      </c>
      <c r="BU986" s="13">
        <f t="shared" si="71"/>
        <v>230.78300000000004</v>
      </c>
      <c r="BV986" s="6">
        <f>SUMIFS('SEGURO DE VIDA'!E:E, 'SEGURO DE VIDA'!D:D, H986, 'SEGURO DE VIDA'!G:G, E986)</f>
        <v>13.71</v>
      </c>
      <c r="BW986" s="6">
        <f>SUMIFS(TREINAMENTOS!E:E, TREINAMENTOS!D:D, H986, TREINAMENTOS!G:G, E986)</f>
        <v>52.75</v>
      </c>
      <c r="BX986" s="6">
        <f>SUMIFS(EXAMES!E:E, EXAMES!D:D, H986, EXAMES!G:G, E986)</f>
        <v>899.55000000000007</v>
      </c>
      <c r="BY986" s="25">
        <f t="shared" si="72"/>
        <v>3080.3214333333335</v>
      </c>
      <c r="BZ986" s="1"/>
      <c r="CA986" s="1"/>
      <c r="CB986" s="13">
        <f t="shared" si="73"/>
        <v>230.78300000000004</v>
      </c>
      <c r="CC986" s="13">
        <f t="shared" si="74"/>
        <v>0</v>
      </c>
      <c r="CD986" s="13">
        <f>SUMIFS(ALIMENTAÇÃO!E:E, ALIMENTAÇÃO!D:D, H986, ALIMENTAÇÃO!G:G, E986)</f>
        <v>468.1</v>
      </c>
      <c r="CE986" s="6">
        <f>SUMIFS(TRANSPORTE!E:E, TRANSPORTE!D:D, H986, TRANSPORTE!G:G, E986)</f>
        <v>0</v>
      </c>
      <c r="CF986" s="6">
        <f>SUMIFS('PLANO DE SAÚDE'!E:E, 'PLANO DE SAÚDE'!D:D, H986, 'PLANO DE SAÚDE'!G:G, E986)</f>
        <v>398.13300000000004</v>
      </c>
      <c r="CG986" s="6">
        <f>SUMIFS('PLANO ODONTO'!E:E, 'PLANO ODONTO'!D:D, H986, 'PLANO ODONTO'!G:G, E986)</f>
        <v>0</v>
      </c>
      <c r="CH986" s="6">
        <f t="shared" si="75"/>
        <v>-167.35</v>
      </c>
      <c r="CI986" s="6">
        <f t="shared" si="76"/>
        <v>0</v>
      </c>
      <c r="CJ986" s="6"/>
      <c r="CK986" s="6">
        <f t="shared" si="78"/>
        <v>0</v>
      </c>
      <c r="CL986" s="6">
        <f t="shared" si="79"/>
        <v>0</v>
      </c>
      <c r="CM986" s="6">
        <f t="shared" si="77"/>
        <v>0</v>
      </c>
      <c r="CN986" s="6">
        <v>4484.42</v>
      </c>
      <c r="CO986" s="6">
        <v>-1690.42</v>
      </c>
      <c r="CP986" s="6">
        <v>2794</v>
      </c>
      <c r="CQ986" s="6">
        <v>4484.3599999999997</v>
      </c>
      <c r="CR986" s="1">
        <v>9.75</v>
      </c>
      <c r="CS986" s="6">
        <v>4484.3599999999997</v>
      </c>
      <c r="CT986" s="1">
        <v>358.74</v>
      </c>
      <c r="CU986" s="6">
        <v>3877.16</v>
      </c>
    </row>
    <row r="987" spans="1:99" ht="13.8">
      <c r="A987" s="1"/>
      <c r="B987" s="1"/>
      <c r="C987" s="34" t="str">
        <f t="shared" ca="1" si="59"/>
        <v>OK</v>
      </c>
      <c r="D987" s="2">
        <f t="shared" si="60"/>
        <v>4835.7157222222222</v>
      </c>
      <c r="E987" s="42">
        <v>45962</v>
      </c>
      <c r="F987" s="1" t="s">
        <v>145</v>
      </c>
      <c r="G987" s="1">
        <v>3378</v>
      </c>
      <c r="H987" s="1" t="s">
        <v>351</v>
      </c>
      <c r="I987" s="1" t="s">
        <v>592</v>
      </c>
      <c r="J987" s="38">
        <v>45173</v>
      </c>
      <c r="K987" s="6">
        <v>3848.81</v>
      </c>
      <c r="L987" s="1"/>
      <c r="M987" s="4">
        <v>1924.41</v>
      </c>
      <c r="N987" s="4"/>
      <c r="O987" s="4"/>
      <c r="P987" s="4">
        <v>577.32000000000005</v>
      </c>
      <c r="Q987" s="4"/>
      <c r="R987" s="4"/>
      <c r="S987" s="4"/>
      <c r="T987" s="4"/>
      <c r="U987" s="4">
        <v>0</v>
      </c>
      <c r="V987" s="4"/>
      <c r="W987" s="4"/>
      <c r="X987" s="4"/>
      <c r="Y987" s="4">
        <v>150</v>
      </c>
      <c r="Z987" s="4"/>
      <c r="AA987" s="4"/>
      <c r="AB987" s="4"/>
      <c r="AC987" s="4"/>
      <c r="AD987" s="4">
        <v>0</v>
      </c>
      <c r="AE987" s="4">
        <v>401.94</v>
      </c>
      <c r="AF987" s="4">
        <v>122.33</v>
      </c>
      <c r="AG987" s="4"/>
      <c r="AH987" s="4">
        <v>0</v>
      </c>
      <c r="AI987" s="4"/>
      <c r="AJ987" s="4"/>
      <c r="AK987" s="4"/>
      <c r="AL987" s="4"/>
      <c r="AM987" s="4">
        <v>0.67</v>
      </c>
      <c r="AN987" s="8">
        <f t="shared" si="61"/>
        <v>3176.67</v>
      </c>
      <c r="AO987" s="4"/>
      <c r="AP987" s="4">
        <v>-2.21</v>
      </c>
      <c r="AQ987" s="4">
        <v>0</v>
      </c>
      <c r="AR987" s="4"/>
      <c r="AS987" s="4"/>
      <c r="AT987" s="4">
        <v>-0.05</v>
      </c>
      <c r="AU987" s="4"/>
      <c r="AV987" s="4">
        <v>-14</v>
      </c>
      <c r="AW987" s="4"/>
      <c r="AX987" s="4"/>
      <c r="AY987" s="4"/>
      <c r="AZ987" s="4"/>
      <c r="BA987" s="4"/>
      <c r="BB987" s="4"/>
      <c r="BC987" s="4">
        <v>-100.08</v>
      </c>
      <c r="BD987" s="4"/>
      <c r="BE987" s="4"/>
      <c r="BF987" s="4">
        <v>0</v>
      </c>
      <c r="BG987" s="4">
        <v>-410.83</v>
      </c>
      <c r="BH987" s="4">
        <v>-10.5</v>
      </c>
      <c r="BI987" s="4"/>
      <c r="BJ987" s="4"/>
      <c r="BK987" s="4"/>
      <c r="BL987" s="11">
        <f t="shared" si="62"/>
        <v>-537.66999999999996</v>
      </c>
      <c r="BM987" s="12">
        <f t="shared" si="63"/>
        <v>2639</v>
      </c>
      <c r="BN987" s="13">
        <f t="shared" si="64"/>
        <v>320.73416666666668</v>
      </c>
      <c r="BO987" s="13">
        <f t="shared" si="65"/>
        <v>320.73416666666668</v>
      </c>
      <c r="BP987" s="13">
        <f t="shared" si="66"/>
        <v>106.91138888888889</v>
      </c>
      <c r="BQ987" s="13">
        <f t="shared" si="67"/>
        <v>335.88600000000002</v>
      </c>
      <c r="BR987" s="13">
        <f t="shared" si="68"/>
        <v>242.08</v>
      </c>
      <c r="BS987" s="13">
        <f t="shared" si="69"/>
        <v>218.92</v>
      </c>
      <c r="BT987" s="13">
        <f t="shared" si="70"/>
        <v>0</v>
      </c>
      <c r="BU987" s="13">
        <f t="shared" si="71"/>
        <v>100.07000000000001</v>
      </c>
      <c r="BV987" s="6">
        <f>SUMIFS('SEGURO DE VIDA'!E:E, 'SEGURO DE VIDA'!D:D, H987, 'SEGURO DE VIDA'!G:G, E987)</f>
        <v>13.71</v>
      </c>
      <c r="BW987" s="6">
        <f>SUMIFS(TREINAMENTOS!E:E, TREINAMENTOS!D:D, H987, TREINAMENTOS!G:G, E987)</f>
        <v>0</v>
      </c>
      <c r="BX987" s="6">
        <f>SUMIFS(EXAMES!E:E, EXAMES!D:D, H987, EXAMES!G:G, E987)</f>
        <v>0</v>
      </c>
      <c r="BY987" s="25">
        <f t="shared" si="72"/>
        <v>1659.0457222222221</v>
      </c>
      <c r="BZ987" s="1"/>
      <c r="CA987" s="1"/>
      <c r="CB987" s="13">
        <f t="shared" si="73"/>
        <v>100.07000000000001</v>
      </c>
      <c r="CC987" s="13">
        <f t="shared" si="74"/>
        <v>0</v>
      </c>
      <c r="CD987" s="13">
        <f>SUMIFS(ALIMENTAÇÃO!E:E, ALIMENTAÇÃO!D:D, H987, ALIMENTAÇÃO!G:G, E987)</f>
        <v>221.13</v>
      </c>
      <c r="CE987" s="6">
        <f>SUMIFS(TRANSPORTE!E:E, TRANSPORTE!D:D, H987, TRANSPORTE!G:G, E987)</f>
        <v>0</v>
      </c>
      <c r="CF987" s="6">
        <f>SUMIFS('PLANO DE SAÚDE'!E:E, 'PLANO DE SAÚDE'!D:D, H987, 'PLANO DE SAÚDE'!G:G, E987)</f>
        <v>200.15</v>
      </c>
      <c r="CG987" s="6">
        <f>SUMIFS('PLANO ODONTO'!E:E, 'PLANO ODONTO'!D:D, H987, 'PLANO ODONTO'!G:G, E987)</f>
        <v>14</v>
      </c>
      <c r="CH987" s="6">
        <f t="shared" si="75"/>
        <v>-100.08</v>
      </c>
      <c r="CI987" s="6">
        <f t="shared" si="76"/>
        <v>0</v>
      </c>
      <c r="CJ987" s="6"/>
      <c r="CK987" s="6">
        <f t="shared" si="78"/>
        <v>122.33</v>
      </c>
      <c r="CL987" s="6">
        <f t="shared" si="79"/>
        <v>0</v>
      </c>
      <c r="CM987" s="6">
        <f t="shared" si="77"/>
        <v>-14</v>
      </c>
      <c r="CN987" s="6">
        <v>3176.67</v>
      </c>
      <c r="CO987" s="6">
        <v>-537.66999999999996</v>
      </c>
      <c r="CP987" s="6">
        <v>2639</v>
      </c>
      <c r="CQ987" s="6">
        <v>3026</v>
      </c>
      <c r="CR987" s="1">
        <v>11.1</v>
      </c>
      <c r="CS987" s="6">
        <v>3026</v>
      </c>
      <c r="CT987" s="1">
        <v>242.08</v>
      </c>
      <c r="CU987" s="6">
        <v>2568.8000000000002</v>
      </c>
    </row>
    <row r="988" spans="1:99" ht="13.8">
      <c r="A988" s="1"/>
      <c r="B988" s="1"/>
      <c r="C988" s="34" t="str">
        <f t="shared" ca="1" si="59"/>
        <v>OK</v>
      </c>
      <c r="D988" s="2">
        <f t="shared" si="60"/>
        <v>5038.1358872222227</v>
      </c>
      <c r="E988" s="42">
        <v>45962</v>
      </c>
      <c r="F988" s="1" t="s">
        <v>145</v>
      </c>
      <c r="G988" s="1">
        <v>3491</v>
      </c>
      <c r="H988" s="1" t="s">
        <v>353</v>
      </c>
      <c r="I988" s="1" t="s">
        <v>354</v>
      </c>
      <c r="J988" s="38">
        <v>45628</v>
      </c>
      <c r="K988" s="6">
        <v>2767.28</v>
      </c>
      <c r="L988" s="1"/>
      <c r="M988" s="4">
        <v>2767.28</v>
      </c>
      <c r="N988" s="4"/>
      <c r="O988" s="4"/>
      <c r="P988" s="4">
        <v>0</v>
      </c>
      <c r="Q988" s="4"/>
      <c r="R988" s="4"/>
      <c r="S988" s="4"/>
      <c r="T988" s="4"/>
      <c r="U988" s="4">
        <v>268.57</v>
      </c>
      <c r="V988" s="4"/>
      <c r="W988" s="4"/>
      <c r="X988" s="4"/>
      <c r="Y988" s="4">
        <v>417.26</v>
      </c>
      <c r="Z988" s="4"/>
      <c r="AA988" s="4"/>
      <c r="AB988" s="4"/>
      <c r="AC988" s="4"/>
      <c r="AD988" s="4">
        <v>0</v>
      </c>
      <c r="AE988" s="4"/>
      <c r="AF988" s="4">
        <v>0</v>
      </c>
      <c r="AG988" s="4"/>
      <c r="AH988" s="4"/>
      <c r="AI988" s="4"/>
      <c r="AJ988" s="4"/>
      <c r="AK988" s="4"/>
      <c r="AL988" s="4"/>
      <c r="AM988" s="4">
        <v>0.97</v>
      </c>
      <c r="AN988" s="8">
        <f t="shared" si="61"/>
        <v>3454.0800000000004</v>
      </c>
      <c r="AO988" s="4"/>
      <c r="AP988" s="4">
        <v>-5.37</v>
      </c>
      <c r="AQ988" s="4">
        <v>0</v>
      </c>
      <c r="AR988" s="4"/>
      <c r="AS988" s="4"/>
      <c r="AT988" s="4">
        <v>-0.96</v>
      </c>
      <c r="AU988" s="4"/>
      <c r="AV988" s="4">
        <v>0</v>
      </c>
      <c r="AW988" s="4">
        <v>0</v>
      </c>
      <c r="AX988" s="4"/>
      <c r="AY988" s="4"/>
      <c r="AZ988" s="4"/>
      <c r="BA988" s="4"/>
      <c r="BB988" s="4"/>
      <c r="BC988" s="4">
        <v>0</v>
      </c>
      <c r="BD988" s="4">
        <v>0</v>
      </c>
      <c r="BE988" s="4"/>
      <c r="BF988" s="4">
        <v>-597.32000000000005</v>
      </c>
      <c r="BG988" s="4">
        <v>-257.7</v>
      </c>
      <c r="BH988" s="4">
        <v>-32.729999999999997</v>
      </c>
      <c r="BI988" s="4"/>
      <c r="BJ988" s="4"/>
      <c r="BK988" s="4">
        <v>0</v>
      </c>
      <c r="BL988" s="11">
        <f t="shared" si="62"/>
        <v>-894.08000000000015</v>
      </c>
      <c r="BM988" s="12">
        <f t="shared" si="63"/>
        <v>2560</v>
      </c>
      <c r="BN988" s="13">
        <f t="shared" si="64"/>
        <v>230.60666666666668</v>
      </c>
      <c r="BO988" s="13">
        <f t="shared" si="65"/>
        <v>230.60666666666668</v>
      </c>
      <c r="BP988" s="13">
        <f t="shared" si="66"/>
        <v>76.86888888888889</v>
      </c>
      <c r="BQ988" s="13">
        <f t="shared" si="67"/>
        <v>257.74366500000002</v>
      </c>
      <c r="BR988" s="13">
        <f t="shared" si="68"/>
        <v>242.86</v>
      </c>
      <c r="BS988" s="13">
        <f t="shared" si="69"/>
        <v>531.66</v>
      </c>
      <c r="BT988" s="13">
        <f t="shared" si="70"/>
        <v>0</v>
      </c>
      <c r="BU988" s="13">
        <f t="shared" si="71"/>
        <v>0</v>
      </c>
      <c r="BV988" s="6">
        <f>SUMIFS('SEGURO DE VIDA'!E:E, 'SEGURO DE VIDA'!D:D, H988, 'SEGURO DE VIDA'!G:G, E988)</f>
        <v>13.71</v>
      </c>
      <c r="BW988" s="6">
        <f>SUMIFS(TREINAMENTOS!E:E, TREINAMENTOS!D:D, H988, TREINAMENTOS!G:G, E988)</f>
        <v>0</v>
      </c>
      <c r="BX988" s="6">
        <f>SUMIFS(EXAMES!E:E, EXAMES!D:D, H988, EXAMES!G:G, E988)</f>
        <v>0</v>
      </c>
      <c r="BY988" s="25">
        <f t="shared" si="72"/>
        <v>1584.0558872222223</v>
      </c>
      <c r="BZ988" s="1"/>
      <c r="CA988" s="1"/>
      <c r="CB988" s="13">
        <f t="shared" si="73"/>
        <v>0</v>
      </c>
      <c r="CC988" s="13">
        <f t="shared" si="74"/>
        <v>0</v>
      </c>
      <c r="CD988" s="13">
        <f>SUMIFS(ALIMENTAÇÃO!E:E, ALIMENTAÇÃO!D:D, H988, ALIMENTAÇÃO!G:G, E988)</f>
        <v>537.03</v>
      </c>
      <c r="CE988" s="6">
        <f>SUMIFS(TRANSPORTE!E:E, TRANSPORTE!D:D, H988, TRANSPORTE!G:G, E988)</f>
        <v>0</v>
      </c>
      <c r="CF988" s="6">
        <f>SUMIFS('PLANO DE SAÚDE'!E:E, 'PLANO DE SAÚDE'!D:D, H988, 'PLANO DE SAÚDE'!G:G, E988)</f>
        <v>0</v>
      </c>
      <c r="CG988" s="6">
        <f>SUMIFS('PLANO ODONTO'!E:E, 'PLANO ODONTO'!D:D, H988, 'PLANO ODONTO'!G:G, E988)</f>
        <v>0</v>
      </c>
      <c r="CH988" s="6">
        <f t="shared" si="75"/>
        <v>0</v>
      </c>
      <c r="CI988" s="6">
        <f t="shared" si="76"/>
        <v>0</v>
      </c>
      <c r="CJ988" s="6"/>
      <c r="CK988" s="6">
        <f t="shared" si="78"/>
        <v>0</v>
      </c>
      <c r="CL988" s="6">
        <f t="shared" si="79"/>
        <v>0</v>
      </c>
      <c r="CM988" s="6">
        <f t="shared" si="77"/>
        <v>0</v>
      </c>
      <c r="CN988" s="6">
        <v>3454.08</v>
      </c>
      <c r="CO988" s="6">
        <v>-894.08</v>
      </c>
      <c r="CP988" s="6">
        <v>2560</v>
      </c>
      <c r="CQ988" s="6">
        <v>3035.85</v>
      </c>
      <c r="CR988" s="1">
        <v>8.49</v>
      </c>
      <c r="CS988" s="6">
        <v>3035.85</v>
      </c>
      <c r="CT988" s="1">
        <v>242.86</v>
      </c>
      <c r="CU988" s="6">
        <v>2845.91</v>
      </c>
    </row>
    <row r="989" spans="1:99" ht="13.8">
      <c r="A989" s="1"/>
      <c r="B989" s="1"/>
      <c r="C989" s="34" t="str">
        <f t="shared" ca="1" si="59"/>
        <v>OK</v>
      </c>
      <c r="D989" s="2">
        <f t="shared" si="60"/>
        <v>3330.945555555556</v>
      </c>
      <c r="E989" s="42">
        <v>45962</v>
      </c>
      <c r="F989" s="1" t="s">
        <v>145</v>
      </c>
      <c r="G989" s="1">
        <v>3602</v>
      </c>
      <c r="H989" s="1" t="s">
        <v>356</v>
      </c>
      <c r="I989" s="1" t="s">
        <v>583</v>
      </c>
      <c r="J989" s="38">
        <v>45931</v>
      </c>
      <c r="K989" s="6">
        <v>1700</v>
      </c>
      <c r="L989" s="1"/>
      <c r="M989" s="4">
        <v>1700</v>
      </c>
      <c r="N989" s="4"/>
      <c r="O989" s="4"/>
      <c r="P989" s="4">
        <v>0</v>
      </c>
      <c r="Q989" s="4"/>
      <c r="R989" s="4"/>
      <c r="S989" s="4"/>
      <c r="T989" s="4"/>
      <c r="U989" s="4">
        <v>0</v>
      </c>
      <c r="V989" s="4"/>
      <c r="W989" s="4"/>
      <c r="X989" s="4"/>
      <c r="Y989" s="4">
        <v>276.55</v>
      </c>
      <c r="Z989" s="4"/>
      <c r="AA989" s="4"/>
      <c r="AB989" s="4"/>
      <c r="AC989" s="4"/>
      <c r="AD989" s="4">
        <v>0</v>
      </c>
      <c r="AE989" s="4"/>
      <c r="AF989" s="4">
        <v>0</v>
      </c>
      <c r="AG989" s="4"/>
      <c r="AH989" s="4"/>
      <c r="AI989" s="4"/>
      <c r="AJ989" s="4"/>
      <c r="AK989" s="4"/>
      <c r="AL989" s="4"/>
      <c r="AM989" s="4">
        <v>0.26</v>
      </c>
      <c r="AN989" s="8">
        <f t="shared" si="61"/>
        <v>1976.81</v>
      </c>
      <c r="AO989" s="4"/>
      <c r="AP989" s="4">
        <v>-6.3</v>
      </c>
      <c r="AQ989" s="4">
        <v>-102</v>
      </c>
      <c r="AR989" s="4"/>
      <c r="AS989" s="4"/>
      <c r="AT989" s="4">
        <v>-0.28000000000000003</v>
      </c>
      <c r="AU989" s="4"/>
      <c r="AV989" s="4">
        <v>-14</v>
      </c>
      <c r="AW989" s="4">
        <v>0</v>
      </c>
      <c r="AX989" s="4"/>
      <c r="AY989" s="4"/>
      <c r="AZ989" s="4"/>
      <c r="BA989" s="4"/>
      <c r="BB989" s="4"/>
      <c r="BC989" s="4">
        <v>0</v>
      </c>
      <c r="BD989" s="4">
        <v>0</v>
      </c>
      <c r="BE989" s="4"/>
      <c r="BF989" s="4">
        <v>0</v>
      </c>
      <c r="BG989" s="4">
        <v>-130.22999999999999</v>
      </c>
      <c r="BH989" s="4">
        <v>0</v>
      </c>
      <c r="BI989" s="4"/>
      <c r="BJ989" s="4"/>
      <c r="BK989" s="4">
        <v>0</v>
      </c>
      <c r="BL989" s="11">
        <f t="shared" si="62"/>
        <v>-252.81</v>
      </c>
      <c r="BM989" s="12">
        <f t="shared" si="63"/>
        <v>1724</v>
      </c>
      <c r="BN989" s="13">
        <f t="shared" si="64"/>
        <v>141.66666666666666</v>
      </c>
      <c r="BO989" s="13">
        <f t="shared" si="65"/>
        <v>141.66666666666666</v>
      </c>
      <c r="BP989" s="13">
        <f t="shared" si="66"/>
        <v>47.222222222222221</v>
      </c>
      <c r="BQ989" s="13">
        <f t="shared" si="67"/>
        <v>130.22</v>
      </c>
      <c r="BR989" s="13">
        <f t="shared" si="68"/>
        <v>136</v>
      </c>
      <c r="BS989" s="13">
        <f t="shared" si="69"/>
        <v>623.70000000000005</v>
      </c>
      <c r="BT989" s="13">
        <f t="shared" si="70"/>
        <v>67.199999999999989</v>
      </c>
      <c r="BU989" s="13">
        <f t="shared" si="71"/>
        <v>0</v>
      </c>
      <c r="BV989" s="6">
        <f>SUMIFS('SEGURO DE VIDA'!E:E, 'SEGURO DE VIDA'!D:D, H989, 'SEGURO DE VIDA'!G:G, E989)</f>
        <v>13.71</v>
      </c>
      <c r="BW989" s="6">
        <f>SUMIFS(TREINAMENTOS!E:E, TREINAMENTOS!D:D, H989, TREINAMENTOS!G:G, E989)</f>
        <v>52.75</v>
      </c>
      <c r="BX989" s="6">
        <f>SUMIFS(EXAMES!E:E, EXAMES!D:D, H989, EXAMES!G:G, E989)</f>
        <v>0</v>
      </c>
      <c r="BY989" s="25">
        <f t="shared" si="72"/>
        <v>1354.1355555555558</v>
      </c>
      <c r="BZ989" s="1"/>
      <c r="CA989" s="1"/>
      <c r="CB989" s="13">
        <f t="shared" si="73"/>
        <v>0</v>
      </c>
      <c r="CC989" s="13">
        <f t="shared" si="74"/>
        <v>0</v>
      </c>
      <c r="CD989" s="13">
        <f>SUMIFS(ALIMENTAÇÃO!E:E, ALIMENTAÇÃO!D:D, H989, ALIMENTAÇÃO!G:G, E989)</f>
        <v>630</v>
      </c>
      <c r="CE989" s="6">
        <f>SUMIFS(TRANSPORTE!E:E, TRANSPORTE!D:D, H989, TRANSPORTE!G:G, E989)</f>
        <v>169.2</v>
      </c>
      <c r="CF989" s="6">
        <f>SUMIFS('PLANO DE SAÚDE'!E:E, 'PLANO DE SAÚDE'!D:D, H989, 'PLANO DE SAÚDE'!G:G, E989)</f>
        <v>0</v>
      </c>
      <c r="CG989" s="6">
        <f>SUMIFS('PLANO ODONTO'!E:E, 'PLANO ODONTO'!D:D, H989, 'PLANO ODONTO'!G:G, E989)</f>
        <v>14</v>
      </c>
      <c r="CH989" s="6">
        <f t="shared" si="75"/>
        <v>0</v>
      </c>
      <c r="CI989" s="6">
        <f t="shared" si="76"/>
        <v>0</v>
      </c>
      <c r="CJ989" s="6"/>
      <c r="CK989" s="6">
        <f t="shared" si="78"/>
        <v>0</v>
      </c>
      <c r="CL989" s="6">
        <f t="shared" si="79"/>
        <v>0</v>
      </c>
      <c r="CM989" s="6">
        <f t="shared" si="77"/>
        <v>-14</v>
      </c>
      <c r="CN989" s="6">
        <v>1976.81</v>
      </c>
      <c r="CO989" s="6">
        <v>-252.81</v>
      </c>
      <c r="CP989" s="6">
        <v>1724</v>
      </c>
      <c r="CQ989" s="6">
        <v>1700</v>
      </c>
      <c r="CR989" s="1">
        <v>7.66</v>
      </c>
      <c r="CS989" s="6">
        <v>1700</v>
      </c>
      <c r="CT989" s="1">
        <v>136</v>
      </c>
      <c r="CU989" s="6">
        <v>1369.35</v>
      </c>
    </row>
    <row r="990" spans="1:99" ht="13.8">
      <c r="A990" s="1"/>
      <c r="B990" s="1"/>
      <c r="C990" s="34" t="str">
        <f t="shared" ca="1" si="59"/>
        <v>OK</v>
      </c>
      <c r="D990" s="2">
        <f t="shared" si="60"/>
        <v>3812.9719799999998</v>
      </c>
      <c r="E990" s="42">
        <v>45962</v>
      </c>
      <c r="F990" s="1" t="s">
        <v>145</v>
      </c>
      <c r="G990" s="1">
        <v>3563</v>
      </c>
      <c r="H990" s="1" t="s">
        <v>444</v>
      </c>
      <c r="I990" s="1" t="s">
        <v>190</v>
      </c>
      <c r="J990" s="38">
        <v>45855</v>
      </c>
      <c r="K990" s="6">
        <v>1807.56</v>
      </c>
      <c r="L990" s="1"/>
      <c r="M990" s="4">
        <v>1807.56</v>
      </c>
      <c r="N990" s="4"/>
      <c r="O990" s="4"/>
      <c r="P990" s="4">
        <v>542.27</v>
      </c>
      <c r="Q990" s="4"/>
      <c r="R990" s="4"/>
      <c r="S990" s="4"/>
      <c r="T990" s="4"/>
      <c r="U990" s="4">
        <v>15.12</v>
      </c>
      <c r="V990" s="4"/>
      <c r="W990" s="4"/>
      <c r="X990" s="4"/>
      <c r="Y990" s="4">
        <v>0</v>
      </c>
      <c r="Z990" s="4"/>
      <c r="AA990" s="4"/>
      <c r="AB990" s="4"/>
      <c r="AC990" s="4"/>
      <c r="AD990" s="4">
        <v>0</v>
      </c>
      <c r="AE990" s="4"/>
      <c r="AF990" s="4">
        <v>0</v>
      </c>
      <c r="AG990" s="4"/>
      <c r="AH990" s="4"/>
      <c r="AI990" s="4"/>
      <c r="AJ990" s="4"/>
      <c r="AK990" s="4"/>
      <c r="AL990" s="4"/>
      <c r="AM990" s="4">
        <v>0.96</v>
      </c>
      <c r="AN990" s="8">
        <f t="shared" si="61"/>
        <v>2365.91</v>
      </c>
      <c r="AO990" s="4"/>
      <c r="AP990" s="4">
        <v>-4.55</v>
      </c>
      <c r="AQ990" s="4">
        <v>-108.45</v>
      </c>
      <c r="AR990" s="4"/>
      <c r="AS990" s="4"/>
      <c r="AT990" s="4">
        <v>-0.84</v>
      </c>
      <c r="AU990" s="4"/>
      <c r="AV990" s="4">
        <v>0</v>
      </c>
      <c r="AW990" s="4">
        <v>0</v>
      </c>
      <c r="AX990" s="4"/>
      <c r="AY990" s="4"/>
      <c r="AZ990" s="4"/>
      <c r="BA990" s="4"/>
      <c r="BB990" s="4"/>
      <c r="BC990" s="4">
        <v>0</v>
      </c>
      <c r="BD990" s="4">
        <v>0</v>
      </c>
      <c r="BE990" s="4"/>
      <c r="BF990" s="4">
        <v>0</v>
      </c>
      <c r="BG990" s="4">
        <v>-190.07</v>
      </c>
      <c r="BH990" s="4">
        <v>0</v>
      </c>
      <c r="BI990" s="4"/>
      <c r="BJ990" s="4"/>
      <c r="BK990" s="4">
        <v>0</v>
      </c>
      <c r="BL990" s="11">
        <f t="shared" si="62"/>
        <v>-303.90999999999997</v>
      </c>
      <c r="BM990" s="12">
        <f t="shared" si="63"/>
        <v>2062</v>
      </c>
      <c r="BN990" s="13">
        <f t="shared" si="64"/>
        <v>150.63</v>
      </c>
      <c r="BO990" s="13">
        <f t="shared" si="65"/>
        <v>150.63</v>
      </c>
      <c r="BP990" s="13">
        <f t="shared" si="66"/>
        <v>50.21</v>
      </c>
      <c r="BQ990" s="13">
        <f t="shared" si="67"/>
        <v>190.14197999999996</v>
      </c>
      <c r="BR990" s="13">
        <f t="shared" si="68"/>
        <v>189.19</v>
      </c>
      <c r="BS990" s="13">
        <f t="shared" si="69"/>
        <v>450.45</v>
      </c>
      <c r="BT990" s="13">
        <f t="shared" si="70"/>
        <v>199.35000000000002</v>
      </c>
      <c r="BU990" s="13">
        <f t="shared" si="71"/>
        <v>0</v>
      </c>
      <c r="BV990" s="6">
        <f>SUMIFS('SEGURO DE VIDA'!E:E, 'SEGURO DE VIDA'!D:D, H990, 'SEGURO DE VIDA'!G:G, E990)</f>
        <v>13.71</v>
      </c>
      <c r="BW990" s="6">
        <f>SUMIFS(TREINAMENTOS!E:E, TREINAMENTOS!D:D, H990, TREINAMENTOS!G:G, E990)</f>
        <v>52.75</v>
      </c>
      <c r="BX990" s="6">
        <f>SUMIFS(EXAMES!E:E, EXAMES!D:D, H990, EXAMES!G:G, E990)</f>
        <v>0</v>
      </c>
      <c r="BY990" s="25">
        <f t="shared" si="72"/>
        <v>1447.0619799999999</v>
      </c>
      <c r="BZ990" s="1"/>
      <c r="CA990" s="1"/>
      <c r="CB990" s="13">
        <f t="shared" si="73"/>
        <v>0</v>
      </c>
      <c r="CC990" s="13">
        <f t="shared" si="74"/>
        <v>0</v>
      </c>
      <c r="CD990" s="13">
        <f>SUMIFS(ALIMENTAÇÃO!E:E, ALIMENTAÇÃO!D:D, H990, ALIMENTAÇÃO!G:G, E990)</f>
        <v>455</v>
      </c>
      <c r="CE990" s="6">
        <f>SUMIFS(TRANSPORTE!E:E, TRANSPORTE!D:D, H990, TRANSPORTE!G:G, E990)</f>
        <v>307.8</v>
      </c>
      <c r="CF990" s="6">
        <f>SUMIFS('PLANO DE SAÚDE'!E:E, 'PLANO DE SAÚDE'!D:D, H990, 'PLANO DE SAÚDE'!G:G, E990)</f>
        <v>0</v>
      </c>
      <c r="CG990" s="6">
        <f>SUMIFS('PLANO ODONTO'!E:E, 'PLANO ODONTO'!D:D, H990, 'PLANO ODONTO'!G:G, E990)</f>
        <v>0</v>
      </c>
      <c r="CH990" s="6">
        <f t="shared" si="75"/>
        <v>0</v>
      </c>
      <c r="CI990" s="6">
        <f t="shared" si="76"/>
        <v>0</v>
      </c>
      <c r="CJ990" s="6"/>
      <c r="CK990" s="6">
        <f t="shared" si="78"/>
        <v>0</v>
      </c>
      <c r="CL990" s="6">
        <f t="shared" si="79"/>
        <v>0</v>
      </c>
      <c r="CM990" s="6">
        <f t="shared" si="77"/>
        <v>0</v>
      </c>
      <c r="CN990" s="6">
        <v>2365.91</v>
      </c>
      <c r="CO990" s="6">
        <v>-303.91000000000003</v>
      </c>
      <c r="CP990" s="6">
        <v>2062</v>
      </c>
      <c r="CQ990" s="6">
        <v>2364.9499999999998</v>
      </c>
      <c r="CR990" s="1">
        <v>8.0399999999999991</v>
      </c>
      <c r="CS990" s="6">
        <v>2364.9499999999998</v>
      </c>
      <c r="CT990" s="1">
        <v>189.19</v>
      </c>
      <c r="CU990" s="6">
        <v>1757.75</v>
      </c>
    </row>
    <row r="991" spans="1:99" ht="13.8">
      <c r="A991" s="1"/>
      <c r="B991" s="1"/>
      <c r="C991" s="34" t="str">
        <f t="shared" ca="1" si="59"/>
        <v>OK</v>
      </c>
      <c r="D991" s="2">
        <f t="shared" si="60"/>
        <v>3897.9081711111112</v>
      </c>
      <c r="E991" s="42">
        <v>45962</v>
      </c>
      <c r="F991" s="1" t="s">
        <v>145</v>
      </c>
      <c r="G991" s="1">
        <v>3581</v>
      </c>
      <c r="H991" s="1" t="s">
        <v>547</v>
      </c>
      <c r="I991" s="1" t="s">
        <v>170</v>
      </c>
      <c r="J991" s="38">
        <v>45901</v>
      </c>
      <c r="K991" s="6">
        <v>2239.36</v>
      </c>
      <c r="L991" s="1"/>
      <c r="M991" s="4">
        <v>2239.36</v>
      </c>
      <c r="N991" s="4"/>
      <c r="O991" s="4"/>
      <c r="P991" s="4">
        <v>0</v>
      </c>
      <c r="Q991" s="4"/>
      <c r="R991" s="4"/>
      <c r="S991" s="4"/>
      <c r="T991" s="4"/>
      <c r="U991" s="4">
        <v>0</v>
      </c>
      <c r="V991" s="4"/>
      <c r="W991" s="4"/>
      <c r="X991" s="4"/>
      <c r="Y991" s="4">
        <v>0</v>
      </c>
      <c r="Z991" s="4"/>
      <c r="AA991" s="4"/>
      <c r="AB991" s="4"/>
      <c r="AC991" s="4"/>
      <c r="AD991" s="4">
        <v>58.22</v>
      </c>
      <c r="AE991" s="4"/>
      <c r="AF991" s="4">
        <v>17.72</v>
      </c>
      <c r="AG991" s="4"/>
      <c r="AH991" s="4"/>
      <c r="AI991" s="4"/>
      <c r="AJ991" s="4"/>
      <c r="AK991" s="4"/>
      <c r="AL991" s="4"/>
      <c r="AM991" s="4">
        <v>7.0000000000000007E-2</v>
      </c>
      <c r="AN991" s="8">
        <f t="shared" si="61"/>
        <v>2315.37</v>
      </c>
      <c r="AO991" s="4"/>
      <c r="AP991" s="4">
        <v>-5.95</v>
      </c>
      <c r="AQ991" s="4">
        <v>-134.36000000000001</v>
      </c>
      <c r="AR991" s="4"/>
      <c r="AS991" s="4"/>
      <c r="AT991" s="4">
        <v>-0.46</v>
      </c>
      <c r="AU991" s="4"/>
      <c r="AV991" s="4">
        <v>-14</v>
      </c>
      <c r="AW991" s="4">
        <v>0</v>
      </c>
      <c r="AX991" s="4"/>
      <c r="AY991" s="4"/>
      <c r="AZ991" s="4"/>
      <c r="BA991" s="4"/>
      <c r="BB991" s="4"/>
      <c r="BC991" s="4">
        <v>0</v>
      </c>
      <c r="BD991" s="4">
        <v>0</v>
      </c>
      <c r="BE991" s="4"/>
      <c r="BF991" s="4">
        <v>0</v>
      </c>
      <c r="BG991" s="4">
        <v>-185.6</v>
      </c>
      <c r="BH991" s="4">
        <v>0</v>
      </c>
      <c r="BI991" s="4"/>
      <c r="BJ991" s="4"/>
      <c r="BK991" s="4">
        <v>0</v>
      </c>
      <c r="BL991" s="11">
        <f t="shared" si="62"/>
        <v>-340.37</v>
      </c>
      <c r="BM991" s="12">
        <f t="shared" si="63"/>
        <v>1975</v>
      </c>
      <c r="BN991" s="13">
        <f t="shared" si="64"/>
        <v>186.61333333333334</v>
      </c>
      <c r="BO991" s="13">
        <f t="shared" si="65"/>
        <v>186.61333333333334</v>
      </c>
      <c r="BP991" s="13">
        <f t="shared" si="66"/>
        <v>62.204444444444448</v>
      </c>
      <c r="BQ991" s="13">
        <f t="shared" si="67"/>
        <v>185.68706</v>
      </c>
      <c r="BR991" s="13">
        <f t="shared" si="68"/>
        <v>185.22</v>
      </c>
      <c r="BS991" s="13">
        <f t="shared" si="69"/>
        <v>589.04999999999995</v>
      </c>
      <c r="BT991" s="13">
        <f t="shared" si="70"/>
        <v>173.44</v>
      </c>
      <c r="BU991" s="13">
        <f t="shared" si="71"/>
        <v>0</v>
      </c>
      <c r="BV991" s="6">
        <f>SUMIFS('SEGURO DE VIDA'!E:E, 'SEGURO DE VIDA'!D:D, H991, 'SEGURO DE VIDA'!G:G, E991)</f>
        <v>13.71</v>
      </c>
      <c r="BW991" s="6">
        <f>SUMIFS(TREINAMENTOS!E:E, TREINAMENTOS!D:D, H991, TREINAMENTOS!G:G, E991)</f>
        <v>0</v>
      </c>
      <c r="BX991" s="6">
        <f>SUMIFS(EXAMES!E:E, EXAMES!D:D, H991, EXAMES!G:G, E991)</f>
        <v>0</v>
      </c>
      <c r="BY991" s="25">
        <f t="shared" si="72"/>
        <v>1582.5381711111113</v>
      </c>
      <c r="BZ991" s="1"/>
      <c r="CA991" s="1"/>
      <c r="CB991" s="13">
        <f t="shared" si="73"/>
        <v>0</v>
      </c>
      <c r="CC991" s="13">
        <f t="shared" si="74"/>
        <v>0</v>
      </c>
      <c r="CD991" s="13">
        <f>SUMIFS(ALIMENTAÇÃO!E:E, ALIMENTAÇÃO!D:D, H991, ALIMENTAÇÃO!G:G, E991)</f>
        <v>595</v>
      </c>
      <c r="CE991" s="6">
        <f>SUMIFS(TRANSPORTE!E:E, TRANSPORTE!D:D, H991, TRANSPORTE!G:G, E991)</f>
        <v>307.8</v>
      </c>
      <c r="CF991" s="6">
        <f>SUMIFS('PLANO DE SAÚDE'!E:E, 'PLANO DE SAÚDE'!D:D, H991, 'PLANO DE SAÚDE'!G:G, E991)</f>
        <v>0</v>
      </c>
      <c r="CG991" s="6">
        <f>SUMIFS('PLANO ODONTO'!E:E, 'PLANO ODONTO'!D:D, H991, 'PLANO ODONTO'!G:G, E991)</f>
        <v>14</v>
      </c>
      <c r="CH991" s="6">
        <f t="shared" si="75"/>
        <v>0</v>
      </c>
      <c r="CI991" s="6">
        <f t="shared" si="76"/>
        <v>0</v>
      </c>
      <c r="CJ991" s="6"/>
      <c r="CK991" s="6">
        <f t="shared" si="78"/>
        <v>17.72</v>
      </c>
      <c r="CL991" s="6">
        <f t="shared" si="79"/>
        <v>0</v>
      </c>
      <c r="CM991" s="6">
        <f t="shared" si="77"/>
        <v>-14</v>
      </c>
      <c r="CN991" s="6">
        <v>2315.37</v>
      </c>
      <c r="CO991" s="6">
        <v>-340.37</v>
      </c>
      <c r="CP991" s="6">
        <v>1975</v>
      </c>
      <c r="CQ991" s="6">
        <v>2315.3000000000002</v>
      </c>
      <c r="CR991" s="1">
        <v>8.02</v>
      </c>
      <c r="CS991" s="6">
        <v>2315.3000000000002</v>
      </c>
      <c r="CT991" s="1">
        <v>185.22</v>
      </c>
      <c r="CU991" s="6">
        <v>1708.1</v>
      </c>
    </row>
    <row r="992" spans="1:99" ht="13.8">
      <c r="A992" s="1"/>
      <c r="B992" s="1"/>
      <c r="C992" s="34" t="str">
        <f t="shared" ca="1" si="59"/>
        <v>OK</v>
      </c>
      <c r="D992" s="2">
        <f t="shared" si="60"/>
        <v>3352.6877288888891</v>
      </c>
      <c r="E992" s="42">
        <v>45962</v>
      </c>
      <c r="F992" s="1" t="s">
        <v>145</v>
      </c>
      <c r="G992" s="1">
        <v>3461</v>
      </c>
      <c r="H992" s="1" t="s">
        <v>357</v>
      </c>
      <c r="I992" s="1" t="s">
        <v>177</v>
      </c>
      <c r="J992" s="38">
        <v>45505</v>
      </c>
      <c r="K992" s="6">
        <v>1786.7</v>
      </c>
      <c r="L992" s="1"/>
      <c r="M992" s="4">
        <v>1786.7</v>
      </c>
      <c r="N992" s="4"/>
      <c r="O992" s="4"/>
      <c r="P992" s="4">
        <v>0</v>
      </c>
      <c r="Q992" s="4"/>
      <c r="R992" s="4"/>
      <c r="S992" s="4"/>
      <c r="T992" s="4"/>
      <c r="U992" s="4">
        <v>173.4</v>
      </c>
      <c r="V992" s="4"/>
      <c r="W992" s="4"/>
      <c r="X992" s="4"/>
      <c r="Y992" s="4">
        <v>0</v>
      </c>
      <c r="Z992" s="4"/>
      <c r="AA992" s="4"/>
      <c r="AB992" s="4"/>
      <c r="AC992" s="4"/>
      <c r="AD992" s="4">
        <v>0</v>
      </c>
      <c r="AE992" s="4"/>
      <c r="AF992" s="4">
        <v>0</v>
      </c>
      <c r="AG992" s="4"/>
      <c r="AH992" s="4"/>
      <c r="AI992" s="4"/>
      <c r="AJ992" s="4"/>
      <c r="AK992" s="4"/>
      <c r="AL992" s="4"/>
      <c r="AM992" s="4">
        <v>0.89</v>
      </c>
      <c r="AN992" s="8">
        <f t="shared" si="61"/>
        <v>1960.9900000000002</v>
      </c>
      <c r="AO992" s="4"/>
      <c r="AP992" s="4">
        <v>-5.95</v>
      </c>
      <c r="AQ992" s="4">
        <v>0</v>
      </c>
      <c r="AR992" s="4"/>
      <c r="AS992" s="4"/>
      <c r="AT992" s="4">
        <v>0</v>
      </c>
      <c r="AU992" s="4"/>
      <c r="AV992" s="4">
        <v>-14</v>
      </c>
      <c r="AW992" s="4">
        <v>-14</v>
      </c>
      <c r="AX992" s="4"/>
      <c r="AY992" s="4"/>
      <c r="AZ992" s="4"/>
      <c r="BA992" s="4"/>
      <c r="BB992" s="4"/>
      <c r="BC992" s="4">
        <v>-1.66</v>
      </c>
      <c r="BD992" s="4">
        <v>-165.89</v>
      </c>
      <c r="BE992" s="4"/>
      <c r="BF992" s="4">
        <v>0</v>
      </c>
      <c r="BG992" s="4">
        <v>-153.63</v>
      </c>
      <c r="BH992" s="4">
        <v>0</v>
      </c>
      <c r="BI992" s="4"/>
      <c r="BJ992" s="4"/>
      <c r="BK992" s="4">
        <v>-196.86</v>
      </c>
      <c r="BL992" s="11">
        <f t="shared" si="62"/>
        <v>-551.99</v>
      </c>
      <c r="BM992" s="12">
        <f t="shared" si="63"/>
        <v>1409.0000000000002</v>
      </c>
      <c r="BN992" s="13">
        <f t="shared" si="64"/>
        <v>148.89166666666668</v>
      </c>
      <c r="BO992" s="13">
        <f t="shared" si="65"/>
        <v>148.89166666666668</v>
      </c>
      <c r="BP992" s="13">
        <f t="shared" si="66"/>
        <v>49.63055555555556</v>
      </c>
      <c r="BQ992" s="13">
        <f t="shared" si="67"/>
        <v>153.67183999999997</v>
      </c>
      <c r="BR992" s="13">
        <f t="shared" si="68"/>
        <v>156.80000000000001</v>
      </c>
      <c r="BS992" s="13">
        <f t="shared" si="69"/>
        <v>589.04999999999995</v>
      </c>
      <c r="BT992" s="13">
        <f t="shared" si="70"/>
        <v>0</v>
      </c>
      <c r="BU992" s="13">
        <f t="shared" si="71"/>
        <v>131.05199999999999</v>
      </c>
      <c r="BV992" s="6">
        <f>SUMIFS('SEGURO DE VIDA'!E:E, 'SEGURO DE VIDA'!D:D, H992, 'SEGURO DE VIDA'!G:G, E992)</f>
        <v>13.71</v>
      </c>
      <c r="BW992" s="6">
        <f>SUMIFS(TREINAMENTOS!E:E, TREINAMENTOS!D:D, H992, TREINAMENTOS!G:G, E992)</f>
        <v>0</v>
      </c>
      <c r="BX992" s="6">
        <f>SUMIFS(EXAMES!E:E, EXAMES!D:D, H992, EXAMES!G:G, E992)</f>
        <v>0</v>
      </c>
      <c r="BY992" s="25">
        <f t="shared" si="72"/>
        <v>1391.6977288888888</v>
      </c>
      <c r="BZ992" s="1"/>
      <c r="CA992" s="1"/>
      <c r="CB992" s="13">
        <f t="shared" si="73"/>
        <v>131.05199999999999</v>
      </c>
      <c r="CC992" s="13">
        <f t="shared" si="74"/>
        <v>0</v>
      </c>
      <c r="CD992" s="13">
        <f>SUMIFS(ALIMENTAÇÃO!E:E, ALIMENTAÇÃO!D:D, H992, ALIMENTAÇÃO!G:G, E992)</f>
        <v>595</v>
      </c>
      <c r="CE992" s="6">
        <f>SUMIFS(TRANSPORTE!E:E, TRANSPORTE!D:D, H992, TRANSPORTE!G:G, E992)</f>
        <v>0</v>
      </c>
      <c r="CF992" s="6">
        <f>SUMIFS('PLANO DE SAÚDE'!E:E, 'PLANO DE SAÚDE'!D:D, H992, 'PLANO DE SAÚDE'!G:G, E992)</f>
        <v>298.60199999999998</v>
      </c>
      <c r="CG992" s="6">
        <f>SUMIFS('PLANO ODONTO'!E:E, 'PLANO ODONTO'!D:D, H992, 'PLANO ODONTO'!G:G, E992)</f>
        <v>28</v>
      </c>
      <c r="CH992" s="6">
        <f t="shared" si="75"/>
        <v>-167.54999999999998</v>
      </c>
      <c r="CI992" s="6">
        <f t="shared" si="76"/>
        <v>0</v>
      </c>
      <c r="CJ992" s="6"/>
      <c r="CK992" s="6">
        <f t="shared" si="78"/>
        <v>0</v>
      </c>
      <c r="CL992" s="6">
        <f t="shared" si="79"/>
        <v>0</v>
      </c>
      <c r="CM992" s="6">
        <f t="shared" si="77"/>
        <v>-28</v>
      </c>
      <c r="CN992" s="6">
        <v>1960.99</v>
      </c>
      <c r="CO992" s="6">
        <v>-551.99</v>
      </c>
      <c r="CP992" s="6">
        <v>1409</v>
      </c>
      <c r="CQ992" s="6">
        <v>1960.1</v>
      </c>
      <c r="CR992" s="1">
        <v>7.84</v>
      </c>
      <c r="CS992" s="6">
        <v>1960.1</v>
      </c>
      <c r="CT992" s="1">
        <v>156.80000000000001</v>
      </c>
      <c r="CU992" s="6">
        <v>1352.9</v>
      </c>
    </row>
    <row r="993" spans="1:99" ht="13.8">
      <c r="A993" s="1"/>
      <c r="B993" s="1"/>
      <c r="C993" s="34" t="str">
        <f t="shared" ca="1" si="59"/>
        <v>OK</v>
      </c>
      <c r="D993" s="2">
        <f t="shared" si="60"/>
        <v>3394.0058500000005</v>
      </c>
      <c r="E993" s="42">
        <v>45962</v>
      </c>
      <c r="F993" s="1" t="s">
        <v>145</v>
      </c>
      <c r="G993" s="1">
        <v>3551</v>
      </c>
      <c r="H993" s="1" t="s">
        <v>358</v>
      </c>
      <c r="I993" s="1" t="s">
        <v>151</v>
      </c>
      <c r="J993" s="38">
        <v>45831</v>
      </c>
      <c r="K993" s="6">
        <v>1800</v>
      </c>
      <c r="L993" s="1"/>
      <c r="M993" s="4">
        <v>1800</v>
      </c>
      <c r="N993" s="4"/>
      <c r="O993" s="4"/>
      <c r="P993" s="4">
        <v>0</v>
      </c>
      <c r="Q993" s="4"/>
      <c r="R993" s="4"/>
      <c r="S993" s="4"/>
      <c r="T993" s="4"/>
      <c r="U993" s="4">
        <v>12.75</v>
      </c>
      <c r="V993" s="4"/>
      <c r="W993" s="4"/>
      <c r="X993" s="4"/>
      <c r="Y993" s="4">
        <v>0</v>
      </c>
      <c r="Z993" s="4"/>
      <c r="AA993" s="4"/>
      <c r="AB993" s="4"/>
      <c r="AC993" s="4"/>
      <c r="AD993" s="4">
        <v>0</v>
      </c>
      <c r="AE993" s="4"/>
      <c r="AF993" s="4">
        <v>0</v>
      </c>
      <c r="AG993" s="4"/>
      <c r="AH993" s="4"/>
      <c r="AI993" s="4"/>
      <c r="AJ993" s="4"/>
      <c r="AK993" s="4"/>
      <c r="AL993" s="4"/>
      <c r="AM993" s="4">
        <v>0.35</v>
      </c>
      <c r="AN993" s="8">
        <f t="shared" si="61"/>
        <v>1813.1</v>
      </c>
      <c r="AO993" s="4"/>
      <c r="AP993" s="4">
        <v>-6.3</v>
      </c>
      <c r="AQ993" s="4">
        <v>-108</v>
      </c>
      <c r="AR993" s="4"/>
      <c r="AS993" s="4"/>
      <c r="AT993" s="4">
        <v>-0.92</v>
      </c>
      <c r="AU993" s="4"/>
      <c r="AV993" s="4">
        <v>-14</v>
      </c>
      <c r="AW993" s="4">
        <v>0</v>
      </c>
      <c r="AX993" s="4"/>
      <c r="AY993" s="4"/>
      <c r="AZ993" s="4"/>
      <c r="BA993" s="4"/>
      <c r="BB993" s="4"/>
      <c r="BC993" s="4">
        <v>-1.51</v>
      </c>
      <c r="BD993" s="4">
        <v>0</v>
      </c>
      <c r="BE993" s="4"/>
      <c r="BF993" s="4">
        <v>0</v>
      </c>
      <c r="BG993" s="4">
        <v>-140.37</v>
      </c>
      <c r="BH993" s="4">
        <v>0</v>
      </c>
      <c r="BI993" s="4"/>
      <c r="BJ993" s="4"/>
      <c r="BK993" s="4">
        <v>0</v>
      </c>
      <c r="BL993" s="11">
        <f t="shared" si="62"/>
        <v>-271.10000000000002</v>
      </c>
      <c r="BM993" s="12">
        <f t="shared" si="63"/>
        <v>1542</v>
      </c>
      <c r="BN993" s="13">
        <f t="shared" si="64"/>
        <v>150</v>
      </c>
      <c r="BO993" s="13">
        <f t="shared" si="65"/>
        <v>150</v>
      </c>
      <c r="BP993" s="13">
        <f t="shared" si="66"/>
        <v>50</v>
      </c>
      <c r="BQ993" s="13">
        <f t="shared" si="67"/>
        <v>140.30685</v>
      </c>
      <c r="BR993" s="13">
        <f t="shared" si="68"/>
        <v>145.02000000000001</v>
      </c>
      <c r="BS993" s="13">
        <f t="shared" si="69"/>
        <v>623.70000000000005</v>
      </c>
      <c r="BT993" s="13">
        <f t="shared" si="70"/>
        <v>61.199999999999989</v>
      </c>
      <c r="BU993" s="13">
        <f t="shared" si="71"/>
        <v>134.21900000000002</v>
      </c>
      <c r="BV993" s="6">
        <f>SUMIFS('SEGURO DE VIDA'!E:E, 'SEGURO DE VIDA'!D:D, H993, 'SEGURO DE VIDA'!G:G, E993)</f>
        <v>13.71</v>
      </c>
      <c r="BW993" s="6">
        <f>SUMIFS(TREINAMENTOS!E:E, TREINAMENTOS!D:D, H993, TREINAMENTOS!G:G, E993)</f>
        <v>52.75</v>
      </c>
      <c r="BX993" s="6">
        <f>SUMIFS(EXAMES!E:E, EXAMES!D:D, H993, EXAMES!G:G, E993)</f>
        <v>60</v>
      </c>
      <c r="BY993" s="25">
        <f t="shared" si="72"/>
        <v>1580.9058500000003</v>
      </c>
      <c r="BZ993" s="1"/>
      <c r="CA993" s="1"/>
      <c r="CB993" s="13">
        <f t="shared" si="73"/>
        <v>134.21900000000002</v>
      </c>
      <c r="CC993" s="13">
        <f t="shared" si="74"/>
        <v>0</v>
      </c>
      <c r="CD993" s="13">
        <f>SUMIFS(ALIMENTAÇÃO!E:E, ALIMENTAÇÃO!D:D, H993, ALIMENTAÇÃO!G:G, E993)</f>
        <v>630</v>
      </c>
      <c r="CE993" s="6">
        <f>SUMIFS(TRANSPORTE!E:E, TRANSPORTE!D:D, H993, TRANSPORTE!G:G, E993)</f>
        <v>169.2</v>
      </c>
      <c r="CF993" s="6">
        <f>SUMIFS('PLANO DE SAÚDE'!E:E, 'PLANO DE SAÚDE'!D:D, H993, 'PLANO DE SAÚDE'!G:G, E993)</f>
        <v>135.72900000000001</v>
      </c>
      <c r="CG993" s="6">
        <f>SUMIFS('PLANO ODONTO'!E:E, 'PLANO ODONTO'!D:D, H993, 'PLANO ODONTO'!G:G, E993)</f>
        <v>14</v>
      </c>
      <c r="CH993" s="6">
        <f t="shared" si="75"/>
        <v>-1.51</v>
      </c>
      <c r="CI993" s="6">
        <f t="shared" si="76"/>
        <v>0</v>
      </c>
      <c r="CJ993" s="6"/>
      <c r="CK993" s="6">
        <f t="shared" si="78"/>
        <v>0</v>
      </c>
      <c r="CL993" s="6">
        <f t="shared" si="79"/>
        <v>0</v>
      </c>
      <c r="CM993" s="6">
        <f t="shared" si="77"/>
        <v>-14</v>
      </c>
      <c r="CN993" s="6">
        <v>1813.1</v>
      </c>
      <c r="CO993" s="6">
        <v>-271.10000000000002</v>
      </c>
      <c r="CP993" s="6">
        <v>1542</v>
      </c>
      <c r="CQ993" s="6">
        <v>1812.75</v>
      </c>
      <c r="CR993" s="1">
        <v>7.74</v>
      </c>
      <c r="CS993" s="6">
        <v>1812.75</v>
      </c>
      <c r="CT993" s="1">
        <v>145.02000000000001</v>
      </c>
      <c r="CU993" s="6">
        <v>1205.55</v>
      </c>
    </row>
    <row r="994" spans="1:99" ht="13.8">
      <c r="A994" s="1"/>
      <c r="B994" s="1"/>
      <c r="C994" s="34" t="str">
        <f t="shared" ca="1" si="59"/>
        <v>OK</v>
      </c>
      <c r="D994" s="2">
        <f t="shared" si="60"/>
        <v>3210.5226991111113</v>
      </c>
      <c r="E994" s="42">
        <v>45962</v>
      </c>
      <c r="F994" s="1" t="s">
        <v>145</v>
      </c>
      <c r="G994" s="1">
        <v>3472</v>
      </c>
      <c r="H994" s="1" t="s">
        <v>360</v>
      </c>
      <c r="I994" s="1" t="s">
        <v>197</v>
      </c>
      <c r="J994" s="35">
        <v>45581</v>
      </c>
      <c r="K994" s="6">
        <v>1597.39</v>
      </c>
      <c r="L994" s="1"/>
      <c r="M994" s="4">
        <v>1597.39</v>
      </c>
      <c r="N994" s="4"/>
      <c r="O994" s="4"/>
      <c r="P994" s="4"/>
      <c r="Q994" s="4"/>
      <c r="R994" s="4"/>
      <c r="S994" s="4"/>
      <c r="T994" s="4"/>
      <c r="U994" s="4">
        <v>128.77000000000001</v>
      </c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>
        <v>0.98</v>
      </c>
      <c r="AN994" s="8">
        <f t="shared" si="61"/>
        <v>1727.14</v>
      </c>
      <c r="AO994" s="4"/>
      <c r="AP994" s="4">
        <v>-6.3</v>
      </c>
      <c r="AQ994" s="4">
        <v>-95.84</v>
      </c>
      <c r="AR994" s="4"/>
      <c r="AS994" s="4"/>
      <c r="AT994" s="4">
        <v>-0.42</v>
      </c>
      <c r="AU994" s="4"/>
      <c r="AV994" s="4">
        <v>0</v>
      </c>
      <c r="AW994" s="4"/>
      <c r="AX994" s="4"/>
      <c r="AY994" s="4"/>
      <c r="AZ994" s="4"/>
      <c r="BA994" s="4"/>
      <c r="BB994" s="4"/>
      <c r="BC994" s="4">
        <v>0</v>
      </c>
      <c r="BD994" s="4"/>
      <c r="BE994" s="4"/>
      <c r="BF994" s="4"/>
      <c r="BG994" s="4">
        <v>-132.58000000000001</v>
      </c>
      <c r="BH994" s="4"/>
      <c r="BI994" s="4"/>
      <c r="BJ994" s="4"/>
      <c r="BK994" s="4"/>
      <c r="BL994" s="11">
        <f t="shared" si="62"/>
        <v>-235.14000000000001</v>
      </c>
      <c r="BM994" s="12">
        <f t="shared" si="63"/>
        <v>1492</v>
      </c>
      <c r="BN994" s="13">
        <f t="shared" si="64"/>
        <v>133.11583333333334</v>
      </c>
      <c r="BO994" s="13">
        <f t="shared" si="65"/>
        <v>133.11583333333334</v>
      </c>
      <c r="BP994" s="13">
        <f t="shared" si="66"/>
        <v>44.371944444444445</v>
      </c>
      <c r="BQ994" s="13">
        <f t="shared" si="67"/>
        <v>132.56908799999999</v>
      </c>
      <c r="BR994" s="13">
        <f t="shared" si="68"/>
        <v>138.09</v>
      </c>
      <c r="BS994" s="13">
        <f t="shared" si="69"/>
        <v>623.70000000000005</v>
      </c>
      <c r="BT994" s="13">
        <f t="shared" si="70"/>
        <v>211.96</v>
      </c>
      <c r="BU994" s="13">
        <f t="shared" si="71"/>
        <v>0</v>
      </c>
      <c r="BV994" s="6">
        <f>SUMIFS('SEGURO DE VIDA'!E:E, 'SEGURO DE VIDA'!D:D, H994, 'SEGURO DE VIDA'!G:G, E994)</f>
        <v>13.71</v>
      </c>
      <c r="BW994" s="6">
        <f>SUMIFS(TREINAMENTOS!E:E, TREINAMENTOS!D:D, H994, TREINAMENTOS!G:G, E994)</f>
        <v>52.75</v>
      </c>
      <c r="BX994" s="6">
        <f>SUMIFS(EXAMES!E:E, EXAMES!D:D, H994, EXAMES!G:G, E994)</f>
        <v>0</v>
      </c>
      <c r="BY994" s="25">
        <f t="shared" si="72"/>
        <v>1483.3826991111114</v>
      </c>
      <c r="BZ994" s="1"/>
      <c r="CA994" s="1"/>
      <c r="CB994" s="13">
        <f t="shared" si="73"/>
        <v>0</v>
      </c>
      <c r="CC994" s="13">
        <f t="shared" si="74"/>
        <v>0</v>
      </c>
      <c r="CD994" s="13">
        <f>SUMIFS(ALIMENTAÇÃO!E:E, ALIMENTAÇÃO!D:D, H994, ALIMENTAÇÃO!G:G, E994)</f>
        <v>630</v>
      </c>
      <c r="CE994" s="6">
        <f>SUMIFS(TRANSPORTE!E:E, TRANSPORTE!D:D, H994, TRANSPORTE!G:G, E994)</f>
        <v>307.8</v>
      </c>
      <c r="CF994" s="6">
        <f>SUMIFS('PLANO DE SAÚDE'!E:E, 'PLANO DE SAÚDE'!D:D, H994, 'PLANO DE SAÚDE'!G:G, E994)</f>
        <v>0</v>
      </c>
      <c r="CG994" s="6">
        <f>SUMIFS('PLANO ODONTO'!E:E, 'PLANO ODONTO'!D:D, H994, 'PLANO ODONTO'!G:G, E994)</f>
        <v>0</v>
      </c>
      <c r="CH994" s="6">
        <f t="shared" si="75"/>
        <v>0</v>
      </c>
      <c r="CI994" s="6">
        <f t="shared" si="76"/>
        <v>0</v>
      </c>
      <c r="CJ994" s="6"/>
      <c r="CK994" s="6">
        <f t="shared" si="78"/>
        <v>0</v>
      </c>
      <c r="CL994" s="6">
        <f t="shared" si="79"/>
        <v>0</v>
      </c>
      <c r="CM994" s="6">
        <f t="shared" si="77"/>
        <v>0</v>
      </c>
      <c r="CN994" s="6">
        <v>1727.14</v>
      </c>
      <c r="CO994" s="6">
        <v>-235.14</v>
      </c>
      <c r="CP994" s="6">
        <v>1492</v>
      </c>
      <c r="CQ994" s="6">
        <v>1726.16</v>
      </c>
      <c r="CR994" s="1">
        <v>7.68</v>
      </c>
      <c r="CS994" s="6">
        <v>1726.16</v>
      </c>
      <c r="CT994" s="1">
        <v>138.09</v>
      </c>
      <c r="CU994" s="6">
        <v>1118.96</v>
      </c>
    </row>
    <row r="995" spans="1:99" ht="13.8">
      <c r="A995" s="1"/>
      <c r="B995" s="1"/>
      <c r="C995" s="34" t="str">
        <f t="shared" ca="1" si="59"/>
        <v>OK</v>
      </c>
      <c r="D995" s="2">
        <f t="shared" si="60"/>
        <v>3244.6565788888893</v>
      </c>
      <c r="E995" s="42">
        <v>45962</v>
      </c>
      <c r="F995" s="1" t="s">
        <v>145</v>
      </c>
      <c r="G995" s="1">
        <v>3537</v>
      </c>
      <c r="H995" s="1" t="s">
        <v>363</v>
      </c>
      <c r="I995" s="1" t="s">
        <v>436</v>
      </c>
      <c r="J995" s="38">
        <v>45790</v>
      </c>
      <c r="K995" s="6">
        <v>1537.13</v>
      </c>
      <c r="L995" s="1"/>
      <c r="M995" s="4">
        <v>1537.13</v>
      </c>
      <c r="N995" s="4"/>
      <c r="O995" s="4"/>
      <c r="P995" s="4"/>
      <c r="Q995" s="4"/>
      <c r="R995" s="4"/>
      <c r="S995" s="4"/>
      <c r="T995" s="4"/>
      <c r="U995" s="4">
        <v>38.25</v>
      </c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>
        <v>0.27</v>
      </c>
      <c r="AN995" s="8">
        <f t="shared" si="61"/>
        <v>1575.65</v>
      </c>
      <c r="AO995" s="4"/>
      <c r="AP995" s="4">
        <v>-6.3</v>
      </c>
      <c r="AQ995" s="4">
        <v>-92.23</v>
      </c>
      <c r="AR995" s="4"/>
      <c r="AS995" s="4"/>
      <c r="AT995" s="4">
        <v>-0.6</v>
      </c>
      <c r="AU995" s="4"/>
      <c r="AV995" s="4">
        <v>-14</v>
      </c>
      <c r="AW995" s="4"/>
      <c r="AX995" s="4"/>
      <c r="AY995" s="4"/>
      <c r="AZ995" s="4"/>
      <c r="BA995" s="4"/>
      <c r="BB995" s="4"/>
      <c r="BC995" s="4">
        <v>-1.51</v>
      </c>
      <c r="BD995" s="4"/>
      <c r="BE995" s="4"/>
      <c r="BF995" s="4"/>
      <c r="BG995" s="4">
        <v>-119.01</v>
      </c>
      <c r="BH995" s="4"/>
      <c r="BI995" s="4"/>
      <c r="BJ995" s="4"/>
      <c r="BK995" s="4"/>
      <c r="BL995" s="11">
        <f t="shared" si="62"/>
        <v>-233.65</v>
      </c>
      <c r="BM995" s="12">
        <f t="shared" si="63"/>
        <v>1342</v>
      </c>
      <c r="BN995" s="13">
        <f t="shared" si="64"/>
        <v>128.09416666666667</v>
      </c>
      <c r="BO995" s="13">
        <f t="shared" si="65"/>
        <v>128.09416666666667</v>
      </c>
      <c r="BP995" s="13">
        <f t="shared" si="66"/>
        <v>42.698055555555555</v>
      </c>
      <c r="BQ995" s="13">
        <f t="shared" si="67"/>
        <v>118.94119000000001</v>
      </c>
      <c r="BR995" s="13">
        <f t="shared" si="68"/>
        <v>126.03</v>
      </c>
      <c r="BS995" s="13">
        <f t="shared" si="69"/>
        <v>623.70000000000005</v>
      </c>
      <c r="BT995" s="13">
        <f t="shared" si="70"/>
        <v>300.77</v>
      </c>
      <c r="BU995" s="13">
        <f t="shared" si="71"/>
        <v>134.21900000000002</v>
      </c>
      <c r="BV995" s="6">
        <f>SUMIFS('SEGURO DE VIDA'!E:E, 'SEGURO DE VIDA'!D:D, H995, 'SEGURO DE VIDA'!G:G, E995)</f>
        <v>13.71</v>
      </c>
      <c r="BW995" s="6">
        <f>SUMIFS(TREINAMENTOS!E:E, TREINAMENTOS!D:D, H995, TREINAMENTOS!G:G, E995)</f>
        <v>52.75</v>
      </c>
      <c r="BX995" s="6">
        <f>SUMIFS(EXAMES!E:E, EXAMES!D:D, H995, EXAMES!G:G, E995)</f>
        <v>0</v>
      </c>
      <c r="BY995" s="25">
        <f t="shared" si="72"/>
        <v>1669.006578888889</v>
      </c>
      <c r="BZ995" s="1"/>
      <c r="CA995" s="1"/>
      <c r="CB995" s="13">
        <f t="shared" si="73"/>
        <v>134.21900000000002</v>
      </c>
      <c r="CC995" s="13">
        <f t="shared" si="74"/>
        <v>0</v>
      </c>
      <c r="CD995" s="13">
        <f>SUMIFS(ALIMENTAÇÃO!E:E, ALIMENTAÇÃO!D:D, H995, ALIMENTAÇÃO!G:G, E995)</f>
        <v>630</v>
      </c>
      <c r="CE995" s="6">
        <f>SUMIFS(TRANSPORTE!E:E, TRANSPORTE!D:D, H995, TRANSPORTE!G:G, E995)</f>
        <v>393</v>
      </c>
      <c r="CF995" s="6">
        <f>SUMIFS('PLANO DE SAÚDE'!E:E, 'PLANO DE SAÚDE'!D:D, H995, 'PLANO DE SAÚDE'!G:G, E995)</f>
        <v>135.72900000000001</v>
      </c>
      <c r="CG995" s="6">
        <f>SUMIFS('PLANO ODONTO'!E:E, 'PLANO ODONTO'!D:D, H995, 'PLANO ODONTO'!G:G, E995)</f>
        <v>14</v>
      </c>
      <c r="CH995" s="6">
        <f t="shared" si="75"/>
        <v>-1.51</v>
      </c>
      <c r="CI995" s="6">
        <f t="shared" si="76"/>
        <v>0</v>
      </c>
      <c r="CJ995" s="6"/>
      <c r="CK995" s="6">
        <f t="shared" si="78"/>
        <v>0</v>
      </c>
      <c r="CL995" s="6">
        <f t="shared" si="79"/>
        <v>0</v>
      </c>
      <c r="CM995" s="6">
        <f t="shared" si="77"/>
        <v>-14</v>
      </c>
      <c r="CN995" s="6">
        <v>1575.65</v>
      </c>
      <c r="CO995" s="6">
        <v>-233.65</v>
      </c>
      <c r="CP995" s="6">
        <v>1342</v>
      </c>
      <c r="CQ995" s="6">
        <v>1575.38</v>
      </c>
      <c r="CR995" s="1">
        <v>7.55</v>
      </c>
      <c r="CS995" s="6">
        <v>1575.38</v>
      </c>
      <c r="CT995" s="1">
        <v>126.03</v>
      </c>
      <c r="CU995" s="6">
        <v>968.18</v>
      </c>
    </row>
    <row r="996" spans="1:99" ht="13.8">
      <c r="A996" s="1"/>
      <c r="B996" s="1"/>
      <c r="C996" s="34" t="str">
        <f t="shared" ca="1" si="59"/>
        <v>OK</v>
      </c>
      <c r="D996" s="2">
        <f t="shared" si="60"/>
        <v>3304.1493982222228</v>
      </c>
      <c r="E996" s="42">
        <v>45962</v>
      </c>
      <c r="F996" s="1" t="s">
        <v>145</v>
      </c>
      <c r="G996" s="1">
        <v>3571</v>
      </c>
      <c r="H996" s="1" t="s">
        <v>365</v>
      </c>
      <c r="I996" s="1" t="s">
        <v>205</v>
      </c>
      <c r="J996" s="38">
        <v>45873</v>
      </c>
      <c r="K996" s="6">
        <v>1524.38</v>
      </c>
      <c r="L996" s="1"/>
      <c r="M996" s="4">
        <v>1524.38</v>
      </c>
      <c r="N996" s="4"/>
      <c r="O996" s="4"/>
      <c r="P996" s="4"/>
      <c r="Q996" s="4"/>
      <c r="R996" s="4"/>
      <c r="S996" s="4"/>
      <c r="T996" s="4"/>
      <c r="U996" s="4">
        <v>12.75</v>
      </c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>
        <v>0.65</v>
      </c>
      <c r="AN996" s="8">
        <f t="shared" si="61"/>
        <v>1537.7800000000002</v>
      </c>
      <c r="AO996" s="4"/>
      <c r="AP996" s="4">
        <v>-6.3</v>
      </c>
      <c r="AQ996" s="4">
        <v>-91.46</v>
      </c>
      <c r="AR996" s="4"/>
      <c r="AS996" s="4"/>
      <c r="AT996" s="4">
        <v>-0.45</v>
      </c>
      <c r="AU996" s="4"/>
      <c r="AV996" s="4">
        <v>0</v>
      </c>
      <c r="AW996" s="4"/>
      <c r="AX996" s="4"/>
      <c r="AY996" s="4"/>
      <c r="AZ996" s="4"/>
      <c r="BA996" s="4"/>
      <c r="BB996" s="4"/>
      <c r="BC996" s="4">
        <v>0</v>
      </c>
      <c r="BD996" s="4"/>
      <c r="BE996" s="4"/>
      <c r="BF996" s="4"/>
      <c r="BG996" s="4">
        <v>-115.57</v>
      </c>
      <c r="BH996" s="4"/>
      <c r="BI996" s="4"/>
      <c r="BJ996" s="4"/>
      <c r="BK996" s="4"/>
      <c r="BL996" s="11">
        <f t="shared" si="62"/>
        <v>-213.77999999999997</v>
      </c>
      <c r="BM996" s="12">
        <f t="shared" si="63"/>
        <v>1324.0000000000002</v>
      </c>
      <c r="BN996" s="13">
        <f t="shared" si="64"/>
        <v>127.03166666666668</v>
      </c>
      <c r="BO996" s="13">
        <f t="shared" si="65"/>
        <v>127.03166666666668</v>
      </c>
      <c r="BP996" s="13">
        <f t="shared" si="66"/>
        <v>42.343888888888891</v>
      </c>
      <c r="BQ996" s="13">
        <f t="shared" si="67"/>
        <v>115.59217599999999</v>
      </c>
      <c r="BR996" s="13">
        <f t="shared" si="68"/>
        <v>122.97</v>
      </c>
      <c r="BS996" s="13">
        <f t="shared" si="69"/>
        <v>623.70000000000005</v>
      </c>
      <c r="BT996" s="13">
        <f t="shared" si="70"/>
        <v>541.24</v>
      </c>
      <c r="BU996" s="13">
        <f t="shared" si="71"/>
        <v>0</v>
      </c>
      <c r="BV996" s="6">
        <f>SUMIFS('SEGURO DE VIDA'!E:E, 'SEGURO DE VIDA'!D:D, H996, 'SEGURO DE VIDA'!G:G, E996)</f>
        <v>13.71</v>
      </c>
      <c r="BW996" s="6">
        <f>SUMIFS(TREINAMENTOS!E:E, TREINAMENTOS!D:D, H996, TREINAMENTOS!G:G, E996)</f>
        <v>52.75</v>
      </c>
      <c r="BX996" s="6">
        <f>SUMIFS(EXAMES!E:E, EXAMES!D:D, H996, EXAMES!G:G, E996)</f>
        <v>0</v>
      </c>
      <c r="BY996" s="25">
        <f t="shared" si="72"/>
        <v>1766.3693982222223</v>
      </c>
      <c r="BZ996" s="1"/>
      <c r="CA996" s="1"/>
      <c r="CB996" s="13">
        <f t="shared" si="73"/>
        <v>0</v>
      </c>
      <c r="CC996" s="13">
        <f t="shared" si="74"/>
        <v>0</v>
      </c>
      <c r="CD996" s="13">
        <f>SUMIFS(ALIMENTAÇÃO!E:E, ALIMENTAÇÃO!D:D, H996, ALIMENTAÇÃO!G:G, E996)</f>
        <v>630</v>
      </c>
      <c r="CE996" s="6">
        <f>SUMIFS(TRANSPORTE!E:E, TRANSPORTE!D:D, H996, TRANSPORTE!G:G, E996)</f>
        <v>632.70000000000005</v>
      </c>
      <c r="CF996" s="6">
        <f>SUMIFS('PLANO DE SAÚDE'!E:E, 'PLANO DE SAÚDE'!D:D, H996, 'PLANO DE SAÚDE'!G:G, E996)</f>
        <v>0</v>
      </c>
      <c r="CG996" s="6">
        <f>SUMIFS('PLANO ODONTO'!E:E, 'PLANO ODONTO'!D:D, H996, 'PLANO ODONTO'!G:G, E996)</f>
        <v>0</v>
      </c>
      <c r="CH996" s="6">
        <f t="shared" si="75"/>
        <v>0</v>
      </c>
      <c r="CI996" s="6">
        <f t="shared" si="76"/>
        <v>0</v>
      </c>
      <c r="CJ996" s="6"/>
      <c r="CK996" s="6">
        <f t="shared" si="78"/>
        <v>0</v>
      </c>
      <c r="CL996" s="6">
        <f t="shared" si="79"/>
        <v>0</v>
      </c>
      <c r="CM996" s="6">
        <f t="shared" si="77"/>
        <v>0</v>
      </c>
      <c r="CN996" s="6">
        <v>1537.78</v>
      </c>
      <c r="CO996" s="6">
        <v>-213.78</v>
      </c>
      <c r="CP996" s="6">
        <v>1324</v>
      </c>
      <c r="CQ996" s="6">
        <v>1537.13</v>
      </c>
      <c r="CR996" s="1">
        <v>7.52</v>
      </c>
      <c r="CS996" s="6">
        <v>1537.13</v>
      </c>
      <c r="CT996" s="1">
        <v>122.97</v>
      </c>
      <c r="CU996" s="6">
        <v>929.93</v>
      </c>
    </row>
    <row r="997" spans="1:99" ht="13.8">
      <c r="A997" s="1"/>
      <c r="B997" s="1"/>
      <c r="C997" s="34" t="str">
        <f t="shared" ca="1" si="59"/>
        <v>OK</v>
      </c>
      <c r="D997" s="2">
        <f t="shared" si="60"/>
        <v>3946.9812688888887</v>
      </c>
      <c r="E997" s="42">
        <v>45962</v>
      </c>
      <c r="F997" s="1" t="s">
        <v>145</v>
      </c>
      <c r="G997" s="1">
        <v>292</v>
      </c>
      <c r="H997" s="1" t="s">
        <v>367</v>
      </c>
      <c r="I997" s="1" t="s">
        <v>231</v>
      </c>
      <c r="J997" s="38">
        <v>44270</v>
      </c>
      <c r="K997" s="6">
        <v>2000</v>
      </c>
      <c r="L997" s="1"/>
      <c r="M997" s="4">
        <v>2000</v>
      </c>
      <c r="N997" s="4"/>
      <c r="O997" s="4"/>
      <c r="P997" s="4"/>
      <c r="Q997" s="4"/>
      <c r="R997" s="4"/>
      <c r="S997" s="4"/>
      <c r="T997" s="4"/>
      <c r="U997" s="4">
        <v>91.8</v>
      </c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>
        <v>0.77</v>
      </c>
      <c r="AN997" s="8">
        <f t="shared" si="61"/>
        <v>2092.5700000000002</v>
      </c>
      <c r="AO997" s="4"/>
      <c r="AP997" s="4">
        <v>-6.3</v>
      </c>
      <c r="AQ997" s="4">
        <v>-120</v>
      </c>
      <c r="AR997" s="4"/>
      <c r="AS997" s="4"/>
      <c r="AT997" s="4">
        <v>-0.12</v>
      </c>
      <c r="AU997" s="4"/>
      <c r="AV997" s="4">
        <v>0</v>
      </c>
      <c r="AW997" s="4"/>
      <c r="AX997" s="4"/>
      <c r="AY997" s="4"/>
      <c r="AZ997" s="4"/>
      <c r="BA997" s="4"/>
      <c r="BB997" s="4"/>
      <c r="BC997" s="4">
        <v>-1.66</v>
      </c>
      <c r="BD997" s="4"/>
      <c r="BE997" s="4"/>
      <c r="BF997" s="4"/>
      <c r="BG997" s="4">
        <v>-165.49</v>
      </c>
      <c r="BH997" s="4"/>
      <c r="BI997" s="4"/>
      <c r="BJ997" s="4"/>
      <c r="BK997" s="4"/>
      <c r="BL997" s="11">
        <f t="shared" si="62"/>
        <v>-293.57000000000005</v>
      </c>
      <c r="BM997" s="12">
        <f t="shared" si="63"/>
        <v>1799</v>
      </c>
      <c r="BN997" s="13">
        <f t="shared" si="64"/>
        <v>166.66666666666666</v>
      </c>
      <c r="BO997" s="13">
        <f t="shared" si="65"/>
        <v>166.66666666666666</v>
      </c>
      <c r="BP997" s="13">
        <f t="shared" si="66"/>
        <v>55.55555555555555</v>
      </c>
      <c r="BQ997" s="13">
        <f t="shared" si="67"/>
        <v>165.46138000000002</v>
      </c>
      <c r="BR997" s="13">
        <f t="shared" si="68"/>
        <v>167.34</v>
      </c>
      <c r="BS997" s="13">
        <f t="shared" si="69"/>
        <v>623.70000000000005</v>
      </c>
      <c r="BT997" s="13">
        <f t="shared" si="70"/>
        <v>187.8</v>
      </c>
      <c r="BU997" s="13">
        <f t="shared" si="71"/>
        <v>147.64099999999999</v>
      </c>
      <c r="BV997" s="6">
        <f>SUMIFS('SEGURO DE VIDA'!E:E, 'SEGURO DE VIDA'!D:D, H997, 'SEGURO DE VIDA'!G:G, E997)</f>
        <v>13.71</v>
      </c>
      <c r="BW997" s="6">
        <f>SUMIFS(TREINAMENTOS!E:E, TREINAMENTOS!D:D, H997, TREINAMENTOS!G:G, E997)</f>
        <v>52.75</v>
      </c>
      <c r="BX997" s="6">
        <f>SUMIFS(EXAMES!E:E, EXAMES!D:D, H997, EXAMES!G:G, E997)</f>
        <v>107.12</v>
      </c>
      <c r="BY997" s="25">
        <f t="shared" si="72"/>
        <v>1854.4112688888888</v>
      </c>
      <c r="BZ997" s="1"/>
      <c r="CA997" s="1"/>
      <c r="CB997" s="13">
        <f t="shared" si="73"/>
        <v>147.64099999999999</v>
      </c>
      <c r="CC997" s="13">
        <f t="shared" si="74"/>
        <v>0</v>
      </c>
      <c r="CD997" s="13">
        <f>SUMIFS(ALIMENTAÇÃO!E:E, ALIMENTAÇÃO!D:D, H997, ALIMENTAÇÃO!G:G, E997)</f>
        <v>630</v>
      </c>
      <c r="CE997" s="6">
        <f>SUMIFS(TRANSPORTE!E:E, TRANSPORTE!D:D, H997, TRANSPORTE!G:G, E997)</f>
        <v>307.8</v>
      </c>
      <c r="CF997" s="6">
        <f>SUMIFS('PLANO DE SAÚDE'!E:E, 'PLANO DE SAÚDE'!D:D, H997, 'PLANO DE SAÚDE'!G:G, E997)</f>
        <v>149.30099999999999</v>
      </c>
      <c r="CG997" s="6">
        <f>SUMIFS('PLANO ODONTO'!E:E, 'PLANO ODONTO'!D:D, H997, 'PLANO ODONTO'!G:G, E997)</f>
        <v>0</v>
      </c>
      <c r="CH997" s="6">
        <f t="shared" si="75"/>
        <v>-1.66</v>
      </c>
      <c r="CI997" s="6">
        <f t="shared" si="76"/>
        <v>0</v>
      </c>
      <c r="CJ997" s="6"/>
      <c r="CK997" s="6">
        <f t="shared" si="78"/>
        <v>0</v>
      </c>
      <c r="CL997" s="6">
        <f t="shared" si="79"/>
        <v>0</v>
      </c>
      <c r="CM997" s="6">
        <f t="shared" si="77"/>
        <v>0</v>
      </c>
      <c r="CN997" s="6">
        <v>2092.5700000000002</v>
      </c>
      <c r="CO997" s="6">
        <v>-293.57</v>
      </c>
      <c r="CP997" s="6">
        <v>1799</v>
      </c>
      <c r="CQ997" s="6">
        <v>2091.8000000000002</v>
      </c>
      <c r="CR997" s="1">
        <v>7.91</v>
      </c>
      <c r="CS997" s="6">
        <v>2091.8000000000002</v>
      </c>
      <c r="CT997" s="1">
        <v>167.34</v>
      </c>
      <c r="CU997" s="6">
        <v>1484.6</v>
      </c>
    </row>
    <row r="998" spans="1:99" ht="13.8">
      <c r="A998" s="1"/>
      <c r="B998" s="1"/>
      <c r="C998" s="34" t="str">
        <f t="shared" ca="1" si="59"/>
        <v>OK</v>
      </c>
      <c r="D998" s="2">
        <f t="shared" si="60"/>
        <v>3341.63</v>
      </c>
      <c r="E998" s="42">
        <v>45962</v>
      </c>
      <c r="F998" s="1" t="s">
        <v>145</v>
      </c>
      <c r="G998" s="1">
        <v>3598</v>
      </c>
      <c r="H998" s="1" t="s">
        <v>549</v>
      </c>
      <c r="I998" s="1" t="s">
        <v>151</v>
      </c>
      <c r="J998" s="38">
        <v>45922</v>
      </c>
      <c r="K998" s="6">
        <v>1800</v>
      </c>
      <c r="L998" s="1"/>
      <c r="M998" s="4">
        <v>1800</v>
      </c>
      <c r="N998" s="4"/>
      <c r="O998" s="4"/>
      <c r="P998" s="4"/>
      <c r="Q998" s="4"/>
      <c r="R998" s="4"/>
      <c r="S998" s="4"/>
      <c r="T998" s="4"/>
      <c r="U998" s="4">
        <v>0</v>
      </c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>
        <v>0.16</v>
      </c>
      <c r="AN998" s="8">
        <f t="shared" si="61"/>
        <v>1800.16</v>
      </c>
      <c r="AO998" s="4"/>
      <c r="AP998" s="4">
        <v>-6.3</v>
      </c>
      <c r="AQ998" s="4">
        <v>-108</v>
      </c>
      <c r="AR998" s="4"/>
      <c r="AS998" s="4"/>
      <c r="AT998" s="4">
        <v>-0.63</v>
      </c>
      <c r="AU998" s="4"/>
      <c r="AV998" s="4">
        <v>-14</v>
      </c>
      <c r="AW998" s="4"/>
      <c r="AX998" s="4"/>
      <c r="AY998" s="4"/>
      <c r="AZ998" s="4"/>
      <c r="BA998" s="4"/>
      <c r="BB998" s="4"/>
      <c r="BC998" s="4">
        <v>0</v>
      </c>
      <c r="BD998" s="4"/>
      <c r="BE998" s="4"/>
      <c r="BF998" s="4"/>
      <c r="BG998" s="4">
        <v>-139.22999999999999</v>
      </c>
      <c r="BH998" s="4"/>
      <c r="BI998" s="4"/>
      <c r="BJ998" s="4"/>
      <c r="BK998" s="4"/>
      <c r="BL998" s="11">
        <f t="shared" si="62"/>
        <v>-268.15999999999997</v>
      </c>
      <c r="BM998" s="12">
        <f t="shared" si="63"/>
        <v>1532</v>
      </c>
      <c r="BN998" s="13">
        <f t="shared" si="64"/>
        <v>150</v>
      </c>
      <c r="BO998" s="13">
        <f t="shared" si="65"/>
        <v>150</v>
      </c>
      <c r="BP998" s="13">
        <f t="shared" si="66"/>
        <v>50</v>
      </c>
      <c r="BQ998" s="13">
        <f t="shared" si="67"/>
        <v>139.32</v>
      </c>
      <c r="BR998" s="13">
        <f t="shared" si="68"/>
        <v>144</v>
      </c>
      <c r="BS998" s="13">
        <f t="shared" si="69"/>
        <v>623.70000000000005</v>
      </c>
      <c r="BT998" s="13">
        <f t="shared" si="70"/>
        <v>199.8</v>
      </c>
      <c r="BU998" s="13">
        <f t="shared" si="71"/>
        <v>18.189999999999998</v>
      </c>
      <c r="BV998" s="6">
        <f>SUMIFS('SEGURO DE VIDA'!E:E, 'SEGURO DE VIDA'!D:D, H998, 'SEGURO DE VIDA'!G:G, E998)</f>
        <v>13.71</v>
      </c>
      <c r="BW998" s="6">
        <f>SUMIFS(TREINAMENTOS!E:E, TREINAMENTOS!D:D, H998, TREINAMENTOS!G:G, E998)</f>
        <v>52.75</v>
      </c>
      <c r="BX998" s="6">
        <f>SUMIFS(EXAMES!E:E, EXAMES!D:D, H998, EXAMES!G:G, E998)</f>
        <v>0</v>
      </c>
      <c r="BY998" s="25">
        <f t="shared" si="72"/>
        <v>1541.47</v>
      </c>
      <c r="BZ998" s="1"/>
      <c r="CA998" s="1"/>
      <c r="CB998" s="13">
        <f t="shared" si="73"/>
        <v>0</v>
      </c>
      <c r="CC998" s="13">
        <f t="shared" si="74"/>
        <v>18.189999999999998</v>
      </c>
      <c r="CD998" s="13">
        <f>SUMIFS(ALIMENTAÇÃO!E:E, ALIMENTAÇÃO!D:D, H998, ALIMENTAÇÃO!G:G, E998)</f>
        <v>630</v>
      </c>
      <c r="CE998" s="6">
        <f>SUMIFS(TRANSPORTE!E:E, TRANSPORTE!D:D, H998, TRANSPORTE!G:G, E998)</f>
        <v>307.8</v>
      </c>
      <c r="CF998" s="6">
        <f>SUMIFS('PLANO DE SAÚDE'!E:E, 'PLANO DE SAÚDE'!D:D, H998, 'PLANO DE SAÚDE'!G:G, E998)</f>
        <v>0</v>
      </c>
      <c r="CG998" s="6">
        <f>SUMIFS('PLANO ODONTO'!E:E, 'PLANO ODONTO'!D:D, H998, 'PLANO ODONTO'!G:G, E998)</f>
        <v>32.19</v>
      </c>
      <c r="CH998" s="6">
        <f t="shared" si="75"/>
        <v>0</v>
      </c>
      <c r="CI998" s="6">
        <f t="shared" si="76"/>
        <v>0</v>
      </c>
      <c r="CJ998" s="6"/>
      <c r="CK998" s="6">
        <f t="shared" si="78"/>
        <v>0</v>
      </c>
      <c r="CL998" s="6">
        <f t="shared" si="79"/>
        <v>0</v>
      </c>
      <c r="CM998" s="6">
        <f t="shared" si="77"/>
        <v>-14</v>
      </c>
      <c r="CN998" s="6">
        <v>1800.16</v>
      </c>
      <c r="CO998" s="6">
        <v>-268.16000000000003</v>
      </c>
      <c r="CP998" s="6">
        <v>1532</v>
      </c>
      <c r="CQ998" s="6">
        <v>1800</v>
      </c>
      <c r="CR998" s="1">
        <v>7.74</v>
      </c>
      <c r="CS998" s="6">
        <v>1800</v>
      </c>
      <c r="CT998" s="1">
        <v>144</v>
      </c>
      <c r="CU998" s="6">
        <v>1192.8</v>
      </c>
    </row>
    <row r="999" spans="1:99" ht="13.8">
      <c r="A999" s="1"/>
      <c r="B999" s="1"/>
      <c r="C999" s="34" t="str">
        <f t="shared" ca="1" si="59"/>
        <v>OK</v>
      </c>
      <c r="D999" s="2">
        <f t="shared" si="60"/>
        <v>3501.9738500000003</v>
      </c>
      <c r="E999" s="42">
        <v>45962</v>
      </c>
      <c r="F999" s="1" t="s">
        <v>145</v>
      </c>
      <c r="G999" s="1">
        <v>3549</v>
      </c>
      <c r="H999" s="1" t="s">
        <v>368</v>
      </c>
      <c r="I999" s="1" t="s">
        <v>151</v>
      </c>
      <c r="J999" s="38">
        <v>45831</v>
      </c>
      <c r="K999" s="6">
        <v>1800</v>
      </c>
      <c r="L999" s="1"/>
      <c r="M999" s="4">
        <v>1800</v>
      </c>
      <c r="N999" s="4"/>
      <c r="O999" s="4"/>
      <c r="P999" s="4"/>
      <c r="Q999" s="4"/>
      <c r="R999" s="4"/>
      <c r="S999" s="4"/>
      <c r="T999" s="4"/>
      <c r="U999" s="4">
        <v>12.75</v>
      </c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>
        <v>0.6</v>
      </c>
      <c r="AN999" s="8">
        <f t="shared" si="61"/>
        <v>1813.35</v>
      </c>
      <c r="AO999" s="4"/>
      <c r="AP999" s="4">
        <v>-6.3</v>
      </c>
      <c r="AQ999" s="4">
        <v>-108</v>
      </c>
      <c r="AR999" s="4"/>
      <c r="AS999" s="4"/>
      <c r="AT999" s="4">
        <v>-0.84</v>
      </c>
      <c r="AU999" s="4"/>
      <c r="AV999" s="4">
        <v>0</v>
      </c>
      <c r="AW999" s="4"/>
      <c r="AX999" s="4"/>
      <c r="AY999" s="4"/>
      <c r="AZ999" s="4"/>
      <c r="BA999" s="4"/>
      <c r="BB999" s="4"/>
      <c r="BC999" s="4">
        <v>-1.84</v>
      </c>
      <c r="BD999" s="4"/>
      <c r="BE999" s="4"/>
      <c r="BF999" s="4"/>
      <c r="BG999" s="4">
        <v>-140.37</v>
      </c>
      <c r="BH999" s="4"/>
      <c r="BI999" s="4"/>
      <c r="BJ999" s="4"/>
      <c r="BK999" s="4"/>
      <c r="BL999" s="11">
        <f t="shared" si="62"/>
        <v>-257.35000000000002</v>
      </c>
      <c r="BM999" s="12">
        <f t="shared" si="63"/>
        <v>1556</v>
      </c>
      <c r="BN999" s="13">
        <f t="shared" si="64"/>
        <v>150</v>
      </c>
      <c r="BO999" s="13">
        <f t="shared" si="65"/>
        <v>150</v>
      </c>
      <c r="BP999" s="13">
        <f t="shared" si="66"/>
        <v>50</v>
      </c>
      <c r="BQ999" s="13">
        <f t="shared" si="67"/>
        <v>140.30685</v>
      </c>
      <c r="BR999" s="13">
        <f t="shared" si="68"/>
        <v>145.02000000000001</v>
      </c>
      <c r="BS999" s="13">
        <f t="shared" si="69"/>
        <v>623.70000000000005</v>
      </c>
      <c r="BT999" s="13">
        <f t="shared" si="70"/>
        <v>199.8</v>
      </c>
      <c r="BU999" s="13">
        <f t="shared" si="71"/>
        <v>163.33699999999999</v>
      </c>
      <c r="BV999" s="6">
        <f>SUMIFS('SEGURO DE VIDA'!E:E, 'SEGURO DE VIDA'!D:D, H999, 'SEGURO DE VIDA'!G:G, E999)</f>
        <v>13.71</v>
      </c>
      <c r="BW999" s="6">
        <f>SUMIFS(TREINAMENTOS!E:E, TREINAMENTOS!D:D, H999, TREINAMENTOS!G:G, E999)</f>
        <v>52.75</v>
      </c>
      <c r="BX999" s="6">
        <f>SUMIFS(EXAMES!E:E, EXAMES!D:D, H999, EXAMES!G:G, E999)</f>
        <v>0</v>
      </c>
      <c r="BY999" s="25">
        <f t="shared" si="72"/>
        <v>1688.6238500000002</v>
      </c>
      <c r="BZ999" s="1"/>
      <c r="CA999" s="1"/>
      <c r="CB999" s="13">
        <f t="shared" si="73"/>
        <v>163.33699999999999</v>
      </c>
      <c r="CC999" s="13">
        <f t="shared" si="74"/>
        <v>0</v>
      </c>
      <c r="CD999" s="13">
        <f>SUMIFS(ALIMENTAÇÃO!E:E, ALIMENTAÇÃO!D:D, H999, ALIMENTAÇÃO!G:G, E999)</f>
        <v>630</v>
      </c>
      <c r="CE999" s="6">
        <f>SUMIFS(TRANSPORTE!E:E, TRANSPORTE!D:D, H999, TRANSPORTE!G:G, E999)</f>
        <v>307.8</v>
      </c>
      <c r="CF999" s="6">
        <f>SUMIFS('PLANO DE SAÚDE'!E:E, 'PLANO DE SAÚDE'!D:D, H999, 'PLANO DE SAÚDE'!G:G, E999)</f>
        <v>165.17699999999999</v>
      </c>
      <c r="CG999" s="6">
        <f>SUMIFS('PLANO ODONTO'!E:E, 'PLANO ODONTO'!D:D, H999, 'PLANO ODONTO'!G:G, E999)</f>
        <v>0</v>
      </c>
      <c r="CH999" s="6">
        <f t="shared" si="75"/>
        <v>-1.84</v>
      </c>
      <c r="CI999" s="6">
        <f t="shared" si="76"/>
        <v>0</v>
      </c>
      <c r="CJ999" s="6"/>
      <c r="CK999" s="6">
        <f t="shared" si="78"/>
        <v>0</v>
      </c>
      <c r="CL999" s="6">
        <f t="shared" si="79"/>
        <v>0</v>
      </c>
      <c r="CM999" s="6">
        <f t="shared" si="77"/>
        <v>0</v>
      </c>
      <c r="CN999" s="6">
        <v>1813.35</v>
      </c>
      <c r="CO999" s="6">
        <v>-257.35000000000002</v>
      </c>
      <c r="CP999" s="6">
        <v>1556</v>
      </c>
      <c r="CQ999" s="6">
        <v>1812.75</v>
      </c>
      <c r="CR999" s="1">
        <v>7.74</v>
      </c>
      <c r="CS999" s="6">
        <v>1812.75</v>
      </c>
      <c r="CT999" s="1">
        <v>145.02000000000001</v>
      </c>
      <c r="CU999" s="6">
        <v>1205.55</v>
      </c>
    </row>
    <row r="1000" spans="1:99" ht="13.8">
      <c r="A1000" s="1"/>
      <c r="B1000" s="1"/>
      <c r="C1000" s="34" t="str">
        <f t="shared" ca="1" si="59"/>
        <v>OK</v>
      </c>
      <c r="D1000" s="2">
        <f t="shared" si="60"/>
        <v>3218.2850015555559</v>
      </c>
      <c r="E1000" s="42">
        <v>45962</v>
      </c>
      <c r="F1000" s="1" t="s">
        <v>145</v>
      </c>
      <c r="G1000" s="1">
        <v>3528</v>
      </c>
      <c r="H1000" s="1" t="s">
        <v>369</v>
      </c>
      <c r="I1000" s="1" t="s">
        <v>370</v>
      </c>
      <c r="J1000" s="38">
        <v>45782</v>
      </c>
      <c r="K1000" s="6">
        <v>1721.42</v>
      </c>
      <c r="L1000" s="1"/>
      <c r="M1000" s="4">
        <v>1721.42</v>
      </c>
      <c r="N1000" s="4"/>
      <c r="O1000" s="4">
        <v>0</v>
      </c>
      <c r="P1000" s="4">
        <v>0</v>
      </c>
      <c r="Q1000" s="4"/>
      <c r="R1000" s="4"/>
      <c r="S1000" s="4"/>
      <c r="T1000" s="4"/>
      <c r="U1000" s="4">
        <v>42.84</v>
      </c>
      <c r="V1000" s="4"/>
      <c r="W1000" s="4"/>
      <c r="X1000" s="4"/>
      <c r="Y1000" s="4">
        <v>0</v>
      </c>
      <c r="Z1000" s="4"/>
      <c r="AA1000" s="4"/>
      <c r="AB1000" s="4"/>
      <c r="AC1000" s="4"/>
      <c r="AD1000" s="4"/>
      <c r="AE1000" s="4">
        <v>0</v>
      </c>
      <c r="AF1000" s="4">
        <v>0</v>
      </c>
      <c r="AG1000" s="4"/>
      <c r="AH1000" s="4">
        <v>0</v>
      </c>
      <c r="AI1000" s="4"/>
      <c r="AJ1000" s="4"/>
      <c r="AK1000" s="4"/>
      <c r="AL1000" s="4"/>
      <c r="AM1000" s="4">
        <v>0.22</v>
      </c>
      <c r="AN1000" s="8">
        <f t="shared" si="61"/>
        <v>1764.48</v>
      </c>
      <c r="AO1000" s="4"/>
      <c r="AP1000" s="4">
        <v>-6.3</v>
      </c>
      <c r="AQ1000" s="4">
        <v>-103.29</v>
      </c>
      <c r="AR1000" s="4"/>
      <c r="AS1000" s="4"/>
      <c r="AT1000" s="4">
        <v>-0.88</v>
      </c>
      <c r="AU1000" s="4"/>
      <c r="AV1000" s="4">
        <v>-14</v>
      </c>
      <c r="AW1000" s="4"/>
      <c r="AX1000" s="4"/>
      <c r="AY1000" s="4"/>
      <c r="AZ1000" s="4"/>
      <c r="BA1000" s="4"/>
      <c r="BB1000" s="4"/>
      <c r="BC1000" s="4">
        <v>0</v>
      </c>
      <c r="BD1000" s="4"/>
      <c r="BE1000" s="4"/>
      <c r="BF1000" s="4">
        <v>0</v>
      </c>
      <c r="BG1000" s="4">
        <v>-136.01</v>
      </c>
      <c r="BH1000" s="4"/>
      <c r="BI1000" s="4"/>
      <c r="BJ1000" s="4"/>
      <c r="BK1000" s="4"/>
      <c r="BL1000" s="11">
        <f t="shared" si="62"/>
        <v>-260.48</v>
      </c>
      <c r="BM1000" s="12">
        <f t="shared" si="63"/>
        <v>1504</v>
      </c>
      <c r="BN1000" s="13">
        <f t="shared" si="64"/>
        <v>143.45166666666668</v>
      </c>
      <c r="BO1000" s="13">
        <f t="shared" si="65"/>
        <v>143.45166666666668</v>
      </c>
      <c r="BP1000" s="13">
        <f t="shared" si="66"/>
        <v>47.817222222222227</v>
      </c>
      <c r="BQ1000" s="13">
        <f t="shared" si="67"/>
        <v>136.02444600000001</v>
      </c>
      <c r="BR1000" s="13">
        <f t="shared" si="68"/>
        <v>141.13999999999999</v>
      </c>
      <c r="BS1000" s="13">
        <f t="shared" si="69"/>
        <v>623.70000000000005</v>
      </c>
      <c r="BT1000" s="13">
        <f t="shared" si="70"/>
        <v>204.51</v>
      </c>
      <c r="BU1000" s="13">
        <f t="shared" si="71"/>
        <v>0</v>
      </c>
      <c r="BV1000" s="6">
        <f>SUMIFS('SEGURO DE VIDA'!E:E, 'SEGURO DE VIDA'!D:D, H1000, 'SEGURO DE VIDA'!G:G, E1000)</f>
        <v>13.71</v>
      </c>
      <c r="BW1000" s="6">
        <f>SUMIFS(TREINAMENTOS!E:E, TREINAMENTOS!D:D, H1000, TREINAMENTOS!G:G, E1000)</f>
        <v>0</v>
      </c>
      <c r="BX1000" s="6">
        <f>SUMIFS(EXAMES!E:E, EXAMES!D:D, H1000, EXAMES!G:G, E1000)</f>
        <v>0</v>
      </c>
      <c r="BY1000" s="25">
        <f t="shared" si="72"/>
        <v>1453.8050015555557</v>
      </c>
      <c r="BZ1000" s="1"/>
      <c r="CA1000" s="1"/>
      <c r="CB1000" s="13">
        <f t="shared" si="73"/>
        <v>0</v>
      </c>
      <c r="CC1000" s="13">
        <f t="shared" si="74"/>
        <v>0</v>
      </c>
      <c r="CD1000" s="13">
        <f>SUMIFS(ALIMENTAÇÃO!E:E, ALIMENTAÇÃO!D:D, H1000, ALIMENTAÇÃO!G:G, E1000)</f>
        <v>630</v>
      </c>
      <c r="CE1000" s="6">
        <f>SUMIFS(TRANSPORTE!E:E, TRANSPORTE!D:D, H1000, TRANSPORTE!G:G, E1000)</f>
        <v>307.8</v>
      </c>
      <c r="CF1000" s="6">
        <f>SUMIFS('PLANO DE SAÚDE'!E:E, 'PLANO DE SAÚDE'!D:D, H1000, 'PLANO DE SAÚDE'!G:G, E1000)</f>
        <v>0</v>
      </c>
      <c r="CG1000" s="6">
        <f>SUMIFS('PLANO ODONTO'!E:E, 'PLANO ODONTO'!D:D, H1000, 'PLANO ODONTO'!G:G, E1000)</f>
        <v>14</v>
      </c>
      <c r="CH1000" s="6">
        <f t="shared" si="75"/>
        <v>0</v>
      </c>
      <c r="CI1000" s="6">
        <f t="shared" si="76"/>
        <v>0</v>
      </c>
      <c r="CJ1000" s="6"/>
      <c r="CK1000" s="6">
        <f t="shared" si="78"/>
        <v>0</v>
      </c>
      <c r="CL1000" s="6">
        <f t="shared" si="79"/>
        <v>0</v>
      </c>
      <c r="CM1000" s="6">
        <f t="shared" si="77"/>
        <v>-14</v>
      </c>
      <c r="CN1000" s="6">
        <v>1764.48</v>
      </c>
      <c r="CO1000" s="6">
        <v>-260.48</v>
      </c>
      <c r="CP1000" s="6">
        <v>1504</v>
      </c>
      <c r="CQ1000" s="6">
        <v>1764.26</v>
      </c>
      <c r="CR1000" s="1">
        <v>7.71</v>
      </c>
      <c r="CS1000" s="6">
        <v>1764.26</v>
      </c>
      <c r="CT1000" s="1">
        <v>141.13999999999999</v>
      </c>
      <c r="CU1000" s="6">
        <v>1157.06</v>
      </c>
    </row>
    <row r="1001" spans="1:99" ht="13.8">
      <c r="A1001" s="1"/>
      <c r="B1001" s="1"/>
      <c r="C1001" s="34" t="str">
        <f t="shared" ca="1" si="59"/>
        <v>OK</v>
      </c>
      <c r="D1001" s="2">
        <f t="shared" si="60"/>
        <v>4430.0918607777776</v>
      </c>
      <c r="E1001" s="42">
        <v>45962</v>
      </c>
      <c r="F1001" s="1" t="s">
        <v>145</v>
      </c>
      <c r="G1001" s="1">
        <v>3582</v>
      </c>
      <c r="H1001" s="1" t="s">
        <v>552</v>
      </c>
      <c r="I1001" s="1" t="s">
        <v>157</v>
      </c>
      <c r="J1001" s="38">
        <v>45901</v>
      </c>
      <c r="K1001" s="6">
        <v>2622.91</v>
      </c>
      <c r="L1001" s="1"/>
      <c r="M1001" s="4">
        <v>2622.91</v>
      </c>
      <c r="N1001" s="4"/>
      <c r="O1001" s="4">
        <v>0</v>
      </c>
      <c r="P1001" s="4">
        <v>0</v>
      </c>
      <c r="Q1001" s="4"/>
      <c r="R1001" s="4"/>
      <c r="S1001" s="4"/>
      <c r="T1001" s="4"/>
      <c r="U1001" s="4">
        <v>0</v>
      </c>
      <c r="V1001" s="4"/>
      <c r="W1001" s="4"/>
      <c r="X1001" s="4"/>
      <c r="Y1001" s="4">
        <v>0</v>
      </c>
      <c r="Z1001" s="4"/>
      <c r="AA1001" s="4"/>
      <c r="AB1001" s="4"/>
      <c r="AC1001" s="4"/>
      <c r="AD1001" s="4"/>
      <c r="AE1001" s="4">
        <v>0</v>
      </c>
      <c r="AF1001" s="4">
        <v>0</v>
      </c>
      <c r="AG1001" s="4"/>
      <c r="AH1001" s="4">
        <v>0</v>
      </c>
      <c r="AI1001" s="4"/>
      <c r="AJ1001" s="4"/>
      <c r="AK1001" s="4"/>
      <c r="AL1001" s="4"/>
      <c r="AM1001" s="4">
        <v>0.6</v>
      </c>
      <c r="AN1001" s="8">
        <f t="shared" si="61"/>
        <v>2623.5099999999998</v>
      </c>
      <c r="AO1001" s="4"/>
      <c r="AP1001" s="4">
        <v>-6.3</v>
      </c>
      <c r="AQ1001" s="4">
        <v>-157.37</v>
      </c>
      <c r="AR1001" s="4"/>
      <c r="AS1001" s="4"/>
      <c r="AT1001" s="4">
        <v>-0.62</v>
      </c>
      <c r="AU1001" s="4"/>
      <c r="AV1001" s="4">
        <v>0</v>
      </c>
      <c r="AW1001" s="4"/>
      <c r="AX1001" s="4"/>
      <c r="AY1001" s="4"/>
      <c r="AZ1001" s="4"/>
      <c r="BA1001" s="4"/>
      <c r="BB1001" s="4"/>
      <c r="BC1001" s="4">
        <v>-1.93</v>
      </c>
      <c r="BD1001" s="4"/>
      <c r="BE1001" s="4"/>
      <c r="BF1001" s="4">
        <v>0</v>
      </c>
      <c r="BG1001" s="4">
        <v>-213.29</v>
      </c>
      <c r="BH1001" s="4"/>
      <c r="BI1001" s="4"/>
      <c r="BJ1001" s="4"/>
      <c r="BK1001" s="4"/>
      <c r="BL1001" s="11">
        <f t="shared" si="62"/>
        <v>-379.51</v>
      </c>
      <c r="BM1001" s="12">
        <f t="shared" si="63"/>
        <v>2244</v>
      </c>
      <c r="BN1001" s="13">
        <f t="shared" si="64"/>
        <v>218.57583333333332</v>
      </c>
      <c r="BO1001" s="13">
        <f t="shared" si="65"/>
        <v>218.57583333333332</v>
      </c>
      <c r="BP1001" s="13">
        <f t="shared" si="66"/>
        <v>72.858611111111102</v>
      </c>
      <c r="BQ1001" s="13">
        <f t="shared" si="67"/>
        <v>213.24258300000002</v>
      </c>
      <c r="BR1001" s="13">
        <f t="shared" si="68"/>
        <v>209.83</v>
      </c>
      <c r="BS1001" s="13">
        <f t="shared" si="69"/>
        <v>623.70000000000005</v>
      </c>
      <c r="BT1001" s="13">
        <f t="shared" si="70"/>
        <v>11.829999999999984</v>
      </c>
      <c r="BU1001" s="13">
        <f t="shared" si="71"/>
        <v>171.50900000000001</v>
      </c>
      <c r="BV1001" s="6">
        <f>SUMIFS('SEGURO DE VIDA'!E:E, 'SEGURO DE VIDA'!D:D, H1001, 'SEGURO DE VIDA'!G:G, E1001)</f>
        <v>13.71</v>
      </c>
      <c r="BW1001" s="6">
        <f>SUMIFS(TREINAMENTOS!E:E, TREINAMENTOS!D:D, H1001, TREINAMENTOS!G:G, E1001)</f>
        <v>52.75</v>
      </c>
      <c r="BX1001" s="6">
        <f>SUMIFS(EXAMES!E:E, EXAMES!D:D, H1001, EXAMES!G:G, E1001)</f>
        <v>0</v>
      </c>
      <c r="BY1001" s="25">
        <f t="shared" si="72"/>
        <v>1806.5818607777778</v>
      </c>
      <c r="BZ1001" s="1"/>
      <c r="CA1001" s="1"/>
      <c r="CB1001" s="13">
        <f t="shared" si="73"/>
        <v>171.50900000000001</v>
      </c>
      <c r="CC1001" s="13">
        <f t="shared" si="74"/>
        <v>0</v>
      </c>
      <c r="CD1001" s="13">
        <f>SUMIFS(ALIMENTAÇÃO!E:E, ALIMENTAÇÃO!D:D, H1001, ALIMENTAÇÃO!G:G, E1001)</f>
        <v>630</v>
      </c>
      <c r="CE1001" s="6">
        <f>SUMIFS(TRANSPORTE!E:E, TRANSPORTE!D:D, H1001, TRANSPORTE!G:G, E1001)</f>
        <v>169.2</v>
      </c>
      <c r="CF1001" s="6">
        <f>SUMIFS('PLANO DE SAÚDE'!E:E, 'PLANO DE SAÚDE'!D:D, H1001, 'PLANO DE SAÚDE'!G:G, E1001)</f>
        <v>173.43900000000002</v>
      </c>
      <c r="CG1001" s="6">
        <f>SUMIFS('PLANO ODONTO'!E:E, 'PLANO ODONTO'!D:D, H1001, 'PLANO ODONTO'!G:G, E1001)</f>
        <v>0</v>
      </c>
      <c r="CH1001" s="6">
        <f t="shared" si="75"/>
        <v>-1.93</v>
      </c>
      <c r="CI1001" s="6">
        <f t="shared" si="76"/>
        <v>0</v>
      </c>
      <c r="CJ1001" s="6"/>
      <c r="CK1001" s="6">
        <f t="shared" si="78"/>
        <v>0</v>
      </c>
      <c r="CL1001" s="6">
        <f t="shared" si="79"/>
        <v>0</v>
      </c>
      <c r="CM1001" s="6">
        <f t="shared" si="77"/>
        <v>0</v>
      </c>
      <c r="CN1001" s="6">
        <v>2623.51</v>
      </c>
      <c r="CO1001" s="6">
        <v>-379.51</v>
      </c>
      <c r="CP1001" s="6">
        <v>2244</v>
      </c>
      <c r="CQ1001" s="6">
        <v>2622.91</v>
      </c>
      <c r="CR1001" s="1">
        <v>8.1300000000000008</v>
      </c>
      <c r="CS1001" s="6">
        <v>2622.91</v>
      </c>
      <c r="CT1001" s="1">
        <v>209.83</v>
      </c>
      <c r="CU1001" s="6">
        <v>2015.71</v>
      </c>
    </row>
    <row r="1002" spans="1:99" ht="13.8">
      <c r="A1002" s="1"/>
      <c r="B1002" s="1"/>
      <c r="C1002" s="34" t="str">
        <f t="shared" ca="1" si="59"/>
        <v>OK</v>
      </c>
      <c r="D1002" s="2">
        <f t="shared" si="60"/>
        <v>3974.3549495555562</v>
      </c>
      <c r="E1002" s="42">
        <v>45962</v>
      </c>
      <c r="F1002" s="1" t="s">
        <v>145</v>
      </c>
      <c r="G1002" s="1">
        <v>3450</v>
      </c>
      <c r="H1002" s="1" t="s">
        <v>372</v>
      </c>
      <c r="I1002" s="1" t="s">
        <v>373</v>
      </c>
      <c r="J1002" s="38">
        <v>45495</v>
      </c>
      <c r="K1002" s="6">
        <v>1595.42</v>
      </c>
      <c r="L1002" s="1"/>
      <c r="M1002" s="4">
        <v>1595.42</v>
      </c>
      <c r="N1002" s="4"/>
      <c r="O1002" s="4">
        <v>12.96</v>
      </c>
      <c r="P1002" s="4">
        <v>478.63</v>
      </c>
      <c r="Q1002" s="4"/>
      <c r="R1002" s="4"/>
      <c r="S1002" s="4"/>
      <c r="T1002" s="4"/>
      <c r="U1002" s="4">
        <v>154.84</v>
      </c>
      <c r="V1002" s="4"/>
      <c r="W1002" s="4"/>
      <c r="X1002" s="4"/>
      <c r="Y1002" s="4">
        <v>0</v>
      </c>
      <c r="Z1002" s="4"/>
      <c r="AA1002" s="4"/>
      <c r="AB1002" s="4"/>
      <c r="AC1002" s="4"/>
      <c r="AD1002" s="4"/>
      <c r="AE1002" s="4">
        <v>230.57</v>
      </c>
      <c r="AF1002" s="4">
        <v>74.12</v>
      </c>
      <c r="AG1002" s="4"/>
      <c r="AH1002" s="4">
        <v>0</v>
      </c>
      <c r="AI1002" s="4"/>
      <c r="AJ1002" s="4"/>
      <c r="AK1002" s="4"/>
      <c r="AL1002" s="4"/>
      <c r="AM1002" s="4">
        <v>0.15</v>
      </c>
      <c r="AN1002" s="8">
        <f t="shared" si="61"/>
        <v>2546.6900000000005</v>
      </c>
      <c r="AO1002" s="4"/>
      <c r="AP1002" s="4">
        <v>-4.33</v>
      </c>
      <c r="AQ1002" s="4">
        <v>-95.73</v>
      </c>
      <c r="AR1002" s="4"/>
      <c r="AS1002" s="4"/>
      <c r="AT1002" s="4">
        <v>-0.22</v>
      </c>
      <c r="AU1002" s="4"/>
      <c r="AV1002" s="4">
        <v>0</v>
      </c>
      <c r="AW1002" s="4"/>
      <c r="AX1002" s="4"/>
      <c r="AY1002" s="4"/>
      <c r="AZ1002" s="4"/>
      <c r="BA1002" s="4"/>
      <c r="BB1002" s="4"/>
      <c r="BC1002" s="4">
        <v>0</v>
      </c>
      <c r="BD1002" s="4"/>
      <c r="BE1002" s="4"/>
      <c r="BF1002" s="4">
        <v>0</v>
      </c>
      <c r="BG1002" s="4">
        <v>-206.41</v>
      </c>
      <c r="BH1002" s="4"/>
      <c r="BI1002" s="4"/>
      <c r="BJ1002" s="4"/>
      <c r="BK1002" s="4"/>
      <c r="BL1002" s="11">
        <f t="shared" si="62"/>
        <v>-306.69</v>
      </c>
      <c r="BM1002" s="12">
        <f t="shared" si="63"/>
        <v>2240.0000000000005</v>
      </c>
      <c r="BN1002" s="13">
        <f t="shared" si="64"/>
        <v>132.95166666666668</v>
      </c>
      <c r="BO1002" s="13">
        <f t="shared" si="65"/>
        <v>132.95166666666668</v>
      </c>
      <c r="BP1002" s="13">
        <f t="shared" si="66"/>
        <v>44.317222222222227</v>
      </c>
      <c r="BQ1002" s="13">
        <f t="shared" si="67"/>
        <v>206.52439399999997</v>
      </c>
      <c r="BR1002" s="13">
        <f t="shared" si="68"/>
        <v>203.72</v>
      </c>
      <c r="BS1002" s="13">
        <f t="shared" si="69"/>
        <v>428.67</v>
      </c>
      <c r="BT1002" s="13">
        <f t="shared" si="70"/>
        <v>212.07</v>
      </c>
      <c r="BU1002" s="13">
        <f t="shared" si="71"/>
        <v>0</v>
      </c>
      <c r="BV1002" s="6">
        <f>SUMIFS('SEGURO DE VIDA'!E:E, 'SEGURO DE VIDA'!D:D, H1002, 'SEGURO DE VIDA'!G:G, E1002)</f>
        <v>13.71</v>
      </c>
      <c r="BW1002" s="6">
        <f>SUMIFS(TREINAMENTOS!E:E, TREINAMENTOS!D:D, H1002, TREINAMENTOS!G:G, E1002)</f>
        <v>52.75</v>
      </c>
      <c r="BX1002" s="6">
        <f>SUMIFS(EXAMES!E:E, EXAMES!D:D, H1002, EXAMES!G:G, E1002)</f>
        <v>0</v>
      </c>
      <c r="BY1002" s="25">
        <f t="shared" si="72"/>
        <v>1427.6649495555557</v>
      </c>
      <c r="BZ1002" s="1"/>
      <c r="CA1002" s="1"/>
      <c r="CB1002" s="13">
        <f t="shared" si="73"/>
        <v>0</v>
      </c>
      <c r="CC1002" s="13">
        <f t="shared" si="74"/>
        <v>0</v>
      </c>
      <c r="CD1002" s="13">
        <f>SUMIFS(ALIMENTAÇÃO!E:E, ALIMENTAÇÃO!D:D, H1002, ALIMENTAÇÃO!G:G, E1002)</f>
        <v>433</v>
      </c>
      <c r="CE1002" s="6">
        <f>SUMIFS(TRANSPORTE!E:E, TRANSPORTE!D:D, H1002, TRANSPORTE!G:G, E1002)</f>
        <v>307.8</v>
      </c>
      <c r="CF1002" s="6">
        <f>SUMIFS('PLANO DE SAÚDE'!E:E, 'PLANO DE SAÚDE'!D:D, H1002, 'PLANO DE SAÚDE'!G:G, E1002)</f>
        <v>0</v>
      </c>
      <c r="CG1002" s="6">
        <f>SUMIFS('PLANO ODONTO'!E:E, 'PLANO ODONTO'!D:D, H1002, 'PLANO ODONTO'!G:G, E1002)</f>
        <v>0</v>
      </c>
      <c r="CH1002" s="6">
        <f t="shared" si="75"/>
        <v>0</v>
      </c>
      <c r="CI1002" s="6">
        <f t="shared" si="76"/>
        <v>0</v>
      </c>
      <c r="CJ1002" s="6"/>
      <c r="CK1002" s="6">
        <f t="shared" si="78"/>
        <v>74.12</v>
      </c>
      <c r="CL1002" s="6">
        <f t="shared" si="79"/>
        <v>0</v>
      </c>
      <c r="CM1002" s="6">
        <f t="shared" si="77"/>
        <v>0</v>
      </c>
      <c r="CN1002" s="6">
        <v>2546.69</v>
      </c>
      <c r="CO1002" s="6">
        <v>-306.69</v>
      </c>
      <c r="CP1002" s="6">
        <v>2240</v>
      </c>
      <c r="CQ1002" s="6">
        <v>2546.54</v>
      </c>
      <c r="CR1002" s="1">
        <v>8.11</v>
      </c>
      <c r="CS1002" s="6">
        <v>2546.54</v>
      </c>
      <c r="CT1002" s="1">
        <v>203.72</v>
      </c>
      <c r="CU1002" s="6">
        <v>1939.34</v>
      </c>
    </row>
    <row r="1003" spans="1:99" ht="13.8">
      <c r="A1003" s="1"/>
      <c r="B1003" s="1"/>
      <c r="C1003" s="34" t="str">
        <f t="shared" ca="1" si="59"/>
        <v>OK</v>
      </c>
      <c r="D1003" s="2">
        <f t="shared" si="60"/>
        <v>3925.2823761111113</v>
      </c>
      <c r="E1003" s="42">
        <v>45962</v>
      </c>
      <c r="F1003" s="1" t="s">
        <v>145</v>
      </c>
      <c r="G1003" s="1">
        <v>3466</v>
      </c>
      <c r="H1003" s="1" t="s">
        <v>375</v>
      </c>
      <c r="I1003" s="1" t="s">
        <v>584</v>
      </c>
      <c r="J1003" s="38">
        <v>45537</v>
      </c>
      <c r="K1003" s="6">
        <v>2301.64</v>
      </c>
      <c r="L1003" s="1"/>
      <c r="M1003" s="4">
        <v>1150.82</v>
      </c>
      <c r="N1003" s="4"/>
      <c r="O1003" s="4">
        <v>0</v>
      </c>
      <c r="P1003" s="4">
        <v>345.25</v>
      </c>
      <c r="Q1003" s="4"/>
      <c r="R1003" s="4"/>
      <c r="S1003" s="4"/>
      <c r="T1003" s="4"/>
      <c r="U1003" s="4">
        <v>203.28</v>
      </c>
      <c r="V1003" s="4"/>
      <c r="W1003" s="4"/>
      <c r="X1003" s="4"/>
      <c r="Y1003" s="4">
        <v>690.49</v>
      </c>
      <c r="Z1003" s="4"/>
      <c r="AA1003" s="4"/>
      <c r="AB1003" s="4"/>
      <c r="AC1003" s="4"/>
      <c r="AD1003" s="4"/>
      <c r="AE1003" s="4">
        <v>0</v>
      </c>
      <c r="AF1003" s="4">
        <v>0</v>
      </c>
      <c r="AG1003" s="4"/>
      <c r="AH1003" s="4">
        <v>338.36</v>
      </c>
      <c r="AI1003" s="4"/>
      <c r="AJ1003" s="4"/>
      <c r="AK1003" s="4"/>
      <c r="AL1003" s="4"/>
      <c r="AM1003" s="4">
        <v>0.78</v>
      </c>
      <c r="AN1003" s="8">
        <f t="shared" si="61"/>
        <v>2728.9800000000005</v>
      </c>
      <c r="AO1003" s="4"/>
      <c r="AP1003" s="4">
        <v>-2.4500000000000002</v>
      </c>
      <c r="AQ1003" s="4">
        <v>-136.80000000000001</v>
      </c>
      <c r="AR1003" s="4"/>
      <c r="AS1003" s="4"/>
      <c r="AT1003" s="4">
        <v>-0.14000000000000001</v>
      </c>
      <c r="AU1003" s="4"/>
      <c r="AV1003" s="4">
        <v>0</v>
      </c>
      <c r="AW1003" s="4"/>
      <c r="AX1003" s="4"/>
      <c r="AY1003" s="4"/>
      <c r="AZ1003" s="4"/>
      <c r="BA1003" s="4"/>
      <c r="BB1003" s="4"/>
      <c r="BC1003" s="4">
        <v>-1.66</v>
      </c>
      <c r="BD1003" s="4"/>
      <c r="BE1003" s="4"/>
      <c r="BF1003" s="4">
        <v>-711.85</v>
      </c>
      <c r="BG1003" s="4">
        <v>-183.08</v>
      </c>
      <c r="BH1003" s="4"/>
      <c r="BI1003" s="4"/>
      <c r="BJ1003" s="4"/>
      <c r="BK1003" s="4"/>
      <c r="BL1003" s="11">
        <f t="shared" si="62"/>
        <v>-1035.98</v>
      </c>
      <c r="BM1003" s="12">
        <f t="shared" si="63"/>
        <v>1693.0000000000005</v>
      </c>
      <c r="BN1003" s="13">
        <f t="shared" si="64"/>
        <v>191.80333333333331</v>
      </c>
      <c r="BO1003" s="13">
        <f t="shared" si="65"/>
        <v>191.80333333333331</v>
      </c>
      <c r="BP1003" s="13">
        <f t="shared" si="66"/>
        <v>63.934444444444438</v>
      </c>
      <c r="BQ1003" s="13">
        <f t="shared" si="67"/>
        <v>156.17026499999997</v>
      </c>
      <c r="BR1003" s="13">
        <f t="shared" si="68"/>
        <v>135.94</v>
      </c>
      <c r="BS1003" s="13">
        <f t="shared" si="69"/>
        <v>242.55</v>
      </c>
      <c r="BT1003" s="13">
        <f t="shared" si="70"/>
        <v>0</v>
      </c>
      <c r="BU1003" s="13">
        <f t="shared" si="71"/>
        <v>147.64099999999999</v>
      </c>
      <c r="BV1003" s="6">
        <f>SUMIFS('SEGURO DE VIDA'!E:E, 'SEGURO DE VIDA'!D:D, H1003, 'SEGURO DE VIDA'!G:G, E1003)</f>
        <v>13.71</v>
      </c>
      <c r="BW1003" s="6">
        <f>SUMIFS(TREINAMENTOS!E:E, TREINAMENTOS!D:D, H1003, TREINAMENTOS!G:G, E1003)</f>
        <v>52.75</v>
      </c>
      <c r="BX1003" s="6">
        <f>SUMIFS(EXAMES!E:E, EXAMES!D:D, H1003, EXAMES!G:G, E1003)</f>
        <v>0</v>
      </c>
      <c r="BY1003" s="25">
        <f t="shared" si="72"/>
        <v>1196.302376111111</v>
      </c>
      <c r="BZ1003" s="1"/>
      <c r="CA1003" s="1"/>
      <c r="CB1003" s="13">
        <f t="shared" si="73"/>
        <v>147.64099999999999</v>
      </c>
      <c r="CC1003" s="13">
        <f t="shared" si="74"/>
        <v>0</v>
      </c>
      <c r="CD1003" s="13">
        <f>SUMIFS(ALIMENTAÇÃO!E:E, ALIMENTAÇÃO!D:D, H1003, ALIMENTAÇÃO!G:G, E1003)</f>
        <v>245</v>
      </c>
      <c r="CE1003" s="6">
        <f>SUMIFS(TRANSPORTE!E:E, TRANSPORTE!D:D, H1003, TRANSPORTE!G:G, E1003)</f>
        <v>136.80000000000001</v>
      </c>
      <c r="CF1003" s="6">
        <f>SUMIFS('PLANO DE SAÚDE'!E:E, 'PLANO DE SAÚDE'!D:D, H1003, 'PLANO DE SAÚDE'!G:G, E1003)</f>
        <v>149.30099999999999</v>
      </c>
      <c r="CG1003" s="6">
        <f>SUMIFS('PLANO ODONTO'!E:E, 'PLANO ODONTO'!D:D, H1003, 'PLANO ODONTO'!G:G, E1003)</f>
        <v>0</v>
      </c>
      <c r="CH1003" s="6">
        <f t="shared" si="75"/>
        <v>-1.66</v>
      </c>
      <c r="CI1003" s="6">
        <f t="shared" si="76"/>
        <v>0</v>
      </c>
      <c r="CJ1003" s="6"/>
      <c r="CK1003" s="6">
        <f t="shared" si="78"/>
        <v>0</v>
      </c>
      <c r="CL1003" s="6">
        <f t="shared" si="79"/>
        <v>338.36</v>
      </c>
      <c r="CM1003" s="6">
        <f t="shared" si="77"/>
        <v>0</v>
      </c>
      <c r="CN1003" s="6">
        <v>2728.98</v>
      </c>
      <c r="CO1003" s="6">
        <v>-1035.98</v>
      </c>
      <c r="CP1003" s="6">
        <v>1693</v>
      </c>
      <c r="CQ1003" s="6">
        <v>1699.35</v>
      </c>
      <c r="CR1003" s="1">
        <v>9.19</v>
      </c>
      <c r="CS1003" s="6">
        <v>1699.35</v>
      </c>
      <c r="CT1003" s="1">
        <v>135.94</v>
      </c>
      <c r="CU1003" s="6">
        <v>1782.64</v>
      </c>
    </row>
    <row r="1004" spans="1:99" ht="13.8">
      <c r="A1004" s="1"/>
      <c r="B1004" s="1"/>
      <c r="C1004" s="34" t="str">
        <f t="shared" ca="1" si="59"/>
        <v>OK</v>
      </c>
      <c r="D1004" s="2">
        <f t="shared" si="60"/>
        <v>2240.8183688888889</v>
      </c>
      <c r="E1004" s="42">
        <v>45962</v>
      </c>
      <c r="F1004" s="1" t="s">
        <v>145</v>
      </c>
      <c r="G1004" s="1">
        <v>3451</v>
      </c>
      <c r="H1004" s="1" t="s">
        <v>378</v>
      </c>
      <c r="I1004" s="1" t="s">
        <v>177</v>
      </c>
      <c r="J1004" s="38">
        <v>45495</v>
      </c>
      <c r="K1004" s="6">
        <v>1786.7</v>
      </c>
      <c r="L1004" s="1"/>
      <c r="M1004" s="4">
        <v>952.91</v>
      </c>
      <c r="N1004" s="4"/>
      <c r="O1004" s="4">
        <v>0</v>
      </c>
      <c r="P1004" s="4">
        <v>0</v>
      </c>
      <c r="Q1004" s="4"/>
      <c r="R1004" s="4"/>
      <c r="S1004" s="4"/>
      <c r="T1004" s="4"/>
      <c r="U1004" s="4">
        <v>173.4</v>
      </c>
      <c r="V1004" s="4"/>
      <c r="W1004" s="4"/>
      <c r="X1004" s="4"/>
      <c r="Y1004" s="4">
        <v>0</v>
      </c>
      <c r="Z1004" s="4"/>
      <c r="AA1004" s="4"/>
      <c r="AB1004" s="4"/>
      <c r="AC1004" s="4"/>
      <c r="AD1004" s="4"/>
      <c r="AE1004" s="4">
        <v>0</v>
      </c>
      <c r="AF1004" s="4">
        <v>0</v>
      </c>
      <c r="AG1004" s="4"/>
      <c r="AH1004" s="4">
        <v>0</v>
      </c>
      <c r="AI1004" s="4"/>
      <c r="AJ1004" s="4"/>
      <c r="AK1004" s="4"/>
      <c r="AL1004" s="4"/>
      <c r="AM1004" s="4">
        <v>0.31</v>
      </c>
      <c r="AN1004" s="8">
        <f t="shared" si="61"/>
        <v>1126.6199999999999</v>
      </c>
      <c r="AO1004" s="4"/>
      <c r="AP1004" s="4">
        <v>-3.15</v>
      </c>
      <c r="AQ1004" s="4">
        <v>-57.17</v>
      </c>
      <c r="AR1004" s="4"/>
      <c r="AS1004" s="4"/>
      <c r="AT1004" s="4">
        <v>-0.05</v>
      </c>
      <c r="AU1004" s="4"/>
      <c r="AV1004" s="4">
        <v>0</v>
      </c>
      <c r="AW1004" s="4"/>
      <c r="AX1004" s="4"/>
      <c r="AY1004" s="4"/>
      <c r="AZ1004" s="4"/>
      <c r="BA1004" s="4"/>
      <c r="BB1004" s="4"/>
      <c r="BC1004" s="4">
        <v>-1.66</v>
      </c>
      <c r="BD1004" s="4"/>
      <c r="BE1004" s="4"/>
      <c r="BF1004" s="4">
        <v>0</v>
      </c>
      <c r="BG1004" s="4">
        <v>-94.59</v>
      </c>
      <c r="BH1004" s="4"/>
      <c r="BI1004" s="4"/>
      <c r="BJ1004" s="4"/>
      <c r="BK1004" s="4"/>
      <c r="BL1004" s="11">
        <f t="shared" si="62"/>
        <v>-156.62</v>
      </c>
      <c r="BM1004" s="12">
        <f t="shared" si="63"/>
        <v>969.99999999999989</v>
      </c>
      <c r="BN1004" s="13">
        <f t="shared" si="64"/>
        <v>148.89166666666668</v>
      </c>
      <c r="BO1004" s="13">
        <f t="shared" si="65"/>
        <v>148.89166666666668</v>
      </c>
      <c r="BP1004" s="13">
        <f t="shared" si="66"/>
        <v>49.63055555555556</v>
      </c>
      <c r="BQ1004" s="13">
        <f t="shared" si="67"/>
        <v>89.653480000000002</v>
      </c>
      <c r="BR1004" s="13">
        <f t="shared" si="68"/>
        <v>90.1</v>
      </c>
      <c r="BS1004" s="13">
        <f t="shared" si="69"/>
        <v>311.85000000000002</v>
      </c>
      <c r="BT1004" s="13">
        <f t="shared" si="70"/>
        <v>113.83</v>
      </c>
      <c r="BU1004" s="13">
        <f t="shared" si="71"/>
        <v>147.64099999999999</v>
      </c>
      <c r="BV1004" s="6">
        <f>SUMIFS('SEGURO DE VIDA'!E:E, 'SEGURO DE VIDA'!D:D, H1004, 'SEGURO DE VIDA'!G:G, E1004)</f>
        <v>13.71</v>
      </c>
      <c r="BW1004" s="6">
        <f>SUMIFS(TREINAMENTOS!E:E, TREINAMENTOS!D:D, H1004, TREINAMENTOS!G:G, E1004)</f>
        <v>0</v>
      </c>
      <c r="BX1004" s="6">
        <f>SUMIFS(EXAMES!E:E, EXAMES!D:D, H1004, EXAMES!G:G, E1004)</f>
        <v>0</v>
      </c>
      <c r="BY1004" s="25">
        <f t="shared" si="72"/>
        <v>1114.198368888889</v>
      </c>
      <c r="BZ1004" s="1"/>
      <c r="CA1004" s="1"/>
      <c r="CB1004" s="13">
        <f t="shared" si="73"/>
        <v>147.64099999999999</v>
      </c>
      <c r="CC1004" s="13">
        <f t="shared" si="74"/>
        <v>0</v>
      </c>
      <c r="CD1004" s="13">
        <f>SUMIFS(ALIMENTAÇÃO!E:E, ALIMENTAÇÃO!D:D, H1004, ALIMENTAÇÃO!G:G, E1004)</f>
        <v>315</v>
      </c>
      <c r="CE1004" s="6">
        <f>SUMIFS(TRANSPORTE!E:E, TRANSPORTE!D:D, H1004, TRANSPORTE!G:G, E1004)</f>
        <v>171</v>
      </c>
      <c r="CF1004" s="6">
        <f>SUMIFS('PLANO DE SAÚDE'!E:E, 'PLANO DE SAÚDE'!D:D, H1004, 'PLANO DE SAÚDE'!G:G, E1004)</f>
        <v>149.30099999999999</v>
      </c>
      <c r="CG1004" s="6">
        <f>SUMIFS('PLANO ODONTO'!E:E, 'PLANO ODONTO'!D:D, H1004, 'PLANO ODONTO'!G:G, E1004)</f>
        <v>0</v>
      </c>
      <c r="CH1004" s="6">
        <f t="shared" si="75"/>
        <v>-1.66</v>
      </c>
      <c r="CI1004" s="6">
        <f t="shared" si="76"/>
        <v>0</v>
      </c>
      <c r="CJ1004" s="6"/>
      <c r="CK1004" s="6">
        <f t="shared" si="78"/>
        <v>0</v>
      </c>
      <c r="CL1004" s="6">
        <f t="shared" si="79"/>
        <v>0</v>
      </c>
      <c r="CM1004" s="6">
        <f t="shared" si="77"/>
        <v>0</v>
      </c>
      <c r="CN1004" s="6">
        <v>1126.6199999999999</v>
      </c>
      <c r="CO1004" s="6">
        <v>-156.62</v>
      </c>
      <c r="CP1004" s="6">
        <v>970</v>
      </c>
      <c r="CQ1004" s="6">
        <v>1126.3</v>
      </c>
      <c r="CR1004" s="1">
        <v>7.96</v>
      </c>
      <c r="CS1004" s="6">
        <v>1126.31</v>
      </c>
      <c r="CT1004" s="1">
        <v>90.1</v>
      </c>
      <c r="CU1004" s="6">
        <v>519.11</v>
      </c>
    </row>
    <row r="1005" spans="1:99" ht="13.8">
      <c r="A1005" s="1"/>
      <c r="B1005" s="1"/>
      <c r="C1005" s="34" t="str">
        <f t="shared" ca="1" si="59"/>
        <v>OK</v>
      </c>
      <c r="D1005" s="2">
        <f t="shared" si="60"/>
        <v>3917.9371288888892</v>
      </c>
      <c r="E1005" s="42">
        <v>45962</v>
      </c>
      <c r="F1005" s="1" t="s">
        <v>145</v>
      </c>
      <c r="G1005" s="1">
        <v>3487</v>
      </c>
      <c r="H1005" s="1" t="s">
        <v>379</v>
      </c>
      <c r="I1005" s="1" t="s">
        <v>197</v>
      </c>
      <c r="J1005" s="35">
        <v>45621</v>
      </c>
      <c r="K1005" s="6">
        <v>1575.38</v>
      </c>
      <c r="L1005" s="1"/>
      <c r="M1005" s="4">
        <v>1575.38</v>
      </c>
      <c r="N1005" s="4"/>
      <c r="O1005" s="4">
        <v>0</v>
      </c>
      <c r="P1005" s="4">
        <v>472.61</v>
      </c>
      <c r="Q1005" s="4"/>
      <c r="R1005" s="4"/>
      <c r="S1005" s="4"/>
      <c r="T1005" s="4"/>
      <c r="U1005" s="4">
        <v>114.76</v>
      </c>
      <c r="V1005" s="4"/>
      <c r="W1005" s="4"/>
      <c r="X1005" s="4"/>
      <c r="Y1005" s="4">
        <v>0</v>
      </c>
      <c r="Z1005" s="4"/>
      <c r="AA1005" s="4"/>
      <c r="AB1005" s="4"/>
      <c r="AC1005" s="4"/>
      <c r="AD1005" s="4"/>
      <c r="AE1005" s="4">
        <v>153.6</v>
      </c>
      <c r="AF1005" s="4">
        <v>46.75</v>
      </c>
      <c r="AG1005" s="4"/>
      <c r="AH1005" s="4">
        <v>0</v>
      </c>
      <c r="AI1005" s="4"/>
      <c r="AJ1005" s="4"/>
      <c r="AK1005" s="4"/>
      <c r="AL1005" s="4"/>
      <c r="AM1005" s="4">
        <v>0.69</v>
      </c>
      <c r="AN1005" s="8">
        <f t="shared" si="61"/>
        <v>2363.7900000000004</v>
      </c>
      <c r="AO1005" s="4"/>
      <c r="AP1005" s="4">
        <v>-5.95</v>
      </c>
      <c r="AQ1005" s="4">
        <v>-94.52</v>
      </c>
      <c r="AR1005" s="4"/>
      <c r="AS1005" s="4"/>
      <c r="AT1005" s="4">
        <v>-0.42</v>
      </c>
      <c r="AU1005" s="4"/>
      <c r="AV1005" s="4">
        <v>0</v>
      </c>
      <c r="AW1005" s="4"/>
      <c r="AX1005" s="4"/>
      <c r="AY1005" s="4"/>
      <c r="AZ1005" s="4"/>
      <c r="BA1005" s="4"/>
      <c r="BB1005" s="4"/>
      <c r="BC1005" s="4">
        <v>0</v>
      </c>
      <c r="BD1005" s="4"/>
      <c r="BE1005" s="4"/>
      <c r="BF1005" s="4">
        <v>0</v>
      </c>
      <c r="BG1005" s="4">
        <v>-189.9</v>
      </c>
      <c r="BH1005" s="4"/>
      <c r="BI1005" s="4"/>
      <c r="BJ1005" s="4"/>
      <c r="BK1005" s="4"/>
      <c r="BL1005" s="11">
        <f t="shared" si="62"/>
        <v>-290.79000000000002</v>
      </c>
      <c r="BM1005" s="12">
        <f t="shared" si="63"/>
        <v>2073.0000000000005</v>
      </c>
      <c r="BN1005" s="13">
        <f t="shared" si="64"/>
        <v>131.28166666666667</v>
      </c>
      <c r="BO1005" s="13">
        <f t="shared" si="65"/>
        <v>131.28166666666667</v>
      </c>
      <c r="BP1005" s="13">
        <f t="shared" si="66"/>
        <v>43.760555555555555</v>
      </c>
      <c r="BQ1005" s="13">
        <f t="shared" si="67"/>
        <v>189.99323999999996</v>
      </c>
      <c r="BR1005" s="13">
        <f t="shared" si="68"/>
        <v>189.04</v>
      </c>
      <c r="BS1005" s="13">
        <f t="shared" si="69"/>
        <v>589.04999999999995</v>
      </c>
      <c r="BT1005" s="13">
        <f t="shared" si="70"/>
        <v>213.28000000000003</v>
      </c>
      <c r="BU1005" s="13">
        <f t="shared" si="71"/>
        <v>0</v>
      </c>
      <c r="BV1005" s="6">
        <f>SUMIFS('SEGURO DE VIDA'!E:E, 'SEGURO DE VIDA'!D:D, H1005, 'SEGURO DE VIDA'!G:G, E1005)</f>
        <v>13.71</v>
      </c>
      <c r="BW1005" s="6">
        <f>SUMIFS(TREINAMENTOS!E:E, TREINAMENTOS!D:D, H1005, TREINAMENTOS!G:G, E1005)</f>
        <v>52.75</v>
      </c>
      <c r="BX1005" s="6">
        <f>SUMIFS(EXAMES!E:E, EXAMES!D:D, H1005, EXAMES!G:G, E1005)</f>
        <v>0</v>
      </c>
      <c r="BY1005" s="25">
        <f t="shared" si="72"/>
        <v>1554.1471288888888</v>
      </c>
      <c r="BZ1005" s="1"/>
      <c r="CA1005" s="1"/>
      <c r="CB1005" s="13">
        <f t="shared" si="73"/>
        <v>0</v>
      </c>
      <c r="CC1005" s="13">
        <f t="shared" si="74"/>
        <v>0</v>
      </c>
      <c r="CD1005" s="13">
        <f>SUMIFS(ALIMENTAÇÃO!E:E, ALIMENTAÇÃO!D:D, H1005, ALIMENTAÇÃO!G:G, E1005)</f>
        <v>595</v>
      </c>
      <c r="CE1005" s="6">
        <f>SUMIFS(TRANSPORTE!E:E, TRANSPORTE!D:D, H1005, TRANSPORTE!G:G, E1005)</f>
        <v>307.8</v>
      </c>
      <c r="CF1005" s="6">
        <f>SUMIFS('PLANO DE SAÚDE'!E:E, 'PLANO DE SAÚDE'!D:D, H1005, 'PLANO DE SAÚDE'!G:G, E1005)</f>
        <v>0</v>
      </c>
      <c r="CG1005" s="6">
        <f>SUMIFS('PLANO ODONTO'!E:E, 'PLANO ODONTO'!D:D, H1005, 'PLANO ODONTO'!G:G, E1005)</f>
        <v>0</v>
      </c>
      <c r="CH1005" s="6">
        <f t="shared" si="75"/>
        <v>0</v>
      </c>
      <c r="CI1005" s="6">
        <f t="shared" si="76"/>
        <v>0</v>
      </c>
      <c r="CJ1005" s="6"/>
      <c r="CK1005" s="6">
        <f t="shared" si="78"/>
        <v>46.75</v>
      </c>
      <c r="CL1005" s="6">
        <f t="shared" si="79"/>
        <v>0</v>
      </c>
      <c r="CM1005" s="6">
        <f t="shared" si="77"/>
        <v>0</v>
      </c>
      <c r="CN1005" s="6">
        <v>2363.79</v>
      </c>
      <c r="CO1005" s="6">
        <v>-290.79000000000002</v>
      </c>
      <c r="CP1005" s="6">
        <v>2073</v>
      </c>
      <c r="CQ1005" s="6">
        <v>2363.1</v>
      </c>
      <c r="CR1005" s="1">
        <v>8.0399999999999991</v>
      </c>
      <c r="CS1005" s="6">
        <v>2363.1</v>
      </c>
      <c r="CT1005" s="1">
        <v>189.04</v>
      </c>
      <c r="CU1005" s="6">
        <v>1755.9</v>
      </c>
    </row>
    <row r="1006" spans="1:99" ht="13.8">
      <c r="A1006" s="1"/>
      <c r="B1006" s="1"/>
      <c r="C1006" s="34" t="str">
        <f t="shared" ca="1" si="59"/>
        <v>OK</v>
      </c>
      <c r="D1006" s="2">
        <f t="shared" si="60"/>
        <v>6962.7570444444445</v>
      </c>
      <c r="E1006" s="42">
        <v>45962</v>
      </c>
      <c r="F1006" s="1" t="s">
        <v>145</v>
      </c>
      <c r="G1006" s="1">
        <v>3523</v>
      </c>
      <c r="H1006" s="1" t="s">
        <v>382</v>
      </c>
      <c r="I1006" s="1" t="s">
        <v>383</v>
      </c>
      <c r="J1006" s="38">
        <v>45748</v>
      </c>
      <c r="K1006" s="6">
        <v>4067.2</v>
      </c>
      <c r="L1006" s="1"/>
      <c r="M1006" s="4">
        <v>4067.2</v>
      </c>
      <c r="N1006" s="4"/>
      <c r="O1006" s="4">
        <v>0</v>
      </c>
      <c r="P1006" s="4">
        <v>0</v>
      </c>
      <c r="Q1006" s="4"/>
      <c r="R1006" s="4"/>
      <c r="S1006" s="4"/>
      <c r="T1006" s="4"/>
      <c r="U1006" s="4">
        <v>134.4</v>
      </c>
      <c r="V1006" s="4"/>
      <c r="W1006" s="4"/>
      <c r="X1006" s="4"/>
      <c r="Y1006" s="4"/>
      <c r="Z1006" s="4">
        <v>0</v>
      </c>
      <c r="AA1006" s="4"/>
      <c r="AB1006" s="4"/>
      <c r="AC1006" s="4"/>
      <c r="AD1006" s="4">
        <v>290.3</v>
      </c>
      <c r="AE1006" s="4">
        <v>0</v>
      </c>
      <c r="AF1006" s="4">
        <v>88.35</v>
      </c>
      <c r="AG1006" s="4"/>
      <c r="AH1006" s="4"/>
      <c r="AI1006" s="4"/>
      <c r="AJ1006" s="4"/>
      <c r="AK1006" s="4"/>
      <c r="AL1006" s="4"/>
      <c r="AM1006" s="4">
        <v>0.6</v>
      </c>
      <c r="AN1006" s="8">
        <f t="shared" si="61"/>
        <v>4580.8500000000004</v>
      </c>
      <c r="AO1006" s="4"/>
      <c r="AP1006" s="4">
        <v>-6.3</v>
      </c>
      <c r="AQ1006" s="4">
        <v>0</v>
      </c>
      <c r="AR1006" s="4"/>
      <c r="AS1006" s="4"/>
      <c r="AT1006" s="4">
        <v>-0.05</v>
      </c>
      <c r="AU1006" s="4"/>
      <c r="AV1006" s="4">
        <v>0</v>
      </c>
      <c r="AW1006" s="4">
        <v>0</v>
      </c>
      <c r="AX1006" s="4"/>
      <c r="AY1006" s="4"/>
      <c r="AZ1006" s="4"/>
      <c r="BA1006" s="4"/>
      <c r="BB1006" s="4"/>
      <c r="BC1006" s="4">
        <v>-1.66</v>
      </c>
      <c r="BD1006" s="4">
        <v>-111.05</v>
      </c>
      <c r="BE1006" s="4"/>
      <c r="BF1006" s="4">
        <v>0</v>
      </c>
      <c r="BG1006" s="4">
        <v>-450.81</v>
      </c>
      <c r="BH1006" s="4">
        <v>-210.98</v>
      </c>
      <c r="BI1006" s="4"/>
      <c r="BJ1006" s="4"/>
      <c r="BK1006" s="4"/>
      <c r="BL1006" s="11">
        <f t="shared" si="62"/>
        <v>-780.85</v>
      </c>
      <c r="BM1006" s="12">
        <f t="shared" si="63"/>
        <v>3800.0000000000005</v>
      </c>
      <c r="BN1006" s="13">
        <f t="shared" si="64"/>
        <v>338.93333333333334</v>
      </c>
      <c r="BO1006" s="13">
        <f t="shared" si="65"/>
        <v>338.93333333333334</v>
      </c>
      <c r="BP1006" s="13">
        <f t="shared" si="66"/>
        <v>112.97777777777777</v>
      </c>
      <c r="BQ1006" s="13">
        <f t="shared" si="67"/>
        <v>450.69659999999999</v>
      </c>
      <c r="BR1006" s="13">
        <f t="shared" si="68"/>
        <v>366.42</v>
      </c>
      <c r="BS1006" s="13">
        <f t="shared" si="69"/>
        <v>623.70000000000005</v>
      </c>
      <c r="BT1006" s="13">
        <f t="shared" si="70"/>
        <v>0</v>
      </c>
      <c r="BU1006" s="13">
        <f t="shared" si="71"/>
        <v>136.536</v>
      </c>
      <c r="BV1006" s="6">
        <f>SUMIFS('SEGURO DE VIDA'!E:E, 'SEGURO DE VIDA'!D:D, H1006, 'SEGURO DE VIDA'!G:G, E1006)</f>
        <v>13.71</v>
      </c>
      <c r="BW1006" s="6">
        <f>SUMIFS(TREINAMENTOS!E:E, TREINAMENTOS!D:D, H1006, TREINAMENTOS!G:G, E1006)</f>
        <v>0</v>
      </c>
      <c r="BX1006" s="6">
        <f>SUMIFS(EXAMES!E:E, EXAMES!D:D, H1006, EXAMES!G:G, E1006)</f>
        <v>0</v>
      </c>
      <c r="BY1006" s="25">
        <f t="shared" si="72"/>
        <v>2381.9070444444446</v>
      </c>
      <c r="BZ1006" s="1"/>
      <c r="CA1006" s="1"/>
      <c r="CB1006" s="13">
        <f t="shared" si="73"/>
        <v>136.536</v>
      </c>
      <c r="CC1006" s="13">
        <f t="shared" si="74"/>
        <v>0</v>
      </c>
      <c r="CD1006" s="13">
        <f>SUMIFS(ALIMENTAÇÃO!E:E, ALIMENTAÇÃO!D:D, H1006, ALIMENTAÇÃO!G:G, E1006)</f>
        <v>630</v>
      </c>
      <c r="CE1006" s="6">
        <f>SUMIFS(TRANSPORTE!E:E, TRANSPORTE!D:D, H1006, TRANSPORTE!G:G, E1006)</f>
        <v>0</v>
      </c>
      <c r="CF1006" s="6">
        <f>SUMIFS('PLANO DE SAÚDE'!E:E, 'PLANO DE SAÚDE'!D:D, H1006, 'PLANO DE SAÚDE'!G:G, E1006)</f>
        <v>249.24600000000001</v>
      </c>
      <c r="CG1006" s="6">
        <f>SUMIFS('PLANO ODONTO'!E:E, 'PLANO ODONTO'!D:D, H1006, 'PLANO ODONTO'!G:G, E1006)</f>
        <v>0</v>
      </c>
      <c r="CH1006" s="6">
        <f t="shared" si="75"/>
        <v>-112.71</v>
      </c>
      <c r="CI1006" s="6">
        <f t="shared" si="76"/>
        <v>0</v>
      </c>
      <c r="CJ1006" s="6"/>
      <c r="CK1006" s="6">
        <f t="shared" si="78"/>
        <v>88.35</v>
      </c>
      <c r="CL1006" s="6">
        <f t="shared" si="79"/>
        <v>0</v>
      </c>
      <c r="CM1006" s="6">
        <f t="shared" si="77"/>
        <v>0</v>
      </c>
      <c r="CN1006" s="6">
        <v>4580.8500000000004</v>
      </c>
      <c r="CO1006" s="6">
        <v>-780.85</v>
      </c>
      <c r="CP1006" s="6">
        <v>3800</v>
      </c>
      <c r="CQ1006" s="6">
        <v>4580.25</v>
      </c>
      <c r="CR1006" s="1">
        <v>9.84</v>
      </c>
      <c r="CS1006" s="6">
        <v>4580.25</v>
      </c>
      <c r="CT1006" s="1">
        <v>366.42</v>
      </c>
      <c r="CU1006" s="6">
        <v>3939.85</v>
      </c>
    </row>
    <row r="1007" spans="1:99" ht="13.8">
      <c r="A1007" s="1"/>
      <c r="B1007" s="1"/>
      <c r="C1007" s="34" t="str">
        <f t="shared" ca="1" si="59"/>
        <v>OK</v>
      </c>
      <c r="D1007" s="2">
        <f t="shared" si="60"/>
        <v>7930.610737777778</v>
      </c>
      <c r="E1007" s="42">
        <v>45962</v>
      </c>
      <c r="F1007" s="1" t="s">
        <v>145</v>
      </c>
      <c r="G1007" s="1">
        <v>152</v>
      </c>
      <c r="H1007" s="1" t="s">
        <v>384</v>
      </c>
      <c r="I1007" s="1" t="s">
        <v>298</v>
      </c>
      <c r="J1007" s="38">
        <v>42026</v>
      </c>
      <c r="K1007" s="6">
        <v>3656.2</v>
      </c>
      <c r="L1007" s="1"/>
      <c r="M1007" s="4">
        <v>3656.2</v>
      </c>
      <c r="N1007" s="4"/>
      <c r="O1007" s="4">
        <v>0</v>
      </c>
      <c r="P1007" s="4">
        <v>0</v>
      </c>
      <c r="Q1007" s="4"/>
      <c r="R1007" s="4"/>
      <c r="S1007" s="4"/>
      <c r="T1007" s="4"/>
      <c r="U1007" s="4">
        <v>117.42</v>
      </c>
      <c r="V1007" s="4"/>
      <c r="W1007" s="4"/>
      <c r="X1007" s="4"/>
      <c r="Y1007" s="4"/>
      <c r="Z1007" s="4">
        <v>1462.48</v>
      </c>
      <c r="AA1007" s="4"/>
      <c r="AB1007" s="4"/>
      <c r="AC1007" s="4"/>
      <c r="AD1007" s="4">
        <v>0</v>
      </c>
      <c r="AE1007" s="4">
        <v>0</v>
      </c>
      <c r="AF1007" s="4">
        <v>0</v>
      </c>
      <c r="AG1007" s="4"/>
      <c r="AH1007" s="4"/>
      <c r="AI1007" s="4"/>
      <c r="AJ1007" s="4"/>
      <c r="AK1007" s="4"/>
      <c r="AL1007" s="4"/>
      <c r="AM1007" s="4">
        <v>0.62</v>
      </c>
      <c r="AN1007" s="8">
        <f t="shared" si="61"/>
        <v>5236.72</v>
      </c>
      <c r="AO1007" s="4"/>
      <c r="AP1007" s="4">
        <v>-6.3</v>
      </c>
      <c r="AQ1007" s="4">
        <v>-219.37</v>
      </c>
      <c r="AR1007" s="4"/>
      <c r="AS1007" s="4"/>
      <c r="AT1007" s="4">
        <v>-0.68</v>
      </c>
      <c r="AU1007" s="4"/>
      <c r="AV1007" s="4">
        <v>0</v>
      </c>
      <c r="AW1007" s="4">
        <v>0</v>
      </c>
      <c r="AX1007" s="4"/>
      <c r="AY1007" s="4"/>
      <c r="AZ1007" s="4"/>
      <c r="BA1007" s="4"/>
      <c r="BB1007" s="4"/>
      <c r="BC1007" s="4">
        <v>-2.73</v>
      </c>
      <c r="BD1007" s="4">
        <v>0</v>
      </c>
      <c r="BE1007" s="4"/>
      <c r="BF1007" s="4">
        <v>0</v>
      </c>
      <c r="BG1007" s="4">
        <v>-542.63</v>
      </c>
      <c r="BH1007" s="4">
        <v>-366.01</v>
      </c>
      <c r="BI1007" s="4"/>
      <c r="BJ1007" s="4"/>
      <c r="BK1007" s="4"/>
      <c r="BL1007" s="11">
        <f t="shared" si="62"/>
        <v>-1137.72</v>
      </c>
      <c r="BM1007" s="12">
        <f t="shared" si="63"/>
        <v>4099</v>
      </c>
      <c r="BN1007" s="13">
        <f t="shared" si="64"/>
        <v>304.68333333333334</v>
      </c>
      <c r="BO1007" s="13">
        <f t="shared" si="65"/>
        <v>304.68333333333334</v>
      </c>
      <c r="BP1007" s="13">
        <f t="shared" si="66"/>
        <v>101.56111111111112</v>
      </c>
      <c r="BQ1007" s="13">
        <f t="shared" si="67"/>
        <v>542.45996000000002</v>
      </c>
      <c r="BR1007" s="13">
        <f t="shared" si="68"/>
        <v>418.88</v>
      </c>
      <c r="BS1007" s="13">
        <f t="shared" si="69"/>
        <v>623.70000000000005</v>
      </c>
      <c r="BT1007" s="13">
        <f t="shared" si="70"/>
        <v>88.43</v>
      </c>
      <c r="BU1007" s="13">
        <f t="shared" si="71"/>
        <v>243.03300000000002</v>
      </c>
      <c r="BV1007" s="6">
        <f>SUMIFS('SEGURO DE VIDA'!E:E, 'SEGURO DE VIDA'!D:D, H1007, 'SEGURO DE VIDA'!G:G, E1007)</f>
        <v>13.71</v>
      </c>
      <c r="BW1007" s="6">
        <f>SUMIFS(TREINAMENTOS!E:E, TREINAMENTOS!D:D, H1007, TREINAMENTOS!G:G, E1007)</f>
        <v>52.75</v>
      </c>
      <c r="BX1007" s="6">
        <f>SUMIFS(EXAMES!E:E, EXAMES!D:D, H1007, EXAMES!G:G, E1007)</f>
        <v>0</v>
      </c>
      <c r="BY1007" s="25">
        <f t="shared" si="72"/>
        <v>2693.8907377777778</v>
      </c>
      <c r="BZ1007" s="1"/>
      <c r="CA1007" s="1"/>
      <c r="CB1007" s="13">
        <f t="shared" si="73"/>
        <v>243.03300000000002</v>
      </c>
      <c r="CC1007" s="13">
        <f t="shared" si="74"/>
        <v>0</v>
      </c>
      <c r="CD1007" s="13">
        <f>SUMIFS(ALIMENTAÇÃO!E:E, ALIMENTAÇÃO!D:D, H1007, ALIMENTAÇÃO!G:G, E1007)</f>
        <v>630</v>
      </c>
      <c r="CE1007" s="6">
        <f>SUMIFS(TRANSPORTE!E:E, TRANSPORTE!D:D, H1007, TRANSPORTE!G:G, E1007)</f>
        <v>307.8</v>
      </c>
      <c r="CF1007" s="6">
        <f>SUMIFS('PLANO DE SAÚDE'!E:E, 'PLANO DE SAÚDE'!D:D, H1007, 'PLANO DE SAÚDE'!G:G, E1007)</f>
        <v>245.76300000000001</v>
      </c>
      <c r="CG1007" s="6">
        <f>SUMIFS('PLANO ODONTO'!E:E, 'PLANO ODONTO'!D:D, H1007, 'PLANO ODONTO'!G:G, E1007)</f>
        <v>0</v>
      </c>
      <c r="CH1007" s="6">
        <f t="shared" si="75"/>
        <v>-2.73</v>
      </c>
      <c r="CI1007" s="6">
        <f t="shared" si="76"/>
        <v>0</v>
      </c>
      <c r="CJ1007" s="6"/>
      <c r="CK1007" s="6">
        <f t="shared" si="78"/>
        <v>0</v>
      </c>
      <c r="CL1007" s="6">
        <f t="shared" si="79"/>
        <v>0</v>
      </c>
      <c r="CM1007" s="6">
        <f t="shared" si="77"/>
        <v>0</v>
      </c>
      <c r="CN1007" s="6">
        <v>5236.72</v>
      </c>
      <c r="CO1007" s="6">
        <v>-1137.72</v>
      </c>
      <c r="CP1007" s="6">
        <v>4099</v>
      </c>
      <c r="CQ1007" s="6">
        <v>5236.1000000000004</v>
      </c>
      <c r="CR1007" s="1">
        <v>10.36</v>
      </c>
      <c r="CS1007" s="6">
        <v>5236.1000000000004</v>
      </c>
      <c r="CT1007" s="1">
        <v>418.88</v>
      </c>
      <c r="CU1007" s="6">
        <v>4628.8999999999996</v>
      </c>
    </row>
    <row r="1008" spans="1:99" ht="13.8">
      <c r="A1008" s="1"/>
      <c r="B1008" s="1"/>
      <c r="C1008" s="34" t="str">
        <f t="shared" ca="1" si="59"/>
        <v>OK</v>
      </c>
      <c r="D1008" s="2">
        <f t="shared" si="60"/>
        <v>6477.1485204444452</v>
      </c>
      <c r="E1008" s="42">
        <v>45962</v>
      </c>
      <c r="F1008" s="1" t="s">
        <v>145</v>
      </c>
      <c r="G1008" s="1">
        <v>358</v>
      </c>
      <c r="H1008" s="1" t="s">
        <v>385</v>
      </c>
      <c r="I1008" s="1" t="s">
        <v>157</v>
      </c>
      <c r="J1008" s="38">
        <v>44774</v>
      </c>
      <c r="K1008" s="6">
        <v>2339.11</v>
      </c>
      <c r="L1008" s="1"/>
      <c r="M1008" s="4">
        <v>2339.11</v>
      </c>
      <c r="N1008" s="4"/>
      <c r="O1008" s="4">
        <v>37.4</v>
      </c>
      <c r="P1008" s="4">
        <v>701.73</v>
      </c>
      <c r="Q1008" s="4"/>
      <c r="R1008" s="4"/>
      <c r="S1008" s="4"/>
      <c r="T1008" s="4"/>
      <c r="U1008" s="4">
        <v>227.01</v>
      </c>
      <c r="V1008" s="4"/>
      <c r="W1008" s="4"/>
      <c r="X1008" s="4"/>
      <c r="Y1008" s="4"/>
      <c r="Z1008" s="4">
        <v>0</v>
      </c>
      <c r="AA1008" s="4"/>
      <c r="AB1008" s="4"/>
      <c r="AC1008" s="4"/>
      <c r="AD1008" s="4">
        <v>376.68</v>
      </c>
      <c r="AE1008" s="4">
        <v>486.53</v>
      </c>
      <c r="AF1008" s="4">
        <v>274.10000000000002</v>
      </c>
      <c r="AG1008" s="4"/>
      <c r="AH1008" s="4"/>
      <c r="AI1008" s="4"/>
      <c r="AJ1008" s="4"/>
      <c r="AK1008" s="4"/>
      <c r="AL1008" s="4"/>
      <c r="AM1008" s="4">
        <v>0.62</v>
      </c>
      <c r="AN1008" s="8">
        <f t="shared" si="61"/>
        <v>4443.18</v>
      </c>
      <c r="AO1008" s="4"/>
      <c r="AP1008" s="4">
        <v>-5.6</v>
      </c>
      <c r="AQ1008" s="4">
        <v>0</v>
      </c>
      <c r="AR1008" s="4"/>
      <c r="AS1008" s="4"/>
      <c r="AT1008" s="4">
        <v>-0.32</v>
      </c>
      <c r="AU1008" s="4"/>
      <c r="AV1008" s="4">
        <v>-14</v>
      </c>
      <c r="AW1008" s="4">
        <v>0</v>
      </c>
      <c r="AX1008" s="4"/>
      <c r="AY1008" s="4"/>
      <c r="AZ1008" s="4"/>
      <c r="BA1008" s="4"/>
      <c r="BB1008" s="4"/>
      <c r="BC1008" s="4">
        <v>-1.93</v>
      </c>
      <c r="BD1008" s="4">
        <v>0</v>
      </c>
      <c r="BE1008" s="4"/>
      <c r="BF1008" s="4">
        <v>-909.17</v>
      </c>
      <c r="BG1008" s="4">
        <v>-431.54</v>
      </c>
      <c r="BH1008" s="4">
        <v>-150.62</v>
      </c>
      <c r="BI1008" s="4"/>
      <c r="BJ1008" s="4"/>
      <c r="BK1008" s="4"/>
      <c r="BL1008" s="11">
        <f t="shared" si="62"/>
        <v>-1513.1799999999998</v>
      </c>
      <c r="BM1008" s="12">
        <f t="shared" si="63"/>
        <v>2930.0000000000005</v>
      </c>
      <c r="BN1008" s="13">
        <f t="shared" si="64"/>
        <v>194.92583333333334</v>
      </c>
      <c r="BO1008" s="13">
        <f t="shared" si="65"/>
        <v>194.92583333333334</v>
      </c>
      <c r="BP1008" s="13">
        <f t="shared" si="66"/>
        <v>64.975277777777777</v>
      </c>
      <c r="BQ1008" s="13">
        <f t="shared" si="67"/>
        <v>431.37257600000004</v>
      </c>
      <c r="BR1008" s="13">
        <f t="shared" si="68"/>
        <v>355.4</v>
      </c>
      <c r="BS1008" s="13">
        <f t="shared" si="69"/>
        <v>554.4</v>
      </c>
      <c r="BT1008" s="13">
        <f t="shared" si="70"/>
        <v>0</v>
      </c>
      <c r="BU1008" s="13">
        <f t="shared" si="71"/>
        <v>171.50900000000001</v>
      </c>
      <c r="BV1008" s="6">
        <f>SUMIFS('SEGURO DE VIDA'!E:E, 'SEGURO DE VIDA'!D:D, H1008, 'SEGURO DE VIDA'!G:G, E1008)</f>
        <v>13.71</v>
      </c>
      <c r="BW1008" s="6">
        <f>SUMIFS(TREINAMENTOS!E:E, TREINAMENTOS!D:D, H1008, TREINAMENTOS!G:G, E1008)</f>
        <v>52.75</v>
      </c>
      <c r="BX1008" s="6">
        <f>SUMIFS(EXAMES!E:E, EXAMES!D:D, H1008, EXAMES!G:G, E1008)</f>
        <v>0</v>
      </c>
      <c r="BY1008" s="25">
        <f t="shared" si="72"/>
        <v>2033.9685204444445</v>
      </c>
      <c r="BZ1008" s="1"/>
      <c r="CA1008" s="1"/>
      <c r="CB1008" s="13">
        <f t="shared" si="73"/>
        <v>171.50900000000001</v>
      </c>
      <c r="CC1008" s="13">
        <f t="shared" si="74"/>
        <v>0</v>
      </c>
      <c r="CD1008" s="13">
        <f>SUMIFS(ALIMENTAÇÃO!E:E, ALIMENTAÇÃO!D:D, H1008, ALIMENTAÇÃO!G:G, E1008)</f>
        <v>560</v>
      </c>
      <c r="CE1008" s="6">
        <f>SUMIFS(TRANSPORTE!E:E, TRANSPORTE!D:D, H1008, TRANSPORTE!G:G, E1008)</f>
        <v>0</v>
      </c>
      <c r="CF1008" s="6">
        <f>SUMIFS('PLANO DE SAÚDE'!E:E, 'PLANO DE SAÚDE'!D:D, H1008, 'PLANO DE SAÚDE'!G:G, E1008)</f>
        <v>173.43900000000002</v>
      </c>
      <c r="CG1008" s="6">
        <f>SUMIFS('PLANO ODONTO'!E:E, 'PLANO ODONTO'!D:D, H1008, 'PLANO ODONTO'!G:G, E1008)</f>
        <v>14</v>
      </c>
      <c r="CH1008" s="6">
        <f t="shared" si="75"/>
        <v>-1.93</v>
      </c>
      <c r="CI1008" s="6">
        <f t="shared" si="76"/>
        <v>0</v>
      </c>
      <c r="CJ1008" s="6"/>
      <c r="CK1008" s="6">
        <f t="shared" si="78"/>
        <v>274.10000000000002</v>
      </c>
      <c r="CL1008" s="6">
        <f t="shared" si="79"/>
        <v>0</v>
      </c>
      <c r="CM1008" s="6">
        <f t="shared" si="77"/>
        <v>-14</v>
      </c>
      <c r="CN1008" s="6">
        <v>4443.18</v>
      </c>
      <c r="CO1008" s="6">
        <v>-1513.18</v>
      </c>
      <c r="CP1008" s="6">
        <v>2930</v>
      </c>
      <c r="CQ1008" s="6">
        <v>4442.5600000000004</v>
      </c>
      <c r="CR1008" s="1">
        <v>9.7100000000000009</v>
      </c>
      <c r="CS1008" s="6">
        <v>4442.5600000000004</v>
      </c>
      <c r="CT1008" s="1">
        <v>355.4</v>
      </c>
      <c r="CU1008" s="6">
        <v>3631.84</v>
      </c>
    </row>
    <row r="1009" spans="1:99" ht="13.8">
      <c r="A1009" s="1"/>
      <c r="B1009" s="1"/>
      <c r="C1009" s="34" t="str">
        <f t="shared" ca="1" si="59"/>
        <v>OK</v>
      </c>
      <c r="D1009" s="2">
        <f t="shared" si="60"/>
        <v>3873.2945129999998</v>
      </c>
      <c r="E1009" s="42">
        <v>45962</v>
      </c>
      <c r="F1009" s="1" t="s">
        <v>145</v>
      </c>
      <c r="G1009" s="1">
        <v>3534</v>
      </c>
      <c r="H1009" s="1" t="s">
        <v>386</v>
      </c>
      <c r="I1009" s="1" t="s">
        <v>170</v>
      </c>
      <c r="J1009" s="38">
        <v>45789</v>
      </c>
      <c r="K1009" s="6">
        <v>2267.91</v>
      </c>
      <c r="L1009" s="1"/>
      <c r="M1009" s="4">
        <v>2267.91</v>
      </c>
      <c r="N1009" s="4"/>
      <c r="O1009" s="4">
        <v>0</v>
      </c>
      <c r="P1009" s="4">
        <v>0</v>
      </c>
      <c r="Q1009" s="4"/>
      <c r="R1009" s="4"/>
      <c r="S1009" s="4"/>
      <c r="T1009" s="4"/>
      <c r="U1009" s="4">
        <v>28.22</v>
      </c>
      <c r="V1009" s="4"/>
      <c r="W1009" s="4"/>
      <c r="X1009" s="4"/>
      <c r="Y1009" s="4"/>
      <c r="Z1009" s="4">
        <v>0</v>
      </c>
      <c r="AA1009" s="4"/>
      <c r="AB1009" s="4"/>
      <c r="AC1009" s="4"/>
      <c r="AD1009" s="4">
        <v>0</v>
      </c>
      <c r="AE1009" s="4">
        <v>0</v>
      </c>
      <c r="AF1009" s="4">
        <v>0</v>
      </c>
      <c r="AG1009" s="4"/>
      <c r="AH1009" s="4"/>
      <c r="AI1009" s="4"/>
      <c r="AJ1009" s="4"/>
      <c r="AK1009" s="4"/>
      <c r="AL1009" s="4"/>
      <c r="AM1009" s="4">
        <v>0.11</v>
      </c>
      <c r="AN1009" s="8">
        <f t="shared" si="61"/>
        <v>2296.2399999999998</v>
      </c>
      <c r="AO1009" s="4"/>
      <c r="AP1009" s="4">
        <v>-6.3</v>
      </c>
      <c r="AQ1009" s="4">
        <v>0</v>
      </c>
      <c r="AR1009" s="4"/>
      <c r="AS1009" s="4"/>
      <c r="AT1009" s="4">
        <v>-0.51</v>
      </c>
      <c r="AU1009" s="4"/>
      <c r="AV1009" s="4">
        <v>-14</v>
      </c>
      <c r="AW1009" s="4">
        <v>-14</v>
      </c>
      <c r="AX1009" s="4"/>
      <c r="AY1009" s="4"/>
      <c r="AZ1009" s="4"/>
      <c r="BA1009" s="4"/>
      <c r="BB1009" s="4"/>
      <c r="BC1009" s="4">
        <v>-1.66</v>
      </c>
      <c r="BD1009" s="4">
        <v>-165.89</v>
      </c>
      <c r="BE1009" s="4"/>
      <c r="BF1009" s="4">
        <v>0</v>
      </c>
      <c r="BG1009" s="4">
        <v>-183.88</v>
      </c>
      <c r="BH1009" s="4">
        <v>0</v>
      </c>
      <c r="BI1009" s="4"/>
      <c r="BJ1009" s="4"/>
      <c r="BK1009" s="4"/>
      <c r="BL1009" s="11">
        <f t="shared" si="62"/>
        <v>-386.24</v>
      </c>
      <c r="BM1009" s="12">
        <f t="shared" si="63"/>
        <v>1909.9999999999998</v>
      </c>
      <c r="BN1009" s="13">
        <f t="shared" si="64"/>
        <v>188.99249999999998</v>
      </c>
      <c r="BO1009" s="13">
        <f t="shared" si="65"/>
        <v>188.99249999999998</v>
      </c>
      <c r="BP1009" s="13">
        <f t="shared" si="66"/>
        <v>62.997499999999995</v>
      </c>
      <c r="BQ1009" s="13">
        <f t="shared" si="67"/>
        <v>183.92001300000001</v>
      </c>
      <c r="BR1009" s="13">
        <f t="shared" si="68"/>
        <v>183.69</v>
      </c>
      <c r="BS1009" s="13">
        <f t="shared" si="69"/>
        <v>623.70000000000005</v>
      </c>
      <c r="BT1009" s="13">
        <f t="shared" si="70"/>
        <v>0</v>
      </c>
      <c r="BU1009" s="13">
        <f t="shared" si="71"/>
        <v>131.05199999999999</v>
      </c>
      <c r="BV1009" s="6">
        <f>SUMIFS('SEGURO DE VIDA'!E:E, 'SEGURO DE VIDA'!D:D, H1009, 'SEGURO DE VIDA'!G:G, E1009)</f>
        <v>13.71</v>
      </c>
      <c r="BW1009" s="6">
        <f>SUMIFS(TREINAMENTOS!E:E, TREINAMENTOS!D:D, H1009, TREINAMENTOS!G:G, E1009)</f>
        <v>0</v>
      </c>
      <c r="BX1009" s="6">
        <f>SUMIFS(EXAMES!E:E, EXAMES!D:D, H1009, EXAMES!G:G, E1009)</f>
        <v>0</v>
      </c>
      <c r="BY1009" s="25">
        <f t="shared" si="72"/>
        <v>1577.054513</v>
      </c>
      <c r="BZ1009" s="1"/>
      <c r="CA1009" s="1"/>
      <c r="CB1009" s="13">
        <f t="shared" si="73"/>
        <v>131.05199999999999</v>
      </c>
      <c r="CC1009" s="13">
        <f t="shared" si="74"/>
        <v>0</v>
      </c>
      <c r="CD1009" s="13">
        <f>SUMIFS(ALIMENTAÇÃO!E:E, ALIMENTAÇÃO!D:D, H1009, ALIMENTAÇÃO!G:G, E1009)</f>
        <v>630</v>
      </c>
      <c r="CE1009" s="6">
        <f>SUMIFS(TRANSPORTE!E:E, TRANSPORTE!D:D, H1009, TRANSPORTE!G:G, E1009)</f>
        <v>0</v>
      </c>
      <c r="CF1009" s="6">
        <f>SUMIFS('PLANO DE SAÚDE'!E:E, 'PLANO DE SAÚDE'!D:D, H1009, 'PLANO DE SAÚDE'!G:G, E1009)</f>
        <v>298.60199999999998</v>
      </c>
      <c r="CG1009" s="6">
        <f>SUMIFS('PLANO ODONTO'!E:E, 'PLANO ODONTO'!D:D, H1009, 'PLANO ODONTO'!G:G, E1009)</f>
        <v>28</v>
      </c>
      <c r="CH1009" s="6">
        <f t="shared" si="75"/>
        <v>-167.54999999999998</v>
      </c>
      <c r="CI1009" s="6">
        <f t="shared" si="76"/>
        <v>0</v>
      </c>
      <c r="CJ1009" s="6"/>
      <c r="CK1009" s="6">
        <f t="shared" si="78"/>
        <v>0</v>
      </c>
      <c r="CL1009" s="6">
        <f t="shared" si="79"/>
        <v>0</v>
      </c>
      <c r="CM1009" s="6">
        <f t="shared" si="77"/>
        <v>-28</v>
      </c>
      <c r="CN1009" s="6">
        <v>2296.2399999999998</v>
      </c>
      <c r="CO1009" s="6">
        <v>-386.24</v>
      </c>
      <c r="CP1009" s="6">
        <v>1910</v>
      </c>
      <c r="CQ1009" s="6">
        <v>2296.13</v>
      </c>
      <c r="CR1009" s="1">
        <v>8.01</v>
      </c>
      <c r="CS1009" s="6">
        <v>2296.13</v>
      </c>
      <c r="CT1009" s="1">
        <v>183.69</v>
      </c>
      <c r="CU1009" s="6">
        <v>1688.93</v>
      </c>
    </row>
    <row r="1010" spans="1:99" ht="13.8">
      <c r="A1010" s="1"/>
      <c r="B1010" s="1"/>
      <c r="C1010" s="34" t="str">
        <f t="shared" ca="1" si="59"/>
        <v>OK</v>
      </c>
      <c r="D1010" s="2">
        <f t="shared" si="60"/>
        <v>4593.4208007777779</v>
      </c>
      <c r="E1010" s="42">
        <v>45962</v>
      </c>
      <c r="F1010" s="1" t="s">
        <v>145</v>
      </c>
      <c r="G1010" s="1">
        <v>209</v>
      </c>
      <c r="H1010" s="1" t="s">
        <v>387</v>
      </c>
      <c r="I1010" s="1" t="s">
        <v>157</v>
      </c>
      <c r="J1010" s="38">
        <v>42527</v>
      </c>
      <c r="K1010" s="6">
        <v>2622.91</v>
      </c>
      <c r="L1010" s="1"/>
      <c r="M1010" s="4">
        <v>2622.91</v>
      </c>
      <c r="N1010" s="4"/>
      <c r="O1010" s="4">
        <v>0</v>
      </c>
      <c r="P1010" s="4">
        <v>0</v>
      </c>
      <c r="Q1010" s="4"/>
      <c r="R1010" s="4"/>
      <c r="S1010" s="4"/>
      <c r="T1010" s="4"/>
      <c r="U1010" s="4">
        <v>127.28</v>
      </c>
      <c r="V1010" s="4"/>
      <c r="W1010" s="4"/>
      <c r="X1010" s="4"/>
      <c r="Y1010" s="4"/>
      <c r="Z1010" s="4">
        <v>0</v>
      </c>
      <c r="AA1010" s="4"/>
      <c r="AB1010" s="4"/>
      <c r="AC1010" s="4"/>
      <c r="AD1010" s="4">
        <v>0</v>
      </c>
      <c r="AE1010" s="4">
        <v>0</v>
      </c>
      <c r="AF1010" s="4">
        <v>0</v>
      </c>
      <c r="AG1010" s="4"/>
      <c r="AH1010" s="4"/>
      <c r="AI1010" s="4"/>
      <c r="AJ1010" s="4"/>
      <c r="AK1010" s="4"/>
      <c r="AL1010" s="4"/>
      <c r="AM1010" s="4">
        <v>0.81</v>
      </c>
      <c r="AN1010" s="8">
        <f t="shared" si="61"/>
        <v>2751</v>
      </c>
      <c r="AO1010" s="4"/>
      <c r="AP1010" s="4">
        <v>-6.3</v>
      </c>
      <c r="AQ1010" s="4">
        <v>-157.37</v>
      </c>
      <c r="AR1010" s="4"/>
      <c r="AS1010" s="4"/>
      <c r="AT1010" s="4">
        <v>-0.59</v>
      </c>
      <c r="AU1010" s="4"/>
      <c r="AV1010" s="4">
        <v>-14</v>
      </c>
      <c r="AW1010" s="4">
        <v>-14</v>
      </c>
      <c r="AX1010" s="4"/>
      <c r="AY1010" s="4"/>
      <c r="AZ1010" s="4"/>
      <c r="BA1010" s="4"/>
      <c r="BB1010" s="4"/>
      <c r="BC1010" s="4">
        <v>0</v>
      </c>
      <c r="BD1010" s="4">
        <v>0</v>
      </c>
      <c r="BE1010" s="4"/>
      <c r="BF1010" s="4">
        <v>0</v>
      </c>
      <c r="BG1010" s="4">
        <v>-224.74</v>
      </c>
      <c r="BH1010" s="4">
        <v>0</v>
      </c>
      <c r="BI1010" s="4"/>
      <c r="BJ1010" s="4"/>
      <c r="BK1010" s="4"/>
      <c r="BL1010" s="11">
        <f t="shared" si="62"/>
        <v>-417</v>
      </c>
      <c r="BM1010" s="12">
        <f t="shared" si="63"/>
        <v>2334</v>
      </c>
      <c r="BN1010" s="13">
        <f t="shared" si="64"/>
        <v>218.57583333333332</v>
      </c>
      <c r="BO1010" s="13">
        <f t="shared" si="65"/>
        <v>218.57583333333332</v>
      </c>
      <c r="BP1010" s="13">
        <f t="shared" si="66"/>
        <v>72.858611111111102</v>
      </c>
      <c r="BQ1010" s="13">
        <f t="shared" si="67"/>
        <v>224.69052299999998</v>
      </c>
      <c r="BR1010" s="13">
        <f t="shared" si="68"/>
        <v>220.01</v>
      </c>
      <c r="BS1010" s="13">
        <f t="shared" si="69"/>
        <v>623.70000000000005</v>
      </c>
      <c r="BT1010" s="13">
        <f t="shared" si="70"/>
        <v>150.43</v>
      </c>
      <c r="BU1010" s="13">
        <f t="shared" si="71"/>
        <v>0</v>
      </c>
      <c r="BV1010" s="6">
        <f>SUMIFS('SEGURO DE VIDA'!E:E, 'SEGURO DE VIDA'!D:D, H1010, 'SEGURO DE VIDA'!G:G, E1010)</f>
        <v>13.71</v>
      </c>
      <c r="BW1010" s="6">
        <f>SUMIFS(TREINAMENTOS!E:E, TREINAMENTOS!D:D, H1010, TREINAMENTOS!G:G, E1010)</f>
        <v>52.75</v>
      </c>
      <c r="BX1010" s="6">
        <f>SUMIFS(EXAMES!E:E, EXAMES!D:D, H1010, EXAMES!G:G, E1010)</f>
        <v>47.12</v>
      </c>
      <c r="BY1010" s="25">
        <f t="shared" si="72"/>
        <v>1842.4208007777777</v>
      </c>
      <c r="BZ1010" s="1"/>
      <c r="CA1010" s="1"/>
      <c r="CB1010" s="13">
        <f t="shared" si="73"/>
        <v>0</v>
      </c>
      <c r="CC1010" s="13">
        <f t="shared" si="74"/>
        <v>0</v>
      </c>
      <c r="CD1010" s="13">
        <f>SUMIFS(ALIMENTAÇÃO!E:E, ALIMENTAÇÃO!D:D, H1010, ALIMENTAÇÃO!G:G, E1010)</f>
        <v>630</v>
      </c>
      <c r="CE1010" s="6">
        <f>SUMIFS(TRANSPORTE!E:E, TRANSPORTE!D:D, H1010, TRANSPORTE!G:G, E1010)</f>
        <v>307.8</v>
      </c>
      <c r="CF1010" s="6">
        <f>SUMIFS('PLANO DE SAÚDE'!E:E, 'PLANO DE SAÚDE'!D:D, H1010, 'PLANO DE SAÚDE'!G:G, E1010)</f>
        <v>0</v>
      </c>
      <c r="CG1010" s="6">
        <f>SUMIFS('PLANO ODONTO'!E:E, 'PLANO ODONTO'!D:D, H1010, 'PLANO ODONTO'!G:G, E1010)</f>
        <v>28</v>
      </c>
      <c r="CH1010" s="6">
        <f t="shared" si="75"/>
        <v>0</v>
      </c>
      <c r="CI1010" s="6">
        <f t="shared" si="76"/>
        <v>0</v>
      </c>
      <c r="CJ1010" s="6"/>
      <c r="CK1010" s="6">
        <f t="shared" si="78"/>
        <v>0</v>
      </c>
      <c r="CL1010" s="6">
        <f t="shared" si="79"/>
        <v>0</v>
      </c>
      <c r="CM1010" s="6">
        <f t="shared" si="77"/>
        <v>-28</v>
      </c>
      <c r="CN1010" s="6">
        <v>2751</v>
      </c>
      <c r="CO1010" s="6">
        <v>-417</v>
      </c>
      <c r="CP1010" s="6">
        <v>2334</v>
      </c>
      <c r="CQ1010" s="6">
        <v>2750.19</v>
      </c>
      <c r="CR1010" s="1">
        <v>8.17</v>
      </c>
      <c r="CS1010" s="6">
        <v>2750.19</v>
      </c>
      <c r="CT1010" s="1">
        <v>220.01</v>
      </c>
      <c r="CU1010" s="6">
        <v>2142.9899999999998</v>
      </c>
    </row>
    <row r="1011" spans="1:99" ht="13.8">
      <c r="A1011" s="1"/>
      <c r="B1011" s="1"/>
      <c r="C1011" s="34" t="str">
        <f t="shared" ca="1" si="59"/>
        <v>OK</v>
      </c>
      <c r="D1011" s="2">
        <f t="shared" si="60"/>
        <v>5795.1689064444454</v>
      </c>
      <c r="E1011" s="42">
        <v>45962</v>
      </c>
      <c r="F1011" s="1" t="s">
        <v>145</v>
      </c>
      <c r="G1011" s="1">
        <v>175</v>
      </c>
      <c r="H1011" s="1" t="s">
        <v>388</v>
      </c>
      <c r="I1011" s="1" t="s">
        <v>298</v>
      </c>
      <c r="J1011" s="38">
        <v>42041</v>
      </c>
      <c r="K1011" s="6">
        <v>3478.78</v>
      </c>
      <c r="L1011" s="1"/>
      <c r="M1011" s="4">
        <v>3478.78</v>
      </c>
      <c r="N1011" s="4"/>
      <c r="O1011" s="4">
        <v>0</v>
      </c>
      <c r="P1011" s="4">
        <v>0</v>
      </c>
      <c r="Q1011" s="4"/>
      <c r="R1011" s="4"/>
      <c r="S1011" s="4"/>
      <c r="T1011" s="4"/>
      <c r="U1011" s="4">
        <v>177.42</v>
      </c>
      <c r="V1011" s="4"/>
      <c r="W1011" s="4"/>
      <c r="X1011" s="4"/>
      <c r="Y1011" s="4"/>
      <c r="Z1011" s="4">
        <v>0</v>
      </c>
      <c r="AA1011" s="4"/>
      <c r="AB1011" s="4"/>
      <c r="AC1011" s="4"/>
      <c r="AD1011" s="4">
        <v>52.62</v>
      </c>
      <c r="AE1011" s="4">
        <v>0</v>
      </c>
      <c r="AF1011" s="4">
        <v>16.010000000000002</v>
      </c>
      <c r="AG1011" s="4"/>
      <c r="AH1011" s="4"/>
      <c r="AI1011" s="4"/>
      <c r="AJ1011" s="4"/>
      <c r="AK1011" s="4"/>
      <c r="AL1011" s="4"/>
      <c r="AM1011" s="4">
        <v>0.9</v>
      </c>
      <c r="AN1011" s="8">
        <f t="shared" si="61"/>
        <v>3725.7300000000005</v>
      </c>
      <c r="AO1011" s="4"/>
      <c r="AP1011" s="4">
        <v>-5.95</v>
      </c>
      <c r="AQ1011" s="4">
        <v>-208.73</v>
      </c>
      <c r="AR1011" s="4"/>
      <c r="AS1011" s="4"/>
      <c r="AT1011" s="4">
        <v>-0.19</v>
      </c>
      <c r="AU1011" s="4"/>
      <c r="AV1011" s="4">
        <v>-14</v>
      </c>
      <c r="AW1011" s="4">
        <v>-14</v>
      </c>
      <c r="AX1011" s="4"/>
      <c r="AY1011" s="4"/>
      <c r="AZ1011" s="4"/>
      <c r="BA1011" s="4"/>
      <c r="BB1011" s="4"/>
      <c r="BC1011" s="4">
        <v>0</v>
      </c>
      <c r="BD1011" s="4">
        <v>0</v>
      </c>
      <c r="BE1011" s="4"/>
      <c r="BF1011" s="4">
        <v>0</v>
      </c>
      <c r="BG1011" s="4">
        <v>-340.38</v>
      </c>
      <c r="BH1011" s="4">
        <v>-73.48</v>
      </c>
      <c r="BI1011" s="4"/>
      <c r="BJ1011" s="4"/>
      <c r="BK1011" s="4"/>
      <c r="BL1011" s="11">
        <f t="shared" si="62"/>
        <v>-656.73</v>
      </c>
      <c r="BM1011" s="12">
        <f t="shared" si="63"/>
        <v>3069.0000000000005</v>
      </c>
      <c r="BN1011" s="13">
        <f t="shared" si="64"/>
        <v>289.89833333333337</v>
      </c>
      <c r="BO1011" s="13">
        <f t="shared" si="65"/>
        <v>289.89833333333337</v>
      </c>
      <c r="BP1011" s="13">
        <f t="shared" si="66"/>
        <v>96.63277777777779</v>
      </c>
      <c r="BQ1011" s="13">
        <f t="shared" si="67"/>
        <v>340.44946200000004</v>
      </c>
      <c r="BR1011" s="13">
        <f t="shared" si="68"/>
        <v>297.98</v>
      </c>
      <c r="BS1011" s="13">
        <f t="shared" si="69"/>
        <v>589.04999999999995</v>
      </c>
      <c r="BT1011" s="13">
        <f t="shared" si="70"/>
        <v>99.070000000000022</v>
      </c>
      <c r="BU1011" s="13">
        <f t="shared" si="71"/>
        <v>0</v>
      </c>
      <c r="BV1011" s="6">
        <f>SUMIFS('SEGURO DE VIDA'!E:E, 'SEGURO DE VIDA'!D:D, H1011, 'SEGURO DE VIDA'!G:G, E1011)</f>
        <v>13.71</v>
      </c>
      <c r="BW1011" s="6">
        <f>SUMIFS(TREINAMENTOS!E:E, TREINAMENTOS!D:D, H1011, TREINAMENTOS!G:G, E1011)</f>
        <v>52.75</v>
      </c>
      <c r="BX1011" s="6">
        <f>SUMIFS(EXAMES!E:E, EXAMES!D:D, H1011, EXAMES!G:G, E1011)</f>
        <v>0</v>
      </c>
      <c r="BY1011" s="25">
        <f t="shared" si="72"/>
        <v>2069.4389064444445</v>
      </c>
      <c r="BZ1011" s="1"/>
      <c r="CA1011" s="1"/>
      <c r="CB1011" s="13">
        <f t="shared" si="73"/>
        <v>0</v>
      </c>
      <c r="CC1011" s="13">
        <f t="shared" si="74"/>
        <v>0</v>
      </c>
      <c r="CD1011" s="13">
        <f>SUMIFS(ALIMENTAÇÃO!E:E, ALIMENTAÇÃO!D:D, H1011, ALIMENTAÇÃO!G:G, E1011)</f>
        <v>595</v>
      </c>
      <c r="CE1011" s="6">
        <f>SUMIFS(TRANSPORTE!E:E, TRANSPORTE!D:D, H1011, TRANSPORTE!G:G, E1011)</f>
        <v>307.8</v>
      </c>
      <c r="CF1011" s="6">
        <f>SUMIFS('PLANO DE SAÚDE'!E:E, 'PLANO DE SAÚDE'!D:D, H1011, 'PLANO DE SAÚDE'!G:G, E1011)</f>
        <v>0</v>
      </c>
      <c r="CG1011" s="6">
        <f>SUMIFS('PLANO ODONTO'!E:E, 'PLANO ODONTO'!D:D, H1011, 'PLANO ODONTO'!G:G, E1011)</f>
        <v>28</v>
      </c>
      <c r="CH1011" s="6">
        <f t="shared" si="75"/>
        <v>0</v>
      </c>
      <c r="CI1011" s="6">
        <f t="shared" si="76"/>
        <v>0</v>
      </c>
      <c r="CJ1011" s="6"/>
      <c r="CK1011" s="6">
        <f t="shared" si="78"/>
        <v>16.010000000000002</v>
      </c>
      <c r="CL1011" s="6">
        <f t="shared" si="79"/>
        <v>0</v>
      </c>
      <c r="CM1011" s="6">
        <f t="shared" si="77"/>
        <v>-28</v>
      </c>
      <c r="CN1011" s="6">
        <v>3725.73</v>
      </c>
      <c r="CO1011" s="6">
        <v>-656.73</v>
      </c>
      <c r="CP1011" s="6">
        <v>3069</v>
      </c>
      <c r="CQ1011" s="6">
        <v>3724.83</v>
      </c>
      <c r="CR1011" s="1">
        <v>9.14</v>
      </c>
      <c r="CS1011" s="6">
        <v>3724.83</v>
      </c>
      <c r="CT1011" s="1">
        <v>297.98</v>
      </c>
      <c r="CU1011" s="6">
        <v>3117.63</v>
      </c>
    </row>
    <row r="1012" spans="1:99" ht="13.8">
      <c r="A1012" s="1"/>
      <c r="B1012" s="1"/>
      <c r="C1012" s="34" t="str">
        <f t="shared" ca="1" si="59"/>
        <v>Incompleto</v>
      </c>
      <c r="D1012" s="2">
        <f t="shared" si="60"/>
        <v>333.70750000000004</v>
      </c>
      <c r="E1012" s="42">
        <v>45962</v>
      </c>
      <c r="F1012" s="1" t="s">
        <v>145</v>
      </c>
      <c r="G1012" s="1">
        <v>12</v>
      </c>
      <c r="H1012" s="1" t="s">
        <v>389</v>
      </c>
      <c r="I1012" s="1" t="s">
        <v>390</v>
      </c>
      <c r="J1012" s="38">
        <v>39694</v>
      </c>
      <c r="K1012" s="6">
        <v>1716.21</v>
      </c>
      <c r="L1012" s="1"/>
      <c r="M1012" s="4">
        <v>0</v>
      </c>
      <c r="N1012" s="4"/>
      <c r="O1012" s="4">
        <v>0</v>
      </c>
      <c r="P1012" s="4">
        <v>0</v>
      </c>
      <c r="Q1012" s="4"/>
      <c r="R1012" s="4"/>
      <c r="S1012" s="4"/>
      <c r="T1012" s="4"/>
      <c r="U1012" s="4">
        <v>0</v>
      </c>
      <c r="V1012" s="4"/>
      <c r="W1012" s="4"/>
      <c r="X1012" s="4"/>
      <c r="Y1012" s="4">
        <v>0</v>
      </c>
      <c r="Z1012" s="4"/>
      <c r="AA1012" s="4"/>
      <c r="AB1012" s="4"/>
      <c r="AC1012" s="4"/>
      <c r="AD1012" s="4">
        <v>0</v>
      </c>
      <c r="AE1012" s="4"/>
      <c r="AF1012" s="4">
        <v>0</v>
      </c>
      <c r="AG1012" s="4"/>
      <c r="AH1012" s="4"/>
      <c r="AI1012" s="4"/>
      <c r="AJ1012" s="4"/>
      <c r="AK1012" s="4"/>
      <c r="AL1012" s="4"/>
      <c r="AM1012" s="4">
        <v>0</v>
      </c>
      <c r="AN1012" s="8">
        <f t="shared" si="61"/>
        <v>0</v>
      </c>
      <c r="AO1012" s="4"/>
      <c r="AP1012" s="4">
        <v>0</v>
      </c>
      <c r="AQ1012" s="4">
        <v>0</v>
      </c>
      <c r="AR1012" s="4">
        <v>0</v>
      </c>
      <c r="AS1012" s="4"/>
      <c r="AT1012" s="4">
        <v>0</v>
      </c>
      <c r="AU1012" s="4"/>
      <c r="AV1012" s="4">
        <v>0</v>
      </c>
      <c r="AW1012" s="4">
        <v>0</v>
      </c>
      <c r="AX1012" s="4"/>
      <c r="AY1012" s="4"/>
      <c r="AZ1012" s="4"/>
      <c r="BA1012" s="4"/>
      <c r="BB1012" s="4"/>
      <c r="BC1012" s="4">
        <v>0</v>
      </c>
      <c r="BD1012" s="4">
        <v>0</v>
      </c>
      <c r="BE1012" s="4"/>
      <c r="BF1012" s="4"/>
      <c r="BG1012" s="4">
        <v>0</v>
      </c>
      <c r="BH1012" s="4">
        <v>0</v>
      </c>
      <c r="BI1012" s="4"/>
      <c r="BJ1012" s="4"/>
      <c r="BK1012" s="4"/>
      <c r="BL1012" s="11">
        <f t="shared" si="62"/>
        <v>0</v>
      </c>
      <c r="BM1012" s="12">
        <f t="shared" si="63"/>
        <v>0</v>
      </c>
      <c r="BN1012" s="13">
        <f t="shared" si="64"/>
        <v>143.01750000000001</v>
      </c>
      <c r="BO1012" s="13">
        <f t="shared" si="65"/>
        <v>143.01750000000001</v>
      </c>
      <c r="BP1012" s="13">
        <f t="shared" si="66"/>
        <v>47.672500000000007</v>
      </c>
      <c r="BQ1012" s="13">
        <f t="shared" si="67"/>
        <v>0</v>
      </c>
      <c r="BR1012" s="13">
        <f t="shared" si="68"/>
        <v>0</v>
      </c>
      <c r="BS1012" s="13">
        <f t="shared" si="69"/>
        <v>0</v>
      </c>
      <c r="BT1012" s="13">
        <f t="shared" si="70"/>
        <v>0</v>
      </c>
      <c r="BU1012" s="13">
        <f t="shared" si="71"/>
        <v>0</v>
      </c>
      <c r="BV1012" s="6">
        <f>SUMIFS('SEGURO DE VIDA'!E:E, 'SEGURO DE VIDA'!D:D, H1012, 'SEGURO DE VIDA'!G:G, E1012)</f>
        <v>0</v>
      </c>
      <c r="BW1012" s="6">
        <f>SUMIFS(TREINAMENTOS!E:E, TREINAMENTOS!D:D, H1012, TREINAMENTOS!G:G, E1012)</f>
        <v>0</v>
      </c>
      <c r="BX1012" s="6">
        <f>SUMIFS(EXAMES!E:E, EXAMES!D:D, H1012, EXAMES!G:G, E1012)</f>
        <v>0</v>
      </c>
      <c r="BY1012" s="25">
        <f t="shared" si="72"/>
        <v>333.70750000000004</v>
      </c>
      <c r="BZ1012" s="1"/>
      <c r="CA1012" s="1"/>
      <c r="CB1012" s="13">
        <f t="shared" si="73"/>
        <v>0</v>
      </c>
      <c r="CC1012" s="13">
        <f t="shared" si="74"/>
        <v>0</v>
      </c>
      <c r="CD1012" s="13">
        <f>SUMIFS(ALIMENTAÇÃO!E:E, ALIMENTAÇÃO!D:D, H1012, ALIMENTAÇÃO!G:G, E1012)</f>
        <v>0</v>
      </c>
      <c r="CE1012" s="6">
        <f>SUMIFS(TRANSPORTE!E:E, TRANSPORTE!D:D, H1012, TRANSPORTE!G:G, E1012)</f>
        <v>0</v>
      </c>
      <c r="CF1012" s="6">
        <f>SUMIFS('PLANO DE SAÚDE'!E:E, 'PLANO DE SAÚDE'!D:D, H1012, 'PLANO DE SAÚDE'!G:G, E1012)</f>
        <v>0</v>
      </c>
      <c r="CG1012" s="6">
        <f>SUMIFS('PLANO ODONTO'!E:E, 'PLANO ODONTO'!D:D, H1012, 'PLANO ODONTO'!G:G, E1012)</f>
        <v>0</v>
      </c>
      <c r="CH1012" s="6">
        <f t="shared" si="75"/>
        <v>0</v>
      </c>
      <c r="CI1012" s="6">
        <f t="shared" si="76"/>
        <v>0</v>
      </c>
      <c r="CJ1012" s="6"/>
      <c r="CK1012" s="6">
        <f t="shared" si="78"/>
        <v>0</v>
      </c>
      <c r="CL1012" s="6">
        <f t="shared" si="79"/>
        <v>0</v>
      </c>
      <c r="CM1012" s="6">
        <f t="shared" si="77"/>
        <v>0</v>
      </c>
      <c r="CN1012" s="6">
        <v>0</v>
      </c>
      <c r="CO1012" s="6">
        <v>0</v>
      </c>
      <c r="CP1012" s="6">
        <v>0</v>
      </c>
      <c r="CQ1012" s="6">
        <v>0</v>
      </c>
      <c r="CR1012" s="1">
        <v>0</v>
      </c>
      <c r="CS1012" s="6">
        <v>0</v>
      </c>
      <c r="CT1012" s="1">
        <v>0</v>
      </c>
      <c r="CU1012" s="6">
        <v>0</v>
      </c>
    </row>
    <row r="1013" spans="1:99" ht="13.8">
      <c r="A1013" s="1"/>
      <c r="B1013" s="1"/>
      <c r="C1013" s="34" t="str">
        <f t="shared" ca="1" si="59"/>
        <v>OK</v>
      </c>
      <c r="D1013" s="2">
        <f t="shared" si="60"/>
        <v>4489.8402260000003</v>
      </c>
      <c r="E1013" s="42">
        <v>45962</v>
      </c>
      <c r="F1013" s="1" t="s">
        <v>145</v>
      </c>
      <c r="G1013" s="1">
        <v>3584</v>
      </c>
      <c r="H1013" s="1" t="s">
        <v>553</v>
      </c>
      <c r="I1013" s="1" t="s">
        <v>149</v>
      </c>
      <c r="J1013" s="38">
        <v>45908</v>
      </c>
      <c r="K1013" s="6">
        <v>2175.5700000000002</v>
      </c>
      <c r="L1013" s="1"/>
      <c r="M1013" s="4">
        <v>2175.5700000000002</v>
      </c>
      <c r="N1013" s="4"/>
      <c r="O1013" s="4">
        <v>0.4</v>
      </c>
      <c r="P1013" s="4">
        <v>0</v>
      </c>
      <c r="Q1013" s="4"/>
      <c r="R1013" s="4"/>
      <c r="S1013" s="4"/>
      <c r="T1013" s="4"/>
      <c r="U1013" s="4">
        <v>0</v>
      </c>
      <c r="V1013" s="4"/>
      <c r="W1013" s="4"/>
      <c r="X1013" s="4"/>
      <c r="Y1013" s="4">
        <v>0</v>
      </c>
      <c r="Z1013" s="4"/>
      <c r="AA1013" s="4"/>
      <c r="AB1013" s="4"/>
      <c r="AC1013" s="4"/>
      <c r="AD1013" s="4">
        <v>360.33</v>
      </c>
      <c r="AE1013" s="4"/>
      <c r="AF1013" s="4">
        <v>109.79</v>
      </c>
      <c r="AG1013" s="4"/>
      <c r="AH1013" s="4"/>
      <c r="AI1013" s="4"/>
      <c r="AJ1013" s="4"/>
      <c r="AK1013" s="4"/>
      <c r="AL1013" s="4"/>
      <c r="AM1013" s="4">
        <v>0.59</v>
      </c>
      <c r="AN1013" s="8">
        <f t="shared" si="61"/>
        <v>2646.6800000000003</v>
      </c>
      <c r="AO1013" s="4"/>
      <c r="AP1013" s="4">
        <v>-6.3</v>
      </c>
      <c r="AQ1013" s="4">
        <v>-130.53</v>
      </c>
      <c r="AR1013" s="4">
        <v>-35</v>
      </c>
      <c r="AS1013" s="4"/>
      <c r="AT1013" s="4">
        <v>-0.74</v>
      </c>
      <c r="AU1013" s="4"/>
      <c r="AV1013" s="4">
        <v>-14</v>
      </c>
      <c r="AW1013" s="4">
        <v>-14</v>
      </c>
      <c r="AX1013" s="4"/>
      <c r="AY1013" s="4"/>
      <c r="AZ1013" s="4"/>
      <c r="BA1013" s="4"/>
      <c r="BB1013" s="4"/>
      <c r="BC1013" s="4">
        <v>-3.69</v>
      </c>
      <c r="BD1013" s="4">
        <v>-111.05</v>
      </c>
      <c r="BE1013" s="4"/>
      <c r="BF1013" s="4"/>
      <c r="BG1013" s="4">
        <v>-215.37</v>
      </c>
      <c r="BH1013" s="4">
        <v>0</v>
      </c>
      <c r="BI1013" s="4"/>
      <c r="BJ1013" s="4"/>
      <c r="BK1013" s="4"/>
      <c r="BL1013" s="11">
        <f t="shared" si="62"/>
        <v>-530.68000000000006</v>
      </c>
      <c r="BM1013" s="12">
        <f t="shared" si="63"/>
        <v>2116</v>
      </c>
      <c r="BN1013" s="13">
        <f t="shared" si="64"/>
        <v>181.29750000000001</v>
      </c>
      <c r="BO1013" s="13">
        <f t="shared" si="65"/>
        <v>181.29750000000001</v>
      </c>
      <c r="BP1013" s="13">
        <f t="shared" si="66"/>
        <v>60.432500000000005</v>
      </c>
      <c r="BQ1013" s="13">
        <f t="shared" si="67"/>
        <v>215.39172600000001</v>
      </c>
      <c r="BR1013" s="13">
        <f t="shared" si="68"/>
        <v>211.68</v>
      </c>
      <c r="BS1013" s="13">
        <f t="shared" si="69"/>
        <v>623.70000000000005</v>
      </c>
      <c r="BT1013" s="13">
        <f t="shared" si="70"/>
        <v>38.669999999999987</v>
      </c>
      <c r="BU1013" s="13">
        <f t="shared" si="71"/>
        <v>316.98099999999999</v>
      </c>
      <c r="BV1013" s="6">
        <f>SUMIFS('SEGURO DE VIDA'!E:E, 'SEGURO DE VIDA'!D:D, H1013, 'SEGURO DE VIDA'!G:G, E1013)</f>
        <v>13.71</v>
      </c>
      <c r="BW1013" s="6">
        <f>SUMIFS(TREINAMENTOS!E:E, TREINAMENTOS!D:D, H1013, TREINAMENTOS!G:G, E1013)</f>
        <v>0</v>
      </c>
      <c r="BX1013" s="6">
        <f>SUMIFS(EXAMES!E:E, EXAMES!D:D, H1013, EXAMES!G:G, E1013)</f>
        <v>0</v>
      </c>
      <c r="BY1013" s="25">
        <f t="shared" si="72"/>
        <v>1843.1602260000002</v>
      </c>
      <c r="BZ1013" s="1"/>
      <c r="CA1013" s="1"/>
      <c r="CB1013" s="13">
        <f t="shared" si="73"/>
        <v>316.98099999999999</v>
      </c>
      <c r="CC1013" s="13">
        <f t="shared" si="74"/>
        <v>0</v>
      </c>
      <c r="CD1013" s="13">
        <f>SUMIFS(ALIMENTAÇÃO!E:E, ALIMENTAÇÃO!D:D, H1013, ALIMENTAÇÃO!G:G, E1013)</f>
        <v>630</v>
      </c>
      <c r="CE1013" s="6">
        <f>SUMIFS(TRANSPORTE!E:E, TRANSPORTE!D:D, H1013, TRANSPORTE!G:G, E1013)</f>
        <v>169.2</v>
      </c>
      <c r="CF1013" s="6">
        <f>SUMIFS('PLANO DE SAÚDE'!E:E, 'PLANO DE SAÚDE'!D:D, H1013, 'PLANO DE SAÚDE'!G:G, E1013)</f>
        <v>431.721</v>
      </c>
      <c r="CG1013" s="6">
        <f>SUMIFS('PLANO ODONTO'!E:E, 'PLANO ODONTO'!D:D, H1013, 'PLANO ODONTO'!G:G, E1013)</f>
        <v>28</v>
      </c>
      <c r="CH1013" s="6">
        <f t="shared" si="75"/>
        <v>-114.74</v>
      </c>
      <c r="CI1013" s="6">
        <f t="shared" si="76"/>
        <v>0</v>
      </c>
      <c r="CJ1013" s="6"/>
      <c r="CK1013" s="6">
        <f t="shared" si="78"/>
        <v>109.79</v>
      </c>
      <c r="CL1013" s="6">
        <f t="shared" si="79"/>
        <v>0</v>
      </c>
      <c r="CM1013" s="6">
        <f t="shared" si="77"/>
        <v>-28</v>
      </c>
      <c r="CN1013" s="6">
        <v>2646.68</v>
      </c>
      <c r="CO1013" s="6">
        <v>-530.67999999999995</v>
      </c>
      <c r="CP1013" s="6">
        <v>2116</v>
      </c>
      <c r="CQ1013" s="6">
        <v>2646.09</v>
      </c>
      <c r="CR1013" s="1">
        <v>8.14</v>
      </c>
      <c r="CS1013" s="6">
        <v>2646.09</v>
      </c>
      <c r="CT1013" s="1">
        <v>211.68</v>
      </c>
      <c r="CU1013" s="6">
        <v>2038.89</v>
      </c>
    </row>
    <row r="1014" spans="1:99" ht="13.8">
      <c r="A1014" s="1"/>
      <c r="B1014" s="1"/>
      <c r="C1014" s="34" t="str">
        <f t="shared" ca="1" si="59"/>
        <v>OK</v>
      </c>
      <c r="D1014" s="2">
        <f t="shared" si="60"/>
        <v>14286.973139444444</v>
      </c>
      <c r="E1014" s="42">
        <v>45962</v>
      </c>
      <c r="F1014" s="1" t="s">
        <v>145</v>
      </c>
      <c r="G1014" s="1">
        <v>309</v>
      </c>
      <c r="H1014" s="1" t="s">
        <v>391</v>
      </c>
      <c r="I1014" s="1" t="s">
        <v>298</v>
      </c>
      <c r="J1014" s="38">
        <v>44342</v>
      </c>
      <c r="K1014" s="6">
        <v>4484.8900000000003</v>
      </c>
      <c r="L1014" s="1"/>
      <c r="M1014" s="4">
        <v>4484.8900000000003</v>
      </c>
      <c r="N1014" s="4"/>
      <c r="O1014" s="4">
        <v>0</v>
      </c>
      <c r="P1014" s="4">
        <v>0</v>
      </c>
      <c r="Q1014" s="4"/>
      <c r="R1014" s="4"/>
      <c r="S1014" s="4"/>
      <c r="T1014" s="4"/>
      <c r="U1014" s="4">
        <v>435.26</v>
      </c>
      <c r="V1014" s="4"/>
      <c r="W1014" s="4"/>
      <c r="X1014" s="4"/>
      <c r="Y1014" s="4">
        <v>5909.78</v>
      </c>
      <c r="Z1014" s="4"/>
      <c r="AA1014" s="4"/>
      <c r="AB1014" s="4"/>
      <c r="AC1014" s="4"/>
      <c r="AD1014" s="4">
        <v>0</v>
      </c>
      <c r="AE1014" s="4"/>
      <c r="AF1014" s="4">
        <v>0</v>
      </c>
      <c r="AG1014" s="4"/>
      <c r="AH1014" s="4"/>
      <c r="AI1014" s="4"/>
      <c r="AJ1014" s="4"/>
      <c r="AK1014" s="4"/>
      <c r="AL1014" s="4"/>
      <c r="AM1014" s="4">
        <v>0.47</v>
      </c>
      <c r="AN1014" s="8">
        <f t="shared" si="61"/>
        <v>10830.4</v>
      </c>
      <c r="AO1014" s="4"/>
      <c r="AP1014" s="4">
        <v>-6.3</v>
      </c>
      <c r="AQ1014" s="4">
        <v>0</v>
      </c>
      <c r="AR1014" s="4">
        <v>0</v>
      </c>
      <c r="AS1014" s="4"/>
      <c r="AT1014" s="4">
        <v>-0.74</v>
      </c>
      <c r="AU1014" s="4"/>
      <c r="AV1014" s="4">
        <v>-14</v>
      </c>
      <c r="AW1014" s="4">
        <v>-14</v>
      </c>
      <c r="AX1014" s="4"/>
      <c r="AY1014" s="4"/>
      <c r="AZ1014" s="4"/>
      <c r="BA1014" s="4"/>
      <c r="BB1014" s="4"/>
      <c r="BC1014" s="4">
        <v>-6.66</v>
      </c>
      <c r="BD1014" s="4">
        <v>0</v>
      </c>
      <c r="BE1014" s="4"/>
      <c r="BF1014" s="4"/>
      <c r="BG1014" s="4">
        <v>-498.4</v>
      </c>
      <c r="BH1014" s="4">
        <v>-1880.3</v>
      </c>
      <c r="BI1014" s="4"/>
      <c r="BJ1014" s="4"/>
      <c r="BK1014" s="4"/>
      <c r="BL1014" s="11">
        <f t="shared" si="62"/>
        <v>-2420.4</v>
      </c>
      <c r="BM1014" s="12">
        <f t="shared" si="63"/>
        <v>8410</v>
      </c>
      <c r="BN1014" s="13">
        <f t="shared" si="64"/>
        <v>373.74083333333334</v>
      </c>
      <c r="BO1014" s="13">
        <f t="shared" si="65"/>
        <v>373.74083333333334</v>
      </c>
      <c r="BP1014" s="13">
        <f t="shared" si="66"/>
        <v>124.58027777777778</v>
      </c>
      <c r="BQ1014" s="13">
        <f t="shared" si="67"/>
        <v>498.41119499999996</v>
      </c>
      <c r="BR1014" s="13">
        <f t="shared" si="68"/>
        <v>393.61</v>
      </c>
      <c r="BS1014" s="13">
        <f t="shared" si="69"/>
        <v>623.70000000000005</v>
      </c>
      <c r="BT1014" s="13">
        <f t="shared" si="70"/>
        <v>0</v>
      </c>
      <c r="BU1014" s="13">
        <f t="shared" si="71"/>
        <v>1055.0799999999997</v>
      </c>
      <c r="BV1014" s="6">
        <f>SUMIFS('SEGURO DE VIDA'!E:E, 'SEGURO DE VIDA'!D:D, H1014, 'SEGURO DE VIDA'!G:G, E1014)</f>
        <v>13.71</v>
      </c>
      <c r="BW1014" s="6">
        <f>SUMIFS(TREINAMENTOS!E:E, TREINAMENTOS!D:D, H1014, TREINAMENTOS!G:G, E1014)</f>
        <v>0</v>
      </c>
      <c r="BX1014" s="6">
        <f>SUMIFS(EXAMES!E:E, EXAMES!D:D, H1014, EXAMES!G:G, E1014)</f>
        <v>0</v>
      </c>
      <c r="BY1014" s="25">
        <f t="shared" si="72"/>
        <v>3456.5731394444447</v>
      </c>
      <c r="BZ1014" s="1"/>
      <c r="CA1014" s="1"/>
      <c r="CB1014" s="13">
        <f t="shared" si="73"/>
        <v>1055.0799999999997</v>
      </c>
      <c r="CC1014" s="13">
        <f t="shared" si="74"/>
        <v>0</v>
      </c>
      <c r="CD1014" s="13">
        <f>SUMIFS(ALIMENTAÇÃO!E:E, ALIMENTAÇÃO!D:D, H1014, ALIMENTAÇÃO!G:G, E1014)</f>
        <v>630</v>
      </c>
      <c r="CE1014" s="6">
        <f>SUMIFS(TRANSPORTE!E:E, TRANSPORTE!D:D, H1014, TRANSPORTE!G:G, E1014)</f>
        <v>0</v>
      </c>
      <c r="CF1014" s="6">
        <f>SUMIFS('PLANO DE SAÚDE'!E:E, 'PLANO DE SAÚDE'!D:D, H1014, 'PLANO DE SAÚDE'!G:G, E1014)</f>
        <v>1061.7399999999998</v>
      </c>
      <c r="CG1014" s="6">
        <f>SUMIFS('PLANO ODONTO'!E:E, 'PLANO ODONTO'!D:D, H1014, 'PLANO ODONTO'!G:G, E1014)</f>
        <v>28</v>
      </c>
      <c r="CH1014" s="6">
        <f t="shared" si="75"/>
        <v>-6.66</v>
      </c>
      <c r="CI1014" s="6">
        <f t="shared" si="76"/>
        <v>0</v>
      </c>
      <c r="CJ1014" s="6"/>
      <c r="CK1014" s="6">
        <f t="shared" si="78"/>
        <v>0</v>
      </c>
      <c r="CL1014" s="6">
        <f t="shared" si="79"/>
        <v>0</v>
      </c>
      <c r="CM1014" s="6">
        <f t="shared" si="77"/>
        <v>-28</v>
      </c>
      <c r="CN1014" s="6">
        <v>10830.4</v>
      </c>
      <c r="CO1014" s="6">
        <v>-2420.4</v>
      </c>
      <c r="CP1014" s="6">
        <v>8410</v>
      </c>
      <c r="CQ1014" s="6">
        <v>4920.1499999999996</v>
      </c>
      <c r="CR1014" s="1">
        <v>10.130000000000001</v>
      </c>
      <c r="CS1014" s="6">
        <v>4920.1499999999996</v>
      </c>
      <c r="CT1014" s="1">
        <v>393.61</v>
      </c>
      <c r="CU1014" s="6">
        <v>10141.94</v>
      </c>
    </row>
    <row r="1015" spans="1:99" ht="13.8">
      <c r="A1015" s="1"/>
      <c r="B1015" s="1"/>
      <c r="C1015" s="34" t="str">
        <f t="shared" ca="1" si="59"/>
        <v>OK</v>
      </c>
      <c r="D1015" s="2">
        <f t="shared" si="60"/>
        <v>3935.3513856666673</v>
      </c>
      <c r="E1015" s="42">
        <v>45962</v>
      </c>
      <c r="F1015" s="1" t="s">
        <v>145</v>
      </c>
      <c r="G1015" s="1">
        <v>363</v>
      </c>
      <c r="H1015" s="1" t="s">
        <v>395</v>
      </c>
      <c r="I1015" s="1" t="s">
        <v>396</v>
      </c>
      <c r="J1015" s="38">
        <v>44805</v>
      </c>
      <c r="K1015" s="6">
        <v>1761.27</v>
      </c>
      <c r="L1015" s="1"/>
      <c r="M1015" s="4">
        <v>1761.27</v>
      </c>
      <c r="N1015" s="4"/>
      <c r="O1015" s="4">
        <v>0</v>
      </c>
      <c r="P1015" s="4">
        <v>0</v>
      </c>
      <c r="Q1015" s="4"/>
      <c r="R1015" s="4"/>
      <c r="S1015" s="4"/>
      <c r="T1015" s="4"/>
      <c r="U1015" s="4">
        <v>170.93</v>
      </c>
      <c r="V1015" s="4"/>
      <c r="W1015" s="4"/>
      <c r="X1015" s="4"/>
      <c r="Y1015" s="4">
        <v>0</v>
      </c>
      <c r="Z1015" s="4"/>
      <c r="AA1015" s="4"/>
      <c r="AB1015" s="4"/>
      <c r="AC1015" s="4"/>
      <c r="AD1015" s="4">
        <v>206.29</v>
      </c>
      <c r="AE1015" s="4"/>
      <c r="AF1015" s="4">
        <v>62.78</v>
      </c>
      <c r="AG1015" s="4"/>
      <c r="AH1015" s="4"/>
      <c r="AI1015" s="4"/>
      <c r="AJ1015" s="4"/>
      <c r="AK1015" s="4"/>
      <c r="AL1015" s="4"/>
      <c r="AM1015" s="4">
        <v>0.15</v>
      </c>
      <c r="AN1015" s="8">
        <f t="shared" si="61"/>
        <v>2201.4200000000005</v>
      </c>
      <c r="AO1015" s="4"/>
      <c r="AP1015" s="4">
        <v>-6.3</v>
      </c>
      <c r="AQ1015" s="4">
        <v>-105.68</v>
      </c>
      <c r="AR1015" s="4">
        <v>0</v>
      </c>
      <c r="AS1015" s="4"/>
      <c r="AT1015" s="4">
        <v>-0.44</v>
      </c>
      <c r="AU1015" s="4"/>
      <c r="AV1015" s="4">
        <v>0</v>
      </c>
      <c r="AW1015" s="4">
        <v>0</v>
      </c>
      <c r="AX1015" s="4"/>
      <c r="AY1015" s="4"/>
      <c r="AZ1015" s="4"/>
      <c r="BA1015" s="4"/>
      <c r="BB1015" s="4"/>
      <c r="BC1015" s="4">
        <v>-1.66</v>
      </c>
      <c r="BD1015" s="4">
        <v>0</v>
      </c>
      <c r="BE1015" s="4"/>
      <c r="BF1015" s="4"/>
      <c r="BG1015" s="4">
        <v>-175.34</v>
      </c>
      <c r="BH1015" s="4">
        <v>0</v>
      </c>
      <c r="BI1015" s="4"/>
      <c r="BJ1015" s="4"/>
      <c r="BK1015" s="4"/>
      <c r="BL1015" s="11">
        <f t="shared" si="62"/>
        <v>-289.42</v>
      </c>
      <c r="BM1015" s="12">
        <f t="shared" si="63"/>
        <v>1912.0000000000005</v>
      </c>
      <c r="BN1015" s="13">
        <f t="shared" si="64"/>
        <v>146.77250000000001</v>
      </c>
      <c r="BO1015" s="13">
        <f t="shared" si="65"/>
        <v>146.77250000000001</v>
      </c>
      <c r="BP1015" s="13">
        <f t="shared" si="66"/>
        <v>48.924166666666672</v>
      </c>
      <c r="BQ1015" s="13">
        <f t="shared" si="67"/>
        <v>175.44121899999999</v>
      </c>
      <c r="BR1015" s="13">
        <f t="shared" si="68"/>
        <v>176.1</v>
      </c>
      <c r="BS1015" s="13">
        <f t="shared" si="69"/>
        <v>623.70000000000005</v>
      </c>
      <c r="BT1015" s="13">
        <f t="shared" si="70"/>
        <v>202.12</v>
      </c>
      <c r="BU1015" s="13">
        <f t="shared" si="71"/>
        <v>147.64099999999999</v>
      </c>
      <c r="BV1015" s="6">
        <f>SUMIFS('SEGURO DE VIDA'!E:E, 'SEGURO DE VIDA'!D:D, H1015, 'SEGURO DE VIDA'!G:G, E1015)</f>
        <v>13.71</v>
      </c>
      <c r="BW1015" s="6">
        <f>SUMIFS(TREINAMENTOS!E:E, TREINAMENTOS!D:D, H1015, TREINAMENTOS!G:G, E1015)</f>
        <v>52.75</v>
      </c>
      <c r="BX1015" s="6">
        <f>SUMIFS(EXAMES!E:E, EXAMES!D:D, H1015, EXAMES!G:G, E1015)</f>
        <v>0</v>
      </c>
      <c r="BY1015" s="25">
        <f t="shared" si="72"/>
        <v>1733.9313856666668</v>
      </c>
      <c r="BZ1015" s="1"/>
      <c r="CA1015" s="1"/>
      <c r="CB1015" s="13">
        <f t="shared" si="73"/>
        <v>147.64099999999999</v>
      </c>
      <c r="CC1015" s="13">
        <f t="shared" si="74"/>
        <v>0</v>
      </c>
      <c r="CD1015" s="13">
        <f>SUMIFS(ALIMENTAÇÃO!E:E, ALIMENTAÇÃO!D:D, H1015, ALIMENTAÇÃO!G:G, E1015)</f>
        <v>630</v>
      </c>
      <c r="CE1015" s="6">
        <f>SUMIFS(TRANSPORTE!E:E, TRANSPORTE!D:D, H1015, TRANSPORTE!G:G, E1015)</f>
        <v>307.8</v>
      </c>
      <c r="CF1015" s="6">
        <f>SUMIFS('PLANO DE SAÚDE'!E:E, 'PLANO DE SAÚDE'!D:D, H1015, 'PLANO DE SAÚDE'!G:G, E1015)</f>
        <v>149.30099999999999</v>
      </c>
      <c r="CG1015" s="6">
        <f>SUMIFS('PLANO ODONTO'!E:E, 'PLANO ODONTO'!D:D, H1015, 'PLANO ODONTO'!G:G, E1015)</f>
        <v>0</v>
      </c>
      <c r="CH1015" s="6">
        <f t="shared" si="75"/>
        <v>-1.66</v>
      </c>
      <c r="CI1015" s="6">
        <f t="shared" si="76"/>
        <v>0</v>
      </c>
      <c r="CJ1015" s="6"/>
      <c r="CK1015" s="6">
        <f t="shared" si="78"/>
        <v>62.78</v>
      </c>
      <c r="CL1015" s="6">
        <f t="shared" si="79"/>
        <v>0</v>
      </c>
      <c r="CM1015" s="6">
        <f t="shared" si="77"/>
        <v>0</v>
      </c>
      <c r="CN1015" s="6">
        <v>2201.42</v>
      </c>
      <c r="CO1015" s="6">
        <v>-289.42</v>
      </c>
      <c r="CP1015" s="6">
        <v>1912</v>
      </c>
      <c r="CQ1015" s="6">
        <v>2201.27</v>
      </c>
      <c r="CR1015" s="1">
        <v>7.97</v>
      </c>
      <c r="CS1015" s="6">
        <v>2201.27</v>
      </c>
      <c r="CT1015" s="1">
        <v>176.1</v>
      </c>
      <c r="CU1015" s="6">
        <v>0</v>
      </c>
    </row>
    <row r="1016" spans="1:99" ht="13.8">
      <c r="A1016" s="1"/>
      <c r="B1016" s="1"/>
      <c r="C1016" s="34" t="str">
        <f t="shared" ca="1" si="59"/>
        <v>OK</v>
      </c>
      <c r="D1016" s="2">
        <f t="shared" si="60"/>
        <v>11361.992741111111</v>
      </c>
      <c r="E1016" s="42">
        <v>45962</v>
      </c>
      <c r="F1016" s="1" t="s">
        <v>145</v>
      </c>
      <c r="G1016" s="1">
        <v>248</v>
      </c>
      <c r="H1016" s="1" t="s">
        <v>398</v>
      </c>
      <c r="I1016" s="1" t="s">
        <v>593</v>
      </c>
      <c r="J1016" s="38">
        <v>43525</v>
      </c>
      <c r="K1016" s="6">
        <v>3182.11</v>
      </c>
      <c r="L1016" s="1"/>
      <c r="M1016" s="4">
        <v>3182.11</v>
      </c>
      <c r="N1016" s="4"/>
      <c r="O1016" s="4">
        <v>0</v>
      </c>
      <c r="P1016" s="4">
        <v>0</v>
      </c>
      <c r="Q1016" s="4"/>
      <c r="R1016" s="4"/>
      <c r="S1016" s="4"/>
      <c r="T1016" s="4"/>
      <c r="U1016" s="4">
        <v>308.83</v>
      </c>
      <c r="V1016" s="4"/>
      <c r="W1016" s="4"/>
      <c r="X1016" s="4"/>
      <c r="Y1016" s="4">
        <v>3738.46</v>
      </c>
      <c r="Z1016" s="4"/>
      <c r="AA1016" s="4"/>
      <c r="AB1016" s="4"/>
      <c r="AC1016" s="4"/>
      <c r="AD1016" s="4">
        <v>0</v>
      </c>
      <c r="AE1016" s="4"/>
      <c r="AF1016" s="4">
        <v>0</v>
      </c>
      <c r="AG1016" s="4"/>
      <c r="AH1016" s="4"/>
      <c r="AI1016" s="4"/>
      <c r="AJ1016" s="4"/>
      <c r="AK1016" s="4"/>
      <c r="AL1016" s="4"/>
      <c r="AM1016" s="4">
        <v>0.79</v>
      </c>
      <c r="AN1016" s="8">
        <f t="shared" si="61"/>
        <v>7230.19</v>
      </c>
      <c r="AO1016" s="4"/>
      <c r="AP1016" s="4">
        <v>-16.3</v>
      </c>
      <c r="AQ1016" s="4">
        <v>0</v>
      </c>
      <c r="AR1016" s="4">
        <v>0</v>
      </c>
      <c r="AS1016" s="4"/>
      <c r="AT1016" s="4">
        <v>-0.2</v>
      </c>
      <c r="AU1016" s="4"/>
      <c r="AV1016" s="4">
        <v>-14</v>
      </c>
      <c r="AW1016" s="4">
        <v>-14</v>
      </c>
      <c r="AX1016" s="4"/>
      <c r="AY1016" s="4"/>
      <c r="AZ1016" s="4"/>
      <c r="BA1016" s="4"/>
      <c r="BB1016" s="4"/>
      <c r="BC1016" s="4">
        <v>0</v>
      </c>
      <c r="BD1016" s="4">
        <v>0</v>
      </c>
      <c r="BE1016" s="4"/>
      <c r="BF1016" s="4"/>
      <c r="BG1016" s="4">
        <v>-312.31</v>
      </c>
      <c r="BH1016" s="4">
        <v>-912.38</v>
      </c>
      <c r="BI1016" s="4"/>
      <c r="BJ1016" s="4"/>
      <c r="BK1016" s="4"/>
      <c r="BL1016" s="11">
        <f t="shared" si="62"/>
        <v>-1269.19</v>
      </c>
      <c r="BM1016" s="12">
        <f t="shared" si="63"/>
        <v>5961</v>
      </c>
      <c r="BN1016" s="13">
        <f t="shared" si="64"/>
        <v>265.17583333333334</v>
      </c>
      <c r="BO1016" s="13">
        <f t="shared" si="65"/>
        <v>265.17583333333334</v>
      </c>
      <c r="BP1016" s="13">
        <f t="shared" si="66"/>
        <v>88.391944444444448</v>
      </c>
      <c r="BQ1016" s="13">
        <f t="shared" si="67"/>
        <v>312.43912999999998</v>
      </c>
      <c r="BR1016" s="13">
        <f t="shared" si="68"/>
        <v>279.27</v>
      </c>
      <c r="BS1016" s="13">
        <f t="shared" si="69"/>
        <v>1613.7</v>
      </c>
      <c r="BT1016" s="13">
        <f t="shared" si="70"/>
        <v>0</v>
      </c>
      <c r="BU1016" s="13">
        <f t="shared" si="71"/>
        <v>1293.94</v>
      </c>
      <c r="BV1016" s="6">
        <f>SUMIFS('SEGURO DE VIDA'!E:E, 'SEGURO DE VIDA'!D:D, H1016, 'SEGURO DE VIDA'!G:G, E1016)</f>
        <v>13.71</v>
      </c>
      <c r="BW1016" s="6">
        <f>SUMIFS(TREINAMENTOS!E:E, TREINAMENTOS!D:D, H1016, TREINAMENTOS!G:G, E1016)</f>
        <v>0</v>
      </c>
      <c r="BX1016" s="6">
        <f>SUMIFS(EXAMES!E:E, EXAMES!D:D, H1016, EXAMES!G:G, E1016)</f>
        <v>0</v>
      </c>
      <c r="BY1016" s="25">
        <f t="shared" si="72"/>
        <v>4131.8027411111116</v>
      </c>
      <c r="BZ1016" s="1"/>
      <c r="CA1016" s="1"/>
      <c r="CB1016" s="13">
        <f t="shared" si="73"/>
        <v>1293.94</v>
      </c>
      <c r="CC1016" s="13">
        <f t="shared" si="74"/>
        <v>0</v>
      </c>
      <c r="CD1016" s="13">
        <f>SUMIFS(ALIMENTAÇÃO!E:E, ALIMENTAÇÃO!D:D, H1016, ALIMENTAÇÃO!G:G, E1016)</f>
        <v>1630</v>
      </c>
      <c r="CE1016" s="6">
        <f>SUMIFS(TRANSPORTE!E:E, TRANSPORTE!D:D, H1016, TRANSPORTE!G:G, E1016)</f>
        <v>0</v>
      </c>
      <c r="CF1016" s="6">
        <f>SUMIFS('PLANO DE SAÚDE'!E:E, 'PLANO DE SAÚDE'!D:D, H1016, 'PLANO DE SAÚDE'!G:G, E1016)</f>
        <v>1293.94</v>
      </c>
      <c r="CG1016" s="6">
        <f>SUMIFS('PLANO ODONTO'!E:E, 'PLANO ODONTO'!D:D, H1016, 'PLANO ODONTO'!G:G, E1016)</f>
        <v>28</v>
      </c>
      <c r="CH1016" s="6">
        <f t="shared" si="75"/>
        <v>0</v>
      </c>
      <c r="CI1016" s="6">
        <f t="shared" si="76"/>
        <v>0</v>
      </c>
      <c r="CJ1016" s="6"/>
      <c r="CK1016" s="6">
        <f t="shared" si="78"/>
        <v>0</v>
      </c>
      <c r="CL1016" s="6">
        <f t="shared" si="79"/>
        <v>0</v>
      </c>
      <c r="CM1016" s="6">
        <f t="shared" si="77"/>
        <v>-28</v>
      </c>
      <c r="CN1016" s="6">
        <v>7230.19</v>
      </c>
      <c r="CO1016" s="6">
        <v>-1269.19</v>
      </c>
      <c r="CP1016" s="6">
        <v>5961</v>
      </c>
      <c r="CQ1016" s="6">
        <v>3490.94</v>
      </c>
      <c r="CR1016" s="1">
        <v>8.9499999999999993</v>
      </c>
      <c r="CS1016" s="6">
        <v>3490.94</v>
      </c>
      <c r="CT1016" s="1">
        <v>279.27</v>
      </c>
      <c r="CU1016" s="6">
        <v>6622.2</v>
      </c>
    </row>
    <row r="1017" spans="1:99" ht="13.8">
      <c r="A1017" s="1"/>
      <c r="B1017" s="1"/>
      <c r="C1017" s="34" t="str">
        <f t="shared" ca="1" si="59"/>
        <v>OK</v>
      </c>
      <c r="D1017" s="2">
        <f t="shared" si="60"/>
        <v>6289.5874724444438</v>
      </c>
      <c r="E1017" s="42">
        <v>45962</v>
      </c>
      <c r="F1017" s="1" t="s">
        <v>145</v>
      </c>
      <c r="G1017" s="1">
        <v>3352</v>
      </c>
      <c r="H1017" s="1" t="s">
        <v>401</v>
      </c>
      <c r="I1017" s="1" t="s">
        <v>258</v>
      </c>
      <c r="J1017" s="38">
        <v>45017</v>
      </c>
      <c r="K1017" s="6">
        <v>2840.41</v>
      </c>
      <c r="L1017" s="1"/>
      <c r="M1017" s="4">
        <v>2840.41</v>
      </c>
      <c r="N1017" s="4"/>
      <c r="O1017" s="4">
        <v>0</v>
      </c>
      <c r="P1017" s="4">
        <v>852.12</v>
      </c>
      <c r="Q1017" s="4"/>
      <c r="R1017" s="4"/>
      <c r="S1017" s="4"/>
      <c r="T1017" s="4"/>
      <c r="U1017" s="4">
        <v>275.66000000000003</v>
      </c>
      <c r="V1017" s="4"/>
      <c r="W1017" s="4"/>
      <c r="X1017" s="4"/>
      <c r="Y1017" s="4">
        <v>0</v>
      </c>
      <c r="Z1017" s="4"/>
      <c r="AA1017" s="4"/>
      <c r="AB1017" s="4"/>
      <c r="AC1017" s="4"/>
      <c r="AD1017" s="4">
        <v>152.32</v>
      </c>
      <c r="AE1017" s="4"/>
      <c r="AF1017" s="4">
        <v>46.36</v>
      </c>
      <c r="AG1017" s="4"/>
      <c r="AH1017" s="4"/>
      <c r="AI1017" s="4"/>
      <c r="AJ1017" s="4"/>
      <c r="AK1017" s="4"/>
      <c r="AL1017" s="4"/>
      <c r="AM1017" s="4">
        <v>0.79</v>
      </c>
      <c r="AN1017" s="8">
        <f t="shared" si="61"/>
        <v>4167.6599999999989</v>
      </c>
      <c r="AO1017" s="4"/>
      <c r="AP1017" s="4">
        <v>-3.3</v>
      </c>
      <c r="AQ1017" s="4">
        <v>-170.42</v>
      </c>
      <c r="AR1017" s="4">
        <v>0</v>
      </c>
      <c r="AS1017" s="4"/>
      <c r="AT1017" s="4">
        <v>-0.25</v>
      </c>
      <c r="AU1017" s="4"/>
      <c r="AV1017" s="4">
        <v>-14</v>
      </c>
      <c r="AW1017" s="4">
        <v>0</v>
      </c>
      <c r="AX1017" s="4"/>
      <c r="AY1017" s="4"/>
      <c r="AZ1017" s="4"/>
      <c r="BA1017" s="4"/>
      <c r="BB1017" s="4"/>
      <c r="BC1017" s="4">
        <v>-2.73</v>
      </c>
      <c r="BD1017" s="4">
        <v>0</v>
      </c>
      <c r="BE1017" s="4"/>
      <c r="BF1017" s="4"/>
      <c r="BG1017" s="4">
        <v>-393.42</v>
      </c>
      <c r="BH1017" s="4">
        <v>-86.54</v>
      </c>
      <c r="BI1017" s="4"/>
      <c r="BJ1017" s="4"/>
      <c r="BK1017" s="4"/>
      <c r="BL1017" s="11">
        <f t="shared" si="62"/>
        <v>-670.66</v>
      </c>
      <c r="BM1017" s="12">
        <f t="shared" si="63"/>
        <v>3496.9999999999991</v>
      </c>
      <c r="BN1017" s="13">
        <f t="shared" si="64"/>
        <v>236.70083333333332</v>
      </c>
      <c r="BO1017" s="13">
        <f t="shared" si="65"/>
        <v>236.70083333333332</v>
      </c>
      <c r="BP1017" s="13">
        <f t="shared" si="66"/>
        <v>78.900277777777774</v>
      </c>
      <c r="BQ1017" s="13">
        <f t="shared" si="67"/>
        <v>393.35252800000001</v>
      </c>
      <c r="BR1017" s="13">
        <f t="shared" si="68"/>
        <v>333.34</v>
      </c>
      <c r="BS1017" s="13">
        <f t="shared" si="69"/>
        <v>327</v>
      </c>
      <c r="BT1017" s="13">
        <f t="shared" si="70"/>
        <v>137.38000000000002</v>
      </c>
      <c r="BU1017" s="13">
        <f t="shared" si="71"/>
        <v>243.03300000000002</v>
      </c>
      <c r="BV1017" s="6">
        <f>SUMIFS('SEGURO DE VIDA'!E:E, 'SEGURO DE VIDA'!D:D, H1017, 'SEGURO DE VIDA'!G:G, E1017)</f>
        <v>13.71</v>
      </c>
      <c r="BW1017" s="6">
        <f>SUMIFS(TREINAMENTOS!E:E, TREINAMENTOS!D:D, H1017, TREINAMENTOS!G:G, E1017)</f>
        <v>52.75</v>
      </c>
      <c r="BX1017" s="6">
        <f>SUMIFS(EXAMES!E:E, EXAMES!D:D, H1017, EXAMES!G:G, E1017)</f>
        <v>69.06</v>
      </c>
      <c r="BY1017" s="25">
        <f t="shared" si="72"/>
        <v>2121.9274724444444</v>
      </c>
      <c r="BZ1017" s="1"/>
      <c r="CA1017" s="1"/>
      <c r="CB1017" s="13">
        <f t="shared" si="73"/>
        <v>243.03300000000002</v>
      </c>
      <c r="CC1017" s="13">
        <f t="shared" si="74"/>
        <v>0</v>
      </c>
      <c r="CD1017" s="13">
        <f>SUMIFS(ALIMENTAÇÃO!E:E, ALIMENTAÇÃO!D:D, H1017, ALIMENTAÇÃO!G:G, E1017)</f>
        <v>330.3</v>
      </c>
      <c r="CE1017" s="6">
        <f>SUMIFS(TRANSPORTE!E:E, TRANSPORTE!D:D, H1017, TRANSPORTE!G:G, E1017)</f>
        <v>307.8</v>
      </c>
      <c r="CF1017" s="6">
        <f>SUMIFS('PLANO DE SAÚDE'!E:E, 'PLANO DE SAÚDE'!D:D, H1017, 'PLANO DE SAÚDE'!G:G, E1017)</f>
        <v>245.76300000000001</v>
      </c>
      <c r="CG1017" s="6">
        <f>SUMIFS('PLANO ODONTO'!E:E, 'PLANO ODONTO'!D:D, H1017, 'PLANO ODONTO'!G:G, E1017)</f>
        <v>14</v>
      </c>
      <c r="CH1017" s="6">
        <f t="shared" si="75"/>
        <v>-2.73</v>
      </c>
      <c r="CI1017" s="6">
        <f t="shared" si="76"/>
        <v>0</v>
      </c>
      <c r="CJ1017" s="6"/>
      <c r="CK1017" s="6">
        <f t="shared" si="78"/>
        <v>46.36</v>
      </c>
      <c r="CL1017" s="6">
        <f t="shared" si="79"/>
        <v>0</v>
      </c>
      <c r="CM1017" s="6">
        <f t="shared" si="77"/>
        <v>-14</v>
      </c>
      <c r="CN1017" s="6">
        <v>4167.66</v>
      </c>
      <c r="CO1017" s="6">
        <v>-670.66</v>
      </c>
      <c r="CP1017" s="6">
        <v>3497</v>
      </c>
      <c r="CQ1017" s="6">
        <v>4166.87</v>
      </c>
      <c r="CR1017" s="1">
        <v>9.44</v>
      </c>
      <c r="CS1017" s="6">
        <v>4166.87</v>
      </c>
      <c r="CT1017" s="1">
        <v>333.34</v>
      </c>
      <c r="CU1017" s="6">
        <v>3204.68</v>
      </c>
    </row>
    <row r="1018" spans="1:99" ht="13.8">
      <c r="A1018" s="1"/>
      <c r="B1018" s="1"/>
      <c r="C1018" s="34" t="str">
        <f t="shared" ca="1" si="59"/>
        <v>OK</v>
      </c>
      <c r="D1018" s="2">
        <f t="shared" si="60"/>
        <v>30162.726579555554</v>
      </c>
      <c r="E1018" s="42">
        <v>45962</v>
      </c>
      <c r="F1018" s="1" t="s">
        <v>145</v>
      </c>
      <c r="G1018" s="1">
        <v>264</v>
      </c>
      <c r="H1018" s="1" t="s">
        <v>402</v>
      </c>
      <c r="I1018" s="1" t="s">
        <v>403</v>
      </c>
      <c r="J1018" s="38">
        <v>43699</v>
      </c>
      <c r="K1018" s="6">
        <v>7634.24</v>
      </c>
      <c r="L1018" s="1"/>
      <c r="M1018" s="4">
        <v>7634.24</v>
      </c>
      <c r="N1018" s="4"/>
      <c r="O1018" s="4"/>
      <c r="P1018" s="4">
        <v>0</v>
      </c>
      <c r="Q1018" s="4"/>
      <c r="R1018" s="4"/>
      <c r="S1018" s="4"/>
      <c r="T1018" s="4"/>
      <c r="U1018" s="4">
        <v>0</v>
      </c>
      <c r="V1018" s="4"/>
      <c r="W1018" s="4"/>
      <c r="X1018" s="4"/>
      <c r="Y1018" s="4">
        <v>18651.650000000001</v>
      </c>
      <c r="Z1018" s="4"/>
      <c r="AA1018" s="4"/>
      <c r="AB1018" s="4"/>
      <c r="AC1018" s="4"/>
      <c r="AD1018" s="4">
        <v>0</v>
      </c>
      <c r="AE1018" s="4">
        <v>0</v>
      </c>
      <c r="AF1018" s="4">
        <v>0</v>
      </c>
      <c r="AG1018" s="4"/>
      <c r="AH1018" s="4"/>
      <c r="AI1018" s="4"/>
      <c r="AJ1018" s="4"/>
      <c r="AK1018" s="4"/>
      <c r="AL1018" s="4"/>
      <c r="AM1018" s="4">
        <v>0.18</v>
      </c>
      <c r="AN1018" s="8">
        <f t="shared" si="61"/>
        <v>26286.07</v>
      </c>
      <c r="AO1018" s="4"/>
      <c r="AP1018" s="4">
        <v>-5.05</v>
      </c>
      <c r="AQ1018" s="4">
        <v>0</v>
      </c>
      <c r="AR1018" s="4"/>
      <c r="AS1018" s="4"/>
      <c r="AT1018" s="4">
        <v>-1.29</v>
      </c>
      <c r="AU1018" s="4"/>
      <c r="AV1018" s="4">
        <v>-14</v>
      </c>
      <c r="AW1018" s="4">
        <v>-42</v>
      </c>
      <c r="AX1018" s="4"/>
      <c r="AY1018" s="4"/>
      <c r="AZ1018" s="4"/>
      <c r="BA1018" s="4"/>
      <c r="BB1018" s="4"/>
      <c r="BC1018" s="4">
        <v>-388.78</v>
      </c>
      <c r="BD1018" s="4">
        <v>-956.1</v>
      </c>
      <c r="BE1018" s="4"/>
      <c r="BF1018" s="4">
        <v>-237.14</v>
      </c>
      <c r="BG1018" s="4">
        <v>-878.37</v>
      </c>
      <c r="BH1018" s="4">
        <v>-6078.34</v>
      </c>
      <c r="BI1018" s="4"/>
      <c r="BJ1018" s="4"/>
      <c r="BK1018" s="4"/>
      <c r="BL1018" s="11">
        <f t="shared" si="62"/>
        <v>-8601.07</v>
      </c>
      <c r="BM1018" s="12">
        <f t="shared" si="63"/>
        <v>17685</v>
      </c>
      <c r="BN1018" s="13">
        <f t="shared" si="64"/>
        <v>636.18666666666661</v>
      </c>
      <c r="BO1018" s="13">
        <f t="shared" si="65"/>
        <v>636.18666666666661</v>
      </c>
      <c r="BP1018" s="13">
        <f t="shared" si="66"/>
        <v>212.0622222222222</v>
      </c>
      <c r="BQ1018" s="13">
        <f t="shared" si="67"/>
        <v>878.70102399999996</v>
      </c>
      <c r="BR1018" s="13">
        <f t="shared" si="68"/>
        <v>610.73</v>
      </c>
      <c r="BS1018" s="13">
        <f t="shared" si="69"/>
        <v>500.39</v>
      </c>
      <c r="BT1018" s="13">
        <f t="shared" si="70"/>
        <v>0</v>
      </c>
      <c r="BU1018" s="13">
        <f t="shared" si="71"/>
        <v>388.69000000000005</v>
      </c>
      <c r="BV1018" s="6">
        <f>SUMIFS('SEGURO DE VIDA'!E:E, 'SEGURO DE VIDA'!D:D, H1018, 'SEGURO DE VIDA'!G:G, E1018)</f>
        <v>13.71</v>
      </c>
      <c r="BW1018" s="6">
        <f>SUMIFS(TREINAMENTOS!E:E, TREINAMENTOS!D:D, H1018, TREINAMENTOS!G:G, E1018)</f>
        <v>0</v>
      </c>
      <c r="BX1018" s="6">
        <f>SUMIFS(EXAMES!E:E, EXAMES!D:D, H1018, EXAMES!G:G, E1018)</f>
        <v>0</v>
      </c>
      <c r="BY1018" s="25">
        <f t="shared" si="72"/>
        <v>3876.6565795555553</v>
      </c>
      <c r="BZ1018" s="1"/>
      <c r="CA1018" s="1"/>
      <c r="CB1018" s="13">
        <f t="shared" si="73"/>
        <v>388.69000000000005</v>
      </c>
      <c r="CC1018" s="13">
        <f t="shared" si="74"/>
        <v>0</v>
      </c>
      <c r="CD1018" s="13">
        <f>SUMIFS(ALIMENTAÇÃO!E:E, ALIMENTAÇÃO!D:D, H1018, ALIMENTAÇÃO!G:G, E1018)</f>
        <v>505.44</v>
      </c>
      <c r="CE1018" s="6">
        <f>SUMIFS(TRANSPORTE!E:E, TRANSPORTE!D:D, H1018, TRANSPORTE!G:G, E1018)</f>
        <v>0</v>
      </c>
      <c r="CF1018" s="6">
        <f>SUMIFS('PLANO DE SAÚDE'!E:E, 'PLANO DE SAÚDE'!D:D, H1018, 'PLANO DE SAÚDE'!G:G, E1018)</f>
        <v>1733.5700000000002</v>
      </c>
      <c r="CG1018" s="6">
        <f>SUMIFS('PLANO ODONTO'!E:E, 'PLANO ODONTO'!D:D, H1018, 'PLANO ODONTO'!G:G, E1018)</f>
        <v>56</v>
      </c>
      <c r="CH1018" s="6">
        <f t="shared" si="75"/>
        <v>-1344.88</v>
      </c>
      <c r="CI1018" s="6">
        <f t="shared" si="76"/>
        <v>0</v>
      </c>
      <c r="CJ1018" s="6"/>
      <c r="CK1018" s="6">
        <f t="shared" si="78"/>
        <v>0</v>
      </c>
      <c r="CL1018" s="6">
        <f t="shared" si="79"/>
        <v>0</v>
      </c>
      <c r="CM1018" s="6">
        <f t="shared" si="77"/>
        <v>-56</v>
      </c>
      <c r="CN1018" s="6">
        <v>26286.07</v>
      </c>
      <c r="CO1018" s="6">
        <v>-8601.07</v>
      </c>
      <c r="CP1018" s="6">
        <v>17685</v>
      </c>
      <c r="CQ1018" s="6">
        <v>7634.24</v>
      </c>
      <c r="CR1018" s="1">
        <v>11.51</v>
      </c>
      <c r="CS1018" s="6">
        <v>7634.24</v>
      </c>
      <c r="CT1018" s="1">
        <v>610.73</v>
      </c>
      <c r="CU1018" s="6">
        <v>25407.52</v>
      </c>
    </row>
    <row r="1019" spans="1:99" ht="13.8">
      <c r="A1019" s="1"/>
      <c r="B1019" s="1"/>
      <c r="C1019" s="34" t="str">
        <f t="shared" ca="1" si="59"/>
        <v>OK</v>
      </c>
      <c r="D1019" s="2">
        <f t="shared" si="60"/>
        <v>4567.8203279999998</v>
      </c>
      <c r="E1019" s="42">
        <v>45962</v>
      </c>
      <c r="F1019" s="1" t="s">
        <v>145</v>
      </c>
      <c r="G1019" s="1">
        <v>3500</v>
      </c>
      <c r="H1019" s="1" t="s">
        <v>404</v>
      </c>
      <c r="I1019" s="1" t="s">
        <v>433</v>
      </c>
      <c r="J1019" s="38">
        <v>45670</v>
      </c>
      <c r="K1019" s="6">
        <v>2305.98</v>
      </c>
      <c r="L1019" s="1"/>
      <c r="M1019" s="4">
        <v>2305.98</v>
      </c>
      <c r="N1019" s="4"/>
      <c r="O1019" s="4"/>
      <c r="P1019" s="4">
        <v>0</v>
      </c>
      <c r="Q1019" s="4"/>
      <c r="R1019" s="4"/>
      <c r="S1019" s="4"/>
      <c r="T1019" s="4"/>
      <c r="U1019" s="4">
        <v>65.84</v>
      </c>
      <c r="V1019" s="4"/>
      <c r="W1019" s="4"/>
      <c r="X1019" s="4"/>
      <c r="Y1019" s="4">
        <v>400</v>
      </c>
      <c r="Z1019" s="4"/>
      <c r="AA1019" s="4"/>
      <c r="AB1019" s="4"/>
      <c r="AC1019" s="4"/>
      <c r="AD1019" s="4">
        <v>0</v>
      </c>
      <c r="AE1019" s="4">
        <v>0</v>
      </c>
      <c r="AF1019" s="4">
        <v>0</v>
      </c>
      <c r="AG1019" s="4"/>
      <c r="AH1019" s="4"/>
      <c r="AI1019" s="4"/>
      <c r="AJ1019" s="4"/>
      <c r="AK1019" s="4"/>
      <c r="AL1019" s="4"/>
      <c r="AM1019" s="4">
        <v>0.22</v>
      </c>
      <c r="AN1019" s="8">
        <f t="shared" si="61"/>
        <v>2772.04</v>
      </c>
      <c r="AO1019" s="4"/>
      <c r="AP1019" s="4">
        <v>-5.95</v>
      </c>
      <c r="AQ1019" s="4">
        <v>-138.36000000000001</v>
      </c>
      <c r="AR1019" s="4"/>
      <c r="AS1019" s="4"/>
      <c r="AT1019" s="4">
        <v>-0.38</v>
      </c>
      <c r="AU1019" s="4"/>
      <c r="AV1019" s="4">
        <v>0</v>
      </c>
      <c r="AW1019" s="4">
        <v>0</v>
      </c>
      <c r="AX1019" s="4"/>
      <c r="AY1019" s="4"/>
      <c r="AZ1019" s="4"/>
      <c r="BA1019" s="4"/>
      <c r="BB1019" s="4"/>
      <c r="BC1019" s="4">
        <v>-1.66</v>
      </c>
      <c r="BD1019" s="4">
        <v>0</v>
      </c>
      <c r="BE1019" s="4"/>
      <c r="BF1019" s="4">
        <v>0</v>
      </c>
      <c r="BG1019" s="4">
        <v>-190.69</v>
      </c>
      <c r="BH1019" s="4">
        <v>0</v>
      </c>
      <c r="BI1019" s="4"/>
      <c r="BJ1019" s="4"/>
      <c r="BK1019" s="4"/>
      <c r="BL1019" s="11">
        <f t="shared" si="62"/>
        <v>-337.03999999999996</v>
      </c>
      <c r="BM1019" s="12">
        <f t="shared" si="63"/>
        <v>2435</v>
      </c>
      <c r="BN1019" s="13">
        <f t="shared" si="64"/>
        <v>192.16499999999999</v>
      </c>
      <c r="BO1019" s="13">
        <f t="shared" si="65"/>
        <v>192.16499999999999</v>
      </c>
      <c r="BP1019" s="13">
        <f t="shared" si="66"/>
        <v>64.054999999999993</v>
      </c>
      <c r="BQ1019" s="13">
        <f t="shared" si="67"/>
        <v>190.69432799999998</v>
      </c>
      <c r="BR1019" s="13">
        <f t="shared" si="68"/>
        <v>189.74</v>
      </c>
      <c r="BS1019" s="13">
        <f t="shared" si="69"/>
        <v>589.04999999999995</v>
      </c>
      <c r="BT1019" s="13">
        <f t="shared" si="70"/>
        <v>169.44</v>
      </c>
      <c r="BU1019" s="13">
        <f t="shared" si="71"/>
        <v>147.64099999999999</v>
      </c>
      <c r="BV1019" s="6">
        <f>SUMIFS('SEGURO DE VIDA'!E:E, 'SEGURO DE VIDA'!D:D, H1019, 'SEGURO DE VIDA'!G:G, E1019)</f>
        <v>13.71</v>
      </c>
      <c r="BW1019" s="6">
        <f>SUMIFS(TREINAMENTOS!E:E, TREINAMENTOS!D:D, H1019, TREINAMENTOS!G:G, E1019)</f>
        <v>0</v>
      </c>
      <c r="BX1019" s="6">
        <f>SUMIFS(EXAMES!E:E, EXAMES!D:D, H1019, EXAMES!G:G, E1019)</f>
        <v>47.12</v>
      </c>
      <c r="BY1019" s="25">
        <f t="shared" si="72"/>
        <v>1795.7803280000001</v>
      </c>
      <c r="BZ1019" s="1"/>
      <c r="CA1019" s="1"/>
      <c r="CB1019" s="13">
        <f t="shared" si="73"/>
        <v>147.64099999999999</v>
      </c>
      <c r="CC1019" s="13">
        <f t="shared" si="74"/>
        <v>0</v>
      </c>
      <c r="CD1019" s="13">
        <f>SUMIFS(ALIMENTAÇÃO!E:E, ALIMENTAÇÃO!D:D, H1019, ALIMENTAÇÃO!G:G, E1019)</f>
        <v>595</v>
      </c>
      <c r="CE1019" s="6">
        <f>SUMIFS(TRANSPORTE!E:E, TRANSPORTE!D:D, H1019, TRANSPORTE!G:G, E1019)</f>
        <v>307.8</v>
      </c>
      <c r="CF1019" s="6">
        <f>SUMIFS('PLANO DE SAÚDE'!E:E, 'PLANO DE SAÚDE'!D:D, H1019, 'PLANO DE SAÚDE'!G:G, E1019)</f>
        <v>149.30099999999999</v>
      </c>
      <c r="CG1019" s="6">
        <f>SUMIFS('PLANO ODONTO'!E:E, 'PLANO ODONTO'!D:D, H1019, 'PLANO ODONTO'!G:G, E1019)</f>
        <v>0</v>
      </c>
      <c r="CH1019" s="6">
        <f t="shared" si="75"/>
        <v>-1.66</v>
      </c>
      <c r="CI1019" s="6">
        <f t="shared" si="76"/>
        <v>0</v>
      </c>
      <c r="CJ1019" s="6"/>
      <c r="CK1019" s="6">
        <f t="shared" si="78"/>
        <v>0</v>
      </c>
      <c r="CL1019" s="6">
        <f t="shared" si="79"/>
        <v>0</v>
      </c>
      <c r="CM1019" s="6">
        <f t="shared" si="77"/>
        <v>0</v>
      </c>
      <c r="CN1019" s="6">
        <v>2772.04</v>
      </c>
      <c r="CO1019" s="6">
        <v>-337.04</v>
      </c>
      <c r="CP1019" s="6">
        <v>2435</v>
      </c>
      <c r="CQ1019" s="6">
        <v>2371.8200000000002</v>
      </c>
      <c r="CR1019" s="1">
        <v>8.0399999999999991</v>
      </c>
      <c r="CS1019" s="6">
        <v>2371.8200000000002</v>
      </c>
      <c r="CT1019" s="1">
        <v>189.74</v>
      </c>
      <c r="CU1019" s="6">
        <v>2164.62</v>
      </c>
    </row>
    <row r="1020" spans="1:99" ht="13.8">
      <c r="A1020" s="1"/>
      <c r="B1020" s="1"/>
      <c r="C1020" s="34" t="str">
        <f t="shared" ca="1" si="59"/>
        <v>OK</v>
      </c>
      <c r="D1020" s="2">
        <f t="shared" si="60"/>
        <v>5681.9325577777781</v>
      </c>
      <c r="E1020" s="42">
        <v>45962</v>
      </c>
      <c r="F1020" s="1" t="s">
        <v>145</v>
      </c>
      <c r="G1020" s="1">
        <v>254</v>
      </c>
      <c r="H1020" s="1" t="s">
        <v>405</v>
      </c>
      <c r="I1020" s="1" t="s">
        <v>188</v>
      </c>
      <c r="J1020" s="38">
        <v>43556</v>
      </c>
      <c r="K1020" s="6">
        <v>3320.5</v>
      </c>
      <c r="L1020" s="1"/>
      <c r="M1020" s="4">
        <v>3320.5</v>
      </c>
      <c r="N1020" s="4"/>
      <c r="O1020" s="4"/>
      <c r="P1020" s="4">
        <v>0</v>
      </c>
      <c r="Q1020" s="4"/>
      <c r="R1020" s="4"/>
      <c r="S1020" s="4"/>
      <c r="T1020" s="4"/>
      <c r="U1020" s="4">
        <v>163.19999999999999</v>
      </c>
      <c r="V1020" s="4"/>
      <c r="W1020" s="4"/>
      <c r="X1020" s="4"/>
      <c r="Y1020" s="4">
        <v>0</v>
      </c>
      <c r="Z1020" s="4"/>
      <c r="AA1020" s="4"/>
      <c r="AB1020" s="4"/>
      <c r="AC1020" s="4"/>
      <c r="AD1020" s="4">
        <v>0</v>
      </c>
      <c r="AE1020" s="4">
        <v>0</v>
      </c>
      <c r="AF1020" s="4">
        <v>0</v>
      </c>
      <c r="AG1020" s="4"/>
      <c r="AH1020" s="4"/>
      <c r="AI1020" s="4"/>
      <c r="AJ1020" s="4"/>
      <c r="AK1020" s="4"/>
      <c r="AL1020" s="4"/>
      <c r="AM1020" s="4">
        <v>0.38</v>
      </c>
      <c r="AN1020" s="8">
        <f t="shared" si="61"/>
        <v>3484.08</v>
      </c>
      <c r="AO1020" s="4"/>
      <c r="AP1020" s="4">
        <v>-6.3</v>
      </c>
      <c r="AQ1020" s="4">
        <v>-199.23</v>
      </c>
      <c r="AR1020" s="4"/>
      <c r="AS1020" s="4"/>
      <c r="AT1020" s="4">
        <v>-0.95</v>
      </c>
      <c r="AU1020" s="4"/>
      <c r="AV1020" s="4">
        <v>-14</v>
      </c>
      <c r="AW1020" s="4">
        <v>0</v>
      </c>
      <c r="AX1020" s="4"/>
      <c r="AY1020" s="4"/>
      <c r="AZ1020" s="4"/>
      <c r="BA1020" s="4"/>
      <c r="BB1020" s="4"/>
      <c r="BC1020" s="4">
        <v>-1.84</v>
      </c>
      <c r="BD1020" s="4">
        <v>0</v>
      </c>
      <c r="BE1020" s="4"/>
      <c r="BF1020" s="4">
        <v>0</v>
      </c>
      <c r="BG1020" s="4">
        <v>-311.44</v>
      </c>
      <c r="BH1020" s="4">
        <v>-37.32</v>
      </c>
      <c r="BI1020" s="4"/>
      <c r="BJ1020" s="4"/>
      <c r="BK1020" s="4"/>
      <c r="BL1020" s="11">
        <f t="shared" si="62"/>
        <v>-571.08000000000004</v>
      </c>
      <c r="BM1020" s="12">
        <f t="shared" si="63"/>
        <v>2913</v>
      </c>
      <c r="BN1020" s="13">
        <f t="shared" si="64"/>
        <v>276.70833333333331</v>
      </c>
      <c r="BO1020" s="13">
        <f t="shared" si="65"/>
        <v>276.70833333333331</v>
      </c>
      <c r="BP1020" s="13">
        <f t="shared" si="66"/>
        <v>92.2361111111111</v>
      </c>
      <c r="BQ1020" s="13">
        <f t="shared" si="67"/>
        <v>311.44277999999997</v>
      </c>
      <c r="BR1020" s="13">
        <f t="shared" si="68"/>
        <v>278.69</v>
      </c>
      <c r="BS1020" s="13">
        <f t="shared" si="69"/>
        <v>623.70000000000005</v>
      </c>
      <c r="BT1020" s="13">
        <f t="shared" si="70"/>
        <v>108.57000000000002</v>
      </c>
      <c r="BU1020" s="13">
        <f t="shared" si="71"/>
        <v>163.33699999999999</v>
      </c>
      <c r="BV1020" s="6">
        <f>SUMIFS('SEGURO DE VIDA'!E:E, 'SEGURO DE VIDA'!D:D, H1020, 'SEGURO DE VIDA'!G:G, E1020)</f>
        <v>13.71</v>
      </c>
      <c r="BW1020" s="6">
        <f>SUMIFS(TREINAMENTOS!E:E, TREINAMENTOS!D:D, H1020, TREINAMENTOS!G:G, E1020)</f>
        <v>52.75</v>
      </c>
      <c r="BX1020" s="6">
        <f>SUMIFS(EXAMES!E:E, EXAMES!D:D, H1020, EXAMES!G:G, E1020)</f>
        <v>0</v>
      </c>
      <c r="BY1020" s="25">
        <f t="shared" si="72"/>
        <v>2197.8525577777777</v>
      </c>
      <c r="BZ1020" s="1"/>
      <c r="CA1020" s="1"/>
      <c r="CB1020" s="13">
        <f t="shared" si="73"/>
        <v>163.33699999999999</v>
      </c>
      <c r="CC1020" s="13">
        <f t="shared" si="74"/>
        <v>0</v>
      </c>
      <c r="CD1020" s="13">
        <f>SUMIFS(ALIMENTAÇÃO!E:E, ALIMENTAÇÃO!D:D, H1020, ALIMENTAÇÃO!G:G, E1020)</f>
        <v>630</v>
      </c>
      <c r="CE1020" s="6">
        <f>SUMIFS(TRANSPORTE!E:E, TRANSPORTE!D:D, H1020, TRANSPORTE!G:G, E1020)</f>
        <v>307.8</v>
      </c>
      <c r="CF1020" s="6">
        <f>SUMIFS('PLANO DE SAÚDE'!E:E, 'PLANO DE SAÚDE'!D:D, H1020, 'PLANO DE SAÚDE'!G:G, E1020)</f>
        <v>165.17699999999999</v>
      </c>
      <c r="CG1020" s="6">
        <f>SUMIFS('PLANO ODONTO'!E:E, 'PLANO ODONTO'!D:D, H1020, 'PLANO ODONTO'!G:G, E1020)</f>
        <v>14</v>
      </c>
      <c r="CH1020" s="6">
        <f t="shared" si="75"/>
        <v>-1.84</v>
      </c>
      <c r="CI1020" s="6">
        <f t="shared" si="76"/>
        <v>0</v>
      </c>
      <c r="CJ1020" s="6"/>
      <c r="CK1020" s="6">
        <f t="shared" si="78"/>
        <v>0</v>
      </c>
      <c r="CL1020" s="6">
        <f t="shared" si="79"/>
        <v>0</v>
      </c>
      <c r="CM1020" s="6">
        <f t="shared" si="77"/>
        <v>-14</v>
      </c>
      <c r="CN1020" s="6">
        <v>3484.08</v>
      </c>
      <c r="CO1020" s="6">
        <v>-571.08000000000004</v>
      </c>
      <c r="CP1020" s="6">
        <v>2913</v>
      </c>
      <c r="CQ1020" s="6">
        <v>3483.7</v>
      </c>
      <c r="CR1020" s="1">
        <v>8.94</v>
      </c>
      <c r="CS1020" s="6">
        <v>3483.7</v>
      </c>
      <c r="CT1020" s="1">
        <v>278.69</v>
      </c>
      <c r="CU1020" s="6">
        <v>2876.5</v>
      </c>
    </row>
    <row r="1021" spans="1:99" ht="13.8">
      <c r="A1021" s="1"/>
      <c r="B1021" s="1"/>
      <c r="C1021" s="34" t="str">
        <f t="shared" ca="1" si="59"/>
        <v>OK</v>
      </c>
      <c r="D1021" s="2">
        <f t="shared" si="60"/>
        <v>3939.6818264444446</v>
      </c>
      <c r="E1021" s="42">
        <v>45962</v>
      </c>
      <c r="F1021" s="1" t="s">
        <v>145</v>
      </c>
      <c r="G1021" s="1">
        <v>247</v>
      </c>
      <c r="H1021" s="1" t="s">
        <v>406</v>
      </c>
      <c r="I1021" s="1" t="s">
        <v>190</v>
      </c>
      <c r="J1021" s="38">
        <v>43521</v>
      </c>
      <c r="K1021" s="6">
        <v>2089.9899999999998</v>
      </c>
      <c r="L1021" s="1"/>
      <c r="M1021" s="4">
        <v>2089.9899999999998</v>
      </c>
      <c r="N1021" s="4"/>
      <c r="O1021" s="4"/>
      <c r="P1021" s="4">
        <v>0</v>
      </c>
      <c r="Q1021" s="4"/>
      <c r="R1021" s="4"/>
      <c r="S1021" s="4"/>
      <c r="T1021" s="4"/>
      <c r="U1021" s="4">
        <v>202.83</v>
      </c>
      <c r="V1021" s="4"/>
      <c r="W1021" s="4"/>
      <c r="X1021" s="4"/>
      <c r="Y1021" s="4">
        <v>0</v>
      </c>
      <c r="Z1021" s="4"/>
      <c r="AA1021" s="4"/>
      <c r="AB1021" s="4"/>
      <c r="AC1021" s="4"/>
      <c r="AD1021" s="4">
        <v>0</v>
      </c>
      <c r="AE1021" s="4">
        <v>0</v>
      </c>
      <c r="AF1021" s="4">
        <v>0</v>
      </c>
      <c r="AG1021" s="4"/>
      <c r="AH1021" s="4"/>
      <c r="AI1021" s="4"/>
      <c r="AJ1021" s="4"/>
      <c r="AK1021" s="4"/>
      <c r="AL1021" s="4"/>
      <c r="AM1021" s="4">
        <v>0.84</v>
      </c>
      <c r="AN1021" s="8">
        <f t="shared" si="61"/>
        <v>2293.66</v>
      </c>
      <c r="AO1021" s="4"/>
      <c r="AP1021" s="4">
        <v>-6.3</v>
      </c>
      <c r="AQ1021" s="4">
        <v>-125.4</v>
      </c>
      <c r="AR1021" s="4"/>
      <c r="AS1021" s="4"/>
      <c r="AT1021" s="4">
        <v>-0.38</v>
      </c>
      <c r="AU1021" s="4"/>
      <c r="AV1021" s="4">
        <v>0</v>
      </c>
      <c r="AW1021" s="4">
        <v>0</v>
      </c>
      <c r="AX1021" s="4"/>
      <c r="AY1021" s="4"/>
      <c r="AZ1021" s="4"/>
      <c r="BA1021" s="4"/>
      <c r="BB1021" s="4"/>
      <c r="BC1021" s="4">
        <v>0</v>
      </c>
      <c r="BD1021" s="4">
        <v>0</v>
      </c>
      <c r="BE1021" s="4"/>
      <c r="BF1021" s="4">
        <v>0</v>
      </c>
      <c r="BG1021" s="4">
        <v>-183.58</v>
      </c>
      <c r="BH1021" s="4">
        <v>0</v>
      </c>
      <c r="BI1021" s="4"/>
      <c r="BJ1021" s="4"/>
      <c r="BK1021" s="4"/>
      <c r="BL1021" s="11">
        <f t="shared" si="62"/>
        <v>-315.66000000000003</v>
      </c>
      <c r="BM1021" s="12">
        <f t="shared" si="63"/>
        <v>1977.9999999999998</v>
      </c>
      <c r="BN1021" s="13">
        <f t="shared" si="64"/>
        <v>174.16583333333332</v>
      </c>
      <c r="BO1021" s="13">
        <f t="shared" si="65"/>
        <v>174.16583333333332</v>
      </c>
      <c r="BP1021" s="13">
        <f t="shared" si="66"/>
        <v>58.055277777777775</v>
      </c>
      <c r="BQ1021" s="13">
        <f t="shared" si="67"/>
        <v>183.65488200000001</v>
      </c>
      <c r="BR1021" s="13">
        <f t="shared" si="68"/>
        <v>183.42</v>
      </c>
      <c r="BS1021" s="13">
        <f t="shared" si="69"/>
        <v>623.70000000000005</v>
      </c>
      <c r="BT1021" s="13">
        <f t="shared" si="70"/>
        <v>182.4</v>
      </c>
      <c r="BU1021" s="13">
        <f t="shared" si="71"/>
        <v>0</v>
      </c>
      <c r="BV1021" s="6">
        <f>SUMIFS('SEGURO DE VIDA'!E:E, 'SEGURO DE VIDA'!D:D, H1021, 'SEGURO DE VIDA'!G:G, E1021)</f>
        <v>13.71</v>
      </c>
      <c r="BW1021" s="6">
        <f>SUMIFS(TREINAMENTOS!E:E, TREINAMENTOS!D:D, H1021, TREINAMENTOS!G:G, E1021)</f>
        <v>52.75</v>
      </c>
      <c r="BX1021" s="6">
        <f>SUMIFS(EXAMES!E:E, EXAMES!D:D, H1021, EXAMES!G:G, E1021)</f>
        <v>0</v>
      </c>
      <c r="BY1021" s="25">
        <f t="shared" si="72"/>
        <v>1646.0218264444447</v>
      </c>
      <c r="BZ1021" s="1"/>
      <c r="CA1021" s="1"/>
      <c r="CB1021" s="13">
        <f t="shared" si="73"/>
        <v>0</v>
      </c>
      <c r="CC1021" s="13">
        <f t="shared" si="74"/>
        <v>0</v>
      </c>
      <c r="CD1021" s="13">
        <f>SUMIFS(ALIMENTAÇÃO!E:E, ALIMENTAÇÃO!D:D, H1021, ALIMENTAÇÃO!G:G, E1021)</f>
        <v>630</v>
      </c>
      <c r="CE1021" s="6">
        <f>SUMIFS(TRANSPORTE!E:E, TRANSPORTE!D:D, H1021, TRANSPORTE!G:G, E1021)</f>
        <v>307.8</v>
      </c>
      <c r="CF1021" s="6">
        <f>SUMIFS('PLANO DE SAÚDE'!E:E, 'PLANO DE SAÚDE'!D:D, H1021, 'PLANO DE SAÚDE'!G:G, E1021)</f>
        <v>0</v>
      </c>
      <c r="CG1021" s="6">
        <f>SUMIFS('PLANO ODONTO'!E:E, 'PLANO ODONTO'!D:D, H1021, 'PLANO ODONTO'!G:G, E1021)</f>
        <v>0</v>
      </c>
      <c r="CH1021" s="6">
        <f t="shared" si="75"/>
        <v>0</v>
      </c>
      <c r="CI1021" s="6">
        <f t="shared" si="76"/>
        <v>0</v>
      </c>
      <c r="CJ1021" s="6"/>
      <c r="CK1021" s="6">
        <f t="shared" si="78"/>
        <v>0</v>
      </c>
      <c r="CL1021" s="6">
        <f t="shared" si="79"/>
        <v>0</v>
      </c>
      <c r="CM1021" s="6">
        <f t="shared" si="77"/>
        <v>0</v>
      </c>
      <c r="CN1021" s="6">
        <v>2293.66</v>
      </c>
      <c r="CO1021" s="6">
        <v>-315.66000000000003</v>
      </c>
      <c r="CP1021" s="6">
        <v>1978</v>
      </c>
      <c r="CQ1021" s="6">
        <v>2292.8200000000002</v>
      </c>
      <c r="CR1021" s="1">
        <v>8.01</v>
      </c>
      <c r="CS1021" s="6">
        <v>2292.8200000000002</v>
      </c>
      <c r="CT1021" s="1">
        <v>183.42</v>
      </c>
      <c r="CU1021" s="6">
        <v>1685.62</v>
      </c>
    </row>
    <row r="1022" spans="1:99" ht="13.8">
      <c r="A1022" s="1"/>
      <c r="B1022" s="1"/>
      <c r="C1022" s="34" t="str">
        <f t="shared" ca="1" si="59"/>
        <v>OK</v>
      </c>
      <c r="D1022" s="2">
        <f t="shared" si="60"/>
        <v>7586.1839399999999</v>
      </c>
      <c r="E1022" s="42">
        <v>45962</v>
      </c>
      <c r="F1022" s="1" t="s">
        <v>145</v>
      </c>
      <c r="G1022" s="1">
        <v>3559</v>
      </c>
      <c r="H1022" s="1" t="s">
        <v>447</v>
      </c>
      <c r="I1022" s="1" t="s">
        <v>247</v>
      </c>
      <c r="J1022" s="38">
        <v>45839</v>
      </c>
      <c r="K1022" s="6">
        <v>2700</v>
      </c>
      <c r="L1022" s="1"/>
      <c r="M1022" s="4">
        <v>2700</v>
      </c>
      <c r="N1022" s="4"/>
      <c r="O1022" s="4"/>
      <c r="P1022" s="4">
        <v>810</v>
      </c>
      <c r="Q1022" s="4"/>
      <c r="R1022" s="4"/>
      <c r="S1022" s="4"/>
      <c r="T1022" s="4"/>
      <c r="U1022" s="4">
        <v>0</v>
      </c>
      <c r="V1022" s="4"/>
      <c r="W1022" s="4"/>
      <c r="X1022" s="4"/>
      <c r="Y1022" s="4">
        <v>150</v>
      </c>
      <c r="Z1022" s="4"/>
      <c r="AA1022" s="4"/>
      <c r="AB1022" s="4"/>
      <c r="AC1022" s="4"/>
      <c r="AD1022" s="4">
        <v>623.46</v>
      </c>
      <c r="AE1022" s="4">
        <v>689.72</v>
      </c>
      <c r="AF1022" s="4">
        <v>399.66</v>
      </c>
      <c r="AG1022" s="4"/>
      <c r="AH1022" s="4"/>
      <c r="AI1022" s="4"/>
      <c r="AJ1022" s="4"/>
      <c r="AK1022" s="4"/>
      <c r="AL1022" s="4"/>
      <c r="AM1022" s="4">
        <v>0.49</v>
      </c>
      <c r="AN1022" s="8">
        <f t="shared" si="61"/>
        <v>5373.33</v>
      </c>
      <c r="AO1022" s="4"/>
      <c r="AP1022" s="4">
        <v>-5.68</v>
      </c>
      <c r="AQ1022" s="4">
        <v>0</v>
      </c>
      <c r="AR1022" s="4"/>
      <c r="AS1022" s="4"/>
      <c r="AT1022" s="4">
        <v>-0.72</v>
      </c>
      <c r="AU1022" s="4"/>
      <c r="AV1022" s="4">
        <v>0</v>
      </c>
      <c r="AW1022" s="4">
        <v>0</v>
      </c>
      <c r="AX1022" s="4"/>
      <c r="AY1022" s="4"/>
      <c r="AZ1022" s="4"/>
      <c r="BA1022" s="4"/>
      <c r="BB1022" s="4"/>
      <c r="BC1022" s="4">
        <v>-100.08</v>
      </c>
      <c r="BD1022" s="4">
        <v>0</v>
      </c>
      <c r="BE1022" s="4"/>
      <c r="BF1022" s="4">
        <v>0</v>
      </c>
      <c r="BG1022" s="4">
        <v>-540.78</v>
      </c>
      <c r="BH1022" s="4">
        <v>-369.07</v>
      </c>
      <c r="BI1022" s="4"/>
      <c r="BJ1022" s="4"/>
      <c r="BK1022" s="4"/>
      <c r="BL1022" s="11">
        <f t="shared" si="62"/>
        <v>-1016.3299999999999</v>
      </c>
      <c r="BM1022" s="12">
        <f t="shared" si="63"/>
        <v>4357</v>
      </c>
      <c r="BN1022" s="13">
        <f t="shared" si="64"/>
        <v>225</v>
      </c>
      <c r="BO1022" s="13">
        <f t="shared" si="65"/>
        <v>225</v>
      </c>
      <c r="BP1022" s="13">
        <f t="shared" si="66"/>
        <v>75</v>
      </c>
      <c r="BQ1022" s="13">
        <f t="shared" si="67"/>
        <v>540.56394</v>
      </c>
      <c r="BR1022" s="13">
        <f t="shared" si="68"/>
        <v>417.82</v>
      </c>
      <c r="BS1022" s="13">
        <f t="shared" si="69"/>
        <v>562.94000000000005</v>
      </c>
      <c r="BT1022" s="13">
        <f t="shared" si="70"/>
        <v>0</v>
      </c>
      <c r="BU1022" s="13">
        <f t="shared" si="71"/>
        <v>100.07000000000001</v>
      </c>
      <c r="BV1022" s="6">
        <f>SUMIFS('SEGURO DE VIDA'!E:E, 'SEGURO DE VIDA'!D:D, H1022, 'SEGURO DE VIDA'!G:G, E1022)</f>
        <v>13.71</v>
      </c>
      <c r="BW1022" s="6">
        <f>SUMIFS(TREINAMENTOS!E:E, TREINAMENTOS!D:D, H1022, TREINAMENTOS!G:G, E1022)</f>
        <v>52.75</v>
      </c>
      <c r="BX1022" s="6">
        <f>SUMIFS(EXAMES!E:E, EXAMES!D:D, H1022, EXAMES!G:G, E1022)</f>
        <v>0</v>
      </c>
      <c r="BY1022" s="25">
        <f t="shared" si="72"/>
        <v>2212.85394</v>
      </c>
      <c r="BZ1022" s="1"/>
      <c r="CA1022" s="1"/>
      <c r="CB1022" s="13">
        <f t="shared" si="73"/>
        <v>100.07000000000001</v>
      </c>
      <c r="CC1022" s="13">
        <f t="shared" si="74"/>
        <v>0</v>
      </c>
      <c r="CD1022" s="13">
        <f>SUMIFS(ALIMENTAÇÃO!E:E, ALIMENTAÇÃO!D:D, H1022, ALIMENTAÇÃO!G:G, E1022)</f>
        <v>568.62</v>
      </c>
      <c r="CE1022" s="6">
        <f>SUMIFS(TRANSPORTE!E:E, TRANSPORTE!D:D, H1022, TRANSPORTE!G:G, E1022)</f>
        <v>0</v>
      </c>
      <c r="CF1022" s="6">
        <f>SUMIFS('PLANO DE SAÚDE'!E:E, 'PLANO DE SAÚDE'!D:D, H1022, 'PLANO DE SAÚDE'!G:G, E1022)</f>
        <v>200.15</v>
      </c>
      <c r="CG1022" s="6">
        <f>SUMIFS('PLANO ODONTO'!E:E, 'PLANO ODONTO'!D:D, H1022, 'PLANO ODONTO'!G:G, E1022)</f>
        <v>0</v>
      </c>
      <c r="CH1022" s="6">
        <f t="shared" si="75"/>
        <v>-100.08</v>
      </c>
      <c r="CI1022" s="6">
        <f t="shared" si="76"/>
        <v>0</v>
      </c>
      <c r="CJ1022" s="6"/>
      <c r="CK1022" s="6">
        <f t="shared" si="78"/>
        <v>399.66</v>
      </c>
      <c r="CL1022" s="6">
        <f t="shared" si="79"/>
        <v>0</v>
      </c>
      <c r="CM1022" s="6">
        <f t="shared" si="77"/>
        <v>0</v>
      </c>
      <c r="CN1022" s="6">
        <v>5373.33</v>
      </c>
      <c r="CO1022" s="6">
        <v>-1016.33</v>
      </c>
      <c r="CP1022" s="6">
        <v>4357</v>
      </c>
      <c r="CQ1022" s="6">
        <v>5222.84</v>
      </c>
      <c r="CR1022" s="1">
        <v>10.35</v>
      </c>
      <c r="CS1022" s="6">
        <v>5222.84</v>
      </c>
      <c r="CT1022" s="1">
        <v>417.82</v>
      </c>
      <c r="CU1022" s="6">
        <v>4682.0600000000004</v>
      </c>
    </row>
    <row r="1023" spans="1:99" ht="13.8">
      <c r="A1023" s="1"/>
      <c r="B1023" s="1"/>
      <c r="C1023" s="34" t="str">
        <f t="shared" ca="1" si="59"/>
        <v>OK</v>
      </c>
      <c r="D1023" s="2">
        <f t="shared" si="60"/>
        <v>2772.673082555556</v>
      </c>
      <c r="E1023" s="42">
        <v>45962</v>
      </c>
      <c r="F1023" s="1" t="s">
        <v>145</v>
      </c>
      <c r="G1023" s="1">
        <v>3397</v>
      </c>
      <c r="H1023" s="1" t="s">
        <v>407</v>
      </c>
      <c r="I1023" s="1" t="s">
        <v>408</v>
      </c>
      <c r="J1023" s="35">
        <v>45243</v>
      </c>
      <c r="K1023" s="6">
        <v>3363.2</v>
      </c>
      <c r="L1023" s="1"/>
      <c r="M1023" s="4">
        <v>448.43</v>
      </c>
      <c r="N1023" s="4"/>
      <c r="O1023" s="4"/>
      <c r="P1023" s="4">
        <v>134.53</v>
      </c>
      <c r="Q1023" s="4"/>
      <c r="R1023" s="4"/>
      <c r="S1023" s="4"/>
      <c r="T1023" s="4"/>
      <c r="U1023" s="4">
        <v>326.39999999999998</v>
      </c>
      <c r="V1023" s="4"/>
      <c r="W1023" s="4"/>
      <c r="X1023" s="4"/>
      <c r="Y1023" s="4">
        <v>0</v>
      </c>
      <c r="Z1023" s="4"/>
      <c r="AA1023" s="4"/>
      <c r="AB1023" s="4"/>
      <c r="AC1023" s="4"/>
      <c r="AD1023" s="4">
        <v>0</v>
      </c>
      <c r="AE1023" s="4">
        <v>0</v>
      </c>
      <c r="AF1023" s="4">
        <v>0</v>
      </c>
      <c r="AG1023" s="4"/>
      <c r="AH1023" s="4"/>
      <c r="AI1023" s="4"/>
      <c r="AJ1023" s="4"/>
      <c r="AK1023" s="4"/>
      <c r="AL1023" s="4"/>
      <c r="AM1023" s="4">
        <v>0.48</v>
      </c>
      <c r="AN1023" s="8">
        <f t="shared" si="61"/>
        <v>909.84</v>
      </c>
      <c r="AO1023" s="4"/>
      <c r="AP1023" s="4">
        <v>-2.4500000000000002</v>
      </c>
      <c r="AQ1023" s="4">
        <v>0</v>
      </c>
      <c r="AR1023" s="4"/>
      <c r="AS1023" s="4"/>
      <c r="AT1023" s="4">
        <v>-1.08</v>
      </c>
      <c r="AU1023" s="4"/>
      <c r="AV1023" s="4">
        <v>-14</v>
      </c>
      <c r="AW1023" s="4">
        <v>-28</v>
      </c>
      <c r="AX1023" s="4"/>
      <c r="AY1023" s="4"/>
      <c r="AZ1023" s="4"/>
      <c r="BA1023" s="4"/>
      <c r="BB1023" s="4"/>
      <c r="BC1023" s="4">
        <v>0</v>
      </c>
      <c r="BD1023" s="4">
        <v>0</v>
      </c>
      <c r="BE1023" s="4"/>
      <c r="BF1023" s="4">
        <v>0</v>
      </c>
      <c r="BG1023" s="4">
        <v>-127.31</v>
      </c>
      <c r="BH1023" s="4">
        <v>0</v>
      </c>
      <c r="BI1023" s="4"/>
      <c r="BJ1023" s="4"/>
      <c r="BK1023" s="4"/>
      <c r="BL1023" s="11">
        <f t="shared" si="62"/>
        <v>-172.84</v>
      </c>
      <c r="BM1023" s="12">
        <f t="shared" si="63"/>
        <v>737</v>
      </c>
      <c r="BN1023" s="13">
        <f t="shared" si="64"/>
        <v>280.26666666666665</v>
      </c>
      <c r="BO1023" s="13">
        <f t="shared" si="65"/>
        <v>280.26666666666665</v>
      </c>
      <c r="BP1023" s="13">
        <f t="shared" si="66"/>
        <v>93.422222222222217</v>
      </c>
      <c r="BQ1023" s="13">
        <f t="shared" si="67"/>
        <v>97.39352700000002</v>
      </c>
      <c r="BR1023" s="13">
        <f t="shared" si="68"/>
        <v>72.739999999999995</v>
      </c>
      <c r="BS1023" s="13">
        <f t="shared" si="69"/>
        <v>347.55</v>
      </c>
      <c r="BT1023" s="13">
        <f t="shared" si="70"/>
        <v>0</v>
      </c>
      <c r="BU1023" s="13">
        <f t="shared" si="71"/>
        <v>677.48400000000004</v>
      </c>
      <c r="BV1023" s="6">
        <f>SUMIFS('SEGURO DE VIDA'!E:E, 'SEGURO DE VIDA'!D:D, H1023, 'SEGURO DE VIDA'!G:G, E1023)</f>
        <v>13.71</v>
      </c>
      <c r="BW1023" s="6">
        <f>SUMIFS(TREINAMENTOS!E:E, TREINAMENTOS!D:D, H1023, TREINAMENTOS!G:G, E1023)</f>
        <v>0</v>
      </c>
      <c r="BX1023" s="6">
        <f>SUMIFS(EXAMES!E:E, EXAMES!D:D, H1023, EXAMES!G:G, E1023)</f>
        <v>0</v>
      </c>
      <c r="BY1023" s="25">
        <f t="shared" si="72"/>
        <v>1862.8330825555558</v>
      </c>
      <c r="BZ1023" s="1"/>
      <c r="CA1023" s="1"/>
      <c r="CB1023" s="13">
        <f t="shared" si="73"/>
        <v>677.48400000000004</v>
      </c>
      <c r="CC1023" s="13">
        <f t="shared" si="74"/>
        <v>0</v>
      </c>
      <c r="CD1023" s="13">
        <f>SUMIFS(ALIMENTAÇÃO!E:E, ALIMENTAÇÃO!D:D, H1023, ALIMENTAÇÃO!G:G, E1023)</f>
        <v>350</v>
      </c>
      <c r="CE1023" s="6">
        <f>SUMIFS(TRANSPORTE!E:E, TRANSPORTE!D:D, H1023, TRANSPORTE!G:G, E1023)</f>
        <v>0</v>
      </c>
      <c r="CF1023" s="6">
        <f>SUMIFS('PLANO DE SAÚDE'!E:E, 'PLANO DE SAÚDE'!D:D, H1023, 'PLANO DE SAÚDE'!G:G, E1023)</f>
        <v>677.48400000000004</v>
      </c>
      <c r="CG1023" s="6">
        <f>SUMIFS('PLANO ODONTO'!E:E, 'PLANO ODONTO'!D:D, H1023, 'PLANO ODONTO'!G:G, E1023)</f>
        <v>42</v>
      </c>
      <c r="CH1023" s="6">
        <f t="shared" si="75"/>
        <v>0</v>
      </c>
      <c r="CI1023" s="6">
        <f t="shared" si="76"/>
        <v>0</v>
      </c>
      <c r="CJ1023" s="6"/>
      <c r="CK1023" s="6">
        <f t="shared" si="78"/>
        <v>0</v>
      </c>
      <c r="CL1023" s="6">
        <f t="shared" si="79"/>
        <v>0</v>
      </c>
      <c r="CM1023" s="6">
        <f t="shared" si="77"/>
        <v>-42</v>
      </c>
      <c r="CN1023" s="6">
        <v>909.84</v>
      </c>
      <c r="CO1023" s="6">
        <v>-172.84</v>
      </c>
      <c r="CP1023" s="6">
        <v>737</v>
      </c>
      <c r="CQ1023" s="6">
        <v>909.37</v>
      </c>
      <c r="CR1023" s="1">
        <v>10.71</v>
      </c>
      <c r="CS1023" s="6">
        <v>909.36</v>
      </c>
      <c r="CT1023" s="1">
        <v>72.739999999999995</v>
      </c>
      <c r="CU1023" s="6">
        <v>302.16000000000003</v>
      </c>
    </row>
    <row r="1024" spans="1:99" ht="13.8">
      <c r="A1024" s="1"/>
      <c r="B1024" s="1"/>
      <c r="C1024" s="34" t="str">
        <f t="shared" ref="C1024:C1057" ca="1" si="80">IF(COUNTIF(A:A, H1024)&gt;0, "OK", "Incompleto")</f>
        <v>OK</v>
      </c>
      <c r="D1024" s="2">
        <f t="shared" ref="D1024:D1057" si="81">AN1024+BY1024</f>
        <v>7663.3679335555571</v>
      </c>
      <c r="E1024" s="42">
        <v>45962</v>
      </c>
      <c r="F1024" s="1" t="s">
        <v>145</v>
      </c>
      <c r="G1024" s="1">
        <v>3566</v>
      </c>
      <c r="H1024" s="1" t="s">
        <v>449</v>
      </c>
      <c r="I1024" s="1" t="s">
        <v>229</v>
      </c>
      <c r="J1024" s="38">
        <v>45855</v>
      </c>
      <c r="K1024" s="6">
        <v>3500</v>
      </c>
      <c r="L1024" s="1"/>
      <c r="M1024" s="4">
        <v>3500</v>
      </c>
      <c r="N1024" s="4"/>
      <c r="O1024" s="4">
        <v>0</v>
      </c>
      <c r="P1024" s="4">
        <v>1050</v>
      </c>
      <c r="Q1024" s="4"/>
      <c r="R1024" s="4"/>
      <c r="S1024" s="4"/>
      <c r="T1024" s="4"/>
      <c r="U1024" s="4">
        <v>0</v>
      </c>
      <c r="V1024" s="4"/>
      <c r="W1024" s="4"/>
      <c r="X1024" s="4"/>
      <c r="Y1024" s="4">
        <v>0</v>
      </c>
      <c r="Z1024" s="4"/>
      <c r="AA1024" s="4"/>
      <c r="AB1024" s="4">
        <v>0</v>
      </c>
      <c r="AC1024" s="4"/>
      <c r="AD1024" s="4">
        <v>557.38</v>
      </c>
      <c r="AE1024" s="4">
        <v>0</v>
      </c>
      <c r="AF1024" s="4">
        <v>169.64</v>
      </c>
      <c r="AG1024" s="4"/>
      <c r="AH1024" s="4">
        <v>0</v>
      </c>
      <c r="AI1024" s="4"/>
      <c r="AJ1024" s="4"/>
      <c r="AK1024" s="4"/>
      <c r="AL1024" s="4"/>
      <c r="AM1024" s="4">
        <v>0.14000000000000001</v>
      </c>
      <c r="AN1024" s="8">
        <f t="shared" ref="AN1024:AN1057" si="82">SUM(M1024:AM1024)</f>
        <v>5277.1600000000008</v>
      </c>
      <c r="AO1024" s="4"/>
      <c r="AP1024" s="4">
        <v>-6.3</v>
      </c>
      <c r="AQ1024" s="4">
        <v>-210</v>
      </c>
      <c r="AR1024" s="4"/>
      <c r="AS1024" s="4"/>
      <c r="AT1024" s="4">
        <v>-0.03</v>
      </c>
      <c r="AU1024" s="4"/>
      <c r="AV1024" s="4">
        <v>-14</v>
      </c>
      <c r="AW1024" s="4">
        <v>-14</v>
      </c>
      <c r="AX1024" s="4"/>
      <c r="AY1024" s="4"/>
      <c r="AZ1024" s="4"/>
      <c r="BA1024" s="4"/>
      <c r="BB1024" s="4"/>
      <c r="BC1024" s="4">
        <v>0</v>
      </c>
      <c r="BD1024" s="4"/>
      <c r="BE1024" s="4"/>
      <c r="BF1024" s="4">
        <v>0</v>
      </c>
      <c r="BG1024" s="4">
        <v>-548.36</v>
      </c>
      <c r="BH1024" s="4">
        <v>-375.47</v>
      </c>
      <c r="BI1024" s="4"/>
      <c r="BJ1024" s="4"/>
      <c r="BK1024" s="4"/>
      <c r="BL1024" s="11">
        <f t="shared" ref="BL1024:BL1057" si="83">SUM(AO1024:BK1024)</f>
        <v>-1168.1600000000001</v>
      </c>
      <c r="BM1024" s="12">
        <f t="shared" ref="BM1024:BM1057" si="84">AN1024+BL1024</f>
        <v>4109.0000000000009</v>
      </c>
      <c r="BN1024" s="13">
        <f t="shared" ref="BN1024:BN1057" si="85">K1024/12*1</f>
        <v>291.66666666666669</v>
      </c>
      <c r="BO1024" s="13">
        <f t="shared" ref="BO1024:BO1057" si="86">K1024/12*1</f>
        <v>291.66666666666669</v>
      </c>
      <c r="BP1024" s="13">
        <f t="shared" ref="BP1024:BP1057" si="87">BO1024/3</f>
        <v>97.222222222222229</v>
      </c>
      <c r="BQ1024" s="13">
        <f t="shared" ref="BQ1024:BQ1057" si="88">CQ1024*CR1024%</f>
        <v>548.28237800000011</v>
      </c>
      <c r="BR1024" s="13">
        <f t="shared" ref="BR1024:BR1057" si="89">CT1024</f>
        <v>422.16</v>
      </c>
      <c r="BS1024" s="13">
        <f t="shared" ref="BS1024:BS1057" si="90">-(-CD1024-AP1024)</f>
        <v>623.70000000000005</v>
      </c>
      <c r="BT1024" s="13">
        <f t="shared" ref="BT1024:BT1057" si="91">IF(CE1024+AQ1024&lt;0, 0, CE1024+AQ1024)</f>
        <v>97.800000000000011</v>
      </c>
      <c r="BU1024" s="13">
        <f t="shared" ref="BU1024:BU1057" si="92">CB1024+CC1024</f>
        <v>0</v>
      </c>
      <c r="BV1024" s="6">
        <f>SUMIFS('SEGURO DE VIDA'!E:E, 'SEGURO DE VIDA'!D:D, H1024, 'SEGURO DE VIDA'!G:G, E1024)</f>
        <v>13.71</v>
      </c>
      <c r="BW1024" s="6">
        <f>SUMIFS(TREINAMENTOS!E:E, TREINAMENTOS!D:D, H1024, TREINAMENTOS!G:G, E1024)</f>
        <v>0</v>
      </c>
      <c r="BX1024" s="6">
        <f>SUMIFS(EXAMES!E:E, EXAMES!D:D, H1024, EXAMES!G:G, E1024)</f>
        <v>0</v>
      </c>
      <c r="BY1024" s="25">
        <f t="shared" ref="BY1024:BY1057" si="93">SUM(BN1024:BU1024)+SUM(BV1024:BX1024)</f>
        <v>2386.2079335555563</v>
      </c>
      <c r="BZ1024" s="1"/>
      <c r="CA1024" s="1"/>
      <c r="CB1024" s="13">
        <f t="shared" ref="CB1024:CB1057" si="94">IF(SUM(BB1024:BD1024)+CF1024&lt;0, 0, SUM(BB1024:BD1024)+CF1024)</f>
        <v>0</v>
      </c>
      <c r="CC1024" s="13">
        <f t="shared" ref="CC1024:CC1057" si="95">IF(SUM(AV1024:AW1024)+CG1024&lt;0, 0, SUM(AV1024:AW1024)+CG1024)</f>
        <v>0</v>
      </c>
      <c r="CD1024" s="13">
        <f>SUMIFS(ALIMENTAÇÃO!E:E, ALIMENTAÇÃO!D:D, H1024, ALIMENTAÇÃO!G:G, E1024)</f>
        <v>630</v>
      </c>
      <c r="CE1024" s="6">
        <f>SUMIFS(TRANSPORTE!E:E, TRANSPORTE!D:D, H1024, TRANSPORTE!G:G, E1024)</f>
        <v>307.8</v>
      </c>
      <c r="CF1024" s="6">
        <f>SUMIFS('PLANO DE SAÚDE'!E:E, 'PLANO DE SAÚDE'!D:D, H1024, 'PLANO DE SAÚDE'!G:G, E1024)</f>
        <v>0</v>
      </c>
      <c r="CG1024" s="6">
        <f>SUMIFS('PLANO ODONTO'!E:E, 'PLANO ODONTO'!D:D, H1024, 'PLANO ODONTO'!G:G, E1024)</f>
        <v>28</v>
      </c>
      <c r="CH1024" s="6">
        <f t="shared" ref="CH1024:CH1057" si="96">BB1024+BC1024+BD1024</f>
        <v>0</v>
      </c>
      <c r="CI1024" s="6">
        <f t="shared" ref="CI1024:CI1057" si="97">BI1024+BJ1024</f>
        <v>0</v>
      </c>
      <c r="CJ1024" s="6"/>
      <c r="CK1024" s="6">
        <f t="shared" si="78"/>
        <v>169.64</v>
      </c>
      <c r="CL1024" s="6">
        <f t="shared" si="79"/>
        <v>0</v>
      </c>
      <c r="CM1024" s="6">
        <f t="shared" ref="CM1024:CM1057" si="98">AV1024+AW1024</f>
        <v>-28</v>
      </c>
      <c r="CN1024" s="6">
        <v>5277.16</v>
      </c>
      <c r="CO1024" s="6">
        <v>-1168.1600000000001</v>
      </c>
      <c r="CP1024" s="6">
        <v>4109</v>
      </c>
      <c r="CQ1024" s="6">
        <v>5277.02</v>
      </c>
      <c r="CR1024" s="1">
        <v>10.39</v>
      </c>
      <c r="CS1024" s="6">
        <v>5277.02</v>
      </c>
      <c r="CT1024" s="1">
        <v>422.16</v>
      </c>
      <c r="CU1024" s="6">
        <v>4669.82</v>
      </c>
    </row>
    <row r="1025" spans="1:99" ht="13.8">
      <c r="A1025" s="1"/>
      <c r="B1025" s="1"/>
      <c r="C1025" s="34" t="str">
        <f t="shared" ca="1" si="80"/>
        <v>OK</v>
      </c>
      <c r="D1025" s="2">
        <f t="shared" si="81"/>
        <v>4739.9059822222225</v>
      </c>
      <c r="E1025" s="42">
        <v>45962</v>
      </c>
      <c r="F1025" s="1" t="s">
        <v>145</v>
      </c>
      <c r="G1025" s="1">
        <v>3459</v>
      </c>
      <c r="H1025" s="1" t="s">
        <v>409</v>
      </c>
      <c r="I1025" s="1" t="s">
        <v>151</v>
      </c>
      <c r="J1025" s="38">
        <v>45505</v>
      </c>
      <c r="K1025" s="6">
        <v>1737.41</v>
      </c>
      <c r="L1025" s="1"/>
      <c r="M1025" s="4">
        <v>1737.41</v>
      </c>
      <c r="N1025" s="4"/>
      <c r="O1025" s="4">
        <v>14.3</v>
      </c>
      <c r="P1025" s="4">
        <v>521.22</v>
      </c>
      <c r="Q1025" s="4"/>
      <c r="R1025" s="4"/>
      <c r="S1025" s="4"/>
      <c r="T1025" s="4"/>
      <c r="U1025" s="4">
        <v>168.62</v>
      </c>
      <c r="V1025" s="4"/>
      <c r="W1025" s="4"/>
      <c r="X1025" s="4"/>
      <c r="Y1025" s="4">
        <v>0</v>
      </c>
      <c r="Z1025" s="4"/>
      <c r="AA1025" s="4"/>
      <c r="AB1025" s="4">
        <v>0</v>
      </c>
      <c r="AC1025" s="4"/>
      <c r="AD1025" s="4">
        <v>146.25</v>
      </c>
      <c r="AE1025" s="4">
        <v>178.43</v>
      </c>
      <c r="AF1025" s="4">
        <v>103.17</v>
      </c>
      <c r="AG1025" s="4"/>
      <c r="AH1025" s="4">
        <v>0</v>
      </c>
      <c r="AI1025" s="4"/>
      <c r="AJ1025" s="4"/>
      <c r="AK1025" s="4"/>
      <c r="AL1025" s="4"/>
      <c r="AM1025" s="4">
        <v>0.95</v>
      </c>
      <c r="AN1025" s="8">
        <f t="shared" si="82"/>
        <v>2870.35</v>
      </c>
      <c r="AO1025" s="4"/>
      <c r="AP1025" s="4">
        <v>-5.95</v>
      </c>
      <c r="AQ1025" s="4">
        <v>-104.24</v>
      </c>
      <c r="AR1025" s="4"/>
      <c r="AS1025" s="4"/>
      <c r="AT1025" s="4">
        <v>-0.7</v>
      </c>
      <c r="AU1025" s="4"/>
      <c r="AV1025" s="4">
        <v>-14</v>
      </c>
      <c r="AW1025" s="4">
        <v>0</v>
      </c>
      <c r="AX1025" s="4"/>
      <c r="AY1025" s="4"/>
      <c r="AZ1025" s="4"/>
      <c r="BA1025" s="4"/>
      <c r="BB1025" s="4"/>
      <c r="BC1025" s="4">
        <v>-2.73</v>
      </c>
      <c r="BD1025" s="4"/>
      <c r="BE1025" s="4"/>
      <c r="BF1025" s="4">
        <v>0</v>
      </c>
      <c r="BG1025" s="4">
        <v>-237.73</v>
      </c>
      <c r="BH1025" s="4">
        <v>0</v>
      </c>
      <c r="BI1025" s="4"/>
      <c r="BJ1025" s="4"/>
      <c r="BK1025" s="4"/>
      <c r="BL1025" s="11">
        <f t="shared" si="83"/>
        <v>-365.35</v>
      </c>
      <c r="BM1025" s="12">
        <f t="shared" si="84"/>
        <v>2505</v>
      </c>
      <c r="BN1025" s="13">
        <f t="shared" si="85"/>
        <v>144.78416666666666</v>
      </c>
      <c r="BO1025" s="13">
        <f t="shared" si="86"/>
        <v>144.78416666666666</v>
      </c>
      <c r="BP1025" s="13">
        <f t="shared" si="87"/>
        <v>48.261388888888888</v>
      </c>
      <c r="BQ1025" s="13">
        <f t="shared" si="88"/>
        <v>237.87325999999996</v>
      </c>
      <c r="BR1025" s="13">
        <f t="shared" si="89"/>
        <v>229.55</v>
      </c>
      <c r="BS1025" s="13">
        <f t="shared" si="90"/>
        <v>589.04999999999995</v>
      </c>
      <c r="BT1025" s="13">
        <f t="shared" si="91"/>
        <v>165.76</v>
      </c>
      <c r="BU1025" s="13">
        <f t="shared" si="92"/>
        <v>243.03300000000002</v>
      </c>
      <c r="BV1025" s="6">
        <f>SUMIFS('SEGURO DE VIDA'!E:E, 'SEGURO DE VIDA'!D:D, H1025, 'SEGURO DE VIDA'!G:G, E1025)</f>
        <v>13.71</v>
      </c>
      <c r="BW1025" s="6">
        <f>SUMIFS(TREINAMENTOS!E:E, TREINAMENTOS!D:D, H1025, TREINAMENTOS!G:G, E1025)</f>
        <v>52.75</v>
      </c>
      <c r="BX1025" s="6">
        <f>SUMIFS(EXAMES!E:E, EXAMES!D:D, H1025, EXAMES!G:G, E1025)</f>
        <v>0</v>
      </c>
      <c r="BY1025" s="25">
        <f t="shared" si="93"/>
        <v>1869.5559822222222</v>
      </c>
      <c r="BZ1025" s="1"/>
      <c r="CA1025" s="1"/>
      <c r="CB1025" s="13">
        <f t="shared" si="94"/>
        <v>243.03300000000002</v>
      </c>
      <c r="CC1025" s="13">
        <f t="shared" si="95"/>
        <v>0</v>
      </c>
      <c r="CD1025" s="13">
        <f>SUMIFS(ALIMENTAÇÃO!E:E, ALIMENTAÇÃO!D:D, H1025, ALIMENTAÇÃO!G:G, E1025)</f>
        <v>595</v>
      </c>
      <c r="CE1025" s="6">
        <f>SUMIFS(TRANSPORTE!E:E, TRANSPORTE!D:D, H1025, TRANSPORTE!G:G, E1025)</f>
        <v>270</v>
      </c>
      <c r="CF1025" s="6">
        <f>SUMIFS('PLANO DE SAÚDE'!E:E, 'PLANO DE SAÚDE'!D:D, H1025, 'PLANO DE SAÚDE'!G:G, E1025)</f>
        <v>245.76300000000001</v>
      </c>
      <c r="CG1025" s="6">
        <f>SUMIFS('PLANO ODONTO'!E:E, 'PLANO ODONTO'!D:D, H1025, 'PLANO ODONTO'!G:G, E1025)</f>
        <v>14</v>
      </c>
      <c r="CH1025" s="6">
        <f t="shared" si="96"/>
        <v>-2.73</v>
      </c>
      <c r="CI1025" s="6">
        <f t="shared" si="97"/>
        <v>0</v>
      </c>
      <c r="CJ1025" s="6"/>
      <c r="CK1025" s="6">
        <f t="shared" si="78"/>
        <v>103.17</v>
      </c>
      <c r="CL1025" s="6">
        <f t="shared" si="79"/>
        <v>0</v>
      </c>
      <c r="CM1025" s="6">
        <f t="shared" si="98"/>
        <v>-14</v>
      </c>
      <c r="CN1025" s="6">
        <v>2870.35</v>
      </c>
      <c r="CO1025" s="6">
        <v>-365.35</v>
      </c>
      <c r="CP1025" s="6">
        <v>2505</v>
      </c>
      <c r="CQ1025" s="6">
        <v>2869.4</v>
      </c>
      <c r="CR1025" s="1">
        <v>8.2899999999999991</v>
      </c>
      <c r="CS1025" s="6">
        <v>2869.4</v>
      </c>
      <c r="CT1025" s="1">
        <v>229.55</v>
      </c>
      <c r="CU1025" s="6">
        <v>2262.1999999999998</v>
      </c>
    </row>
    <row r="1026" spans="1:99" ht="13.8">
      <c r="A1026" s="1"/>
      <c r="B1026" s="1"/>
      <c r="C1026" s="34" t="str">
        <f t="shared" ca="1" si="80"/>
        <v>OK</v>
      </c>
      <c r="D1026" s="2">
        <f t="shared" si="81"/>
        <v>18108.700676944445</v>
      </c>
      <c r="E1026" s="42">
        <v>45962</v>
      </c>
      <c r="F1026" s="1" t="s">
        <v>145</v>
      </c>
      <c r="G1026" s="1">
        <v>149</v>
      </c>
      <c r="H1026" s="1" t="s">
        <v>410</v>
      </c>
      <c r="I1026" s="1" t="s">
        <v>298</v>
      </c>
      <c r="J1026" s="38">
        <v>42019</v>
      </c>
      <c r="K1026" s="6">
        <v>4513.96</v>
      </c>
      <c r="L1026" s="1"/>
      <c r="M1026" s="4">
        <v>4062.56</v>
      </c>
      <c r="N1026" s="4"/>
      <c r="O1026" s="4">
        <v>0</v>
      </c>
      <c r="P1026" s="4">
        <v>1218.77</v>
      </c>
      <c r="Q1026" s="4"/>
      <c r="R1026" s="4"/>
      <c r="S1026" s="4"/>
      <c r="T1026" s="4"/>
      <c r="U1026" s="4">
        <v>0</v>
      </c>
      <c r="V1026" s="4"/>
      <c r="W1026" s="4"/>
      <c r="X1026" s="4"/>
      <c r="Y1026" s="4">
        <v>5882</v>
      </c>
      <c r="Z1026" s="4"/>
      <c r="AA1026" s="4"/>
      <c r="AB1026" s="4">
        <v>1071.48</v>
      </c>
      <c r="AC1026" s="4"/>
      <c r="AD1026" s="4">
        <v>1395.15</v>
      </c>
      <c r="AE1026" s="4">
        <v>381.43</v>
      </c>
      <c r="AF1026" s="4">
        <v>540.70000000000005</v>
      </c>
      <c r="AG1026" s="4"/>
      <c r="AH1026" s="4">
        <v>72.62</v>
      </c>
      <c r="AI1026" s="4"/>
      <c r="AJ1026" s="4"/>
      <c r="AK1026" s="4"/>
      <c r="AL1026" s="4"/>
      <c r="AM1026" s="4">
        <v>0.49</v>
      </c>
      <c r="AN1026" s="8">
        <f t="shared" si="82"/>
        <v>14625.2</v>
      </c>
      <c r="AO1026" s="4"/>
      <c r="AP1026" s="4">
        <v>-6.3</v>
      </c>
      <c r="AQ1026" s="4">
        <v>0</v>
      </c>
      <c r="AR1026" s="4"/>
      <c r="AS1026" s="4"/>
      <c r="AT1026" s="4">
        <v>-1.42</v>
      </c>
      <c r="AU1026" s="4"/>
      <c r="AV1026" s="4">
        <v>-14</v>
      </c>
      <c r="AW1026" s="4">
        <v>0</v>
      </c>
      <c r="AX1026" s="4"/>
      <c r="AY1026" s="4"/>
      <c r="AZ1026" s="4"/>
      <c r="BA1026" s="4"/>
      <c r="BB1026" s="4"/>
      <c r="BC1026" s="4">
        <v>-100.08</v>
      </c>
      <c r="BD1026" s="4"/>
      <c r="BE1026" s="4"/>
      <c r="BF1026" s="4">
        <v>-726.16</v>
      </c>
      <c r="BG1026" s="4">
        <v>-874.4</v>
      </c>
      <c r="BH1026" s="4">
        <v>-2505.84</v>
      </c>
      <c r="BI1026" s="4"/>
      <c r="BJ1026" s="4"/>
      <c r="BK1026" s="4"/>
      <c r="BL1026" s="11">
        <f t="shared" si="83"/>
        <v>-4228.2</v>
      </c>
      <c r="BM1026" s="12">
        <f t="shared" si="84"/>
        <v>10397</v>
      </c>
      <c r="BN1026" s="13">
        <f t="shared" si="85"/>
        <v>376.16333333333336</v>
      </c>
      <c r="BO1026" s="13">
        <f t="shared" si="86"/>
        <v>376.16333333333336</v>
      </c>
      <c r="BP1026" s="13">
        <f t="shared" si="87"/>
        <v>125.38777777777779</v>
      </c>
      <c r="BQ1026" s="13">
        <f t="shared" si="88"/>
        <v>886.75662</v>
      </c>
      <c r="BR1026" s="13">
        <f t="shared" si="89"/>
        <v>607.88</v>
      </c>
      <c r="BS1026" s="13">
        <f t="shared" si="90"/>
        <v>623.70000000000005</v>
      </c>
      <c r="BT1026" s="13">
        <f t="shared" si="91"/>
        <v>0</v>
      </c>
      <c r="BU1026" s="13">
        <f t="shared" si="92"/>
        <v>473.73961250000008</v>
      </c>
      <c r="BV1026" s="6">
        <f>SUMIFS('SEGURO DE VIDA'!E:E, 'SEGURO DE VIDA'!D:D, H1026, 'SEGURO DE VIDA'!G:G, E1026)</f>
        <v>13.71</v>
      </c>
      <c r="BW1026" s="6">
        <f>SUMIFS(TREINAMENTOS!E:E, TREINAMENTOS!D:D, H1026, TREINAMENTOS!G:G, E1026)</f>
        <v>0</v>
      </c>
      <c r="BX1026" s="6">
        <f>SUMIFS(EXAMES!E:E, EXAMES!D:D, H1026, EXAMES!G:G, E1026)</f>
        <v>0</v>
      </c>
      <c r="BY1026" s="25">
        <f t="shared" si="93"/>
        <v>3483.5006769444449</v>
      </c>
      <c r="BZ1026" s="1"/>
      <c r="CA1026" s="1"/>
      <c r="CB1026" s="13">
        <f t="shared" si="94"/>
        <v>473.73961250000008</v>
      </c>
      <c r="CC1026" s="13">
        <f t="shared" si="95"/>
        <v>0</v>
      </c>
      <c r="CD1026" s="13">
        <f>SUMIFS(ALIMENTAÇÃO!E:E, ALIMENTAÇÃO!D:D, H1026, ALIMENTAÇÃO!G:G, E1026)</f>
        <v>630</v>
      </c>
      <c r="CE1026" s="6">
        <f>SUMIFS(TRANSPORTE!E:E, TRANSPORTE!D:D, H1026, TRANSPORTE!G:G, E1026)</f>
        <v>0</v>
      </c>
      <c r="CF1026" s="6">
        <f>SUMIFS('PLANO DE SAÚDE'!E:E, 'PLANO DE SAÚDE'!D:D, H1026, 'PLANO DE SAÚDE'!G:G, E1026)</f>
        <v>573.81961250000006</v>
      </c>
      <c r="CG1026" s="6">
        <f>SUMIFS('PLANO ODONTO'!E:E, 'PLANO ODONTO'!D:D, H1026, 'PLANO ODONTO'!G:G, E1026)</f>
        <v>14</v>
      </c>
      <c r="CH1026" s="6">
        <f t="shared" si="96"/>
        <v>-100.08</v>
      </c>
      <c r="CI1026" s="6">
        <f t="shared" si="97"/>
        <v>0</v>
      </c>
      <c r="CJ1026" s="6"/>
      <c r="CK1026" s="6">
        <f t="shared" si="78"/>
        <v>540.70000000000005</v>
      </c>
      <c r="CL1026" s="6">
        <f t="shared" si="79"/>
        <v>72.62</v>
      </c>
      <c r="CM1026" s="6">
        <f t="shared" si="98"/>
        <v>-14</v>
      </c>
      <c r="CN1026" s="6">
        <v>14625.2</v>
      </c>
      <c r="CO1026" s="6">
        <v>-4228.2</v>
      </c>
      <c r="CP1026" s="6">
        <v>10397</v>
      </c>
      <c r="CQ1026" s="6">
        <v>7598.6</v>
      </c>
      <c r="CR1026" s="1">
        <v>11.67</v>
      </c>
      <c r="CS1026" s="6">
        <v>7598.61</v>
      </c>
      <c r="CT1026" s="1">
        <v>607.88</v>
      </c>
      <c r="CU1026" s="6">
        <v>12416.62</v>
      </c>
    </row>
    <row r="1027" spans="1:99" ht="13.8">
      <c r="A1027" s="1"/>
      <c r="B1027" s="1"/>
      <c r="C1027" s="34" t="str">
        <f t="shared" ca="1" si="80"/>
        <v>OK</v>
      </c>
      <c r="D1027" s="2">
        <f t="shared" si="81"/>
        <v>3337.87</v>
      </c>
      <c r="E1027" s="42">
        <v>45962</v>
      </c>
      <c r="F1027" s="1" t="s">
        <v>145</v>
      </c>
      <c r="G1027" s="1">
        <v>3605</v>
      </c>
      <c r="H1027" s="1" t="s">
        <v>585</v>
      </c>
      <c r="I1027" s="1" t="s">
        <v>151</v>
      </c>
      <c r="J1027" s="35">
        <v>45940</v>
      </c>
      <c r="K1027" s="6">
        <v>1800</v>
      </c>
      <c r="L1027" s="1"/>
      <c r="M1027" s="4">
        <v>1800</v>
      </c>
      <c r="N1027" s="4"/>
      <c r="O1027" s="4">
        <v>0</v>
      </c>
      <c r="P1027" s="4">
        <v>0</v>
      </c>
      <c r="Q1027" s="4"/>
      <c r="R1027" s="4"/>
      <c r="S1027" s="4"/>
      <c r="T1027" s="4"/>
      <c r="U1027" s="4">
        <v>0</v>
      </c>
      <c r="V1027" s="4"/>
      <c r="W1027" s="4"/>
      <c r="X1027" s="4"/>
      <c r="Y1027" s="4">
        <v>0</v>
      </c>
      <c r="Z1027" s="4"/>
      <c r="AA1027" s="4"/>
      <c r="AB1027" s="4">
        <v>0</v>
      </c>
      <c r="AC1027" s="4"/>
      <c r="AD1027" s="4">
        <v>0</v>
      </c>
      <c r="AE1027" s="4">
        <v>0</v>
      </c>
      <c r="AF1027" s="4">
        <v>0</v>
      </c>
      <c r="AG1027" s="4"/>
      <c r="AH1027" s="4">
        <v>0</v>
      </c>
      <c r="AI1027" s="4"/>
      <c r="AJ1027" s="4"/>
      <c r="AK1027" s="4"/>
      <c r="AL1027" s="4"/>
      <c r="AM1027" s="4">
        <v>0.13</v>
      </c>
      <c r="AN1027" s="8">
        <f t="shared" si="82"/>
        <v>1800.13</v>
      </c>
      <c r="AO1027" s="4"/>
      <c r="AP1027" s="4">
        <v>-6.3</v>
      </c>
      <c r="AQ1027" s="4">
        <v>-108</v>
      </c>
      <c r="AR1027" s="4"/>
      <c r="AS1027" s="4"/>
      <c r="AT1027" s="4">
        <v>-0.6</v>
      </c>
      <c r="AU1027" s="4"/>
      <c r="AV1027" s="4">
        <v>-14</v>
      </c>
      <c r="AW1027" s="4">
        <v>0</v>
      </c>
      <c r="AX1027" s="4"/>
      <c r="AY1027" s="4"/>
      <c r="AZ1027" s="4"/>
      <c r="BA1027" s="4"/>
      <c r="BB1027" s="4"/>
      <c r="BC1027" s="4">
        <v>0</v>
      </c>
      <c r="BD1027" s="4"/>
      <c r="BE1027" s="4"/>
      <c r="BF1027" s="4">
        <v>0</v>
      </c>
      <c r="BG1027" s="4">
        <v>-139.22999999999999</v>
      </c>
      <c r="BH1027" s="4">
        <v>0</v>
      </c>
      <c r="BI1027" s="4"/>
      <c r="BJ1027" s="4"/>
      <c r="BK1027" s="4"/>
      <c r="BL1027" s="11">
        <f t="shared" si="83"/>
        <v>-268.13</v>
      </c>
      <c r="BM1027" s="12">
        <f t="shared" si="84"/>
        <v>1532</v>
      </c>
      <c r="BN1027" s="13">
        <f t="shared" si="85"/>
        <v>150</v>
      </c>
      <c r="BO1027" s="13">
        <f t="shared" si="86"/>
        <v>150</v>
      </c>
      <c r="BP1027" s="13">
        <f t="shared" si="87"/>
        <v>50</v>
      </c>
      <c r="BQ1027" s="13">
        <f t="shared" si="88"/>
        <v>139.32</v>
      </c>
      <c r="BR1027" s="13">
        <f t="shared" si="89"/>
        <v>144</v>
      </c>
      <c r="BS1027" s="13">
        <f t="shared" si="90"/>
        <v>623.70000000000005</v>
      </c>
      <c r="BT1027" s="13">
        <f t="shared" si="91"/>
        <v>199.8</v>
      </c>
      <c r="BU1027" s="13">
        <f t="shared" si="92"/>
        <v>14.46</v>
      </c>
      <c r="BV1027" s="6">
        <f>SUMIFS('SEGURO DE VIDA'!E:E, 'SEGURO DE VIDA'!D:D, H1027, 'SEGURO DE VIDA'!G:G, E1027)</f>
        <v>13.71</v>
      </c>
      <c r="BW1027" s="6">
        <f>SUMIFS(TREINAMENTOS!E:E, TREINAMENTOS!D:D, H1027, TREINAMENTOS!G:G, E1027)</f>
        <v>52.75</v>
      </c>
      <c r="BX1027" s="6">
        <f>SUMIFS(EXAMES!E:E, EXAMES!D:D, H1027, EXAMES!G:G, E1027)</f>
        <v>0</v>
      </c>
      <c r="BY1027" s="25">
        <f t="shared" si="93"/>
        <v>1537.74</v>
      </c>
      <c r="BZ1027" s="1"/>
      <c r="CA1027" s="1"/>
      <c r="CB1027" s="13">
        <f t="shared" si="94"/>
        <v>0</v>
      </c>
      <c r="CC1027" s="13">
        <f t="shared" si="95"/>
        <v>14.46</v>
      </c>
      <c r="CD1027" s="13">
        <f>SUMIFS(ALIMENTAÇÃO!E:E, ALIMENTAÇÃO!D:D, H1027, ALIMENTAÇÃO!G:G, E1027)</f>
        <v>630</v>
      </c>
      <c r="CE1027" s="6">
        <f>SUMIFS(TRANSPORTE!E:E, TRANSPORTE!D:D, H1027, TRANSPORTE!G:G, E1027)</f>
        <v>307.8</v>
      </c>
      <c r="CF1027" s="6">
        <f>SUMIFS('PLANO DE SAÚDE'!E:E, 'PLANO DE SAÚDE'!D:D, H1027, 'PLANO DE SAÚDE'!G:G, E1027)</f>
        <v>0</v>
      </c>
      <c r="CG1027" s="6">
        <f>SUMIFS('PLANO ODONTO'!E:E, 'PLANO ODONTO'!D:D, H1027, 'PLANO ODONTO'!G:G, E1027)</f>
        <v>28.46</v>
      </c>
      <c r="CH1027" s="6">
        <f t="shared" si="96"/>
        <v>0</v>
      </c>
      <c r="CI1027" s="6">
        <f t="shared" si="97"/>
        <v>0</v>
      </c>
      <c r="CJ1027" s="6"/>
      <c r="CK1027" s="6">
        <f t="shared" si="78"/>
        <v>0</v>
      </c>
      <c r="CL1027" s="6">
        <f t="shared" si="79"/>
        <v>0</v>
      </c>
      <c r="CM1027" s="6">
        <f t="shared" si="98"/>
        <v>-14</v>
      </c>
      <c r="CN1027" s="6">
        <v>1800.13</v>
      </c>
      <c r="CO1027" s="6">
        <v>-268.13</v>
      </c>
      <c r="CP1027" s="6">
        <v>1532</v>
      </c>
      <c r="CQ1027" s="6">
        <v>1800</v>
      </c>
      <c r="CR1027" s="1">
        <v>7.74</v>
      </c>
      <c r="CS1027" s="6">
        <v>1800</v>
      </c>
      <c r="CT1027" s="1">
        <v>144</v>
      </c>
      <c r="CU1027" s="6">
        <v>1192.8</v>
      </c>
    </row>
    <row r="1028" spans="1:99" ht="13.8">
      <c r="A1028" s="1"/>
      <c r="B1028" s="1"/>
      <c r="C1028" s="34" t="str">
        <f t="shared" ca="1" si="80"/>
        <v>OK</v>
      </c>
      <c r="D1028" s="2">
        <f t="shared" si="81"/>
        <v>3341.71</v>
      </c>
      <c r="E1028" s="42">
        <v>45962</v>
      </c>
      <c r="F1028" s="1" t="s">
        <v>145</v>
      </c>
      <c r="G1028" s="1">
        <v>3599</v>
      </c>
      <c r="H1028" s="1" t="s">
        <v>560</v>
      </c>
      <c r="I1028" s="1" t="s">
        <v>151</v>
      </c>
      <c r="J1028" s="38">
        <v>45922</v>
      </c>
      <c r="K1028" s="6">
        <v>1800</v>
      </c>
      <c r="L1028" s="1"/>
      <c r="M1028" s="4">
        <v>1800</v>
      </c>
      <c r="N1028" s="4"/>
      <c r="O1028" s="4">
        <v>0</v>
      </c>
      <c r="P1028" s="4">
        <v>0</v>
      </c>
      <c r="Q1028" s="4"/>
      <c r="R1028" s="4"/>
      <c r="S1028" s="4"/>
      <c r="T1028" s="4"/>
      <c r="U1028" s="4">
        <v>0</v>
      </c>
      <c r="V1028" s="4"/>
      <c r="W1028" s="4"/>
      <c r="X1028" s="4"/>
      <c r="Y1028" s="4">
        <v>0</v>
      </c>
      <c r="Z1028" s="4"/>
      <c r="AA1028" s="4"/>
      <c r="AB1028" s="4">
        <v>0</v>
      </c>
      <c r="AC1028" s="4"/>
      <c r="AD1028" s="4">
        <v>0</v>
      </c>
      <c r="AE1028" s="4">
        <v>0</v>
      </c>
      <c r="AF1028" s="4">
        <v>0</v>
      </c>
      <c r="AG1028" s="4"/>
      <c r="AH1028" s="4">
        <v>0</v>
      </c>
      <c r="AI1028" s="4"/>
      <c r="AJ1028" s="4"/>
      <c r="AK1028" s="4"/>
      <c r="AL1028" s="4"/>
      <c r="AM1028" s="4">
        <v>0.24</v>
      </c>
      <c r="AN1028" s="8">
        <f t="shared" si="82"/>
        <v>1800.24</v>
      </c>
      <c r="AO1028" s="4"/>
      <c r="AP1028" s="4">
        <v>-6.3</v>
      </c>
      <c r="AQ1028" s="4">
        <v>-108</v>
      </c>
      <c r="AR1028" s="4"/>
      <c r="AS1028" s="4"/>
      <c r="AT1028" s="4">
        <v>-0.71</v>
      </c>
      <c r="AU1028" s="4"/>
      <c r="AV1028" s="4">
        <v>-14</v>
      </c>
      <c r="AW1028" s="4">
        <v>0</v>
      </c>
      <c r="AX1028" s="4"/>
      <c r="AY1028" s="4"/>
      <c r="AZ1028" s="4"/>
      <c r="BA1028" s="4"/>
      <c r="BB1028" s="4"/>
      <c r="BC1028" s="4">
        <v>0</v>
      </c>
      <c r="BD1028" s="4"/>
      <c r="BE1028" s="4"/>
      <c r="BF1028" s="4">
        <v>0</v>
      </c>
      <c r="BG1028" s="4">
        <v>-139.22999999999999</v>
      </c>
      <c r="BH1028" s="4">
        <v>0</v>
      </c>
      <c r="BI1028" s="4"/>
      <c r="BJ1028" s="4"/>
      <c r="BK1028" s="4"/>
      <c r="BL1028" s="11">
        <f t="shared" si="83"/>
        <v>-268.24</v>
      </c>
      <c r="BM1028" s="12">
        <f t="shared" si="84"/>
        <v>1532</v>
      </c>
      <c r="BN1028" s="13">
        <f t="shared" si="85"/>
        <v>150</v>
      </c>
      <c r="BO1028" s="13">
        <f t="shared" si="86"/>
        <v>150</v>
      </c>
      <c r="BP1028" s="13">
        <f t="shared" si="87"/>
        <v>50</v>
      </c>
      <c r="BQ1028" s="13">
        <f t="shared" si="88"/>
        <v>139.32</v>
      </c>
      <c r="BR1028" s="13">
        <f t="shared" si="89"/>
        <v>144</v>
      </c>
      <c r="BS1028" s="13">
        <f t="shared" si="90"/>
        <v>623.70000000000005</v>
      </c>
      <c r="BT1028" s="13">
        <f t="shared" si="91"/>
        <v>199.8</v>
      </c>
      <c r="BU1028" s="13">
        <f t="shared" si="92"/>
        <v>18.189999999999998</v>
      </c>
      <c r="BV1028" s="6">
        <f>SUMIFS('SEGURO DE VIDA'!E:E, 'SEGURO DE VIDA'!D:D, H1028, 'SEGURO DE VIDA'!G:G, E1028)</f>
        <v>13.71</v>
      </c>
      <c r="BW1028" s="6">
        <f>SUMIFS(TREINAMENTOS!E:E, TREINAMENTOS!D:D, H1028, TREINAMENTOS!G:G, E1028)</f>
        <v>52.75</v>
      </c>
      <c r="BX1028" s="6">
        <f>SUMIFS(EXAMES!E:E, EXAMES!D:D, H1028, EXAMES!G:G, E1028)</f>
        <v>0</v>
      </c>
      <c r="BY1028" s="25">
        <f t="shared" si="93"/>
        <v>1541.47</v>
      </c>
      <c r="BZ1028" s="1"/>
      <c r="CA1028" s="1"/>
      <c r="CB1028" s="13">
        <f t="shared" si="94"/>
        <v>0</v>
      </c>
      <c r="CC1028" s="13">
        <f t="shared" si="95"/>
        <v>18.189999999999998</v>
      </c>
      <c r="CD1028" s="13">
        <f>SUMIFS(ALIMENTAÇÃO!E:E, ALIMENTAÇÃO!D:D, H1028, ALIMENTAÇÃO!G:G, E1028)</f>
        <v>630</v>
      </c>
      <c r="CE1028" s="6">
        <f>SUMIFS(TRANSPORTE!E:E, TRANSPORTE!D:D, H1028, TRANSPORTE!G:G, E1028)</f>
        <v>307.8</v>
      </c>
      <c r="CF1028" s="6">
        <f>SUMIFS('PLANO DE SAÚDE'!E:E, 'PLANO DE SAÚDE'!D:D, H1028, 'PLANO DE SAÚDE'!G:G, E1028)</f>
        <v>0</v>
      </c>
      <c r="CG1028" s="6">
        <f>SUMIFS('PLANO ODONTO'!E:E, 'PLANO ODONTO'!D:D, H1028, 'PLANO ODONTO'!G:G, E1028)</f>
        <v>32.19</v>
      </c>
      <c r="CH1028" s="6">
        <f t="shared" si="96"/>
        <v>0</v>
      </c>
      <c r="CI1028" s="6">
        <f t="shared" si="97"/>
        <v>0</v>
      </c>
      <c r="CJ1028" s="6"/>
      <c r="CK1028" s="6">
        <f t="shared" si="78"/>
        <v>0</v>
      </c>
      <c r="CL1028" s="6">
        <f t="shared" si="79"/>
        <v>0</v>
      </c>
      <c r="CM1028" s="6">
        <f t="shared" si="98"/>
        <v>-14</v>
      </c>
      <c r="CN1028" s="6">
        <v>1800.24</v>
      </c>
      <c r="CO1028" s="6">
        <v>-268.24</v>
      </c>
      <c r="CP1028" s="6">
        <v>1532</v>
      </c>
      <c r="CQ1028" s="6">
        <v>1800</v>
      </c>
      <c r="CR1028" s="1">
        <v>7.74</v>
      </c>
      <c r="CS1028" s="6">
        <v>1800</v>
      </c>
      <c r="CT1028" s="1">
        <v>144</v>
      </c>
      <c r="CU1028" s="6">
        <v>1192.8</v>
      </c>
    </row>
    <row r="1029" spans="1:99" ht="13.8">
      <c r="A1029" s="1"/>
      <c r="B1029" s="1"/>
      <c r="C1029" s="34" t="str">
        <f t="shared" ca="1" si="80"/>
        <v>OK</v>
      </c>
      <c r="D1029" s="2">
        <f t="shared" si="81"/>
        <v>5498.5649933333334</v>
      </c>
      <c r="E1029" s="42">
        <v>45962</v>
      </c>
      <c r="F1029" s="1" t="s">
        <v>145</v>
      </c>
      <c r="G1029" s="1">
        <v>3558</v>
      </c>
      <c r="H1029" s="1" t="s">
        <v>451</v>
      </c>
      <c r="I1029" s="1" t="s">
        <v>147</v>
      </c>
      <c r="J1029" s="38">
        <v>45839</v>
      </c>
      <c r="K1029" s="6">
        <v>2057.61</v>
      </c>
      <c r="L1029" s="1"/>
      <c r="M1029" s="4">
        <v>2057.61</v>
      </c>
      <c r="N1029" s="4"/>
      <c r="O1029" s="4">
        <v>0</v>
      </c>
      <c r="P1029" s="4">
        <v>617.28</v>
      </c>
      <c r="Q1029" s="4"/>
      <c r="R1029" s="4"/>
      <c r="S1029" s="4"/>
      <c r="T1029" s="4"/>
      <c r="U1029" s="4">
        <v>17.21</v>
      </c>
      <c r="V1029" s="4"/>
      <c r="W1029" s="4"/>
      <c r="X1029" s="4"/>
      <c r="Y1029" s="4">
        <v>0</v>
      </c>
      <c r="Z1029" s="4"/>
      <c r="AA1029" s="4"/>
      <c r="AB1029" s="4">
        <v>0</v>
      </c>
      <c r="AC1029" s="4"/>
      <c r="AD1029" s="4">
        <v>304.94</v>
      </c>
      <c r="AE1029" s="4">
        <v>554.59</v>
      </c>
      <c r="AF1029" s="4">
        <v>261.60000000000002</v>
      </c>
      <c r="AG1029" s="4"/>
      <c r="AH1029" s="4">
        <v>0</v>
      </c>
      <c r="AI1029" s="4"/>
      <c r="AJ1029" s="4"/>
      <c r="AK1029" s="4"/>
      <c r="AL1029" s="4"/>
      <c r="AM1029" s="4">
        <v>0.6</v>
      </c>
      <c r="AN1029" s="8">
        <f t="shared" si="82"/>
        <v>3813.8300000000004</v>
      </c>
      <c r="AO1029" s="4"/>
      <c r="AP1029" s="4">
        <v>-2.16</v>
      </c>
      <c r="AQ1029" s="4">
        <v>-123.46</v>
      </c>
      <c r="AR1029" s="4"/>
      <c r="AS1029" s="4"/>
      <c r="AT1029" s="4">
        <v>-0.08</v>
      </c>
      <c r="AU1029" s="4"/>
      <c r="AV1029" s="4">
        <v>-14</v>
      </c>
      <c r="AW1029" s="4">
        <v>0</v>
      </c>
      <c r="AX1029" s="4"/>
      <c r="AY1029" s="4"/>
      <c r="AZ1029" s="4"/>
      <c r="BA1029" s="4"/>
      <c r="BB1029" s="4"/>
      <c r="BC1029" s="4">
        <v>-1.84</v>
      </c>
      <c r="BD1029" s="4"/>
      <c r="BE1029" s="4"/>
      <c r="BF1029" s="4">
        <v>0</v>
      </c>
      <c r="BG1029" s="4">
        <v>-350.99</v>
      </c>
      <c r="BH1029" s="4">
        <v>-68.3</v>
      </c>
      <c r="BI1029" s="4"/>
      <c r="BJ1029" s="4"/>
      <c r="BK1029" s="4"/>
      <c r="BL1029" s="11">
        <f t="shared" si="83"/>
        <v>-560.82999999999993</v>
      </c>
      <c r="BM1029" s="12">
        <f t="shared" si="84"/>
        <v>3253.0000000000005</v>
      </c>
      <c r="BN1029" s="13">
        <f t="shared" si="85"/>
        <v>171.4675</v>
      </c>
      <c r="BO1029" s="13">
        <f t="shared" si="86"/>
        <v>171.4675</v>
      </c>
      <c r="BP1029" s="13">
        <f t="shared" si="87"/>
        <v>57.155833333333334</v>
      </c>
      <c r="BQ1029" s="13">
        <f t="shared" si="88"/>
        <v>350.81716</v>
      </c>
      <c r="BR1029" s="13">
        <f t="shared" si="89"/>
        <v>305.05</v>
      </c>
      <c r="BS1029" s="13">
        <f t="shared" si="90"/>
        <v>214.64000000000001</v>
      </c>
      <c r="BT1029" s="13">
        <f t="shared" si="91"/>
        <v>184.34000000000003</v>
      </c>
      <c r="BU1029" s="13">
        <f t="shared" si="92"/>
        <v>163.33699999999999</v>
      </c>
      <c r="BV1029" s="6">
        <f>SUMIFS('SEGURO DE VIDA'!E:E, 'SEGURO DE VIDA'!D:D, H1029, 'SEGURO DE VIDA'!G:G, E1029)</f>
        <v>13.71</v>
      </c>
      <c r="BW1029" s="6">
        <f>SUMIFS(TREINAMENTOS!E:E, TREINAMENTOS!D:D, H1029, TREINAMENTOS!G:G, E1029)</f>
        <v>52.75</v>
      </c>
      <c r="BX1029" s="6">
        <f>SUMIFS(EXAMES!E:E, EXAMES!D:D, H1029, EXAMES!G:G, E1029)</f>
        <v>0</v>
      </c>
      <c r="BY1029" s="25">
        <f t="shared" si="93"/>
        <v>1684.7349933333335</v>
      </c>
      <c r="BZ1029" s="1"/>
      <c r="CA1029" s="1"/>
      <c r="CB1029" s="13">
        <f t="shared" si="94"/>
        <v>163.33699999999999</v>
      </c>
      <c r="CC1029" s="13">
        <f t="shared" si="95"/>
        <v>0</v>
      </c>
      <c r="CD1029" s="13">
        <f>SUMIFS(ALIMENTAÇÃO!E:E, ALIMENTAÇÃO!D:D, H1029, ALIMENTAÇÃO!G:G, E1029)</f>
        <v>216.8</v>
      </c>
      <c r="CE1029" s="6">
        <f>SUMIFS(TRANSPORTE!E:E, TRANSPORTE!D:D, H1029, TRANSPORTE!G:G, E1029)</f>
        <v>307.8</v>
      </c>
      <c r="CF1029" s="6">
        <f>SUMIFS('PLANO DE SAÚDE'!E:E, 'PLANO DE SAÚDE'!D:D, H1029, 'PLANO DE SAÚDE'!G:G, E1029)</f>
        <v>165.17699999999999</v>
      </c>
      <c r="CG1029" s="6">
        <f>SUMIFS('PLANO ODONTO'!E:E, 'PLANO ODONTO'!D:D, H1029, 'PLANO ODONTO'!G:G, E1029)</f>
        <v>14</v>
      </c>
      <c r="CH1029" s="6">
        <f t="shared" si="96"/>
        <v>-1.84</v>
      </c>
      <c r="CI1029" s="6">
        <f t="shared" si="97"/>
        <v>0</v>
      </c>
      <c r="CJ1029" s="6"/>
      <c r="CK1029" s="6">
        <f t="shared" si="78"/>
        <v>261.60000000000002</v>
      </c>
      <c r="CL1029" s="6">
        <f t="shared" si="79"/>
        <v>0</v>
      </c>
      <c r="CM1029" s="6">
        <f t="shared" si="98"/>
        <v>-14</v>
      </c>
      <c r="CN1029" s="6">
        <v>3813.83</v>
      </c>
      <c r="CO1029" s="6">
        <v>-560.83000000000004</v>
      </c>
      <c r="CP1029" s="6">
        <v>3253</v>
      </c>
      <c r="CQ1029" s="6">
        <v>3813.23</v>
      </c>
      <c r="CR1029" s="1">
        <v>9.1999999999999993</v>
      </c>
      <c r="CS1029" s="6">
        <v>3813.23</v>
      </c>
      <c r="CT1029" s="1">
        <v>305.05</v>
      </c>
      <c r="CU1029" s="6">
        <v>3204.68</v>
      </c>
    </row>
    <row r="1030" spans="1:99" ht="13.8">
      <c r="A1030" s="1"/>
      <c r="B1030" s="1"/>
      <c r="C1030" s="34" t="str">
        <f t="shared" ca="1" si="80"/>
        <v>OK</v>
      </c>
      <c r="D1030" s="2">
        <f t="shared" si="81"/>
        <v>5317.989173777778</v>
      </c>
      <c r="E1030" s="42">
        <v>45962</v>
      </c>
      <c r="F1030" s="1" t="s">
        <v>145</v>
      </c>
      <c r="G1030" s="1">
        <v>217</v>
      </c>
      <c r="H1030" s="1" t="s">
        <v>411</v>
      </c>
      <c r="I1030" s="1" t="s">
        <v>412</v>
      </c>
      <c r="J1030" s="38">
        <v>42710</v>
      </c>
      <c r="K1030" s="6">
        <v>2715.61</v>
      </c>
      <c r="L1030" s="1"/>
      <c r="M1030" s="4">
        <v>2715.61</v>
      </c>
      <c r="N1030" s="4"/>
      <c r="O1030" s="4"/>
      <c r="P1030" s="4">
        <v>814.68</v>
      </c>
      <c r="Q1030" s="4"/>
      <c r="R1030" s="4"/>
      <c r="S1030" s="4"/>
      <c r="T1030" s="4"/>
      <c r="U1030" s="4">
        <v>263.55</v>
      </c>
      <c r="V1030" s="4"/>
      <c r="W1030" s="4"/>
      <c r="X1030" s="4"/>
      <c r="Y1030" s="4"/>
      <c r="Z1030" s="4"/>
      <c r="AA1030" s="4">
        <v>0</v>
      </c>
      <c r="AB1030" s="4"/>
      <c r="AC1030" s="4"/>
      <c r="AD1030" s="4">
        <v>0</v>
      </c>
      <c r="AE1030" s="4">
        <v>0</v>
      </c>
      <c r="AF1030" s="4">
        <v>0</v>
      </c>
      <c r="AG1030" s="4"/>
      <c r="AH1030" s="4"/>
      <c r="AI1030" s="4"/>
      <c r="AJ1030" s="4"/>
      <c r="AK1030" s="4"/>
      <c r="AL1030" s="4"/>
      <c r="AM1030" s="4">
        <v>0.09</v>
      </c>
      <c r="AN1030" s="8">
        <f t="shared" si="82"/>
        <v>3793.9300000000003</v>
      </c>
      <c r="AO1030" s="4"/>
      <c r="AP1030" s="4">
        <v>-2.19</v>
      </c>
      <c r="AQ1030" s="4">
        <v>0</v>
      </c>
      <c r="AR1030" s="4"/>
      <c r="AS1030" s="4"/>
      <c r="AT1030" s="4">
        <v>-0.24</v>
      </c>
      <c r="AU1030" s="4"/>
      <c r="AV1030" s="4">
        <v>0</v>
      </c>
      <c r="AW1030" s="4">
        <v>0</v>
      </c>
      <c r="AX1030" s="4"/>
      <c r="AY1030" s="4"/>
      <c r="AZ1030" s="4"/>
      <c r="BA1030" s="4"/>
      <c r="BB1030" s="4"/>
      <c r="BC1030" s="4">
        <v>0</v>
      </c>
      <c r="BD1030" s="4"/>
      <c r="BE1030" s="4"/>
      <c r="BF1030" s="4">
        <v>0</v>
      </c>
      <c r="BG1030" s="4">
        <v>-348.66</v>
      </c>
      <c r="BH1030" s="4">
        <v>-83.84</v>
      </c>
      <c r="BI1030" s="4"/>
      <c r="BJ1030" s="4"/>
      <c r="BK1030" s="4"/>
      <c r="BL1030" s="11">
        <f t="shared" si="83"/>
        <v>-434.93000000000006</v>
      </c>
      <c r="BM1030" s="12">
        <f t="shared" si="84"/>
        <v>3359</v>
      </c>
      <c r="BN1030" s="13">
        <f t="shared" si="85"/>
        <v>226.30083333333334</v>
      </c>
      <c r="BO1030" s="13">
        <f t="shared" si="86"/>
        <v>226.30083333333334</v>
      </c>
      <c r="BP1030" s="13">
        <f t="shared" si="87"/>
        <v>75.433611111111119</v>
      </c>
      <c r="BQ1030" s="13">
        <f t="shared" si="88"/>
        <v>348.65389599999997</v>
      </c>
      <c r="BR1030" s="13">
        <f t="shared" si="89"/>
        <v>303.5</v>
      </c>
      <c r="BS1030" s="13">
        <f t="shared" si="90"/>
        <v>217.41</v>
      </c>
      <c r="BT1030" s="13">
        <f t="shared" si="91"/>
        <v>0</v>
      </c>
      <c r="BU1030" s="13">
        <f t="shared" si="92"/>
        <v>0</v>
      </c>
      <c r="BV1030" s="6">
        <f>SUMIFS('SEGURO DE VIDA'!E:E, 'SEGURO DE VIDA'!D:D, H1030, 'SEGURO DE VIDA'!G:G, E1030)</f>
        <v>13.71</v>
      </c>
      <c r="BW1030" s="6">
        <f>SUMIFS(TREINAMENTOS!E:E, TREINAMENTOS!D:D, H1030, TREINAMENTOS!G:G, E1030)</f>
        <v>52.75</v>
      </c>
      <c r="BX1030" s="6">
        <f>SUMIFS(EXAMES!E:E, EXAMES!D:D, H1030, EXAMES!G:G, E1030)</f>
        <v>60</v>
      </c>
      <c r="BY1030" s="25">
        <f t="shared" si="93"/>
        <v>1524.0591737777779</v>
      </c>
      <c r="BZ1030" s="1"/>
      <c r="CA1030" s="1"/>
      <c r="CB1030" s="13">
        <f t="shared" si="94"/>
        <v>0</v>
      </c>
      <c r="CC1030" s="13">
        <f t="shared" si="95"/>
        <v>0</v>
      </c>
      <c r="CD1030" s="13">
        <f>SUMIFS(ALIMENTAÇÃO!E:E, ALIMENTAÇÃO!D:D, H1030, ALIMENTAÇÃO!G:G, E1030)</f>
        <v>219.6</v>
      </c>
      <c r="CE1030" s="6">
        <f>SUMIFS(TRANSPORTE!E:E, TRANSPORTE!D:D, H1030, TRANSPORTE!G:G, E1030)</f>
        <v>0</v>
      </c>
      <c r="CF1030" s="6">
        <f>SUMIFS('PLANO DE SAÚDE'!E:E, 'PLANO DE SAÚDE'!D:D, H1030, 'PLANO DE SAÚDE'!G:G, E1030)</f>
        <v>0</v>
      </c>
      <c r="CG1030" s="6">
        <f>SUMIFS('PLANO ODONTO'!E:E, 'PLANO ODONTO'!D:D, H1030, 'PLANO ODONTO'!G:G, E1030)</f>
        <v>0</v>
      </c>
      <c r="CH1030" s="6">
        <f t="shared" si="96"/>
        <v>0</v>
      </c>
      <c r="CI1030" s="6">
        <f t="shared" si="97"/>
        <v>0</v>
      </c>
      <c r="CJ1030" s="6"/>
      <c r="CK1030" s="6">
        <f t="shared" si="78"/>
        <v>0</v>
      </c>
      <c r="CL1030" s="6">
        <f t="shared" si="79"/>
        <v>0</v>
      </c>
      <c r="CM1030" s="6">
        <f t="shared" si="98"/>
        <v>0</v>
      </c>
      <c r="CN1030" s="6">
        <v>3793.93</v>
      </c>
      <c r="CO1030" s="6">
        <v>-434.93</v>
      </c>
      <c r="CP1030" s="6">
        <v>3359</v>
      </c>
      <c r="CQ1030" s="6">
        <v>3793.84</v>
      </c>
      <c r="CR1030" s="1">
        <v>9.19</v>
      </c>
      <c r="CS1030" s="6">
        <v>3793.84</v>
      </c>
      <c r="CT1030" s="1">
        <v>303.5</v>
      </c>
      <c r="CU1030" s="6">
        <v>3186.64</v>
      </c>
    </row>
    <row r="1031" spans="1:99" ht="13.8">
      <c r="A1031" s="1"/>
      <c r="B1031" s="1"/>
      <c r="C1031" s="34" t="str">
        <f t="shared" ca="1" si="80"/>
        <v>OK</v>
      </c>
      <c r="D1031" s="2">
        <f t="shared" si="81"/>
        <v>4511.550800777778</v>
      </c>
      <c r="E1031" s="42">
        <v>45962</v>
      </c>
      <c r="F1031" s="1" t="s">
        <v>145</v>
      </c>
      <c r="G1031" s="1">
        <v>284</v>
      </c>
      <c r="H1031" s="1" t="s">
        <v>413</v>
      </c>
      <c r="I1031" s="1" t="s">
        <v>157</v>
      </c>
      <c r="J1031" s="38">
        <v>44228</v>
      </c>
      <c r="K1031" s="6">
        <v>2622.91</v>
      </c>
      <c r="L1031" s="1"/>
      <c r="M1031" s="4">
        <v>2622.91</v>
      </c>
      <c r="N1031" s="4"/>
      <c r="O1031" s="4"/>
      <c r="P1031" s="4">
        <v>0</v>
      </c>
      <c r="Q1031" s="4"/>
      <c r="R1031" s="4"/>
      <c r="S1031" s="4"/>
      <c r="T1031" s="4"/>
      <c r="U1031" s="4">
        <v>127.28</v>
      </c>
      <c r="V1031" s="4"/>
      <c r="W1031" s="4"/>
      <c r="X1031" s="4"/>
      <c r="Y1031" s="4"/>
      <c r="Z1031" s="4"/>
      <c r="AA1031" s="4">
        <v>0</v>
      </c>
      <c r="AB1031" s="4"/>
      <c r="AC1031" s="4"/>
      <c r="AD1031" s="4">
        <v>0</v>
      </c>
      <c r="AE1031" s="4">
        <v>0</v>
      </c>
      <c r="AF1031" s="4">
        <v>0</v>
      </c>
      <c r="AG1031" s="4"/>
      <c r="AH1031" s="4"/>
      <c r="AI1031" s="4"/>
      <c r="AJ1031" s="4"/>
      <c r="AK1031" s="4"/>
      <c r="AL1031" s="4">
        <v>0</v>
      </c>
      <c r="AM1031" s="4">
        <v>0.71</v>
      </c>
      <c r="AN1031" s="8">
        <f t="shared" si="82"/>
        <v>2750.9</v>
      </c>
      <c r="AO1031" s="4"/>
      <c r="AP1031" s="4">
        <v>-5.95</v>
      </c>
      <c r="AQ1031" s="4">
        <v>-157.37</v>
      </c>
      <c r="AR1031" s="4"/>
      <c r="AS1031" s="4"/>
      <c r="AT1031" s="4">
        <v>-0.84</v>
      </c>
      <c r="AU1031" s="4"/>
      <c r="AV1031" s="4">
        <v>-14</v>
      </c>
      <c r="AW1031" s="4">
        <v>-42</v>
      </c>
      <c r="AX1031" s="4"/>
      <c r="AY1031" s="4"/>
      <c r="AZ1031" s="4"/>
      <c r="BA1031" s="4"/>
      <c r="BB1031" s="4"/>
      <c r="BC1031" s="4"/>
      <c r="BD1031" s="4"/>
      <c r="BE1031" s="4"/>
      <c r="BF1031" s="4">
        <v>0</v>
      </c>
      <c r="BG1031" s="4">
        <v>-224.74</v>
      </c>
      <c r="BH1031" s="4">
        <v>0</v>
      </c>
      <c r="BI1031" s="4"/>
      <c r="BJ1031" s="4"/>
      <c r="BK1031" s="4"/>
      <c r="BL1031" s="11">
        <f t="shared" si="83"/>
        <v>-444.9</v>
      </c>
      <c r="BM1031" s="12">
        <f t="shared" si="84"/>
        <v>2306</v>
      </c>
      <c r="BN1031" s="13">
        <f t="shared" si="85"/>
        <v>218.57583333333332</v>
      </c>
      <c r="BO1031" s="13">
        <f t="shared" si="86"/>
        <v>218.57583333333332</v>
      </c>
      <c r="BP1031" s="13">
        <f t="shared" si="87"/>
        <v>72.858611111111102</v>
      </c>
      <c r="BQ1031" s="13">
        <f t="shared" si="88"/>
        <v>224.69052299999998</v>
      </c>
      <c r="BR1031" s="13">
        <f t="shared" si="89"/>
        <v>220.01</v>
      </c>
      <c r="BS1031" s="13">
        <f t="shared" si="90"/>
        <v>589.04999999999995</v>
      </c>
      <c r="BT1031" s="13">
        <f t="shared" si="91"/>
        <v>150.43</v>
      </c>
      <c r="BU1031" s="13">
        <f t="shared" si="92"/>
        <v>0</v>
      </c>
      <c r="BV1031" s="6">
        <f>SUMIFS('SEGURO DE VIDA'!E:E, 'SEGURO DE VIDA'!D:D, H1031, 'SEGURO DE VIDA'!G:G, E1031)</f>
        <v>13.71</v>
      </c>
      <c r="BW1031" s="6">
        <f>SUMIFS(TREINAMENTOS!E:E, TREINAMENTOS!D:D, H1031, TREINAMENTOS!G:G, E1031)</f>
        <v>52.75</v>
      </c>
      <c r="BX1031" s="6">
        <f>SUMIFS(EXAMES!E:E, EXAMES!D:D, H1031, EXAMES!G:G, E1031)</f>
        <v>0</v>
      </c>
      <c r="BY1031" s="25">
        <f t="shared" si="93"/>
        <v>1760.6508007777777</v>
      </c>
      <c r="BZ1031" s="1"/>
      <c r="CA1031" s="1"/>
      <c r="CB1031" s="13">
        <f t="shared" si="94"/>
        <v>0</v>
      </c>
      <c r="CC1031" s="13">
        <f t="shared" si="95"/>
        <v>0</v>
      </c>
      <c r="CD1031" s="13">
        <f>SUMIFS(ALIMENTAÇÃO!E:E, ALIMENTAÇÃO!D:D, H1031, ALIMENTAÇÃO!G:G, E1031)</f>
        <v>595</v>
      </c>
      <c r="CE1031" s="6">
        <f>SUMIFS(TRANSPORTE!E:E, TRANSPORTE!D:D, H1031, TRANSPORTE!G:G, E1031)</f>
        <v>307.8</v>
      </c>
      <c r="CF1031" s="6">
        <f>SUMIFS('PLANO DE SAÚDE'!E:E, 'PLANO DE SAÚDE'!D:D, H1031, 'PLANO DE SAÚDE'!G:G, E1031)</f>
        <v>0</v>
      </c>
      <c r="CG1031" s="6">
        <f>SUMIFS('PLANO ODONTO'!E:E, 'PLANO ODONTO'!D:D, H1031, 'PLANO ODONTO'!G:G, E1031)</f>
        <v>56</v>
      </c>
      <c r="CH1031" s="6">
        <f t="shared" si="96"/>
        <v>0</v>
      </c>
      <c r="CI1031" s="6">
        <f t="shared" si="97"/>
        <v>0</v>
      </c>
      <c r="CJ1031" s="6"/>
      <c r="CK1031" s="6">
        <f t="shared" si="78"/>
        <v>0</v>
      </c>
      <c r="CL1031" s="6">
        <f t="shared" si="79"/>
        <v>0</v>
      </c>
      <c r="CM1031" s="6">
        <f t="shared" si="98"/>
        <v>-56</v>
      </c>
      <c r="CN1031" s="6">
        <v>2750.9</v>
      </c>
      <c r="CO1031" s="6">
        <v>-444.9</v>
      </c>
      <c r="CP1031" s="6">
        <v>2306</v>
      </c>
      <c r="CQ1031" s="6">
        <v>2750.19</v>
      </c>
      <c r="CR1031" s="1">
        <v>8.17</v>
      </c>
      <c r="CS1031" s="6">
        <v>2750.19</v>
      </c>
      <c r="CT1031" s="1">
        <v>220.01</v>
      </c>
      <c r="CU1031" s="6">
        <v>2142.9899999999998</v>
      </c>
    </row>
    <row r="1032" spans="1:99" ht="13.8">
      <c r="A1032" s="1"/>
      <c r="B1032" s="1"/>
      <c r="C1032" s="34" t="str">
        <f t="shared" ca="1" si="80"/>
        <v>OK</v>
      </c>
      <c r="D1032" s="2">
        <f t="shared" si="81"/>
        <v>6799.2894795555549</v>
      </c>
      <c r="E1032" s="42">
        <v>45962</v>
      </c>
      <c r="F1032" s="1" t="s">
        <v>145</v>
      </c>
      <c r="G1032" s="1">
        <v>3595</v>
      </c>
      <c r="H1032" s="1" t="s">
        <v>562</v>
      </c>
      <c r="I1032" s="1" t="s">
        <v>155</v>
      </c>
      <c r="J1032" s="38">
        <v>45917</v>
      </c>
      <c r="K1032" s="6">
        <v>2600</v>
      </c>
      <c r="L1032" s="1"/>
      <c r="M1032" s="4">
        <v>2600</v>
      </c>
      <c r="N1032" s="4"/>
      <c r="O1032" s="4"/>
      <c r="P1032" s="4">
        <v>780</v>
      </c>
      <c r="Q1032" s="4"/>
      <c r="R1032" s="4"/>
      <c r="S1032" s="4"/>
      <c r="T1032" s="4"/>
      <c r="U1032" s="4">
        <v>0</v>
      </c>
      <c r="V1032" s="4"/>
      <c r="W1032" s="4"/>
      <c r="X1032" s="4"/>
      <c r="Y1032" s="4"/>
      <c r="Z1032" s="4"/>
      <c r="AA1032" s="4">
        <v>0</v>
      </c>
      <c r="AB1032" s="4"/>
      <c r="AC1032" s="4"/>
      <c r="AD1032" s="4">
        <v>883.45</v>
      </c>
      <c r="AE1032" s="4">
        <v>336.87</v>
      </c>
      <c r="AF1032" s="4">
        <v>371.4</v>
      </c>
      <c r="AG1032" s="4"/>
      <c r="AH1032" s="4"/>
      <c r="AI1032" s="4"/>
      <c r="AJ1032" s="4"/>
      <c r="AK1032" s="4"/>
      <c r="AL1032" s="4">
        <v>0</v>
      </c>
      <c r="AM1032" s="4">
        <v>0.32</v>
      </c>
      <c r="AN1032" s="8">
        <f t="shared" si="82"/>
        <v>4972.0399999999991</v>
      </c>
      <c r="AO1032" s="4"/>
      <c r="AP1032" s="4">
        <v>0</v>
      </c>
      <c r="AQ1032" s="4">
        <v>0</v>
      </c>
      <c r="AR1032" s="4"/>
      <c r="AS1032" s="4"/>
      <c r="AT1032" s="4">
        <v>-0.89</v>
      </c>
      <c r="AU1032" s="4"/>
      <c r="AV1032" s="4">
        <v>0</v>
      </c>
      <c r="AW1032" s="4">
        <v>0</v>
      </c>
      <c r="AX1032" s="4"/>
      <c r="AY1032" s="4"/>
      <c r="AZ1032" s="4"/>
      <c r="BA1032" s="4"/>
      <c r="BB1032" s="4"/>
      <c r="BC1032" s="4">
        <v>0</v>
      </c>
      <c r="BD1032" s="4"/>
      <c r="BE1032" s="4"/>
      <c r="BF1032" s="4">
        <v>0</v>
      </c>
      <c r="BG1032" s="4">
        <v>-505.62</v>
      </c>
      <c r="BH1032" s="4">
        <v>-306.52999999999997</v>
      </c>
      <c r="BI1032" s="4"/>
      <c r="BJ1032" s="4"/>
      <c r="BK1032" s="4"/>
      <c r="BL1032" s="11">
        <f t="shared" si="83"/>
        <v>-813.04</v>
      </c>
      <c r="BM1032" s="12">
        <f t="shared" si="84"/>
        <v>4158.9999999999991</v>
      </c>
      <c r="BN1032" s="13">
        <f t="shared" si="85"/>
        <v>216.66666666666666</v>
      </c>
      <c r="BO1032" s="13">
        <f t="shared" si="86"/>
        <v>216.66666666666666</v>
      </c>
      <c r="BP1032" s="13">
        <f t="shared" si="87"/>
        <v>72.222222222222214</v>
      </c>
      <c r="BQ1032" s="13">
        <f t="shared" si="88"/>
        <v>505.62392400000004</v>
      </c>
      <c r="BR1032" s="13">
        <f t="shared" si="89"/>
        <v>397.73</v>
      </c>
      <c r="BS1032" s="13">
        <f t="shared" si="90"/>
        <v>0</v>
      </c>
      <c r="BT1032" s="13">
        <f t="shared" si="91"/>
        <v>0</v>
      </c>
      <c r="BU1032" s="13">
        <f t="shared" si="92"/>
        <v>366.13</v>
      </c>
      <c r="BV1032" s="6">
        <f>SUMIFS('SEGURO DE VIDA'!E:E, 'SEGURO DE VIDA'!D:D, H1032, 'SEGURO DE VIDA'!G:G, E1032)</f>
        <v>13.71</v>
      </c>
      <c r="BW1032" s="6">
        <f>SUMIFS(TREINAMENTOS!E:E, TREINAMENTOS!D:D, H1032, TREINAMENTOS!G:G, E1032)</f>
        <v>0</v>
      </c>
      <c r="BX1032" s="6">
        <f>SUMIFS(EXAMES!E:E, EXAMES!D:D, H1032, EXAMES!G:G, E1032)</f>
        <v>38.5</v>
      </c>
      <c r="BY1032" s="25">
        <f t="shared" si="93"/>
        <v>1827.2494795555558</v>
      </c>
      <c r="BZ1032" s="1"/>
      <c r="CA1032" s="1"/>
      <c r="CB1032" s="13">
        <f t="shared" si="94"/>
        <v>366.13</v>
      </c>
      <c r="CC1032" s="13">
        <f t="shared" si="95"/>
        <v>0</v>
      </c>
      <c r="CD1032" s="13">
        <f>SUMIFS(ALIMENTAÇÃO!E:E, ALIMENTAÇÃO!D:D, H1032, ALIMENTAÇÃO!G:G, E1032)</f>
        <v>0</v>
      </c>
      <c r="CE1032" s="6">
        <f>SUMIFS(TRANSPORTE!E:E, TRANSPORTE!D:D, H1032, TRANSPORTE!G:G, E1032)</f>
        <v>0</v>
      </c>
      <c r="CF1032" s="6">
        <f>SUMIFS('PLANO DE SAÚDE'!E:E, 'PLANO DE SAÚDE'!D:D, H1032, 'PLANO DE SAÚDE'!G:G, E1032)</f>
        <v>366.13</v>
      </c>
      <c r="CG1032" s="6">
        <f>SUMIFS('PLANO ODONTO'!E:E, 'PLANO ODONTO'!D:D, H1032, 'PLANO ODONTO'!G:G, E1032)</f>
        <v>0</v>
      </c>
      <c r="CH1032" s="6">
        <f t="shared" si="96"/>
        <v>0</v>
      </c>
      <c r="CI1032" s="6">
        <f t="shared" si="97"/>
        <v>0</v>
      </c>
      <c r="CJ1032" s="6"/>
      <c r="CK1032" s="6">
        <f t="shared" si="78"/>
        <v>371.4</v>
      </c>
      <c r="CL1032" s="6">
        <f t="shared" si="79"/>
        <v>0</v>
      </c>
      <c r="CM1032" s="6">
        <f t="shared" si="98"/>
        <v>0</v>
      </c>
      <c r="CN1032" s="6">
        <v>4972.04</v>
      </c>
      <c r="CO1032" s="6">
        <v>-813.04</v>
      </c>
      <c r="CP1032" s="6">
        <v>4159</v>
      </c>
      <c r="CQ1032" s="6">
        <v>4971.72</v>
      </c>
      <c r="CR1032" s="1">
        <v>10.17</v>
      </c>
      <c r="CS1032" s="6">
        <v>4971.72</v>
      </c>
      <c r="CT1032" s="1">
        <v>397.73</v>
      </c>
      <c r="CU1032" s="6">
        <v>4364.5200000000004</v>
      </c>
    </row>
    <row r="1033" spans="1:99" ht="13.8">
      <c r="A1033" s="1"/>
      <c r="B1033" s="1"/>
      <c r="C1033" s="34" t="str">
        <f t="shared" ca="1" si="80"/>
        <v>OK</v>
      </c>
      <c r="D1033" s="2">
        <f t="shared" si="81"/>
        <v>7751.065385111111</v>
      </c>
      <c r="E1033" s="42">
        <v>45962</v>
      </c>
      <c r="F1033" s="1" t="s">
        <v>145</v>
      </c>
      <c r="G1033" s="1">
        <v>3408</v>
      </c>
      <c r="H1033" s="1" t="s">
        <v>414</v>
      </c>
      <c r="I1033" s="1" t="s">
        <v>151</v>
      </c>
      <c r="J1033" s="38">
        <v>45261</v>
      </c>
      <c r="K1033" s="6">
        <v>1790.44</v>
      </c>
      <c r="L1033" s="1"/>
      <c r="M1033" s="4">
        <v>1790.44</v>
      </c>
      <c r="N1033" s="4"/>
      <c r="O1033" s="4"/>
      <c r="P1033" s="4">
        <v>537.13</v>
      </c>
      <c r="Q1033" s="4"/>
      <c r="R1033" s="4"/>
      <c r="S1033" s="4"/>
      <c r="T1033" s="4"/>
      <c r="U1033" s="4">
        <v>0</v>
      </c>
      <c r="V1033" s="4"/>
      <c r="W1033" s="4"/>
      <c r="X1033" s="4"/>
      <c r="Y1033" s="4"/>
      <c r="Z1033" s="4"/>
      <c r="AA1033" s="4">
        <v>447.61</v>
      </c>
      <c r="AB1033" s="4"/>
      <c r="AC1033" s="4"/>
      <c r="AD1033" s="4">
        <v>890</v>
      </c>
      <c r="AE1033" s="4">
        <v>399.95</v>
      </c>
      <c r="AF1033" s="4">
        <v>392.59</v>
      </c>
      <c r="AG1033" s="4"/>
      <c r="AH1033" s="4"/>
      <c r="AI1033" s="4"/>
      <c r="AJ1033" s="4"/>
      <c r="AK1033" s="4"/>
      <c r="AL1033" s="4">
        <v>0</v>
      </c>
      <c r="AM1033" s="4">
        <v>0.9</v>
      </c>
      <c r="AN1033" s="8">
        <f t="shared" si="82"/>
        <v>4458.62</v>
      </c>
      <c r="AO1033" s="4"/>
      <c r="AP1033" s="4">
        <v>-18.600000000000001</v>
      </c>
      <c r="AQ1033" s="4">
        <v>0</v>
      </c>
      <c r="AR1033" s="4"/>
      <c r="AS1033" s="4"/>
      <c r="AT1033" s="4">
        <v>-0.5</v>
      </c>
      <c r="AU1033" s="4"/>
      <c r="AV1033" s="4">
        <v>-14</v>
      </c>
      <c r="AW1033" s="4">
        <v>0</v>
      </c>
      <c r="AX1033" s="4"/>
      <c r="AY1033" s="4"/>
      <c r="AZ1033" s="4"/>
      <c r="BA1033" s="4"/>
      <c r="BB1033" s="4"/>
      <c r="BC1033" s="4">
        <v>0</v>
      </c>
      <c r="BD1033" s="4"/>
      <c r="BE1033" s="4"/>
      <c r="BF1033" s="4">
        <v>-787.63</v>
      </c>
      <c r="BG1033" s="4">
        <v>-374.61</v>
      </c>
      <c r="BH1033" s="4">
        <v>-116.28</v>
      </c>
      <c r="BI1033" s="4"/>
      <c r="BJ1033" s="4"/>
      <c r="BK1033" s="4"/>
      <c r="BL1033" s="11">
        <f t="shared" si="83"/>
        <v>-1311.6200000000001</v>
      </c>
      <c r="BM1033" s="12">
        <f t="shared" si="84"/>
        <v>3147</v>
      </c>
      <c r="BN1033" s="13">
        <f t="shared" si="85"/>
        <v>149.20333333333335</v>
      </c>
      <c r="BO1033" s="13">
        <f t="shared" si="86"/>
        <v>149.20333333333335</v>
      </c>
      <c r="BP1033" s="13">
        <f t="shared" si="87"/>
        <v>49.734444444444449</v>
      </c>
      <c r="BQ1033" s="13">
        <f t="shared" si="88"/>
        <v>374.54427399999997</v>
      </c>
      <c r="BR1033" s="13">
        <f t="shared" si="89"/>
        <v>320.8</v>
      </c>
      <c r="BS1033" s="13">
        <f t="shared" si="90"/>
        <v>1841.4</v>
      </c>
      <c r="BT1033" s="13">
        <f t="shared" si="91"/>
        <v>0</v>
      </c>
      <c r="BU1033" s="13">
        <f t="shared" si="92"/>
        <v>0</v>
      </c>
      <c r="BV1033" s="6">
        <f>SUMIFS('SEGURO DE VIDA'!E:E, 'SEGURO DE VIDA'!D:D, H1033, 'SEGURO DE VIDA'!G:G, E1033)</f>
        <v>13.71</v>
      </c>
      <c r="BW1033" s="6">
        <f>SUMIFS(TREINAMENTOS!E:E, TREINAMENTOS!D:D, H1033, TREINAMENTOS!G:G, E1033)</f>
        <v>393.85</v>
      </c>
      <c r="BX1033" s="6">
        <f>SUMIFS(EXAMES!E:E, EXAMES!D:D, H1033, EXAMES!G:G, E1033)</f>
        <v>0</v>
      </c>
      <c r="BY1033" s="25">
        <f t="shared" si="93"/>
        <v>3292.4453851111111</v>
      </c>
      <c r="BZ1033" s="1"/>
      <c r="CA1033" s="1"/>
      <c r="CB1033" s="13">
        <f t="shared" si="94"/>
        <v>0</v>
      </c>
      <c r="CC1033" s="13">
        <f t="shared" si="95"/>
        <v>0</v>
      </c>
      <c r="CD1033" s="13">
        <f>SUMIFS(ALIMENTAÇÃO!E:E, ALIMENTAÇÃO!D:D, H1033, ALIMENTAÇÃO!G:G, E1033)</f>
        <v>1860</v>
      </c>
      <c r="CE1033" s="6">
        <f>SUMIFS(TRANSPORTE!E:E, TRANSPORTE!D:D, H1033, TRANSPORTE!G:G, E1033)</f>
        <v>0</v>
      </c>
      <c r="CF1033" s="6">
        <f>SUMIFS('PLANO DE SAÚDE'!E:E, 'PLANO DE SAÚDE'!D:D, H1033, 'PLANO DE SAÚDE'!G:G, E1033)</f>
        <v>0</v>
      </c>
      <c r="CG1033" s="6">
        <f>SUMIFS('PLANO ODONTO'!E:E, 'PLANO ODONTO'!D:D, H1033, 'PLANO ODONTO'!G:G, E1033)</f>
        <v>14</v>
      </c>
      <c r="CH1033" s="6">
        <f t="shared" si="96"/>
        <v>0</v>
      </c>
      <c r="CI1033" s="6">
        <f t="shared" si="97"/>
        <v>0</v>
      </c>
      <c r="CJ1033" s="6"/>
      <c r="CK1033" s="6">
        <f t="shared" si="78"/>
        <v>392.59</v>
      </c>
      <c r="CL1033" s="6">
        <f t="shared" si="79"/>
        <v>0</v>
      </c>
      <c r="CM1033" s="6">
        <f t="shared" si="98"/>
        <v>-14</v>
      </c>
      <c r="CN1033" s="6">
        <v>4458.62</v>
      </c>
      <c r="CO1033" s="6">
        <v>-1311.62</v>
      </c>
      <c r="CP1033" s="6">
        <v>3147</v>
      </c>
      <c r="CQ1033" s="6">
        <v>4010.11</v>
      </c>
      <c r="CR1033" s="1">
        <v>9.34</v>
      </c>
      <c r="CS1033" s="6">
        <v>4010.11</v>
      </c>
      <c r="CT1033" s="1">
        <v>320.8</v>
      </c>
      <c r="CU1033" s="6">
        <v>3402.91</v>
      </c>
    </row>
    <row r="1034" spans="1:99" ht="13.8">
      <c r="A1034" s="1"/>
      <c r="B1034" s="1"/>
      <c r="C1034" s="34" t="str">
        <f t="shared" ca="1" si="80"/>
        <v>OK</v>
      </c>
      <c r="D1034" s="2">
        <f t="shared" si="81"/>
        <v>6706.778043555556</v>
      </c>
      <c r="E1034" s="42">
        <v>45962</v>
      </c>
      <c r="F1034" s="1" t="s">
        <v>145</v>
      </c>
      <c r="G1034" s="1">
        <v>3593</v>
      </c>
      <c r="H1034" s="1" t="s">
        <v>563</v>
      </c>
      <c r="I1034" s="1" t="s">
        <v>155</v>
      </c>
      <c r="J1034" s="38">
        <v>45916</v>
      </c>
      <c r="K1034" s="6">
        <v>2600</v>
      </c>
      <c r="L1034" s="1"/>
      <c r="M1034" s="4">
        <v>2600</v>
      </c>
      <c r="N1034" s="4"/>
      <c r="O1034" s="4"/>
      <c r="P1034" s="4">
        <v>780</v>
      </c>
      <c r="Q1034" s="4"/>
      <c r="R1034" s="4"/>
      <c r="S1034" s="4"/>
      <c r="T1034" s="4"/>
      <c r="U1034" s="4">
        <v>0</v>
      </c>
      <c r="V1034" s="4"/>
      <c r="W1034" s="4"/>
      <c r="X1034" s="4"/>
      <c r="Y1034" s="4"/>
      <c r="Z1034" s="4"/>
      <c r="AA1034" s="4">
        <v>0</v>
      </c>
      <c r="AB1034" s="4"/>
      <c r="AC1034" s="4"/>
      <c r="AD1034" s="4">
        <v>874.15</v>
      </c>
      <c r="AE1034" s="4">
        <v>334.06</v>
      </c>
      <c r="AF1034" s="4">
        <v>367.72</v>
      </c>
      <c r="AG1034" s="4"/>
      <c r="AH1034" s="4"/>
      <c r="AI1034" s="4"/>
      <c r="AJ1034" s="4"/>
      <c r="AK1034" s="4"/>
      <c r="AL1034" s="4">
        <v>0</v>
      </c>
      <c r="AM1034" s="4">
        <v>0.18</v>
      </c>
      <c r="AN1034" s="8">
        <f t="shared" si="82"/>
        <v>4956.1100000000006</v>
      </c>
      <c r="AO1034" s="4"/>
      <c r="AP1034" s="4">
        <v>0</v>
      </c>
      <c r="AQ1034" s="4">
        <v>0</v>
      </c>
      <c r="AR1034" s="4"/>
      <c r="AS1034" s="4"/>
      <c r="AT1034" s="4">
        <v>-0.73</v>
      </c>
      <c r="AU1034" s="4"/>
      <c r="AV1034" s="4">
        <v>0</v>
      </c>
      <c r="AW1034" s="4">
        <v>0</v>
      </c>
      <c r="AX1034" s="4"/>
      <c r="AY1034" s="4"/>
      <c r="AZ1034" s="4"/>
      <c r="BA1034" s="4"/>
      <c r="BB1034" s="4"/>
      <c r="BC1034" s="4">
        <v>0</v>
      </c>
      <c r="BD1034" s="4"/>
      <c r="BE1034" s="4"/>
      <c r="BF1034" s="4">
        <v>0</v>
      </c>
      <c r="BG1034" s="4">
        <v>-503.41</v>
      </c>
      <c r="BH1034" s="4">
        <v>-302.97000000000003</v>
      </c>
      <c r="BI1034" s="4"/>
      <c r="BJ1034" s="4"/>
      <c r="BK1034" s="4"/>
      <c r="BL1034" s="11">
        <f t="shared" si="83"/>
        <v>-807.11000000000013</v>
      </c>
      <c r="BM1034" s="12">
        <f t="shared" si="84"/>
        <v>4149</v>
      </c>
      <c r="BN1034" s="13">
        <f t="shared" si="85"/>
        <v>216.66666666666666</v>
      </c>
      <c r="BO1034" s="13">
        <f t="shared" si="86"/>
        <v>216.66666666666666</v>
      </c>
      <c r="BP1034" s="13">
        <f t="shared" si="87"/>
        <v>72.222222222222214</v>
      </c>
      <c r="BQ1034" s="13">
        <f t="shared" si="88"/>
        <v>503.52248800000001</v>
      </c>
      <c r="BR1034" s="13">
        <f t="shared" si="89"/>
        <v>396.47</v>
      </c>
      <c r="BS1034" s="13">
        <f t="shared" si="90"/>
        <v>0</v>
      </c>
      <c r="BT1034" s="13">
        <f t="shared" si="91"/>
        <v>0</v>
      </c>
      <c r="BU1034" s="13">
        <f t="shared" si="92"/>
        <v>292.91000000000003</v>
      </c>
      <c r="BV1034" s="6">
        <f>SUMIFS('SEGURO DE VIDA'!E:E, 'SEGURO DE VIDA'!D:D, H1034, 'SEGURO DE VIDA'!G:G, E1034)</f>
        <v>13.71</v>
      </c>
      <c r="BW1034" s="6">
        <f>SUMIFS(TREINAMENTOS!E:E, TREINAMENTOS!D:D, H1034, TREINAMENTOS!G:G, E1034)</f>
        <v>0</v>
      </c>
      <c r="BX1034" s="6">
        <f>SUMIFS(EXAMES!E:E, EXAMES!D:D, H1034, EXAMES!G:G, E1034)</f>
        <v>38.5</v>
      </c>
      <c r="BY1034" s="25">
        <f t="shared" si="93"/>
        <v>1750.6680435555556</v>
      </c>
      <c r="BZ1034" s="1"/>
      <c r="CA1034" s="1"/>
      <c r="CB1034" s="13">
        <f t="shared" si="94"/>
        <v>292.91000000000003</v>
      </c>
      <c r="CC1034" s="13">
        <f t="shared" si="95"/>
        <v>0</v>
      </c>
      <c r="CD1034" s="13">
        <f>SUMIFS(ALIMENTAÇÃO!E:E, ALIMENTAÇÃO!D:D, H1034, ALIMENTAÇÃO!G:G, E1034)</f>
        <v>0</v>
      </c>
      <c r="CE1034" s="6">
        <f>SUMIFS(TRANSPORTE!E:E, TRANSPORTE!D:D, H1034, TRANSPORTE!G:G, E1034)</f>
        <v>0</v>
      </c>
      <c r="CF1034" s="6">
        <f>SUMIFS('PLANO DE SAÚDE'!E:E, 'PLANO DE SAÚDE'!D:D, H1034, 'PLANO DE SAÚDE'!G:G, E1034)</f>
        <v>292.91000000000003</v>
      </c>
      <c r="CG1034" s="6">
        <f>SUMIFS('PLANO ODONTO'!E:E, 'PLANO ODONTO'!D:D, H1034, 'PLANO ODONTO'!G:G, E1034)</f>
        <v>0</v>
      </c>
      <c r="CH1034" s="6">
        <f t="shared" si="96"/>
        <v>0</v>
      </c>
      <c r="CI1034" s="6">
        <f t="shared" si="97"/>
        <v>0</v>
      </c>
      <c r="CJ1034" s="6"/>
      <c r="CK1034" s="6">
        <f t="shared" si="78"/>
        <v>367.72</v>
      </c>
      <c r="CL1034" s="6">
        <f t="shared" si="79"/>
        <v>0</v>
      </c>
      <c r="CM1034" s="6">
        <f t="shared" si="98"/>
        <v>0</v>
      </c>
      <c r="CN1034" s="6">
        <v>4956.1099999999997</v>
      </c>
      <c r="CO1034" s="6">
        <v>-807.11</v>
      </c>
      <c r="CP1034" s="6">
        <v>4149</v>
      </c>
      <c r="CQ1034" s="6">
        <v>4955.93</v>
      </c>
      <c r="CR1034" s="1">
        <v>10.16</v>
      </c>
      <c r="CS1034" s="6">
        <v>4955.93</v>
      </c>
      <c r="CT1034" s="1">
        <v>396.47</v>
      </c>
      <c r="CU1034" s="6">
        <v>4348.7299999999996</v>
      </c>
    </row>
    <row r="1035" spans="1:99" ht="13.8">
      <c r="A1035" s="1"/>
      <c r="B1035" s="1"/>
      <c r="C1035" s="34" t="str">
        <f t="shared" ca="1" si="80"/>
        <v>OK</v>
      </c>
      <c r="D1035" s="2">
        <f t="shared" si="81"/>
        <v>3886.7112688888892</v>
      </c>
      <c r="E1035" s="42">
        <v>45962</v>
      </c>
      <c r="F1035" s="1" t="s">
        <v>145</v>
      </c>
      <c r="G1035" s="1">
        <v>3363</v>
      </c>
      <c r="H1035" s="1" t="s">
        <v>415</v>
      </c>
      <c r="I1035" s="1" t="s">
        <v>231</v>
      </c>
      <c r="J1035" s="38">
        <v>45048</v>
      </c>
      <c r="K1035" s="6">
        <v>2000</v>
      </c>
      <c r="L1035" s="1"/>
      <c r="M1035" s="4">
        <v>2000</v>
      </c>
      <c r="N1035" s="4"/>
      <c r="O1035" s="4"/>
      <c r="P1035" s="4">
        <v>0</v>
      </c>
      <c r="Q1035" s="4"/>
      <c r="R1035" s="4"/>
      <c r="S1035" s="4"/>
      <c r="T1035" s="4"/>
      <c r="U1035" s="4">
        <v>91.8</v>
      </c>
      <c r="V1035" s="4"/>
      <c r="W1035" s="4"/>
      <c r="X1035" s="4"/>
      <c r="Y1035" s="4"/>
      <c r="Z1035" s="4"/>
      <c r="AA1035" s="4">
        <v>0</v>
      </c>
      <c r="AB1035" s="4"/>
      <c r="AC1035" s="4"/>
      <c r="AD1035" s="4">
        <v>0</v>
      </c>
      <c r="AE1035" s="4">
        <v>0</v>
      </c>
      <c r="AF1035" s="4">
        <v>0</v>
      </c>
      <c r="AG1035" s="4"/>
      <c r="AH1035" s="4"/>
      <c r="AI1035" s="4"/>
      <c r="AJ1035" s="4"/>
      <c r="AK1035" s="4"/>
      <c r="AL1035" s="4">
        <v>0</v>
      </c>
      <c r="AM1035" s="4">
        <v>0.5</v>
      </c>
      <c r="AN1035" s="8">
        <f t="shared" si="82"/>
        <v>2092.3000000000002</v>
      </c>
      <c r="AO1035" s="4"/>
      <c r="AP1035" s="4">
        <v>-6.3</v>
      </c>
      <c r="AQ1035" s="4">
        <v>-120</v>
      </c>
      <c r="AR1035" s="4"/>
      <c r="AS1035" s="4"/>
      <c r="AT1035" s="4">
        <v>-0.85</v>
      </c>
      <c r="AU1035" s="4"/>
      <c r="AV1035" s="4">
        <v>0</v>
      </c>
      <c r="AW1035" s="4">
        <v>0</v>
      </c>
      <c r="AX1035" s="4"/>
      <c r="AY1035" s="4"/>
      <c r="AZ1035" s="4"/>
      <c r="BA1035" s="4"/>
      <c r="BB1035" s="4"/>
      <c r="BC1035" s="4">
        <v>-1.66</v>
      </c>
      <c r="BD1035" s="4"/>
      <c r="BE1035" s="4"/>
      <c r="BF1035" s="4">
        <v>0</v>
      </c>
      <c r="BG1035" s="4">
        <v>-165.49</v>
      </c>
      <c r="BH1035" s="4">
        <v>0</v>
      </c>
      <c r="BI1035" s="4"/>
      <c r="BJ1035" s="4"/>
      <c r="BK1035" s="4"/>
      <c r="BL1035" s="11">
        <f t="shared" si="83"/>
        <v>-294.3</v>
      </c>
      <c r="BM1035" s="12">
        <f t="shared" si="84"/>
        <v>1798.0000000000002</v>
      </c>
      <c r="BN1035" s="13">
        <f t="shared" si="85"/>
        <v>166.66666666666666</v>
      </c>
      <c r="BO1035" s="13">
        <f t="shared" si="86"/>
        <v>166.66666666666666</v>
      </c>
      <c r="BP1035" s="13">
        <f t="shared" si="87"/>
        <v>55.55555555555555</v>
      </c>
      <c r="BQ1035" s="13">
        <f t="shared" si="88"/>
        <v>165.46138000000002</v>
      </c>
      <c r="BR1035" s="13">
        <f t="shared" si="89"/>
        <v>167.34</v>
      </c>
      <c r="BS1035" s="13">
        <f t="shared" si="90"/>
        <v>623.70000000000005</v>
      </c>
      <c r="BT1035" s="13">
        <f t="shared" si="91"/>
        <v>187.8</v>
      </c>
      <c r="BU1035" s="13">
        <f t="shared" si="92"/>
        <v>147.64099999999999</v>
      </c>
      <c r="BV1035" s="6">
        <f>SUMIFS('SEGURO DE VIDA'!E:E, 'SEGURO DE VIDA'!D:D, H1035, 'SEGURO DE VIDA'!G:G, E1035)</f>
        <v>13.71</v>
      </c>
      <c r="BW1035" s="6">
        <f>SUMIFS(TREINAMENTOS!E:E, TREINAMENTOS!D:D, H1035, TREINAMENTOS!G:G, E1035)</f>
        <v>52.75</v>
      </c>
      <c r="BX1035" s="6">
        <f>SUMIFS(EXAMES!E:E, EXAMES!D:D, H1035, EXAMES!G:G, E1035)</f>
        <v>47.12</v>
      </c>
      <c r="BY1035" s="25">
        <f t="shared" si="93"/>
        <v>1794.4112688888888</v>
      </c>
      <c r="BZ1035" s="1"/>
      <c r="CA1035" s="1"/>
      <c r="CB1035" s="13">
        <f t="shared" si="94"/>
        <v>147.64099999999999</v>
      </c>
      <c r="CC1035" s="13">
        <f t="shared" si="95"/>
        <v>0</v>
      </c>
      <c r="CD1035" s="13">
        <f>SUMIFS(ALIMENTAÇÃO!E:E, ALIMENTAÇÃO!D:D, H1035, ALIMENTAÇÃO!G:G, E1035)</f>
        <v>630</v>
      </c>
      <c r="CE1035" s="6">
        <f>SUMIFS(TRANSPORTE!E:E, TRANSPORTE!D:D, H1035, TRANSPORTE!G:G, E1035)</f>
        <v>307.8</v>
      </c>
      <c r="CF1035" s="6">
        <f>SUMIFS('PLANO DE SAÚDE'!E:E, 'PLANO DE SAÚDE'!D:D, H1035, 'PLANO DE SAÚDE'!G:G, E1035)</f>
        <v>149.30099999999999</v>
      </c>
      <c r="CG1035" s="6">
        <f>SUMIFS('PLANO ODONTO'!E:E, 'PLANO ODONTO'!D:D, H1035, 'PLANO ODONTO'!G:G, E1035)</f>
        <v>0</v>
      </c>
      <c r="CH1035" s="6">
        <f t="shared" si="96"/>
        <v>-1.66</v>
      </c>
      <c r="CI1035" s="6">
        <f t="shared" si="97"/>
        <v>0</v>
      </c>
      <c r="CJ1035" s="6"/>
      <c r="CK1035" s="6">
        <f t="shared" si="78"/>
        <v>0</v>
      </c>
      <c r="CL1035" s="6">
        <f t="shared" si="79"/>
        <v>0</v>
      </c>
      <c r="CM1035" s="6">
        <f t="shared" si="98"/>
        <v>0</v>
      </c>
      <c r="CN1035" s="6">
        <v>2092.3000000000002</v>
      </c>
      <c r="CO1035" s="6">
        <v>-294.3</v>
      </c>
      <c r="CP1035" s="6">
        <v>1798</v>
      </c>
      <c r="CQ1035" s="6">
        <v>2091.8000000000002</v>
      </c>
      <c r="CR1035" s="1">
        <v>7.91</v>
      </c>
      <c r="CS1035" s="6">
        <v>2091.8000000000002</v>
      </c>
      <c r="CT1035" s="1">
        <v>167.34</v>
      </c>
      <c r="CU1035" s="6">
        <v>1484.6</v>
      </c>
    </row>
    <row r="1036" spans="1:99" ht="13.8">
      <c r="A1036" s="1"/>
      <c r="B1036" s="1"/>
      <c r="C1036" s="34" t="str">
        <f t="shared" ca="1" si="80"/>
        <v>OK</v>
      </c>
      <c r="D1036" s="2">
        <f t="shared" si="81"/>
        <v>3532.7658500000002</v>
      </c>
      <c r="E1036" s="42">
        <v>45962</v>
      </c>
      <c r="F1036" s="1" t="s">
        <v>145</v>
      </c>
      <c r="G1036" s="1">
        <v>3547</v>
      </c>
      <c r="H1036" s="1" t="s">
        <v>416</v>
      </c>
      <c r="I1036" s="1" t="s">
        <v>151</v>
      </c>
      <c r="J1036" s="38">
        <v>45831</v>
      </c>
      <c r="K1036" s="6">
        <v>1800</v>
      </c>
      <c r="L1036" s="1"/>
      <c r="M1036" s="4">
        <v>1800</v>
      </c>
      <c r="N1036" s="4"/>
      <c r="O1036" s="4"/>
      <c r="P1036" s="4">
        <v>0</v>
      </c>
      <c r="Q1036" s="4"/>
      <c r="R1036" s="4">
        <v>0</v>
      </c>
      <c r="S1036" s="4"/>
      <c r="T1036" s="4"/>
      <c r="U1036" s="4">
        <v>12.75</v>
      </c>
      <c r="V1036" s="4"/>
      <c r="W1036" s="4"/>
      <c r="X1036" s="4"/>
      <c r="Y1036" s="4"/>
      <c r="Z1036" s="4"/>
      <c r="AA1036" s="4"/>
      <c r="AB1036" s="4"/>
      <c r="AC1036" s="4"/>
      <c r="AD1036" s="4">
        <v>0</v>
      </c>
      <c r="AE1036" s="4">
        <v>0</v>
      </c>
      <c r="AF1036" s="4">
        <v>0</v>
      </c>
      <c r="AG1036" s="4"/>
      <c r="AH1036" s="4">
        <v>0</v>
      </c>
      <c r="AI1036" s="4"/>
      <c r="AJ1036" s="4"/>
      <c r="AK1036" s="4"/>
      <c r="AL1036" s="4"/>
      <c r="AM1036" s="4">
        <v>0.51</v>
      </c>
      <c r="AN1036" s="8">
        <f t="shared" si="82"/>
        <v>1813.26</v>
      </c>
      <c r="AO1036" s="4"/>
      <c r="AP1036" s="4">
        <v>-6.3</v>
      </c>
      <c r="AQ1036" s="4">
        <v>-108</v>
      </c>
      <c r="AR1036" s="4"/>
      <c r="AS1036" s="4"/>
      <c r="AT1036" s="4">
        <v>-0.08</v>
      </c>
      <c r="AU1036" s="4"/>
      <c r="AV1036" s="4">
        <v>-14</v>
      </c>
      <c r="AW1036" s="4"/>
      <c r="AX1036" s="4"/>
      <c r="AY1036" s="4"/>
      <c r="AZ1036" s="4"/>
      <c r="BA1036" s="4"/>
      <c r="BB1036" s="4"/>
      <c r="BC1036" s="4">
        <v>-1.51</v>
      </c>
      <c r="BD1036" s="4"/>
      <c r="BE1036" s="4"/>
      <c r="BF1036" s="4">
        <v>0</v>
      </c>
      <c r="BG1036" s="4">
        <v>-140.37</v>
      </c>
      <c r="BH1036" s="4">
        <v>0</v>
      </c>
      <c r="BI1036" s="4"/>
      <c r="BJ1036" s="4"/>
      <c r="BK1036" s="4"/>
      <c r="BL1036" s="11">
        <f t="shared" si="83"/>
        <v>-270.26</v>
      </c>
      <c r="BM1036" s="12">
        <f t="shared" si="84"/>
        <v>1543</v>
      </c>
      <c r="BN1036" s="13">
        <f t="shared" si="85"/>
        <v>150</v>
      </c>
      <c r="BO1036" s="13">
        <f t="shared" si="86"/>
        <v>150</v>
      </c>
      <c r="BP1036" s="13">
        <f t="shared" si="87"/>
        <v>50</v>
      </c>
      <c r="BQ1036" s="13">
        <f t="shared" si="88"/>
        <v>140.30685</v>
      </c>
      <c r="BR1036" s="13">
        <f t="shared" si="89"/>
        <v>145.02000000000001</v>
      </c>
      <c r="BS1036" s="13">
        <f t="shared" si="90"/>
        <v>623.70000000000005</v>
      </c>
      <c r="BT1036" s="13">
        <f t="shared" si="91"/>
        <v>199.8</v>
      </c>
      <c r="BU1036" s="13">
        <f t="shared" si="92"/>
        <v>134.21900000000002</v>
      </c>
      <c r="BV1036" s="6">
        <f>SUMIFS('SEGURO DE VIDA'!E:E, 'SEGURO DE VIDA'!D:D, H1036, 'SEGURO DE VIDA'!G:G, E1036)</f>
        <v>13.71</v>
      </c>
      <c r="BW1036" s="6">
        <f>SUMIFS(TREINAMENTOS!E:E, TREINAMENTOS!D:D, H1036, TREINAMENTOS!G:G, E1036)</f>
        <v>52.75</v>
      </c>
      <c r="BX1036" s="6">
        <f>SUMIFS(EXAMES!E:E, EXAMES!D:D, H1036, EXAMES!G:G, E1036)</f>
        <v>60</v>
      </c>
      <c r="BY1036" s="25">
        <f t="shared" si="93"/>
        <v>1719.5058500000002</v>
      </c>
      <c r="BZ1036" s="1"/>
      <c r="CA1036" s="1"/>
      <c r="CB1036" s="13">
        <f t="shared" si="94"/>
        <v>134.21900000000002</v>
      </c>
      <c r="CC1036" s="13">
        <f t="shared" si="95"/>
        <v>0</v>
      </c>
      <c r="CD1036" s="13">
        <f>SUMIFS(ALIMENTAÇÃO!E:E, ALIMENTAÇÃO!D:D, H1036, ALIMENTAÇÃO!G:G, E1036)</f>
        <v>630</v>
      </c>
      <c r="CE1036" s="6">
        <f>SUMIFS(TRANSPORTE!E:E, TRANSPORTE!D:D, H1036, TRANSPORTE!G:G, E1036)</f>
        <v>307.8</v>
      </c>
      <c r="CF1036" s="6">
        <f>SUMIFS('PLANO DE SAÚDE'!E:E, 'PLANO DE SAÚDE'!D:D, H1036, 'PLANO DE SAÚDE'!G:G, E1036)</f>
        <v>135.72900000000001</v>
      </c>
      <c r="CG1036" s="6">
        <f>SUMIFS('PLANO ODONTO'!E:E, 'PLANO ODONTO'!D:D, H1036, 'PLANO ODONTO'!G:G, E1036)</f>
        <v>14</v>
      </c>
      <c r="CH1036" s="6">
        <f t="shared" si="96"/>
        <v>-1.51</v>
      </c>
      <c r="CI1036" s="6">
        <f t="shared" si="97"/>
        <v>0</v>
      </c>
      <c r="CJ1036" s="6"/>
      <c r="CK1036" s="6">
        <f t="shared" si="78"/>
        <v>0</v>
      </c>
      <c r="CL1036" s="6">
        <f t="shared" si="79"/>
        <v>0</v>
      </c>
      <c r="CM1036" s="6">
        <f t="shared" si="98"/>
        <v>-14</v>
      </c>
      <c r="CN1036" s="6">
        <v>1813.26</v>
      </c>
      <c r="CO1036" s="6">
        <v>-270.26</v>
      </c>
      <c r="CP1036" s="6">
        <v>1543</v>
      </c>
      <c r="CQ1036" s="6">
        <v>1812.75</v>
      </c>
      <c r="CR1036" s="1">
        <v>7.74</v>
      </c>
      <c r="CS1036" s="6">
        <v>1812.75</v>
      </c>
      <c r="CT1036" s="1">
        <v>145.02000000000001</v>
      </c>
      <c r="CU1036" s="6">
        <v>1205.55</v>
      </c>
    </row>
    <row r="1037" spans="1:99" ht="13.8">
      <c r="A1037" s="1"/>
      <c r="B1037" s="1"/>
      <c r="C1037" s="34" t="str">
        <f t="shared" ca="1" si="80"/>
        <v>OK</v>
      </c>
      <c r="D1037" s="2">
        <f t="shared" si="81"/>
        <v>1931.3769337777776</v>
      </c>
      <c r="E1037" s="42">
        <v>45962</v>
      </c>
      <c r="F1037" s="1" t="s">
        <v>145</v>
      </c>
      <c r="G1037" s="1">
        <v>134</v>
      </c>
      <c r="H1037" s="1" t="s">
        <v>418</v>
      </c>
      <c r="I1037" s="1" t="s">
        <v>147</v>
      </c>
      <c r="J1037" s="38">
        <v>41975</v>
      </c>
      <c r="K1037" s="6">
        <v>2622.91</v>
      </c>
      <c r="L1037" s="1"/>
      <c r="M1037" s="4">
        <v>174.86</v>
      </c>
      <c r="N1037" s="4"/>
      <c r="O1037" s="4"/>
      <c r="P1037" s="4">
        <v>0</v>
      </c>
      <c r="Q1037" s="4"/>
      <c r="R1037" s="4">
        <v>169.7</v>
      </c>
      <c r="S1037" s="4"/>
      <c r="T1037" s="4"/>
      <c r="U1037" s="4">
        <v>254.55</v>
      </c>
      <c r="V1037" s="4"/>
      <c r="W1037" s="4"/>
      <c r="X1037" s="4"/>
      <c r="Y1037" s="4"/>
      <c r="Z1037" s="4"/>
      <c r="AA1037" s="4"/>
      <c r="AB1037" s="4"/>
      <c r="AC1037" s="4"/>
      <c r="AD1037" s="4">
        <v>0</v>
      </c>
      <c r="AE1037" s="4">
        <v>0</v>
      </c>
      <c r="AF1037" s="4">
        <v>0</v>
      </c>
      <c r="AG1037" s="4"/>
      <c r="AH1037" s="4">
        <v>542.16</v>
      </c>
      <c r="AI1037" s="4"/>
      <c r="AJ1037" s="4"/>
      <c r="AK1037" s="4"/>
      <c r="AL1037" s="4"/>
      <c r="AM1037" s="4">
        <v>0.43</v>
      </c>
      <c r="AN1037" s="8">
        <f t="shared" si="82"/>
        <v>1141.7</v>
      </c>
      <c r="AO1037" s="4"/>
      <c r="AP1037" s="4">
        <v>0</v>
      </c>
      <c r="AQ1037" s="4">
        <v>0</v>
      </c>
      <c r="AR1037" s="4"/>
      <c r="AS1037" s="4"/>
      <c r="AT1037" s="4">
        <v>-7.0000000000000007E-2</v>
      </c>
      <c r="AU1037" s="4"/>
      <c r="AV1037" s="4">
        <v>-14</v>
      </c>
      <c r="AW1037" s="4"/>
      <c r="AX1037" s="4"/>
      <c r="AY1037" s="4"/>
      <c r="AZ1037" s="4"/>
      <c r="BA1037" s="4"/>
      <c r="BB1037" s="4"/>
      <c r="BC1037" s="4">
        <v>-1.84</v>
      </c>
      <c r="BD1037" s="4"/>
      <c r="BE1037" s="4"/>
      <c r="BF1037" s="4">
        <v>-580.89</v>
      </c>
      <c r="BG1037" s="4">
        <v>-71.900000000000006</v>
      </c>
      <c r="BH1037" s="4">
        <v>0</v>
      </c>
      <c r="BI1037" s="4"/>
      <c r="BJ1037" s="4"/>
      <c r="BK1037" s="4"/>
      <c r="BL1037" s="11">
        <f t="shared" si="83"/>
        <v>-668.69999999999993</v>
      </c>
      <c r="BM1037" s="12">
        <f t="shared" si="84"/>
        <v>473.00000000000011</v>
      </c>
      <c r="BN1037" s="13">
        <f t="shared" si="85"/>
        <v>218.57583333333332</v>
      </c>
      <c r="BO1037" s="13">
        <f t="shared" si="86"/>
        <v>218.57583333333332</v>
      </c>
      <c r="BP1037" s="13">
        <f t="shared" si="87"/>
        <v>72.858611111111102</v>
      </c>
      <c r="BQ1037" s="13">
        <f t="shared" si="88"/>
        <v>54.699656000000004</v>
      </c>
      <c r="BR1037" s="13">
        <f t="shared" si="89"/>
        <v>47.92</v>
      </c>
      <c r="BS1037" s="13">
        <f t="shared" si="90"/>
        <v>0</v>
      </c>
      <c r="BT1037" s="13">
        <f t="shared" si="91"/>
        <v>0</v>
      </c>
      <c r="BU1037" s="13">
        <f t="shared" si="92"/>
        <v>163.33699999999999</v>
      </c>
      <c r="BV1037" s="6">
        <f>SUMIFS('SEGURO DE VIDA'!E:E, 'SEGURO DE VIDA'!D:D, H1037, 'SEGURO DE VIDA'!G:G, E1037)</f>
        <v>13.71</v>
      </c>
      <c r="BW1037" s="6">
        <f>SUMIFS(TREINAMENTOS!E:E, TREINAMENTOS!D:D, H1037, TREINAMENTOS!G:G, E1037)</f>
        <v>0</v>
      </c>
      <c r="BX1037" s="6">
        <f>SUMIFS(EXAMES!E:E, EXAMES!D:D, H1037, EXAMES!G:G, E1037)</f>
        <v>0</v>
      </c>
      <c r="BY1037" s="25">
        <f t="shared" si="93"/>
        <v>789.67693377777766</v>
      </c>
      <c r="BZ1037" s="1"/>
      <c r="CA1037" s="1"/>
      <c r="CB1037" s="13">
        <f t="shared" si="94"/>
        <v>163.33699999999999</v>
      </c>
      <c r="CC1037" s="13">
        <f t="shared" si="95"/>
        <v>0</v>
      </c>
      <c r="CD1037" s="13">
        <f>SUMIFS(ALIMENTAÇÃO!E:E, ALIMENTAÇÃO!D:D, H1037, ALIMENTAÇÃO!G:G, E1037)</f>
        <v>0</v>
      </c>
      <c r="CE1037" s="6">
        <f>SUMIFS(TRANSPORTE!E:E, TRANSPORTE!D:D, H1037, TRANSPORTE!G:G, E1037)</f>
        <v>0</v>
      </c>
      <c r="CF1037" s="6">
        <f>SUMIFS('PLANO DE SAÚDE'!E:E, 'PLANO DE SAÚDE'!D:D, H1037, 'PLANO DE SAÚDE'!G:G, E1037)</f>
        <v>165.17699999999999</v>
      </c>
      <c r="CG1037" s="6">
        <f>SUMIFS('PLANO ODONTO'!E:E, 'PLANO ODONTO'!D:D, H1037, 'PLANO ODONTO'!G:G, E1037)</f>
        <v>14</v>
      </c>
      <c r="CH1037" s="6">
        <f t="shared" si="96"/>
        <v>-1.84</v>
      </c>
      <c r="CI1037" s="6">
        <f t="shared" si="97"/>
        <v>0</v>
      </c>
      <c r="CJ1037" s="6"/>
      <c r="CK1037" s="6">
        <f t="shared" si="78"/>
        <v>0</v>
      </c>
      <c r="CL1037" s="6">
        <f t="shared" si="79"/>
        <v>711.8599999999999</v>
      </c>
      <c r="CM1037" s="6">
        <f t="shared" si="98"/>
        <v>-14</v>
      </c>
      <c r="CN1037" s="6">
        <v>1141.7</v>
      </c>
      <c r="CO1037" s="6">
        <v>-668.7</v>
      </c>
      <c r="CP1037" s="6">
        <v>473</v>
      </c>
      <c r="CQ1037" s="6">
        <v>599.12</v>
      </c>
      <c r="CR1037" s="1">
        <v>9.1300000000000008</v>
      </c>
      <c r="CS1037" s="6">
        <v>599.11</v>
      </c>
      <c r="CT1037" s="1">
        <v>47.92</v>
      </c>
      <c r="CU1037" s="6">
        <v>0</v>
      </c>
    </row>
    <row r="1038" spans="1:99" ht="13.8">
      <c r="A1038" s="1"/>
      <c r="B1038" s="1"/>
      <c r="C1038" s="34" t="str">
        <f t="shared" ca="1" si="80"/>
        <v>OK</v>
      </c>
      <c r="D1038" s="2">
        <f t="shared" si="81"/>
        <v>4310.1078399999988</v>
      </c>
      <c r="E1038" s="42">
        <v>45962</v>
      </c>
      <c r="F1038" s="1" t="s">
        <v>145</v>
      </c>
      <c r="G1038" s="1">
        <v>3531</v>
      </c>
      <c r="H1038" s="1" t="s">
        <v>420</v>
      </c>
      <c r="I1038" s="1" t="s">
        <v>170</v>
      </c>
      <c r="J1038" s="38">
        <v>45782</v>
      </c>
      <c r="K1038" s="6">
        <v>2267.91</v>
      </c>
      <c r="L1038" s="1"/>
      <c r="M1038" s="4">
        <v>2267.91</v>
      </c>
      <c r="N1038" s="4"/>
      <c r="O1038" s="4"/>
      <c r="P1038" s="4">
        <v>0</v>
      </c>
      <c r="Q1038" s="4"/>
      <c r="R1038" s="4">
        <v>0</v>
      </c>
      <c r="S1038" s="4"/>
      <c r="T1038" s="4"/>
      <c r="U1038" s="4">
        <v>28.22</v>
      </c>
      <c r="V1038" s="4"/>
      <c r="W1038" s="4"/>
      <c r="X1038" s="4"/>
      <c r="Y1038" s="4"/>
      <c r="Z1038" s="4"/>
      <c r="AA1038" s="4"/>
      <c r="AB1038" s="4"/>
      <c r="AC1038" s="4"/>
      <c r="AD1038" s="4">
        <v>74.27</v>
      </c>
      <c r="AE1038" s="4">
        <v>207.89</v>
      </c>
      <c r="AF1038" s="4">
        <v>85.87</v>
      </c>
      <c r="AG1038" s="4"/>
      <c r="AH1038" s="4">
        <v>0</v>
      </c>
      <c r="AI1038" s="4"/>
      <c r="AJ1038" s="4"/>
      <c r="AK1038" s="4"/>
      <c r="AL1038" s="4"/>
      <c r="AM1038" s="4">
        <v>0.2</v>
      </c>
      <c r="AN1038" s="8">
        <f t="shared" si="82"/>
        <v>2664.3599999999992</v>
      </c>
      <c r="AO1038" s="4"/>
      <c r="AP1038" s="4">
        <v>-5.95</v>
      </c>
      <c r="AQ1038" s="4">
        <v>-136.07</v>
      </c>
      <c r="AR1038" s="4"/>
      <c r="AS1038" s="4"/>
      <c r="AT1038" s="4">
        <v>-0.34</v>
      </c>
      <c r="AU1038" s="4"/>
      <c r="AV1038" s="4">
        <v>0</v>
      </c>
      <c r="AW1038" s="4"/>
      <c r="AX1038" s="4"/>
      <c r="AY1038" s="4"/>
      <c r="AZ1038" s="4"/>
      <c r="BA1038" s="4"/>
      <c r="BB1038" s="4"/>
      <c r="BC1038" s="4">
        <v>0</v>
      </c>
      <c r="BD1038" s="4"/>
      <c r="BE1038" s="4"/>
      <c r="BF1038" s="4">
        <v>0</v>
      </c>
      <c r="BG1038" s="4">
        <v>-217</v>
      </c>
      <c r="BH1038" s="4">
        <v>0</v>
      </c>
      <c r="BI1038" s="4"/>
      <c r="BJ1038" s="4"/>
      <c r="BK1038" s="4"/>
      <c r="BL1038" s="11">
        <f t="shared" si="83"/>
        <v>-359.36</v>
      </c>
      <c r="BM1038" s="12">
        <f t="shared" si="84"/>
        <v>2304.9999999999991</v>
      </c>
      <c r="BN1038" s="13">
        <f t="shared" si="85"/>
        <v>188.99249999999998</v>
      </c>
      <c r="BO1038" s="13">
        <f t="shared" si="86"/>
        <v>188.99249999999998</v>
      </c>
      <c r="BP1038" s="13">
        <f t="shared" si="87"/>
        <v>62.997499999999995</v>
      </c>
      <c r="BQ1038" s="13">
        <f t="shared" si="88"/>
        <v>217.14534</v>
      </c>
      <c r="BR1038" s="13">
        <f t="shared" si="89"/>
        <v>213.13</v>
      </c>
      <c r="BS1038" s="13">
        <f t="shared" si="90"/>
        <v>589.04999999999995</v>
      </c>
      <c r="BT1038" s="13">
        <f t="shared" si="91"/>
        <v>171.73000000000002</v>
      </c>
      <c r="BU1038" s="13">
        <f t="shared" si="92"/>
        <v>0</v>
      </c>
      <c r="BV1038" s="6">
        <f>SUMIFS('SEGURO DE VIDA'!E:E, 'SEGURO DE VIDA'!D:D, H1038, 'SEGURO DE VIDA'!G:G, E1038)</f>
        <v>13.71</v>
      </c>
      <c r="BW1038" s="6">
        <f>SUMIFS(TREINAMENTOS!E:E, TREINAMENTOS!D:D, H1038, TREINAMENTOS!G:G, E1038)</f>
        <v>0</v>
      </c>
      <c r="BX1038" s="6">
        <f>SUMIFS(EXAMES!E:E, EXAMES!D:D, H1038, EXAMES!G:G, E1038)</f>
        <v>0</v>
      </c>
      <c r="BY1038" s="25">
        <f t="shared" si="93"/>
        <v>1645.74784</v>
      </c>
      <c r="BZ1038" s="1"/>
      <c r="CA1038" s="1"/>
      <c r="CB1038" s="13">
        <f t="shared" si="94"/>
        <v>0</v>
      </c>
      <c r="CC1038" s="13">
        <f t="shared" si="95"/>
        <v>0</v>
      </c>
      <c r="CD1038" s="13">
        <f>SUMIFS(ALIMENTAÇÃO!E:E, ALIMENTAÇÃO!D:D, H1038, ALIMENTAÇÃO!G:G, E1038)</f>
        <v>595</v>
      </c>
      <c r="CE1038" s="6">
        <f>SUMIFS(TRANSPORTE!E:E, TRANSPORTE!D:D, H1038, TRANSPORTE!G:G, E1038)</f>
        <v>307.8</v>
      </c>
      <c r="CF1038" s="6">
        <f>SUMIFS('PLANO DE SAÚDE'!E:E, 'PLANO DE SAÚDE'!D:D, H1038, 'PLANO DE SAÚDE'!G:G, E1038)</f>
        <v>0</v>
      </c>
      <c r="CG1038" s="6">
        <f>SUMIFS('PLANO ODONTO'!E:E, 'PLANO ODONTO'!D:D, H1038, 'PLANO ODONTO'!G:G, E1038)</f>
        <v>0</v>
      </c>
      <c r="CH1038" s="6">
        <f t="shared" si="96"/>
        <v>0</v>
      </c>
      <c r="CI1038" s="6">
        <f t="shared" si="97"/>
        <v>0</v>
      </c>
      <c r="CJ1038" s="6"/>
      <c r="CK1038" s="6">
        <f t="shared" si="78"/>
        <v>85.87</v>
      </c>
      <c r="CL1038" s="6">
        <f t="shared" si="79"/>
        <v>0</v>
      </c>
      <c r="CM1038" s="6">
        <f t="shared" si="98"/>
        <v>0</v>
      </c>
      <c r="CN1038" s="6">
        <v>2664.36</v>
      </c>
      <c r="CO1038" s="6">
        <v>-359.36</v>
      </c>
      <c r="CP1038" s="6">
        <v>2305</v>
      </c>
      <c r="CQ1038" s="6">
        <v>2664.36</v>
      </c>
      <c r="CR1038" s="1">
        <v>8.15</v>
      </c>
      <c r="CS1038" s="6">
        <v>2664.16</v>
      </c>
      <c r="CT1038" s="1">
        <v>213.13</v>
      </c>
      <c r="CU1038" s="6">
        <v>2056.96</v>
      </c>
    </row>
    <row r="1039" spans="1:99" ht="13.8">
      <c r="A1039" s="1"/>
      <c r="B1039" s="1"/>
      <c r="C1039" s="34" t="str">
        <f t="shared" ca="1" si="80"/>
        <v>OK</v>
      </c>
      <c r="D1039" s="2">
        <f t="shared" si="81"/>
        <v>2675.0515</v>
      </c>
      <c r="E1039" s="42">
        <v>45962</v>
      </c>
      <c r="F1039" s="1" t="s">
        <v>145</v>
      </c>
      <c r="G1039" s="1">
        <v>3567</v>
      </c>
      <c r="H1039" s="1" t="s">
        <v>452</v>
      </c>
      <c r="I1039" s="1" t="s">
        <v>453</v>
      </c>
      <c r="J1039" s="38">
        <v>45859</v>
      </c>
      <c r="K1039" s="6">
        <v>1073.97</v>
      </c>
      <c r="L1039" s="1"/>
      <c r="M1039" s="4">
        <v>1073.97</v>
      </c>
      <c r="N1039" s="4"/>
      <c r="O1039" s="4"/>
      <c r="P1039" s="4">
        <v>0</v>
      </c>
      <c r="Q1039" s="4"/>
      <c r="R1039" s="4">
        <v>0</v>
      </c>
      <c r="S1039" s="4"/>
      <c r="T1039" s="4"/>
      <c r="U1039" s="4">
        <v>8.98</v>
      </c>
      <c r="V1039" s="4"/>
      <c r="W1039" s="4"/>
      <c r="X1039" s="4"/>
      <c r="Y1039" s="4"/>
      <c r="Z1039" s="4"/>
      <c r="AA1039" s="4"/>
      <c r="AB1039" s="4"/>
      <c r="AC1039" s="4"/>
      <c r="AD1039" s="4">
        <v>0</v>
      </c>
      <c r="AE1039" s="4">
        <v>0</v>
      </c>
      <c r="AF1039" s="4">
        <v>0</v>
      </c>
      <c r="AG1039" s="4"/>
      <c r="AH1039" s="4">
        <v>0</v>
      </c>
      <c r="AI1039" s="4"/>
      <c r="AJ1039" s="4"/>
      <c r="AK1039" s="4"/>
      <c r="AL1039" s="4"/>
      <c r="AM1039" s="4">
        <v>0.85</v>
      </c>
      <c r="AN1039" s="8">
        <f t="shared" si="82"/>
        <v>1083.8</v>
      </c>
      <c r="AO1039" s="4"/>
      <c r="AP1039" s="4">
        <v>-5.95</v>
      </c>
      <c r="AQ1039" s="4">
        <v>-64.44</v>
      </c>
      <c r="AR1039" s="4"/>
      <c r="AS1039" s="4"/>
      <c r="AT1039" s="4">
        <v>-0.83</v>
      </c>
      <c r="AU1039" s="4"/>
      <c r="AV1039" s="4">
        <v>-14</v>
      </c>
      <c r="AW1039" s="4"/>
      <c r="AX1039" s="4"/>
      <c r="AY1039" s="4"/>
      <c r="AZ1039" s="4"/>
      <c r="BA1039" s="4"/>
      <c r="BB1039" s="4"/>
      <c r="BC1039" s="4">
        <v>-1.36</v>
      </c>
      <c r="BD1039" s="4"/>
      <c r="BE1039" s="4"/>
      <c r="BF1039" s="4">
        <v>0</v>
      </c>
      <c r="BG1039" s="4">
        <v>-81.22</v>
      </c>
      <c r="BH1039" s="4">
        <v>0</v>
      </c>
      <c r="BI1039" s="4"/>
      <c r="BJ1039" s="4"/>
      <c r="BK1039" s="4"/>
      <c r="BL1039" s="11">
        <f t="shared" si="83"/>
        <v>-167.8</v>
      </c>
      <c r="BM1039" s="12">
        <f t="shared" si="84"/>
        <v>916</v>
      </c>
      <c r="BN1039" s="13">
        <f t="shared" si="85"/>
        <v>89.497500000000002</v>
      </c>
      <c r="BO1039" s="13">
        <f t="shared" si="86"/>
        <v>89.497500000000002</v>
      </c>
      <c r="BP1039" s="13">
        <f t="shared" si="87"/>
        <v>29.8325</v>
      </c>
      <c r="BQ1039" s="13">
        <f t="shared" si="88"/>
        <v>81.284999999999997</v>
      </c>
      <c r="BR1039" s="13">
        <f t="shared" si="89"/>
        <v>21.65</v>
      </c>
      <c r="BS1039" s="13">
        <f t="shared" si="90"/>
        <v>589.04999999999995</v>
      </c>
      <c r="BT1039" s="13">
        <f t="shared" si="91"/>
        <v>243.36</v>
      </c>
      <c r="BU1039" s="13">
        <f t="shared" si="92"/>
        <v>134.369</v>
      </c>
      <c r="BV1039" s="6">
        <f>SUMIFS('SEGURO DE VIDA'!E:E, 'SEGURO DE VIDA'!D:D, H1039, 'SEGURO DE VIDA'!G:G, E1039)</f>
        <v>13.71</v>
      </c>
      <c r="BW1039" s="6">
        <f>SUMIFS(TREINAMENTOS!E:E, TREINAMENTOS!D:D, H1039, TREINAMENTOS!G:G, E1039)</f>
        <v>299</v>
      </c>
      <c r="BX1039" s="6">
        <f>SUMIFS(EXAMES!E:E, EXAMES!D:D, H1039, EXAMES!G:G, E1039)</f>
        <v>0</v>
      </c>
      <c r="BY1039" s="25">
        <f t="shared" si="93"/>
        <v>1591.2515000000001</v>
      </c>
      <c r="BZ1039" s="1"/>
      <c r="CA1039" s="1"/>
      <c r="CB1039" s="13">
        <f t="shared" si="94"/>
        <v>134.369</v>
      </c>
      <c r="CC1039" s="13">
        <f t="shared" si="95"/>
        <v>0</v>
      </c>
      <c r="CD1039" s="13">
        <f>SUMIFS(ALIMENTAÇÃO!E:E, ALIMENTAÇÃO!D:D, H1039, ALIMENTAÇÃO!G:G, E1039)</f>
        <v>595</v>
      </c>
      <c r="CE1039" s="6">
        <f>SUMIFS(TRANSPORTE!E:E, TRANSPORTE!D:D, H1039, TRANSPORTE!G:G, E1039)</f>
        <v>307.8</v>
      </c>
      <c r="CF1039" s="6">
        <f>SUMIFS('PLANO DE SAÚDE'!E:E, 'PLANO DE SAÚDE'!D:D, H1039, 'PLANO DE SAÚDE'!G:G, E1039)</f>
        <v>135.72900000000001</v>
      </c>
      <c r="CG1039" s="6">
        <f>SUMIFS('PLANO ODONTO'!E:E, 'PLANO ODONTO'!D:D, H1039, 'PLANO ODONTO'!G:G, E1039)</f>
        <v>14</v>
      </c>
      <c r="CH1039" s="6">
        <f t="shared" si="96"/>
        <v>-1.36</v>
      </c>
      <c r="CI1039" s="6">
        <f t="shared" si="97"/>
        <v>0</v>
      </c>
      <c r="CJ1039" s="6"/>
      <c r="CK1039" s="6">
        <f t="shared" si="78"/>
        <v>0</v>
      </c>
      <c r="CL1039" s="6">
        <f t="shared" si="79"/>
        <v>0</v>
      </c>
      <c r="CM1039" s="6">
        <f t="shared" si="98"/>
        <v>-14</v>
      </c>
      <c r="CN1039" s="6">
        <v>1083.8</v>
      </c>
      <c r="CO1039" s="6">
        <v>-167.8</v>
      </c>
      <c r="CP1039" s="6">
        <v>916</v>
      </c>
      <c r="CQ1039" s="6">
        <v>1083.8</v>
      </c>
      <c r="CR1039" s="1">
        <v>7.5</v>
      </c>
      <c r="CS1039" s="6">
        <v>1083.8</v>
      </c>
      <c r="CT1039" s="1">
        <v>21.65</v>
      </c>
      <c r="CU1039" s="6">
        <v>475.75</v>
      </c>
    </row>
    <row r="1040" spans="1:99" ht="13.8">
      <c r="A1040" s="1"/>
      <c r="B1040" s="1"/>
      <c r="C1040" s="34" t="str">
        <f t="shared" ca="1" si="80"/>
        <v>OK</v>
      </c>
      <c r="D1040" s="2">
        <f t="shared" si="81"/>
        <v>3915.9628378888892</v>
      </c>
      <c r="E1040" s="42">
        <v>45962</v>
      </c>
      <c r="F1040" s="1" t="s">
        <v>145</v>
      </c>
      <c r="G1040" s="1">
        <v>3583</v>
      </c>
      <c r="H1040" s="1" t="s">
        <v>564</v>
      </c>
      <c r="I1040" s="1" t="s">
        <v>194</v>
      </c>
      <c r="J1040" s="38">
        <v>45901</v>
      </c>
      <c r="K1040" s="6">
        <v>2000</v>
      </c>
      <c r="L1040" s="1"/>
      <c r="M1040" s="4">
        <v>2000</v>
      </c>
      <c r="N1040" s="4"/>
      <c r="O1040" s="4"/>
      <c r="P1040" s="4">
        <v>0</v>
      </c>
      <c r="Q1040" s="4"/>
      <c r="R1040" s="4">
        <v>0</v>
      </c>
      <c r="S1040" s="4"/>
      <c r="T1040" s="4"/>
      <c r="U1040" s="4">
        <v>0</v>
      </c>
      <c r="V1040" s="4"/>
      <c r="W1040" s="4"/>
      <c r="X1040" s="4"/>
      <c r="Y1040" s="4"/>
      <c r="Z1040" s="4"/>
      <c r="AA1040" s="4"/>
      <c r="AB1040" s="4"/>
      <c r="AC1040" s="4"/>
      <c r="AD1040" s="4">
        <v>155</v>
      </c>
      <c r="AE1040" s="4">
        <v>0</v>
      </c>
      <c r="AF1040" s="4">
        <v>47.17</v>
      </c>
      <c r="AG1040" s="4"/>
      <c r="AH1040" s="4">
        <v>0</v>
      </c>
      <c r="AI1040" s="4"/>
      <c r="AJ1040" s="4"/>
      <c r="AK1040" s="4"/>
      <c r="AL1040" s="4"/>
      <c r="AM1040" s="4">
        <v>0.02</v>
      </c>
      <c r="AN1040" s="8">
        <f t="shared" si="82"/>
        <v>2202.19</v>
      </c>
      <c r="AO1040" s="4"/>
      <c r="AP1040" s="4">
        <v>-5.95</v>
      </c>
      <c r="AQ1040" s="4">
        <v>-120</v>
      </c>
      <c r="AR1040" s="4"/>
      <c r="AS1040" s="4"/>
      <c r="AT1040" s="4">
        <v>-0.16</v>
      </c>
      <c r="AU1040" s="4"/>
      <c r="AV1040" s="4">
        <v>-14</v>
      </c>
      <c r="AW1040" s="4"/>
      <c r="AX1040" s="4"/>
      <c r="AY1040" s="4"/>
      <c r="AZ1040" s="4"/>
      <c r="BA1040" s="4"/>
      <c r="BB1040" s="4"/>
      <c r="BC1040" s="4">
        <v>-1.66</v>
      </c>
      <c r="BD1040" s="4"/>
      <c r="BE1040" s="4"/>
      <c r="BF1040" s="4">
        <v>0</v>
      </c>
      <c r="BG1040" s="4">
        <v>-175.42</v>
      </c>
      <c r="BH1040" s="4">
        <v>0</v>
      </c>
      <c r="BI1040" s="4"/>
      <c r="BJ1040" s="4"/>
      <c r="BK1040" s="4"/>
      <c r="BL1040" s="11">
        <f t="shared" si="83"/>
        <v>-317.19</v>
      </c>
      <c r="BM1040" s="12">
        <f t="shared" si="84"/>
        <v>1885</v>
      </c>
      <c r="BN1040" s="13">
        <f t="shared" si="85"/>
        <v>166.66666666666666</v>
      </c>
      <c r="BO1040" s="13">
        <f t="shared" si="86"/>
        <v>166.66666666666666</v>
      </c>
      <c r="BP1040" s="13">
        <f t="shared" si="87"/>
        <v>55.55555555555555</v>
      </c>
      <c r="BQ1040" s="13">
        <f t="shared" si="88"/>
        <v>175.51294899999999</v>
      </c>
      <c r="BR1040" s="13">
        <f t="shared" si="89"/>
        <v>176.17</v>
      </c>
      <c r="BS1040" s="13">
        <f t="shared" si="90"/>
        <v>624.04999999999995</v>
      </c>
      <c r="BT1040" s="13">
        <f t="shared" si="91"/>
        <v>187.8</v>
      </c>
      <c r="BU1040" s="13">
        <f t="shared" si="92"/>
        <v>147.64099999999999</v>
      </c>
      <c r="BV1040" s="6">
        <f>SUMIFS('SEGURO DE VIDA'!E:E, 'SEGURO DE VIDA'!D:D, H1040, 'SEGURO DE VIDA'!G:G, E1040)</f>
        <v>13.71</v>
      </c>
      <c r="BW1040" s="6">
        <f>SUMIFS(TREINAMENTOS!E:E, TREINAMENTOS!D:D, H1040, TREINAMENTOS!G:G, E1040)</f>
        <v>0</v>
      </c>
      <c r="BX1040" s="6">
        <f>SUMIFS(EXAMES!E:E, EXAMES!D:D, H1040, EXAMES!G:G, E1040)</f>
        <v>0</v>
      </c>
      <c r="BY1040" s="25">
        <f t="shared" si="93"/>
        <v>1713.7728378888889</v>
      </c>
      <c r="BZ1040" s="1"/>
      <c r="CA1040" s="1"/>
      <c r="CB1040" s="13">
        <f t="shared" si="94"/>
        <v>147.64099999999999</v>
      </c>
      <c r="CC1040" s="13">
        <f t="shared" si="95"/>
        <v>0</v>
      </c>
      <c r="CD1040" s="13">
        <f>SUMIFS(ALIMENTAÇÃO!E:E, ALIMENTAÇÃO!D:D, H1040, ALIMENTAÇÃO!G:G, E1040)</f>
        <v>630</v>
      </c>
      <c r="CE1040" s="6">
        <f>SUMIFS(TRANSPORTE!E:E, TRANSPORTE!D:D, H1040, TRANSPORTE!G:G, E1040)</f>
        <v>307.8</v>
      </c>
      <c r="CF1040" s="6">
        <f>SUMIFS('PLANO DE SAÚDE'!E:E, 'PLANO DE SAÚDE'!D:D, H1040, 'PLANO DE SAÚDE'!G:G, E1040)</f>
        <v>149.30099999999999</v>
      </c>
      <c r="CG1040" s="6">
        <f>SUMIFS('PLANO ODONTO'!E:E, 'PLANO ODONTO'!D:D, H1040, 'PLANO ODONTO'!G:G, E1040)</f>
        <v>14</v>
      </c>
      <c r="CH1040" s="6">
        <f t="shared" si="96"/>
        <v>-1.66</v>
      </c>
      <c r="CI1040" s="6">
        <f t="shared" si="97"/>
        <v>0</v>
      </c>
      <c r="CJ1040" s="6"/>
      <c r="CK1040" s="6">
        <f t="shared" si="78"/>
        <v>47.17</v>
      </c>
      <c r="CL1040" s="6">
        <f t="shared" si="79"/>
        <v>0</v>
      </c>
      <c r="CM1040" s="6">
        <f t="shared" si="98"/>
        <v>-14</v>
      </c>
      <c r="CN1040" s="6">
        <v>2202.19</v>
      </c>
      <c r="CO1040" s="6">
        <v>-317.19</v>
      </c>
      <c r="CP1040" s="6">
        <v>1885</v>
      </c>
      <c r="CQ1040" s="6">
        <v>2202.17</v>
      </c>
      <c r="CR1040" s="1">
        <v>7.97</v>
      </c>
      <c r="CS1040" s="6">
        <v>2202.17</v>
      </c>
      <c r="CT1040" s="1">
        <v>176.17</v>
      </c>
      <c r="CU1040" s="6">
        <v>1594.97</v>
      </c>
    </row>
    <row r="1041" spans="1:99" ht="13.8">
      <c r="A1041" s="1"/>
      <c r="B1041" s="1"/>
      <c r="C1041" s="34" t="str">
        <f t="shared" ca="1" si="80"/>
        <v>OK</v>
      </c>
      <c r="D1041" s="2">
        <f t="shared" si="81"/>
        <v>5685.7653361111115</v>
      </c>
      <c r="E1041" s="42">
        <v>45962</v>
      </c>
      <c r="F1041" s="1" t="s">
        <v>145</v>
      </c>
      <c r="G1041" s="1">
        <v>3445</v>
      </c>
      <c r="H1041" s="1" t="s">
        <v>422</v>
      </c>
      <c r="I1041" s="1" t="s">
        <v>151</v>
      </c>
      <c r="J1041" s="38">
        <v>45474</v>
      </c>
      <c r="K1041" s="6">
        <v>1790.44</v>
      </c>
      <c r="L1041" s="1"/>
      <c r="M1041" s="4">
        <v>1790.44</v>
      </c>
      <c r="N1041" s="4"/>
      <c r="O1041" s="4"/>
      <c r="P1041" s="4">
        <v>537.13</v>
      </c>
      <c r="Q1041" s="4"/>
      <c r="R1041" s="4">
        <v>0</v>
      </c>
      <c r="S1041" s="4"/>
      <c r="T1041" s="4"/>
      <c r="U1041" s="4">
        <v>0</v>
      </c>
      <c r="V1041" s="4"/>
      <c r="W1041" s="4"/>
      <c r="X1041" s="4"/>
      <c r="Y1041" s="4"/>
      <c r="Z1041" s="4"/>
      <c r="AA1041" s="4"/>
      <c r="AB1041" s="4"/>
      <c r="AC1041" s="4"/>
      <c r="AD1041" s="4">
        <v>500.72</v>
      </c>
      <c r="AE1041" s="4">
        <v>618.75</v>
      </c>
      <c r="AF1041" s="4">
        <v>340.71</v>
      </c>
      <c r="AG1041" s="4"/>
      <c r="AH1041" s="4">
        <v>0</v>
      </c>
      <c r="AI1041" s="4"/>
      <c r="AJ1041" s="4"/>
      <c r="AK1041" s="4"/>
      <c r="AL1041" s="4"/>
      <c r="AM1041" s="4">
        <v>0.24</v>
      </c>
      <c r="AN1041" s="8">
        <f t="shared" si="82"/>
        <v>3787.99</v>
      </c>
      <c r="AO1041" s="4"/>
      <c r="AP1041" s="4">
        <v>-5.68</v>
      </c>
      <c r="AQ1041" s="4">
        <v>-107.43</v>
      </c>
      <c r="AR1041" s="4"/>
      <c r="AS1041" s="4"/>
      <c r="AT1041" s="4">
        <v>-0.03</v>
      </c>
      <c r="AU1041" s="4"/>
      <c r="AV1041" s="4">
        <v>0</v>
      </c>
      <c r="AW1041" s="4"/>
      <c r="AX1041" s="4"/>
      <c r="AY1041" s="4"/>
      <c r="AZ1041" s="4"/>
      <c r="BA1041" s="4"/>
      <c r="BB1041" s="4"/>
      <c r="BC1041" s="4">
        <v>0</v>
      </c>
      <c r="BD1041" s="4"/>
      <c r="BE1041" s="4"/>
      <c r="BF1041" s="4">
        <v>0</v>
      </c>
      <c r="BG1041" s="4">
        <v>-347.93</v>
      </c>
      <c r="BH1041" s="4">
        <v>-82.92</v>
      </c>
      <c r="BI1041" s="4"/>
      <c r="BJ1041" s="4"/>
      <c r="BK1041" s="4"/>
      <c r="BL1041" s="11">
        <f t="shared" si="83"/>
        <v>-543.99</v>
      </c>
      <c r="BM1041" s="12">
        <f t="shared" si="84"/>
        <v>3244</v>
      </c>
      <c r="BN1041" s="13">
        <f t="shared" si="85"/>
        <v>149.20333333333335</v>
      </c>
      <c r="BO1041" s="13">
        <f t="shared" si="86"/>
        <v>149.20333333333335</v>
      </c>
      <c r="BP1041" s="13">
        <f t="shared" si="87"/>
        <v>49.734444444444449</v>
      </c>
      <c r="BQ1041" s="13">
        <f t="shared" si="88"/>
        <v>348.09422499999999</v>
      </c>
      <c r="BR1041" s="13">
        <f t="shared" si="89"/>
        <v>303.02</v>
      </c>
      <c r="BS1041" s="13">
        <f t="shared" si="90"/>
        <v>562.94000000000005</v>
      </c>
      <c r="BT1041" s="13">
        <f t="shared" si="91"/>
        <v>68.97</v>
      </c>
      <c r="BU1041" s="13">
        <f t="shared" si="92"/>
        <v>200.15</v>
      </c>
      <c r="BV1041" s="6">
        <f>SUMIFS('SEGURO DE VIDA'!E:E, 'SEGURO DE VIDA'!D:D, H1041, 'SEGURO DE VIDA'!G:G, E1041)</f>
        <v>13.71</v>
      </c>
      <c r="BW1041" s="6">
        <f>SUMIFS(TREINAMENTOS!E:E, TREINAMENTOS!D:D, H1041, TREINAMENTOS!G:G, E1041)</f>
        <v>52.75</v>
      </c>
      <c r="BX1041" s="6">
        <f>SUMIFS(EXAMES!E:E, EXAMES!D:D, H1041, EXAMES!G:G, E1041)</f>
        <v>0</v>
      </c>
      <c r="BY1041" s="25">
        <f t="shared" si="93"/>
        <v>1897.7753361111113</v>
      </c>
      <c r="BZ1041" s="1"/>
      <c r="CA1041" s="1"/>
      <c r="CB1041" s="13">
        <f t="shared" si="94"/>
        <v>200.15</v>
      </c>
      <c r="CC1041" s="13">
        <f t="shared" si="95"/>
        <v>0</v>
      </c>
      <c r="CD1041" s="13">
        <f>SUMIFS(ALIMENTAÇÃO!E:E, ALIMENTAÇÃO!D:D, H1041, ALIMENTAÇÃO!G:G, E1041)</f>
        <v>568.62</v>
      </c>
      <c r="CE1041" s="6">
        <f>SUMIFS(TRANSPORTE!E:E, TRANSPORTE!D:D, H1041, TRANSPORTE!G:G, E1041)</f>
        <v>176.4</v>
      </c>
      <c r="CF1041" s="6">
        <f>SUMIFS('PLANO DE SAÚDE'!E:E, 'PLANO DE SAÚDE'!D:D, H1041, 'PLANO DE SAÚDE'!G:G, E1041)</f>
        <v>200.15</v>
      </c>
      <c r="CG1041" s="6">
        <f>SUMIFS('PLANO ODONTO'!E:E, 'PLANO ODONTO'!D:D, H1041, 'PLANO ODONTO'!G:G, E1041)</f>
        <v>0</v>
      </c>
      <c r="CH1041" s="6">
        <f t="shared" si="96"/>
        <v>0</v>
      </c>
      <c r="CI1041" s="6">
        <f t="shared" si="97"/>
        <v>0</v>
      </c>
      <c r="CJ1041" s="6"/>
      <c r="CK1041" s="6">
        <f t="shared" si="78"/>
        <v>340.71</v>
      </c>
      <c r="CL1041" s="6">
        <f t="shared" si="79"/>
        <v>0</v>
      </c>
      <c r="CM1041" s="6">
        <f t="shared" si="98"/>
        <v>0</v>
      </c>
      <c r="CN1041" s="6">
        <v>3787.99</v>
      </c>
      <c r="CO1041" s="6">
        <v>-543.99</v>
      </c>
      <c r="CP1041" s="6">
        <v>3244</v>
      </c>
      <c r="CQ1041" s="6">
        <v>3787.75</v>
      </c>
      <c r="CR1041" s="1">
        <v>9.19</v>
      </c>
      <c r="CS1041" s="6">
        <v>3787.75</v>
      </c>
      <c r="CT1041" s="1">
        <v>303.02</v>
      </c>
      <c r="CU1041" s="6">
        <v>3180.55</v>
      </c>
    </row>
    <row r="1042" spans="1:99" ht="13.8">
      <c r="A1042" s="1"/>
      <c r="B1042" s="1"/>
      <c r="C1042" s="34" t="str">
        <f t="shared" ca="1" si="80"/>
        <v>OK</v>
      </c>
      <c r="D1042" s="2">
        <f t="shared" si="81"/>
        <v>2978.9893982222229</v>
      </c>
      <c r="E1042" s="42">
        <v>45962</v>
      </c>
      <c r="F1042" s="1" t="s">
        <v>145</v>
      </c>
      <c r="G1042" s="1">
        <v>3572</v>
      </c>
      <c r="H1042" s="1" t="s">
        <v>423</v>
      </c>
      <c r="I1042" s="1" t="s">
        <v>205</v>
      </c>
      <c r="J1042" s="38">
        <v>45873</v>
      </c>
      <c r="K1042" s="6">
        <v>1524.38</v>
      </c>
      <c r="L1042" s="1"/>
      <c r="M1042" s="4">
        <v>1524.38</v>
      </c>
      <c r="N1042" s="4"/>
      <c r="O1042" s="4">
        <v>0</v>
      </c>
      <c r="P1042" s="4">
        <v>0</v>
      </c>
      <c r="Q1042" s="4"/>
      <c r="R1042" s="4"/>
      <c r="S1042" s="4"/>
      <c r="T1042" s="4"/>
      <c r="U1042" s="4">
        <v>12.75</v>
      </c>
      <c r="V1042" s="4"/>
      <c r="W1042" s="4"/>
      <c r="X1042" s="4"/>
      <c r="Y1042" s="4">
        <v>0</v>
      </c>
      <c r="Z1042" s="4"/>
      <c r="AA1042" s="4"/>
      <c r="AB1042" s="4"/>
      <c r="AC1042" s="4">
        <v>0</v>
      </c>
      <c r="AD1042" s="4">
        <v>0</v>
      </c>
      <c r="AE1042" s="4">
        <v>0</v>
      </c>
      <c r="AF1042" s="4">
        <v>0</v>
      </c>
      <c r="AG1042" s="4"/>
      <c r="AH1042" s="4"/>
      <c r="AI1042" s="4">
        <v>0</v>
      </c>
      <c r="AJ1042" s="4"/>
      <c r="AK1042" s="4"/>
      <c r="AL1042" s="4"/>
      <c r="AM1042" s="4">
        <v>0.39</v>
      </c>
      <c r="AN1042" s="8">
        <f t="shared" si="82"/>
        <v>1537.5200000000002</v>
      </c>
      <c r="AO1042" s="4"/>
      <c r="AP1042" s="4">
        <v>-6.3</v>
      </c>
      <c r="AQ1042" s="4">
        <v>-91.46</v>
      </c>
      <c r="AR1042" s="4"/>
      <c r="AS1042" s="4"/>
      <c r="AT1042" s="4">
        <v>-0.19</v>
      </c>
      <c r="AU1042" s="4"/>
      <c r="AV1042" s="4">
        <v>0</v>
      </c>
      <c r="AW1042" s="4"/>
      <c r="AX1042" s="4"/>
      <c r="AY1042" s="4"/>
      <c r="AZ1042" s="4"/>
      <c r="BA1042" s="4"/>
      <c r="BB1042" s="4"/>
      <c r="BC1042" s="4">
        <v>0</v>
      </c>
      <c r="BD1042" s="4"/>
      <c r="BE1042" s="4"/>
      <c r="BF1042" s="4">
        <v>0</v>
      </c>
      <c r="BG1042" s="4">
        <v>-115.57</v>
      </c>
      <c r="BH1042" s="4">
        <v>0</v>
      </c>
      <c r="BI1042" s="4">
        <v>0</v>
      </c>
      <c r="BJ1042" s="4"/>
      <c r="BK1042" s="4">
        <v>0</v>
      </c>
      <c r="BL1042" s="11">
        <f t="shared" si="83"/>
        <v>-213.51999999999998</v>
      </c>
      <c r="BM1042" s="12">
        <f t="shared" si="84"/>
        <v>1324.0000000000002</v>
      </c>
      <c r="BN1042" s="13">
        <f t="shared" si="85"/>
        <v>127.03166666666668</v>
      </c>
      <c r="BO1042" s="13">
        <f t="shared" si="86"/>
        <v>127.03166666666668</v>
      </c>
      <c r="BP1042" s="13">
        <f t="shared" si="87"/>
        <v>42.343888888888891</v>
      </c>
      <c r="BQ1042" s="13">
        <f t="shared" si="88"/>
        <v>115.59217599999999</v>
      </c>
      <c r="BR1042" s="13">
        <f t="shared" si="89"/>
        <v>122.97</v>
      </c>
      <c r="BS1042" s="13">
        <f t="shared" si="90"/>
        <v>623.70000000000005</v>
      </c>
      <c r="BT1042" s="13">
        <f t="shared" si="91"/>
        <v>216.34000000000003</v>
      </c>
      <c r="BU1042" s="13">
        <f t="shared" si="92"/>
        <v>0</v>
      </c>
      <c r="BV1042" s="6">
        <f>SUMIFS('SEGURO DE VIDA'!E:E, 'SEGURO DE VIDA'!D:D, H1042, 'SEGURO DE VIDA'!G:G, E1042)</f>
        <v>13.71</v>
      </c>
      <c r="BW1042" s="6">
        <f>SUMIFS(TREINAMENTOS!E:E, TREINAMENTOS!D:D, H1042, TREINAMENTOS!G:G, E1042)</f>
        <v>52.75</v>
      </c>
      <c r="BX1042" s="6">
        <f>SUMIFS(EXAMES!E:E, EXAMES!D:D, H1042, EXAMES!G:G, E1042)</f>
        <v>0</v>
      </c>
      <c r="BY1042" s="25">
        <f t="shared" si="93"/>
        <v>1441.4693982222225</v>
      </c>
      <c r="BZ1042" s="1"/>
      <c r="CA1042" s="1"/>
      <c r="CB1042" s="13">
        <f t="shared" si="94"/>
        <v>0</v>
      </c>
      <c r="CC1042" s="13">
        <f t="shared" si="95"/>
        <v>0</v>
      </c>
      <c r="CD1042" s="13">
        <f>SUMIFS(ALIMENTAÇÃO!E:E, ALIMENTAÇÃO!D:D, H1042, ALIMENTAÇÃO!G:G, E1042)</f>
        <v>630</v>
      </c>
      <c r="CE1042" s="6">
        <f>SUMIFS(TRANSPORTE!E:E, TRANSPORTE!D:D, H1042, TRANSPORTE!G:G, E1042)</f>
        <v>307.8</v>
      </c>
      <c r="CF1042" s="6">
        <f>SUMIFS('PLANO DE SAÚDE'!E:E, 'PLANO DE SAÚDE'!D:D, H1042, 'PLANO DE SAÚDE'!G:G, E1042)</f>
        <v>0</v>
      </c>
      <c r="CG1042" s="6">
        <f>SUMIFS('PLANO ODONTO'!E:E, 'PLANO ODONTO'!D:D, H1042, 'PLANO ODONTO'!G:G, E1042)</f>
        <v>0</v>
      </c>
      <c r="CH1042" s="6">
        <f t="shared" si="96"/>
        <v>0</v>
      </c>
      <c r="CI1042" s="6">
        <f t="shared" si="97"/>
        <v>0</v>
      </c>
      <c r="CJ1042" s="6"/>
      <c r="CK1042" s="6">
        <f t="shared" si="78"/>
        <v>0</v>
      </c>
      <c r="CL1042" s="6">
        <f t="shared" si="79"/>
        <v>0</v>
      </c>
      <c r="CM1042" s="6">
        <f t="shared" si="98"/>
        <v>0</v>
      </c>
      <c r="CN1042" s="6">
        <v>1537.52</v>
      </c>
      <c r="CO1042" s="6">
        <v>-213.52</v>
      </c>
      <c r="CP1042" s="6">
        <v>1324</v>
      </c>
      <c r="CQ1042" s="6">
        <v>1537.13</v>
      </c>
      <c r="CR1042" s="1">
        <v>7.52</v>
      </c>
      <c r="CS1042" s="6">
        <v>1537.13</v>
      </c>
      <c r="CT1042" s="1">
        <v>122.97</v>
      </c>
      <c r="CU1042" s="6">
        <v>929.93</v>
      </c>
    </row>
    <row r="1043" spans="1:99" ht="13.8">
      <c r="A1043" s="1"/>
      <c r="B1043" s="1"/>
      <c r="C1043" s="34" t="str">
        <f t="shared" ca="1" si="80"/>
        <v>OK</v>
      </c>
      <c r="D1043" s="2">
        <f t="shared" si="81"/>
        <v>4460.1416544444446</v>
      </c>
      <c r="E1043" s="42">
        <v>45962</v>
      </c>
      <c r="F1043" s="1" t="s">
        <v>145</v>
      </c>
      <c r="G1043" s="1">
        <v>3464</v>
      </c>
      <c r="H1043" s="1" t="s">
        <v>425</v>
      </c>
      <c r="I1043" s="1" t="s">
        <v>426</v>
      </c>
      <c r="J1043" s="38">
        <v>45530</v>
      </c>
      <c r="K1043" s="6">
        <v>1672.93</v>
      </c>
      <c r="L1043" s="1"/>
      <c r="M1043" s="4">
        <v>1672.93</v>
      </c>
      <c r="N1043" s="4"/>
      <c r="O1043" s="4">
        <v>13.01</v>
      </c>
      <c r="P1043" s="4">
        <v>501.88</v>
      </c>
      <c r="Q1043" s="4"/>
      <c r="R1043" s="4"/>
      <c r="S1043" s="4"/>
      <c r="T1043" s="4"/>
      <c r="U1043" s="4">
        <v>162.36000000000001</v>
      </c>
      <c r="V1043" s="4"/>
      <c r="W1043" s="4"/>
      <c r="X1043" s="4"/>
      <c r="Y1043" s="4">
        <v>0</v>
      </c>
      <c r="Z1043" s="4"/>
      <c r="AA1043" s="4"/>
      <c r="AB1043" s="4"/>
      <c r="AC1043" s="4">
        <v>0</v>
      </c>
      <c r="AD1043" s="4">
        <v>313.17</v>
      </c>
      <c r="AE1043" s="4">
        <v>40.229999999999997</v>
      </c>
      <c r="AF1043" s="4">
        <v>111.52</v>
      </c>
      <c r="AG1043" s="4"/>
      <c r="AH1043" s="4"/>
      <c r="AI1043" s="4">
        <v>0</v>
      </c>
      <c r="AJ1043" s="4"/>
      <c r="AK1043" s="4"/>
      <c r="AL1043" s="4"/>
      <c r="AM1043" s="4">
        <v>0.5</v>
      </c>
      <c r="AN1043" s="8">
        <f t="shared" si="82"/>
        <v>2815.6000000000004</v>
      </c>
      <c r="AO1043" s="4"/>
      <c r="AP1043" s="4">
        <v>-5.95</v>
      </c>
      <c r="AQ1043" s="4">
        <v>-100.38</v>
      </c>
      <c r="AR1043" s="4"/>
      <c r="AS1043" s="4"/>
      <c r="AT1043" s="4">
        <v>0</v>
      </c>
      <c r="AU1043" s="4"/>
      <c r="AV1043" s="4">
        <v>0</v>
      </c>
      <c r="AW1043" s="4"/>
      <c r="AX1043" s="4"/>
      <c r="AY1043" s="4"/>
      <c r="AZ1043" s="4"/>
      <c r="BA1043" s="4"/>
      <c r="BB1043" s="4"/>
      <c r="BC1043" s="4">
        <v>0</v>
      </c>
      <c r="BD1043" s="4"/>
      <c r="BE1043" s="4"/>
      <c r="BF1043" s="4">
        <v>0</v>
      </c>
      <c r="BG1043" s="4">
        <v>-231.21</v>
      </c>
      <c r="BH1043" s="4">
        <v>0</v>
      </c>
      <c r="BI1043" s="4">
        <v>0</v>
      </c>
      <c r="BJ1043" s="4"/>
      <c r="BK1043" s="4">
        <v>-1.06</v>
      </c>
      <c r="BL1043" s="11">
        <f t="shared" si="83"/>
        <v>-338.6</v>
      </c>
      <c r="BM1043" s="12">
        <f t="shared" si="84"/>
        <v>2477.0000000000005</v>
      </c>
      <c r="BN1043" s="13">
        <f t="shared" si="85"/>
        <v>139.41083333333333</v>
      </c>
      <c r="BO1043" s="13">
        <f t="shared" si="86"/>
        <v>139.41083333333333</v>
      </c>
      <c r="BP1043" s="13">
        <f t="shared" si="87"/>
        <v>46.470277777777774</v>
      </c>
      <c r="BQ1043" s="13">
        <f t="shared" si="88"/>
        <v>231.11971</v>
      </c>
      <c r="BR1043" s="13">
        <f t="shared" si="89"/>
        <v>225.2</v>
      </c>
      <c r="BS1043" s="13">
        <f t="shared" si="90"/>
        <v>589.04999999999995</v>
      </c>
      <c r="BT1043" s="13">
        <f t="shared" si="91"/>
        <v>207.42000000000002</v>
      </c>
      <c r="BU1043" s="13">
        <f t="shared" si="92"/>
        <v>0</v>
      </c>
      <c r="BV1043" s="6">
        <f>SUMIFS('SEGURO DE VIDA'!E:E, 'SEGURO DE VIDA'!D:D, H1043, 'SEGURO DE VIDA'!G:G, E1043)</f>
        <v>13.71</v>
      </c>
      <c r="BW1043" s="6">
        <f>SUMIFS(TREINAMENTOS!E:E, TREINAMENTOS!D:D, H1043, TREINAMENTOS!G:G, E1043)</f>
        <v>52.75</v>
      </c>
      <c r="BX1043" s="6">
        <f>SUMIFS(EXAMES!E:E, EXAMES!D:D, H1043, EXAMES!G:G, E1043)</f>
        <v>0</v>
      </c>
      <c r="BY1043" s="25">
        <f t="shared" si="93"/>
        <v>1644.5416544444445</v>
      </c>
      <c r="BZ1043" s="1"/>
      <c r="CA1043" s="1"/>
      <c r="CB1043" s="13">
        <f t="shared" si="94"/>
        <v>0</v>
      </c>
      <c r="CC1043" s="13">
        <f t="shared" si="95"/>
        <v>0</v>
      </c>
      <c r="CD1043" s="13">
        <f>SUMIFS(ALIMENTAÇÃO!E:E, ALIMENTAÇÃO!D:D, H1043, ALIMENTAÇÃO!G:G, E1043)</f>
        <v>595</v>
      </c>
      <c r="CE1043" s="6">
        <f>SUMIFS(TRANSPORTE!E:E, TRANSPORTE!D:D, H1043, TRANSPORTE!G:G, E1043)</f>
        <v>307.8</v>
      </c>
      <c r="CF1043" s="6">
        <f>SUMIFS('PLANO DE SAÚDE'!E:E, 'PLANO DE SAÚDE'!D:D, H1043, 'PLANO DE SAÚDE'!G:G, E1043)</f>
        <v>0</v>
      </c>
      <c r="CG1043" s="6">
        <f>SUMIFS('PLANO ODONTO'!E:E, 'PLANO ODONTO'!D:D, H1043, 'PLANO ODONTO'!G:G, E1043)</f>
        <v>0</v>
      </c>
      <c r="CH1043" s="6">
        <f t="shared" si="96"/>
        <v>0</v>
      </c>
      <c r="CI1043" s="6">
        <f t="shared" si="97"/>
        <v>0</v>
      </c>
      <c r="CJ1043" s="6"/>
      <c r="CK1043" s="6">
        <f t="shared" si="78"/>
        <v>111.52</v>
      </c>
      <c r="CL1043" s="6">
        <f t="shared" si="79"/>
        <v>0</v>
      </c>
      <c r="CM1043" s="6">
        <f t="shared" si="98"/>
        <v>0</v>
      </c>
      <c r="CN1043" s="6">
        <v>2815.6</v>
      </c>
      <c r="CO1043" s="6">
        <v>-338.6</v>
      </c>
      <c r="CP1043" s="6">
        <v>2477</v>
      </c>
      <c r="CQ1043" s="6">
        <v>2815.1</v>
      </c>
      <c r="CR1043" s="1">
        <v>8.2100000000000009</v>
      </c>
      <c r="CS1043" s="6">
        <v>2815.1</v>
      </c>
      <c r="CT1043" s="1">
        <v>225.2</v>
      </c>
      <c r="CU1043" s="6">
        <v>2207.9</v>
      </c>
    </row>
    <row r="1044" spans="1:99" ht="13.8">
      <c r="A1044" s="1"/>
      <c r="B1044" s="1"/>
      <c r="C1044" s="34" t="str">
        <f t="shared" ca="1" si="80"/>
        <v>OK</v>
      </c>
      <c r="D1044" s="2">
        <f t="shared" si="81"/>
        <v>3606.4121960000002</v>
      </c>
      <c r="E1044" s="42">
        <v>45962</v>
      </c>
      <c r="F1044" s="1" t="s">
        <v>145</v>
      </c>
      <c r="G1044" s="1">
        <v>3597</v>
      </c>
      <c r="H1044" s="1" t="s">
        <v>567</v>
      </c>
      <c r="I1044" s="1" t="s">
        <v>151</v>
      </c>
      <c r="J1044" s="38">
        <v>45922</v>
      </c>
      <c r="K1044" s="6">
        <v>1800</v>
      </c>
      <c r="L1044" s="1"/>
      <c r="M1044" s="4">
        <v>1800</v>
      </c>
      <c r="N1044" s="4"/>
      <c r="O1044" s="4">
        <v>0</v>
      </c>
      <c r="P1044" s="4">
        <v>0</v>
      </c>
      <c r="Q1044" s="4"/>
      <c r="R1044" s="4"/>
      <c r="S1044" s="4"/>
      <c r="T1044" s="4"/>
      <c r="U1044" s="4">
        <v>0</v>
      </c>
      <c r="V1044" s="4"/>
      <c r="W1044" s="4"/>
      <c r="X1044" s="4"/>
      <c r="Y1044" s="4">
        <v>0</v>
      </c>
      <c r="Z1044" s="4"/>
      <c r="AA1044" s="4"/>
      <c r="AB1044" s="4"/>
      <c r="AC1044" s="4">
        <v>0</v>
      </c>
      <c r="AD1044" s="4">
        <v>0</v>
      </c>
      <c r="AE1044" s="4">
        <v>173.4</v>
      </c>
      <c r="AF1044" s="4">
        <v>52.77</v>
      </c>
      <c r="AG1044" s="4"/>
      <c r="AH1044" s="4"/>
      <c r="AI1044" s="4">
        <v>0</v>
      </c>
      <c r="AJ1044" s="4"/>
      <c r="AK1044" s="4"/>
      <c r="AL1044" s="4"/>
      <c r="AM1044" s="4">
        <v>0.34</v>
      </c>
      <c r="AN1044" s="8">
        <f t="shared" si="82"/>
        <v>2026.51</v>
      </c>
      <c r="AO1044" s="4"/>
      <c r="AP1044" s="4">
        <v>-6.3</v>
      </c>
      <c r="AQ1044" s="4">
        <v>-108</v>
      </c>
      <c r="AR1044" s="4"/>
      <c r="AS1044" s="4"/>
      <c r="AT1044" s="4">
        <v>-0.63</v>
      </c>
      <c r="AU1044" s="4"/>
      <c r="AV1044" s="4">
        <v>-14</v>
      </c>
      <c r="AW1044" s="4"/>
      <c r="AX1044" s="4"/>
      <c r="AY1044" s="4"/>
      <c r="AZ1044" s="4"/>
      <c r="BA1044" s="4"/>
      <c r="BB1044" s="4"/>
      <c r="BC1044" s="4">
        <v>0</v>
      </c>
      <c r="BD1044" s="4"/>
      <c r="BE1044" s="4"/>
      <c r="BF1044" s="4">
        <v>0</v>
      </c>
      <c r="BG1044" s="4">
        <v>-159.58000000000001</v>
      </c>
      <c r="BH1044" s="4">
        <v>0</v>
      </c>
      <c r="BI1044" s="4">
        <v>0</v>
      </c>
      <c r="BJ1044" s="4"/>
      <c r="BK1044" s="4">
        <v>0</v>
      </c>
      <c r="BL1044" s="11">
        <f t="shared" si="83"/>
        <v>-288.51</v>
      </c>
      <c r="BM1044" s="12">
        <f t="shared" si="84"/>
        <v>1738</v>
      </c>
      <c r="BN1044" s="13">
        <f t="shared" si="85"/>
        <v>150</v>
      </c>
      <c r="BO1044" s="13">
        <f t="shared" si="86"/>
        <v>150</v>
      </c>
      <c r="BP1044" s="13">
        <f t="shared" si="87"/>
        <v>50</v>
      </c>
      <c r="BQ1044" s="13">
        <f t="shared" si="88"/>
        <v>159.66219599999999</v>
      </c>
      <c r="BR1044" s="13">
        <f t="shared" si="89"/>
        <v>162.09</v>
      </c>
      <c r="BS1044" s="13">
        <f t="shared" si="90"/>
        <v>623.70000000000005</v>
      </c>
      <c r="BT1044" s="13">
        <f t="shared" si="91"/>
        <v>199.8</v>
      </c>
      <c r="BU1044" s="13">
        <f t="shared" si="92"/>
        <v>18.189999999999998</v>
      </c>
      <c r="BV1044" s="6">
        <f>SUMIFS('SEGURO DE VIDA'!E:E, 'SEGURO DE VIDA'!D:D, H1044, 'SEGURO DE VIDA'!G:G, E1044)</f>
        <v>13.71</v>
      </c>
      <c r="BW1044" s="6">
        <f>SUMIFS(TREINAMENTOS!E:E, TREINAMENTOS!D:D, H1044, TREINAMENTOS!G:G, E1044)</f>
        <v>52.75</v>
      </c>
      <c r="BX1044" s="6">
        <f>SUMIFS(EXAMES!E:E, EXAMES!D:D, H1044, EXAMES!G:G, E1044)</f>
        <v>0</v>
      </c>
      <c r="BY1044" s="25">
        <f t="shared" si="93"/>
        <v>1579.9021960000002</v>
      </c>
      <c r="BZ1044" s="1"/>
      <c r="CA1044" s="1"/>
      <c r="CB1044" s="13">
        <f t="shared" si="94"/>
        <v>0</v>
      </c>
      <c r="CC1044" s="13">
        <f t="shared" si="95"/>
        <v>18.189999999999998</v>
      </c>
      <c r="CD1044" s="13">
        <f>SUMIFS(ALIMENTAÇÃO!E:E, ALIMENTAÇÃO!D:D, H1044, ALIMENTAÇÃO!G:G, E1044)</f>
        <v>630</v>
      </c>
      <c r="CE1044" s="6">
        <f>SUMIFS(TRANSPORTE!E:E, TRANSPORTE!D:D, H1044, TRANSPORTE!G:G, E1044)</f>
        <v>307.8</v>
      </c>
      <c r="CF1044" s="6">
        <f>SUMIFS('PLANO DE SAÚDE'!E:E, 'PLANO DE SAÚDE'!D:D, H1044, 'PLANO DE SAÚDE'!G:G, E1044)</f>
        <v>0</v>
      </c>
      <c r="CG1044" s="6">
        <f>SUMIFS('PLANO ODONTO'!E:E, 'PLANO ODONTO'!D:D, H1044, 'PLANO ODONTO'!G:G, E1044)</f>
        <v>32.19</v>
      </c>
      <c r="CH1044" s="6">
        <f t="shared" si="96"/>
        <v>0</v>
      </c>
      <c r="CI1044" s="6">
        <f t="shared" si="97"/>
        <v>0</v>
      </c>
      <c r="CJ1044" s="6"/>
      <c r="CK1044" s="6">
        <f t="shared" si="78"/>
        <v>52.77</v>
      </c>
      <c r="CL1044" s="6">
        <f t="shared" si="79"/>
        <v>0</v>
      </c>
      <c r="CM1044" s="6">
        <f t="shared" si="98"/>
        <v>-14</v>
      </c>
      <c r="CN1044" s="6">
        <v>2026.51</v>
      </c>
      <c r="CO1044" s="6">
        <v>-288.51</v>
      </c>
      <c r="CP1044" s="6">
        <v>1738</v>
      </c>
      <c r="CQ1044" s="6">
        <v>2026.17</v>
      </c>
      <c r="CR1044" s="1">
        <v>7.88</v>
      </c>
      <c r="CS1044" s="6">
        <v>2026.17</v>
      </c>
      <c r="CT1044" s="1">
        <v>162.09</v>
      </c>
      <c r="CU1044" s="6">
        <v>1418.97</v>
      </c>
    </row>
    <row r="1045" spans="1:99" ht="13.8">
      <c r="A1045" s="1"/>
      <c r="B1045" s="1"/>
      <c r="C1045" s="34" t="str">
        <f t="shared" ca="1" si="80"/>
        <v>OK</v>
      </c>
      <c r="D1045" s="2">
        <f t="shared" si="81"/>
        <v>4683.2979707777777</v>
      </c>
      <c r="E1045" s="42">
        <v>45962</v>
      </c>
      <c r="F1045" s="1" t="s">
        <v>145</v>
      </c>
      <c r="G1045" s="1">
        <v>228</v>
      </c>
      <c r="H1045" s="1" t="s">
        <v>427</v>
      </c>
      <c r="I1045" s="1" t="s">
        <v>147</v>
      </c>
      <c r="J1045" s="38">
        <v>43270</v>
      </c>
      <c r="K1045" s="6">
        <v>2622.91</v>
      </c>
      <c r="L1045" s="1"/>
      <c r="M1045" s="4">
        <v>2622.91</v>
      </c>
      <c r="N1045" s="4"/>
      <c r="O1045" s="4">
        <v>0</v>
      </c>
      <c r="P1045" s="4">
        <v>0</v>
      </c>
      <c r="Q1045" s="4"/>
      <c r="R1045" s="4"/>
      <c r="S1045" s="4"/>
      <c r="T1045" s="4"/>
      <c r="U1045" s="4">
        <v>127.38</v>
      </c>
      <c r="V1045" s="4"/>
      <c r="W1045" s="4"/>
      <c r="X1045" s="4"/>
      <c r="Y1045" s="4">
        <v>0</v>
      </c>
      <c r="Z1045" s="4"/>
      <c r="AA1045" s="4"/>
      <c r="AB1045" s="4"/>
      <c r="AC1045" s="4">
        <v>0</v>
      </c>
      <c r="AD1045" s="4">
        <v>0</v>
      </c>
      <c r="AE1045" s="4">
        <v>0</v>
      </c>
      <c r="AF1045" s="4">
        <v>0</v>
      </c>
      <c r="AG1045" s="4"/>
      <c r="AH1045" s="4"/>
      <c r="AI1045" s="4">
        <v>0</v>
      </c>
      <c r="AJ1045" s="4"/>
      <c r="AK1045" s="4"/>
      <c r="AL1045" s="4"/>
      <c r="AM1045" s="4">
        <v>0.83</v>
      </c>
      <c r="AN1045" s="8">
        <f t="shared" si="82"/>
        <v>2751.12</v>
      </c>
      <c r="AO1045" s="4"/>
      <c r="AP1045" s="4">
        <v>-5.95</v>
      </c>
      <c r="AQ1045" s="4">
        <v>-157.37</v>
      </c>
      <c r="AR1045" s="4"/>
      <c r="AS1045" s="4"/>
      <c r="AT1045" s="4">
        <v>-0.67</v>
      </c>
      <c r="AU1045" s="4"/>
      <c r="AV1045" s="4">
        <v>0</v>
      </c>
      <c r="AW1045" s="4"/>
      <c r="AX1045" s="4"/>
      <c r="AY1045" s="4"/>
      <c r="AZ1045" s="4"/>
      <c r="BA1045" s="4"/>
      <c r="BB1045" s="4"/>
      <c r="BC1045" s="4">
        <v>-1.93</v>
      </c>
      <c r="BD1045" s="4"/>
      <c r="BE1045" s="4"/>
      <c r="BF1045" s="4">
        <v>-573.45000000000005</v>
      </c>
      <c r="BG1045" s="4">
        <v>-224.75</v>
      </c>
      <c r="BH1045" s="4">
        <v>0</v>
      </c>
      <c r="BI1045" s="4">
        <v>0</v>
      </c>
      <c r="BJ1045" s="4"/>
      <c r="BK1045" s="4">
        <v>0</v>
      </c>
      <c r="BL1045" s="11">
        <f t="shared" si="83"/>
        <v>-964.12</v>
      </c>
      <c r="BM1045" s="12">
        <f t="shared" si="84"/>
        <v>1787</v>
      </c>
      <c r="BN1045" s="13">
        <f t="shared" si="85"/>
        <v>218.57583333333332</v>
      </c>
      <c r="BO1045" s="13">
        <f t="shared" si="86"/>
        <v>218.57583333333332</v>
      </c>
      <c r="BP1045" s="13">
        <f t="shared" si="87"/>
        <v>72.858611111111102</v>
      </c>
      <c r="BQ1045" s="13">
        <f t="shared" si="88"/>
        <v>224.69869299999999</v>
      </c>
      <c r="BR1045" s="13">
        <f t="shared" si="89"/>
        <v>220.02</v>
      </c>
      <c r="BS1045" s="13">
        <f t="shared" si="90"/>
        <v>589.04999999999995</v>
      </c>
      <c r="BT1045" s="13">
        <f t="shared" si="91"/>
        <v>150.43</v>
      </c>
      <c r="BU1045" s="13">
        <f t="shared" si="92"/>
        <v>171.50900000000001</v>
      </c>
      <c r="BV1045" s="6">
        <f>SUMIFS('SEGURO DE VIDA'!E:E, 'SEGURO DE VIDA'!D:D, H1045, 'SEGURO DE VIDA'!G:G, E1045)</f>
        <v>13.71</v>
      </c>
      <c r="BW1045" s="6">
        <f>SUMIFS(TREINAMENTOS!E:E, TREINAMENTOS!D:D, H1045, TREINAMENTOS!G:G, E1045)</f>
        <v>52.75</v>
      </c>
      <c r="BX1045" s="6">
        <f>SUMIFS(EXAMES!E:E, EXAMES!D:D, H1045, EXAMES!G:G, E1045)</f>
        <v>0</v>
      </c>
      <c r="BY1045" s="25">
        <f t="shared" si="93"/>
        <v>1932.1779707777778</v>
      </c>
      <c r="BZ1045" s="1"/>
      <c r="CA1045" s="1"/>
      <c r="CB1045" s="13">
        <f t="shared" si="94"/>
        <v>171.50900000000001</v>
      </c>
      <c r="CC1045" s="13">
        <f t="shared" si="95"/>
        <v>0</v>
      </c>
      <c r="CD1045" s="13">
        <f>SUMIFS(ALIMENTAÇÃO!E:E, ALIMENTAÇÃO!D:D, H1045, ALIMENTAÇÃO!G:G, E1045)</f>
        <v>595</v>
      </c>
      <c r="CE1045" s="6">
        <f>SUMIFS(TRANSPORTE!E:E, TRANSPORTE!D:D, H1045, TRANSPORTE!G:G, E1045)</f>
        <v>307.8</v>
      </c>
      <c r="CF1045" s="6">
        <f>SUMIFS('PLANO DE SAÚDE'!E:E, 'PLANO DE SAÚDE'!D:D, H1045, 'PLANO DE SAÚDE'!G:G, E1045)</f>
        <v>173.43900000000002</v>
      </c>
      <c r="CG1045" s="6">
        <f>SUMIFS('PLANO ODONTO'!E:E, 'PLANO ODONTO'!D:D, H1045, 'PLANO ODONTO'!G:G, E1045)</f>
        <v>0</v>
      </c>
      <c r="CH1045" s="6">
        <f t="shared" si="96"/>
        <v>-1.93</v>
      </c>
      <c r="CI1045" s="6">
        <f t="shared" si="97"/>
        <v>0</v>
      </c>
      <c r="CJ1045" s="6"/>
      <c r="CK1045" s="6">
        <f t="shared" si="78"/>
        <v>0</v>
      </c>
      <c r="CL1045" s="6">
        <f t="shared" si="79"/>
        <v>0</v>
      </c>
      <c r="CM1045" s="6">
        <f t="shared" si="98"/>
        <v>0</v>
      </c>
      <c r="CN1045" s="6">
        <v>2751.12</v>
      </c>
      <c r="CO1045" s="6">
        <v>-964.12</v>
      </c>
      <c r="CP1045" s="6">
        <v>1787</v>
      </c>
      <c r="CQ1045" s="6">
        <v>2750.29</v>
      </c>
      <c r="CR1045" s="1">
        <v>8.17</v>
      </c>
      <c r="CS1045" s="6">
        <v>2750.29</v>
      </c>
      <c r="CT1045" s="1">
        <v>220.02</v>
      </c>
      <c r="CU1045" s="6">
        <v>2143.09</v>
      </c>
    </row>
    <row r="1046" spans="1:99" ht="13.8">
      <c r="A1046" s="1"/>
      <c r="B1046" s="1"/>
      <c r="C1046" s="34" t="str">
        <f t="shared" ca="1" si="80"/>
        <v>OK</v>
      </c>
      <c r="D1046" s="2">
        <f t="shared" si="81"/>
        <v>5398.4186289999998</v>
      </c>
      <c r="E1046" s="42">
        <v>45962</v>
      </c>
      <c r="F1046" s="1" t="s">
        <v>145</v>
      </c>
      <c r="G1046" s="1">
        <v>3338</v>
      </c>
      <c r="H1046" s="1" t="s">
        <v>428</v>
      </c>
      <c r="I1046" s="1" t="s">
        <v>455</v>
      </c>
      <c r="J1046" s="38">
        <v>44805</v>
      </c>
      <c r="K1046" s="6">
        <v>2918.61</v>
      </c>
      <c r="L1046" s="1"/>
      <c r="M1046" s="4">
        <v>2918.61</v>
      </c>
      <c r="N1046" s="4"/>
      <c r="O1046" s="4">
        <v>0</v>
      </c>
      <c r="P1046" s="4">
        <v>0</v>
      </c>
      <c r="Q1046" s="4"/>
      <c r="R1046" s="4"/>
      <c r="S1046" s="4"/>
      <c r="T1046" s="4"/>
      <c r="U1046" s="4">
        <v>283.26</v>
      </c>
      <c r="V1046" s="4"/>
      <c r="W1046" s="4"/>
      <c r="X1046" s="4"/>
      <c r="Y1046" s="4">
        <v>137.79</v>
      </c>
      <c r="Z1046" s="4"/>
      <c r="AA1046" s="4"/>
      <c r="AB1046" s="4"/>
      <c r="AC1046" s="4">
        <v>0</v>
      </c>
      <c r="AD1046" s="4">
        <v>0</v>
      </c>
      <c r="AE1046" s="4">
        <v>0</v>
      </c>
      <c r="AF1046" s="4">
        <v>0</v>
      </c>
      <c r="AG1046" s="4"/>
      <c r="AH1046" s="4"/>
      <c r="AI1046" s="4">
        <v>0</v>
      </c>
      <c r="AJ1046" s="4"/>
      <c r="AK1046" s="4"/>
      <c r="AL1046" s="4"/>
      <c r="AM1046" s="4">
        <v>0.45</v>
      </c>
      <c r="AN1046" s="8">
        <f t="shared" si="82"/>
        <v>3340.1099999999997</v>
      </c>
      <c r="AO1046" s="4"/>
      <c r="AP1046" s="4">
        <v>-6.3</v>
      </c>
      <c r="AQ1046" s="4">
        <v>-175.12</v>
      </c>
      <c r="AR1046" s="4"/>
      <c r="AS1046" s="4"/>
      <c r="AT1046" s="4">
        <v>-0.79</v>
      </c>
      <c r="AU1046" s="4"/>
      <c r="AV1046" s="4">
        <v>-14</v>
      </c>
      <c r="AW1046" s="4"/>
      <c r="AX1046" s="4"/>
      <c r="AY1046" s="4"/>
      <c r="AZ1046" s="4"/>
      <c r="BA1046" s="4"/>
      <c r="BB1046" s="4"/>
      <c r="BC1046" s="4">
        <v>-1.51</v>
      </c>
      <c r="BD1046" s="4"/>
      <c r="BE1046" s="4"/>
      <c r="BF1046" s="4">
        <v>0</v>
      </c>
      <c r="BG1046" s="4">
        <v>-277.62</v>
      </c>
      <c r="BH1046" s="4">
        <v>-22.77</v>
      </c>
      <c r="BI1046" s="4">
        <v>0</v>
      </c>
      <c r="BJ1046" s="4"/>
      <c r="BK1046" s="4">
        <v>0</v>
      </c>
      <c r="BL1046" s="11">
        <f t="shared" si="83"/>
        <v>-498.11</v>
      </c>
      <c r="BM1046" s="12">
        <f t="shared" si="84"/>
        <v>2841.9999999999995</v>
      </c>
      <c r="BN1046" s="13">
        <f t="shared" si="85"/>
        <v>243.2175</v>
      </c>
      <c r="BO1046" s="13">
        <f t="shared" si="86"/>
        <v>243.2175</v>
      </c>
      <c r="BP1046" s="13">
        <f t="shared" si="87"/>
        <v>81.072500000000005</v>
      </c>
      <c r="BQ1046" s="13">
        <f t="shared" si="88"/>
        <v>277.60212899999999</v>
      </c>
      <c r="BR1046" s="13">
        <f t="shared" si="89"/>
        <v>256.14</v>
      </c>
      <c r="BS1046" s="13">
        <f t="shared" si="90"/>
        <v>623.70000000000005</v>
      </c>
      <c r="BT1046" s="13">
        <f t="shared" si="91"/>
        <v>132.68</v>
      </c>
      <c r="BU1046" s="13">
        <f t="shared" si="92"/>
        <v>134.21900000000002</v>
      </c>
      <c r="BV1046" s="6">
        <f>SUMIFS('SEGURO DE VIDA'!E:E, 'SEGURO DE VIDA'!D:D, H1046, 'SEGURO DE VIDA'!G:G, E1046)</f>
        <v>13.71</v>
      </c>
      <c r="BW1046" s="6">
        <f>SUMIFS(TREINAMENTOS!E:E, TREINAMENTOS!D:D, H1046, TREINAMENTOS!G:G, E1046)</f>
        <v>52.75</v>
      </c>
      <c r="BX1046" s="6">
        <f>SUMIFS(EXAMES!E:E, EXAMES!D:D, H1046, EXAMES!G:G, E1046)</f>
        <v>0</v>
      </c>
      <c r="BY1046" s="25">
        <f t="shared" si="93"/>
        <v>2058.3086290000001</v>
      </c>
      <c r="BZ1046" s="1"/>
      <c r="CA1046" s="1"/>
      <c r="CB1046" s="13">
        <f t="shared" si="94"/>
        <v>134.21900000000002</v>
      </c>
      <c r="CC1046" s="13">
        <f t="shared" si="95"/>
        <v>0</v>
      </c>
      <c r="CD1046" s="13">
        <f>SUMIFS(ALIMENTAÇÃO!E:E, ALIMENTAÇÃO!D:D, H1046, ALIMENTAÇÃO!G:G, E1046)</f>
        <v>630</v>
      </c>
      <c r="CE1046" s="6">
        <f>SUMIFS(TRANSPORTE!E:E, TRANSPORTE!D:D, H1046, TRANSPORTE!G:G, E1046)</f>
        <v>307.8</v>
      </c>
      <c r="CF1046" s="6">
        <f>SUMIFS('PLANO DE SAÚDE'!E:E, 'PLANO DE SAÚDE'!D:D, H1046, 'PLANO DE SAÚDE'!G:G, E1046)</f>
        <v>135.72900000000001</v>
      </c>
      <c r="CG1046" s="6">
        <f>SUMIFS('PLANO ODONTO'!E:E, 'PLANO ODONTO'!D:D, H1046, 'PLANO ODONTO'!G:G, E1046)</f>
        <v>14</v>
      </c>
      <c r="CH1046" s="6">
        <f t="shared" si="96"/>
        <v>-1.51</v>
      </c>
      <c r="CI1046" s="6">
        <f t="shared" si="97"/>
        <v>0</v>
      </c>
      <c r="CJ1046" s="6"/>
      <c r="CK1046" s="6">
        <f t="shared" si="78"/>
        <v>0</v>
      </c>
      <c r="CL1046" s="6">
        <f t="shared" si="79"/>
        <v>0</v>
      </c>
      <c r="CM1046" s="6">
        <f t="shared" si="98"/>
        <v>-14</v>
      </c>
      <c r="CN1046" s="6">
        <v>3340.11</v>
      </c>
      <c r="CO1046" s="6">
        <v>-498.11</v>
      </c>
      <c r="CP1046" s="6">
        <v>2842</v>
      </c>
      <c r="CQ1046" s="6">
        <v>3201.87</v>
      </c>
      <c r="CR1046" s="1">
        <v>8.67</v>
      </c>
      <c r="CS1046" s="6">
        <v>3201.87</v>
      </c>
      <c r="CT1046" s="1">
        <v>256.14</v>
      </c>
      <c r="CU1046" s="6">
        <v>2732.46</v>
      </c>
    </row>
    <row r="1047" spans="1:99" ht="13.8">
      <c r="A1047" s="1"/>
      <c r="B1047" s="1"/>
      <c r="C1047" s="34" t="str">
        <f t="shared" ca="1" si="80"/>
        <v>OK</v>
      </c>
      <c r="D1047" s="2">
        <f t="shared" si="81"/>
        <v>36279.269413666669</v>
      </c>
      <c r="E1047" s="42">
        <v>45962</v>
      </c>
      <c r="F1047" s="1" t="s">
        <v>145</v>
      </c>
      <c r="G1047" s="1">
        <v>339</v>
      </c>
      <c r="H1047" s="1" t="s">
        <v>430</v>
      </c>
      <c r="I1047" s="1" t="s">
        <v>431</v>
      </c>
      <c r="J1047" s="38">
        <v>44652</v>
      </c>
      <c r="K1047" s="6">
        <v>5860.86</v>
      </c>
      <c r="L1047" s="1"/>
      <c r="M1047" s="4">
        <v>5860.86</v>
      </c>
      <c r="N1047" s="4"/>
      <c r="O1047" s="4">
        <v>0</v>
      </c>
      <c r="P1047" s="4">
        <v>0</v>
      </c>
      <c r="Q1047" s="4"/>
      <c r="R1047" s="4"/>
      <c r="S1047" s="4"/>
      <c r="T1047" s="4"/>
      <c r="U1047" s="4">
        <v>568.79999999999995</v>
      </c>
      <c r="V1047" s="4"/>
      <c r="W1047" s="4"/>
      <c r="X1047" s="4"/>
      <c r="Y1047" s="4">
        <v>0</v>
      </c>
      <c r="Z1047" s="4"/>
      <c r="AA1047" s="4"/>
      <c r="AB1047" s="4"/>
      <c r="AC1047" s="4">
        <v>17840.580000000002</v>
      </c>
      <c r="AD1047" s="4">
        <v>0</v>
      </c>
      <c r="AE1047" s="4">
        <v>0</v>
      </c>
      <c r="AF1047" s="4">
        <v>0</v>
      </c>
      <c r="AG1047" s="4"/>
      <c r="AH1047" s="4"/>
      <c r="AI1047" s="4">
        <v>5429.74</v>
      </c>
      <c r="AJ1047" s="4"/>
      <c r="AK1047" s="4"/>
      <c r="AL1047" s="4"/>
      <c r="AM1047" s="4">
        <v>0.1</v>
      </c>
      <c r="AN1047" s="8">
        <f t="shared" si="82"/>
        <v>29700.080000000002</v>
      </c>
      <c r="AO1047" s="4"/>
      <c r="AP1047" s="4">
        <v>-15.95</v>
      </c>
      <c r="AQ1047" s="4">
        <v>0</v>
      </c>
      <c r="AR1047" s="4"/>
      <c r="AS1047" s="4"/>
      <c r="AT1047" s="4">
        <v>-0.41</v>
      </c>
      <c r="AU1047" s="4"/>
      <c r="AV1047" s="4">
        <v>-14</v>
      </c>
      <c r="AW1047" s="4"/>
      <c r="AX1047" s="4"/>
      <c r="AY1047" s="4"/>
      <c r="AZ1047" s="4"/>
      <c r="BA1047" s="4"/>
      <c r="BB1047" s="4"/>
      <c r="BC1047" s="4">
        <v>-1.81</v>
      </c>
      <c r="BD1047" s="4"/>
      <c r="BE1047" s="4"/>
      <c r="BF1047" s="4">
        <v>0</v>
      </c>
      <c r="BG1047" s="4">
        <v>-951.62</v>
      </c>
      <c r="BH1047" s="4">
        <v>-6997.07</v>
      </c>
      <c r="BI1047" s="4">
        <v>-4887.22</v>
      </c>
      <c r="BJ1047" s="4"/>
      <c r="BK1047" s="4">
        <v>0</v>
      </c>
      <c r="BL1047" s="11">
        <f t="shared" si="83"/>
        <v>-12868.08</v>
      </c>
      <c r="BM1047" s="12">
        <f t="shared" si="84"/>
        <v>16832</v>
      </c>
      <c r="BN1047" s="13">
        <f t="shared" si="85"/>
        <v>488.40499999999997</v>
      </c>
      <c r="BO1047" s="13">
        <f t="shared" si="86"/>
        <v>488.40499999999997</v>
      </c>
      <c r="BP1047" s="13">
        <f t="shared" si="87"/>
        <v>162.80166666666665</v>
      </c>
      <c r="BQ1047" s="13">
        <f t="shared" si="88"/>
        <v>951.96974699999998</v>
      </c>
      <c r="BR1047" s="13">
        <f t="shared" si="89"/>
        <v>2733.92</v>
      </c>
      <c r="BS1047" s="13">
        <f t="shared" si="90"/>
        <v>1579.05</v>
      </c>
      <c r="BT1047" s="13">
        <f t="shared" si="91"/>
        <v>0</v>
      </c>
      <c r="BU1047" s="13">
        <f t="shared" si="92"/>
        <v>160.928</v>
      </c>
      <c r="BV1047" s="6">
        <f>SUMIFS('SEGURO DE VIDA'!E:E, 'SEGURO DE VIDA'!D:D, H1047, 'SEGURO DE VIDA'!G:G, E1047)</f>
        <v>13.71</v>
      </c>
      <c r="BW1047" s="6">
        <f>SUMIFS(TREINAMENTOS!E:E, TREINAMENTOS!D:D, H1047, TREINAMENTOS!G:G, E1047)</f>
        <v>0</v>
      </c>
      <c r="BX1047" s="6">
        <f>SUMIFS(EXAMES!E:E, EXAMES!D:D, H1047, EXAMES!G:G, E1047)</f>
        <v>0</v>
      </c>
      <c r="BY1047" s="25">
        <f t="shared" si="93"/>
        <v>6579.189413666667</v>
      </c>
      <c r="BZ1047" s="1"/>
      <c r="CA1047" s="1"/>
      <c r="CB1047" s="13">
        <f t="shared" si="94"/>
        <v>160.928</v>
      </c>
      <c r="CC1047" s="13">
        <f t="shared" si="95"/>
        <v>0</v>
      </c>
      <c r="CD1047" s="13">
        <f>SUMIFS(ALIMENTAÇÃO!E:E, ALIMENTAÇÃO!D:D, H1047, ALIMENTAÇÃO!G:G, E1047)</f>
        <v>1595</v>
      </c>
      <c r="CE1047" s="6">
        <f>SUMIFS(TRANSPORTE!E:E, TRANSPORTE!D:D, H1047, TRANSPORTE!G:G, E1047)</f>
        <v>0</v>
      </c>
      <c r="CF1047" s="6">
        <f>SUMIFS('PLANO DE SAÚDE'!E:E, 'PLANO DE SAÚDE'!D:D, H1047, 'PLANO DE SAÚDE'!G:G, E1047)</f>
        <v>162.738</v>
      </c>
      <c r="CG1047" s="6">
        <f>SUMIFS('PLANO ODONTO'!E:E, 'PLANO ODONTO'!D:D, H1047, 'PLANO ODONTO'!G:G, E1047)</f>
        <v>14</v>
      </c>
      <c r="CH1047" s="6">
        <f t="shared" si="96"/>
        <v>-1.81</v>
      </c>
      <c r="CI1047" s="6">
        <f t="shared" si="97"/>
        <v>-4887.22</v>
      </c>
      <c r="CJ1047" s="6"/>
      <c r="CK1047" s="6">
        <f t="shared" si="78"/>
        <v>5429.74</v>
      </c>
      <c r="CL1047" s="6">
        <f t="shared" si="79"/>
        <v>0</v>
      </c>
      <c r="CM1047" s="6">
        <f t="shared" si="98"/>
        <v>-14</v>
      </c>
      <c r="CN1047" s="6">
        <v>34175.040000000001</v>
      </c>
      <c r="CO1047" s="6">
        <v>-14859.04</v>
      </c>
      <c r="CP1047" s="6">
        <v>19316</v>
      </c>
      <c r="CQ1047" s="6">
        <v>8157.41</v>
      </c>
      <c r="CR1047" s="1">
        <v>11.67</v>
      </c>
      <c r="CS1047" s="6">
        <v>34174.06</v>
      </c>
      <c r="CT1047" s="6">
        <v>2733.92</v>
      </c>
      <c r="CU1047" s="6">
        <v>33222.44</v>
      </c>
    </row>
    <row r="1048" spans="1:99" ht="13.8">
      <c r="A1048" s="1"/>
      <c r="B1048" s="1"/>
      <c r="C1048" s="34" t="str">
        <f t="shared" ca="1" si="80"/>
        <v>Incompleto</v>
      </c>
      <c r="D1048" s="2">
        <f t="shared" si="81"/>
        <v>15472</v>
      </c>
      <c r="E1048" s="42">
        <v>45962</v>
      </c>
      <c r="F1048" s="1" t="s">
        <v>145</v>
      </c>
      <c r="G1048" s="1">
        <v>3</v>
      </c>
      <c r="H1048" s="1" t="s">
        <v>346</v>
      </c>
      <c r="I1048" s="1" t="s">
        <v>255</v>
      </c>
      <c r="J1048" s="38"/>
      <c r="K1048" s="6"/>
      <c r="L1048" s="1"/>
      <c r="M1048" s="4">
        <v>8157.4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8">
        <f t="shared" si="82"/>
        <v>8157.4</v>
      </c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>
        <v>-897.31</v>
      </c>
      <c r="BH1048" s="4">
        <v>-1087.79</v>
      </c>
      <c r="BI1048" s="4"/>
      <c r="BJ1048" s="4"/>
      <c r="BK1048" s="4"/>
      <c r="BL1048" s="11">
        <f t="shared" si="83"/>
        <v>-1985.1</v>
      </c>
      <c r="BM1048" s="12">
        <f t="shared" si="84"/>
        <v>6172.2999999999993</v>
      </c>
      <c r="BN1048" s="13">
        <f t="shared" si="85"/>
        <v>0</v>
      </c>
      <c r="BO1048" s="13">
        <f t="shared" si="86"/>
        <v>0</v>
      </c>
      <c r="BP1048" s="13">
        <f t="shared" si="87"/>
        <v>0</v>
      </c>
      <c r="BQ1048" s="13">
        <f t="shared" si="88"/>
        <v>0</v>
      </c>
      <c r="BR1048" s="13">
        <f t="shared" si="89"/>
        <v>0</v>
      </c>
      <c r="BS1048" s="13">
        <f t="shared" si="90"/>
        <v>630</v>
      </c>
      <c r="BT1048" s="13">
        <f t="shared" si="91"/>
        <v>0</v>
      </c>
      <c r="BU1048" s="13">
        <f t="shared" si="92"/>
        <v>6523.5</v>
      </c>
      <c r="BV1048" s="6">
        <f>SUMIFS('SEGURO DE VIDA'!E:E, 'SEGURO DE VIDA'!D:D, H1048, 'SEGURO DE VIDA'!G:G, E1048)</f>
        <v>161.1</v>
      </c>
      <c r="BW1048" s="6">
        <f>SUMIFS(TREINAMENTOS!E:E, TREINAMENTOS!D:D, H1048, TREINAMENTOS!G:G, E1048)</f>
        <v>0</v>
      </c>
      <c r="BX1048" s="6">
        <f>SUMIFS(EXAMES!E:E, EXAMES!D:D, H1048, EXAMES!G:G, E1048)</f>
        <v>0</v>
      </c>
      <c r="BY1048" s="25">
        <f t="shared" si="93"/>
        <v>7314.6</v>
      </c>
      <c r="BZ1048" s="1"/>
      <c r="CA1048" s="1"/>
      <c r="CB1048" s="13">
        <f t="shared" si="94"/>
        <v>6495.5</v>
      </c>
      <c r="CC1048" s="13">
        <f t="shared" si="95"/>
        <v>28</v>
      </c>
      <c r="CD1048" s="13">
        <f>SUMIFS(ALIMENTAÇÃO!E:E, ALIMENTAÇÃO!D:D, H1048, ALIMENTAÇÃO!G:G, E1048)</f>
        <v>630</v>
      </c>
      <c r="CE1048" s="6">
        <f>SUMIFS(TRANSPORTE!E:E, TRANSPORTE!D:D, H1048, TRANSPORTE!G:G, E1048)</f>
        <v>0</v>
      </c>
      <c r="CF1048" s="6">
        <f>SUMIFS('PLANO DE SAÚDE'!E:E, 'PLANO DE SAÚDE'!D:D, H1048, 'PLANO DE SAÚDE'!G:G, E1048)</f>
        <v>6495.5</v>
      </c>
      <c r="CG1048" s="6">
        <f>SUMIFS('PLANO ODONTO'!E:E, 'PLANO ODONTO'!D:D, H1048, 'PLANO ODONTO'!G:G, E1048)</f>
        <v>28</v>
      </c>
      <c r="CH1048" s="6">
        <f t="shared" si="96"/>
        <v>0</v>
      </c>
      <c r="CI1048" s="6">
        <f t="shared" si="97"/>
        <v>0</v>
      </c>
      <c r="CJ1048" s="6"/>
      <c r="CK1048" s="6">
        <f t="shared" si="78"/>
        <v>0</v>
      </c>
      <c r="CL1048" s="6">
        <f t="shared" si="79"/>
        <v>0</v>
      </c>
      <c r="CM1048" s="6">
        <f t="shared" si="98"/>
        <v>0</v>
      </c>
      <c r="CN1048" s="6">
        <v>8157.4</v>
      </c>
      <c r="CO1048" s="6">
        <v>-1985.1</v>
      </c>
      <c r="CP1048" s="6">
        <v>6172.3</v>
      </c>
      <c r="CQ1048" s="6">
        <v>0</v>
      </c>
      <c r="CR1048" s="1">
        <v>0</v>
      </c>
      <c r="CS1048" s="6">
        <v>0</v>
      </c>
      <c r="CT1048" s="1">
        <v>0</v>
      </c>
      <c r="CU1048" s="6">
        <v>7260.09</v>
      </c>
    </row>
    <row r="1049" spans="1:99" ht="13.8">
      <c r="A1049" s="1"/>
      <c r="B1049" s="1"/>
      <c r="C1049" s="34" t="str">
        <f t="shared" ca="1" si="80"/>
        <v>OK</v>
      </c>
      <c r="D1049" s="2">
        <f t="shared" si="81"/>
        <v>5025.8</v>
      </c>
      <c r="E1049" s="42">
        <v>45962</v>
      </c>
      <c r="F1049" s="1" t="s">
        <v>145</v>
      </c>
      <c r="G1049" s="1">
        <v>3</v>
      </c>
      <c r="H1049" s="1" t="s">
        <v>278</v>
      </c>
      <c r="I1049" s="1" t="s">
        <v>255</v>
      </c>
      <c r="J1049" s="38"/>
      <c r="K1049" s="6"/>
      <c r="L1049" s="1"/>
      <c r="M1049" s="4">
        <v>4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8">
        <f t="shared" si="82"/>
        <v>4</v>
      </c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>
        <v>-0.44</v>
      </c>
      <c r="BH1049" s="4"/>
      <c r="BI1049" s="4"/>
      <c r="BJ1049" s="4"/>
      <c r="BK1049" s="4"/>
      <c r="BL1049" s="11">
        <f t="shared" si="83"/>
        <v>-0.44</v>
      </c>
      <c r="BM1049" s="12">
        <f t="shared" si="84"/>
        <v>3.56</v>
      </c>
      <c r="BN1049" s="13">
        <f t="shared" si="85"/>
        <v>0</v>
      </c>
      <c r="BO1049" s="13">
        <f t="shared" si="86"/>
        <v>0</v>
      </c>
      <c r="BP1049" s="13">
        <f t="shared" si="87"/>
        <v>0</v>
      </c>
      <c r="BQ1049" s="13">
        <f t="shared" si="88"/>
        <v>0</v>
      </c>
      <c r="BR1049" s="13">
        <f t="shared" si="89"/>
        <v>0</v>
      </c>
      <c r="BS1049" s="13">
        <f t="shared" si="90"/>
        <v>630</v>
      </c>
      <c r="BT1049" s="13">
        <f t="shared" si="91"/>
        <v>0</v>
      </c>
      <c r="BU1049" s="13">
        <f t="shared" si="92"/>
        <v>4230.7</v>
      </c>
      <c r="BV1049" s="6">
        <f>SUMIFS('SEGURO DE VIDA'!E:E, 'SEGURO DE VIDA'!D:D, H1049, 'SEGURO DE VIDA'!G:G, E1049)</f>
        <v>161.1</v>
      </c>
      <c r="BW1049" s="6">
        <f>SUMIFS(TREINAMENTOS!E:E, TREINAMENTOS!D:D, H1049, TREINAMENTOS!G:G, E1049)</f>
        <v>0</v>
      </c>
      <c r="BX1049" s="6">
        <f>SUMIFS(EXAMES!E:E, EXAMES!D:D, H1049, EXAMES!G:G, E1049)</f>
        <v>0</v>
      </c>
      <c r="BY1049" s="25">
        <f t="shared" si="93"/>
        <v>5021.8</v>
      </c>
      <c r="BZ1049" s="1"/>
      <c r="CA1049" s="1"/>
      <c r="CB1049" s="13">
        <f t="shared" si="94"/>
        <v>4230.7</v>
      </c>
      <c r="CC1049" s="13">
        <f t="shared" si="95"/>
        <v>0</v>
      </c>
      <c r="CD1049" s="13">
        <f>SUMIFS(ALIMENTAÇÃO!E:E, ALIMENTAÇÃO!D:D, H1049, ALIMENTAÇÃO!G:G, E1049)</f>
        <v>630</v>
      </c>
      <c r="CE1049" s="6">
        <f>SUMIFS(TRANSPORTE!E:E, TRANSPORTE!D:D, H1049, TRANSPORTE!G:G, E1049)</f>
        <v>0</v>
      </c>
      <c r="CF1049" s="6">
        <f>SUMIFS('PLANO DE SAÚDE'!E:E, 'PLANO DE SAÚDE'!D:D, H1049, 'PLANO DE SAÚDE'!G:G, E1049)</f>
        <v>4230.7</v>
      </c>
      <c r="CG1049" s="6">
        <f>SUMIFS('PLANO ODONTO'!E:E, 'PLANO ODONTO'!D:D, H1049, 'PLANO ODONTO'!G:G, E1049)</f>
        <v>0</v>
      </c>
      <c r="CH1049" s="6">
        <f t="shared" si="96"/>
        <v>0</v>
      </c>
      <c r="CI1049" s="6">
        <f t="shared" si="97"/>
        <v>0</v>
      </c>
      <c r="CJ1049" s="6"/>
      <c r="CK1049" s="6">
        <f t="shared" si="78"/>
        <v>0</v>
      </c>
      <c r="CL1049" s="6">
        <f t="shared" si="79"/>
        <v>0</v>
      </c>
      <c r="CM1049" s="6">
        <f t="shared" si="98"/>
        <v>0</v>
      </c>
      <c r="CN1049" s="6">
        <v>4</v>
      </c>
      <c r="CO1049" s="6">
        <v>-0.44</v>
      </c>
      <c r="CP1049" s="6">
        <v>3.56</v>
      </c>
      <c r="CQ1049" s="6">
        <v>0</v>
      </c>
      <c r="CR1049" s="1">
        <v>0</v>
      </c>
      <c r="CS1049" s="6">
        <v>0</v>
      </c>
      <c r="CT1049" s="1">
        <v>0</v>
      </c>
      <c r="CU1049" s="6">
        <v>0</v>
      </c>
    </row>
    <row r="1050" spans="1:99" ht="13.8">
      <c r="A1050" s="1"/>
      <c r="B1050" s="1"/>
      <c r="C1050" s="34" t="str">
        <f t="shared" ca="1" si="80"/>
        <v>OK</v>
      </c>
      <c r="D1050" s="2">
        <f t="shared" si="81"/>
        <v>6085.6210466666662</v>
      </c>
      <c r="E1050" s="42">
        <v>45962</v>
      </c>
      <c r="F1050" s="1" t="s">
        <v>179</v>
      </c>
      <c r="G1050" s="1">
        <v>13</v>
      </c>
      <c r="H1050" s="1" t="s">
        <v>180</v>
      </c>
      <c r="I1050" s="1" t="s">
        <v>594</v>
      </c>
      <c r="J1050" s="38">
        <v>43592</v>
      </c>
      <c r="K1050" s="6">
        <v>2693.49</v>
      </c>
      <c r="L1050" s="1"/>
      <c r="M1050" s="4">
        <v>2693.49</v>
      </c>
      <c r="N1050" s="4"/>
      <c r="O1050" s="4"/>
      <c r="P1050" s="4"/>
      <c r="Q1050" s="4"/>
      <c r="R1050" s="4"/>
      <c r="S1050" s="4">
        <v>261.39999999999998</v>
      </c>
      <c r="T1050" s="4"/>
      <c r="U1050" s="4"/>
      <c r="V1050" s="4"/>
      <c r="W1050" s="4"/>
      <c r="X1050" s="4"/>
      <c r="Y1050" s="4"/>
      <c r="Z1050" s="4"/>
      <c r="AA1050" s="4"/>
      <c r="AB1050" s="4"/>
      <c r="AC1050" s="4">
        <v>0</v>
      </c>
      <c r="AD1050" s="4">
        <v>54.21</v>
      </c>
      <c r="AE1050" s="4"/>
      <c r="AF1050" s="4">
        <v>16.5</v>
      </c>
      <c r="AG1050" s="4"/>
      <c r="AH1050" s="4"/>
      <c r="AI1050" s="4">
        <v>0</v>
      </c>
      <c r="AJ1050" s="4"/>
      <c r="AK1050" s="4"/>
      <c r="AL1050" s="4"/>
      <c r="AM1050" s="4">
        <v>0.97</v>
      </c>
      <c r="AN1050" s="8">
        <f t="shared" si="82"/>
        <v>3026.5699999999997</v>
      </c>
      <c r="AO1050" s="4"/>
      <c r="AP1050" s="4">
        <v>-5.95</v>
      </c>
      <c r="AQ1050" s="4">
        <v>-161.61000000000001</v>
      </c>
      <c r="AR1050" s="4"/>
      <c r="AS1050" s="4"/>
      <c r="AT1050" s="4">
        <v>-0.99</v>
      </c>
      <c r="AU1050" s="4"/>
      <c r="AV1050" s="4">
        <v>-14</v>
      </c>
      <c r="AW1050" s="4"/>
      <c r="AX1050" s="4"/>
      <c r="AY1050" s="4"/>
      <c r="AZ1050" s="4"/>
      <c r="BA1050" s="4"/>
      <c r="BB1050" s="4"/>
      <c r="BC1050" s="4">
        <v>-1.92</v>
      </c>
      <c r="BD1050" s="4">
        <v>-405.63</v>
      </c>
      <c r="BE1050" s="4"/>
      <c r="BF1050" s="4"/>
      <c r="BG1050" s="4">
        <v>-256.47000000000003</v>
      </c>
      <c r="BH1050" s="4">
        <v>0</v>
      </c>
      <c r="BI1050" s="4"/>
      <c r="BJ1050" s="4"/>
      <c r="BK1050" s="4"/>
      <c r="BL1050" s="11">
        <f t="shared" si="83"/>
        <v>-846.57</v>
      </c>
      <c r="BM1050" s="12">
        <f t="shared" si="84"/>
        <v>2179.9999999999995</v>
      </c>
      <c r="BN1050" s="13">
        <f t="shared" si="85"/>
        <v>224.45749999999998</v>
      </c>
      <c r="BO1050" s="13">
        <f t="shared" si="86"/>
        <v>224.45749999999998</v>
      </c>
      <c r="BP1050" s="13">
        <f t="shared" si="87"/>
        <v>74.819166666666661</v>
      </c>
      <c r="BQ1050" s="13">
        <f t="shared" si="88"/>
        <v>256.57087999999999</v>
      </c>
      <c r="BR1050" s="13">
        <f t="shared" si="89"/>
        <v>242.04</v>
      </c>
      <c r="BS1050" s="13">
        <f t="shared" si="90"/>
        <v>589.04999999999995</v>
      </c>
      <c r="BT1050" s="13">
        <f t="shared" si="91"/>
        <v>453.99</v>
      </c>
      <c r="BU1050" s="13">
        <f t="shared" si="92"/>
        <v>162.45600000000007</v>
      </c>
      <c r="BV1050" s="6">
        <f>SUMIFS('SEGURO DE VIDA'!E:E, 'SEGURO DE VIDA'!D:D, H1050, 'SEGURO DE VIDA'!G:G, E1050)</f>
        <v>18.59</v>
      </c>
      <c r="BW1050" s="6">
        <f>SUMIFS(TREINAMENTOS!E:E, TREINAMENTOS!D:D, H1050, TREINAMENTOS!G:G, E1050)</f>
        <v>52.75</v>
      </c>
      <c r="BX1050" s="6">
        <f>SUMIFS(EXAMES!E:E, EXAMES!D:D, H1050, EXAMES!G:G, E1050)</f>
        <v>759.87000000000012</v>
      </c>
      <c r="BY1050" s="25">
        <f t="shared" si="93"/>
        <v>3059.0510466666665</v>
      </c>
      <c r="BZ1050" s="1"/>
      <c r="CA1050" s="1"/>
      <c r="CB1050" s="13">
        <f t="shared" si="94"/>
        <v>162.45600000000007</v>
      </c>
      <c r="CC1050" s="13">
        <f t="shared" si="95"/>
        <v>0</v>
      </c>
      <c r="CD1050" s="13">
        <f>SUMIFS(ALIMENTAÇÃO!E:E, ALIMENTAÇÃO!D:D, H1050, ALIMENTAÇÃO!G:G, E1050)</f>
        <v>595</v>
      </c>
      <c r="CE1050" s="6">
        <f>SUMIFS(TRANSPORTE!E:E, TRANSPORTE!D:D, H1050, TRANSPORTE!G:G, E1050)</f>
        <v>615.6</v>
      </c>
      <c r="CF1050" s="6">
        <f>SUMIFS('PLANO DE SAÚDE'!E:E, 'PLANO DE SAÚDE'!D:D, H1050, 'PLANO DE SAÚDE'!G:G, E1050)</f>
        <v>570.00600000000009</v>
      </c>
      <c r="CG1050" s="6">
        <f>SUMIFS('PLANO ODONTO'!E:E, 'PLANO ODONTO'!D:D, H1050, 'PLANO ODONTO'!G:G, E1050)</f>
        <v>14</v>
      </c>
      <c r="CH1050" s="6">
        <f t="shared" si="96"/>
        <v>-407.55</v>
      </c>
      <c r="CI1050" s="6">
        <f t="shared" si="97"/>
        <v>0</v>
      </c>
      <c r="CJ1050" s="6"/>
      <c r="CK1050" s="6">
        <f t="shared" si="78"/>
        <v>16.5</v>
      </c>
      <c r="CL1050" s="6">
        <f t="shared" si="79"/>
        <v>261.39999999999998</v>
      </c>
      <c r="CM1050" s="6">
        <f t="shared" si="98"/>
        <v>-14</v>
      </c>
      <c r="CN1050" s="6">
        <v>3026.57</v>
      </c>
      <c r="CO1050" s="6">
        <v>-846.57</v>
      </c>
      <c r="CP1050" s="6">
        <v>2180</v>
      </c>
      <c r="CQ1050" s="6">
        <v>3025.6</v>
      </c>
      <c r="CR1050" s="1">
        <v>8.48</v>
      </c>
      <c r="CS1050" s="6">
        <v>3025.6</v>
      </c>
      <c r="CT1050" s="1">
        <v>242.04</v>
      </c>
      <c r="CU1050" s="6">
        <v>2389.9499999999998</v>
      </c>
    </row>
    <row r="1051" spans="1:99" ht="13.8">
      <c r="A1051" s="1"/>
      <c r="B1051" s="1"/>
      <c r="C1051" s="34" t="str">
        <f t="shared" ca="1" si="80"/>
        <v>OK</v>
      </c>
      <c r="D1051" s="2">
        <f t="shared" si="81"/>
        <v>5764.1381155555555</v>
      </c>
      <c r="E1051" s="42">
        <v>45962</v>
      </c>
      <c r="F1051" s="1" t="s">
        <v>179</v>
      </c>
      <c r="G1051" s="1">
        <v>21</v>
      </c>
      <c r="H1051" s="1" t="s">
        <v>193</v>
      </c>
      <c r="I1051" s="1" t="s">
        <v>595</v>
      </c>
      <c r="J1051" s="38">
        <v>44200</v>
      </c>
      <c r="K1051" s="6">
        <v>3363.2</v>
      </c>
      <c r="L1051" s="1"/>
      <c r="M1051" s="4">
        <v>3363.2</v>
      </c>
      <c r="N1051" s="4"/>
      <c r="O1051" s="4"/>
      <c r="P1051" s="4"/>
      <c r="Q1051" s="4"/>
      <c r="R1051" s="4"/>
      <c r="S1051" s="4">
        <v>326.39999999999998</v>
      </c>
      <c r="T1051" s="4"/>
      <c r="U1051" s="4"/>
      <c r="V1051" s="4"/>
      <c r="W1051" s="4"/>
      <c r="X1051" s="4"/>
      <c r="Y1051" s="4"/>
      <c r="Z1051" s="4"/>
      <c r="AA1051" s="4"/>
      <c r="AB1051" s="4"/>
      <c r="AC1051" s="4">
        <v>0</v>
      </c>
      <c r="AD1051" s="4">
        <v>0</v>
      </c>
      <c r="AE1051" s="4"/>
      <c r="AF1051" s="4">
        <v>0</v>
      </c>
      <c r="AG1051" s="4"/>
      <c r="AH1051" s="4"/>
      <c r="AI1051" s="4">
        <v>0</v>
      </c>
      <c r="AJ1051" s="4"/>
      <c r="AK1051" s="4"/>
      <c r="AL1051" s="4"/>
      <c r="AM1051" s="4">
        <v>0.96</v>
      </c>
      <c r="AN1051" s="8">
        <f t="shared" si="82"/>
        <v>3690.56</v>
      </c>
      <c r="AO1051" s="4"/>
      <c r="AP1051" s="4">
        <v>-5.25</v>
      </c>
      <c r="AQ1051" s="4">
        <v>0</v>
      </c>
      <c r="AR1051" s="4"/>
      <c r="AS1051" s="4"/>
      <c r="AT1051" s="4">
        <v>-0.96</v>
      </c>
      <c r="AU1051" s="4"/>
      <c r="AV1051" s="4">
        <v>-14</v>
      </c>
      <c r="AW1051" s="4"/>
      <c r="AX1051" s="4"/>
      <c r="AY1051" s="4"/>
      <c r="AZ1051" s="4"/>
      <c r="BA1051" s="4"/>
      <c r="BB1051" s="4"/>
      <c r="BC1051" s="4">
        <v>0</v>
      </c>
      <c r="BD1051" s="4">
        <v>0</v>
      </c>
      <c r="BE1051" s="4"/>
      <c r="BF1051" s="4"/>
      <c r="BG1051" s="4">
        <v>-336.15</v>
      </c>
      <c r="BH1051" s="4">
        <v>-68.2</v>
      </c>
      <c r="BI1051" s="4"/>
      <c r="BJ1051" s="4"/>
      <c r="BK1051" s="4"/>
      <c r="BL1051" s="11">
        <f t="shared" si="83"/>
        <v>-424.55999999999995</v>
      </c>
      <c r="BM1051" s="12">
        <f t="shared" si="84"/>
        <v>3266</v>
      </c>
      <c r="BN1051" s="13">
        <f t="shared" si="85"/>
        <v>280.26666666666665</v>
      </c>
      <c r="BO1051" s="13">
        <f t="shared" si="86"/>
        <v>280.26666666666665</v>
      </c>
      <c r="BP1051" s="13">
        <f t="shared" si="87"/>
        <v>93.422222222222217</v>
      </c>
      <c r="BQ1051" s="13">
        <f t="shared" si="88"/>
        <v>336.12256000000002</v>
      </c>
      <c r="BR1051" s="13">
        <f t="shared" si="89"/>
        <v>295.16000000000003</v>
      </c>
      <c r="BS1051" s="13">
        <f t="shared" si="90"/>
        <v>519.75</v>
      </c>
      <c r="BT1051" s="13">
        <f t="shared" si="91"/>
        <v>0</v>
      </c>
      <c r="BU1051" s="13">
        <f t="shared" si="92"/>
        <v>250</v>
      </c>
      <c r="BV1051" s="6">
        <f>SUMIFS('SEGURO DE VIDA'!E:E, 'SEGURO DE VIDA'!D:D, H1051, 'SEGURO DE VIDA'!G:G, E1051)</f>
        <v>18.59</v>
      </c>
      <c r="BW1051" s="6">
        <f>SUMIFS(TREINAMENTOS!E:E, TREINAMENTOS!D:D, H1051, TREINAMENTOS!G:G, E1051)</f>
        <v>0</v>
      </c>
      <c r="BX1051" s="6">
        <f>SUMIFS(EXAMES!E:E, EXAMES!D:D, H1051, EXAMES!G:G, E1051)</f>
        <v>0</v>
      </c>
      <c r="BY1051" s="25">
        <f t="shared" si="93"/>
        <v>2073.578115555556</v>
      </c>
      <c r="BZ1051" s="1"/>
      <c r="CA1051" s="1"/>
      <c r="CB1051" s="13">
        <f t="shared" si="94"/>
        <v>250</v>
      </c>
      <c r="CC1051" s="13">
        <f t="shared" si="95"/>
        <v>0</v>
      </c>
      <c r="CD1051" s="13">
        <f>SUMIFS(ALIMENTAÇÃO!E:E, ALIMENTAÇÃO!D:D, H1051, ALIMENTAÇÃO!G:G, E1051)</f>
        <v>525</v>
      </c>
      <c r="CE1051" s="6">
        <f>SUMIFS(TRANSPORTE!E:E, TRANSPORTE!D:D, H1051, TRANSPORTE!G:G, E1051)</f>
        <v>0</v>
      </c>
      <c r="CF1051" s="6">
        <f>SUMIFS('PLANO DE SAÚDE'!E:E, 'PLANO DE SAÚDE'!D:D, H1051, 'PLANO DE SAÚDE'!G:G, E1051)</f>
        <v>250</v>
      </c>
      <c r="CG1051" s="6">
        <f>SUMIFS('PLANO ODONTO'!E:E, 'PLANO ODONTO'!D:D, H1051, 'PLANO ODONTO'!G:G, E1051)</f>
        <v>14</v>
      </c>
      <c r="CH1051" s="6">
        <f t="shared" si="96"/>
        <v>0</v>
      </c>
      <c r="CI1051" s="6">
        <f t="shared" si="97"/>
        <v>0</v>
      </c>
      <c r="CJ1051" s="6"/>
      <c r="CK1051" s="6">
        <f t="shared" si="78"/>
        <v>0</v>
      </c>
      <c r="CL1051" s="6">
        <f t="shared" si="79"/>
        <v>326.39999999999998</v>
      </c>
      <c r="CM1051" s="6">
        <f t="shared" si="98"/>
        <v>-14</v>
      </c>
      <c r="CN1051" s="6">
        <v>3690.56</v>
      </c>
      <c r="CO1051" s="6">
        <v>-424.56</v>
      </c>
      <c r="CP1051" s="6">
        <v>3266</v>
      </c>
      <c r="CQ1051" s="6">
        <v>3689.6</v>
      </c>
      <c r="CR1051" s="1">
        <v>9.11</v>
      </c>
      <c r="CS1051" s="6">
        <v>3689.6</v>
      </c>
      <c r="CT1051" s="1">
        <v>295.16000000000003</v>
      </c>
      <c r="CU1051" s="6">
        <v>3082.4</v>
      </c>
    </row>
    <row r="1052" spans="1:99" ht="13.8">
      <c r="A1052" s="1"/>
      <c r="B1052" s="1"/>
      <c r="C1052" s="34" t="str">
        <f t="shared" ca="1" si="80"/>
        <v>OK</v>
      </c>
      <c r="D1052" s="2">
        <f t="shared" si="81"/>
        <v>10139.743865777778</v>
      </c>
      <c r="E1052" s="42">
        <v>45962</v>
      </c>
      <c r="F1052" s="1" t="s">
        <v>179</v>
      </c>
      <c r="G1052" s="1">
        <v>10</v>
      </c>
      <c r="H1052" s="1" t="s">
        <v>223</v>
      </c>
      <c r="I1052" s="1" t="s">
        <v>224</v>
      </c>
      <c r="J1052" s="38">
        <v>43558</v>
      </c>
      <c r="K1052" s="6">
        <v>3200.8</v>
      </c>
      <c r="L1052" s="1"/>
      <c r="M1052" s="4">
        <v>3200.8</v>
      </c>
      <c r="N1052" s="4"/>
      <c r="O1052" s="4"/>
      <c r="P1052" s="4"/>
      <c r="Q1052" s="4"/>
      <c r="R1052" s="4"/>
      <c r="S1052" s="4">
        <v>310.64</v>
      </c>
      <c r="T1052" s="4"/>
      <c r="U1052" s="4"/>
      <c r="V1052" s="4"/>
      <c r="W1052" s="4"/>
      <c r="X1052" s="4"/>
      <c r="Y1052" s="4"/>
      <c r="Z1052" s="4"/>
      <c r="AA1052" s="4"/>
      <c r="AB1052" s="4"/>
      <c r="AC1052" s="4">
        <v>2827.96</v>
      </c>
      <c r="AD1052" s="4">
        <v>0</v>
      </c>
      <c r="AE1052" s="4"/>
      <c r="AF1052" s="4">
        <v>0</v>
      </c>
      <c r="AG1052" s="4"/>
      <c r="AH1052" s="4"/>
      <c r="AI1052" s="4">
        <v>860.68</v>
      </c>
      <c r="AJ1052" s="4"/>
      <c r="AK1052" s="4"/>
      <c r="AL1052" s="4"/>
      <c r="AM1052" s="4">
        <v>0.14000000000000001</v>
      </c>
      <c r="AN1052" s="8">
        <f t="shared" si="82"/>
        <v>7200.22</v>
      </c>
      <c r="AO1052" s="4"/>
      <c r="AP1052" s="4">
        <v>-6.3</v>
      </c>
      <c r="AQ1052" s="4">
        <v>-192.05</v>
      </c>
      <c r="AR1052" s="4"/>
      <c r="AS1052" s="4"/>
      <c r="AT1052" s="4">
        <v>-0.83</v>
      </c>
      <c r="AU1052" s="4"/>
      <c r="AV1052" s="4">
        <v>0</v>
      </c>
      <c r="AW1052" s="4"/>
      <c r="AX1052" s="4"/>
      <c r="AY1052" s="4"/>
      <c r="AZ1052" s="4"/>
      <c r="BA1052" s="4"/>
      <c r="BB1052" s="4"/>
      <c r="BC1052" s="4">
        <v>0</v>
      </c>
      <c r="BD1052" s="4">
        <v>0</v>
      </c>
      <c r="BE1052" s="4"/>
      <c r="BF1052" s="4"/>
      <c r="BG1052" s="4">
        <v>-817.59</v>
      </c>
      <c r="BH1052" s="4">
        <v>-846.45</v>
      </c>
      <c r="BI1052" s="4"/>
      <c r="BJ1052" s="4"/>
      <c r="BK1052" s="4"/>
      <c r="BL1052" s="11">
        <f t="shared" si="83"/>
        <v>-1863.2200000000003</v>
      </c>
      <c r="BM1052" s="12">
        <f t="shared" si="84"/>
        <v>5337</v>
      </c>
      <c r="BN1052" s="13">
        <f t="shared" si="85"/>
        <v>266.73333333333335</v>
      </c>
      <c r="BO1052" s="13">
        <f t="shared" si="86"/>
        <v>266.73333333333335</v>
      </c>
      <c r="BP1052" s="13">
        <f t="shared" si="87"/>
        <v>88.911111111111111</v>
      </c>
      <c r="BQ1052" s="13">
        <f t="shared" si="88"/>
        <v>817.92908799999998</v>
      </c>
      <c r="BR1052" s="13">
        <f t="shared" si="89"/>
        <v>576</v>
      </c>
      <c r="BS1052" s="13">
        <f t="shared" si="90"/>
        <v>623.70000000000005</v>
      </c>
      <c r="BT1052" s="13">
        <f t="shared" si="91"/>
        <v>115.75</v>
      </c>
      <c r="BU1052" s="13">
        <f t="shared" si="92"/>
        <v>165.17699999999999</v>
      </c>
      <c r="BV1052" s="6">
        <f>SUMIFS('SEGURO DE VIDA'!E:E, 'SEGURO DE VIDA'!D:D, H1052, 'SEGURO DE VIDA'!G:G, E1052)</f>
        <v>18.59</v>
      </c>
      <c r="BW1052" s="6">
        <f>SUMIFS(TREINAMENTOS!E:E, TREINAMENTOS!D:D, H1052, TREINAMENTOS!G:G, E1052)</f>
        <v>0</v>
      </c>
      <c r="BX1052" s="6">
        <f>SUMIFS(EXAMES!E:E, EXAMES!D:D, H1052, EXAMES!G:G, E1052)</f>
        <v>0</v>
      </c>
      <c r="BY1052" s="25">
        <f t="shared" si="93"/>
        <v>2939.5238657777782</v>
      </c>
      <c r="BZ1052" s="1"/>
      <c r="CA1052" s="1"/>
      <c r="CB1052" s="13">
        <f t="shared" si="94"/>
        <v>165.17699999999999</v>
      </c>
      <c r="CC1052" s="13">
        <f t="shared" si="95"/>
        <v>0</v>
      </c>
      <c r="CD1052" s="13">
        <f>SUMIFS(ALIMENTAÇÃO!E:E, ALIMENTAÇÃO!D:D, H1052, ALIMENTAÇÃO!G:G, E1052)</f>
        <v>630</v>
      </c>
      <c r="CE1052" s="6">
        <f>SUMIFS(TRANSPORTE!E:E, TRANSPORTE!D:D, H1052, TRANSPORTE!G:G, E1052)</f>
        <v>307.8</v>
      </c>
      <c r="CF1052" s="6">
        <f>SUMIFS('PLANO DE SAÚDE'!E:E, 'PLANO DE SAÚDE'!D:D, H1052, 'PLANO DE SAÚDE'!G:G, E1052)</f>
        <v>165.17699999999999</v>
      </c>
      <c r="CG1052" s="6">
        <f>SUMIFS('PLANO ODONTO'!E:E, 'PLANO ODONTO'!D:D, H1052, 'PLANO ODONTO'!G:G, E1052)</f>
        <v>0</v>
      </c>
      <c r="CH1052" s="6">
        <f t="shared" si="96"/>
        <v>0</v>
      </c>
      <c r="CI1052" s="6">
        <f t="shared" si="97"/>
        <v>0</v>
      </c>
      <c r="CJ1052" s="6"/>
      <c r="CK1052" s="6">
        <f t="shared" si="78"/>
        <v>860.68</v>
      </c>
      <c r="CL1052" s="6">
        <f t="shared" si="79"/>
        <v>310.64</v>
      </c>
      <c r="CM1052" s="6">
        <f t="shared" si="98"/>
        <v>0</v>
      </c>
      <c r="CN1052" s="6">
        <v>7200.22</v>
      </c>
      <c r="CO1052" s="6">
        <v>-1863.22</v>
      </c>
      <c r="CP1052" s="6">
        <v>5337</v>
      </c>
      <c r="CQ1052" s="6">
        <v>7200.08</v>
      </c>
      <c r="CR1052" s="1">
        <v>11.36</v>
      </c>
      <c r="CS1052" s="6">
        <v>7200.08</v>
      </c>
      <c r="CT1052" s="1">
        <v>576</v>
      </c>
      <c r="CU1052" s="6">
        <v>6382.49</v>
      </c>
    </row>
    <row r="1053" spans="1:99" ht="13.8">
      <c r="A1053" s="1"/>
      <c r="B1053" s="1"/>
      <c r="C1053" s="34" t="str">
        <f t="shared" ca="1" si="80"/>
        <v>OK</v>
      </c>
      <c r="D1053" s="2">
        <f t="shared" si="81"/>
        <v>5843.8323377777779</v>
      </c>
      <c r="E1053" s="42">
        <v>45962</v>
      </c>
      <c r="F1053" s="1" t="s">
        <v>179</v>
      </c>
      <c r="G1053" s="1">
        <v>139</v>
      </c>
      <c r="H1053" s="1" t="s">
        <v>361</v>
      </c>
      <c r="I1053" s="1" t="s">
        <v>596</v>
      </c>
      <c r="J1053" s="38">
        <v>44593</v>
      </c>
      <c r="K1053" s="6">
        <v>3573.4</v>
      </c>
      <c r="L1053" s="1"/>
      <c r="M1053" s="4">
        <v>3573.4</v>
      </c>
      <c r="N1053" s="4"/>
      <c r="O1053" s="4"/>
      <c r="P1053" s="4"/>
      <c r="Q1053" s="4"/>
      <c r="R1053" s="4"/>
      <c r="S1053" s="4">
        <v>346.8</v>
      </c>
      <c r="T1053" s="4"/>
      <c r="U1053" s="4"/>
      <c r="V1053" s="4"/>
      <c r="W1053" s="4"/>
      <c r="X1053" s="4"/>
      <c r="Y1053" s="4"/>
      <c r="Z1053" s="4"/>
      <c r="AA1053" s="4"/>
      <c r="AB1053" s="4"/>
      <c r="AC1053" s="4">
        <v>0</v>
      </c>
      <c r="AD1053" s="4">
        <v>0</v>
      </c>
      <c r="AE1053" s="4"/>
      <c r="AF1053" s="4">
        <v>0</v>
      </c>
      <c r="AG1053" s="4"/>
      <c r="AH1053" s="4"/>
      <c r="AI1053" s="4">
        <v>0</v>
      </c>
      <c r="AJ1053" s="4"/>
      <c r="AK1053" s="4"/>
      <c r="AL1053" s="4"/>
      <c r="AM1053" s="4">
        <v>0.18</v>
      </c>
      <c r="AN1053" s="8">
        <f t="shared" si="82"/>
        <v>3920.38</v>
      </c>
      <c r="AO1053" s="4"/>
      <c r="AP1053" s="4">
        <v>-2.8</v>
      </c>
      <c r="AQ1053" s="4">
        <v>0</v>
      </c>
      <c r="AR1053" s="4"/>
      <c r="AS1053" s="4"/>
      <c r="AT1053" s="4">
        <v>-0.97</v>
      </c>
      <c r="AU1053" s="4"/>
      <c r="AV1053" s="4">
        <v>0</v>
      </c>
      <c r="AW1053" s="4"/>
      <c r="AX1053" s="4"/>
      <c r="AY1053" s="4"/>
      <c r="AZ1053" s="4"/>
      <c r="BA1053" s="4"/>
      <c r="BB1053" s="4"/>
      <c r="BC1053" s="4">
        <v>0</v>
      </c>
      <c r="BD1053" s="4">
        <v>0</v>
      </c>
      <c r="BE1053" s="4"/>
      <c r="BF1053" s="4"/>
      <c r="BG1053" s="4">
        <v>-363.82</v>
      </c>
      <c r="BH1053" s="4">
        <v>-102.79</v>
      </c>
      <c r="BI1053" s="4"/>
      <c r="BJ1053" s="4"/>
      <c r="BK1053" s="4"/>
      <c r="BL1053" s="11">
        <f t="shared" si="83"/>
        <v>-470.38</v>
      </c>
      <c r="BM1053" s="12">
        <f t="shared" si="84"/>
        <v>3450</v>
      </c>
      <c r="BN1053" s="13">
        <f t="shared" si="85"/>
        <v>297.78333333333336</v>
      </c>
      <c r="BO1053" s="13">
        <f t="shared" si="86"/>
        <v>297.78333333333336</v>
      </c>
      <c r="BP1053" s="13">
        <f t="shared" si="87"/>
        <v>99.26111111111112</v>
      </c>
      <c r="BQ1053" s="13">
        <f t="shared" si="88"/>
        <v>363.79455999999993</v>
      </c>
      <c r="BR1053" s="13">
        <f t="shared" si="89"/>
        <v>313.61</v>
      </c>
      <c r="BS1053" s="13">
        <f t="shared" si="90"/>
        <v>277.2</v>
      </c>
      <c r="BT1053" s="13">
        <f t="shared" si="91"/>
        <v>0</v>
      </c>
      <c r="BU1053" s="13">
        <f t="shared" si="92"/>
        <v>255.43</v>
      </c>
      <c r="BV1053" s="6">
        <f>SUMIFS('SEGURO DE VIDA'!E:E, 'SEGURO DE VIDA'!D:D, H1053, 'SEGURO DE VIDA'!G:G, E1053)</f>
        <v>18.59</v>
      </c>
      <c r="BW1053" s="6">
        <f>SUMIFS(TREINAMENTOS!E:E, TREINAMENTOS!D:D, H1053, TREINAMENTOS!G:G, E1053)</f>
        <v>0</v>
      </c>
      <c r="BX1053" s="6">
        <f>SUMIFS(EXAMES!E:E, EXAMES!D:D, H1053, EXAMES!G:G, E1053)</f>
        <v>0</v>
      </c>
      <c r="BY1053" s="25">
        <f t="shared" si="93"/>
        <v>1923.452337777778</v>
      </c>
      <c r="BZ1053" s="1"/>
      <c r="CA1053" s="1"/>
      <c r="CB1053" s="13">
        <f t="shared" si="94"/>
        <v>255.43</v>
      </c>
      <c r="CC1053" s="13">
        <f t="shared" si="95"/>
        <v>0</v>
      </c>
      <c r="CD1053" s="13">
        <f>SUMIFS(ALIMENTAÇÃO!E:E, ALIMENTAÇÃO!D:D, H1053, ALIMENTAÇÃO!G:G, E1053)</f>
        <v>280</v>
      </c>
      <c r="CE1053" s="6">
        <f>SUMIFS(TRANSPORTE!E:E, TRANSPORTE!D:D, H1053, TRANSPORTE!G:G, E1053)</f>
        <v>0</v>
      </c>
      <c r="CF1053" s="6">
        <f>SUMIFS('PLANO DE SAÚDE'!E:E, 'PLANO DE SAÚDE'!D:D, H1053, 'PLANO DE SAÚDE'!G:G, E1053)</f>
        <v>255.43</v>
      </c>
      <c r="CG1053" s="6">
        <f>SUMIFS('PLANO ODONTO'!E:E, 'PLANO ODONTO'!D:D, H1053, 'PLANO ODONTO'!G:G, E1053)</f>
        <v>0</v>
      </c>
      <c r="CH1053" s="6">
        <f t="shared" si="96"/>
        <v>0</v>
      </c>
      <c r="CI1053" s="6">
        <f t="shared" si="97"/>
        <v>0</v>
      </c>
      <c r="CJ1053" s="6"/>
      <c r="CK1053" s="6">
        <f t="shared" si="78"/>
        <v>0</v>
      </c>
      <c r="CL1053" s="6">
        <f t="shared" si="79"/>
        <v>346.8</v>
      </c>
      <c r="CM1053" s="6">
        <f t="shared" si="98"/>
        <v>0</v>
      </c>
      <c r="CN1053" s="6">
        <v>3920.38</v>
      </c>
      <c r="CO1053" s="6">
        <v>-470.38</v>
      </c>
      <c r="CP1053" s="6">
        <v>3450</v>
      </c>
      <c r="CQ1053" s="6">
        <v>3920.2</v>
      </c>
      <c r="CR1053" s="1">
        <v>9.2799999999999994</v>
      </c>
      <c r="CS1053" s="6">
        <v>3920.2</v>
      </c>
      <c r="CT1053" s="1">
        <v>313.61</v>
      </c>
      <c r="CU1053" s="6">
        <v>3313</v>
      </c>
    </row>
    <row r="1054" spans="1:99" ht="13.8">
      <c r="A1054" s="1"/>
      <c r="B1054" s="1"/>
      <c r="C1054" s="34" t="str">
        <f t="shared" ca="1" si="80"/>
        <v>OK</v>
      </c>
      <c r="D1054" s="2">
        <f t="shared" si="81"/>
        <v>4528.0324459999993</v>
      </c>
      <c r="E1054" s="42">
        <v>45962</v>
      </c>
      <c r="F1054" s="1" t="s">
        <v>179</v>
      </c>
      <c r="G1054" s="1">
        <v>43</v>
      </c>
      <c r="H1054" s="1" t="s">
        <v>392</v>
      </c>
      <c r="I1054" s="1" t="s">
        <v>190</v>
      </c>
      <c r="J1054" s="38">
        <v>44607</v>
      </c>
      <c r="K1054" s="6">
        <v>1822.32</v>
      </c>
      <c r="L1054" s="1"/>
      <c r="M1054" s="4">
        <v>1822.32</v>
      </c>
      <c r="N1054" s="4"/>
      <c r="O1054" s="4"/>
      <c r="P1054" s="4"/>
      <c r="Q1054" s="4"/>
      <c r="R1054" s="4"/>
      <c r="S1054" s="4">
        <v>176.86</v>
      </c>
      <c r="T1054" s="4"/>
      <c r="U1054" s="4"/>
      <c r="V1054" s="4"/>
      <c r="W1054" s="4"/>
      <c r="X1054" s="4"/>
      <c r="Y1054" s="4"/>
      <c r="Z1054" s="4"/>
      <c r="AA1054" s="4"/>
      <c r="AB1054" s="4"/>
      <c r="AC1054" s="4">
        <v>0</v>
      </c>
      <c r="AD1054" s="4">
        <v>329.84</v>
      </c>
      <c r="AE1054" s="4"/>
      <c r="AF1054" s="4">
        <v>100.39</v>
      </c>
      <c r="AG1054" s="4"/>
      <c r="AH1054" s="4"/>
      <c r="AI1054" s="4">
        <v>0</v>
      </c>
      <c r="AJ1054" s="4"/>
      <c r="AK1054" s="4"/>
      <c r="AL1054" s="4"/>
      <c r="AM1054" s="4">
        <v>0.57999999999999996</v>
      </c>
      <c r="AN1054" s="8">
        <f t="shared" si="82"/>
        <v>2429.9899999999998</v>
      </c>
      <c r="AO1054" s="4"/>
      <c r="AP1054" s="4">
        <v>-6.3</v>
      </c>
      <c r="AQ1054" s="4">
        <v>-109.34</v>
      </c>
      <c r="AR1054" s="4"/>
      <c r="AS1054" s="4"/>
      <c r="AT1054" s="4">
        <v>-0.6</v>
      </c>
      <c r="AU1054" s="4"/>
      <c r="AV1054" s="4">
        <v>0</v>
      </c>
      <c r="AW1054" s="4"/>
      <c r="AX1054" s="4"/>
      <c r="AY1054" s="4"/>
      <c r="AZ1054" s="4"/>
      <c r="BA1054" s="4"/>
      <c r="BB1054" s="4"/>
      <c r="BC1054" s="4">
        <v>-1.83</v>
      </c>
      <c r="BD1054" s="4">
        <v>-111.05</v>
      </c>
      <c r="BE1054" s="4"/>
      <c r="BF1054" s="4"/>
      <c r="BG1054" s="4">
        <v>-195.87</v>
      </c>
      <c r="BH1054" s="4">
        <v>0</v>
      </c>
      <c r="BI1054" s="4"/>
      <c r="BJ1054" s="4"/>
      <c r="BK1054" s="4"/>
      <c r="BL1054" s="11">
        <f t="shared" si="83"/>
        <v>-424.99</v>
      </c>
      <c r="BM1054" s="12">
        <f t="shared" si="84"/>
        <v>2004.9999999999998</v>
      </c>
      <c r="BN1054" s="13">
        <f t="shared" si="85"/>
        <v>151.85999999999999</v>
      </c>
      <c r="BO1054" s="13">
        <f t="shared" si="86"/>
        <v>151.85999999999999</v>
      </c>
      <c r="BP1054" s="13">
        <f t="shared" si="87"/>
        <v>50.62</v>
      </c>
      <c r="BQ1054" s="13">
        <f t="shared" si="88"/>
        <v>195.81044600000001</v>
      </c>
      <c r="BR1054" s="13">
        <f t="shared" si="89"/>
        <v>194.35</v>
      </c>
      <c r="BS1054" s="13">
        <f t="shared" si="90"/>
        <v>623.70000000000005</v>
      </c>
      <c r="BT1054" s="13">
        <f t="shared" si="91"/>
        <v>506.26</v>
      </c>
      <c r="BU1054" s="13">
        <f t="shared" si="92"/>
        <v>152.24200000000002</v>
      </c>
      <c r="BV1054" s="6">
        <f>SUMIFS('SEGURO DE VIDA'!E:E, 'SEGURO DE VIDA'!D:D, H1054, 'SEGURO DE VIDA'!G:G, E1054)</f>
        <v>18.59</v>
      </c>
      <c r="BW1054" s="6">
        <f>SUMIFS(TREINAMENTOS!E:E, TREINAMENTOS!D:D, H1054, TREINAMENTOS!G:G, E1054)</f>
        <v>52.75</v>
      </c>
      <c r="BX1054" s="6">
        <f>SUMIFS(EXAMES!E:E, EXAMES!D:D, H1054, EXAMES!G:G, E1054)</f>
        <v>0</v>
      </c>
      <c r="BY1054" s="25">
        <f t="shared" si="93"/>
        <v>2098.0424459999999</v>
      </c>
      <c r="BZ1054" s="1"/>
      <c r="CA1054" s="1"/>
      <c r="CB1054" s="13">
        <f t="shared" si="94"/>
        <v>152.24200000000002</v>
      </c>
      <c r="CC1054" s="13">
        <f t="shared" si="95"/>
        <v>0</v>
      </c>
      <c r="CD1054" s="13">
        <f>SUMIFS(ALIMENTAÇÃO!E:E, ALIMENTAÇÃO!D:D, H1054, ALIMENTAÇÃO!G:G, E1054)</f>
        <v>630</v>
      </c>
      <c r="CE1054" s="6">
        <f>SUMIFS(TRANSPORTE!E:E, TRANSPORTE!D:D, H1054, TRANSPORTE!G:G, E1054)</f>
        <v>615.6</v>
      </c>
      <c r="CF1054" s="6">
        <f>SUMIFS('PLANO DE SAÚDE'!E:E, 'PLANO DE SAÚDE'!D:D, H1054, 'PLANO DE SAÚDE'!G:G, E1054)</f>
        <v>265.12200000000001</v>
      </c>
      <c r="CG1054" s="6">
        <f>SUMIFS('PLANO ODONTO'!E:E, 'PLANO ODONTO'!D:D, H1054, 'PLANO ODONTO'!G:G, E1054)</f>
        <v>0</v>
      </c>
      <c r="CH1054" s="6">
        <f t="shared" si="96"/>
        <v>-112.88</v>
      </c>
      <c r="CI1054" s="6">
        <f t="shared" si="97"/>
        <v>0</v>
      </c>
      <c r="CJ1054" s="6"/>
      <c r="CK1054" s="6">
        <f t="shared" si="78"/>
        <v>100.39</v>
      </c>
      <c r="CL1054" s="6">
        <f t="shared" si="79"/>
        <v>176.86</v>
      </c>
      <c r="CM1054" s="6">
        <f t="shared" si="98"/>
        <v>0</v>
      </c>
      <c r="CN1054" s="6">
        <v>2429.9899999999998</v>
      </c>
      <c r="CO1054" s="6">
        <v>-424.99</v>
      </c>
      <c r="CP1054" s="6">
        <v>2005</v>
      </c>
      <c r="CQ1054" s="6">
        <v>2429.41</v>
      </c>
      <c r="CR1054" s="1">
        <v>8.06</v>
      </c>
      <c r="CS1054" s="6">
        <v>2429.41</v>
      </c>
      <c r="CT1054" s="1">
        <v>194.35</v>
      </c>
      <c r="CU1054" s="6">
        <v>1822.21</v>
      </c>
    </row>
    <row r="1055" spans="1:99" ht="13.8">
      <c r="A1055" s="1"/>
      <c r="B1055" s="1"/>
      <c r="C1055" s="34" t="str">
        <f t="shared" ca="1" si="80"/>
        <v>OK</v>
      </c>
      <c r="D1055" s="2">
        <f t="shared" si="81"/>
        <v>4527.9400000000005</v>
      </c>
      <c r="E1055" s="42">
        <v>45962</v>
      </c>
      <c r="F1055" s="1" t="s">
        <v>179</v>
      </c>
      <c r="G1055" s="1">
        <v>3</v>
      </c>
      <c r="H1055" s="1" t="s">
        <v>254</v>
      </c>
      <c r="I1055" s="1" t="s">
        <v>255</v>
      </c>
      <c r="J1055" s="38"/>
      <c r="K1055" s="6"/>
      <c r="L1055" s="1"/>
      <c r="M1055" s="4">
        <v>2824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8">
        <f t="shared" si="82"/>
        <v>2824</v>
      </c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>
        <v>-310.64</v>
      </c>
      <c r="BH1055" s="4"/>
      <c r="BI1055" s="4"/>
      <c r="BJ1055" s="4"/>
      <c r="BK1055" s="4"/>
      <c r="BL1055" s="11">
        <f t="shared" si="83"/>
        <v>-310.64</v>
      </c>
      <c r="BM1055" s="12">
        <f t="shared" si="84"/>
        <v>2513.36</v>
      </c>
      <c r="BN1055" s="13">
        <f t="shared" si="85"/>
        <v>0</v>
      </c>
      <c r="BO1055" s="13">
        <f t="shared" si="86"/>
        <v>0</v>
      </c>
      <c r="BP1055" s="13">
        <f t="shared" si="87"/>
        <v>0</v>
      </c>
      <c r="BQ1055" s="13">
        <f t="shared" si="88"/>
        <v>0</v>
      </c>
      <c r="BR1055" s="13">
        <f t="shared" si="89"/>
        <v>0</v>
      </c>
      <c r="BS1055" s="13">
        <f t="shared" si="90"/>
        <v>1000</v>
      </c>
      <c r="BT1055" s="13">
        <f t="shared" si="91"/>
        <v>0</v>
      </c>
      <c r="BU1055" s="13">
        <f t="shared" si="92"/>
        <v>644.27</v>
      </c>
      <c r="BV1055" s="6">
        <f>SUMIFS('SEGURO DE VIDA'!E:E, 'SEGURO DE VIDA'!D:D, H1055, 'SEGURO DE VIDA'!G:G, E1055)</f>
        <v>59.67</v>
      </c>
      <c r="BW1055" s="6">
        <f>SUMIFS(TREINAMENTOS!E:E, TREINAMENTOS!D:D, H1055, TREINAMENTOS!G:G, E1055)</f>
        <v>0</v>
      </c>
      <c r="BX1055" s="6">
        <f>SUMIFS(EXAMES!E:E, EXAMES!D:D, H1055, EXAMES!G:G, E1055)</f>
        <v>0</v>
      </c>
      <c r="BY1055" s="25">
        <f t="shared" si="93"/>
        <v>1703.94</v>
      </c>
      <c r="BZ1055" s="1"/>
      <c r="CA1055" s="1"/>
      <c r="CB1055" s="13">
        <f t="shared" si="94"/>
        <v>616.27</v>
      </c>
      <c r="CC1055" s="13">
        <f t="shared" si="95"/>
        <v>28</v>
      </c>
      <c r="CD1055" s="13">
        <f>SUMIFS(ALIMENTAÇÃO!E:E, ALIMENTAÇÃO!D:D, H1055, ALIMENTAÇÃO!G:G, E1055)</f>
        <v>1000</v>
      </c>
      <c r="CE1055" s="6">
        <f>SUMIFS(TRANSPORTE!E:E, TRANSPORTE!D:D, H1055, TRANSPORTE!G:G, E1055)</f>
        <v>0</v>
      </c>
      <c r="CF1055" s="6">
        <f>SUMIFS('PLANO DE SAÚDE'!E:E, 'PLANO DE SAÚDE'!D:D, H1055, 'PLANO DE SAÚDE'!G:G, E1055)</f>
        <v>616.27</v>
      </c>
      <c r="CG1055" s="6">
        <f>SUMIFS('PLANO ODONTO'!E:E, 'PLANO ODONTO'!D:D, H1055, 'PLANO ODONTO'!G:G, E1055)</f>
        <v>28</v>
      </c>
      <c r="CH1055" s="6">
        <f t="shared" si="96"/>
        <v>0</v>
      </c>
      <c r="CI1055" s="6">
        <f t="shared" si="97"/>
        <v>0</v>
      </c>
      <c r="CJ1055" s="6"/>
      <c r="CK1055" s="6">
        <f t="shared" si="78"/>
        <v>0</v>
      </c>
      <c r="CL1055" s="6">
        <f t="shared" si="79"/>
        <v>0</v>
      </c>
      <c r="CM1055" s="6">
        <f t="shared" si="98"/>
        <v>0</v>
      </c>
      <c r="CN1055" s="6">
        <v>2824</v>
      </c>
      <c r="CO1055" s="6">
        <v>-310.64</v>
      </c>
      <c r="CP1055" s="6">
        <v>2513.36</v>
      </c>
      <c r="CQ1055" s="6">
        <v>0</v>
      </c>
      <c r="CR1055" s="1">
        <v>0</v>
      </c>
      <c r="CS1055" s="6">
        <v>0</v>
      </c>
      <c r="CT1055" s="1">
        <v>0</v>
      </c>
      <c r="CU1055" s="6">
        <v>2216.8000000000002</v>
      </c>
    </row>
    <row r="1056" spans="1:99" ht="13.8">
      <c r="A1056" s="1"/>
      <c r="B1056" s="1"/>
      <c r="C1056" s="34" t="str">
        <f t="shared" ca="1" si="80"/>
        <v>Incompleto</v>
      </c>
      <c r="D1056" s="2">
        <f t="shared" si="81"/>
        <v>6442.2400000000007</v>
      </c>
      <c r="E1056" s="42">
        <v>45962</v>
      </c>
      <c r="F1056" s="1" t="s">
        <v>179</v>
      </c>
      <c r="G1056" s="1">
        <v>3</v>
      </c>
      <c r="H1056" s="1" t="s">
        <v>394</v>
      </c>
      <c r="I1056" s="1" t="s">
        <v>255</v>
      </c>
      <c r="J1056" s="38"/>
      <c r="K1056" s="6"/>
      <c r="L1056" s="1"/>
      <c r="M1056" s="4">
        <v>5752.56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8">
        <f t="shared" si="82"/>
        <v>5752.56</v>
      </c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>
        <v>-632.78</v>
      </c>
      <c r="BH1056" s="4">
        <v>-499.21</v>
      </c>
      <c r="BI1056" s="4"/>
      <c r="BJ1056" s="4"/>
      <c r="BK1056" s="4"/>
      <c r="BL1056" s="11">
        <f t="shared" si="83"/>
        <v>-1131.99</v>
      </c>
      <c r="BM1056" s="12">
        <f t="shared" si="84"/>
        <v>4620.5700000000006</v>
      </c>
      <c r="BN1056" s="13">
        <f t="shared" si="85"/>
        <v>0</v>
      </c>
      <c r="BO1056" s="13">
        <f t="shared" si="86"/>
        <v>0</v>
      </c>
      <c r="BP1056" s="13">
        <f t="shared" si="87"/>
        <v>0</v>
      </c>
      <c r="BQ1056" s="13">
        <f t="shared" si="88"/>
        <v>0</v>
      </c>
      <c r="BR1056" s="13">
        <f t="shared" si="89"/>
        <v>0</v>
      </c>
      <c r="BS1056" s="13">
        <f t="shared" si="90"/>
        <v>630</v>
      </c>
      <c r="BT1056" s="13">
        <f t="shared" si="91"/>
        <v>0</v>
      </c>
      <c r="BU1056" s="13">
        <f t="shared" si="92"/>
        <v>0</v>
      </c>
      <c r="BV1056" s="6">
        <f>SUMIFS('SEGURO DE VIDA'!E:E, 'SEGURO DE VIDA'!D:D, H1056, 'SEGURO DE VIDA'!G:G, E1056)</f>
        <v>59.68</v>
      </c>
      <c r="BW1056" s="6">
        <f>SUMIFS(TREINAMENTOS!E:E, TREINAMENTOS!D:D, H1056, TREINAMENTOS!G:G, E1056)</f>
        <v>0</v>
      </c>
      <c r="BX1056" s="6">
        <f>SUMIFS(EXAMES!E:E, EXAMES!D:D, H1056, EXAMES!G:G, E1056)</f>
        <v>0</v>
      </c>
      <c r="BY1056" s="25">
        <f t="shared" si="93"/>
        <v>689.68</v>
      </c>
      <c r="BZ1056" s="1"/>
      <c r="CA1056" s="1"/>
      <c r="CB1056" s="13">
        <f t="shared" si="94"/>
        <v>0</v>
      </c>
      <c r="CC1056" s="13">
        <f t="shared" si="95"/>
        <v>0</v>
      </c>
      <c r="CD1056" s="13">
        <f>SUMIFS(ALIMENTAÇÃO!E:E, ALIMENTAÇÃO!D:D, H1056, ALIMENTAÇÃO!G:G, E1056)</f>
        <v>630</v>
      </c>
      <c r="CE1056" s="6">
        <f>SUMIFS(TRANSPORTE!E:E, TRANSPORTE!D:D, H1056, TRANSPORTE!G:G, E1056)</f>
        <v>0</v>
      </c>
      <c r="CF1056" s="6">
        <f>SUMIFS('PLANO DE SAÚDE'!E:E, 'PLANO DE SAÚDE'!D:D, H1056, 'PLANO DE SAÚDE'!G:G, E1056)</f>
        <v>0</v>
      </c>
      <c r="CG1056" s="6">
        <f>SUMIFS('PLANO ODONTO'!E:E, 'PLANO ODONTO'!D:D, H1056, 'PLANO ODONTO'!G:G, E1056)</f>
        <v>0</v>
      </c>
      <c r="CH1056" s="6">
        <f t="shared" si="96"/>
        <v>0</v>
      </c>
      <c r="CI1056" s="6">
        <f t="shared" si="97"/>
        <v>0</v>
      </c>
      <c r="CJ1056" s="6"/>
      <c r="CK1056" s="6">
        <f t="shared" si="78"/>
        <v>0</v>
      </c>
      <c r="CL1056" s="6">
        <f t="shared" si="79"/>
        <v>0</v>
      </c>
      <c r="CM1056" s="6">
        <f t="shared" si="98"/>
        <v>0</v>
      </c>
      <c r="CN1056" s="6">
        <v>5752.56</v>
      </c>
      <c r="CO1056" s="6">
        <v>-1131.99</v>
      </c>
      <c r="CP1056" s="6">
        <v>4620.57</v>
      </c>
      <c r="CQ1056" s="6">
        <v>0</v>
      </c>
      <c r="CR1056" s="1">
        <v>0</v>
      </c>
      <c r="CS1056" s="6">
        <v>0</v>
      </c>
      <c r="CT1056" s="1">
        <v>0</v>
      </c>
      <c r="CU1056" s="6">
        <v>5119.78</v>
      </c>
    </row>
    <row r="1057" spans="1:99" ht="13.8">
      <c r="A1057" s="1"/>
      <c r="B1057" s="1"/>
      <c r="C1057" s="34" t="str">
        <f t="shared" ca="1" si="80"/>
        <v>OK</v>
      </c>
      <c r="D1057" s="2">
        <f t="shared" si="81"/>
        <v>4702.2700000000004</v>
      </c>
      <c r="E1057" s="42">
        <v>45962</v>
      </c>
      <c r="F1057" s="1" t="s">
        <v>179</v>
      </c>
      <c r="G1057" s="1">
        <v>3</v>
      </c>
      <c r="H1057" s="1" t="s">
        <v>275</v>
      </c>
      <c r="I1057" s="1" t="s">
        <v>255</v>
      </c>
      <c r="J1057" s="38"/>
      <c r="K1057" s="6"/>
      <c r="L1057" s="1"/>
      <c r="M1057" s="4">
        <v>2824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8">
        <f t="shared" si="82"/>
        <v>2824</v>
      </c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>
        <v>-310.64</v>
      </c>
      <c r="BH1057" s="4"/>
      <c r="BI1057" s="4"/>
      <c r="BJ1057" s="4"/>
      <c r="BK1057" s="4"/>
      <c r="BL1057" s="11">
        <f t="shared" si="83"/>
        <v>-310.64</v>
      </c>
      <c r="BM1057" s="12">
        <f t="shared" si="84"/>
        <v>2513.36</v>
      </c>
      <c r="BN1057" s="13">
        <f t="shared" si="85"/>
        <v>0</v>
      </c>
      <c r="BO1057" s="13">
        <f t="shared" si="86"/>
        <v>0</v>
      </c>
      <c r="BP1057" s="13">
        <f t="shared" si="87"/>
        <v>0</v>
      </c>
      <c r="BQ1057" s="13">
        <f t="shared" si="88"/>
        <v>0</v>
      </c>
      <c r="BR1057" s="13">
        <f t="shared" si="89"/>
        <v>0</v>
      </c>
      <c r="BS1057" s="13">
        <f t="shared" si="90"/>
        <v>700</v>
      </c>
      <c r="BT1057" s="13">
        <f t="shared" si="91"/>
        <v>0</v>
      </c>
      <c r="BU1057" s="13">
        <f t="shared" si="92"/>
        <v>1118.5999999999999</v>
      </c>
      <c r="BV1057" s="6">
        <f>SUMIFS('SEGURO DE VIDA'!E:E, 'SEGURO DE VIDA'!D:D, H1057, 'SEGURO DE VIDA'!G:G, E1057)</f>
        <v>59.67</v>
      </c>
      <c r="BW1057" s="6">
        <f>SUMIFS(TREINAMENTOS!E:E, TREINAMENTOS!D:D, H1057, TREINAMENTOS!G:G, E1057)</f>
        <v>0</v>
      </c>
      <c r="BX1057" s="6">
        <f>SUMIFS(EXAMES!E:E, EXAMES!D:D, H1057, EXAMES!G:G, E1057)</f>
        <v>0</v>
      </c>
      <c r="BY1057" s="25">
        <f t="shared" si="93"/>
        <v>1878.27</v>
      </c>
      <c r="BZ1057" s="1"/>
      <c r="CA1057" s="1"/>
      <c r="CB1057" s="13">
        <f t="shared" si="94"/>
        <v>1062.5999999999999</v>
      </c>
      <c r="CC1057" s="13">
        <f t="shared" si="95"/>
        <v>56</v>
      </c>
      <c r="CD1057" s="13">
        <f>SUMIFS(ALIMENTAÇÃO!E:E, ALIMENTAÇÃO!D:D, H1057, ALIMENTAÇÃO!G:G, E1057)</f>
        <v>700</v>
      </c>
      <c r="CE1057" s="6">
        <f>SUMIFS(TRANSPORTE!E:E, TRANSPORTE!D:D, H1057, TRANSPORTE!G:G, E1057)</f>
        <v>0</v>
      </c>
      <c r="CF1057" s="6">
        <f>SUMIFS('PLANO DE SAÚDE'!E:E, 'PLANO DE SAÚDE'!D:D, H1057, 'PLANO DE SAÚDE'!G:G, E1057)</f>
        <v>1062.5999999999999</v>
      </c>
      <c r="CG1057" s="6">
        <f>SUMIFS('PLANO ODONTO'!E:E, 'PLANO ODONTO'!D:D, H1057, 'PLANO ODONTO'!G:G, E1057)</f>
        <v>56</v>
      </c>
      <c r="CH1057" s="6">
        <f t="shared" si="96"/>
        <v>0</v>
      </c>
      <c r="CI1057" s="6">
        <f t="shared" si="97"/>
        <v>0</v>
      </c>
      <c r="CJ1057" s="6"/>
      <c r="CK1057" s="6">
        <f t="shared" si="78"/>
        <v>0</v>
      </c>
      <c r="CL1057" s="6">
        <f t="shared" si="79"/>
        <v>0</v>
      </c>
      <c r="CM1057" s="6">
        <f t="shared" si="98"/>
        <v>0</v>
      </c>
      <c r="CN1057" s="6">
        <v>2824</v>
      </c>
      <c r="CO1057" s="6">
        <v>-310.64</v>
      </c>
      <c r="CP1057" s="6">
        <v>2513.36</v>
      </c>
      <c r="CQ1057" s="6">
        <v>0</v>
      </c>
      <c r="CR1057" s="1">
        <v>0</v>
      </c>
      <c r="CS1057" s="6">
        <v>0</v>
      </c>
      <c r="CT1057" s="1">
        <v>0</v>
      </c>
      <c r="CU1057" s="6">
        <v>2216.8000000000002</v>
      </c>
    </row>
  </sheetData>
  <autoFilter ref="A3:CU1057" xr:uid="{00000000-0009-0000-0000-000000000000}">
    <filterColumn colId="4">
      <filters>
        <dateGroupItem year="2025" month="11" dateTimeGrouping="month"/>
      </filters>
    </filterColumn>
  </autoFilter>
  <mergeCells count="1">
    <mergeCell ref="CD2:CG2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E79"/>
  <sheetViews>
    <sheetView workbookViewId="0"/>
  </sheetViews>
  <sheetFormatPr defaultColWidth="12.6640625" defaultRowHeight="15" customHeight="1"/>
  <cols>
    <col min="1" max="1" width="30.33203125" customWidth="1"/>
  </cols>
  <sheetData>
    <row r="1" spans="1:83" ht="15" customHeight="1">
      <c r="A1" s="43" t="s">
        <v>597</v>
      </c>
      <c r="B1" s="44" t="s">
        <v>598</v>
      </c>
      <c r="C1" s="44" t="s">
        <v>599</v>
      </c>
      <c r="D1" s="44" t="s">
        <v>600</v>
      </c>
      <c r="E1" s="45" t="s">
        <v>601</v>
      </c>
      <c r="F1" s="46" t="s">
        <v>602</v>
      </c>
      <c r="G1" s="46" t="s">
        <v>603</v>
      </c>
      <c r="H1" s="46" t="s">
        <v>604</v>
      </c>
      <c r="I1" s="46" t="s">
        <v>605</v>
      </c>
      <c r="J1" s="47" t="s">
        <v>606</v>
      </c>
      <c r="K1" s="47" t="s">
        <v>607</v>
      </c>
      <c r="L1" s="48" t="str">
        <f>E1</f>
        <v>R$ H.TOTAL PROJETO</v>
      </c>
      <c r="M1" s="49" t="s">
        <v>56</v>
      </c>
      <c r="N1" s="50" t="s">
        <v>608</v>
      </c>
      <c r="O1" s="51" t="s">
        <v>609</v>
      </c>
      <c r="P1" s="52" t="s">
        <v>60</v>
      </c>
      <c r="Q1" s="52" t="s">
        <v>42</v>
      </c>
      <c r="R1" s="53" t="s">
        <v>64</v>
      </c>
      <c r="S1" s="53" t="s">
        <v>10</v>
      </c>
      <c r="T1" s="53" t="s">
        <v>11</v>
      </c>
      <c r="U1" s="53" t="s">
        <v>610</v>
      </c>
      <c r="V1" s="53" t="s">
        <v>14</v>
      </c>
      <c r="W1" s="53" t="s">
        <v>15</v>
      </c>
      <c r="X1" s="53" t="s">
        <v>66</v>
      </c>
      <c r="Y1" s="53" t="s">
        <v>16</v>
      </c>
      <c r="Z1" s="53" t="s">
        <v>20</v>
      </c>
      <c r="AA1" s="53" t="s">
        <v>67</v>
      </c>
      <c r="AB1" s="53" t="s">
        <v>19</v>
      </c>
      <c r="AC1" s="53" t="s">
        <v>9</v>
      </c>
      <c r="AD1" s="53" t="s">
        <v>17</v>
      </c>
      <c r="AE1" s="53" t="s">
        <v>6</v>
      </c>
      <c r="AF1" s="53" t="s">
        <v>21</v>
      </c>
      <c r="AG1" s="53" t="s">
        <v>13</v>
      </c>
      <c r="AH1" s="54"/>
      <c r="AI1" s="53" t="s">
        <v>611</v>
      </c>
      <c r="AJ1" s="55" t="s">
        <v>32</v>
      </c>
      <c r="AK1" s="55" t="s">
        <v>28</v>
      </c>
      <c r="AL1" s="55" t="s">
        <v>22</v>
      </c>
      <c r="AM1" s="55" t="s">
        <v>612</v>
      </c>
      <c r="AN1" s="55" t="s">
        <v>31</v>
      </c>
      <c r="AO1" s="55" t="s">
        <v>37</v>
      </c>
      <c r="AP1" s="55" t="s">
        <v>26</v>
      </c>
      <c r="AQ1" s="55" t="s">
        <v>35</v>
      </c>
      <c r="AR1" s="55" t="s">
        <v>36</v>
      </c>
      <c r="AS1" s="55" t="s">
        <v>23</v>
      </c>
      <c r="AT1" s="55" t="s">
        <v>24</v>
      </c>
      <c r="AU1" s="55" t="s">
        <v>34</v>
      </c>
      <c r="AV1" s="55" t="s">
        <v>613</v>
      </c>
      <c r="AW1" s="55" t="s">
        <v>613</v>
      </c>
      <c r="AX1" s="55" t="s">
        <v>21</v>
      </c>
      <c r="AY1" s="55" t="s">
        <v>27</v>
      </c>
      <c r="AZ1" s="56" t="s">
        <v>29</v>
      </c>
      <c r="BA1" s="57" t="s">
        <v>614</v>
      </c>
      <c r="BB1" s="58" t="s">
        <v>615</v>
      </c>
      <c r="BC1" s="59" t="s">
        <v>616</v>
      </c>
      <c r="BD1" s="59" t="s">
        <v>617</v>
      </c>
      <c r="BE1" s="59" t="s">
        <v>618</v>
      </c>
      <c r="BF1" s="60" t="s">
        <v>613</v>
      </c>
      <c r="BG1" s="61" t="s">
        <v>613</v>
      </c>
      <c r="BH1" s="61" t="s">
        <v>613</v>
      </c>
      <c r="BI1" s="62" t="s">
        <v>619</v>
      </c>
      <c r="BJ1" s="62" t="s">
        <v>620</v>
      </c>
      <c r="BK1" s="62" t="s">
        <v>117</v>
      </c>
      <c r="BL1" s="62" t="s">
        <v>621</v>
      </c>
      <c r="BM1" s="62" t="s">
        <v>119</v>
      </c>
      <c r="BN1" s="62" t="s">
        <v>120</v>
      </c>
      <c r="BO1" s="62" t="s">
        <v>622</v>
      </c>
      <c r="BP1" s="57" t="s">
        <v>623</v>
      </c>
      <c r="BQ1" s="63"/>
      <c r="BR1" s="63"/>
      <c r="BS1" s="64" t="s">
        <v>624</v>
      </c>
      <c r="BT1" s="64" t="s">
        <v>625</v>
      </c>
      <c r="BU1" s="64" t="s">
        <v>626</v>
      </c>
      <c r="BV1" s="65" t="s">
        <v>613</v>
      </c>
      <c r="BW1" s="65" t="s">
        <v>613</v>
      </c>
      <c r="BX1" s="65" t="s">
        <v>613</v>
      </c>
      <c r="BY1" s="66" t="s">
        <v>627</v>
      </c>
      <c r="BZ1" s="67" t="s">
        <v>628</v>
      </c>
      <c r="CA1" s="66" t="s">
        <v>629</v>
      </c>
      <c r="CB1" s="66" t="s">
        <v>630</v>
      </c>
      <c r="CC1" s="66" t="s">
        <v>631</v>
      </c>
      <c r="CD1" s="68"/>
      <c r="CE1" s="66" t="s">
        <v>632</v>
      </c>
    </row>
    <row r="9" spans="1:83">
      <c r="A9" s="69" t="str">
        <f ca="1">IFERROR(__xludf.DUMMYFUNCTION("unique(flatten(1:1))"),"EMPREGADO")</f>
        <v>EMPREGADO</v>
      </c>
    </row>
    <row r="10" spans="1:83">
      <c r="A10" s="69" t="str">
        <f ca="1">IFERROR(__xludf.DUMMYFUNCTION("""COMPUTED_VALUE"""),"HORAS REFERÊNCIA")</f>
        <v>HORAS REFERÊNCIA</v>
      </c>
    </row>
    <row r="11" spans="1:83">
      <c r="A11" s="69" t="str">
        <f ca="1">IFERROR(__xludf.DUMMYFUNCTION("""COMPUTED_VALUE"""),"H. NORMAIS/REFERÊNCIA")</f>
        <v>H. NORMAIS/REFERÊNCIA</v>
      </c>
    </row>
    <row r="12" spans="1:83">
      <c r="A12" s="69" t="str">
        <f ca="1">IFERROR(__xludf.DUMMYFUNCTION("""COMPUTED_VALUE"""),"H.PERIC./REFERÊNCIA")</f>
        <v>H.PERIC./REFERÊNCIA</v>
      </c>
    </row>
    <row r="13" spans="1:83">
      <c r="A13" s="70" t="str">
        <f ca="1">IFERROR(__xludf.DUMMYFUNCTION("""COMPUTED_VALUE"""),"R$ H.TOTAL PROJETO")</f>
        <v>R$ H.TOTAL PROJETO</v>
      </c>
    </row>
    <row r="14" spans="1:83">
      <c r="A14" s="70" t="str">
        <f ca="1">IFERROR(__xludf.DUMMYFUNCTION("""COMPUTED_VALUE"""),"R$ HORAS NORMAIS")</f>
        <v>R$ HORAS NORMAIS</v>
      </c>
    </row>
    <row r="15" spans="1:83">
      <c r="A15" s="70" t="str">
        <f ca="1">IFERROR(__xludf.DUMMYFUNCTION("""COMPUTED_VALUE"""),"R$ TOTAL HORAS NORMAIS")</f>
        <v>R$ TOTAL HORAS NORMAIS</v>
      </c>
    </row>
    <row r="16" spans="1:83">
      <c r="A16" s="70" t="str">
        <f ca="1">IFERROR(__xludf.DUMMYFUNCTION("""COMPUTED_VALUE"""),"R$ HORAS C/ PER.")</f>
        <v>R$ HORAS C/ PER.</v>
      </c>
    </row>
    <row r="17" spans="1:1">
      <c r="A17" s="70" t="str">
        <f ca="1">IFERROR(__xludf.DUMMYFUNCTION("""COMPUTED_VALUE"""),"R$ TOTAL HORAS PERICULOSIDADE")</f>
        <v>R$ TOTAL HORAS PERICULOSIDADE</v>
      </c>
    </row>
    <row r="18" spans="1:1">
      <c r="A18" s="71" t="str">
        <f ca="1">IFERROR(__xludf.DUMMYFUNCTION("""COMPUTED_VALUE"""),"H/N PROJETO")</f>
        <v>H/N PROJETO</v>
      </c>
    </row>
    <row r="19" spans="1:1">
      <c r="A19" s="71" t="str">
        <f ca="1">IFERROR(__xludf.DUMMYFUNCTION("""COMPUTED_VALUE"""),"H/P PROJETO")</f>
        <v>H/P PROJETO</v>
      </c>
    </row>
    <row r="20" spans="1:1">
      <c r="A20" s="72" t="str">
        <f ca="1">IFERROR(__xludf.DUMMYFUNCTION("""COMPUTED_VALUE"""),"Referência")</f>
        <v>Referência</v>
      </c>
    </row>
    <row r="21" spans="1:1">
      <c r="A21" s="73" t="str">
        <f ca="1">IFERROR(__xludf.DUMMYFUNCTION("""COMPUTED_VALUE"""),"Vencimento")</f>
        <v>Vencimento</v>
      </c>
    </row>
    <row r="22" spans="1:1">
      <c r="A22" s="72" t="str">
        <f ca="1">IFERROR(__xludf.DUMMYFUNCTION("""COMPUTED_VALUE"""),"Funcionário")</f>
        <v>Funcionário</v>
      </c>
    </row>
    <row r="23" spans="1:1">
      <c r="A23" s="69" t="str">
        <f ca="1">IFERROR(__xludf.DUMMYFUNCTION("""COMPUTED_VALUE"""),"Função")</f>
        <v>Função</v>
      </c>
    </row>
    <row r="24" spans="1:1">
      <c r="A24" s="69" t="str">
        <f ca="1">IFERROR(__xludf.DUMMYFUNCTION("""COMPUTED_VALUE"""),"Locação/Sal. Contratual")</f>
        <v>Locação/Sal. Contratual</v>
      </c>
    </row>
    <row r="25" spans="1:1">
      <c r="A25" s="74" t="str">
        <f ca="1">IFERROR(__xludf.DUMMYFUNCTION("""COMPUTED_VALUE"""),"PROV.: 001 - Salário Base")</f>
        <v>PROV.: 001 - Salário Base</v>
      </c>
    </row>
    <row r="26" spans="1:1">
      <c r="A26" s="74" t="str">
        <f ca="1">IFERROR(__xludf.DUMMYFUNCTION("""COMPUTED_VALUE"""),"Sobre Aviso")</f>
        <v>Sobre Aviso</v>
      </c>
    </row>
    <row r="27" spans="1:1">
      <c r="A27" s="74" t="str">
        <f ca="1">IFERROR(__xludf.DUMMYFUNCTION("""COMPUTED_VALUE"""),"Adicional de transferência")</f>
        <v>Adicional de transferência</v>
      </c>
    </row>
    <row r="28" spans="1:1" ht="13.2">
      <c r="A28" s="74" t="str">
        <f ca="1">IFERROR(__xludf.DUMMYFUNCTION("""COMPUTED_VALUE"""),"Acumulo de função")</f>
        <v>Acumulo de função</v>
      </c>
    </row>
    <row r="29" spans="1:1" ht="13.2">
      <c r="A29" s="74" t="str">
        <f ca="1">IFERROR(__xludf.DUMMYFUNCTION("""COMPUTED_VALUE"""),"HE 50%")</f>
        <v>HE 50%</v>
      </c>
    </row>
    <row r="30" spans="1:1" ht="13.2">
      <c r="A30" s="74" t="str">
        <f ca="1">IFERROR(__xludf.DUMMYFUNCTION("""COMPUTED_VALUE"""),"HE 100%")</f>
        <v>HE 100%</v>
      </c>
    </row>
    <row r="31" spans="1:1" ht="13.2">
      <c r="A31" s="74" t="str">
        <f ca="1">IFERROR(__xludf.DUMMYFUNCTION("""COMPUTED_VALUE"""),"PROV.: 017 - Noturno 20%")</f>
        <v>PROV.: 017 - Noturno 20%</v>
      </c>
    </row>
    <row r="32" spans="1:1" ht="13.2">
      <c r="A32" s="74" t="str">
        <f ca="1">IFERROR(__xludf.DUMMYFUNCTION("""COMPUTED_VALUE"""),"Reflexo DSR HE")</f>
        <v>Reflexo DSR HE</v>
      </c>
    </row>
    <row r="33" spans="1:1" ht="13.2">
      <c r="A33" s="74" t="str">
        <f ca="1">IFERROR(__xludf.DUMMYFUNCTION("""COMPUTED_VALUE"""),"Insuficiencia de saldo")</f>
        <v>Insuficiencia de saldo</v>
      </c>
    </row>
    <row r="34" spans="1:1" ht="13.2">
      <c r="A34" s="74" t="str">
        <f ca="1">IFERROR(__xludf.DUMMYFUNCTION("""COMPUTED_VALUE"""),"PROV.: 020 - Periculosidade 30%")</f>
        <v>PROV.: 020 - Periculosidade 30%</v>
      </c>
    </row>
    <row r="35" spans="1:1" ht="13.2">
      <c r="A35" s="74" t="str">
        <f ca="1">IFERROR(__xludf.DUMMYFUNCTION("""COMPUTED_VALUE"""),"Salário Familia")</f>
        <v>Salário Familia</v>
      </c>
    </row>
    <row r="36" spans="1:1" ht="13.2">
      <c r="A36" s="74" t="str">
        <f ca="1">IFERROR(__xludf.DUMMYFUNCTION("""COMPUTED_VALUE"""),"Gratificação")</f>
        <v>Gratificação</v>
      </c>
    </row>
    <row r="37" spans="1:1" ht="13.2">
      <c r="A37" s="74" t="str">
        <f ca="1">IFERROR(__xludf.DUMMYFUNCTION("""COMPUTED_VALUE"""),"Reembolso Desc. Indev.")</f>
        <v>Reembolso Desc. Indev.</v>
      </c>
    </row>
    <row r="38" spans="1:1" ht="13.2">
      <c r="A38" s="74" t="str">
        <f ca="1">IFERROR(__xludf.DUMMYFUNCTION("""COMPUTED_VALUE"""),"Aux. Educação")</f>
        <v>Aux. Educação</v>
      </c>
    </row>
    <row r="39" spans="1:1" ht="13.2">
      <c r="A39" s="74" t="str">
        <f ca="1">IFERROR(__xludf.DUMMYFUNCTION("""COMPUTED_VALUE"""),"Arredondamento")</f>
        <v>Arredondamento</v>
      </c>
    </row>
    <row r="40" spans="1:1" ht="13.2">
      <c r="A40" s="74" t="str">
        <f ca="1">IFERROR(__xludf.DUMMYFUNCTION("""COMPUTED_VALUE"""),"Comissão")</f>
        <v>Comissão</v>
      </c>
    </row>
    <row r="41" spans="1:1" ht="13.2">
      <c r="A41" s="74"/>
    </row>
    <row r="42" spans="1:1" ht="13.2">
      <c r="A42" s="74" t="str">
        <f ca="1">IFERROR(__xludf.DUMMYFUNCTION("""COMPUTED_VALUE"""),"Soma Proventos")</f>
        <v>Soma Proventos</v>
      </c>
    </row>
    <row r="43" spans="1:1" ht="13.2">
      <c r="A43" s="74" t="str">
        <f ca="1">IFERROR(__xludf.DUMMYFUNCTION("""COMPUTED_VALUE"""),"Plano de Saúde descontado na folha")</f>
        <v>Plano de Saúde descontado na folha</v>
      </c>
    </row>
    <row r="44" spans="1:1" ht="13.2">
      <c r="A44" s="74" t="str">
        <f ca="1">IFERROR(__xludf.DUMMYFUNCTION("""COMPUTED_VALUE"""),"Plano Odontologico")</f>
        <v>Plano Odontologico</v>
      </c>
    </row>
    <row r="45" spans="1:1" ht="13.2">
      <c r="A45" s="74" t="str">
        <f ca="1">IFERROR(__xludf.DUMMYFUNCTION("""COMPUTED_VALUE"""),"Falta + DSR")</f>
        <v>Falta + DSR</v>
      </c>
    </row>
    <row r="46" spans="1:1" ht="13.2">
      <c r="A46" s="74" t="str">
        <f ca="1">IFERROR(__xludf.DUMMYFUNCTION("""COMPUTED_VALUE"""),"Adiantamento ")</f>
        <v xml:space="preserve">Adiantamento </v>
      </c>
    </row>
    <row r="47" spans="1:1" ht="13.2">
      <c r="A47" s="74" t="str">
        <f ca="1">IFERROR(__xludf.DUMMYFUNCTION("""COMPUTED_VALUE"""),"Multa de Transito ")</f>
        <v xml:space="preserve">Multa de Transito </v>
      </c>
    </row>
    <row r="48" spans="1:1" ht="13.2">
      <c r="A48" s="74" t="str">
        <f ca="1">IFERROR(__xludf.DUMMYFUNCTION("""COMPUTED_VALUE"""),"Pensão Alimenticia")</f>
        <v>Pensão Alimenticia</v>
      </c>
    </row>
    <row r="49" spans="1:1" ht="13.2">
      <c r="A49" s="74" t="str">
        <f ca="1">IFERROR(__xludf.DUMMYFUNCTION("""COMPUTED_VALUE"""),"Insuficiencia de Saldo")</f>
        <v>Insuficiencia de Saldo</v>
      </c>
    </row>
    <row r="50" spans="1:1" ht="13.2">
      <c r="A50" s="74" t="str">
        <f ca="1">IFERROR(__xludf.DUMMYFUNCTION("""COMPUTED_VALUE"""),"INSS")</f>
        <v>INSS</v>
      </c>
    </row>
    <row r="51" spans="1:1" ht="13.2">
      <c r="A51" s="74" t="str">
        <f ca="1">IFERROR(__xludf.DUMMYFUNCTION("""COMPUTED_VALUE"""),"IRRF")</f>
        <v>IRRF</v>
      </c>
    </row>
    <row r="52" spans="1:1" ht="13.2">
      <c r="A52" s="74" t="str">
        <f ca="1">IFERROR(__xludf.DUMMYFUNCTION("""COMPUTED_VALUE"""),"VA")</f>
        <v>VA</v>
      </c>
    </row>
    <row r="53" spans="1:1" ht="13.2">
      <c r="A53" s="74" t="str">
        <f ca="1">IFERROR(__xludf.DUMMYFUNCTION("""COMPUTED_VALUE"""),"VT")</f>
        <v>VT</v>
      </c>
    </row>
    <row r="54" spans="1:1" ht="13.2">
      <c r="A54" s="74" t="str">
        <f ca="1">IFERROR(__xludf.DUMMYFUNCTION("""COMPUTED_VALUE"""),"Emprestimo (cred trab)")</f>
        <v>Emprestimo (cred trab)</v>
      </c>
    </row>
    <row r="55" spans="1:1" ht="13.2">
      <c r="A55" s="74" t="str">
        <f ca="1">IFERROR(__xludf.DUMMYFUNCTION("""COMPUTED_VALUE"""),"EXTRAS")</f>
        <v>EXTRAS</v>
      </c>
    </row>
    <row r="56" spans="1:1" ht="13.2">
      <c r="A56" s="74" t="str">
        <f ca="1">IFERROR(__xludf.DUMMYFUNCTION("""COMPUTED_VALUE"""),"2 via de VT")</f>
        <v>2 via de VT</v>
      </c>
    </row>
    <row r="57" spans="1:1" ht="13.2">
      <c r="A57" s="74" t="str">
        <f ca="1">IFERROR(__xludf.DUMMYFUNCTION("""COMPUTED_VALUE"""),"Contribuição sindical")</f>
        <v>Contribuição sindical</v>
      </c>
    </row>
    <row r="58" spans="1:1" ht="13.2">
      <c r="A58" s="74" t="str">
        <f ca="1">IFERROR(__xludf.DUMMYFUNCTION("""COMPUTED_VALUE"""),"Soma Descontos")</f>
        <v>Soma Descontos</v>
      </c>
    </row>
    <row r="59" spans="1:1" ht="13.2">
      <c r="A59" s="74" t="str">
        <f ca="1">IFERROR(__xludf.DUMMYFUNCTION("""COMPUTED_VALUE"""),"Total Folha")</f>
        <v>Total Folha</v>
      </c>
    </row>
    <row r="60" spans="1:1" ht="13.2">
      <c r="A60" s="74" t="str">
        <f ca="1">IFERROR(__xludf.DUMMYFUNCTION("""COMPUTED_VALUE"""),"Rest. VA")</f>
        <v>Rest. VA</v>
      </c>
    </row>
    <row r="61" spans="1:1" ht="13.2">
      <c r="A61" s="74" t="str">
        <f ca="1">IFERROR(__xludf.DUMMYFUNCTION("""COMPUTED_VALUE"""),"Rest. VT")</f>
        <v>Rest. VT</v>
      </c>
    </row>
    <row r="62" spans="1:1" ht="13.2">
      <c r="A62" s="74" t="str">
        <f ca="1">IFERROR(__xludf.DUMMYFUNCTION("""COMPUTED_VALUE"""),"Rest. Plano")</f>
        <v>Rest. Plano</v>
      </c>
    </row>
    <row r="63" spans="1:1" ht="13.2">
      <c r="A63" s="74" t="str">
        <f ca="1">IFERROR(__xludf.DUMMYFUNCTION("""COMPUTED_VALUE"""),"Seguro de Vida")</f>
        <v>Seguro de Vida</v>
      </c>
    </row>
    <row r="64" spans="1:1" ht="13.2">
      <c r="A64" s="74" t="str">
        <f ca="1">IFERROR(__xludf.DUMMYFUNCTION("""COMPUTED_VALUE"""),"Parcela 13 sálario")</f>
        <v>Parcela 13 sálario</v>
      </c>
    </row>
    <row r="65" spans="1:1" ht="13.2">
      <c r="A65" s="74" t="str">
        <f ca="1">IFERROR(__xludf.DUMMYFUNCTION("""COMPUTED_VALUE"""),"Parcela de Férias")</f>
        <v>Parcela de Férias</v>
      </c>
    </row>
    <row r="66" spans="1:1" ht="13.2">
      <c r="A66" s="74" t="str">
        <f ca="1">IFERROR(__xludf.DUMMYFUNCTION("""COMPUTED_VALUE"""),"1/3 de férias")</f>
        <v>1/3 de férias</v>
      </c>
    </row>
    <row r="67" spans="1:1" ht="13.2">
      <c r="A67" s="74" t="str">
        <f ca="1">IFERROR(__xludf.DUMMYFUNCTION("""COMPUTED_VALUE"""),"INSS Empresa")</f>
        <v>INSS Empresa</v>
      </c>
    </row>
    <row r="68" spans="1:1" ht="13.2">
      <c r="A68" s="74" t="str">
        <f ca="1">IFERROR(__xludf.DUMMYFUNCTION("""COMPUTED_VALUE"""),"FGTS")</f>
        <v>FGTS</v>
      </c>
    </row>
    <row r="69" spans="1:1" ht="13.2">
      <c r="A69" s="74" t="str">
        <f ca="1">IFERROR(__xludf.DUMMYFUNCTION("""COMPUTED_VALUE"""),"Valor Empresa")</f>
        <v>Valor Empresa</v>
      </c>
    </row>
    <row r="70" spans="1:1" ht="13.2">
      <c r="A70" s="74" t="str">
        <f ca="1">IFERROR(__xludf.DUMMYFUNCTION("""COMPUTED_VALUE"""),"Total dos gastos")</f>
        <v>Total dos gastos</v>
      </c>
    </row>
    <row r="71" spans="1:1" ht="13.2">
      <c r="A71" s="74" t="str">
        <f ca="1">IFERROR(__xludf.DUMMYFUNCTION("""COMPUTED_VALUE"""),"VA Depositado")</f>
        <v>VA Depositado</v>
      </c>
    </row>
    <row r="72" spans="1:1" ht="13.2">
      <c r="A72" s="74" t="str">
        <f ca="1">IFERROR(__xludf.DUMMYFUNCTION("""COMPUTED_VALUE"""),"VT depositado")</f>
        <v>VT depositado</v>
      </c>
    </row>
    <row r="73" spans="1:1" ht="13.2">
      <c r="A73" s="74" t="str">
        <f ca="1">IFERROR(__xludf.DUMMYFUNCTION("""COMPUTED_VALUE"""),"Valor Plano de Saúde total")</f>
        <v>Valor Plano de Saúde total</v>
      </c>
    </row>
    <row r="74" spans="1:1" ht="13.2">
      <c r="A74" s="74" t="str">
        <f ca="1">IFERROR(__xludf.DUMMYFUNCTION("""COMPUTED_VALUE"""),"colaboradores")</f>
        <v>colaboradores</v>
      </c>
    </row>
    <row r="75" spans="1:1" ht="13.2">
      <c r="A75" s="74" t="str">
        <f ca="1">IFERROR(__xludf.DUMMYFUNCTION("""COMPUTED_VALUE"""),"Encontra esse nome na sólides?")</f>
        <v>Encontra esse nome na sólides?</v>
      </c>
    </row>
    <row r="76" spans="1:1" ht="13.2">
      <c r="A76" s="74" t="str">
        <f ca="1">IFERROR(__xludf.DUMMYFUNCTION("""COMPUTED_VALUE"""),"Total horas úteis/referência")</f>
        <v>Total horas úteis/referência</v>
      </c>
    </row>
    <row r="77" spans="1:1" ht="13.2">
      <c r="A77" s="74" t="str">
        <f ca="1">IFERROR(__xludf.DUMMYFUNCTION("""COMPUTED_VALUE"""),"Total horas normais/referência")</f>
        <v>Total horas normais/referência</v>
      </c>
    </row>
    <row r="78" spans="1:1" ht="13.2">
      <c r="A78" s="74" t="str">
        <f ca="1">IFERROR(__xludf.DUMMYFUNCTION("""COMPUTED_VALUE"""),"Total horas periculosidade/referência")</f>
        <v>Total horas periculosidade/referência</v>
      </c>
    </row>
    <row r="79" spans="1:1" ht="13.2">
      <c r="A79" s="74" t="str">
        <f ca="1">IFERROR(__xludf.DUMMYFUNCTION("""COMPUTED_VALUE"""),"LISTA SÓLIDES")</f>
        <v>LISTA SÓLIDES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00FF"/>
    <outlinePr summaryBelow="0" summaryRight="0"/>
  </sheetPr>
  <dimension ref="A1:K1009"/>
  <sheetViews>
    <sheetView workbookViewId="0"/>
  </sheetViews>
  <sheetFormatPr defaultColWidth="12.6640625" defaultRowHeight="15" customHeight="1"/>
  <cols>
    <col min="1" max="1" width="43.6640625" customWidth="1"/>
    <col min="2" max="2" width="12.88671875" customWidth="1"/>
    <col min="3" max="3" width="9.77734375" customWidth="1"/>
    <col min="4" max="4" width="39" customWidth="1"/>
    <col min="5" max="5" width="15.21875" customWidth="1"/>
    <col min="6" max="6" width="8.33203125" customWidth="1"/>
    <col min="7" max="7" width="11.88671875" customWidth="1"/>
    <col min="8" max="8" width="12.109375" customWidth="1"/>
    <col min="9" max="9" width="17.33203125" customWidth="1"/>
    <col min="10" max="10" width="12.88671875" customWidth="1"/>
    <col min="11" max="11" width="39" customWidth="1"/>
  </cols>
  <sheetData>
    <row r="1" spans="1:11" ht="13.8">
      <c r="A1" s="75" t="s">
        <v>52</v>
      </c>
      <c r="B1" s="76" t="s">
        <v>633</v>
      </c>
      <c r="C1" s="77" t="s">
        <v>54</v>
      </c>
      <c r="D1" s="78" t="s">
        <v>634</v>
      </c>
      <c r="E1" s="79" t="s">
        <v>635</v>
      </c>
      <c r="F1" s="79" t="s">
        <v>636</v>
      </c>
      <c r="G1" s="79" t="s">
        <v>637</v>
      </c>
      <c r="H1" s="79" t="s">
        <v>638</v>
      </c>
      <c r="I1" s="79" t="s">
        <v>639</v>
      </c>
      <c r="J1" s="79" t="s">
        <v>640</v>
      </c>
    </row>
    <row r="2" spans="1:11" ht="14.4" hidden="1">
      <c r="A2" s="69" t="str">
        <f ca="1">IFERROR(__xludf.DUMMYFUNCTION("unique(flatten(LISTAFOLHAS!A3:A1001))"),"ADRIANO SOUZA SANTOS")</f>
        <v>ADRIANO SOUZA SANTOS</v>
      </c>
      <c r="B2" s="80" t="s">
        <v>641</v>
      </c>
      <c r="C2" s="69" t="str">
        <f t="shared" ref="C2:C256" ca="1" si="0">IF(COUNTIF(A:A, D2)&gt;0, "OK", "Incompleto")</f>
        <v>OK</v>
      </c>
      <c r="D2" s="81" t="s">
        <v>146</v>
      </c>
      <c r="E2" s="74">
        <v>239.4</v>
      </c>
      <c r="F2" s="69">
        <v>86601833</v>
      </c>
      <c r="G2" s="82">
        <v>45809</v>
      </c>
      <c r="I2" s="69" t="s">
        <v>132</v>
      </c>
      <c r="J2" s="83" t="s">
        <v>642</v>
      </c>
      <c r="K2" s="81" t="s">
        <v>146</v>
      </c>
    </row>
    <row r="3" spans="1:11" ht="14.4" hidden="1">
      <c r="A3" s="69" t="str">
        <f ca="1">IFERROR(__xludf.DUMMYFUNCTION("""COMPUTED_VALUE"""),"ALESSANDRO SOARES RIBEIRO")</f>
        <v>ALESSANDRO SOARES RIBEIRO</v>
      </c>
      <c r="B3" s="80" t="s">
        <v>641</v>
      </c>
      <c r="C3" s="69" t="str">
        <f t="shared" ca="1" si="0"/>
        <v>OK</v>
      </c>
      <c r="D3" s="81" t="s">
        <v>152</v>
      </c>
      <c r="E3" s="74">
        <v>324.89999999999998</v>
      </c>
      <c r="F3" s="69">
        <v>86602971</v>
      </c>
      <c r="G3" s="82">
        <v>45809</v>
      </c>
      <c r="I3" s="69" t="s">
        <v>132</v>
      </c>
      <c r="J3" s="83" t="s">
        <v>642</v>
      </c>
      <c r="K3" s="81" t="s">
        <v>152</v>
      </c>
    </row>
    <row r="4" spans="1:11" ht="14.4" hidden="1">
      <c r="A4" s="69" t="str">
        <f ca="1">IFERROR(__xludf.DUMMYFUNCTION("""COMPUTED_VALUE"""),"ALEXANDRE FERREIRA DE LIMA")</f>
        <v>ALEXANDRE FERREIRA DE LIMA</v>
      </c>
      <c r="B4" s="80" t="s">
        <v>641</v>
      </c>
      <c r="C4" s="69" t="str">
        <f t="shared" ca="1" si="0"/>
        <v>OK</v>
      </c>
      <c r="D4" s="81" t="s">
        <v>156</v>
      </c>
      <c r="E4" s="74">
        <v>324.89999999999998</v>
      </c>
      <c r="F4" s="69">
        <v>86601833</v>
      </c>
      <c r="G4" s="82">
        <v>45809</v>
      </c>
      <c r="I4" s="69" t="s">
        <v>132</v>
      </c>
      <c r="J4" s="83" t="s">
        <v>642</v>
      </c>
      <c r="K4" s="81" t="s">
        <v>156</v>
      </c>
    </row>
    <row r="5" spans="1:11" ht="14.4" hidden="1">
      <c r="A5" s="69" t="str">
        <f ca="1">IFERROR(__xludf.DUMMYFUNCTION("""COMPUTED_VALUE"""),"ALEXANDRE SOUZA DE ABREU")</f>
        <v>ALEXANDRE SOUZA DE ABREU</v>
      </c>
      <c r="B5" s="80" t="s">
        <v>641</v>
      </c>
      <c r="C5" s="69" t="str">
        <f t="shared" ca="1" si="0"/>
        <v>OK</v>
      </c>
      <c r="D5" s="81" t="s">
        <v>643</v>
      </c>
      <c r="E5" s="74">
        <v>324.89999999999998</v>
      </c>
      <c r="F5" s="69">
        <v>86602971</v>
      </c>
      <c r="G5" s="82">
        <v>45809</v>
      </c>
      <c r="I5" s="69" t="s">
        <v>132</v>
      </c>
      <c r="J5" s="83" t="s">
        <v>642</v>
      </c>
      <c r="K5" s="81" t="s">
        <v>643</v>
      </c>
    </row>
    <row r="6" spans="1:11" ht="14.4" hidden="1">
      <c r="A6" s="69" t="str">
        <f ca="1">IFERROR(__xludf.DUMMYFUNCTION("""COMPUTED_VALUE"""),"ALEX ANTONIO VICTORINO")</f>
        <v>ALEX ANTONIO VICTORINO</v>
      </c>
      <c r="B6" s="80" t="s">
        <v>641</v>
      </c>
      <c r="C6" s="69" t="str">
        <f t="shared" ca="1" si="0"/>
        <v>OK</v>
      </c>
      <c r="D6" s="81" t="s">
        <v>644</v>
      </c>
      <c r="E6" s="74">
        <v>290.7</v>
      </c>
      <c r="F6" s="69">
        <v>86602971</v>
      </c>
      <c r="G6" s="82">
        <v>45809</v>
      </c>
      <c r="I6" s="69" t="s">
        <v>132</v>
      </c>
      <c r="J6" s="83" t="s">
        <v>642</v>
      </c>
      <c r="K6" s="81" t="s">
        <v>644</v>
      </c>
    </row>
    <row r="7" spans="1:11" ht="14.4" hidden="1">
      <c r="A7" s="69" t="str">
        <f ca="1">IFERROR(__xludf.DUMMYFUNCTION("""COMPUTED_VALUE"""),"ALEX SENA DE SOUZA")</f>
        <v>ALEX SENA DE SOUZA</v>
      </c>
      <c r="B7" s="80" t="s">
        <v>641</v>
      </c>
      <c r="C7" s="69" t="str">
        <f t="shared" ca="1" si="0"/>
        <v>OK</v>
      </c>
      <c r="D7" s="81" t="s">
        <v>169</v>
      </c>
      <c r="E7" s="74">
        <v>178.6</v>
      </c>
      <c r="F7" s="69">
        <v>86601833</v>
      </c>
      <c r="G7" s="82">
        <v>45809</v>
      </c>
      <c r="I7" s="69" t="s">
        <v>132</v>
      </c>
      <c r="J7" s="83" t="s">
        <v>642</v>
      </c>
      <c r="K7" s="81" t="s">
        <v>169</v>
      </c>
    </row>
    <row r="8" spans="1:11" ht="14.4" hidden="1">
      <c r="A8" s="69" t="str">
        <f ca="1">IFERROR(__xludf.DUMMYFUNCTION("""COMPUTED_VALUE"""),"ALIENE FORAPANI LOPES")</f>
        <v>ALIENE FORAPANI LOPES</v>
      </c>
      <c r="B8" s="80" t="s">
        <v>641</v>
      </c>
      <c r="C8" s="69" t="str">
        <f t="shared" ca="1" si="0"/>
        <v>OK</v>
      </c>
      <c r="D8" s="81" t="s">
        <v>175</v>
      </c>
      <c r="E8" s="74">
        <v>313.5</v>
      </c>
      <c r="F8" s="69">
        <v>86601833</v>
      </c>
      <c r="G8" s="82">
        <v>45809</v>
      </c>
      <c r="I8" s="69" t="s">
        <v>132</v>
      </c>
      <c r="J8" s="83" t="s">
        <v>642</v>
      </c>
      <c r="K8" s="81" t="s">
        <v>175</v>
      </c>
    </row>
    <row r="9" spans="1:11" ht="14.4" hidden="1">
      <c r="A9" s="69" t="str">
        <f ca="1">IFERROR(__xludf.DUMMYFUNCTION("""COMPUTED_VALUE"""),"ALISSON SANTOS DO NASCIMENTO")</f>
        <v>ALISSON SANTOS DO NASCIMENTO</v>
      </c>
      <c r="B9" s="84" t="s">
        <v>645</v>
      </c>
      <c r="C9" s="69" t="str">
        <f t="shared" ca="1" si="0"/>
        <v>OK</v>
      </c>
      <c r="D9" s="81" t="s">
        <v>646</v>
      </c>
      <c r="E9" s="74">
        <v>119.7</v>
      </c>
      <c r="F9" s="69">
        <v>86602971</v>
      </c>
      <c r="G9" s="82">
        <v>45809</v>
      </c>
      <c r="I9" s="69" t="s">
        <v>132</v>
      </c>
      <c r="J9" s="83" t="s">
        <v>642</v>
      </c>
      <c r="K9" s="81" t="s">
        <v>646</v>
      </c>
    </row>
    <row r="10" spans="1:11" ht="14.4" hidden="1">
      <c r="A10" s="69" t="str">
        <f ca="1">IFERROR(__xludf.DUMMYFUNCTION("""COMPUTED_VALUE"""),"ALLAM LUCAS MESQUITA DA SILVA")</f>
        <v>ALLAM LUCAS MESQUITA DA SILVA</v>
      </c>
      <c r="B10" s="80" t="s">
        <v>641</v>
      </c>
      <c r="C10" s="69" t="str">
        <f t="shared" ca="1" si="0"/>
        <v>OK</v>
      </c>
      <c r="D10" s="81" t="s">
        <v>180</v>
      </c>
      <c r="E10" s="74">
        <v>324.89999999999998</v>
      </c>
      <c r="F10" s="69">
        <v>86600456</v>
      </c>
      <c r="G10" s="82">
        <v>45809</v>
      </c>
      <c r="I10" s="69" t="s">
        <v>132</v>
      </c>
      <c r="J10" s="83" t="s">
        <v>642</v>
      </c>
      <c r="K10" s="81" t="s">
        <v>180</v>
      </c>
    </row>
    <row r="11" spans="1:11" ht="14.4" hidden="1">
      <c r="A11" s="69" t="str">
        <f ca="1">IFERROR(__xludf.DUMMYFUNCTION("""COMPUTED_VALUE"""),"ALLAN DELFIM DOS SANTOS")</f>
        <v>ALLAN DELFIM DOS SANTOS</v>
      </c>
      <c r="B11" s="80" t="s">
        <v>641</v>
      </c>
      <c r="C11" s="69" t="str">
        <f t="shared" ca="1" si="0"/>
        <v>OK</v>
      </c>
      <c r="D11" s="81" t="s">
        <v>189</v>
      </c>
      <c r="E11" s="74">
        <v>112.8</v>
      </c>
      <c r="F11" s="69">
        <v>86602971</v>
      </c>
      <c r="G11" s="82">
        <v>45809</v>
      </c>
      <c r="I11" s="69" t="s">
        <v>132</v>
      </c>
      <c r="J11" s="83" t="s">
        <v>642</v>
      </c>
      <c r="K11" s="81" t="s">
        <v>189</v>
      </c>
    </row>
    <row r="12" spans="1:11" ht="14.4" hidden="1">
      <c r="A12" s="69" t="str">
        <f ca="1">IFERROR(__xludf.DUMMYFUNCTION("""COMPUTED_VALUE"""),"AMANDA CRISTINA DE SOUZA ESTEVES")</f>
        <v>AMANDA CRISTINA DE SOUZA ESTEVES</v>
      </c>
      <c r="B12" s="84" t="s">
        <v>647</v>
      </c>
      <c r="C12" s="69" t="str">
        <f t="shared" ca="1" si="0"/>
        <v>OK</v>
      </c>
      <c r="D12" s="81" t="s">
        <v>191</v>
      </c>
      <c r="E12" s="74">
        <v>324.89999999999998</v>
      </c>
      <c r="F12" s="69">
        <v>86601833</v>
      </c>
      <c r="G12" s="82">
        <v>45809</v>
      </c>
      <c r="I12" s="69" t="s">
        <v>132</v>
      </c>
      <c r="J12" s="83" t="s">
        <v>642</v>
      </c>
      <c r="K12" s="81" t="s">
        <v>191</v>
      </c>
    </row>
    <row r="13" spans="1:11" ht="14.4" hidden="1">
      <c r="A13" s="69" t="str">
        <f ca="1">IFERROR(__xludf.DUMMYFUNCTION("""COMPUTED_VALUE"""),"AMANDA GOMES ALFENAS")</f>
        <v>AMANDA GOMES ALFENAS</v>
      </c>
      <c r="B13" s="85" t="s">
        <v>648</v>
      </c>
      <c r="C13" s="69" t="str">
        <f t="shared" ca="1" si="0"/>
        <v>OK</v>
      </c>
      <c r="D13" s="81" t="s">
        <v>195</v>
      </c>
      <c r="E13" s="74">
        <v>324.89999999999998</v>
      </c>
      <c r="F13" s="69">
        <v>86602971</v>
      </c>
      <c r="G13" s="82">
        <v>45809</v>
      </c>
      <c r="I13" s="69" t="s">
        <v>132</v>
      </c>
      <c r="J13" s="83" t="s">
        <v>642</v>
      </c>
      <c r="K13" s="81" t="s">
        <v>195</v>
      </c>
    </row>
    <row r="14" spans="1:11" ht="14.4" hidden="1">
      <c r="A14" s="69" t="str">
        <f ca="1">IFERROR(__xludf.DUMMYFUNCTION("""COMPUTED_VALUE"""),"ANA BEATRIZ SAMPAIO TORRES DOS SANTOS")</f>
        <v>ANA BEATRIZ SAMPAIO TORRES DOS SANTOS</v>
      </c>
      <c r="B14" s="85" t="s">
        <v>648</v>
      </c>
      <c r="C14" s="69" t="str">
        <f t="shared" ca="1" si="0"/>
        <v>OK</v>
      </c>
      <c r="D14" s="81" t="s">
        <v>649</v>
      </c>
      <c r="E14" s="74">
        <v>178.6</v>
      </c>
      <c r="F14" s="69">
        <v>86602971</v>
      </c>
      <c r="G14" s="82">
        <v>45809</v>
      </c>
      <c r="I14" s="69" t="s">
        <v>132</v>
      </c>
      <c r="J14" s="83" t="s">
        <v>642</v>
      </c>
      <c r="K14" s="81" t="s">
        <v>649</v>
      </c>
    </row>
    <row r="15" spans="1:11" ht="14.4" hidden="1">
      <c r="A15" s="69" t="str">
        <f ca="1">IFERROR(__xludf.DUMMYFUNCTION("""COMPUTED_VALUE"""),"ANA BEATRIZ SOARES FERREIRA DE OLIVEIRA")</f>
        <v>ANA BEATRIZ SOARES FERREIRA DE OLIVEIRA</v>
      </c>
      <c r="B15" s="84" t="s">
        <v>650</v>
      </c>
      <c r="C15" s="69" t="str">
        <f t="shared" ca="1" si="0"/>
        <v>OK</v>
      </c>
      <c r="D15" s="81" t="s">
        <v>198</v>
      </c>
      <c r="E15" s="74">
        <v>324.89999999999998</v>
      </c>
      <c r="F15" s="69">
        <v>86601833</v>
      </c>
      <c r="G15" s="82">
        <v>45809</v>
      </c>
      <c r="I15" s="69" t="s">
        <v>132</v>
      </c>
      <c r="J15" s="83" t="s">
        <v>642</v>
      </c>
      <c r="K15" s="81" t="s">
        <v>198</v>
      </c>
    </row>
    <row r="16" spans="1:11" ht="14.4" hidden="1">
      <c r="A16" s="69" t="str">
        <f ca="1">IFERROR(__xludf.DUMMYFUNCTION("""COMPUTED_VALUE"""),"ANA CAROLINA MARQUES SERAFIM")</f>
        <v>ANA CAROLINA MARQUES SERAFIM</v>
      </c>
      <c r="B16" s="80" t="s">
        <v>641</v>
      </c>
      <c r="C16" s="69" t="str">
        <f t="shared" ca="1" si="0"/>
        <v>OK</v>
      </c>
      <c r="D16" s="81" t="s">
        <v>199</v>
      </c>
      <c r="E16" s="74">
        <v>324.89999999999998</v>
      </c>
      <c r="F16" s="69">
        <v>86601833</v>
      </c>
      <c r="G16" s="82">
        <v>45809</v>
      </c>
      <c r="I16" s="69" t="s">
        <v>132</v>
      </c>
      <c r="J16" s="83" t="s">
        <v>642</v>
      </c>
      <c r="K16" s="81" t="s">
        <v>199</v>
      </c>
    </row>
    <row r="17" spans="1:11" ht="14.4" hidden="1">
      <c r="A17" s="69" t="str">
        <f ca="1">IFERROR(__xludf.DUMMYFUNCTION("""COMPUTED_VALUE"""),"ANDERSON BARBOSA PEREIRA")</f>
        <v>ANDERSON BARBOSA PEREIRA</v>
      </c>
      <c r="B17" s="80" t="s">
        <v>641</v>
      </c>
      <c r="C17" s="69" t="str">
        <f t="shared" ca="1" si="0"/>
        <v>OK</v>
      </c>
      <c r="D17" s="81" t="s">
        <v>204</v>
      </c>
      <c r="E17" s="74">
        <v>324.89999999999998</v>
      </c>
      <c r="F17" s="69">
        <v>86602971</v>
      </c>
      <c r="G17" s="82">
        <v>45809</v>
      </c>
      <c r="I17" s="69" t="s">
        <v>132</v>
      </c>
      <c r="J17" s="83" t="s">
        <v>642</v>
      </c>
      <c r="K17" s="81" t="s">
        <v>204</v>
      </c>
    </row>
    <row r="18" spans="1:11" ht="14.4" hidden="1">
      <c r="A18" s="69" t="str">
        <f ca="1">IFERROR(__xludf.DUMMYFUNCTION("""COMPUTED_VALUE"""),"ANDERSON FERREIRA SANTANA")</f>
        <v>ANDERSON FERREIRA SANTANA</v>
      </c>
      <c r="B18" s="80" t="s">
        <v>641</v>
      </c>
      <c r="C18" s="69" t="str">
        <f t="shared" ca="1" si="0"/>
        <v>OK</v>
      </c>
      <c r="D18" s="81" t="s">
        <v>206</v>
      </c>
      <c r="E18" s="74">
        <v>171</v>
      </c>
      <c r="F18" s="69">
        <v>86602971</v>
      </c>
      <c r="G18" s="82">
        <v>45809</v>
      </c>
      <c r="I18" s="69" t="s">
        <v>132</v>
      </c>
      <c r="J18" s="83" t="s">
        <v>642</v>
      </c>
      <c r="K18" s="81" t="s">
        <v>206</v>
      </c>
    </row>
    <row r="19" spans="1:11" ht="14.4" hidden="1">
      <c r="A19" s="69" t="str">
        <f ca="1">IFERROR(__xludf.DUMMYFUNCTION("""COMPUTED_VALUE"""),"ANDERSON PACHECO LOULA SALES")</f>
        <v>ANDERSON PACHECO LOULA SALES</v>
      </c>
      <c r="B19" s="80" t="s">
        <v>641</v>
      </c>
      <c r="C19" s="69" t="str">
        <f t="shared" ca="1" si="0"/>
        <v>OK</v>
      </c>
      <c r="D19" s="81" t="s">
        <v>210</v>
      </c>
      <c r="E19" s="74">
        <v>290.7</v>
      </c>
      <c r="F19" s="69">
        <v>86602971</v>
      </c>
      <c r="G19" s="82">
        <v>45809</v>
      </c>
      <c r="I19" s="69" t="s">
        <v>132</v>
      </c>
      <c r="J19" s="83" t="s">
        <v>642</v>
      </c>
      <c r="K19" s="81" t="s">
        <v>210</v>
      </c>
    </row>
    <row r="20" spans="1:11" ht="14.4" hidden="1">
      <c r="A20" s="69" t="str">
        <f ca="1">IFERROR(__xludf.DUMMYFUNCTION("""COMPUTED_VALUE"""),"ANDERSON SANTOS PROMMERCHENKEL")</f>
        <v>ANDERSON SANTOS PROMMERCHENKEL</v>
      </c>
      <c r="B20" s="80" t="s">
        <v>641</v>
      </c>
      <c r="C20" s="69" t="str">
        <f t="shared" ca="1" si="0"/>
        <v>OK</v>
      </c>
      <c r="D20" s="81" t="s">
        <v>213</v>
      </c>
      <c r="E20" s="74">
        <v>163.4</v>
      </c>
      <c r="F20" s="69">
        <v>86601833</v>
      </c>
      <c r="G20" s="82">
        <v>45809</v>
      </c>
      <c r="I20" s="69" t="s">
        <v>132</v>
      </c>
      <c r="J20" s="83" t="s">
        <v>642</v>
      </c>
      <c r="K20" s="81" t="s">
        <v>213</v>
      </c>
    </row>
    <row r="21" spans="1:11" ht="14.4" hidden="1">
      <c r="A21" s="69" t="str">
        <f ca="1">IFERROR(__xludf.DUMMYFUNCTION("""COMPUTED_VALUE"""),"ANDERSON VIEIRA BARBOZA")</f>
        <v>ANDERSON VIEIRA BARBOZA</v>
      </c>
      <c r="B21" s="86" t="s">
        <v>641</v>
      </c>
      <c r="C21" s="69" t="str">
        <f t="shared" ca="1" si="0"/>
        <v>OK</v>
      </c>
      <c r="D21" s="81" t="s">
        <v>215</v>
      </c>
      <c r="E21" s="74">
        <v>163.4</v>
      </c>
      <c r="F21" s="69">
        <v>86602971</v>
      </c>
      <c r="G21" s="82">
        <v>45809</v>
      </c>
      <c r="I21" s="69" t="s">
        <v>132</v>
      </c>
      <c r="J21" s="83" t="s">
        <v>642</v>
      </c>
      <c r="K21" s="81" t="s">
        <v>215</v>
      </c>
    </row>
    <row r="22" spans="1:11" ht="14.4" hidden="1">
      <c r="A22" s="69" t="str">
        <f ca="1">IFERROR(__xludf.DUMMYFUNCTION("""COMPUTED_VALUE"""),"ANDRE LUIZ PEREIRA COSTA")</f>
        <v>ANDRE LUIZ PEREIRA COSTA</v>
      </c>
      <c r="B22" s="85" t="s">
        <v>651</v>
      </c>
      <c r="C22" s="69" t="str">
        <f t="shared" ca="1" si="0"/>
        <v>OK</v>
      </c>
      <c r="D22" s="81" t="s">
        <v>218</v>
      </c>
      <c r="E22" s="74">
        <v>256.5</v>
      </c>
      <c r="F22" s="69">
        <v>86602971</v>
      </c>
      <c r="G22" s="82">
        <v>45809</v>
      </c>
      <c r="I22" s="69" t="s">
        <v>132</v>
      </c>
      <c r="J22" s="83" t="s">
        <v>642</v>
      </c>
      <c r="K22" s="81" t="s">
        <v>218</v>
      </c>
    </row>
    <row r="23" spans="1:11" ht="14.4" hidden="1">
      <c r="A23" s="69" t="str">
        <f ca="1">IFERROR(__xludf.DUMMYFUNCTION("""COMPUTED_VALUE"""),"ANGÉLICA DE FRANÇA RAMOS")</f>
        <v>ANGÉLICA DE FRANÇA RAMOS</v>
      </c>
      <c r="B23" s="80" t="s">
        <v>641</v>
      </c>
      <c r="C23" s="69" t="str">
        <f t="shared" ca="1" si="0"/>
        <v>OK</v>
      </c>
      <c r="D23" s="81" t="s">
        <v>220</v>
      </c>
      <c r="E23" s="74">
        <v>222.3</v>
      </c>
      <c r="F23" s="69">
        <v>86601833</v>
      </c>
      <c r="G23" s="82">
        <v>45809</v>
      </c>
      <c r="I23" s="69" t="s">
        <v>132</v>
      </c>
      <c r="J23" s="83" t="s">
        <v>642</v>
      </c>
      <c r="K23" s="81" t="s">
        <v>220</v>
      </c>
    </row>
    <row r="24" spans="1:11" ht="14.4" hidden="1">
      <c r="A24" s="69" t="str">
        <f ca="1">IFERROR(__xludf.DUMMYFUNCTION("""COMPUTED_VALUE"""),"ANNA BEATRIZ DOS SANTOS CARNEIRO SILVA")</f>
        <v>ANNA BEATRIZ DOS SANTOS CARNEIRO SILVA</v>
      </c>
      <c r="B24" s="80" t="s">
        <v>641</v>
      </c>
      <c r="C24" s="69" t="str">
        <f t="shared" ca="1" si="0"/>
        <v>OK</v>
      </c>
      <c r="D24" s="81" t="s">
        <v>222</v>
      </c>
      <c r="E24" s="74">
        <v>324.89999999999998</v>
      </c>
      <c r="F24" s="69">
        <v>86601833</v>
      </c>
      <c r="G24" s="82">
        <v>45809</v>
      </c>
      <c r="I24" s="69" t="s">
        <v>132</v>
      </c>
      <c r="J24" s="83" t="s">
        <v>642</v>
      </c>
      <c r="K24" s="81" t="s">
        <v>222</v>
      </c>
    </row>
    <row r="25" spans="1:11" ht="14.4" hidden="1">
      <c r="A25" s="69" t="str">
        <f ca="1">IFERROR(__xludf.DUMMYFUNCTION("""COMPUTED_VALUE"""),"ANTONIO DIOGO DA SILVA TEIXEIRA")</f>
        <v>ANTONIO DIOGO DA SILVA TEIXEIRA</v>
      </c>
      <c r="B25" s="80" t="s">
        <v>641</v>
      </c>
      <c r="C25" s="69" t="str">
        <f t="shared" ca="1" si="0"/>
        <v>OK</v>
      </c>
      <c r="D25" s="81" t="s">
        <v>223</v>
      </c>
      <c r="E25" s="74">
        <v>324.89999999999998</v>
      </c>
      <c r="F25" s="69">
        <v>86600456</v>
      </c>
      <c r="G25" s="82">
        <v>45809</v>
      </c>
      <c r="I25" s="69" t="s">
        <v>132</v>
      </c>
      <c r="J25" s="83" t="s">
        <v>642</v>
      </c>
      <c r="K25" s="81" t="s">
        <v>223</v>
      </c>
    </row>
    <row r="26" spans="1:11" ht="14.4" hidden="1">
      <c r="A26" s="69" t="str">
        <f ca="1">IFERROR(__xludf.DUMMYFUNCTION("""COMPUTED_VALUE"""),"ARTHUR CASSILHAS DA MATA")</f>
        <v>ARTHUR CASSILHAS DA MATA</v>
      </c>
      <c r="B26" s="80" t="s">
        <v>641</v>
      </c>
      <c r="C26" s="69" t="str">
        <f t="shared" ca="1" si="0"/>
        <v>OK</v>
      </c>
      <c r="D26" s="81" t="s">
        <v>226</v>
      </c>
      <c r="E26" s="74">
        <v>324.89999999999998</v>
      </c>
      <c r="F26" s="69">
        <v>86602971</v>
      </c>
      <c r="G26" s="82">
        <v>45809</v>
      </c>
      <c r="I26" s="69" t="s">
        <v>132</v>
      </c>
      <c r="J26" s="83" t="s">
        <v>642</v>
      </c>
      <c r="K26" s="81" t="s">
        <v>226</v>
      </c>
    </row>
    <row r="27" spans="1:11" ht="14.4" hidden="1">
      <c r="A27" s="69" t="str">
        <f ca="1">IFERROR(__xludf.DUMMYFUNCTION("""COMPUTED_VALUE"""),"ARTHUR RODRIGUES RANGEL")</f>
        <v>ARTHUR RODRIGUES RANGEL</v>
      </c>
      <c r="B27" s="80" t="s">
        <v>641</v>
      </c>
      <c r="C27" s="69" t="str">
        <f t="shared" ca="1" si="0"/>
        <v>OK</v>
      </c>
      <c r="D27" s="81" t="s">
        <v>228</v>
      </c>
      <c r="E27" s="74">
        <v>324.89999999999998</v>
      </c>
      <c r="F27" s="69">
        <v>86604269</v>
      </c>
      <c r="G27" s="82">
        <v>45809</v>
      </c>
      <c r="I27" s="69" t="s">
        <v>132</v>
      </c>
      <c r="J27" s="83" t="s">
        <v>642</v>
      </c>
      <c r="K27" s="81" t="s">
        <v>228</v>
      </c>
    </row>
    <row r="28" spans="1:11" ht="14.4" hidden="1">
      <c r="A28" s="69" t="str">
        <f ca="1">IFERROR(__xludf.DUMMYFUNCTION("""COMPUTED_VALUE"""),"ARTHUR SOUZA LEMOS PINHEIRO")</f>
        <v>ARTHUR SOUZA LEMOS PINHEIRO</v>
      </c>
      <c r="B28" s="80" t="s">
        <v>641</v>
      </c>
      <c r="C28" s="69" t="str">
        <f t="shared" ca="1" si="0"/>
        <v>OK</v>
      </c>
      <c r="D28" s="81" t="s">
        <v>230</v>
      </c>
      <c r="E28" s="74">
        <v>324.89999999999998</v>
      </c>
      <c r="F28" s="69">
        <v>86602971</v>
      </c>
      <c r="G28" s="82">
        <v>45809</v>
      </c>
      <c r="I28" s="69" t="s">
        <v>132</v>
      </c>
      <c r="J28" s="83" t="s">
        <v>642</v>
      </c>
      <c r="K28" s="81" t="s">
        <v>230</v>
      </c>
    </row>
    <row r="29" spans="1:11" ht="14.4" hidden="1">
      <c r="A29" s="69" t="str">
        <f ca="1">IFERROR(__xludf.DUMMYFUNCTION("""COMPUTED_VALUE"""),"ARTHUR TELES SILVA DE ANDRADE")</f>
        <v>ARTHUR TELES SILVA DE ANDRADE</v>
      </c>
      <c r="B29" s="80" t="s">
        <v>641</v>
      </c>
      <c r="C29" s="69" t="str">
        <f t="shared" ca="1" si="0"/>
        <v>OK</v>
      </c>
      <c r="D29" s="81" t="s">
        <v>232</v>
      </c>
      <c r="E29" s="74">
        <v>324.89999999999998</v>
      </c>
      <c r="F29" s="69">
        <v>86601833</v>
      </c>
      <c r="G29" s="82">
        <v>45809</v>
      </c>
      <c r="I29" s="69" t="s">
        <v>132</v>
      </c>
      <c r="J29" s="83" t="s">
        <v>642</v>
      </c>
      <c r="K29" s="81" t="s">
        <v>232</v>
      </c>
    </row>
    <row r="30" spans="1:11" ht="14.4" hidden="1">
      <c r="A30" s="69" t="str">
        <f ca="1">IFERROR(__xludf.DUMMYFUNCTION("""COMPUTED_VALUE"""),"ARTUR OLIVEIRA CABRAL")</f>
        <v>ARTUR OLIVEIRA CABRAL</v>
      </c>
      <c r="B30" s="80" t="s">
        <v>641</v>
      </c>
      <c r="C30" s="69" t="str">
        <f t="shared" ca="1" si="0"/>
        <v>OK</v>
      </c>
      <c r="D30" s="81" t="s">
        <v>242</v>
      </c>
      <c r="E30" s="74">
        <v>324.89999999999998</v>
      </c>
      <c r="F30" s="69">
        <v>86601833</v>
      </c>
      <c r="G30" s="82">
        <v>45809</v>
      </c>
      <c r="I30" s="69" t="s">
        <v>132</v>
      </c>
      <c r="J30" s="83" t="s">
        <v>642</v>
      </c>
      <c r="K30" s="81" t="s">
        <v>242</v>
      </c>
    </row>
    <row r="31" spans="1:11" ht="14.4" hidden="1">
      <c r="A31" s="69" t="str">
        <f ca="1">IFERROR(__xludf.DUMMYFUNCTION("""COMPUTED_VALUE"""),"AUREA CRISTINA DE OLIVEIRA BERNARDES")</f>
        <v>AUREA CRISTINA DE OLIVEIRA BERNARDES</v>
      </c>
      <c r="B31" s="80" t="s">
        <v>641</v>
      </c>
      <c r="C31" s="69" t="str">
        <f t="shared" ca="1" si="0"/>
        <v>OK</v>
      </c>
      <c r="D31" s="81" t="s">
        <v>244</v>
      </c>
      <c r="E31" s="74">
        <v>573.79999999999995</v>
      </c>
      <c r="F31" s="69">
        <v>86602971</v>
      </c>
      <c r="G31" s="82">
        <v>45809</v>
      </c>
      <c r="I31" s="69" t="s">
        <v>132</v>
      </c>
      <c r="J31" s="83" t="s">
        <v>642</v>
      </c>
      <c r="K31" s="81" t="s">
        <v>244</v>
      </c>
    </row>
    <row r="32" spans="1:11" ht="14.4" hidden="1">
      <c r="A32" s="69" t="str">
        <f ca="1">IFERROR(__xludf.DUMMYFUNCTION("""COMPUTED_VALUE"""),"BEATRIZ MEIRA CUNHA")</f>
        <v>BEATRIZ MEIRA CUNHA</v>
      </c>
      <c r="B32" s="86" t="s">
        <v>641</v>
      </c>
      <c r="C32" s="69" t="str">
        <f t="shared" ca="1" si="0"/>
        <v>OK</v>
      </c>
      <c r="D32" s="81" t="s">
        <v>261</v>
      </c>
      <c r="E32" s="74">
        <v>222.3</v>
      </c>
      <c r="F32" s="69">
        <v>86602971</v>
      </c>
      <c r="G32" s="82">
        <v>45809</v>
      </c>
      <c r="I32" s="69" t="s">
        <v>132</v>
      </c>
      <c r="J32" s="83" t="s">
        <v>642</v>
      </c>
      <c r="K32" s="81" t="s">
        <v>261</v>
      </c>
    </row>
    <row r="33" spans="1:11" ht="14.4" hidden="1">
      <c r="A33" s="69" t="str">
        <f ca="1">IFERROR(__xludf.DUMMYFUNCTION("""COMPUTED_VALUE"""),"BIANCA RODRIGUES DA SILVEIRA")</f>
        <v>BIANCA RODRIGUES DA SILVEIRA</v>
      </c>
      <c r="B33" s="80" t="s">
        <v>641</v>
      </c>
      <c r="C33" s="69" t="str">
        <f t="shared" ca="1" si="0"/>
        <v>OK</v>
      </c>
      <c r="D33" s="81" t="s">
        <v>264</v>
      </c>
      <c r="E33" s="74">
        <v>324.89999999999998</v>
      </c>
      <c r="F33" s="69">
        <v>86602971</v>
      </c>
      <c r="G33" s="82">
        <v>45809</v>
      </c>
      <c r="I33" s="69" t="s">
        <v>132</v>
      </c>
      <c r="J33" s="83" t="s">
        <v>642</v>
      </c>
      <c r="K33" s="81" t="s">
        <v>264</v>
      </c>
    </row>
    <row r="34" spans="1:11" ht="14.4" hidden="1">
      <c r="A34" s="69" t="str">
        <f ca="1">IFERROR(__xludf.DUMMYFUNCTION("""COMPUTED_VALUE"""),"BRUNA DE JESUS DA SILVA")</f>
        <v>BRUNA DE JESUS DA SILVA</v>
      </c>
      <c r="B34" s="85" t="s">
        <v>652</v>
      </c>
      <c r="C34" s="69" t="str">
        <f t="shared" ca="1" si="0"/>
        <v>OK</v>
      </c>
      <c r="D34" s="81" t="s">
        <v>265</v>
      </c>
      <c r="E34" s="74">
        <v>324.89999999999998</v>
      </c>
      <c r="F34" s="69">
        <v>86601833</v>
      </c>
      <c r="G34" s="82">
        <v>45809</v>
      </c>
      <c r="I34" s="69" t="s">
        <v>132</v>
      </c>
      <c r="J34" s="83" t="s">
        <v>642</v>
      </c>
      <c r="K34" s="81" t="s">
        <v>265</v>
      </c>
    </row>
    <row r="35" spans="1:11" ht="14.4" hidden="1">
      <c r="A35" s="69" t="str">
        <f ca="1">IFERROR(__xludf.DUMMYFUNCTION("""COMPUTED_VALUE"""),"BRUNNO MARQUES ESPOSITO")</f>
        <v>BRUNNO MARQUES ESPOSITO</v>
      </c>
      <c r="B35" s="80" t="s">
        <v>641</v>
      </c>
      <c r="C35" s="69" t="str">
        <f t="shared" ca="1" si="0"/>
        <v>OK</v>
      </c>
      <c r="D35" s="81" t="s">
        <v>267</v>
      </c>
      <c r="E35" s="74">
        <v>514.9</v>
      </c>
      <c r="F35" s="69">
        <v>86602971</v>
      </c>
      <c r="G35" s="82">
        <v>45809</v>
      </c>
      <c r="I35" s="69" t="s">
        <v>132</v>
      </c>
      <c r="J35" s="83" t="s">
        <v>642</v>
      </c>
      <c r="K35" s="81" t="s">
        <v>267</v>
      </c>
    </row>
    <row r="36" spans="1:11" ht="14.4" hidden="1">
      <c r="A36" s="69" t="str">
        <f ca="1">IFERROR(__xludf.DUMMYFUNCTION("""COMPUTED_VALUE"""),"BRUNO DE MORAES LIMA")</f>
        <v>BRUNO DE MORAES LIMA</v>
      </c>
      <c r="B36" s="80" t="s">
        <v>641</v>
      </c>
      <c r="C36" s="69" t="str">
        <f t="shared" ca="1" si="0"/>
        <v>OK</v>
      </c>
      <c r="D36" s="81" t="s">
        <v>270</v>
      </c>
      <c r="E36" s="74">
        <v>324.89999999999998</v>
      </c>
      <c r="F36" s="69">
        <v>86602971</v>
      </c>
      <c r="G36" s="82">
        <v>45809</v>
      </c>
      <c r="I36" s="69" t="s">
        <v>132</v>
      </c>
      <c r="J36" s="83" t="s">
        <v>642</v>
      </c>
      <c r="K36" s="81" t="s">
        <v>270</v>
      </c>
    </row>
    <row r="37" spans="1:11" ht="14.4" hidden="1">
      <c r="A37" s="69" t="str">
        <f ca="1">IFERROR(__xludf.DUMMYFUNCTION("""COMPUTED_VALUE"""),"BRUNO DUTRA DE MACEDO")</f>
        <v>BRUNO DUTRA DE MACEDO</v>
      </c>
      <c r="B37" s="80" t="s">
        <v>641</v>
      </c>
      <c r="C37" s="69" t="str">
        <f t="shared" ca="1" si="0"/>
        <v>OK</v>
      </c>
      <c r="D37" s="81" t="s">
        <v>279</v>
      </c>
      <c r="E37" s="74">
        <v>324.89999999999998</v>
      </c>
      <c r="F37" s="69">
        <v>86604269</v>
      </c>
      <c r="G37" s="82">
        <v>45809</v>
      </c>
      <c r="I37" s="69" t="s">
        <v>132</v>
      </c>
      <c r="J37" s="83" t="s">
        <v>642</v>
      </c>
      <c r="K37" s="81" t="s">
        <v>279</v>
      </c>
    </row>
    <row r="38" spans="1:11" ht="14.4" hidden="1">
      <c r="A38" s="69" t="str">
        <f ca="1">IFERROR(__xludf.DUMMYFUNCTION("""COMPUTED_VALUE"""),"CARLOS DA SILVA SANTOS")</f>
        <v>CARLOS DA SILVA SANTOS</v>
      </c>
      <c r="B38" s="80" t="s">
        <v>641</v>
      </c>
      <c r="C38" s="69" t="str">
        <f t="shared" ca="1" si="0"/>
        <v>OK</v>
      </c>
      <c r="D38" s="81" t="s">
        <v>283</v>
      </c>
      <c r="E38" s="74">
        <v>324.89999999999998</v>
      </c>
      <c r="F38" s="69">
        <v>86602971</v>
      </c>
      <c r="G38" s="82">
        <v>45809</v>
      </c>
      <c r="I38" s="69" t="s">
        <v>132</v>
      </c>
      <c r="J38" s="83" t="s">
        <v>642</v>
      </c>
      <c r="K38" s="81" t="s">
        <v>283</v>
      </c>
    </row>
    <row r="39" spans="1:11" ht="14.4" hidden="1">
      <c r="A39" s="69" t="str">
        <f ca="1">IFERROR(__xludf.DUMMYFUNCTION("""COMPUTED_VALUE"""),"CARLOS EDUARDO DE MORAIS RODRIGUES JUNIOR")</f>
        <v>CARLOS EDUARDO DE MORAIS RODRIGUES JUNIOR</v>
      </c>
      <c r="B39" s="80" t="s">
        <v>641</v>
      </c>
      <c r="C39" s="69" t="str">
        <f t="shared" ca="1" si="0"/>
        <v>OK</v>
      </c>
      <c r="D39" s="81" t="s">
        <v>289</v>
      </c>
      <c r="E39" s="74">
        <v>324.89999999999998</v>
      </c>
      <c r="F39" s="69">
        <v>86602971</v>
      </c>
      <c r="G39" s="82">
        <v>45809</v>
      </c>
      <c r="I39" s="69" t="s">
        <v>132</v>
      </c>
      <c r="J39" s="83" t="s">
        <v>642</v>
      </c>
      <c r="K39" s="81" t="s">
        <v>289</v>
      </c>
    </row>
    <row r="40" spans="1:11" ht="14.4" hidden="1">
      <c r="A40" s="69" t="str">
        <f ca="1">IFERROR(__xludf.DUMMYFUNCTION("""COMPUTED_VALUE"""),"CARLOS EDUARDO SILVA DE SOUZA")</f>
        <v>CARLOS EDUARDO SILVA DE SOUZA</v>
      </c>
      <c r="B40" s="80" t="s">
        <v>641</v>
      </c>
      <c r="C40" s="69" t="str">
        <f t="shared" ca="1" si="0"/>
        <v>OK</v>
      </c>
      <c r="D40" s="81" t="s">
        <v>309</v>
      </c>
      <c r="E40" s="74">
        <v>324.89999999999998</v>
      </c>
      <c r="F40" s="69">
        <v>86602971</v>
      </c>
      <c r="G40" s="82">
        <v>45809</v>
      </c>
      <c r="I40" s="69" t="s">
        <v>132</v>
      </c>
      <c r="J40" s="83" t="s">
        <v>642</v>
      </c>
      <c r="K40" s="81" t="s">
        <v>309</v>
      </c>
    </row>
    <row r="41" spans="1:11" ht="14.4" hidden="1">
      <c r="A41" s="69" t="str">
        <f ca="1">IFERROR(__xludf.DUMMYFUNCTION("""COMPUTED_VALUE"""),"CARLOS GOMES DA SILVA")</f>
        <v>CARLOS GOMES DA SILVA</v>
      </c>
      <c r="B41" s="85" t="s">
        <v>648</v>
      </c>
      <c r="C41" s="69" t="str">
        <f t="shared" ca="1" si="0"/>
        <v>OK</v>
      </c>
      <c r="D41" s="81" t="s">
        <v>311</v>
      </c>
      <c r="E41" s="74">
        <v>190</v>
      </c>
      <c r="F41" s="69">
        <v>86602971</v>
      </c>
      <c r="G41" s="82">
        <v>45809</v>
      </c>
      <c r="I41" s="69" t="s">
        <v>132</v>
      </c>
      <c r="J41" s="83" t="s">
        <v>642</v>
      </c>
      <c r="K41" s="81" t="s">
        <v>311</v>
      </c>
    </row>
    <row r="42" spans="1:11" ht="14.4" hidden="1">
      <c r="A42" s="69" t="str">
        <f ca="1">IFERROR(__xludf.DUMMYFUNCTION("""COMPUTED_VALUE"""),"CARLOS ROBERTO MESQUITA")</f>
        <v>CARLOS ROBERTO MESQUITA</v>
      </c>
      <c r="B42" s="80" t="s">
        <v>641</v>
      </c>
      <c r="C42" s="69" t="str">
        <f t="shared" ca="1" si="0"/>
        <v>OK</v>
      </c>
      <c r="D42" s="81" t="s">
        <v>653</v>
      </c>
      <c r="E42" s="74">
        <v>256.5</v>
      </c>
      <c r="F42" s="69">
        <v>86602971</v>
      </c>
      <c r="G42" s="82">
        <v>45809</v>
      </c>
      <c r="I42" s="69" t="s">
        <v>132</v>
      </c>
      <c r="J42" s="83" t="s">
        <v>642</v>
      </c>
      <c r="K42" s="81" t="s">
        <v>653</v>
      </c>
    </row>
    <row r="43" spans="1:11" ht="14.4" hidden="1">
      <c r="A43" s="69" t="str">
        <f ca="1">IFERROR(__xludf.DUMMYFUNCTION("""COMPUTED_VALUE"""),"CASSIANO FERREIRA MORAES")</f>
        <v>CASSIANO FERREIRA MORAES</v>
      </c>
      <c r="B43" s="80" t="s">
        <v>641</v>
      </c>
      <c r="C43" s="69" t="str">
        <f t="shared" ca="1" si="0"/>
        <v>OK</v>
      </c>
      <c r="D43" s="81" t="s">
        <v>313</v>
      </c>
      <c r="E43" s="74">
        <v>324.89999999999998</v>
      </c>
      <c r="F43" s="69">
        <v>86601833</v>
      </c>
      <c r="G43" s="82">
        <v>45809</v>
      </c>
      <c r="I43" s="69" t="s">
        <v>132</v>
      </c>
      <c r="J43" s="83" t="s">
        <v>642</v>
      </c>
      <c r="K43" s="81" t="s">
        <v>313</v>
      </c>
    </row>
    <row r="44" spans="1:11" ht="14.4" hidden="1">
      <c r="A44" s="69" t="str">
        <f ca="1">IFERROR(__xludf.DUMMYFUNCTION("""COMPUTED_VALUE"""),"CAUÃ BARBOSA DE CARVALHO")</f>
        <v>CAUÃ BARBOSA DE CARVALHO</v>
      </c>
      <c r="B44" s="80" t="s">
        <v>641</v>
      </c>
      <c r="C44" s="69" t="str">
        <f t="shared" ca="1" si="0"/>
        <v>OK</v>
      </c>
      <c r="D44" s="81" t="s">
        <v>316</v>
      </c>
      <c r="E44" s="74">
        <v>239.4</v>
      </c>
      <c r="F44" s="69">
        <v>86604269</v>
      </c>
      <c r="G44" s="82">
        <v>45809</v>
      </c>
      <c r="I44" s="69" t="s">
        <v>132</v>
      </c>
      <c r="J44" s="83" t="s">
        <v>642</v>
      </c>
      <c r="K44" s="81" t="s">
        <v>316</v>
      </c>
    </row>
    <row r="45" spans="1:11" ht="14.4" hidden="1">
      <c r="A45" s="69" t="str">
        <f ca="1">IFERROR(__xludf.DUMMYFUNCTION("""COMPUTED_VALUE"""),"CAUÃ DE FREITAS LEITE")</f>
        <v>CAUÃ DE FREITAS LEITE</v>
      </c>
      <c r="B45" s="86" t="s">
        <v>641</v>
      </c>
      <c r="C45" s="69" t="str">
        <f t="shared" ca="1" si="0"/>
        <v>OK</v>
      </c>
      <c r="D45" s="81" t="s">
        <v>321</v>
      </c>
      <c r="E45" s="74">
        <v>324.89999999999998</v>
      </c>
      <c r="F45" s="69">
        <v>86602971</v>
      </c>
      <c r="G45" s="82">
        <v>45809</v>
      </c>
      <c r="I45" s="69" t="s">
        <v>132</v>
      </c>
      <c r="J45" s="83" t="s">
        <v>642</v>
      </c>
      <c r="K45" s="81" t="s">
        <v>321</v>
      </c>
    </row>
    <row r="46" spans="1:11" ht="14.4" hidden="1">
      <c r="A46" s="69" t="str">
        <f ca="1">IFERROR(__xludf.DUMMYFUNCTION("""COMPUTED_VALUE"""),"CAUA VIEIRA LORENCINI ZANONI")</f>
        <v>CAUA VIEIRA LORENCINI ZANONI</v>
      </c>
      <c r="B46" s="86" t="s">
        <v>641</v>
      </c>
      <c r="C46" s="69" t="str">
        <f t="shared" ca="1" si="0"/>
        <v>OK</v>
      </c>
      <c r="D46" s="81" t="s">
        <v>323</v>
      </c>
      <c r="E46" s="74">
        <v>324.89999999999998</v>
      </c>
      <c r="F46" s="69">
        <v>86601833</v>
      </c>
      <c r="G46" s="82">
        <v>45809</v>
      </c>
      <c r="I46" s="69" t="s">
        <v>132</v>
      </c>
      <c r="J46" s="83" t="s">
        <v>642</v>
      </c>
      <c r="K46" s="81" t="s">
        <v>323</v>
      </c>
    </row>
    <row r="47" spans="1:11" ht="14.4" hidden="1">
      <c r="A47" s="69" t="str">
        <f ca="1">IFERROR(__xludf.DUMMYFUNCTION("""COMPUTED_VALUE"""),"CLARA GABRIELLE NASCIMENTO FIEL")</f>
        <v>CLARA GABRIELLE NASCIMENTO FIEL</v>
      </c>
      <c r="B47" s="80" t="s">
        <v>641</v>
      </c>
      <c r="C47" s="69" t="str">
        <f t="shared" ca="1" si="0"/>
        <v>OK</v>
      </c>
      <c r="D47" s="81" t="s">
        <v>324</v>
      </c>
      <c r="E47" s="74">
        <v>324.89999999999998</v>
      </c>
      <c r="F47" s="69">
        <v>86602971</v>
      </c>
      <c r="G47" s="82">
        <v>45809</v>
      </c>
      <c r="I47" s="69" t="s">
        <v>132</v>
      </c>
      <c r="J47" s="83" t="s">
        <v>642</v>
      </c>
      <c r="K47" s="81" t="s">
        <v>324</v>
      </c>
    </row>
    <row r="48" spans="1:11" ht="14.4" hidden="1">
      <c r="A48" s="69" t="str">
        <f ca="1">IFERROR(__xludf.DUMMYFUNCTION("""COMPUTED_VALUE"""),"CLERISTON CLEDSON GOMES DA SILVA")</f>
        <v>CLERISTON CLEDSON GOMES DA SILVA</v>
      </c>
      <c r="B48" s="86" t="s">
        <v>641</v>
      </c>
      <c r="C48" s="69" t="str">
        <f t="shared" ca="1" si="0"/>
        <v>OK</v>
      </c>
      <c r="D48" s="81" t="s">
        <v>325</v>
      </c>
      <c r="E48" s="74">
        <v>324.89999999999998</v>
      </c>
      <c r="F48" s="69">
        <v>86602971</v>
      </c>
      <c r="G48" s="82">
        <v>45809</v>
      </c>
      <c r="I48" s="69" t="s">
        <v>132</v>
      </c>
      <c r="J48" s="83" t="s">
        <v>642</v>
      </c>
      <c r="K48" s="81" t="s">
        <v>325</v>
      </c>
    </row>
    <row r="49" spans="1:11" ht="14.4" hidden="1">
      <c r="A49" s="69" t="str">
        <f ca="1">IFERROR(__xludf.DUMMYFUNCTION("""COMPUTED_VALUE"""),"CLEVERSON BHERING CLARE JUNIOR")</f>
        <v>CLEVERSON BHERING CLARE JUNIOR</v>
      </c>
      <c r="B49" s="85" t="s">
        <v>652</v>
      </c>
      <c r="C49" s="69" t="str">
        <f t="shared" ca="1" si="0"/>
        <v>OK</v>
      </c>
      <c r="D49" s="81" t="s">
        <v>326</v>
      </c>
      <c r="E49" s="74">
        <v>324.89999999999998</v>
      </c>
      <c r="F49" s="69">
        <v>86604269</v>
      </c>
      <c r="G49" s="82">
        <v>45809</v>
      </c>
      <c r="I49" s="69" t="s">
        <v>132</v>
      </c>
      <c r="J49" s="83" t="s">
        <v>642</v>
      </c>
      <c r="K49" s="81" t="s">
        <v>326</v>
      </c>
    </row>
    <row r="50" spans="1:11" ht="14.4" hidden="1">
      <c r="A50" s="69" t="str">
        <f ca="1">IFERROR(__xludf.DUMMYFUNCTION("""COMPUTED_VALUE"""),"DANIEL ANCHIETA BRAZIEL PETZOLD")</f>
        <v>DANIEL ANCHIETA BRAZIEL PETZOLD</v>
      </c>
      <c r="B50" s="85" t="s">
        <v>654</v>
      </c>
      <c r="C50" s="69" t="str">
        <f t="shared" ca="1" si="0"/>
        <v>OK</v>
      </c>
      <c r="D50" s="81" t="s">
        <v>331</v>
      </c>
      <c r="E50" s="74">
        <v>171</v>
      </c>
      <c r="F50" s="69">
        <v>86601833</v>
      </c>
      <c r="G50" s="82">
        <v>45809</v>
      </c>
      <c r="I50" s="69" t="s">
        <v>132</v>
      </c>
      <c r="J50" s="83" t="s">
        <v>642</v>
      </c>
      <c r="K50" s="81" t="s">
        <v>331</v>
      </c>
    </row>
    <row r="51" spans="1:11" ht="14.4" hidden="1">
      <c r="A51" s="69" t="str">
        <f ca="1">IFERROR(__xludf.DUMMYFUNCTION("""COMPUTED_VALUE"""),"DANIEL DUARTE ALVES")</f>
        <v>DANIEL DUARTE ALVES</v>
      </c>
      <c r="B51" s="80" t="s">
        <v>641</v>
      </c>
      <c r="C51" s="69" t="str">
        <f t="shared" ca="1" si="0"/>
        <v>OK</v>
      </c>
      <c r="D51" s="81" t="s">
        <v>328</v>
      </c>
      <c r="E51" s="74">
        <v>324.89999999999998</v>
      </c>
      <c r="F51" s="69">
        <v>86602971</v>
      </c>
      <c r="G51" s="82">
        <v>45809</v>
      </c>
      <c r="I51" s="69" t="s">
        <v>132</v>
      </c>
      <c r="J51" s="83" t="s">
        <v>642</v>
      </c>
      <c r="K51" s="81" t="s">
        <v>328</v>
      </c>
    </row>
    <row r="52" spans="1:11" ht="14.4" hidden="1">
      <c r="A52" s="69" t="str">
        <f ca="1">IFERROR(__xludf.DUMMYFUNCTION("""COMPUTED_VALUE"""),"DANIEL VICTOR TEODORO MOREIRA")</f>
        <v>DANIEL VICTOR TEODORO MOREIRA</v>
      </c>
      <c r="B52" s="85" t="s">
        <v>655</v>
      </c>
      <c r="C52" s="69" t="str">
        <f t="shared" ca="1" si="0"/>
        <v>OK</v>
      </c>
      <c r="D52" s="81" t="s">
        <v>329</v>
      </c>
      <c r="E52" s="74">
        <v>324.89999999999998</v>
      </c>
      <c r="F52" s="69">
        <v>86602971</v>
      </c>
      <c r="G52" s="82">
        <v>45809</v>
      </c>
      <c r="I52" s="69" t="s">
        <v>132</v>
      </c>
      <c r="J52" s="83" t="s">
        <v>642</v>
      </c>
      <c r="K52" s="81" t="s">
        <v>329</v>
      </c>
    </row>
    <row r="53" spans="1:11" ht="14.4" hidden="1">
      <c r="A53" s="69" t="str">
        <f ca="1">IFERROR(__xludf.DUMMYFUNCTION("""COMPUTED_VALUE"""),"DAVI DOUGLAS BATISTA DOS SANTOS")</f>
        <v>DAVI DOUGLAS BATISTA DOS SANTOS</v>
      </c>
      <c r="B53" s="80" t="s">
        <v>641</v>
      </c>
      <c r="C53" s="69" t="str">
        <f t="shared" ca="1" si="0"/>
        <v>OK</v>
      </c>
      <c r="D53" s="81" t="s">
        <v>330</v>
      </c>
      <c r="E53" s="74">
        <v>190</v>
      </c>
      <c r="F53" s="69">
        <v>86602971</v>
      </c>
      <c r="G53" s="82">
        <v>45809</v>
      </c>
      <c r="I53" s="69" t="s">
        <v>132</v>
      </c>
      <c r="J53" s="83" t="s">
        <v>642</v>
      </c>
      <c r="K53" s="81" t="s">
        <v>330</v>
      </c>
    </row>
    <row r="54" spans="1:11" ht="14.4" hidden="1">
      <c r="A54" s="69" t="str">
        <f ca="1">IFERROR(__xludf.DUMMYFUNCTION("""COMPUTED_VALUE"""),"DAVI ELIAS DA SILVA CARVALHO")</f>
        <v>DAVI ELIAS DA SILVA CARVALHO</v>
      </c>
      <c r="B54" s="80" t="s">
        <v>641</v>
      </c>
      <c r="C54" s="69" t="str">
        <f t="shared" ca="1" si="0"/>
        <v>OK</v>
      </c>
      <c r="D54" s="81" t="s">
        <v>334</v>
      </c>
      <c r="E54" s="74">
        <v>324.89999999999998</v>
      </c>
      <c r="F54" s="69">
        <v>86604269</v>
      </c>
      <c r="G54" s="82">
        <v>45809</v>
      </c>
      <c r="I54" s="69" t="s">
        <v>132</v>
      </c>
      <c r="J54" s="83" t="s">
        <v>642</v>
      </c>
      <c r="K54" s="81" t="s">
        <v>334</v>
      </c>
    </row>
    <row r="55" spans="1:11" ht="14.4" hidden="1">
      <c r="A55" s="69" t="str">
        <f ca="1">IFERROR(__xludf.DUMMYFUNCTION("""COMPUTED_VALUE"""),"DAVI VASCONCELLOS MACEDO")</f>
        <v>DAVI VASCONCELLOS MACEDO</v>
      </c>
      <c r="B55" s="80" t="s">
        <v>641</v>
      </c>
      <c r="C55" s="69" t="str">
        <f t="shared" ca="1" si="0"/>
        <v>OK</v>
      </c>
      <c r="D55" s="81" t="s">
        <v>336</v>
      </c>
      <c r="E55" s="74">
        <v>153.9</v>
      </c>
      <c r="F55" s="69">
        <v>86601833</v>
      </c>
      <c r="G55" s="82">
        <v>45809</v>
      </c>
      <c r="I55" s="69" t="s">
        <v>132</v>
      </c>
      <c r="J55" s="83" t="s">
        <v>642</v>
      </c>
      <c r="K55" s="81" t="s">
        <v>336</v>
      </c>
    </row>
    <row r="56" spans="1:11" ht="14.4" hidden="1">
      <c r="A56" s="69" t="str">
        <f ca="1">IFERROR(__xludf.DUMMYFUNCTION("""COMPUTED_VALUE"""),"DIEGO CARLOS DA SILVA SANTOS")</f>
        <v>DIEGO CARLOS DA SILVA SANTOS</v>
      </c>
      <c r="B56" s="86" t="s">
        <v>641</v>
      </c>
      <c r="C56" s="69" t="str">
        <f t="shared" ca="1" si="0"/>
        <v>OK</v>
      </c>
      <c r="D56" s="81" t="s">
        <v>337</v>
      </c>
      <c r="E56" s="74">
        <v>222.3</v>
      </c>
      <c r="F56" s="69">
        <v>86602971</v>
      </c>
      <c r="G56" s="82">
        <v>45809</v>
      </c>
      <c r="I56" s="69" t="s">
        <v>132</v>
      </c>
      <c r="J56" s="83" t="s">
        <v>642</v>
      </c>
      <c r="K56" s="81" t="s">
        <v>337</v>
      </c>
    </row>
    <row r="57" spans="1:11" ht="14.4" hidden="1">
      <c r="A57" s="69" t="str">
        <f ca="1">IFERROR(__xludf.DUMMYFUNCTION("""COMPUTED_VALUE"""),"DIEGO FERNANDES ALVES MARTINS")</f>
        <v>DIEGO FERNANDES ALVES MARTINS</v>
      </c>
      <c r="B57" s="80" t="s">
        <v>641</v>
      </c>
      <c r="C57" s="69" t="str">
        <f t="shared" ca="1" si="0"/>
        <v>OK</v>
      </c>
      <c r="D57" s="81" t="s">
        <v>341</v>
      </c>
      <c r="E57" s="74">
        <v>324.89999999999998</v>
      </c>
      <c r="F57" s="69">
        <v>86601833</v>
      </c>
      <c r="G57" s="82">
        <v>45809</v>
      </c>
      <c r="I57" s="69" t="s">
        <v>132</v>
      </c>
      <c r="J57" s="83" t="s">
        <v>642</v>
      </c>
      <c r="K57" s="81" t="s">
        <v>341</v>
      </c>
    </row>
    <row r="58" spans="1:11" ht="14.4" hidden="1">
      <c r="A58" s="69" t="str">
        <f ca="1">IFERROR(__xludf.DUMMYFUNCTION("""COMPUTED_VALUE"""),"DOUGLAS DE SOUZA PAULO")</f>
        <v>DOUGLAS DE SOUZA PAULO</v>
      </c>
      <c r="B58" s="80" t="s">
        <v>641</v>
      </c>
      <c r="C58" s="69" t="str">
        <f t="shared" ca="1" si="0"/>
        <v>OK</v>
      </c>
      <c r="D58" s="81" t="s">
        <v>344</v>
      </c>
      <c r="E58" s="74">
        <v>136.80000000000001</v>
      </c>
      <c r="F58" s="69">
        <v>86601833</v>
      </c>
      <c r="G58" s="82">
        <v>45809</v>
      </c>
      <c r="I58" s="69" t="s">
        <v>132</v>
      </c>
      <c r="J58" s="83" t="s">
        <v>642</v>
      </c>
      <c r="K58" s="81" t="s">
        <v>344</v>
      </c>
    </row>
    <row r="59" spans="1:11" ht="14.4" hidden="1">
      <c r="A59" s="69" t="str">
        <f ca="1">IFERROR(__xludf.DUMMYFUNCTION("""COMPUTED_VALUE"""),"DOUGLAS RODRIGUES DIAS")</f>
        <v>DOUGLAS RODRIGUES DIAS</v>
      </c>
      <c r="B59" s="80" t="s">
        <v>641</v>
      </c>
      <c r="C59" s="69" t="str">
        <f t="shared" ca="1" si="0"/>
        <v>OK</v>
      </c>
      <c r="D59" s="81" t="s">
        <v>347</v>
      </c>
      <c r="E59" s="74">
        <v>324.89999999999998</v>
      </c>
      <c r="F59" s="69">
        <v>86602971</v>
      </c>
      <c r="G59" s="82">
        <v>45809</v>
      </c>
      <c r="I59" s="69" t="s">
        <v>132</v>
      </c>
      <c r="J59" s="83" t="s">
        <v>642</v>
      </c>
      <c r="K59" s="81" t="s">
        <v>347</v>
      </c>
    </row>
    <row r="60" spans="1:11" ht="14.4" hidden="1">
      <c r="A60" s="69" t="str">
        <f ca="1">IFERROR(__xludf.DUMMYFUNCTION("""COMPUTED_VALUE"""),"EDILEI SANTOS SILVA")</f>
        <v>EDILEI SANTOS SILVA</v>
      </c>
      <c r="B60" s="80" t="s">
        <v>641</v>
      </c>
      <c r="C60" s="69" t="str">
        <f t="shared" ca="1" si="0"/>
        <v>OK</v>
      </c>
      <c r="D60" s="81" t="s">
        <v>349</v>
      </c>
      <c r="E60" s="74">
        <v>324.89999999999998</v>
      </c>
      <c r="F60" s="69">
        <v>86602971</v>
      </c>
      <c r="G60" s="82">
        <v>45809</v>
      </c>
      <c r="I60" s="69" t="s">
        <v>132</v>
      </c>
      <c r="J60" s="83" t="s">
        <v>642</v>
      </c>
      <c r="K60" s="81" t="s">
        <v>349</v>
      </c>
    </row>
    <row r="61" spans="1:11" ht="14.4" hidden="1">
      <c r="A61" s="69" t="str">
        <f ca="1">IFERROR(__xludf.DUMMYFUNCTION("""COMPUTED_VALUE"""),"EDMILSON MENDES DE SOUZA")</f>
        <v>EDMILSON MENDES DE SOUZA</v>
      </c>
      <c r="B61" s="84" t="s">
        <v>645</v>
      </c>
      <c r="C61" s="69" t="str">
        <f t="shared" ca="1" si="0"/>
        <v>OK</v>
      </c>
      <c r="D61" s="81" t="s">
        <v>356</v>
      </c>
      <c r="E61" s="74">
        <v>178.6</v>
      </c>
      <c r="F61" s="69">
        <v>86602971</v>
      </c>
      <c r="G61" s="82">
        <v>45809</v>
      </c>
      <c r="I61" s="69" t="s">
        <v>132</v>
      </c>
      <c r="J61" s="83" t="s">
        <v>642</v>
      </c>
      <c r="K61" s="81" t="s">
        <v>356</v>
      </c>
    </row>
    <row r="62" spans="1:11" ht="14.4" hidden="1">
      <c r="A62" s="69" t="str">
        <f ca="1">IFERROR(__xludf.DUMMYFUNCTION("""COMPUTED_VALUE"""),"EDRIZIO SANTANA DA SILVA")</f>
        <v>EDRIZIO SANTANA DA SILVA</v>
      </c>
      <c r="B62" s="80" t="s">
        <v>641</v>
      </c>
      <c r="C62" s="69" t="str">
        <f t="shared" ca="1" si="0"/>
        <v>OK</v>
      </c>
      <c r="D62" s="81" t="s">
        <v>361</v>
      </c>
      <c r="E62" s="74">
        <v>324.89999999999998</v>
      </c>
      <c r="F62" s="69">
        <v>86600456</v>
      </c>
      <c r="G62" s="82">
        <v>45809</v>
      </c>
      <c r="I62" s="69" t="s">
        <v>132</v>
      </c>
      <c r="J62" s="83" t="s">
        <v>642</v>
      </c>
      <c r="K62" s="81" t="s">
        <v>361</v>
      </c>
    </row>
    <row r="63" spans="1:11" ht="14.4" hidden="1">
      <c r="A63" s="69" t="str">
        <f ca="1">IFERROR(__xludf.DUMMYFUNCTION("""COMPUTED_VALUE"""),"EDUARDO FERREIRA DA MOTTA")</f>
        <v>EDUARDO FERREIRA DA MOTTA</v>
      </c>
      <c r="B63" s="80" t="s">
        <v>641</v>
      </c>
      <c r="C63" s="69" t="str">
        <f t="shared" ca="1" si="0"/>
        <v>OK</v>
      </c>
      <c r="D63" s="81" t="s">
        <v>363</v>
      </c>
      <c r="E63" s="74">
        <v>324.89999999999998</v>
      </c>
      <c r="F63" s="69">
        <v>86602971</v>
      </c>
      <c r="G63" s="82">
        <v>45809</v>
      </c>
      <c r="I63" s="69" t="s">
        <v>132</v>
      </c>
      <c r="J63" s="83" t="s">
        <v>642</v>
      </c>
      <c r="K63" s="81" t="s">
        <v>363</v>
      </c>
    </row>
    <row r="64" spans="1:11" ht="14.4" hidden="1">
      <c r="A64" s="69" t="str">
        <f ca="1">IFERROR(__xludf.DUMMYFUNCTION("""COMPUTED_VALUE"""),"EDUARDO MARTINS DE LUCENA")</f>
        <v>EDUARDO MARTINS DE LUCENA</v>
      </c>
      <c r="B64" s="80" t="s">
        <v>641</v>
      </c>
      <c r="C64" s="69" t="str">
        <f t="shared" ca="1" si="0"/>
        <v>OK</v>
      </c>
      <c r="D64" s="81" t="s">
        <v>367</v>
      </c>
      <c r="E64" s="74">
        <v>273.60000000000002</v>
      </c>
      <c r="F64" s="69">
        <v>86601833</v>
      </c>
      <c r="G64" s="82">
        <v>45809</v>
      </c>
      <c r="I64" s="69" t="s">
        <v>132</v>
      </c>
      <c r="J64" s="83" t="s">
        <v>642</v>
      </c>
      <c r="K64" s="81" t="s">
        <v>367</v>
      </c>
    </row>
    <row r="65" spans="1:11" ht="14.4" hidden="1">
      <c r="A65" s="69" t="str">
        <f ca="1">IFERROR(__xludf.DUMMYFUNCTION("""COMPUTED_VALUE"""),"EDUARDO MENDES AVILA")</f>
        <v>EDUARDO MENDES AVILA</v>
      </c>
      <c r="B65" s="85" t="s">
        <v>656</v>
      </c>
      <c r="C65" s="69" t="str">
        <f t="shared" ca="1" si="0"/>
        <v>OK</v>
      </c>
      <c r="D65" s="81" t="s">
        <v>369</v>
      </c>
      <c r="E65" s="74">
        <v>324.89999999999998</v>
      </c>
      <c r="F65" s="69">
        <v>86602971</v>
      </c>
      <c r="G65" s="82">
        <v>45809</v>
      </c>
      <c r="I65" s="69" t="s">
        <v>132</v>
      </c>
      <c r="J65" s="83" t="s">
        <v>642</v>
      </c>
      <c r="K65" s="81" t="s">
        <v>369</v>
      </c>
    </row>
    <row r="66" spans="1:11" ht="14.4" hidden="1">
      <c r="A66" s="69" t="str">
        <f ca="1">IFERROR(__xludf.DUMMYFUNCTION("""COMPUTED_VALUE"""),"EMERSON ADAUTO DA SILVA")</f>
        <v>EMERSON ADAUTO DA SILVA</v>
      </c>
      <c r="B66" s="85" t="s">
        <v>645</v>
      </c>
      <c r="C66" s="69" t="str">
        <f t="shared" ca="1" si="0"/>
        <v>OK</v>
      </c>
      <c r="D66" s="81" t="s">
        <v>372</v>
      </c>
      <c r="E66" s="74">
        <v>324.89999999999998</v>
      </c>
      <c r="F66" s="69">
        <v>86602971</v>
      </c>
      <c r="G66" s="82">
        <v>45809</v>
      </c>
      <c r="I66" s="69" t="s">
        <v>132</v>
      </c>
      <c r="J66" s="83" t="s">
        <v>642</v>
      </c>
      <c r="K66" s="81" t="s">
        <v>372</v>
      </c>
    </row>
    <row r="67" spans="1:11" ht="14.4" hidden="1">
      <c r="A67" s="69" t="str">
        <f ca="1">IFERROR(__xludf.DUMMYFUNCTION("""COMPUTED_VALUE"""),"EMERSON DA SILVA GOMES")</f>
        <v>EMERSON DA SILVA GOMES</v>
      </c>
      <c r="B67" s="80" t="s">
        <v>641</v>
      </c>
      <c r="C67" s="69" t="str">
        <f t="shared" ca="1" si="0"/>
        <v>OK</v>
      </c>
      <c r="D67" s="81" t="s">
        <v>375</v>
      </c>
      <c r="E67" s="74">
        <v>324.89999999999998</v>
      </c>
      <c r="F67" s="69">
        <v>86602971</v>
      </c>
      <c r="G67" s="82">
        <v>45809</v>
      </c>
      <c r="I67" s="69" t="s">
        <v>132</v>
      </c>
      <c r="J67" s="83" t="s">
        <v>642</v>
      </c>
      <c r="K67" s="81" t="s">
        <v>375</v>
      </c>
    </row>
    <row r="68" spans="1:11" ht="14.4" hidden="1">
      <c r="A68" s="69" t="str">
        <f ca="1">IFERROR(__xludf.DUMMYFUNCTION("""COMPUTED_VALUE"""),"EMILLY VITORIA CABRAL DANTAS")</f>
        <v>EMILLY VITORIA CABRAL DANTAS</v>
      </c>
      <c r="B68" s="80" t="s">
        <v>641</v>
      </c>
      <c r="C68" s="69" t="str">
        <f t="shared" ca="1" si="0"/>
        <v>OK</v>
      </c>
      <c r="D68" s="81" t="s">
        <v>378</v>
      </c>
      <c r="E68" s="74">
        <v>324.89999999999998</v>
      </c>
      <c r="F68" s="69">
        <v>86602971</v>
      </c>
      <c r="G68" s="82">
        <v>45809</v>
      </c>
      <c r="I68" s="69" t="s">
        <v>132</v>
      </c>
      <c r="J68" s="83" t="s">
        <v>642</v>
      </c>
      <c r="K68" s="81" t="s">
        <v>378</v>
      </c>
    </row>
    <row r="69" spans="1:11" ht="14.4" hidden="1">
      <c r="A69" s="69" t="str">
        <f ca="1">IFERROR(__xludf.DUMMYFUNCTION("""COMPUTED_VALUE"""),"ENNYA GOMES OLIVEIRA CAMPOS")</f>
        <v>ENNYA GOMES OLIVEIRA CAMPOS</v>
      </c>
      <c r="B69" s="80" t="s">
        <v>641</v>
      </c>
      <c r="C69" s="69" t="str">
        <f t="shared" ca="1" si="0"/>
        <v>OK</v>
      </c>
      <c r="D69" s="81" t="s">
        <v>379</v>
      </c>
      <c r="E69" s="74">
        <v>324.89999999999998</v>
      </c>
      <c r="F69" s="69">
        <v>86602971</v>
      </c>
      <c r="G69" s="82">
        <v>45809</v>
      </c>
      <c r="I69" s="69" t="s">
        <v>132</v>
      </c>
      <c r="J69" s="83" t="s">
        <v>642</v>
      </c>
      <c r="K69" s="81" t="s">
        <v>379</v>
      </c>
    </row>
    <row r="70" spans="1:11" ht="14.4" hidden="1">
      <c r="A70" s="69" t="str">
        <f ca="1">IFERROR(__xludf.DUMMYFUNCTION("""COMPUTED_VALUE"""),"ENZO ALCÂNTARA CABRAL")</f>
        <v>ENZO ALCÂNTARA CABRAL</v>
      </c>
      <c r="B70" s="86" t="s">
        <v>641</v>
      </c>
      <c r="C70" s="69" t="str">
        <f t="shared" ca="1" si="0"/>
        <v>OK</v>
      </c>
      <c r="D70" s="81" t="s">
        <v>382</v>
      </c>
      <c r="E70" s="74">
        <v>467.4</v>
      </c>
      <c r="F70" s="69">
        <v>86602971</v>
      </c>
      <c r="G70" s="82">
        <v>45809</v>
      </c>
      <c r="I70" s="69" t="s">
        <v>132</v>
      </c>
      <c r="J70" s="83" t="s">
        <v>642</v>
      </c>
      <c r="K70" s="81" t="s">
        <v>382</v>
      </c>
    </row>
    <row r="71" spans="1:11" ht="14.4" hidden="1">
      <c r="A71" s="69" t="str">
        <f ca="1">IFERROR(__xludf.DUMMYFUNCTION("""COMPUTED_VALUE"""),"ESTHER VICTÓRIA DOS SANTOS FARIA")</f>
        <v>ESTHER VICTÓRIA DOS SANTOS FARIA</v>
      </c>
      <c r="B71" s="80" t="s">
        <v>641</v>
      </c>
      <c r="C71" s="69" t="str">
        <f t="shared" ca="1" si="0"/>
        <v>OK</v>
      </c>
      <c r="D71" s="81" t="s">
        <v>384</v>
      </c>
      <c r="E71" s="74">
        <v>324.89999999999998</v>
      </c>
      <c r="F71" s="69">
        <v>86601833</v>
      </c>
      <c r="G71" s="82">
        <v>45809</v>
      </c>
      <c r="I71" s="69" t="s">
        <v>132</v>
      </c>
      <c r="J71" s="83" t="s">
        <v>642</v>
      </c>
      <c r="K71" s="81" t="s">
        <v>384</v>
      </c>
    </row>
    <row r="72" spans="1:11" ht="14.4" hidden="1">
      <c r="A72" s="69" t="str">
        <f ca="1">IFERROR(__xludf.DUMMYFUNCTION("""COMPUTED_VALUE"""),"FABIANO DE OLIVEIRA MACHADO")</f>
        <v>FABIANO DE OLIVEIRA MACHADO</v>
      </c>
      <c r="B72" s="86" t="s">
        <v>641</v>
      </c>
      <c r="C72" s="69" t="str">
        <f t="shared" ca="1" si="0"/>
        <v>OK</v>
      </c>
      <c r="D72" s="81" t="s">
        <v>386</v>
      </c>
      <c r="E72" s="74">
        <v>324.89999999999998</v>
      </c>
      <c r="F72" s="69">
        <v>86601833</v>
      </c>
      <c r="G72" s="82">
        <v>45809</v>
      </c>
      <c r="I72" s="69" t="s">
        <v>132</v>
      </c>
      <c r="J72" s="83" t="s">
        <v>642</v>
      </c>
      <c r="K72" s="81" t="s">
        <v>386</v>
      </c>
    </row>
    <row r="73" spans="1:11" ht="14.4" hidden="1">
      <c r="A73" s="69" t="str">
        <f ca="1">IFERROR(__xludf.DUMMYFUNCTION("""COMPUTED_VALUE"""),"FABRICIO LORENCINI ZANONI")</f>
        <v>FABRICIO LORENCINI ZANONI</v>
      </c>
      <c r="B73" s="85" t="s">
        <v>657</v>
      </c>
      <c r="C73" s="69" t="str">
        <f t="shared" ca="1" si="0"/>
        <v>OK</v>
      </c>
      <c r="D73" s="81" t="s">
        <v>387</v>
      </c>
      <c r="E73" s="74">
        <v>324.89999999999998</v>
      </c>
      <c r="F73" s="69">
        <v>86601833</v>
      </c>
      <c r="G73" s="82">
        <v>45809</v>
      </c>
      <c r="I73" s="69" t="s">
        <v>132</v>
      </c>
      <c r="J73" s="83" t="s">
        <v>642</v>
      </c>
      <c r="K73" s="81" t="s">
        <v>387</v>
      </c>
    </row>
    <row r="74" spans="1:11" ht="14.4" hidden="1">
      <c r="A74" s="69" t="str">
        <f ca="1">IFERROR(__xludf.DUMMYFUNCTION("""COMPUTED_VALUE"""),"FELIPE CORREA CONCEIÇÃO")</f>
        <v>FELIPE CORREA CONCEIÇÃO</v>
      </c>
      <c r="B74" s="80" t="s">
        <v>641</v>
      </c>
      <c r="C74" s="69" t="str">
        <f t="shared" ca="1" si="0"/>
        <v>OK</v>
      </c>
      <c r="D74" s="81" t="s">
        <v>388</v>
      </c>
      <c r="E74" s="74">
        <v>273.60000000000002</v>
      </c>
      <c r="F74" s="69">
        <v>86601833</v>
      </c>
      <c r="G74" s="82">
        <v>45809</v>
      </c>
      <c r="I74" s="69" t="s">
        <v>132</v>
      </c>
      <c r="J74" s="83" t="s">
        <v>642</v>
      </c>
      <c r="K74" s="81" t="s">
        <v>388</v>
      </c>
    </row>
    <row r="75" spans="1:11" ht="14.4" hidden="1">
      <c r="A75" s="69" t="str">
        <f ca="1">IFERROR(__xludf.DUMMYFUNCTION("""COMPUTED_VALUE"""),"FELIPE GOMES SILVA")</f>
        <v>FELIPE GOMES SILVA</v>
      </c>
      <c r="B75" s="85" t="s">
        <v>645</v>
      </c>
      <c r="C75" s="69" t="str">
        <f t="shared" ca="1" si="0"/>
        <v>OK</v>
      </c>
      <c r="D75" s="81" t="s">
        <v>392</v>
      </c>
      <c r="E75" s="74">
        <v>324.89999999999998</v>
      </c>
      <c r="F75" s="69">
        <v>86600456</v>
      </c>
      <c r="G75" s="82">
        <v>45809</v>
      </c>
      <c r="I75" s="69" t="s">
        <v>132</v>
      </c>
      <c r="J75" s="83" t="s">
        <v>642</v>
      </c>
      <c r="K75" s="81" t="s">
        <v>392</v>
      </c>
    </row>
    <row r="76" spans="1:11" ht="14.4" hidden="1">
      <c r="A76" s="69" t="str">
        <f ca="1">IFERROR(__xludf.DUMMYFUNCTION("""COMPUTED_VALUE"""),"FELIPE TAVARES ARAUJO")</f>
        <v>FELIPE TAVARES ARAUJO</v>
      </c>
      <c r="B76" s="80" t="s">
        <v>641</v>
      </c>
      <c r="C76" s="69" t="str">
        <f t="shared" ca="1" si="0"/>
        <v>OK</v>
      </c>
      <c r="D76" s="81" t="s">
        <v>395</v>
      </c>
      <c r="E76" s="74">
        <v>68.400000000000006</v>
      </c>
      <c r="F76" s="69">
        <v>86602971</v>
      </c>
      <c r="G76" s="82">
        <v>45809</v>
      </c>
      <c r="I76" s="69" t="s">
        <v>132</v>
      </c>
      <c r="J76" s="83" t="s">
        <v>642</v>
      </c>
      <c r="K76" s="81" t="s">
        <v>395</v>
      </c>
    </row>
    <row r="77" spans="1:11" ht="14.4" hidden="1">
      <c r="A77" s="69" t="str">
        <f ca="1">IFERROR(__xludf.DUMMYFUNCTION("""COMPUTED_VALUE"""),"FELIPE VARGAS DE SOUZA")</f>
        <v>FELIPE VARGAS DE SOUZA</v>
      </c>
      <c r="B77" s="85" t="s">
        <v>658</v>
      </c>
      <c r="C77" s="69" t="str">
        <f t="shared" ca="1" si="0"/>
        <v>OK</v>
      </c>
      <c r="D77" s="81" t="s">
        <v>404</v>
      </c>
      <c r="E77" s="74">
        <v>239.4</v>
      </c>
      <c r="F77" s="69">
        <v>86601833</v>
      </c>
      <c r="G77" s="82">
        <v>45809</v>
      </c>
      <c r="I77" s="69" t="s">
        <v>132</v>
      </c>
      <c r="J77" s="83" t="s">
        <v>642</v>
      </c>
      <c r="K77" s="81" t="s">
        <v>404</v>
      </c>
    </row>
    <row r="78" spans="1:11" ht="14.4" hidden="1">
      <c r="A78" s="69" t="str">
        <f ca="1">IFERROR(__xludf.DUMMYFUNCTION("""COMPUTED_VALUE"""),"FERNANDA GIOIA GONÇALVES VAZ")</f>
        <v>FERNANDA GIOIA GONÇALVES VAZ</v>
      </c>
      <c r="B78" s="80" t="s">
        <v>641</v>
      </c>
      <c r="C78" s="69" t="str">
        <f t="shared" ca="1" si="0"/>
        <v>OK</v>
      </c>
      <c r="D78" s="81" t="s">
        <v>405</v>
      </c>
      <c r="E78" s="74">
        <v>324.89999999999998</v>
      </c>
      <c r="F78" s="69">
        <v>86601833</v>
      </c>
      <c r="G78" s="82">
        <v>45809</v>
      </c>
      <c r="I78" s="69" t="s">
        <v>132</v>
      </c>
      <c r="J78" s="83" t="s">
        <v>642</v>
      </c>
      <c r="K78" s="81" t="s">
        <v>405</v>
      </c>
    </row>
    <row r="79" spans="1:11" ht="14.4" hidden="1">
      <c r="A79" s="69" t="str">
        <f ca="1">IFERROR(__xludf.DUMMYFUNCTION("""COMPUTED_VALUE"""),"FERNANDO MENDONÇA FERNANDES")</f>
        <v>FERNANDO MENDONÇA FERNANDES</v>
      </c>
      <c r="B79" s="80" t="s">
        <v>641</v>
      </c>
      <c r="C79" s="69" t="str">
        <f t="shared" ca="1" si="0"/>
        <v>OK</v>
      </c>
      <c r="D79" s="81" t="s">
        <v>406</v>
      </c>
      <c r="E79" s="74">
        <v>324.89999999999998</v>
      </c>
      <c r="F79" s="69">
        <v>86602971</v>
      </c>
      <c r="G79" s="82">
        <v>45809</v>
      </c>
      <c r="I79" s="69" t="s">
        <v>132</v>
      </c>
      <c r="J79" s="83" t="s">
        <v>642</v>
      </c>
      <c r="K79" s="81" t="s">
        <v>406</v>
      </c>
    </row>
    <row r="80" spans="1:11" ht="14.4" hidden="1">
      <c r="A80" s="69" t="str">
        <f ca="1">IFERROR(__xludf.DUMMYFUNCTION("""COMPUTED_VALUE"""),"FERNANDO PAIVA SILVA DE SOUZA")</f>
        <v>FERNANDO PAIVA SILVA DE SOUZA</v>
      </c>
      <c r="B80" s="80" t="s">
        <v>641</v>
      </c>
      <c r="C80" s="69" t="str">
        <f t="shared" ca="1" si="0"/>
        <v>OK</v>
      </c>
      <c r="D80" s="81" t="s">
        <v>409</v>
      </c>
      <c r="E80" s="74">
        <v>285</v>
      </c>
      <c r="F80" s="69">
        <v>86602971</v>
      </c>
      <c r="G80" s="82">
        <v>45809</v>
      </c>
      <c r="I80" s="69" t="s">
        <v>132</v>
      </c>
      <c r="J80" s="83" t="s">
        <v>642</v>
      </c>
      <c r="K80" s="81" t="s">
        <v>409</v>
      </c>
    </row>
    <row r="81" spans="1:11" ht="14.4" hidden="1">
      <c r="A81" s="69" t="str">
        <f ca="1">IFERROR(__xludf.DUMMYFUNCTION("""COMPUTED_VALUE"""),"FILIPE DE SOUSA BOLONINI")</f>
        <v>FILIPE DE SOUSA BOLONINI</v>
      </c>
      <c r="B81" s="86" t="s">
        <v>641</v>
      </c>
      <c r="C81" s="69" t="str">
        <f t="shared" ca="1" si="0"/>
        <v>OK</v>
      </c>
      <c r="D81" s="81" t="s">
        <v>411</v>
      </c>
      <c r="E81" s="74">
        <v>324.89999999999998</v>
      </c>
      <c r="F81" s="69">
        <v>86602971</v>
      </c>
      <c r="G81" s="82">
        <v>45809</v>
      </c>
      <c r="I81" s="69" t="s">
        <v>132</v>
      </c>
      <c r="J81" s="83" t="s">
        <v>642</v>
      </c>
      <c r="K81" s="81" t="s">
        <v>411</v>
      </c>
    </row>
    <row r="82" spans="1:11" ht="14.4" hidden="1">
      <c r="A82" s="69" t="str">
        <f ca="1">IFERROR(__xludf.DUMMYFUNCTION("""COMPUTED_VALUE"""),"FILIPE FERREIRA AGRA DE ARAUJO")</f>
        <v>FILIPE FERREIRA AGRA DE ARAUJO</v>
      </c>
      <c r="B82" s="80" t="s">
        <v>641</v>
      </c>
      <c r="C82" s="69" t="str">
        <f t="shared" ca="1" si="0"/>
        <v>OK</v>
      </c>
      <c r="D82" s="81" t="s">
        <v>413</v>
      </c>
      <c r="E82" s="74">
        <v>324.89999999999998</v>
      </c>
      <c r="F82" s="69">
        <v>86601833</v>
      </c>
      <c r="G82" s="82">
        <v>45809</v>
      </c>
      <c r="I82" s="69" t="s">
        <v>132</v>
      </c>
      <c r="J82" s="83" t="s">
        <v>642</v>
      </c>
      <c r="K82" s="81" t="s">
        <v>413</v>
      </c>
    </row>
    <row r="83" spans="1:11" ht="14.4" hidden="1">
      <c r="A83" s="69" t="str">
        <f ca="1">IFERROR(__xludf.DUMMYFUNCTION("""COMPUTED_VALUE"""),"FLAVIANO DE ALMEIDA DOS SANTOS")</f>
        <v>FLAVIANO DE ALMEIDA DOS SANTOS</v>
      </c>
      <c r="B83" s="80" t="s">
        <v>641</v>
      </c>
      <c r="C83" s="69" t="str">
        <f t="shared" ca="1" si="0"/>
        <v>OK</v>
      </c>
      <c r="D83" s="81" t="s">
        <v>415</v>
      </c>
      <c r="E83" s="74">
        <v>324.89999999999998</v>
      </c>
      <c r="F83" s="69">
        <v>86601833</v>
      </c>
      <c r="G83" s="82">
        <v>45809</v>
      </c>
      <c r="I83" s="69" t="s">
        <v>132</v>
      </c>
      <c r="J83" s="83" t="s">
        <v>642</v>
      </c>
      <c r="K83" s="81" t="s">
        <v>415</v>
      </c>
    </row>
    <row r="84" spans="1:11" ht="14.4" hidden="1">
      <c r="A84" s="69" t="str">
        <f ca="1">IFERROR(__xludf.DUMMYFUNCTION("""COMPUTED_VALUE"""),"FRANCISCO DA SILVA ALVES")</f>
        <v>FRANCISCO DA SILVA ALVES</v>
      </c>
      <c r="B84" s="80" t="s">
        <v>641</v>
      </c>
      <c r="C84" s="69" t="str">
        <f t="shared" ca="1" si="0"/>
        <v>OK</v>
      </c>
      <c r="D84" s="81" t="s">
        <v>418</v>
      </c>
      <c r="E84" s="74">
        <v>324.89999999999998</v>
      </c>
      <c r="F84" s="69">
        <v>86601833</v>
      </c>
      <c r="G84" s="82">
        <v>45809</v>
      </c>
      <c r="I84" s="69" t="s">
        <v>132</v>
      </c>
      <c r="J84" s="83" t="s">
        <v>642</v>
      </c>
      <c r="K84" s="81" t="s">
        <v>418</v>
      </c>
    </row>
    <row r="85" spans="1:11" ht="14.4" hidden="1">
      <c r="A85" s="69" t="str">
        <f ca="1">IFERROR(__xludf.DUMMYFUNCTION("""COMPUTED_VALUE"""),"FREDERICO TAVARES GOMES DA CUNHA")</f>
        <v>FREDERICO TAVARES GOMES DA CUNHA</v>
      </c>
      <c r="B85" s="80" t="s">
        <v>641</v>
      </c>
      <c r="C85" s="69" t="str">
        <f t="shared" ca="1" si="0"/>
        <v>OK</v>
      </c>
      <c r="D85" s="81" t="s">
        <v>420</v>
      </c>
      <c r="E85" s="74">
        <v>324.89999999999998</v>
      </c>
      <c r="F85" s="69">
        <v>86601833</v>
      </c>
      <c r="G85" s="82">
        <v>45809</v>
      </c>
      <c r="I85" s="69" t="s">
        <v>132</v>
      </c>
      <c r="J85" s="83" t="s">
        <v>642</v>
      </c>
      <c r="K85" s="81" t="s">
        <v>420</v>
      </c>
    </row>
    <row r="86" spans="1:11" ht="14.4" hidden="1">
      <c r="A86" s="69" t="str">
        <f ca="1">IFERROR(__xludf.DUMMYFUNCTION("""COMPUTED_VALUE"""),"GABRIEL CARVALHO PEREIRA")</f>
        <v>GABRIEL CARVALHO PEREIRA</v>
      </c>
      <c r="B86" s="86" t="s">
        <v>641</v>
      </c>
      <c r="C86" s="69" t="str">
        <f t="shared" ca="1" si="0"/>
        <v>OK</v>
      </c>
      <c r="D86" s="81" t="s">
        <v>425</v>
      </c>
      <c r="E86" s="74">
        <v>273.60000000000002</v>
      </c>
      <c r="F86" s="69">
        <v>86602971</v>
      </c>
      <c r="G86" s="82">
        <v>45809</v>
      </c>
      <c r="I86" s="69" t="s">
        <v>132</v>
      </c>
      <c r="J86" s="83" t="s">
        <v>642</v>
      </c>
      <c r="K86" s="81" t="s">
        <v>425</v>
      </c>
    </row>
    <row r="87" spans="1:11" ht="14.4" hidden="1">
      <c r="A87" s="69" t="str">
        <f ca="1">IFERROR(__xludf.DUMMYFUNCTION("""COMPUTED_VALUE"""),"GABRIEL DE ALMEIDA MONTEIRO")</f>
        <v>GABRIEL DE ALMEIDA MONTEIRO</v>
      </c>
      <c r="B87" s="85" t="s">
        <v>655</v>
      </c>
      <c r="C87" s="69" t="str">
        <f t="shared" ca="1" si="0"/>
        <v>OK</v>
      </c>
      <c r="D87" s="81" t="s">
        <v>427</v>
      </c>
      <c r="E87" s="74">
        <v>324.89999999999998</v>
      </c>
      <c r="F87" s="69">
        <v>86601833</v>
      </c>
      <c r="G87" s="82">
        <v>45809</v>
      </c>
      <c r="I87" s="69" t="s">
        <v>132</v>
      </c>
      <c r="J87" s="83" t="s">
        <v>642</v>
      </c>
      <c r="K87" s="81" t="s">
        <v>427</v>
      </c>
    </row>
    <row r="88" spans="1:11" ht="14.4" hidden="1">
      <c r="A88" s="69" t="str">
        <f ca="1">IFERROR(__xludf.DUMMYFUNCTION("""COMPUTED_VALUE"""),"GABRIELLA VARELA DE OLIVEIRA")</f>
        <v>GABRIELLA VARELA DE OLIVEIRA</v>
      </c>
      <c r="B88" s="80" t="s">
        <v>641</v>
      </c>
      <c r="C88" s="69" t="str">
        <f t="shared" ca="1" si="0"/>
        <v>OK</v>
      </c>
      <c r="D88" s="81" t="s">
        <v>428</v>
      </c>
      <c r="E88" s="74">
        <v>324.89999999999998</v>
      </c>
      <c r="F88" s="69">
        <v>86602971</v>
      </c>
      <c r="G88" s="82">
        <v>45809</v>
      </c>
      <c r="I88" s="69" t="s">
        <v>132</v>
      </c>
      <c r="J88" s="83" t="s">
        <v>642</v>
      </c>
      <c r="K88" s="81" t="s">
        <v>428</v>
      </c>
    </row>
    <row r="89" spans="1:11" ht="14.4" hidden="1">
      <c r="A89" s="69" t="str">
        <f ca="1">IFERROR(__xludf.DUMMYFUNCTION("""COMPUTED_VALUE"""),"GABRIEL LIRA AUAD CARRIÓ")</f>
        <v>GABRIEL LIRA AUAD CARRIÓ</v>
      </c>
      <c r="B89" s="85" t="s">
        <v>659</v>
      </c>
      <c r="C89" s="69" t="str">
        <f t="shared" ca="1" si="0"/>
        <v>OK</v>
      </c>
      <c r="D89" s="81" t="s">
        <v>660</v>
      </c>
      <c r="E89" s="74">
        <v>0</v>
      </c>
      <c r="F89" s="69">
        <v>27470761</v>
      </c>
      <c r="G89" s="82">
        <v>45809</v>
      </c>
      <c r="I89" s="69" t="s">
        <v>132</v>
      </c>
      <c r="J89" s="83" t="s">
        <v>661</v>
      </c>
      <c r="K89" s="81" t="s">
        <v>660</v>
      </c>
    </row>
    <row r="90" spans="1:11" ht="14.4" hidden="1">
      <c r="A90" s="69" t="str">
        <f ca="1">IFERROR(__xludf.DUMMYFUNCTION("""COMPUTED_VALUE"""),"GABRIEL SAMPAIO DE SOUSA")</f>
        <v>GABRIEL SAMPAIO DE SOUSA</v>
      </c>
      <c r="B90" s="86" t="s">
        <v>641</v>
      </c>
      <c r="C90" s="69" t="str">
        <f t="shared" ca="1" si="0"/>
        <v>OK</v>
      </c>
      <c r="D90" s="81" t="s">
        <v>174</v>
      </c>
      <c r="E90" s="74">
        <v>186.2</v>
      </c>
      <c r="F90" s="69">
        <v>27470761</v>
      </c>
      <c r="G90" s="82">
        <v>45809</v>
      </c>
      <c r="I90" s="69" t="s">
        <v>132</v>
      </c>
      <c r="J90" s="83" t="s">
        <v>661</v>
      </c>
      <c r="K90" s="81" t="s">
        <v>174</v>
      </c>
    </row>
    <row r="91" spans="1:11" ht="14.4" hidden="1">
      <c r="A91" s="69" t="str">
        <f ca="1">IFERROR(__xludf.DUMMYFUNCTION("""COMPUTED_VALUE"""),"GEORGIA MARIANA DA SILVA")</f>
        <v>GEORGIA MARIANA DA SILVA</v>
      </c>
      <c r="B91" s="80" t="s">
        <v>641</v>
      </c>
      <c r="C91" s="69" t="str">
        <f t="shared" ca="1" si="0"/>
        <v>OK</v>
      </c>
      <c r="D91" s="81" t="s">
        <v>209</v>
      </c>
      <c r="E91" s="74">
        <v>43.5</v>
      </c>
      <c r="F91" s="69">
        <v>27470761</v>
      </c>
      <c r="G91" s="82">
        <v>45809</v>
      </c>
      <c r="I91" s="69" t="s">
        <v>132</v>
      </c>
      <c r="J91" s="83" t="s">
        <v>661</v>
      </c>
      <c r="K91" s="81" t="s">
        <v>209</v>
      </c>
    </row>
    <row r="92" spans="1:11" ht="14.4" hidden="1">
      <c r="A92" s="69" t="str">
        <f ca="1">IFERROR(__xludf.DUMMYFUNCTION("""COMPUTED_VALUE"""),"GEORGIA MARIANA DA SILVA PEREIRA")</f>
        <v>GEORGIA MARIANA DA SILVA PEREIRA</v>
      </c>
      <c r="B92" s="85" t="s">
        <v>662</v>
      </c>
      <c r="C92" s="69" t="str">
        <f t="shared" ca="1" si="0"/>
        <v>OK</v>
      </c>
      <c r="D92" s="81" t="s">
        <v>227</v>
      </c>
      <c r="E92" s="74">
        <v>0</v>
      </c>
      <c r="F92" s="69">
        <v>27470761</v>
      </c>
      <c r="G92" s="82">
        <v>45809</v>
      </c>
      <c r="I92" s="69" t="s">
        <v>132</v>
      </c>
      <c r="J92" s="83" t="s">
        <v>661</v>
      </c>
      <c r="K92" s="81" t="s">
        <v>227</v>
      </c>
    </row>
    <row r="93" spans="1:11" ht="14.4" hidden="1">
      <c r="A93" s="69" t="str">
        <f ca="1">IFERROR(__xludf.DUMMYFUNCTION("""COMPUTED_VALUE"""),"GIOVANNI MATOS STELAI GIRÃO")</f>
        <v>GIOVANNI MATOS STELAI GIRÃO</v>
      </c>
      <c r="B93" s="85" t="s">
        <v>645</v>
      </c>
      <c r="C93" s="69" t="str">
        <f t="shared" ca="1" si="0"/>
        <v>OK</v>
      </c>
      <c r="D93" s="81" t="s">
        <v>238</v>
      </c>
      <c r="E93" s="74">
        <v>151.9</v>
      </c>
      <c r="F93" s="69">
        <v>27470761</v>
      </c>
      <c r="G93" s="82">
        <v>45809</v>
      </c>
      <c r="I93" s="69" t="s">
        <v>132</v>
      </c>
      <c r="J93" s="83" t="s">
        <v>661</v>
      </c>
      <c r="K93" s="81" t="s">
        <v>238</v>
      </c>
    </row>
    <row r="94" spans="1:11" ht="14.4" hidden="1">
      <c r="A94" s="69" t="str">
        <f ca="1">IFERROR(__xludf.DUMMYFUNCTION("""COMPUTED_VALUE"""),"GLAUBER RODRIGUES GOMES")</f>
        <v>GLAUBER RODRIGUES GOMES</v>
      </c>
      <c r="B94" s="80" t="s">
        <v>641</v>
      </c>
      <c r="C94" s="69" t="str">
        <f t="shared" ca="1" si="0"/>
        <v>OK</v>
      </c>
      <c r="D94" s="81" t="s">
        <v>246</v>
      </c>
      <c r="E94" s="74">
        <v>171.5</v>
      </c>
      <c r="F94" s="69">
        <v>27470761</v>
      </c>
      <c r="G94" s="82">
        <v>45809</v>
      </c>
      <c r="I94" s="69" t="s">
        <v>132</v>
      </c>
      <c r="J94" s="83" t="s">
        <v>661</v>
      </c>
      <c r="K94" s="81" t="s">
        <v>246</v>
      </c>
    </row>
    <row r="95" spans="1:11" ht="14.4" hidden="1">
      <c r="A95" s="69" t="str">
        <f ca="1">IFERROR(__xludf.DUMMYFUNCTION("""COMPUTED_VALUE"""),"GLAUBERT RODRIGUES DE JESUS")</f>
        <v>GLAUBERT RODRIGUES DE JESUS</v>
      </c>
      <c r="B95" s="80" t="s">
        <v>641</v>
      </c>
      <c r="C95" s="69" t="str">
        <f t="shared" ca="1" si="0"/>
        <v>OK</v>
      </c>
      <c r="D95" s="81" t="s">
        <v>259</v>
      </c>
      <c r="E95" s="74">
        <v>0</v>
      </c>
      <c r="F95" s="69">
        <v>27470761</v>
      </c>
      <c r="G95" s="82">
        <v>45809</v>
      </c>
      <c r="I95" s="69" t="s">
        <v>132</v>
      </c>
      <c r="J95" s="83" t="s">
        <v>661</v>
      </c>
      <c r="K95" s="81" t="s">
        <v>259</v>
      </c>
    </row>
    <row r="96" spans="1:11" ht="14.4" hidden="1">
      <c r="A96" s="69" t="str">
        <f ca="1">IFERROR(__xludf.DUMMYFUNCTION("""COMPUTED_VALUE"""),"GRAZIELLE VITORIA NEVES GOMES")</f>
        <v>GRAZIELLE VITORIA NEVES GOMES</v>
      </c>
      <c r="B96" s="80" t="s">
        <v>641</v>
      </c>
      <c r="C96" s="69" t="str">
        <f t="shared" ca="1" si="0"/>
        <v>OK</v>
      </c>
      <c r="D96" s="81" t="s">
        <v>271</v>
      </c>
      <c r="E96" s="74">
        <v>142.1</v>
      </c>
      <c r="F96" s="69">
        <v>27470761</v>
      </c>
      <c r="G96" s="82">
        <v>45809</v>
      </c>
      <c r="I96" s="69" t="s">
        <v>132</v>
      </c>
      <c r="J96" s="83" t="s">
        <v>661</v>
      </c>
      <c r="K96" s="81" t="s">
        <v>271</v>
      </c>
    </row>
    <row r="97" spans="1:11" ht="14.4" hidden="1">
      <c r="A97" s="69" t="str">
        <f ca="1">IFERROR(__xludf.DUMMYFUNCTION("""COMPUTED_VALUE"""),"GUILHERME SIMOES DE CARVALHO")</f>
        <v>GUILHERME SIMOES DE CARVALHO</v>
      </c>
      <c r="B97" s="86" t="s">
        <v>641</v>
      </c>
      <c r="C97" s="69" t="str">
        <f t="shared" ca="1" si="0"/>
        <v>OK</v>
      </c>
      <c r="D97" s="81" t="s">
        <v>274</v>
      </c>
      <c r="E97" s="74">
        <v>63.7</v>
      </c>
      <c r="F97" s="69">
        <v>27470761</v>
      </c>
      <c r="G97" s="82">
        <v>45809</v>
      </c>
      <c r="I97" s="69" t="s">
        <v>132</v>
      </c>
      <c r="J97" s="83" t="s">
        <v>661</v>
      </c>
      <c r="K97" s="81" t="s">
        <v>274</v>
      </c>
    </row>
    <row r="98" spans="1:11" ht="14.4" hidden="1">
      <c r="A98" s="69" t="str">
        <f ca="1">IFERROR(__xludf.DUMMYFUNCTION("""COMPUTED_VALUE"""),"GUSTAVO MACHADO SOEIRO")</f>
        <v>GUSTAVO MACHADO SOEIRO</v>
      </c>
      <c r="B98" s="80" t="s">
        <v>641</v>
      </c>
      <c r="C98" s="69" t="str">
        <f t="shared" ca="1" si="0"/>
        <v>OK</v>
      </c>
      <c r="D98" s="81" t="s">
        <v>277</v>
      </c>
      <c r="E98" s="74">
        <v>127.4</v>
      </c>
      <c r="F98" s="69">
        <v>27470761</v>
      </c>
      <c r="G98" s="82">
        <v>45809</v>
      </c>
      <c r="I98" s="69" t="s">
        <v>132</v>
      </c>
      <c r="J98" s="83" t="s">
        <v>661</v>
      </c>
      <c r="K98" s="81" t="s">
        <v>277</v>
      </c>
    </row>
    <row r="99" spans="1:11" ht="14.4" hidden="1">
      <c r="A99" s="69" t="str">
        <f ca="1">IFERROR(__xludf.DUMMYFUNCTION("""COMPUTED_VALUE"""),"HUGO DE AQUINO VOLOTÃO")</f>
        <v>HUGO DE AQUINO VOLOTÃO</v>
      </c>
      <c r="B99" s="80" t="s">
        <v>641</v>
      </c>
      <c r="C99" s="69" t="str">
        <f t="shared" ca="1" si="0"/>
        <v>OK</v>
      </c>
      <c r="D99" s="81" t="s">
        <v>285</v>
      </c>
      <c r="E99" s="74">
        <v>88.2</v>
      </c>
      <c r="F99" s="69">
        <v>27470761</v>
      </c>
      <c r="G99" s="82">
        <v>45809</v>
      </c>
      <c r="I99" s="69" t="s">
        <v>132</v>
      </c>
      <c r="J99" s="83" t="s">
        <v>661</v>
      </c>
      <c r="K99" s="81" t="s">
        <v>285</v>
      </c>
    </row>
    <row r="100" spans="1:11" ht="14.4" hidden="1">
      <c r="A100" s="69" t="str">
        <f ca="1">IFERROR(__xludf.DUMMYFUNCTION("""COMPUTED_VALUE"""),"IGOR BARROS DA SILVA")</f>
        <v>IGOR BARROS DA SILVA</v>
      </c>
      <c r="B100" s="85" t="s">
        <v>645</v>
      </c>
      <c r="C100" s="69" t="str">
        <f t="shared" ca="1" si="0"/>
        <v>OK</v>
      </c>
      <c r="D100" s="81" t="s">
        <v>299</v>
      </c>
      <c r="E100" s="74">
        <v>186.2</v>
      </c>
      <c r="F100" s="69">
        <v>27470761</v>
      </c>
      <c r="G100" s="82">
        <v>45809</v>
      </c>
      <c r="I100" s="69" t="s">
        <v>132</v>
      </c>
      <c r="J100" s="83" t="s">
        <v>661</v>
      </c>
      <c r="K100" s="81" t="s">
        <v>299</v>
      </c>
    </row>
    <row r="101" spans="1:11" ht="14.4" hidden="1">
      <c r="A101" s="69" t="str">
        <f ca="1">IFERROR(__xludf.DUMMYFUNCTION("""COMPUTED_VALUE"""),"IURY CAUAM JESUS DA COSTA")</f>
        <v>IURY CAUAM JESUS DA COSTA</v>
      </c>
      <c r="B101" s="80" t="s">
        <v>641</v>
      </c>
      <c r="C101" s="69" t="str">
        <f t="shared" ca="1" si="0"/>
        <v>OK</v>
      </c>
      <c r="D101" s="81" t="s">
        <v>305</v>
      </c>
      <c r="E101" s="74">
        <v>186.2</v>
      </c>
      <c r="F101" s="69">
        <v>27470761</v>
      </c>
      <c r="G101" s="82">
        <v>45809</v>
      </c>
      <c r="I101" s="69" t="s">
        <v>132</v>
      </c>
      <c r="J101" s="83" t="s">
        <v>661</v>
      </c>
      <c r="K101" s="81" t="s">
        <v>305</v>
      </c>
    </row>
    <row r="102" spans="1:11" ht="14.4" hidden="1">
      <c r="A102" s="69" t="str">
        <f ca="1">IFERROR(__xludf.DUMMYFUNCTION("""COMPUTED_VALUE"""),"IURY DOS SANTOS DA SILVA")</f>
        <v>IURY DOS SANTOS DA SILVA</v>
      </c>
      <c r="B102" s="86" t="s">
        <v>641</v>
      </c>
      <c r="C102" s="69" t="str">
        <f t="shared" ca="1" si="0"/>
        <v>OK</v>
      </c>
      <c r="D102" s="81" t="s">
        <v>307</v>
      </c>
      <c r="E102" s="74">
        <v>169.2</v>
      </c>
      <c r="F102" s="69">
        <v>27470761</v>
      </c>
      <c r="G102" s="82">
        <v>45809</v>
      </c>
      <c r="I102" s="69" t="s">
        <v>132</v>
      </c>
      <c r="J102" s="83" t="s">
        <v>661</v>
      </c>
      <c r="K102" s="81" t="s">
        <v>307</v>
      </c>
    </row>
    <row r="103" spans="1:11" ht="14.4" hidden="1">
      <c r="A103" s="69" t="str">
        <f ca="1">IFERROR(__xludf.DUMMYFUNCTION("""COMPUTED_VALUE"""),"IVAN DE MELLO")</f>
        <v>IVAN DE MELLO</v>
      </c>
      <c r="B103" s="80" t="s">
        <v>641</v>
      </c>
      <c r="C103" s="69" t="str">
        <f t="shared" ca="1" si="0"/>
        <v>OK</v>
      </c>
      <c r="D103" s="81" t="s">
        <v>663</v>
      </c>
      <c r="E103" s="74">
        <v>0</v>
      </c>
      <c r="F103" s="69">
        <v>27470761</v>
      </c>
      <c r="G103" s="82">
        <v>45809</v>
      </c>
      <c r="I103" s="69" t="s">
        <v>132</v>
      </c>
      <c r="J103" s="83" t="s">
        <v>661</v>
      </c>
      <c r="K103" s="81" t="s">
        <v>663</v>
      </c>
    </row>
    <row r="104" spans="1:11" ht="14.4" hidden="1">
      <c r="A104" s="69" t="str">
        <f ca="1">IFERROR(__xludf.DUMMYFUNCTION("""COMPUTED_VALUE"""),"JACSON DE LIMA LEANDRO")</f>
        <v>JACSON DE LIMA LEANDRO</v>
      </c>
      <c r="B104" s="80" t="s">
        <v>641</v>
      </c>
      <c r="C104" s="69" t="str">
        <f t="shared" ca="1" si="0"/>
        <v>OK</v>
      </c>
      <c r="D104" s="81" t="s">
        <v>447</v>
      </c>
      <c r="E104" s="74">
        <v>0</v>
      </c>
      <c r="F104" s="69">
        <v>27470761</v>
      </c>
      <c r="G104" s="82">
        <v>45809</v>
      </c>
      <c r="I104" s="69" t="s">
        <v>132</v>
      </c>
      <c r="J104" s="83" t="s">
        <v>661</v>
      </c>
      <c r="K104" s="81" t="s">
        <v>447</v>
      </c>
    </row>
    <row r="105" spans="1:11" ht="14.4" hidden="1">
      <c r="A105" s="69" t="str">
        <f ca="1">IFERROR(__xludf.DUMMYFUNCTION("""COMPUTED_VALUE"""),"JANILSON FERREIRA ACIOLI JUNIOR")</f>
        <v>JANILSON FERREIRA ACIOLI JUNIOR</v>
      </c>
      <c r="B105" s="80" t="s">
        <v>641</v>
      </c>
      <c r="C105" s="69" t="str">
        <f t="shared" ca="1" si="0"/>
        <v>OK</v>
      </c>
      <c r="D105" s="81" t="s">
        <v>410</v>
      </c>
      <c r="E105" s="74">
        <v>0</v>
      </c>
      <c r="F105" s="69">
        <v>27470761</v>
      </c>
      <c r="G105" s="82">
        <v>45809</v>
      </c>
      <c r="I105" s="69" t="s">
        <v>132</v>
      </c>
      <c r="J105" s="83" t="s">
        <v>661</v>
      </c>
      <c r="K105" s="81" t="s">
        <v>410</v>
      </c>
    </row>
    <row r="106" spans="1:11" ht="14.4" hidden="1">
      <c r="A106" s="69" t="str">
        <f ca="1">IFERROR(__xludf.DUMMYFUNCTION("""COMPUTED_VALUE"""),"JEANDERSON CRISTIAN DA SILVA TEIXEIRA")</f>
        <v>JEANDERSON CRISTIAN DA SILVA TEIXEIRA</v>
      </c>
      <c r="B106" s="80" t="s">
        <v>641</v>
      </c>
      <c r="C106" s="69" t="str">
        <f t="shared" ca="1" si="0"/>
        <v>OK</v>
      </c>
      <c r="D106" s="81" t="s">
        <v>422</v>
      </c>
      <c r="E106" s="74">
        <v>181.3</v>
      </c>
      <c r="F106" s="69">
        <v>27470761</v>
      </c>
      <c r="G106" s="82">
        <v>45809</v>
      </c>
      <c r="I106" s="69" t="s">
        <v>132</v>
      </c>
      <c r="J106" s="83" t="s">
        <v>661</v>
      </c>
      <c r="K106" s="81" t="s">
        <v>422</v>
      </c>
    </row>
    <row r="107" spans="1:11" ht="14.4" hidden="1">
      <c r="A107" s="69" t="str">
        <f ca="1">IFERROR(__xludf.DUMMYFUNCTION("""COMPUTED_VALUE"""),"JENIFFER LUISA CHAGAS DA CONCEIÇÃO")</f>
        <v>JENIFFER LUISA CHAGAS DA CONCEIÇÃO</v>
      </c>
      <c r="B107" s="80" t="s">
        <v>641</v>
      </c>
      <c r="C107" s="69" t="str">
        <f t="shared" ca="1" si="0"/>
        <v>OK</v>
      </c>
      <c r="D107" s="81" t="s">
        <v>164</v>
      </c>
      <c r="E107" s="74">
        <v>9.4</v>
      </c>
      <c r="F107" s="69">
        <v>86626406</v>
      </c>
      <c r="G107" s="82">
        <v>45809</v>
      </c>
      <c r="I107" s="69" t="s">
        <v>132</v>
      </c>
      <c r="J107" s="83" t="s">
        <v>642</v>
      </c>
      <c r="K107" s="81" t="s">
        <v>164</v>
      </c>
    </row>
    <row r="108" spans="1:11" ht="14.4" hidden="1">
      <c r="A108" s="69" t="str">
        <f ca="1">IFERROR(__xludf.DUMMYFUNCTION("""COMPUTED_VALUE"""),"JHEANCARLOS JESUS DA SILVA")</f>
        <v>JHEANCARLOS JESUS DA SILVA</v>
      </c>
      <c r="B108" s="84" t="s">
        <v>664</v>
      </c>
      <c r="C108" s="69" t="str">
        <f t="shared" ca="1" si="0"/>
        <v>OK</v>
      </c>
      <c r="D108" s="81" t="s">
        <v>186</v>
      </c>
      <c r="E108" s="74">
        <v>9.4</v>
      </c>
      <c r="F108" s="69">
        <v>86626406</v>
      </c>
      <c r="G108" s="82">
        <v>45809</v>
      </c>
      <c r="I108" s="69" t="s">
        <v>132</v>
      </c>
      <c r="J108" s="83" t="s">
        <v>642</v>
      </c>
      <c r="K108" s="81" t="s">
        <v>186</v>
      </c>
    </row>
    <row r="109" spans="1:11" ht="14.4" hidden="1">
      <c r="A109" s="69" t="str">
        <f ca="1">IFERROR(__xludf.DUMMYFUNCTION("""COMPUTED_VALUE"""),"JHONNY FERREIRA MOREIRA")</f>
        <v>JHONNY FERREIRA MOREIRA</v>
      </c>
      <c r="B109" s="80" t="s">
        <v>641</v>
      </c>
      <c r="C109" s="69" t="str">
        <f t="shared" ca="1" si="0"/>
        <v>OK</v>
      </c>
      <c r="D109" s="81" t="s">
        <v>150</v>
      </c>
      <c r="E109" s="74">
        <v>290.7</v>
      </c>
      <c r="F109" s="69">
        <v>86713074</v>
      </c>
      <c r="G109" s="82">
        <v>45809</v>
      </c>
      <c r="I109" s="69" t="s">
        <v>132</v>
      </c>
      <c r="J109" s="83" t="s">
        <v>642</v>
      </c>
      <c r="K109" s="81" t="s">
        <v>150</v>
      </c>
    </row>
    <row r="110" spans="1:11" ht="14.4" hidden="1">
      <c r="A110" s="69" t="str">
        <f ca="1">IFERROR(__xludf.DUMMYFUNCTION("""COMPUTED_VALUE"""),"JHOUBERTT DA SILVA QUINTANILHA")</f>
        <v>JHOUBERTT DA SILVA QUINTANILHA</v>
      </c>
      <c r="B110" s="85" t="s">
        <v>665</v>
      </c>
      <c r="C110" s="69" t="str">
        <f t="shared" ca="1" si="0"/>
        <v>OK</v>
      </c>
      <c r="D110" s="81" t="s">
        <v>266</v>
      </c>
      <c r="E110" s="74">
        <v>290.7</v>
      </c>
      <c r="F110" s="69">
        <v>86713074</v>
      </c>
      <c r="G110" s="82">
        <v>45809</v>
      </c>
      <c r="I110" s="69" t="s">
        <v>132</v>
      </c>
      <c r="J110" s="83" t="s">
        <v>642</v>
      </c>
      <c r="K110" s="81" t="s">
        <v>266</v>
      </c>
    </row>
    <row r="111" spans="1:11" ht="14.4" hidden="1">
      <c r="A111" s="69" t="str">
        <f ca="1">IFERROR(__xludf.DUMMYFUNCTION("""COMPUTED_VALUE"""),"JOÃO DE JESUS MELONIO REIS")</f>
        <v>JOÃO DE JESUS MELONIO REIS</v>
      </c>
      <c r="B111" s="80" t="s">
        <v>641</v>
      </c>
      <c r="C111" s="69" t="str">
        <f t="shared" ca="1" si="0"/>
        <v>OK</v>
      </c>
      <c r="D111" s="81" t="s">
        <v>164</v>
      </c>
      <c r="E111" s="74">
        <v>239.4</v>
      </c>
      <c r="F111" s="69">
        <v>86729915</v>
      </c>
      <c r="G111" s="82">
        <v>45809</v>
      </c>
      <c r="I111" s="69" t="s">
        <v>132</v>
      </c>
      <c r="J111" s="83" t="s">
        <v>642</v>
      </c>
      <c r="K111" s="81" t="s">
        <v>164</v>
      </c>
    </row>
    <row r="112" spans="1:11" ht="14.4" hidden="1">
      <c r="A112" s="69" t="str">
        <f ca="1">IFERROR(__xludf.DUMMYFUNCTION("""COMPUTED_VALUE"""),"JOÃO GABRIEL DE LIMA PEREIRA")</f>
        <v>JOÃO GABRIEL DE LIMA PEREIRA</v>
      </c>
      <c r="B112" s="80" t="s">
        <v>641</v>
      </c>
      <c r="C112" s="69" t="str">
        <f t="shared" ca="1" si="0"/>
        <v>OK</v>
      </c>
      <c r="D112" s="81" t="s">
        <v>186</v>
      </c>
      <c r="E112" s="74">
        <v>131.6</v>
      </c>
      <c r="F112" s="69">
        <v>86729915</v>
      </c>
      <c r="G112" s="82">
        <v>45809</v>
      </c>
      <c r="I112" s="69" t="s">
        <v>132</v>
      </c>
      <c r="J112" s="83" t="s">
        <v>642</v>
      </c>
      <c r="K112" s="81" t="s">
        <v>186</v>
      </c>
    </row>
    <row r="113" spans="1:11" ht="14.4" hidden="1">
      <c r="A113" s="69" t="str">
        <f ca="1">IFERROR(__xludf.DUMMYFUNCTION("""COMPUTED_VALUE"""),"JOÃO LUCAS LIMA PEREIRA")</f>
        <v>JOÃO LUCAS LIMA PEREIRA</v>
      </c>
      <c r="B113" s="80" t="s">
        <v>641</v>
      </c>
      <c r="C113" s="69" t="str">
        <f t="shared" ca="1" si="0"/>
        <v>OK</v>
      </c>
      <c r="D113" s="81" t="s">
        <v>167</v>
      </c>
      <c r="E113" s="74">
        <v>17.100000000000001</v>
      </c>
      <c r="F113" s="69">
        <v>86793113</v>
      </c>
      <c r="G113" s="82">
        <v>45809</v>
      </c>
      <c r="I113" s="69" t="s">
        <v>132</v>
      </c>
      <c r="J113" s="83" t="s">
        <v>642</v>
      </c>
      <c r="K113" s="81" t="s">
        <v>167</v>
      </c>
    </row>
    <row r="114" spans="1:11" ht="14.4" hidden="1">
      <c r="A114" s="69" t="str">
        <f ca="1">IFERROR(__xludf.DUMMYFUNCTION("""COMPUTED_VALUE"""),"JOAO PAULO TAVARES SILVA")</f>
        <v>JOAO PAULO TAVARES SILVA</v>
      </c>
      <c r="B114" s="80" t="s">
        <v>641</v>
      </c>
      <c r="C114" s="69" t="str">
        <f t="shared" ca="1" si="0"/>
        <v>OK</v>
      </c>
      <c r="D114" s="81" t="s">
        <v>365</v>
      </c>
      <c r="E114" s="74">
        <v>9.4</v>
      </c>
      <c r="F114" s="69">
        <v>86793113</v>
      </c>
      <c r="G114" s="82">
        <v>45809</v>
      </c>
      <c r="I114" s="69" t="s">
        <v>132</v>
      </c>
      <c r="J114" s="83" t="s">
        <v>642</v>
      </c>
      <c r="K114" s="81" t="s">
        <v>365</v>
      </c>
    </row>
    <row r="115" spans="1:11" ht="14.4" hidden="1">
      <c r="A115" s="69" t="str">
        <f ca="1">IFERROR(__xludf.DUMMYFUNCTION("""COMPUTED_VALUE"""),"JOÃO PEDRO CARDOSO ARIO")</f>
        <v>JOÃO PEDRO CARDOSO ARIO</v>
      </c>
      <c r="B115" s="85" t="s">
        <v>666</v>
      </c>
      <c r="C115" s="69" t="str">
        <f t="shared" ca="1" si="0"/>
        <v>OK</v>
      </c>
      <c r="D115" s="81" t="s">
        <v>423</v>
      </c>
      <c r="E115" s="74">
        <v>9.4</v>
      </c>
      <c r="F115" s="69">
        <v>86793113</v>
      </c>
      <c r="G115" s="82">
        <v>45809</v>
      </c>
      <c r="I115" s="69" t="s">
        <v>132</v>
      </c>
      <c r="J115" s="83" t="s">
        <v>642</v>
      </c>
      <c r="K115" s="81" t="s">
        <v>423</v>
      </c>
    </row>
    <row r="116" spans="1:11" ht="14.4" hidden="1">
      <c r="A116" s="69" t="str">
        <f ca="1">IFERROR(__xludf.DUMMYFUNCTION("""COMPUTED_VALUE"""),"JOÃO RODRIGUES PEREIRA")</f>
        <v>JOÃO RODRIGUES PEREIRA</v>
      </c>
      <c r="B116" s="80" t="s">
        <v>641</v>
      </c>
      <c r="C116" s="69" t="str">
        <f t="shared" ca="1" si="0"/>
        <v>OK</v>
      </c>
      <c r="D116" s="81" t="s">
        <v>221</v>
      </c>
      <c r="E116" s="74">
        <v>9.4</v>
      </c>
      <c r="F116" s="69">
        <v>86897997</v>
      </c>
      <c r="G116" s="82">
        <v>45809</v>
      </c>
      <c r="I116" s="69" t="s">
        <v>132</v>
      </c>
      <c r="J116" s="83" t="s">
        <v>642</v>
      </c>
      <c r="K116" s="81" t="s">
        <v>221</v>
      </c>
    </row>
    <row r="117" spans="1:11" ht="14.4" hidden="1">
      <c r="A117" s="69" t="str">
        <f ca="1">IFERROR(__xludf.DUMMYFUNCTION("""COMPUTED_VALUE"""),"JOÃO VICTOR VASCONCELLOS DE SOUSA")</f>
        <v>JOÃO VICTOR VASCONCELLOS DE SOUSA</v>
      </c>
      <c r="B117" s="85" t="s">
        <v>667</v>
      </c>
      <c r="C117" s="69" t="str">
        <f t="shared" ca="1" si="0"/>
        <v>OK</v>
      </c>
      <c r="D117" s="81" t="s">
        <v>291</v>
      </c>
      <c r="E117" s="74">
        <v>17.100000000000001</v>
      </c>
      <c r="F117" s="69">
        <v>86897996</v>
      </c>
      <c r="G117" s="82">
        <v>45809</v>
      </c>
      <c r="I117" s="69" t="s">
        <v>132</v>
      </c>
      <c r="J117" s="83" t="s">
        <v>642</v>
      </c>
      <c r="K117" s="81" t="s">
        <v>291</v>
      </c>
    </row>
    <row r="118" spans="1:11" ht="14.4" hidden="1">
      <c r="A118" s="69" t="str">
        <f ca="1">IFERROR(__xludf.DUMMYFUNCTION("""COMPUTED_VALUE"""),"JOÃO VITOR MOÇO SANTOS")</f>
        <v>JOÃO VITOR MOÇO SANTOS</v>
      </c>
      <c r="B118" s="80" t="s">
        <v>641</v>
      </c>
      <c r="C118" s="69" t="str">
        <f t="shared" ca="1" si="0"/>
        <v>OK</v>
      </c>
      <c r="D118" s="81" t="s">
        <v>294</v>
      </c>
      <c r="E118" s="74">
        <v>10</v>
      </c>
      <c r="F118" s="69">
        <v>86897996</v>
      </c>
      <c r="G118" s="82">
        <v>45809</v>
      </c>
      <c r="I118" s="69" t="s">
        <v>132</v>
      </c>
      <c r="J118" s="83" t="s">
        <v>642</v>
      </c>
      <c r="K118" s="81" t="s">
        <v>294</v>
      </c>
    </row>
    <row r="119" spans="1:11" ht="14.4" hidden="1">
      <c r="A119" s="69" t="str">
        <f ca="1">IFERROR(__xludf.DUMMYFUNCTION("""COMPUTED_VALUE"""),"JORGE LUIZ RAMOS JUNIOR")</f>
        <v>JORGE LUIZ RAMOS JUNIOR</v>
      </c>
      <c r="B119" s="80" t="s">
        <v>641</v>
      </c>
      <c r="C119" s="69" t="str">
        <f t="shared" ca="1" si="0"/>
        <v>OK</v>
      </c>
      <c r="D119" s="81" t="s">
        <v>368</v>
      </c>
      <c r="E119" s="74">
        <v>17.100000000000001</v>
      </c>
      <c r="F119" s="69">
        <v>86897996</v>
      </c>
      <c r="G119" s="82">
        <v>45809</v>
      </c>
      <c r="I119" s="69" t="s">
        <v>132</v>
      </c>
      <c r="J119" s="83" t="s">
        <v>642</v>
      </c>
      <c r="K119" s="81" t="s">
        <v>368</v>
      </c>
    </row>
    <row r="120" spans="1:11" ht="14.4" hidden="1">
      <c r="A120" s="69" t="str">
        <f ca="1">IFERROR(__xludf.DUMMYFUNCTION("""COMPUTED_VALUE"""),"JOSÉ FÁBIO ALVES DA SILVA")</f>
        <v>JOSÉ FÁBIO ALVES DA SILVA</v>
      </c>
      <c r="B120" s="80" t="s">
        <v>641</v>
      </c>
      <c r="C120" s="69" t="str">
        <f t="shared" ca="1" si="0"/>
        <v>OK</v>
      </c>
      <c r="D120" s="81" t="s">
        <v>416</v>
      </c>
      <c r="E120" s="74">
        <v>17.100000000000001</v>
      </c>
      <c r="F120" s="69">
        <v>86897996</v>
      </c>
      <c r="G120" s="82">
        <v>45809</v>
      </c>
      <c r="I120" s="69" t="s">
        <v>132</v>
      </c>
      <c r="J120" s="83" t="s">
        <v>642</v>
      </c>
      <c r="K120" s="81" t="s">
        <v>416</v>
      </c>
    </row>
    <row r="121" spans="1:11" ht="14.4" hidden="1">
      <c r="A121" s="69" t="str">
        <f ca="1">IFERROR(__xludf.DUMMYFUNCTION("""COMPUTED_VALUE"""),"JOSÉ LEONARDO PENHA PEREIRA")</f>
        <v>JOSÉ LEONARDO PENHA PEREIRA</v>
      </c>
      <c r="B121" s="85" t="s">
        <v>668</v>
      </c>
      <c r="C121" s="69" t="str">
        <f t="shared" ca="1" si="0"/>
        <v>OK</v>
      </c>
      <c r="D121" s="81" t="s">
        <v>660</v>
      </c>
      <c r="E121" s="74">
        <v>0</v>
      </c>
      <c r="F121" s="69">
        <v>28079272</v>
      </c>
      <c r="G121" s="82">
        <v>45809</v>
      </c>
      <c r="I121" s="69" t="s">
        <v>132</v>
      </c>
      <c r="J121" s="83" t="s">
        <v>661</v>
      </c>
      <c r="K121" s="81" t="s">
        <v>660</v>
      </c>
    </row>
    <row r="122" spans="1:11" ht="14.4" hidden="1">
      <c r="A122" s="69" t="str">
        <f ca="1">IFERROR(__xludf.DUMMYFUNCTION("""COMPUTED_VALUE"""),"JOSÉ MARCOS PEREIRA DA SILVA")</f>
        <v>JOSÉ MARCOS PEREIRA DA SILVA</v>
      </c>
      <c r="B122" s="80" t="s">
        <v>641</v>
      </c>
      <c r="C122" s="69" t="str">
        <f t="shared" ca="1" si="0"/>
        <v>OK</v>
      </c>
      <c r="D122" s="81" t="s">
        <v>174</v>
      </c>
      <c r="E122" s="74">
        <v>0</v>
      </c>
      <c r="F122" s="69">
        <v>28079272</v>
      </c>
      <c r="G122" s="82">
        <v>45809</v>
      </c>
      <c r="I122" s="69" t="s">
        <v>132</v>
      </c>
      <c r="J122" s="83" t="s">
        <v>661</v>
      </c>
      <c r="K122" s="81" t="s">
        <v>174</v>
      </c>
    </row>
    <row r="123" spans="1:11" ht="14.4" hidden="1">
      <c r="A123" s="69" t="str">
        <f ca="1">IFERROR(__xludf.DUMMYFUNCTION("""COMPUTED_VALUE"""),"JOYCE DE OLIVEIRA MOTA")</f>
        <v>JOYCE DE OLIVEIRA MOTA</v>
      </c>
      <c r="B123" s="80" t="s">
        <v>641</v>
      </c>
      <c r="C123" s="69" t="str">
        <f t="shared" ca="1" si="0"/>
        <v>OK</v>
      </c>
      <c r="D123" s="81" t="s">
        <v>209</v>
      </c>
      <c r="E123" s="74">
        <v>0</v>
      </c>
      <c r="F123" s="69">
        <v>28079272</v>
      </c>
      <c r="G123" s="82">
        <v>45809</v>
      </c>
      <c r="I123" s="69" t="s">
        <v>132</v>
      </c>
      <c r="J123" s="83" t="s">
        <v>661</v>
      </c>
      <c r="K123" s="81" t="s">
        <v>209</v>
      </c>
    </row>
    <row r="124" spans="1:11" ht="14.4" hidden="1">
      <c r="A124" s="69" t="str">
        <f ca="1">IFERROR(__xludf.DUMMYFUNCTION("""COMPUTED_VALUE"""),"JUAN PATRICK MOURA NUNES")</f>
        <v>JUAN PATRICK MOURA NUNES</v>
      </c>
      <c r="B124" s="80" t="s">
        <v>641</v>
      </c>
      <c r="C124" s="69" t="str">
        <f t="shared" ca="1" si="0"/>
        <v>OK</v>
      </c>
      <c r="D124" s="81" t="s">
        <v>227</v>
      </c>
      <c r="E124" s="74">
        <v>0</v>
      </c>
      <c r="F124" s="69">
        <v>28079272</v>
      </c>
      <c r="G124" s="82">
        <v>45809</v>
      </c>
      <c r="I124" s="69" t="s">
        <v>132</v>
      </c>
      <c r="J124" s="83" t="s">
        <v>661</v>
      </c>
      <c r="K124" s="81" t="s">
        <v>227</v>
      </c>
    </row>
    <row r="125" spans="1:11" ht="14.4" hidden="1">
      <c r="A125" s="69" t="str">
        <f ca="1">IFERROR(__xludf.DUMMYFUNCTION("""COMPUTED_VALUE"""),"JULIANA DA SILVA SILVEIRA")</f>
        <v>JULIANA DA SILVA SILVEIRA</v>
      </c>
      <c r="B125" s="80" t="s">
        <v>641</v>
      </c>
      <c r="C125" s="69" t="str">
        <f t="shared" ca="1" si="0"/>
        <v>OK</v>
      </c>
      <c r="D125" s="81" t="s">
        <v>238</v>
      </c>
      <c r="E125" s="74">
        <v>0</v>
      </c>
      <c r="F125" s="69">
        <v>28079272</v>
      </c>
      <c r="G125" s="82">
        <v>45809</v>
      </c>
      <c r="I125" s="69" t="s">
        <v>132</v>
      </c>
      <c r="J125" s="83" t="s">
        <v>661</v>
      </c>
      <c r="K125" s="81" t="s">
        <v>238</v>
      </c>
    </row>
    <row r="126" spans="1:11" ht="14.4" hidden="1">
      <c r="A126" s="69" t="str">
        <f ca="1">IFERROR(__xludf.DUMMYFUNCTION("""COMPUTED_VALUE"""),"KAIKE PENHA SOARES")</f>
        <v>KAIKE PENHA SOARES</v>
      </c>
      <c r="B126" s="86" t="s">
        <v>641</v>
      </c>
      <c r="C126" s="69" t="str">
        <f t="shared" ca="1" si="0"/>
        <v>OK</v>
      </c>
      <c r="D126" s="81" t="s">
        <v>246</v>
      </c>
      <c r="E126" s="74">
        <v>0</v>
      </c>
      <c r="F126" s="69">
        <v>28079272</v>
      </c>
      <c r="G126" s="82">
        <v>45809</v>
      </c>
      <c r="I126" s="69" t="s">
        <v>132</v>
      </c>
      <c r="J126" s="83" t="s">
        <v>661</v>
      </c>
      <c r="K126" s="81" t="s">
        <v>246</v>
      </c>
    </row>
    <row r="127" spans="1:11" ht="14.4" hidden="1">
      <c r="A127" s="69" t="str">
        <f ca="1">IFERROR(__xludf.DUMMYFUNCTION("""COMPUTED_VALUE"""),"KALEB PINHEIRO DA MATA")</f>
        <v>KALEB PINHEIRO DA MATA</v>
      </c>
      <c r="B127" s="80" t="s">
        <v>641</v>
      </c>
      <c r="C127" s="69" t="str">
        <f t="shared" ca="1" si="0"/>
        <v>OK</v>
      </c>
      <c r="D127" s="83" t="s">
        <v>259</v>
      </c>
      <c r="E127" s="74">
        <v>0</v>
      </c>
      <c r="F127" s="69">
        <v>28079272</v>
      </c>
      <c r="G127" s="82">
        <v>45809</v>
      </c>
      <c r="I127" s="69" t="s">
        <v>132</v>
      </c>
      <c r="J127" s="83" t="s">
        <v>661</v>
      </c>
      <c r="K127" s="83" t="s">
        <v>259</v>
      </c>
    </row>
    <row r="128" spans="1:11" ht="14.4" hidden="1">
      <c r="A128" s="69" t="str">
        <f ca="1">IFERROR(__xludf.DUMMYFUNCTION("""COMPUTED_VALUE"""),"KANANDA SOARES DA CRUZ MORALES")</f>
        <v>KANANDA SOARES DA CRUZ MORALES</v>
      </c>
      <c r="B128" s="80" t="s">
        <v>641</v>
      </c>
      <c r="C128" s="69" t="str">
        <f t="shared" ca="1" si="0"/>
        <v>OK</v>
      </c>
      <c r="D128" s="81" t="s">
        <v>271</v>
      </c>
      <c r="E128" s="74">
        <v>0</v>
      </c>
      <c r="F128" s="69">
        <v>28079272</v>
      </c>
      <c r="G128" s="82">
        <v>45809</v>
      </c>
      <c r="I128" s="69" t="s">
        <v>132</v>
      </c>
      <c r="J128" s="83" t="s">
        <v>661</v>
      </c>
      <c r="K128" s="81" t="s">
        <v>271</v>
      </c>
    </row>
    <row r="129" spans="1:11" ht="14.4" hidden="1">
      <c r="A129" s="69" t="str">
        <f ca="1">IFERROR(__xludf.DUMMYFUNCTION("""COMPUTED_VALUE"""),"LARA FERREIRA DA CONCEIÇÃO")</f>
        <v>LARA FERREIRA DA CONCEIÇÃO</v>
      </c>
      <c r="B129" s="80" t="s">
        <v>641</v>
      </c>
      <c r="C129" s="69" t="str">
        <f t="shared" ca="1" si="0"/>
        <v>OK</v>
      </c>
      <c r="D129" s="81" t="s">
        <v>274</v>
      </c>
      <c r="E129" s="74">
        <v>0</v>
      </c>
      <c r="F129" s="69">
        <v>28079272</v>
      </c>
      <c r="G129" s="82">
        <v>45809</v>
      </c>
      <c r="I129" s="69" t="s">
        <v>132</v>
      </c>
      <c r="J129" s="83" t="s">
        <v>661</v>
      </c>
      <c r="K129" s="81" t="s">
        <v>274</v>
      </c>
    </row>
    <row r="130" spans="1:11" ht="14.4" hidden="1">
      <c r="A130" s="69" t="str">
        <f ca="1">IFERROR(__xludf.DUMMYFUNCTION("""COMPUTED_VALUE"""),"LARISSA CRISTINNA SILVA DA COSTA")</f>
        <v>LARISSA CRISTINNA SILVA DA COSTA</v>
      </c>
      <c r="B130" s="85" t="s">
        <v>669</v>
      </c>
      <c r="C130" s="69" t="str">
        <f t="shared" ca="1" si="0"/>
        <v>OK</v>
      </c>
      <c r="D130" s="81" t="s">
        <v>277</v>
      </c>
      <c r="E130" s="74">
        <v>0</v>
      </c>
      <c r="F130" s="69">
        <v>28079272</v>
      </c>
      <c r="G130" s="82">
        <v>45809</v>
      </c>
      <c r="I130" s="69" t="s">
        <v>132</v>
      </c>
      <c r="J130" s="83" t="s">
        <v>661</v>
      </c>
      <c r="K130" s="81" t="s">
        <v>277</v>
      </c>
    </row>
    <row r="131" spans="1:11" ht="14.4" hidden="1">
      <c r="A131" s="69" t="str">
        <f ca="1">IFERROR(__xludf.DUMMYFUNCTION("""COMPUTED_VALUE"""),"LARISSA LIMA DE MOURA")</f>
        <v>LARISSA LIMA DE MOURA</v>
      </c>
      <c r="B131" s="80" t="s">
        <v>641</v>
      </c>
      <c r="C131" s="69" t="str">
        <f t="shared" ca="1" si="0"/>
        <v>OK</v>
      </c>
      <c r="D131" s="81" t="s">
        <v>285</v>
      </c>
      <c r="E131" s="74">
        <v>0</v>
      </c>
      <c r="F131" s="69">
        <v>28079272</v>
      </c>
      <c r="G131" s="82">
        <v>45809</v>
      </c>
      <c r="I131" s="69" t="s">
        <v>132</v>
      </c>
      <c r="J131" s="83" t="s">
        <v>661</v>
      </c>
      <c r="K131" s="81" t="s">
        <v>285</v>
      </c>
    </row>
    <row r="132" spans="1:11" ht="14.4" hidden="1">
      <c r="A132" s="69" t="str">
        <f ca="1">IFERROR(__xludf.DUMMYFUNCTION("""COMPUTED_VALUE"""),"LEANDRO RANGEL DE OLIVEIRA")</f>
        <v>LEANDRO RANGEL DE OLIVEIRA</v>
      </c>
      <c r="B132" s="85" t="s">
        <v>670</v>
      </c>
      <c r="C132" s="69" t="str">
        <f t="shared" ca="1" si="0"/>
        <v>OK</v>
      </c>
      <c r="D132" s="81" t="s">
        <v>305</v>
      </c>
      <c r="E132" s="74">
        <v>0</v>
      </c>
      <c r="F132" s="69">
        <v>28079272</v>
      </c>
      <c r="G132" s="82">
        <v>45809</v>
      </c>
      <c r="I132" s="69" t="s">
        <v>132</v>
      </c>
      <c r="J132" s="83" t="s">
        <v>661</v>
      </c>
      <c r="K132" s="81" t="s">
        <v>305</v>
      </c>
    </row>
    <row r="133" spans="1:11" ht="14.4" hidden="1">
      <c r="A133" s="69" t="str">
        <f ca="1">IFERROR(__xludf.DUMMYFUNCTION("""COMPUTED_VALUE"""),"LEANDRO SOUZA BRAUL")</f>
        <v>LEANDRO SOUZA BRAUL</v>
      </c>
      <c r="B133" s="86" t="s">
        <v>641</v>
      </c>
      <c r="C133" s="69" t="str">
        <f t="shared" ca="1" si="0"/>
        <v>OK</v>
      </c>
      <c r="D133" s="83" t="s">
        <v>307</v>
      </c>
      <c r="E133" s="74">
        <v>0</v>
      </c>
      <c r="F133" s="69">
        <v>28079272</v>
      </c>
      <c r="G133" s="82">
        <v>45809</v>
      </c>
      <c r="I133" s="69" t="s">
        <v>132</v>
      </c>
      <c r="J133" s="83" t="s">
        <v>661</v>
      </c>
      <c r="K133" s="83" t="s">
        <v>307</v>
      </c>
    </row>
    <row r="134" spans="1:11" ht="14.4" hidden="1">
      <c r="A134" s="69" t="str">
        <f ca="1">IFERROR(__xludf.DUMMYFUNCTION("""COMPUTED_VALUE"""),"LENON MARTINS DOS SANTOS")</f>
        <v>LENON MARTINS DOS SANTOS</v>
      </c>
      <c r="B134" s="80" t="s">
        <v>641</v>
      </c>
      <c r="C134" s="69" t="str">
        <f t="shared" ca="1" si="0"/>
        <v>OK</v>
      </c>
      <c r="D134" s="81" t="s">
        <v>380</v>
      </c>
      <c r="E134" s="74">
        <v>49</v>
      </c>
      <c r="F134" s="69">
        <v>28079272</v>
      </c>
      <c r="G134" s="82">
        <v>45809</v>
      </c>
      <c r="I134" s="69" t="s">
        <v>132</v>
      </c>
      <c r="J134" s="83" t="s">
        <v>661</v>
      </c>
      <c r="K134" s="81" t="s">
        <v>380</v>
      </c>
    </row>
    <row r="135" spans="1:11" ht="14.4" hidden="1">
      <c r="A135" s="69" t="str">
        <f ca="1">IFERROR(__xludf.DUMMYFUNCTION("""COMPUTED_VALUE"""),"LEONARDO BEN SENOR CASALES MARQUES RIBAS")</f>
        <v>LEONARDO BEN SENOR CASALES MARQUES RIBAS</v>
      </c>
      <c r="B135" s="80" t="s">
        <v>641</v>
      </c>
      <c r="C135" s="69" t="str">
        <f t="shared" ca="1" si="0"/>
        <v>OK</v>
      </c>
      <c r="D135" s="81" t="s">
        <v>663</v>
      </c>
      <c r="E135" s="74">
        <v>0</v>
      </c>
      <c r="F135" s="69">
        <v>28079272</v>
      </c>
      <c r="G135" s="82">
        <v>45809</v>
      </c>
      <c r="I135" s="69" t="s">
        <v>132</v>
      </c>
      <c r="J135" s="83" t="s">
        <v>661</v>
      </c>
      <c r="K135" s="81" t="s">
        <v>663</v>
      </c>
    </row>
    <row r="136" spans="1:11" ht="14.4" hidden="1">
      <c r="A136" s="69" t="str">
        <f ca="1">IFERROR(__xludf.DUMMYFUNCTION("""COMPUTED_VALUE"""),"LEONARDO DUARTE RANGEL")</f>
        <v>LEONARDO DUARTE RANGEL</v>
      </c>
      <c r="B136" s="80" t="s">
        <v>641</v>
      </c>
      <c r="C136" s="69" t="str">
        <f t="shared" ca="1" si="0"/>
        <v>OK</v>
      </c>
      <c r="D136" s="81" t="s">
        <v>447</v>
      </c>
      <c r="E136" s="74">
        <v>0</v>
      </c>
      <c r="F136" s="69">
        <v>28079272</v>
      </c>
      <c r="G136" s="82">
        <v>45809</v>
      </c>
      <c r="I136" s="69" t="s">
        <v>132</v>
      </c>
      <c r="J136" s="83" t="s">
        <v>661</v>
      </c>
      <c r="K136" s="81" t="s">
        <v>447</v>
      </c>
    </row>
    <row r="137" spans="1:11" ht="14.4" hidden="1">
      <c r="A137" s="69" t="str">
        <f ca="1">IFERROR(__xludf.DUMMYFUNCTION("""COMPUTED_VALUE"""),"LEONARDO LUCIANO DA SILVA")</f>
        <v>LEONARDO LUCIANO DA SILVA</v>
      </c>
      <c r="B137" s="80" t="s">
        <v>641</v>
      </c>
      <c r="C137" s="69" t="str">
        <f t="shared" ca="1" si="0"/>
        <v>OK</v>
      </c>
      <c r="D137" s="81" t="s">
        <v>410</v>
      </c>
      <c r="E137" s="74">
        <v>0</v>
      </c>
      <c r="F137" s="69">
        <v>28079272</v>
      </c>
      <c r="G137" s="82">
        <v>45809</v>
      </c>
      <c r="I137" s="69" t="s">
        <v>132</v>
      </c>
      <c r="J137" s="83" t="s">
        <v>661</v>
      </c>
      <c r="K137" s="81" t="s">
        <v>410</v>
      </c>
    </row>
    <row r="138" spans="1:11" ht="14.4" hidden="1">
      <c r="A138" s="69" t="str">
        <f ca="1">IFERROR(__xludf.DUMMYFUNCTION("""COMPUTED_VALUE"""),"LEONARDO NERI DE MELLO")</f>
        <v>LEONARDO NERI DE MELLO</v>
      </c>
      <c r="B138" s="80" t="s">
        <v>641</v>
      </c>
      <c r="C138" s="69" t="str">
        <f t="shared" ca="1" si="0"/>
        <v>OK</v>
      </c>
      <c r="D138" s="81" t="s">
        <v>422</v>
      </c>
      <c r="E138" s="74">
        <v>0</v>
      </c>
      <c r="F138" s="69">
        <v>28079272</v>
      </c>
      <c r="G138" s="82">
        <v>45809</v>
      </c>
      <c r="I138" s="69" t="s">
        <v>132</v>
      </c>
      <c r="J138" s="83" t="s">
        <v>661</v>
      </c>
      <c r="K138" s="81" t="s">
        <v>422</v>
      </c>
    </row>
    <row r="139" spans="1:11" ht="14.4" hidden="1">
      <c r="A139" s="69" t="str">
        <f ca="1">IFERROR(__xludf.DUMMYFUNCTION("""COMPUTED_VALUE"""),"LINCON LIMA MATIAS")</f>
        <v>LINCON LIMA MATIAS</v>
      </c>
      <c r="B139" s="85" t="s">
        <v>671</v>
      </c>
      <c r="C139" s="69" t="str">
        <f t="shared" ca="1" si="0"/>
        <v>OK</v>
      </c>
      <c r="D139" s="81" t="s">
        <v>196</v>
      </c>
      <c r="E139" s="74">
        <v>17.100000000000001</v>
      </c>
      <c r="F139" s="69">
        <v>86995202</v>
      </c>
      <c r="G139" s="82">
        <v>45809</v>
      </c>
      <c r="I139" s="69" t="s">
        <v>132</v>
      </c>
      <c r="J139" s="83" t="s">
        <v>642</v>
      </c>
      <c r="K139" s="81" t="s">
        <v>196</v>
      </c>
    </row>
    <row r="140" spans="1:11" ht="14.4" hidden="1">
      <c r="A140" s="69" t="str">
        <f ca="1">IFERROR(__xludf.DUMMYFUNCTION("""COMPUTED_VALUE"""),"LORENA VIEIRA DE CASTRO SILVA")</f>
        <v>LORENA VIEIRA DE CASTRO SILVA</v>
      </c>
      <c r="B140" s="85" t="s">
        <v>672</v>
      </c>
      <c r="C140" s="69" t="str">
        <f t="shared" ca="1" si="0"/>
        <v>OK</v>
      </c>
      <c r="D140" s="81" t="s">
        <v>146</v>
      </c>
      <c r="E140" s="74">
        <v>153.9</v>
      </c>
      <c r="F140" s="87">
        <v>87033079</v>
      </c>
      <c r="G140" s="88">
        <v>45839</v>
      </c>
      <c r="I140" s="69" t="s">
        <v>132</v>
      </c>
      <c r="J140" s="83" t="s">
        <v>642</v>
      </c>
      <c r="K140" s="81" t="s">
        <v>146</v>
      </c>
    </row>
    <row r="141" spans="1:11" ht="14.4" hidden="1">
      <c r="A141" s="69" t="str">
        <f ca="1">IFERROR(__xludf.DUMMYFUNCTION("""COMPUTED_VALUE"""),"LORRAINE SANTOS DA SILVA")</f>
        <v>LORRAINE SANTOS DA SILVA</v>
      </c>
      <c r="B141" s="80" t="s">
        <v>641</v>
      </c>
      <c r="C141" s="69" t="str">
        <f t="shared" ca="1" si="0"/>
        <v>OK</v>
      </c>
      <c r="D141" s="81" t="s">
        <v>152</v>
      </c>
      <c r="E141" s="74">
        <v>393.3</v>
      </c>
      <c r="F141" s="87">
        <v>87036192</v>
      </c>
      <c r="G141" s="88">
        <v>45839</v>
      </c>
      <c r="I141" s="69" t="s">
        <v>132</v>
      </c>
      <c r="J141" s="83" t="s">
        <v>642</v>
      </c>
      <c r="K141" s="81" t="s">
        <v>152</v>
      </c>
    </row>
    <row r="142" spans="1:11" ht="14.4" hidden="1">
      <c r="A142" s="69" t="str">
        <f ca="1">IFERROR(__xludf.DUMMYFUNCTION("""COMPUTED_VALUE"""),"LUAN MODESTO PINTO")</f>
        <v>LUAN MODESTO PINTO</v>
      </c>
      <c r="B142" s="80" t="s">
        <v>641</v>
      </c>
      <c r="C142" s="69" t="str">
        <f t="shared" ca="1" si="0"/>
        <v>OK</v>
      </c>
      <c r="D142" s="81" t="s">
        <v>156</v>
      </c>
      <c r="E142" s="74">
        <v>307.8</v>
      </c>
      <c r="F142" s="87">
        <v>87033079</v>
      </c>
      <c r="G142" s="88">
        <v>45839</v>
      </c>
      <c r="I142" s="69" t="s">
        <v>132</v>
      </c>
      <c r="J142" s="83" t="s">
        <v>642</v>
      </c>
      <c r="K142" s="81" t="s">
        <v>156</v>
      </c>
    </row>
    <row r="143" spans="1:11" ht="14.4" hidden="1">
      <c r="A143" s="69" t="str">
        <f ca="1">IFERROR(__xludf.DUMMYFUNCTION("""COMPUTED_VALUE"""),"LUAN TEIXEIRA DE SOUZA")</f>
        <v>LUAN TEIXEIRA DE SOUZA</v>
      </c>
      <c r="B143" s="86" t="s">
        <v>641</v>
      </c>
      <c r="C143" s="69" t="str">
        <f t="shared" ca="1" si="0"/>
        <v>OK</v>
      </c>
      <c r="D143" s="81" t="s">
        <v>162</v>
      </c>
      <c r="E143" s="74">
        <v>393.3</v>
      </c>
      <c r="F143" s="87">
        <v>87032588</v>
      </c>
      <c r="G143" s="88">
        <v>45839</v>
      </c>
      <c r="I143" s="69" t="s">
        <v>132</v>
      </c>
      <c r="J143" s="83" t="s">
        <v>642</v>
      </c>
      <c r="K143" s="81" t="s">
        <v>162</v>
      </c>
    </row>
    <row r="144" spans="1:11" ht="14.4" hidden="1">
      <c r="A144" s="69" t="str">
        <f ca="1">IFERROR(__xludf.DUMMYFUNCTION("""COMPUTED_VALUE"""),"LUCAS DE CARVALHO SOBRAL")</f>
        <v>LUCAS DE CARVALHO SOBRAL</v>
      </c>
      <c r="B144" s="80" t="s">
        <v>641</v>
      </c>
      <c r="C144" s="69" t="str">
        <f t="shared" ca="1" si="0"/>
        <v>OK</v>
      </c>
      <c r="D144" s="81" t="s">
        <v>164</v>
      </c>
      <c r="E144" s="74">
        <v>393.3</v>
      </c>
      <c r="F144" s="87">
        <v>87036192</v>
      </c>
      <c r="G144" s="88">
        <v>45839</v>
      </c>
      <c r="I144" s="69" t="s">
        <v>132</v>
      </c>
      <c r="J144" s="83" t="s">
        <v>642</v>
      </c>
      <c r="K144" s="81" t="s">
        <v>164</v>
      </c>
    </row>
    <row r="145" spans="1:11" ht="14.4" hidden="1">
      <c r="A145" s="69" t="str">
        <f ca="1">IFERROR(__xludf.DUMMYFUNCTION("""COMPUTED_VALUE"""),"LUCAS DOS SANTOS GOULLART")</f>
        <v>LUCAS DOS SANTOS GOULLART</v>
      </c>
      <c r="B145" s="80" t="s">
        <v>641</v>
      </c>
      <c r="C145" s="69" t="str">
        <f t="shared" ca="1" si="0"/>
        <v>OK</v>
      </c>
      <c r="D145" s="81" t="s">
        <v>167</v>
      </c>
      <c r="E145" s="74">
        <v>393.3</v>
      </c>
      <c r="F145" s="87">
        <v>87036122</v>
      </c>
      <c r="G145" s="88">
        <v>45839</v>
      </c>
      <c r="I145" s="69" t="s">
        <v>132</v>
      </c>
      <c r="J145" s="83" t="s">
        <v>642</v>
      </c>
      <c r="K145" s="81" t="s">
        <v>167</v>
      </c>
    </row>
    <row r="146" spans="1:11" ht="14.4" hidden="1">
      <c r="A146" s="69" t="str">
        <f ca="1">IFERROR(__xludf.DUMMYFUNCTION("""COMPUTED_VALUE"""),"LUCAS PEREIRA DA SILVA")</f>
        <v>LUCAS PEREIRA DA SILVA</v>
      </c>
      <c r="B146" s="80" t="s">
        <v>641</v>
      </c>
      <c r="C146" s="69" t="str">
        <f t="shared" ca="1" si="0"/>
        <v>OK</v>
      </c>
      <c r="D146" s="81" t="s">
        <v>169</v>
      </c>
      <c r="E146" s="74">
        <v>216.2</v>
      </c>
      <c r="F146" s="87">
        <v>87033079</v>
      </c>
      <c r="G146" s="88">
        <v>45839</v>
      </c>
      <c r="I146" s="69" t="s">
        <v>132</v>
      </c>
      <c r="J146" s="83" t="s">
        <v>642</v>
      </c>
      <c r="K146" s="81" t="s">
        <v>169</v>
      </c>
    </row>
    <row r="147" spans="1:11" ht="14.4" hidden="1">
      <c r="A147" s="69" t="str">
        <f ca="1">IFERROR(__xludf.DUMMYFUNCTION("""COMPUTED_VALUE"""),"LUCCA DE JESUS LOPES")</f>
        <v>LUCCA DE JESUS LOPES</v>
      </c>
      <c r="B147" s="85" t="s">
        <v>673</v>
      </c>
      <c r="C147" s="69" t="str">
        <f t="shared" ca="1" si="0"/>
        <v>OK</v>
      </c>
      <c r="D147" s="81" t="s">
        <v>172</v>
      </c>
      <c r="E147" s="74">
        <v>51.3</v>
      </c>
      <c r="F147" s="87">
        <v>87033079</v>
      </c>
      <c r="G147" s="88">
        <v>45839</v>
      </c>
      <c r="I147" s="69" t="s">
        <v>132</v>
      </c>
      <c r="J147" s="83" t="s">
        <v>642</v>
      </c>
      <c r="K147" s="81" t="s">
        <v>172</v>
      </c>
    </row>
    <row r="148" spans="1:11" ht="14.4" hidden="1">
      <c r="A148" s="69" t="str">
        <f ca="1">IFERROR(__xludf.DUMMYFUNCTION("""COMPUTED_VALUE"""),"LUIZA")</f>
        <v>LUIZA</v>
      </c>
      <c r="B148" s="80" t="s">
        <v>641</v>
      </c>
      <c r="C148" s="69" t="str">
        <f t="shared" ca="1" si="0"/>
        <v>OK</v>
      </c>
      <c r="D148" s="81" t="s">
        <v>175</v>
      </c>
      <c r="E148" s="74">
        <v>379.5</v>
      </c>
      <c r="F148" s="87">
        <v>87033079</v>
      </c>
      <c r="G148" s="88">
        <v>45839</v>
      </c>
      <c r="I148" s="69" t="s">
        <v>132</v>
      </c>
      <c r="J148" s="83" t="s">
        <v>642</v>
      </c>
      <c r="K148" s="81" t="s">
        <v>175</v>
      </c>
    </row>
    <row r="149" spans="1:11" ht="14.4" hidden="1">
      <c r="A149" s="69" t="str">
        <f ca="1">IFERROR(__xludf.DUMMYFUNCTION("""COMPUTED_VALUE"""),"LUIZA MENEGHELLI BARCELLOS")</f>
        <v>LUIZA MENEGHELLI BARCELLOS</v>
      </c>
      <c r="B149" s="85" t="s">
        <v>671</v>
      </c>
      <c r="C149" s="69" t="str">
        <f t="shared" ca="1" si="0"/>
        <v>OK</v>
      </c>
      <c r="D149" s="81" t="s">
        <v>180</v>
      </c>
      <c r="E149" s="74">
        <v>393.3</v>
      </c>
      <c r="F149" s="87">
        <v>87027600</v>
      </c>
      <c r="G149" s="88">
        <v>45839</v>
      </c>
      <c r="I149" s="69" t="s">
        <v>132</v>
      </c>
      <c r="J149" s="83" t="s">
        <v>642</v>
      </c>
      <c r="K149" s="81" t="s">
        <v>180</v>
      </c>
    </row>
    <row r="150" spans="1:11" ht="14.4" hidden="1">
      <c r="A150" s="69" t="str">
        <f ca="1">IFERROR(__xludf.DUMMYFUNCTION("""COMPUTED_VALUE"""),"LUIZ CARLOS ASSIS")</f>
        <v>LUIZ CARLOS ASSIS</v>
      </c>
      <c r="B150" s="80" t="s">
        <v>641</v>
      </c>
      <c r="C150" s="69" t="str">
        <f t="shared" ca="1" si="0"/>
        <v>OK</v>
      </c>
      <c r="D150" s="81" t="s">
        <v>186</v>
      </c>
      <c r="E150" s="74">
        <v>216.2</v>
      </c>
      <c r="F150" s="87">
        <v>87036192</v>
      </c>
      <c r="G150" s="88">
        <v>45839</v>
      </c>
      <c r="I150" s="69" t="s">
        <v>132</v>
      </c>
      <c r="J150" s="83" t="s">
        <v>642</v>
      </c>
      <c r="K150" s="81" t="s">
        <v>186</v>
      </c>
    </row>
    <row r="151" spans="1:11" ht="14.4" hidden="1">
      <c r="A151" s="69" t="str">
        <f ca="1">IFERROR(__xludf.DUMMYFUNCTION("""COMPUTED_VALUE"""),"LUIZ CARLOS ROSA CARREIRO")</f>
        <v>LUIZ CARLOS ROSA CARREIRO</v>
      </c>
      <c r="B151" s="80" t="s">
        <v>641</v>
      </c>
      <c r="C151" s="69" t="str">
        <f t="shared" ca="1" si="0"/>
        <v>OK</v>
      </c>
      <c r="D151" s="81" t="s">
        <v>189</v>
      </c>
      <c r="E151" s="74">
        <v>216.2</v>
      </c>
      <c r="F151" s="87">
        <v>87036192</v>
      </c>
      <c r="G151" s="88">
        <v>45839</v>
      </c>
      <c r="I151" s="69" t="s">
        <v>132</v>
      </c>
      <c r="J151" s="83" t="s">
        <v>642</v>
      </c>
      <c r="K151" s="81" t="s">
        <v>189</v>
      </c>
    </row>
    <row r="152" spans="1:11" ht="14.4" hidden="1">
      <c r="A152" s="69" t="str">
        <f ca="1">IFERROR(__xludf.DUMMYFUNCTION("""COMPUTED_VALUE"""),"LUIZ FABRICIO BONFIM SOARES")</f>
        <v>LUIZ FABRICIO BONFIM SOARES</v>
      </c>
      <c r="B152" s="86" t="s">
        <v>641</v>
      </c>
      <c r="C152" s="69" t="str">
        <f t="shared" ca="1" si="0"/>
        <v>OK</v>
      </c>
      <c r="D152" s="81" t="s">
        <v>191</v>
      </c>
      <c r="E152" s="74">
        <v>273.60000000000002</v>
      </c>
      <c r="F152" s="87">
        <v>87033079</v>
      </c>
      <c r="G152" s="88">
        <v>45839</v>
      </c>
      <c r="I152" s="69" t="s">
        <v>132</v>
      </c>
      <c r="J152" s="83" t="s">
        <v>642</v>
      </c>
      <c r="K152" s="81" t="s">
        <v>191</v>
      </c>
    </row>
    <row r="153" spans="1:11" ht="14.4" hidden="1">
      <c r="A153" s="69" t="str">
        <f ca="1">IFERROR(__xludf.DUMMYFUNCTION("""COMPUTED_VALUE"""),"LUIZ GABRIEL DUARTE ALVES")</f>
        <v>LUIZ GABRIEL DUARTE ALVES</v>
      </c>
      <c r="B153" s="86" t="s">
        <v>641</v>
      </c>
      <c r="C153" s="69" t="str">
        <f t="shared" ca="1" si="0"/>
        <v>OK</v>
      </c>
      <c r="D153" s="81" t="s">
        <v>195</v>
      </c>
      <c r="E153" s="74">
        <v>393.3</v>
      </c>
      <c r="F153" s="87">
        <v>87036192</v>
      </c>
      <c r="G153" s="88">
        <v>45839</v>
      </c>
      <c r="I153" s="69" t="s">
        <v>132</v>
      </c>
      <c r="J153" s="83" t="s">
        <v>642</v>
      </c>
      <c r="K153" s="81" t="s">
        <v>195</v>
      </c>
    </row>
    <row r="154" spans="1:11" ht="14.4" hidden="1">
      <c r="A154" s="69" t="str">
        <f ca="1">IFERROR(__xludf.DUMMYFUNCTION("""COMPUTED_VALUE"""),"LUIZ HENRIQUE MENDONÇA DE SOUZA")</f>
        <v>LUIZ HENRIQUE MENDONÇA DE SOUZA</v>
      </c>
      <c r="B154" s="80" t="s">
        <v>641</v>
      </c>
      <c r="C154" s="69" t="str">
        <f t="shared" ca="1" si="0"/>
        <v>OK</v>
      </c>
      <c r="D154" s="81" t="s">
        <v>196</v>
      </c>
      <c r="E154" s="74">
        <v>17.100000000000001</v>
      </c>
      <c r="F154" s="87">
        <v>87035986</v>
      </c>
      <c r="G154" s="88">
        <v>45839</v>
      </c>
      <c r="I154" s="69" t="s">
        <v>132</v>
      </c>
      <c r="J154" s="83" t="s">
        <v>642</v>
      </c>
      <c r="K154" s="81" t="s">
        <v>196</v>
      </c>
    </row>
    <row r="155" spans="1:11" ht="14.4" hidden="1">
      <c r="A155" s="69" t="str">
        <f ca="1">IFERROR(__xludf.DUMMYFUNCTION("""COMPUTED_VALUE"""),"LUIZ TOSCANO DE BRITO JUNIOR")</f>
        <v>LUIZ TOSCANO DE BRITO JUNIOR</v>
      </c>
      <c r="B155" s="80" t="s">
        <v>641</v>
      </c>
      <c r="C155" s="69" t="str">
        <f t="shared" ca="1" si="0"/>
        <v>OK</v>
      </c>
      <c r="D155" s="81" t="s">
        <v>198</v>
      </c>
      <c r="E155" s="74">
        <v>342</v>
      </c>
      <c r="F155" s="87">
        <v>87033079</v>
      </c>
      <c r="G155" s="88">
        <v>45839</v>
      </c>
      <c r="I155" s="69" t="s">
        <v>132</v>
      </c>
      <c r="J155" s="83" t="s">
        <v>642</v>
      </c>
      <c r="K155" s="81" t="s">
        <v>198</v>
      </c>
    </row>
    <row r="156" spans="1:11" ht="14.4" hidden="1">
      <c r="A156" s="69" t="str">
        <f ca="1">IFERROR(__xludf.DUMMYFUNCTION("""COMPUTED_VALUE"""),"MAGNON SILVA DE JESUS")</f>
        <v>MAGNON SILVA DE JESUS</v>
      </c>
      <c r="B156" s="80" t="s">
        <v>641</v>
      </c>
      <c r="C156" s="69" t="str">
        <f t="shared" ca="1" si="0"/>
        <v>OK</v>
      </c>
      <c r="D156" s="81" t="s">
        <v>199</v>
      </c>
      <c r="E156" s="74">
        <v>393.3</v>
      </c>
      <c r="F156" s="87">
        <v>87033079</v>
      </c>
      <c r="G156" s="88">
        <v>45839</v>
      </c>
      <c r="I156" s="69" t="s">
        <v>132</v>
      </c>
      <c r="J156" s="83" t="s">
        <v>642</v>
      </c>
      <c r="K156" s="81" t="s">
        <v>199</v>
      </c>
    </row>
    <row r="157" spans="1:11" ht="14.4" hidden="1">
      <c r="A157" s="69" t="str">
        <f ca="1">IFERROR(__xludf.DUMMYFUNCTION("""COMPUTED_VALUE"""),"MAIARA GERMANO DOS SANTOS ARAUJO")</f>
        <v>MAIARA GERMANO DOS SANTOS ARAUJO</v>
      </c>
      <c r="B157" s="80" t="s">
        <v>641</v>
      </c>
      <c r="C157" s="69" t="str">
        <f t="shared" ca="1" si="0"/>
        <v>OK</v>
      </c>
      <c r="D157" s="81" t="s">
        <v>204</v>
      </c>
      <c r="E157" s="74">
        <v>393.3</v>
      </c>
      <c r="F157" s="87">
        <v>87036192</v>
      </c>
      <c r="G157" s="88">
        <v>45839</v>
      </c>
      <c r="I157" s="69" t="s">
        <v>132</v>
      </c>
      <c r="J157" s="83" t="s">
        <v>642</v>
      </c>
      <c r="K157" s="81" t="s">
        <v>204</v>
      </c>
    </row>
    <row r="158" spans="1:11" ht="14.4" hidden="1">
      <c r="A158" s="69" t="str">
        <f ca="1">IFERROR(__xludf.DUMMYFUNCTION("""COMPUTED_VALUE"""),"MARCELLE DA COSTA COSTA")</f>
        <v>MARCELLE DA COSTA COSTA</v>
      </c>
      <c r="B158" s="80" t="s">
        <v>641</v>
      </c>
      <c r="C158" s="69" t="str">
        <f t="shared" ca="1" si="0"/>
        <v>OK</v>
      </c>
      <c r="D158" s="81" t="s">
        <v>206</v>
      </c>
      <c r="E158" s="74">
        <v>393.3</v>
      </c>
      <c r="F158" s="87">
        <v>87036192</v>
      </c>
      <c r="G158" s="88">
        <v>45839</v>
      </c>
      <c r="I158" s="69" t="s">
        <v>132</v>
      </c>
      <c r="J158" s="83" t="s">
        <v>642</v>
      </c>
      <c r="K158" s="81" t="s">
        <v>206</v>
      </c>
    </row>
    <row r="159" spans="1:11" ht="14.4" hidden="1">
      <c r="A159" s="69" t="str">
        <f ca="1">IFERROR(__xludf.DUMMYFUNCTION("""COMPUTED_VALUE"""),"MARCELO JORGE ARAUJO COUTO")</f>
        <v>MARCELO JORGE ARAUJO COUTO</v>
      </c>
      <c r="B159" s="85" t="s">
        <v>645</v>
      </c>
      <c r="C159" s="69" t="str">
        <f t="shared" ca="1" si="0"/>
        <v>OK</v>
      </c>
      <c r="D159" s="83" t="s">
        <v>207</v>
      </c>
      <c r="E159" s="74">
        <v>393.3</v>
      </c>
      <c r="F159" s="87">
        <v>87036192</v>
      </c>
      <c r="G159" s="88">
        <v>45839</v>
      </c>
      <c r="I159" s="69" t="s">
        <v>132</v>
      </c>
      <c r="J159" s="83" t="s">
        <v>642</v>
      </c>
      <c r="K159" s="83" t="s">
        <v>207</v>
      </c>
    </row>
    <row r="160" spans="1:11" ht="14.4" hidden="1">
      <c r="A160" s="69" t="str">
        <f ca="1">IFERROR(__xludf.DUMMYFUNCTION("""COMPUTED_VALUE"""),"MARCELO MENDONÇA BARROZO DA SILVA")</f>
        <v>MARCELO MENDONÇA BARROZO DA SILVA</v>
      </c>
      <c r="B160" s="80" t="s">
        <v>641</v>
      </c>
      <c r="C160" s="69" t="str">
        <f t="shared" ca="1" si="0"/>
        <v>OK</v>
      </c>
      <c r="D160" s="81" t="s">
        <v>210</v>
      </c>
      <c r="E160" s="74">
        <v>393.3</v>
      </c>
      <c r="F160" s="87">
        <v>87036192</v>
      </c>
      <c r="G160" s="88">
        <v>45839</v>
      </c>
      <c r="I160" s="69" t="s">
        <v>132</v>
      </c>
      <c r="J160" s="83" t="s">
        <v>642</v>
      </c>
      <c r="K160" s="81" t="s">
        <v>210</v>
      </c>
    </row>
    <row r="161" spans="1:11" ht="14.4" hidden="1">
      <c r="A161" s="69" t="str">
        <f ca="1">IFERROR(__xludf.DUMMYFUNCTION("""COMPUTED_VALUE"""),"MARCELO TADEU DE ANDRADE WAIANDT")</f>
        <v>MARCELO TADEU DE ANDRADE WAIANDT</v>
      </c>
      <c r="B161" s="80" t="s">
        <v>641</v>
      </c>
      <c r="C161" s="69" t="str">
        <f t="shared" ca="1" si="0"/>
        <v>OK</v>
      </c>
      <c r="D161" s="81" t="s">
        <v>215</v>
      </c>
      <c r="E161" s="74">
        <v>197.8</v>
      </c>
      <c r="F161" s="87">
        <v>87036192</v>
      </c>
      <c r="G161" s="88">
        <v>45839</v>
      </c>
      <c r="I161" s="69" t="s">
        <v>132</v>
      </c>
      <c r="J161" s="83" t="s">
        <v>642</v>
      </c>
      <c r="K161" s="81" t="s">
        <v>215</v>
      </c>
    </row>
    <row r="162" spans="1:11" ht="14.4" hidden="1">
      <c r="A162" s="69" t="str">
        <f ca="1">IFERROR(__xludf.DUMMYFUNCTION("""COMPUTED_VALUE"""),"MARCIO SILVA MASCARENHAS")</f>
        <v>MARCIO SILVA MASCARENHAS</v>
      </c>
      <c r="B162" s="80" t="s">
        <v>641</v>
      </c>
      <c r="C162" s="69" t="str">
        <f t="shared" ca="1" si="0"/>
        <v>OK</v>
      </c>
      <c r="D162" s="81" t="s">
        <v>218</v>
      </c>
      <c r="E162" s="74">
        <v>393.3</v>
      </c>
      <c r="F162" s="87">
        <v>87036192</v>
      </c>
      <c r="G162" s="88">
        <v>45839</v>
      </c>
      <c r="I162" s="69" t="s">
        <v>132</v>
      </c>
      <c r="J162" s="83" t="s">
        <v>642</v>
      </c>
      <c r="K162" s="81" t="s">
        <v>218</v>
      </c>
    </row>
    <row r="163" spans="1:11" ht="14.4" hidden="1">
      <c r="A163" s="69" t="str">
        <f ca="1">IFERROR(__xludf.DUMMYFUNCTION("""COMPUTED_VALUE"""),"MARCOS URSULINO DA SILVA")</f>
        <v>MARCOS URSULINO DA SILVA</v>
      </c>
      <c r="B163" s="80" t="s">
        <v>641</v>
      </c>
      <c r="C163" s="69" t="str">
        <f t="shared" ca="1" si="0"/>
        <v>OK</v>
      </c>
      <c r="D163" s="81" t="s">
        <v>220</v>
      </c>
      <c r="E163" s="74">
        <v>136.80000000000001</v>
      </c>
      <c r="F163" s="87">
        <v>87033079</v>
      </c>
      <c r="G163" s="88">
        <v>45839</v>
      </c>
      <c r="I163" s="69" t="s">
        <v>132</v>
      </c>
      <c r="J163" s="83" t="s">
        <v>642</v>
      </c>
      <c r="K163" s="81" t="s">
        <v>220</v>
      </c>
    </row>
    <row r="164" spans="1:11" ht="14.4" hidden="1">
      <c r="A164" s="69" t="str">
        <f ca="1">IFERROR(__xludf.DUMMYFUNCTION("""COMPUTED_VALUE"""),"MARIANA PASSAMANI SALAROLLI")</f>
        <v>MARIANA PASSAMANI SALAROLLI</v>
      </c>
      <c r="B164" s="80" t="s">
        <v>641</v>
      </c>
      <c r="C164" s="69" t="str">
        <f t="shared" ca="1" si="0"/>
        <v>OK</v>
      </c>
      <c r="D164" s="81" t="s">
        <v>221</v>
      </c>
      <c r="E164" s="74">
        <v>216.2</v>
      </c>
      <c r="F164" s="87">
        <v>87036192</v>
      </c>
      <c r="G164" s="88">
        <v>45839</v>
      </c>
      <c r="I164" s="69" t="s">
        <v>132</v>
      </c>
      <c r="J164" s="83" t="s">
        <v>642</v>
      </c>
      <c r="K164" s="81" t="s">
        <v>221</v>
      </c>
    </row>
    <row r="165" spans="1:11" ht="14.4" hidden="1">
      <c r="A165" s="69" t="str">
        <f ca="1">IFERROR(__xludf.DUMMYFUNCTION("""COMPUTED_VALUE"""),"MARIANA TAUFFER DE ALMEIDA VALADARES")</f>
        <v>MARIANA TAUFFER DE ALMEIDA VALADARES</v>
      </c>
      <c r="B165" s="80" t="s">
        <v>641</v>
      </c>
      <c r="C165" s="69" t="str">
        <f t="shared" ca="1" si="0"/>
        <v>OK</v>
      </c>
      <c r="D165" s="81" t="s">
        <v>222</v>
      </c>
      <c r="E165" s="74">
        <v>393.3</v>
      </c>
      <c r="F165" s="87">
        <v>87033079</v>
      </c>
      <c r="G165" s="88">
        <v>45839</v>
      </c>
      <c r="I165" s="69" t="s">
        <v>132</v>
      </c>
      <c r="J165" s="83" t="s">
        <v>642</v>
      </c>
      <c r="K165" s="81" t="s">
        <v>222</v>
      </c>
    </row>
    <row r="166" spans="1:11" ht="14.4" hidden="1">
      <c r="A166" s="69" t="str">
        <f ca="1">IFERROR(__xludf.DUMMYFUNCTION("""COMPUTED_VALUE"""),"MARIANE DA SILVA MELO")</f>
        <v>MARIANE DA SILVA MELO</v>
      </c>
      <c r="B166" s="80" t="s">
        <v>641</v>
      </c>
      <c r="C166" s="69" t="str">
        <f t="shared" ca="1" si="0"/>
        <v>OK</v>
      </c>
      <c r="D166" s="81" t="s">
        <v>223</v>
      </c>
      <c r="E166" s="74">
        <v>393.3</v>
      </c>
      <c r="F166" s="87">
        <v>87027600</v>
      </c>
      <c r="G166" s="88">
        <v>45839</v>
      </c>
      <c r="I166" s="69" t="s">
        <v>132</v>
      </c>
      <c r="J166" s="83" t="s">
        <v>642</v>
      </c>
      <c r="K166" s="81" t="s">
        <v>223</v>
      </c>
    </row>
    <row r="167" spans="1:11" ht="14.4" hidden="1">
      <c r="A167" s="69" t="str">
        <f ca="1">IFERROR(__xludf.DUMMYFUNCTION("""COMPUTED_VALUE"""),"MARIA SILVIA SILVA DE BARROS")</f>
        <v>MARIA SILVIA SILVA DE BARROS</v>
      </c>
      <c r="B167" s="80" t="s">
        <v>641</v>
      </c>
      <c r="C167" s="69" t="str">
        <f t="shared" ca="1" si="0"/>
        <v>OK</v>
      </c>
      <c r="D167" s="81" t="s">
        <v>226</v>
      </c>
      <c r="E167" s="74">
        <v>324.89999999999998</v>
      </c>
      <c r="F167" s="87">
        <v>87036192</v>
      </c>
      <c r="G167" s="88">
        <v>45839</v>
      </c>
      <c r="I167" s="69" t="s">
        <v>132</v>
      </c>
      <c r="J167" s="83" t="s">
        <v>642</v>
      </c>
      <c r="K167" s="81" t="s">
        <v>226</v>
      </c>
    </row>
    <row r="168" spans="1:11" ht="14.4" hidden="1">
      <c r="A168" s="69" t="str">
        <f ca="1">IFERROR(__xludf.DUMMYFUNCTION("""COMPUTED_VALUE"""),"MATHEUS BARROS SIMIÃO FERREIRA")</f>
        <v>MATHEUS BARROS SIMIÃO FERREIRA</v>
      </c>
      <c r="B168" s="80" t="s">
        <v>641</v>
      </c>
      <c r="C168" s="69" t="str">
        <f t="shared" ca="1" si="0"/>
        <v>OK</v>
      </c>
      <c r="D168" s="81" t="s">
        <v>228</v>
      </c>
      <c r="E168" s="74">
        <v>290.7</v>
      </c>
      <c r="F168" s="87">
        <v>87032588</v>
      </c>
      <c r="G168" s="88">
        <v>45839</v>
      </c>
      <c r="I168" s="69" t="s">
        <v>132</v>
      </c>
      <c r="J168" s="83" t="s">
        <v>642</v>
      </c>
      <c r="K168" s="81" t="s">
        <v>228</v>
      </c>
    </row>
    <row r="169" spans="1:11" ht="14.4" hidden="1">
      <c r="A169" s="69" t="str">
        <f ca="1">IFERROR(__xludf.DUMMYFUNCTION("""COMPUTED_VALUE"""),"MATHEUS BENÍCIO DE AZEVEDO CUNHA")</f>
        <v>MATHEUS BENÍCIO DE AZEVEDO CUNHA</v>
      </c>
      <c r="B169" s="85" t="s">
        <v>648</v>
      </c>
      <c r="C169" s="69" t="str">
        <f t="shared" ca="1" si="0"/>
        <v>OK</v>
      </c>
      <c r="D169" s="81" t="s">
        <v>230</v>
      </c>
      <c r="E169" s="74">
        <v>342</v>
      </c>
      <c r="F169" s="87">
        <v>87036192</v>
      </c>
      <c r="G169" s="88">
        <v>45839</v>
      </c>
      <c r="I169" s="69" t="s">
        <v>132</v>
      </c>
      <c r="J169" s="83" t="s">
        <v>642</v>
      </c>
      <c r="K169" s="81" t="s">
        <v>230</v>
      </c>
    </row>
    <row r="170" spans="1:11" ht="14.4" hidden="1">
      <c r="A170" s="69" t="str">
        <f ca="1">IFERROR(__xludf.DUMMYFUNCTION("""COMPUTED_VALUE"""),"MATHEUS FRANCO DA COSTA")</f>
        <v>MATHEUS FRANCO DA COSTA</v>
      </c>
      <c r="B170" s="84" t="s">
        <v>673</v>
      </c>
      <c r="C170" s="69" t="str">
        <f t="shared" ca="1" si="0"/>
        <v>OK</v>
      </c>
      <c r="D170" s="81" t="s">
        <v>232</v>
      </c>
      <c r="E170" s="74">
        <v>393.3</v>
      </c>
      <c r="F170" s="87">
        <v>87033079</v>
      </c>
      <c r="G170" s="88">
        <v>45839</v>
      </c>
      <c r="I170" s="69" t="s">
        <v>132</v>
      </c>
      <c r="J170" s="83" t="s">
        <v>642</v>
      </c>
      <c r="K170" s="81" t="s">
        <v>232</v>
      </c>
    </row>
    <row r="171" spans="1:11" ht="14.4" hidden="1">
      <c r="A171" s="69" t="str">
        <f ca="1">IFERROR(__xludf.DUMMYFUNCTION("""COMPUTED_VALUE"""),"MATHEUS LUCAS BARBOSA DA SILVA")</f>
        <v>MATHEUS LUCAS BARBOSA DA SILVA</v>
      </c>
      <c r="B171" s="80" t="s">
        <v>641</v>
      </c>
      <c r="C171" s="69" t="str">
        <f t="shared" ca="1" si="0"/>
        <v>OK</v>
      </c>
      <c r="D171" s="83" t="s">
        <v>242</v>
      </c>
      <c r="E171" s="74">
        <v>393.3</v>
      </c>
      <c r="F171" s="87">
        <v>87033079</v>
      </c>
      <c r="G171" s="88">
        <v>45839</v>
      </c>
      <c r="I171" s="69" t="s">
        <v>132</v>
      </c>
      <c r="J171" s="83" t="s">
        <v>642</v>
      </c>
      <c r="K171" s="83" t="s">
        <v>242</v>
      </c>
    </row>
    <row r="172" spans="1:11" ht="14.4" hidden="1">
      <c r="A172" s="69" t="str">
        <f ca="1">IFERROR(__xludf.DUMMYFUNCTION("""COMPUTED_VALUE"""),"MAURICIO LIMA DE ARAUJO")</f>
        <v>MAURICIO LIMA DE ARAUJO</v>
      </c>
      <c r="B172" s="86" t="s">
        <v>641</v>
      </c>
      <c r="C172" s="69" t="str">
        <f t="shared" ca="1" si="0"/>
        <v>OK</v>
      </c>
      <c r="D172" s="83" t="s">
        <v>251</v>
      </c>
      <c r="E172" s="74">
        <v>393.3</v>
      </c>
      <c r="F172" s="87">
        <v>87036192</v>
      </c>
      <c r="G172" s="88">
        <v>45839</v>
      </c>
      <c r="I172" s="69" t="s">
        <v>132</v>
      </c>
      <c r="J172" s="83" t="s">
        <v>642</v>
      </c>
      <c r="K172" s="83" t="s">
        <v>251</v>
      </c>
    </row>
    <row r="173" spans="1:11" ht="14.4" hidden="1">
      <c r="A173" s="69" t="str">
        <f ca="1">IFERROR(__xludf.DUMMYFUNCTION("""COMPUTED_VALUE"""),"MAYARA PIMENTEL DA SILVA")</f>
        <v>MAYARA PIMENTEL DA SILVA</v>
      </c>
      <c r="B173" s="80" t="s">
        <v>641</v>
      </c>
      <c r="C173" s="69" t="str">
        <f t="shared" ca="1" si="0"/>
        <v>OK</v>
      </c>
      <c r="D173" s="81" t="s">
        <v>253</v>
      </c>
      <c r="E173" s="74">
        <v>239.4</v>
      </c>
      <c r="F173" s="87">
        <v>87032588</v>
      </c>
      <c r="G173" s="88">
        <v>45839</v>
      </c>
      <c r="I173" s="69" t="s">
        <v>132</v>
      </c>
      <c r="J173" s="83" t="s">
        <v>642</v>
      </c>
      <c r="K173" s="81" t="s">
        <v>253</v>
      </c>
    </row>
    <row r="174" spans="1:11" ht="14.4" hidden="1">
      <c r="A174" s="69" t="str">
        <f ca="1">IFERROR(__xludf.DUMMYFUNCTION("""COMPUTED_VALUE"""),"MAYCON GABRIEL SILVA DE SOUZA")</f>
        <v>MAYCON GABRIEL SILVA DE SOUZA</v>
      </c>
      <c r="B174" s="80" t="s">
        <v>641</v>
      </c>
      <c r="C174" s="69" t="str">
        <f t="shared" ca="1" si="0"/>
        <v>OK</v>
      </c>
      <c r="D174" s="81" t="s">
        <v>257</v>
      </c>
      <c r="E174" s="74">
        <v>393.3</v>
      </c>
      <c r="F174" s="87">
        <v>87036192</v>
      </c>
      <c r="G174" s="88">
        <v>45839</v>
      </c>
      <c r="I174" s="69" t="s">
        <v>132</v>
      </c>
      <c r="J174" s="83" t="s">
        <v>642</v>
      </c>
      <c r="K174" s="81" t="s">
        <v>257</v>
      </c>
    </row>
    <row r="175" spans="1:11" ht="14.4" hidden="1">
      <c r="A175" s="69" t="str">
        <f ca="1">IFERROR(__xludf.DUMMYFUNCTION("""COMPUTED_VALUE"""),"NADSON SANTOS DE JESUS")</f>
        <v>NADSON SANTOS DE JESUS</v>
      </c>
      <c r="B175" s="80" t="s">
        <v>641</v>
      </c>
      <c r="C175" s="69" t="str">
        <f t="shared" ca="1" si="0"/>
        <v>OK</v>
      </c>
      <c r="D175" s="81" t="s">
        <v>264</v>
      </c>
      <c r="E175" s="74">
        <v>393.3</v>
      </c>
      <c r="F175" s="87">
        <v>87036192</v>
      </c>
      <c r="G175" s="88">
        <v>45839</v>
      </c>
      <c r="I175" s="69" t="s">
        <v>132</v>
      </c>
      <c r="J175" s="83" t="s">
        <v>642</v>
      </c>
      <c r="K175" s="81" t="s">
        <v>264</v>
      </c>
    </row>
    <row r="176" spans="1:11" ht="14.4" hidden="1">
      <c r="A176" s="69" t="str">
        <f ca="1">IFERROR(__xludf.DUMMYFUNCTION("""COMPUTED_VALUE"""),"NATÃ MARTINS FRANÇA")</f>
        <v>NATÃ MARTINS FRANÇA</v>
      </c>
      <c r="B176" s="86" t="s">
        <v>641</v>
      </c>
      <c r="C176" s="69" t="str">
        <f t="shared" ca="1" si="0"/>
        <v>OK</v>
      </c>
      <c r="D176" s="81" t="s">
        <v>265</v>
      </c>
      <c r="E176" s="74">
        <v>393.3</v>
      </c>
      <c r="F176" s="87">
        <v>87033079</v>
      </c>
      <c r="G176" s="88">
        <v>45839</v>
      </c>
      <c r="I176" s="69" t="s">
        <v>132</v>
      </c>
      <c r="J176" s="83" t="s">
        <v>642</v>
      </c>
      <c r="K176" s="81" t="s">
        <v>265</v>
      </c>
    </row>
    <row r="177" spans="1:11" ht="14.4" hidden="1">
      <c r="A177" s="69" t="str">
        <f ca="1">IFERROR(__xludf.DUMMYFUNCTION("""COMPUTED_VALUE"""),"NATAN ALEX LINS ALVES")</f>
        <v>NATAN ALEX LINS ALVES</v>
      </c>
      <c r="B177" s="80" t="s">
        <v>641</v>
      </c>
      <c r="C177" s="69" t="str">
        <f t="shared" ca="1" si="0"/>
        <v>OK</v>
      </c>
      <c r="D177" s="81" t="s">
        <v>266</v>
      </c>
      <c r="E177" s="74">
        <v>342</v>
      </c>
      <c r="F177" s="87">
        <v>87036192</v>
      </c>
      <c r="G177" s="88">
        <v>45839</v>
      </c>
      <c r="I177" s="69" t="s">
        <v>132</v>
      </c>
      <c r="J177" s="83" t="s">
        <v>642</v>
      </c>
      <c r="K177" s="81" t="s">
        <v>266</v>
      </c>
    </row>
    <row r="178" spans="1:11" ht="14.4" hidden="1">
      <c r="A178" s="69" t="str">
        <f ca="1">IFERROR(__xludf.DUMMYFUNCTION("""COMPUTED_VALUE"""),"PABLO HENRIQUE DA SILVA MOURA")</f>
        <v>PABLO HENRIQUE DA SILVA MOURA</v>
      </c>
      <c r="B178" s="80" t="s">
        <v>641</v>
      </c>
      <c r="C178" s="69" t="str">
        <f t="shared" ca="1" si="0"/>
        <v>OK</v>
      </c>
      <c r="D178" s="81" t="s">
        <v>267</v>
      </c>
      <c r="E178" s="74">
        <v>623.29999999999995</v>
      </c>
      <c r="F178" s="87">
        <v>87036192</v>
      </c>
      <c r="G178" s="88">
        <v>45839</v>
      </c>
      <c r="I178" s="69" t="s">
        <v>132</v>
      </c>
      <c r="J178" s="83" t="s">
        <v>642</v>
      </c>
      <c r="K178" s="81" t="s">
        <v>267</v>
      </c>
    </row>
    <row r="179" spans="1:11" ht="14.4" hidden="1">
      <c r="A179" s="69" t="str">
        <f ca="1">IFERROR(__xludf.DUMMYFUNCTION("""COMPUTED_VALUE"""),"PATRIC EUDES SILVA BASÍLIO")</f>
        <v>PATRIC EUDES SILVA BASÍLIO</v>
      </c>
      <c r="B179" s="80" t="s">
        <v>641</v>
      </c>
      <c r="C179" s="69" t="str">
        <f t="shared" ca="1" si="0"/>
        <v>OK</v>
      </c>
      <c r="D179" s="81" t="s">
        <v>270</v>
      </c>
      <c r="E179" s="74">
        <v>393.3</v>
      </c>
      <c r="F179" s="87">
        <v>87036192</v>
      </c>
      <c r="G179" s="88">
        <v>45839</v>
      </c>
      <c r="I179" s="69" t="s">
        <v>132</v>
      </c>
      <c r="J179" s="83" t="s">
        <v>642</v>
      </c>
      <c r="K179" s="81" t="s">
        <v>270</v>
      </c>
    </row>
    <row r="180" spans="1:11" ht="14.4" hidden="1">
      <c r="A180" s="69" t="str">
        <f ca="1">IFERROR(__xludf.DUMMYFUNCTION("""COMPUTED_VALUE"""),"PATRICK DIAS")</f>
        <v>PATRICK DIAS</v>
      </c>
      <c r="B180" s="80" t="s">
        <v>641</v>
      </c>
      <c r="C180" s="69" t="str">
        <f t="shared" ca="1" si="0"/>
        <v>OK</v>
      </c>
      <c r="D180" s="81" t="s">
        <v>279</v>
      </c>
      <c r="E180" s="74">
        <v>393.3</v>
      </c>
      <c r="F180" s="87">
        <v>87032588</v>
      </c>
      <c r="G180" s="88">
        <v>45839</v>
      </c>
      <c r="I180" s="69" t="s">
        <v>132</v>
      </c>
      <c r="J180" s="83" t="s">
        <v>642</v>
      </c>
      <c r="K180" s="81" t="s">
        <v>279</v>
      </c>
    </row>
    <row r="181" spans="1:11" ht="14.4" hidden="1">
      <c r="A181" s="69" t="str">
        <f ca="1">IFERROR(__xludf.DUMMYFUNCTION("""COMPUTED_VALUE"""),"PATRICK ROBERTO DOS SANTOS MARTINS")</f>
        <v>PATRICK ROBERTO DOS SANTOS MARTINS</v>
      </c>
      <c r="B181" s="80" t="s">
        <v>641</v>
      </c>
      <c r="C181" s="69" t="str">
        <f t="shared" ca="1" si="0"/>
        <v>OK</v>
      </c>
      <c r="D181" s="83" t="s">
        <v>283</v>
      </c>
      <c r="E181" s="74">
        <v>393.3</v>
      </c>
      <c r="F181" s="87">
        <v>87036192</v>
      </c>
      <c r="G181" s="88">
        <v>45839</v>
      </c>
      <c r="I181" s="69" t="s">
        <v>132</v>
      </c>
      <c r="J181" s="83" t="s">
        <v>642</v>
      </c>
      <c r="K181" s="83" t="s">
        <v>283</v>
      </c>
    </row>
    <row r="182" spans="1:11" ht="14.4" hidden="1">
      <c r="A182" s="69" t="str">
        <f ca="1">IFERROR(__xludf.DUMMYFUNCTION("""COMPUTED_VALUE"""),"PAULA SABOYA DA MATTA")</f>
        <v>PAULA SABOYA DA MATTA</v>
      </c>
      <c r="B182" s="80" t="s">
        <v>641</v>
      </c>
      <c r="C182" s="69" t="str">
        <f t="shared" ca="1" si="0"/>
        <v>OK</v>
      </c>
      <c r="D182" s="83" t="s">
        <v>287</v>
      </c>
      <c r="E182" s="74">
        <v>393.3</v>
      </c>
      <c r="F182" s="87">
        <v>87036192</v>
      </c>
      <c r="G182" s="88">
        <v>45839</v>
      </c>
      <c r="I182" s="69" t="s">
        <v>132</v>
      </c>
      <c r="J182" s="83" t="s">
        <v>642</v>
      </c>
      <c r="K182" s="83" t="s">
        <v>287</v>
      </c>
    </row>
    <row r="183" spans="1:11" ht="14.4" hidden="1">
      <c r="A183" s="69" t="str">
        <f ca="1">IFERROR(__xludf.DUMMYFUNCTION("""COMPUTED_VALUE"""),"PAULO HENRIQUE SOUZA DOS SANTOS")</f>
        <v>PAULO HENRIQUE SOUZA DOS SANTOS</v>
      </c>
      <c r="B183" s="80" t="s">
        <v>641</v>
      </c>
      <c r="C183" s="69" t="str">
        <f t="shared" ca="1" si="0"/>
        <v>OK</v>
      </c>
      <c r="D183" s="81" t="s">
        <v>289</v>
      </c>
      <c r="E183" s="74">
        <v>393.3</v>
      </c>
      <c r="F183" s="87">
        <v>87036192</v>
      </c>
      <c r="G183" s="88">
        <v>45839</v>
      </c>
      <c r="I183" s="69" t="s">
        <v>132</v>
      </c>
      <c r="J183" s="83" t="s">
        <v>642</v>
      </c>
      <c r="K183" s="81" t="s">
        <v>289</v>
      </c>
    </row>
    <row r="184" spans="1:11" ht="14.4" hidden="1">
      <c r="A184" s="69" t="str">
        <f ca="1">IFERROR(__xludf.DUMMYFUNCTION("""COMPUTED_VALUE"""),"PEDRO HENRIQUE DA SILVA TEIXEIRA")</f>
        <v>PEDRO HENRIQUE DA SILVA TEIXEIRA</v>
      </c>
      <c r="B184" s="80" t="s">
        <v>641</v>
      </c>
      <c r="C184" s="69" t="str">
        <f t="shared" ca="1" si="0"/>
        <v>OK</v>
      </c>
      <c r="D184" s="83" t="s">
        <v>291</v>
      </c>
      <c r="E184" s="74">
        <v>393.3</v>
      </c>
      <c r="F184" s="87">
        <v>87036192</v>
      </c>
      <c r="G184" s="88">
        <v>45839</v>
      </c>
      <c r="I184" s="69" t="s">
        <v>132</v>
      </c>
      <c r="J184" s="83" t="s">
        <v>642</v>
      </c>
      <c r="K184" s="83" t="s">
        <v>291</v>
      </c>
    </row>
    <row r="185" spans="1:11" ht="14.4" hidden="1">
      <c r="A185" s="69" t="str">
        <f ca="1">IFERROR(__xludf.DUMMYFUNCTION("""COMPUTED_VALUE"""),"PEDRO HENRIQUE LEMOS BONFIM")</f>
        <v>PEDRO HENRIQUE LEMOS BONFIM</v>
      </c>
      <c r="B185" s="80" t="s">
        <v>641</v>
      </c>
      <c r="C185" s="69" t="str">
        <f t="shared" ca="1" si="0"/>
        <v>OK</v>
      </c>
      <c r="D185" s="83" t="s">
        <v>294</v>
      </c>
      <c r="E185" s="74">
        <v>230</v>
      </c>
      <c r="F185" s="87">
        <v>87036192</v>
      </c>
      <c r="G185" s="88">
        <v>45839</v>
      </c>
      <c r="I185" s="69" t="s">
        <v>132</v>
      </c>
      <c r="J185" s="83" t="s">
        <v>642</v>
      </c>
      <c r="K185" s="83" t="s">
        <v>294</v>
      </c>
    </row>
    <row r="186" spans="1:11" ht="14.4" hidden="1">
      <c r="A186" s="69" t="str">
        <f ca="1">IFERROR(__xludf.DUMMYFUNCTION("""COMPUTED_VALUE"""),"RAFAEL CARDOSO LEITE")</f>
        <v>RAFAEL CARDOSO LEITE</v>
      </c>
      <c r="B186" s="80" t="s">
        <v>641</v>
      </c>
      <c r="C186" s="69" t="str">
        <f t="shared" ca="1" si="0"/>
        <v>OK</v>
      </c>
      <c r="D186" s="81" t="s">
        <v>303</v>
      </c>
      <c r="E186" s="74">
        <v>393.3</v>
      </c>
      <c r="F186" s="87">
        <v>87036192</v>
      </c>
      <c r="G186" s="88">
        <v>45839</v>
      </c>
      <c r="I186" s="69" t="s">
        <v>132</v>
      </c>
      <c r="J186" s="83" t="s">
        <v>642</v>
      </c>
      <c r="K186" s="81" t="s">
        <v>303</v>
      </c>
    </row>
    <row r="187" spans="1:11" ht="14.4" hidden="1">
      <c r="A187" s="69" t="str">
        <f ca="1">IFERROR(__xludf.DUMMYFUNCTION("""COMPUTED_VALUE"""),"RAFAEL SIMÕES SILVA")</f>
        <v>RAFAEL SIMÕES SILVA</v>
      </c>
      <c r="B187" s="80" t="s">
        <v>641</v>
      </c>
      <c r="C187" s="69" t="str">
        <f t="shared" ca="1" si="0"/>
        <v>OK</v>
      </c>
      <c r="D187" s="81" t="s">
        <v>309</v>
      </c>
      <c r="E187" s="74">
        <v>393.3</v>
      </c>
      <c r="F187" s="87">
        <v>87036192</v>
      </c>
      <c r="G187" s="88">
        <v>45839</v>
      </c>
      <c r="I187" s="69" t="s">
        <v>132</v>
      </c>
      <c r="J187" s="83" t="s">
        <v>642</v>
      </c>
      <c r="K187" s="81" t="s">
        <v>309</v>
      </c>
    </row>
    <row r="188" spans="1:11" ht="14.4" hidden="1">
      <c r="A188" s="69" t="str">
        <f ca="1">IFERROR(__xludf.DUMMYFUNCTION("""COMPUTED_VALUE"""),"RAPHAEL DE SOUZA SANTORO")</f>
        <v>RAPHAEL DE SOUZA SANTORO</v>
      </c>
      <c r="B188" s="80" t="s">
        <v>641</v>
      </c>
      <c r="C188" s="69" t="str">
        <f t="shared" ca="1" si="0"/>
        <v>OK</v>
      </c>
      <c r="D188" s="81" t="s">
        <v>311</v>
      </c>
      <c r="E188" s="74">
        <v>230</v>
      </c>
      <c r="F188" s="87">
        <v>87036192</v>
      </c>
      <c r="G188" s="88">
        <v>45839</v>
      </c>
      <c r="I188" s="69" t="s">
        <v>132</v>
      </c>
      <c r="J188" s="83" t="s">
        <v>642</v>
      </c>
      <c r="K188" s="81" t="s">
        <v>311</v>
      </c>
    </row>
    <row r="189" spans="1:11" ht="14.4" hidden="1">
      <c r="A189" s="69" t="str">
        <f ca="1">IFERROR(__xludf.DUMMYFUNCTION("""COMPUTED_VALUE"""),"REINALDO ALMEIDA DOS SANTOS")</f>
        <v>REINALDO ALMEIDA DOS SANTOS</v>
      </c>
      <c r="B189" s="80" t="s">
        <v>641</v>
      </c>
      <c r="C189" s="69" t="str">
        <f t="shared" ca="1" si="0"/>
        <v>OK</v>
      </c>
      <c r="D189" s="81" t="s">
        <v>653</v>
      </c>
      <c r="E189" s="74">
        <v>393.3</v>
      </c>
      <c r="F189" s="87">
        <v>87036192</v>
      </c>
      <c r="G189" s="88">
        <v>45839</v>
      </c>
      <c r="I189" s="69" t="s">
        <v>132</v>
      </c>
      <c r="J189" s="83" t="s">
        <v>642</v>
      </c>
      <c r="K189" s="81" t="s">
        <v>653</v>
      </c>
    </row>
    <row r="190" spans="1:11" ht="14.4" hidden="1">
      <c r="A190" s="69" t="str">
        <f ca="1">IFERROR(__xludf.DUMMYFUNCTION("""COMPUTED_VALUE"""),"RENAN PRATA MONTEIRO")</f>
        <v>RENAN PRATA MONTEIRO</v>
      </c>
      <c r="B190" s="84" t="s">
        <v>664</v>
      </c>
      <c r="C190" s="69" t="str">
        <f t="shared" ca="1" si="0"/>
        <v>OK</v>
      </c>
      <c r="D190" s="81" t="s">
        <v>313</v>
      </c>
      <c r="E190" s="74">
        <v>239.4</v>
      </c>
      <c r="F190" s="87">
        <v>87033079</v>
      </c>
      <c r="G190" s="88">
        <v>45839</v>
      </c>
      <c r="I190" s="69" t="s">
        <v>132</v>
      </c>
      <c r="J190" s="83" t="s">
        <v>642</v>
      </c>
      <c r="K190" s="81" t="s">
        <v>313</v>
      </c>
    </row>
    <row r="191" spans="1:11" ht="14.4" hidden="1">
      <c r="A191" s="69" t="str">
        <f ca="1">IFERROR(__xludf.DUMMYFUNCTION("""COMPUTED_VALUE"""),"RENAN SALDANHA DUARTE")</f>
        <v>RENAN SALDANHA DUARTE</v>
      </c>
      <c r="B191" s="80" t="s">
        <v>641</v>
      </c>
      <c r="C191" s="69" t="str">
        <f t="shared" ca="1" si="0"/>
        <v>OK</v>
      </c>
      <c r="D191" s="81" t="s">
        <v>316</v>
      </c>
      <c r="E191" s="74">
        <v>188.1</v>
      </c>
      <c r="F191" s="87">
        <v>87032588</v>
      </c>
      <c r="G191" s="88">
        <v>45839</v>
      </c>
      <c r="I191" s="69" t="s">
        <v>132</v>
      </c>
      <c r="J191" s="83" t="s">
        <v>642</v>
      </c>
      <c r="K191" s="81" t="s">
        <v>316</v>
      </c>
    </row>
    <row r="192" spans="1:11" ht="14.4" hidden="1">
      <c r="A192" s="69" t="str">
        <f ca="1">IFERROR(__xludf.DUMMYFUNCTION("""COMPUTED_VALUE"""),"RENATO DOS SANTOS SILVA")</f>
        <v>RENATO DOS SANTOS SILVA</v>
      </c>
      <c r="B192" s="85" t="s">
        <v>674</v>
      </c>
      <c r="C192" s="69" t="str">
        <f t="shared" ca="1" si="0"/>
        <v>OK</v>
      </c>
      <c r="D192" s="81" t="s">
        <v>321</v>
      </c>
      <c r="E192" s="74">
        <v>153.9</v>
      </c>
      <c r="F192" s="87">
        <v>87036192</v>
      </c>
      <c r="G192" s="88">
        <v>45839</v>
      </c>
      <c r="I192" s="69" t="s">
        <v>132</v>
      </c>
      <c r="J192" s="83" t="s">
        <v>642</v>
      </c>
      <c r="K192" s="81" t="s">
        <v>321</v>
      </c>
    </row>
    <row r="193" spans="1:11" ht="14.4" hidden="1">
      <c r="A193" s="69" t="str">
        <f ca="1">IFERROR(__xludf.DUMMYFUNCTION("""COMPUTED_VALUE"""),"RENATO RIBEIRO")</f>
        <v>RENATO RIBEIRO</v>
      </c>
      <c r="B193" s="80" t="s">
        <v>641</v>
      </c>
      <c r="C193" s="69" t="str">
        <f t="shared" ca="1" si="0"/>
        <v>OK</v>
      </c>
      <c r="D193" s="81" t="s">
        <v>323</v>
      </c>
      <c r="E193" s="74">
        <v>393.3</v>
      </c>
      <c r="F193" s="87">
        <v>87033079</v>
      </c>
      <c r="G193" s="88">
        <v>45839</v>
      </c>
      <c r="I193" s="69" t="s">
        <v>132</v>
      </c>
      <c r="J193" s="83" t="s">
        <v>642</v>
      </c>
      <c r="K193" s="81" t="s">
        <v>323</v>
      </c>
    </row>
    <row r="194" spans="1:11" ht="14.4" hidden="1">
      <c r="A194" s="69" t="str">
        <f ca="1">IFERROR(__xludf.DUMMYFUNCTION("""COMPUTED_VALUE"""),"ROBERTO REGO JUNIOR")</f>
        <v>ROBERTO REGO JUNIOR</v>
      </c>
      <c r="B194" s="86" t="s">
        <v>641</v>
      </c>
      <c r="C194" s="69" t="str">
        <f t="shared" ca="1" si="0"/>
        <v>OK</v>
      </c>
      <c r="D194" s="81" t="s">
        <v>324</v>
      </c>
      <c r="E194" s="74">
        <v>393.3</v>
      </c>
      <c r="F194" s="87">
        <v>87036192</v>
      </c>
      <c r="G194" s="88">
        <v>45839</v>
      </c>
      <c r="I194" s="69" t="s">
        <v>132</v>
      </c>
      <c r="J194" s="83" t="s">
        <v>642</v>
      </c>
      <c r="K194" s="81" t="s">
        <v>324</v>
      </c>
    </row>
    <row r="195" spans="1:11" ht="14.4" hidden="1">
      <c r="A195" s="69" t="str">
        <f ca="1">IFERROR(__xludf.DUMMYFUNCTION("""COMPUTED_VALUE"""),"ROBSON FERREIRA DA SILVA")</f>
        <v>ROBSON FERREIRA DA SILVA</v>
      </c>
      <c r="B195" s="80" t="s">
        <v>641</v>
      </c>
      <c r="C195" s="69" t="str">
        <f t="shared" ca="1" si="0"/>
        <v>OK</v>
      </c>
      <c r="D195" s="81" t="s">
        <v>325</v>
      </c>
      <c r="E195" s="74">
        <v>34.200000000000003</v>
      </c>
      <c r="F195" s="87">
        <v>87036192</v>
      </c>
      <c r="G195" s="88">
        <v>45839</v>
      </c>
      <c r="I195" s="69" t="s">
        <v>132</v>
      </c>
      <c r="J195" s="83" t="s">
        <v>642</v>
      </c>
      <c r="K195" s="81" t="s">
        <v>325</v>
      </c>
    </row>
    <row r="196" spans="1:11" ht="14.4" hidden="1">
      <c r="A196" s="69" t="str">
        <f ca="1">IFERROR(__xludf.DUMMYFUNCTION("""COMPUTED_VALUE"""),"ROBSON LUIZ DE OLIVEIRA ALBUQUERQUE")</f>
        <v>ROBSON LUIZ DE OLIVEIRA ALBUQUERQUE</v>
      </c>
      <c r="B196" s="85" t="s">
        <v>645</v>
      </c>
      <c r="C196" s="69" t="str">
        <f t="shared" ca="1" si="0"/>
        <v>OK</v>
      </c>
      <c r="D196" s="81" t="s">
        <v>331</v>
      </c>
      <c r="E196" s="74">
        <v>393.3</v>
      </c>
      <c r="F196" s="87">
        <v>87033079</v>
      </c>
      <c r="G196" s="88">
        <v>45839</v>
      </c>
      <c r="I196" s="69" t="s">
        <v>132</v>
      </c>
      <c r="J196" s="83" t="s">
        <v>642</v>
      </c>
      <c r="K196" s="81" t="s">
        <v>331</v>
      </c>
    </row>
    <row r="197" spans="1:11" ht="14.4" hidden="1">
      <c r="A197" s="69" t="str">
        <f ca="1">IFERROR(__xludf.DUMMYFUNCTION("""COMPUTED_VALUE"""),"RODRIGO CESAR MEIRELLES FERREIRA")</f>
        <v>RODRIGO CESAR MEIRELLES FERREIRA</v>
      </c>
      <c r="B197" s="80" t="s">
        <v>641</v>
      </c>
      <c r="C197" s="69" t="str">
        <f t="shared" ca="1" si="0"/>
        <v>OK</v>
      </c>
      <c r="D197" s="81" t="s">
        <v>328</v>
      </c>
      <c r="E197" s="74">
        <v>393.3</v>
      </c>
      <c r="F197" s="87">
        <v>87036192</v>
      </c>
      <c r="G197" s="88">
        <v>45839</v>
      </c>
      <c r="I197" s="69" t="s">
        <v>132</v>
      </c>
      <c r="J197" s="83" t="s">
        <v>642</v>
      </c>
      <c r="K197" s="81" t="s">
        <v>328</v>
      </c>
    </row>
    <row r="198" spans="1:11" ht="14.4" hidden="1">
      <c r="A198" s="69" t="str">
        <f ca="1">IFERROR(__xludf.DUMMYFUNCTION("""COMPUTED_VALUE"""),"RODRIGO GUIMARÃES MARTINS")</f>
        <v>RODRIGO GUIMARÃES MARTINS</v>
      </c>
      <c r="B198" s="80" t="s">
        <v>641</v>
      </c>
      <c r="C198" s="69" t="str">
        <f t="shared" ca="1" si="0"/>
        <v>OK</v>
      </c>
      <c r="D198" s="81" t="s">
        <v>329</v>
      </c>
      <c r="E198" s="74">
        <v>393.3</v>
      </c>
      <c r="F198" s="87">
        <v>87036192</v>
      </c>
      <c r="G198" s="88">
        <v>45839</v>
      </c>
      <c r="I198" s="69" t="s">
        <v>132</v>
      </c>
      <c r="J198" s="83" t="s">
        <v>642</v>
      </c>
      <c r="K198" s="81" t="s">
        <v>329</v>
      </c>
    </row>
    <row r="199" spans="1:11" ht="14.4" hidden="1">
      <c r="A199" s="69" t="str">
        <f ca="1">IFERROR(__xludf.DUMMYFUNCTION("""COMPUTED_VALUE"""),"ROGER RODRIGUES DE OLIVEIRA")</f>
        <v>ROGER RODRIGUES DE OLIVEIRA</v>
      </c>
      <c r="B199" s="86" t="s">
        <v>641</v>
      </c>
      <c r="C199" s="69" t="str">
        <f t="shared" ca="1" si="0"/>
        <v>OK</v>
      </c>
      <c r="D199" s="81" t="s">
        <v>330</v>
      </c>
      <c r="E199" s="74">
        <v>230</v>
      </c>
      <c r="F199" s="87">
        <v>87036192</v>
      </c>
      <c r="G199" s="88">
        <v>45839</v>
      </c>
      <c r="I199" s="69" t="s">
        <v>132</v>
      </c>
      <c r="J199" s="83" t="s">
        <v>642</v>
      </c>
      <c r="K199" s="81" t="s">
        <v>330</v>
      </c>
    </row>
    <row r="200" spans="1:11" ht="14.4" hidden="1">
      <c r="A200" s="69" t="str">
        <f ca="1">IFERROR(__xludf.DUMMYFUNCTION("""COMPUTED_VALUE"""),"RUAN CARLOS DA SILVA DOS SANTOS")</f>
        <v>RUAN CARLOS DA SILVA DOS SANTOS</v>
      </c>
      <c r="B200" s="80" t="s">
        <v>641</v>
      </c>
      <c r="C200" s="69" t="str">
        <f t="shared" ca="1" si="0"/>
        <v>OK</v>
      </c>
      <c r="D200" s="81" t="s">
        <v>334</v>
      </c>
      <c r="E200" s="74">
        <v>17.100000000000001</v>
      </c>
      <c r="F200" s="87">
        <v>87032588</v>
      </c>
      <c r="G200" s="88">
        <v>45839</v>
      </c>
      <c r="I200" s="69" t="s">
        <v>132</v>
      </c>
      <c r="J200" s="83" t="s">
        <v>642</v>
      </c>
      <c r="K200" s="81" t="s">
        <v>334</v>
      </c>
    </row>
    <row r="201" spans="1:11" ht="14.4" hidden="1">
      <c r="A201" s="69" t="str">
        <f ca="1">IFERROR(__xludf.DUMMYFUNCTION("""COMPUTED_VALUE"""),"RUANY CRISTINA DA COSTA ALVES BARCELOS")</f>
        <v>RUANY CRISTINA DA COSTA ALVES BARCELOS</v>
      </c>
      <c r="B201" s="80" t="s">
        <v>641</v>
      </c>
      <c r="C201" s="69" t="str">
        <f t="shared" ca="1" si="0"/>
        <v>OK</v>
      </c>
      <c r="D201" s="81" t="s">
        <v>335</v>
      </c>
      <c r="E201" s="74">
        <v>393.3</v>
      </c>
      <c r="F201" s="87">
        <v>87036192</v>
      </c>
      <c r="G201" s="88">
        <v>45839</v>
      </c>
      <c r="I201" s="69" t="s">
        <v>132</v>
      </c>
      <c r="J201" s="83" t="s">
        <v>642</v>
      </c>
      <c r="K201" s="81" t="s">
        <v>335</v>
      </c>
    </row>
    <row r="202" spans="1:11" ht="14.4" hidden="1">
      <c r="A202" s="69" t="str">
        <f ca="1">IFERROR(__xludf.DUMMYFUNCTION("""COMPUTED_VALUE"""),"RUBENS NUNES DA LUZ JUNIOR")</f>
        <v>RUBENS NUNES DA LUZ JUNIOR</v>
      </c>
      <c r="B202" s="80" t="s">
        <v>641</v>
      </c>
      <c r="C202" s="69" t="str">
        <f t="shared" ca="1" si="0"/>
        <v>OK</v>
      </c>
      <c r="D202" s="81" t="s">
        <v>336</v>
      </c>
      <c r="E202" s="74">
        <v>85.5</v>
      </c>
      <c r="F202" s="87">
        <v>87033079</v>
      </c>
      <c r="G202" s="88">
        <v>45839</v>
      </c>
      <c r="I202" s="69" t="s">
        <v>132</v>
      </c>
      <c r="J202" s="83" t="s">
        <v>642</v>
      </c>
      <c r="K202" s="81" t="s">
        <v>336</v>
      </c>
    </row>
    <row r="203" spans="1:11" ht="14.4" hidden="1">
      <c r="A203" s="69" t="str">
        <f ca="1">IFERROR(__xludf.DUMMYFUNCTION("""COMPUTED_VALUE"""),"RUBERLAN ROCCON NOGUEIRA")</f>
        <v>RUBERLAN ROCCON NOGUEIRA</v>
      </c>
      <c r="B203" s="80" t="s">
        <v>641</v>
      </c>
      <c r="C203" s="69" t="str">
        <f t="shared" ca="1" si="0"/>
        <v>OK</v>
      </c>
      <c r="D203" s="81" t="s">
        <v>337</v>
      </c>
      <c r="E203" s="74">
        <v>393.3</v>
      </c>
      <c r="F203" s="87">
        <v>87036192</v>
      </c>
      <c r="G203" s="88">
        <v>45839</v>
      </c>
      <c r="I203" s="69" t="s">
        <v>132</v>
      </c>
      <c r="J203" s="83" t="s">
        <v>642</v>
      </c>
      <c r="K203" s="81" t="s">
        <v>337</v>
      </c>
    </row>
    <row r="204" spans="1:11" ht="14.4" hidden="1">
      <c r="A204" s="69" t="str">
        <f ca="1">IFERROR(__xludf.DUMMYFUNCTION("""COMPUTED_VALUE"""),"RUI ALVARENGA BARBOSA NETO")</f>
        <v>RUI ALVARENGA BARBOSA NETO</v>
      </c>
      <c r="B204" s="80" t="s">
        <v>641</v>
      </c>
      <c r="C204" s="69" t="str">
        <f t="shared" ca="1" si="0"/>
        <v>OK</v>
      </c>
      <c r="D204" s="81" t="s">
        <v>339</v>
      </c>
      <c r="E204" s="74">
        <v>393.3</v>
      </c>
      <c r="F204" s="87">
        <v>87036192</v>
      </c>
      <c r="G204" s="88">
        <v>45839</v>
      </c>
      <c r="I204" s="69" t="s">
        <v>132</v>
      </c>
      <c r="J204" s="83" t="s">
        <v>642</v>
      </c>
      <c r="K204" s="81" t="s">
        <v>339</v>
      </c>
    </row>
    <row r="205" spans="1:11" ht="14.4" hidden="1">
      <c r="A205" s="69" t="str">
        <f ca="1">IFERROR(__xludf.DUMMYFUNCTION("""COMPUTED_VALUE"""),"SAMUEL BASTOS MIGUEL")</f>
        <v>SAMUEL BASTOS MIGUEL</v>
      </c>
      <c r="B205" s="80" t="s">
        <v>641</v>
      </c>
      <c r="C205" s="69" t="str">
        <f t="shared" ca="1" si="0"/>
        <v>OK</v>
      </c>
      <c r="D205" s="81" t="s">
        <v>341</v>
      </c>
      <c r="E205" s="74">
        <v>393.3</v>
      </c>
      <c r="F205" s="87">
        <v>87033079</v>
      </c>
      <c r="G205" s="88">
        <v>45839</v>
      </c>
      <c r="I205" s="69" t="s">
        <v>132</v>
      </c>
      <c r="J205" s="83" t="s">
        <v>642</v>
      </c>
      <c r="K205" s="81" t="s">
        <v>341</v>
      </c>
    </row>
    <row r="206" spans="1:11" ht="14.4" hidden="1">
      <c r="A206" s="69" t="str">
        <f ca="1">IFERROR(__xludf.DUMMYFUNCTION("""COMPUTED_VALUE"""),"SANDERSON SOARES ALVES")</f>
        <v>SANDERSON SOARES ALVES</v>
      </c>
      <c r="B206" s="80" t="s">
        <v>641</v>
      </c>
      <c r="C206" s="69" t="str">
        <f t="shared" ca="1" si="0"/>
        <v>OK</v>
      </c>
      <c r="D206" s="81" t="s">
        <v>342</v>
      </c>
      <c r="E206" s="74">
        <v>393.3</v>
      </c>
      <c r="F206" s="87">
        <v>87036192</v>
      </c>
      <c r="G206" s="88">
        <v>45839</v>
      </c>
      <c r="I206" s="69" t="s">
        <v>132</v>
      </c>
      <c r="J206" s="83" t="s">
        <v>642</v>
      </c>
      <c r="K206" s="81" t="s">
        <v>342</v>
      </c>
    </row>
    <row r="207" spans="1:11" ht="14.4" hidden="1">
      <c r="A207" s="69" t="str">
        <f ca="1">IFERROR(__xludf.DUMMYFUNCTION("""COMPUTED_VALUE"""),"SEBASTIÃO GESUINO GOMES FILHO")</f>
        <v>SEBASTIÃO GESUINO GOMES FILHO</v>
      </c>
      <c r="B207" s="80" t="s">
        <v>641</v>
      </c>
      <c r="C207" s="69" t="str">
        <f t="shared" ca="1" si="0"/>
        <v>OK</v>
      </c>
      <c r="D207" s="81" t="s">
        <v>344</v>
      </c>
      <c r="E207" s="74">
        <v>239.4</v>
      </c>
      <c r="F207" s="87">
        <v>87033079</v>
      </c>
      <c r="G207" s="88">
        <v>45839</v>
      </c>
      <c r="I207" s="69" t="s">
        <v>132</v>
      </c>
      <c r="J207" s="83" t="s">
        <v>642</v>
      </c>
      <c r="K207" s="81" t="s">
        <v>344</v>
      </c>
    </row>
    <row r="208" spans="1:11" ht="14.4" hidden="1">
      <c r="A208" s="69" t="str">
        <f ca="1">IFERROR(__xludf.DUMMYFUNCTION("""COMPUTED_VALUE"""),"SEBASTIÃO MANOEL DE SOUZA")</f>
        <v>SEBASTIÃO MANOEL DE SOUZA</v>
      </c>
      <c r="B208" s="80" t="s">
        <v>641</v>
      </c>
      <c r="C208" s="69" t="str">
        <f t="shared" ca="1" si="0"/>
        <v>OK</v>
      </c>
      <c r="D208" s="81" t="s">
        <v>347</v>
      </c>
      <c r="E208" s="74">
        <v>393.3</v>
      </c>
      <c r="F208" s="87">
        <v>87036192</v>
      </c>
      <c r="G208" s="88">
        <v>45839</v>
      </c>
      <c r="I208" s="69" t="s">
        <v>132</v>
      </c>
      <c r="J208" s="83" t="s">
        <v>642</v>
      </c>
      <c r="K208" s="81" t="s">
        <v>347</v>
      </c>
    </row>
    <row r="209" spans="1:11" ht="14.4" hidden="1">
      <c r="A209" s="69" t="str">
        <f ca="1">IFERROR(__xludf.DUMMYFUNCTION("""COMPUTED_VALUE"""),"SOLANO DOS SANTOS FONTES")</f>
        <v>SOLANO DOS SANTOS FONTES</v>
      </c>
      <c r="B209" s="80" t="s">
        <v>641</v>
      </c>
      <c r="C209" s="69" t="str">
        <f t="shared" ca="1" si="0"/>
        <v>OK</v>
      </c>
      <c r="D209" s="81" t="s">
        <v>349</v>
      </c>
      <c r="E209" s="74">
        <v>393.3</v>
      </c>
      <c r="F209" s="69">
        <v>87036192</v>
      </c>
      <c r="G209" s="88">
        <v>45839</v>
      </c>
      <c r="I209" s="69" t="s">
        <v>132</v>
      </c>
      <c r="J209" s="83" t="s">
        <v>642</v>
      </c>
      <c r="K209" s="81" t="s">
        <v>349</v>
      </c>
    </row>
    <row r="210" spans="1:11" ht="14.4" hidden="1">
      <c r="A210" s="69" t="str">
        <f ca="1">IFERROR(__xludf.DUMMYFUNCTION("""COMPUTED_VALUE"""),"TARCIS FRANCISCO MACHADO DA SILVA")</f>
        <v>TARCIS FRANCISCO MACHADO DA SILVA</v>
      </c>
      <c r="B210" s="80" t="s">
        <v>641</v>
      </c>
      <c r="C210" s="69" t="str">
        <f t="shared" ca="1" si="0"/>
        <v>OK</v>
      </c>
      <c r="D210" s="81" t="s">
        <v>356</v>
      </c>
      <c r="E210" s="74">
        <v>216.2</v>
      </c>
      <c r="F210" s="69">
        <v>87036192</v>
      </c>
      <c r="G210" s="88">
        <v>45839</v>
      </c>
      <c r="I210" s="69" t="s">
        <v>132</v>
      </c>
      <c r="J210" s="83" t="s">
        <v>642</v>
      </c>
      <c r="K210" s="81" t="s">
        <v>356</v>
      </c>
    </row>
    <row r="211" spans="1:11" ht="14.4" hidden="1">
      <c r="A211" s="69" t="str">
        <f ca="1">IFERROR(__xludf.DUMMYFUNCTION("""COMPUTED_VALUE"""),"TELMO LEONARDO PAIVA BEZERRA")</f>
        <v>TELMO LEONARDO PAIVA BEZERRA</v>
      </c>
      <c r="B211" s="80" t="s">
        <v>641</v>
      </c>
      <c r="C211" s="69" t="str">
        <f t="shared" ca="1" si="0"/>
        <v>OK</v>
      </c>
      <c r="D211" s="81" t="s">
        <v>358</v>
      </c>
      <c r="E211" s="74">
        <v>216.2</v>
      </c>
      <c r="F211" s="69">
        <v>87036192</v>
      </c>
      <c r="G211" s="88">
        <v>45839</v>
      </c>
      <c r="I211" s="69" t="s">
        <v>132</v>
      </c>
      <c r="J211" s="83" t="s">
        <v>642</v>
      </c>
      <c r="K211" s="81" t="s">
        <v>358</v>
      </c>
    </row>
    <row r="212" spans="1:11" ht="14.4" hidden="1">
      <c r="A212" s="69" t="str">
        <f ca="1">IFERROR(__xludf.DUMMYFUNCTION("""COMPUTED_VALUE"""),"THIAGO DA SILVA OLIVEIRA")</f>
        <v>THIAGO DA SILVA OLIVEIRA</v>
      </c>
      <c r="B212" s="80" t="s">
        <v>641</v>
      </c>
      <c r="C212" s="69" t="str">
        <f t="shared" ca="1" si="0"/>
        <v>OK</v>
      </c>
      <c r="D212" s="81" t="s">
        <v>360</v>
      </c>
      <c r="E212" s="74">
        <v>393.3</v>
      </c>
      <c r="F212" s="69">
        <v>87036192</v>
      </c>
      <c r="G212" s="88">
        <v>45839</v>
      </c>
      <c r="I212" s="69" t="s">
        <v>132</v>
      </c>
      <c r="J212" s="83" t="s">
        <v>642</v>
      </c>
      <c r="K212" s="81" t="s">
        <v>360</v>
      </c>
    </row>
    <row r="213" spans="1:11" ht="14.4" hidden="1">
      <c r="A213" s="69" t="str">
        <f ca="1">IFERROR(__xludf.DUMMYFUNCTION("""COMPUTED_VALUE"""),"THIAGO DE ASSIS DE ALMEIDA SANTOS")</f>
        <v>THIAGO DE ASSIS DE ALMEIDA SANTOS</v>
      </c>
      <c r="B213" s="85" t="s">
        <v>645</v>
      </c>
      <c r="C213" s="69" t="str">
        <f t="shared" ca="1" si="0"/>
        <v>OK</v>
      </c>
      <c r="D213" s="81" t="s">
        <v>361</v>
      </c>
      <c r="E213" s="74">
        <v>393.3</v>
      </c>
      <c r="F213" s="87">
        <v>87027600</v>
      </c>
      <c r="G213" s="88">
        <v>45839</v>
      </c>
      <c r="I213" s="69" t="s">
        <v>132</v>
      </c>
      <c r="J213" s="83" t="s">
        <v>642</v>
      </c>
      <c r="K213" s="81" t="s">
        <v>361</v>
      </c>
    </row>
    <row r="214" spans="1:11" ht="14.4" hidden="1">
      <c r="A214" s="69" t="str">
        <f ca="1">IFERROR(__xludf.DUMMYFUNCTION("""COMPUTED_VALUE"""),"THIAGO THIERRY FERNANDES FERREIRA DA SILVA")</f>
        <v>THIAGO THIERRY FERNANDES FERREIRA DA SILVA</v>
      </c>
      <c r="B214" s="80" t="s">
        <v>641</v>
      </c>
      <c r="C214" s="69" t="str">
        <f t="shared" ca="1" si="0"/>
        <v>OK</v>
      </c>
      <c r="D214" s="81" t="s">
        <v>363</v>
      </c>
      <c r="E214" s="74">
        <v>393.3</v>
      </c>
      <c r="F214" s="69">
        <v>87036192</v>
      </c>
      <c r="G214" s="88">
        <v>45839</v>
      </c>
      <c r="I214" s="69" t="s">
        <v>132</v>
      </c>
      <c r="J214" s="83" t="s">
        <v>642</v>
      </c>
      <c r="K214" s="81" t="s">
        <v>363</v>
      </c>
    </row>
    <row r="215" spans="1:11" ht="14.4" hidden="1">
      <c r="A215" s="69" t="str">
        <f ca="1">IFERROR(__xludf.DUMMYFUNCTION("""COMPUTED_VALUE"""),"TIAGO DO NASCIMENTO MORAES")</f>
        <v>TIAGO DO NASCIMENTO MORAES</v>
      </c>
      <c r="B215" s="80" t="s">
        <v>641</v>
      </c>
      <c r="C215" s="69" t="str">
        <f t="shared" ca="1" si="0"/>
        <v>OK</v>
      </c>
      <c r="D215" s="81" t="s">
        <v>365</v>
      </c>
      <c r="E215" s="74">
        <v>17.100000000000001</v>
      </c>
      <c r="F215" s="87">
        <v>87035986</v>
      </c>
      <c r="G215" s="88">
        <v>45839</v>
      </c>
      <c r="I215" s="69" t="s">
        <v>132</v>
      </c>
      <c r="J215" s="83" t="s">
        <v>642</v>
      </c>
      <c r="K215" s="81" t="s">
        <v>365</v>
      </c>
    </row>
    <row r="216" spans="1:11" ht="14.4" hidden="1">
      <c r="A216" s="69" t="str">
        <f ca="1">IFERROR(__xludf.DUMMYFUNCTION("""COMPUTED_VALUE"""),"VALDECIR GOMES DE LIMA")</f>
        <v>VALDECIR GOMES DE LIMA</v>
      </c>
      <c r="B216" s="80" t="s">
        <v>641</v>
      </c>
      <c r="C216" s="69" t="str">
        <f t="shared" ca="1" si="0"/>
        <v>OK</v>
      </c>
      <c r="D216" s="81" t="s">
        <v>367</v>
      </c>
      <c r="E216" s="74">
        <v>256.5</v>
      </c>
      <c r="F216" s="87">
        <v>87033079</v>
      </c>
      <c r="G216" s="88">
        <v>45839</v>
      </c>
      <c r="I216" s="69" t="s">
        <v>132</v>
      </c>
      <c r="J216" s="83" t="s">
        <v>642</v>
      </c>
      <c r="K216" s="81" t="s">
        <v>367</v>
      </c>
    </row>
    <row r="217" spans="1:11" ht="14.4" hidden="1">
      <c r="A217" s="69" t="str">
        <f ca="1">IFERROR(__xludf.DUMMYFUNCTION("""COMPUTED_VALUE"""),"VALTER RODRIGUES DIAS")</f>
        <v>VALTER RODRIGUES DIAS</v>
      </c>
      <c r="B217" s="85" t="s">
        <v>645</v>
      </c>
      <c r="C217" s="69" t="str">
        <f t="shared" ca="1" si="0"/>
        <v>OK</v>
      </c>
      <c r="D217" s="81" t="s">
        <v>368</v>
      </c>
      <c r="E217" s="74">
        <v>393.3</v>
      </c>
      <c r="F217" s="69">
        <v>87036192</v>
      </c>
      <c r="G217" s="88">
        <v>45839</v>
      </c>
      <c r="I217" s="69" t="s">
        <v>132</v>
      </c>
      <c r="J217" s="83" t="s">
        <v>642</v>
      </c>
      <c r="K217" s="81" t="s">
        <v>368</v>
      </c>
    </row>
    <row r="218" spans="1:11" ht="14.4" hidden="1">
      <c r="A218" s="69" t="str">
        <f ca="1">IFERROR(__xludf.DUMMYFUNCTION("""COMPUTED_VALUE"""),"VANDERBETY SÁ TAVARES")</f>
        <v>VANDERBETY SÁ TAVARES</v>
      </c>
      <c r="B218" s="80" t="s">
        <v>641</v>
      </c>
      <c r="C218" s="69" t="str">
        <f t="shared" ca="1" si="0"/>
        <v>OK</v>
      </c>
      <c r="D218" s="81" t="s">
        <v>369</v>
      </c>
      <c r="E218" s="74">
        <v>393.3</v>
      </c>
      <c r="F218" s="69">
        <v>87036192</v>
      </c>
      <c r="G218" s="88">
        <v>45839</v>
      </c>
      <c r="I218" s="69" t="s">
        <v>132</v>
      </c>
      <c r="J218" s="83" t="s">
        <v>642</v>
      </c>
      <c r="K218" s="81" t="s">
        <v>369</v>
      </c>
    </row>
    <row r="219" spans="1:11" ht="14.4" hidden="1">
      <c r="A219" s="69" t="str">
        <f ca="1">IFERROR(__xludf.DUMMYFUNCTION("""COMPUTED_VALUE"""),"VANDESON MONDEGO FLOR")</f>
        <v>VANDESON MONDEGO FLOR</v>
      </c>
      <c r="B219" s="80" t="s">
        <v>641</v>
      </c>
      <c r="C219" s="69" t="str">
        <f t="shared" ca="1" si="0"/>
        <v>OK</v>
      </c>
      <c r="D219" s="81" t="s">
        <v>372</v>
      </c>
      <c r="E219" s="74">
        <v>393.3</v>
      </c>
      <c r="F219" s="69">
        <v>87036192</v>
      </c>
      <c r="G219" s="88">
        <v>45839</v>
      </c>
      <c r="I219" s="69" t="s">
        <v>132</v>
      </c>
      <c r="J219" s="83" t="s">
        <v>642</v>
      </c>
      <c r="K219" s="81" t="s">
        <v>372</v>
      </c>
    </row>
    <row r="220" spans="1:11" ht="14.4" hidden="1">
      <c r="A220" s="69" t="str">
        <f ca="1">IFERROR(__xludf.DUMMYFUNCTION("""COMPUTED_VALUE"""),"VANILSON OLIVEIRA VERAS")</f>
        <v>VANILSON OLIVEIRA VERAS</v>
      </c>
      <c r="B220" s="80" t="s">
        <v>641</v>
      </c>
      <c r="C220" s="69" t="str">
        <f t="shared" ca="1" si="0"/>
        <v>OK</v>
      </c>
      <c r="D220" s="81" t="s">
        <v>375</v>
      </c>
      <c r="E220" s="74">
        <v>256.5</v>
      </c>
      <c r="F220" s="69">
        <v>87036192</v>
      </c>
      <c r="G220" s="88">
        <v>45839</v>
      </c>
      <c r="I220" s="69" t="s">
        <v>132</v>
      </c>
      <c r="J220" s="83" t="s">
        <v>642</v>
      </c>
      <c r="K220" s="81" t="s">
        <v>375</v>
      </c>
    </row>
    <row r="221" spans="1:11" ht="14.4" hidden="1">
      <c r="A221" s="69" t="str">
        <f ca="1">IFERROR(__xludf.DUMMYFUNCTION("""COMPUTED_VALUE"""),"VICTOR HONORIO")</f>
        <v>VICTOR HONORIO</v>
      </c>
      <c r="B221" s="80" t="s">
        <v>641</v>
      </c>
      <c r="C221" s="69" t="str">
        <f t="shared" ca="1" si="0"/>
        <v>OK</v>
      </c>
      <c r="D221" s="81" t="s">
        <v>378</v>
      </c>
      <c r="E221" s="74">
        <v>324.89999999999998</v>
      </c>
      <c r="F221" s="69">
        <v>87036192</v>
      </c>
      <c r="G221" s="88">
        <v>45839</v>
      </c>
      <c r="I221" s="69" t="s">
        <v>132</v>
      </c>
      <c r="J221" s="83" t="s">
        <v>642</v>
      </c>
      <c r="K221" s="81" t="s">
        <v>378</v>
      </c>
    </row>
    <row r="222" spans="1:11" ht="14.4" hidden="1">
      <c r="A222" s="69" t="str">
        <f ca="1">IFERROR(__xludf.DUMMYFUNCTION("""COMPUTED_VALUE"""),"VICTÓRIA ROCIO PEREIRA")</f>
        <v>VICTÓRIA ROCIO PEREIRA</v>
      </c>
      <c r="B222" s="80" t="s">
        <v>641</v>
      </c>
      <c r="C222" s="69" t="str">
        <f t="shared" ca="1" si="0"/>
        <v>OK</v>
      </c>
      <c r="D222" s="81" t="s">
        <v>379</v>
      </c>
      <c r="E222" s="74">
        <v>393.3</v>
      </c>
      <c r="F222" s="69">
        <v>87036192</v>
      </c>
      <c r="G222" s="88">
        <v>45839</v>
      </c>
      <c r="I222" s="69" t="s">
        <v>132</v>
      </c>
      <c r="J222" s="83" t="s">
        <v>642</v>
      </c>
      <c r="K222" s="81" t="s">
        <v>379</v>
      </c>
    </row>
    <row r="223" spans="1:11" ht="14.4" hidden="1">
      <c r="A223" s="69" t="str">
        <f ca="1">IFERROR(__xludf.DUMMYFUNCTION("""COMPUTED_VALUE"""),"VICTOR LUCAS LOPES DE LIMA")</f>
        <v>VICTOR LUCAS LOPES DE LIMA</v>
      </c>
      <c r="B223" s="85" t="s">
        <v>648</v>
      </c>
      <c r="C223" s="69" t="str">
        <f t="shared" ca="1" si="0"/>
        <v>OK</v>
      </c>
      <c r="D223" s="81" t="s">
        <v>382</v>
      </c>
      <c r="E223" s="74">
        <v>295.2</v>
      </c>
      <c r="F223" s="69">
        <v>87036192</v>
      </c>
      <c r="G223" s="88">
        <v>45839</v>
      </c>
      <c r="I223" s="69" t="s">
        <v>132</v>
      </c>
      <c r="J223" s="83" t="s">
        <v>642</v>
      </c>
      <c r="K223" s="81" t="s">
        <v>382</v>
      </c>
    </row>
    <row r="224" spans="1:11" ht="14.4" hidden="1">
      <c r="A224" s="69" t="str">
        <f ca="1">IFERROR(__xludf.DUMMYFUNCTION("""COMPUTED_VALUE"""),"VINÍCIUS PINTO GALDINO DA SILVA")</f>
        <v>VINÍCIUS PINTO GALDINO DA SILVA</v>
      </c>
      <c r="B224" s="80" t="s">
        <v>641</v>
      </c>
      <c r="C224" s="69" t="str">
        <f t="shared" ca="1" si="0"/>
        <v>OK</v>
      </c>
      <c r="D224" s="81" t="s">
        <v>384</v>
      </c>
      <c r="E224" s="74">
        <v>205.2</v>
      </c>
      <c r="F224" s="87">
        <v>87033079</v>
      </c>
      <c r="G224" s="88">
        <v>45839</v>
      </c>
      <c r="I224" s="69" t="s">
        <v>132</v>
      </c>
      <c r="J224" s="83" t="s">
        <v>642</v>
      </c>
      <c r="K224" s="81" t="s">
        <v>384</v>
      </c>
    </row>
    <row r="225" spans="1:11" ht="14.4" hidden="1">
      <c r="A225" s="69" t="str">
        <f ca="1">IFERROR(__xludf.DUMMYFUNCTION("""COMPUTED_VALUE"""),"VITOR DA SILVA MIRANDA")</f>
        <v>VITOR DA SILVA MIRANDA</v>
      </c>
      <c r="B225" s="80" t="s">
        <v>641</v>
      </c>
      <c r="C225" s="69" t="str">
        <f t="shared" ca="1" si="0"/>
        <v>OK</v>
      </c>
      <c r="D225" s="81" t="s">
        <v>386</v>
      </c>
      <c r="E225" s="74">
        <v>239.4</v>
      </c>
      <c r="F225" s="87">
        <v>87033079</v>
      </c>
      <c r="G225" s="88">
        <v>45839</v>
      </c>
      <c r="I225" s="69" t="s">
        <v>132</v>
      </c>
      <c r="J225" s="83" t="s">
        <v>642</v>
      </c>
      <c r="K225" s="81" t="s">
        <v>386</v>
      </c>
    </row>
    <row r="226" spans="1:11" ht="14.4" hidden="1">
      <c r="A226" s="69" t="str">
        <f ca="1">IFERROR(__xludf.DUMMYFUNCTION("""COMPUTED_VALUE"""),"VITÓRIA CORRÊA DA SILVA DE SOUZA")</f>
        <v>VITÓRIA CORRÊA DA SILVA DE SOUZA</v>
      </c>
      <c r="B226" s="80" t="s">
        <v>641</v>
      </c>
      <c r="C226" s="69" t="str">
        <f t="shared" ca="1" si="0"/>
        <v>OK</v>
      </c>
      <c r="D226" s="81" t="s">
        <v>387</v>
      </c>
      <c r="E226" s="74">
        <v>393.3</v>
      </c>
      <c r="F226" s="87">
        <v>87033079</v>
      </c>
      <c r="G226" s="88">
        <v>45839</v>
      </c>
      <c r="I226" s="69" t="s">
        <v>132</v>
      </c>
      <c r="J226" s="83" t="s">
        <v>642</v>
      </c>
      <c r="K226" s="81" t="s">
        <v>387</v>
      </c>
    </row>
    <row r="227" spans="1:11" ht="14.4" hidden="1">
      <c r="A227" s="69" t="str">
        <f ca="1">IFERROR(__xludf.DUMMYFUNCTION("""COMPUTED_VALUE"""),"VITÓRIA LIMA DE SOUZA")</f>
        <v>VITÓRIA LIMA DE SOUZA</v>
      </c>
      <c r="B227" s="80" t="s">
        <v>641</v>
      </c>
      <c r="C227" s="69" t="str">
        <f t="shared" ca="1" si="0"/>
        <v>OK</v>
      </c>
      <c r="D227" s="81" t="s">
        <v>388</v>
      </c>
      <c r="E227" s="74">
        <v>393.3</v>
      </c>
      <c r="F227" s="87">
        <v>87033079</v>
      </c>
      <c r="G227" s="88">
        <v>45839</v>
      </c>
      <c r="I227" s="69" t="s">
        <v>132</v>
      </c>
      <c r="J227" s="83" t="s">
        <v>642</v>
      </c>
      <c r="K227" s="81" t="s">
        <v>388</v>
      </c>
    </row>
    <row r="228" spans="1:11" ht="14.4" hidden="1">
      <c r="A228" s="69" t="str">
        <f ca="1">IFERROR(__xludf.DUMMYFUNCTION("""COMPUTED_VALUE"""),"VITOR MARTINS DE OLIVEIRA MATTOS")</f>
        <v>VITOR MARTINS DE OLIVEIRA MATTOS</v>
      </c>
      <c r="B228" s="80" t="s">
        <v>641</v>
      </c>
      <c r="C228" s="69" t="str">
        <f t="shared" ca="1" si="0"/>
        <v>OK</v>
      </c>
      <c r="D228" s="81" t="s">
        <v>392</v>
      </c>
      <c r="E228" s="74">
        <v>85.5</v>
      </c>
      <c r="F228" s="87">
        <v>87027600</v>
      </c>
      <c r="G228" s="88">
        <v>45839</v>
      </c>
      <c r="I228" s="69" t="s">
        <v>132</v>
      </c>
      <c r="J228" s="83" t="s">
        <v>642</v>
      </c>
      <c r="K228" s="81" t="s">
        <v>392</v>
      </c>
    </row>
    <row r="229" spans="1:11" ht="14.4" hidden="1">
      <c r="A229" s="69" t="str">
        <f ca="1">IFERROR(__xludf.DUMMYFUNCTION("""COMPUTED_VALUE"""),"WANDERSON DE OLIVEIRA DUTRA")</f>
        <v>WANDERSON DE OLIVEIRA DUTRA</v>
      </c>
      <c r="B229" s="89"/>
      <c r="C229" s="69" t="str">
        <f t="shared" ca="1" si="0"/>
        <v>OK</v>
      </c>
      <c r="D229" s="81" t="s">
        <v>395</v>
      </c>
      <c r="E229" s="74">
        <v>393.3</v>
      </c>
      <c r="F229" s="69">
        <v>87036192</v>
      </c>
      <c r="G229" s="88">
        <v>45839</v>
      </c>
      <c r="I229" s="69" t="s">
        <v>132</v>
      </c>
      <c r="J229" s="83" t="s">
        <v>642</v>
      </c>
      <c r="K229" s="81" t="s">
        <v>395</v>
      </c>
    </row>
    <row r="230" spans="1:11" ht="14.4" hidden="1">
      <c r="A230" s="69" t="str">
        <f ca="1">IFERROR(__xludf.DUMMYFUNCTION("""COMPUTED_VALUE"""),"WASHINGTON SANTOS OLIVEIRA DE ASSIS")</f>
        <v>WASHINGTON SANTOS OLIVEIRA DE ASSIS</v>
      </c>
      <c r="B230" s="89"/>
      <c r="C230" s="69" t="str">
        <f t="shared" ca="1" si="0"/>
        <v>OK</v>
      </c>
      <c r="D230" s="81" t="s">
        <v>404</v>
      </c>
      <c r="E230" s="74">
        <v>68.400000000000006</v>
      </c>
      <c r="F230" s="87">
        <v>87033079</v>
      </c>
      <c r="G230" s="88">
        <v>45839</v>
      </c>
      <c r="I230" s="69" t="s">
        <v>132</v>
      </c>
      <c r="J230" s="83" t="s">
        <v>642</v>
      </c>
      <c r="K230" s="81" t="s">
        <v>404</v>
      </c>
    </row>
    <row r="231" spans="1:11" ht="14.4" hidden="1">
      <c r="A231" s="69" t="str">
        <f ca="1">IFERROR(__xludf.DUMMYFUNCTION("""COMPUTED_VALUE"""),"WELLINGTON CARVALHO PEREIRA")</f>
        <v>WELLINGTON CARVALHO PEREIRA</v>
      </c>
      <c r="B231" s="89"/>
      <c r="C231" s="69" t="str">
        <f t="shared" ca="1" si="0"/>
        <v>OK</v>
      </c>
      <c r="D231" s="81" t="s">
        <v>405</v>
      </c>
      <c r="E231" s="74">
        <v>17.100000000000001</v>
      </c>
      <c r="F231" s="87">
        <v>87033079</v>
      </c>
      <c r="G231" s="88">
        <v>45839</v>
      </c>
      <c r="I231" s="69" t="s">
        <v>132</v>
      </c>
      <c r="J231" s="83" t="s">
        <v>642</v>
      </c>
      <c r="K231" s="81" t="s">
        <v>405</v>
      </c>
    </row>
    <row r="232" spans="1:11" ht="14.4" hidden="1">
      <c r="A232" s="69" t="str">
        <f ca="1">IFERROR(__xludf.DUMMYFUNCTION("""COMPUTED_VALUE"""),"WELLINGTON DA COSTA OLIVEIRA")</f>
        <v>WELLINGTON DA COSTA OLIVEIRA</v>
      </c>
      <c r="B232" s="89"/>
      <c r="C232" s="69" t="str">
        <f t="shared" ca="1" si="0"/>
        <v>OK</v>
      </c>
      <c r="D232" s="81" t="s">
        <v>406</v>
      </c>
      <c r="E232" s="74">
        <v>17.100000000000001</v>
      </c>
      <c r="F232" s="69">
        <v>87036192</v>
      </c>
      <c r="G232" s="88">
        <v>45839</v>
      </c>
      <c r="I232" s="69" t="s">
        <v>132</v>
      </c>
      <c r="J232" s="83" t="s">
        <v>642</v>
      </c>
      <c r="K232" s="81" t="s">
        <v>406</v>
      </c>
    </row>
    <row r="233" spans="1:11" ht="14.4" hidden="1">
      <c r="A233" s="69" t="str">
        <f ca="1">IFERROR(__xludf.DUMMYFUNCTION("""COMPUTED_VALUE"""),"WILIAN SANTOS DE OLIVEIRA")</f>
        <v>WILIAN SANTOS DE OLIVEIRA</v>
      </c>
      <c r="B233" s="89"/>
      <c r="C233" s="69" t="str">
        <f t="shared" ca="1" si="0"/>
        <v>OK</v>
      </c>
      <c r="D233" s="81" t="s">
        <v>409</v>
      </c>
      <c r="E233" s="74">
        <v>345</v>
      </c>
      <c r="F233" s="69">
        <v>87036192</v>
      </c>
      <c r="G233" s="88">
        <v>45839</v>
      </c>
      <c r="I233" s="69" t="s">
        <v>132</v>
      </c>
      <c r="J233" s="83" t="s">
        <v>642</v>
      </c>
      <c r="K233" s="81" t="s">
        <v>409</v>
      </c>
    </row>
    <row r="234" spans="1:11" ht="14.4" hidden="1">
      <c r="A234" s="69" t="str">
        <f ca="1">IFERROR(__xludf.DUMMYFUNCTION("""COMPUTED_VALUE"""),"WILLIAN WALLACE MONTEIRO MENDONÇA")</f>
        <v>WILLIAN WALLACE MONTEIRO MENDONÇA</v>
      </c>
      <c r="B234" s="89"/>
      <c r="C234" s="69" t="str">
        <f t="shared" ca="1" si="0"/>
        <v>OK</v>
      </c>
      <c r="D234" s="81" t="s">
        <v>411</v>
      </c>
      <c r="E234" s="74">
        <v>256.5</v>
      </c>
      <c r="F234" s="69">
        <v>87036192</v>
      </c>
      <c r="G234" s="88">
        <v>45839</v>
      </c>
      <c r="I234" s="69" t="s">
        <v>132</v>
      </c>
      <c r="J234" s="83" t="s">
        <v>642</v>
      </c>
      <c r="K234" s="81" t="s">
        <v>411</v>
      </c>
    </row>
    <row r="235" spans="1:11" ht="14.4" hidden="1">
      <c r="A235" s="69" t="str">
        <f ca="1">IFERROR(__xludf.DUMMYFUNCTION("""COMPUTED_VALUE"""),"YAN LOPES TEIXEIRA")</f>
        <v>YAN LOPES TEIXEIRA</v>
      </c>
      <c r="B235" s="89"/>
      <c r="C235" s="69" t="str">
        <f t="shared" ca="1" si="0"/>
        <v>OK</v>
      </c>
      <c r="D235" s="81" t="s">
        <v>413</v>
      </c>
      <c r="E235" s="74">
        <v>393.3</v>
      </c>
      <c r="F235" s="87">
        <v>87033079</v>
      </c>
      <c r="G235" s="88">
        <v>45839</v>
      </c>
      <c r="I235" s="69" t="s">
        <v>132</v>
      </c>
      <c r="J235" s="83" t="s">
        <v>642</v>
      </c>
      <c r="K235" s="81" t="s">
        <v>413</v>
      </c>
    </row>
    <row r="236" spans="1:11" ht="14.4" hidden="1">
      <c r="A236" s="69" t="str">
        <f ca="1">IFERROR(__xludf.DUMMYFUNCTION("""COMPUTED_VALUE"""),"")</f>
        <v/>
      </c>
      <c r="B236" s="89"/>
      <c r="C236" s="69" t="str">
        <f t="shared" ca="1" si="0"/>
        <v>OK</v>
      </c>
      <c r="D236" s="81" t="s">
        <v>415</v>
      </c>
      <c r="E236" s="74">
        <v>393.3</v>
      </c>
      <c r="F236" s="87">
        <v>87033079</v>
      </c>
      <c r="G236" s="88">
        <v>45839</v>
      </c>
      <c r="I236" s="69" t="s">
        <v>132</v>
      </c>
      <c r="J236" s="83" t="s">
        <v>642</v>
      </c>
      <c r="K236" s="81" t="s">
        <v>415</v>
      </c>
    </row>
    <row r="237" spans="1:11" ht="14.4" hidden="1">
      <c r="A237" s="69"/>
      <c r="B237" s="89"/>
      <c r="C237" s="69" t="str">
        <f t="shared" ca="1" si="0"/>
        <v>OK</v>
      </c>
      <c r="D237" s="81" t="s">
        <v>416</v>
      </c>
      <c r="E237" s="74">
        <v>393.3</v>
      </c>
      <c r="F237" s="69">
        <v>87036192</v>
      </c>
      <c r="G237" s="88">
        <v>45839</v>
      </c>
      <c r="I237" s="69" t="s">
        <v>132</v>
      </c>
      <c r="J237" s="83" t="s">
        <v>642</v>
      </c>
      <c r="K237" s="81" t="s">
        <v>416</v>
      </c>
    </row>
    <row r="238" spans="1:11" ht="14.4" hidden="1">
      <c r="B238" s="89"/>
      <c r="C238" s="69" t="str">
        <f t="shared" ca="1" si="0"/>
        <v>OK</v>
      </c>
      <c r="D238" s="81" t="s">
        <v>418</v>
      </c>
      <c r="E238" s="74">
        <v>205.2</v>
      </c>
      <c r="F238" s="87">
        <v>87033079</v>
      </c>
      <c r="G238" s="88">
        <v>45839</v>
      </c>
      <c r="I238" s="69" t="s">
        <v>132</v>
      </c>
      <c r="J238" s="83" t="s">
        <v>642</v>
      </c>
      <c r="K238" s="81" t="s">
        <v>418</v>
      </c>
    </row>
    <row r="239" spans="1:11" ht="14.4" hidden="1">
      <c r="B239" s="89"/>
      <c r="C239" s="69" t="str">
        <f t="shared" ca="1" si="0"/>
        <v>OK</v>
      </c>
      <c r="D239" s="81" t="s">
        <v>420</v>
      </c>
      <c r="E239" s="74">
        <v>393.3</v>
      </c>
      <c r="F239" s="87">
        <v>87033079</v>
      </c>
      <c r="G239" s="88">
        <v>45839</v>
      </c>
      <c r="I239" s="69" t="s">
        <v>132</v>
      </c>
      <c r="J239" s="83" t="s">
        <v>642</v>
      </c>
      <c r="K239" s="81" t="s">
        <v>420</v>
      </c>
    </row>
    <row r="240" spans="1:11" ht="14.4" hidden="1">
      <c r="B240" s="89"/>
      <c r="C240" s="69" t="str">
        <f t="shared" ca="1" si="0"/>
        <v>OK</v>
      </c>
      <c r="D240" s="81" t="s">
        <v>423</v>
      </c>
      <c r="E240" s="74">
        <v>17.100000000000001</v>
      </c>
      <c r="F240" s="87">
        <v>87035986</v>
      </c>
      <c r="G240" s="88">
        <v>45839</v>
      </c>
      <c r="I240" s="69" t="s">
        <v>132</v>
      </c>
      <c r="J240" s="83" t="s">
        <v>642</v>
      </c>
      <c r="K240" s="81" t="s">
        <v>423</v>
      </c>
    </row>
    <row r="241" spans="2:11" ht="14.4" hidden="1">
      <c r="B241" s="89"/>
      <c r="C241" s="69" t="str">
        <f t="shared" ca="1" si="0"/>
        <v>OK</v>
      </c>
      <c r="D241" s="81" t="s">
        <v>425</v>
      </c>
      <c r="E241" s="74">
        <v>393.3</v>
      </c>
      <c r="F241" s="69">
        <v>87036192</v>
      </c>
      <c r="G241" s="88">
        <v>45839</v>
      </c>
      <c r="I241" s="69" t="s">
        <v>132</v>
      </c>
      <c r="J241" s="83" t="s">
        <v>642</v>
      </c>
      <c r="K241" s="81" t="s">
        <v>425</v>
      </c>
    </row>
    <row r="242" spans="2:11" ht="14.4" hidden="1">
      <c r="B242" s="89"/>
      <c r="C242" s="69" t="str">
        <f t="shared" ca="1" si="0"/>
        <v>OK</v>
      </c>
      <c r="D242" s="81" t="s">
        <v>427</v>
      </c>
      <c r="E242" s="74">
        <v>17.100000000000001</v>
      </c>
      <c r="F242" s="87">
        <v>87033079</v>
      </c>
      <c r="G242" s="88">
        <v>45839</v>
      </c>
      <c r="I242" s="69" t="s">
        <v>132</v>
      </c>
      <c r="J242" s="83" t="s">
        <v>642</v>
      </c>
      <c r="K242" s="81" t="s">
        <v>427</v>
      </c>
    </row>
    <row r="243" spans="2:11" ht="14.4" hidden="1">
      <c r="B243" s="89"/>
      <c r="C243" s="69" t="str">
        <f t="shared" ca="1" si="0"/>
        <v>OK</v>
      </c>
      <c r="D243" s="81" t="s">
        <v>428</v>
      </c>
      <c r="E243" s="74">
        <v>393.3</v>
      </c>
      <c r="F243" s="69">
        <v>87036192</v>
      </c>
      <c r="G243" s="88">
        <v>45839</v>
      </c>
      <c r="I243" s="69" t="s">
        <v>132</v>
      </c>
      <c r="J243" s="83" t="s">
        <v>642</v>
      </c>
      <c r="K243" s="81" t="s">
        <v>428</v>
      </c>
    </row>
    <row r="244" spans="2:11" ht="14.4" hidden="1">
      <c r="B244" s="89"/>
      <c r="C244" s="69" t="str">
        <f t="shared" ca="1" si="0"/>
        <v>OK</v>
      </c>
      <c r="D244" s="81" t="s">
        <v>660</v>
      </c>
      <c r="E244" s="74">
        <v>0</v>
      </c>
      <c r="F244" s="69">
        <v>28151027</v>
      </c>
      <c r="G244" s="88">
        <v>45839</v>
      </c>
      <c r="I244" s="69" t="s">
        <v>132</v>
      </c>
      <c r="J244" s="83" t="s">
        <v>661</v>
      </c>
      <c r="K244" s="81" t="s">
        <v>660</v>
      </c>
    </row>
    <row r="245" spans="2:11" ht="14.4" hidden="1">
      <c r="B245" s="89"/>
      <c r="C245" s="69" t="str">
        <f t="shared" ca="1" si="0"/>
        <v>OK</v>
      </c>
      <c r="D245" s="81" t="s">
        <v>174</v>
      </c>
      <c r="E245" s="74">
        <v>15.1</v>
      </c>
      <c r="F245" s="69">
        <v>28151027</v>
      </c>
      <c r="G245" s="88">
        <v>45839</v>
      </c>
      <c r="I245" s="69" t="s">
        <v>132</v>
      </c>
      <c r="J245" s="83" t="s">
        <v>661</v>
      </c>
      <c r="K245" s="81" t="s">
        <v>174</v>
      </c>
    </row>
    <row r="246" spans="2:11" ht="14.4" hidden="1">
      <c r="B246" s="89"/>
      <c r="C246" s="69" t="str">
        <f t="shared" ca="1" si="0"/>
        <v>OK</v>
      </c>
      <c r="D246" s="81" t="s">
        <v>209</v>
      </c>
      <c r="E246" s="74">
        <v>101.3</v>
      </c>
      <c r="F246" s="69">
        <v>28151027</v>
      </c>
      <c r="G246" s="88">
        <v>45839</v>
      </c>
      <c r="I246" s="69" t="s">
        <v>132</v>
      </c>
      <c r="J246" s="83" t="s">
        <v>661</v>
      </c>
      <c r="K246" s="81" t="s">
        <v>209</v>
      </c>
    </row>
    <row r="247" spans="2:11" ht="14.4" hidden="1">
      <c r="B247" s="89"/>
      <c r="C247" s="69" t="str">
        <f t="shared" ca="1" si="0"/>
        <v>OK</v>
      </c>
      <c r="D247" s="81" t="s">
        <v>227</v>
      </c>
      <c r="E247" s="74">
        <v>58.8</v>
      </c>
      <c r="F247" s="69">
        <v>28151027</v>
      </c>
      <c r="G247" s="88">
        <v>45839</v>
      </c>
      <c r="I247" s="69" t="s">
        <v>132</v>
      </c>
      <c r="J247" s="83" t="s">
        <v>661</v>
      </c>
      <c r="K247" s="81" t="s">
        <v>227</v>
      </c>
    </row>
    <row r="248" spans="2:11" ht="14.4" hidden="1">
      <c r="B248" s="89"/>
      <c r="C248" s="69" t="str">
        <f t="shared" ca="1" si="0"/>
        <v>OK</v>
      </c>
      <c r="D248" s="81" t="s">
        <v>238</v>
      </c>
      <c r="E248" s="74">
        <v>225.4</v>
      </c>
      <c r="F248" s="69">
        <v>28151027</v>
      </c>
      <c r="G248" s="88">
        <v>45839</v>
      </c>
      <c r="I248" s="69" t="s">
        <v>132</v>
      </c>
      <c r="J248" s="83" t="s">
        <v>661</v>
      </c>
      <c r="K248" s="81" t="s">
        <v>238</v>
      </c>
    </row>
    <row r="249" spans="2:11" ht="14.4" hidden="1">
      <c r="B249" s="89"/>
      <c r="C249" s="69" t="str">
        <f t="shared" ca="1" si="0"/>
        <v>OK</v>
      </c>
      <c r="D249" s="81" t="s">
        <v>246</v>
      </c>
      <c r="E249" s="74">
        <v>215.6</v>
      </c>
      <c r="F249" s="69">
        <v>28151027</v>
      </c>
      <c r="G249" s="88">
        <v>45839</v>
      </c>
      <c r="I249" s="69" t="s">
        <v>132</v>
      </c>
      <c r="J249" s="83" t="s">
        <v>661</v>
      </c>
      <c r="K249" s="81" t="s">
        <v>246</v>
      </c>
    </row>
    <row r="250" spans="2:11" ht="14.4" hidden="1">
      <c r="B250" s="89"/>
      <c r="C250" s="69" t="str">
        <f t="shared" ca="1" si="0"/>
        <v>OK</v>
      </c>
      <c r="D250" s="81" t="s">
        <v>259</v>
      </c>
      <c r="E250" s="74">
        <v>0</v>
      </c>
      <c r="F250" s="69">
        <v>28151027</v>
      </c>
      <c r="G250" s="88">
        <v>45839</v>
      </c>
      <c r="I250" s="69" t="s">
        <v>132</v>
      </c>
      <c r="J250" s="83" t="s">
        <v>661</v>
      </c>
      <c r="K250" s="81" t="s">
        <v>259</v>
      </c>
    </row>
    <row r="251" spans="2:11" ht="14.4" hidden="1">
      <c r="B251" s="89"/>
      <c r="C251" s="69" t="str">
        <f t="shared" ca="1" si="0"/>
        <v>OK</v>
      </c>
      <c r="D251" s="81" t="s">
        <v>271</v>
      </c>
      <c r="E251" s="74">
        <v>0</v>
      </c>
      <c r="F251" s="69">
        <v>28151027</v>
      </c>
      <c r="G251" s="88">
        <v>45839</v>
      </c>
      <c r="I251" s="69" t="s">
        <v>132</v>
      </c>
      <c r="J251" s="83" t="s">
        <v>661</v>
      </c>
      <c r="K251" s="81" t="s">
        <v>271</v>
      </c>
    </row>
    <row r="252" spans="2:11" ht="14.4" hidden="1">
      <c r="B252" s="89"/>
      <c r="C252" s="69" t="str">
        <f t="shared" ca="1" si="0"/>
        <v>OK</v>
      </c>
      <c r="D252" s="81" t="s">
        <v>274</v>
      </c>
      <c r="E252" s="74">
        <v>98</v>
      </c>
      <c r="F252" s="69">
        <v>28151027</v>
      </c>
      <c r="G252" s="88">
        <v>45839</v>
      </c>
      <c r="I252" s="69" t="s">
        <v>132</v>
      </c>
      <c r="J252" s="83" t="s">
        <v>661</v>
      </c>
      <c r="K252" s="81" t="s">
        <v>274</v>
      </c>
    </row>
    <row r="253" spans="2:11" ht="14.4" hidden="1">
      <c r="B253" s="89"/>
      <c r="C253" s="69" t="str">
        <f t="shared" ca="1" si="0"/>
        <v>OK</v>
      </c>
      <c r="D253" s="81" t="s">
        <v>277</v>
      </c>
      <c r="E253" s="74">
        <v>191.7</v>
      </c>
      <c r="F253" s="69">
        <v>28151027</v>
      </c>
      <c r="G253" s="88">
        <v>45839</v>
      </c>
      <c r="I253" s="69" t="s">
        <v>132</v>
      </c>
      <c r="J253" s="83" t="s">
        <v>661</v>
      </c>
      <c r="K253" s="81" t="s">
        <v>277</v>
      </c>
    </row>
    <row r="254" spans="2:11" ht="14.4" hidden="1">
      <c r="B254" s="89"/>
      <c r="C254" s="69" t="str">
        <f t="shared" ca="1" si="0"/>
        <v>OK</v>
      </c>
      <c r="D254" s="81" t="s">
        <v>285</v>
      </c>
      <c r="E254" s="74">
        <v>225.4</v>
      </c>
      <c r="F254" s="69">
        <v>28151027</v>
      </c>
      <c r="G254" s="88">
        <v>45839</v>
      </c>
      <c r="I254" s="69" t="s">
        <v>132</v>
      </c>
      <c r="J254" s="83" t="s">
        <v>661</v>
      </c>
      <c r="K254" s="81" t="s">
        <v>285</v>
      </c>
    </row>
    <row r="255" spans="2:11" ht="14.4" hidden="1">
      <c r="B255" s="89"/>
      <c r="C255" s="69" t="str">
        <f t="shared" ca="1" si="0"/>
        <v>OK</v>
      </c>
      <c r="D255" s="81" t="s">
        <v>299</v>
      </c>
      <c r="E255" s="74">
        <v>210.7</v>
      </c>
      <c r="F255" s="69">
        <v>28151027</v>
      </c>
      <c r="G255" s="88">
        <v>45839</v>
      </c>
      <c r="I255" s="69" t="s">
        <v>132</v>
      </c>
      <c r="J255" s="83" t="s">
        <v>661</v>
      </c>
      <c r="K255" s="81" t="s">
        <v>299</v>
      </c>
    </row>
    <row r="256" spans="2:11" ht="14.4" hidden="1">
      <c r="B256" s="89"/>
      <c r="C256" s="69" t="str">
        <f t="shared" ca="1" si="0"/>
        <v>OK</v>
      </c>
      <c r="D256" s="81" t="s">
        <v>305</v>
      </c>
      <c r="E256" s="74">
        <v>225.4</v>
      </c>
      <c r="F256" s="69">
        <v>28151027</v>
      </c>
      <c r="G256" s="88">
        <v>45839</v>
      </c>
      <c r="I256" s="69" t="s">
        <v>132</v>
      </c>
      <c r="J256" s="83" t="s">
        <v>661</v>
      </c>
      <c r="K256" s="81" t="s">
        <v>305</v>
      </c>
    </row>
    <row r="257" spans="2:11" ht="14.4" hidden="1">
      <c r="B257" s="89"/>
      <c r="C257" s="69" t="str">
        <f t="shared" ref="C257:C511" ca="1" si="1">IF(COUNTIF(A:A, D257)&gt;0, "OK", "Incompleto")</f>
        <v>OK</v>
      </c>
      <c r="D257" s="83" t="s">
        <v>307</v>
      </c>
      <c r="E257" s="74">
        <v>225.4</v>
      </c>
      <c r="F257" s="69">
        <v>28151027</v>
      </c>
      <c r="G257" s="88">
        <v>45839</v>
      </c>
      <c r="I257" s="69" t="s">
        <v>132</v>
      </c>
      <c r="J257" s="83" t="s">
        <v>661</v>
      </c>
      <c r="K257" s="83" t="s">
        <v>307</v>
      </c>
    </row>
    <row r="258" spans="2:11" ht="14.4" hidden="1">
      <c r="B258" s="89"/>
      <c r="C258" s="69" t="str">
        <f t="shared" ca="1" si="1"/>
        <v>OK</v>
      </c>
      <c r="D258" s="81" t="s">
        <v>380</v>
      </c>
      <c r="E258" s="74">
        <v>216.2</v>
      </c>
      <c r="F258" s="69">
        <v>28151027</v>
      </c>
      <c r="G258" s="88">
        <v>45839</v>
      </c>
      <c r="I258" s="69" t="s">
        <v>132</v>
      </c>
      <c r="J258" s="83" t="s">
        <v>661</v>
      </c>
      <c r="K258" s="81" t="s">
        <v>380</v>
      </c>
    </row>
    <row r="259" spans="2:11" ht="14.4" hidden="1">
      <c r="B259" s="89"/>
      <c r="C259" s="69" t="str">
        <f t="shared" ca="1" si="1"/>
        <v>OK</v>
      </c>
      <c r="D259" s="81" t="s">
        <v>663</v>
      </c>
      <c r="E259" s="74">
        <v>0</v>
      </c>
      <c r="F259" s="69">
        <v>28151027</v>
      </c>
      <c r="G259" s="88">
        <v>45839</v>
      </c>
      <c r="I259" s="69" t="s">
        <v>132</v>
      </c>
      <c r="J259" s="83" t="s">
        <v>661</v>
      </c>
      <c r="K259" s="81" t="s">
        <v>663</v>
      </c>
    </row>
    <row r="260" spans="2:11" ht="14.4" hidden="1">
      <c r="B260" s="89"/>
      <c r="C260" s="69" t="str">
        <f t="shared" ca="1" si="1"/>
        <v>OK</v>
      </c>
      <c r="D260" s="81" t="s">
        <v>447</v>
      </c>
      <c r="E260" s="74">
        <v>0</v>
      </c>
      <c r="F260" s="69">
        <v>28151027</v>
      </c>
      <c r="G260" s="88">
        <v>45839</v>
      </c>
      <c r="I260" s="69" t="s">
        <v>132</v>
      </c>
      <c r="J260" s="83" t="s">
        <v>661</v>
      </c>
      <c r="K260" s="81" t="s">
        <v>447</v>
      </c>
    </row>
    <row r="261" spans="2:11" ht="14.4" hidden="1">
      <c r="B261" s="89"/>
      <c r="C261" s="69" t="str">
        <f t="shared" ca="1" si="1"/>
        <v>OK</v>
      </c>
      <c r="D261" s="81" t="s">
        <v>410</v>
      </c>
      <c r="E261" s="74">
        <v>0</v>
      </c>
      <c r="F261" s="69">
        <v>28151027</v>
      </c>
      <c r="G261" s="88">
        <v>45839</v>
      </c>
      <c r="I261" s="69" t="s">
        <v>132</v>
      </c>
      <c r="J261" s="83" t="s">
        <v>661</v>
      </c>
      <c r="K261" s="81" t="s">
        <v>410</v>
      </c>
    </row>
    <row r="262" spans="2:11" ht="14.4" hidden="1">
      <c r="B262" s="89"/>
      <c r="C262" s="69" t="str">
        <f t="shared" ca="1" si="1"/>
        <v>OK</v>
      </c>
      <c r="D262" s="81" t="s">
        <v>422</v>
      </c>
      <c r="E262" s="74">
        <v>225.4</v>
      </c>
      <c r="F262" s="69">
        <v>28151027</v>
      </c>
      <c r="G262" s="88">
        <v>45839</v>
      </c>
      <c r="I262" s="69" t="s">
        <v>132</v>
      </c>
      <c r="J262" s="83" t="s">
        <v>661</v>
      </c>
      <c r="K262" s="81" t="s">
        <v>422</v>
      </c>
    </row>
    <row r="263" spans="2:11" ht="14.4" hidden="1">
      <c r="B263" s="89"/>
      <c r="C263" s="69" t="str">
        <f t="shared" ca="1" si="1"/>
        <v>OK</v>
      </c>
      <c r="D263" s="81" t="s">
        <v>451</v>
      </c>
      <c r="E263" s="74">
        <v>153</v>
      </c>
      <c r="F263" s="87">
        <v>87129397</v>
      </c>
      <c r="G263" s="88">
        <v>45839</v>
      </c>
      <c r="I263" s="69" t="s">
        <v>132</v>
      </c>
      <c r="J263" s="83" t="s">
        <v>642</v>
      </c>
      <c r="K263" s="81" t="s">
        <v>451</v>
      </c>
    </row>
    <row r="264" spans="2:11" ht="14.4" hidden="1">
      <c r="B264" s="89"/>
      <c r="C264" s="69" t="str">
        <f t="shared" ca="1" si="1"/>
        <v>OK</v>
      </c>
      <c r="D264" s="81" t="s">
        <v>196</v>
      </c>
      <c r="E264" s="74">
        <v>307.8</v>
      </c>
      <c r="F264" s="87">
        <v>87142401</v>
      </c>
      <c r="G264" s="88">
        <v>45839</v>
      </c>
      <c r="I264" s="69" t="s">
        <v>132</v>
      </c>
      <c r="J264" s="83" t="s">
        <v>642</v>
      </c>
      <c r="K264" s="81" t="s">
        <v>196</v>
      </c>
    </row>
    <row r="265" spans="2:11" ht="14.4" hidden="1">
      <c r="B265" s="89"/>
      <c r="C265" s="69" t="str">
        <f t="shared" ca="1" si="1"/>
        <v>OK</v>
      </c>
      <c r="D265" s="81" t="s">
        <v>365</v>
      </c>
      <c r="E265" s="74">
        <v>307.8</v>
      </c>
      <c r="F265" s="87">
        <v>87142401</v>
      </c>
      <c r="G265" s="88">
        <v>45839</v>
      </c>
      <c r="I265" s="69" t="s">
        <v>132</v>
      </c>
      <c r="J265" s="83" t="s">
        <v>642</v>
      </c>
      <c r="K265" s="81" t="s">
        <v>365</v>
      </c>
    </row>
    <row r="266" spans="2:11" ht="14.4" hidden="1">
      <c r="B266" s="89"/>
      <c r="C266" s="69" t="str">
        <f t="shared" ca="1" si="1"/>
        <v>OK</v>
      </c>
      <c r="D266" s="81" t="s">
        <v>423</v>
      </c>
      <c r="E266" s="74">
        <v>307.8</v>
      </c>
      <c r="F266" s="87">
        <v>87142401</v>
      </c>
      <c r="G266" s="88">
        <v>45839</v>
      </c>
      <c r="I266" s="69" t="s">
        <v>132</v>
      </c>
      <c r="J266" s="83" t="s">
        <v>642</v>
      </c>
      <c r="K266" s="81" t="s">
        <v>423</v>
      </c>
    </row>
    <row r="267" spans="2:11" ht="14.4" hidden="1">
      <c r="B267" s="89"/>
      <c r="C267" s="69" t="str">
        <f t="shared" ca="1" si="1"/>
        <v>OK</v>
      </c>
      <c r="D267" s="81" t="s">
        <v>226</v>
      </c>
      <c r="E267" s="74">
        <v>17.100000000000001</v>
      </c>
      <c r="F267" s="87">
        <v>87158546</v>
      </c>
      <c r="G267" s="88">
        <v>45839</v>
      </c>
      <c r="I267" s="69" t="s">
        <v>132</v>
      </c>
      <c r="J267" s="83" t="s">
        <v>642</v>
      </c>
      <c r="K267" s="81" t="s">
        <v>226</v>
      </c>
    </row>
    <row r="268" spans="2:11" ht="14.4" hidden="1">
      <c r="B268" s="89"/>
      <c r="C268" s="69" t="str">
        <f t="shared" ca="1" si="1"/>
        <v>OK</v>
      </c>
      <c r="D268" s="81" t="s">
        <v>439</v>
      </c>
      <c r="E268" s="74">
        <v>17.100000000000001</v>
      </c>
      <c r="F268" s="87">
        <v>87158363</v>
      </c>
      <c r="G268" s="88">
        <v>45839</v>
      </c>
      <c r="I268" s="69" t="s">
        <v>132</v>
      </c>
      <c r="J268" s="83" t="s">
        <v>642</v>
      </c>
      <c r="K268" s="81" t="s">
        <v>439</v>
      </c>
    </row>
    <row r="269" spans="2:11" ht="14.4" hidden="1">
      <c r="B269" s="89"/>
      <c r="C269" s="69" t="str">
        <f t="shared" ca="1" si="1"/>
        <v>OK</v>
      </c>
      <c r="D269" s="81" t="s">
        <v>329</v>
      </c>
      <c r="E269" s="74">
        <v>17.100000000000001</v>
      </c>
      <c r="F269" s="87">
        <v>87158546</v>
      </c>
      <c r="G269" s="88">
        <v>45839</v>
      </c>
      <c r="I269" s="69" t="s">
        <v>132</v>
      </c>
      <c r="J269" s="83" t="s">
        <v>642</v>
      </c>
      <c r="K269" s="81" t="s">
        <v>329</v>
      </c>
    </row>
    <row r="270" spans="2:11" ht="14.4" hidden="1">
      <c r="B270" s="89"/>
      <c r="C270" s="69" t="str">
        <f t="shared" ca="1" si="1"/>
        <v>OK</v>
      </c>
      <c r="D270" s="81" t="s">
        <v>439</v>
      </c>
      <c r="E270" s="74">
        <v>222.3</v>
      </c>
      <c r="F270" s="87">
        <v>87238274</v>
      </c>
      <c r="G270" s="88">
        <v>45839</v>
      </c>
      <c r="I270" s="69" t="s">
        <v>132</v>
      </c>
      <c r="J270" s="83" t="s">
        <v>642</v>
      </c>
      <c r="K270" s="81" t="s">
        <v>439</v>
      </c>
    </row>
    <row r="271" spans="2:11" ht="14.4" hidden="1">
      <c r="B271" s="89"/>
      <c r="C271" s="69" t="str">
        <f t="shared" ca="1" si="1"/>
        <v>OK</v>
      </c>
      <c r="D271" s="81" t="s">
        <v>309</v>
      </c>
      <c r="E271" s="74">
        <v>238.5</v>
      </c>
      <c r="F271" s="87">
        <v>87296014</v>
      </c>
      <c r="G271" s="88">
        <v>45839</v>
      </c>
      <c r="I271" s="69" t="s">
        <v>132</v>
      </c>
      <c r="J271" s="83" t="s">
        <v>642</v>
      </c>
      <c r="K271" s="81" t="s">
        <v>309</v>
      </c>
    </row>
    <row r="272" spans="2:11" ht="14.4" hidden="1">
      <c r="B272" s="89"/>
      <c r="C272" s="69" t="str">
        <f t="shared" ca="1" si="1"/>
        <v>OK</v>
      </c>
      <c r="D272" s="81" t="s">
        <v>443</v>
      </c>
      <c r="E272" s="74">
        <v>136.80000000000001</v>
      </c>
      <c r="F272" s="87">
        <v>87296014</v>
      </c>
      <c r="G272" s="88">
        <v>45839</v>
      </c>
      <c r="I272" s="69" t="s">
        <v>132</v>
      </c>
      <c r="J272" s="83" t="s">
        <v>642</v>
      </c>
      <c r="K272" s="81" t="s">
        <v>443</v>
      </c>
    </row>
    <row r="273" spans="2:11" ht="14.4" hidden="1">
      <c r="B273" s="89"/>
      <c r="C273" s="69" t="str">
        <f t="shared" ca="1" si="1"/>
        <v>OK</v>
      </c>
      <c r="D273" s="81" t="s">
        <v>444</v>
      </c>
      <c r="E273" s="74">
        <v>171</v>
      </c>
      <c r="F273" s="87">
        <v>87317122</v>
      </c>
      <c r="G273" s="88">
        <v>45839</v>
      </c>
      <c r="I273" s="69" t="s">
        <v>132</v>
      </c>
      <c r="J273" s="83" t="s">
        <v>642</v>
      </c>
      <c r="K273" s="81" t="s">
        <v>444</v>
      </c>
    </row>
    <row r="274" spans="2:11" ht="14.4" hidden="1">
      <c r="B274" s="89"/>
      <c r="C274" s="69" t="str">
        <f t="shared" ca="1" si="1"/>
        <v>OK</v>
      </c>
      <c r="D274" s="81" t="s">
        <v>152</v>
      </c>
      <c r="E274" s="74">
        <v>188.1</v>
      </c>
      <c r="F274" s="69">
        <v>87459640</v>
      </c>
      <c r="G274" s="88">
        <v>45870</v>
      </c>
      <c r="I274" s="69" t="s">
        <v>132</v>
      </c>
      <c r="J274" s="83" t="s">
        <v>642</v>
      </c>
      <c r="K274" s="81" t="s">
        <v>152</v>
      </c>
    </row>
    <row r="275" spans="2:11" ht="14.4" hidden="1">
      <c r="B275" s="89"/>
      <c r="C275" s="69" t="str">
        <f t="shared" ca="1" si="1"/>
        <v>OK</v>
      </c>
      <c r="D275" s="81" t="s">
        <v>154</v>
      </c>
      <c r="E275" s="74">
        <v>188.1</v>
      </c>
      <c r="F275" s="69">
        <v>87460192</v>
      </c>
      <c r="G275" s="88">
        <v>45870</v>
      </c>
      <c r="I275" s="69" t="s">
        <v>132</v>
      </c>
      <c r="J275" s="83" t="s">
        <v>642</v>
      </c>
      <c r="K275" s="81" t="s">
        <v>154</v>
      </c>
    </row>
    <row r="276" spans="2:11" ht="14.4" hidden="1">
      <c r="B276" s="89"/>
      <c r="C276" s="69" t="str">
        <f t="shared" ca="1" si="1"/>
        <v>OK</v>
      </c>
      <c r="D276" s="81" t="s">
        <v>156</v>
      </c>
      <c r="E276" s="74">
        <v>119.7</v>
      </c>
      <c r="F276" s="69">
        <v>87460048</v>
      </c>
      <c r="G276" s="88">
        <v>45870</v>
      </c>
      <c r="I276" s="69" t="s">
        <v>132</v>
      </c>
      <c r="J276" s="83" t="s">
        <v>642</v>
      </c>
      <c r="K276" s="81" t="s">
        <v>156</v>
      </c>
    </row>
    <row r="277" spans="2:11" ht="14.4" hidden="1">
      <c r="B277" s="89"/>
      <c r="C277" s="69" t="str">
        <f t="shared" ca="1" si="1"/>
        <v>OK</v>
      </c>
      <c r="D277" s="81" t="s">
        <v>164</v>
      </c>
      <c r="E277" s="74">
        <v>136.80000000000001</v>
      </c>
      <c r="F277" s="69">
        <v>87459640</v>
      </c>
      <c r="G277" s="88">
        <v>45870</v>
      </c>
      <c r="I277" s="69" t="s">
        <v>132</v>
      </c>
      <c r="J277" s="83" t="s">
        <v>642</v>
      </c>
      <c r="K277" s="81" t="s">
        <v>164</v>
      </c>
    </row>
    <row r="278" spans="2:11" ht="14.4" hidden="1">
      <c r="B278" s="89"/>
      <c r="C278" s="69" t="str">
        <f t="shared" ca="1" si="1"/>
        <v>OK</v>
      </c>
      <c r="D278" s="81" t="s">
        <v>167</v>
      </c>
      <c r="E278" s="74">
        <v>171</v>
      </c>
      <c r="F278" s="69">
        <v>87459640</v>
      </c>
      <c r="G278" s="88">
        <v>45870</v>
      </c>
      <c r="I278" s="69" t="s">
        <v>132</v>
      </c>
      <c r="J278" s="83" t="s">
        <v>642</v>
      </c>
      <c r="K278" s="81" t="s">
        <v>167</v>
      </c>
    </row>
    <row r="279" spans="2:11" ht="14.4" hidden="1">
      <c r="B279" s="89"/>
      <c r="C279" s="69" t="str">
        <f t="shared" ca="1" si="1"/>
        <v>OK</v>
      </c>
      <c r="D279" s="81" t="s">
        <v>169</v>
      </c>
      <c r="E279" s="74">
        <v>47</v>
      </c>
      <c r="F279" s="69">
        <v>87460048</v>
      </c>
      <c r="G279" s="88">
        <v>45870</v>
      </c>
      <c r="I279" s="69" t="s">
        <v>132</v>
      </c>
      <c r="J279" s="83" t="s">
        <v>642</v>
      </c>
      <c r="K279" s="81" t="s">
        <v>169</v>
      </c>
    </row>
    <row r="280" spans="2:11" ht="14.4" hidden="1">
      <c r="B280" s="89"/>
      <c r="C280" s="69" t="str">
        <f t="shared" ca="1" si="1"/>
        <v>OK</v>
      </c>
      <c r="D280" s="81" t="s">
        <v>172</v>
      </c>
      <c r="E280" s="74">
        <v>68.400000000000006</v>
      </c>
      <c r="F280" s="69">
        <v>87460048</v>
      </c>
      <c r="G280" s="88">
        <v>45870</v>
      </c>
      <c r="I280" s="69" t="s">
        <v>132</v>
      </c>
      <c r="J280" s="83" t="s">
        <v>642</v>
      </c>
      <c r="K280" s="81" t="s">
        <v>172</v>
      </c>
    </row>
    <row r="281" spans="2:11" ht="14.4" hidden="1">
      <c r="B281" s="89"/>
      <c r="C281" s="69" t="str">
        <f t="shared" ca="1" si="1"/>
        <v>OK</v>
      </c>
      <c r="D281" s="81" t="s">
        <v>175</v>
      </c>
      <c r="E281" s="74">
        <v>181.5</v>
      </c>
      <c r="F281" s="69">
        <v>87460048</v>
      </c>
      <c r="G281" s="88">
        <v>45870</v>
      </c>
      <c r="I281" s="69" t="s">
        <v>132</v>
      </c>
      <c r="J281" s="83" t="s">
        <v>642</v>
      </c>
      <c r="K281" s="81" t="s">
        <v>175</v>
      </c>
    </row>
    <row r="282" spans="2:11" ht="14.4" hidden="1">
      <c r="B282" s="89"/>
      <c r="C282" s="69" t="str">
        <f t="shared" ca="1" si="1"/>
        <v>OK</v>
      </c>
      <c r="D282" s="81" t="s">
        <v>180</v>
      </c>
      <c r="E282" s="74">
        <v>188.1</v>
      </c>
      <c r="F282" s="69">
        <v>87459483</v>
      </c>
      <c r="G282" s="88">
        <v>45870</v>
      </c>
      <c r="I282" s="69" t="s">
        <v>132</v>
      </c>
      <c r="J282" s="83" t="s">
        <v>642</v>
      </c>
      <c r="K282" s="81" t="s">
        <v>180</v>
      </c>
    </row>
    <row r="283" spans="2:11" ht="14.4" hidden="1">
      <c r="B283" s="89"/>
      <c r="C283" s="69" t="str">
        <f t="shared" ca="1" si="1"/>
        <v>OK</v>
      </c>
      <c r="D283" s="81" t="s">
        <v>186</v>
      </c>
      <c r="E283" s="74">
        <v>158.4</v>
      </c>
      <c r="F283" s="69">
        <v>87459640</v>
      </c>
      <c r="G283" s="88">
        <v>45870</v>
      </c>
      <c r="I283" s="69" t="s">
        <v>132</v>
      </c>
      <c r="J283" s="83" t="s">
        <v>642</v>
      </c>
      <c r="K283" s="81" t="s">
        <v>186</v>
      </c>
    </row>
    <row r="284" spans="2:11" ht="14.4" hidden="1">
      <c r="B284" s="89"/>
      <c r="C284" s="69" t="str">
        <f t="shared" ca="1" si="1"/>
        <v>OK</v>
      </c>
      <c r="D284" s="81" t="s">
        <v>191</v>
      </c>
      <c r="E284" s="74">
        <v>136.80000000000001</v>
      </c>
      <c r="F284" s="69">
        <v>87460048</v>
      </c>
      <c r="G284" s="88">
        <v>45870</v>
      </c>
      <c r="I284" s="69" t="s">
        <v>132</v>
      </c>
      <c r="J284" s="83" t="s">
        <v>642</v>
      </c>
      <c r="K284" s="81" t="s">
        <v>191</v>
      </c>
    </row>
    <row r="285" spans="2:11" ht="14.4" hidden="1">
      <c r="B285" s="89"/>
      <c r="C285" s="69" t="str">
        <f t="shared" ca="1" si="1"/>
        <v>OK</v>
      </c>
      <c r="D285" s="81" t="s">
        <v>195</v>
      </c>
      <c r="E285" s="74">
        <v>17.100000000000001</v>
      </c>
      <c r="F285" s="69">
        <v>87459640</v>
      </c>
      <c r="G285" s="88">
        <v>45870</v>
      </c>
      <c r="I285" s="69" t="s">
        <v>132</v>
      </c>
      <c r="J285" s="83" t="s">
        <v>642</v>
      </c>
      <c r="K285" s="81" t="s">
        <v>195</v>
      </c>
    </row>
    <row r="286" spans="2:11" ht="14.4" hidden="1">
      <c r="B286" s="89"/>
      <c r="C286" s="69" t="str">
        <f t="shared" ca="1" si="1"/>
        <v>OK</v>
      </c>
      <c r="D286" s="81" t="s">
        <v>196</v>
      </c>
      <c r="E286" s="74">
        <v>85.5</v>
      </c>
      <c r="F286" s="69">
        <v>87460048</v>
      </c>
      <c r="G286" s="88">
        <v>45870</v>
      </c>
      <c r="I286" s="69" t="s">
        <v>132</v>
      </c>
      <c r="J286" s="83" t="s">
        <v>642</v>
      </c>
      <c r="K286" s="81" t="s">
        <v>196</v>
      </c>
    </row>
    <row r="287" spans="2:11" ht="14.4" hidden="1">
      <c r="B287" s="89"/>
      <c r="C287" s="69" t="str">
        <f t="shared" ca="1" si="1"/>
        <v>OK</v>
      </c>
      <c r="D287" s="81" t="s">
        <v>198</v>
      </c>
      <c r="E287" s="74">
        <v>102.6</v>
      </c>
      <c r="F287" s="69">
        <v>87460048</v>
      </c>
      <c r="G287" s="88">
        <v>45870</v>
      </c>
      <c r="I287" s="69" t="s">
        <v>132</v>
      </c>
      <c r="J287" s="83" t="s">
        <v>642</v>
      </c>
      <c r="K287" s="81" t="s">
        <v>198</v>
      </c>
    </row>
    <row r="288" spans="2:11" ht="14.4" hidden="1">
      <c r="B288" s="89"/>
      <c r="C288" s="69" t="str">
        <f t="shared" ca="1" si="1"/>
        <v>OK</v>
      </c>
      <c r="D288" s="81" t="s">
        <v>204</v>
      </c>
      <c r="E288" s="74">
        <v>188.1</v>
      </c>
      <c r="F288" s="69">
        <v>87459640</v>
      </c>
      <c r="G288" s="88">
        <v>45870</v>
      </c>
      <c r="I288" s="69" t="s">
        <v>132</v>
      </c>
      <c r="J288" s="83" t="s">
        <v>642</v>
      </c>
      <c r="K288" s="81" t="s">
        <v>204</v>
      </c>
    </row>
    <row r="289" spans="2:11" ht="14.4" hidden="1">
      <c r="B289" s="89"/>
      <c r="C289" s="69" t="str">
        <f t="shared" ca="1" si="1"/>
        <v>OK</v>
      </c>
      <c r="D289" s="81" t="s">
        <v>210</v>
      </c>
      <c r="E289" s="74">
        <v>119.7</v>
      </c>
      <c r="F289" s="69">
        <v>87459640</v>
      </c>
      <c r="G289" s="88">
        <v>45870</v>
      </c>
      <c r="I289" s="69" t="s">
        <v>132</v>
      </c>
      <c r="J289" s="83" t="s">
        <v>642</v>
      </c>
      <c r="K289" s="81" t="s">
        <v>210</v>
      </c>
    </row>
    <row r="290" spans="2:11" ht="14.4" hidden="1">
      <c r="B290" s="89"/>
      <c r="C290" s="69" t="str">
        <f t="shared" ca="1" si="1"/>
        <v>OK</v>
      </c>
      <c r="D290" s="81" t="s">
        <v>215</v>
      </c>
      <c r="E290" s="74">
        <v>103.4</v>
      </c>
      <c r="F290" s="69">
        <v>87459640</v>
      </c>
      <c r="G290" s="88">
        <v>45870</v>
      </c>
      <c r="I290" s="69" t="s">
        <v>132</v>
      </c>
      <c r="J290" s="83" t="s">
        <v>642</v>
      </c>
      <c r="K290" s="81" t="s">
        <v>215</v>
      </c>
    </row>
    <row r="291" spans="2:11" ht="14.4" hidden="1">
      <c r="B291" s="89"/>
      <c r="C291" s="69" t="str">
        <f t="shared" ca="1" si="1"/>
        <v>OK</v>
      </c>
      <c r="D291" s="81" t="s">
        <v>218</v>
      </c>
      <c r="E291" s="74">
        <v>136.80000000000001</v>
      </c>
      <c r="F291" s="69">
        <v>87459640</v>
      </c>
      <c r="G291" s="88">
        <v>45870</v>
      </c>
      <c r="I291" s="69" t="s">
        <v>132</v>
      </c>
      <c r="J291" s="83" t="s">
        <v>642</v>
      </c>
      <c r="K291" s="81" t="s">
        <v>218</v>
      </c>
    </row>
    <row r="292" spans="2:11" ht="14.4" hidden="1">
      <c r="B292" s="89"/>
      <c r="C292" s="69" t="str">
        <f t="shared" ca="1" si="1"/>
        <v>OK</v>
      </c>
      <c r="D292" s="81" t="s">
        <v>222</v>
      </c>
      <c r="E292" s="74">
        <v>17.100000000000001</v>
      </c>
      <c r="F292" s="69">
        <v>87460048</v>
      </c>
      <c r="G292" s="88">
        <v>45870</v>
      </c>
      <c r="I292" s="69" t="s">
        <v>132</v>
      </c>
      <c r="J292" s="83" t="s">
        <v>642</v>
      </c>
      <c r="K292" s="81" t="s">
        <v>222</v>
      </c>
    </row>
    <row r="293" spans="2:11" ht="14.4" hidden="1">
      <c r="B293" s="89"/>
      <c r="C293" s="69" t="str">
        <f t="shared" ca="1" si="1"/>
        <v>OK</v>
      </c>
      <c r="D293" s="81" t="s">
        <v>226</v>
      </c>
      <c r="E293" s="74">
        <v>171</v>
      </c>
      <c r="F293" s="69">
        <v>87460048</v>
      </c>
      <c r="G293" s="88">
        <v>45870</v>
      </c>
      <c r="I293" s="69" t="s">
        <v>132</v>
      </c>
      <c r="J293" s="83" t="s">
        <v>642</v>
      </c>
      <c r="K293" s="81" t="s">
        <v>226</v>
      </c>
    </row>
    <row r="294" spans="2:11" ht="14.4" hidden="1">
      <c r="B294" s="89"/>
      <c r="C294" s="69" t="str">
        <f t="shared" ca="1" si="1"/>
        <v>OK</v>
      </c>
      <c r="D294" s="81" t="s">
        <v>228</v>
      </c>
      <c r="E294" s="74">
        <v>153.9</v>
      </c>
      <c r="F294" s="69">
        <v>87460192</v>
      </c>
      <c r="G294" s="88">
        <v>45870</v>
      </c>
      <c r="I294" s="69" t="s">
        <v>132</v>
      </c>
      <c r="J294" s="83" t="s">
        <v>642</v>
      </c>
      <c r="K294" s="81" t="s">
        <v>228</v>
      </c>
    </row>
    <row r="295" spans="2:11" ht="14.4" hidden="1">
      <c r="B295" s="89"/>
      <c r="C295" s="69" t="str">
        <f t="shared" ca="1" si="1"/>
        <v>OK</v>
      </c>
      <c r="D295" s="81" t="s">
        <v>230</v>
      </c>
      <c r="E295" s="74">
        <v>171</v>
      </c>
      <c r="F295" s="69">
        <v>87459640</v>
      </c>
      <c r="G295" s="88">
        <v>45870</v>
      </c>
      <c r="I295" s="69" t="s">
        <v>132</v>
      </c>
      <c r="J295" s="83" t="s">
        <v>642</v>
      </c>
      <c r="K295" s="81" t="s">
        <v>230</v>
      </c>
    </row>
    <row r="296" spans="2:11" ht="14.4" hidden="1">
      <c r="B296" s="89"/>
      <c r="C296" s="69" t="str">
        <f t="shared" ca="1" si="1"/>
        <v>OK</v>
      </c>
      <c r="D296" s="81" t="s">
        <v>232</v>
      </c>
      <c r="E296" s="74">
        <v>188.1</v>
      </c>
      <c r="F296" s="69">
        <v>87460048</v>
      </c>
      <c r="G296" s="88">
        <v>45870</v>
      </c>
      <c r="I296" s="69" t="s">
        <v>132</v>
      </c>
      <c r="J296" s="83" t="s">
        <v>642</v>
      </c>
      <c r="K296" s="81" t="s">
        <v>232</v>
      </c>
    </row>
    <row r="297" spans="2:11" ht="14.4" hidden="1">
      <c r="B297" s="89"/>
      <c r="C297" s="69" t="str">
        <f t="shared" ca="1" si="1"/>
        <v>OK</v>
      </c>
      <c r="D297" s="81" t="s">
        <v>240</v>
      </c>
      <c r="E297" s="74">
        <v>188.1</v>
      </c>
      <c r="F297" s="69">
        <v>87460048</v>
      </c>
      <c r="G297" s="88">
        <v>45870</v>
      </c>
      <c r="I297" s="69" t="s">
        <v>132</v>
      </c>
      <c r="J297" s="83" t="s">
        <v>642</v>
      </c>
      <c r="K297" s="81" t="s">
        <v>240</v>
      </c>
    </row>
    <row r="298" spans="2:11" ht="14.4" hidden="1">
      <c r="B298" s="89"/>
      <c r="C298" s="69" t="str">
        <f t="shared" ca="1" si="1"/>
        <v>OK</v>
      </c>
      <c r="D298" s="81" t="s">
        <v>242</v>
      </c>
      <c r="E298" s="74">
        <v>119.7</v>
      </c>
      <c r="F298" s="69">
        <v>87460048</v>
      </c>
      <c r="G298" s="88">
        <v>45870</v>
      </c>
      <c r="I298" s="69" t="s">
        <v>132</v>
      </c>
      <c r="J298" s="83" t="s">
        <v>642</v>
      </c>
      <c r="K298" s="81" t="s">
        <v>242</v>
      </c>
    </row>
    <row r="299" spans="2:11" ht="14.4" hidden="1">
      <c r="B299" s="89"/>
      <c r="C299" s="69" t="str">
        <f t="shared" ca="1" si="1"/>
        <v>OK</v>
      </c>
      <c r="D299" s="81" t="s">
        <v>249</v>
      </c>
      <c r="E299" s="74">
        <v>188.1</v>
      </c>
      <c r="F299" s="69">
        <v>87460192</v>
      </c>
      <c r="G299" s="88">
        <v>45870</v>
      </c>
      <c r="I299" s="69" t="s">
        <v>132</v>
      </c>
      <c r="J299" s="83" t="s">
        <v>642</v>
      </c>
      <c r="K299" s="81" t="s">
        <v>249</v>
      </c>
    </row>
    <row r="300" spans="2:11" ht="14.4" hidden="1">
      <c r="B300" s="89"/>
      <c r="C300" s="69" t="str">
        <f t="shared" ca="1" si="1"/>
        <v>OK</v>
      </c>
      <c r="D300" s="81" t="s">
        <v>265</v>
      </c>
      <c r="E300" s="74">
        <v>188.1</v>
      </c>
      <c r="F300" s="69">
        <v>87460048</v>
      </c>
      <c r="G300" s="88">
        <v>45870</v>
      </c>
      <c r="I300" s="69" t="s">
        <v>132</v>
      </c>
      <c r="J300" s="83" t="s">
        <v>642</v>
      </c>
      <c r="K300" s="81" t="s">
        <v>265</v>
      </c>
    </row>
    <row r="301" spans="2:11" ht="14.4" hidden="1">
      <c r="B301" s="89"/>
      <c r="C301" s="69" t="str">
        <f t="shared" ca="1" si="1"/>
        <v>OK</v>
      </c>
      <c r="D301" s="81" t="s">
        <v>266</v>
      </c>
      <c r="E301" s="74">
        <v>34.200000000000003</v>
      </c>
      <c r="F301" s="69">
        <v>87460048</v>
      </c>
      <c r="G301" s="88">
        <v>45870</v>
      </c>
      <c r="I301" s="69" t="s">
        <v>132</v>
      </c>
      <c r="J301" s="83" t="s">
        <v>642</v>
      </c>
      <c r="K301" s="81" t="s">
        <v>266</v>
      </c>
    </row>
    <row r="302" spans="2:11" ht="14.4" hidden="1">
      <c r="B302" s="89"/>
      <c r="C302" s="69" t="str">
        <f t="shared" ca="1" si="1"/>
        <v>OK</v>
      </c>
      <c r="D302" s="81" t="s">
        <v>439</v>
      </c>
      <c r="E302" s="74">
        <v>188.1</v>
      </c>
      <c r="F302" s="69">
        <v>87459640</v>
      </c>
      <c r="G302" s="88">
        <v>45870</v>
      </c>
      <c r="I302" s="69" t="s">
        <v>132</v>
      </c>
      <c r="J302" s="83" t="s">
        <v>642</v>
      </c>
      <c r="K302" s="81" t="s">
        <v>439</v>
      </c>
    </row>
    <row r="303" spans="2:11" ht="14.4" hidden="1">
      <c r="B303" s="89"/>
      <c r="C303" s="69" t="str">
        <f t="shared" ca="1" si="1"/>
        <v>OK</v>
      </c>
      <c r="D303" s="81" t="s">
        <v>267</v>
      </c>
      <c r="E303" s="74">
        <v>189.7</v>
      </c>
      <c r="F303" s="69">
        <v>87459640</v>
      </c>
      <c r="G303" s="88">
        <v>45870</v>
      </c>
      <c r="I303" s="69" t="s">
        <v>132</v>
      </c>
      <c r="J303" s="83" t="s">
        <v>642</v>
      </c>
      <c r="K303" s="81" t="s">
        <v>267</v>
      </c>
    </row>
    <row r="304" spans="2:11" ht="14.4" hidden="1">
      <c r="B304" s="89"/>
      <c r="C304" s="69" t="str">
        <f t="shared" ca="1" si="1"/>
        <v>OK</v>
      </c>
      <c r="D304" s="81" t="s">
        <v>279</v>
      </c>
      <c r="E304" s="74">
        <v>34.200000000000003</v>
      </c>
      <c r="F304" s="69">
        <v>87459640</v>
      </c>
      <c r="G304" s="88">
        <v>45870</v>
      </c>
      <c r="I304" s="69" t="s">
        <v>132</v>
      </c>
      <c r="J304" s="83" t="s">
        <v>642</v>
      </c>
      <c r="K304" s="81" t="s">
        <v>279</v>
      </c>
    </row>
    <row r="305" spans="2:11" ht="14.4" hidden="1">
      <c r="B305" s="89"/>
      <c r="C305" s="69" t="str">
        <f t="shared" ca="1" si="1"/>
        <v>OK</v>
      </c>
      <c r="D305" s="81" t="s">
        <v>283</v>
      </c>
      <c r="E305" s="74">
        <v>188.1</v>
      </c>
      <c r="F305" s="69">
        <v>87459640</v>
      </c>
      <c r="G305" s="88">
        <v>45870</v>
      </c>
      <c r="I305" s="69" t="s">
        <v>132</v>
      </c>
      <c r="J305" s="83" t="s">
        <v>642</v>
      </c>
      <c r="K305" s="81" t="s">
        <v>283</v>
      </c>
    </row>
    <row r="306" spans="2:11" ht="14.4" hidden="1">
      <c r="B306" s="89"/>
      <c r="C306" s="69" t="str">
        <f t="shared" ca="1" si="1"/>
        <v>OK</v>
      </c>
      <c r="D306" s="81" t="s">
        <v>289</v>
      </c>
      <c r="E306" s="74">
        <v>188.1</v>
      </c>
      <c r="F306" s="69">
        <v>87459640</v>
      </c>
      <c r="G306" s="88">
        <v>45870</v>
      </c>
      <c r="I306" s="69" t="s">
        <v>132</v>
      </c>
      <c r="J306" s="83" t="s">
        <v>642</v>
      </c>
      <c r="K306" s="81" t="s">
        <v>289</v>
      </c>
    </row>
    <row r="307" spans="2:11" ht="14.4" hidden="1">
      <c r="B307" s="89"/>
      <c r="C307" s="69" t="str">
        <f t="shared" ca="1" si="1"/>
        <v>OK</v>
      </c>
      <c r="D307" s="81" t="s">
        <v>294</v>
      </c>
      <c r="E307" s="74">
        <v>110</v>
      </c>
      <c r="F307" s="69">
        <v>87459640</v>
      </c>
      <c r="G307" s="88">
        <v>45870</v>
      </c>
      <c r="I307" s="69" t="s">
        <v>132</v>
      </c>
      <c r="J307" s="83" t="s">
        <v>642</v>
      </c>
      <c r="K307" s="81" t="s">
        <v>294</v>
      </c>
    </row>
    <row r="308" spans="2:11" ht="14.4" hidden="1">
      <c r="B308" s="89"/>
      <c r="C308" s="69" t="str">
        <f t="shared" ca="1" si="1"/>
        <v>OK</v>
      </c>
      <c r="D308" s="81" t="s">
        <v>309</v>
      </c>
      <c r="E308" s="74">
        <v>291.5</v>
      </c>
      <c r="F308" s="69">
        <v>87459640</v>
      </c>
      <c r="G308" s="88">
        <v>45870</v>
      </c>
      <c r="I308" s="69" t="s">
        <v>132</v>
      </c>
      <c r="J308" s="83" t="s">
        <v>642</v>
      </c>
      <c r="K308" s="81" t="s">
        <v>309</v>
      </c>
    </row>
    <row r="309" spans="2:11" ht="14.4" hidden="1">
      <c r="B309" s="89"/>
      <c r="C309" s="69" t="str">
        <f t="shared" ca="1" si="1"/>
        <v>OK</v>
      </c>
      <c r="D309" s="81" t="s">
        <v>311</v>
      </c>
      <c r="E309" s="74">
        <v>110</v>
      </c>
      <c r="F309" s="69">
        <v>87459640</v>
      </c>
      <c r="G309" s="88">
        <v>45870</v>
      </c>
      <c r="I309" s="69" t="s">
        <v>132</v>
      </c>
      <c r="J309" s="83" t="s">
        <v>642</v>
      </c>
      <c r="K309" s="81" t="s">
        <v>311</v>
      </c>
    </row>
    <row r="310" spans="2:11" ht="14.4" hidden="1">
      <c r="B310" s="89"/>
      <c r="C310" s="69" t="str">
        <f t="shared" ca="1" si="1"/>
        <v>OK</v>
      </c>
      <c r="D310" s="81" t="s">
        <v>653</v>
      </c>
      <c r="E310" s="74">
        <v>51.3</v>
      </c>
      <c r="F310" s="69">
        <v>87459640</v>
      </c>
      <c r="G310" s="88">
        <v>45870</v>
      </c>
      <c r="I310" s="69" t="s">
        <v>132</v>
      </c>
      <c r="J310" s="83" t="s">
        <v>642</v>
      </c>
      <c r="K310" s="81" t="s">
        <v>653</v>
      </c>
    </row>
    <row r="311" spans="2:11" ht="14.4" hidden="1">
      <c r="B311" s="89"/>
      <c r="C311" s="69" t="str">
        <f t="shared" ca="1" si="1"/>
        <v>OK</v>
      </c>
      <c r="D311" s="81" t="s">
        <v>313</v>
      </c>
      <c r="E311" s="74">
        <v>188.1</v>
      </c>
      <c r="F311" s="69">
        <v>87460048</v>
      </c>
      <c r="G311" s="88">
        <v>45870</v>
      </c>
      <c r="I311" s="69" t="s">
        <v>132</v>
      </c>
      <c r="J311" s="83" t="s">
        <v>642</v>
      </c>
      <c r="K311" s="81" t="s">
        <v>313</v>
      </c>
    </row>
    <row r="312" spans="2:11" ht="14.4" hidden="1">
      <c r="B312" s="89"/>
      <c r="C312" s="69" t="str">
        <f t="shared" ca="1" si="1"/>
        <v>OK</v>
      </c>
      <c r="D312" s="81" t="s">
        <v>321</v>
      </c>
      <c r="E312" s="74">
        <v>153.9</v>
      </c>
      <c r="F312" s="69">
        <v>87459640</v>
      </c>
      <c r="G312" s="88">
        <v>45870</v>
      </c>
      <c r="I312" s="69" t="s">
        <v>132</v>
      </c>
      <c r="J312" s="83" t="s">
        <v>642</v>
      </c>
      <c r="K312" s="81" t="s">
        <v>321</v>
      </c>
    </row>
    <row r="313" spans="2:11" ht="14.4" hidden="1">
      <c r="B313" s="89"/>
      <c r="C313" s="69" t="str">
        <f t="shared" ca="1" si="1"/>
        <v>OK</v>
      </c>
      <c r="D313" s="81" t="s">
        <v>325</v>
      </c>
      <c r="E313" s="74">
        <v>171</v>
      </c>
      <c r="F313" s="69">
        <v>87459640</v>
      </c>
      <c r="G313" s="88">
        <v>45870</v>
      </c>
      <c r="I313" s="69" t="s">
        <v>132</v>
      </c>
      <c r="J313" s="83" t="s">
        <v>642</v>
      </c>
      <c r="K313" s="81" t="s">
        <v>325</v>
      </c>
    </row>
    <row r="314" spans="2:11" ht="14.4" hidden="1">
      <c r="B314" s="89"/>
      <c r="C314" s="69" t="str">
        <f t="shared" ca="1" si="1"/>
        <v>OK</v>
      </c>
      <c r="D314" s="81" t="s">
        <v>326</v>
      </c>
      <c r="E314" s="74">
        <v>136.80000000000001</v>
      </c>
      <c r="F314" s="69">
        <v>87460192</v>
      </c>
      <c r="G314" s="88">
        <v>45870</v>
      </c>
      <c r="I314" s="69" t="s">
        <v>132</v>
      </c>
      <c r="J314" s="83" t="s">
        <v>642</v>
      </c>
      <c r="K314" s="81" t="s">
        <v>326</v>
      </c>
    </row>
    <row r="315" spans="2:11" ht="14.4" hidden="1">
      <c r="B315" s="89"/>
      <c r="C315" s="69" t="str">
        <f t="shared" ca="1" si="1"/>
        <v>OK</v>
      </c>
      <c r="D315" s="81" t="s">
        <v>328</v>
      </c>
      <c r="E315" s="74">
        <v>136.80000000000001</v>
      </c>
      <c r="F315" s="69">
        <v>87460048</v>
      </c>
      <c r="G315" s="88">
        <v>45870</v>
      </c>
      <c r="I315" s="69" t="s">
        <v>132</v>
      </c>
      <c r="J315" s="83" t="s">
        <v>642</v>
      </c>
      <c r="K315" s="81" t="s">
        <v>328</v>
      </c>
    </row>
    <row r="316" spans="2:11" ht="14.4" hidden="1">
      <c r="B316" s="89"/>
      <c r="C316" s="69" t="str">
        <f t="shared" ca="1" si="1"/>
        <v>OK</v>
      </c>
      <c r="D316" s="81" t="s">
        <v>329</v>
      </c>
      <c r="E316" s="74">
        <v>188.1</v>
      </c>
      <c r="F316" s="69">
        <v>87459640</v>
      </c>
      <c r="G316" s="88">
        <v>45870</v>
      </c>
      <c r="I316" s="69" t="s">
        <v>132</v>
      </c>
      <c r="J316" s="83" t="s">
        <v>642</v>
      </c>
      <c r="K316" s="81" t="s">
        <v>329</v>
      </c>
    </row>
    <row r="317" spans="2:11" ht="14.4" hidden="1">
      <c r="B317" s="89"/>
      <c r="C317" s="69" t="str">
        <f t="shared" ca="1" si="1"/>
        <v>OK</v>
      </c>
      <c r="D317" s="81" t="s">
        <v>330</v>
      </c>
      <c r="E317" s="74">
        <v>110</v>
      </c>
      <c r="F317" s="69">
        <v>87459640</v>
      </c>
      <c r="G317" s="88">
        <v>45870</v>
      </c>
      <c r="I317" s="69" t="s">
        <v>132</v>
      </c>
      <c r="J317" s="83" t="s">
        <v>642</v>
      </c>
      <c r="K317" s="81" t="s">
        <v>330</v>
      </c>
    </row>
    <row r="318" spans="2:11" ht="14.4" hidden="1">
      <c r="B318" s="89"/>
      <c r="C318" s="69" t="str">
        <f t="shared" ca="1" si="1"/>
        <v>OK</v>
      </c>
      <c r="D318" s="81" t="s">
        <v>334</v>
      </c>
      <c r="E318" s="74">
        <v>188.1</v>
      </c>
      <c r="F318" s="69">
        <v>87459640</v>
      </c>
      <c r="G318" s="88">
        <v>45870</v>
      </c>
      <c r="I318" s="69" t="s">
        <v>132</v>
      </c>
      <c r="J318" s="83" t="s">
        <v>642</v>
      </c>
      <c r="K318" s="81" t="s">
        <v>334</v>
      </c>
    </row>
    <row r="319" spans="2:11" ht="14.4" hidden="1">
      <c r="B319" s="89"/>
      <c r="C319" s="69" t="str">
        <f t="shared" ca="1" si="1"/>
        <v>OK</v>
      </c>
      <c r="D319" s="81" t="s">
        <v>337</v>
      </c>
      <c r="E319" s="74">
        <v>188.1</v>
      </c>
      <c r="F319" s="69">
        <v>87459640</v>
      </c>
      <c r="G319" s="88">
        <v>45870</v>
      </c>
      <c r="I319" s="69" t="s">
        <v>132</v>
      </c>
      <c r="J319" s="83" t="s">
        <v>642</v>
      </c>
      <c r="K319" s="81" t="s">
        <v>337</v>
      </c>
    </row>
    <row r="320" spans="2:11" ht="14.4" hidden="1">
      <c r="B320" s="89"/>
      <c r="C320" s="69" t="str">
        <f t="shared" ca="1" si="1"/>
        <v>OK</v>
      </c>
      <c r="D320" s="81" t="s">
        <v>339</v>
      </c>
      <c r="E320" s="74">
        <v>171</v>
      </c>
      <c r="F320" s="69">
        <v>87459640</v>
      </c>
      <c r="G320" s="88">
        <v>45870</v>
      </c>
      <c r="I320" s="69" t="s">
        <v>132</v>
      </c>
      <c r="J320" s="83" t="s">
        <v>642</v>
      </c>
      <c r="K320" s="81" t="s">
        <v>339</v>
      </c>
    </row>
    <row r="321" spans="2:11" ht="14.4" hidden="1">
      <c r="B321" s="89"/>
      <c r="C321" s="69" t="str">
        <f t="shared" ca="1" si="1"/>
        <v>OK</v>
      </c>
      <c r="D321" s="81" t="s">
        <v>341</v>
      </c>
      <c r="E321" s="74">
        <v>188.1</v>
      </c>
      <c r="F321" s="69">
        <v>87460048</v>
      </c>
      <c r="G321" s="88">
        <v>45870</v>
      </c>
      <c r="I321" s="69" t="s">
        <v>132</v>
      </c>
      <c r="J321" s="83" t="s">
        <v>642</v>
      </c>
      <c r="K321" s="81" t="s">
        <v>341</v>
      </c>
    </row>
    <row r="322" spans="2:11" ht="14.4" hidden="1">
      <c r="B322" s="89"/>
      <c r="C322" s="69" t="str">
        <f t="shared" ca="1" si="1"/>
        <v>OK</v>
      </c>
      <c r="D322" s="81" t="s">
        <v>342</v>
      </c>
      <c r="E322" s="74">
        <v>119.7</v>
      </c>
      <c r="F322" s="69">
        <v>87459640</v>
      </c>
      <c r="G322" s="88">
        <v>45870</v>
      </c>
      <c r="I322" s="69" t="s">
        <v>132</v>
      </c>
      <c r="J322" s="83" t="s">
        <v>642</v>
      </c>
      <c r="K322" s="81" t="s">
        <v>342</v>
      </c>
    </row>
    <row r="323" spans="2:11" ht="14.4" hidden="1">
      <c r="B323" s="89"/>
      <c r="C323" s="69" t="str">
        <f t="shared" ca="1" si="1"/>
        <v>OK</v>
      </c>
      <c r="D323" s="81" t="s">
        <v>344</v>
      </c>
      <c r="E323" s="74">
        <v>188.1</v>
      </c>
      <c r="F323" s="69">
        <v>87460048</v>
      </c>
      <c r="G323" s="88">
        <v>45870</v>
      </c>
      <c r="I323" s="69" t="s">
        <v>132</v>
      </c>
      <c r="J323" s="83" t="s">
        <v>642</v>
      </c>
      <c r="K323" s="81" t="s">
        <v>344</v>
      </c>
    </row>
    <row r="324" spans="2:11" ht="14.4" hidden="1">
      <c r="B324" s="89"/>
      <c r="C324" s="69" t="str">
        <f t="shared" ca="1" si="1"/>
        <v>OK</v>
      </c>
      <c r="D324" s="81" t="s">
        <v>347</v>
      </c>
      <c r="E324" s="74">
        <v>188.1</v>
      </c>
      <c r="F324" s="69">
        <v>87459640</v>
      </c>
      <c r="G324" s="88">
        <v>45870</v>
      </c>
      <c r="I324" s="69" t="s">
        <v>132</v>
      </c>
      <c r="J324" s="83" t="s">
        <v>642</v>
      </c>
      <c r="K324" s="81" t="s">
        <v>347</v>
      </c>
    </row>
    <row r="325" spans="2:11" ht="14.4" hidden="1">
      <c r="B325" s="89"/>
      <c r="C325" s="69" t="str">
        <f t="shared" ca="1" si="1"/>
        <v>OK</v>
      </c>
      <c r="D325" s="81" t="s">
        <v>443</v>
      </c>
      <c r="E325" s="74">
        <v>188.1</v>
      </c>
      <c r="F325" s="69">
        <v>87459640</v>
      </c>
      <c r="G325" s="88">
        <v>45870</v>
      </c>
      <c r="I325" s="69" t="s">
        <v>132</v>
      </c>
      <c r="J325" s="83" t="s">
        <v>642</v>
      </c>
      <c r="K325" s="81" t="s">
        <v>443</v>
      </c>
    </row>
    <row r="326" spans="2:11" ht="14.4" hidden="1">
      <c r="B326" s="89"/>
      <c r="C326" s="69" t="str">
        <f t="shared" ca="1" si="1"/>
        <v>OK</v>
      </c>
      <c r="D326" s="81" t="s">
        <v>349</v>
      </c>
      <c r="E326" s="74">
        <v>68.400000000000006</v>
      </c>
      <c r="F326" s="69">
        <v>87459640</v>
      </c>
      <c r="G326" s="88">
        <v>45870</v>
      </c>
      <c r="I326" s="69" t="s">
        <v>132</v>
      </c>
      <c r="J326" s="83" t="s">
        <v>642</v>
      </c>
      <c r="K326" s="81" t="s">
        <v>349</v>
      </c>
    </row>
    <row r="327" spans="2:11" ht="14.4" hidden="1">
      <c r="B327" s="89"/>
      <c r="C327" s="69" t="str">
        <f t="shared" ca="1" si="1"/>
        <v>OK</v>
      </c>
      <c r="D327" s="81" t="s">
        <v>356</v>
      </c>
      <c r="E327" s="74">
        <v>103.4</v>
      </c>
      <c r="F327" s="69">
        <v>87459640</v>
      </c>
      <c r="G327" s="88">
        <v>45870</v>
      </c>
      <c r="I327" s="69" t="s">
        <v>132</v>
      </c>
      <c r="J327" s="83" t="s">
        <v>642</v>
      </c>
      <c r="K327" s="81" t="s">
        <v>356</v>
      </c>
    </row>
    <row r="328" spans="2:11" ht="14.4" hidden="1">
      <c r="B328" s="89"/>
      <c r="C328" s="69" t="str">
        <f t="shared" ca="1" si="1"/>
        <v>OK</v>
      </c>
      <c r="D328" s="81" t="s">
        <v>444</v>
      </c>
      <c r="E328" s="74">
        <v>188.1</v>
      </c>
      <c r="F328" s="69">
        <v>87459640</v>
      </c>
      <c r="G328" s="88">
        <v>45870</v>
      </c>
      <c r="I328" s="69" t="s">
        <v>132</v>
      </c>
      <c r="J328" s="83" t="s">
        <v>642</v>
      </c>
      <c r="K328" s="81" t="s">
        <v>444</v>
      </c>
    </row>
    <row r="329" spans="2:11" ht="14.4" hidden="1">
      <c r="B329" s="89"/>
      <c r="C329" s="69" t="str">
        <f t="shared" ca="1" si="1"/>
        <v>OK</v>
      </c>
      <c r="D329" s="81" t="s">
        <v>358</v>
      </c>
      <c r="E329" s="74">
        <v>103.4</v>
      </c>
      <c r="F329" s="69">
        <v>87459640</v>
      </c>
      <c r="G329" s="88">
        <v>45870</v>
      </c>
      <c r="I329" s="69" t="s">
        <v>132</v>
      </c>
      <c r="J329" s="83" t="s">
        <v>642</v>
      </c>
      <c r="K329" s="81" t="s">
        <v>358</v>
      </c>
    </row>
    <row r="330" spans="2:11" ht="14.4" hidden="1">
      <c r="B330" s="89"/>
      <c r="C330" s="69" t="str">
        <f t="shared" ca="1" si="1"/>
        <v>OK</v>
      </c>
      <c r="D330" s="81" t="s">
        <v>360</v>
      </c>
      <c r="E330" s="74">
        <v>85.5</v>
      </c>
      <c r="F330" s="69">
        <v>87459640</v>
      </c>
      <c r="G330" s="88">
        <v>45870</v>
      </c>
      <c r="I330" s="69" t="s">
        <v>132</v>
      </c>
      <c r="J330" s="83" t="s">
        <v>642</v>
      </c>
      <c r="K330" s="81" t="s">
        <v>360</v>
      </c>
    </row>
    <row r="331" spans="2:11" ht="14.4" hidden="1">
      <c r="B331" s="89"/>
      <c r="C331" s="69" t="str">
        <f t="shared" ca="1" si="1"/>
        <v>OK</v>
      </c>
      <c r="D331" s="81" t="s">
        <v>365</v>
      </c>
      <c r="E331" s="74">
        <v>103.4</v>
      </c>
      <c r="F331" s="69">
        <v>87459640</v>
      </c>
      <c r="G331" s="88">
        <v>45870</v>
      </c>
      <c r="I331" s="69" t="s">
        <v>132</v>
      </c>
      <c r="J331" s="83" t="s">
        <v>642</v>
      </c>
      <c r="K331" s="81" t="s">
        <v>365</v>
      </c>
    </row>
    <row r="332" spans="2:11" ht="14.4" hidden="1">
      <c r="B332" s="89"/>
      <c r="C332" s="69" t="str">
        <f t="shared" ca="1" si="1"/>
        <v>OK</v>
      </c>
      <c r="D332" s="81" t="s">
        <v>367</v>
      </c>
      <c r="E332" s="74">
        <v>85.5</v>
      </c>
      <c r="F332" s="69">
        <v>87460048</v>
      </c>
      <c r="G332" s="88">
        <v>45870</v>
      </c>
      <c r="I332" s="69" t="s">
        <v>132</v>
      </c>
      <c r="J332" s="83" t="s">
        <v>642</v>
      </c>
      <c r="K332" s="81" t="s">
        <v>367</v>
      </c>
    </row>
    <row r="333" spans="2:11" ht="14.4" hidden="1">
      <c r="B333" s="89"/>
      <c r="C333" s="69" t="str">
        <f t="shared" ca="1" si="1"/>
        <v>OK</v>
      </c>
      <c r="D333" s="81" t="s">
        <v>368</v>
      </c>
      <c r="E333" s="74">
        <v>171</v>
      </c>
      <c r="F333" s="69">
        <v>87459640</v>
      </c>
      <c r="G333" s="88">
        <v>45870</v>
      </c>
      <c r="I333" s="69" t="s">
        <v>132</v>
      </c>
      <c r="J333" s="83" t="s">
        <v>642</v>
      </c>
      <c r="K333" s="81" t="s">
        <v>368</v>
      </c>
    </row>
    <row r="334" spans="2:11" ht="14.4" hidden="1">
      <c r="B334" s="89"/>
      <c r="C334" s="69" t="str">
        <f t="shared" ca="1" si="1"/>
        <v>OK</v>
      </c>
      <c r="D334" s="81" t="s">
        <v>369</v>
      </c>
      <c r="E334" s="74">
        <v>85.5</v>
      </c>
      <c r="F334" s="69">
        <v>87459640</v>
      </c>
      <c r="G334" s="88">
        <v>45870</v>
      </c>
      <c r="I334" s="69" t="s">
        <v>132</v>
      </c>
      <c r="J334" s="83" t="s">
        <v>642</v>
      </c>
      <c r="K334" s="81" t="s">
        <v>369</v>
      </c>
    </row>
    <row r="335" spans="2:11" ht="14.4" hidden="1">
      <c r="B335" s="89"/>
      <c r="C335" s="69" t="str">
        <f t="shared" ca="1" si="1"/>
        <v>OK</v>
      </c>
      <c r="D335" s="81" t="s">
        <v>375</v>
      </c>
      <c r="E335" s="74">
        <v>188.1</v>
      </c>
      <c r="F335" s="69">
        <v>87459640</v>
      </c>
      <c r="G335" s="88">
        <v>45870</v>
      </c>
      <c r="I335" s="69" t="s">
        <v>132</v>
      </c>
      <c r="J335" s="83" t="s">
        <v>642</v>
      </c>
      <c r="K335" s="81" t="s">
        <v>375</v>
      </c>
    </row>
    <row r="336" spans="2:11" ht="14.4" hidden="1">
      <c r="B336" s="89"/>
      <c r="C336" s="69" t="str">
        <f t="shared" ca="1" si="1"/>
        <v>OK</v>
      </c>
      <c r="D336" s="81" t="s">
        <v>378</v>
      </c>
      <c r="E336" s="74">
        <v>85.5</v>
      </c>
      <c r="F336" s="69">
        <v>87459640</v>
      </c>
      <c r="G336" s="88">
        <v>45870</v>
      </c>
      <c r="I336" s="69" t="s">
        <v>132</v>
      </c>
      <c r="J336" s="83" t="s">
        <v>642</v>
      </c>
      <c r="K336" s="81" t="s">
        <v>378</v>
      </c>
    </row>
    <row r="337" spans="2:11" ht="14.4" hidden="1">
      <c r="B337" s="89"/>
      <c r="C337" s="69" t="str">
        <f t="shared" ca="1" si="1"/>
        <v>OK</v>
      </c>
      <c r="D337" s="81" t="s">
        <v>379</v>
      </c>
      <c r="E337" s="74">
        <v>153.9</v>
      </c>
      <c r="F337" s="69">
        <v>87459640</v>
      </c>
      <c r="G337" s="88">
        <v>45870</v>
      </c>
      <c r="I337" s="69" t="s">
        <v>132</v>
      </c>
      <c r="J337" s="83" t="s">
        <v>642</v>
      </c>
      <c r="K337" s="81" t="s">
        <v>379</v>
      </c>
    </row>
    <row r="338" spans="2:11" ht="14.4" hidden="1">
      <c r="B338" s="89"/>
      <c r="C338" s="69" t="str">
        <f t="shared" ca="1" si="1"/>
        <v>OK</v>
      </c>
      <c r="D338" s="81" t="s">
        <v>382</v>
      </c>
      <c r="E338" s="74">
        <v>24.6</v>
      </c>
      <c r="F338" s="69">
        <v>87459640</v>
      </c>
      <c r="G338" s="88">
        <v>45870</v>
      </c>
      <c r="I338" s="69" t="s">
        <v>132</v>
      </c>
      <c r="J338" s="83" t="s">
        <v>642</v>
      </c>
      <c r="K338" s="81" t="s">
        <v>382</v>
      </c>
    </row>
    <row r="339" spans="2:11" ht="14.4" hidden="1">
      <c r="B339" s="89"/>
      <c r="C339" s="69" t="str">
        <f t="shared" ca="1" si="1"/>
        <v>OK</v>
      </c>
      <c r="D339" s="81" t="s">
        <v>384</v>
      </c>
      <c r="E339" s="74">
        <v>136.80000000000001</v>
      </c>
      <c r="F339" s="69">
        <v>87460048</v>
      </c>
      <c r="G339" s="88">
        <v>45870</v>
      </c>
      <c r="I339" s="69" t="s">
        <v>132</v>
      </c>
      <c r="J339" s="83" t="s">
        <v>642</v>
      </c>
      <c r="K339" s="81" t="s">
        <v>384</v>
      </c>
    </row>
    <row r="340" spans="2:11" ht="14.4" hidden="1">
      <c r="B340" s="89"/>
      <c r="C340" s="69" t="str">
        <f t="shared" ca="1" si="1"/>
        <v>OK</v>
      </c>
      <c r="D340" s="81" t="s">
        <v>387</v>
      </c>
      <c r="E340" s="74">
        <v>188.1</v>
      </c>
      <c r="F340" s="69">
        <v>87460048</v>
      </c>
      <c r="G340" s="88">
        <v>45870</v>
      </c>
      <c r="I340" s="69" t="s">
        <v>132</v>
      </c>
      <c r="J340" s="83" t="s">
        <v>642</v>
      </c>
      <c r="K340" s="81" t="s">
        <v>387</v>
      </c>
    </row>
    <row r="341" spans="2:11" ht="14.4" hidden="1">
      <c r="B341" s="89"/>
      <c r="C341" s="69" t="str">
        <f t="shared" ca="1" si="1"/>
        <v>OK</v>
      </c>
      <c r="D341" s="81" t="s">
        <v>392</v>
      </c>
      <c r="E341" s="74">
        <v>68.400000000000006</v>
      </c>
      <c r="F341" s="69">
        <v>87459483</v>
      </c>
      <c r="G341" s="88">
        <v>45870</v>
      </c>
      <c r="I341" s="69" t="s">
        <v>132</v>
      </c>
      <c r="J341" s="83" t="s">
        <v>642</v>
      </c>
      <c r="K341" s="81" t="s">
        <v>392</v>
      </c>
    </row>
    <row r="342" spans="2:11" ht="14.4" hidden="1">
      <c r="B342" s="89"/>
      <c r="C342" s="69" t="str">
        <f t="shared" ca="1" si="1"/>
        <v>OK</v>
      </c>
      <c r="D342" s="81" t="s">
        <v>405</v>
      </c>
      <c r="E342" s="74">
        <v>188.1</v>
      </c>
      <c r="F342" s="69">
        <v>87460048</v>
      </c>
      <c r="G342" s="88">
        <v>45870</v>
      </c>
      <c r="I342" s="69" t="s">
        <v>132</v>
      </c>
      <c r="J342" s="83" t="s">
        <v>642</v>
      </c>
      <c r="K342" s="81" t="s">
        <v>405</v>
      </c>
    </row>
    <row r="343" spans="2:11" ht="14.4" hidden="1">
      <c r="B343" s="89"/>
      <c r="C343" s="69" t="str">
        <f t="shared" ca="1" si="1"/>
        <v>OK</v>
      </c>
      <c r="D343" s="81" t="s">
        <v>406</v>
      </c>
      <c r="E343" s="74">
        <v>188.1</v>
      </c>
      <c r="F343" s="69">
        <v>87459640</v>
      </c>
      <c r="G343" s="88">
        <v>45870</v>
      </c>
      <c r="I343" s="69" t="s">
        <v>132</v>
      </c>
      <c r="J343" s="83" t="s">
        <v>642</v>
      </c>
      <c r="K343" s="81" t="s">
        <v>406</v>
      </c>
    </row>
    <row r="344" spans="2:11" ht="14.4" hidden="1">
      <c r="B344" s="89"/>
      <c r="C344" s="69" t="str">
        <f t="shared" ca="1" si="1"/>
        <v>OK</v>
      </c>
      <c r="D344" s="81" t="s">
        <v>409</v>
      </c>
      <c r="E344" s="74">
        <v>165</v>
      </c>
      <c r="F344" s="69">
        <v>87459640</v>
      </c>
      <c r="G344" s="88">
        <v>45870</v>
      </c>
      <c r="I344" s="69" t="s">
        <v>132</v>
      </c>
      <c r="J344" s="83" t="s">
        <v>642</v>
      </c>
      <c r="K344" s="81" t="s">
        <v>409</v>
      </c>
    </row>
    <row r="345" spans="2:11" ht="14.4" hidden="1">
      <c r="B345" s="89"/>
      <c r="C345" s="69" t="str">
        <f t="shared" ca="1" si="1"/>
        <v>OK</v>
      </c>
      <c r="D345" s="81" t="s">
        <v>451</v>
      </c>
      <c r="E345" s="74">
        <v>188.1</v>
      </c>
      <c r="F345" s="69">
        <v>87459640</v>
      </c>
      <c r="G345" s="88">
        <v>45870</v>
      </c>
      <c r="I345" s="69" t="s">
        <v>132</v>
      </c>
      <c r="J345" s="83" t="s">
        <v>642</v>
      </c>
      <c r="K345" s="81" t="s">
        <v>451</v>
      </c>
    </row>
    <row r="346" spans="2:11" ht="14.4" hidden="1">
      <c r="B346" s="89"/>
      <c r="C346" s="69" t="str">
        <f t="shared" ca="1" si="1"/>
        <v>OK</v>
      </c>
      <c r="D346" s="81" t="s">
        <v>413</v>
      </c>
      <c r="E346" s="74">
        <v>119.7</v>
      </c>
      <c r="F346" s="69">
        <v>87460048</v>
      </c>
      <c r="G346" s="88">
        <v>45870</v>
      </c>
      <c r="I346" s="69" t="s">
        <v>132</v>
      </c>
      <c r="J346" s="83" t="s">
        <v>642</v>
      </c>
      <c r="K346" s="81" t="s">
        <v>413</v>
      </c>
    </row>
    <row r="347" spans="2:11" ht="14.4" hidden="1">
      <c r="B347" s="89"/>
      <c r="C347" s="69" t="str">
        <f t="shared" ca="1" si="1"/>
        <v>OK</v>
      </c>
      <c r="D347" s="81" t="s">
        <v>415</v>
      </c>
      <c r="E347" s="74">
        <v>188.1</v>
      </c>
      <c r="F347" s="69">
        <v>87460048</v>
      </c>
      <c r="G347" s="88">
        <v>45870</v>
      </c>
      <c r="I347" s="69" t="s">
        <v>132</v>
      </c>
      <c r="J347" s="83" t="s">
        <v>642</v>
      </c>
      <c r="K347" s="81" t="s">
        <v>415</v>
      </c>
    </row>
    <row r="348" spans="2:11" ht="14.4" hidden="1">
      <c r="B348" s="89"/>
      <c r="C348" s="69" t="str">
        <f t="shared" ca="1" si="1"/>
        <v>OK</v>
      </c>
      <c r="D348" s="81" t="s">
        <v>416</v>
      </c>
      <c r="E348" s="74">
        <v>188.1</v>
      </c>
      <c r="F348" s="69">
        <v>87460048</v>
      </c>
      <c r="G348" s="88">
        <v>45870</v>
      </c>
      <c r="I348" s="69" t="s">
        <v>132</v>
      </c>
      <c r="J348" s="83" t="s">
        <v>642</v>
      </c>
      <c r="K348" s="81" t="s">
        <v>416</v>
      </c>
    </row>
    <row r="349" spans="2:11" ht="14.4" hidden="1">
      <c r="B349" s="89"/>
      <c r="C349" s="69" t="str">
        <f t="shared" ca="1" si="1"/>
        <v>OK</v>
      </c>
      <c r="D349" s="81" t="s">
        <v>418</v>
      </c>
      <c r="E349" s="74">
        <v>188.1</v>
      </c>
      <c r="F349" s="69">
        <v>87460048</v>
      </c>
      <c r="G349" s="88">
        <v>45870</v>
      </c>
      <c r="I349" s="69" t="s">
        <v>132</v>
      </c>
      <c r="J349" s="83" t="s">
        <v>642</v>
      </c>
      <c r="K349" s="81" t="s">
        <v>418</v>
      </c>
    </row>
    <row r="350" spans="2:11" ht="14.4" hidden="1">
      <c r="B350" s="89"/>
      <c r="C350" s="69" t="str">
        <f t="shared" ca="1" si="1"/>
        <v>OK</v>
      </c>
      <c r="D350" s="81" t="s">
        <v>420</v>
      </c>
      <c r="E350" s="74">
        <v>119.7</v>
      </c>
      <c r="F350" s="69">
        <v>87460048</v>
      </c>
      <c r="G350" s="88">
        <v>45870</v>
      </c>
      <c r="I350" s="69" t="s">
        <v>132</v>
      </c>
      <c r="J350" s="83" t="s">
        <v>642</v>
      </c>
      <c r="K350" s="81" t="s">
        <v>420</v>
      </c>
    </row>
    <row r="351" spans="2:11" ht="14.4" hidden="1">
      <c r="B351" s="89"/>
      <c r="C351" s="69" t="str">
        <f t="shared" ca="1" si="1"/>
        <v>OK</v>
      </c>
      <c r="D351" s="81" t="s">
        <v>452</v>
      </c>
      <c r="E351" s="74">
        <v>153.9</v>
      </c>
      <c r="F351" s="69">
        <v>87459640</v>
      </c>
      <c r="G351" s="88">
        <v>45870</v>
      </c>
      <c r="I351" s="69" t="s">
        <v>132</v>
      </c>
      <c r="J351" s="83" t="s">
        <v>642</v>
      </c>
      <c r="K351" s="81" t="s">
        <v>452</v>
      </c>
    </row>
    <row r="352" spans="2:11" ht="14.4" hidden="1">
      <c r="B352" s="89"/>
      <c r="C352" s="69" t="str">
        <f t="shared" ca="1" si="1"/>
        <v>OK</v>
      </c>
      <c r="D352" s="81" t="s">
        <v>423</v>
      </c>
      <c r="E352" s="74">
        <v>56.4</v>
      </c>
      <c r="F352" s="69">
        <v>87459640</v>
      </c>
      <c r="G352" s="88">
        <v>45870</v>
      </c>
      <c r="I352" s="69" t="s">
        <v>132</v>
      </c>
      <c r="J352" s="83" t="s">
        <v>642</v>
      </c>
      <c r="K352" s="81" t="s">
        <v>423</v>
      </c>
    </row>
    <row r="353" spans="2:11" ht="14.4" hidden="1">
      <c r="B353" s="89"/>
      <c r="C353" s="69" t="str">
        <f t="shared" ca="1" si="1"/>
        <v>OK</v>
      </c>
      <c r="D353" s="81" t="s">
        <v>428</v>
      </c>
      <c r="E353" s="74">
        <v>119.7</v>
      </c>
      <c r="F353" s="69">
        <v>87459640</v>
      </c>
      <c r="G353" s="88">
        <v>45870</v>
      </c>
      <c r="I353" s="69" t="s">
        <v>132</v>
      </c>
      <c r="J353" s="83" t="s">
        <v>642</v>
      </c>
      <c r="K353" s="81" t="s">
        <v>428</v>
      </c>
    </row>
    <row r="354" spans="2:11" ht="14.4" hidden="1">
      <c r="B354" s="89"/>
      <c r="C354" s="69" t="str">
        <f t="shared" ca="1" si="1"/>
        <v>OK</v>
      </c>
      <c r="D354" s="81" t="s">
        <v>660</v>
      </c>
      <c r="E354" s="74">
        <v>0</v>
      </c>
      <c r="F354" s="69">
        <v>28851960</v>
      </c>
      <c r="G354" s="88">
        <v>45870</v>
      </c>
      <c r="I354" s="69" t="s">
        <v>132</v>
      </c>
      <c r="J354" s="83" t="s">
        <v>661</v>
      </c>
      <c r="K354" s="81" t="s">
        <v>660</v>
      </c>
    </row>
    <row r="355" spans="2:11" ht="14.4" hidden="1">
      <c r="B355" s="89"/>
      <c r="C355" s="69" t="str">
        <f t="shared" ca="1" si="1"/>
        <v>OK</v>
      </c>
      <c r="D355" s="81" t="s">
        <v>174</v>
      </c>
      <c r="E355" s="74">
        <v>205.8</v>
      </c>
      <c r="F355" s="69">
        <v>28851960</v>
      </c>
      <c r="G355" s="88">
        <v>45870</v>
      </c>
      <c r="I355" s="69" t="s">
        <v>132</v>
      </c>
      <c r="J355" s="83" t="s">
        <v>661</v>
      </c>
      <c r="K355" s="81" t="s">
        <v>174</v>
      </c>
    </row>
    <row r="356" spans="2:11" ht="14.4" hidden="1">
      <c r="B356" s="89"/>
      <c r="C356" s="69" t="str">
        <f t="shared" ca="1" si="1"/>
        <v>OK</v>
      </c>
      <c r="D356" s="81" t="s">
        <v>209</v>
      </c>
      <c r="E356" s="74">
        <v>98</v>
      </c>
      <c r="F356" s="69">
        <v>28851960</v>
      </c>
      <c r="G356" s="88">
        <v>45870</v>
      </c>
      <c r="I356" s="69" t="s">
        <v>132</v>
      </c>
      <c r="J356" s="83" t="s">
        <v>661</v>
      </c>
      <c r="K356" s="81" t="s">
        <v>209</v>
      </c>
    </row>
    <row r="357" spans="2:11" ht="14.4" hidden="1">
      <c r="B357" s="89"/>
      <c r="C357" s="69" t="str">
        <f t="shared" ca="1" si="1"/>
        <v>OK</v>
      </c>
      <c r="D357" s="81" t="s">
        <v>227</v>
      </c>
      <c r="E357" s="74">
        <v>166.6</v>
      </c>
      <c r="F357" s="69">
        <v>28851960</v>
      </c>
      <c r="G357" s="88">
        <v>45870</v>
      </c>
      <c r="I357" s="69" t="s">
        <v>132</v>
      </c>
      <c r="J357" s="83" t="s">
        <v>661</v>
      </c>
      <c r="K357" s="81" t="s">
        <v>227</v>
      </c>
    </row>
    <row r="358" spans="2:11" ht="14.4" hidden="1">
      <c r="B358" s="89"/>
      <c r="C358" s="69" t="str">
        <f t="shared" ca="1" si="1"/>
        <v>OK</v>
      </c>
      <c r="D358" s="81" t="s">
        <v>238</v>
      </c>
      <c r="E358" s="74">
        <v>176.4</v>
      </c>
      <c r="F358" s="69">
        <v>28851960</v>
      </c>
      <c r="G358" s="88">
        <v>45870</v>
      </c>
      <c r="I358" s="69" t="s">
        <v>132</v>
      </c>
      <c r="J358" s="83" t="s">
        <v>661</v>
      </c>
      <c r="K358" s="81" t="s">
        <v>238</v>
      </c>
    </row>
    <row r="359" spans="2:11" ht="14.4" hidden="1">
      <c r="B359" s="89"/>
      <c r="C359" s="69" t="str">
        <f t="shared" ca="1" si="1"/>
        <v>OK</v>
      </c>
      <c r="D359" s="81" t="s">
        <v>246</v>
      </c>
      <c r="E359" s="74">
        <v>166.6</v>
      </c>
      <c r="F359" s="69">
        <v>28851960</v>
      </c>
      <c r="G359" s="88">
        <v>45870</v>
      </c>
      <c r="I359" s="69" t="s">
        <v>132</v>
      </c>
      <c r="J359" s="83" t="s">
        <v>661</v>
      </c>
      <c r="K359" s="81" t="s">
        <v>246</v>
      </c>
    </row>
    <row r="360" spans="2:11" ht="14.4" hidden="1">
      <c r="B360" s="89"/>
      <c r="C360" s="69" t="str">
        <f t="shared" ca="1" si="1"/>
        <v>OK</v>
      </c>
      <c r="D360" s="81" t="s">
        <v>259</v>
      </c>
      <c r="E360" s="74">
        <v>0</v>
      </c>
      <c r="F360" s="69">
        <v>28851960</v>
      </c>
      <c r="G360" s="88">
        <v>45870</v>
      </c>
      <c r="I360" s="69" t="s">
        <v>132</v>
      </c>
      <c r="J360" s="83" t="s">
        <v>661</v>
      </c>
      <c r="K360" s="81" t="s">
        <v>259</v>
      </c>
    </row>
    <row r="361" spans="2:11" ht="14.4" hidden="1">
      <c r="B361" s="89"/>
      <c r="C361" s="69" t="str">
        <f t="shared" ca="1" si="1"/>
        <v>OK</v>
      </c>
      <c r="D361" s="81" t="s">
        <v>271</v>
      </c>
      <c r="E361" s="74">
        <v>137.19999999999999</v>
      </c>
      <c r="F361" s="69">
        <v>28851960</v>
      </c>
      <c r="G361" s="88">
        <v>45870</v>
      </c>
      <c r="I361" s="69" t="s">
        <v>132</v>
      </c>
      <c r="J361" s="83" t="s">
        <v>661</v>
      </c>
      <c r="K361" s="81" t="s">
        <v>271</v>
      </c>
    </row>
    <row r="362" spans="2:11" ht="14.4" hidden="1">
      <c r="B362" s="89"/>
      <c r="C362" s="69" t="str">
        <f t="shared" ca="1" si="1"/>
        <v>OK</v>
      </c>
      <c r="D362" s="81" t="s">
        <v>274</v>
      </c>
      <c r="E362" s="74">
        <v>147</v>
      </c>
      <c r="F362" s="69">
        <v>28851960</v>
      </c>
      <c r="G362" s="88">
        <v>45870</v>
      </c>
      <c r="I362" s="69" t="s">
        <v>132</v>
      </c>
      <c r="J362" s="83" t="s">
        <v>661</v>
      </c>
      <c r="K362" s="81" t="s">
        <v>274</v>
      </c>
    </row>
    <row r="363" spans="2:11" ht="14.4" hidden="1">
      <c r="B363" s="89"/>
      <c r="C363" s="69" t="str">
        <f t="shared" ca="1" si="1"/>
        <v>OK</v>
      </c>
      <c r="D363" s="81" t="s">
        <v>277</v>
      </c>
      <c r="E363" s="74">
        <v>156.80000000000001</v>
      </c>
      <c r="F363" s="69">
        <v>28851960</v>
      </c>
      <c r="G363" s="88">
        <v>45870</v>
      </c>
      <c r="I363" s="69" t="s">
        <v>132</v>
      </c>
      <c r="J363" s="83" t="s">
        <v>661</v>
      </c>
      <c r="K363" s="81" t="s">
        <v>277</v>
      </c>
    </row>
    <row r="364" spans="2:11" ht="14.4" hidden="1">
      <c r="B364" s="89"/>
      <c r="C364" s="69" t="str">
        <f t="shared" ca="1" si="1"/>
        <v>OK</v>
      </c>
      <c r="D364" s="81" t="s">
        <v>285</v>
      </c>
      <c r="E364" s="74">
        <v>205.8</v>
      </c>
      <c r="F364" s="69">
        <v>28851960</v>
      </c>
      <c r="G364" s="88">
        <v>45870</v>
      </c>
      <c r="I364" s="69" t="s">
        <v>132</v>
      </c>
      <c r="J364" s="83" t="s">
        <v>661</v>
      </c>
      <c r="K364" s="81" t="s">
        <v>285</v>
      </c>
    </row>
    <row r="365" spans="2:11" ht="14.4" hidden="1">
      <c r="B365" s="89"/>
      <c r="C365" s="69" t="str">
        <f t="shared" ca="1" si="1"/>
        <v>OK</v>
      </c>
      <c r="D365" s="81" t="s">
        <v>299</v>
      </c>
      <c r="E365" s="74">
        <v>205.8</v>
      </c>
      <c r="F365" s="69">
        <v>28851960</v>
      </c>
      <c r="G365" s="88">
        <v>45870</v>
      </c>
      <c r="I365" s="69" t="s">
        <v>132</v>
      </c>
      <c r="J365" s="83" t="s">
        <v>661</v>
      </c>
      <c r="K365" s="81" t="s">
        <v>299</v>
      </c>
    </row>
    <row r="366" spans="2:11" ht="14.4" hidden="1">
      <c r="B366" s="89"/>
      <c r="C366" s="69" t="str">
        <f t="shared" ca="1" si="1"/>
        <v>OK</v>
      </c>
      <c r="D366" s="81" t="s">
        <v>305</v>
      </c>
      <c r="E366" s="74">
        <v>205.8</v>
      </c>
      <c r="F366" s="69">
        <v>28851960</v>
      </c>
      <c r="G366" s="88">
        <v>45870</v>
      </c>
      <c r="I366" s="69" t="s">
        <v>132</v>
      </c>
      <c r="J366" s="83" t="s">
        <v>661</v>
      </c>
      <c r="K366" s="81" t="s">
        <v>305</v>
      </c>
    </row>
    <row r="367" spans="2:11" ht="14.4" hidden="1">
      <c r="B367" s="89"/>
      <c r="C367" s="69" t="str">
        <f t="shared" ca="1" si="1"/>
        <v>OK</v>
      </c>
      <c r="D367" s="81" t="s">
        <v>307</v>
      </c>
      <c r="E367" s="74">
        <v>205.8</v>
      </c>
      <c r="F367" s="69">
        <v>28851960</v>
      </c>
      <c r="G367" s="88">
        <v>45870</v>
      </c>
      <c r="I367" s="69" t="s">
        <v>132</v>
      </c>
      <c r="J367" s="83" t="s">
        <v>661</v>
      </c>
      <c r="K367" s="81" t="s">
        <v>307</v>
      </c>
    </row>
    <row r="368" spans="2:11" ht="14.4" hidden="1">
      <c r="B368" s="89"/>
      <c r="C368" s="69" t="str">
        <f t="shared" ca="1" si="1"/>
        <v>OK</v>
      </c>
      <c r="D368" s="81" t="s">
        <v>380</v>
      </c>
      <c r="E368" s="74">
        <v>205.8</v>
      </c>
      <c r="F368" s="69">
        <v>28851960</v>
      </c>
      <c r="G368" s="88">
        <v>45870</v>
      </c>
      <c r="I368" s="69" t="s">
        <v>132</v>
      </c>
      <c r="J368" s="83" t="s">
        <v>661</v>
      </c>
      <c r="K368" s="81" t="s">
        <v>380</v>
      </c>
    </row>
    <row r="369" spans="2:11" ht="14.4" hidden="1">
      <c r="B369" s="89"/>
      <c r="C369" s="69" t="str">
        <f t="shared" ca="1" si="1"/>
        <v>OK</v>
      </c>
      <c r="D369" s="81" t="s">
        <v>663</v>
      </c>
      <c r="E369" s="74">
        <v>0</v>
      </c>
      <c r="F369" s="69">
        <v>28851960</v>
      </c>
      <c r="G369" s="88">
        <v>45870</v>
      </c>
      <c r="I369" s="69" t="s">
        <v>132</v>
      </c>
      <c r="J369" s="83" t="s">
        <v>661</v>
      </c>
      <c r="K369" s="81" t="s">
        <v>663</v>
      </c>
    </row>
    <row r="370" spans="2:11" ht="14.4" hidden="1">
      <c r="B370" s="89"/>
      <c r="C370" s="69" t="str">
        <f t="shared" ca="1" si="1"/>
        <v>OK</v>
      </c>
      <c r="D370" s="81" t="s">
        <v>447</v>
      </c>
      <c r="E370" s="74">
        <v>0</v>
      </c>
      <c r="F370" s="69">
        <v>28851960</v>
      </c>
      <c r="G370" s="88">
        <v>45870</v>
      </c>
      <c r="I370" s="69" t="s">
        <v>132</v>
      </c>
      <c r="J370" s="83" t="s">
        <v>661</v>
      </c>
      <c r="K370" s="81" t="s">
        <v>447</v>
      </c>
    </row>
    <row r="371" spans="2:11" ht="14.4" hidden="1">
      <c r="B371" s="89"/>
      <c r="C371" s="69" t="str">
        <f t="shared" ca="1" si="1"/>
        <v>OK</v>
      </c>
      <c r="D371" s="81" t="s">
        <v>410</v>
      </c>
      <c r="E371" s="74">
        <v>0</v>
      </c>
      <c r="F371" s="69">
        <v>28851960</v>
      </c>
      <c r="G371" s="88">
        <v>45870</v>
      </c>
      <c r="I371" s="69" t="s">
        <v>132</v>
      </c>
      <c r="J371" s="83" t="s">
        <v>661</v>
      </c>
      <c r="K371" s="81" t="s">
        <v>410</v>
      </c>
    </row>
    <row r="372" spans="2:11" ht="14.4" hidden="1">
      <c r="B372" s="89"/>
      <c r="C372" s="69" t="str">
        <f t="shared" ca="1" si="1"/>
        <v>OK</v>
      </c>
      <c r="D372" s="81" t="s">
        <v>422</v>
      </c>
      <c r="E372" s="74">
        <v>137.19999999999999</v>
      </c>
      <c r="F372" s="69">
        <v>28851960</v>
      </c>
      <c r="G372" s="88">
        <v>45870</v>
      </c>
      <c r="I372" s="69" t="s">
        <v>132</v>
      </c>
      <c r="J372" s="83" t="s">
        <v>661</v>
      </c>
      <c r="K372" s="81" t="s">
        <v>422</v>
      </c>
    </row>
    <row r="373" spans="2:11" ht="14.4" hidden="1">
      <c r="B373" s="89"/>
      <c r="C373" s="69" t="str">
        <f t="shared" ca="1" si="1"/>
        <v>OK</v>
      </c>
      <c r="D373" s="81" t="s">
        <v>150</v>
      </c>
      <c r="E373" s="74">
        <v>188.1</v>
      </c>
      <c r="F373" s="69">
        <v>87480266</v>
      </c>
      <c r="G373" s="88">
        <v>45870</v>
      </c>
      <c r="I373" s="69" t="s">
        <v>132</v>
      </c>
      <c r="J373" s="83" t="s">
        <v>642</v>
      </c>
      <c r="K373" s="81" t="s">
        <v>150</v>
      </c>
    </row>
    <row r="374" spans="2:11" ht="14.4" hidden="1">
      <c r="B374" s="89"/>
      <c r="C374" s="69" t="str">
        <f t="shared" ca="1" si="1"/>
        <v>OK</v>
      </c>
      <c r="D374" s="81" t="s">
        <v>324</v>
      </c>
      <c r="E374" s="74">
        <v>171</v>
      </c>
      <c r="F374" s="69">
        <v>87480266</v>
      </c>
      <c r="G374" s="88">
        <v>45870</v>
      </c>
      <c r="I374" s="69" t="s">
        <v>132</v>
      </c>
      <c r="J374" s="83" t="s">
        <v>642</v>
      </c>
      <c r="K374" s="81" t="s">
        <v>324</v>
      </c>
    </row>
    <row r="375" spans="2:11" ht="14.4" hidden="1">
      <c r="B375" s="89"/>
      <c r="C375" s="69" t="str">
        <f t="shared" ca="1" si="1"/>
        <v>OK</v>
      </c>
      <c r="D375" s="81" t="s">
        <v>364</v>
      </c>
      <c r="E375" s="74">
        <v>188.1</v>
      </c>
      <c r="F375" s="69">
        <v>87537067</v>
      </c>
      <c r="G375" s="88">
        <v>45870</v>
      </c>
      <c r="I375" s="69" t="s">
        <v>132</v>
      </c>
      <c r="J375" s="83" t="s">
        <v>642</v>
      </c>
      <c r="K375" s="81" t="s">
        <v>364</v>
      </c>
    </row>
    <row r="376" spans="2:11" ht="14.4" hidden="1">
      <c r="B376" s="89"/>
      <c r="C376" s="69" t="str">
        <f t="shared" ca="1" si="1"/>
        <v>OK</v>
      </c>
      <c r="D376" s="81" t="s">
        <v>484</v>
      </c>
      <c r="E376" s="74">
        <v>102.6</v>
      </c>
      <c r="F376" s="69">
        <v>87562349</v>
      </c>
      <c r="G376" s="88">
        <v>45870</v>
      </c>
      <c r="I376" s="69" t="s">
        <v>132</v>
      </c>
      <c r="J376" s="83" t="s">
        <v>642</v>
      </c>
      <c r="K376" s="81" t="s">
        <v>484</v>
      </c>
    </row>
    <row r="377" spans="2:11" ht="14.4" hidden="1">
      <c r="B377" s="89"/>
      <c r="C377" s="69" t="str">
        <f t="shared" ca="1" si="1"/>
        <v>OK</v>
      </c>
      <c r="D377" s="81" t="s">
        <v>460</v>
      </c>
      <c r="E377" s="74">
        <v>171</v>
      </c>
      <c r="F377" s="69">
        <v>87675195</v>
      </c>
      <c r="G377" s="88">
        <v>45870</v>
      </c>
      <c r="I377" s="69" t="s">
        <v>132</v>
      </c>
      <c r="J377" s="83" t="s">
        <v>642</v>
      </c>
      <c r="K377" s="81" t="s">
        <v>460</v>
      </c>
    </row>
    <row r="378" spans="2:11" ht="14.4" hidden="1">
      <c r="B378" s="89"/>
      <c r="C378" s="69" t="str">
        <f t="shared" ca="1" si="1"/>
        <v>OK</v>
      </c>
      <c r="D378" s="81" t="s">
        <v>180</v>
      </c>
      <c r="E378" s="74">
        <v>207.9</v>
      </c>
      <c r="F378" s="69">
        <v>87720039</v>
      </c>
      <c r="G378" s="88">
        <v>45870</v>
      </c>
      <c r="I378" s="69" t="s">
        <v>132</v>
      </c>
      <c r="J378" s="83" t="s">
        <v>642</v>
      </c>
      <c r="K378" s="81" t="s">
        <v>180</v>
      </c>
    </row>
    <row r="379" spans="2:11" ht="14.4" hidden="1">
      <c r="B379" s="89"/>
      <c r="C379" s="69" t="str">
        <f t="shared" ca="1" si="1"/>
        <v>OK</v>
      </c>
      <c r="D379" s="81" t="s">
        <v>328</v>
      </c>
      <c r="E379" s="74">
        <v>102.6</v>
      </c>
      <c r="F379" s="69">
        <v>87725260</v>
      </c>
      <c r="G379" s="88">
        <v>45870</v>
      </c>
      <c r="I379" s="69" t="s">
        <v>132</v>
      </c>
      <c r="J379" s="83" t="s">
        <v>642</v>
      </c>
      <c r="K379" s="81" t="s">
        <v>328</v>
      </c>
    </row>
    <row r="380" spans="2:11" ht="14.4" hidden="1">
      <c r="B380" s="89"/>
      <c r="C380" s="69" t="str">
        <f t="shared" ca="1" si="1"/>
        <v>OK</v>
      </c>
      <c r="D380" s="81" t="s">
        <v>406</v>
      </c>
      <c r="E380" s="74">
        <v>51.3</v>
      </c>
      <c r="F380" s="69">
        <v>87796096</v>
      </c>
      <c r="G380" s="88">
        <v>45870</v>
      </c>
      <c r="I380" s="69" t="s">
        <v>132</v>
      </c>
      <c r="J380" s="83" t="s">
        <v>642</v>
      </c>
      <c r="K380" s="81" t="s">
        <v>406</v>
      </c>
    </row>
    <row r="381" spans="2:11" ht="14.4" hidden="1">
      <c r="B381" s="89"/>
      <c r="C381" s="69" t="str">
        <f t="shared" ca="1" si="1"/>
        <v>OK</v>
      </c>
      <c r="D381" s="81" t="s">
        <v>180</v>
      </c>
      <c r="E381" s="74">
        <v>188</v>
      </c>
      <c r="F381" s="69">
        <v>115940</v>
      </c>
      <c r="G381" s="88">
        <v>45870</v>
      </c>
      <c r="I381" s="69" t="s">
        <v>132</v>
      </c>
      <c r="J381" s="83" t="s">
        <v>675</v>
      </c>
      <c r="K381" s="81" t="s">
        <v>180</v>
      </c>
    </row>
    <row r="382" spans="2:11" ht="14.4" hidden="1">
      <c r="B382" s="89"/>
      <c r="C382" s="69" t="str">
        <f t="shared" ca="1" si="1"/>
        <v>OK</v>
      </c>
      <c r="D382" s="81" t="s">
        <v>223</v>
      </c>
      <c r="E382" s="74">
        <v>171</v>
      </c>
      <c r="F382" s="69">
        <v>115940</v>
      </c>
      <c r="G382" s="88">
        <v>45870</v>
      </c>
      <c r="I382" s="69" t="s">
        <v>132</v>
      </c>
      <c r="J382" s="83" t="s">
        <v>675</v>
      </c>
      <c r="K382" s="81" t="s">
        <v>223</v>
      </c>
    </row>
    <row r="383" spans="2:11" ht="14.4" hidden="1">
      <c r="B383" s="89"/>
      <c r="C383" s="69" t="str">
        <f t="shared" ca="1" si="1"/>
        <v>OK</v>
      </c>
      <c r="D383" s="81" t="s">
        <v>152</v>
      </c>
      <c r="E383" s="74">
        <v>235</v>
      </c>
      <c r="F383" s="69">
        <v>115761</v>
      </c>
      <c r="G383" s="88">
        <v>45870</v>
      </c>
      <c r="I383" s="69" t="s">
        <v>132</v>
      </c>
      <c r="J383" s="83" t="s">
        <v>675</v>
      </c>
      <c r="K383" s="81" t="s">
        <v>152</v>
      </c>
    </row>
    <row r="384" spans="2:11" ht="14.4" hidden="1">
      <c r="B384" s="89"/>
      <c r="C384" s="69" t="str">
        <f t="shared" ca="1" si="1"/>
        <v>OK</v>
      </c>
      <c r="D384" s="81" t="s">
        <v>175</v>
      </c>
      <c r="E384" s="74">
        <v>94</v>
      </c>
      <c r="F384" s="69">
        <v>115761</v>
      </c>
      <c r="G384" s="88">
        <v>45870</v>
      </c>
      <c r="I384" s="69" t="s">
        <v>132</v>
      </c>
      <c r="J384" s="83" t="s">
        <v>675</v>
      </c>
      <c r="K384" s="81" t="s">
        <v>175</v>
      </c>
    </row>
    <row r="385" spans="2:11" ht="14.4" hidden="1">
      <c r="B385" s="89"/>
      <c r="C385" s="69" t="str">
        <f t="shared" ca="1" si="1"/>
        <v>OK</v>
      </c>
      <c r="D385" s="81" t="s">
        <v>191</v>
      </c>
      <c r="E385" s="74">
        <v>94</v>
      </c>
      <c r="F385" s="69">
        <v>115761</v>
      </c>
      <c r="G385" s="88">
        <v>45870</v>
      </c>
      <c r="I385" s="69" t="s">
        <v>132</v>
      </c>
      <c r="J385" s="83" t="s">
        <v>675</v>
      </c>
      <c r="K385" s="81" t="s">
        <v>191</v>
      </c>
    </row>
    <row r="386" spans="2:11" ht="14.4" hidden="1">
      <c r="B386" s="89"/>
      <c r="C386" s="69" t="str">
        <f t="shared" ca="1" si="1"/>
        <v>OK</v>
      </c>
      <c r="D386" s="81" t="s">
        <v>195</v>
      </c>
      <c r="E386" s="74">
        <v>47</v>
      </c>
      <c r="F386" s="69">
        <v>115761</v>
      </c>
      <c r="G386" s="88">
        <v>45870</v>
      </c>
      <c r="I386" s="69" t="s">
        <v>132</v>
      </c>
      <c r="J386" s="83" t="s">
        <v>675</v>
      </c>
      <c r="K386" s="81" t="s">
        <v>195</v>
      </c>
    </row>
    <row r="387" spans="2:11" ht="14.4" hidden="1">
      <c r="B387" s="89"/>
      <c r="C387" s="69" t="str">
        <f t="shared" ca="1" si="1"/>
        <v>OK</v>
      </c>
      <c r="D387" s="81" t="s">
        <v>204</v>
      </c>
      <c r="E387" s="74">
        <v>94</v>
      </c>
      <c r="F387" s="69">
        <v>115761</v>
      </c>
      <c r="G387" s="88">
        <v>45870</v>
      </c>
      <c r="I387" s="69" t="s">
        <v>132</v>
      </c>
      <c r="J387" s="83" t="s">
        <v>675</v>
      </c>
      <c r="K387" s="81" t="s">
        <v>204</v>
      </c>
    </row>
    <row r="388" spans="2:11" ht="14.4" hidden="1">
      <c r="B388" s="89"/>
      <c r="C388" s="69" t="str">
        <f t="shared" ca="1" si="1"/>
        <v>OK</v>
      </c>
      <c r="D388" s="81" t="s">
        <v>210</v>
      </c>
      <c r="E388" s="74">
        <v>94</v>
      </c>
      <c r="F388" s="69">
        <v>115761</v>
      </c>
      <c r="G388" s="88">
        <v>45870</v>
      </c>
      <c r="I388" s="69" t="s">
        <v>132</v>
      </c>
      <c r="J388" s="83" t="s">
        <v>675</v>
      </c>
      <c r="K388" s="81" t="s">
        <v>210</v>
      </c>
    </row>
    <row r="389" spans="2:11" ht="14.4" hidden="1">
      <c r="B389" s="89"/>
      <c r="C389" s="69" t="str">
        <f t="shared" ca="1" si="1"/>
        <v>OK</v>
      </c>
      <c r="D389" s="81" t="s">
        <v>218</v>
      </c>
      <c r="E389" s="74">
        <v>94</v>
      </c>
      <c r="F389" s="69">
        <v>115761</v>
      </c>
      <c r="G389" s="88">
        <v>45870</v>
      </c>
      <c r="I389" s="69" t="s">
        <v>132</v>
      </c>
      <c r="J389" s="83" t="s">
        <v>675</v>
      </c>
      <c r="K389" s="81" t="s">
        <v>218</v>
      </c>
    </row>
    <row r="390" spans="2:11" ht="14.4" hidden="1">
      <c r="B390" s="89"/>
      <c r="C390" s="69" t="str">
        <f t="shared" ca="1" si="1"/>
        <v>OK</v>
      </c>
      <c r="D390" s="81" t="s">
        <v>264</v>
      </c>
      <c r="E390" s="74">
        <v>188</v>
      </c>
      <c r="F390" s="69">
        <v>115761</v>
      </c>
      <c r="G390" s="88">
        <v>45870</v>
      </c>
      <c r="I390" s="69" t="s">
        <v>132</v>
      </c>
      <c r="J390" s="83" t="s">
        <v>675</v>
      </c>
      <c r="K390" s="81" t="s">
        <v>264</v>
      </c>
    </row>
    <row r="391" spans="2:11" ht="14.4" hidden="1">
      <c r="B391" s="89"/>
      <c r="C391" s="69" t="str">
        <f t="shared" ca="1" si="1"/>
        <v>OK</v>
      </c>
      <c r="D391" s="81" t="s">
        <v>266</v>
      </c>
      <c r="E391" s="74">
        <v>94</v>
      </c>
      <c r="F391" s="69">
        <v>115761</v>
      </c>
      <c r="G391" s="88">
        <v>45870</v>
      </c>
      <c r="I391" s="69" t="s">
        <v>132</v>
      </c>
      <c r="J391" s="83" t="s">
        <v>675</v>
      </c>
      <c r="K391" s="81" t="s">
        <v>266</v>
      </c>
    </row>
    <row r="392" spans="2:11" ht="14.4" hidden="1">
      <c r="B392" s="89"/>
      <c r="C392" s="69" t="str">
        <f t="shared" ca="1" si="1"/>
        <v>OK</v>
      </c>
      <c r="D392" s="81" t="s">
        <v>309</v>
      </c>
      <c r="E392" s="74">
        <v>94</v>
      </c>
      <c r="F392" s="69">
        <v>115761</v>
      </c>
      <c r="G392" s="88">
        <v>45870</v>
      </c>
      <c r="I392" s="69" t="s">
        <v>132</v>
      </c>
      <c r="J392" s="83" t="s">
        <v>675</v>
      </c>
      <c r="K392" s="81" t="s">
        <v>309</v>
      </c>
    </row>
    <row r="393" spans="2:11" ht="14.4" hidden="1">
      <c r="B393" s="89"/>
      <c r="C393" s="69" t="str">
        <f t="shared" ca="1" si="1"/>
        <v>OK</v>
      </c>
      <c r="D393" s="81" t="s">
        <v>314</v>
      </c>
      <c r="E393" s="74">
        <v>94</v>
      </c>
      <c r="F393" s="69">
        <v>115761</v>
      </c>
      <c r="G393" s="88">
        <v>45870</v>
      </c>
      <c r="I393" s="69" t="s">
        <v>132</v>
      </c>
      <c r="J393" s="83" t="s">
        <v>675</v>
      </c>
      <c r="K393" s="81" t="s">
        <v>314</v>
      </c>
    </row>
    <row r="394" spans="2:11" ht="14.4" hidden="1">
      <c r="B394" s="89"/>
      <c r="C394" s="69" t="str">
        <f t="shared" ca="1" si="1"/>
        <v>OK</v>
      </c>
      <c r="D394" s="81" t="s">
        <v>339</v>
      </c>
      <c r="E394" s="74">
        <v>94</v>
      </c>
      <c r="F394" s="69">
        <v>115761</v>
      </c>
      <c r="G394" s="88">
        <v>45870</v>
      </c>
      <c r="I394" s="69" t="s">
        <v>132</v>
      </c>
      <c r="J394" s="83" t="s">
        <v>675</v>
      </c>
      <c r="K394" s="81" t="s">
        <v>339</v>
      </c>
    </row>
    <row r="395" spans="2:11" ht="14.4" hidden="1">
      <c r="B395" s="89"/>
      <c r="C395" s="69" t="str">
        <f t="shared" ca="1" si="1"/>
        <v>OK</v>
      </c>
      <c r="D395" s="81" t="s">
        <v>336</v>
      </c>
      <c r="E395" s="74">
        <v>188</v>
      </c>
      <c r="F395" s="69">
        <v>115761</v>
      </c>
      <c r="G395" s="88">
        <v>45870</v>
      </c>
      <c r="I395" s="69" t="s">
        <v>132</v>
      </c>
      <c r="J395" s="83" t="s">
        <v>675</v>
      </c>
      <c r="K395" s="81" t="s">
        <v>336</v>
      </c>
    </row>
    <row r="396" spans="2:11" ht="14.4" hidden="1">
      <c r="B396" s="89"/>
      <c r="C396" s="69" t="str">
        <f t="shared" ca="1" si="1"/>
        <v>OK</v>
      </c>
      <c r="D396" s="81" t="s">
        <v>363</v>
      </c>
      <c r="E396" s="74">
        <v>94</v>
      </c>
      <c r="F396" s="69">
        <v>115761</v>
      </c>
      <c r="G396" s="88">
        <v>45870</v>
      </c>
      <c r="I396" s="69" t="s">
        <v>132</v>
      </c>
      <c r="J396" s="83" t="s">
        <v>675</v>
      </c>
      <c r="K396" s="81" t="s">
        <v>363</v>
      </c>
    </row>
    <row r="397" spans="2:11" ht="14.4" hidden="1">
      <c r="B397" s="89"/>
      <c r="C397" s="69" t="str">
        <f t="shared" ca="1" si="1"/>
        <v>OK</v>
      </c>
      <c r="D397" s="81" t="s">
        <v>372</v>
      </c>
      <c r="E397" s="74">
        <v>94</v>
      </c>
      <c r="F397" s="69">
        <v>115761</v>
      </c>
      <c r="G397" s="88">
        <v>45870</v>
      </c>
      <c r="I397" s="69" t="s">
        <v>132</v>
      </c>
      <c r="J397" s="83" t="s">
        <v>675</v>
      </c>
      <c r="K397" s="81" t="s">
        <v>372</v>
      </c>
    </row>
    <row r="398" spans="2:11" ht="14.4" hidden="1">
      <c r="B398" s="89"/>
      <c r="C398" s="69" t="str">
        <f t="shared" ca="1" si="1"/>
        <v>OK</v>
      </c>
      <c r="D398" s="81" t="s">
        <v>406</v>
      </c>
      <c r="E398" s="74">
        <v>94</v>
      </c>
      <c r="F398" s="69">
        <v>115761</v>
      </c>
      <c r="G398" s="88">
        <v>45870</v>
      </c>
      <c r="I398" s="69" t="s">
        <v>132</v>
      </c>
      <c r="J398" s="83" t="s">
        <v>675</v>
      </c>
      <c r="K398" s="81" t="s">
        <v>406</v>
      </c>
    </row>
    <row r="399" spans="2:11" ht="14.4" hidden="1">
      <c r="B399" s="89"/>
      <c r="C399" s="69" t="str">
        <f t="shared" ca="1" si="1"/>
        <v>OK</v>
      </c>
      <c r="D399" s="81" t="s">
        <v>409</v>
      </c>
      <c r="E399" s="74">
        <v>94</v>
      </c>
      <c r="F399" s="69">
        <v>115761</v>
      </c>
      <c r="G399" s="88">
        <v>45870</v>
      </c>
      <c r="I399" s="69" t="s">
        <v>132</v>
      </c>
      <c r="J399" s="83" t="s">
        <v>675</v>
      </c>
      <c r="K399" s="81" t="s">
        <v>409</v>
      </c>
    </row>
    <row r="400" spans="2:11" ht="14.4" hidden="1">
      <c r="B400" s="89"/>
      <c r="C400" s="69" t="str">
        <f t="shared" ca="1" si="1"/>
        <v>OK</v>
      </c>
      <c r="D400" s="69" t="s">
        <v>287</v>
      </c>
      <c r="E400" s="74">
        <v>51.3</v>
      </c>
      <c r="G400" s="88">
        <v>45809</v>
      </c>
      <c r="I400" s="69" t="s">
        <v>132</v>
      </c>
      <c r="J400" s="83" t="s">
        <v>676</v>
      </c>
      <c r="K400" s="69" t="s">
        <v>287</v>
      </c>
    </row>
    <row r="401" spans="2:11" ht="14.4" hidden="1">
      <c r="B401" s="89"/>
      <c r="C401" s="69" t="str">
        <f t="shared" ca="1" si="1"/>
        <v>OK</v>
      </c>
      <c r="D401" s="69" t="s">
        <v>335</v>
      </c>
      <c r="E401" s="74">
        <v>51.3</v>
      </c>
      <c r="G401" s="88">
        <v>45809</v>
      </c>
      <c r="I401" s="69" t="s">
        <v>132</v>
      </c>
      <c r="J401" s="83" t="s">
        <v>676</v>
      </c>
      <c r="K401" s="69" t="s">
        <v>335</v>
      </c>
    </row>
    <row r="402" spans="2:11" ht="14.4" hidden="1">
      <c r="B402" s="89"/>
      <c r="C402" s="69" t="str">
        <f t="shared" ca="1" si="1"/>
        <v>OK</v>
      </c>
      <c r="D402" s="81" t="s">
        <v>677</v>
      </c>
      <c r="E402" s="74">
        <v>51.3</v>
      </c>
      <c r="G402" s="88">
        <v>45809</v>
      </c>
      <c r="I402" s="69" t="s">
        <v>132</v>
      </c>
      <c r="J402" s="83" t="s">
        <v>676</v>
      </c>
      <c r="K402" s="81" t="s">
        <v>677</v>
      </c>
    </row>
    <row r="403" spans="2:11" ht="14.4" hidden="1">
      <c r="B403" s="89"/>
      <c r="C403" s="69" t="str">
        <f t="shared" ca="1" si="1"/>
        <v>OK</v>
      </c>
      <c r="D403" s="83" t="s">
        <v>678</v>
      </c>
      <c r="E403" s="74">
        <v>49</v>
      </c>
      <c r="G403" s="88">
        <v>45809</v>
      </c>
      <c r="I403" s="69" t="s">
        <v>132</v>
      </c>
      <c r="J403" s="83" t="s">
        <v>676</v>
      </c>
      <c r="K403" s="83" t="s">
        <v>678</v>
      </c>
    </row>
    <row r="404" spans="2:11" ht="14.4" hidden="1">
      <c r="B404" s="89"/>
      <c r="C404" s="69" t="str">
        <f t="shared" ca="1" si="1"/>
        <v>OK</v>
      </c>
      <c r="D404" s="81" t="s">
        <v>677</v>
      </c>
      <c r="E404" s="74">
        <v>85.5</v>
      </c>
      <c r="G404" s="88">
        <v>45809</v>
      </c>
      <c r="I404" s="69" t="s">
        <v>132</v>
      </c>
      <c r="J404" s="83" t="s">
        <v>676</v>
      </c>
      <c r="K404" s="81" t="s">
        <v>677</v>
      </c>
    </row>
    <row r="405" spans="2:11" ht="14.4" hidden="1">
      <c r="B405" s="89"/>
      <c r="C405" s="69" t="str">
        <f t="shared" ca="1" si="1"/>
        <v>OK</v>
      </c>
      <c r="D405" s="81" t="s">
        <v>679</v>
      </c>
      <c r="E405" s="74">
        <v>85.5</v>
      </c>
      <c r="G405" s="88">
        <v>45809</v>
      </c>
      <c r="I405" s="69" t="s">
        <v>132</v>
      </c>
      <c r="J405" s="83" t="s">
        <v>676</v>
      </c>
      <c r="K405" s="81" t="s">
        <v>679</v>
      </c>
    </row>
    <row r="406" spans="2:11" ht="14.4" hidden="1">
      <c r="B406" s="89"/>
      <c r="C406" s="69" t="str">
        <f t="shared" ca="1" si="1"/>
        <v>OK</v>
      </c>
      <c r="D406" s="81" t="s">
        <v>680</v>
      </c>
      <c r="E406" s="74">
        <v>85.5</v>
      </c>
      <c r="G406" s="88">
        <v>45809</v>
      </c>
      <c r="I406" s="69" t="s">
        <v>132</v>
      </c>
      <c r="J406" s="83" t="s">
        <v>676</v>
      </c>
      <c r="K406" s="81" t="s">
        <v>680</v>
      </c>
    </row>
    <row r="407" spans="2:11" ht="14.4" hidden="1">
      <c r="B407" s="89"/>
      <c r="C407" s="69" t="str">
        <f t="shared" ca="1" si="1"/>
        <v>OK</v>
      </c>
      <c r="D407" s="69" t="s">
        <v>423</v>
      </c>
      <c r="E407" s="74">
        <v>85.5</v>
      </c>
      <c r="G407" s="88">
        <v>45809</v>
      </c>
      <c r="I407" s="69" t="s">
        <v>132</v>
      </c>
      <c r="J407" s="83" t="s">
        <v>676</v>
      </c>
      <c r="K407" s="69" t="s">
        <v>423</v>
      </c>
    </row>
    <row r="408" spans="2:11" ht="14.4" hidden="1">
      <c r="B408" s="89"/>
      <c r="C408" s="69" t="str">
        <f t="shared" ca="1" si="1"/>
        <v>OK</v>
      </c>
      <c r="D408" s="81" t="s">
        <v>681</v>
      </c>
      <c r="E408" s="74">
        <v>47</v>
      </c>
      <c r="G408" s="88">
        <v>45809</v>
      </c>
      <c r="I408" s="69" t="s">
        <v>132</v>
      </c>
      <c r="J408" s="83" t="s">
        <v>676</v>
      </c>
      <c r="K408" s="81" t="s">
        <v>681</v>
      </c>
    </row>
    <row r="409" spans="2:11" ht="14.4" hidden="1">
      <c r="B409" s="89"/>
      <c r="C409" s="69" t="str">
        <f t="shared" ca="1" si="1"/>
        <v>OK</v>
      </c>
      <c r="D409" s="69" t="s">
        <v>164</v>
      </c>
      <c r="E409" s="74">
        <v>85.5</v>
      </c>
      <c r="G409" s="88">
        <v>45809</v>
      </c>
      <c r="I409" s="69" t="s">
        <v>132</v>
      </c>
      <c r="J409" s="83" t="s">
        <v>676</v>
      </c>
      <c r="K409" s="69" t="s">
        <v>164</v>
      </c>
    </row>
    <row r="410" spans="2:11" ht="14.4" hidden="1">
      <c r="B410" s="89"/>
      <c r="C410" s="69" t="str">
        <f t="shared" ca="1" si="1"/>
        <v>OK</v>
      </c>
      <c r="D410" s="81" t="s">
        <v>678</v>
      </c>
      <c r="E410" s="74">
        <v>49</v>
      </c>
      <c r="G410" s="88">
        <v>45809</v>
      </c>
      <c r="I410" s="69" t="s">
        <v>132</v>
      </c>
      <c r="J410" s="83" t="s">
        <v>676</v>
      </c>
      <c r="K410" s="81" t="s">
        <v>678</v>
      </c>
    </row>
    <row r="411" spans="2:11" ht="14.4" hidden="1">
      <c r="B411" s="89"/>
      <c r="C411" s="69" t="str">
        <f t="shared" ca="1" si="1"/>
        <v>OK</v>
      </c>
      <c r="D411" s="69" t="s">
        <v>287</v>
      </c>
      <c r="E411" s="74">
        <v>102.6</v>
      </c>
      <c r="G411" s="88">
        <v>45809</v>
      </c>
      <c r="I411" s="69" t="s">
        <v>132</v>
      </c>
      <c r="J411" s="83" t="s">
        <v>676</v>
      </c>
      <c r="K411" s="69" t="s">
        <v>287</v>
      </c>
    </row>
    <row r="412" spans="2:11" ht="14.4" hidden="1">
      <c r="B412" s="89"/>
      <c r="C412" s="69" t="str">
        <f t="shared" ca="1" si="1"/>
        <v>OK</v>
      </c>
      <c r="D412" s="69" t="s">
        <v>335</v>
      </c>
      <c r="E412" s="74">
        <v>102.6</v>
      </c>
      <c r="G412" s="88">
        <v>45809</v>
      </c>
      <c r="I412" s="69" t="s">
        <v>132</v>
      </c>
      <c r="J412" s="83" t="s">
        <v>676</v>
      </c>
      <c r="K412" s="69" t="s">
        <v>335</v>
      </c>
    </row>
    <row r="413" spans="2:11" ht="14.4" hidden="1">
      <c r="B413" s="89"/>
      <c r="C413" s="69" t="str">
        <f t="shared" ca="1" si="1"/>
        <v>OK</v>
      </c>
      <c r="D413" s="81" t="s">
        <v>677</v>
      </c>
      <c r="E413" s="74">
        <v>102.6</v>
      </c>
      <c r="G413" s="88">
        <v>45809</v>
      </c>
      <c r="I413" s="69" t="s">
        <v>132</v>
      </c>
      <c r="J413" s="83" t="s">
        <v>676</v>
      </c>
      <c r="K413" s="81" t="s">
        <v>677</v>
      </c>
    </row>
    <row r="414" spans="2:11" ht="14.4" hidden="1">
      <c r="B414" s="89"/>
      <c r="C414" s="69" t="str">
        <f t="shared" ca="1" si="1"/>
        <v>OK</v>
      </c>
      <c r="D414" s="81" t="s">
        <v>679</v>
      </c>
      <c r="E414" s="74">
        <v>102.6</v>
      </c>
      <c r="G414" s="88">
        <v>45809</v>
      </c>
      <c r="I414" s="69" t="s">
        <v>132</v>
      </c>
      <c r="J414" s="83" t="s">
        <v>676</v>
      </c>
      <c r="K414" s="81" t="s">
        <v>679</v>
      </c>
    </row>
    <row r="415" spans="2:11" ht="13.2" hidden="1">
      <c r="B415" s="89"/>
      <c r="C415" s="69" t="str">
        <f t="shared" ca="1" si="1"/>
        <v>OK</v>
      </c>
      <c r="D415" s="90" t="s">
        <v>682</v>
      </c>
      <c r="E415" s="91">
        <v>85.5</v>
      </c>
      <c r="F415" s="92"/>
      <c r="G415" s="93">
        <v>45839</v>
      </c>
      <c r="H415" s="92"/>
      <c r="I415" s="69" t="s">
        <v>132</v>
      </c>
      <c r="J415" s="94" t="s">
        <v>676</v>
      </c>
      <c r="K415" s="90" t="s">
        <v>682</v>
      </c>
    </row>
    <row r="416" spans="2:11" ht="13.2" hidden="1">
      <c r="B416" s="89"/>
      <c r="C416" s="69" t="str">
        <f t="shared" ca="1" si="1"/>
        <v>OK</v>
      </c>
      <c r="D416" s="90" t="s">
        <v>683</v>
      </c>
      <c r="E416" s="91">
        <v>85.5</v>
      </c>
      <c r="F416" s="92"/>
      <c r="G416" s="93">
        <v>45839</v>
      </c>
      <c r="H416" s="92"/>
      <c r="I416" s="69" t="s">
        <v>132</v>
      </c>
      <c r="J416" s="94" t="s">
        <v>676</v>
      </c>
      <c r="K416" s="90" t="s">
        <v>683</v>
      </c>
    </row>
    <row r="417" spans="2:11" ht="13.2" hidden="1">
      <c r="B417" s="89"/>
      <c r="C417" s="69" t="str">
        <f t="shared" ca="1" si="1"/>
        <v>OK</v>
      </c>
      <c r="D417" s="90" t="s">
        <v>682</v>
      </c>
      <c r="E417" s="91">
        <v>75.2</v>
      </c>
      <c r="F417" s="92"/>
      <c r="G417" s="93">
        <v>45839</v>
      </c>
      <c r="H417" s="92"/>
      <c r="I417" s="69" t="s">
        <v>132</v>
      </c>
      <c r="J417" s="94" t="s">
        <v>676</v>
      </c>
      <c r="K417" s="90" t="s">
        <v>682</v>
      </c>
    </row>
    <row r="418" spans="2:11" ht="13.2" hidden="1">
      <c r="B418" s="89"/>
      <c r="C418" s="69" t="str">
        <f t="shared" ca="1" si="1"/>
        <v>OK</v>
      </c>
      <c r="D418" s="90" t="s">
        <v>684</v>
      </c>
      <c r="E418" s="91">
        <v>123</v>
      </c>
      <c r="F418" s="92"/>
      <c r="G418" s="93">
        <v>45839</v>
      </c>
      <c r="H418" s="92"/>
      <c r="I418" s="69" t="s">
        <v>132</v>
      </c>
      <c r="J418" s="94" t="s">
        <v>676</v>
      </c>
      <c r="K418" s="90" t="s">
        <v>684</v>
      </c>
    </row>
    <row r="419" spans="2:11" ht="13.2" hidden="1">
      <c r="B419" s="89"/>
      <c r="C419" s="69" t="str">
        <f t="shared" ca="1" si="1"/>
        <v>OK</v>
      </c>
      <c r="D419" s="90" t="s">
        <v>523</v>
      </c>
      <c r="E419" s="91">
        <v>188.1</v>
      </c>
      <c r="F419" s="92"/>
      <c r="G419" s="93">
        <v>45839</v>
      </c>
      <c r="H419" s="92"/>
      <c r="I419" s="69" t="s">
        <v>132</v>
      </c>
      <c r="J419" s="94" t="s">
        <v>676</v>
      </c>
      <c r="K419" s="90" t="s">
        <v>523</v>
      </c>
    </row>
    <row r="420" spans="2:11" ht="14.4" hidden="1">
      <c r="B420" s="89"/>
      <c r="C420" s="69" t="str">
        <f t="shared" ca="1" si="1"/>
        <v>OK</v>
      </c>
      <c r="D420" s="81" t="s">
        <v>685</v>
      </c>
      <c r="E420" s="74">
        <v>119.7</v>
      </c>
      <c r="G420" s="88">
        <v>45870</v>
      </c>
      <c r="I420" s="69" t="s">
        <v>132</v>
      </c>
      <c r="J420" s="83" t="s">
        <v>676</v>
      </c>
      <c r="K420" s="81" t="s">
        <v>685</v>
      </c>
    </row>
    <row r="421" spans="2:11" ht="14.4" hidden="1">
      <c r="B421" s="89"/>
      <c r="C421" s="69" t="str">
        <f t="shared" ca="1" si="1"/>
        <v>OK</v>
      </c>
      <c r="D421" s="81" t="s">
        <v>686</v>
      </c>
      <c r="E421" s="74">
        <v>135.80000000000001</v>
      </c>
      <c r="G421" s="88">
        <v>45870</v>
      </c>
      <c r="I421" s="69" t="s">
        <v>132</v>
      </c>
      <c r="J421" s="83" t="s">
        <v>676</v>
      </c>
      <c r="K421" s="81" t="s">
        <v>686</v>
      </c>
    </row>
    <row r="422" spans="2:11" ht="14.4" hidden="1">
      <c r="B422" s="89"/>
      <c r="C422" s="69" t="str">
        <f t="shared" ca="1" si="1"/>
        <v>OK</v>
      </c>
      <c r="D422" s="81" t="s">
        <v>687</v>
      </c>
      <c r="E422" s="74">
        <v>97</v>
      </c>
      <c r="G422" s="88">
        <v>45870</v>
      </c>
      <c r="I422" s="69" t="s">
        <v>132</v>
      </c>
      <c r="J422" s="83" t="s">
        <v>676</v>
      </c>
      <c r="K422" s="81" t="s">
        <v>687</v>
      </c>
    </row>
    <row r="423" spans="2:11" ht="14.4" hidden="1">
      <c r="B423" s="89"/>
      <c r="C423" s="69" t="str">
        <f t="shared" ca="1" si="1"/>
        <v>OK</v>
      </c>
      <c r="D423" s="69" t="s">
        <v>406</v>
      </c>
      <c r="E423" s="74">
        <v>51.3</v>
      </c>
      <c r="G423" s="88">
        <v>45870</v>
      </c>
      <c r="I423" s="69" t="s">
        <v>132</v>
      </c>
      <c r="J423" s="83" t="s">
        <v>676</v>
      </c>
      <c r="K423" s="69" t="s">
        <v>406</v>
      </c>
    </row>
    <row r="424" spans="2:11" ht="14.4" hidden="1">
      <c r="B424" s="89"/>
      <c r="C424" s="69" t="str">
        <f t="shared" ca="1" si="1"/>
        <v>OK</v>
      </c>
      <c r="D424" s="69" t="s">
        <v>409</v>
      </c>
      <c r="E424" s="74">
        <v>58.2</v>
      </c>
      <c r="G424" s="88">
        <v>45870</v>
      </c>
      <c r="I424" s="69" t="s">
        <v>132</v>
      </c>
      <c r="J424" s="83" t="s">
        <v>676</v>
      </c>
      <c r="K424" s="69" t="s">
        <v>409</v>
      </c>
    </row>
    <row r="425" spans="2:11" ht="14.4" hidden="1">
      <c r="B425" s="89"/>
      <c r="C425" s="69" t="str">
        <f t="shared" ca="1" si="1"/>
        <v>OK</v>
      </c>
      <c r="D425" s="69" t="s">
        <v>180</v>
      </c>
      <c r="E425" s="74">
        <v>68.400000000000006</v>
      </c>
      <c r="G425" s="88">
        <v>45870</v>
      </c>
      <c r="I425" s="69" t="s">
        <v>132</v>
      </c>
      <c r="J425" s="83" t="s">
        <v>676</v>
      </c>
      <c r="K425" s="69" t="s">
        <v>180</v>
      </c>
    </row>
    <row r="426" spans="2:11" ht="14.4" hidden="1">
      <c r="B426" s="89"/>
      <c r="C426" s="69" t="str">
        <f t="shared" ca="1" si="1"/>
        <v>OK</v>
      </c>
      <c r="D426" s="69" t="s">
        <v>325</v>
      </c>
      <c r="E426" s="74">
        <v>8.5500000000000007</v>
      </c>
      <c r="G426" s="88">
        <v>45870</v>
      </c>
      <c r="I426" s="69" t="s">
        <v>132</v>
      </c>
      <c r="J426" s="83" t="s">
        <v>676</v>
      </c>
      <c r="K426" s="69" t="s">
        <v>325</v>
      </c>
    </row>
    <row r="427" spans="2:11" ht="14.4" hidden="1">
      <c r="B427" s="89"/>
      <c r="C427" s="69" t="str">
        <f t="shared" ca="1" si="1"/>
        <v>OK</v>
      </c>
      <c r="D427" s="69" t="s">
        <v>279</v>
      </c>
      <c r="E427" s="74">
        <v>51.3</v>
      </c>
      <c r="G427" s="88">
        <v>45870</v>
      </c>
      <c r="I427" s="69" t="s">
        <v>132</v>
      </c>
      <c r="J427" s="83" t="s">
        <v>676</v>
      </c>
      <c r="K427" s="69" t="s">
        <v>279</v>
      </c>
    </row>
    <row r="428" spans="2:11" ht="14.4" hidden="1">
      <c r="B428" s="89"/>
      <c r="C428" s="69" t="str">
        <f t="shared" ca="1" si="1"/>
        <v>OK</v>
      </c>
      <c r="D428" s="69" t="s">
        <v>358</v>
      </c>
      <c r="E428" s="74">
        <v>51.3</v>
      </c>
      <c r="G428" s="88">
        <v>45870</v>
      </c>
      <c r="I428" s="69" t="s">
        <v>132</v>
      </c>
      <c r="J428" s="83" t="s">
        <v>676</v>
      </c>
      <c r="K428" s="69" t="s">
        <v>358</v>
      </c>
    </row>
    <row r="429" spans="2:11" ht="14.4" hidden="1">
      <c r="B429" s="89"/>
      <c r="C429" s="69" t="str">
        <f t="shared" ca="1" si="1"/>
        <v>OK</v>
      </c>
      <c r="D429" s="83" t="s">
        <v>688</v>
      </c>
      <c r="E429" s="74">
        <v>65.8</v>
      </c>
      <c r="G429" s="88">
        <v>45870</v>
      </c>
      <c r="I429" s="69" t="s">
        <v>132</v>
      </c>
      <c r="J429" s="83" t="s">
        <v>676</v>
      </c>
      <c r="K429" s="83" t="s">
        <v>688</v>
      </c>
    </row>
    <row r="430" spans="2:11" ht="14.4" hidden="1">
      <c r="B430" s="89"/>
      <c r="C430" s="69" t="str">
        <f t="shared" ca="1" si="1"/>
        <v>OK</v>
      </c>
      <c r="D430" s="69" t="s">
        <v>484</v>
      </c>
      <c r="E430" s="74">
        <v>79</v>
      </c>
      <c r="G430" s="88">
        <v>45870</v>
      </c>
      <c r="I430" s="69" t="s">
        <v>132</v>
      </c>
      <c r="J430" s="83" t="s">
        <v>676</v>
      </c>
      <c r="K430" s="69" t="s">
        <v>484</v>
      </c>
    </row>
    <row r="431" spans="2:11" ht="14.4" hidden="1">
      <c r="B431" s="89"/>
      <c r="C431" s="69" t="str">
        <f t="shared" ca="1" si="1"/>
        <v>OK</v>
      </c>
      <c r="D431" s="69" t="s">
        <v>210</v>
      </c>
      <c r="E431" s="74">
        <v>47</v>
      </c>
      <c r="G431" s="88">
        <v>45870</v>
      </c>
      <c r="I431" s="69" t="s">
        <v>132</v>
      </c>
      <c r="J431" s="83" t="s">
        <v>676</v>
      </c>
      <c r="K431" s="69" t="s">
        <v>210</v>
      </c>
    </row>
    <row r="432" spans="2:11" ht="14.4" hidden="1">
      <c r="B432" s="89"/>
      <c r="C432" s="69" t="str">
        <f t="shared" ca="1" si="1"/>
        <v>OK</v>
      </c>
      <c r="D432" s="69" t="s">
        <v>266</v>
      </c>
      <c r="E432" s="74">
        <v>47</v>
      </c>
      <c r="G432" s="88">
        <v>45870</v>
      </c>
      <c r="I432" s="69" t="s">
        <v>132</v>
      </c>
      <c r="J432" s="83" t="s">
        <v>676</v>
      </c>
      <c r="K432" s="69" t="s">
        <v>266</v>
      </c>
    </row>
    <row r="433" spans="2:11" ht="14.4" hidden="1">
      <c r="B433" s="89"/>
      <c r="C433" s="69" t="str">
        <f t="shared" ca="1" si="1"/>
        <v>OK</v>
      </c>
      <c r="D433" s="69" t="s">
        <v>273</v>
      </c>
      <c r="E433" s="74">
        <v>47</v>
      </c>
      <c r="G433" s="88">
        <v>45870</v>
      </c>
      <c r="I433" s="69" t="s">
        <v>132</v>
      </c>
      <c r="J433" s="83" t="s">
        <v>676</v>
      </c>
      <c r="K433" s="69" t="s">
        <v>273</v>
      </c>
    </row>
    <row r="434" spans="2:11" ht="14.4" hidden="1">
      <c r="B434" s="89"/>
      <c r="C434" s="69" t="str">
        <f t="shared" ca="1" si="1"/>
        <v>OK</v>
      </c>
      <c r="D434" s="69" t="s">
        <v>191</v>
      </c>
      <c r="E434" s="74">
        <v>47</v>
      </c>
      <c r="G434" s="88">
        <v>45870</v>
      </c>
      <c r="I434" s="69" t="s">
        <v>132</v>
      </c>
      <c r="J434" s="83" t="s">
        <v>676</v>
      </c>
      <c r="K434" s="69" t="s">
        <v>191</v>
      </c>
    </row>
    <row r="435" spans="2:11" ht="14.4" hidden="1">
      <c r="B435" s="89"/>
      <c r="C435" s="69" t="str">
        <f t="shared" ca="1" si="1"/>
        <v>OK</v>
      </c>
      <c r="D435" s="69" t="s">
        <v>264</v>
      </c>
      <c r="E435" s="74">
        <v>47</v>
      </c>
      <c r="G435" s="88">
        <v>45870</v>
      </c>
      <c r="I435" s="69" t="s">
        <v>132</v>
      </c>
      <c r="J435" s="83" t="s">
        <v>676</v>
      </c>
      <c r="K435" s="69" t="s">
        <v>264</v>
      </c>
    </row>
    <row r="436" spans="2:11" ht="14.4" hidden="1">
      <c r="B436" s="89"/>
      <c r="C436" s="69" t="str">
        <f t="shared" ca="1" si="1"/>
        <v>OK</v>
      </c>
      <c r="D436" s="69" t="s">
        <v>314</v>
      </c>
      <c r="E436" s="74">
        <v>47</v>
      </c>
      <c r="G436" s="88">
        <v>45870</v>
      </c>
      <c r="I436" s="69" t="s">
        <v>132</v>
      </c>
      <c r="J436" s="83" t="s">
        <v>676</v>
      </c>
      <c r="K436" s="69" t="s">
        <v>314</v>
      </c>
    </row>
    <row r="437" spans="2:11" ht="14.4" hidden="1">
      <c r="B437" s="89"/>
      <c r="C437" s="69" t="str">
        <f t="shared" ca="1" si="1"/>
        <v>OK</v>
      </c>
      <c r="D437" s="69" t="s">
        <v>152</v>
      </c>
      <c r="E437" s="74">
        <v>112.8</v>
      </c>
      <c r="G437" s="88">
        <v>45870</v>
      </c>
      <c r="I437" s="69" t="s">
        <v>132</v>
      </c>
      <c r="J437" s="83" t="s">
        <v>676</v>
      </c>
      <c r="K437" s="69" t="s">
        <v>152</v>
      </c>
    </row>
    <row r="438" spans="2:11" ht="14.4" hidden="1">
      <c r="B438" s="89"/>
      <c r="C438" s="69" t="str">
        <f t="shared" ca="1" si="1"/>
        <v>OK</v>
      </c>
      <c r="D438" s="69" t="s">
        <v>372</v>
      </c>
      <c r="E438" s="74">
        <v>112.8</v>
      </c>
      <c r="G438" s="88">
        <v>45870</v>
      </c>
      <c r="I438" s="69" t="s">
        <v>132</v>
      </c>
      <c r="J438" s="83" t="s">
        <v>676</v>
      </c>
      <c r="K438" s="69" t="s">
        <v>372</v>
      </c>
    </row>
    <row r="439" spans="2:11" ht="14.4" hidden="1">
      <c r="B439" s="89"/>
      <c r="C439" s="69" t="str">
        <f t="shared" ca="1" si="1"/>
        <v>OK</v>
      </c>
      <c r="D439" s="69" t="s">
        <v>325</v>
      </c>
      <c r="E439" s="74">
        <v>29.75</v>
      </c>
      <c r="G439" s="88">
        <v>45870</v>
      </c>
      <c r="I439" s="69" t="s">
        <v>132</v>
      </c>
      <c r="J439" s="83" t="s">
        <v>676</v>
      </c>
      <c r="K439" s="69" t="s">
        <v>325</v>
      </c>
    </row>
    <row r="440" spans="2:11" ht="14.4" hidden="1">
      <c r="B440" s="89"/>
      <c r="C440" s="69" t="str">
        <f t="shared" ca="1" si="1"/>
        <v>OK</v>
      </c>
      <c r="D440" s="69" t="s">
        <v>423</v>
      </c>
      <c r="E440" s="74">
        <v>144.35</v>
      </c>
      <c r="G440" s="88">
        <v>45870</v>
      </c>
      <c r="I440" s="69" t="s">
        <v>132</v>
      </c>
      <c r="J440" s="83" t="s">
        <v>676</v>
      </c>
      <c r="K440" s="69" t="s">
        <v>423</v>
      </c>
    </row>
    <row r="441" spans="2:11" ht="14.4" hidden="1">
      <c r="B441" s="89"/>
      <c r="C441" s="69" t="str">
        <f t="shared" ca="1" si="1"/>
        <v>OK</v>
      </c>
      <c r="D441" s="69" t="s">
        <v>365</v>
      </c>
      <c r="E441" s="74">
        <v>112.8</v>
      </c>
      <c r="G441" s="88">
        <v>45870</v>
      </c>
      <c r="I441" s="69" t="s">
        <v>132</v>
      </c>
      <c r="J441" s="83" t="s">
        <v>676</v>
      </c>
      <c r="K441" s="69" t="s">
        <v>365</v>
      </c>
    </row>
    <row r="442" spans="2:11" ht="14.4" hidden="1">
      <c r="B442" s="89"/>
      <c r="C442" s="69" t="str">
        <f t="shared" ca="1" si="1"/>
        <v>OK</v>
      </c>
      <c r="D442" s="81" t="s">
        <v>689</v>
      </c>
      <c r="E442" s="74">
        <v>56.4</v>
      </c>
      <c r="G442" s="95">
        <v>45809</v>
      </c>
      <c r="I442" s="69" t="s">
        <v>132</v>
      </c>
      <c r="J442" s="83" t="s">
        <v>676</v>
      </c>
      <c r="K442" s="81" t="s">
        <v>689</v>
      </c>
    </row>
    <row r="443" spans="2:11" ht="14.4" hidden="1">
      <c r="B443" s="89"/>
      <c r="C443" s="69" t="str">
        <f t="shared" ca="1" si="1"/>
        <v>OK</v>
      </c>
      <c r="D443" s="69" t="s">
        <v>342</v>
      </c>
      <c r="E443" s="74">
        <v>102.6</v>
      </c>
      <c r="G443" s="95">
        <v>45809</v>
      </c>
      <c r="I443" s="69" t="s">
        <v>132</v>
      </c>
      <c r="J443" s="83" t="s">
        <v>676</v>
      </c>
      <c r="K443" s="69" t="s">
        <v>342</v>
      </c>
    </row>
    <row r="444" spans="2:11" ht="14.4" hidden="1">
      <c r="B444" s="89"/>
      <c r="C444" s="69" t="str">
        <f t="shared" ca="1" si="1"/>
        <v>OK</v>
      </c>
      <c r="D444" s="69" t="s">
        <v>416</v>
      </c>
      <c r="E444" s="74">
        <v>102.6</v>
      </c>
      <c r="G444" s="95">
        <v>45809</v>
      </c>
      <c r="I444" s="69" t="s">
        <v>132</v>
      </c>
      <c r="J444" s="83" t="s">
        <v>676</v>
      </c>
      <c r="K444" s="69" t="s">
        <v>416</v>
      </c>
    </row>
    <row r="445" spans="2:11" ht="14.4" hidden="1">
      <c r="B445" s="89"/>
      <c r="C445" s="69" t="str">
        <f t="shared" ca="1" si="1"/>
        <v>OK</v>
      </c>
      <c r="D445" s="81" t="s">
        <v>690</v>
      </c>
      <c r="E445" s="74">
        <v>102.6</v>
      </c>
      <c r="G445" s="95">
        <v>45809</v>
      </c>
      <c r="I445" s="69" t="s">
        <v>132</v>
      </c>
      <c r="J445" s="83" t="s">
        <v>676</v>
      </c>
      <c r="K445" s="81" t="s">
        <v>690</v>
      </c>
    </row>
    <row r="446" spans="2:11" ht="14.4" hidden="1">
      <c r="B446" s="89"/>
      <c r="C446" s="69" t="str">
        <f t="shared" ca="1" si="1"/>
        <v>OK</v>
      </c>
      <c r="D446" s="81" t="s">
        <v>691</v>
      </c>
      <c r="E446" s="74">
        <v>102.6</v>
      </c>
      <c r="G446" s="95">
        <v>45809</v>
      </c>
      <c r="I446" s="69" t="s">
        <v>132</v>
      </c>
      <c r="J446" s="83" t="s">
        <v>676</v>
      </c>
      <c r="K446" s="81" t="s">
        <v>691</v>
      </c>
    </row>
    <row r="447" spans="2:11" ht="14.4" hidden="1">
      <c r="B447" s="89"/>
      <c r="C447" s="69" t="str">
        <f t="shared" ca="1" si="1"/>
        <v>OK</v>
      </c>
      <c r="D447" s="69" t="s">
        <v>423</v>
      </c>
      <c r="E447" s="74">
        <v>56.4</v>
      </c>
      <c r="G447" s="95">
        <v>45809</v>
      </c>
      <c r="I447" s="69" t="s">
        <v>132</v>
      </c>
      <c r="J447" s="83" t="s">
        <v>676</v>
      </c>
      <c r="K447" s="69" t="s">
        <v>423</v>
      </c>
    </row>
    <row r="448" spans="2:11" ht="14.4" hidden="1">
      <c r="B448" s="89"/>
      <c r="C448" s="69" t="str">
        <f t="shared" ca="1" si="1"/>
        <v>OK</v>
      </c>
      <c r="D448" s="81" t="s">
        <v>682</v>
      </c>
      <c r="E448" s="74">
        <v>56.4</v>
      </c>
      <c r="G448" s="95">
        <v>45809</v>
      </c>
      <c r="I448" s="69" t="s">
        <v>132</v>
      </c>
      <c r="J448" s="83" t="s">
        <v>676</v>
      </c>
      <c r="K448" s="81" t="s">
        <v>682</v>
      </c>
    </row>
    <row r="449" spans="2:11" ht="14.4" hidden="1">
      <c r="B449" s="89"/>
      <c r="C449" s="69" t="str">
        <f t="shared" ca="1" si="1"/>
        <v>OK</v>
      </c>
      <c r="D449" s="69" t="s">
        <v>365</v>
      </c>
      <c r="E449" s="74">
        <v>56.4</v>
      </c>
      <c r="G449" s="95">
        <v>45809</v>
      </c>
      <c r="I449" s="69" t="s">
        <v>132</v>
      </c>
      <c r="J449" s="83" t="s">
        <v>676</v>
      </c>
      <c r="K449" s="69" t="s">
        <v>365</v>
      </c>
    </row>
    <row r="450" spans="2:11" ht="14.4" hidden="1">
      <c r="B450" s="89"/>
      <c r="C450" s="69" t="str">
        <f t="shared" ca="1" si="1"/>
        <v>OK</v>
      </c>
      <c r="D450" s="81" t="s">
        <v>692</v>
      </c>
      <c r="E450" s="74">
        <v>102.6</v>
      </c>
      <c r="G450" s="95">
        <v>45809</v>
      </c>
      <c r="I450" s="69" t="s">
        <v>132</v>
      </c>
      <c r="J450" s="83" t="s">
        <v>676</v>
      </c>
      <c r="K450" s="81" t="s">
        <v>692</v>
      </c>
    </row>
    <row r="451" spans="2:11" ht="14.4" hidden="1">
      <c r="B451" s="89"/>
      <c r="C451" s="69" t="str">
        <f t="shared" ca="1" si="1"/>
        <v>OK</v>
      </c>
      <c r="D451" s="81" t="s">
        <v>294</v>
      </c>
      <c r="E451" s="74">
        <v>60</v>
      </c>
      <c r="G451" s="95">
        <v>45809</v>
      </c>
      <c r="I451" s="69" t="s">
        <v>132</v>
      </c>
      <c r="J451" s="83" t="s">
        <v>676</v>
      </c>
      <c r="K451" s="81" t="s">
        <v>294</v>
      </c>
    </row>
    <row r="452" spans="2:11" ht="14.4" hidden="1">
      <c r="B452" s="89"/>
      <c r="C452" s="69" t="str">
        <f t="shared" ca="1" si="1"/>
        <v>OK</v>
      </c>
      <c r="D452" s="81" t="s">
        <v>294</v>
      </c>
      <c r="E452" s="74">
        <v>102.6</v>
      </c>
      <c r="G452" s="95">
        <v>45809</v>
      </c>
      <c r="I452" s="69" t="s">
        <v>132</v>
      </c>
      <c r="J452" s="83" t="s">
        <v>676</v>
      </c>
      <c r="K452" s="81" t="s">
        <v>294</v>
      </c>
    </row>
    <row r="453" spans="2:11" ht="14.4" hidden="1">
      <c r="B453" s="89"/>
      <c r="C453" s="69" t="str">
        <f t="shared" ca="1" si="1"/>
        <v>Incompleto</v>
      </c>
      <c r="D453" s="81"/>
      <c r="E453" s="74"/>
      <c r="G453" s="96"/>
      <c r="J453" s="83"/>
      <c r="K453" s="81"/>
    </row>
    <row r="454" spans="2:11" ht="14.4" hidden="1">
      <c r="B454" s="89"/>
      <c r="C454" s="69" t="str">
        <f t="shared" ca="1" si="1"/>
        <v>OK</v>
      </c>
      <c r="D454" s="81" t="s">
        <v>484</v>
      </c>
      <c r="E454" s="74">
        <v>47.4</v>
      </c>
      <c r="G454" s="95">
        <v>45870</v>
      </c>
      <c r="I454" s="69" t="s">
        <v>132</v>
      </c>
      <c r="J454" s="83" t="s">
        <v>676</v>
      </c>
      <c r="K454" s="81" t="s">
        <v>484</v>
      </c>
    </row>
    <row r="455" spans="2:11" ht="13.2" hidden="1">
      <c r="B455" s="89"/>
      <c r="C455" s="69" t="str">
        <f t="shared" ca="1" si="1"/>
        <v>OK</v>
      </c>
      <c r="D455" s="69" t="s">
        <v>372</v>
      </c>
      <c r="E455" s="91">
        <v>34.200000000000003</v>
      </c>
      <c r="F455" s="92"/>
      <c r="G455" s="93">
        <v>45839</v>
      </c>
      <c r="H455" s="92"/>
      <c r="I455" s="69" t="s">
        <v>132</v>
      </c>
      <c r="J455" s="94" t="s">
        <v>676</v>
      </c>
      <c r="K455" s="69" t="s">
        <v>372</v>
      </c>
    </row>
    <row r="456" spans="2:11" ht="13.2" hidden="1">
      <c r="B456" s="89"/>
      <c r="C456" s="69" t="str">
        <f t="shared" ca="1" si="1"/>
        <v>OK</v>
      </c>
      <c r="D456" s="97" t="s">
        <v>693</v>
      </c>
      <c r="E456" s="98">
        <v>85.5</v>
      </c>
      <c r="F456" s="92"/>
      <c r="G456" s="93">
        <v>45839</v>
      </c>
      <c r="H456" s="92"/>
      <c r="I456" s="69" t="s">
        <v>132</v>
      </c>
      <c r="J456" s="94" t="s">
        <v>676</v>
      </c>
      <c r="K456" s="97" t="s">
        <v>693</v>
      </c>
    </row>
    <row r="457" spans="2:11" ht="13.2" hidden="1">
      <c r="B457" s="89"/>
      <c r="C457" s="69" t="str">
        <f t="shared" ca="1" si="1"/>
        <v>OK</v>
      </c>
      <c r="D457" s="90" t="s">
        <v>694</v>
      </c>
      <c r="E457" s="98">
        <v>85.5</v>
      </c>
      <c r="F457" s="92"/>
      <c r="G457" s="93">
        <v>45839</v>
      </c>
      <c r="H457" s="92"/>
      <c r="I457" s="69" t="s">
        <v>132</v>
      </c>
      <c r="J457" s="94" t="s">
        <v>676</v>
      </c>
      <c r="K457" s="90" t="s">
        <v>694</v>
      </c>
    </row>
    <row r="458" spans="2:11" ht="14.4" hidden="1">
      <c r="B458" s="89"/>
      <c r="C458" s="69" t="str">
        <f t="shared" ca="1" si="1"/>
        <v>OK</v>
      </c>
      <c r="D458" s="90" t="s">
        <v>547</v>
      </c>
      <c r="E458" s="74">
        <v>85.5</v>
      </c>
      <c r="F458" s="83"/>
      <c r="G458" s="96">
        <v>45901</v>
      </c>
      <c r="I458" s="69" t="s">
        <v>132</v>
      </c>
      <c r="J458" s="83" t="s">
        <v>676</v>
      </c>
      <c r="K458" s="90" t="s">
        <v>547</v>
      </c>
    </row>
    <row r="459" spans="2:11" ht="14.4" hidden="1">
      <c r="B459" s="89"/>
      <c r="C459" s="69" t="str">
        <f t="shared" ca="1" si="1"/>
        <v>OK</v>
      </c>
      <c r="D459" s="81" t="s">
        <v>695</v>
      </c>
      <c r="E459" s="74">
        <v>85.5</v>
      </c>
      <c r="F459" s="83"/>
      <c r="G459" s="96">
        <v>45901</v>
      </c>
      <c r="I459" s="69" t="s">
        <v>132</v>
      </c>
      <c r="J459" s="83" t="s">
        <v>676</v>
      </c>
      <c r="K459" s="81" t="s">
        <v>695</v>
      </c>
    </row>
    <row r="460" spans="2:11" ht="14.4" hidden="1">
      <c r="B460" s="89"/>
      <c r="C460" s="69" t="str">
        <f t="shared" ca="1" si="1"/>
        <v>OK</v>
      </c>
      <c r="D460" s="81" t="s">
        <v>696</v>
      </c>
      <c r="E460" s="74">
        <v>47</v>
      </c>
      <c r="F460" s="83"/>
      <c r="G460" s="96">
        <v>45901</v>
      </c>
      <c r="I460" s="69" t="s">
        <v>132</v>
      </c>
      <c r="J460" s="83" t="s">
        <v>676</v>
      </c>
      <c r="K460" s="81" t="s">
        <v>696</v>
      </c>
    </row>
    <row r="461" spans="2:11" ht="14.4" hidden="1">
      <c r="B461" s="89"/>
      <c r="C461" s="69" t="str">
        <f t="shared" ca="1" si="1"/>
        <v>OK</v>
      </c>
      <c r="D461" s="81" t="s">
        <v>356</v>
      </c>
      <c r="E461" s="74">
        <v>47</v>
      </c>
      <c r="F461" s="83"/>
      <c r="G461" s="96">
        <v>45901</v>
      </c>
      <c r="I461" s="69" t="s">
        <v>132</v>
      </c>
      <c r="J461" s="83" t="s">
        <v>676</v>
      </c>
      <c r="K461" s="81" t="s">
        <v>356</v>
      </c>
    </row>
    <row r="462" spans="2:11" ht="14.4" hidden="1">
      <c r="B462" s="89"/>
      <c r="C462" s="69" t="str">
        <f t="shared" ca="1" si="1"/>
        <v>OK</v>
      </c>
      <c r="D462" s="81" t="s">
        <v>552</v>
      </c>
      <c r="E462" s="74">
        <v>47</v>
      </c>
      <c r="F462" s="83"/>
      <c r="G462" s="96">
        <v>45901</v>
      </c>
      <c r="I462" s="69" t="s">
        <v>132</v>
      </c>
      <c r="J462" s="83" t="s">
        <v>676</v>
      </c>
      <c r="K462" s="81" t="s">
        <v>552</v>
      </c>
    </row>
    <row r="463" spans="2:11" ht="14.4" hidden="1">
      <c r="B463" s="89"/>
      <c r="C463" s="69" t="str">
        <f t="shared" ca="1" si="1"/>
        <v>OK</v>
      </c>
      <c r="D463" s="90" t="s">
        <v>547</v>
      </c>
      <c r="E463" s="74">
        <v>171</v>
      </c>
      <c r="F463" s="83"/>
      <c r="G463" s="96">
        <v>45901</v>
      </c>
      <c r="I463" s="69" t="s">
        <v>132</v>
      </c>
      <c r="J463" s="83" t="s">
        <v>676</v>
      </c>
      <c r="K463" s="90" t="s">
        <v>547</v>
      </c>
    </row>
    <row r="464" spans="2:11" ht="14.4" hidden="1">
      <c r="B464" s="89"/>
      <c r="C464" s="69" t="str">
        <f t="shared" ca="1" si="1"/>
        <v>OK</v>
      </c>
      <c r="D464" s="81" t="s">
        <v>697</v>
      </c>
      <c r="E464" s="74">
        <v>85.5</v>
      </c>
      <c r="F464" s="83"/>
      <c r="G464" s="96">
        <v>45901</v>
      </c>
      <c r="I464" s="69" t="s">
        <v>132</v>
      </c>
      <c r="J464" s="83" t="s">
        <v>676</v>
      </c>
      <c r="K464" s="81" t="s">
        <v>697</v>
      </c>
    </row>
    <row r="465" spans="2:11" ht="14.4" hidden="1">
      <c r="B465" s="89"/>
      <c r="C465" s="69" t="str">
        <f t="shared" ca="1" si="1"/>
        <v>OK</v>
      </c>
      <c r="D465" s="81" t="s">
        <v>524</v>
      </c>
      <c r="E465" s="74">
        <v>97</v>
      </c>
      <c r="F465" s="83"/>
      <c r="G465" s="96">
        <v>45901</v>
      </c>
      <c r="I465" s="69" t="s">
        <v>132</v>
      </c>
      <c r="J465" s="83" t="s">
        <v>676</v>
      </c>
      <c r="K465" s="81" t="s">
        <v>524</v>
      </c>
    </row>
    <row r="466" spans="2:11" ht="14.4" hidden="1">
      <c r="B466" s="89"/>
      <c r="C466" s="69" t="str">
        <f t="shared" ca="1" si="1"/>
        <v>OK</v>
      </c>
      <c r="D466" s="81" t="s">
        <v>174</v>
      </c>
      <c r="E466" s="74">
        <v>14.7</v>
      </c>
      <c r="F466" s="99">
        <v>29524480</v>
      </c>
      <c r="G466" s="95">
        <v>45901</v>
      </c>
      <c r="I466" s="69" t="s">
        <v>132</v>
      </c>
      <c r="J466" s="83" t="s">
        <v>661</v>
      </c>
      <c r="K466" s="81" t="s">
        <v>174</v>
      </c>
    </row>
    <row r="467" spans="2:11" ht="14.4" hidden="1">
      <c r="B467" s="89"/>
      <c r="C467" s="69" t="str">
        <f t="shared" ca="1" si="1"/>
        <v>OK</v>
      </c>
      <c r="D467" s="90" t="s">
        <v>209</v>
      </c>
      <c r="E467" s="74">
        <v>124.1</v>
      </c>
      <c r="F467" s="99">
        <v>29524480</v>
      </c>
      <c r="G467" s="95">
        <v>45901</v>
      </c>
      <c r="I467" s="69" t="s">
        <v>132</v>
      </c>
      <c r="J467" s="83" t="s">
        <v>661</v>
      </c>
      <c r="K467" s="90" t="s">
        <v>209</v>
      </c>
    </row>
    <row r="468" spans="2:11" ht="14.4" hidden="1">
      <c r="B468" s="89"/>
      <c r="C468" s="69" t="str">
        <f t="shared" ca="1" si="1"/>
        <v>OK</v>
      </c>
      <c r="D468" s="81" t="s">
        <v>227</v>
      </c>
      <c r="E468" s="74">
        <v>127.4</v>
      </c>
      <c r="F468" s="99">
        <v>29524480</v>
      </c>
      <c r="G468" s="95">
        <v>45901</v>
      </c>
      <c r="I468" s="69" t="s">
        <v>132</v>
      </c>
      <c r="J468" s="83" t="s">
        <v>661</v>
      </c>
      <c r="K468" s="81" t="s">
        <v>227</v>
      </c>
    </row>
    <row r="469" spans="2:11" ht="14.4" hidden="1">
      <c r="B469" s="89"/>
      <c r="C469" s="69" t="str">
        <f t="shared" ca="1" si="1"/>
        <v>OK</v>
      </c>
      <c r="D469" s="81" t="s">
        <v>246</v>
      </c>
      <c r="E469" s="74">
        <v>151.9</v>
      </c>
      <c r="F469" s="99">
        <v>29524480</v>
      </c>
      <c r="G469" s="95">
        <v>45901</v>
      </c>
      <c r="I469" s="69" t="s">
        <v>132</v>
      </c>
      <c r="J469" s="83" t="s">
        <v>661</v>
      </c>
      <c r="K469" s="81" t="s">
        <v>246</v>
      </c>
    </row>
    <row r="470" spans="2:11" ht="14.4" hidden="1">
      <c r="B470" s="89"/>
      <c r="C470" s="69" t="str">
        <f t="shared" ca="1" si="1"/>
        <v>OK</v>
      </c>
      <c r="D470" s="81" t="s">
        <v>271</v>
      </c>
      <c r="E470" s="74">
        <v>58.8</v>
      </c>
      <c r="F470" s="99">
        <v>29524480</v>
      </c>
      <c r="G470" s="95">
        <v>45901</v>
      </c>
      <c r="I470" s="69" t="s">
        <v>132</v>
      </c>
      <c r="J470" s="83" t="s">
        <v>661</v>
      </c>
      <c r="K470" s="81" t="s">
        <v>271</v>
      </c>
    </row>
    <row r="471" spans="2:11" ht="14.4" hidden="1">
      <c r="B471" s="89"/>
      <c r="C471" s="69" t="str">
        <f t="shared" ca="1" si="1"/>
        <v>OK</v>
      </c>
      <c r="D471" s="81" t="s">
        <v>274</v>
      </c>
      <c r="E471" s="74">
        <v>215.6</v>
      </c>
      <c r="F471" s="99">
        <v>29524480</v>
      </c>
      <c r="G471" s="95">
        <v>45901</v>
      </c>
      <c r="I471" s="69" t="s">
        <v>132</v>
      </c>
      <c r="J471" s="83" t="s">
        <v>661</v>
      </c>
      <c r="K471" s="81" t="s">
        <v>274</v>
      </c>
    </row>
    <row r="472" spans="2:11" ht="14.4" hidden="1">
      <c r="B472" s="89"/>
      <c r="C472" s="69" t="str">
        <f t="shared" ca="1" si="1"/>
        <v>OK</v>
      </c>
      <c r="D472" s="81" t="s">
        <v>277</v>
      </c>
      <c r="E472" s="74">
        <v>215.6</v>
      </c>
      <c r="F472" s="99">
        <v>29524480</v>
      </c>
      <c r="G472" s="95">
        <v>45901</v>
      </c>
      <c r="I472" s="69" t="s">
        <v>132</v>
      </c>
      <c r="J472" s="83" t="s">
        <v>661</v>
      </c>
      <c r="K472" s="81" t="s">
        <v>277</v>
      </c>
    </row>
    <row r="473" spans="2:11" ht="14.4" hidden="1">
      <c r="B473" s="89"/>
      <c r="C473" s="69" t="str">
        <f t="shared" ca="1" si="1"/>
        <v>OK</v>
      </c>
      <c r="D473" s="81" t="s">
        <v>285</v>
      </c>
      <c r="E473" s="74">
        <v>140.80000000000001</v>
      </c>
      <c r="F473" s="99">
        <v>29524480</v>
      </c>
      <c r="G473" s="95">
        <v>45901</v>
      </c>
      <c r="I473" s="69" t="s">
        <v>132</v>
      </c>
      <c r="J473" s="83" t="s">
        <v>661</v>
      </c>
      <c r="K473" s="81" t="s">
        <v>285</v>
      </c>
    </row>
    <row r="474" spans="2:11" ht="14.4" hidden="1">
      <c r="B474" s="89"/>
      <c r="C474" s="69" t="str">
        <f t="shared" ca="1" si="1"/>
        <v>OK</v>
      </c>
      <c r="D474" s="81" t="s">
        <v>299</v>
      </c>
      <c r="E474" s="74">
        <v>176.4</v>
      </c>
      <c r="F474" s="99">
        <v>29524480</v>
      </c>
      <c r="G474" s="95">
        <v>45901</v>
      </c>
      <c r="I474" s="69" t="s">
        <v>132</v>
      </c>
      <c r="J474" s="83" t="s">
        <v>661</v>
      </c>
      <c r="K474" s="81" t="s">
        <v>299</v>
      </c>
    </row>
    <row r="475" spans="2:11" ht="14.4" hidden="1">
      <c r="B475" s="89"/>
      <c r="C475" s="69" t="str">
        <f t="shared" ca="1" si="1"/>
        <v>OK</v>
      </c>
      <c r="D475" s="81" t="s">
        <v>307</v>
      </c>
      <c r="E475" s="74">
        <v>215.6</v>
      </c>
      <c r="F475" s="99">
        <v>29524480</v>
      </c>
      <c r="G475" s="95">
        <v>45901</v>
      </c>
      <c r="I475" s="69" t="s">
        <v>132</v>
      </c>
      <c r="J475" s="83" t="s">
        <v>661</v>
      </c>
      <c r="K475" s="81" t="s">
        <v>307</v>
      </c>
    </row>
    <row r="476" spans="2:11" ht="14.4" hidden="1">
      <c r="B476" s="89"/>
      <c r="C476" s="69" t="str">
        <f t="shared" ca="1" si="1"/>
        <v>OK</v>
      </c>
      <c r="D476" s="81" t="s">
        <v>422</v>
      </c>
      <c r="E476" s="74">
        <v>215.6</v>
      </c>
      <c r="F476" s="99">
        <v>29524480</v>
      </c>
      <c r="G476" s="95">
        <v>45901</v>
      </c>
      <c r="I476" s="69" t="s">
        <v>132</v>
      </c>
      <c r="J476" s="83" t="s">
        <v>661</v>
      </c>
      <c r="K476" s="81" t="s">
        <v>422</v>
      </c>
    </row>
    <row r="477" spans="2:11" ht="14.4" hidden="1">
      <c r="B477" s="89"/>
      <c r="C477" s="69" t="str">
        <f t="shared" ca="1" si="1"/>
        <v>OK</v>
      </c>
      <c r="D477" s="81" t="s">
        <v>150</v>
      </c>
      <c r="E477" s="74">
        <v>376.2</v>
      </c>
      <c r="F477" s="99">
        <v>87822562</v>
      </c>
      <c r="G477" s="95">
        <v>45901</v>
      </c>
      <c r="I477" s="69" t="s">
        <v>132</v>
      </c>
      <c r="J477" s="83" t="s">
        <v>642</v>
      </c>
      <c r="K477" s="81" t="s">
        <v>150</v>
      </c>
    </row>
    <row r="478" spans="2:11" ht="14.4" hidden="1">
      <c r="B478" s="89"/>
      <c r="C478" s="69" t="str">
        <f t="shared" ca="1" si="1"/>
        <v>OK</v>
      </c>
      <c r="D478" s="81" t="s">
        <v>186</v>
      </c>
      <c r="E478" s="74">
        <v>244.8</v>
      </c>
      <c r="F478" s="99">
        <v>87822562</v>
      </c>
      <c r="G478" s="95">
        <v>45901</v>
      </c>
      <c r="I478" s="69" t="s">
        <v>132</v>
      </c>
      <c r="J478" s="83" t="s">
        <v>642</v>
      </c>
      <c r="K478" s="81" t="s">
        <v>186</v>
      </c>
    </row>
    <row r="479" spans="2:11" ht="14.4" hidden="1">
      <c r="B479" s="89"/>
      <c r="C479" s="69" t="str">
        <f t="shared" ca="1" si="1"/>
        <v>OK</v>
      </c>
      <c r="D479" s="81" t="s">
        <v>195</v>
      </c>
      <c r="E479" s="74">
        <v>153.9</v>
      </c>
      <c r="F479" s="99">
        <v>87822562</v>
      </c>
      <c r="G479" s="95">
        <v>45901</v>
      </c>
      <c r="I479" s="69" t="s">
        <v>132</v>
      </c>
      <c r="J479" s="83" t="s">
        <v>642</v>
      </c>
      <c r="K479" s="81" t="s">
        <v>195</v>
      </c>
    </row>
    <row r="480" spans="2:11" ht="14.4" hidden="1">
      <c r="B480" s="89"/>
      <c r="C480" s="69" t="str">
        <f t="shared" ca="1" si="1"/>
        <v>OK</v>
      </c>
      <c r="D480" s="81" t="s">
        <v>460</v>
      </c>
      <c r="E480" s="74">
        <v>376.2</v>
      </c>
      <c r="F480" s="99">
        <v>87822562</v>
      </c>
      <c r="G480" s="95">
        <v>45901</v>
      </c>
      <c r="I480" s="69" t="s">
        <v>132</v>
      </c>
      <c r="J480" s="83" t="s">
        <v>642</v>
      </c>
      <c r="K480" s="81" t="s">
        <v>460</v>
      </c>
    </row>
    <row r="481" spans="2:11" ht="14.4" hidden="1">
      <c r="B481" s="89"/>
      <c r="C481" s="69" t="str">
        <f t="shared" ca="1" si="1"/>
        <v>OK</v>
      </c>
      <c r="D481" s="81" t="s">
        <v>204</v>
      </c>
      <c r="E481" s="74">
        <v>188.1</v>
      </c>
      <c r="F481" s="99">
        <v>87822562</v>
      </c>
      <c r="G481" s="95">
        <v>45901</v>
      </c>
      <c r="I481" s="69" t="s">
        <v>132</v>
      </c>
      <c r="J481" s="83" t="s">
        <v>642</v>
      </c>
      <c r="K481" s="81" t="s">
        <v>204</v>
      </c>
    </row>
    <row r="482" spans="2:11" ht="14.4" hidden="1">
      <c r="B482" s="89"/>
      <c r="C482" s="69" t="str">
        <f t="shared" ca="1" si="1"/>
        <v>OK</v>
      </c>
      <c r="D482" s="81" t="s">
        <v>206</v>
      </c>
      <c r="E482" s="74">
        <v>376.2</v>
      </c>
      <c r="F482" s="99">
        <v>87822562</v>
      </c>
      <c r="G482" s="95">
        <v>45901</v>
      </c>
      <c r="I482" s="69" t="s">
        <v>132</v>
      </c>
      <c r="J482" s="83" t="s">
        <v>642</v>
      </c>
      <c r="K482" s="81" t="s">
        <v>206</v>
      </c>
    </row>
    <row r="483" spans="2:11" ht="14.4" hidden="1">
      <c r="B483" s="89"/>
      <c r="C483" s="69" t="str">
        <f t="shared" ca="1" si="1"/>
        <v>OK</v>
      </c>
      <c r="D483" s="81" t="s">
        <v>210</v>
      </c>
      <c r="E483" s="74">
        <v>188.1</v>
      </c>
      <c r="F483" s="99">
        <v>87822562</v>
      </c>
      <c r="G483" s="95">
        <v>45901</v>
      </c>
      <c r="I483" s="69" t="s">
        <v>132</v>
      </c>
      <c r="J483" s="83" t="s">
        <v>642</v>
      </c>
      <c r="K483" s="81" t="s">
        <v>210</v>
      </c>
    </row>
    <row r="484" spans="2:11" ht="14.4" hidden="1">
      <c r="B484" s="89"/>
      <c r="C484" s="69" t="str">
        <f t="shared" ca="1" si="1"/>
        <v>OK</v>
      </c>
      <c r="D484" s="81" t="s">
        <v>215</v>
      </c>
      <c r="E484" s="74">
        <v>206.8</v>
      </c>
      <c r="F484" s="99">
        <v>87822562</v>
      </c>
      <c r="G484" s="95">
        <v>45901</v>
      </c>
      <c r="I484" s="69" t="s">
        <v>132</v>
      </c>
      <c r="J484" s="83" t="s">
        <v>642</v>
      </c>
      <c r="K484" s="81" t="s">
        <v>215</v>
      </c>
    </row>
    <row r="485" spans="2:11" ht="14.4" hidden="1">
      <c r="B485" s="89"/>
      <c r="C485" s="69" t="str">
        <f t="shared" ca="1" si="1"/>
        <v>OK</v>
      </c>
      <c r="D485" s="81" t="s">
        <v>218</v>
      </c>
      <c r="E485" s="74">
        <v>188.1</v>
      </c>
      <c r="F485" s="99">
        <v>87822562</v>
      </c>
      <c r="G485" s="95">
        <v>45901</v>
      </c>
      <c r="I485" s="69" t="s">
        <v>132</v>
      </c>
      <c r="J485" s="83" t="s">
        <v>642</v>
      </c>
      <c r="K485" s="81" t="s">
        <v>218</v>
      </c>
    </row>
    <row r="486" spans="2:11" ht="14.4" hidden="1">
      <c r="B486" s="89"/>
      <c r="C486" s="69" t="str">
        <f t="shared" ca="1" si="1"/>
        <v>OK</v>
      </c>
      <c r="D486" s="81" t="s">
        <v>221</v>
      </c>
      <c r="E486" s="74">
        <v>388.3</v>
      </c>
      <c r="F486" s="99">
        <v>87822562</v>
      </c>
      <c r="G486" s="95">
        <v>45901</v>
      </c>
      <c r="I486" s="69" t="s">
        <v>132</v>
      </c>
      <c r="J486" s="83" t="s">
        <v>642</v>
      </c>
      <c r="K486" s="81" t="s">
        <v>221</v>
      </c>
    </row>
    <row r="487" spans="2:11" ht="14.4" hidden="1">
      <c r="B487" s="89"/>
      <c r="C487" s="69" t="str">
        <f t="shared" ca="1" si="1"/>
        <v>OK</v>
      </c>
      <c r="D487" s="81" t="s">
        <v>230</v>
      </c>
      <c r="E487" s="74">
        <v>376.2</v>
      </c>
      <c r="F487" s="99">
        <v>87822562</v>
      </c>
      <c r="G487" s="95">
        <v>45901</v>
      </c>
      <c r="I487" s="69" t="s">
        <v>132</v>
      </c>
      <c r="J487" s="83" t="s">
        <v>642</v>
      </c>
      <c r="K487" s="81" t="s">
        <v>230</v>
      </c>
    </row>
    <row r="488" spans="2:11" ht="14.4" hidden="1">
      <c r="B488" s="89"/>
      <c r="C488" s="69" t="str">
        <f t="shared" ca="1" si="1"/>
        <v>OK</v>
      </c>
      <c r="D488" s="81" t="s">
        <v>439</v>
      </c>
      <c r="E488" s="74">
        <v>376.2</v>
      </c>
      <c r="F488" s="99">
        <v>87822562</v>
      </c>
      <c r="G488" s="95">
        <v>45901</v>
      </c>
      <c r="I488" s="69" t="s">
        <v>132</v>
      </c>
      <c r="J488" s="83" t="s">
        <v>642</v>
      </c>
      <c r="K488" s="81" t="s">
        <v>439</v>
      </c>
    </row>
    <row r="489" spans="2:11" ht="14.4" hidden="1">
      <c r="B489" s="89"/>
      <c r="C489" s="69" t="str">
        <f t="shared" ca="1" si="1"/>
        <v>OK</v>
      </c>
      <c r="D489" s="81" t="s">
        <v>267</v>
      </c>
      <c r="E489" s="74">
        <v>596.20000000000005</v>
      </c>
      <c r="F489" s="99">
        <v>87822562</v>
      </c>
      <c r="G489" s="95">
        <v>45901</v>
      </c>
      <c r="I489" s="69" t="s">
        <v>132</v>
      </c>
      <c r="J489" s="83" t="s">
        <v>642</v>
      </c>
      <c r="K489" s="81" t="s">
        <v>267</v>
      </c>
    </row>
    <row r="490" spans="2:11" ht="14.4" hidden="1">
      <c r="B490" s="89"/>
      <c r="C490" s="69" t="str">
        <f t="shared" ca="1" si="1"/>
        <v>OK</v>
      </c>
      <c r="D490" s="81" t="s">
        <v>270</v>
      </c>
      <c r="E490" s="74">
        <v>376.2</v>
      </c>
      <c r="F490" s="99">
        <v>87822562</v>
      </c>
      <c r="G490" s="95">
        <v>45901</v>
      </c>
      <c r="I490" s="69" t="s">
        <v>132</v>
      </c>
      <c r="J490" s="83" t="s">
        <v>642</v>
      </c>
      <c r="K490" s="81" t="s">
        <v>270</v>
      </c>
    </row>
    <row r="491" spans="2:11" ht="14.4" hidden="1">
      <c r="B491" s="89"/>
      <c r="C491" s="69" t="str">
        <f t="shared" ca="1" si="1"/>
        <v>OK</v>
      </c>
      <c r="D491" s="81" t="s">
        <v>279</v>
      </c>
      <c r="E491" s="74">
        <v>376.2</v>
      </c>
      <c r="F491" s="99">
        <v>87822562</v>
      </c>
      <c r="G491" s="95">
        <v>45901</v>
      </c>
      <c r="I491" s="69" t="s">
        <v>132</v>
      </c>
      <c r="J491" s="83" t="s">
        <v>642</v>
      </c>
      <c r="K491" s="81" t="s">
        <v>279</v>
      </c>
    </row>
    <row r="492" spans="2:11" ht="14.4" hidden="1">
      <c r="B492" s="89"/>
      <c r="C492" s="69" t="str">
        <f t="shared" ca="1" si="1"/>
        <v>OK</v>
      </c>
      <c r="D492" s="81" t="s">
        <v>283</v>
      </c>
      <c r="E492" s="74">
        <v>376.2</v>
      </c>
      <c r="F492" s="99">
        <v>87822562</v>
      </c>
      <c r="G492" s="95">
        <v>45901</v>
      </c>
      <c r="I492" s="69" t="s">
        <v>132</v>
      </c>
      <c r="J492" s="83" t="s">
        <v>642</v>
      </c>
      <c r="K492" s="81" t="s">
        <v>283</v>
      </c>
    </row>
    <row r="493" spans="2:11" ht="14.4" hidden="1">
      <c r="B493" s="89"/>
      <c r="C493" s="69" t="str">
        <f t="shared" ca="1" si="1"/>
        <v>OK</v>
      </c>
      <c r="D493" s="81" t="s">
        <v>289</v>
      </c>
      <c r="E493" s="74">
        <v>376.2</v>
      </c>
      <c r="F493" s="99">
        <v>87822562</v>
      </c>
      <c r="G493" s="95">
        <v>45901</v>
      </c>
      <c r="I493" s="69" t="s">
        <v>132</v>
      </c>
      <c r="J493" s="83" t="s">
        <v>642</v>
      </c>
      <c r="K493" s="81" t="s">
        <v>289</v>
      </c>
    </row>
    <row r="494" spans="2:11" ht="14.4" hidden="1">
      <c r="B494" s="89"/>
      <c r="C494" s="69" t="str">
        <f t="shared" ca="1" si="1"/>
        <v>OK</v>
      </c>
      <c r="D494" s="81" t="s">
        <v>294</v>
      </c>
      <c r="E494" s="74">
        <v>220</v>
      </c>
      <c r="F494" s="99">
        <v>87822562</v>
      </c>
      <c r="G494" s="95">
        <v>45901</v>
      </c>
      <c r="I494" s="69" t="s">
        <v>132</v>
      </c>
      <c r="J494" s="83" t="s">
        <v>642</v>
      </c>
      <c r="K494" s="81" t="s">
        <v>294</v>
      </c>
    </row>
    <row r="495" spans="2:11" ht="14.4" hidden="1">
      <c r="B495" s="89"/>
      <c r="C495" s="69" t="str">
        <f t="shared" ca="1" si="1"/>
        <v>OK</v>
      </c>
      <c r="D495" s="81" t="s">
        <v>303</v>
      </c>
      <c r="E495" s="74">
        <v>376.2</v>
      </c>
      <c r="F495" s="99">
        <v>87822562</v>
      </c>
      <c r="G495" s="95">
        <v>45901</v>
      </c>
      <c r="I495" s="69" t="s">
        <v>132</v>
      </c>
      <c r="J495" s="83" t="s">
        <v>642</v>
      </c>
      <c r="K495" s="81" t="s">
        <v>303</v>
      </c>
    </row>
    <row r="496" spans="2:11" ht="14.4" hidden="1">
      <c r="B496" s="89"/>
      <c r="C496" s="69" t="str">
        <f t="shared" ca="1" si="1"/>
        <v>OK</v>
      </c>
      <c r="D496" s="81" t="s">
        <v>309</v>
      </c>
      <c r="E496" s="74">
        <v>272.8</v>
      </c>
      <c r="F496" s="99">
        <v>87822562</v>
      </c>
      <c r="G496" s="95">
        <v>45901</v>
      </c>
      <c r="I496" s="69" t="s">
        <v>132</v>
      </c>
      <c r="J496" s="83" t="s">
        <v>642</v>
      </c>
      <c r="K496" s="81" t="s">
        <v>309</v>
      </c>
    </row>
    <row r="497" spans="2:11" ht="14.4" hidden="1">
      <c r="B497" s="89"/>
      <c r="C497" s="69" t="str">
        <f t="shared" ca="1" si="1"/>
        <v>OK</v>
      </c>
      <c r="D497" s="81" t="s">
        <v>311</v>
      </c>
      <c r="E497" s="74">
        <v>220</v>
      </c>
      <c r="F497" s="99">
        <v>87822562</v>
      </c>
      <c r="G497" s="95">
        <v>45901</v>
      </c>
      <c r="I497" s="69" t="s">
        <v>132</v>
      </c>
      <c r="J497" s="83" t="s">
        <v>642</v>
      </c>
      <c r="K497" s="81" t="s">
        <v>311</v>
      </c>
    </row>
    <row r="498" spans="2:11" ht="14.4" hidden="1">
      <c r="B498" s="89"/>
      <c r="C498" s="69" t="str">
        <f t="shared" ca="1" si="1"/>
        <v>OK</v>
      </c>
      <c r="D498" s="81" t="s">
        <v>321</v>
      </c>
      <c r="E498" s="74">
        <v>376.2</v>
      </c>
      <c r="F498" s="99">
        <v>87822562</v>
      </c>
      <c r="G498" s="95">
        <v>45901</v>
      </c>
      <c r="I498" s="69" t="s">
        <v>132</v>
      </c>
      <c r="J498" s="83" t="s">
        <v>642</v>
      </c>
      <c r="K498" s="81" t="s">
        <v>321</v>
      </c>
    </row>
    <row r="499" spans="2:11" ht="14.4" hidden="1">
      <c r="B499" s="89"/>
      <c r="C499" s="69" t="str">
        <f t="shared" ca="1" si="1"/>
        <v>OK</v>
      </c>
      <c r="D499" s="81" t="s">
        <v>324</v>
      </c>
      <c r="E499" s="74">
        <v>376.2</v>
      </c>
      <c r="F499" s="99">
        <v>87822562</v>
      </c>
      <c r="G499" s="95">
        <v>45901</v>
      </c>
      <c r="I499" s="69" t="s">
        <v>132</v>
      </c>
      <c r="J499" s="83" t="s">
        <v>642</v>
      </c>
      <c r="K499" s="81" t="s">
        <v>324</v>
      </c>
    </row>
    <row r="500" spans="2:11" ht="14.4" hidden="1">
      <c r="B500" s="89"/>
      <c r="C500" s="69" t="str">
        <f t="shared" ca="1" si="1"/>
        <v>OK</v>
      </c>
      <c r="D500" s="81" t="s">
        <v>325</v>
      </c>
      <c r="E500" s="74">
        <v>376.2</v>
      </c>
      <c r="F500" s="99">
        <v>87822562</v>
      </c>
      <c r="G500" s="95">
        <v>45901</v>
      </c>
      <c r="I500" s="69" t="s">
        <v>132</v>
      </c>
      <c r="J500" s="83" t="s">
        <v>642</v>
      </c>
      <c r="K500" s="81" t="s">
        <v>325</v>
      </c>
    </row>
    <row r="501" spans="2:11" ht="14.4" hidden="1">
      <c r="B501" s="89"/>
      <c r="C501" s="69" t="str">
        <f t="shared" ca="1" si="1"/>
        <v>OK</v>
      </c>
      <c r="D501" s="81" t="s">
        <v>329</v>
      </c>
      <c r="E501" s="74">
        <v>376.2</v>
      </c>
      <c r="F501" s="99">
        <v>87822562</v>
      </c>
      <c r="G501" s="95">
        <v>45901</v>
      </c>
      <c r="I501" s="69" t="s">
        <v>132</v>
      </c>
      <c r="J501" s="83" t="s">
        <v>642</v>
      </c>
      <c r="K501" s="81" t="s">
        <v>329</v>
      </c>
    </row>
    <row r="502" spans="2:11" ht="14.4" hidden="1">
      <c r="B502" s="89"/>
      <c r="C502" s="69" t="str">
        <f t="shared" ca="1" si="1"/>
        <v>OK</v>
      </c>
      <c r="D502" s="81" t="s">
        <v>330</v>
      </c>
      <c r="E502" s="74">
        <v>220</v>
      </c>
      <c r="F502" s="99">
        <v>87822562</v>
      </c>
      <c r="G502" s="95">
        <v>45901</v>
      </c>
      <c r="I502" s="69" t="s">
        <v>132</v>
      </c>
      <c r="J502" s="83" t="s">
        <v>642</v>
      </c>
      <c r="K502" s="81" t="s">
        <v>330</v>
      </c>
    </row>
    <row r="503" spans="2:11" ht="14.4" hidden="1">
      <c r="B503" s="89"/>
      <c r="C503" s="69" t="str">
        <f t="shared" ca="1" si="1"/>
        <v>OK</v>
      </c>
      <c r="D503" s="81" t="s">
        <v>339</v>
      </c>
      <c r="E503" s="74">
        <v>188.1</v>
      </c>
      <c r="F503" s="99">
        <v>87822562</v>
      </c>
      <c r="G503" s="95">
        <v>45901</v>
      </c>
      <c r="I503" s="69" t="s">
        <v>132</v>
      </c>
      <c r="J503" s="83" t="s">
        <v>642</v>
      </c>
      <c r="K503" s="81" t="s">
        <v>339</v>
      </c>
    </row>
    <row r="504" spans="2:11" ht="14.4" hidden="1">
      <c r="B504" s="89"/>
      <c r="C504" s="69" t="str">
        <f t="shared" ca="1" si="1"/>
        <v>OK</v>
      </c>
      <c r="D504" s="81" t="s">
        <v>334</v>
      </c>
      <c r="E504" s="74">
        <v>376.2</v>
      </c>
      <c r="F504" s="99">
        <v>87822562</v>
      </c>
      <c r="G504" s="95">
        <v>45901</v>
      </c>
      <c r="I504" s="69" t="s">
        <v>132</v>
      </c>
      <c r="J504" s="83" t="s">
        <v>642</v>
      </c>
      <c r="K504" s="81" t="s">
        <v>334</v>
      </c>
    </row>
    <row r="505" spans="2:11" ht="14.4" hidden="1">
      <c r="B505" s="89"/>
      <c r="C505" s="69" t="str">
        <f t="shared" ca="1" si="1"/>
        <v>OK</v>
      </c>
      <c r="D505" s="81" t="s">
        <v>335</v>
      </c>
      <c r="E505" s="74">
        <v>376.2</v>
      </c>
      <c r="F505" s="99">
        <v>87822562</v>
      </c>
      <c r="G505" s="95">
        <v>45901</v>
      </c>
      <c r="I505" s="69" t="s">
        <v>132</v>
      </c>
      <c r="J505" s="83" t="s">
        <v>642</v>
      </c>
      <c r="K505" s="81" t="s">
        <v>335</v>
      </c>
    </row>
    <row r="506" spans="2:11" ht="14.4" hidden="1">
      <c r="B506" s="89"/>
      <c r="C506" s="69" t="str">
        <f t="shared" ca="1" si="1"/>
        <v>OK</v>
      </c>
      <c r="D506" s="81" t="s">
        <v>337</v>
      </c>
      <c r="E506" s="74">
        <v>376.2</v>
      </c>
      <c r="F506" s="99">
        <v>87822562</v>
      </c>
      <c r="G506" s="95">
        <v>45901</v>
      </c>
      <c r="I506" s="69" t="s">
        <v>132</v>
      </c>
      <c r="J506" s="83" t="s">
        <v>642</v>
      </c>
      <c r="K506" s="81" t="s">
        <v>337</v>
      </c>
    </row>
    <row r="507" spans="2:11" ht="14.4" hidden="1">
      <c r="B507" s="89"/>
      <c r="C507" s="69" t="str">
        <f t="shared" ca="1" si="1"/>
        <v>OK</v>
      </c>
      <c r="D507" s="81" t="s">
        <v>488</v>
      </c>
      <c r="E507" s="74">
        <v>220</v>
      </c>
      <c r="F507" s="99">
        <v>87822562</v>
      </c>
      <c r="G507" s="95">
        <v>45901</v>
      </c>
      <c r="I507" s="69" t="s">
        <v>132</v>
      </c>
      <c r="J507" s="83" t="s">
        <v>642</v>
      </c>
      <c r="K507" s="81" t="s">
        <v>488</v>
      </c>
    </row>
    <row r="508" spans="2:11" ht="14.4" hidden="1">
      <c r="B508" s="89"/>
      <c r="C508" s="69" t="str">
        <f t="shared" ca="1" si="1"/>
        <v>OK</v>
      </c>
      <c r="D508" s="81" t="s">
        <v>347</v>
      </c>
      <c r="E508" s="74">
        <v>376.2</v>
      </c>
      <c r="F508" s="99">
        <v>87822562</v>
      </c>
      <c r="G508" s="95">
        <v>45901</v>
      </c>
      <c r="I508" s="69" t="s">
        <v>132</v>
      </c>
      <c r="J508" s="83" t="s">
        <v>642</v>
      </c>
      <c r="K508" s="81" t="s">
        <v>347</v>
      </c>
    </row>
    <row r="509" spans="2:11" ht="14.4" hidden="1">
      <c r="B509" s="89"/>
      <c r="C509" s="69" t="str">
        <f t="shared" ca="1" si="1"/>
        <v>OK</v>
      </c>
      <c r="D509" s="81" t="s">
        <v>443</v>
      </c>
      <c r="E509" s="74">
        <v>376.2</v>
      </c>
      <c r="F509" s="99">
        <v>87822562</v>
      </c>
      <c r="G509" s="95">
        <v>45901</v>
      </c>
      <c r="I509" s="69" t="s">
        <v>132</v>
      </c>
      <c r="J509" s="83" t="s">
        <v>642</v>
      </c>
      <c r="K509" s="81" t="s">
        <v>443</v>
      </c>
    </row>
    <row r="510" spans="2:11" ht="14.4" hidden="1">
      <c r="B510" s="89"/>
      <c r="C510" s="69" t="str">
        <f t="shared" ca="1" si="1"/>
        <v>OK</v>
      </c>
      <c r="D510" s="81" t="s">
        <v>349</v>
      </c>
      <c r="E510" s="74">
        <v>376.2</v>
      </c>
      <c r="F510" s="99">
        <v>87822562</v>
      </c>
      <c r="G510" s="95">
        <v>45901</v>
      </c>
      <c r="I510" s="69" t="s">
        <v>132</v>
      </c>
      <c r="J510" s="83" t="s">
        <v>642</v>
      </c>
      <c r="K510" s="81" t="s">
        <v>349</v>
      </c>
    </row>
    <row r="511" spans="2:11" ht="14.4" hidden="1">
      <c r="B511" s="89"/>
      <c r="C511" s="69" t="str">
        <f t="shared" ca="1" si="1"/>
        <v>OK</v>
      </c>
      <c r="D511" s="81" t="s">
        <v>356</v>
      </c>
      <c r="E511" s="74">
        <v>206.8</v>
      </c>
      <c r="F511" s="99">
        <v>87822562</v>
      </c>
      <c r="G511" s="95">
        <v>45901</v>
      </c>
      <c r="I511" s="69" t="s">
        <v>132</v>
      </c>
      <c r="J511" s="83" t="s">
        <v>642</v>
      </c>
      <c r="K511" s="81" t="s">
        <v>356</v>
      </c>
    </row>
    <row r="512" spans="2:11" ht="14.4" hidden="1">
      <c r="B512" s="89"/>
      <c r="C512" s="69" t="str">
        <f t="shared" ref="C512:C766" ca="1" si="2">IF(COUNTIF(A:A, D512)&gt;0, "OK", "Incompleto")</f>
        <v>OK</v>
      </c>
      <c r="D512" s="81" t="s">
        <v>444</v>
      </c>
      <c r="E512" s="74">
        <v>376.2</v>
      </c>
      <c r="F512" s="99">
        <v>87822562</v>
      </c>
      <c r="G512" s="95">
        <v>45901</v>
      </c>
      <c r="I512" s="69" t="s">
        <v>132</v>
      </c>
      <c r="J512" s="83" t="s">
        <v>642</v>
      </c>
      <c r="K512" s="81" t="s">
        <v>444</v>
      </c>
    </row>
    <row r="513" spans="2:11" ht="14.4" hidden="1">
      <c r="B513" s="89"/>
      <c r="C513" s="69" t="str">
        <f t="shared" ca="1" si="2"/>
        <v>OK</v>
      </c>
      <c r="D513" s="81" t="s">
        <v>358</v>
      </c>
      <c r="E513" s="74">
        <v>206.8</v>
      </c>
      <c r="F513" s="99">
        <v>87822562</v>
      </c>
      <c r="G513" s="95">
        <v>45901</v>
      </c>
      <c r="I513" s="69" t="s">
        <v>132</v>
      </c>
      <c r="J513" s="83" t="s">
        <v>642</v>
      </c>
      <c r="K513" s="81" t="s">
        <v>358</v>
      </c>
    </row>
    <row r="514" spans="2:11" ht="14.4" hidden="1">
      <c r="B514" s="89"/>
      <c r="C514" s="69" t="str">
        <f t="shared" ca="1" si="2"/>
        <v>OK</v>
      </c>
      <c r="D514" s="81" t="s">
        <v>360</v>
      </c>
      <c r="E514" s="74">
        <v>273.60000000000002</v>
      </c>
      <c r="F514" s="99">
        <v>87822562</v>
      </c>
      <c r="G514" s="95">
        <v>45901</v>
      </c>
      <c r="I514" s="69" t="s">
        <v>132</v>
      </c>
      <c r="J514" s="83" t="s">
        <v>642</v>
      </c>
      <c r="K514" s="81" t="s">
        <v>360</v>
      </c>
    </row>
    <row r="515" spans="2:11" ht="14.4" hidden="1">
      <c r="B515" s="89"/>
      <c r="C515" s="69" t="str">
        <f t="shared" ca="1" si="2"/>
        <v>OK</v>
      </c>
      <c r="D515" s="81" t="s">
        <v>363</v>
      </c>
      <c r="E515" s="74">
        <v>188.1</v>
      </c>
      <c r="F515" s="99">
        <v>87822562</v>
      </c>
      <c r="G515" s="95">
        <v>45901</v>
      </c>
      <c r="I515" s="69" t="s">
        <v>132</v>
      </c>
      <c r="J515" s="83" t="s">
        <v>642</v>
      </c>
      <c r="K515" s="81" t="s">
        <v>363</v>
      </c>
    </row>
    <row r="516" spans="2:11" ht="14.4" hidden="1">
      <c r="B516" s="89"/>
      <c r="C516" s="69" t="str">
        <f t="shared" ca="1" si="2"/>
        <v>OK</v>
      </c>
      <c r="D516" s="81" t="s">
        <v>364</v>
      </c>
      <c r="E516" s="74">
        <v>376.2</v>
      </c>
      <c r="F516" s="99">
        <v>87822562</v>
      </c>
      <c r="G516" s="95">
        <v>45901</v>
      </c>
      <c r="I516" s="69" t="s">
        <v>132</v>
      </c>
      <c r="J516" s="83" t="s">
        <v>642</v>
      </c>
      <c r="K516" s="81" t="s">
        <v>364</v>
      </c>
    </row>
    <row r="517" spans="2:11" ht="14.4" hidden="1">
      <c r="B517" s="89"/>
      <c r="C517" s="69" t="str">
        <f t="shared" ca="1" si="2"/>
        <v>OK</v>
      </c>
      <c r="D517" s="81" t="s">
        <v>365</v>
      </c>
      <c r="E517" s="74">
        <v>206.8</v>
      </c>
      <c r="F517" s="99">
        <v>87822562</v>
      </c>
      <c r="G517" s="95">
        <v>45901</v>
      </c>
      <c r="I517" s="69" t="s">
        <v>132</v>
      </c>
      <c r="J517" s="83" t="s">
        <v>642</v>
      </c>
      <c r="K517" s="81" t="s">
        <v>365</v>
      </c>
    </row>
    <row r="518" spans="2:11" ht="14.4" hidden="1">
      <c r="B518" s="89"/>
      <c r="C518" s="69" t="str">
        <f t="shared" ca="1" si="2"/>
        <v>OK</v>
      </c>
      <c r="D518" s="81" t="s">
        <v>368</v>
      </c>
      <c r="E518" s="74">
        <v>376.2</v>
      </c>
      <c r="F518" s="99">
        <v>87822562</v>
      </c>
      <c r="G518" s="95">
        <v>45901</v>
      </c>
      <c r="I518" s="69" t="s">
        <v>132</v>
      </c>
      <c r="J518" s="83" t="s">
        <v>642</v>
      </c>
      <c r="K518" s="81" t="s">
        <v>368</v>
      </c>
    </row>
    <row r="519" spans="2:11" ht="14.4" hidden="1">
      <c r="B519" s="89"/>
      <c r="C519" s="69" t="str">
        <f t="shared" ca="1" si="2"/>
        <v>OK</v>
      </c>
      <c r="D519" s="81" t="s">
        <v>369</v>
      </c>
      <c r="E519" s="74">
        <v>376.2</v>
      </c>
      <c r="F519" s="99">
        <v>87822562</v>
      </c>
      <c r="G519" s="95">
        <v>45901</v>
      </c>
      <c r="I519" s="69" t="s">
        <v>132</v>
      </c>
      <c r="J519" s="83" t="s">
        <v>642</v>
      </c>
      <c r="K519" s="81" t="s">
        <v>369</v>
      </c>
    </row>
    <row r="520" spans="2:11" ht="14.4" hidden="1">
      <c r="B520" s="89"/>
      <c r="C520" s="69" t="str">
        <f t="shared" ca="1" si="2"/>
        <v>OK</v>
      </c>
      <c r="D520" s="81" t="s">
        <v>372</v>
      </c>
      <c r="E520" s="74">
        <v>188.1</v>
      </c>
      <c r="F520" s="99">
        <v>87822562</v>
      </c>
      <c r="G520" s="95">
        <v>45901</v>
      </c>
      <c r="I520" s="69" t="s">
        <v>132</v>
      </c>
      <c r="J520" s="83" t="s">
        <v>642</v>
      </c>
      <c r="K520" s="81" t="s">
        <v>372</v>
      </c>
    </row>
    <row r="521" spans="2:11" ht="14.4" hidden="1">
      <c r="B521" s="89"/>
      <c r="C521" s="69" t="str">
        <f t="shared" ca="1" si="2"/>
        <v>OK</v>
      </c>
      <c r="D521" s="81" t="s">
        <v>375</v>
      </c>
      <c r="E521" s="74">
        <v>376.2</v>
      </c>
      <c r="F521" s="99">
        <v>87822562</v>
      </c>
      <c r="G521" s="95">
        <v>45901</v>
      </c>
      <c r="I521" s="69" t="s">
        <v>132</v>
      </c>
      <c r="J521" s="83" t="s">
        <v>642</v>
      </c>
      <c r="K521" s="81" t="s">
        <v>375</v>
      </c>
    </row>
    <row r="522" spans="2:11" ht="14.4" hidden="1">
      <c r="B522" s="89"/>
      <c r="C522" s="69" t="str">
        <f t="shared" ca="1" si="2"/>
        <v>OK</v>
      </c>
      <c r="D522" s="81" t="s">
        <v>378</v>
      </c>
      <c r="E522" s="74">
        <v>376.2</v>
      </c>
      <c r="F522" s="99">
        <v>87822562</v>
      </c>
      <c r="G522" s="95">
        <v>45901</v>
      </c>
      <c r="I522" s="69" t="s">
        <v>132</v>
      </c>
      <c r="J522" s="83" t="s">
        <v>642</v>
      </c>
      <c r="K522" s="81" t="s">
        <v>378</v>
      </c>
    </row>
    <row r="523" spans="2:11" ht="14.4" hidden="1">
      <c r="B523" s="89"/>
      <c r="C523" s="69" t="str">
        <f t="shared" ca="1" si="2"/>
        <v>OK</v>
      </c>
      <c r="D523" s="81" t="s">
        <v>379</v>
      </c>
      <c r="E523" s="74">
        <v>376.2</v>
      </c>
      <c r="F523" s="99">
        <v>87822562</v>
      </c>
      <c r="G523" s="95">
        <v>45901</v>
      </c>
      <c r="I523" s="69" t="s">
        <v>132</v>
      </c>
      <c r="J523" s="83" t="s">
        <v>642</v>
      </c>
      <c r="K523" s="81" t="s">
        <v>379</v>
      </c>
    </row>
    <row r="524" spans="2:11" ht="14.4" hidden="1">
      <c r="B524" s="89"/>
      <c r="C524" s="69" t="str">
        <f t="shared" ca="1" si="2"/>
        <v>OK</v>
      </c>
      <c r="D524" s="81" t="s">
        <v>382</v>
      </c>
      <c r="E524" s="74">
        <v>541.20000000000005</v>
      </c>
      <c r="F524" s="99">
        <v>87822562</v>
      </c>
      <c r="G524" s="95">
        <v>45901</v>
      </c>
      <c r="I524" s="69" t="s">
        <v>132</v>
      </c>
      <c r="J524" s="83" t="s">
        <v>642</v>
      </c>
      <c r="K524" s="81" t="s">
        <v>382</v>
      </c>
    </row>
    <row r="525" spans="2:11" ht="14.4" hidden="1">
      <c r="B525" s="89"/>
      <c r="C525" s="69" t="str">
        <f t="shared" ca="1" si="2"/>
        <v>OK</v>
      </c>
      <c r="D525" s="81" t="s">
        <v>395</v>
      </c>
      <c r="E525" s="74">
        <v>376.2</v>
      </c>
      <c r="F525" s="99">
        <v>87822562</v>
      </c>
      <c r="G525" s="95">
        <v>45901</v>
      </c>
      <c r="I525" s="69" t="s">
        <v>132</v>
      </c>
      <c r="J525" s="83" t="s">
        <v>642</v>
      </c>
      <c r="K525" s="81" t="s">
        <v>395</v>
      </c>
    </row>
    <row r="526" spans="2:11" ht="14.4" hidden="1">
      <c r="B526" s="89"/>
      <c r="C526" s="69" t="str">
        <f t="shared" ca="1" si="2"/>
        <v>OK</v>
      </c>
      <c r="D526" s="81" t="s">
        <v>406</v>
      </c>
      <c r="E526" s="74">
        <v>188.1</v>
      </c>
      <c r="F526" s="99">
        <v>87822562</v>
      </c>
      <c r="G526" s="95">
        <v>45901</v>
      </c>
      <c r="I526" s="69" t="s">
        <v>132</v>
      </c>
      <c r="J526" s="83" t="s">
        <v>642</v>
      </c>
      <c r="K526" s="81" t="s">
        <v>406</v>
      </c>
    </row>
    <row r="527" spans="2:11" ht="14.4" hidden="1">
      <c r="B527" s="89"/>
      <c r="C527" s="69" t="str">
        <f t="shared" ca="1" si="2"/>
        <v>OK</v>
      </c>
      <c r="D527" s="81" t="s">
        <v>409</v>
      </c>
      <c r="E527" s="74">
        <v>330</v>
      </c>
      <c r="F527" s="99">
        <v>87822562</v>
      </c>
      <c r="G527" s="95">
        <v>45901</v>
      </c>
      <c r="I527" s="69" t="s">
        <v>132</v>
      </c>
      <c r="J527" s="83" t="s">
        <v>642</v>
      </c>
      <c r="K527" s="81" t="s">
        <v>409</v>
      </c>
    </row>
    <row r="528" spans="2:11" ht="14.4" hidden="1">
      <c r="B528" s="89"/>
      <c r="C528" s="69" t="str">
        <f t="shared" ca="1" si="2"/>
        <v>OK</v>
      </c>
      <c r="D528" s="81" t="s">
        <v>451</v>
      </c>
      <c r="E528" s="74">
        <v>376.2</v>
      </c>
      <c r="F528" s="99">
        <v>87822562</v>
      </c>
      <c r="G528" s="95">
        <v>45901</v>
      </c>
      <c r="I528" s="69" t="s">
        <v>132</v>
      </c>
      <c r="J528" s="83" t="s">
        <v>642</v>
      </c>
      <c r="K528" s="81" t="s">
        <v>451</v>
      </c>
    </row>
    <row r="529" spans="2:11" ht="14.4" hidden="1">
      <c r="B529" s="89"/>
      <c r="C529" s="69" t="str">
        <f t="shared" ca="1" si="2"/>
        <v>OK</v>
      </c>
      <c r="D529" s="81" t="s">
        <v>452</v>
      </c>
      <c r="E529" s="74">
        <v>376.2</v>
      </c>
      <c r="F529" s="99">
        <v>87822562</v>
      </c>
      <c r="G529" s="95">
        <v>45901</v>
      </c>
      <c r="I529" s="69" t="s">
        <v>132</v>
      </c>
      <c r="J529" s="83" t="s">
        <v>642</v>
      </c>
      <c r="K529" s="81" t="s">
        <v>452</v>
      </c>
    </row>
    <row r="530" spans="2:11" ht="14.4" hidden="1">
      <c r="B530" s="89"/>
      <c r="C530" s="69" t="str">
        <f t="shared" ca="1" si="2"/>
        <v>OK</v>
      </c>
      <c r="D530" s="81" t="s">
        <v>423</v>
      </c>
      <c r="E530" s="74">
        <v>206.8</v>
      </c>
      <c r="F530" s="99">
        <v>87822562</v>
      </c>
      <c r="G530" s="95">
        <v>45901</v>
      </c>
      <c r="I530" s="69" t="s">
        <v>132</v>
      </c>
      <c r="J530" s="83" t="s">
        <v>642</v>
      </c>
      <c r="K530" s="81" t="s">
        <v>423</v>
      </c>
    </row>
    <row r="531" spans="2:11" ht="14.4" hidden="1">
      <c r="B531" s="89"/>
      <c r="C531" s="69" t="str">
        <f t="shared" ca="1" si="2"/>
        <v>OK</v>
      </c>
      <c r="D531" s="81" t="s">
        <v>425</v>
      </c>
      <c r="E531" s="74">
        <v>256.5</v>
      </c>
      <c r="F531" s="99">
        <v>87822562</v>
      </c>
      <c r="G531" s="95">
        <v>45901</v>
      </c>
      <c r="I531" s="69" t="s">
        <v>132</v>
      </c>
      <c r="J531" s="83" t="s">
        <v>642</v>
      </c>
      <c r="K531" s="81" t="s">
        <v>425</v>
      </c>
    </row>
    <row r="532" spans="2:11" ht="14.4" hidden="1">
      <c r="B532" s="89"/>
      <c r="C532" s="69" t="str">
        <f t="shared" ca="1" si="2"/>
        <v>OK</v>
      </c>
      <c r="D532" s="81" t="s">
        <v>428</v>
      </c>
      <c r="E532" s="74">
        <v>376.2</v>
      </c>
      <c r="F532" s="99">
        <v>87822562</v>
      </c>
      <c r="G532" s="95">
        <v>45901</v>
      </c>
      <c r="I532" s="69" t="s">
        <v>132</v>
      </c>
      <c r="J532" s="83" t="s">
        <v>642</v>
      </c>
      <c r="K532" s="81" t="s">
        <v>428</v>
      </c>
    </row>
    <row r="533" spans="2:11" ht="14.4" hidden="1">
      <c r="B533" s="89"/>
      <c r="C533" s="69" t="str">
        <f t="shared" ca="1" si="2"/>
        <v>OK</v>
      </c>
      <c r="D533" s="81" t="s">
        <v>365</v>
      </c>
      <c r="E533" s="74">
        <v>102.6</v>
      </c>
      <c r="F533" s="99">
        <v>88083352</v>
      </c>
      <c r="G533" s="95">
        <v>45901</v>
      </c>
      <c r="I533" s="69" t="s">
        <v>132</v>
      </c>
      <c r="J533" s="83" t="s">
        <v>642</v>
      </c>
      <c r="K533" s="81" t="s">
        <v>365</v>
      </c>
    </row>
    <row r="534" spans="2:11" ht="14.4" hidden="1">
      <c r="B534" s="89"/>
      <c r="C534" s="69" t="str">
        <f t="shared" ca="1" si="2"/>
        <v>OK</v>
      </c>
      <c r="D534" s="81" t="s">
        <v>501</v>
      </c>
      <c r="E534" s="74">
        <v>17.100000000000001</v>
      </c>
      <c r="F534" s="99">
        <v>87975604</v>
      </c>
      <c r="G534" s="95">
        <v>45901</v>
      </c>
      <c r="I534" s="69" t="s">
        <v>132</v>
      </c>
      <c r="J534" s="83" t="s">
        <v>642</v>
      </c>
      <c r="K534" s="81" t="s">
        <v>501</v>
      </c>
    </row>
    <row r="535" spans="2:11" ht="14.4" hidden="1">
      <c r="B535" s="89"/>
      <c r="C535" s="69" t="str">
        <f t="shared" ca="1" si="2"/>
        <v>OK</v>
      </c>
      <c r="D535" s="81" t="s">
        <v>475</v>
      </c>
      <c r="E535" s="74">
        <v>17.100000000000001</v>
      </c>
      <c r="F535" s="99">
        <v>87976064</v>
      </c>
      <c r="G535" s="95">
        <v>45901</v>
      </c>
      <c r="I535" s="69" t="s">
        <v>132</v>
      </c>
      <c r="J535" s="83" t="s">
        <v>642</v>
      </c>
      <c r="K535" s="81" t="s">
        <v>475</v>
      </c>
    </row>
    <row r="536" spans="2:11" ht="14.4" hidden="1">
      <c r="B536" s="89"/>
      <c r="C536" s="69" t="str">
        <f t="shared" ca="1" si="2"/>
        <v>OK</v>
      </c>
      <c r="D536" s="81" t="s">
        <v>218</v>
      </c>
      <c r="E536" s="74">
        <v>119.7</v>
      </c>
      <c r="F536" s="99">
        <v>88063117</v>
      </c>
      <c r="G536" s="95">
        <v>45901</v>
      </c>
      <c r="I536" s="69" t="s">
        <v>132</v>
      </c>
      <c r="J536" s="83" t="s">
        <v>642</v>
      </c>
      <c r="K536" s="81" t="s">
        <v>218</v>
      </c>
    </row>
    <row r="537" spans="2:11" ht="14.4" hidden="1">
      <c r="B537" s="89"/>
      <c r="C537" s="69" t="str">
        <f t="shared" ca="1" si="2"/>
        <v>OK</v>
      </c>
      <c r="D537" s="81" t="s">
        <v>146</v>
      </c>
      <c r="E537" s="74">
        <v>376.2</v>
      </c>
      <c r="F537" s="99">
        <v>87821884</v>
      </c>
      <c r="G537" s="95">
        <v>45901</v>
      </c>
      <c r="I537" s="69" t="s">
        <v>132</v>
      </c>
      <c r="J537" s="83" t="s">
        <v>642</v>
      </c>
      <c r="K537" s="81" t="s">
        <v>146</v>
      </c>
    </row>
    <row r="538" spans="2:11" ht="14.4" hidden="1">
      <c r="B538" s="89"/>
      <c r="C538" s="69" t="str">
        <f t="shared" ca="1" si="2"/>
        <v>OK</v>
      </c>
      <c r="D538" s="81" t="s">
        <v>156</v>
      </c>
      <c r="E538" s="74">
        <v>376.2</v>
      </c>
      <c r="F538" s="99">
        <v>87821884</v>
      </c>
      <c r="G538" s="95">
        <v>45901</v>
      </c>
      <c r="I538" s="69" t="s">
        <v>132</v>
      </c>
      <c r="J538" s="83" t="s">
        <v>642</v>
      </c>
      <c r="K538" s="81" t="s">
        <v>156</v>
      </c>
    </row>
    <row r="539" spans="2:11" ht="14.4" hidden="1">
      <c r="B539" s="89"/>
      <c r="C539" s="69" t="str">
        <f t="shared" ca="1" si="2"/>
        <v>OK</v>
      </c>
      <c r="D539" s="81" t="s">
        <v>169</v>
      </c>
      <c r="E539" s="74">
        <v>206.8</v>
      </c>
      <c r="F539" s="99">
        <v>87821884</v>
      </c>
      <c r="G539" s="95">
        <v>45901</v>
      </c>
      <c r="I539" s="69" t="s">
        <v>132</v>
      </c>
      <c r="J539" s="83" t="s">
        <v>642</v>
      </c>
      <c r="K539" s="81" t="s">
        <v>169</v>
      </c>
    </row>
    <row r="540" spans="2:11" ht="14.4" hidden="1">
      <c r="B540" s="89"/>
      <c r="C540" s="69" t="str">
        <f t="shared" ca="1" si="2"/>
        <v>OK</v>
      </c>
      <c r="D540" s="81" t="s">
        <v>172</v>
      </c>
      <c r="E540" s="74">
        <v>273.60000000000002</v>
      </c>
      <c r="F540" s="99">
        <v>87821884</v>
      </c>
      <c r="G540" s="95">
        <v>45901</v>
      </c>
      <c r="I540" s="69" t="s">
        <v>132</v>
      </c>
      <c r="J540" s="83" t="s">
        <v>642</v>
      </c>
      <c r="K540" s="81" t="s">
        <v>172</v>
      </c>
    </row>
    <row r="541" spans="2:11" ht="14.4" hidden="1">
      <c r="B541" s="89"/>
      <c r="C541" s="69" t="str">
        <f t="shared" ca="1" si="2"/>
        <v>OK</v>
      </c>
      <c r="D541" s="81" t="s">
        <v>191</v>
      </c>
      <c r="E541" s="74">
        <v>171</v>
      </c>
      <c r="F541" s="99">
        <v>87821884</v>
      </c>
      <c r="G541" s="95">
        <v>45901</v>
      </c>
      <c r="I541" s="69" t="s">
        <v>132</v>
      </c>
      <c r="J541" s="83" t="s">
        <v>642</v>
      </c>
      <c r="K541" s="81" t="s">
        <v>191</v>
      </c>
    </row>
    <row r="542" spans="2:11" ht="14.4" hidden="1">
      <c r="B542" s="89"/>
      <c r="C542" s="69" t="str">
        <f t="shared" ca="1" si="2"/>
        <v>OK</v>
      </c>
      <c r="D542" s="81" t="s">
        <v>196</v>
      </c>
      <c r="E542" s="74">
        <v>324.89999999999998</v>
      </c>
      <c r="F542" s="99">
        <v>87821884</v>
      </c>
      <c r="G542" s="95">
        <v>45901</v>
      </c>
      <c r="I542" s="69" t="s">
        <v>132</v>
      </c>
      <c r="J542" s="83" t="s">
        <v>642</v>
      </c>
      <c r="K542" s="81" t="s">
        <v>196</v>
      </c>
    </row>
    <row r="543" spans="2:11" ht="14.4" hidden="1">
      <c r="B543" s="89"/>
      <c r="C543" s="69" t="str">
        <f t="shared" ca="1" si="2"/>
        <v>OK</v>
      </c>
      <c r="D543" s="81" t="s">
        <v>198</v>
      </c>
      <c r="E543" s="74">
        <v>342</v>
      </c>
      <c r="F543" s="99">
        <v>87821884</v>
      </c>
      <c r="G543" s="95">
        <v>45901</v>
      </c>
      <c r="I543" s="69" t="s">
        <v>132</v>
      </c>
      <c r="J543" s="83" t="s">
        <v>642</v>
      </c>
      <c r="K543" s="81" t="s">
        <v>198</v>
      </c>
    </row>
    <row r="544" spans="2:11" ht="14.4" hidden="1">
      <c r="B544" s="89"/>
      <c r="C544" s="69" t="str">
        <f t="shared" ca="1" si="2"/>
        <v>OK</v>
      </c>
      <c r="D544" s="81" t="s">
        <v>222</v>
      </c>
      <c r="E544" s="74">
        <v>376.2</v>
      </c>
      <c r="F544" s="99">
        <v>87821884</v>
      </c>
      <c r="G544" s="95">
        <v>45901</v>
      </c>
      <c r="I544" s="69" t="s">
        <v>132</v>
      </c>
      <c r="J544" s="83" t="s">
        <v>642</v>
      </c>
      <c r="K544" s="81" t="s">
        <v>222</v>
      </c>
    </row>
    <row r="545" spans="2:11" ht="14.4" hidden="1">
      <c r="B545" s="89"/>
      <c r="C545" s="69" t="str">
        <f t="shared" ca="1" si="2"/>
        <v>OK</v>
      </c>
      <c r="D545" s="81" t="s">
        <v>232</v>
      </c>
      <c r="E545" s="74">
        <v>376.2</v>
      </c>
      <c r="F545" s="99">
        <v>87821884</v>
      </c>
      <c r="G545" s="95">
        <v>45901</v>
      </c>
      <c r="I545" s="69" t="s">
        <v>132</v>
      </c>
      <c r="J545" s="83" t="s">
        <v>642</v>
      </c>
      <c r="K545" s="81" t="s">
        <v>232</v>
      </c>
    </row>
    <row r="546" spans="2:11" ht="14.4" hidden="1">
      <c r="B546" s="89"/>
      <c r="C546" s="69" t="str">
        <f t="shared" ca="1" si="2"/>
        <v>OK</v>
      </c>
      <c r="D546" s="81" t="s">
        <v>242</v>
      </c>
      <c r="E546" s="74">
        <v>376.2</v>
      </c>
      <c r="F546" s="99">
        <v>87821884</v>
      </c>
      <c r="G546" s="95">
        <v>45901</v>
      </c>
      <c r="I546" s="69" t="s">
        <v>132</v>
      </c>
      <c r="J546" s="83" t="s">
        <v>642</v>
      </c>
      <c r="K546" s="81" t="s">
        <v>242</v>
      </c>
    </row>
    <row r="547" spans="2:11" ht="14.4" hidden="1">
      <c r="B547" s="89"/>
      <c r="C547" s="69" t="str">
        <f t="shared" ca="1" si="2"/>
        <v>OK</v>
      </c>
      <c r="D547" s="81" t="s">
        <v>248</v>
      </c>
      <c r="E547" s="74">
        <v>136.80000000000001</v>
      </c>
      <c r="F547" s="99">
        <v>87821884</v>
      </c>
      <c r="G547" s="95">
        <v>45901</v>
      </c>
      <c r="I547" s="69" t="s">
        <v>132</v>
      </c>
      <c r="J547" s="83" t="s">
        <v>642</v>
      </c>
      <c r="K547" s="81" t="s">
        <v>248</v>
      </c>
    </row>
    <row r="548" spans="2:11" ht="14.4" hidden="1">
      <c r="B548" s="89"/>
      <c r="C548" s="69" t="str">
        <f t="shared" ca="1" si="2"/>
        <v>OK</v>
      </c>
      <c r="D548" s="81" t="s">
        <v>266</v>
      </c>
      <c r="E548" s="74">
        <v>376.2</v>
      </c>
      <c r="F548" s="99">
        <v>87821884</v>
      </c>
      <c r="G548" s="95">
        <v>45901</v>
      </c>
      <c r="I548" s="69" t="s">
        <v>132</v>
      </c>
      <c r="J548" s="83" t="s">
        <v>642</v>
      </c>
      <c r="K548" s="81" t="s">
        <v>266</v>
      </c>
    </row>
    <row r="549" spans="2:11" ht="14.4" hidden="1">
      <c r="B549" s="89"/>
      <c r="C549" s="69" t="str">
        <f t="shared" ca="1" si="2"/>
        <v>OK</v>
      </c>
      <c r="D549" s="81" t="s">
        <v>313</v>
      </c>
      <c r="E549" s="74">
        <v>324.89999999999998</v>
      </c>
      <c r="F549" s="99">
        <v>87821884</v>
      </c>
      <c r="G549" s="95">
        <v>45901</v>
      </c>
      <c r="I549" s="69" t="s">
        <v>132</v>
      </c>
      <c r="J549" s="83" t="s">
        <v>642</v>
      </c>
      <c r="K549" s="81" t="s">
        <v>313</v>
      </c>
    </row>
    <row r="550" spans="2:11" ht="14.4" hidden="1">
      <c r="B550" s="89"/>
      <c r="C550" s="69" t="str">
        <f t="shared" ca="1" si="2"/>
        <v>OK</v>
      </c>
      <c r="D550" s="81" t="s">
        <v>484</v>
      </c>
      <c r="E550" s="74">
        <v>347.6</v>
      </c>
      <c r="F550" s="99">
        <v>87821884</v>
      </c>
      <c r="G550" s="95">
        <v>45901</v>
      </c>
      <c r="I550" s="69" t="s">
        <v>132</v>
      </c>
      <c r="J550" s="83" t="s">
        <v>642</v>
      </c>
      <c r="K550" s="81" t="s">
        <v>484</v>
      </c>
    </row>
    <row r="551" spans="2:11" ht="14.4" hidden="1">
      <c r="B551" s="89"/>
      <c r="C551" s="69" t="str">
        <f t="shared" ca="1" si="2"/>
        <v>OK</v>
      </c>
      <c r="D551" s="81" t="s">
        <v>328</v>
      </c>
      <c r="E551" s="74">
        <v>376.2</v>
      </c>
      <c r="F551" s="99">
        <v>87821884</v>
      </c>
      <c r="G551" s="95">
        <v>45901</v>
      </c>
      <c r="I551" s="69" t="s">
        <v>132</v>
      </c>
      <c r="J551" s="83" t="s">
        <v>642</v>
      </c>
      <c r="K551" s="81" t="s">
        <v>328</v>
      </c>
    </row>
    <row r="552" spans="2:11" ht="14.4" hidden="1">
      <c r="B552" s="89"/>
      <c r="C552" s="69" t="str">
        <f t="shared" ca="1" si="2"/>
        <v>OK</v>
      </c>
      <c r="D552" s="81" t="s">
        <v>336</v>
      </c>
      <c r="E552" s="74">
        <v>376.2</v>
      </c>
      <c r="F552" s="99">
        <v>87821884</v>
      </c>
      <c r="G552" s="95">
        <v>45901</v>
      </c>
      <c r="I552" s="69" t="s">
        <v>132</v>
      </c>
      <c r="J552" s="83" t="s">
        <v>642</v>
      </c>
      <c r="K552" s="81" t="s">
        <v>336</v>
      </c>
    </row>
    <row r="553" spans="2:11" ht="14.4" hidden="1">
      <c r="B553" s="89"/>
      <c r="C553" s="69" t="str">
        <f t="shared" ca="1" si="2"/>
        <v>OK</v>
      </c>
      <c r="D553" s="81" t="s">
        <v>344</v>
      </c>
      <c r="E553" s="74">
        <v>102.6</v>
      </c>
      <c r="F553" s="99">
        <v>87821884</v>
      </c>
      <c r="G553" s="95">
        <v>45901</v>
      </c>
      <c r="I553" s="69" t="s">
        <v>132</v>
      </c>
      <c r="J553" s="83" t="s">
        <v>642</v>
      </c>
      <c r="K553" s="81" t="s">
        <v>344</v>
      </c>
    </row>
    <row r="554" spans="2:11" ht="14.4" hidden="1">
      <c r="B554" s="89"/>
      <c r="C554" s="69" t="str">
        <f t="shared" ca="1" si="2"/>
        <v>OK</v>
      </c>
      <c r="D554" s="81" t="s">
        <v>367</v>
      </c>
      <c r="E554" s="74">
        <v>376.2</v>
      </c>
      <c r="F554" s="99">
        <v>87821884</v>
      </c>
      <c r="G554" s="95">
        <v>45901</v>
      </c>
      <c r="I554" s="69" t="s">
        <v>132</v>
      </c>
      <c r="J554" s="83" t="s">
        <v>642</v>
      </c>
      <c r="K554" s="81" t="s">
        <v>367</v>
      </c>
    </row>
    <row r="555" spans="2:11" ht="14.4" hidden="1">
      <c r="B555" s="89"/>
      <c r="C555" s="69" t="str">
        <f t="shared" ca="1" si="2"/>
        <v>OK</v>
      </c>
      <c r="D555" s="81" t="s">
        <v>384</v>
      </c>
      <c r="E555" s="74">
        <v>342</v>
      </c>
      <c r="F555" s="99">
        <v>87821884</v>
      </c>
      <c r="G555" s="95">
        <v>45901</v>
      </c>
      <c r="I555" s="69" t="s">
        <v>132</v>
      </c>
      <c r="J555" s="83" t="s">
        <v>642</v>
      </c>
      <c r="K555" s="81" t="s">
        <v>384</v>
      </c>
    </row>
    <row r="556" spans="2:11" ht="14.4" hidden="1">
      <c r="B556" s="89"/>
      <c r="C556" s="69" t="str">
        <f t="shared" ca="1" si="2"/>
        <v>OK</v>
      </c>
      <c r="D556" s="81" t="s">
        <v>387</v>
      </c>
      <c r="E556" s="74">
        <v>376.2</v>
      </c>
      <c r="F556" s="99">
        <v>87821884</v>
      </c>
      <c r="G556" s="95">
        <v>45901</v>
      </c>
      <c r="I556" s="69" t="s">
        <v>132</v>
      </c>
      <c r="J556" s="83" t="s">
        <v>642</v>
      </c>
      <c r="K556" s="81" t="s">
        <v>387</v>
      </c>
    </row>
    <row r="557" spans="2:11" ht="14.4" hidden="1">
      <c r="B557" s="89"/>
      <c r="C557" s="69" t="str">
        <f t="shared" ca="1" si="2"/>
        <v>OK</v>
      </c>
      <c r="D557" s="81" t="s">
        <v>388</v>
      </c>
      <c r="E557" s="74">
        <v>376.2</v>
      </c>
      <c r="F557" s="99">
        <v>87821884</v>
      </c>
      <c r="G557" s="95">
        <v>45901</v>
      </c>
      <c r="I557" s="69" t="s">
        <v>132</v>
      </c>
      <c r="J557" s="83" t="s">
        <v>642</v>
      </c>
      <c r="K557" s="81" t="s">
        <v>388</v>
      </c>
    </row>
    <row r="558" spans="2:11" ht="14.4" hidden="1">
      <c r="B558" s="89"/>
      <c r="C558" s="69" t="str">
        <f t="shared" ca="1" si="2"/>
        <v>OK</v>
      </c>
      <c r="D558" s="81" t="s">
        <v>404</v>
      </c>
      <c r="E558" s="74">
        <v>188.1</v>
      </c>
      <c r="F558" s="99">
        <v>87821884</v>
      </c>
      <c r="G558" s="95">
        <v>45901</v>
      </c>
      <c r="I558" s="69" t="s">
        <v>132</v>
      </c>
      <c r="J558" s="83" t="s">
        <v>642</v>
      </c>
      <c r="K558" s="81" t="s">
        <v>404</v>
      </c>
    </row>
    <row r="559" spans="2:11" ht="14.4" hidden="1">
      <c r="B559" s="89"/>
      <c r="C559" s="69" t="str">
        <f t="shared" ca="1" si="2"/>
        <v>OK</v>
      </c>
      <c r="D559" s="81" t="s">
        <v>413</v>
      </c>
      <c r="E559" s="74">
        <v>376.2</v>
      </c>
      <c r="F559" s="99">
        <v>87821884</v>
      </c>
      <c r="G559" s="95">
        <v>45901</v>
      </c>
      <c r="I559" s="69" t="s">
        <v>132</v>
      </c>
      <c r="J559" s="83" t="s">
        <v>642</v>
      </c>
      <c r="K559" s="81" t="s">
        <v>413</v>
      </c>
    </row>
    <row r="560" spans="2:11" ht="14.4" hidden="1">
      <c r="B560" s="89"/>
      <c r="C560" s="69" t="str">
        <f t="shared" ca="1" si="2"/>
        <v>OK</v>
      </c>
      <c r="D560" s="81" t="s">
        <v>416</v>
      </c>
      <c r="E560" s="74">
        <v>376.2</v>
      </c>
      <c r="F560" s="99">
        <v>87821884</v>
      </c>
      <c r="G560" s="95">
        <v>45901</v>
      </c>
      <c r="I560" s="69" t="s">
        <v>132</v>
      </c>
      <c r="J560" s="83" t="s">
        <v>642</v>
      </c>
      <c r="K560" s="81" t="s">
        <v>416</v>
      </c>
    </row>
    <row r="561" spans="2:11" ht="14.4" hidden="1">
      <c r="B561" s="89"/>
      <c r="C561" s="69" t="str">
        <f t="shared" ca="1" si="2"/>
        <v>OK</v>
      </c>
      <c r="D561" s="81" t="s">
        <v>415</v>
      </c>
      <c r="E561" s="74">
        <v>376.2</v>
      </c>
      <c r="F561" s="99">
        <v>87821884</v>
      </c>
      <c r="G561" s="95">
        <v>45901</v>
      </c>
      <c r="I561" s="69" t="s">
        <v>132</v>
      </c>
      <c r="J561" s="83" t="s">
        <v>642</v>
      </c>
      <c r="K561" s="81" t="s">
        <v>415</v>
      </c>
    </row>
    <row r="562" spans="2:11" ht="14.4" hidden="1">
      <c r="B562" s="89"/>
      <c r="C562" s="69" t="str">
        <f t="shared" ca="1" si="2"/>
        <v>OK</v>
      </c>
      <c r="D562" s="81" t="s">
        <v>418</v>
      </c>
      <c r="E562" s="74">
        <v>342</v>
      </c>
      <c r="F562" s="99">
        <v>87821884</v>
      </c>
      <c r="G562" s="95">
        <v>45901</v>
      </c>
      <c r="I562" s="69" t="s">
        <v>132</v>
      </c>
      <c r="J562" s="83" t="s">
        <v>642</v>
      </c>
      <c r="K562" s="81" t="s">
        <v>418</v>
      </c>
    </row>
    <row r="563" spans="2:11" ht="14.4" hidden="1">
      <c r="B563" s="89"/>
      <c r="C563" s="69" t="str">
        <f t="shared" ca="1" si="2"/>
        <v>OK</v>
      </c>
      <c r="D563" s="81" t="s">
        <v>420</v>
      </c>
      <c r="E563" s="74">
        <v>376.2</v>
      </c>
      <c r="F563" s="99">
        <v>87821884</v>
      </c>
      <c r="G563" s="95">
        <v>45901</v>
      </c>
      <c r="I563" s="69" t="s">
        <v>132</v>
      </c>
      <c r="J563" s="83" t="s">
        <v>642</v>
      </c>
      <c r="K563" s="81" t="s">
        <v>420</v>
      </c>
    </row>
    <row r="564" spans="2:11" ht="14.4" hidden="1">
      <c r="B564" s="89"/>
      <c r="C564" s="69" t="str">
        <f t="shared" ca="1" si="2"/>
        <v>OK</v>
      </c>
      <c r="D564" s="81" t="s">
        <v>427</v>
      </c>
      <c r="E564" s="74">
        <v>376.2</v>
      </c>
      <c r="F564" s="99">
        <v>87821884</v>
      </c>
      <c r="G564" s="95">
        <v>45901</v>
      </c>
      <c r="I564" s="69" t="s">
        <v>132</v>
      </c>
      <c r="J564" s="83" t="s">
        <v>642</v>
      </c>
      <c r="K564" s="81" t="s">
        <v>427</v>
      </c>
    </row>
    <row r="565" spans="2:11" ht="14.4" hidden="1">
      <c r="B565" s="89"/>
      <c r="C565" s="69" t="str">
        <f t="shared" ca="1" si="2"/>
        <v>OK</v>
      </c>
      <c r="D565" s="81" t="s">
        <v>154</v>
      </c>
      <c r="E565" s="74">
        <v>376.2</v>
      </c>
      <c r="F565" s="99">
        <v>87821566</v>
      </c>
      <c r="G565" s="95">
        <v>45901</v>
      </c>
      <c r="I565" s="69" t="s">
        <v>132</v>
      </c>
      <c r="J565" s="83" t="s">
        <v>642</v>
      </c>
      <c r="K565" s="81" t="s">
        <v>154</v>
      </c>
    </row>
    <row r="566" spans="2:11" ht="14.4" hidden="1">
      <c r="B566" s="89"/>
      <c r="C566" s="69" t="str">
        <f t="shared" ca="1" si="2"/>
        <v>OK</v>
      </c>
      <c r="D566" s="81" t="s">
        <v>162</v>
      </c>
      <c r="E566" s="74">
        <v>188.1</v>
      </c>
      <c r="F566" s="99">
        <v>87821566</v>
      </c>
      <c r="G566" s="95">
        <v>45901</v>
      </c>
      <c r="I566" s="69" t="s">
        <v>132</v>
      </c>
      <c r="J566" s="83" t="s">
        <v>642</v>
      </c>
      <c r="K566" s="81" t="s">
        <v>162</v>
      </c>
    </row>
    <row r="567" spans="2:11" ht="14.4" hidden="1">
      <c r="B567" s="89"/>
      <c r="C567" s="69" t="str">
        <f t="shared" ca="1" si="2"/>
        <v>OK</v>
      </c>
      <c r="D567" s="81" t="s">
        <v>228</v>
      </c>
      <c r="E567" s="74">
        <v>376.2</v>
      </c>
      <c r="F567" s="99">
        <v>87821566</v>
      </c>
      <c r="G567" s="95">
        <v>45901</v>
      </c>
      <c r="I567" s="69" t="s">
        <v>132</v>
      </c>
      <c r="J567" s="83" t="s">
        <v>642</v>
      </c>
      <c r="K567" s="81" t="s">
        <v>228</v>
      </c>
    </row>
    <row r="568" spans="2:11" ht="14.4" hidden="1">
      <c r="B568" s="89"/>
      <c r="C568" s="69" t="str">
        <f t="shared" ca="1" si="2"/>
        <v>OK</v>
      </c>
      <c r="D568" s="81" t="s">
        <v>253</v>
      </c>
      <c r="E568" s="74">
        <v>290.7</v>
      </c>
      <c r="F568" s="99">
        <v>87821566</v>
      </c>
      <c r="G568" s="95">
        <v>45901</v>
      </c>
      <c r="I568" s="69" t="s">
        <v>132</v>
      </c>
      <c r="J568" s="83" t="s">
        <v>642</v>
      </c>
      <c r="K568" s="81" t="s">
        <v>253</v>
      </c>
    </row>
    <row r="569" spans="2:11" ht="14.4" hidden="1">
      <c r="B569" s="89"/>
      <c r="C569" s="69" t="str">
        <f t="shared" ca="1" si="2"/>
        <v>OK</v>
      </c>
      <c r="D569" s="81" t="s">
        <v>316</v>
      </c>
      <c r="E569" s="74">
        <v>376.2</v>
      </c>
      <c r="F569" s="99">
        <v>87821566</v>
      </c>
      <c r="G569" s="95">
        <v>45901</v>
      </c>
      <c r="I569" s="69" t="s">
        <v>132</v>
      </c>
      <c r="J569" s="83" t="s">
        <v>642</v>
      </c>
      <c r="K569" s="81" t="s">
        <v>316</v>
      </c>
    </row>
    <row r="570" spans="2:11" ht="14.4" hidden="1">
      <c r="B570" s="89"/>
      <c r="C570" s="69" t="str">
        <f t="shared" ca="1" si="2"/>
        <v>OK</v>
      </c>
      <c r="D570" s="81" t="s">
        <v>326</v>
      </c>
      <c r="E570" s="74">
        <v>376.2</v>
      </c>
      <c r="F570" s="99">
        <v>87821566</v>
      </c>
      <c r="G570" s="95">
        <v>45901</v>
      </c>
      <c r="I570" s="69" t="s">
        <v>132</v>
      </c>
      <c r="J570" s="83" t="s">
        <v>642</v>
      </c>
      <c r="K570" s="81" t="s">
        <v>326</v>
      </c>
    </row>
    <row r="571" spans="2:11" ht="14.4" hidden="1">
      <c r="B571" s="89"/>
      <c r="C571" s="69" t="str">
        <f t="shared" ca="1" si="2"/>
        <v>OK</v>
      </c>
      <c r="D571" s="81" t="s">
        <v>449</v>
      </c>
      <c r="E571" s="74">
        <v>324.89999999999998</v>
      </c>
      <c r="F571" s="99">
        <v>87821566</v>
      </c>
      <c r="G571" s="95">
        <v>45901</v>
      </c>
      <c r="I571" s="69" t="s">
        <v>132</v>
      </c>
      <c r="J571" s="83" t="s">
        <v>642</v>
      </c>
      <c r="K571" s="81" t="s">
        <v>449</v>
      </c>
    </row>
    <row r="572" spans="2:11" ht="14.4" hidden="1">
      <c r="B572" s="89"/>
      <c r="C572" s="69" t="str">
        <f t="shared" ca="1" si="2"/>
        <v>OK</v>
      </c>
      <c r="D572" s="81" t="s">
        <v>309</v>
      </c>
      <c r="E572" s="74">
        <v>102.6</v>
      </c>
      <c r="F572" s="99">
        <v>87987197</v>
      </c>
      <c r="G572" s="95">
        <v>45901</v>
      </c>
      <c r="I572" s="69" t="s">
        <v>132</v>
      </c>
      <c r="J572" s="83" t="s">
        <v>642</v>
      </c>
      <c r="K572" s="81" t="s">
        <v>309</v>
      </c>
    </row>
    <row r="573" spans="2:11" ht="14.4" hidden="1">
      <c r="B573" s="89"/>
      <c r="C573" s="69" t="str">
        <f t="shared" ca="1" si="2"/>
        <v>OK</v>
      </c>
      <c r="D573" s="81" t="s">
        <v>564</v>
      </c>
      <c r="E573" s="74">
        <v>290.7</v>
      </c>
      <c r="F573" s="99">
        <v>87952189</v>
      </c>
      <c r="G573" s="95">
        <v>45901</v>
      </c>
      <c r="I573" s="69" t="s">
        <v>132</v>
      </c>
      <c r="J573" s="83" t="s">
        <v>642</v>
      </c>
      <c r="K573" s="81" t="s">
        <v>564</v>
      </c>
    </row>
    <row r="574" spans="2:11" ht="14.4" hidden="1">
      <c r="B574" s="89"/>
      <c r="C574" s="69" t="str">
        <f t="shared" ca="1" si="2"/>
        <v>OK</v>
      </c>
      <c r="D574" s="81" t="s">
        <v>223</v>
      </c>
      <c r="E574" s="74">
        <v>376.2</v>
      </c>
      <c r="F574" s="99">
        <v>155321</v>
      </c>
      <c r="G574" s="95">
        <v>45901</v>
      </c>
      <c r="I574" s="69" t="s">
        <v>132</v>
      </c>
      <c r="J574" s="83" t="s">
        <v>642</v>
      </c>
      <c r="K574" s="81" t="s">
        <v>223</v>
      </c>
    </row>
    <row r="575" spans="2:11" ht="14.4" hidden="1">
      <c r="B575" s="89"/>
      <c r="C575" s="69" t="str">
        <f t="shared" ca="1" si="2"/>
        <v>OK</v>
      </c>
      <c r="D575" s="81" t="s">
        <v>553</v>
      </c>
      <c r="E575" s="74">
        <v>112.8</v>
      </c>
      <c r="F575" s="99">
        <v>207799</v>
      </c>
      <c r="G575" s="95">
        <v>45901</v>
      </c>
      <c r="I575" s="69" t="s">
        <v>132</v>
      </c>
      <c r="J575" s="83" t="s">
        <v>675</v>
      </c>
      <c r="K575" s="81" t="s">
        <v>553</v>
      </c>
    </row>
    <row r="576" spans="2:11" ht="14.4" hidden="1">
      <c r="B576" s="89"/>
      <c r="C576" s="69" t="str">
        <f t="shared" ca="1" si="2"/>
        <v>OK</v>
      </c>
      <c r="D576" s="81" t="s">
        <v>552</v>
      </c>
      <c r="E576" s="74">
        <v>9.4</v>
      </c>
      <c r="F576" s="99">
        <v>181738</v>
      </c>
      <c r="G576" s="95">
        <v>45901</v>
      </c>
      <c r="I576" s="69" t="s">
        <v>132</v>
      </c>
      <c r="J576" s="83" t="s">
        <v>675</v>
      </c>
      <c r="K576" s="81" t="s">
        <v>552</v>
      </c>
    </row>
    <row r="577" spans="2:11" ht="14.4" hidden="1">
      <c r="B577" s="89"/>
      <c r="C577" s="69" t="str">
        <f t="shared" ca="1" si="2"/>
        <v>OK</v>
      </c>
      <c r="D577" s="81" t="s">
        <v>309</v>
      </c>
      <c r="E577" s="74">
        <v>56.4</v>
      </c>
      <c r="F577" s="99">
        <v>217190</v>
      </c>
      <c r="G577" s="95">
        <v>45901</v>
      </c>
      <c r="I577" s="69" t="s">
        <v>132</v>
      </c>
      <c r="J577" s="83" t="s">
        <v>675</v>
      </c>
      <c r="K577" s="81" t="s">
        <v>309</v>
      </c>
    </row>
    <row r="578" spans="2:11" ht="14.4" hidden="1">
      <c r="B578" s="89"/>
      <c r="C578" s="69" t="str">
        <f t="shared" ca="1" si="2"/>
        <v>OK</v>
      </c>
      <c r="D578" s="81" t="s">
        <v>152</v>
      </c>
      <c r="E578" s="74">
        <v>376.2</v>
      </c>
      <c r="F578" s="99">
        <v>177599</v>
      </c>
      <c r="G578" s="95">
        <v>45901</v>
      </c>
      <c r="I578" s="69" t="s">
        <v>132</v>
      </c>
      <c r="J578" s="83" t="s">
        <v>675</v>
      </c>
      <c r="K578" s="81" t="s">
        <v>152</v>
      </c>
    </row>
    <row r="579" spans="2:11" ht="14.4" hidden="1">
      <c r="B579" s="89"/>
      <c r="C579" s="69" t="str">
        <f t="shared" ca="1" si="2"/>
        <v>OK</v>
      </c>
      <c r="D579" s="81" t="s">
        <v>195</v>
      </c>
      <c r="E579" s="74">
        <v>42.3</v>
      </c>
      <c r="F579" s="99">
        <v>177599</v>
      </c>
      <c r="G579" s="95">
        <v>45901</v>
      </c>
      <c r="I579" s="69" t="s">
        <v>132</v>
      </c>
      <c r="J579" s="83" t="s">
        <v>675</v>
      </c>
      <c r="K579" s="81" t="s">
        <v>195</v>
      </c>
    </row>
    <row r="580" spans="2:11" ht="14.4" hidden="1">
      <c r="B580" s="89"/>
      <c r="C580" s="69" t="str">
        <f t="shared" ca="1" si="2"/>
        <v>OK</v>
      </c>
      <c r="D580" s="81" t="s">
        <v>204</v>
      </c>
      <c r="E580" s="74">
        <v>188.1</v>
      </c>
      <c r="F580" s="99">
        <v>177599</v>
      </c>
      <c r="G580" s="95">
        <v>45901</v>
      </c>
      <c r="I580" s="69" t="s">
        <v>132</v>
      </c>
      <c r="J580" s="83" t="s">
        <v>675</v>
      </c>
      <c r="K580" s="81" t="s">
        <v>204</v>
      </c>
    </row>
    <row r="581" spans="2:11" ht="14.4" hidden="1">
      <c r="B581" s="89"/>
      <c r="C581" s="69" t="str">
        <f t="shared" ca="1" si="2"/>
        <v>OK</v>
      </c>
      <c r="D581" s="81" t="s">
        <v>210</v>
      </c>
      <c r="E581" s="74">
        <v>188.1</v>
      </c>
      <c r="F581" s="99">
        <v>177599</v>
      </c>
      <c r="G581" s="95">
        <v>45901</v>
      </c>
      <c r="I581" s="69" t="s">
        <v>132</v>
      </c>
      <c r="J581" s="83" t="s">
        <v>675</v>
      </c>
      <c r="K581" s="81" t="s">
        <v>210</v>
      </c>
    </row>
    <row r="582" spans="2:11" ht="14.4" hidden="1">
      <c r="B582" s="89"/>
      <c r="C582" s="69" t="str">
        <f t="shared" ca="1" si="2"/>
        <v>OK</v>
      </c>
      <c r="D582" s="81" t="s">
        <v>218</v>
      </c>
      <c r="E582" s="74">
        <v>188.1</v>
      </c>
      <c r="F582" s="99">
        <v>177599</v>
      </c>
      <c r="G582" s="95">
        <v>45901</v>
      </c>
      <c r="I582" s="69" t="s">
        <v>132</v>
      </c>
      <c r="J582" s="83" t="s">
        <v>675</v>
      </c>
      <c r="K582" s="81" t="s">
        <v>218</v>
      </c>
    </row>
    <row r="583" spans="2:11" ht="14.4" hidden="1">
      <c r="B583" s="89"/>
      <c r="C583" s="69" t="str">
        <f t="shared" ca="1" si="2"/>
        <v>OK</v>
      </c>
      <c r="D583" s="81" t="s">
        <v>475</v>
      </c>
      <c r="E583" s="74">
        <v>376.2</v>
      </c>
      <c r="F583" s="99">
        <v>177599</v>
      </c>
      <c r="G583" s="95">
        <v>45901</v>
      </c>
      <c r="I583" s="69" t="s">
        <v>132</v>
      </c>
      <c r="J583" s="83" t="s">
        <v>675</v>
      </c>
      <c r="K583" s="81" t="s">
        <v>475</v>
      </c>
    </row>
    <row r="584" spans="2:11" ht="14.4" hidden="1">
      <c r="B584" s="89"/>
      <c r="C584" s="69" t="str">
        <f t="shared" ca="1" si="2"/>
        <v>OK</v>
      </c>
      <c r="D584" s="81" t="s">
        <v>309</v>
      </c>
      <c r="E584" s="74">
        <v>103.4</v>
      </c>
      <c r="F584" s="99">
        <v>177599</v>
      </c>
      <c r="G584" s="95">
        <v>45901</v>
      </c>
      <c r="I584" s="69" t="s">
        <v>132</v>
      </c>
      <c r="J584" s="83" t="s">
        <v>675</v>
      </c>
      <c r="K584" s="81" t="s">
        <v>309</v>
      </c>
    </row>
    <row r="585" spans="2:11" ht="14.4" hidden="1">
      <c r="B585" s="89"/>
      <c r="C585" s="69" t="str">
        <f t="shared" ca="1" si="2"/>
        <v>OK</v>
      </c>
      <c r="D585" s="81" t="s">
        <v>314</v>
      </c>
      <c r="E585" s="74">
        <v>376.2</v>
      </c>
      <c r="F585" s="99">
        <v>177599</v>
      </c>
      <c r="G585" s="95">
        <v>45901</v>
      </c>
      <c r="I585" s="69" t="s">
        <v>132</v>
      </c>
      <c r="J585" s="83" t="s">
        <v>675</v>
      </c>
      <c r="K585" s="81" t="s">
        <v>314</v>
      </c>
    </row>
    <row r="586" spans="2:11" ht="14.4" hidden="1">
      <c r="B586" s="89"/>
      <c r="C586" s="69" t="str">
        <f t="shared" ca="1" si="2"/>
        <v>OK</v>
      </c>
      <c r="D586" s="81" t="s">
        <v>339</v>
      </c>
      <c r="E586" s="74">
        <v>188.1</v>
      </c>
      <c r="F586" s="99">
        <v>177599</v>
      </c>
      <c r="G586" s="95">
        <v>45901</v>
      </c>
      <c r="I586" s="69" t="s">
        <v>132</v>
      </c>
      <c r="J586" s="83" t="s">
        <v>675</v>
      </c>
      <c r="K586" s="81" t="s">
        <v>339</v>
      </c>
    </row>
    <row r="587" spans="2:11" ht="14.4" hidden="1">
      <c r="B587" s="89"/>
      <c r="C587" s="69" t="str">
        <f t="shared" ca="1" si="2"/>
        <v>OK</v>
      </c>
      <c r="D587" s="81" t="s">
        <v>488</v>
      </c>
      <c r="E587" s="74">
        <v>206.8</v>
      </c>
      <c r="F587" s="99">
        <v>177599</v>
      </c>
      <c r="G587" s="95">
        <v>45901</v>
      </c>
      <c r="I587" s="69" t="s">
        <v>132</v>
      </c>
      <c r="J587" s="83" t="s">
        <v>675</v>
      </c>
      <c r="K587" s="81" t="s">
        <v>488</v>
      </c>
    </row>
    <row r="588" spans="2:11" ht="14.4" hidden="1">
      <c r="B588" s="89"/>
      <c r="C588" s="69" t="str">
        <f t="shared" ca="1" si="2"/>
        <v>OK</v>
      </c>
      <c r="D588" s="81" t="s">
        <v>363</v>
      </c>
      <c r="E588" s="74">
        <v>188.1</v>
      </c>
      <c r="F588" s="99">
        <v>177599</v>
      </c>
      <c r="G588" s="95">
        <v>45901</v>
      </c>
      <c r="I588" s="69" t="s">
        <v>132</v>
      </c>
      <c r="J588" s="83" t="s">
        <v>675</v>
      </c>
      <c r="K588" s="81" t="s">
        <v>363</v>
      </c>
    </row>
    <row r="589" spans="2:11" ht="14.4" hidden="1">
      <c r="B589" s="89"/>
      <c r="C589" s="69" t="str">
        <f t="shared" ca="1" si="2"/>
        <v>OK</v>
      </c>
      <c r="D589" s="81" t="s">
        <v>372</v>
      </c>
      <c r="E589" s="74">
        <v>188.1</v>
      </c>
      <c r="F589" s="99">
        <v>177599</v>
      </c>
      <c r="G589" s="95">
        <v>45901</v>
      </c>
      <c r="I589" s="69" t="s">
        <v>132</v>
      </c>
      <c r="J589" s="83" t="s">
        <v>675</v>
      </c>
      <c r="K589" s="81" t="s">
        <v>372</v>
      </c>
    </row>
    <row r="590" spans="2:11" ht="14.4" hidden="1">
      <c r="B590" s="89"/>
      <c r="C590" s="69" t="str">
        <f t="shared" ca="1" si="2"/>
        <v>OK</v>
      </c>
      <c r="D590" s="81" t="s">
        <v>406</v>
      </c>
      <c r="E590" s="74">
        <v>188.1</v>
      </c>
      <c r="F590" s="99">
        <v>177599</v>
      </c>
      <c r="G590" s="95">
        <v>45901</v>
      </c>
      <c r="I590" s="69" t="s">
        <v>132</v>
      </c>
      <c r="J590" s="83" t="s">
        <v>675</v>
      </c>
      <c r="K590" s="81" t="s">
        <v>406</v>
      </c>
    </row>
    <row r="591" spans="2:11" ht="14.4" hidden="1">
      <c r="B591" s="89"/>
      <c r="C591" s="69" t="str">
        <f t="shared" ca="1" si="2"/>
        <v>OK</v>
      </c>
      <c r="D591" s="81" t="s">
        <v>175</v>
      </c>
      <c r="E591" s="74">
        <v>363</v>
      </c>
      <c r="F591" s="99">
        <v>177600</v>
      </c>
      <c r="G591" s="95">
        <v>45901</v>
      </c>
      <c r="I591" s="69" t="s">
        <v>132</v>
      </c>
      <c r="J591" s="83" t="s">
        <v>675</v>
      </c>
      <c r="K591" s="81" t="s">
        <v>175</v>
      </c>
    </row>
    <row r="592" spans="2:11" ht="14.4" hidden="1">
      <c r="B592" s="89"/>
      <c r="C592" s="69" t="str">
        <f t="shared" ca="1" si="2"/>
        <v>OK</v>
      </c>
      <c r="D592" s="81" t="s">
        <v>191</v>
      </c>
      <c r="E592" s="74">
        <v>171</v>
      </c>
      <c r="F592" s="99">
        <v>177600</v>
      </c>
      <c r="G592" s="95">
        <v>45901</v>
      </c>
      <c r="I592" s="69" t="s">
        <v>132</v>
      </c>
      <c r="J592" s="83" t="s">
        <v>675</v>
      </c>
      <c r="K592" s="81" t="s">
        <v>191</v>
      </c>
    </row>
    <row r="593" spans="2:11" ht="14.4" hidden="1">
      <c r="B593" s="89"/>
      <c r="C593" s="69" t="str">
        <f t="shared" ca="1" si="2"/>
        <v>OK</v>
      </c>
      <c r="D593" s="81" t="s">
        <v>213</v>
      </c>
      <c r="E593" s="74">
        <v>206.8</v>
      </c>
      <c r="F593" s="99">
        <v>177600</v>
      </c>
      <c r="G593" s="95">
        <v>45901</v>
      </c>
      <c r="I593" s="69" t="s">
        <v>132</v>
      </c>
      <c r="J593" s="83" t="s">
        <v>675</v>
      </c>
      <c r="K593" s="81" t="s">
        <v>213</v>
      </c>
    </row>
    <row r="594" spans="2:11" ht="14.4" hidden="1">
      <c r="B594" s="89"/>
      <c r="C594" s="69" t="str">
        <f t="shared" ca="1" si="2"/>
        <v>OK</v>
      </c>
      <c r="D594" s="81" t="s">
        <v>220</v>
      </c>
      <c r="E594" s="74">
        <v>171</v>
      </c>
      <c r="F594" s="99">
        <v>177600</v>
      </c>
      <c r="G594" s="95">
        <v>45901</v>
      </c>
      <c r="I594" s="69" t="s">
        <v>132</v>
      </c>
      <c r="J594" s="83" t="s">
        <v>675</v>
      </c>
      <c r="K594" s="81" t="s">
        <v>220</v>
      </c>
    </row>
    <row r="595" spans="2:11" ht="14.4" hidden="1">
      <c r="B595" s="89"/>
      <c r="C595" s="69" t="str">
        <f t="shared" ca="1" si="2"/>
        <v>OK</v>
      </c>
      <c r="D595" s="81" t="s">
        <v>264</v>
      </c>
      <c r="E595" s="74">
        <v>376.2</v>
      </c>
      <c r="F595" s="99">
        <v>177600</v>
      </c>
      <c r="G595" s="95">
        <v>45901</v>
      </c>
      <c r="I595" s="69" t="s">
        <v>132</v>
      </c>
      <c r="J595" s="83" t="s">
        <v>675</v>
      </c>
      <c r="K595" s="81" t="s">
        <v>264</v>
      </c>
    </row>
    <row r="596" spans="2:11" ht="14.4" hidden="1">
      <c r="B596" s="89"/>
      <c r="C596" s="69" t="str">
        <f t="shared" ca="1" si="2"/>
        <v>OK</v>
      </c>
      <c r="D596" s="81" t="s">
        <v>265</v>
      </c>
      <c r="E596" s="74">
        <v>376.2</v>
      </c>
      <c r="F596" s="99">
        <v>177600</v>
      </c>
      <c r="G596" s="95">
        <v>45901</v>
      </c>
      <c r="I596" s="69" t="s">
        <v>132</v>
      </c>
      <c r="J596" s="83" t="s">
        <v>675</v>
      </c>
      <c r="K596" s="81" t="s">
        <v>265</v>
      </c>
    </row>
    <row r="597" spans="2:11" ht="14.4" hidden="1">
      <c r="B597" s="89"/>
      <c r="C597" s="69" t="str">
        <f t="shared" ca="1" si="2"/>
        <v>OK</v>
      </c>
      <c r="D597" s="81" t="s">
        <v>344</v>
      </c>
      <c r="E597" s="74">
        <v>102.6</v>
      </c>
      <c r="F597" s="99">
        <v>177600</v>
      </c>
      <c r="G597" s="95">
        <v>45901</v>
      </c>
      <c r="I597" s="69" t="s">
        <v>132</v>
      </c>
      <c r="J597" s="83" t="s">
        <v>675</v>
      </c>
      <c r="K597" s="81" t="s">
        <v>344</v>
      </c>
    </row>
    <row r="598" spans="2:11" ht="14.4" hidden="1">
      <c r="B598" s="89"/>
      <c r="C598" s="69" t="str">
        <f t="shared" ca="1" si="2"/>
        <v>OK</v>
      </c>
      <c r="D598" s="81" t="s">
        <v>405</v>
      </c>
      <c r="E598" s="74">
        <v>324.89999999999998</v>
      </c>
      <c r="F598" s="99">
        <v>177600</v>
      </c>
      <c r="G598" s="95">
        <v>45901</v>
      </c>
      <c r="I598" s="69" t="s">
        <v>132</v>
      </c>
      <c r="J598" s="83" t="s">
        <v>675</v>
      </c>
      <c r="K598" s="81" t="s">
        <v>405</v>
      </c>
    </row>
    <row r="599" spans="2:11" ht="14.4" hidden="1">
      <c r="B599" s="89"/>
      <c r="C599" s="69" t="str">
        <f t="shared" ca="1" si="2"/>
        <v>OK</v>
      </c>
      <c r="D599" s="90" t="s">
        <v>547</v>
      </c>
      <c r="E599" s="74">
        <v>119.7</v>
      </c>
      <c r="F599" s="99">
        <v>212073</v>
      </c>
      <c r="G599" s="95">
        <v>45901</v>
      </c>
      <c r="I599" s="69" t="s">
        <v>132</v>
      </c>
      <c r="J599" s="83" t="s">
        <v>675</v>
      </c>
      <c r="K599" s="90" t="s">
        <v>547</v>
      </c>
    </row>
    <row r="600" spans="2:11" ht="14.4" hidden="1">
      <c r="B600" s="89"/>
      <c r="C600" s="69" t="str">
        <f t="shared" ca="1" si="2"/>
        <v>OK</v>
      </c>
      <c r="D600" s="81" t="s">
        <v>162</v>
      </c>
      <c r="E600" s="74">
        <v>188.1</v>
      </c>
      <c r="F600" s="99">
        <v>137975</v>
      </c>
      <c r="G600" s="95">
        <v>45901</v>
      </c>
      <c r="I600" s="69" t="s">
        <v>132</v>
      </c>
      <c r="J600" s="83" t="s">
        <v>675</v>
      </c>
      <c r="K600" s="81" t="s">
        <v>162</v>
      </c>
    </row>
    <row r="601" spans="2:11" ht="14.4" hidden="1">
      <c r="B601" s="89"/>
      <c r="C601" s="69" t="str">
        <f t="shared" ca="1" si="2"/>
        <v>OK</v>
      </c>
      <c r="D601" s="81" t="s">
        <v>249</v>
      </c>
      <c r="E601" s="74">
        <v>376.2</v>
      </c>
      <c r="F601" s="99">
        <v>137975</v>
      </c>
      <c r="G601" s="95">
        <v>45901</v>
      </c>
      <c r="I601" s="69" t="s">
        <v>132</v>
      </c>
      <c r="J601" s="83" t="s">
        <v>675</v>
      </c>
      <c r="K601" s="81" t="s">
        <v>249</v>
      </c>
    </row>
    <row r="602" spans="2:11" ht="14.4" hidden="1">
      <c r="B602" s="89"/>
      <c r="C602" s="69" t="str">
        <f t="shared" ca="1" si="2"/>
        <v>OK</v>
      </c>
      <c r="D602" s="81" t="s">
        <v>564</v>
      </c>
      <c r="E602" s="74">
        <v>9.4</v>
      </c>
      <c r="F602" s="99">
        <v>182050</v>
      </c>
      <c r="G602" s="95">
        <v>45901</v>
      </c>
      <c r="I602" s="69" t="s">
        <v>132</v>
      </c>
      <c r="J602" s="83" t="s">
        <v>675</v>
      </c>
      <c r="K602" s="81" t="s">
        <v>564</v>
      </c>
    </row>
    <row r="603" spans="2:11" ht="14.4" hidden="1">
      <c r="B603" s="89"/>
      <c r="C603" s="69" t="str">
        <f t="shared" ca="1" si="2"/>
        <v>OK</v>
      </c>
      <c r="D603" s="81" t="s">
        <v>180</v>
      </c>
      <c r="E603" s="74">
        <v>376.2</v>
      </c>
      <c r="F603" s="99">
        <v>87783219</v>
      </c>
      <c r="G603" s="95">
        <v>45901</v>
      </c>
      <c r="I603" s="69" t="s">
        <v>132</v>
      </c>
      <c r="J603" s="83" t="s">
        <v>675</v>
      </c>
      <c r="K603" s="81" t="s">
        <v>180</v>
      </c>
    </row>
    <row r="604" spans="2:11" ht="14.4" hidden="1">
      <c r="B604" s="89"/>
      <c r="C604" s="69" t="str">
        <f t="shared" ca="1" si="2"/>
        <v>OK</v>
      </c>
      <c r="D604" s="81" t="s">
        <v>361</v>
      </c>
      <c r="E604" s="74">
        <v>376.2</v>
      </c>
      <c r="F604" s="99">
        <v>87783219</v>
      </c>
      <c r="G604" s="95">
        <v>45901</v>
      </c>
      <c r="I604" s="69" t="s">
        <v>132</v>
      </c>
      <c r="J604" s="83" t="s">
        <v>675</v>
      </c>
      <c r="K604" s="81" t="s">
        <v>361</v>
      </c>
    </row>
    <row r="605" spans="2:11" ht="14.4" hidden="1">
      <c r="B605" s="89"/>
      <c r="C605" s="69" t="str">
        <f t="shared" ca="1" si="2"/>
        <v>OK</v>
      </c>
      <c r="D605" s="81" t="s">
        <v>392</v>
      </c>
      <c r="E605" s="74">
        <v>376.2</v>
      </c>
      <c r="F605" s="99">
        <v>87783219</v>
      </c>
      <c r="G605" s="95">
        <v>45901</v>
      </c>
      <c r="I605" s="69" t="s">
        <v>132</v>
      </c>
      <c r="J605" s="83" t="s">
        <v>675</v>
      </c>
      <c r="K605" s="81" t="s">
        <v>392</v>
      </c>
    </row>
    <row r="606" spans="2:11" ht="14.4" hidden="1">
      <c r="B606" s="89"/>
      <c r="C606" s="69" t="str">
        <f t="shared" ca="1" si="2"/>
        <v>OK</v>
      </c>
      <c r="D606" s="81" t="s">
        <v>152</v>
      </c>
      <c r="E606" s="74">
        <v>376.2</v>
      </c>
      <c r="F606" s="100">
        <v>273155</v>
      </c>
      <c r="G606" s="101">
        <v>45931</v>
      </c>
      <c r="I606" s="69" t="s">
        <v>132</v>
      </c>
      <c r="J606" s="83" t="s">
        <v>675</v>
      </c>
      <c r="K606" s="81" t="s">
        <v>152</v>
      </c>
    </row>
    <row r="607" spans="2:11" ht="14.4" hidden="1">
      <c r="B607" s="89"/>
      <c r="C607" s="69" t="str">
        <f t="shared" ca="1" si="2"/>
        <v>OK</v>
      </c>
      <c r="D607" s="81" t="s">
        <v>175</v>
      </c>
      <c r="E607" s="74">
        <v>379.5</v>
      </c>
      <c r="F607" s="100">
        <v>273155</v>
      </c>
      <c r="G607" s="101">
        <v>45931</v>
      </c>
      <c r="I607" s="69" t="s">
        <v>132</v>
      </c>
      <c r="J607" s="83" t="s">
        <v>675</v>
      </c>
      <c r="K607" s="81" t="s">
        <v>175</v>
      </c>
    </row>
    <row r="608" spans="2:11" ht="14.4" hidden="1">
      <c r="B608" s="89"/>
      <c r="C608" s="69" t="str">
        <f t="shared" ca="1" si="2"/>
        <v>OK</v>
      </c>
      <c r="D608" s="81" t="s">
        <v>191</v>
      </c>
      <c r="E608" s="74">
        <v>196</v>
      </c>
      <c r="F608" s="100">
        <v>273155</v>
      </c>
      <c r="G608" s="101">
        <v>45931</v>
      </c>
      <c r="I608" s="69" t="s">
        <v>132</v>
      </c>
      <c r="J608" s="83" t="s">
        <v>675</v>
      </c>
      <c r="K608" s="81" t="s">
        <v>191</v>
      </c>
    </row>
    <row r="609" spans="2:11" ht="14.4" hidden="1">
      <c r="B609" s="89"/>
      <c r="C609" s="69" t="str">
        <f t="shared" ca="1" si="2"/>
        <v>OK</v>
      </c>
      <c r="D609" s="81" t="s">
        <v>195</v>
      </c>
      <c r="E609" s="74">
        <v>216.2</v>
      </c>
      <c r="F609" s="100">
        <v>273155</v>
      </c>
      <c r="G609" s="101">
        <v>45931</v>
      </c>
      <c r="I609" s="69" t="s">
        <v>132</v>
      </c>
      <c r="J609" s="83" t="s">
        <v>675</v>
      </c>
      <c r="K609" s="81" t="s">
        <v>195</v>
      </c>
    </row>
    <row r="610" spans="2:11" ht="14.4" hidden="1">
      <c r="B610" s="89"/>
      <c r="C610" s="69" t="str">
        <f t="shared" ca="1" si="2"/>
        <v>OK</v>
      </c>
      <c r="D610" s="81" t="s">
        <v>204</v>
      </c>
      <c r="E610" s="74">
        <v>196.65</v>
      </c>
      <c r="F610" s="100">
        <v>273155</v>
      </c>
      <c r="G610" s="101">
        <v>45931</v>
      </c>
      <c r="I610" s="69" t="s">
        <v>132</v>
      </c>
      <c r="J610" s="83" t="s">
        <v>675</v>
      </c>
      <c r="K610" s="81" t="s">
        <v>204</v>
      </c>
    </row>
    <row r="611" spans="2:11" ht="14.4" hidden="1">
      <c r="B611" s="89"/>
      <c r="C611" s="69" t="str">
        <f t="shared" ca="1" si="2"/>
        <v>OK</v>
      </c>
      <c r="D611" s="81" t="s">
        <v>507</v>
      </c>
      <c r="E611" s="74">
        <v>216.2</v>
      </c>
      <c r="F611" s="100">
        <v>273155</v>
      </c>
      <c r="G611" s="101">
        <v>45931</v>
      </c>
      <c r="I611" s="69" t="s">
        <v>132</v>
      </c>
      <c r="J611" s="83" t="s">
        <v>675</v>
      </c>
      <c r="K611" s="81" t="s">
        <v>698</v>
      </c>
    </row>
    <row r="612" spans="2:11" ht="14.4" hidden="1">
      <c r="B612" s="89"/>
      <c r="C612" s="69" t="str">
        <f t="shared" ca="1" si="2"/>
        <v>OK</v>
      </c>
      <c r="D612" s="81" t="s">
        <v>210</v>
      </c>
      <c r="E612" s="74">
        <v>186.65</v>
      </c>
      <c r="F612" s="100">
        <v>273155</v>
      </c>
      <c r="G612" s="101">
        <v>45931</v>
      </c>
      <c r="I612" s="69" t="s">
        <v>132</v>
      </c>
      <c r="J612" s="83" t="s">
        <v>675</v>
      </c>
      <c r="K612" s="81" t="s">
        <v>210</v>
      </c>
    </row>
    <row r="613" spans="2:11" ht="14.4" hidden="1">
      <c r="B613" s="89"/>
      <c r="C613" s="69" t="str">
        <f t="shared" ca="1" si="2"/>
        <v>OK</v>
      </c>
      <c r="D613" s="81" t="s">
        <v>213</v>
      </c>
      <c r="E613" s="74">
        <v>216.2</v>
      </c>
      <c r="F613" s="100">
        <v>273155</v>
      </c>
      <c r="G613" s="101">
        <v>45931</v>
      </c>
      <c r="I613" s="69" t="s">
        <v>132</v>
      </c>
      <c r="J613" s="83" t="s">
        <v>675</v>
      </c>
      <c r="K613" s="81" t="s">
        <v>213</v>
      </c>
    </row>
    <row r="614" spans="2:11" ht="14.4" hidden="1">
      <c r="B614" s="89"/>
      <c r="C614" s="69" t="str">
        <f t="shared" ca="1" si="2"/>
        <v>OK</v>
      </c>
      <c r="D614" s="81" t="s">
        <v>218</v>
      </c>
      <c r="E614" s="74">
        <v>216.2</v>
      </c>
      <c r="F614" s="100">
        <v>273155</v>
      </c>
      <c r="G614" s="101">
        <v>45931</v>
      </c>
      <c r="I614" s="69" t="s">
        <v>132</v>
      </c>
      <c r="J614" s="83" t="s">
        <v>675</v>
      </c>
      <c r="K614" s="81" t="s">
        <v>218</v>
      </c>
    </row>
    <row r="615" spans="2:11" ht="14.4" hidden="1">
      <c r="B615" s="89"/>
      <c r="C615" s="69" t="str">
        <f t="shared" ca="1" si="2"/>
        <v>OK</v>
      </c>
      <c r="D615" s="81" t="s">
        <v>220</v>
      </c>
      <c r="E615" s="74">
        <v>393.3</v>
      </c>
      <c r="F615" s="100">
        <v>273155</v>
      </c>
      <c r="G615" s="101">
        <v>45931</v>
      </c>
      <c r="I615" s="69" t="s">
        <v>132</v>
      </c>
      <c r="J615" s="83" t="s">
        <v>675</v>
      </c>
      <c r="K615" s="81" t="s">
        <v>220</v>
      </c>
    </row>
    <row r="616" spans="2:11" ht="14.4" hidden="1">
      <c r="B616" s="89"/>
      <c r="C616" s="69" t="str">
        <f t="shared" ca="1" si="2"/>
        <v>OK</v>
      </c>
      <c r="D616" s="81" t="s">
        <v>264</v>
      </c>
      <c r="E616" s="74">
        <v>136.80000000000001</v>
      </c>
      <c r="F616" s="100">
        <v>273155</v>
      </c>
      <c r="G616" s="101">
        <v>45931</v>
      </c>
      <c r="I616" s="69" t="s">
        <v>132</v>
      </c>
      <c r="J616" s="83" t="s">
        <v>675</v>
      </c>
      <c r="K616" s="81" t="s">
        <v>264</v>
      </c>
    </row>
    <row r="617" spans="2:11" ht="14.4" hidden="1">
      <c r="B617" s="89"/>
      <c r="C617" s="69" t="str">
        <f t="shared" ca="1" si="2"/>
        <v>OK</v>
      </c>
      <c r="D617" s="81" t="s">
        <v>265</v>
      </c>
      <c r="E617" s="74">
        <v>136.80000000000001</v>
      </c>
      <c r="F617" s="100">
        <v>273155</v>
      </c>
      <c r="G617" s="101">
        <v>45931</v>
      </c>
      <c r="I617" s="69" t="s">
        <v>132</v>
      </c>
      <c r="J617" s="83" t="s">
        <v>675</v>
      </c>
      <c r="K617" s="81" t="s">
        <v>265</v>
      </c>
    </row>
    <row r="618" spans="2:11" ht="14.4" hidden="1">
      <c r="B618" s="89"/>
      <c r="C618" s="69" t="str">
        <f t="shared" ca="1" si="2"/>
        <v>OK</v>
      </c>
      <c r="D618" s="81" t="s">
        <v>525</v>
      </c>
      <c r="E618" s="74">
        <v>393.3</v>
      </c>
      <c r="F618" s="100">
        <v>273155</v>
      </c>
      <c r="G618" s="101">
        <v>45931</v>
      </c>
      <c r="I618" s="69" t="s">
        <v>132</v>
      </c>
      <c r="J618" s="83" t="s">
        <v>675</v>
      </c>
      <c r="K618" s="81" t="s">
        <v>699</v>
      </c>
    </row>
    <row r="619" spans="2:11" ht="14.4" hidden="1">
      <c r="B619" s="89"/>
      <c r="C619" s="69" t="str">
        <f t="shared" ca="1" si="2"/>
        <v>OK</v>
      </c>
      <c r="D619" s="81" t="s">
        <v>527</v>
      </c>
      <c r="E619" s="74">
        <v>216.2</v>
      </c>
      <c r="F619" s="100">
        <v>273155</v>
      </c>
      <c r="G619" s="101">
        <v>45931</v>
      </c>
      <c r="I619" s="69" t="s">
        <v>132</v>
      </c>
      <c r="J619" s="83" t="s">
        <v>675</v>
      </c>
      <c r="K619" s="81" t="s">
        <v>527</v>
      </c>
    </row>
    <row r="620" spans="2:11" ht="14.4" hidden="1">
      <c r="B620" s="89"/>
      <c r="C620" s="69" t="str">
        <f t="shared" ca="1" si="2"/>
        <v>OK</v>
      </c>
      <c r="D620" s="81" t="s">
        <v>475</v>
      </c>
      <c r="E620" s="74">
        <v>393.3</v>
      </c>
      <c r="F620" s="100">
        <v>273155</v>
      </c>
      <c r="G620" s="101">
        <v>45931</v>
      </c>
      <c r="I620" s="69" t="s">
        <v>132</v>
      </c>
      <c r="J620" s="83" t="s">
        <v>675</v>
      </c>
      <c r="K620" s="81" t="s">
        <v>475</v>
      </c>
    </row>
    <row r="621" spans="2:11" ht="14.4" hidden="1">
      <c r="B621" s="89"/>
      <c r="C621" s="69" t="str">
        <f t="shared" ca="1" si="2"/>
        <v>OK</v>
      </c>
      <c r="D621" s="81" t="s">
        <v>309</v>
      </c>
      <c r="E621" s="74">
        <v>103.4</v>
      </c>
      <c r="F621" s="100">
        <v>273155</v>
      </c>
      <c r="G621" s="101">
        <v>45931</v>
      </c>
      <c r="I621" s="69" t="s">
        <v>132</v>
      </c>
      <c r="J621" s="83" t="s">
        <v>675</v>
      </c>
      <c r="K621" s="81" t="s">
        <v>309</v>
      </c>
    </row>
    <row r="622" spans="2:11" ht="14.4" hidden="1">
      <c r="B622" s="89"/>
      <c r="C622" s="69" t="str">
        <f t="shared" ca="1" si="2"/>
        <v>OK</v>
      </c>
      <c r="D622" s="81" t="s">
        <v>325</v>
      </c>
      <c r="E622" s="74">
        <v>216.2</v>
      </c>
      <c r="F622" s="100">
        <v>273155</v>
      </c>
      <c r="G622" s="101">
        <v>45931</v>
      </c>
      <c r="I622" s="69" t="s">
        <v>132</v>
      </c>
      <c r="J622" s="83" t="s">
        <v>675</v>
      </c>
      <c r="K622" s="81" t="s">
        <v>325</v>
      </c>
    </row>
    <row r="623" spans="2:11" ht="14.4" hidden="1">
      <c r="B623" s="89"/>
      <c r="C623" s="69" t="str">
        <f t="shared" ca="1" si="2"/>
        <v>OK</v>
      </c>
      <c r="D623" s="81" t="s">
        <v>339</v>
      </c>
      <c r="E623" s="74">
        <v>196.65</v>
      </c>
      <c r="F623" s="100">
        <v>273155</v>
      </c>
      <c r="G623" s="101">
        <v>45931</v>
      </c>
      <c r="I623" s="69" t="s">
        <v>132</v>
      </c>
      <c r="J623" s="83" t="s">
        <v>675</v>
      </c>
      <c r="K623" s="81" t="s">
        <v>339</v>
      </c>
    </row>
    <row r="624" spans="2:11" ht="14.4" hidden="1">
      <c r="B624" s="89"/>
      <c r="C624" s="69" t="str">
        <f t="shared" ca="1" si="2"/>
        <v>OK</v>
      </c>
      <c r="D624" s="81" t="s">
        <v>341</v>
      </c>
      <c r="E624" s="74">
        <v>393.3</v>
      </c>
      <c r="F624" s="100">
        <v>273155</v>
      </c>
      <c r="G624" s="101">
        <v>45931</v>
      </c>
      <c r="I624" s="69" t="s">
        <v>132</v>
      </c>
      <c r="J624" s="83" t="s">
        <v>675</v>
      </c>
      <c r="K624" s="81" t="s">
        <v>341</v>
      </c>
    </row>
    <row r="625" spans="2:11" ht="14.4" hidden="1">
      <c r="B625" s="89"/>
      <c r="C625" s="69" t="str">
        <f t="shared" ca="1" si="2"/>
        <v>OK</v>
      </c>
      <c r="D625" s="81" t="s">
        <v>488</v>
      </c>
      <c r="E625" s="74">
        <v>216.2</v>
      </c>
      <c r="F625" s="100">
        <v>273155</v>
      </c>
      <c r="G625" s="101">
        <v>45931</v>
      </c>
      <c r="I625" s="69" t="s">
        <v>132</v>
      </c>
      <c r="J625" s="83" t="s">
        <v>675</v>
      </c>
      <c r="K625" s="81" t="s">
        <v>488</v>
      </c>
    </row>
    <row r="626" spans="2:11" ht="14.4" hidden="1">
      <c r="B626" s="89"/>
      <c r="C626" s="69" t="str">
        <f t="shared" ca="1" si="2"/>
        <v>OK</v>
      </c>
      <c r="D626" s="81" t="s">
        <v>344</v>
      </c>
      <c r="E626" s="74">
        <v>196.5</v>
      </c>
      <c r="F626" s="100">
        <v>273155</v>
      </c>
      <c r="G626" s="101">
        <v>45931</v>
      </c>
      <c r="I626" s="69" t="s">
        <v>132</v>
      </c>
      <c r="J626" s="83" t="s">
        <v>675</v>
      </c>
      <c r="K626" s="81" t="s">
        <v>344</v>
      </c>
    </row>
    <row r="627" spans="2:11" ht="14.4" hidden="1">
      <c r="B627" s="89"/>
      <c r="C627" s="69" t="str">
        <f t="shared" ca="1" si="2"/>
        <v>OK</v>
      </c>
      <c r="D627" s="81" t="s">
        <v>356</v>
      </c>
      <c r="E627" s="74">
        <v>393.3</v>
      </c>
      <c r="F627" s="100">
        <v>273155</v>
      </c>
      <c r="G627" s="101">
        <v>45931</v>
      </c>
      <c r="I627" s="69" t="s">
        <v>132</v>
      </c>
      <c r="J627" s="83" t="s">
        <v>675</v>
      </c>
      <c r="K627" s="81" t="s">
        <v>356</v>
      </c>
    </row>
    <row r="628" spans="2:11" ht="14.4" hidden="1">
      <c r="B628" s="89"/>
      <c r="C628" s="69" t="str">
        <f t="shared" ca="1" si="2"/>
        <v>OK</v>
      </c>
      <c r="D628" s="81" t="s">
        <v>547</v>
      </c>
      <c r="E628" s="74">
        <v>393.3</v>
      </c>
      <c r="F628" s="100">
        <v>273155</v>
      </c>
      <c r="G628" s="101">
        <v>45931</v>
      </c>
      <c r="I628" s="69" t="s">
        <v>132</v>
      </c>
      <c r="J628" s="83" t="s">
        <v>675</v>
      </c>
      <c r="K628" s="81" t="s">
        <v>700</v>
      </c>
    </row>
    <row r="629" spans="2:11" ht="14.4" hidden="1">
      <c r="B629" s="89"/>
      <c r="C629" s="69" t="str">
        <f t="shared" ca="1" si="2"/>
        <v>OK</v>
      </c>
      <c r="D629" s="81" t="s">
        <v>363</v>
      </c>
      <c r="E629" s="74">
        <v>196.5</v>
      </c>
      <c r="F629" s="100">
        <v>273155</v>
      </c>
      <c r="G629" s="101">
        <v>45931</v>
      </c>
      <c r="I629" s="69" t="s">
        <v>132</v>
      </c>
      <c r="J629" s="83" t="s">
        <v>675</v>
      </c>
      <c r="K629" s="81" t="s">
        <v>363</v>
      </c>
    </row>
    <row r="630" spans="2:11" ht="14.4" hidden="1">
      <c r="B630" s="89"/>
      <c r="C630" s="69" t="str">
        <f t="shared" ca="1" si="2"/>
        <v>OK</v>
      </c>
      <c r="D630" s="81" t="s">
        <v>552</v>
      </c>
      <c r="E630" s="74">
        <v>216.2</v>
      </c>
      <c r="F630" s="100">
        <v>273155</v>
      </c>
      <c r="G630" s="101">
        <v>45931</v>
      </c>
      <c r="I630" s="69" t="s">
        <v>132</v>
      </c>
      <c r="J630" s="83" t="s">
        <v>675</v>
      </c>
      <c r="K630" s="81" t="s">
        <v>552</v>
      </c>
    </row>
    <row r="631" spans="2:11" ht="14.4" hidden="1">
      <c r="B631" s="89"/>
      <c r="C631" s="69" t="str">
        <f t="shared" ca="1" si="2"/>
        <v>OK</v>
      </c>
      <c r="D631" s="81" t="s">
        <v>553</v>
      </c>
      <c r="E631" s="74">
        <v>216.2</v>
      </c>
      <c r="F631" s="100">
        <v>273155</v>
      </c>
      <c r="G631" s="101">
        <v>45931</v>
      </c>
      <c r="I631" s="69" t="s">
        <v>132</v>
      </c>
      <c r="J631" s="83" t="s">
        <v>675</v>
      </c>
      <c r="K631" s="81" t="s">
        <v>553</v>
      </c>
    </row>
    <row r="632" spans="2:11" ht="14.4" hidden="1">
      <c r="B632" s="89"/>
      <c r="C632" s="69" t="str">
        <f t="shared" ca="1" si="2"/>
        <v>OK</v>
      </c>
      <c r="D632" s="81" t="s">
        <v>148</v>
      </c>
      <c r="E632" s="74">
        <v>393.3</v>
      </c>
      <c r="F632" s="100">
        <v>280580</v>
      </c>
      <c r="G632" s="101">
        <v>45931</v>
      </c>
      <c r="I632" s="69" t="s">
        <v>132</v>
      </c>
      <c r="J632" s="83" t="s">
        <v>675</v>
      </c>
      <c r="K632" s="81" t="s">
        <v>148</v>
      </c>
    </row>
    <row r="633" spans="2:11" ht="14.4" hidden="1">
      <c r="B633" s="89"/>
      <c r="C633" s="69" t="str">
        <f t="shared" ca="1" si="2"/>
        <v>OK</v>
      </c>
      <c r="D633" s="81" t="s">
        <v>162</v>
      </c>
      <c r="E633" s="74">
        <v>171</v>
      </c>
      <c r="F633" s="100">
        <v>280581</v>
      </c>
      <c r="G633" s="101">
        <v>45931</v>
      </c>
      <c r="I633" s="69" t="s">
        <v>132</v>
      </c>
      <c r="J633" s="83" t="s">
        <v>675</v>
      </c>
      <c r="K633" s="81" t="s">
        <v>162</v>
      </c>
    </row>
    <row r="634" spans="2:11" ht="14.4" hidden="1">
      <c r="B634" s="89"/>
      <c r="C634" s="69" t="str">
        <f t="shared" ca="1" si="2"/>
        <v>OK</v>
      </c>
      <c r="D634" s="81" t="s">
        <v>579</v>
      </c>
      <c r="E634" s="74">
        <v>180</v>
      </c>
      <c r="F634" s="100">
        <v>326622</v>
      </c>
      <c r="G634" s="101">
        <v>45931</v>
      </c>
      <c r="I634" s="69" t="s">
        <v>132</v>
      </c>
      <c r="J634" s="83" t="s">
        <v>675</v>
      </c>
      <c r="K634" s="81" t="s">
        <v>701</v>
      </c>
    </row>
    <row r="635" spans="2:11" ht="14.4" hidden="1">
      <c r="B635" s="89"/>
      <c r="C635" s="69" t="str">
        <f t="shared" ca="1" si="2"/>
        <v>OK</v>
      </c>
      <c r="D635" s="81" t="s">
        <v>223</v>
      </c>
      <c r="E635" s="74">
        <v>393.3</v>
      </c>
      <c r="F635" s="100">
        <v>272185</v>
      </c>
      <c r="G635" s="101">
        <v>45931</v>
      </c>
      <c r="I635" s="69" t="s">
        <v>132</v>
      </c>
      <c r="J635" s="83" t="s">
        <v>675</v>
      </c>
      <c r="K635" s="81" t="s">
        <v>223</v>
      </c>
    </row>
    <row r="636" spans="2:11" ht="14.4" hidden="1">
      <c r="B636" s="89"/>
      <c r="C636" s="69" t="str">
        <f t="shared" ca="1" si="2"/>
        <v>OK</v>
      </c>
      <c r="D636" s="81" t="s">
        <v>570</v>
      </c>
      <c r="E636" s="102">
        <v>17.100000000000001</v>
      </c>
      <c r="F636" s="99">
        <v>88350696</v>
      </c>
      <c r="G636" s="101">
        <v>45931</v>
      </c>
      <c r="I636" s="69" t="s">
        <v>132</v>
      </c>
      <c r="J636" s="83" t="s">
        <v>642</v>
      </c>
      <c r="K636" s="81" t="s">
        <v>570</v>
      </c>
    </row>
    <row r="637" spans="2:11" ht="14.4" hidden="1">
      <c r="B637" s="89"/>
      <c r="C637" s="69" t="str">
        <f t="shared" ca="1" si="2"/>
        <v>OK</v>
      </c>
      <c r="D637" s="81" t="s">
        <v>283</v>
      </c>
      <c r="E637" s="102">
        <v>287.10000000000002</v>
      </c>
      <c r="F637" s="99">
        <v>88435055</v>
      </c>
      <c r="G637" s="101">
        <v>45931</v>
      </c>
      <c r="I637" s="69" t="s">
        <v>132</v>
      </c>
      <c r="J637" s="83" t="s">
        <v>642</v>
      </c>
      <c r="K637" s="81" t="s">
        <v>702</v>
      </c>
    </row>
    <row r="638" spans="2:11" ht="14.4" hidden="1">
      <c r="B638" s="89"/>
      <c r="C638" s="69" t="str">
        <f t="shared" ca="1" si="2"/>
        <v>OK</v>
      </c>
      <c r="D638" s="81" t="s">
        <v>146</v>
      </c>
      <c r="E638" s="103">
        <v>393.3</v>
      </c>
      <c r="F638" s="99">
        <v>88160950</v>
      </c>
      <c r="G638" s="101">
        <v>45931</v>
      </c>
      <c r="I638" s="69" t="s">
        <v>132</v>
      </c>
      <c r="J638" s="83" t="s">
        <v>642</v>
      </c>
      <c r="K638" s="81" t="s">
        <v>146</v>
      </c>
    </row>
    <row r="639" spans="2:11" ht="14.4" hidden="1">
      <c r="B639" s="89"/>
      <c r="C639" s="69" t="str">
        <f t="shared" ca="1" si="2"/>
        <v>OK</v>
      </c>
      <c r="D639" s="81" t="s">
        <v>156</v>
      </c>
      <c r="E639" s="103">
        <v>222.3</v>
      </c>
      <c r="F639" s="99">
        <v>88160950</v>
      </c>
      <c r="G639" s="101">
        <v>45931</v>
      </c>
      <c r="I639" s="69" t="s">
        <v>132</v>
      </c>
      <c r="J639" s="83" t="s">
        <v>642</v>
      </c>
      <c r="K639" s="81" t="s">
        <v>156</v>
      </c>
    </row>
    <row r="640" spans="2:11" ht="14.4" hidden="1">
      <c r="B640" s="89"/>
      <c r="C640" s="69" t="str">
        <f t="shared" ca="1" si="2"/>
        <v>OK</v>
      </c>
      <c r="D640" s="81" t="s">
        <v>169</v>
      </c>
      <c r="E640" s="103">
        <v>216.2</v>
      </c>
      <c r="F640" s="99">
        <v>88160950</v>
      </c>
      <c r="G640" s="101">
        <v>45931</v>
      </c>
      <c r="I640" s="69" t="s">
        <v>132</v>
      </c>
      <c r="J640" s="83" t="s">
        <v>642</v>
      </c>
      <c r="K640" s="81" t="s">
        <v>169</v>
      </c>
    </row>
    <row r="641" spans="2:11" ht="14.4" hidden="1">
      <c r="B641" s="89"/>
      <c r="C641" s="69" t="str">
        <f t="shared" ca="1" si="2"/>
        <v>OK</v>
      </c>
      <c r="D641" s="81" t="s">
        <v>191</v>
      </c>
      <c r="E641" s="103">
        <v>196</v>
      </c>
      <c r="F641" s="99">
        <v>88160950</v>
      </c>
      <c r="G641" s="101">
        <v>45931</v>
      </c>
      <c r="I641" s="69" t="s">
        <v>132</v>
      </c>
      <c r="J641" s="83" t="s">
        <v>642</v>
      </c>
      <c r="K641" s="81" t="s">
        <v>191</v>
      </c>
    </row>
    <row r="642" spans="2:11" ht="14.4" hidden="1">
      <c r="B642" s="89"/>
      <c r="C642" s="69" t="str">
        <f t="shared" ca="1" si="2"/>
        <v>OK</v>
      </c>
      <c r="D642" s="81" t="s">
        <v>196</v>
      </c>
      <c r="E642" s="103">
        <v>393.3</v>
      </c>
      <c r="F642" s="99">
        <v>88160950</v>
      </c>
      <c r="G642" s="101">
        <v>45931</v>
      </c>
      <c r="I642" s="69" t="s">
        <v>132</v>
      </c>
      <c r="J642" s="83" t="s">
        <v>642</v>
      </c>
      <c r="K642" s="81" t="s">
        <v>196</v>
      </c>
    </row>
    <row r="643" spans="2:11" ht="14.4" hidden="1">
      <c r="B643" s="89"/>
      <c r="C643" s="69" t="str">
        <f t="shared" ca="1" si="2"/>
        <v>OK</v>
      </c>
      <c r="D643" s="81" t="s">
        <v>198</v>
      </c>
      <c r="E643" s="103">
        <v>393.3</v>
      </c>
      <c r="F643" s="99">
        <v>88160950</v>
      </c>
      <c r="G643" s="101">
        <v>45931</v>
      </c>
      <c r="I643" s="69" t="s">
        <v>132</v>
      </c>
      <c r="J643" s="83" t="s">
        <v>642</v>
      </c>
      <c r="K643" s="81" t="s">
        <v>198</v>
      </c>
    </row>
    <row r="644" spans="2:11" ht="14.4" hidden="1">
      <c r="B644" s="89"/>
      <c r="C644" s="69" t="str">
        <f t="shared" ca="1" si="2"/>
        <v>OK</v>
      </c>
      <c r="D644" s="81" t="s">
        <v>513</v>
      </c>
      <c r="E644" s="103">
        <v>393.3</v>
      </c>
      <c r="F644" s="99">
        <v>88160950</v>
      </c>
      <c r="G644" s="101">
        <v>45931</v>
      </c>
      <c r="I644" s="69" t="s">
        <v>132</v>
      </c>
      <c r="J644" s="83" t="s">
        <v>642</v>
      </c>
      <c r="K644" s="81" t="s">
        <v>513</v>
      </c>
    </row>
    <row r="645" spans="2:11" ht="14.4" hidden="1">
      <c r="B645" s="89"/>
      <c r="C645" s="69" t="str">
        <f t="shared" ca="1" si="2"/>
        <v>OK</v>
      </c>
      <c r="D645" s="81" t="s">
        <v>222</v>
      </c>
      <c r="E645" s="103">
        <v>273.60000000000002</v>
      </c>
      <c r="F645" s="99">
        <v>88160950</v>
      </c>
      <c r="G645" s="101">
        <v>45931</v>
      </c>
      <c r="I645" s="69" t="s">
        <v>132</v>
      </c>
      <c r="J645" s="83" t="s">
        <v>642</v>
      </c>
      <c r="K645" s="81" t="s">
        <v>222</v>
      </c>
    </row>
    <row r="646" spans="2:11" ht="14.4" hidden="1">
      <c r="B646" s="89"/>
      <c r="C646" s="69" t="str">
        <f t="shared" ca="1" si="2"/>
        <v>OK</v>
      </c>
      <c r="D646" s="81" t="s">
        <v>232</v>
      </c>
      <c r="E646" s="103">
        <v>393.3</v>
      </c>
      <c r="F646" s="99">
        <v>88160950</v>
      </c>
      <c r="G646" s="101">
        <v>45931</v>
      </c>
      <c r="I646" s="69" t="s">
        <v>132</v>
      </c>
      <c r="J646" s="83" t="s">
        <v>642</v>
      </c>
      <c r="K646" s="81" t="s">
        <v>232</v>
      </c>
    </row>
    <row r="647" spans="2:11" ht="14.4" hidden="1">
      <c r="B647" s="89"/>
      <c r="C647" s="69" t="str">
        <f t="shared" ca="1" si="2"/>
        <v>OK</v>
      </c>
      <c r="D647" s="81" t="s">
        <v>240</v>
      </c>
      <c r="E647" s="103">
        <v>393.3</v>
      </c>
      <c r="F647" s="99">
        <v>88160950</v>
      </c>
      <c r="G647" s="101">
        <v>45931</v>
      </c>
      <c r="I647" s="69" t="s">
        <v>132</v>
      </c>
      <c r="J647" s="83" t="s">
        <v>642</v>
      </c>
      <c r="K647" s="81" t="s">
        <v>241</v>
      </c>
    </row>
    <row r="648" spans="2:11" ht="14.4" hidden="1">
      <c r="B648" s="89"/>
      <c r="C648" s="69" t="str">
        <f t="shared" ca="1" si="2"/>
        <v>OK</v>
      </c>
      <c r="D648" s="81" t="s">
        <v>242</v>
      </c>
      <c r="E648" s="103">
        <v>393.3</v>
      </c>
      <c r="F648" s="99">
        <v>88160950</v>
      </c>
      <c r="G648" s="101">
        <v>45931</v>
      </c>
      <c r="I648" s="69" t="s">
        <v>132</v>
      </c>
      <c r="J648" s="83" t="s">
        <v>642</v>
      </c>
      <c r="K648" s="81" t="s">
        <v>703</v>
      </c>
    </row>
    <row r="649" spans="2:11" ht="14.4" hidden="1">
      <c r="B649" s="89"/>
      <c r="C649" s="69" t="str">
        <f t="shared" ca="1" si="2"/>
        <v>OK</v>
      </c>
      <c r="D649" s="81" t="s">
        <v>248</v>
      </c>
      <c r="E649" s="103">
        <v>188.1</v>
      </c>
      <c r="F649" s="99">
        <v>88160950</v>
      </c>
      <c r="G649" s="101">
        <v>45931</v>
      </c>
      <c r="I649" s="69" t="s">
        <v>132</v>
      </c>
      <c r="J649" s="83" t="s">
        <v>642</v>
      </c>
      <c r="K649" s="81" t="s">
        <v>704</v>
      </c>
    </row>
    <row r="650" spans="2:11" ht="14.4" hidden="1">
      <c r="B650" s="89"/>
      <c r="C650" s="69" t="str">
        <f t="shared" ca="1" si="2"/>
        <v>OK</v>
      </c>
      <c r="D650" s="81" t="s">
        <v>266</v>
      </c>
      <c r="E650" s="103">
        <v>256.5</v>
      </c>
      <c r="F650" s="99">
        <v>88160950</v>
      </c>
      <c r="G650" s="101">
        <v>45931</v>
      </c>
      <c r="I650" s="69" t="s">
        <v>132</v>
      </c>
      <c r="J650" s="83" t="s">
        <v>642</v>
      </c>
      <c r="K650" s="81" t="s">
        <v>266</v>
      </c>
    </row>
    <row r="651" spans="2:11" ht="14.4" hidden="1">
      <c r="B651" s="89"/>
      <c r="C651" s="69" t="str">
        <f t="shared" ca="1" si="2"/>
        <v>OK</v>
      </c>
      <c r="D651" s="81" t="s">
        <v>313</v>
      </c>
      <c r="E651" s="103">
        <v>393.3</v>
      </c>
      <c r="F651" s="99">
        <v>88160950</v>
      </c>
      <c r="G651" s="101">
        <v>45931</v>
      </c>
      <c r="I651" s="69" t="s">
        <v>132</v>
      </c>
      <c r="J651" s="83" t="s">
        <v>642</v>
      </c>
      <c r="K651" s="81" t="s">
        <v>313</v>
      </c>
    </row>
    <row r="652" spans="2:11" ht="14.4" hidden="1">
      <c r="B652" s="89"/>
      <c r="C652" s="69" t="str">
        <f t="shared" ca="1" si="2"/>
        <v>OK</v>
      </c>
      <c r="D652" s="81" t="s">
        <v>484</v>
      </c>
      <c r="E652" s="103">
        <v>363.4</v>
      </c>
      <c r="F652" s="99">
        <v>88160950</v>
      </c>
      <c r="G652" s="101">
        <v>45931</v>
      </c>
      <c r="I652" s="69" t="s">
        <v>132</v>
      </c>
      <c r="J652" s="83" t="s">
        <v>642</v>
      </c>
      <c r="K652" s="81" t="s">
        <v>484</v>
      </c>
    </row>
    <row r="653" spans="2:11" ht="14.4" hidden="1">
      <c r="B653" s="89"/>
      <c r="C653" s="69" t="str">
        <f t="shared" ca="1" si="2"/>
        <v>OK</v>
      </c>
      <c r="D653" s="81" t="s">
        <v>328</v>
      </c>
      <c r="E653" s="103">
        <v>393.3</v>
      </c>
      <c r="F653" s="99">
        <v>88160950</v>
      </c>
      <c r="G653" s="101">
        <v>45931</v>
      </c>
      <c r="I653" s="69" t="s">
        <v>132</v>
      </c>
      <c r="J653" s="83" t="s">
        <v>642</v>
      </c>
      <c r="K653" s="81" t="s">
        <v>328</v>
      </c>
    </row>
    <row r="654" spans="2:11" ht="14.4" hidden="1">
      <c r="B654" s="89"/>
      <c r="C654" s="69" t="str">
        <f t="shared" ca="1" si="2"/>
        <v>OK</v>
      </c>
      <c r="D654" s="81" t="s">
        <v>336</v>
      </c>
      <c r="E654" s="103">
        <v>393.3</v>
      </c>
      <c r="F654" s="99">
        <v>88160950</v>
      </c>
      <c r="G654" s="101">
        <v>45931</v>
      </c>
      <c r="I654" s="69" t="s">
        <v>132</v>
      </c>
      <c r="J654" s="83" t="s">
        <v>642</v>
      </c>
      <c r="K654" s="81" t="s">
        <v>336</v>
      </c>
    </row>
    <row r="655" spans="2:11" ht="14.4" hidden="1">
      <c r="B655" s="89"/>
      <c r="C655" s="69" t="str">
        <f t="shared" ca="1" si="2"/>
        <v>OK</v>
      </c>
      <c r="D655" s="81" t="s">
        <v>344</v>
      </c>
      <c r="E655" s="103">
        <v>196.5</v>
      </c>
      <c r="F655" s="99">
        <v>88160950</v>
      </c>
      <c r="G655" s="101">
        <v>45931</v>
      </c>
      <c r="I655" s="69" t="s">
        <v>132</v>
      </c>
      <c r="J655" s="83" t="s">
        <v>642</v>
      </c>
      <c r="K655" s="81" t="s">
        <v>705</v>
      </c>
    </row>
    <row r="656" spans="2:11" ht="14.4" hidden="1">
      <c r="B656" s="89"/>
      <c r="C656" s="69" t="str">
        <f t="shared" ca="1" si="2"/>
        <v>OK</v>
      </c>
      <c r="D656" s="81" t="s">
        <v>367</v>
      </c>
      <c r="E656" s="103">
        <v>393.3</v>
      </c>
      <c r="F656" s="99">
        <v>88160950</v>
      </c>
      <c r="G656" s="101">
        <v>45931</v>
      </c>
      <c r="I656" s="69" t="s">
        <v>132</v>
      </c>
      <c r="J656" s="83" t="s">
        <v>642</v>
      </c>
      <c r="K656" s="81" t="s">
        <v>367</v>
      </c>
    </row>
    <row r="657" spans="2:11" ht="14.4" hidden="1">
      <c r="B657" s="89"/>
      <c r="C657" s="69" t="str">
        <f t="shared" ca="1" si="2"/>
        <v>OK</v>
      </c>
      <c r="D657" s="81" t="s">
        <v>549</v>
      </c>
      <c r="E657" s="103">
        <v>393.3</v>
      </c>
      <c r="F657" s="99">
        <v>88160950</v>
      </c>
      <c r="G657" s="101">
        <v>45931</v>
      </c>
      <c r="I657" s="69" t="s">
        <v>132</v>
      </c>
      <c r="J657" s="83" t="s">
        <v>642</v>
      </c>
      <c r="K657" s="81" t="s">
        <v>706</v>
      </c>
    </row>
    <row r="658" spans="2:11" ht="14.4" hidden="1">
      <c r="B658" s="89"/>
      <c r="C658" s="69" t="str">
        <f t="shared" ca="1" si="2"/>
        <v>OK</v>
      </c>
      <c r="D658" s="81" t="s">
        <v>368</v>
      </c>
      <c r="E658" s="103">
        <v>393.3</v>
      </c>
      <c r="F658" s="99">
        <v>88160950</v>
      </c>
      <c r="G658" s="101">
        <v>45931</v>
      </c>
      <c r="I658" s="69" t="s">
        <v>132</v>
      </c>
      <c r="J658" s="83" t="s">
        <v>642</v>
      </c>
      <c r="K658" s="81" t="s">
        <v>368</v>
      </c>
    </row>
    <row r="659" spans="2:11" ht="14.4" hidden="1">
      <c r="B659" s="89"/>
      <c r="C659" s="69" t="str">
        <f t="shared" ca="1" si="2"/>
        <v>OK</v>
      </c>
      <c r="D659" s="81" t="s">
        <v>384</v>
      </c>
      <c r="E659" s="103">
        <v>393.3</v>
      </c>
      <c r="F659" s="99">
        <v>88160950</v>
      </c>
      <c r="G659" s="101">
        <v>45931</v>
      </c>
      <c r="I659" s="69" t="s">
        <v>132</v>
      </c>
      <c r="J659" s="83" t="s">
        <v>642</v>
      </c>
      <c r="K659" s="81" t="s">
        <v>384</v>
      </c>
    </row>
    <row r="660" spans="2:11" ht="14.4" hidden="1">
      <c r="B660" s="89"/>
      <c r="C660" s="69" t="str">
        <f t="shared" ca="1" si="2"/>
        <v>OK</v>
      </c>
      <c r="D660" s="81" t="s">
        <v>387</v>
      </c>
      <c r="E660" s="103">
        <v>393.3</v>
      </c>
      <c r="F660" s="99">
        <v>88160950</v>
      </c>
      <c r="G660" s="101">
        <v>45931</v>
      </c>
      <c r="I660" s="69" t="s">
        <v>132</v>
      </c>
      <c r="J660" s="83" t="s">
        <v>642</v>
      </c>
      <c r="K660" s="81" t="s">
        <v>387</v>
      </c>
    </row>
    <row r="661" spans="2:11" ht="14.4" hidden="1">
      <c r="B661" s="89"/>
      <c r="C661" s="69" t="str">
        <f t="shared" ca="1" si="2"/>
        <v>OK</v>
      </c>
      <c r="D661" s="81" t="s">
        <v>388</v>
      </c>
      <c r="E661" s="103">
        <v>393.3</v>
      </c>
      <c r="F661" s="99">
        <v>88160950</v>
      </c>
      <c r="G661" s="101">
        <v>45931</v>
      </c>
      <c r="I661" s="69" t="s">
        <v>132</v>
      </c>
      <c r="J661" s="83" t="s">
        <v>642</v>
      </c>
      <c r="K661" s="81" t="s">
        <v>388</v>
      </c>
    </row>
    <row r="662" spans="2:11" ht="14.4" hidden="1">
      <c r="B662" s="89"/>
      <c r="C662" s="69" t="str">
        <f t="shared" ca="1" si="2"/>
        <v>OK</v>
      </c>
      <c r="D662" s="81" t="s">
        <v>404</v>
      </c>
      <c r="E662" s="103">
        <v>393.3</v>
      </c>
      <c r="F662" s="99">
        <v>88160950</v>
      </c>
      <c r="G662" s="101">
        <v>45931</v>
      </c>
      <c r="I662" s="69" t="s">
        <v>132</v>
      </c>
      <c r="J662" s="83" t="s">
        <v>642</v>
      </c>
      <c r="K662" s="81" t="s">
        <v>404</v>
      </c>
    </row>
    <row r="663" spans="2:11" ht="14.4" hidden="1">
      <c r="B663" s="89"/>
      <c r="C663" s="69" t="str">
        <f t="shared" ca="1" si="2"/>
        <v>OK</v>
      </c>
      <c r="D663" s="81" t="s">
        <v>405</v>
      </c>
      <c r="E663" s="103">
        <v>393.3</v>
      </c>
      <c r="F663" s="99">
        <v>88160950</v>
      </c>
      <c r="G663" s="101">
        <v>45931</v>
      </c>
      <c r="I663" s="69" t="s">
        <v>132</v>
      </c>
      <c r="J663" s="83" t="s">
        <v>642</v>
      </c>
      <c r="K663" s="81" t="s">
        <v>405</v>
      </c>
    </row>
    <row r="664" spans="2:11" ht="14.4" hidden="1">
      <c r="B664" s="89"/>
      <c r="C664" s="69" t="str">
        <f t="shared" ca="1" si="2"/>
        <v>OK</v>
      </c>
      <c r="D664" s="81" t="s">
        <v>413</v>
      </c>
      <c r="E664" s="103">
        <v>393.3</v>
      </c>
      <c r="F664" s="99">
        <v>88160950</v>
      </c>
      <c r="G664" s="101">
        <v>45931</v>
      </c>
      <c r="I664" s="69" t="s">
        <v>132</v>
      </c>
      <c r="J664" s="83" t="s">
        <v>642</v>
      </c>
      <c r="K664" s="81" t="s">
        <v>413</v>
      </c>
    </row>
    <row r="665" spans="2:11" ht="14.4" hidden="1">
      <c r="B665" s="89"/>
      <c r="C665" s="69" t="str">
        <f t="shared" ca="1" si="2"/>
        <v>OK</v>
      </c>
      <c r="D665" s="81" t="s">
        <v>416</v>
      </c>
      <c r="E665" s="103">
        <v>393.3</v>
      </c>
      <c r="F665" s="99">
        <v>88160950</v>
      </c>
      <c r="G665" s="101">
        <v>45931</v>
      </c>
      <c r="I665" s="69" t="s">
        <v>132</v>
      </c>
      <c r="J665" s="83" t="s">
        <v>642</v>
      </c>
      <c r="K665" s="81" t="s">
        <v>417</v>
      </c>
    </row>
    <row r="666" spans="2:11" ht="14.4" hidden="1">
      <c r="B666" s="89"/>
      <c r="C666" s="69" t="str">
        <f t="shared" ca="1" si="2"/>
        <v>OK</v>
      </c>
      <c r="D666" s="81" t="s">
        <v>415</v>
      </c>
      <c r="E666" s="103">
        <v>393.3</v>
      </c>
      <c r="F666" s="99">
        <v>88160950</v>
      </c>
      <c r="G666" s="101">
        <v>45931</v>
      </c>
      <c r="I666" s="69" t="s">
        <v>132</v>
      </c>
      <c r="J666" s="83" t="s">
        <v>642</v>
      </c>
      <c r="K666" s="81" t="s">
        <v>415</v>
      </c>
    </row>
    <row r="667" spans="2:11" ht="14.4" hidden="1">
      <c r="B667" s="89"/>
      <c r="C667" s="69" t="str">
        <f t="shared" ca="1" si="2"/>
        <v>OK</v>
      </c>
      <c r="D667" s="81" t="s">
        <v>418</v>
      </c>
      <c r="E667" s="103">
        <v>256.5</v>
      </c>
      <c r="F667" s="99">
        <v>88160950</v>
      </c>
      <c r="G667" s="101">
        <v>45931</v>
      </c>
      <c r="I667" s="69" t="s">
        <v>132</v>
      </c>
      <c r="J667" s="83" t="s">
        <v>642</v>
      </c>
      <c r="K667" s="81" t="s">
        <v>419</v>
      </c>
    </row>
    <row r="668" spans="2:11" ht="14.4" hidden="1">
      <c r="B668" s="89"/>
      <c r="C668" s="69" t="str">
        <f t="shared" ca="1" si="2"/>
        <v>OK</v>
      </c>
      <c r="D668" s="81" t="s">
        <v>564</v>
      </c>
      <c r="E668" s="103">
        <v>393.3</v>
      </c>
      <c r="F668" s="99">
        <v>88160950</v>
      </c>
      <c r="G668" s="101">
        <v>45931</v>
      </c>
      <c r="I668" s="69" t="s">
        <v>132</v>
      </c>
      <c r="J668" s="83" t="s">
        <v>642</v>
      </c>
      <c r="K668" s="81" t="s">
        <v>707</v>
      </c>
    </row>
    <row r="669" spans="2:11" ht="14.4" hidden="1">
      <c r="B669" s="89"/>
      <c r="C669" s="69" t="str">
        <f t="shared" ca="1" si="2"/>
        <v>OK</v>
      </c>
      <c r="D669" s="81" t="s">
        <v>420</v>
      </c>
      <c r="E669" s="103">
        <v>393.3</v>
      </c>
      <c r="F669" s="99">
        <v>88160950</v>
      </c>
      <c r="G669" s="101">
        <v>45931</v>
      </c>
      <c r="I669" s="69" t="s">
        <v>132</v>
      </c>
      <c r="J669" s="83" t="s">
        <v>642</v>
      </c>
      <c r="K669" s="81" t="s">
        <v>420</v>
      </c>
    </row>
    <row r="670" spans="2:11" ht="14.4" hidden="1">
      <c r="B670" s="89"/>
      <c r="C670" s="69" t="str">
        <f t="shared" ca="1" si="2"/>
        <v>OK</v>
      </c>
      <c r="D670" s="81" t="s">
        <v>427</v>
      </c>
      <c r="E670" s="103">
        <v>324.89999999999998</v>
      </c>
      <c r="F670" s="99">
        <v>88160950</v>
      </c>
      <c r="G670" s="101">
        <v>45931</v>
      </c>
      <c r="I670" s="69" t="s">
        <v>132</v>
      </c>
      <c r="J670" s="83" t="s">
        <v>642</v>
      </c>
      <c r="K670" s="81" t="s">
        <v>427</v>
      </c>
    </row>
    <row r="671" spans="2:11" ht="14.4" hidden="1">
      <c r="B671" s="89"/>
      <c r="C671" s="69" t="str">
        <f t="shared" ca="1" si="2"/>
        <v>OK</v>
      </c>
      <c r="D671" s="81" t="s">
        <v>585</v>
      </c>
      <c r="E671" s="102">
        <v>17.100000000000001</v>
      </c>
      <c r="F671" s="99">
        <v>88294691</v>
      </c>
      <c r="G671" s="101">
        <v>45931</v>
      </c>
      <c r="I671" s="69" t="s">
        <v>132</v>
      </c>
      <c r="J671" s="83" t="s">
        <v>642</v>
      </c>
      <c r="K671" s="81" t="s">
        <v>585</v>
      </c>
    </row>
    <row r="672" spans="2:11" ht="14.4" hidden="1">
      <c r="B672" s="89"/>
      <c r="C672" s="69" t="str">
        <f t="shared" ca="1" si="2"/>
        <v>OK</v>
      </c>
      <c r="D672" s="81" t="s">
        <v>572</v>
      </c>
      <c r="E672" s="103">
        <v>85</v>
      </c>
      <c r="F672" s="99">
        <v>88418370</v>
      </c>
      <c r="G672" s="101">
        <v>45931</v>
      </c>
      <c r="I672" s="69" t="s">
        <v>132</v>
      </c>
      <c r="J672" s="83" t="s">
        <v>642</v>
      </c>
      <c r="K672" s="81" t="s">
        <v>572</v>
      </c>
    </row>
    <row r="673" spans="2:11" ht="14.4" hidden="1">
      <c r="B673" s="89"/>
      <c r="C673" s="69" t="str">
        <f t="shared" ca="1" si="2"/>
        <v>OK</v>
      </c>
      <c r="D673" s="81" t="s">
        <v>488</v>
      </c>
      <c r="E673" s="103">
        <v>50</v>
      </c>
      <c r="F673" s="99">
        <v>88418370</v>
      </c>
      <c r="G673" s="101">
        <v>45931</v>
      </c>
      <c r="I673" s="69" t="s">
        <v>132</v>
      </c>
      <c r="J673" s="83" t="s">
        <v>642</v>
      </c>
      <c r="K673" s="81" t="s">
        <v>488</v>
      </c>
    </row>
    <row r="674" spans="2:11" ht="14.4" hidden="1">
      <c r="B674" s="89"/>
      <c r="C674" s="69" t="str">
        <f t="shared" ca="1" si="2"/>
        <v>OK</v>
      </c>
      <c r="D674" s="81" t="s">
        <v>162</v>
      </c>
      <c r="E674" s="103">
        <v>171</v>
      </c>
      <c r="F674" s="99">
        <v>88249781</v>
      </c>
      <c r="G674" s="101">
        <v>45931</v>
      </c>
      <c r="I674" s="69" t="s">
        <v>132</v>
      </c>
      <c r="J674" s="83" t="s">
        <v>642</v>
      </c>
      <c r="K674" s="81" t="s">
        <v>162</v>
      </c>
    </row>
    <row r="675" spans="2:11" ht="14.4" hidden="1">
      <c r="B675" s="89"/>
      <c r="C675" s="69" t="str">
        <f t="shared" ca="1" si="2"/>
        <v>OK</v>
      </c>
      <c r="D675" s="81" t="s">
        <v>283</v>
      </c>
      <c r="E675" s="103">
        <v>342</v>
      </c>
      <c r="F675" s="99">
        <v>88249781</v>
      </c>
      <c r="G675" s="101">
        <v>45931</v>
      </c>
      <c r="I675" s="69" t="s">
        <v>132</v>
      </c>
      <c r="J675" s="83" t="s">
        <v>642</v>
      </c>
      <c r="K675" s="81" t="s">
        <v>702</v>
      </c>
    </row>
    <row r="676" spans="2:11" ht="14.4" hidden="1">
      <c r="B676" s="89"/>
      <c r="C676" s="69" t="str">
        <f t="shared" ca="1" si="2"/>
        <v>OK</v>
      </c>
      <c r="D676" s="81" t="s">
        <v>316</v>
      </c>
      <c r="E676" s="103">
        <v>342</v>
      </c>
      <c r="F676" s="99">
        <v>88249781</v>
      </c>
      <c r="G676" s="101">
        <v>45931</v>
      </c>
      <c r="I676" s="69" t="s">
        <v>132</v>
      </c>
      <c r="J676" s="83" t="s">
        <v>642</v>
      </c>
      <c r="K676" s="81" t="s">
        <v>316</v>
      </c>
    </row>
    <row r="677" spans="2:11" ht="14.4" hidden="1">
      <c r="B677" s="89"/>
      <c r="C677" s="69" t="str">
        <f t="shared" ca="1" si="2"/>
        <v>OK</v>
      </c>
      <c r="D677" s="81" t="s">
        <v>321</v>
      </c>
      <c r="E677" s="103">
        <v>342</v>
      </c>
      <c r="F677" s="99">
        <v>88249781</v>
      </c>
      <c r="G677" s="101">
        <v>45931</v>
      </c>
      <c r="I677" s="69" t="s">
        <v>132</v>
      </c>
      <c r="J677" s="83" t="s">
        <v>642</v>
      </c>
      <c r="K677" s="81" t="s">
        <v>321</v>
      </c>
    </row>
    <row r="678" spans="2:11" ht="14.4" hidden="1">
      <c r="B678" s="89"/>
      <c r="C678" s="69" t="str">
        <f t="shared" ca="1" si="2"/>
        <v>OK</v>
      </c>
      <c r="D678" s="104" t="s">
        <v>347</v>
      </c>
      <c r="E678" s="103">
        <v>342</v>
      </c>
      <c r="F678" s="99">
        <v>88249781</v>
      </c>
      <c r="G678" s="101">
        <v>45931</v>
      </c>
      <c r="I678" s="69" t="s">
        <v>132</v>
      </c>
      <c r="J678" s="83" t="s">
        <v>642</v>
      </c>
      <c r="K678" s="81" t="s">
        <v>708</v>
      </c>
    </row>
    <row r="679" spans="2:11" ht="14.4" hidden="1">
      <c r="B679" s="89"/>
      <c r="C679" s="69" t="str">
        <f t="shared" ca="1" si="2"/>
        <v>OK</v>
      </c>
      <c r="D679" s="81" t="s">
        <v>449</v>
      </c>
      <c r="E679" s="103">
        <v>342</v>
      </c>
      <c r="F679" s="99">
        <v>88249781</v>
      </c>
      <c r="G679" s="101">
        <v>45931</v>
      </c>
      <c r="I679" s="69" t="s">
        <v>132</v>
      </c>
      <c r="J679" s="83" t="s">
        <v>642</v>
      </c>
      <c r="K679" s="81" t="s">
        <v>449</v>
      </c>
    </row>
    <row r="680" spans="2:11" ht="14.4" hidden="1">
      <c r="B680" s="89"/>
      <c r="C680" s="69" t="str">
        <f t="shared" ca="1" si="2"/>
        <v>OK</v>
      </c>
      <c r="D680" s="81" t="s">
        <v>585</v>
      </c>
      <c r="E680" s="102">
        <v>171</v>
      </c>
      <c r="F680" s="99">
        <v>88363318</v>
      </c>
      <c r="G680" s="101">
        <v>45931</v>
      </c>
      <c r="I680" s="69" t="s">
        <v>132</v>
      </c>
      <c r="J680" s="83" t="s">
        <v>642</v>
      </c>
      <c r="K680" s="81" t="s">
        <v>585</v>
      </c>
    </row>
    <row r="681" spans="2:11" ht="14.4" hidden="1">
      <c r="B681" s="89"/>
      <c r="C681" s="69" t="str">
        <f t="shared" ca="1" si="2"/>
        <v>OK</v>
      </c>
      <c r="D681" s="81" t="s">
        <v>560</v>
      </c>
      <c r="E681" s="102">
        <v>393.3</v>
      </c>
      <c r="F681" s="99">
        <v>88157969</v>
      </c>
      <c r="G681" s="101">
        <v>45931</v>
      </c>
      <c r="I681" s="69" t="s">
        <v>132</v>
      </c>
      <c r="J681" s="83" t="s">
        <v>642</v>
      </c>
      <c r="K681" s="81" t="s">
        <v>560</v>
      </c>
    </row>
    <row r="682" spans="2:11" ht="14.4" hidden="1">
      <c r="B682" s="89"/>
      <c r="C682" s="69" t="str">
        <f t="shared" ca="1" si="2"/>
        <v>OK</v>
      </c>
      <c r="D682" s="81" t="s">
        <v>449</v>
      </c>
      <c r="E682" s="102">
        <v>405.25</v>
      </c>
      <c r="F682" s="99">
        <v>88282905</v>
      </c>
      <c r="G682" s="101">
        <v>45931</v>
      </c>
      <c r="I682" s="69" t="s">
        <v>132</v>
      </c>
      <c r="J682" s="83" t="s">
        <v>642</v>
      </c>
      <c r="K682" s="81" t="s">
        <v>449</v>
      </c>
    </row>
    <row r="683" spans="2:11" ht="14.4" hidden="1">
      <c r="B683" s="89"/>
      <c r="C683" s="69" t="str">
        <f t="shared" ca="1" si="2"/>
        <v>OK</v>
      </c>
      <c r="D683" s="81" t="s">
        <v>186</v>
      </c>
      <c r="E683" s="103">
        <v>331.2</v>
      </c>
      <c r="F683" s="99">
        <v>88161263</v>
      </c>
      <c r="G683" s="101">
        <v>45931</v>
      </c>
      <c r="I683" s="69" t="s">
        <v>132</v>
      </c>
      <c r="J683" s="83" t="s">
        <v>642</v>
      </c>
      <c r="K683" s="81" t="s">
        <v>186</v>
      </c>
    </row>
    <row r="684" spans="2:11" ht="14.4" hidden="1">
      <c r="B684" s="89"/>
      <c r="C684" s="69" t="str">
        <f t="shared" ca="1" si="2"/>
        <v>OK</v>
      </c>
      <c r="D684" s="81" t="s">
        <v>501</v>
      </c>
      <c r="E684" s="103">
        <v>623.29999999999995</v>
      </c>
      <c r="F684" s="99">
        <v>88161263</v>
      </c>
      <c r="G684" s="101">
        <v>45931</v>
      </c>
      <c r="I684" s="69" t="s">
        <v>132</v>
      </c>
      <c r="J684" s="83" t="s">
        <v>642</v>
      </c>
      <c r="K684" s="81" t="s">
        <v>501</v>
      </c>
    </row>
    <row r="685" spans="2:11" ht="14.4" hidden="1">
      <c r="B685" s="89"/>
      <c r="C685" s="69" t="str">
        <f t="shared" ca="1" si="2"/>
        <v>OK</v>
      </c>
      <c r="D685" s="81" t="s">
        <v>195</v>
      </c>
      <c r="E685" s="103">
        <v>177.1</v>
      </c>
      <c r="F685" s="99">
        <v>88161263</v>
      </c>
      <c r="G685" s="101">
        <v>45931</v>
      </c>
      <c r="I685" s="69" t="s">
        <v>132</v>
      </c>
      <c r="J685" s="83" t="s">
        <v>642</v>
      </c>
      <c r="K685" s="81" t="s">
        <v>195</v>
      </c>
    </row>
    <row r="686" spans="2:11" ht="14.4" hidden="1">
      <c r="B686" s="89"/>
      <c r="C686" s="69" t="str">
        <f t="shared" ca="1" si="2"/>
        <v>OK</v>
      </c>
      <c r="D686" s="81" t="s">
        <v>460</v>
      </c>
      <c r="E686" s="103">
        <v>393.3</v>
      </c>
      <c r="F686" s="99">
        <v>88161263</v>
      </c>
      <c r="G686" s="101">
        <v>45931</v>
      </c>
      <c r="I686" s="69" t="s">
        <v>132</v>
      </c>
      <c r="J686" s="83" t="s">
        <v>642</v>
      </c>
      <c r="K686" s="81" t="s">
        <v>460</v>
      </c>
    </row>
    <row r="687" spans="2:11" ht="14.4" hidden="1">
      <c r="B687" s="89"/>
      <c r="C687" s="69" t="str">
        <f t="shared" ca="1" si="2"/>
        <v>OK</v>
      </c>
      <c r="D687" s="81" t="s">
        <v>204</v>
      </c>
      <c r="E687" s="103">
        <v>196.65</v>
      </c>
      <c r="F687" s="99">
        <v>88161263</v>
      </c>
      <c r="G687" s="101">
        <v>45931</v>
      </c>
      <c r="I687" s="69" t="s">
        <v>132</v>
      </c>
      <c r="J687" s="83" t="s">
        <v>642</v>
      </c>
      <c r="K687" s="81" t="s">
        <v>204</v>
      </c>
    </row>
    <row r="688" spans="2:11" ht="14.4" hidden="1">
      <c r="B688" s="89"/>
      <c r="C688" s="69" t="str">
        <f t="shared" ca="1" si="2"/>
        <v>OK</v>
      </c>
      <c r="D688" s="81" t="s">
        <v>206</v>
      </c>
      <c r="E688" s="103">
        <v>393.3</v>
      </c>
      <c r="F688" s="99">
        <v>88161263</v>
      </c>
      <c r="G688" s="101">
        <v>45931</v>
      </c>
      <c r="I688" s="69" t="s">
        <v>132</v>
      </c>
      <c r="J688" s="83" t="s">
        <v>642</v>
      </c>
      <c r="K688" s="81" t="s">
        <v>206</v>
      </c>
    </row>
    <row r="689" spans="2:11" ht="14.4" hidden="1">
      <c r="B689" s="89"/>
      <c r="C689" s="69" t="str">
        <f t="shared" ca="1" si="2"/>
        <v>OK</v>
      </c>
      <c r="D689" s="81" t="s">
        <v>210</v>
      </c>
      <c r="E689" s="103">
        <v>196.65</v>
      </c>
      <c r="F689" s="99">
        <v>88161263</v>
      </c>
      <c r="G689" s="101">
        <v>45931</v>
      </c>
      <c r="I689" s="69" t="s">
        <v>132</v>
      </c>
      <c r="J689" s="83" t="s">
        <v>642</v>
      </c>
      <c r="K689" s="81" t="s">
        <v>210</v>
      </c>
    </row>
    <row r="690" spans="2:11" ht="14.4" hidden="1">
      <c r="B690" s="89"/>
      <c r="C690" s="69" t="str">
        <f t="shared" ca="1" si="2"/>
        <v>OK</v>
      </c>
      <c r="D690" s="81" t="s">
        <v>215</v>
      </c>
      <c r="E690" s="103">
        <v>216.2</v>
      </c>
      <c r="F690" s="99">
        <v>88161263</v>
      </c>
      <c r="G690" s="101">
        <v>45931</v>
      </c>
      <c r="I690" s="69" t="s">
        <v>132</v>
      </c>
      <c r="J690" s="83" t="s">
        <v>642</v>
      </c>
      <c r="K690" s="81" t="s">
        <v>215</v>
      </c>
    </row>
    <row r="691" spans="2:11" ht="14.4" hidden="1">
      <c r="B691" s="89"/>
      <c r="C691" s="69" t="str">
        <f t="shared" ca="1" si="2"/>
        <v>OK</v>
      </c>
      <c r="D691" s="81" t="s">
        <v>218</v>
      </c>
      <c r="E691" s="103">
        <v>230</v>
      </c>
      <c r="F691" s="99">
        <v>88161263</v>
      </c>
      <c r="G691" s="101">
        <v>45931</v>
      </c>
      <c r="I691" s="69" t="s">
        <v>132</v>
      </c>
      <c r="J691" s="83" t="s">
        <v>642</v>
      </c>
      <c r="K691" s="81" t="s">
        <v>218</v>
      </c>
    </row>
    <row r="692" spans="2:11" ht="14.4" hidden="1">
      <c r="B692" s="89"/>
      <c r="C692" s="69" t="str">
        <f t="shared" ca="1" si="2"/>
        <v>OK</v>
      </c>
      <c r="D692" s="81" t="s">
        <v>221</v>
      </c>
      <c r="E692" s="103">
        <v>405.95</v>
      </c>
      <c r="F692" s="99">
        <v>88161263</v>
      </c>
      <c r="G692" s="101">
        <v>45931</v>
      </c>
      <c r="I692" s="69" t="s">
        <v>132</v>
      </c>
      <c r="J692" s="83" t="s">
        <v>642</v>
      </c>
      <c r="K692" s="81" t="s">
        <v>221</v>
      </c>
    </row>
    <row r="693" spans="2:11" ht="14.4" hidden="1">
      <c r="B693" s="89"/>
      <c r="C693" s="69" t="str">
        <f t="shared" ca="1" si="2"/>
        <v>OK</v>
      </c>
      <c r="D693" s="81" t="s">
        <v>230</v>
      </c>
      <c r="E693" s="103">
        <v>393.3</v>
      </c>
      <c r="F693" s="99">
        <v>88161263</v>
      </c>
      <c r="G693" s="101">
        <v>45931</v>
      </c>
      <c r="I693" s="69" t="s">
        <v>132</v>
      </c>
      <c r="J693" s="83" t="s">
        <v>642</v>
      </c>
      <c r="K693" s="81" t="s">
        <v>230</v>
      </c>
    </row>
    <row r="694" spans="2:11" ht="14.4" hidden="1">
      <c r="B694" s="89"/>
      <c r="C694" s="69" t="str">
        <f t="shared" ca="1" si="2"/>
        <v>OK</v>
      </c>
      <c r="D694" s="81" t="s">
        <v>244</v>
      </c>
      <c r="E694" s="103">
        <v>243</v>
      </c>
      <c r="F694" s="99">
        <v>88161263</v>
      </c>
      <c r="G694" s="101">
        <v>45931</v>
      </c>
      <c r="I694" s="69" t="s">
        <v>132</v>
      </c>
      <c r="J694" s="83" t="s">
        <v>642</v>
      </c>
      <c r="K694" s="81" t="s">
        <v>244</v>
      </c>
    </row>
    <row r="695" spans="2:11" ht="14.4" hidden="1">
      <c r="B695" s="89"/>
      <c r="C695" s="69" t="str">
        <f t="shared" ca="1" si="2"/>
        <v>OK</v>
      </c>
      <c r="D695" s="81" t="s">
        <v>261</v>
      </c>
      <c r="E695" s="103">
        <v>393.3</v>
      </c>
      <c r="F695" s="99">
        <v>88161263</v>
      </c>
      <c r="G695" s="101">
        <v>45931</v>
      </c>
      <c r="I695" s="69" t="s">
        <v>132</v>
      </c>
      <c r="J695" s="83" t="s">
        <v>642</v>
      </c>
      <c r="K695" s="81" t="s">
        <v>261</v>
      </c>
    </row>
    <row r="696" spans="2:11" ht="14.4" hidden="1">
      <c r="B696" s="89"/>
      <c r="C696" s="69" t="str">
        <f t="shared" ca="1" si="2"/>
        <v>OK</v>
      </c>
      <c r="D696" s="81" t="s">
        <v>439</v>
      </c>
      <c r="E696" s="103">
        <v>393.3</v>
      </c>
      <c r="F696" s="99">
        <v>88161263</v>
      </c>
      <c r="G696" s="101">
        <v>45931</v>
      </c>
      <c r="I696" s="69" t="s">
        <v>132</v>
      </c>
      <c r="J696" s="83" t="s">
        <v>642</v>
      </c>
      <c r="K696" s="81" t="s">
        <v>439</v>
      </c>
    </row>
    <row r="697" spans="2:11" ht="14.4" hidden="1">
      <c r="B697" s="89"/>
      <c r="C697" s="69" t="str">
        <f t="shared" ca="1" si="2"/>
        <v>OK</v>
      </c>
      <c r="D697" s="81" t="s">
        <v>267</v>
      </c>
      <c r="E697" s="103">
        <v>623.29999999999995</v>
      </c>
      <c r="F697" s="99">
        <v>88161263</v>
      </c>
      <c r="G697" s="101">
        <v>45931</v>
      </c>
      <c r="I697" s="69" t="s">
        <v>132</v>
      </c>
      <c r="J697" s="83" t="s">
        <v>642</v>
      </c>
      <c r="K697" s="81" t="s">
        <v>267</v>
      </c>
    </row>
    <row r="698" spans="2:11" ht="14.4" hidden="1">
      <c r="B698" s="89"/>
      <c r="C698" s="69" t="str">
        <f t="shared" ca="1" si="2"/>
        <v>OK</v>
      </c>
      <c r="D698" s="81" t="s">
        <v>270</v>
      </c>
      <c r="E698" s="103">
        <v>393.3</v>
      </c>
      <c r="F698" s="99">
        <v>88161263</v>
      </c>
      <c r="G698" s="101">
        <v>45931</v>
      </c>
      <c r="I698" s="69" t="s">
        <v>132</v>
      </c>
      <c r="J698" s="83" t="s">
        <v>642</v>
      </c>
      <c r="K698" s="81" t="s">
        <v>270</v>
      </c>
    </row>
    <row r="699" spans="2:11" ht="14.4" hidden="1">
      <c r="B699" s="89"/>
      <c r="C699" s="69" t="str">
        <f t="shared" ca="1" si="2"/>
        <v>OK</v>
      </c>
      <c r="D699" s="81" t="s">
        <v>279</v>
      </c>
      <c r="E699" s="103">
        <v>393.3</v>
      </c>
      <c r="F699" s="99">
        <v>88161263</v>
      </c>
      <c r="G699" s="101">
        <v>45931</v>
      </c>
      <c r="I699" s="69" t="s">
        <v>132</v>
      </c>
      <c r="J699" s="83" t="s">
        <v>642</v>
      </c>
      <c r="K699" s="81" t="s">
        <v>279</v>
      </c>
    </row>
    <row r="700" spans="2:11" ht="14.4" hidden="1">
      <c r="B700" s="89"/>
      <c r="C700" s="69" t="str">
        <f t="shared" ca="1" si="2"/>
        <v>OK</v>
      </c>
      <c r="D700" s="81" t="s">
        <v>289</v>
      </c>
      <c r="E700" s="103">
        <v>393.3</v>
      </c>
      <c r="F700" s="99">
        <v>88161263</v>
      </c>
      <c r="G700" s="101">
        <v>45931</v>
      </c>
      <c r="I700" s="69" t="s">
        <v>132</v>
      </c>
      <c r="J700" s="83" t="s">
        <v>642</v>
      </c>
      <c r="K700" s="81" t="s">
        <v>289</v>
      </c>
    </row>
    <row r="701" spans="2:11" ht="14.4" hidden="1">
      <c r="B701" s="89"/>
      <c r="C701" s="69" t="str">
        <f t="shared" ca="1" si="2"/>
        <v>OK</v>
      </c>
      <c r="D701" s="81" t="s">
        <v>294</v>
      </c>
      <c r="E701" s="103">
        <v>230</v>
      </c>
      <c r="F701" s="99">
        <v>88161263</v>
      </c>
      <c r="G701" s="101">
        <v>45931</v>
      </c>
      <c r="I701" s="69" t="s">
        <v>132</v>
      </c>
      <c r="J701" s="83" t="s">
        <v>642</v>
      </c>
      <c r="K701" s="81" t="s">
        <v>296</v>
      </c>
    </row>
    <row r="702" spans="2:11" ht="14.4" hidden="1">
      <c r="B702" s="89"/>
      <c r="C702" s="69" t="str">
        <f t="shared" ca="1" si="2"/>
        <v>OK</v>
      </c>
      <c r="D702" s="81" t="s">
        <v>309</v>
      </c>
      <c r="E702" s="103">
        <v>506.1</v>
      </c>
      <c r="F702" s="99">
        <v>88161263</v>
      </c>
      <c r="G702" s="101">
        <v>45931</v>
      </c>
      <c r="I702" s="69" t="s">
        <v>132</v>
      </c>
      <c r="J702" s="83" t="s">
        <v>642</v>
      </c>
      <c r="K702" s="81" t="s">
        <v>309</v>
      </c>
    </row>
    <row r="703" spans="2:11" ht="14.4" hidden="1">
      <c r="B703" s="89"/>
      <c r="C703" s="69" t="str">
        <f t="shared" ca="1" si="2"/>
        <v>OK</v>
      </c>
      <c r="D703" s="81" t="s">
        <v>311</v>
      </c>
      <c r="E703" s="103">
        <v>230</v>
      </c>
      <c r="F703" s="99">
        <v>88161263</v>
      </c>
      <c r="G703" s="101">
        <v>45931</v>
      </c>
      <c r="I703" s="69" t="s">
        <v>132</v>
      </c>
      <c r="J703" s="83" t="s">
        <v>642</v>
      </c>
      <c r="K703" s="81" t="s">
        <v>311</v>
      </c>
    </row>
    <row r="704" spans="2:11" ht="14.4" hidden="1">
      <c r="B704" s="89"/>
      <c r="C704" s="69" t="str">
        <f t="shared" ca="1" si="2"/>
        <v>OK</v>
      </c>
      <c r="D704" s="81" t="s">
        <v>324</v>
      </c>
      <c r="E704" s="103">
        <v>273.60000000000002</v>
      </c>
      <c r="F704" s="99">
        <v>88161263</v>
      </c>
      <c r="G704" s="101">
        <v>45931</v>
      </c>
      <c r="I704" s="69" t="s">
        <v>132</v>
      </c>
      <c r="J704" s="83" t="s">
        <v>642</v>
      </c>
      <c r="K704" s="81" t="s">
        <v>324</v>
      </c>
    </row>
    <row r="705" spans="2:11" ht="14.4" hidden="1">
      <c r="B705" s="89"/>
      <c r="C705" s="69" t="str">
        <f t="shared" ca="1" si="2"/>
        <v>OK</v>
      </c>
      <c r="D705" s="81" t="s">
        <v>325</v>
      </c>
      <c r="E705" s="103">
        <v>230</v>
      </c>
      <c r="F705" s="99">
        <v>88161263</v>
      </c>
      <c r="G705" s="101">
        <v>45931</v>
      </c>
      <c r="I705" s="69" t="s">
        <v>132</v>
      </c>
      <c r="J705" s="83" t="s">
        <v>642</v>
      </c>
      <c r="K705" s="81" t="s">
        <v>325</v>
      </c>
    </row>
    <row r="706" spans="2:11" ht="14.4" hidden="1">
      <c r="B706" s="89"/>
      <c r="C706" s="69" t="str">
        <f t="shared" ca="1" si="2"/>
        <v>OK</v>
      </c>
      <c r="D706" s="81" t="s">
        <v>329</v>
      </c>
      <c r="E706" s="103">
        <v>393.3</v>
      </c>
      <c r="F706" s="99">
        <v>88161263</v>
      </c>
      <c r="G706" s="101">
        <v>45931</v>
      </c>
      <c r="I706" s="69" t="s">
        <v>132</v>
      </c>
      <c r="J706" s="83" t="s">
        <v>642</v>
      </c>
      <c r="K706" s="81" t="s">
        <v>329</v>
      </c>
    </row>
    <row r="707" spans="2:11" ht="14.4" hidden="1">
      <c r="B707" s="89"/>
      <c r="C707" s="69" t="str">
        <f t="shared" ca="1" si="2"/>
        <v>OK</v>
      </c>
      <c r="D707" s="81" t="s">
        <v>330</v>
      </c>
      <c r="E707" s="103">
        <v>230</v>
      </c>
      <c r="F707" s="99">
        <v>88161263</v>
      </c>
      <c r="G707" s="101">
        <v>45931</v>
      </c>
      <c r="I707" s="69" t="s">
        <v>132</v>
      </c>
      <c r="J707" s="83" t="s">
        <v>642</v>
      </c>
      <c r="K707" s="81" t="s">
        <v>330</v>
      </c>
    </row>
    <row r="708" spans="2:11" ht="14.4" hidden="1">
      <c r="B708" s="89"/>
      <c r="C708" s="69" t="str">
        <f t="shared" ca="1" si="2"/>
        <v>OK</v>
      </c>
      <c r="D708" s="81" t="s">
        <v>339</v>
      </c>
      <c r="E708" s="103">
        <v>196.65</v>
      </c>
      <c r="F708" s="99">
        <v>88161263</v>
      </c>
      <c r="G708" s="101">
        <v>45931</v>
      </c>
      <c r="I708" s="69" t="s">
        <v>132</v>
      </c>
      <c r="J708" s="83" t="s">
        <v>642</v>
      </c>
      <c r="K708" s="81" t="s">
        <v>339</v>
      </c>
    </row>
    <row r="709" spans="2:11" ht="14.4" hidden="1">
      <c r="B709" s="89"/>
      <c r="C709" s="69" t="str">
        <f t="shared" ca="1" si="2"/>
        <v>OK</v>
      </c>
      <c r="D709" s="81" t="s">
        <v>334</v>
      </c>
      <c r="E709" s="103">
        <v>393.3</v>
      </c>
      <c r="F709" s="99">
        <v>88161263</v>
      </c>
      <c r="G709" s="101">
        <v>45931</v>
      </c>
      <c r="I709" s="69" t="s">
        <v>132</v>
      </c>
      <c r="J709" s="83" t="s">
        <v>642</v>
      </c>
      <c r="K709" s="81" t="s">
        <v>334</v>
      </c>
    </row>
    <row r="710" spans="2:11" ht="14.4" hidden="1">
      <c r="B710" s="89"/>
      <c r="C710" s="69" t="str">
        <f t="shared" ca="1" si="2"/>
        <v>OK</v>
      </c>
      <c r="D710" s="81" t="s">
        <v>335</v>
      </c>
      <c r="E710" s="103">
        <v>393.3</v>
      </c>
      <c r="F710" s="99">
        <v>88161263</v>
      </c>
      <c r="G710" s="101">
        <v>45931</v>
      </c>
      <c r="I710" s="69" t="s">
        <v>132</v>
      </c>
      <c r="J710" s="83" t="s">
        <v>642</v>
      </c>
      <c r="K710" s="81" t="s">
        <v>335</v>
      </c>
    </row>
    <row r="711" spans="2:11" ht="14.4" hidden="1">
      <c r="B711" s="89"/>
      <c r="C711" s="69" t="str">
        <f t="shared" ca="1" si="2"/>
        <v>OK</v>
      </c>
      <c r="D711" s="81" t="s">
        <v>337</v>
      </c>
      <c r="E711" s="103">
        <v>393.3</v>
      </c>
      <c r="F711" s="99">
        <v>88161263</v>
      </c>
      <c r="G711" s="101">
        <v>45931</v>
      </c>
      <c r="I711" s="69" t="s">
        <v>132</v>
      </c>
      <c r="J711" s="83" t="s">
        <v>642</v>
      </c>
      <c r="K711" s="81" t="s">
        <v>709</v>
      </c>
    </row>
    <row r="712" spans="2:11" ht="14.4" hidden="1">
      <c r="B712" s="89"/>
      <c r="C712" s="69" t="str">
        <f t="shared" ca="1" si="2"/>
        <v>OK</v>
      </c>
      <c r="D712" s="81" t="s">
        <v>488</v>
      </c>
      <c r="E712" s="103">
        <v>177.1</v>
      </c>
      <c r="F712" s="99">
        <v>88161263</v>
      </c>
      <c r="G712" s="101">
        <v>45931</v>
      </c>
      <c r="I712" s="69" t="s">
        <v>132</v>
      </c>
      <c r="J712" s="83" t="s">
        <v>642</v>
      </c>
      <c r="K712" s="81" t="s">
        <v>488</v>
      </c>
    </row>
    <row r="713" spans="2:11" ht="14.4" hidden="1">
      <c r="B713" s="89"/>
      <c r="C713" s="69" t="str">
        <f t="shared" ca="1" si="2"/>
        <v>OK</v>
      </c>
      <c r="D713" s="104" t="s">
        <v>347</v>
      </c>
      <c r="E713" s="103">
        <v>17.100000000000001</v>
      </c>
      <c r="F713" s="99">
        <v>88161263</v>
      </c>
      <c r="G713" s="101">
        <v>45931</v>
      </c>
      <c r="I713" s="69" t="s">
        <v>132</v>
      </c>
      <c r="J713" s="83" t="s">
        <v>642</v>
      </c>
      <c r="K713" s="81" t="s">
        <v>708</v>
      </c>
    </row>
    <row r="714" spans="2:11" ht="14.4" hidden="1">
      <c r="B714" s="89"/>
      <c r="C714" s="69" t="str">
        <f t="shared" ca="1" si="2"/>
        <v>OK</v>
      </c>
      <c r="D714" s="81" t="s">
        <v>444</v>
      </c>
      <c r="E714" s="103">
        <v>393.3</v>
      </c>
      <c r="F714" s="99">
        <v>88161263</v>
      </c>
      <c r="G714" s="101">
        <v>45931</v>
      </c>
      <c r="I714" s="69" t="s">
        <v>132</v>
      </c>
      <c r="J714" s="83" t="s">
        <v>642</v>
      </c>
      <c r="K714" s="81" t="s">
        <v>710</v>
      </c>
    </row>
    <row r="715" spans="2:11" ht="14.4" hidden="1">
      <c r="B715" s="89"/>
      <c r="C715" s="69" t="str">
        <f t="shared" ca="1" si="2"/>
        <v>OK</v>
      </c>
      <c r="D715" s="81" t="s">
        <v>358</v>
      </c>
      <c r="E715" s="103">
        <v>216.2</v>
      </c>
      <c r="F715" s="99">
        <v>88161263</v>
      </c>
      <c r="G715" s="101">
        <v>45931</v>
      </c>
      <c r="I715" s="69" t="s">
        <v>132</v>
      </c>
      <c r="J715" s="83" t="s">
        <v>642</v>
      </c>
      <c r="K715" s="81" t="s">
        <v>358</v>
      </c>
    </row>
    <row r="716" spans="2:11" ht="14.4" hidden="1">
      <c r="B716" s="89"/>
      <c r="C716" s="69" t="str">
        <f t="shared" ca="1" si="2"/>
        <v>OK</v>
      </c>
      <c r="D716" s="81" t="s">
        <v>363</v>
      </c>
      <c r="E716" s="103">
        <v>196.5</v>
      </c>
      <c r="F716" s="99">
        <v>88161263</v>
      </c>
      <c r="G716" s="101">
        <v>45931</v>
      </c>
      <c r="I716" s="69" t="s">
        <v>132</v>
      </c>
      <c r="J716" s="83" t="s">
        <v>642</v>
      </c>
      <c r="K716" s="81" t="s">
        <v>363</v>
      </c>
    </row>
    <row r="717" spans="2:11" ht="14.4" hidden="1">
      <c r="B717" s="89"/>
      <c r="C717" s="69" t="str">
        <f t="shared" ca="1" si="2"/>
        <v>OK</v>
      </c>
      <c r="D717" s="81" t="s">
        <v>364</v>
      </c>
      <c r="E717" s="103">
        <v>393.3</v>
      </c>
      <c r="F717" s="99">
        <v>88161263</v>
      </c>
      <c r="G717" s="101">
        <v>45931</v>
      </c>
      <c r="I717" s="69" t="s">
        <v>132</v>
      </c>
      <c r="J717" s="83" t="s">
        <v>642</v>
      </c>
      <c r="K717" s="81" t="s">
        <v>364</v>
      </c>
    </row>
    <row r="718" spans="2:11" ht="14.4" hidden="1">
      <c r="B718" s="89"/>
      <c r="C718" s="69" t="str">
        <f t="shared" ca="1" si="2"/>
        <v>OK</v>
      </c>
      <c r="D718" s="81" t="s">
        <v>365</v>
      </c>
      <c r="E718" s="103">
        <v>393.3</v>
      </c>
      <c r="F718" s="99">
        <v>88161263</v>
      </c>
      <c r="G718" s="101">
        <v>45931</v>
      </c>
      <c r="I718" s="69" t="s">
        <v>132</v>
      </c>
      <c r="J718" s="83" t="s">
        <v>642</v>
      </c>
      <c r="K718" s="81" t="s">
        <v>366</v>
      </c>
    </row>
    <row r="719" spans="2:11" ht="14.4" hidden="1">
      <c r="B719" s="89"/>
      <c r="C719" s="69" t="str">
        <f t="shared" ca="1" si="2"/>
        <v>OK</v>
      </c>
      <c r="D719" s="81" t="s">
        <v>369</v>
      </c>
      <c r="E719" s="103">
        <v>393.3</v>
      </c>
      <c r="F719" s="99">
        <v>88161263</v>
      </c>
      <c r="G719" s="101">
        <v>45931</v>
      </c>
      <c r="I719" s="69" t="s">
        <v>132</v>
      </c>
      <c r="J719" s="83" t="s">
        <v>642</v>
      </c>
      <c r="K719" s="81" t="s">
        <v>369</v>
      </c>
    </row>
    <row r="720" spans="2:11" ht="14.4" hidden="1">
      <c r="B720" s="89"/>
      <c r="C720" s="69" t="str">
        <f t="shared" ca="1" si="2"/>
        <v>OK</v>
      </c>
      <c r="D720" s="81" t="s">
        <v>372</v>
      </c>
      <c r="E720" s="103">
        <v>393.3</v>
      </c>
      <c r="F720" s="99">
        <v>88161263</v>
      </c>
      <c r="G720" s="101">
        <v>45931</v>
      </c>
      <c r="I720" s="69" t="s">
        <v>132</v>
      </c>
      <c r="J720" s="83" t="s">
        <v>642</v>
      </c>
      <c r="K720" s="81" t="s">
        <v>372</v>
      </c>
    </row>
    <row r="721" spans="2:11" ht="14.4" hidden="1">
      <c r="B721" s="89"/>
      <c r="C721" s="69" t="str">
        <f t="shared" ca="1" si="2"/>
        <v>OK</v>
      </c>
      <c r="D721" s="81" t="s">
        <v>375</v>
      </c>
      <c r="E721" s="103">
        <v>393.3</v>
      </c>
      <c r="F721" s="99">
        <v>88161263</v>
      </c>
      <c r="G721" s="101">
        <v>45931</v>
      </c>
      <c r="I721" s="69" t="s">
        <v>132</v>
      </c>
      <c r="J721" s="83" t="s">
        <v>642</v>
      </c>
      <c r="K721" s="81" t="s">
        <v>375</v>
      </c>
    </row>
    <row r="722" spans="2:11" ht="14.4" hidden="1">
      <c r="B722" s="89"/>
      <c r="C722" s="69" t="str">
        <f t="shared" ca="1" si="2"/>
        <v>OK</v>
      </c>
      <c r="D722" s="81" t="s">
        <v>378</v>
      </c>
      <c r="E722" s="103">
        <v>393.3</v>
      </c>
      <c r="F722" s="99">
        <v>88161263</v>
      </c>
      <c r="G722" s="101">
        <v>45931</v>
      </c>
      <c r="I722" s="69" t="s">
        <v>132</v>
      </c>
      <c r="J722" s="83" t="s">
        <v>642</v>
      </c>
      <c r="K722" s="81" t="s">
        <v>378</v>
      </c>
    </row>
    <row r="723" spans="2:11" ht="14.4" hidden="1">
      <c r="B723" s="89"/>
      <c r="C723" s="69" t="str">
        <f t="shared" ca="1" si="2"/>
        <v>OK</v>
      </c>
      <c r="D723" s="81" t="s">
        <v>379</v>
      </c>
      <c r="E723" s="103">
        <v>393.3</v>
      </c>
      <c r="F723" s="99">
        <v>88161263</v>
      </c>
      <c r="G723" s="101">
        <v>45931</v>
      </c>
      <c r="I723" s="69" t="s">
        <v>132</v>
      </c>
      <c r="J723" s="83" t="s">
        <v>642</v>
      </c>
      <c r="K723" s="81" t="s">
        <v>379</v>
      </c>
    </row>
    <row r="724" spans="2:11" ht="14.4" hidden="1">
      <c r="B724" s="89"/>
      <c r="C724" s="69" t="str">
        <f t="shared" ca="1" si="2"/>
        <v>OK</v>
      </c>
      <c r="D724" s="81" t="s">
        <v>395</v>
      </c>
      <c r="E724" s="103">
        <v>324.89999999999998</v>
      </c>
      <c r="F724" s="99">
        <v>88161263</v>
      </c>
      <c r="G724" s="101">
        <v>45931</v>
      </c>
      <c r="I724" s="69" t="s">
        <v>132</v>
      </c>
      <c r="J724" s="83" t="s">
        <v>642</v>
      </c>
      <c r="K724" s="81" t="s">
        <v>395</v>
      </c>
    </row>
    <row r="725" spans="2:11" ht="14.4" hidden="1">
      <c r="B725" s="89"/>
      <c r="C725" s="69" t="str">
        <f t="shared" ca="1" si="2"/>
        <v>OK</v>
      </c>
      <c r="D725" s="81" t="s">
        <v>406</v>
      </c>
      <c r="E725" s="103">
        <v>393.3</v>
      </c>
      <c r="F725" s="99">
        <v>88161263</v>
      </c>
      <c r="G725" s="101">
        <v>45931</v>
      </c>
      <c r="I725" s="69" t="s">
        <v>132</v>
      </c>
      <c r="J725" s="83" t="s">
        <v>642</v>
      </c>
      <c r="K725" s="81" t="s">
        <v>711</v>
      </c>
    </row>
    <row r="726" spans="2:11" ht="14.4" hidden="1">
      <c r="B726" s="89"/>
      <c r="C726" s="69" t="str">
        <f t="shared" ca="1" si="2"/>
        <v>OK</v>
      </c>
      <c r="D726" s="81" t="s">
        <v>409</v>
      </c>
      <c r="E726" s="103">
        <v>345</v>
      </c>
      <c r="F726" s="99">
        <v>88161263</v>
      </c>
      <c r="G726" s="101">
        <v>45931</v>
      </c>
      <c r="I726" s="69" t="s">
        <v>132</v>
      </c>
      <c r="J726" s="83" t="s">
        <v>642</v>
      </c>
      <c r="K726" s="81" t="s">
        <v>409</v>
      </c>
    </row>
    <row r="727" spans="2:11" ht="14.4" hidden="1">
      <c r="B727" s="89"/>
      <c r="C727" s="69" t="str">
        <f t="shared" ca="1" si="2"/>
        <v>OK</v>
      </c>
      <c r="D727" s="81" t="s">
        <v>451</v>
      </c>
      <c r="E727" s="103">
        <v>393.3</v>
      </c>
      <c r="F727" s="99">
        <v>88161263</v>
      </c>
      <c r="G727" s="101">
        <v>45931</v>
      </c>
      <c r="I727" s="69" t="s">
        <v>132</v>
      </c>
      <c r="J727" s="83" t="s">
        <v>642</v>
      </c>
      <c r="K727" s="81" t="s">
        <v>451</v>
      </c>
    </row>
    <row r="728" spans="2:11" ht="14.4" hidden="1">
      <c r="B728" s="89"/>
      <c r="C728" s="69" t="str">
        <f t="shared" ca="1" si="2"/>
        <v>OK</v>
      </c>
      <c r="D728" s="81" t="s">
        <v>452</v>
      </c>
      <c r="E728" s="103">
        <v>51.3</v>
      </c>
      <c r="F728" s="99">
        <v>88161263</v>
      </c>
      <c r="G728" s="101">
        <v>45931</v>
      </c>
      <c r="I728" s="69" t="s">
        <v>132</v>
      </c>
      <c r="J728" s="83" t="s">
        <v>642</v>
      </c>
      <c r="K728" s="81" t="s">
        <v>712</v>
      </c>
    </row>
    <row r="729" spans="2:11" ht="14.4" hidden="1">
      <c r="B729" s="89"/>
      <c r="C729" s="69" t="str">
        <f t="shared" ca="1" si="2"/>
        <v>OK</v>
      </c>
      <c r="D729" s="81" t="s">
        <v>423</v>
      </c>
      <c r="E729" s="103">
        <v>393.3</v>
      </c>
      <c r="F729" s="99">
        <v>88161263</v>
      </c>
      <c r="G729" s="101">
        <v>45931</v>
      </c>
      <c r="I729" s="69" t="s">
        <v>132</v>
      </c>
      <c r="J729" s="83" t="s">
        <v>642</v>
      </c>
      <c r="K729" s="81" t="s">
        <v>423</v>
      </c>
    </row>
    <row r="730" spans="2:11" ht="14.4" hidden="1">
      <c r="B730" s="89"/>
      <c r="C730" s="69" t="str">
        <f t="shared" ca="1" si="2"/>
        <v>OK</v>
      </c>
      <c r="D730" s="81" t="s">
        <v>425</v>
      </c>
      <c r="E730" s="103">
        <v>17.100000000000001</v>
      </c>
      <c r="F730" s="99">
        <v>88161263</v>
      </c>
      <c r="G730" s="101">
        <v>45931</v>
      </c>
      <c r="I730" s="69" t="s">
        <v>132</v>
      </c>
      <c r="J730" s="83" t="s">
        <v>642</v>
      </c>
      <c r="K730" s="81" t="s">
        <v>425</v>
      </c>
    </row>
    <row r="731" spans="2:11" ht="14.4" hidden="1">
      <c r="B731" s="89"/>
      <c r="C731" s="69" t="str">
        <f t="shared" ca="1" si="2"/>
        <v>OK</v>
      </c>
      <c r="D731" s="81" t="s">
        <v>428</v>
      </c>
      <c r="E731" s="103">
        <v>17.100000000000001</v>
      </c>
      <c r="F731" s="99">
        <v>88161263</v>
      </c>
      <c r="G731" s="101">
        <v>45931</v>
      </c>
      <c r="I731" s="69" t="s">
        <v>132</v>
      </c>
      <c r="J731" s="83" t="s">
        <v>642</v>
      </c>
      <c r="K731" s="81" t="s">
        <v>713</v>
      </c>
    </row>
    <row r="732" spans="2:11" ht="14.4" hidden="1">
      <c r="B732" s="89"/>
      <c r="C732" s="69" t="str">
        <f t="shared" ca="1" si="2"/>
        <v>OK</v>
      </c>
      <c r="D732" s="81" t="s">
        <v>180</v>
      </c>
      <c r="E732" s="102">
        <v>393.3</v>
      </c>
      <c r="F732" s="99">
        <v>88152213</v>
      </c>
      <c r="G732" s="101">
        <v>45931</v>
      </c>
      <c r="I732" s="69" t="s">
        <v>132</v>
      </c>
      <c r="J732" s="83" t="s">
        <v>642</v>
      </c>
      <c r="K732" s="81" t="s">
        <v>180</v>
      </c>
    </row>
    <row r="733" spans="2:11" ht="14.4" hidden="1">
      <c r="B733" s="89"/>
      <c r="C733" s="69" t="str">
        <f t="shared" ca="1" si="2"/>
        <v>OK</v>
      </c>
      <c r="D733" s="81" t="s">
        <v>361</v>
      </c>
      <c r="E733" s="102">
        <v>393.3</v>
      </c>
      <c r="F733" s="99">
        <v>88152213</v>
      </c>
      <c r="G733" s="101">
        <v>45931</v>
      </c>
      <c r="I733" s="69" t="s">
        <v>132</v>
      </c>
      <c r="J733" s="83" t="s">
        <v>642</v>
      </c>
      <c r="K733" s="81" t="s">
        <v>361</v>
      </c>
    </row>
    <row r="734" spans="2:11" ht="14.4" hidden="1">
      <c r="B734" s="89"/>
      <c r="C734" s="69" t="str">
        <f t="shared" ca="1" si="2"/>
        <v>OK</v>
      </c>
      <c r="D734" s="81" t="s">
        <v>174</v>
      </c>
      <c r="E734" s="105">
        <v>68.400000000000006</v>
      </c>
      <c r="F734" s="106">
        <v>30270074</v>
      </c>
      <c r="G734" s="101">
        <v>45931</v>
      </c>
      <c r="I734" s="69" t="s">
        <v>132</v>
      </c>
      <c r="J734" s="83" t="s">
        <v>661</v>
      </c>
      <c r="K734" s="81" t="s">
        <v>174</v>
      </c>
    </row>
    <row r="735" spans="2:11" ht="14.4" hidden="1">
      <c r="B735" s="89"/>
      <c r="C735" s="69" t="str">
        <f t="shared" ca="1" si="2"/>
        <v>OK</v>
      </c>
      <c r="D735" s="81" t="s">
        <v>227</v>
      </c>
      <c r="E735" s="107">
        <v>161.5</v>
      </c>
      <c r="F735" s="106">
        <v>30270074</v>
      </c>
      <c r="G735" s="101">
        <v>45931</v>
      </c>
      <c r="I735" s="69" t="s">
        <v>132</v>
      </c>
      <c r="J735" s="83" t="s">
        <v>661</v>
      </c>
      <c r="K735" s="81" t="s">
        <v>714</v>
      </c>
    </row>
    <row r="736" spans="2:11" ht="14.4" hidden="1">
      <c r="B736" s="89"/>
      <c r="C736" s="69" t="str">
        <f t="shared" ca="1" si="2"/>
        <v>OK</v>
      </c>
      <c r="D736" s="81" t="s">
        <v>246</v>
      </c>
      <c r="E736" s="105">
        <v>132.1</v>
      </c>
      <c r="F736" s="106">
        <v>30270074</v>
      </c>
      <c r="G736" s="101">
        <v>45931</v>
      </c>
      <c r="I736" s="69" t="s">
        <v>132</v>
      </c>
      <c r="J736" s="83" t="s">
        <v>661</v>
      </c>
      <c r="K736" s="81" t="s">
        <v>246</v>
      </c>
    </row>
    <row r="737" spans="2:11" ht="14.4" hidden="1">
      <c r="B737" s="89"/>
      <c r="C737" s="69" t="str">
        <f t="shared" ca="1" si="2"/>
        <v>OK</v>
      </c>
      <c r="D737" s="81" t="s">
        <v>274</v>
      </c>
      <c r="E737" s="105">
        <v>161.5</v>
      </c>
      <c r="F737" s="106">
        <v>30270074</v>
      </c>
      <c r="G737" s="101">
        <v>45931</v>
      </c>
      <c r="I737" s="69" t="s">
        <v>132</v>
      </c>
      <c r="J737" s="83" t="s">
        <v>661</v>
      </c>
      <c r="K737" s="81" t="s">
        <v>274</v>
      </c>
    </row>
    <row r="738" spans="2:11" ht="14.4" hidden="1">
      <c r="B738" s="89"/>
      <c r="C738" s="69" t="str">
        <f t="shared" ca="1" si="2"/>
        <v>OK</v>
      </c>
      <c r="D738" s="81" t="s">
        <v>277</v>
      </c>
      <c r="E738" s="105">
        <v>185.4</v>
      </c>
      <c r="F738" s="106">
        <v>30270074</v>
      </c>
      <c r="G738" s="101">
        <v>45931</v>
      </c>
      <c r="I738" s="69" t="s">
        <v>132</v>
      </c>
      <c r="J738" s="83" t="s">
        <v>661</v>
      </c>
      <c r="K738" s="81" t="s">
        <v>277</v>
      </c>
    </row>
    <row r="739" spans="2:11" ht="14.4" hidden="1">
      <c r="B739" s="89"/>
      <c r="C739" s="69" t="str">
        <f t="shared" ca="1" si="2"/>
        <v>OK</v>
      </c>
      <c r="D739" s="81" t="s">
        <v>285</v>
      </c>
      <c r="E739" s="105">
        <v>210.5</v>
      </c>
      <c r="F739" s="106">
        <v>30270074</v>
      </c>
      <c r="G739" s="101">
        <v>45931</v>
      </c>
      <c r="I739" s="69" t="s">
        <v>132</v>
      </c>
      <c r="J739" s="83" t="s">
        <v>661</v>
      </c>
      <c r="K739" s="81" t="s">
        <v>285</v>
      </c>
    </row>
    <row r="740" spans="2:11" ht="14.4" hidden="1">
      <c r="B740" s="89"/>
      <c r="C740" s="69" t="str">
        <f t="shared" ca="1" si="2"/>
        <v>OK</v>
      </c>
      <c r="D740" s="81" t="s">
        <v>299</v>
      </c>
      <c r="E740" s="105">
        <v>216.2</v>
      </c>
      <c r="F740" s="106">
        <v>30270074</v>
      </c>
      <c r="G740" s="101">
        <v>45931</v>
      </c>
      <c r="I740" s="69" t="s">
        <v>132</v>
      </c>
      <c r="J740" s="83" t="s">
        <v>661</v>
      </c>
      <c r="K740" s="81" t="s">
        <v>299</v>
      </c>
    </row>
    <row r="741" spans="2:11" ht="14.4" hidden="1">
      <c r="B741" s="89"/>
      <c r="C741" s="69" t="str">
        <f t="shared" ca="1" si="2"/>
        <v>OK</v>
      </c>
      <c r="D741" s="81" t="s">
        <v>422</v>
      </c>
      <c r="E741" s="105">
        <v>161.5</v>
      </c>
      <c r="F741" s="106">
        <v>30270074</v>
      </c>
      <c r="G741" s="101">
        <v>45931</v>
      </c>
      <c r="I741" s="69" t="s">
        <v>132</v>
      </c>
      <c r="J741" s="83" t="s">
        <v>661</v>
      </c>
      <c r="K741" s="81" t="s">
        <v>422</v>
      </c>
    </row>
    <row r="742" spans="2:11" ht="14.4" hidden="1">
      <c r="B742" s="89"/>
      <c r="C742" s="69" t="str">
        <f t="shared" ca="1" si="2"/>
        <v>OK</v>
      </c>
      <c r="D742" s="104" t="s">
        <v>209</v>
      </c>
      <c r="E742" s="107">
        <v>10</v>
      </c>
      <c r="F742" s="106">
        <v>30270074</v>
      </c>
      <c r="G742" s="101">
        <v>45931</v>
      </c>
      <c r="I742" s="69" t="s">
        <v>132</v>
      </c>
      <c r="J742" s="83" t="s">
        <v>661</v>
      </c>
      <c r="K742" s="81" t="s">
        <v>715</v>
      </c>
    </row>
    <row r="743" spans="2:11" ht="14.4" hidden="1">
      <c r="B743" s="89"/>
      <c r="C743" s="69" t="str">
        <f t="shared" ca="1" si="2"/>
        <v>OK</v>
      </c>
      <c r="D743" s="81" t="s">
        <v>716</v>
      </c>
      <c r="E743" s="74">
        <v>85.5</v>
      </c>
      <c r="G743" s="101">
        <v>45931</v>
      </c>
      <c r="I743" s="69" t="s">
        <v>132</v>
      </c>
      <c r="J743" s="83" t="s">
        <v>676</v>
      </c>
      <c r="K743" s="81" t="s">
        <v>716</v>
      </c>
    </row>
    <row r="744" spans="2:11" ht="14.4" hidden="1">
      <c r="B744" s="89"/>
      <c r="C744" s="69" t="str">
        <f t="shared" ca="1" si="2"/>
        <v>OK</v>
      </c>
      <c r="D744" s="81" t="s">
        <v>717</v>
      </c>
      <c r="E744" s="74">
        <v>79</v>
      </c>
      <c r="G744" s="101">
        <v>45931</v>
      </c>
      <c r="I744" s="69" t="s">
        <v>132</v>
      </c>
      <c r="J744" s="83" t="s">
        <v>676</v>
      </c>
      <c r="K744" s="81" t="s">
        <v>717</v>
      </c>
    </row>
    <row r="745" spans="2:11" ht="14.4" hidden="1">
      <c r="B745" s="89"/>
      <c r="C745" s="69" t="str">
        <f t="shared" ca="1" si="2"/>
        <v>OK</v>
      </c>
      <c r="D745" s="81" t="s">
        <v>718</v>
      </c>
      <c r="E745" s="74">
        <v>85.5</v>
      </c>
      <c r="G745" s="101">
        <v>45931</v>
      </c>
      <c r="I745" s="69" t="s">
        <v>132</v>
      </c>
      <c r="J745" s="83" t="s">
        <v>676</v>
      </c>
      <c r="K745" s="81" t="s">
        <v>718</v>
      </c>
    </row>
    <row r="746" spans="2:11" ht="14.4" hidden="1">
      <c r="B746" s="89"/>
      <c r="C746" s="69" t="str">
        <f t="shared" ca="1" si="2"/>
        <v>OK</v>
      </c>
      <c r="D746" s="81" t="s">
        <v>719</v>
      </c>
      <c r="E746" s="74">
        <v>85.5</v>
      </c>
      <c r="G746" s="101">
        <v>45931</v>
      </c>
      <c r="I746" s="69" t="s">
        <v>132</v>
      </c>
      <c r="J746" s="83" t="s">
        <v>676</v>
      </c>
      <c r="K746" s="81" t="s">
        <v>719</v>
      </c>
    </row>
    <row r="747" spans="2:11" ht="14.4" hidden="1">
      <c r="B747" s="89"/>
      <c r="C747" s="69" t="str">
        <f t="shared" ca="1" si="2"/>
        <v>OK</v>
      </c>
      <c r="D747" s="81" t="s">
        <v>720</v>
      </c>
      <c r="E747" s="74">
        <v>85.5</v>
      </c>
      <c r="G747" s="101">
        <v>45931</v>
      </c>
      <c r="I747" s="69" t="s">
        <v>132</v>
      </c>
      <c r="J747" s="83" t="s">
        <v>676</v>
      </c>
      <c r="K747" s="81" t="s">
        <v>720</v>
      </c>
    </row>
    <row r="748" spans="2:11" ht="14.4" hidden="1">
      <c r="B748" s="89"/>
      <c r="C748" s="69" t="str">
        <f t="shared" ca="1" si="2"/>
        <v>OK</v>
      </c>
      <c r="D748" s="81" t="s">
        <v>721</v>
      </c>
      <c r="E748" s="74">
        <v>85.5</v>
      </c>
      <c r="G748" s="101">
        <v>45931</v>
      </c>
      <c r="I748" s="69" t="s">
        <v>132</v>
      </c>
      <c r="J748" s="83" t="s">
        <v>676</v>
      </c>
      <c r="K748" s="81" t="s">
        <v>721</v>
      </c>
    </row>
    <row r="749" spans="2:11" ht="14.4" hidden="1">
      <c r="B749" s="89"/>
      <c r="C749" s="69" t="str">
        <f t="shared" ca="1" si="2"/>
        <v>OK</v>
      </c>
      <c r="D749" s="104" t="s">
        <v>283</v>
      </c>
      <c r="E749" s="74">
        <v>97</v>
      </c>
      <c r="G749" s="101">
        <v>45931</v>
      </c>
      <c r="I749" s="69" t="s">
        <v>132</v>
      </c>
      <c r="J749" s="83" t="s">
        <v>676</v>
      </c>
      <c r="K749" s="81" t="s">
        <v>722</v>
      </c>
    </row>
    <row r="750" spans="2:11" ht="14.4" hidden="1">
      <c r="B750" s="89"/>
      <c r="C750" s="69" t="str">
        <f t="shared" ca="1" si="2"/>
        <v>OK</v>
      </c>
      <c r="D750" s="104" t="s">
        <v>570</v>
      </c>
      <c r="E750" s="74">
        <v>85.5</v>
      </c>
      <c r="G750" s="101">
        <v>45931</v>
      </c>
      <c r="I750" s="69" t="s">
        <v>132</v>
      </c>
      <c r="J750" s="83" t="s">
        <v>676</v>
      </c>
      <c r="K750" s="81" t="s">
        <v>723</v>
      </c>
    </row>
    <row r="751" spans="2:11" ht="14.4" hidden="1">
      <c r="B751" s="89"/>
      <c r="C751" s="69" t="str">
        <f t="shared" ca="1" si="2"/>
        <v>OK</v>
      </c>
      <c r="D751" s="104" t="s">
        <v>581</v>
      </c>
      <c r="E751" s="74">
        <v>85.5</v>
      </c>
      <c r="G751" s="101">
        <v>45931</v>
      </c>
      <c r="I751" s="69" t="s">
        <v>132</v>
      </c>
      <c r="J751" s="83" t="s">
        <v>676</v>
      </c>
      <c r="K751" s="81" t="s">
        <v>724</v>
      </c>
    </row>
    <row r="752" spans="2:11" ht="14.4">
      <c r="B752" s="89"/>
      <c r="C752" s="69" t="str">
        <f t="shared" ca="1" si="2"/>
        <v>OK</v>
      </c>
      <c r="D752" s="81" t="s">
        <v>162</v>
      </c>
      <c r="E752" s="108">
        <v>315.64999999999998</v>
      </c>
      <c r="G752" s="109">
        <v>45962</v>
      </c>
      <c r="I752" s="69" t="s">
        <v>132</v>
      </c>
      <c r="J752" s="83" t="s">
        <v>642</v>
      </c>
      <c r="K752" s="72" t="s">
        <v>162</v>
      </c>
    </row>
    <row r="753" spans="2:11" ht="14.4">
      <c r="B753" s="89"/>
      <c r="C753" s="69" t="str">
        <f t="shared" ca="1" si="2"/>
        <v>OK</v>
      </c>
      <c r="D753" s="81" t="s">
        <v>569</v>
      </c>
      <c r="E753" s="108">
        <v>30.8</v>
      </c>
      <c r="G753" s="109">
        <v>45962</v>
      </c>
      <c r="I753" s="69" t="s">
        <v>132</v>
      </c>
      <c r="J753" s="83" t="s">
        <v>642</v>
      </c>
      <c r="K753" s="72" t="s">
        <v>569</v>
      </c>
    </row>
    <row r="754" spans="2:11" ht="14.4">
      <c r="B754" s="89"/>
      <c r="C754" s="69" t="str">
        <f t="shared" ca="1" si="2"/>
        <v>OK</v>
      </c>
      <c r="D754" s="81" t="s">
        <v>475</v>
      </c>
      <c r="E754" s="108">
        <v>307.8</v>
      </c>
      <c r="G754" s="109">
        <v>45962</v>
      </c>
      <c r="I754" s="69" t="s">
        <v>132</v>
      </c>
      <c r="J754" s="83" t="s">
        <v>642</v>
      </c>
      <c r="K754" s="72" t="s">
        <v>475</v>
      </c>
    </row>
    <row r="755" spans="2:11" ht="14.4">
      <c r="B755" s="89"/>
      <c r="C755" s="69" t="str">
        <f t="shared" ca="1" si="2"/>
        <v>OK</v>
      </c>
      <c r="D755" s="81" t="s">
        <v>589</v>
      </c>
      <c r="E755" s="108">
        <v>222.3</v>
      </c>
      <c r="G755" s="109">
        <v>45962</v>
      </c>
      <c r="I755" s="69" t="s">
        <v>132</v>
      </c>
      <c r="J755" s="83" t="s">
        <v>642</v>
      </c>
      <c r="K755" s="72" t="s">
        <v>725</v>
      </c>
    </row>
    <row r="756" spans="2:11" ht="14.4">
      <c r="B756" s="89"/>
      <c r="C756" s="69" t="str">
        <f t="shared" ca="1" si="2"/>
        <v>OK</v>
      </c>
      <c r="D756" s="81" t="s">
        <v>150</v>
      </c>
      <c r="E756" s="108">
        <v>307.8</v>
      </c>
      <c r="G756" s="109">
        <v>45962</v>
      </c>
      <c r="I756" s="69" t="s">
        <v>132</v>
      </c>
      <c r="J756" s="83" t="s">
        <v>642</v>
      </c>
      <c r="K756" s="72" t="s">
        <v>150</v>
      </c>
    </row>
    <row r="757" spans="2:11" ht="14.4">
      <c r="B757" s="89"/>
      <c r="C757" s="69" t="str">
        <f t="shared" ca="1" si="2"/>
        <v>OK</v>
      </c>
      <c r="D757" s="81" t="s">
        <v>186</v>
      </c>
      <c r="E757" s="108">
        <v>259.2</v>
      </c>
      <c r="G757" s="109">
        <v>45962</v>
      </c>
      <c r="I757" s="69" t="s">
        <v>132</v>
      </c>
      <c r="J757" s="83" t="s">
        <v>642</v>
      </c>
      <c r="K757" s="72" t="s">
        <v>186</v>
      </c>
    </row>
    <row r="758" spans="2:11" ht="14.4">
      <c r="B758" s="89"/>
      <c r="C758" s="69" t="str">
        <f t="shared" ca="1" si="2"/>
        <v>OK</v>
      </c>
      <c r="D758" s="81" t="s">
        <v>501</v>
      </c>
      <c r="E758" s="108">
        <v>487.8</v>
      </c>
      <c r="G758" s="109">
        <v>45962</v>
      </c>
      <c r="I758" s="69" t="s">
        <v>132</v>
      </c>
      <c r="J758" s="83" t="s">
        <v>642</v>
      </c>
      <c r="K758" s="72" t="s">
        <v>501</v>
      </c>
    </row>
    <row r="759" spans="2:11" ht="14.4">
      <c r="B759" s="89"/>
      <c r="C759" s="69" t="str">
        <f t="shared" ca="1" si="2"/>
        <v>OK</v>
      </c>
      <c r="D759" s="81" t="s">
        <v>460</v>
      </c>
      <c r="E759" s="108">
        <v>307.8</v>
      </c>
      <c r="G759" s="109">
        <v>45962</v>
      </c>
      <c r="I759" s="69" t="s">
        <v>132</v>
      </c>
      <c r="J759" s="83" t="s">
        <v>642</v>
      </c>
      <c r="K759" s="72" t="s">
        <v>460</v>
      </c>
    </row>
    <row r="760" spans="2:11" ht="14.4">
      <c r="B760" s="89"/>
      <c r="C760" s="69" t="str">
        <f t="shared" ca="1" si="2"/>
        <v>OK</v>
      </c>
      <c r="D760" s="81" t="s">
        <v>204</v>
      </c>
      <c r="E760" s="108">
        <v>196.65</v>
      </c>
      <c r="G760" s="109">
        <v>45962</v>
      </c>
      <c r="I760" s="69" t="s">
        <v>132</v>
      </c>
      <c r="J760" s="83" t="s">
        <v>642</v>
      </c>
      <c r="K760" s="72" t="s">
        <v>204</v>
      </c>
    </row>
    <row r="761" spans="2:11" ht="14.4">
      <c r="B761" s="89"/>
      <c r="C761" s="69" t="str">
        <f t="shared" ca="1" si="2"/>
        <v>OK</v>
      </c>
      <c r="D761" s="81" t="s">
        <v>206</v>
      </c>
      <c r="E761" s="108">
        <v>307.8</v>
      </c>
      <c r="G761" s="109">
        <v>45962</v>
      </c>
      <c r="I761" s="69" t="s">
        <v>132</v>
      </c>
      <c r="J761" s="83" t="s">
        <v>642</v>
      </c>
      <c r="K761" s="72" t="s">
        <v>206</v>
      </c>
    </row>
    <row r="762" spans="2:11" ht="14.4">
      <c r="B762" s="89"/>
      <c r="C762" s="69" t="str">
        <f t="shared" ca="1" si="2"/>
        <v>OK</v>
      </c>
      <c r="D762" s="81" t="s">
        <v>210</v>
      </c>
      <c r="E762" s="108">
        <v>307.8</v>
      </c>
      <c r="G762" s="109">
        <v>45962</v>
      </c>
      <c r="I762" s="69" t="s">
        <v>132</v>
      </c>
      <c r="J762" s="83" t="s">
        <v>642</v>
      </c>
      <c r="K762" s="72" t="s">
        <v>210</v>
      </c>
    </row>
    <row r="763" spans="2:11" ht="14.4">
      <c r="B763" s="89"/>
      <c r="C763" s="69" t="str">
        <f t="shared" ca="1" si="2"/>
        <v>OK</v>
      </c>
      <c r="D763" s="81" t="s">
        <v>215</v>
      </c>
      <c r="E763" s="108">
        <v>169.2</v>
      </c>
      <c r="G763" s="109">
        <v>45962</v>
      </c>
      <c r="I763" s="69" t="s">
        <v>132</v>
      </c>
      <c r="J763" s="83" t="s">
        <v>642</v>
      </c>
      <c r="K763" s="72" t="s">
        <v>215</v>
      </c>
    </row>
    <row r="764" spans="2:11" ht="14.4">
      <c r="B764" s="89"/>
      <c r="C764" s="69" t="str">
        <f t="shared" ca="1" si="2"/>
        <v>OK</v>
      </c>
      <c r="D764" s="81" t="s">
        <v>218</v>
      </c>
      <c r="E764" s="108">
        <v>307.8</v>
      </c>
      <c r="G764" s="109">
        <v>45962</v>
      </c>
      <c r="I764" s="69" t="s">
        <v>132</v>
      </c>
      <c r="J764" s="83" t="s">
        <v>642</v>
      </c>
      <c r="K764" s="72" t="s">
        <v>218</v>
      </c>
    </row>
    <row r="765" spans="2:11" ht="14.4">
      <c r="B765" s="89"/>
      <c r="C765" s="69" t="str">
        <f t="shared" ca="1" si="2"/>
        <v>OK</v>
      </c>
      <c r="D765" s="81" t="s">
        <v>221</v>
      </c>
      <c r="E765" s="108">
        <v>317.7</v>
      </c>
      <c r="G765" s="109">
        <v>45962</v>
      </c>
      <c r="I765" s="69" t="s">
        <v>132</v>
      </c>
      <c r="J765" s="83" t="s">
        <v>642</v>
      </c>
      <c r="K765" s="72" t="s">
        <v>221</v>
      </c>
    </row>
    <row r="766" spans="2:11" ht="14.4">
      <c r="B766" s="89"/>
      <c r="C766" s="69" t="str">
        <f t="shared" ca="1" si="2"/>
        <v>OK</v>
      </c>
      <c r="D766" s="81" t="s">
        <v>230</v>
      </c>
      <c r="E766" s="108">
        <v>307.8</v>
      </c>
      <c r="G766" s="109">
        <v>45962</v>
      </c>
      <c r="I766" s="69" t="s">
        <v>132</v>
      </c>
      <c r="J766" s="83" t="s">
        <v>642</v>
      </c>
      <c r="K766" s="72" t="s">
        <v>230</v>
      </c>
    </row>
    <row r="767" spans="2:11" ht="14.4">
      <c r="B767" s="89"/>
      <c r="C767" s="69" t="str">
        <f t="shared" ref="C767:C1002" ca="1" si="3">IF(COUNTIF(A:A, D767)&gt;0, "OK", "Incompleto")</f>
        <v>OK</v>
      </c>
      <c r="D767" s="81" t="s">
        <v>244</v>
      </c>
      <c r="E767" s="108">
        <v>437.4</v>
      </c>
      <c r="G767" s="109">
        <v>45962</v>
      </c>
      <c r="I767" s="69" t="s">
        <v>132</v>
      </c>
      <c r="J767" s="83" t="s">
        <v>642</v>
      </c>
      <c r="K767" s="72" t="s">
        <v>244</v>
      </c>
    </row>
    <row r="768" spans="2:11" ht="14.4">
      <c r="B768" s="89"/>
      <c r="C768" s="69" t="str">
        <f t="shared" ca="1" si="3"/>
        <v>OK</v>
      </c>
      <c r="D768" s="81" t="s">
        <v>261</v>
      </c>
      <c r="E768" s="108">
        <v>307.8</v>
      </c>
      <c r="G768" s="109">
        <v>45962</v>
      </c>
      <c r="I768" s="69" t="s">
        <v>132</v>
      </c>
      <c r="J768" s="83" t="s">
        <v>642</v>
      </c>
      <c r="K768" s="72" t="s">
        <v>261</v>
      </c>
    </row>
    <row r="769" spans="2:11" ht="14.4">
      <c r="B769" s="89"/>
      <c r="C769" s="69" t="str">
        <f t="shared" ca="1" si="3"/>
        <v>OK</v>
      </c>
      <c r="D769" s="81" t="s">
        <v>439</v>
      </c>
      <c r="E769" s="108">
        <v>307.8</v>
      </c>
      <c r="G769" s="109">
        <v>45962</v>
      </c>
      <c r="I769" s="69" t="s">
        <v>132</v>
      </c>
      <c r="J769" s="83" t="s">
        <v>642</v>
      </c>
      <c r="K769" s="72" t="s">
        <v>439</v>
      </c>
    </row>
    <row r="770" spans="2:11" ht="14.4">
      <c r="B770" s="89"/>
      <c r="C770" s="69" t="str">
        <f t="shared" ca="1" si="3"/>
        <v>OK</v>
      </c>
      <c r="D770" s="81" t="s">
        <v>267</v>
      </c>
      <c r="E770" s="108">
        <v>487.8</v>
      </c>
      <c r="G770" s="109">
        <v>45962</v>
      </c>
      <c r="I770" s="69" t="s">
        <v>132</v>
      </c>
      <c r="J770" s="83" t="s">
        <v>642</v>
      </c>
      <c r="K770" s="72" t="s">
        <v>267</v>
      </c>
    </row>
    <row r="771" spans="2:11" ht="14.4">
      <c r="B771" s="89"/>
      <c r="C771" s="69" t="str">
        <f t="shared" ca="1" si="3"/>
        <v>OK</v>
      </c>
      <c r="D771" s="81" t="s">
        <v>270</v>
      </c>
      <c r="E771" s="108">
        <v>307.8</v>
      </c>
      <c r="G771" s="109">
        <v>45962</v>
      </c>
      <c r="I771" s="69" t="s">
        <v>132</v>
      </c>
      <c r="J771" s="83" t="s">
        <v>642</v>
      </c>
      <c r="K771" s="72" t="s">
        <v>270</v>
      </c>
    </row>
    <row r="772" spans="2:11" ht="14.4">
      <c r="B772" s="89"/>
      <c r="C772" s="69" t="str">
        <f t="shared" ca="1" si="3"/>
        <v>OK</v>
      </c>
      <c r="D772" s="81" t="s">
        <v>279</v>
      </c>
      <c r="E772" s="108">
        <v>307.8</v>
      </c>
      <c r="G772" s="109">
        <v>45962</v>
      </c>
      <c r="I772" s="69" t="s">
        <v>132</v>
      </c>
      <c r="J772" s="83" t="s">
        <v>642</v>
      </c>
      <c r="K772" s="72" t="s">
        <v>279</v>
      </c>
    </row>
    <row r="773" spans="2:11" ht="14.4">
      <c r="B773" s="89"/>
      <c r="C773" s="69" t="str">
        <f t="shared" ca="1" si="3"/>
        <v>OK</v>
      </c>
      <c r="D773" s="81" t="s">
        <v>283</v>
      </c>
      <c r="E773" s="108">
        <v>307.8</v>
      </c>
      <c r="G773" s="109">
        <v>45962</v>
      </c>
      <c r="I773" s="69" t="s">
        <v>132</v>
      </c>
      <c r="J773" s="83" t="s">
        <v>642</v>
      </c>
      <c r="K773" s="72" t="s">
        <v>702</v>
      </c>
    </row>
    <row r="774" spans="2:11" ht="14.4">
      <c r="B774" s="89"/>
      <c r="C774" s="69" t="str">
        <f t="shared" ca="1" si="3"/>
        <v>OK</v>
      </c>
      <c r="D774" s="81" t="s">
        <v>289</v>
      </c>
      <c r="E774" s="108">
        <v>307.8</v>
      </c>
      <c r="G774" s="109">
        <v>45962</v>
      </c>
      <c r="I774" s="69" t="s">
        <v>132</v>
      </c>
      <c r="J774" s="83" t="s">
        <v>642</v>
      </c>
      <c r="K774" s="72" t="s">
        <v>289</v>
      </c>
    </row>
    <row r="775" spans="2:11" ht="14.4">
      <c r="B775" s="89"/>
      <c r="C775" s="69" t="str">
        <f t="shared" ca="1" si="3"/>
        <v>OK</v>
      </c>
      <c r="D775" s="81" t="s">
        <v>294</v>
      </c>
      <c r="E775" s="108">
        <v>180</v>
      </c>
      <c r="G775" s="109">
        <v>45962</v>
      </c>
      <c r="I775" s="69" t="s">
        <v>132</v>
      </c>
      <c r="J775" s="83" t="s">
        <v>642</v>
      </c>
      <c r="K775" s="72" t="s">
        <v>296</v>
      </c>
    </row>
    <row r="776" spans="2:11" ht="14.4">
      <c r="B776" s="89"/>
      <c r="C776" s="69" t="str">
        <f t="shared" ca="1" si="3"/>
        <v>OK</v>
      </c>
      <c r="D776" s="81" t="s">
        <v>309</v>
      </c>
      <c r="E776" s="108">
        <v>506.1</v>
      </c>
      <c r="G776" s="109">
        <v>45962</v>
      </c>
      <c r="I776" s="69" t="s">
        <v>132</v>
      </c>
      <c r="J776" s="83" t="s">
        <v>642</v>
      </c>
      <c r="K776" s="72" t="s">
        <v>309</v>
      </c>
    </row>
    <row r="777" spans="2:11" ht="14.4">
      <c r="B777" s="89"/>
      <c r="C777" s="69" t="str">
        <f t="shared" ca="1" si="3"/>
        <v>OK</v>
      </c>
      <c r="D777" s="81" t="s">
        <v>311</v>
      </c>
      <c r="E777" s="108">
        <v>180</v>
      </c>
      <c r="G777" s="109">
        <v>45962</v>
      </c>
      <c r="I777" s="69" t="s">
        <v>132</v>
      </c>
      <c r="J777" s="83" t="s">
        <v>642</v>
      </c>
      <c r="K777" s="72" t="s">
        <v>311</v>
      </c>
    </row>
    <row r="778" spans="2:11" ht="14.4">
      <c r="B778" s="89"/>
      <c r="C778" s="69" t="str">
        <f t="shared" ca="1" si="3"/>
        <v>OK</v>
      </c>
      <c r="D778" s="81" t="s">
        <v>321</v>
      </c>
      <c r="E778" s="108">
        <v>307.8</v>
      </c>
      <c r="G778" s="109">
        <v>45962</v>
      </c>
      <c r="I778" s="69" t="s">
        <v>132</v>
      </c>
      <c r="J778" s="83" t="s">
        <v>642</v>
      </c>
      <c r="K778" s="72" t="s">
        <v>321</v>
      </c>
    </row>
    <row r="779" spans="2:11" ht="14.4">
      <c r="B779" s="89"/>
      <c r="C779" s="69" t="str">
        <f t="shared" ca="1" si="3"/>
        <v>OK</v>
      </c>
      <c r="D779" s="81" t="s">
        <v>324</v>
      </c>
      <c r="E779" s="108">
        <v>307.8</v>
      </c>
      <c r="G779" s="109">
        <v>45962</v>
      </c>
      <c r="I779" s="69" t="s">
        <v>132</v>
      </c>
      <c r="J779" s="83" t="s">
        <v>642</v>
      </c>
      <c r="K779" s="72" t="s">
        <v>324</v>
      </c>
    </row>
    <row r="780" spans="2:11" ht="14.4">
      <c r="B780" s="89"/>
      <c r="C780" s="69" t="str">
        <f t="shared" ca="1" si="3"/>
        <v>OK</v>
      </c>
      <c r="D780" s="81" t="s">
        <v>325</v>
      </c>
      <c r="E780" s="108">
        <v>230</v>
      </c>
      <c r="G780" s="109">
        <v>45962</v>
      </c>
      <c r="I780" s="69" t="s">
        <v>132</v>
      </c>
      <c r="J780" s="83" t="s">
        <v>642</v>
      </c>
      <c r="K780" s="72" t="s">
        <v>325</v>
      </c>
    </row>
    <row r="781" spans="2:11" ht="14.4">
      <c r="B781" s="89"/>
      <c r="C781" s="69" t="str">
        <f t="shared" ca="1" si="3"/>
        <v>OK</v>
      </c>
      <c r="D781" s="81" t="s">
        <v>329</v>
      </c>
      <c r="E781" s="108">
        <v>307.8</v>
      </c>
      <c r="G781" s="109">
        <v>45962</v>
      </c>
      <c r="I781" s="69" t="s">
        <v>132</v>
      </c>
      <c r="J781" s="83" t="s">
        <v>642</v>
      </c>
      <c r="K781" s="72" t="s">
        <v>329</v>
      </c>
    </row>
    <row r="782" spans="2:11" ht="14.4">
      <c r="B782" s="89"/>
      <c r="C782" s="69" t="str">
        <f t="shared" ca="1" si="3"/>
        <v>OK</v>
      </c>
      <c r="D782" s="81" t="s">
        <v>330</v>
      </c>
      <c r="E782" s="108">
        <v>180</v>
      </c>
      <c r="G782" s="109">
        <v>45962</v>
      </c>
      <c r="I782" s="69" t="s">
        <v>132</v>
      </c>
      <c r="J782" s="83" t="s">
        <v>642</v>
      </c>
      <c r="K782" s="72" t="s">
        <v>330</v>
      </c>
    </row>
    <row r="783" spans="2:11" ht="14.4">
      <c r="B783" s="89"/>
      <c r="C783" s="69" t="str">
        <f t="shared" ca="1" si="3"/>
        <v>OK</v>
      </c>
      <c r="D783" s="81" t="s">
        <v>334</v>
      </c>
      <c r="E783" s="108">
        <v>307.8</v>
      </c>
      <c r="G783" s="109">
        <v>45962</v>
      </c>
      <c r="I783" s="69" t="s">
        <v>132</v>
      </c>
      <c r="J783" s="83" t="s">
        <v>642</v>
      </c>
      <c r="K783" s="72" t="s">
        <v>334</v>
      </c>
    </row>
    <row r="784" spans="2:11" ht="14.4">
      <c r="B784" s="89"/>
      <c r="C784" s="69" t="str">
        <f t="shared" ca="1" si="3"/>
        <v>OK</v>
      </c>
      <c r="D784" s="81" t="s">
        <v>335</v>
      </c>
      <c r="E784" s="108">
        <v>307.8</v>
      </c>
      <c r="G784" s="109">
        <v>45962</v>
      </c>
      <c r="I784" s="69" t="s">
        <v>132</v>
      </c>
      <c r="J784" s="83" t="s">
        <v>642</v>
      </c>
      <c r="K784" s="72" t="s">
        <v>335</v>
      </c>
    </row>
    <row r="785" spans="2:11" ht="14.4">
      <c r="B785" s="89"/>
      <c r="C785" s="69" t="str">
        <f t="shared" ca="1" si="3"/>
        <v>OK</v>
      </c>
      <c r="D785" s="81" t="s">
        <v>488</v>
      </c>
      <c r="E785" s="108">
        <v>180</v>
      </c>
      <c r="G785" s="109">
        <v>45962</v>
      </c>
      <c r="I785" s="69" t="s">
        <v>132</v>
      </c>
      <c r="J785" s="83" t="s">
        <v>642</v>
      </c>
      <c r="K785" s="72" t="s">
        <v>488</v>
      </c>
    </row>
    <row r="786" spans="2:11" ht="14.4">
      <c r="B786" s="89"/>
      <c r="C786" s="69" t="str">
        <f t="shared" ca="1" si="3"/>
        <v>OK</v>
      </c>
      <c r="D786" s="81" t="s">
        <v>444</v>
      </c>
      <c r="E786" s="108">
        <v>307.8</v>
      </c>
      <c r="G786" s="109">
        <v>45962</v>
      </c>
      <c r="I786" s="69" t="s">
        <v>132</v>
      </c>
      <c r="J786" s="83" t="s">
        <v>642</v>
      </c>
      <c r="K786" s="72" t="s">
        <v>710</v>
      </c>
    </row>
    <row r="787" spans="2:11" ht="14.4">
      <c r="B787" s="89"/>
      <c r="C787" s="69" t="str">
        <f t="shared" ca="1" si="3"/>
        <v>OK</v>
      </c>
      <c r="D787" s="81" t="s">
        <v>358</v>
      </c>
      <c r="E787" s="108">
        <v>169.2</v>
      </c>
      <c r="G787" s="109">
        <v>45962</v>
      </c>
      <c r="I787" s="69" t="s">
        <v>132</v>
      </c>
      <c r="J787" s="83" t="s">
        <v>642</v>
      </c>
      <c r="K787" s="72" t="s">
        <v>358</v>
      </c>
    </row>
    <row r="788" spans="2:11" ht="14.4">
      <c r="B788" s="89"/>
      <c r="C788" s="69" t="str">
        <f t="shared" ca="1" si="3"/>
        <v>OK</v>
      </c>
      <c r="D788" s="81" t="s">
        <v>360</v>
      </c>
      <c r="E788" s="108">
        <v>307.8</v>
      </c>
      <c r="G788" s="109">
        <v>45962</v>
      </c>
      <c r="I788" s="69" t="s">
        <v>132</v>
      </c>
      <c r="J788" s="83" t="s">
        <v>642</v>
      </c>
      <c r="K788" s="72" t="s">
        <v>360</v>
      </c>
    </row>
    <row r="789" spans="2:11" ht="14.4">
      <c r="B789" s="89"/>
      <c r="C789" s="69" t="str">
        <f t="shared" ca="1" si="3"/>
        <v>OK</v>
      </c>
      <c r="D789" s="81" t="s">
        <v>363</v>
      </c>
      <c r="E789" s="108">
        <v>196.5</v>
      </c>
      <c r="G789" s="109">
        <v>45962</v>
      </c>
      <c r="I789" s="69" t="s">
        <v>132</v>
      </c>
      <c r="J789" s="83" t="s">
        <v>642</v>
      </c>
      <c r="K789" s="72" t="s">
        <v>363</v>
      </c>
    </row>
    <row r="790" spans="2:11" ht="14.4">
      <c r="B790" s="89"/>
      <c r="C790" s="69" t="str">
        <f t="shared" ca="1" si="3"/>
        <v>OK</v>
      </c>
      <c r="D790" s="81" t="s">
        <v>364</v>
      </c>
      <c r="E790" s="108">
        <v>307.8</v>
      </c>
      <c r="G790" s="109">
        <v>45962</v>
      </c>
      <c r="I790" s="69" t="s">
        <v>132</v>
      </c>
      <c r="J790" s="83" t="s">
        <v>642</v>
      </c>
      <c r="K790" s="72" t="s">
        <v>364</v>
      </c>
    </row>
    <row r="791" spans="2:11" ht="14.4">
      <c r="B791" s="89"/>
      <c r="C791" s="69" t="str">
        <f t="shared" ca="1" si="3"/>
        <v>OK</v>
      </c>
      <c r="D791" s="81" t="s">
        <v>365</v>
      </c>
      <c r="E791" s="108">
        <v>307.8</v>
      </c>
      <c r="G791" s="109">
        <v>45962</v>
      </c>
      <c r="I791" s="69" t="s">
        <v>132</v>
      </c>
      <c r="J791" s="83" t="s">
        <v>642</v>
      </c>
      <c r="K791" s="72" t="s">
        <v>366</v>
      </c>
    </row>
    <row r="792" spans="2:11" ht="14.4">
      <c r="B792" s="89"/>
      <c r="C792" s="69" t="str">
        <f t="shared" ca="1" si="3"/>
        <v>OK</v>
      </c>
      <c r="D792" s="81" t="s">
        <v>369</v>
      </c>
      <c r="E792" s="108">
        <v>307.8</v>
      </c>
      <c r="G792" s="109">
        <v>45962</v>
      </c>
      <c r="I792" s="69" t="s">
        <v>132</v>
      </c>
      <c r="J792" s="83" t="s">
        <v>642</v>
      </c>
      <c r="K792" s="72" t="s">
        <v>369</v>
      </c>
    </row>
    <row r="793" spans="2:11" ht="14.4">
      <c r="B793" s="89"/>
      <c r="C793" s="69" t="str">
        <f t="shared" ca="1" si="3"/>
        <v>OK</v>
      </c>
      <c r="D793" s="81" t="s">
        <v>372</v>
      </c>
      <c r="E793" s="108">
        <v>307.8</v>
      </c>
      <c r="G793" s="109">
        <v>45962</v>
      </c>
      <c r="I793" s="69" t="s">
        <v>132</v>
      </c>
      <c r="J793" s="83" t="s">
        <v>642</v>
      </c>
      <c r="K793" s="72" t="s">
        <v>372</v>
      </c>
    </row>
    <row r="794" spans="2:11" ht="14.4">
      <c r="B794" s="89"/>
      <c r="C794" s="69" t="str">
        <f t="shared" ca="1" si="3"/>
        <v>OK</v>
      </c>
      <c r="D794" s="81" t="s">
        <v>375</v>
      </c>
      <c r="E794" s="108">
        <v>136.80000000000001</v>
      </c>
      <c r="G794" s="109">
        <v>45962</v>
      </c>
      <c r="I794" s="69" t="s">
        <v>132</v>
      </c>
      <c r="J794" s="83" t="s">
        <v>642</v>
      </c>
      <c r="K794" s="72" t="s">
        <v>375</v>
      </c>
    </row>
    <row r="795" spans="2:11" ht="14.4">
      <c r="B795" s="89"/>
      <c r="C795" s="69" t="str">
        <f t="shared" ca="1" si="3"/>
        <v>OK</v>
      </c>
      <c r="D795" s="81" t="s">
        <v>378</v>
      </c>
      <c r="E795" s="108">
        <v>171</v>
      </c>
      <c r="G795" s="109">
        <v>45962</v>
      </c>
      <c r="I795" s="69" t="s">
        <v>132</v>
      </c>
      <c r="J795" s="83" t="s">
        <v>642</v>
      </c>
      <c r="K795" s="72" t="s">
        <v>378</v>
      </c>
    </row>
    <row r="796" spans="2:11" ht="14.4">
      <c r="B796" s="89"/>
      <c r="C796" s="69" t="str">
        <f t="shared" ca="1" si="3"/>
        <v>OK</v>
      </c>
      <c r="D796" s="81" t="s">
        <v>379</v>
      </c>
      <c r="E796" s="108">
        <v>307.8</v>
      </c>
      <c r="G796" s="109">
        <v>45962</v>
      </c>
      <c r="I796" s="69" t="s">
        <v>132</v>
      </c>
      <c r="J796" s="83" t="s">
        <v>642</v>
      </c>
      <c r="K796" s="72" t="s">
        <v>379</v>
      </c>
    </row>
    <row r="797" spans="2:11" ht="14.4">
      <c r="B797" s="89"/>
      <c r="C797" s="69" t="str">
        <f t="shared" ca="1" si="3"/>
        <v>OK</v>
      </c>
      <c r="D797" s="81" t="s">
        <v>395</v>
      </c>
      <c r="E797" s="108">
        <v>307.8</v>
      </c>
      <c r="G797" s="109">
        <v>45962</v>
      </c>
      <c r="I797" s="69" t="s">
        <v>132</v>
      </c>
      <c r="J797" s="83" t="s">
        <v>642</v>
      </c>
      <c r="K797" s="72" t="s">
        <v>395</v>
      </c>
    </row>
    <row r="798" spans="2:11" ht="14.4">
      <c r="B798" s="89"/>
      <c r="C798" s="69" t="str">
        <f t="shared" ca="1" si="3"/>
        <v>OK</v>
      </c>
      <c r="D798" s="81" t="s">
        <v>406</v>
      </c>
      <c r="E798" s="108">
        <v>307.8</v>
      </c>
      <c r="G798" s="109">
        <v>45962</v>
      </c>
      <c r="I798" s="69" t="s">
        <v>132</v>
      </c>
      <c r="J798" s="83" t="s">
        <v>642</v>
      </c>
      <c r="K798" s="72" t="s">
        <v>711</v>
      </c>
    </row>
    <row r="799" spans="2:11" ht="14.4">
      <c r="B799" s="89"/>
      <c r="C799" s="69" t="str">
        <f t="shared" ca="1" si="3"/>
        <v>OK</v>
      </c>
      <c r="D799" s="81" t="s">
        <v>409</v>
      </c>
      <c r="E799" s="108">
        <v>270</v>
      </c>
      <c r="G799" s="109">
        <v>45962</v>
      </c>
      <c r="I799" s="69" t="s">
        <v>132</v>
      </c>
      <c r="J799" s="83" t="s">
        <v>642</v>
      </c>
      <c r="K799" s="72" t="s">
        <v>409</v>
      </c>
    </row>
    <row r="800" spans="2:11" ht="14.4">
      <c r="B800" s="89"/>
      <c r="C800" s="69" t="str">
        <f t="shared" ca="1" si="3"/>
        <v>OK</v>
      </c>
      <c r="D800" s="81" t="s">
        <v>451</v>
      </c>
      <c r="E800" s="108">
        <v>307.8</v>
      </c>
      <c r="G800" s="109">
        <v>45962</v>
      </c>
      <c r="I800" s="69" t="s">
        <v>132</v>
      </c>
      <c r="J800" s="83" t="s">
        <v>642</v>
      </c>
      <c r="K800" s="72" t="s">
        <v>451</v>
      </c>
    </row>
    <row r="801" spans="2:11" ht="14.4">
      <c r="B801" s="89"/>
      <c r="C801" s="69" t="str">
        <f t="shared" ca="1" si="3"/>
        <v>OK</v>
      </c>
      <c r="D801" s="81" t="s">
        <v>452</v>
      </c>
      <c r="E801" s="108">
        <v>307.8</v>
      </c>
      <c r="G801" s="109">
        <v>45962</v>
      </c>
      <c r="I801" s="69" t="s">
        <v>132</v>
      </c>
      <c r="J801" s="83" t="s">
        <v>642</v>
      </c>
      <c r="K801" s="72" t="s">
        <v>712</v>
      </c>
    </row>
    <row r="802" spans="2:11" ht="14.4">
      <c r="B802" s="89"/>
      <c r="C802" s="69" t="str">
        <f t="shared" ca="1" si="3"/>
        <v>OK</v>
      </c>
      <c r="D802" s="81" t="s">
        <v>423</v>
      </c>
      <c r="E802" s="108">
        <v>307.8</v>
      </c>
      <c r="G802" s="109">
        <v>45962</v>
      </c>
      <c r="I802" s="69" t="s">
        <v>132</v>
      </c>
      <c r="J802" s="83" t="s">
        <v>642</v>
      </c>
      <c r="K802" s="72" t="s">
        <v>423</v>
      </c>
    </row>
    <row r="803" spans="2:11" ht="14.4">
      <c r="B803" s="89"/>
      <c r="C803" s="69" t="str">
        <f t="shared" ca="1" si="3"/>
        <v>OK</v>
      </c>
      <c r="D803" s="81" t="s">
        <v>425</v>
      </c>
      <c r="E803" s="108">
        <v>307.8</v>
      </c>
      <c r="G803" s="109">
        <v>45962</v>
      </c>
      <c r="I803" s="69" t="s">
        <v>132</v>
      </c>
      <c r="J803" s="83" t="s">
        <v>642</v>
      </c>
      <c r="K803" s="72" t="s">
        <v>425</v>
      </c>
    </row>
    <row r="804" spans="2:11" ht="14.4">
      <c r="B804" s="89"/>
      <c r="C804" s="69" t="str">
        <f t="shared" ca="1" si="3"/>
        <v>OK</v>
      </c>
      <c r="D804" s="81" t="s">
        <v>428</v>
      </c>
      <c r="E804" s="108">
        <v>307.8</v>
      </c>
      <c r="G804" s="109">
        <v>45962</v>
      </c>
      <c r="I804" s="69" t="s">
        <v>132</v>
      </c>
      <c r="J804" s="83" t="s">
        <v>642</v>
      </c>
      <c r="K804" s="72" t="s">
        <v>713</v>
      </c>
    </row>
    <row r="805" spans="2:11" ht="14.4">
      <c r="B805" s="89"/>
      <c r="C805" s="69" t="str">
        <f t="shared" ca="1" si="3"/>
        <v>OK</v>
      </c>
      <c r="D805" s="81" t="s">
        <v>437</v>
      </c>
      <c r="E805" s="74">
        <v>307.8</v>
      </c>
      <c r="G805" s="109">
        <v>45962</v>
      </c>
      <c r="I805" s="69" t="s">
        <v>132</v>
      </c>
      <c r="J805" s="83" t="s">
        <v>642</v>
      </c>
      <c r="K805" s="72" t="s">
        <v>437</v>
      </c>
    </row>
    <row r="806" spans="2:11" ht="14.4">
      <c r="B806" s="89"/>
      <c r="C806" s="69" t="str">
        <f t="shared" ca="1" si="3"/>
        <v>OK</v>
      </c>
      <c r="D806" s="81" t="s">
        <v>146</v>
      </c>
      <c r="E806" s="108">
        <v>307.8</v>
      </c>
      <c r="G806" s="109">
        <v>45962</v>
      </c>
      <c r="I806" s="69" t="s">
        <v>132</v>
      </c>
      <c r="J806" s="83" t="s">
        <v>642</v>
      </c>
      <c r="K806" s="72" t="s">
        <v>146</v>
      </c>
    </row>
    <row r="807" spans="2:11" ht="14.4">
      <c r="B807" s="89"/>
      <c r="C807" s="69" t="str">
        <f t="shared" ca="1" si="3"/>
        <v>OK</v>
      </c>
      <c r="D807" s="81" t="s">
        <v>156</v>
      </c>
      <c r="E807" s="108">
        <v>307.8</v>
      </c>
      <c r="G807" s="109">
        <v>45962</v>
      </c>
      <c r="I807" s="69" t="s">
        <v>132</v>
      </c>
      <c r="J807" s="83" t="s">
        <v>642</v>
      </c>
      <c r="K807" s="72" t="s">
        <v>156</v>
      </c>
    </row>
    <row r="808" spans="2:11" ht="14.4">
      <c r="B808" s="89"/>
      <c r="C808" s="69" t="str">
        <f t="shared" ca="1" si="3"/>
        <v>OK</v>
      </c>
      <c r="D808" s="81" t="s">
        <v>570</v>
      </c>
      <c r="E808" s="108">
        <v>307.8</v>
      </c>
      <c r="G808" s="109">
        <v>45962</v>
      </c>
      <c r="I808" s="69" t="s">
        <v>132</v>
      </c>
      <c r="J808" s="83" t="s">
        <v>642</v>
      </c>
      <c r="K808" s="72" t="s">
        <v>570</v>
      </c>
    </row>
    <row r="809" spans="2:11" ht="14.4">
      <c r="B809" s="89"/>
      <c r="C809" s="69" t="str">
        <f t="shared" ca="1" si="3"/>
        <v>OK</v>
      </c>
      <c r="D809" s="81" t="s">
        <v>169</v>
      </c>
      <c r="E809" s="108">
        <v>169.2</v>
      </c>
      <c r="G809" s="109">
        <v>45962</v>
      </c>
      <c r="I809" s="69" t="s">
        <v>132</v>
      </c>
      <c r="J809" s="83" t="s">
        <v>642</v>
      </c>
      <c r="K809" s="72" t="s">
        <v>169</v>
      </c>
    </row>
    <row r="810" spans="2:11" ht="14.4">
      <c r="B810" s="89"/>
      <c r="C810" s="69" t="str">
        <f t="shared" ca="1" si="3"/>
        <v>OK</v>
      </c>
      <c r="D810" s="81" t="s">
        <v>572</v>
      </c>
      <c r="E810" s="108">
        <v>307.8</v>
      </c>
      <c r="G810" s="109">
        <v>45962</v>
      </c>
      <c r="I810" s="69" t="s">
        <v>132</v>
      </c>
      <c r="J810" s="83" t="s">
        <v>642</v>
      </c>
      <c r="K810" s="72" t="s">
        <v>572</v>
      </c>
    </row>
    <row r="811" spans="2:11" ht="14.4">
      <c r="B811" s="89"/>
      <c r="C811" s="69" t="str">
        <f t="shared" ca="1" si="3"/>
        <v>OK</v>
      </c>
      <c r="D811" s="81" t="s">
        <v>191</v>
      </c>
      <c r="E811" s="108">
        <v>153.9</v>
      </c>
      <c r="G811" s="109">
        <v>45962</v>
      </c>
      <c r="I811" s="69" t="s">
        <v>132</v>
      </c>
      <c r="J811" s="83" t="s">
        <v>642</v>
      </c>
      <c r="K811" s="72" t="s">
        <v>191</v>
      </c>
    </row>
    <row r="812" spans="2:11" ht="14.4">
      <c r="B812" s="89"/>
      <c r="C812" s="69" t="str">
        <f t="shared" ca="1" si="3"/>
        <v>OK</v>
      </c>
      <c r="D812" s="81" t="s">
        <v>196</v>
      </c>
      <c r="E812" s="108">
        <v>307.8</v>
      </c>
      <c r="G812" s="109">
        <v>45962</v>
      </c>
      <c r="I812" s="69" t="s">
        <v>132</v>
      </c>
      <c r="J812" s="83" t="s">
        <v>642</v>
      </c>
      <c r="K812" s="72" t="s">
        <v>196</v>
      </c>
    </row>
    <row r="813" spans="2:11" ht="14.4">
      <c r="B813" s="89"/>
      <c r="C813" s="69" t="str">
        <f t="shared" ca="1" si="3"/>
        <v>OK</v>
      </c>
      <c r="D813" s="81" t="s">
        <v>198</v>
      </c>
      <c r="E813" s="108">
        <v>307.8</v>
      </c>
      <c r="G813" s="109">
        <v>45962</v>
      </c>
      <c r="I813" s="69" t="s">
        <v>132</v>
      </c>
      <c r="J813" s="83" t="s">
        <v>642</v>
      </c>
      <c r="K813" s="72" t="s">
        <v>198</v>
      </c>
    </row>
    <row r="814" spans="2:11" ht="14.4">
      <c r="B814" s="89"/>
      <c r="C814" s="69" t="str">
        <f t="shared" ca="1" si="3"/>
        <v>OK</v>
      </c>
      <c r="D814" s="81" t="s">
        <v>513</v>
      </c>
      <c r="E814" s="108">
        <v>307.8</v>
      </c>
      <c r="G814" s="109">
        <v>45962</v>
      </c>
      <c r="I814" s="69" t="s">
        <v>132</v>
      </c>
      <c r="J814" s="83" t="s">
        <v>642</v>
      </c>
      <c r="K814" s="72" t="s">
        <v>513</v>
      </c>
    </row>
    <row r="815" spans="2:11" ht="14.4">
      <c r="B815" s="89"/>
      <c r="C815" s="69" t="str">
        <f t="shared" ca="1" si="3"/>
        <v>OK</v>
      </c>
      <c r="D815" s="81" t="s">
        <v>226</v>
      </c>
      <c r="E815" s="108">
        <v>307.8</v>
      </c>
      <c r="G815" s="109">
        <v>45962</v>
      </c>
      <c r="I815" s="69" t="s">
        <v>132</v>
      </c>
      <c r="J815" s="83" t="s">
        <v>642</v>
      </c>
      <c r="K815" s="72" t="s">
        <v>226</v>
      </c>
    </row>
    <row r="816" spans="2:11" ht="14.4">
      <c r="B816" s="89"/>
      <c r="C816" s="69" t="str">
        <f t="shared" ca="1" si="3"/>
        <v>OK</v>
      </c>
      <c r="D816" s="81" t="s">
        <v>574</v>
      </c>
      <c r="E816" s="108">
        <v>307.8</v>
      </c>
      <c r="G816" s="109">
        <v>45962</v>
      </c>
      <c r="I816" s="69" t="s">
        <v>132</v>
      </c>
      <c r="J816" s="83" t="s">
        <v>642</v>
      </c>
      <c r="K816" s="72" t="s">
        <v>574</v>
      </c>
    </row>
    <row r="817" spans="2:11" ht="14.4">
      <c r="B817" s="89"/>
      <c r="C817" s="69" t="str">
        <f t="shared" ca="1" si="3"/>
        <v>OK</v>
      </c>
      <c r="D817" s="81" t="s">
        <v>232</v>
      </c>
      <c r="E817" s="108">
        <v>307.8</v>
      </c>
      <c r="G817" s="109">
        <v>45962</v>
      </c>
      <c r="I817" s="69" t="s">
        <v>132</v>
      </c>
      <c r="J817" s="83" t="s">
        <v>642</v>
      </c>
      <c r="K817" s="72" t="s">
        <v>232</v>
      </c>
    </row>
    <row r="818" spans="2:11" ht="14.4">
      <c r="B818" s="89"/>
      <c r="C818" s="69" t="str">
        <f t="shared" ca="1" si="3"/>
        <v>OK</v>
      </c>
      <c r="D818" s="81" t="s">
        <v>240</v>
      </c>
      <c r="E818" s="108">
        <v>307.8</v>
      </c>
      <c r="G818" s="109">
        <v>45962</v>
      </c>
      <c r="I818" s="69" t="s">
        <v>132</v>
      </c>
      <c r="J818" s="83" t="s">
        <v>642</v>
      </c>
      <c r="K818" s="72" t="s">
        <v>241</v>
      </c>
    </row>
    <row r="819" spans="2:11" ht="14.4">
      <c r="B819" s="89"/>
      <c r="C819" s="69" t="str">
        <f t="shared" ca="1" si="3"/>
        <v>OK</v>
      </c>
      <c r="D819" s="81" t="s">
        <v>242</v>
      </c>
      <c r="E819" s="108">
        <v>307.8</v>
      </c>
      <c r="G819" s="109">
        <v>45962</v>
      </c>
      <c r="I819" s="69" t="s">
        <v>132</v>
      </c>
      <c r="J819" s="83" t="s">
        <v>642</v>
      </c>
      <c r="K819" s="72" t="s">
        <v>703</v>
      </c>
    </row>
    <row r="820" spans="2:11" ht="14.4">
      <c r="B820" s="89"/>
      <c r="C820" s="69" t="str">
        <f t="shared" ca="1" si="3"/>
        <v>OK</v>
      </c>
      <c r="D820" s="81" t="s">
        <v>266</v>
      </c>
      <c r="E820" s="108">
        <v>307.8</v>
      </c>
      <c r="G820" s="109">
        <v>45962</v>
      </c>
      <c r="I820" s="69" t="s">
        <v>132</v>
      </c>
      <c r="J820" s="83" t="s">
        <v>642</v>
      </c>
      <c r="K820" s="72" t="s">
        <v>266</v>
      </c>
    </row>
    <row r="821" spans="2:11" ht="14.4">
      <c r="B821" s="89"/>
      <c r="C821" s="69" t="str">
        <f t="shared" ca="1" si="3"/>
        <v>OK</v>
      </c>
      <c r="D821" s="81" t="s">
        <v>313</v>
      </c>
      <c r="E821" s="108">
        <v>307.8</v>
      </c>
      <c r="G821" s="109">
        <v>45962</v>
      </c>
      <c r="I821" s="69" t="s">
        <v>132</v>
      </c>
      <c r="J821" s="83" t="s">
        <v>642</v>
      </c>
      <c r="K821" s="72" t="s">
        <v>313</v>
      </c>
    </row>
    <row r="822" spans="2:11" ht="14.4">
      <c r="B822" s="89"/>
      <c r="C822" s="69" t="str">
        <f t="shared" ca="1" si="3"/>
        <v>OK</v>
      </c>
      <c r="D822" s="81" t="s">
        <v>484</v>
      </c>
      <c r="E822" s="108">
        <v>284.39999999999998</v>
      </c>
      <c r="G822" s="109">
        <v>45962</v>
      </c>
      <c r="I822" s="69" t="s">
        <v>132</v>
      </c>
      <c r="J822" s="83" t="s">
        <v>642</v>
      </c>
      <c r="K822" s="72" t="s">
        <v>484</v>
      </c>
    </row>
    <row r="823" spans="2:11" ht="14.4">
      <c r="B823" s="89"/>
      <c r="C823" s="69" t="str">
        <f t="shared" ca="1" si="3"/>
        <v>OK</v>
      </c>
      <c r="D823" s="81" t="s">
        <v>328</v>
      </c>
      <c r="E823" s="108">
        <v>307.8</v>
      </c>
      <c r="G823" s="109">
        <v>45962</v>
      </c>
      <c r="I823" s="69" t="s">
        <v>132</v>
      </c>
      <c r="J823" s="83" t="s">
        <v>642</v>
      </c>
      <c r="K823" s="72" t="s">
        <v>328</v>
      </c>
    </row>
    <row r="824" spans="2:11" ht="14.4">
      <c r="B824" s="89"/>
      <c r="C824" s="69" t="str">
        <f t="shared" ca="1" si="3"/>
        <v>OK</v>
      </c>
      <c r="D824" s="81" t="s">
        <v>336</v>
      </c>
      <c r="E824" s="108">
        <v>307.8</v>
      </c>
      <c r="G824" s="109">
        <v>45962</v>
      </c>
      <c r="I824" s="69" t="s">
        <v>132</v>
      </c>
      <c r="J824" s="83" t="s">
        <v>642</v>
      </c>
      <c r="K824" s="72" t="s">
        <v>336</v>
      </c>
    </row>
    <row r="825" spans="2:11" ht="14.4">
      <c r="B825" s="89"/>
      <c r="C825" s="69" t="str">
        <f t="shared" ca="1" si="3"/>
        <v>OK</v>
      </c>
      <c r="D825" s="81" t="s">
        <v>344</v>
      </c>
      <c r="E825" s="108">
        <v>85.5</v>
      </c>
      <c r="G825" s="109">
        <v>45962</v>
      </c>
      <c r="I825" s="69" t="s">
        <v>132</v>
      </c>
      <c r="J825" s="83" t="s">
        <v>642</v>
      </c>
      <c r="K825" s="72" t="s">
        <v>705</v>
      </c>
    </row>
    <row r="826" spans="2:11" ht="14.4">
      <c r="B826" s="89"/>
      <c r="C826" s="69" t="str">
        <f t="shared" ca="1" si="3"/>
        <v>OK</v>
      </c>
      <c r="D826" s="81" t="s">
        <v>367</v>
      </c>
      <c r="E826" s="108">
        <v>307.8</v>
      </c>
      <c r="G826" s="109">
        <v>45962</v>
      </c>
      <c r="I826" s="69" t="s">
        <v>132</v>
      </c>
      <c r="J826" s="83" t="s">
        <v>642</v>
      </c>
      <c r="K826" s="72" t="s">
        <v>367</v>
      </c>
    </row>
    <row r="827" spans="2:11" ht="14.4">
      <c r="B827" s="89"/>
      <c r="C827" s="69" t="str">
        <f t="shared" ca="1" si="3"/>
        <v>OK</v>
      </c>
      <c r="D827" s="81" t="s">
        <v>549</v>
      </c>
      <c r="E827" s="108">
        <v>307.8</v>
      </c>
      <c r="G827" s="109">
        <v>45962</v>
      </c>
      <c r="I827" s="69" t="s">
        <v>132</v>
      </c>
      <c r="J827" s="83" t="s">
        <v>642</v>
      </c>
      <c r="K827" s="72" t="s">
        <v>706</v>
      </c>
    </row>
    <row r="828" spans="2:11" ht="14.4">
      <c r="B828" s="89"/>
      <c r="C828" s="69" t="str">
        <f t="shared" ca="1" si="3"/>
        <v>OK</v>
      </c>
      <c r="D828" s="81" t="s">
        <v>368</v>
      </c>
      <c r="E828" s="108">
        <v>307.8</v>
      </c>
      <c r="G828" s="109">
        <v>45962</v>
      </c>
      <c r="I828" s="69" t="s">
        <v>132</v>
      </c>
      <c r="J828" s="83" t="s">
        <v>642</v>
      </c>
      <c r="K828" s="72" t="s">
        <v>368</v>
      </c>
    </row>
    <row r="829" spans="2:11" ht="14.4">
      <c r="B829" s="89"/>
      <c r="C829" s="69" t="str">
        <f t="shared" ca="1" si="3"/>
        <v>OK</v>
      </c>
      <c r="D829" s="81" t="s">
        <v>384</v>
      </c>
      <c r="E829" s="108">
        <v>307.8</v>
      </c>
      <c r="G829" s="109">
        <v>45962</v>
      </c>
      <c r="I829" s="69" t="s">
        <v>132</v>
      </c>
      <c r="J829" s="83" t="s">
        <v>642</v>
      </c>
      <c r="K829" s="72" t="s">
        <v>384</v>
      </c>
    </row>
    <row r="830" spans="2:11" ht="14.4">
      <c r="B830" s="89"/>
      <c r="C830" s="69" t="str">
        <f t="shared" ca="1" si="3"/>
        <v>OK</v>
      </c>
      <c r="D830" s="81" t="s">
        <v>387</v>
      </c>
      <c r="E830" s="108">
        <v>307.8</v>
      </c>
      <c r="G830" s="109">
        <v>45962</v>
      </c>
      <c r="I830" s="69" t="s">
        <v>132</v>
      </c>
      <c r="J830" s="83" t="s">
        <v>642</v>
      </c>
      <c r="K830" s="72" t="s">
        <v>387</v>
      </c>
    </row>
    <row r="831" spans="2:11" ht="14.4">
      <c r="B831" s="89"/>
      <c r="C831" s="69" t="str">
        <f t="shared" ca="1" si="3"/>
        <v>OK</v>
      </c>
      <c r="D831" s="81" t="s">
        <v>388</v>
      </c>
      <c r="E831" s="108">
        <v>307.8</v>
      </c>
      <c r="G831" s="109">
        <v>45962</v>
      </c>
      <c r="I831" s="69" t="s">
        <v>132</v>
      </c>
      <c r="J831" s="83" t="s">
        <v>642</v>
      </c>
      <c r="K831" s="72" t="s">
        <v>388</v>
      </c>
    </row>
    <row r="832" spans="2:11" ht="14.4">
      <c r="B832" s="89"/>
      <c r="C832" s="69" t="str">
        <f t="shared" ca="1" si="3"/>
        <v>OK</v>
      </c>
      <c r="D832" s="81" t="s">
        <v>404</v>
      </c>
      <c r="E832" s="108">
        <v>307.8</v>
      </c>
      <c r="G832" s="109">
        <v>45962</v>
      </c>
      <c r="I832" s="69" t="s">
        <v>132</v>
      </c>
      <c r="J832" s="83" t="s">
        <v>642</v>
      </c>
      <c r="K832" s="72" t="s">
        <v>404</v>
      </c>
    </row>
    <row r="833" spans="2:11" ht="14.4">
      <c r="B833" s="89"/>
      <c r="C833" s="69" t="str">
        <f t="shared" ca="1" si="3"/>
        <v>OK</v>
      </c>
      <c r="D833" s="81" t="s">
        <v>405</v>
      </c>
      <c r="E833" s="108">
        <v>307.8</v>
      </c>
      <c r="G833" s="109">
        <v>45962</v>
      </c>
      <c r="I833" s="69" t="s">
        <v>132</v>
      </c>
      <c r="J833" s="83" t="s">
        <v>642</v>
      </c>
      <c r="K833" s="72" t="s">
        <v>405</v>
      </c>
    </row>
    <row r="834" spans="2:11" ht="14.4">
      <c r="B834" s="89"/>
      <c r="C834" s="69" t="str">
        <f t="shared" ca="1" si="3"/>
        <v>OK</v>
      </c>
      <c r="D834" s="81" t="s">
        <v>585</v>
      </c>
      <c r="E834" s="108">
        <v>307.8</v>
      </c>
      <c r="G834" s="109">
        <v>45962</v>
      </c>
      <c r="I834" s="69" t="s">
        <v>132</v>
      </c>
      <c r="J834" s="83" t="s">
        <v>642</v>
      </c>
      <c r="K834" s="72" t="s">
        <v>585</v>
      </c>
    </row>
    <row r="835" spans="2:11" ht="14.4">
      <c r="B835" s="89"/>
      <c r="C835" s="69" t="str">
        <f t="shared" ca="1" si="3"/>
        <v>OK</v>
      </c>
      <c r="D835" s="81" t="s">
        <v>560</v>
      </c>
      <c r="E835" s="108">
        <v>307.8</v>
      </c>
      <c r="G835" s="109">
        <v>45962</v>
      </c>
      <c r="I835" s="69" t="s">
        <v>132</v>
      </c>
      <c r="J835" s="83" t="s">
        <v>642</v>
      </c>
      <c r="K835" s="72" t="s">
        <v>560</v>
      </c>
    </row>
    <row r="836" spans="2:11" ht="14.4">
      <c r="B836" s="89"/>
      <c r="C836" s="69" t="str">
        <f t="shared" ca="1" si="3"/>
        <v>OK</v>
      </c>
      <c r="D836" s="81" t="s">
        <v>413</v>
      </c>
      <c r="E836" s="108">
        <v>307.8</v>
      </c>
      <c r="G836" s="109">
        <v>45962</v>
      </c>
      <c r="I836" s="69" t="s">
        <v>132</v>
      </c>
      <c r="J836" s="83" t="s">
        <v>642</v>
      </c>
      <c r="K836" s="72" t="s">
        <v>413</v>
      </c>
    </row>
    <row r="837" spans="2:11" ht="14.4">
      <c r="B837" s="89"/>
      <c r="C837" s="69" t="str">
        <f t="shared" ca="1" si="3"/>
        <v>OK</v>
      </c>
      <c r="D837" s="81" t="s">
        <v>416</v>
      </c>
      <c r="E837" s="108">
        <v>307.8</v>
      </c>
      <c r="G837" s="109">
        <v>45962</v>
      </c>
      <c r="I837" s="69" t="s">
        <v>132</v>
      </c>
      <c r="J837" s="83" t="s">
        <v>642</v>
      </c>
      <c r="K837" s="72" t="s">
        <v>417</v>
      </c>
    </row>
    <row r="838" spans="2:11" ht="14.4">
      <c r="B838" s="89"/>
      <c r="C838" s="69" t="str">
        <f t="shared" ca="1" si="3"/>
        <v>OK</v>
      </c>
      <c r="D838" s="81" t="s">
        <v>415</v>
      </c>
      <c r="E838" s="108">
        <v>307.8</v>
      </c>
      <c r="G838" s="109">
        <v>45962</v>
      </c>
      <c r="I838" s="69" t="s">
        <v>132</v>
      </c>
      <c r="J838" s="83" t="s">
        <v>642</v>
      </c>
      <c r="K838" s="72" t="s">
        <v>415</v>
      </c>
    </row>
    <row r="839" spans="2:11" ht="14.4">
      <c r="B839" s="89"/>
      <c r="C839" s="69" t="str">
        <f t="shared" ca="1" si="3"/>
        <v>OK</v>
      </c>
      <c r="D839" s="81" t="s">
        <v>564</v>
      </c>
      <c r="E839" s="108">
        <v>307.8</v>
      </c>
      <c r="G839" s="109">
        <v>45962</v>
      </c>
      <c r="I839" s="69" t="s">
        <v>132</v>
      </c>
      <c r="J839" s="83" t="s">
        <v>642</v>
      </c>
      <c r="K839" s="72" t="s">
        <v>707</v>
      </c>
    </row>
    <row r="840" spans="2:11" ht="14.4">
      <c r="B840" s="89"/>
      <c r="C840" s="69" t="str">
        <f t="shared" ca="1" si="3"/>
        <v>OK</v>
      </c>
      <c r="D840" s="81" t="s">
        <v>420</v>
      </c>
      <c r="E840" s="108">
        <v>307.8</v>
      </c>
      <c r="G840" s="109">
        <v>45962</v>
      </c>
      <c r="I840" s="69" t="s">
        <v>132</v>
      </c>
      <c r="J840" s="83" t="s">
        <v>642</v>
      </c>
      <c r="K840" s="72" t="s">
        <v>420</v>
      </c>
    </row>
    <row r="841" spans="2:11" ht="14.4">
      <c r="B841" s="89"/>
      <c r="C841" s="69" t="str">
        <f t="shared" ca="1" si="3"/>
        <v>OK</v>
      </c>
      <c r="D841" s="81" t="s">
        <v>567</v>
      </c>
      <c r="E841" s="108">
        <v>307.8</v>
      </c>
      <c r="G841" s="109">
        <v>45962</v>
      </c>
      <c r="I841" s="69" t="s">
        <v>132</v>
      </c>
      <c r="J841" s="83" t="s">
        <v>642</v>
      </c>
      <c r="K841" s="72" t="s">
        <v>567</v>
      </c>
    </row>
    <row r="842" spans="2:11" ht="14.4">
      <c r="B842" s="89"/>
      <c r="C842" s="69" t="str">
        <f t="shared" ca="1" si="3"/>
        <v>OK</v>
      </c>
      <c r="D842" s="81" t="s">
        <v>427</v>
      </c>
      <c r="E842" s="108">
        <v>307.8</v>
      </c>
      <c r="G842" s="109">
        <v>45962</v>
      </c>
      <c r="I842" s="69" t="s">
        <v>132</v>
      </c>
      <c r="J842" s="83" t="s">
        <v>642</v>
      </c>
      <c r="K842" s="72" t="s">
        <v>427</v>
      </c>
    </row>
    <row r="843" spans="2:11" ht="14.4">
      <c r="B843" s="89"/>
      <c r="C843" s="69" t="str">
        <f t="shared" ca="1" si="3"/>
        <v>OK</v>
      </c>
      <c r="D843" s="81" t="s">
        <v>154</v>
      </c>
      <c r="E843" s="108">
        <v>307.8</v>
      </c>
      <c r="G843" s="109">
        <v>45962</v>
      </c>
      <c r="I843" s="69" t="s">
        <v>132</v>
      </c>
      <c r="J843" s="83" t="s">
        <v>642</v>
      </c>
      <c r="K843" s="72" t="s">
        <v>154</v>
      </c>
    </row>
    <row r="844" spans="2:11" ht="14.4">
      <c r="B844" s="89"/>
      <c r="C844" s="69" t="str">
        <f t="shared" ca="1" si="3"/>
        <v>OK</v>
      </c>
      <c r="D844" s="81" t="s">
        <v>162</v>
      </c>
      <c r="E844" s="108">
        <v>307.8</v>
      </c>
      <c r="G844" s="109">
        <v>45962</v>
      </c>
      <c r="I844" s="69" t="s">
        <v>132</v>
      </c>
      <c r="J844" s="83" t="s">
        <v>642</v>
      </c>
      <c r="K844" s="72" t="s">
        <v>162</v>
      </c>
    </row>
    <row r="845" spans="2:11" ht="14.4">
      <c r="B845" s="89"/>
      <c r="C845" s="69" t="str">
        <f t="shared" ca="1" si="3"/>
        <v>OK</v>
      </c>
      <c r="D845" s="81" t="s">
        <v>569</v>
      </c>
      <c r="E845" s="108">
        <v>307.8</v>
      </c>
      <c r="G845" s="109">
        <v>45962</v>
      </c>
      <c r="I845" s="69" t="s">
        <v>132</v>
      </c>
      <c r="J845" s="83" t="s">
        <v>642</v>
      </c>
      <c r="K845" s="72" t="s">
        <v>569</v>
      </c>
    </row>
    <row r="846" spans="2:11" ht="14.4">
      <c r="B846" s="89"/>
      <c r="C846" s="69" t="str">
        <f t="shared" ca="1" si="3"/>
        <v>OK</v>
      </c>
      <c r="D846" s="81" t="s">
        <v>316</v>
      </c>
      <c r="E846" s="108">
        <v>85.5</v>
      </c>
      <c r="G846" s="109">
        <v>45962</v>
      </c>
      <c r="I846" s="69" t="s">
        <v>132</v>
      </c>
      <c r="J846" s="83" t="s">
        <v>642</v>
      </c>
      <c r="K846" s="72" t="s">
        <v>316</v>
      </c>
    </row>
    <row r="847" spans="2:11" ht="14.4">
      <c r="B847" s="89"/>
      <c r="C847" s="69" t="str">
        <f t="shared" ca="1" si="3"/>
        <v>OK</v>
      </c>
      <c r="D847" s="81" t="s">
        <v>401</v>
      </c>
      <c r="E847" s="108">
        <v>307.8</v>
      </c>
      <c r="G847" s="109">
        <v>45962</v>
      </c>
      <c r="I847" s="69" t="s">
        <v>132</v>
      </c>
      <c r="J847" s="83" t="s">
        <v>642</v>
      </c>
      <c r="K847" s="72" t="s">
        <v>401</v>
      </c>
    </row>
    <row r="848" spans="2:11" ht="14.4">
      <c r="B848" s="89"/>
      <c r="C848" s="69" t="str">
        <f t="shared" ca="1" si="3"/>
        <v>OK</v>
      </c>
      <c r="D848" s="81" t="s">
        <v>449</v>
      </c>
      <c r="E848" s="108">
        <v>307.8</v>
      </c>
      <c r="G848" s="109">
        <v>45962</v>
      </c>
      <c r="I848" s="69" t="s">
        <v>132</v>
      </c>
      <c r="J848" s="83" t="s">
        <v>642</v>
      </c>
      <c r="K848" s="72" t="s">
        <v>449</v>
      </c>
    </row>
    <row r="849" spans="2:11" ht="14.4">
      <c r="B849" s="89"/>
      <c r="C849" s="69" t="str">
        <f t="shared" ca="1" si="3"/>
        <v>OK</v>
      </c>
      <c r="D849" s="81" t="s">
        <v>365</v>
      </c>
      <c r="E849" s="108">
        <v>17.100000000000001</v>
      </c>
      <c r="G849" s="109">
        <v>45962</v>
      </c>
      <c r="I849" s="69" t="s">
        <v>132</v>
      </c>
      <c r="J849" s="83" t="s">
        <v>642</v>
      </c>
      <c r="K849" s="72" t="s">
        <v>366</v>
      </c>
    </row>
    <row r="850" spans="2:11" ht="14.4">
      <c r="B850" s="89"/>
      <c r="C850" s="69" t="str">
        <f t="shared" ca="1" si="3"/>
        <v>OK</v>
      </c>
      <c r="D850" s="81" t="s">
        <v>365</v>
      </c>
      <c r="E850" s="108">
        <v>307.8</v>
      </c>
      <c r="G850" s="109">
        <v>45962</v>
      </c>
      <c r="I850" s="69" t="s">
        <v>132</v>
      </c>
      <c r="J850" s="83" t="s">
        <v>642</v>
      </c>
      <c r="K850" s="72" t="s">
        <v>366</v>
      </c>
    </row>
    <row r="851" spans="2:11" ht="14.4">
      <c r="B851" s="89"/>
      <c r="C851" s="69" t="str">
        <f t="shared" ca="1" si="3"/>
        <v>OK</v>
      </c>
      <c r="D851" s="81" t="s">
        <v>570</v>
      </c>
      <c r="E851" s="74">
        <v>166.2</v>
      </c>
      <c r="G851" s="109">
        <v>45962</v>
      </c>
      <c r="I851" s="69" t="s">
        <v>132</v>
      </c>
      <c r="J851" s="83" t="s">
        <v>642</v>
      </c>
      <c r="K851" s="72" t="s">
        <v>570</v>
      </c>
    </row>
    <row r="852" spans="2:11" ht="14.4">
      <c r="B852" s="89"/>
      <c r="C852" s="69" t="str">
        <f t="shared" ca="1" si="3"/>
        <v>OK</v>
      </c>
      <c r="D852" s="81" t="s">
        <v>186</v>
      </c>
      <c r="E852" s="74">
        <v>51.95</v>
      </c>
      <c r="G852" s="109">
        <v>45962</v>
      </c>
      <c r="I852" s="69" t="s">
        <v>132</v>
      </c>
      <c r="J852" s="83" t="s">
        <v>642</v>
      </c>
      <c r="K852" s="72" t="s">
        <v>186</v>
      </c>
    </row>
    <row r="853" spans="2:11" ht="13.2">
      <c r="B853" s="89"/>
      <c r="C853" s="69" t="str">
        <f t="shared" ca="1" si="3"/>
        <v>OK</v>
      </c>
      <c r="D853" s="72" t="s">
        <v>180</v>
      </c>
      <c r="E853" s="74">
        <v>307.8</v>
      </c>
      <c r="G853" s="110">
        <v>45962</v>
      </c>
      <c r="I853" s="69" t="s">
        <v>132</v>
      </c>
      <c r="J853" s="69" t="s">
        <v>642</v>
      </c>
      <c r="K853" s="72" t="s">
        <v>180</v>
      </c>
    </row>
    <row r="854" spans="2:11" ht="13.2">
      <c r="B854" s="89"/>
      <c r="C854" s="69" t="str">
        <f t="shared" ca="1" si="3"/>
        <v>OK</v>
      </c>
      <c r="D854" s="72" t="s">
        <v>392</v>
      </c>
      <c r="E854" s="74">
        <v>307.8</v>
      </c>
      <c r="G854" s="110">
        <v>45962</v>
      </c>
      <c r="I854" s="69" t="s">
        <v>132</v>
      </c>
      <c r="J854" s="69" t="s">
        <v>642</v>
      </c>
      <c r="K854" s="72" t="s">
        <v>392</v>
      </c>
    </row>
    <row r="855" spans="2:11" ht="13.2">
      <c r="B855" s="89"/>
      <c r="C855" s="69" t="str">
        <f t="shared" ca="1" si="3"/>
        <v>OK</v>
      </c>
      <c r="D855" s="72" t="s">
        <v>581</v>
      </c>
      <c r="E855" s="74">
        <v>307.8</v>
      </c>
      <c r="G855" s="110">
        <v>45962</v>
      </c>
      <c r="I855" s="69" t="s">
        <v>132</v>
      </c>
      <c r="J855" s="69" t="s">
        <v>675</v>
      </c>
      <c r="K855" s="72" t="s">
        <v>581</v>
      </c>
    </row>
    <row r="856" spans="2:11" ht="13.2">
      <c r="B856" s="89"/>
      <c r="C856" s="69" t="str">
        <f t="shared" ca="1" si="3"/>
        <v>OK</v>
      </c>
      <c r="D856" s="72" t="s">
        <v>148</v>
      </c>
      <c r="E856" s="74">
        <v>307.8</v>
      </c>
      <c r="G856" s="110">
        <v>45962</v>
      </c>
      <c r="I856" s="69" t="s">
        <v>132</v>
      </c>
      <c r="J856" s="69" t="s">
        <v>675</v>
      </c>
      <c r="K856" s="72" t="s">
        <v>148</v>
      </c>
    </row>
    <row r="857" spans="2:11" ht="13.2">
      <c r="B857" s="89"/>
      <c r="C857" s="69" t="str">
        <f t="shared" ca="1" si="3"/>
        <v>OK</v>
      </c>
      <c r="D857" s="72" t="s">
        <v>162</v>
      </c>
      <c r="E857" s="74">
        <v>307.8</v>
      </c>
      <c r="G857" s="110">
        <v>45962</v>
      </c>
      <c r="I857" s="69" t="s">
        <v>132</v>
      </c>
      <c r="J857" s="69" t="s">
        <v>675</v>
      </c>
      <c r="K857" s="72" t="s">
        <v>162</v>
      </c>
    </row>
    <row r="858" spans="2:11" ht="13.2">
      <c r="B858" s="89"/>
      <c r="C858" s="69" t="str">
        <f t="shared" ca="1" si="3"/>
        <v>OK</v>
      </c>
      <c r="D858" s="72" t="s">
        <v>175</v>
      </c>
      <c r="E858" s="74">
        <v>297</v>
      </c>
      <c r="G858" s="110">
        <v>45962</v>
      </c>
      <c r="I858" s="69" t="s">
        <v>132</v>
      </c>
      <c r="J858" s="69" t="s">
        <v>675</v>
      </c>
      <c r="K858" s="72" t="s">
        <v>175</v>
      </c>
    </row>
    <row r="859" spans="2:11" ht="13.2">
      <c r="B859" s="89"/>
      <c r="C859" s="69" t="str">
        <f t="shared" ca="1" si="3"/>
        <v>OK</v>
      </c>
      <c r="D859" s="72" t="s">
        <v>191</v>
      </c>
      <c r="E859" s="74">
        <v>153.9</v>
      </c>
      <c r="G859" s="110">
        <v>45962</v>
      </c>
      <c r="I859" s="69" t="s">
        <v>132</v>
      </c>
      <c r="J859" s="69" t="s">
        <v>675</v>
      </c>
      <c r="K859" s="72" t="s">
        <v>191</v>
      </c>
    </row>
    <row r="860" spans="2:11" ht="13.2">
      <c r="B860" s="89"/>
      <c r="C860" s="69" t="str">
        <f t="shared" ca="1" si="3"/>
        <v>OK</v>
      </c>
      <c r="D860" s="72" t="s">
        <v>204</v>
      </c>
      <c r="E860" s="74">
        <v>307.8</v>
      </c>
      <c r="G860" s="110">
        <v>45962</v>
      </c>
      <c r="I860" s="69" t="s">
        <v>132</v>
      </c>
      <c r="J860" s="69" t="s">
        <v>675</v>
      </c>
      <c r="K860" s="72" t="s">
        <v>204</v>
      </c>
    </row>
    <row r="861" spans="2:11" ht="13.2">
      <c r="B861" s="89"/>
      <c r="C861" s="69" t="str">
        <f t="shared" ca="1" si="3"/>
        <v>OK</v>
      </c>
      <c r="D861" s="72" t="s">
        <v>507</v>
      </c>
      <c r="E861" s="74">
        <v>169.2</v>
      </c>
      <c r="G861" s="110">
        <v>45962</v>
      </c>
      <c r="I861" s="69" t="s">
        <v>132</v>
      </c>
      <c r="J861" s="69" t="s">
        <v>675</v>
      </c>
      <c r="K861" s="72" t="s">
        <v>698</v>
      </c>
    </row>
    <row r="862" spans="2:11" ht="13.2">
      <c r="B862" s="89"/>
      <c r="C862" s="69" t="str">
        <f t="shared" ca="1" si="3"/>
        <v>OK</v>
      </c>
      <c r="D862" s="72" t="s">
        <v>210</v>
      </c>
      <c r="E862" s="74">
        <v>153.9</v>
      </c>
      <c r="G862" s="110">
        <v>45962</v>
      </c>
      <c r="I862" s="69" t="s">
        <v>132</v>
      </c>
      <c r="J862" s="69" t="s">
        <v>675</v>
      </c>
      <c r="K862" s="72" t="s">
        <v>210</v>
      </c>
    </row>
    <row r="863" spans="2:11" ht="13.2">
      <c r="B863" s="89"/>
      <c r="C863" s="69" t="str">
        <f t="shared" ca="1" si="3"/>
        <v>OK</v>
      </c>
      <c r="D863" s="72" t="s">
        <v>213</v>
      </c>
      <c r="E863" s="74">
        <v>169.2</v>
      </c>
      <c r="G863" s="110">
        <v>45962</v>
      </c>
      <c r="I863" s="69" t="s">
        <v>132</v>
      </c>
      <c r="J863" s="69" t="s">
        <v>675</v>
      </c>
      <c r="K863" s="72" t="s">
        <v>213</v>
      </c>
    </row>
    <row r="864" spans="2:11" ht="13.2">
      <c r="B864" s="89"/>
      <c r="C864" s="69" t="str">
        <f t="shared" ca="1" si="3"/>
        <v>OK</v>
      </c>
      <c r="D864" s="72" t="s">
        <v>218</v>
      </c>
      <c r="E864" s="74">
        <v>153</v>
      </c>
      <c r="G864" s="110">
        <v>45962</v>
      </c>
      <c r="I864" s="69" t="s">
        <v>132</v>
      </c>
      <c r="J864" s="69" t="s">
        <v>675</v>
      </c>
      <c r="K864" s="72" t="s">
        <v>218</v>
      </c>
    </row>
    <row r="865" spans="2:11" ht="13.2">
      <c r="B865" s="89"/>
      <c r="C865" s="69" t="str">
        <f t="shared" ca="1" si="3"/>
        <v>OK</v>
      </c>
      <c r="D865" s="72" t="s">
        <v>220</v>
      </c>
      <c r="E865" s="74">
        <v>307.8</v>
      </c>
      <c r="G865" s="110">
        <v>45962</v>
      </c>
      <c r="I865" s="69" t="s">
        <v>132</v>
      </c>
      <c r="J865" s="69" t="s">
        <v>675</v>
      </c>
      <c r="K865" s="72" t="s">
        <v>220</v>
      </c>
    </row>
    <row r="866" spans="2:11" ht="13.2">
      <c r="B866" s="89"/>
      <c r="C866" s="69" t="str">
        <f t="shared" ca="1" si="3"/>
        <v>OK</v>
      </c>
      <c r="D866" s="72" t="s">
        <v>226</v>
      </c>
      <c r="E866" s="74">
        <v>153</v>
      </c>
      <c r="G866" s="110">
        <v>45962</v>
      </c>
      <c r="I866" s="69" t="s">
        <v>132</v>
      </c>
      <c r="J866" s="69" t="s">
        <v>675</v>
      </c>
      <c r="K866" s="72" t="s">
        <v>226</v>
      </c>
    </row>
    <row r="867" spans="2:11" ht="13.2">
      <c r="B867" s="89"/>
      <c r="C867" s="69" t="str">
        <f t="shared" ca="1" si="3"/>
        <v>OK</v>
      </c>
      <c r="D867" s="72" t="s">
        <v>249</v>
      </c>
      <c r="E867" s="74">
        <v>307.8</v>
      </c>
      <c r="G867" s="110">
        <v>45962</v>
      </c>
      <c r="I867" s="69" t="s">
        <v>132</v>
      </c>
      <c r="J867" s="69" t="s">
        <v>675</v>
      </c>
      <c r="K867" s="72" t="s">
        <v>249</v>
      </c>
    </row>
    <row r="868" spans="2:11" ht="13.2">
      <c r="B868" s="89"/>
      <c r="C868" s="69" t="str">
        <f t="shared" ca="1" si="3"/>
        <v>OK</v>
      </c>
      <c r="D868" s="72" t="s">
        <v>264</v>
      </c>
      <c r="E868" s="74">
        <v>307.8</v>
      </c>
      <c r="G868" s="110">
        <v>45962</v>
      </c>
      <c r="I868" s="69" t="s">
        <v>132</v>
      </c>
      <c r="J868" s="69" t="s">
        <v>675</v>
      </c>
      <c r="K868" s="72" t="s">
        <v>264</v>
      </c>
    </row>
    <row r="869" spans="2:11" ht="13.2">
      <c r="B869" s="89"/>
      <c r="C869" s="69" t="str">
        <f t="shared" ca="1" si="3"/>
        <v>OK</v>
      </c>
      <c r="D869" s="72" t="s">
        <v>525</v>
      </c>
      <c r="E869" s="74">
        <v>307.8</v>
      </c>
      <c r="G869" s="110">
        <v>45962</v>
      </c>
      <c r="I869" s="69" t="s">
        <v>132</v>
      </c>
      <c r="J869" s="69" t="s">
        <v>675</v>
      </c>
      <c r="K869" s="72" t="s">
        <v>699</v>
      </c>
    </row>
    <row r="870" spans="2:11" ht="13.2">
      <c r="B870" s="89"/>
      <c r="C870" s="69" t="str">
        <f t="shared" ca="1" si="3"/>
        <v>OK</v>
      </c>
      <c r="D870" s="72" t="s">
        <v>527</v>
      </c>
      <c r="E870" s="74">
        <v>169.2</v>
      </c>
      <c r="G870" s="110">
        <v>45962</v>
      </c>
      <c r="I870" s="69" t="s">
        <v>132</v>
      </c>
      <c r="J870" s="69" t="s">
        <v>675</v>
      </c>
      <c r="K870" s="72" t="s">
        <v>527</v>
      </c>
    </row>
    <row r="871" spans="2:11" ht="13.2">
      <c r="B871" s="89"/>
      <c r="C871" s="69" t="str">
        <f t="shared" ca="1" si="3"/>
        <v>OK</v>
      </c>
      <c r="D871" s="104" t="s">
        <v>579</v>
      </c>
      <c r="E871" s="74">
        <v>307.8</v>
      </c>
      <c r="G871" s="110">
        <v>45962</v>
      </c>
      <c r="I871" s="69" t="s">
        <v>132</v>
      </c>
      <c r="J871" s="69" t="s">
        <v>675</v>
      </c>
      <c r="K871" s="72" t="s">
        <v>701</v>
      </c>
    </row>
    <row r="872" spans="2:11" ht="13.2">
      <c r="B872" s="89"/>
      <c r="C872" s="69" t="str">
        <f t="shared" ca="1" si="3"/>
        <v>OK</v>
      </c>
      <c r="D872" s="72" t="s">
        <v>309</v>
      </c>
      <c r="E872" s="74">
        <v>103.4</v>
      </c>
      <c r="G872" s="110">
        <v>45962</v>
      </c>
      <c r="I872" s="69" t="s">
        <v>132</v>
      </c>
      <c r="J872" s="69" t="s">
        <v>675</v>
      </c>
      <c r="K872" s="72" t="s">
        <v>309</v>
      </c>
    </row>
    <row r="873" spans="2:11" ht="13.2">
      <c r="B873" s="89"/>
      <c r="C873" s="69" t="str">
        <f t="shared" ca="1" si="3"/>
        <v>OK</v>
      </c>
      <c r="D873" s="72" t="s">
        <v>325</v>
      </c>
      <c r="E873" s="74">
        <v>216.2</v>
      </c>
      <c r="G873" s="110">
        <v>45962</v>
      </c>
      <c r="I873" s="69" t="s">
        <v>132</v>
      </c>
      <c r="J873" s="69" t="s">
        <v>675</v>
      </c>
      <c r="K873" s="72" t="s">
        <v>325</v>
      </c>
    </row>
    <row r="874" spans="2:11" ht="13.2">
      <c r="B874" s="89"/>
      <c r="C874" s="69" t="str">
        <f t="shared" ca="1" si="3"/>
        <v>OK</v>
      </c>
      <c r="D874" s="72" t="s">
        <v>339</v>
      </c>
      <c r="E874" s="74">
        <v>504</v>
      </c>
      <c r="G874" s="110">
        <v>45962</v>
      </c>
      <c r="I874" s="69" t="s">
        <v>132</v>
      </c>
      <c r="J874" s="69" t="s">
        <v>675</v>
      </c>
      <c r="K874" s="72" t="s">
        <v>339</v>
      </c>
    </row>
    <row r="875" spans="2:11" ht="13.2">
      <c r="B875" s="89"/>
      <c r="C875" s="69" t="str">
        <f t="shared" ca="1" si="3"/>
        <v>OK</v>
      </c>
      <c r="D875" s="72" t="s">
        <v>341</v>
      </c>
      <c r="E875" s="74">
        <v>307.8</v>
      </c>
      <c r="G875" s="110">
        <v>45962</v>
      </c>
      <c r="I875" s="69" t="s">
        <v>132</v>
      </c>
      <c r="J875" s="69" t="s">
        <v>675</v>
      </c>
      <c r="K875" s="72" t="s">
        <v>341</v>
      </c>
    </row>
    <row r="876" spans="2:11" ht="13.2">
      <c r="B876" s="89"/>
      <c r="C876" s="69" t="str">
        <f t="shared" ca="1" si="3"/>
        <v>OK</v>
      </c>
      <c r="D876" s="72" t="s">
        <v>488</v>
      </c>
      <c r="E876" s="74">
        <v>180</v>
      </c>
      <c r="G876" s="110">
        <v>45962</v>
      </c>
      <c r="I876" s="69" t="s">
        <v>132</v>
      </c>
      <c r="J876" s="69" t="s">
        <v>675</v>
      </c>
      <c r="K876" s="72" t="s">
        <v>488</v>
      </c>
    </row>
    <row r="877" spans="2:11" ht="13.2">
      <c r="B877" s="89"/>
      <c r="C877" s="69" t="str">
        <f t="shared" ca="1" si="3"/>
        <v>OK</v>
      </c>
      <c r="D877" s="72" t="s">
        <v>344</v>
      </c>
      <c r="E877" s="74">
        <v>196.5</v>
      </c>
      <c r="G877" s="110">
        <v>45962</v>
      </c>
      <c r="I877" s="69" t="s">
        <v>132</v>
      </c>
      <c r="J877" s="69" t="s">
        <v>675</v>
      </c>
      <c r="K877" s="72" t="s">
        <v>344</v>
      </c>
    </row>
    <row r="878" spans="2:11" ht="13.2">
      <c r="B878" s="89"/>
      <c r="C878" s="69" t="str">
        <f t="shared" ca="1" si="3"/>
        <v>OK</v>
      </c>
      <c r="D878" s="72" t="s">
        <v>356</v>
      </c>
      <c r="E878" s="74">
        <v>169.2</v>
      </c>
      <c r="G878" s="110">
        <v>45962</v>
      </c>
      <c r="I878" s="69" t="s">
        <v>132</v>
      </c>
      <c r="J878" s="69" t="s">
        <v>675</v>
      </c>
      <c r="K878" s="72" t="s">
        <v>356</v>
      </c>
    </row>
    <row r="879" spans="2:11" ht="13.2">
      <c r="B879" s="89"/>
      <c r="C879" s="69" t="str">
        <f t="shared" ca="1" si="3"/>
        <v>OK</v>
      </c>
      <c r="D879" s="72" t="s">
        <v>547</v>
      </c>
      <c r="E879" s="74">
        <v>307.8</v>
      </c>
      <c r="G879" s="110">
        <v>45962</v>
      </c>
      <c r="I879" s="69" t="s">
        <v>132</v>
      </c>
      <c r="J879" s="69" t="s">
        <v>675</v>
      </c>
      <c r="K879" s="72" t="s">
        <v>700</v>
      </c>
    </row>
    <row r="880" spans="2:11" ht="13.2">
      <c r="B880" s="89"/>
      <c r="C880" s="69" t="str">
        <f t="shared" ca="1" si="3"/>
        <v>OK</v>
      </c>
      <c r="D880" s="72" t="s">
        <v>363</v>
      </c>
      <c r="E880" s="74">
        <v>196.5</v>
      </c>
      <c r="G880" s="110">
        <v>45962</v>
      </c>
      <c r="I880" s="69" t="s">
        <v>132</v>
      </c>
      <c r="J880" s="69" t="s">
        <v>675</v>
      </c>
      <c r="K880" s="72" t="s">
        <v>363</v>
      </c>
    </row>
    <row r="881" spans="2:11" ht="13.2">
      <c r="B881" s="89"/>
      <c r="C881" s="69" t="str">
        <f t="shared" ca="1" si="3"/>
        <v>OK</v>
      </c>
      <c r="D881" s="72" t="s">
        <v>552</v>
      </c>
      <c r="E881" s="74">
        <v>169.2</v>
      </c>
      <c r="G881" s="110">
        <v>45962</v>
      </c>
      <c r="I881" s="69" t="s">
        <v>132</v>
      </c>
      <c r="J881" s="69" t="s">
        <v>675</v>
      </c>
      <c r="K881" s="72" t="s">
        <v>552</v>
      </c>
    </row>
    <row r="882" spans="2:11" ht="13.2">
      <c r="B882" s="89"/>
      <c r="C882" s="69" t="str">
        <f t="shared" ca="1" si="3"/>
        <v>OK</v>
      </c>
      <c r="D882" s="72" t="s">
        <v>553</v>
      </c>
      <c r="E882" s="74">
        <v>169.2</v>
      </c>
      <c r="G882" s="110">
        <v>45962</v>
      </c>
      <c r="I882" s="69" t="s">
        <v>132</v>
      </c>
      <c r="J882" s="69" t="s">
        <v>675</v>
      </c>
      <c r="K882" s="72" t="s">
        <v>553</v>
      </c>
    </row>
    <row r="883" spans="2:11" ht="13.2">
      <c r="B883" s="89"/>
      <c r="C883" s="69" t="str">
        <f t="shared" ca="1" si="3"/>
        <v>OK</v>
      </c>
      <c r="D883" s="72" t="s">
        <v>175</v>
      </c>
      <c r="E883" s="74">
        <v>126</v>
      </c>
      <c r="G883" s="110">
        <v>45962</v>
      </c>
      <c r="I883" s="69" t="s">
        <v>132</v>
      </c>
      <c r="J883" s="69" t="s">
        <v>675</v>
      </c>
      <c r="K883" s="72" t="s">
        <v>175</v>
      </c>
    </row>
    <row r="884" spans="2:11" ht="13.2">
      <c r="B884" s="89"/>
      <c r="C884" s="69" t="str">
        <f t="shared" ca="1" si="3"/>
        <v>OK</v>
      </c>
      <c r="D884" s="72" t="s">
        <v>180</v>
      </c>
      <c r="E884" s="108">
        <v>307.8</v>
      </c>
      <c r="G884" s="110">
        <v>45962</v>
      </c>
      <c r="I884" s="69" t="s">
        <v>132</v>
      </c>
      <c r="J884" s="69" t="s">
        <v>675</v>
      </c>
      <c r="K884" s="72" t="s">
        <v>180</v>
      </c>
    </row>
    <row r="885" spans="2:11" ht="13.2">
      <c r="B885" s="89"/>
      <c r="C885" s="69" t="str">
        <f t="shared" ca="1" si="3"/>
        <v>OK</v>
      </c>
      <c r="D885" s="72" t="s">
        <v>392</v>
      </c>
      <c r="E885" s="108">
        <v>307.8</v>
      </c>
      <c r="G885" s="110">
        <v>45962</v>
      </c>
      <c r="I885" s="69" t="s">
        <v>132</v>
      </c>
      <c r="J885" s="69" t="s">
        <v>675</v>
      </c>
      <c r="K885" s="72" t="s">
        <v>392</v>
      </c>
    </row>
    <row r="886" spans="2:11" ht="13.2">
      <c r="B886" s="89"/>
      <c r="C886" s="69" t="str">
        <f t="shared" ca="1" si="3"/>
        <v>OK</v>
      </c>
      <c r="D886" s="72" t="s">
        <v>223</v>
      </c>
      <c r="E886" s="74">
        <v>307.8</v>
      </c>
      <c r="G886" s="110">
        <v>45962</v>
      </c>
      <c r="I886" s="69" t="s">
        <v>132</v>
      </c>
      <c r="J886" s="69" t="s">
        <v>675</v>
      </c>
      <c r="K886" s="72" t="s">
        <v>223</v>
      </c>
    </row>
    <row r="887" spans="2:11" ht="13.2">
      <c r="B887" s="89"/>
      <c r="C887" s="69" t="str">
        <f t="shared" ca="1" si="3"/>
        <v>OK</v>
      </c>
      <c r="D887" s="72" t="s">
        <v>174</v>
      </c>
      <c r="E887" s="74">
        <v>176.4</v>
      </c>
      <c r="G887" s="110">
        <v>45962</v>
      </c>
      <c r="I887" s="69" t="s">
        <v>132</v>
      </c>
      <c r="J887" s="69" t="s">
        <v>661</v>
      </c>
      <c r="K887" s="72" t="s">
        <v>174</v>
      </c>
    </row>
    <row r="888" spans="2:11" ht="13.2">
      <c r="B888" s="89"/>
      <c r="C888" s="69" t="str">
        <f t="shared" ca="1" si="3"/>
        <v>OK</v>
      </c>
      <c r="D888" s="72" t="s">
        <v>227</v>
      </c>
      <c r="E888" s="108">
        <v>176.4</v>
      </c>
      <c r="G888" s="110">
        <v>45962</v>
      </c>
      <c r="I888" s="69" t="s">
        <v>132</v>
      </c>
      <c r="J888" s="69" t="s">
        <v>661</v>
      </c>
      <c r="K888" s="72" t="s">
        <v>714</v>
      </c>
    </row>
    <row r="889" spans="2:11" ht="13.2">
      <c r="B889" s="89"/>
      <c r="C889" s="69" t="str">
        <f t="shared" ca="1" si="3"/>
        <v>OK</v>
      </c>
      <c r="D889" s="72" t="s">
        <v>274</v>
      </c>
      <c r="E889" s="108">
        <v>176.4</v>
      </c>
      <c r="G889" s="110">
        <v>45962</v>
      </c>
      <c r="I889" s="69" t="s">
        <v>132</v>
      </c>
      <c r="J889" s="69" t="s">
        <v>661</v>
      </c>
      <c r="K889" s="72" t="s">
        <v>274</v>
      </c>
    </row>
    <row r="890" spans="2:11" ht="13.2">
      <c r="B890" s="89"/>
      <c r="C890" s="69" t="str">
        <f t="shared" ca="1" si="3"/>
        <v>OK</v>
      </c>
      <c r="D890" s="72" t="s">
        <v>277</v>
      </c>
      <c r="E890" s="108">
        <v>176.4</v>
      </c>
      <c r="G890" s="110">
        <v>45962</v>
      </c>
      <c r="I890" s="69" t="s">
        <v>132</v>
      </c>
      <c r="J890" s="69" t="s">
        <v>661</v>
      </c>
      <c r="K890" s="72" t="s">
        <v>277</v>
      </c>
    </row>
    <row r="891" spans="2:11" ht="13.2">
      <c r="B891" s="89"/>
      <c r="C891" s="69" t="str">
        <f t="shared" ca="1" si="3"/>
        <v>OK</v>
      </c>
      <c r="D891" s="72" t="s">
        <v>285</v>
      </c>
      <c r="E891" s="108">
        <v>176.4</v>
      </c>
      <c r="G891" s="110">
        <v>45962</v>
      </c>
      <c r="I891" s="69" t="s">
        <v>132</v>
      </c>
      <c r="J891" s="69" t="s">
        <v>661</v>
      </c>
      <c r="K891" s="72" t="s">
        <v>285</v>
      </c>
    </row>
    <row r="892" spans="2:11" ht="13.2">
      <c r="B892" s="89"/>
      <c r="C892" s="69" t="str">
        <f t="shared" ca="1" si="3"/>
        <v>OK</v>
      </c>
      <c r="D892" s="104" t="s">
        <v>299</v>
      </c>
      <c r="E892" s="108">
        <v>176.4</v>
      </c>
      <c r="G892" s="110">
        <v>45962</v>
      </c>
      <c r="I892" s="69" t="s">
        <v>132</v>
      </c>
      <c r="J892" s="69" t="s">
        <v>661</v>
      </c>
      <c r="K892" s="72" t="s">
        <v>726</v>
      </c>
    </row>
    <row r="893" spans="2:11" ht="13.2">
      <c r="B893" s="89"/>
      <c r="C893" s="69" t="str">
        <f t="shared" ca="1" si="3"/>
        <v>OK</v>
      </c>
      <c r="D893" s="72" t="s">
        <v>422</v>
      </c>
      <c r="E893" s="108">
        <v>176.4</v>
      </c>
      <c r="G893" s="110">
        <v>45962</v>
      </c>
      <c r="I893" s="69" t="s">
        <v>132</v>
      </c>
      <c r="J893" s="69" t="s">
        <v>661</v>
      </c>
      <c r="K893" s="72" t="s">
        <v>422</v>
      </c>
    </row>
    <row r="894" spans="2:11" ht="13.2">
      <c r="B894" s="89"/>
      <c r="C894" s="69" t="str">
        <f t="shared" ca="1" si="3"/>
        <v>OK</v>
      </c>
      <c r="D894" s="72" t="s">
        <v>727</v>
      </c>
      <c r="E894" s="74">
        <v>51.3</v>
      </c>
      <c r="G894" s="110">
        <v>45962</v>
      </c>
      <c r="I894" s="69" t="s">
        <v>132</v>
      </c>
      <c r="J894" s="69" t="s">
        <v>676</v>
      </c>
      <c r="K894" s="72" t="s">
        <v>727</v>
      </c>
    </row>
    <row r="895" spans="2:11" ht="13.2" hidden="1">
      <c r="B895" s="89"/>
      <c r="C895" s="69" t="str">
        <f t="shared" ca="1" si="3"/>
        <v>Incompleto</v>
      </c>
    </row>
    <row r="896" spans="2:11" ht="13.2" hidden="1">
      <c r="B896" s="89"/>
      <c r="C896" s="69" t="str">
        <f t="shared" ca="1" si="3"/>
        <v>Incompleto</v>
      </c>
    </row>
    <row r="897" spans="2:3" ht="13.2" hidden="1">
      <c r="B897" s="89"/>
      <c r="C897" s="69" t="str">
        <f t="shared" ca="1" si="3"/>
        <v>Incompleto</v>
      </c>
    </row>
    <row r="898" spans="2:3" ht="13.2" hidden="1">
      <c r="B898" s="89"/>
      <c r="C898" s="69" t="str">
        <f t="shared" ca="1" si="3"/>
        <v>Incompleto</v>
      </c>
    </row>
    <row r="899" spans="2:3" ht="13.2" hidden="1">
      <c r="B899" s="89"/>
      <c r="C899" s="69" t="str">
        <f t="shared" ca="1" si="3"/>
        <v>Incompleto</v>
      </c>
    </row>
    <row r="900" spans="2:3" ht="13.2" hidden="1">
      <c r="B900" s="89"/>
      <c r="C900" s="69" t="str">
        <f t="shared" ca="1" si="3"/>
        <v>Incompleto</v>
      </c>
    </row>
    <row r="901" spans="2:3" ht="13.2" hidden="1">
      <c r="B901" s="89"/>
      <c r="C901" s="69" t="str">
        <f t="shared" ca="1" si="3"/>
        <v>Incompleto</v>
      </c>
    </row>
    <row r="902" spans="2:3" ht="13.2" hidden="1">
      <c r="B902" s="89"/>
      <c r="C902" s="69" t="str">
        <f t="shared" ca="1" si="3"/>
        <v>Incompleto</v>
      </c>
    </row>
    <row r="903" spans="2:3" ht="13.2" hidden="1">
      <c r="B903" s="89"/>
      <c r="C903" s="69" t="str">
        <f t="shared" ca="1" si="3"/>
        <v>Incompleto</v>
      </c>
    </row>
    <row r="904" spans="2:3" ht="13.2" hidden="1">
      <c r="B904" s="89"/>
      <c r="C904" s="69" t="str">
        <f t="shared" ca="1" si="3"/>
        <v>Incompleto</v>
      </c>
    </row>
    <row r="905" spans="2:3" ht="13.2" hidden="1">
      <c r="B905" s="89"/>
      <c r="C905" s="69" t="str">
        <f t="shared" ca="1" si="3"/>
        <v>Incompleto</v>
      </c>
    </row>
    <row r="906" spans="2:3" ht="13.2" hidden="1">
      <c r="B906" s="89"/>
      <c r="C906" s="69" t="str">
        <f t="shared" ca="1" si="3"/>
        <v>Incompleto</v>
      </c>
    </row>
    <row r="907" spans="2:3" ht="13.2" hidden="1">
      <c r="B907" s="89"/>
      <c r="C907" s="69" t="str">
        <f t="shared" ca="1" si="3"/>
        <v>Incompleto</v>
      </c>
    </row>
    <row r="908" spans="2:3" ht="13.2" hidden="1">
      <c r="B908" s="89"/>
      <c r="C908" s="69" t="str">
        <f t="shared" ca="1" si="3"/>
        <v>Incompleto</v>
      </c>
    </row>
    <row r="909" spans="2:3" ht="13.2" hidden="1">
      <c r="B909" s="89"/>
      <c r="C909" s="69" t="str">
        <f t="shared" ca="1" si="3"/>
        <v>Incompleto</v>
      </c>
    </row>
    <row r="910" spans="2:3" ht="13.2" hidden="1">
      <c r="B910" s="89"/>
      <c r="C910" s="69" t="str">
        <f t="shared" ca="1" si="3"/>
        <v>Incompleto</v>
      </c>
    </row>
    <row r="911" spans="2:3" ht="13.2" hidden="1">
      <c r="B911" s="89"/>
      <c r="C911" s="69" t="str">
        <f t="shared" ca="1" si="3"/>
        <v>Incompleto</v>
      </c>
    </row>
    <row r="912" spans="2:3" ht="13.2" hidden="1">
      <c r="B912" s="89"/>
      <c r="C912" s="69" t="str">
        <f t="shared" ca="1" si="3"/>
        <v>Incompleto</v>
      </c>
    </row>
    <row r="913" spans="2:3" ht="13.2" hidden="1">
      <c r="B913" s="89"/>
      <c r="C913" s="69" t="str">
        <f t="shared" ca="1" si="3"/>
        <v>Incompleto</v>
      </c>
    </row>
    <row r="914" spans="2:3" ht="13.2" hidden="1">
      <c r="B914" s="89"/>
      <c r="C914" s="69" t="str">
        <f t="shared" ca="1" si="3"/>
        <v>Incompleto</v>
      </c>
    </row>
    <row r="915" spans="2:3" ht="13.2" hidden="1">
      <c r="B915" s="89"/>
      <c r="C915" s="69" t="str">
        <f t="shared" ca="1" si="3"/>
        <v>Incompleto</v>
      </c>
    </row>
    <row r="916" spans="2:3" ht="13.2" hidden="1">
      <c r="B916" s="89"/>
      <c r="C916" s="69" t="str">
        <f t="shared" ca="1" si="3"/>
        <v>Incompleto</v>
      </c>
    </row>
    <row r="917" spans="2:3" ht="13.2" hidden="1">
      <c r="B917" s="89"/>
      <c r="C917" s="69" t="str">
        <f t="shared" ca="1" si="3"/>
        <v>Incompleto</v>
      </c>
    </row>
    <row r="918" spans="2:3" ht="13.2" hidden="1">
      <c r="B918" s="89"/>
      <c r="C918" s="69" t="str">
        <f t="shared" ca="1" si="3"/>
        <v>Incompleto</v>
      </c>
    </row>
    <row r="919" spans="2:3" ht="13.2" hidden="1">
      <c r="B919" s="89"/>
      <c r="C919" s="69" t="str">
        <f t="shared" ca="1" si="3"/>
        <v>Incompleto</v>
      </c>
    </row>
    <row r="920" spans="2:3" ht="13.2" hidden="1">
      <c r="B920" s="89"/>
      <c r="C920" s="69" t="str">
        <f t="shared" ca="1" si="3"/>
        <v>Incompleto</v>
      </c>
    </row>
    <row r="921" spans="2:3" ht="13.2" hidden="1">
      <c r="B921" s="89"/>
      <c r="C921" s="69" t="str">
        <f t="shared" ca="1" si="3"/>
        <v>Incompleto</v>
      </c>
    </row>
    <row r="922" spans="2:3" ht="13.2" hidden="1">
      <c r="B922" s="89"/>
      <c r="C922" s="69" t="str">
        <f t="shared" ca="1" si="3"/>
        <v>Incompleto</v>
      </c>
    </row>
    <row r="923" spans="2:3" ht="13.2" hidden="1">
      <c r="B923" s="89"/>
      <c r="C923" s="69" t="str">
        <f t="shared" ca="1" si="3"/>
        <v>Incompleto</v>
      </c>
    </row>
    <row r="924" spans="2:3" ht="13.2" hidden="1">
      <c r="B924" s="89"/>
      <c r="C924" s="69" t="str">
        <f t="shared" ca="1" si="3"/>
        <v>Incompleto</v>
      </c>
    </row>
    <row r="925" spans="2:3" ht="13.2" hidden="1">
      <c r="B925" s="89"/>
      <c r="C925" s="69" t="str">
        <f t="shared" ca="1" si="3"/>
        <v>Incompleto</v>
      </c>
    </row>
    <row r="926" spans="2:3" ht="13.2" hidden="1">
      <c r="B926" s="89"/>
      <c r="C926" s="69" t="str">
        <f t="shared" ca="1" si="3"/>
        <v>Incompleto</v>
      </c>
    </row>
    <row r="927" spans="2:3" ht="13.2" hidden="1">
      <c r="B927" s="89"/>
      <c r="C927" s="69" t="str">
        <f t="shared" ca="1" si="3"/>
        <v>Incompleto</v>
      </c>
    </row>
    <row r="928" spans="2:3" ht="13.2" hidden="1">
      <c r="B928" s="89"/>
      <c r="C928" s="69" t="str">
        <f t="shared" ca="1" si="3"/>
        <v>Incompleto</v>
      </c>
    </row>
    <row r="929" spans="2:3" ht="13.2" hidden="1">
      <c r="B929" s="89"/>
      <c r="C929" s="69" t="str">
        <f t="shared" ca="1" si="3"/>
        <v>Incompleto</v>
      </c>
    </row>
    <row r="930" spans="2:3" ht="13.2" hidden="1">
      <c r="B930" s="89"/>
      <c r="C930" s="69" t="str">
        <f t="shared" ca="1" si="3"/>
        <v>Incompleto</v>
      </c>
    </row>
    <row r="931" spans="2:3" ht="13.2" hidden="1">
      <c r="B931" s="89"/>
      <c r="C931" s="69" t="str">
        <f t="shared" ca="1" si="3"/>
        <v>Incompleto</v>
      </c>
    </row>
    <row r="932" spans="2:3" ht="13.2" hidden="1">
      <c r="B932" s="89"/>
      <c r="C932" s="69" t="str">
        <f t="shared" ca="1" si="3"/>
        <v>Incompleto</v>
      </c>
    </row>
    <row r="933" spans="2:3" ht="13.2" hidden="1">
      <c r="B933" s="89"/>
      <c r="C933" s="69" t="str">
        <f t="shared" ca="1" si="3"/>
        <v>Incompleto</v>
      </c>
    </row>
    <row r="934" spans="2:3" ht="13.2" hidden="1">
      <c r="B934" s="89"/>
      <c r="C934" s="69" t="str">
        <f t="shared" ca="1" si="3"/>
        <v>Incompleto</v>
      </c>
    </row>
    <row r="935" spans="2:3" ht="13.2" hidden="1">
      <c r="B935" s="89"/>
      <c r="C935" s="69" t="str">
        <f t="shared" ca="1" si="3"/>
        <v>Incompleto</v>
      </c>
    </row>
    <row r="936" spans="2:3" ht="13.2" hidden="1">
      <c r="B936" s="89"/>
      <c r="C936" s="69" t="str">
        <f t="shared" ca="1" si="3"/>
        <v>Incompleto</v>
      </c>
    </row>
    <row r="937" spans="2:3" ht="13.2" hidden="1">
      <c r="B937" s="89"/>
      <c r="C937" s="69" t="str">
        <f t="shared" ca="1" si="3"/>
        <v>Incompleto</v>
      </c>
    </row>
    <row r="938" spans="2:3" ht="13.2" hidden="1">
      <c r="B938" s="89"/>
      <c r="C938" s="69" t="str">
        <f t="shared" ca="1" si="3"/>
        <v>Incompleto</v>
      </c>
    </row>
    <row r="939" spans="2:3" ht="13.2" hidden="1">
      <c r="B939" s="89"/>
      <c r="C939" s="69" t="str">
        <f t="shared" ca="1" si="3"/>
        <v>Incompleto</v>
      </c>
    </row>
    <row r="940" spans="2:3" ht="13.2" hidden="1">
      <c r="B940" s="89"/>
      <c r="C940" s="69" t="str">
        <f t="shared" ca="1" si="3"/>
        <v>Incompleto</v>
      </c>
    </row>
    <row r="941" spans="2:3" ht="13.2" hidden="1">
      <c r="B941" s="89"/>
      <c r="C941" s="69" t="str">
        <f t="shared" ca="1" si="3"/>
        <v>Incompleto</v>
      </c>
    </row>
    <row r="942" spans="2:3" ht="13.2" hidden="1">
      <c r="B942" s="89"/>
      <c r="C942" s="69" t="str">
        <f t="shared" ca="1" si="3"/>
        <v>Incompleto</v>
      </c>
    </row>
    <row r="943" spans="2:3" ht="13.2" hidden="1">
      <c r="B943" s="89"/>
      <c r="C943" s="69" t="str">
        <f t="shared" ca="1" si="3"/>
        <v>Incompleto</v>
      </c>
    </row>
    <row r="944" spans="2:3" ht="13.2" hidden="1">
      <c r="B944" s="89"/>
      <c r="C944" s="69" t="str">
        <f t="shared" ca="1" si="3"/>
        <v>Incompleto</v>
      </c>
    </row>
    <row r="945" spans="2:3" ht="13.2" hidden="1">
      <c r="B945" s="89"/>
      <c r="C945" s="69" t="str">
        <f t="shared" ca="1" si="3"/>
        <v>Incompleto</v>
      </c>
    </row>
    <row r="946" spans="2:3" ht="13.2" hidden="1">
      <c r="B946" s="89"/>
      <c r="C946" s="69" t="str">
        <f t="shared" ca="1" si="3"/>
        <v>Incompleto</v>
      </c>
    </row>
    <row r="947" spans="2:3" ht="13.2" hidden="1">
      <c r="B947" s="89"/>
      <c r="C947" s="69" t="str">
        <f t="shared" ca="1" si="3"/>
        <v>Incompleto</v>
      </c>
    </row>
    <row r="948" spans="2:3" ht="13.2" hidden="1">
      <c r="B948" s="89"/>
      <c r="C948" s="69" t="str">
        <f t="shared" ca="1" si="3"/>
        <v>Incompleto</v>
      </c>
    </row>
    <row r="949" spans="2:3" ht="13.2" hidden="1">
      <c r="B949" s="89"/>
      <c r="C949" s="69" t="str">
        <f t="shared" ca="1" si="3"/>
        <v>Incompleto</v>
      </c>
    </row>
    <row r="950" spans="2:3" ht="13.2" hidden="1">
      <c r="B950" s="89"/>
      <c r="C950" s="69" t="str">
        <f t="shared" ca="1" si="3"/>
        <v>Incompleto</v>
      </c>
    </row>
    <row r="951" spans="2:3" ht="13.2" hidden="1">
      <c r="B951" s="89"/>
      <c r="C951" s="69" t="str">
        <f t="shared" ca="1" si="3"/>
        <v>Incompleto</v>
      </c>
    </row>
    <row r="952" spans="2:3" ht="13.2" hidden="1">
      <c r="B952" s="89"/>
      <c r="C952" s="69" t="str">
        <f t="shared" ca="1" si="3"/>
        <v>Incompleto</v>
      </c>
    </row>
    <row r="953" spans="2:3" ht="13.2" hidden="1">
      <c r="B953" s="89"/>
      <c r="C953" s="69" t="str">
        <f t="shared" ca="1" si="3"/>
        <v>Incompleto</v>
      </c>
    </row>
    <row r="954" spans="2:3" ht="13.2" hidden="1">
      <c r="B954" s="89"/>
      <c r="C954" s="69" t="str">
        <f t="shared" ca="1" si="3"/>
        <v>Incompleto</v>
      </c>
    </row>
    <row r="955" spans="2:3" ht="13.2" hidden="1">
      <c r="B955" s="89"/>
      <c r="C955" s="69" t="str">
        <f t="shared" ca="1" si="3"/>
        <v>Incompleto</v>
      </c>
    </row>
    <row r="956" spans="2:3" ht="13.2" hidden="1">
      <c r="B956" s="89"/>
      <c r="C956" s="69" t="str">
        <f t="shared" ca="1" si="3"/>
        <v>Incompleto</v>
      </c>
    </row>
    <row r="957" spans="2:3" ht="13.2" hidden="1">
      <c r="B957" s="89"/>
      <c r="C957" s="69" t="str">
        <f t="shared" ca="1" si="3"/>
        <v>Incompleto</v>
      </c>
    </row>
    <row r="958" spans="2:3" ht="13.2" hidden="1">
      <c r="B958" s="89"/>
      <c r="C958" s="69" t="str">
        <f t="shared" ca="1" si="3"/>
        <v>Incompleto</v>
      </c>
    </row>
    <row r="959" spans="2:3" ht="13.2" hidden="1">
      <c r="B959" s="89"/>
      <c r="C959" s="69" t="str">
        <f t="shared" ca="1" si="3"/>
        <v>Incompleto</v>
      </c>
    </row>
    <row r="960" spans="2:3" ht="13.2" hidden="1">
      <c r="B960" s="89"/>
      <c r="C960" s="69" t="str">
        <f t="shared" ca="1" si="3"/>
        <v>Incompleto</v>
      </c>
    </row>
    <row r="961" spans="2:3" ht="13.2" hidden="1">
      <c r="B961" s="89"/>
      <c r="C961" s="69" t="str">
        <f t="shared" ca="1" si="3"/>
        <v>Incompleto</v>
      </c>
    </row>
    <row r="962" spans="2:3" ht="13.2" hidden="1">
      <c r="B962" s="89"/>
      <c r="C962" s="69" t="str">
        <f t="shared" ca="1" si="3"/>
        <v>Incompleto</v>
      </c>
    </row>
    <row r="963" spans="2:3" ht="13.2" hidden="1">
      <c r="B963" s="89"/>
      <c r="C963" s="69" t="str">
        <f t="shared" ca="1" si="3"/>
        <v>Incompleto</v>
      </c>
    </row>
    <row r="964" spans="2:3" ht="13.2" hidden="1">
      <c r="B964" s="89"/>
      <c r="C964" s="69" t="str">
        <f t="shared" ca="1" si="3"/>
        <v>Incompleto</v>
      </c>
    </row>
    <row r="965" spans="2:3" ht="13.2" hidden="1">
      <c r="B965" s="89"/>
      <c r="C965" s="69" t="str">
        <f t="shared" ca="1" si="3"/>
        <v>Incompleto</v>
      </c>
    </row>
    <row r="966" spans="2:3" ht="13.2" hidden="1">
      <c r="B966" s="89"/>
      <c r="C966" s="69" t="str">
        <f t="shared" ca="1" si="3"/>
        <v>Incompleto</v>
      </c>
    </row>
    <row r="967" spans="2:3" ht="13.2" hidden="1">
      <c r="B967" s="89"/>
      <c r="C967" s="69" t="str">
        <f t="shared" ca="1" si="3"/>
        <v>Incompleto</v>
      </c>
    </row>
    <row r="968" spans="2:3" ht="13.2" hidden="1">
      <c r="B968" s="89"/>
      <c r="C968" s="69" t="str">
        <f t="shared" ca="1" si="3"/>
        <v>Incompleto</v>
      </c>
    </row>
    <row r="969" spans="2:3" ht="13.2" hidden="1">
      <c r="B969" s="89"/>
      <c r="C969" s="69" t="str">
        <f t="shared" ca="1" si="3"/>
        <v>Incompleto</v>
      </c>
    </row>
    <row r="970" spans="2:3" ht="13.2" hidden="1">
      <c r="B970" s="89"/>
      <c r="C970" s="69" t="str">
        <f t="shared" ca="1" si="3"/>
        <v>Incompleto</v>
      </c>
    </row>
    <row r="971" spans="2:3" ht="13.2" hidden="1">
      <c r="B971" s="89"/>
      <c r="C971" s="69" t="str">
        <f t="shared" ca="1" si="3"/>
        <v>Incompleto</v>
      </c>
    </row>
    <row r="972" spans="2:3" ht="13.2" hidden="1">
      <c r="B972" s="89"/>
      <c r="C972" s="69" t="str">
        <f t="shared" ca="1" si="3"/>
        <v>Incompleto</v>
      </c>
    </row>
    <row r="973" spans="2:3" ht="13.2" hidden="1">
      <c r="B973" s="89"/>
      <c r="C973" s="69" t="str">
        <f t="shared" ca="1" si="3"/>
        <v>Incompleto</v>
      </c>
    </row>
    <row r="974" spans="2:3" ht="13.2" hidden="1">
      <c r="B974" s="89"/>
      <c r="C974" s="69" t="str">
        <f t="shared" ca="1" si="3"/>
        <v>Incompleto</v>
      </c>
    </row>
    <row r="975" spans="2:3" ht="13.2" hidden="1">
      <c r="B975" s="89"/>
      <c r="C975" s="69" t="str">
        <f t="shared" ca="1" si="3"/>
        <v>Incompleto</v>
      </c>
    </row>
    <row r="976" spans="2:3" ht="13.2" hidden="1">
      <c r="B976" s="89"/>
      <c r="C976" s="69" t="str">
        <f t="shared" ca="1" si="3"/>
        <v>Incompleto</v>
      </c>
    </row>
    <row r="977" spans="2:3" ht="13.2" hidden="1">
      <c r="B977" s="89"/>
      <c r="C977" s="69" t="str">
        <f t="shared" ca="1" si="3"/>
        <v>Incompleto</v>
      </c>
    </row>
    <row r="978" spans="2:3" ht="13.2" hidden="1">
      <c r="B978" s="89"/>
      <c r="C978" s="69" t="str">
        <f t="shared" ca="1" si="3"/>
        <v>Incompleto</v>
      </c>
    </row>
    <row r="979" spans="2:3" ht="13.2" hidden="1">
      <c r="B979" s="89"/>
      <c r="C979" s="69" t="str">
        <f t="shared" ca="1" si="3"/>
        <v>Incompleto</v>
      </c>
    </row>
    <row r="980" spans="2:3" ht="13.2" hidden="1">
      <c r="B980" s="89"/>
      <c r="C980" s="69" t="str">
        <f t="shared" ca="1" si="3"/>
        <v>Incompleto</v>
      </c>
    </row>
    <row r="981" spans="2:3" ht="13.2" hidden="1">
      <c r="B981" s="89"/>
      <c r="C981" s="69" t="str">
        <f t="shared" ca="1" si="3"/>
        <v>Incompleto</v>
      </c>
    </row>
    <row r="982" spans="2:3" ht="13.2" hidden="1">
      <c r="B982" s="89"/>
      <c r="C982" s="69" t="str">
        <f t="shared" ca="1" si="3"/>
        <v>Incompleto</v>
      </c>
    </row>
    <row r="983" spans="2:3" ht="13.2" hidden="1">
      <c r="B983" s="89"/>
      <c r="C983" s="69" t="str">
        <f t="shared" ca="1" si="3"/>
        <v>Incompleto</v>
      </c>
    </row>
    <row r="984" spans="2:3" ht="13.2" hidden="1">
      <c r="B984" s="89"/>
      <c r="C984" s="69" t="str">
        <f t="shared" ca="1" si="3"/>
        <v>Incompleto</v>
      </c>
    </row>
    <row r="985" spans="2:3" ht="13.2" hidden="1">
      <c r="B985" s="89"/>
      <c r="C985" s="69" t="str">
        <f t="shared" ca="1" si="3"/>
        <v>Incompleto</v>
      </c>
    </row>
    <row r="986" spans="2:3" ht="13.2" hidden="1">
      <c r="B986" s="89"/>
      <c r="C986" s="69" t="str">
        <f t="shared" ca="1" si="3"/>
        <v>Incompleto</v>
      </c>
    </row>
    <row r="987" spans="2:3" ht="13.2" hidden="1">
      <c r="B987" s="89"/>
      <c r="C987" s="69" t="str">
        <f t="shared" ca="1" si="3"/>
        <v>Incompleto</v>
      </c>
    </row>
    <row r="988" spans="2:3" ht="13.2" hidden="1">
      <c r="B988" s="89"/>
      <c r="C988" s="69" t="str">
        <f t="shared" ca="1" si="3"/>
        <v>Incompleto</v>
      </c>
    </row>
    <row r="989" spans="2:3" ht="13.2" hidden="1">
      <c r="B989" s="89"/>
      <c r="C989" s="69" t="str">
        <f t="shared" ca="1" si="3"/>
        <v>Incompleto</v>
      </c>
    </row>
    <row r="990" spans="2:3" ht="13.2" hidden="1">
      <c r="B990" s="89"/>
      <c r="C990" s="69" t="str">
        <f t="shared" ca="1" si="3"/>
        <v>Incompleto</v>
      </c>
    </row>
    <row r="991" spans="2:3" ht="13.2" hidden="1">
      <c r="B991" s="89"/>
      <c r="C991" s="69" t="str">
        <f t="shared" ca="1" si="3"/>
        <v>Incompleto</v>
      </c>
    </row>
    <row r="992" spans="2:3" ht="13.2" hidden="1">
      <c r="B992" s="89"/>
      <c r="C992" s="69" t="str">
        <f t="shared" ca="1" si="3"/>
        <v>Incompleto</v>
      </c>
    </row>
    <row r="993" spans="2:10" ht="13.2" hidden="1">
      <c r="B993" s="89"/>
      <c r="C993" s="69" t="str">
        <f t="shared" ca="1" si="3"/>
        <v>Incompleto</v>
      </c>
    </row>
    <row r="994" spans="2:10" ht="13.2" hidden="1">
      <c r="B994" s="89"/>
      <c r="C994" s="69" t="str">
        <f t="shared" ca="1" si="3"/>
        <v>Incompleto</v>
      </c>
    </row>
    <row r="995" spans="2:10" ht="13.2" hidden="1">
      <c r="B995" s="89"/>
      <c r="C995" s="69" t="str">
        <f t="shared" ca="1" si="3"/>
        <v>Incompleto</v>
      </c>
    </row>
    <row r="996" spans="2:10" ht="13.2" hidden="1">
      <c r="B996" s="89"/>
      <c r="C996" s="69" t="str">
        <f t="shared" ca="1" si="3"/>
        <v>Incompleto</v>
      </c>
    </row>
    <row r="997" spans="2:10" ht="13.2" hidden="1">
      <c r="B997" s="89"/>
      <c r="C997" s="69" t="str">
        <f t="shared" ca="1" si="3"/>
        <v>Incompleto</v>
      </c>
    </row>
    <row r="998" spans="2:10" ht="13.2" hidden="1">
      <c r="B998" s="89"/>
      <c r="C998" s="69" t="str">
        <f t="shared" ca="1" si="3"/>
        <v>Incompleto</v>
      </c>
    </row>
    <row r="999" spans="2:10" ht="13.2" hidden="1">
      <c r="B999" s="89"/>
      <c r="C999" s="69" t="str">
        <f t="shared" ca="1" si="3"/>
        <v>Incompleto</v>
      </c>
    </row>
    <row r="1000" spans="2:10" ht="13.2" hidden="1">
      <c r="B1000" s="89"/>
      <c r="C1000" s="69" t="str">
        <f t="shared" ca="1" si="3"/>
        <v>Incompleto</v>
      </c>
    </row>
    <row r="1001" spans="2:10" ht="13.2" hidden="1">
      <c r="B1001" s="89"/>
      <c r="C1001" s="69" t="str">
        <f t="shared" ca="1" si="3"/>
        <v>Incompleto</v>
      </c>
    </row>
    <row r="1002" spans="2:10" ht="13.2" hidden="1">
      <c r="B1002" s="89"/>
      <c r="C1002" s="69" t="str">
        <f t="shared" ca="1" si="3"/>
        <v>Incompleto</v>
      </c>
      <c r="D1002" s="94"/>
      <c r="E1002" s="111"/>
      <c r="F1002" s="92"/>
      <c r="G1002" s="93"/>
      <c r="H1002" s="92"/>
      <c r="I1002" s="94"/>
      <c r="J1002" s="94"/>
    </row>
    <row r="1003" spans="2:10" ht="13.2" hidden="1">
      <c r="B1003" s="89"/>
      <c r="C1003" s="69" t="str">
        <f ca="1">IF(COUNTIF(A:A, D1002)&gt;0, "OK", "Incompleto")</f>
        <v>Incompleto</v>
      </c>
      <c r="D1003" s="94"/>
      <c r="E1003" s="111"/>
      <c r="F1003" s="92"/>
      <c r="G1003" s="93"/>
      <c r="H1003" s="92"/>
      <c r="I1003" s="94"/>
      <c r="J1003" s="94"/>
    </row>
    <row r="1004" spans="2:10" ht="13.2" hidden="1">
      <c r="B1004" s="89"/>
      <c r="C1004" s="69" t="str">
        <f ca="1">IF(COUNTIF(A:A, D1004)&gt;0, "OK", "Incompleto")</f>
        <v>Incompleto</v>
      </c>
      <c r="D1004" s="94"/>
      <c r="E1004" s="111"/>
      <c r="F1004" s="92"/>
      <c r="G1004" s="93"/>
      <c r="H1004" s="92"/>
      <c r="I1004" s="94"/>
      <c r="J1004" s="94"/>
    </row>
    <row r="1005" spans="2:10" ht="13.2" hidden="1">
      <c r="B1005" s="89"/>
      <c r="C1005" s="69" t="str">
        <f ca="1">IF(COUNTIF(A:A, D1004)&gt;0, "OK", "Incompleto")</f>
        <v>Incompleto</v>
      </c>
      <c r="D1005" s="94"/>
      <c r="E1005" s="111"/>
      <c r="F1005" s="92"/>
      <c r="G1005" s="93"/>
      <c r="H1005" s="92"/>
      <c r="I1005" s="94"/>
      <c r="J1005" s="94"/>
    </row>
    <row r="1006" spans="2:10" ht="13.2" hidden="1">
      <c r="B1006" s="89"/>
      <c r="C1006" s="69" t="str">
        <f ca="1">IF(COUNTIF(A:A, D1006)&gt;0, "OK", "Incompleto")</f>
        <v>Incompleto</v>
      </c>
      <c r="D1006" s="94"/>
      <c r="E1006" s="111"/>
      <c r="F1006" s="92"/>
      <c r="G1006" s="93"/>
      <c r="H1006" s="92"/>
      <c r="I1006" s="94"/>
      <c r="J1006" s="94"/>
    </row>
    <row r="1007" spans="2:10" ht="13.2" hidden="1">
      <c r="B1007" s="89"/>
      <c r="C1007" s="69" t="str">
        <f ca="1">IF(COUNTIF(A:A, D1006)&gt;0, "OK", "Incompleto")</f>
        <v>Incompleto</v>
      </c>
      <c r="D1007" s="94"/>
      <c r="E1007" s="94"/>
      <c r="F1007" s="92"/>
      <c r="G1007" s="93"/>
      <c r="H1007" s="92"/>
      <c r="I1007" s="94"/>
      <c r="J1007" s="94"/>
    </row>
    <row r="1008" spans="2:10" ht="13.2" hidden="1">
      <c r="B1008" s="89"/>
      <c r="C1008" s="69" t="str">
        <f ca="1">IF(COUNTIF(A:A, D1008)&gt;0, "OK", "Incompleto")</f>
        <v>Incompleto</v>
      </c>
      <c r="D1008" s="94"/>
      <c r="E1008" s="94"/>
      <c r="F1008" s="92"/>
      <c r="G1008" s="93"/>
      <c r="H1008" s="92"/>
      <c r="I1008" s="94"/>
      <c r="J1008" s="94"/>
    </row>
    <row r="1009" spans="2:10" ht="13.2" hidden="1">
      <c r="B1009" s="89"/>
      <c r="C1009" s="69" t="str">
        <f ca="1">IF(COUNTIF(A:A, D1008)&gt;0, "OK", "Incompleto")</f>
        <v>Incompleto</v>
      </c>
      <c r="D1009" s="94"/>
      <c r="E1009" s="94"/>
      <c r="F1009" s="92"/>
      <c r="G1009" s="93"/>
      <c r="H1009" s="92"/>
      <c r="I1009" s="94"/>
      <c r="J1009" s="94"/>
    </row>
  </sheetData>
  <autoFilter ref="A1:Z1009" xr:uid="{00000000-0009-0000-0000-000002000000}">
    <filterColumn colId="6">
      <filters>
        <filter val="11/2025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Z1603"/>
  <sheetViews>
    <sheetView workbookViewId="0"/>
  </sheetViews>
  <sheetFormatPr defaultColWidth="12.6640625" defaultRowHeight="15" customHeight="1"/>
  <cols>
    <col min="1" max="1" width="43.6640625" customWidth="1"/>
    <col min="2" max="2" width="15.33203125" customWidth="1"/>
    <col min="3" max="3" width="12.21875" customWidth="1"/>
    <col min="4" max="4" width="48" customWidth="1"/>
    <col min="5" max="5" width="17.77734375" customWidth="1"/>
    <col min="6" max="6" width="13.6640625" customWidth="1"/>
    <col min="7" max="7" width="14.33203125" customWidth="1"/>
    <col min="8" max="8" width="14.6640625" customWidth="1"/>
    <col min="9" max="9" width="17.33203125" customWidth="1"/>
    <col min="10" max="10" width="15.33203125" customWidth="1"/>
    <col min="11" max="11" width="48" customWidth="1"/>
  </cols>
  <sheetData>
    <row r="1" spans="1:26" ht="15" customHeight="1">
      <c r="A1" s="22" t="s">
        <v>52</v>
      </c>
      <c r="B1" s="22" t="s">
        <v>633</v>
      </c>
      <c r="C1" s="22" t="s">
        <v>54</v>
      </c>
      <c r="D1" s="22" t="s">
        <v>634</v>
      </c>
      <c r="E1" s="24" t="s">
        <v>635</v>
      </c>
      <c r="F1" s="22" t="s">
        <v>728</v>
      </c>
      <c r="G1" s="112" t="s">
        <v>637</v>
      </c>
      <c r="H1" s="22" t="s">
        <v>638</v>
      </c>
      <c r="I1" s="22" t="s">
        <v>639</v>
      </c>
      <c r="J1" s="22" t="s">
        <v>640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 t="str">
        <f ca="1">IFERROR(__xludf.DUMMYFUNCTION("unique(flatten(LISTAFOLHAS!A3:A1001))"),"ADRIANO SOUZA SANTOS")</f>
        <v>ADRIANO SOUZA SANTOS</v>
      </c>
      <c r="B2" s="113" t="s">
        <v>641</v>
      </c>
      <c r="C2" s="1" t="str">
        <f t="shared" ref="C2:C256" ca="1" si="0">IF(COUNTIF(A:A, D2)&gt;0, "OK", "Incompleto")</f>
        <v>OK</v>
      </c>
      <c r="D2" s="1" t="s">
        <v>146</v>
      </c>
      <c r="E2" s="6">
        <v>560</v>
      </c>
      <c r="F2" s="1" t="s">
        <v>729</v>
      </c>
      <c r="G2" s="34">
        <v>45809</v>
      </c>
      <c r="H2" s="1"/>
      <c r="I2" s="1" t="s">
        <v>131</v>
      </c>
      <c r="J2" s="1" t="s">
        <v>730</v>
      </c>
      <c r="K2" s="1" t="s">
        <v>146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 t="str">
        <f ca="1">IFERROR(__xludf.DUMMYFUNCTION("""COMPUTED_VALUE"""),"ALESSANDRO SOARES RIBEIRO")</f>
        <v>ALESSANDRO SOARES RIBEIRO</v>
      </c>
      <c r="B3" s="113" t="s">
        <v>641</v>
      </c>
      <c r="C3" s="1" t="str">
        <f t="shared" ca="1" si="0"/>
        <v>OK</v>
      </c>
      <c r="D3" s="1" t="s">
        <v>148</v>
      </c>
      <c r="E3" s="6">
        <v>630</v>
      </c>
      <c r="F3" s="1" t="s">
        <v>731</v>
      </c>
      <c r="G3" s="34">
        <v>45809</v>
      </c>
      <c r="H3" s="1"/>
      <c r="I3" s="1" t="s">
        <v>131</v>
      </c>
      <c r="J3" s="1" t="s">
        <v>730</v>
      </c>
      <c r="K3" s="1" t="s">
        <v>148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 t="str">
        <f ca="1">IFERROR(__xludf.DUMMYFUNCTION("""COMPUTED_VALUE"""),"ALEXANDRE FERREIRA DE LIMA")</f>
        <v>ALEXANDRE FERREIRA DE LIMA</v>
      </c>
      <c r="B4" s="113" t="s">
        <v>641</v>
      </c>
      <c r="C4" s="1" t="str">
        <f t="shared" ca="1" si="0"/>
        <v>OK</v>
      </c>
      <c r="D4" s="1" t="s">
        <v>150</v>
      </c>
      <c r="E4" s="6">
        <v>525</v>
      </c>
      <c r="F4" s="1" t="s">
        <v>732</v>
      </c>
      <c r="G4" s="34">
        <v>45809</v>
      </c>
      <c r="H4" s="1"/>
      <c r="I4" s="1" t="s">
        <v>131</v>
      </c>
      <c r="J4" s="1" t="s">
        <v>730</v>
      </c>
      <c r="K4" s="1" t="s">
        <v>150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 t="str">
        <f ca="1">IFERROR(__xludf.DUMMYFUNCTION("""COMPUTED_VALUE"""),"ALEXANDRE SOUZA DE ABREU")</f>
        <v>ALEXANDRE SOUZA DE ABREU</v>
      </c>
      <c r="B5" s="113" t="s">
        <v>641</v>
      </c>
      <c r="C5" s="1" t="str">
        <f t="shared" ca="1" si="0"/>
        <v>OK</v>
      </c>
      <c r="D5" s="1" t="s">
        <v>152</v>
      </c>
      <c r="E5" s="6">
        <v>665</v>
      </c>
      <c r="F5" s="1" t="s">
        <v>731</v>
      </c>
      <c r="G5" s="34">
        <v>45809</v>
      </c>
      <c r="H5" s="1"/>
      <c r="I5" s="1" t="s">
        <v>131</v>
      </c>
      <c r="J5" s="1" t="s">
        <v>730</v>
      </c>
      <c r="K5" s="1" t="s">
        <v>152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 t="str">
        <f ca="1">IFERROR(__xludf.DUMMYFUNCTION("""COMPUTED_VALUE"""),"ALEX ANTONIO VICTORINO")</f>
        <v>ALEX ANTONIO VICTORINO</v>
      </c>
      <c r="B6" s="113" t="s">
        <v>641</v>
      </c>
      <c r="C6" s="1" t="str">
        <f t="shared" ca="1" si="0"/>
        <v>OK</v>
      </c>
      <c r="D6" s="1" t="s">
        <v>154</v>
      </c>
      <c r="E6" s="6">
        <v>665</v>
      </c>
      <c r="F6" s="1" t="s">
        <v>732</v>
      </c>
      <c r="G6" s="34">
        <v>45809</v>
      </c>
      <c r="H6" s="1"/>
      <c r="I6" s="1" t="s">
        <v>131</v>
      </c>
      <c r="J6" s="1" t="s">
        <v>730</v>
      </c>
      <c r="K6" s="1" t="s">
        <v>154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 t="str">
        <f ca="1">IFERROR(__xludf.DUMMYFUNCTION("""COMPUTED_VALUE"""),"ALEX SENA DE SOUZA")</f>
        <v>ALEX SENA DE SOUZA</v>
      </c>
      <c r="B7" s="113" t="s">
        <v>641</v>
      </c>
      <c r="C7" s="1" t="str">
        <f t="shared" ca="1" si="0"/>
        <v>OK</v>
      </c>
      <c r="D7" s="1" t="s">
        <v>156</v>
      </c>
      <c r="E7" s="6">
        <v>665</v>
      </c>
      <c r="F7" s="1" t="s">
        <v>731</v>
      </c>
      <c r="G7" s="34">
        <v>45809</v>
      </c>
      <c r="H7" s="1"/>
      <c r="I7" s="1" t="s">
        <v>131</v>
      </c>
      <c r="J7" s="1" t="s">
        <v>730</v>
      </c>
      <c r="K7" s="1" t="s">
        <v>156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 t="str">
        <f ca="1">IFERROR(__xludf.DUMMYFUNCTION("""COMPUTED_VALUE"""),"ALIENE FORAPANI LOPES")</f>
        <v>ALIENE FORAPANI LOPES</v>
      </c>
      <c r="B8" s="113" t="s">
        <v>641</v>
      </c>
      <c r="C8" s="1" t="str">
        <f t="shared" ca="1" si="0"/>
        <v>OK</v>
      </c>
      <c r="D8" s="1" t="s">
        <v>161</v>
      </c>
      <c r="E8" s="6">
        <v>630</v>
      </c>
      <c r="F8" s="1" t="s">
        <v>729</v>
      </c>
      <c r="G8" s="34">
        <v>45809</v>
      </c>
      <c r="H8" s="1"/>
      <c r="I8" s="1" t="s">
        <v>131</v>
      </c>
      <c r="J8" s="1" t="s">
        <v>730</v>
      </c>
      <c r="K8" s="1" t="s">
        <v>161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 t="str">
        <f ca="1">IFERROR(__xludf.DUMMYFUNCTION("""COMPUTED_VALUE"""),"ALISSON SANTOS DO NASCIMENTO")</f>
        <v>ALISSON SANTOS DO NASCIMENTO</v>
      </c>
      <c r="B9" s="114" t="s">
        <v>645</v>
      </c>
      <c r="C9" s="1" t="str">
        <f t="shared" ca="1" si="0"/>
        <v>OK</v>
      </c>
      <c r="D9" s="1" t="s">
        <v>162</v>
      </c>
      <c r="E9" s="6">
        <v>595</v>
      </c>
      <c r="F9" s="1" t="s">
        <v>733</v>
      </c>
      <c r="G9" s="34">
        <v>45809</v>
      </c>
      <c r="H9" s="1"/>
      <c r="I9" s="1" t="s">
        <v>131</v>
      </c>
      <c r="J9" s="1" t="s">
        <v>730</v>
      </c>
      <c r="K9" s="1" t="s">
        <v>162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" t="str">
        <f ca="1">IFERROR(__xludf.DUMMYFUNCTION("""COMPUTED_VALUE"""),"ALLAM LUCAS MESQUITA DA SILVA")</f>
        <v>ALLAM LUCAS MESQUITA DA SILVA</v>
      </c>
      <c r="B10" s="113" t="s">
        <v>641</v>
      </c>
      <c r="C10" s="1" t="str">
        <f t="shared" ca="1" si="0"/>
        <v>OK</v>
      </c>
      <c r="D10" s="1" t="s">
        <v>643</v>
      </c>
      <c r="E10" s="6">
        <v>665</v>
      </c>
      <c r="F10" s="1" t="s">
        <v>731</v>
      </c>
      <c r="G10" s="34">
        <v>45809</v>
      </c>
      <c r="H10" s="1"/>
      <c r="I10" s="1" t="s">
        <v>131</v>
      </c>
      <c r="J10" s="1" t="s">
        <v>730</v>
      </c>
      <c r="K10" s="1" t="s">
        <v>643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 t="str">
        <f ca="1">IFERROR(__xludf.DUMMYFUNCTION("""COMPUTED_VALUE"""),"ALLAN DELFIM DOS SANTOS")</f>
        <v>ALLAN DELFIM DOS SANTOS</v>
      </c>
      <c r="B11" s="113" t="s">
        <v>641</v>
      </c>
      <c r="C11" s="1" t="str">
        <f t="shared" ca="1" si="0"/>
        <v>OK</v>
      </c>
      <c r="D11" s="1" t="s">
        <v>164</v>
      </c>
      <c r="E11" s="6">
        <v>0</v>
      </c>
      <c r="F11" s="1" t="s">
        <v>734</v>
      </c>
      <c r="G11" s="34">
        <v>45809</v>
      </c>
      <c r="H11" s="1"/>
      <c r="I11" s="1" t="s">
        <v>131</v>
      </c>
      <c r="J11" s="1" t="s">
        <v>730</v>
      </c>
      <c r="K11" s="1" t="s">
        <v>164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 t="str">
        <f ca="1">IFERROR(__xludf.DUMMYFUNCTION("""COMPUTED_VALUE"""),"AMANDA CRISTINA DE SOUZA ESTEVES")</f>
        <v>AMANDA CRISTINA DE SOUZA ESTEVES</v>
      </c>
      <c r="B12" s="114" t="s">
        <v>647</v>
      </c>
      <c r="C12" s="1" t="str">
        <f t="shared" ca="1" si="0"/>
        <v>OK</v>
      </c>
      <c r="D12" s="1" t="s">
        <v>164</v>
      </c>
      <c r="E12" s="6">
        <v>490</v>
      </c>
      <c r="F12" s="1" t="s">
        <v>735</v>
      </c>
      <c r="G12" s="34">
        <v>45809</v>
      </c>
      <c r="H12" s="1"/>
      <c r="I12" s="1" t="s">
        <v>131</v>
      </c>
      <c r="J12" s="1" t="s">
        <v>730</v>
      </c>
      <c r="K12" s="1" t="s">
        <v>164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 t="str">
        <f ca="1">IFERROR(__xludf.DUMMYFUNCTION("""COMPUTED_VALUE"""),"AMANDA GOMES ALFENAS")</f>
        <v>AMANDA GOMES ALFENAS</v>
      </c>
      <c r="B13" s="113" t="s">
        <v>648</v>
      </c>
      <c r="C13" s="1" t="str">
        <f t="shared" ca="1" si="0"/>
        <v>OK</v>
      </c>
      <c r="D13" s="1" t="s">
        <v>167</v>
      </c>
      <c r="E13" s="6">
        <v>210</v>
      </c>
      <c r="F13" s="1" t="s">
        <v>736</v>
      </c>
      <c r="G13" s="34">
        <v>45809</v>
      </c>
      <c r="H13" s="1"/>
      <c r="I13" s="1" t="s">
        <v>131</v>
      </c>
      <c r="J13" s="1" t="s">
        <v>730</v>
      </c>
      <c r="K13" s="1" t="s">
        <v>167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 t="str">
        <f ca="1">IFERROR(__xludf.DUMMYFUNCTION("""COMPUTED_VALUE"""),"ANA BEATRIZ SAMPAIO TORRES DOS SANTOS")</f>
        <v>ANA BEATRIZ SAMPAIO TORRES DOS SANTOS</v>
      </c>
      <c r="B14" s="113" t="s">
        <v>648</v>
      </c>
      <c r="C14" s="1" t="str">
        <f t="shared" ca="1" si="0"/>
        <v>OK</v>
      </c>
      <c r="D14" s="1" t="s">
        <v>167</v>
      </c>
      <c r="E14" s="6">
        <v>0</v>
      </c>
      <c r="F14" s="1" t="s">
        <v>737</v>
      </c>
      <c r="G14" s="34">
        <v>45809</v>
      </c>
      <c r="H14" s="1"/>
      <c r="I14" s="1" t="s">
        <v>131</v>
      </c>
      <c r="J14" s="1" t="s">
        <v>730</v>
      </c>
      <c r="K14" s="1" t="s">
        <v>167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 t="str">
        <f ca="1">IFERROR(__xludf.DUMMYFUNCTION("""COMPUTED_VALUE"""),"ANA BEATRIZ SOARES FERREIRA DE OLIVEIRA")</f>
        <v>ANA BEATRIZ SOARES FERREIRA DE OLIVEIRA</v>
      </c>
      <c r="B15" s="114" t="s">
        <v>650</v>
      </c>
      <c r="C15" s="1" t="str">
        <f t="shared" ca="1" si="0"/>
        <v>OK</v>
      </c>
      <c r="D15" s="1" t="s">
        <v>644</v>
      </c>
      <c r="E15" s="6">
        <v>630</v>
      </c>
      <c r="F15" s="1" t="s">
        <v>731</v>
      </c>
      <c r="G15" s="34">
        <v>45809</v>
      </c>
      <c r="H15" s="1"/>
      <c r="I15" s="1" t="s">
        <v>131</v>
      </c>
      <c r="J15" s="1" t="s">
        <v>730</v>
      </c>
      <c r="K15" s="1" t="s">
        <v>644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 t="str">
        <f ca="1">IFERROR(__xludf.DUMMYFUNCTION("""COMPUTED_VALUE"""),"ANA CAROLINA MARQUES SERAFIM")</f>
        <v>ANA CAROLINA MARQUES SERAFIM</v>
      </c>
      <c r="B16" s="113" t="s">
        <v>641</v>
      </c>
      <c r="C16" s="1" t="str">
        <f t="shared" ca="1" si="0"/>
        <v>OK</v>
      </c>
      <c r="D16" s="1" t="s">
        <v>169</v>
      </c>
      <c r="E16" s="6">
        <v>665</v>
      </c>
      <c r="F16" s="1" t="s">
        <v>729</v>
      </c>
      <c r="G16" s="34">
        <v>45809</v>
      </c>
      <c r="H16" s="1"/>
      <c r="I16" s="1" t="s">
        <v>131</v>
      </c>
      <c r="J16" s="1" t="s">
        <v>730</v>
      </c>
      <c r="K16" s="1" t="s">
        <v>169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 t="str">
        <f ca="1">IFERROR(__xludf.DUMMYFUNCTION("""COMPUTED_VALUE"""),"ANDERSON BARBOSA PEREIRA")</f>
        <v>ANDERSON BARBOSA PEREIRA</v>
      </c>
      <c r="B17" s="113" t="s">
        <v>641</v>
      </c>
      <c r="C17" s="1" t="str">
        <f t="shared" ca="1" si="0"/>
        <v>OK</v>
      </c>
      <c r="D17" s="1" t="s">
        <v>172</v>
      </c>
      <c r="E17" s="6">
        <v>665</v>
      </c>
      <c r="F17" s="1" t="s">
        <v>729</v>
      </c>
      <c r="G17" s="34">
        <v>45809</v>
      </c>
      <c r="H17" s="1"/>
      <c r="I17" s="1" t="s">
        <v>131</v>
      </c>
      <c r="J17" s="1" t="s">
        <v>730</v>
      </c>
      <c r="K17" s="1" t="s">
        <v>172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 t="str">
        <f ca="1">IFERROR(__xludf.DUMMYFUNCTION("""COMPUTED_VALUE"""),"ANDERSON FERREIRA SANTANA")</f>
        <v>ANDERSON FERREIRA SANTANA</v>
      </c>
      <c r="B18" s="113" t="s">
        <v>641</v>
      </c>
      <c r="C18" s="1" t="str">
        <f t="shared" ca="1" si="0"/>
        <v>OK</v>
      </c>
      <c r="D18" s="1" t="s">
        <v>174</v>
      </c>
      <c r="E18" s="6">
        <v>540</v>
      </c>
      <c r="F18" s="1" t="s">
        <v>738</v>
      </c>
      <c r="G18" s="34">
        <v>45809</v>
      </c>
      <c r="H18" s="1"/>
      <c r="I18" s="1" t="s">
        <v>131</v>
      </c>
      <c r="J18" s="1" t="s">
        <v>730</v>
      </c>
      <c r="K18" s="1" t="s">
        <v>174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 t="str">
        <f ca="1">IFERROR(__xludf.DUMMYFUNCTION("""COMPUTED_VALUE"""),"ANDERSON PACHECO LOULA SALES")</f>
        <v>ANDERSON PACHECO LOULA SALES</v>
      </c>
      <c r="B19" s="113" t="s">
        <v>641</v>
      </c>
      <c r="C19" s="1" t="str">
        <f t="shared" ca="1" si="0"/>
        <v>OK</v>
      </c>
      <c r="D19" s="1" t="s">
        <v>175</v>
      </c>
      <c r="E19" s="6">
        <v>630</v>
      </c>
      <c r="F19" s="1" t="s">
        <v>729</v>
      </c>
      <c r="G19" s="34">
        <v>45809</v>
      </c>
      <c r="H19" s="1"/>
      <c r="I19" s="1" t="s">
        <v>131</v>
      </c>
      <c r="J19" s="1" t="s">
        <v>730</v>
      </c>
      <c r="K19" s="1" t="s">
        <v>175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 t="str">
        <f ca="1">IFERROR(__xludf.DUMMYFUNCTION("""COMPUTED_VALUE"""),"ANDERSON SANTOS PROMMERCHENKEL")</f>
        <v>ANDERSON SANTOS PROMMERCHENKEL</v>
      </c>
      <c r="B20" s="113" t="s">
        <v>641</v>
      </c>
      <c r="C20" s="1" t="str">
        <f t="shared" ca="1" si="0"/>
        <v>OK</v>
      </c>
      <c r="D20" s="37" t="s">
        <v>176</v>
      </c>
      <c r="E20" s="6">
        <v>510</v>
      </c>
      <c r="F20" s="1" t="s">
        <v>738</v>
      </c>
      <c r="G20" s="34">
        <v>45809</v>
      </c>
      <c r="H20" s="1"/>
      <c r="I20" s="1" t="s">
        <v>131</v>
      </c>
      <c r="J20" s="1" t="s">
        <v>730</v>
      </c>
      <c r="K20" s="37" t="s">
        <v>176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 t="str">
        <f ca="1">IFERROR(__xludf.DUMMYFUNCTION("""COMPUTED_VALUE"""),"ANDERSON VIEIRA BARBOZA")</f>
        <v>ANDERSON VIEIRA BARBOZA</v>
      </c>
      <c r="B21" s="114" t="s">
        <v>641</v>
      </c>
      <c r="C21" s="1" t="str">
        <f t="shared" ca="1" si="0"/>
        <v>OK</v>
      </c>
      <c r="D21" s="1" t="s">
        <v>646</v>
      </c>
      <c r="E21" s="6">
        <v>245</v>
      </c>
      <c r="F21" s="1" t="s">
        <v>732</v>
      </c>
      <c r="G21" s="34">
        <v>45809</v>
      </c>
      <c r="H21" s="1"/>
      <c r="I21" s="1" t="s">
        <v>131</v>
      </c>
      <c r="J21" s="1" t="s">
        <v>730</v>
      </c>
      <c r="K21" s="1" t="s">
        <v>646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 t="str">
        <f ca="1">IFERROR(__xludf.DUMMYFUNCTION("""COMPUTED_VALUE"""),"ANDRE LUIZ PEREIRA COSTA")</f>
        <v>ANDRE LUIZ PEREIRA COSTA</v>
      </c>
      <c r="B22" s="113" t="s">
        <v>651</v>
      </c>
      <c r="C22" s="1" t="str">
        <f t="shared" ca="1" si="0"/>
        <v>OK</v>
      </c>
      <c r="D22" s="1" t="s">
        <v>180</v>
      </c>
      <c r="E22" s="6">
        <v>665</v>
      </c>
      <c r="F22" s="1" t="s">
        <v>739</v>
      </c>
      <c r="G22" s="34">
        <v>45809</v>
      </c>
      <c r="H22" s="1"/>
      <c r="I22" s="1" t="s">
        <v>131</v>
      </c>
      <c r="J22" s="1" t="s">
        <v>730</v>
      </c>
      <c r="K22" s="1" t="s">
        <v>180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 t="str">
        <f ca="1">IFERROR(__xludf.DUMMYFUNCTION("""COMPUTED_VALUE"""),"ANGÉLICA DE FRANÇA RAMOS")</f>
        <v>ANGÉLICA DE FRANÇA RAMOS</v>
      </c>
      <c r="B23" s="113" t="s">
        <v>641</v>
      </c>
      <c r="C23" s="1" t="str">
        <f t="shared" ca="1" si="0"/>
        <v>OK</v>
      </c>
      <c r="D23" s="1" t="s">
        <v>183</v>
      </c>
      <c r="E23" s="6">
        <v>570</v>
      </c>
      <c r="F23" s="1" t="s">
        <v>738</v>
      </c>
      <c r="G23" s="34">
        <v>45809</v>
      </c>
      <c r="H23" s="1"/>
      <c r="I23" s="1" t="s">
        <v>131</v>
      </c>
      <c r="J23" s="1" t="s">
        <v>730</v>
      </c>
      <c r="K23" s="1" t="s">
        <v>183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 t="str">
        <f ca="1">IFERROR(__xludf.DUMMYFUNCTION("""COMPUTED_VALUE"""),"ANNA BEATRIZ DOS SANTOS CARNEIRO SILVA")</f>
        <v>ANNA BEATRIZ DOS SANTOS CARNEIRO SILVA</v>
      </c>
      <c r="B24" s="113" t="s">
        <v>641</v>
      </c>
      <c r="C24" s="1" t="str">
        <f t="shared" ca="1" si="0"/>
        <v>OK</v>
      </c>
      <c r="D24" s="1" t="s">
        <v>186</v>
      </c>
      <c r="E24" s="6">
        <v>0</v>
      </c>
      <c r="F24" s="1" t="s">
        <v>734</v>
      </c>
      <c r="G24" s="34">
        <v>45809</v>
      </c>
      <c r="H24" s="1"/>
      <c r="I24" s="1" t="s">
        <v>131</v>
      </c>
      <c r="J24" s="1" t="s">
        <v>730</v>
      </c>
      <c r="K24" s="1" t="s">
        <v>186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 t="str">
        <f ca="1">IFERROR(__xludf.DUMMYFUNCTION("""COMPUTED_VALUE"""),"ANTONIO DIOGO DA SILVA TEIXEIRA")</f>
        <v>ANTONIO DIOGO DA SILVA TEIXEIRA</v>
      </c>
      <c r="B25" s="113" t="s">
        <v>641</v>
      </c>
      <c r="C25" s="1" t="str">
        <f t="shared" ca="1" si="0"/>
        <v>OK</v>
      </c>
      <c r="D25" s="1" t="s">
        <v>186</v>
      </c>
      <c r="E25" s="6">
        <v>490</v>
      </c>
      <c r="F25" s="1" t="s">
        <v>735</v>
      </c>
      <c r="G25" s="34">
        <v>45809</v>
      </c>
      <c r="H25" s="1"/>
      <c r="I25" s="1" t="s">
        <v>131</v>
      </c>
      <c r="J25" s="1" t="s">
        <v>730</v>
      </c>
      <c r="K25" s="1" t="s">
        <v>186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 t="str">
        <f ca="1">IFERROR(__xludf.DUMMYFUNCTION("""COMPUTED_VALUE"""),"ARTHUR CASSILHAS DA MATA")</f>
        <v>ARTHUR CASSILHAS DA MATA</v>
      </c>
      <c r="B26" s="113" t="s">
        <v>641</v>
      </c>
      <c r="C26" s="1" t="str">
        <f t="shared" ca="1" si="0"/>
        <v>OK</v>
      </c>
      <c r="D26" s="1" t="s">
        <v>187</v>
      </c>
      <c r="E26" s="6">
        <v>630</v>
      </c>
      <c r="F26" s="1" t="s">
        <v>729</v>
      </c>
      <c r="G26" s="34">
        <v>45809</v>
      </c>
      <c r="H26" s="1"/>
      <c r="I26" s="1" t="s">
        <v>131</v>
      </c>
      <c r="J26" s="1" t="s">
        <v>730</v>
      </c>
      <c r="K26" s="1" t="s">
        <v>187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 t="str">
        <f ca="1">IFERROR(__xludf.DUMMYFUNCTION("""COMPUTED_VALUE"""),"ARTHUR RODRIGUES RANGEL")</f>
        <v>ARTHUR RODRIGUES RANGEL</v>
      </c>
      <c r="B27" s="113" t="s">
        <v>641</v>
      </c>
      <c r="C27" s="1" t="str">
        <f t="shared" ca="1" si="0"/>
        <v>OK</v>
      </c>
      <c r="D27" s="1" t="s">
        <v>189</v>
      </c>
      <c r="E27" s="6">
        <v>630</v>
      </c>
      <c r="F27" s="1" t="s">
        <v>731</v>
      </c>
      <c r="G27" s="34">
        <v>45809</v>
      </c>
      <c r="H27" s="1"/>
      <c r="I27" s="1" t="s">
        <v>131</v>
      </c>
      <c r="J27" s="1" t="s">
        <v>730</v>
      </c>
      <c r="K27" s="1" t="s">
        <v>189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8">
      <c r="A28" s="1" t="str">
        <f ca="1">IFERROR(__xludf.DUMMYFUNCTION("""COMPUTED_VALUE"""),"ARTHUR SOUZA LEMOS PINHEIRO")</f>
        <v>ARTHUR SOUZA LEMOS PINHEIRO</v>
      </c>
      <c r="B28" s="113" t="s">
        <v>641</v>
      </c>
      <c r="C28" s="1" t="str">
        <f t="shared" ca="1" si="0"/>
        <v>OK</v>
      </c>
      <c r="D28" s="1" t="s">
        <v>191</v>
      </c>
      <c r="E28" s="6">
        <v>630</v>
      </c>
      <c r="F28" s="1" t="s">
        <v>731</v>
      </c>
      <c r="G28" s="34">
        <v>45809</v>
      </c>
      <c r="H28" s="1"/>
      <c r="I28" s="1" t="s">
        <v>131</v>
      </c>
      <c r="J28" s="1" t="s">
        <v>730</v>
      </c>
      <c r="K28" s="1" t="s">
        <v>191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8">
      <c r="A29" s="1" t="str">
        <f ca="1">IFERROR(__xludf.DUMMYFUNCTION("""COMPUTED_VALUE"""),"ARTHUR TELES SILVA DE ANDRADE")</f>
        <v>ARTHUR TELES SILVA DE ANDRADE</v>
      </c>
      <c r="B29" s="113" t="s">
        <v>641</v>
      </c>
      <c r="C29" s="1" t="str">
        <f t="shared" ca="1" si="0"/>
        <v>OK</v>
      </c>
      <c r="D29" s="1" t="s">
        <v>193</v>
      </c>
      <c r="E29" s="6">
        <v>560</v>
      </c>
      <c r="F29" s="1" t="s">
        <v>739</v>
      </c>
      <c r="G29" s="34">
        <v>45809</v>
      </c>
      <c r="H29" s="1"/>
      <c r="I29" s="1" t="s">
        <v>131</v>
      </c>
      <c r="J29" s="1" t="s">
        <v>730</v>
      </c>
      <c r="K29" s="1" t="s">
        <v>193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8">
      <c r="A30" s="1" t="str">
        <f ca="1">IFERROR(__xludf.DUMMYFUNCTION("""COMPUTED_VALUE"""),"ARTUR OLIVEIRA CABRAL")</f>
        <v>ARTUR OLIVEIRA CABRAL</v>
      </c>
      <c r="B30" s="113" t="s">
        <v>641</v>
      </c>
      <c r="C30" s="1" t="str">
        <f t="shared" ca="1" si="0"/>
        <v>OK</v>
      </c>
      <c r="D30" s="1" t="s">
        <v>195</v>
      </c>
      <c r="E30" s="6">
        <v>525</v>
      </c>
      <c r="F30" s="1" t="s">
        <v>732</v>
      </c>
      <c r="G30" s="34">
        <v>45809</v>
      </c>
      <c r="H30" s="1"/>
      <c r="I30" s="1" t="s">
        <v>131</v>
      </c>
      <c r="J30" s="1" t="s">
        <v>730</v>
      </c>
      <c r="K30" s="1" t="s">
        <v>195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8">
      <c r="A31" s="1" t="str">
        <f ca="1">IFERROR(__xludf.DUMMYFUNCTION("""COMPUTED_VALUE"""),"AUREA CRISTINA DE OLIVEIRA BERNARDES")</f>
        <v>AUREA CRISTINA DE OLIVEIRA BERNARDES</v>
      </c>
      <c r="B31" s="113" t="s">
        <v>641</v>
      </c>
      <c r="C31" s="1" t="str">
        <f t="shared" ca="1" si="0"/>
        <v>OK</v>
      </c>
      <c r="D31" s="1" t="s">
        <v>649</v>
      </c>
      <c r="E31" s="6">
        <v>210</v>
      </c>
      <c r="F31" s="1" t="s">
        <v>734</v>
      </c>
      <c r="G31" s="34">
        <v>45809</v>
      </c>
      <c r="H31" s="1"/>
      <c r="I31" s="1" t="s">
        <v>131</v>
      </c>
      <c r="J31" s="1" t="s">
        <v>730</v>
      </c>
      <c r="K31" s="1" t="s">
        <v>649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8">
      <c r="A32" s="1" t="str">
        <f ca="1">IFERROR(__xludf.DUMMYFUNCTION("""COMPUTED_VALUE"""),"BEATRIZ MEIRA CUNHA")</f>
        <v>BEATRIZ MEIRA CUNHA</v>
      </c>
      <c r="B32" s="114" t="s">
        <v>641</v>
      </c>
      <c r="C32" s="1" t="str">
        <f t="shared" ca="1" si="0"/>
        <v>OK</v>
      </c>
      <c r="D32" s="1" t="s">
        <v>196</v>
      </c>
      <c r="E32" s="6">
        <v>0</v>
      </c>
      <c r="F32" s="1" t="s">
        <v>740</v>
      </c>
      <c r="G32" s="34">
        <v>45809</v>
      </c>
      <c r="H32" s="1"/>
      <c r="I32" s="1" t="s">
        <v>131</v>
      </c>
      <c r="J32" s="1" t="s">
        <v>730</v>
      </c>
      <c r="K32" s="1" t="s">
        <v>196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8">
      <c r="A33" s="1" t="str">
        <f ca="1">IFERROR(__xludf.DUMMYFUNCTION("""COMPUTED_VALUE"""),"BIANCA RODRIGUES DA SILVEIRA")</f>
        <v>BIANCA RODRIGUES DA SILVEIRA</v>
      </c>
      <c r="B33" s="113" t="s">
        <v>641</v>
      </c>
      <c r="C33" s="1" t="str">
        <f t="shared" ca="1" si="0"/>
        <v>OK</v>
      </c>
      <c r="D33" s="37" t="s">
        <v>207</v>
      </c>
      <c r="E33" s="6">
        <v>0</v>
      </c>
      <c r="F33" s="1" t="s">
        <v>737</v>
      </c>
      <c r="G33" s="34">
        <v>45809</v>
      </c>
      <c r="H33" s="1"/>
      <c r="I33" s="1" t="s">
        <v>131</v>
      </c>
      <c r="J33" s="1" t="s">
        <v>730</v>
      </c>
      <c r="K33" s="37" t="s">
        <v>207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8">
      <c r="A34" s="1" t="str">
        <f ca="1">IFERROR(__xludf.DUMMYFUNCTION("""COMPUTED_VALUE"""),"BRUNA DE JESUS DA SILVA")</f>
        <v>BRUNA DE JESUS DA SILVA</v>
      </c>
      <c r="B34" s="113" t="s">
        <v>652</v>
      </c>
      <c r="C34" s="1" t="str">
        <f t="shared" ca="1" si="0"/>
        <v>OK</v>
      </c>
      <c r="D34" s="1" t="s">
        <v>198</v>
      </c>
      <c r="E34" s="6">
        <v>665</v>
      </c>
      <c r="F34" s="1" t="s">
        <v>729</v>
      </c>
      <c r="G34" s="34">
        <v>45809</v>
      </c>
      <c r="H34" s="1"/>
      <c r="I34" s="1" t="s">
        <v>131</v>
      </c>
      <c r="J34" s="1" t="s">
        <v>730</v>
      </c>
      <c r="K34" s="1" t="s">
        <v>198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8">
      <c r="A35" s="1" t="str">
        <f ca="1">IFERROR(__xludf.DUMMYFUNCTION("""COMPUTED_VALUE"""),"BRUNNO MARQUES ESPOSITO")</f>
        <v>BRUNNO MARQUES ESPOSITO</v>
      </c>
      <c r="B35" s="113" t="s">
        <v>641</v>
      </c>
      <c r="C35" s="1" t="str">
        <f t="shared" ca="1" si="0"/>
        <v>OK</v>
      </c>
      <c r="D35" s="37" t="s">
        <v>199</v>
      </c>
      <c r="E35" s="6">
        <v>595</v>
      </c>
      <c r="F35" s="1" t="s">
        <v>729</v>
      </c>
      <c r="G35" s="34">
        <v>45809</v>
      </c>
      <c r="H35" s="1"/>
      <c r="I35" s="1" t="s">
        <v>131</v>
      </c>
      <c r="J35" s="1" t="s">
        <v>730</v>
      </c>
      <c r="K35" s="37" t="s">
        <v>199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8">
      <c r="A36" s="1" t="str">
        <f ca="1">IFERROR(__xludf.DUMMYFUNCTION("""COMPUTED_VALUE"""),"BRUNO DE MORAES LIMA")</f>
        <v>BRUNO DE MORAES LIMA</v>
      </c>
      <c r="B36" s="113" t="s">
        <v>641</v>
      </c>
      <c r="C36" s="1" t="str">
        <f t="shared" ca="1" si="0"/>
        <v>OK</v>
      </c>
      <c r="D36" s="1" t="s">
        <v>201</v>
      </c>
      <c r="E36" s="6">
        <v>245</v>
      </c>
      <c r="F36" s="1" t="s">
        <v>731</v>
      </c>
      <c r="G36" s="34">
        <v>45809</v>
      </c>
      <c r="H36" s="1"/>
      <c r="I36" s="1" t="s">
        <v>131</v>
      </c>
      <c r="J36" s="1" t="s">
        <v>730</v>
      </c>
      <c r="K36" s="1" t="s">
        <v>201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8">
      <c r="A37" s="1" t="str">
        <f ca="1">IFERROR(__xludf.DUMMYFUNCTION("""COMPUTED_VALUE"""),"BRUNO DUTRA DE MACEDO")</f>
        <v>BRUNO DUTRA DE MACEDO</v>
      </c>
      <c r="B37" s="113" t="s">
        <v>641</v>
      </c>
      <c r="C37" s="1" t="str">
        <f t="shared" ca="1" si="0"/>
        <v>OK</v>
      </c>
      <c r="D37" s="1" t="s">
        <v>204</v>
      </c>
      <c r="E37" s="6">
        <v>630</v>
      </c>
      <c r="F37" s="1" t="s">
        <v>732</v>
      </c>
      <c r="G37" s="34">
        <v>45809</v>
      </c>
      <c r="H37" s="1"/>
      <c r="I37" s="1" t="s">
        <v>131</v>
      </c>
      <c r="J37" s="1" t="s">
        <v>730</v>
      </c>
      <c r="K37" s="1" t="s">
        <v>204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8">
      <c r="A38" s="1" t="str">
        <f ca="1">IFERROR(__xludf.DUMMYFUNCTION("""COMPUTED_VALUE"""),"CARLOS DA SILVA SANTOS")</f>
        <v>CARLOS DA SILVA SANTOS</v>
      </c>
      <c r="B38" s="113" t="s">
        <v>641</v>
      </c>
      <c r="C38" s="1" t="str">
        <f t="shared" ca="1" si="0"/>
        <v>OK</v>
      </c>
      <c r="D38" s="1" t="s">
        <v>206</v>
      </c>
      <c r="E38" s="6">
        <v>665</v>
      </c>
      <c r="F38" s="1" t="s">
        <v>731</v>
      </c>
      <c r="G38" s="34">
        <v>45809</v>
      </c>
      <c r="H38" s="1"/>
      <c r="I38" s="1" t="s">
        <v>131</v>
      </c>
      <c r="J38" s="1" t="s">
        <v>730</v>
      </c>
      <c r="K38" s="1" t="s">
        <v>206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8">
      <c r="A39" s="1" t="str">
        <f ca="1">IFERROR(__xludf.DUMMYFUNCTION("""COMPUTED_VALUE"""),"CARLOS EDUARDO DE MORAIS RODRIGUES JUNIOR")</f>
        <v>CARLOS EDUARDO DE MORAIS RODRIGUES JUNIOR</v>
      </c>
      <c r="B39" s="113" t="s">
        <v>641</v>
      </c>
      <c r="C39" s="1" t="str">
        <f t="shared" ca="1" si="0"/>
        <v>OK</v>
      </c>
      <c r="D39" s="37" t="s">
        <v>207</v>
      </c>
      <c r="E39" s="6">
        <v>210</v>
      </c>
      <c r="F39" s="1" t="s">
        <v>736</v>
      </c>
      <c r="G39" s="34">
        <v>45809</v>
      </c>
      <c r="H39" s="1"/>
      <c r="I39" s="1" t="s">
        <v>131</v>
      </c>
      <c r="J39" s="1" t="s">
        <v>730</v>
      </c>
      <c r="K39" s="37" t="s">
        <v>207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8">
      <c r="A40" s="1" t="str">
        <f ca="1">IFERROR(__xludf.DUMMYFUNCTION("""COMPUTED_VALUE"""),"CARLOS EDUARDO SILVA DE SOUZA")</f>
        <v>CARLOS EDUARDO SILVA DE SOUZA</v>
      </c>
      <c r="B40" s="113" t="s">
        <v>641</v>
      </c>
      <c r="C40" s="1" t="str">
        <f t="shared" ca="1" si="0"/>
        <v>OK</v>
      </c>
      <c r="D40" s="37" t="s">
        <v>207</v>
      </c>
      <c r="E40" s="6">
        <v>0</v>
      </c>
      <c r="F40" s="1" t="s">
        <v>737</v>
      </c>
      <c r="G40" s="34">
        <v>45809</v>
      </c>
      <c r="H40" s="1"/>
      <c r="I40" s="1" t="s">
        <v>131</v>
      </c>
      <c r="J40" s="1" t="s">
        <v>730</v>
      </c>
      <c r="K40" s="37" t="s">
        <v>207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8">
      <c r="A41" s="1" t="str">
        <f ca="1">IFERROR(__xludf.DUMMYFUNCTION("""COMPUTED_VALUE"""),"CARLOS GOMES DA SILVA")</f>
        <v>CARLOS GOMES DA SILVA</v>
      </c>
      <c r="B41" s="113" t="s">
        <v>648</v>
      </c>
      <c r="C41" s="1" t="str">
        <f t="shared" ca="1" si="0"/>
        <v>OK</v>
      </c>
      <c r="D41" s="1" t="s">
        <v>209</v>
      </c>
      <c r="E41" s="6">
        <v>480</v>
      </c>
      <c r="F41" s="1" t="s">
        <v>738</v>
      </c>
      <c r="G41" s="34">
        <v>45809</v>
      </c>
      <c r="H41" s="1"/>
      <c r="I41" s="1" t="s">
        <v>131</v>
      </c>
      <c r="J41" s="1" t="s">
        <v>730</v>
      </c>
      <c r="K41" s="1" t="s">
        <v>209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8">
      <c r="A42" s="1" t="str">
        <f ca="1">IFERROR(__xludf.DUMMYFUNCTION("""COMPUTED_VALUE"""),"CARLOS ROBERTO MESQUITA")</f>
        <v>CARLOS ROBERTO MESQUITA</v>
      </c>
      <c r="B42" s="113" t="s">
        <v>641</v>
      </c>
      <c r="C42" s="1" t="str">
        <f t="shared" ca="1" si="0"/>
        <v>OK</v>
      </c>
      <c r="D42" s="1" t="s">
        <v>210</v>
      </c>
      <c r="E42" s="6">
        <v>665</v>
      </c>
      <c r="F42" s="1" t="s">
        <v>732</v>
      </c>
      <c r="G42" s="34">
        <v>45809</v>
      </c>
      <c r="H42" s="1"/>
      <c r="I42" s="1" t="s">
        <v>131</v>
      </c>
      <c r="J42" s="1" t="s">
        <v>730</v>
      </c>
      <c r="K42" s="1" t="s">
        <v>210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8">
      <c r="A43" s="1" t="str">
        <f ca="1">IFERROR(__xludf.DUMMYFUNCTION("""COMPUTED_VALUE"""),"CASSIANO FERREIRA MORAES")</f>
        <v>CASSIANO FERREIRA MORAES</v>
      </c>
      <c r="B43" s="113" t="s">
        <v>641</v>
      </c>
      <c r="C43" s="1" t="str">
        <f t="shared" ca="1" si="0"/>
        <v>OK</v>
      </c>
      <c r="D43" s="1" t="s">
        <v>213</v>
      </c>
      <c r="E43" s="6">
        <v>630</v>
      </c>
      <c r="F43" s="1" t="s">
        <v>729</v>
      </c>
      <c r="G43" s="34">
        <v>45809</v>
      </c>
      <c r="H43" s="1"/>
      <c r="I43" s="1" t="s">
        <v>131</v>
      </c>
      <c r="J43" s="1" t="s">
        <v>730</v>
      </c>
      <c r="K43" s="1" t="s">
        <v>213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8">
      <c r="A44" s="1" t="str">
        <f ca="1">IFERROR(__xludf.DUMMYFUNCTION("""COMPUTED_VALUE"""),"CAUÃ BARBOSA DE CARVALHO")</f>
        <v>CAUÃ BARBOSA DE CARVALHO</v>
      </c>
      <c r="B44" s="113" t="s">
        <v>641</v>
      </c>
      <c r="C44" s="1" t="str">
        <f t="shared" ca="1" si="0"/>
        <v>OK</v>
      </c>
      <c r="D44" s="1" t="s">
        <v>215</v>
      </c>
      <c r="E44" s="6">
        <v>665</v>
      </c>
      <c r="F44" s="1" t="s">
        <v>732</v>
      </c>
      <c r="G44" s="34">
        <v>45809</v>
      </c>
      <c r="H44" s="1"/>
      <c r="I44" s="1" t="s">
        <v>131</v>
      </c>
      <c r="J44" s="1" t="s">
        <v>730</v>
      </c>
      <c r="K44" s="1" t="s">
        <v>215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8">
      <c r="A45" s="1" t="str">
        <f ca="1">IFERROR(__xludf.DUMMYFUNCTION("""COMPUTED_VALUE"""),"CAUÃ DE FREITAS LEITE")</f>
        <v>CAUÃ DE FREITAS LEITE</v>
      </c>
      <c r="B45" s="114" t="s">
        <v>641</v>
      </c>
      <c r="C45" s="1" t="str">
        <f t="shared" ca="1" si="0"/>
        <v>OK</v>
      </c>
      <c r="D45" s="1" t="s">
        <v>218</v>
      </c>
      <c r="E45" s="6">
        <v>665</v>
      </c>
      <c r="F45" s="1" t="s">
        <v>732</v>
      </c>
      <c r="G45" s="34">
        <v>45809</v>
      </c>
      <c r="H45" s="1"/>
      <c r="I45" s="1" t="s">
        <v>131</v>
      </c>
      <c r="J45" s="1" t="s">
        <v>730</v>
      </c>
      <c r="K45" s="1" t="s">
        <v>218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8">
      <c r="A46" s="1" t="str">
        <f ca="1">IFERROR(__xludf.DUMMYFUNCTION("""COMPUTED_VALUE"""),"CAUA VIEIRA LORENCINI ZANONI")</f>
        <v>CAUA VIEIRA LORENCINI ZANONI</v>
      </c>
      <c r="B46" s="114" t="s">
        <v>641</v>
      </c>
      <c r="C46" s="1" t="str">
        <f t="shared" ca="1" si="0"/>
        <v>OK</v>
      </c>
      <c r="D46" s="1" t="s">
        <v>220</v>
      </c>
      <c r="E46" s="6">
        <v>595</v>
      </c>
      <c r="F46" s="1" t="s">
        <v>729</v>
      </c>
      <c r="G46" s="34">
        <v>45809</v>
      </c>
      <c r="H46" s="1"/>
      <c r="I46" s="1" t="s">
        <v>131</v>
      </c>
      <c r="J46" s="1" t="s">
        <v>730</v>
      </c>
      <c r="K46" s="1" t="s">
        <v>220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8">
      <c r="A47" s="1" t="str">
        <f ca="1">IFERROR(__xludf.DUMMYFUNCTION("""COMPUTED_VALUE"""),"CLARA GABRIELLE NASCIMENTO FIEL")</f>
        <v>CLARA GABRIELLE NASCIMENTO FIEL</v>
      </c>
      <c r="B47" s="113" t="s">
        <v>641</v>
      </c>
      <c r="C47" s="1" t="str">
        <f t="shared" ca="1" si="0"/>
        <v>OK</v>
      </c>
      <c r="D47" s="1" t="s">
        <v>741</v>
      </c>
      <c r="E47" s="6">
        <v>455</v>
      </c>
      <c r="F47" s="1" t="s">
        <v>732</v>
      </c>
      <c r="G47" s="34">
        <v>45809</v>
      </c>
      <c r="H47" s="1"/>
      <c r="I47" s="1" t="s">
        <v>131</v>
      </c>
      <c r="J47" s="1" t="s">
        <v>730</v>
      </c>
      <c r="K47" s="1" t="s">
        <v>741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8">
      <c r="A48" s="1" t="str">
        <f ca="1">IFERROR(__xludf.DUMMYFUNCTION("""COMPUTED_VALUE"""),"CLERISTON CLEDSON GOMES DA SILVA")</f>
        <v>CLERISTON CLEDSON GOMES DA SILVA</v>
      </c>
      <c r="B48" s="114" t="s">
        <v>641</v>
      </c>
      <c r="C48" s="1" t="str">
        <f t="shared" ca="1" si="0"/>
        <v>OK</v>
      </c>
      <c r="D48" s="1" t="s">
        <v>221</v>
      </c>
      <c r="E48" s="6">
        <v>0</v>
      </c>
      <c r="F48" s="1" t="s">
        <v>740</v>
      </c>
      <c r="G48" s="34">
        <v>45809</v>
      </c>
      <c r="H48" s="1"/>
      <c r="I48" s="1" t="s">
        <v>131</v>
      </c>
      <c r="J48" s="1" t="s">
        <v>730</v>
      </c>
      <c r="K48" s="1" t="s">
        <v>221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8">
      <c r="A49" s="1" t="str">
        <f ca="1">IFERROR(__xludf.DUMMYFUNCTION("""COMPUTED_VALUE"""),"CLEVERSON BHERING CLARE JUNIOR")</f>
        <v>CLEVERSON BHERING CLARE JUNIOR</v>
      </c>
      <c r="B49" s="113" t="s">
        <v>652</v>
      </c>
      <c r="C49" s="1" t="str">
        <f t="shared" ca="1" si="0"/>
        <v>OK</v>
      </c>
      <c r="D49" s="1" t="s">
        <v>222</v>
      </c>
      <c r="E49" s="6">
        <v>630</v>
      </c>
      <c r="F49" s="1" t="s">
        <v>729</v>
      </c>
      <c r="G49" s="34">
        <v>45809</v>
      </c>
      <c r="H49" s="1"/>
      <c r="I49" s="1" t="s">
        <v>131</v>
      </c>
      <c r="J49" s="1" t="s">
        <v>730</v>
      </c>
      <c r="K49" s="1" t="s">
        <v>222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8">
      <c r="A50" s="1" t="str">
        <f ca="1">IFERROR(__xludf.DUMMYFUNCTION("""COMPUTED_VALUE"""),"DANIEL ANCHIETA BRAZIEL PETZOLD")</f>
        <v>DANIEL ANCHIETA BRAZIEL PETZOLD</v>
      </c>
      <c r="B50" s="113" t="s">
        <v>654</v>
      </c>
      <c r="C50" s="1" t="str">
        <f t="shared" ca="1" si="0"/>
        <v>OK</v>
      </c>
      <c r="D50" s="1" t="s">
        <v>223</v>
      </c>
      <c r="E50" s="6">
        <v>735</v>
      </c>
      <c r="F50" s="1" t="s">
        <v>739</v>
      </c>
      <c r="G50" s="34">
        <v>45809</v>
      </c>
      <c r="H50" s="1"/>
      <c r="I50" s="1" t="s">
        <v>131</v>
      </c>
      <c r="J50" s="1" t="s">
        <v>730</v>
      </c>
      <c r="K50" s="1" t="s">
        <v>223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8">
      <c r="A51" s="1" t="str">
        <f ca="1">IFERROR(__xludf.DUMMYFUNCTION("""COMPUTED_VALUE"""),"DANIEL DUARTE ALVES")</f>
        <v>DANIEL DUARTE ALVES</v>
      </c>
      <c r="B51" s="113" t="s">
        <v>641</v>
      </c>
      <c r="C51" s="1" t="str">
        <f t="shared" ca="1" si="0"/>
        <v>OK</v>
      </c>
      <c r="D51" s="1" t="s">
        <v>226</v>
      </c>
      <c r="E51" s="6">
        <v>595</v>
      </c>
      <c r="F51" s="1" t="s">
        <v>729</v>
      </c>
      <c r="G51" s="34">
        <v>45809</v>
      </c>
      <c r="H51" s="1"/>
      <c r="I51" s="1" t="s">
        <v>131</v>
      </c>
      <c r="J51" s="1" t="s">
        <v>730</v>
      </c>
      <c r="K51" s="1" t="s">
        <v>226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8">
      <c r="A52" s="1" t="str">
        <f ca="1">IFERROR(__xludf.DUMMYFUNCTION("""COMPUTED_VALUE"""),"DANIEL VICTOR TEODORO MOREIRA")</f>
        <v>DANIEL VICTOR TEODORO MOREIRA</v>
      </c>
      <c r="B52" s="113" t="s">
        <v>655</v>
      </c>
      <c r="C52" s="1" t="str">
        <f t="shared" ca="1" si="0"/>
        <v>OK</v>
      </c>
      <c r="D52" s="1" t="s">
        <v>228</v>
      </c>
      <c r="E52" s="6">
        <v>665</v>
      </c>
      <c r="F52" s="1" t="s">
        <v>733</v>
      </c>
      <c r="G52" s="34">
        <v>45809</v>
      </c>
      <c r="H52" s="1"/>
      <c r="I52" s="1" t="s">
        <v>131</v>
      </c>
      <c r="J52" s="1" t="s">
        <v>730</v>
      </c>
      <c r="K52" s="1" t="s">
        <v>228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8">
      <c r="A53" s="1" t="str">
        <f ca="1">IFERROR(__xludf.DUMMYFUNCTION("""COMPUTED_VALUE"""),"DAVI DOUGLAS BATISTA DOS SANTOS")</f>
        <v>DAVI DOUGLAS BATISTA DOS SANTOS</v>
      </c>
      <c r="B53" s="113" t="s">
        <v>641</v>
      </c>
      <c r="C53" s="1" t="str">
        <f t="shared" ca="1" si="0"/>
        <v>OK</v>
      </c>
      <c r="D53" s="1" t="s">
        <v>230</v>
      </c>
      <c r="E53" s="6">
        <v>665</v>
      </c>
      <c r="F53" s="1" t="s">
        <v>732</v>
      </c>
      <c r="G53" s="34">
        <v>45809</v>
      </c>
      <c r="H53" s="1"/>
      <c r="I53" s="1" t="s">
        <v>131</v>
      </c>
      <c r="J53" s="1" t="s">
        <v>730</v>
      </c>
      <c r="K53" s="1" t="s">
        <v>230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8">
      <c r="A54" s="1" t="str">
        <f ca="1">IFERROR(__xludf.DUMMYFUNCTION("""COMPUTED_VALUE"""),"DAVI ELIAS DA SILVA CARVALHO")</f>
        <v>DAVI ELIAS DA SILVA CARVALHO</v>
      </c>
      <c r="B54" s="113" t="s">
        <v>641</v>
      </c>
      <c r="C54" s="1" t="str">
        <f t="shared" ca="1" si="0"/>
        <v>OK</v>
      </c>
      <c r="D54" s="1" t="s">
        <v>232</v>
      </c>
      <c r="E54" s="6">
        <v>595</v>
      </c>
      <c r="F54" s="1" t="s">
        <v>729</v>
      </c>
      <c r="G54" s="34">
        <v>45809</v>
      </c>
      <c r="H54" s="1"/>
      <c r="I54" s="1" t="s">
        <v>131</v>
      </c>
      <c r="J54" s="1" t="s">
        <v>730</v>
      </c>
      <c r="K54" s="1" t="s">
        <v>232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8">
      <c r="A55" s="1" t="str">
        <f ca="1">IFERROR(__xludf.DUMMYFUNCTION("""COMPUTED_VALUE"""),"DAVI VASCONCELLOS MACEDO")</f>
        <v>DAVI VASCONCELLOS MACEDO</v>
      </c>
      <c r="B55" s="113" t="s">
        <v>641</v>
      </c>
      <c r="C55" s="1" t="str">
        <f t="shared" ca="1" si="0"/>
        <v>OK</v>
      </c>
      <c r="D55" s="1" t="s">
        <v>233</v>
      </c>
      <c r="E55" s="6">
        <v>665</v>
      </c>
      <c r="F55" s="1" t="s">
        <v>732</v>
      </c>
      <c r="G55" s="34">
        <v>45809</v>
      </c>
      <c r="H55" s="1"/>
      <c r="I55" s="1" t="s">
        <v>131</v>
      </c>
      <c r="J55" s="1" t="s">
        <v>730</v>
      </c>
      <c r="K55" s="1" t="s">
        <v>233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8">
      <c r="A56" s="1" t="str">
        <f ca="1">IFERROR(__xludf.DUMMYFUNCTION("""COMPUTED_VALUE"""),"DIEGO CARLOS DA SILVA SANTOS")</f>
        <v>DIEGO CARLOS DA SILVA SANTOS</v>
      </c>
      <c r="B56" s="114" t="s">
        <v>641</v>
      </c>
      <c r="C56" s="1" t="str">
        <f t="shared" ca="1" si="0"/>
        <v>OK</v>
      </c>
      <c r="D56" s="1" t="s">
        <v>235</v>
      </c>
      <c r="E56" s="6">
        <v>665</v>
      </c>
      <c r="F56" s="1" t="s">
        <v>731</v>
      </c>
      <c r="G56" s="34">
        <v>45809</v>
      </c>
      <c r="H56" s="1"/>
      <c r="I56" s="1" t="s">
        <v>131</v>
      </c>
      <c r="J56" s="1" t="s">
        <v>730</v>
      </c>
      <c r="K56" s="1" t="s">
        <v>235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8">
      <c r="A57" s="1" t="str">
        <f ca="1">IFERROR(__xludf.DUMMYFUNCTION("""COMPUTED_VALUE"""),"DIEGO FERNANDES ALVES MARTINS")</f>
        <v>DIEGO FERNANDES ALVES MARTINS</v>
      </c>
      <c r="B57" s="113" t="s">
        <v>641</v>
      </c>
      <c r="C57" s="1" t="str">
        <f t="shared" ca="1" si="0"/>
        <v>OK</v>
      </c>
      <c r="D57" s="1" t="s">
        <v>236</v>
      </c>
      <c r="E57" s="6">
        <v>665</v>
      </c>
      <c r="F57" s="1" t="s">
        <v>732</v>
      </c>
      <c r="G57" s="34">
        <v>45809</v>
      </c>
      <c r="H57" s="1"/>
      <c r="I57" s="1" t="s">
        <v>131</v>
      </c>
      <c r="J57" s="1" t="s">
        <v>730</v>
      </c>
      <c r="K57" s="1" t="s">
        <v>236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8">
      <c r="A58" s="1" t="str">
        <f ca="1">IFERROR(__xludf.DUMMYFUNCTION("""COMPUTED_VALUE"""),"DOUGLAS DE SOUZA PAULO")</f>
        <v>DOUGLAS DE SOUZA PAULO</v>
      </c>
      <c r="B58" s="113" t="s">
        <v>641</v>
      </c>
      <c r="C58" s="1" t="str">
        <f t="shared" ca="1" si="0"/>
        <v>OK</v>
      </c>
      <c r="D58" s="1" t="s">
        <v>238</v>
      </c>
      <c r="E58" s="6">
        <v>450</v>
      </c>
      <c r="F58" s="1" t="s">
        <v>738</v>
      </c>
      <c r="G58" s="34">
        <v>45809</v>
      </c>
      <c r="H58" s="1"/>
      <c r="I58" s="1" t="s">
        <v>131</v>
      </c>
      <c r="J58" s="1" t="s">
        <v>730</v>
      </c>
      <c r="K58" s="1" t="s">
        <v>238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8">
      <c r="A59" s="1" t="str">
        <f ca="1">IFERROR(__xludf.DUMMYFUNCTION("""COMPUTED_VALUE"""),"DOUGLAS RODRIGUES DIAS")</f>
        <v>DOUGLAS RODRIGUES DIAS</v>
      </c>
      <c r="B59" s="113" t="s">
        <v>641</v>
      </c>
      <c r="C59" s="1" t="str">
        <f t="shared" ca="1" si="0"/>
        <v>OK</v>
      </c>
      <c r="D59" s="37" t="s">
        <v>240</v>
      </c>
      <c r="E59" s="6">
        <v>665</v>
      </c>
      <c r="F59" s="1" t="s">
        <v>729</v>
      </c>
      <c r="G59" s="34">
        <v>45809</v>
      </c>
      <c r="H59" s="1"/>
      <c r="I59" s="1" t="s">
        <v>131</v>
      </c>
      <c r="J59" s="1" t="s">
        <v>730</v>
      </c>
      <c r="K59" s="37" t="s">
        <v>240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8">
      <c r="A60" s="1" t="str">
        <f ca="1">IFERROR(__xludf.DUMMYFUNCTION("""COMPUTED_VALUE"""),"EDILEI SANTOS SILVA")</f>
        <v>EDILEI SANTOS SILVA</v>
      </c>
      <c r="B60" s="113" t="s">
        <v>641</v>
      </c>
      <c r="C60" s="1" t="str">
        <f t="shared" ca="1" si="0"/>
        <v>OK</v>
      </c>
      <c r="D60" s="37" t="s">
        <v>242</v>
      </c>
      <c r="E60" s="6">
        <v>665</v>
      </c>
      <c r="F60" s="1" t="s">
        <v>729</v>
      </c>
      <c r="G60" s="34">
        <v>45809</v>
      </c>
      <c r="H60" s="1"/>
      <c r="I60" s="1" t="s">
        <v>131</v>
      </c>
      <c r="J60" s="1" t="s">
        <v>730</v>
      </c>
      <c r="K60" s="37" t="s">
        <v>242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8">
      <c r="A61" s="1" t="str">
        <f ca="1">IFERROR(__xludf.DUMMYFUNCTION("""COMPUTED_VALUE"""),"EDMILSON MENDES DE SOUZA")</f>
        <v>EDMILSON MENDES DE SOUZA</v>
      </c>
      <c r="B61" s="114" t="s">
        <v>645</v>
      </c>
      <c r="C61" s="1" t="str">
        <f t="shared" ca="1" si="0"/>
        <v>OK</v>
      </c>
      <c r="D61" s="37" t="s">
        <v>244</v>
      </c>
      <c r="E61" s="36">
        <v>700</v>
      </c>
      <c r="F61" s="37" t="s">
        <v>732</v>
      </c>
      <c r="G61" s="115">
        <v>45809</v>
      </c>
      <c r="H61" s="1"/>
      <c r="I61" s="1" t="s">
        <v>131</v>
      </c>
      <c r="J61" s="1" t="s">
        <v>730</v>
      </c>
      <c r="K61" s="1" t="s">
        <v>244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8">
      <c r="A62" s="1" t="str">
        <f ca="1">IFERROR(__xludf.DUMMYFUNCTION("""COMPUTED_VALUE"""),"EDRIZIO SANTANA DA SILVA")</f>
        <v>EDRIZIO SANTANA DA SILVA</v>
      </c>
      <c r="B62" s="113" t="s">
        <v>641</v>
      </c>
      <c r="C62" s="1" t="str">
        <f t="shared" ca="1" si="0"/>
        <v>OK</v>
      </c>
      <c r="D62" s="37" t="s">
        <v>244</v>
      </c>
      <c r="E62" s="36">
        <v>665</v>
      </c>
      <c r="F62" s="37" t="s">
        <v>731</v>
      </c>
      <c r="G62" s="115">
        <v>45809</v>
      </c>
      <c r="H62" s="1"/>
      <c r="I62" s="1" t="s">
        <v>131</v>
      </c>
      <c r="J62" s="1" t="s">
        <v>730</v>
      </c>
      <c r="K62" s="1" t="s">
        <v>244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8">
      <c r="A63" s="1" t="str">
        <f ca="1">IFERROR(__xludf.DUMMYFUNCTION("""COMPUTED_VALUE"""),"EDUARDO FERREIRA DA MOTTA")</f>
        <v>EDUARDO FERREIRA DA MOTTA</v>
      </c>
      <c r="B63" s="113" t="s">
        <v>641</v>
      </c>
      <c r="C63" s="1" t="str">
        <f t="shared" ca="1" si="0"/>
        <v>OK</v>
      </c>
      <c r="D63" s="1" t="s">
        <v>246</v>
      </c>
      <c r="E63" s="6">
        <v>570</v>
      </c>
      <c r="F63" s="1" t="s">
        <v>738</v>
      </c>
      <c r="G63" s="34">
        <v>45809</v>
      </c>
      <c r="H63" s="1"/>
      <c r="I63" s="1" t="s">
        <v>131</v>
      </c>
      <c r="J63" s="1" t="s">
        <v>730</v>
      </c>
      <c r="K63" s="1" t="s">
        <v>246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8">
      <c r="A64" s="1" t="str">
        <f ca="1">IFERROR(__xludf.DUMMYFUNCTION("""COMPUTED_VALUE"""),"EDUARDO MARTINS DE LUCENA")</f>
        <v>EDUARDO MARTINS DE LUCENA</v>
      </c>
      <c r="B64" s="113" t="s">
        <v>641</v>
      </c>
      <c r="C64" s="1" t="str">
        <f t="shared" ca="1" si="0"/>
        <v>OK</v>
      </c>
      <c r="D64" s="37" t="s">
        <v>248</v>
      </c>
      <c r="E64" s="6">
        <v>595</v>
      </c>
      <c r="F64" s="1" t="s">
        <v>729</v>
      </c>
      <c r="G64" s="34">
        <v>45809</v>
      </c>
      <c r="H64" s="1"/>
      <c r="I64" s="1" t="s">
        <v>131</v>
      </c>
      <c r="J64" s="1" t="s">
        <v>730</v>
      </c>
      <c r="K64" s="37" t="s">
        <v>248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8">
      <c r="A65" s="1" t="str">
        <f ca="1">IFERROR(__xludf.DUMMYFUNCTION("""COMPUTED_VALUE"""),"EDUARDO MENDES AVILA")</f>
        <v>EDUARDO MENDES AVILA</v>
      </c>
      <c r="B65" s="113" t="s">
        <v>656</v>
      </c>
      <c r="C65" s="1" t="str">
        <f t="shared" ca="1" si="0"/>
        <v>OK</v>
      </c>
      <c r="D65" s="1" t="s">
        <v>249</v>
      </c>
      <c r="E65" s="6">
        <v>665</v>
      </c>
      <c r="F65" s="1" t="s">
        <v>732</v>
      </c>
      <c r="G65" s="34">
        <v>45809</v>
      </c>
      <c r="H65" s="1"/>
      <c r="I65" s="1" t="s">
        <v>131</v>
      </c>
      <c r="J65" s="1" t="s">
        <v>730</v>
      </c>
      <c r="K65" s="1" t="s">
        <v>249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8">
      <c r="A66" s="1" t="str">
        <f ca="1">IFERROR(__xludf.DUMMYFUNCTION("""COMPUTED_VALUE"""),"EMERSON ADAUTO DA SILVA")</f>
        <v>EMERSON ADAUTO DA SILVA</v>
      </c>
      <c r="B66" s="113" t="s">
        <v>645</v>
      </c>
      <c r="C66" s="1" t="str">
        <f t="shared" ca="1" si="0"/>
        <v>OK</v>
      </c>
      <c r="D66" s="37" t="s">
        <v>251</v>
      </c>
      <c r="E66" s="6">
        <v>665</v>
      </c>
      <c r="F66" s="1" t="s">
        <v>732</v>
      </c>
      <c r="G66" s="34">
        <v>45809</v>
      </c>
      <c r="H66" s="1"/>
      <c r="I66" s="1" t="s">
        <v>131</v>
      </c>
      <c r="J66" s="1" t="s">
        <v>730</v>
      </c>
      <c r="K66" s="37" t="s">
        <v>251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8">
      <c r="A67" s="1" t="str">
        <f ca="1">IFERROR(__xludf.DUMMYFUNCTION("""COMPUTED_VALUE"""),"EMERSON DA SILVA GOMES")</f>
        <v>EMERSON DA SILVA GOMES</v>
      </c>
      <c r="B67" s="113" t="s">
        <v>641</v>
      </c>
      <c r="C67" s="1" t="str">
        <f t="shared" ca="1" si="0"/>
        <v>OK</v>
      </c>
      <c r="D67" s="1" t="s">
        <v>253</v>
      </c>
      <c r="E67" s="6">
        <v>665</v>
      </c>
      <c r="F67" s="1" t="s">
        <v>733</v>
      </c>
      <c r="G67" s="34">
        <v>45809</v>
      </c>
      <c r="H67" s="1"/>
      <c r="I67" s="1" t="s">
        <v>131</v>
      </c>
      <c r="J67" s="1" t="s">
        <v>730</v>
      </c>
      <c r="K67" s="1" t="s">
        <v>253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8">
      <c r="A68" s="1" t="str">
        <f ca="1">IFERROR(__xludf.DUMMYFUNCTION("""COMPUTED_VALUE"""),"EMILLY VITORIA CABRAL DANTAS")</f>
        <v>EMILLY VITORIA CABRAL DANTAS</v>
      </c>
      <c r="B68" s="113" t="s">
        <v>641</v>
      </c>
      <c r="C68" s="1" t="str">
        <f t="shared" ca="1" si="0"/>
        <v>OK</v>
      </c>
      <c r="D68" s="37" t="s">
        <v>254</v>
      </c>
      <c r="E68" s="6">
        <v>1000</v>
      </c>
      <c r="F68" s="1" t="s">
        <v>732</v>
      </c>
      <c r="G68" s="34">
        <v>45809</v>
      </c>
      <c r="H68" s="1"/>
      <c r="I68" s="1" t="s">
        <v>131</v>
      </c>
      <c r="J68" s="1" t="s">
        <v>730</v>
      </c>
      <c r="K68" s="37" t="s">
        <v>254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8">
      <c r="A69" s="1" t="str">
        <f ca="1">IFERROR(__xludf.DUMMYFUNCTION("""COMPUTED_VALUE"""),"ENNYA GOMES OLIVEIRA CAMPOS")</f>
        <v>ENNYA GOMES OLIVEIRA CAMPOS</v>
      </c>
      <c r="B69" s="113" t="s">
        <v>641</v>
      </c>
      <c r="C69" s="1" t="str">
        <f t="shared" ca="1" si="0"/>
        <v>OK</v>
      </c>
      <c r="D69" s="1" t="s">
        <v>257</v>
      </c>
      <c r="E69" s="6">
        <v>665</v>
      </c>
      <c r="F69" s="1" t="s">
        <v>732</v>
      </c>
      <c r="G69" s="34">
        <v>45809</v>
      </c>
      <c r="H69" s="1"/>
      <c r="I69" s="1" t="s">
        <v>131</v>
      </c>
      <c r="J69" s="1" t="s">
        <v>730</v>
      </c>
      <c r="K69" s="1" t="s">
        <v>257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8">
      <c r="A70" s="1" t="str">
        <f ca="1">IFERROR(__xludf.DUMMYFUNCTION("""COMPUTED_VALUE"""),"ENZO ALCÂNTARA CABRAL")</f>
        <v>ENZO ALCÂNTARA CABRAL</v>
      </c>
      <c r="B70" s="114" t="s">
        <v>641</v>
      </c>
      <c r="C70" s="1" t="str">
        <f t="shared" ca="1" si="0"/>
        <v>OK</v>
      </c>
      <c r="D70" s="1" t="s">
        <v>259</v>
      </c>
      <c r="E70" s="6">
        <v>570</v>
      </c>
      <c r="F70" s="1" t="s">
        <v>738</v>
      </c>
      <c r="G70" s="34">
        <v>45809</v>
      </c>
      <c r="H70" s="1"/>
      <c r="I70" s="1" t="s">
        <v>131</v>
      </c>
      <c r="J70" s="1" t="s">
        <v>730</v>
      </c>
      <c r="K70" s="1" t="s">
        <v>259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8">
      <c r="A71" s="1" t="str">
        <f ca="1">IFERROR(__xludf.DUMMYFUNCTION("""COMPUTED_VALUE"""),"ESTHER VICTÓRIA DOS SANTOS FARIA")</f>
        <v>ESTHER VICTÓRIA DOS SANTOS FARIA</v>
      </c>
      <c r="B71" s="113" t="s">
        <v>641</v>
      </c>
      <c r="C71" s="1" t="str">
        <f t="shared" ca="1" si="0"/>
        <v>OK</v>
      </c>
      <c r="D71" s="1" t="s">
        <v>261</v>
      </c>
      <c r="E71" s="6">
        <v>595</v>
      </c>
      <c r="F71" s="1" t="s">
        <v>732</v>
      </c>
      <c r="G71" s="34">
        <v>45809</v>
      </c>
      <c r="H71" s="1"/>
      <c r="I71" s="1" t="s">
        <v>131</v>
      </c>
      <c r="J71" s="1" t="s">
        <v>730</v>
      </c>
      <c r="K71" s="1" t="s">
        <v>261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8">
      <c r="A72" s="1" t="str">
        <f ca="1">IFERROR(__xludf.DUMMYFUNCTION("""COMPUTED_VALUE"""),"FABIANO DE OLIVEIRA MACHADO")</f>
        <v>FABIANO DE OLIVEIRA MACHADO</v>
      </c>
      <c r="B72" s="114" t="s">
        <v>641</v>
      </c>
      <c r="C72" s="1" t="str">
        <f t="shared" ca="1" si="0"/>
        <v>OK</v>
      </c>
      <c r="D72" s="1" t="s">
        <v>264</v>
      </c>
      <c r="E72" s="6">
        <v>630</v>
      </c>
      <c r="F72" s="1" t="s">
        <v>731</v>
      </c>
      <c r="G72" s="34">
        <v>45809</v>
      </c>
      <c r="H72" s="1"/>
      <c r="I72" s="1" t="s">
        <v>131</v>
      </c>
      <c r="J72" s="1" t="s">
        <v>730</v>
      </c>
      <c r="K72" s="1" t="s">
        <v>264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8">
      <c r="A73" s="1" t="str">
        <f ca="1">IFERROR(__xludf.DUMMYFUNCTION("""COMPUTED_VALUE"""),"FABRICIO LORENCINI ZANONI")</f>
        <v>FABRICIO LORENCINI ZANONI</v>
      </c>
      <c r="B73" s="113" t="s">
        <v>657</v>
      </c>
      <c r="C73" s="1" t="str">
        <f t="shared" ca="1" si="0"/>
        <v>OK</v>
      </c>
      <c r="D73" s="1" t="s">
        <v>265</v>
      </c>
      <c r="E73" s="6">
        <v>560</v>
      </c>
      <c r="F73" s="1" t="s">
        <v>729</v>
      </c>
      <c r="G73" s="34">
        <v>45809</v>
      </c>
      <c r="H73" s="1"/>
      <c r="I73" s="1" t="s">
        <v>131</v>
      </c>
      <c r="J73" s="1" t="s">
        <v>730</v>
      </c>
      <c r="K73" s="1" t="s">
        <v>265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8">
      <c r="A74" s="1" t="str">
        <f ca="1">IFERROR(__xludf.DUMMYFUNCTION("""COMPUTED_VALUE"""),"FELIPE CORREA CONCEIÇÃO")</f>
        <v>FELIPE CORREA CONCEIÇÃO</v>
      </c>
      <c r="B74" s="113" t="s">
        <v>641</v>
      </c>
      <c r="C74" s="1" t="str">
        <f t="shared" ca="1" si="0"/>
        <v>OK</v>
      </c>
      <c r="D74" s="1" t="s">
        <v>266</v>
      </c>
      <c r="E74" s="6">
        <v>665</v>
      </c>
      <c r="F74" s="1" t="s">
        <v>732</v>
      </c>
      <c r="G74" s="34">
        <v>45809</v>
      </c>
      <c r="H74" s="1"/>
      <c r="I74" s="1" t="s">
        <v>131</v>
      </c>
      <c r="J74" s="1" t="s">
        <v>730</v>
      </c>
      <c r="K74" s="1" t="s">
        <v>266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8">
      <c r="A75" s="1" t="str">
        <f ca="1">IFERROR(__xludf.DUMMYFUNCTION("""COMPUTED_VALUE"""),"FELIPE GOMES SILVA")</f>
        <v>FELIPE GOMES SILVA</v>
      </c>
      <c r="B75" s="113" t="s">
        <v>645</v>
      </c>
      <c r="C75" s="1" t="str">
        <f t="shared" ca="1" si="0"/>
        <v>OK</v>
      </c>
      <c r="D75" s="1" t="s">
        <v>267</v>
      </c>
      <c r="E75" s="6">
        <v>630</v>
      </c>
      <c r="F75" s="1" t="s">
        <v>732</v>
      </c>
      <c r="G75" s="34">
        <v>45809</v>
      </c>
      <c r="H75" s="1"/>
      <c r="I75" s="1" t="s">
        <v>131</v>
      </c>
      <c r="J75" s="1" t="s">
        <v>730</v>
      </c>
      <c r="K75" s="1" t="s">
        <v>267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8">
      <c r="A76" s="1" t="str">
        <f ca="1">IFERROR(__xludf.DUMMYFUNCTION("""COMPUTED_VALUE"""),"FELIPE TAVARES ARAUJO")</f>
        <v>FELIPE TAVARES ARAUJO</v>
      </c>
      <c r="B76" s="113" t="s">
        <v>641</v>
      </c>
      <c r="C76" s="1" t="str">
        <f t="shared" ca="1" si="0"/>
        <v>OK</v>
      </c>
      <c r="D76" s="1" t="s">
        <v>270</v>
      </c>
      <c r="E76" s="6">
        <v>630</v>
      </c>
      <c r="F76" s="1" t="s">
        <v>732</v>
      </c>
      <c r="G76" s="34">
        <v>45809</v>
      </c>
      <c r="H76" s="1"/>
      <c r="I76" s="1" t="s">
        <v>131</v>
      </c>
      <c r="J76" s="1" t="s">
        <v>730</v>
      </c>
      <c r="K76" s="1" t="s">
        <v>270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8">
      <c r="A77" s="1" t="str">
        <f ca="1">IFERROR(__xludf.DUMMYFUNCTION("""COMPUTED_VALUE"""),"FELIPE VARGAS DE SOUZA")</f>
        <v>FELIPE VARGAS DE SOUZA</v>
      </c>
      <c r="B77" s="113" t="s">
        <v>658</v>
      </c>
      <c r="C77" s="1" t="str">
        <f t="shared" ca="1" si="0"/>
        <v>OK</v>
      </c>
      <c r="D77" s="1" t="s">
        <v>271</v>
      </c>
      <c r="E77" s="6">
        <v>570</v>
      </c>
      <c r="F77" s="1" t="s">
        <v>738</v>
      </c>
      <c r="G77" s="34">
        <v>45809</v>
      </c>
      <c r="H77" s="1"/>
      <c r="I77" s="1" t="s">
        <v>131</v>
      </c>
      <c r="J77" s="1" t="s">
        <v>730</v>
      </c>
      <c r="K77" s="1" t="s">
        <v>271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8">
      <c r="A78" s="1" t="str">
        <f ca="1">IFERROR(__xludf.DUMMYFUNCTION("""COMPUTED_VALUE"""),"FERNANDA GIOIA GONÇALVES VAZ")</f>
        <v>FERNANDA GIOIA GONÇALVES VAZ</v>
      </c>
      <c r="B78" s="113" t="s">
        <v>641</v>
      </c>
      <c r="C78" s="1" t="str">
        <f t="shared" ca="1" si="0"/>
        <v>OK</v>
      </c>
      <c r="D78" s="1" t="s">
        <v>273</v>
      </c>
      <c r="E78" s="6">
        <v>665</v>
      </c>
      <c r="F78" s="1" t="s">
        <v>732</v>
      </c>
      <c r="G78" s="34">
        <v>45809</v>
      </c>
      <c r="H78" s="1"/>
      <c r="I78" s="1" t="s">
        <v>131</v>
      </c>
      <c r="J78" s="1" t="s">
        <v>730</v>
      </c>
      <c r="K78" s="1" t="s">
        <v>273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8">
      <c r="A79" s="1" t="str">
        <f ca="1">IFERROR(__xludf.DUMMYFUNCTION("""COMPUTED_VALUE"""),"FERNANDO MENDONÇA FERNANDES")</f>
        <v>FERNANDO MENDONÇA FERNANDES</v>
      </c>
      <c r="B79" s="113" t="s">
        <v>641</v>
      </c>
      <c r="C79" s="1" t="str">
        <f t="shared" ca="1" si="0"/>
        <v>OK</v>
      </c>
      <c r="D79" s="1" t="s">
        <v>274</v>
      </c>
      <c r="E79" s="6">
        <v>570</v>
      </c>
      <c r="F79" s="1" t="s">
        <v>738</v>
      </c>
      <c r="G79" s="34">
        <v>45809</v>
      </c>
      <c r="H79" s="1"/>
      <c r="I79" s="1" t="s">
        <v>131</v>
      </c>
      <c r="J79" s="1" t="s">
        <v>730</v>
      </c>
      <c r="K79" s="1" t="s">
        <v>274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8">
      <c r="A80" s="1" t="str">
        <f ca="1">IFERROR(__xludf.DUMMYFUNCTION("""COMPUTED_VALUE"""),"FERNANDO PAIVA SILVA DE SOUZA")</f>
        <v>FERNANDO PAIVA SILVA DE SOUZA</v>
      </c>
      <c r="B80" s="1"/>
      <c r="C80" s="1" t="str">
        <f t="shared" ca="1" si="0"/>
        <v>OK</v>
      </c>
      <c r="D80" s="37" t="s">
        <v>244</v>
      </c>
      <c r="E80" s="36">
        <v>700</v>
      </c>
      <c r="F80" s="37" t="s">
        <v>742</v>
      </c>
      <c r="G80" s="115">
        <v>45839</v>
      </c>
      <c r="H80" s="1"/>
      <c r="I80" s="1" t="s">
        <v>131</v>
      </c>
      <c r="J80" s="1" t="s">
        <v>730</v>
      </c>
      <c r="K80" s="1" t="s">
        <v>244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8">
      <c r="A81" s="1" t="str">
        <f ca="1">IFERROR(__xludf.DUMMYFUNCTION("""COMPUTED_VALUE"""),"FILIPE DE SOUSA BOLONINI")</f>
        <v>FILIPE DE SOUSA BOLONINI</v>
      </c>
      <c r="B81" s="114" t="s">
        <v>641</v>
      </c>
      <c r="C81" s="1" t="str">
        <f t="shared" ca="1" si="0"/>
        <v>OK</v>
      </c>
      <c r="D81" s="1" t="s">
        <v>277</v>
      </c>
      <c r="E81" s="6">
        <v>480</v>
      </c>
      <c r="F81" s="1" t="s">
        <v>738</v>
      </c>
      <c r="G81" s="34">
        <v>45809</v>
      </c>
      <c r="H81" s="1"/>
      <c r="I81" s="1" t="s">
        <v>131</v>
      </c>
      <c r="J81" s="1" t="s">
        <v>730</v>
      </c>
      <c r="K81" s="1" t="s">
        <v>277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8">
      <c r="A82" s="1" t="str">
        <f ca="1">IFERROR(__xludf.DUMMYFUNCTION("""COMPUTED_VALUE"""),"FILIPE FERREIRA AGRA DE ARAUJO")</f>
        <v>FILIPE FERREIRA AGRA DE ARAUJO</v>
      </c>
      <c r="B82" s="113" t="s">
        <v>641</v>
      </c>
      <c r="C82" s="1" t="str">
        <f t="shared" ca="1" si="0"/>
        <v>OK</v>
      </c>
      <c r="D82" s="1" t="s">
        <v>278</v>
      </c>
      <c r="E82" s="6">
        <v>665</v>
      </c>
      <c r="F82" s="1" t="s">
        <v>731</v>
      </c>
      <c r="G82" s="34">
        <v>45809</v>
      </c>
      <c r="H82" s="1"/>
      <c r="I82" s="1" t="s">
        <v>131</v>
      </c>
      <c r="J82" s="1" t="s">
        <v>730</v>
      </c>
      <c r="K82" s="1" t="s">
        <v>278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8">
      <c r="A83" s="1" t="str">
        <f ca="1">IFERROR(__xludf.DUMMYFUNCTION("""COMPUTED_VALUE"""),"FLAVIANO DE ALMEIDA DOS SANTOS")</f>
        <v>FLAVIANO DE ALMEIDA DOS SANTOS</v>
      </c>
      <c r="B83" s="113" t="s">
        <v>641</v>
      </c>
      <c r="C83" s="1" t="str">
        <f t="shared" ca="1" si="0"/>
        <v>OK</v>
      </c>
      <c r="D83" s="1" t="s">
        <v>279</v>
      </c>
      <c r="E83" s="6">
        <v>665</v>
      </c>
      <c r="F83" s="1" t="s">
        <v>733</v>
      </c>
      <c r="G83" s="34">
        <v>45809</v>
      </c>
      <c r="H83" s="1"/>
      <c r="I83" s="1" t="s">
        <v>131</v>
      </c>
      <c r="J83" s="1" t="s">
        <v>730</v>
      </c>
      <c r="K83" s="1" t="s">
        <v>279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8">
      <c r="A84" s="1" t="str">
        <f ca="1">IFERROR(__xludf.DUMMYFUNCTION("""COMPUTED_VALUE"""),"FRANCISCO DA SILVA ALVES")</f>
        <v>FRANCISCO DA SILVA ALVES</v>
      </c>
      <c r="B84" s="113" t="s">
        <v>641</v>
      </c>
      <c r="C84" s="1" t="str">
        <f t="shared" ca="1" si="0"/>
        <v>OK</v>
      </c>
      <c r="D84" s="1" t="s">
        <v>281</v>
      </c>
      <c r="E84" s="6">
        <v>630</v>
      </c>
      <c r="F84" s="1" t="s">
        <v>732</v>
      </c>
      <c r="G84" s="34">
        <v>45809</v>
      </c>
      <c r="H84" s="1"/>
      <c r="I84" s="1" t="s">
        <v>131</v>
      </c>
      <c r="J84" s="1" t="s">
        <v>730</v>
      </c>
      <c r="K84" s="1" t="s">
        <v>281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8">
      <c r="A85" s="1" t="str">
        <f ca="1">IFERROR(__xludf.DUMMYFUNCTION("""COMPUTED_VALUE"""),"FREDERICO TAVARES GOMES DA CUNHA")</f>
        <v>FREDERICO TAVARES GOMES DA CUNHA</v>
      </c>
      <c r="B85" s="113" t="s">
        <v>641</v>
      </c>
      <c r="C85" s="1" t="str">
        <f t="shared" ca="1" si="0"/>
        <v>OK</v>
      </c>
      <c r="D85" s="37" t="s">
        <v>283</v>
      </c>
      <c r="E85" s="6">
        <v>595</v>
      </c>
      <c r="F85" s="1" t="s">
        <v>732</v>
      </c>
      <c r="G85" s="34">
        <v>45809</v>
      </c>
      <c r="H85" s="1"/>
      <c r="I85" s="1" t="s">
        <v>131</v>
      </c>
      <c r="J85" s="1" t="s">
        <v>730</v>
      </c>
      <c r="K85" s="37" t="s">
        <v>283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8">
      <c r="A86" s="1" t="str">
        <f ca="1">IFERROR(__xludf.DUMMYFUNCTION("""COMPUTED_VALUE"""),"GABRIEL CARVALHO PEREIRA")</f>
        <v>GABRIEL CARVALHO PEREIRA</v>
      </c>
      <c r="B86" s="114" t="s">
        <v>641</v>
      </c>
      <c r="C86" s="1" t="str">
        <f t="shared" ca="1" si="0"/>
        <v>OK</v>
      </c>
      <c r="D86" s="1" t="s">
        <v>285</v>
      </c>
      <c r="E86" s="6">
        <v>270</v>
      </c>
      <c r="F86" s="1" t="s">
        <v>738</v>
      </c>
      <c r="G86" s="34">
        <v>45809</v>
      </c>
      <c r="H86" s="1"/>
      <c r="I86" s="1" t="s">
        <v>131</v>
      </c>
      <c r="J86" s="1" t="s">
        <v>730</v>
      </c>
      <c r="K86" s="1" t="s">
        <v>285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8">
      <c r="A87" s="1" t="str">
        <f ca="1">IFERROR(__xludf.DUMMYFUNCTION("""COMPUTED_VALUE"""),"GABRIEL DE ALMEIDA MONTEIRO")</f>
        <v>GABRIEL DE ALMEIDA MONTEIRO</v>
      </c>
      <c r="B87" s="113" t="s">
        <v>655</v>
      </c>
      <c r="C87" s="1" t="str">
        <f t="shared" ca="1" si="0"/>
        <v>OK</v>
      </c>
      <c r="D87" s="37" t="s">
        <v>289</v>
      </c>
      <c r="E87" s="6">
        <v>665</v>
      </c>
      <c r="F87" s="1" t="s">
        <v>732</v>
      </c>
      <c r="G87" s="34">
        <v>45809</v>
      </c>
      <c r="H87" s="1"/>
      <c r="I87" s="1" t="s">
        <v>131</v>
      </c>
      <c r="J87" s="1" t="s">
        <v>730</v>
      </c>
      <c r="K87" s="37" t="s">
        <v>289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8">
      <c r="A88" s="1" t="str">
        <f ca="1">IFERROR(__xludf.DUMMYFUNCTION("""COMPUTED_VALUE"""),"GABRIELLA VARELA DE OLIVEIRA")</f>
        <v>GABRIELLA VARELA DE OLIVEIRA</v>
      </c>
      <c r="B88" s="113" t="s">
        <v>641</v>
      </c>
      <c r="C88" s="1" t="str">
        <f t="shared" ca="1" si="0"/>
        <v>OK</v>
      </c>
      <c r="D88" s="37" t="s">
        <v>291</v>
      </c>
      <c r="E88" s="6">
        <v>0</v>
      </c>
      <c r="F88" s="1" t="s">
        <v>740</v>
      </c>
      <c r="G88" s="34">
        <v>45809</v>
      </c>
      <c r="H88" s="1"/>
      <c r="I88" s="1" t="s">
        <v>131</v>
      </c>
      <c r="J88" s="1" t="s">
        <v>730</v>
      </c>
      <c r="K88" s="37" t="s">
        <v>291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8">
      <c r="A89" s="1" t="str">
        <f ca="1">IFERROR(__xludf.DUMMYFUNCTION("""COMPUTED_VALUE"""),"GABRIEL LIRA AUAD CARRIÓ")</f>
        <v>GABRIEL LIRA AUAD CARRIÓ</v>
      </c>
      <c r="B89" s="113" t="s">
        <v>659</v>
      </c>
      <c r="C89" s="1" t="str">
        <f t="shared" ca="1" si="0"/>
        <v>OK</v>
      </c>
      <c r="D89" s="37" t="s">
        <v>294</v>
      </c>
      <c r="E89" s="6">
        <v>0</v>
      </c>
      <c r="F89" s="1" t="s">
        <v>740</v>
      </c>
      <c r="G89" s="34">
        <v>45809</v>
      </c>
      <c r="H89" s="1"/>
      <c r="I89" s="1" t="s">
        <v>131</v>
      </c>
      <c r="J89" s="1" t="s">
        <v>730</v>
      </c>
      <c r="K89" s="37" t="s">
        <v>294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8">
      <c r="A90" s="1" t="str">
        <f ca="1">IFERROR(__xludf.DUMMYFUNCTION("""COMPUTED_VALUE"""),"GABRIEL SAMPAIO DE SOUSA")</f>
        <v>GABRIEL SAMPAIO DE SOUSA</v>
      </c>
      <c r="B90" s="114" t="s">
        <v>641</v>
      </c>
      <c r="C90" s="1" t="str">
        <f t="shared" ca="1" si="0"/>
        <v>OK</v>
      </c>
      <c r="D90" s="1" t="s">
        <v>297</v>
      </c>
      <c r="E90" s="6">
        <v>630</v>
      </c>
      <c r="F90" s="1" t="s">
        <v>729</v>
      </c>
      <c r="G90" s="34">
        <v>45809</v>
      </c>
      <c r="H90" s="1"/>
      <c r="I90" s="1" t="s">
        <v>131</v>
      </c>
      <c r="J90" s="1" t="s">
        <v>730</v>
      </c>
      <c r="K90" s="1" t="s">
        <v>297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8">
      <c r="A91" s="1" t="str">
        <f ca="1">IFERROR(__xludf.DUMMYFUNCTION("""COMPUTED_VALUE"""),"GEORGIA MARIANA DA SILVA")</f>
        <v>GEORGIA MARIANA DA SILVA</v>
      </c>
      <c r="B91" s="113" t="s">
        <v>641</v>
      </c>
      <c r="C91" s="1" t="str">
        <f t="shared" ca="1" si="0"/>
        <v>OK</v>
      </c>
      <c r="D91" s="37" t="s">
        <v>299</v>
      </c>
      <c r="E91" s="6">
        <v>570</v>
      </c>
      <c r="F91" s="1" t="s">
        <v>738</v>
      </c>
      <c r="G91" s="34">
        <v>45809</v>
      </c>
      <c r="H91" s="1"/>
      <c r="I91" s="1" t="s">
        <v>131</v>
      </c>
      <c r="J91" s="1" t="s">
        <v>730</v>
      </c>
      <c r="K91" s="37" t="s">
        <v>299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8">
      <c r="A92" s="1" t="str">
        <f ca="1">IFERROR(__xludf.DUMMYFUNCTION("""COMPUTED_VALUE"""),"GEORGIA MARIANA DA SILVA PEREIRA")</f>
        <v>GEORGIA MARIANA DA SILVA PEREIRA</v>
      </c>
      <c r="B92" s="113" t="s">
        <v>662</v>
      </c>
      <c r="C92" s="1" t="str">
        <f t="shared" ca="1" si="0"/>
        <v>OK</v>
      </c>
      <c r="D92" s="1" t="s">
        <v>302</v>
      </c>
      <c r="E92" s="6">
        <v>665</v>
      </c>
      <c r="F92" s="1" t="s">
        <v>732</v>
      </c>
      <c r="G92" s="34">
        <v>45809</v>
      </c>
      <c r="H92" s="1"/>
      <c r="I92" s="1" t="s">
        <v>131</v>
      </c>
      <c r="J92" s="1" t="s">
        <v>730</v>
      </c>
      <c r="K92" s="1" t="s">
        <v>302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8">
      <c r="A93" s="1" t="str">
        <f ca="1">IFERROR(__xludf.DUMMYFUNCTION("""COMPUTED_VALUE"""),"GIOVANNI MATOS STELAI GIRÃO")</f>
        <v>GIOVANNI MATOS STELAI GIRÃO</v>
      </c>
      <c r="B93" s="113" t="s">
        <v>645</v>
      </c>
      <c r="C93" s="1" t="str">
        <f t="shared" ca="1" si="0"/>
        <v>OK</v>
      </c>
      <c r="D93" s="1" t="s">
        <v>303</v>
      </c>
      <c r="E93" s="6">
        <v>0</v>
      </c>
      <c r="F93" s="1" t="s">
        <v>737</v>
      </c>
      <c r="G93" s="34">
        <v>45809</v>
      </c>
      <c r="H93" s="1"/>
      <c r="I93" s="1" t="s">
        <v>131</v>
      </c>
      <c r="J93" s="1" t="s">
        <v>730</v>
      </c>
      <c r="K93" s="1" t="s">
        <v>303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8">
      <c r="A94" s="1" t="str">
        <f ca="1">IFERROR(__xludf.DUMMYFUNCTION("""COMPUTED_VALUE"""),"GLAUBER RODRIGUES GOMES")</f>
        <v>GLAUBER RODRIGUES GOMES</v>
      </c>
      <c r="B94" s="113" t="s">
        <v>641</v>
      </c>
      <c r="C94" s="1" t="str">
        <f t="shared" ca="1" si="0"/>
        <v>OK</v>
      </c>
      <c r="D94" s="1" t="s">
        <v>305</v>
      </c>
      <c r="E94" s="6">
        <v>570</v>
      </c>
      <c r="F94" s="1" t="s">
        <v>738</v>
      </c>
      <c r="G94" s="34">
        <v>45809</v>
      </c>
      <c r="H94" s="1"/>
      <c r="I94" s="1" t="s">
        <v>131</v>
      </c>
      <c r="J94" s="1" t="s">
        <v>730</v>
      </c>
      <c r="K94" s="1" t="s">
        <v>305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8">
      <c r="A95" s="1" t="str">
        <f ca="1">IFERROR(__xludf.DUMMYFUNCTION("""COMPUTED_VALUE"""),"GLAUBERT RODRIGUES DE JESUS")</f>
        <v>GLAUBERT RODRIGUES DE JESUS</v>
      </c>
      <c r="B95" s="113" t="s">
        <v>641</v>
      </c>
      <c r="C95" s="1" t="str">
        <f t="shared" ca="1" si="0"/>
        <v>OK</v>
      </c>
      <c r="D95" s="1" t="s">
        <v>307</v>
      </c>
      <c r="E95" s="6">
        <v>570</v>
      </c>
      <c r="F95" s="1" t="s">
        <v>738</v>
      </c>
      <c r="G95" s="34">
        <v>45809</v>
      </c>
      <c r="H95" s="1"/>
      <c r="I95" s="1" t="s">
        <v>131</v>
      </c>
      <c r="J95" s="1" t="s">
        <v>730</v>
      </c>
      <c r="K95" s="1" t="s">
        <v>307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8">
      <c r="A96" s="1" t="str">
        <f ca="1">IFERROR(__xludf.DUMMYFUNCTION("""COMPUTED_VALUE"""),"GRAZIELLE VITORIA NEVES GOMES")</f>
        <v>GRAZIELLE VITORIA NEVES GOMES</v>
      </c>
      <c r="B96" s="113" t="s">
        <v>641</v>
      </c>
      <c r="C96" s="1" t="str">
        <f t="shared" ca="1" si="0"/>
        <v>OK</v>
      </c>
      <c r="D96" s="37" t="s">
        <v>309</v>
      </c>
      <c r="E96" s="6">
        <v>665</v>
      </c>
      <c r="F96" s="1" t="s">
        <v>732</v>
      </c>
      <c r="G96" s="34">
        <v>45809</v>
      </c>
      <c r="H96" s="1"/>
      <c r="I96" s="1" t="s">
        <v>131</v>
      </c>
      <c r="J96" s="1" t="s">
        <v>730</v>
      </c>
      <c r="K96" s="37" t="s">
        <v>309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8">
      <c r="A97" s="1" t="str">
        <f ca="1">IFERROR(__xludf.DUMMYFUNCTION("""COMPUTED_VALUE"""),"GUILHERME SIMOES DE CARVALHO")</f>
        <v>GUILHERME SIMOES DE CARVALHO</v>
      </c>
      <c r="B97" s="114" t="s">
        <v>641</v>
      </c>
      <c r="C97" s="1" t="str">
        <f t="shared" ca="1" si="0"/>
        <v>OK</v>
      </c>
      <c r="D97" s="1" t="s">
        <v>311</v>
      </c>
      <c r="E97" s="6">
        <v>665</v>
      </c>
      <c r="F97" s="1" t="s">
        <v>732</v>
      </c>
      <c r="G97" s="34">
        <v>45809</v>
      </c>
      <c r="H97" s="1"/>
      <c r="I97" s="1" t="s">
        <v>131</v>
      </c>
      <c r="J97" s="1" t="s">
        <v>730</v>
      </c>
      <c r="K97" s="1" t="s">
        <v>311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8">
      <c r="A98" s="1" t="str">
        <f ca="1">IFERROR(__xludf.DUMMYFUNCTION("""COMPUTED_VALUE"""),"GUSTAVO MACHADO SOEIRO")</f>
        <v>GUSTAVO MACHADO SOEIRO</v>
      </c>
      <c r="B98" s="113" t="s">
        <v>641</v>
      </c>
      <c r="C98" s="1" t="str">
        <f t="shared" ca="1" si="0"/>
        <v>OK</v>
      </c>
      <c r="D98" s="1" t="s">
        <v>313</v>
      </c>
      <c r="E98" s="6">
        <v>175</v>
      </c>
      <c r="F98" s="1" t="s">
        <v>729</v>
      </c>
      <c r="G98" s="34">
        <v>45809</v>
      </c>
      <c r="H98" s="1"/>
      <c r="I98" s="1" t="s">
        <v>131</v>
      </c>
      <c r="J98" s="1" t="s">
        <v>730</v>
      </c>
      <c r="K98" s="1" t="s">
        <v>313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8">
      <c r="A99" s="1" t="str">
        <f ca="1">IFERROR(__xludf.DUMMYFUNCTION("""COMPUTED_VALUE"""),"HUGO DE AQUINO VOLOTÃO")</f>
        <v>HUGO DE AQUINO VOLOTÃO</v>
      </c>
      <c r="B99" s="113" t="s">
        <v>641</v>
      </c>
      <c r="C99" s="1" t="str">
        <f t="shared" ca="1" si="0"/>
        <v>OK</v>
      </c>
      <c r="D99" s="1" t="s">
        <v>314</v>
      </c>
      <c r="E99" s="6">
        <v>665</v>
      </c>
      <c r="F99" s="1" t="s">
        <v>732</v>
      </c>
      <c r="G99" s="34">
        <v>45809</v>
      </c>
      <c r="H99" s="1"/>
      <c r="I99" s="1" t="s">
        <v>131</v>
      </c>
      <c r="J99" s="1" t="s">
        <v>730</v>
      </c>
      <c r="K99" s="1" t="s">
        <v>314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8">
      <c r="A100" s="1" t="str">
        <f ca="1">IFERROR(__xludf.DUMMYFUNCTION("""COMPUTED_VALUE"""),"IGOR BARROS DA SILVA")</f>
        <v>IGOR BARROS DA SILVA</v>
      </c>
      <c r="B100" s="113" t="s">
        <v>645</v>
      </c>
      <c r="C100" s="1" t="str">
        <f t="shared" ca="1" si="0"/>
        <v>OK</v>
      </c>
      <c r="D100" s="1" t="s">
        <v>316</v>
      </c>
      <c r="E100" s="6">
        <v>630</v>
      </c>
      <c r="F100" s="1" t="s">
        <v>733</v>
      </c>
      <c r="G100" s="34">
        <v>45809</v>
      </c>
      <c r="H100" s="1"/>
      <c r="I100" s="1" t="s">
        <v>131</v>
      </c>
      <c r="J100" s="1" t="s">
        <v>730</v>
      </c>
      <c r="K100" s="1" t="s">
        <v>316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8">
      <c r="A101" s="1" t="str">
        <f ca="1">IFERROR(__xludf.DUMMYFUNCTION("""COMPUTED_VALUE"""),"IURY CAUAM JESUS DA COSTA")</f>
        <v>IURY CAUAM JESUS DA COSTA</v>
      </c>
      <c r="B101" s="113" t="s">
        <v>641</v>
      </c>
      <c r="C101" s="1" t="str">
        <f t="shared" ca="1" si="0"/>
        <v>OK</v>
      </c>
      <c r="D101" s="37" t="s">
        <v>317</v>
      </c>
      <c r="E101" s="6">
        <v>665</v>
      </c>
      <c r="F101" s="1" t="s">
        <v>731</v>
      </c>
      <c r="G101" s="34">
        <v>45809</v>
      </c>
      <c r="H101" s="1"/>
      <c r="I101" s="1" t="s">
        <v>131</v>
      </c>
      <c r="J101" s="1" t="s">
        <v>730</v>
      </c>
      <c r="K101" s="37" t="s">
        <v>317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8">
      <c r="A102" s="1" t="str">
        <f ca="1">IFERROR(__xludf.DUMMYFUNCTION("""COMPUTED_VALUE"""),"IURY DOS SANTOS DA SILVA")</f>
        <v>IURY DOS SANTOS DA SILVA</v>
      </c>
      <c r="B102" s="114" t="s">
        <v>641</v>
      </c>
      <c r="C102" s="1" t="str">
        <f t="shared" ca="1" si="0"/>
        <v>OK</v>
      </c>
      <c r="D102" s="1" t="s">
        <v>319</v>
      </c>
      <c r="E102" s="6">
        <v>570</v>
      </c>
      <c r="F102" s="1" t="s">
        <v>738</v>
      </c>
      <c r="G102" s="34">
        <v>45809</v>
      </c>
      <c r="H102" s="1"/>
      <c r="I102" s="1" t="s">
        <v>131</v>
      </c>
      <c r="J102" s="1" t="s">
        <v>730</v>
      </c>
      <c r="K102" s="1" t="s">
        <v>319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8">
      <c r="A103" s="1" t="str">
        <f ca="1">IFERROR(__xludf.DUMMYFUNCTION("""COMPUTED_VALUE"""),"IVAN DE MELLO")</f>
        <v>IVAN DE MELLO</v>
      </c>
      <c r="B103" s="113" t="s">
        <v>641</v>
      </c>
      <c r="C103" s="1" t="str">
        <f t="shared" ca="1" si="0"/>
        <v>OK</v>
      </c>
      <c r="D103" s="1" t="s">
        <v>321</v>
      </c>
      <c r="E103" s="6">
        <v>665</v>
      </c>
      <c r="F103" s="1" t="s">
        <v>732</v>
      </c>
      <c r="G103" s="34">
        <v>45809</v>
      </c>
      <c r="H103" s="1"/>
      <c r="I103" s="1" t="s">
        <v>131</v>
      </c>
      <c r="J103" s="1" t="s">
        <v>730</v>
      </c>
      <c r="K103" s="1" t="s">
        <v>321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8">
      <c r="A104" s="1" t="str">
        <f ca="1">IFERROR(__xludf.DUMMYFUNCTION("""COMPUTED_VALUE"""),"JACSON DE LIMA LEANDRO")</f>
        <v>JACSON DE LIMA LEANDRO</v>
      </c>
      <c r="B104" s="113" t="s">
        <v>641</v>
      </c>
      <c r="C104" s="1" t="str">
        <f t="shared" ca="1" si="0"/>
        <v>OK</v>
      </c>
      <c r="D104" s="1" t="s">
        <v>323</v>
      </c>
      <c r="E104" s="6">
        <v>630</v>
      </c>
      <c r="F104" s="1" t="s">
        <v>731</v>
      </c>
      <c r="G104" s="34">
        <v>45809</v>
      </c>
      <c r="H104" s="1"/>
      <c r="I104" s="1" t="s">
        <v>131</v>
      </c>
      <c r="J104" s="1" t="s">
        <v>730</v>
      </c>
      <c r="K104" s="1" t="s">
        <v>323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8">
      <c r="A105" s="1" t="str">
        <f ca="1">IFERROR(__xludf.DUMMYFUNCTION("""COMPUTED_VALUE"""),"JANILSON FERREIRA ACIOLI JUNIOR")</f>
        <v>JANILSON FERREIRA ACIOLI JUNIOR</v>
      </c>
      <c r="B105" s="113" t="s">
        <v>641</v>
      </c>
      <c r="C105" s="1" t="str">
        <f t="shared" ca="1" si="0"/>
        <v>OK</v>
      </c>
      <c r="D105" s="1" t="s">
        <v>324</v>
      </c>
      <c r="E105" s="6">
        <v>665</v>
      </c>
      <c r="F105" s="1" t="s">
        <v>731</v>
      </c>
      <c r="G105" s="34">
        <v>45809</v>
      </c>
      <c r="H105" s="1"/>
      <c r="I105" s="1" t="s">
        <v>131</v>
      </c>
      <c r="J105" s="1" t="s">
        <v>730</v>
      </c>
      <c r="K105" s="1" t="s">
        <v>324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8">
      <c r="A106" s="1" t="str">
        <f ca="1">IFERROR(__xludf.DUMMYFUNCTION("""COMPUTED_VALUE"""),"JEANDERSON CRISTIAN DA SILVA TEIXEIRA")</f>
        <v>JEANDERSON CRISTIAN DA SILVA TEIXEIRA</v>
      </c>
      <c r="B106" s="113" t="s">
        <v>641</v>
      </c>
      <c r="C106" s="1" t="str">
        <f t="shared" ca="1" si="0"/>
        <v>OK</v>
      </c>
      <c r="D106" s="1" t="s">
        <v>325</v>
      </c>
      <c r="E106" s="6">
        <v>630</v>
      </c>
      <c r="F106" s="1" t="s">
        <v>732</v>
      </c>
      <c r="G106" s="34">
        <v>45809</v>
      </c>
      <c r="H106" s="1"/>
      <c r="I106" s="1" t="s">
        <v>131</v>
      </c>
      <c r="J106" s="1" t="s">
        <v>730</v>
      </c>
      <c r="K106" s="1" t="s">
        <v>325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8">
      <c r="A107" s="1" t="str">
        <f ca="1">IFERROR(__xludf.DUMMYFUNCTION("""COMPUTED_VALUE"""),"JENIFFER LUISA CHAGAS DA CONCEIÇÃO")</f>
        <v>JENIFFER LUISA CHAGAS DA CONCEIÇÃO</v>
      </c>
      <c r="B107" s="113" t="s">
        <v>641</v>
      </c>
      <c r="C107" s="1" t="str">
        <f t="shared" ca="1" si="0"/>
        <v>OK</v>
      </c>
      <c r="D107" s="1" t="s">
        <v>326</v>
      </c>
      <c r="E107" s="6">
        <v>665</v>
      </c>
      <c r="F107" s="1" t="s">
        <v>733</v>
      </c>
      <c r="G107" s="34">
        <v>45809</v>
      </c>
      <c r="H107" s="1"/>
      <c r="I107" s="1" t="s">
        <v>131</v>
      </c>
      <c r="J107" s="1" t="s">
        <v>730</v>
      </c>
      <c r="K107" s="1" t="s">
        <v>326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8">
      <c r="A108" s="1" t="str">
        <f ca="1">IFERROR(__xludf.DUMMYFUNCTION("""COMPUTED_VALUE"""),"JHEANCARLOS JESUS DA SILVA")</f>
        <v>JHEANCARLOS JESUS DA SILVA</v>
      </c>
      <c r="B108" s="114" t="s">
        <v>664</v>
      </c>
      <c r="C108" s="1" t="str">
        <f t="shared" ca="1" si="0"/>
        <v>OK</v>
      </c>
      <c r="D108" s="1" t="s">
        <v>328</v>
      </c>
      <c r="E108" s="6">
        <v>665</v>
      </c>
      <c r="F108" s="1" t="s">
        <v>732</v>
      </c>
      <c r="G108" s="34">
        <v>45809</v>
      </c>
      <c r="H108" s="1"/>
      <c r="I108" s="1" t="s">
        <v>131</v>
      </c>
      <c r="J108" s="1" t="s">
        <v>730</v>
      </c>
      <c r="K108" s="1" t="s">
        <v>328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8">
      <c r="A109" s="1" t="str">
        <f ca="1">IFERROR(__xludf.DUMMYFUNCTION("""COMPUTED_VALUE"""),"JHONNY FERREIRA MOREIRA")</f>
        <v>JHONNY FERREIRA MOREIRA</v>
      </c>
      <c r="B109" s="113" t="s">
        <v>641</v>
      </c>
      <c r="C109" s="1" t="str">
        <f t="shared" ca="1" si="0"/>
        <v>OK</v>
      </c>
      <c r="D109" s="1" t="s">
        <v>329</v>
      </c>
      <c r="E109" s="6">
        <v>665</v>
      </c>
      <c r="F109" s="1" t="s">
        <v>732</v>
      </c>
      <c r="G109" s="34">
        <v>45809</v>
      </c>
      <c r="H109" s="1"/>
      <c r="I109" s="1" t="s">
        <v>131</v>
      </c>
      <c r="J109" s="1" t="s">
        <v>730</v>
      </c>
      <c r="K109" s="1" t="s">
        <v>329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8">
      <c r="A110" s="1" t="str">
        <f ca="1">IFERROR(__xludf.DUMMYFUNCTION("""COMPUTED_VALUE"""),"JHOUBERTT DA SILVA QUINTANILHA")</f>
        <v>JHOUBERTT DA SILVA QUINTANILHA</v>
      </c>
      <c r="B110" s="113" t="s">
        <v>665</v>
      </c>
      <c r="C110" s="1" t="str">
        <f t="shared" ca="1" si="0"/>
        <v>OK</v>
      </c>
      <c r="D110" s="1" t="s">
        <v>330</v>
      </c>
      <c r="E110" s="6">
        <v>665</v>
      </c>
      <c r="F110" s="1" t="s">
        <v>731</v>
      </c>
      <c r="G110" s="34">
        <v>45809</v>
      </c>
      <c r="H110" s="1"/>
      <c r="I110" s="1" t="s">
        <v>131</v>
      </c>
      <c r="J110" s="1" t="s">
        <v>730</v>
      </c>
      <c r="K110" s="1" t="s">
        <v>330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8">
      <c r="A111" s="1" t="str">
        <f ca="1">IFERROR(__xludf.DUMMYFUNCTION("""COMPUTED_VALUE"""),"JOÃO DE JESUS MELONIO REIS")</f>
        <v>JOÃO DE JESUS MELONIO REIS</v>
      </c>
      <c r="B111" s="113" t="s">
        <v>641</v>
      </c>
      <c r="C111" s="1" t="str">
        <f t="shared" ca="1" si="0"/>
        <v>OK</v>
      </c>
      <c r="D111" s="1" t="s">
        <v>331</v>
      </c>
      <c r="E111" s="6">
        <v>630</v>
      </c>
      <c r="F111" s="1" t="s">
        <v>731</v>
      </c>
      <c r="G111" s="34">
        <v>45809</v>
      </c>
      <c r="H111" s="1"/>
      <c r="I111" s="1" t="s">
        <v>131</v>
      </c>
      <c r="J111" s="1" t="s">
        <v>730</v>
      </c>
      <c r="K111" s="1" t="s">
        <v>331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8">
      <c r="A112" s="1" t="str">
        <f ca="1">IFERROR(__xludf.DUMMYFUNCTION("""COMPUTED_VALUE"""),"JOÃO GABRIEL DE LIMA PEREIRA")</f>
        <v>JOÃO GABRIEL DE LIMA PEREIRA</v>
      </c>
      <c r="B112" s="113" t="s">
        <v>641</v>
      </c>
      <c r="C112" s="1" t="str">
        <f t="shared" ca="1" si="0"/>
        <v>OK</v>
      </c>
      <c r="D112" s="1" t="s">
        <v>332</v>
      </c>
      <c r="E112" s="6">
        <v>630</v>
      </c>
      <c r="F112" s="1" t="s">
        <v>729</v>
      </c>
      <c r="G112" s="34">
        <v>45809</v>
      </c>
      <c r="H112" s="1"/>
      <c r="I112" s="1" t="s">
        <v>131</v>
      </c>
      <c r="J112" s="1" t="s">
        <v>730</v>
      </c>
      <c r="K112" s="1" t="s">
        <v>332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8">
      <c r="A113" s="1" t="str">
        <f ca="1">IFERROR(__xludf.DUMMYFUNCTION("""COMPUTED_VALUE"""),"JOÃO LUCAS LIMA PEREIRA")</f>
        <v>JOÃO LUCAS LIMA PEREIRA</v>
      </c>
      <c r="B113" s="113" t="s">
        <v>641</v>
      </c>
      <c r="C113" s="1" t="str">
        <f t="shared" ca="1" si="0"/>
        <v>OK</v>
      </c>
      <c r="D113" s="1" t="s">
        <v>334</v>
      </c>
      <c r="E113" s="6">
        <v>630</v>
      </c>
      <c r="F113" s="1" t="s">
        <v>733</v>
      </c>
      <c r="G113" s="34">
        <v>45809</v>
      </c>
      <c r="H113" s="1"/>
      <c r="I113" s="1" t="s">
        <v>131</v>
      </c>
      <c r="J113" s="1" t="s">
        <v>730</v>
      </c>
      <c r="K113" s="1" t="s">
        <v>334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8">
      <c r="A114" s="1" t="str">
        <f ca="1">IFERROR(__xludf.DUMMYFUNCTION("""COMPUTED_VALUE"""),"JOAO PAULO TAVARES SILVA")</f>
        <v>JOAO PAULO TAVARES SILVA</v>
      </c>
      <c r="B114" s="113" t="s">
        <v>641</v>
      </c>
      <c r="C114" s="1" t="str">
        <f t="shared" ca="1" si="0"/>
        <v>OK</v>
      </c>
      <c r="D114" s="1" t="s">
        <v>335</v>
      </c>
      <c r="E114" s="6">
        <v>210</v>
      </c>
      <c r="F114" s="1" t="s">
        <v>736</v>
      </c>
      <c r="G114" s="34">
        <v>45809</v>
      </c>
      <c r="H114" s="1"/>
      <c r="I114" s="1" t="s">
        <v>131</v>
      </c>
      <c r="J114" s="1" t="s">
        <v>730</v>
      </c>
      <c r="K114" s="1" t="s">
        <v>335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8">
      <c r="A115" s="1" t="str">
        <f ca="1">IFERROR(__xludf.DUMMYFUNCTION("""COMPUTED_VALUE"""),"JOÃO PEDRO CARDOSO ARIO")</f>
        <v>JOÃO PEDRO CARDOSO ARIO</v>
      </c>
      <c r="B115" s="113" t="s">
        <v>666</v>
      </c>
      <c r="C115" s="1" t="str">
        <f t="shared" ca="1" si="0"/>
        <v>OK</v>
      </c>
      <c r="D115" s="1" t="s">
        <v>335</v>
      </c>
      <c r="E115" s="6">
        <v>0</v>
      </c>
      <c r="F115" s="1" t="s">
        <v>737</v>
      </c>
      <c r="G115" s="34">
        <v>45809</v>
      </c>
      <c r="H115" s="1"/>
      <c r="I115" s="1" t="s">
        <v>131</v>
      </c>
      <c r="J115" s="1" t="s">
        <v>730</v>
      </c>
      <c r="K115" s="1" t="s">
        <v>335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8">
      <c r="A116" s="1" t="str">
        <f ca="1">IFERROR(__xludf.DUMMYFUNCTION("""COMPUTED_VALUE"""),"JOÃO RODRIGUES PEREIRA")</f>
        <v>JOÃO RODRIGUES PEREIRA</v>
      </c>
      <c r="B116" s="113" t="s">
        <v>641</v>
      </c>
      <c r="C116" s="1" t="str">
        <f t="shared" ca="1" si="0"/>
        <v>OK</v>
      </c>
      <c r="D116" s="1" t="s">
        <v>336</v>
      </c>
      <c r="E116" s="6">
        <v>630</v>
      </c>
      <c r="F116" s="1" t="s">
        <v>729</v>
      </c>
      <c r="G116" s="34">
        <v>45809</v>
      </c>
      <c r="H116" s="1"/>
      <c r="I116" s="1" t="s">
        <v>131</v>
      </c>
      <c r="J116" s="1" t="s">
        <v>730</v>
      </c>
      <c r="K116" s="1" t="s">
        <v>336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8">
      <c r="A117" s="1" t="str">
        <f ca="1">IFERROR(__xludf.DUMMYFUNCTION("""COMPUTED_VALUE"""),"JOÃO VICTOR VASCONCELLOS DE SOUSA")</f>
        <v>JOÃO VICTOR VASCONCELLOS DE SOUSA</v>
      </c>
      <c r="B117" s="113" t="s">
        <v>667</v>
      </c>
      <c r="C117" s="1" t="str">
        <f t="shared" ca="1" si="0"/>
        <v>OK</v>
      </c>
      <c r="D117" s="1" t="s">
        <v>337</v>
      </c>
      <c r="E117" s="6">
        <v>665</v>
      </c>
      <c r="F117" s="1" t="s">
        <v>732</v>
      </c>
      <c r="G117" s="34">
        <v>45809</v>
      </c>
      <c r="H117" s="1"/>
      <c r="I117" s="1" t="s">
        <v>131</v>
      </c>
      <c r="J117" s="1" t="s">
        <v>730</v>
      </c>
      <c r="K117" s="1" t="s">
        <v>337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8">
      <c r="A118" s="1" t="str">
        <f ca="1">IFERROR(__xludf.DUMMYFUNCTION("""COMPUTED_VALUE"""),"JOÃO VITOR MOÇO SANTOS")</f>
        <v>JOÃO VITOR MOÇO SANTOS</v>
      </c>
      <c r="B118" s="113" t="s">
        <v>641</v>
      </c>
      <c r="C118" s="1" t="str">
        <f t="shared" ca="1" si="0"/>
        <v>OK</v>
      </c>
      <c r="D118" s="1" t="s">
        <v>339</v>
      </c>
      <c r="E118" s="6">
        <v>280</v>
      </c>
      <c r="F118" s="1" t="s">
        <v>732</v>
      </c>
      <c r="G118" s="34">
        <v>45809</v>
      </c>
      <c r="H118" s="1"/>
      <c r="I118" s="1" t="s">
        <v>131</v>
      </c>
      <c r="J118" s="1" t="s">
        <v>730</v>
      </c>
      <c r="K118" s="1" t="s">
        <v>339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8">
      <c r="A119" s="1" t="str">
        <f ca="1">IFERROR(__xludf.DUMMYFUNCTION("""COMPUTED_VALUE"""),"JORGE LUIZ RAMOS JUNIOR")</f>
        <v>JORGE LUIZ RAMOS JUNIOR</v>
      </c>
      <c r="B119" s="113" t="s">
        <v>641</v>
      </c>
      <c r="C119" s="1" t="str">
        <f t="shared" ca="1" si="0"/>
        <v>OK</v>
      </c>
      <c r="D119" s="1" t="s">
        <v>341</v>
      </c>
      <c r="E119" s="6">
        <v>630</v>
      </c>
      <c r="F119" s="1" t="s">
        <v>731</v>
      </c>
      <c r="G119" s="34">
        <v>45809</v>
      </c>
      <c r="H119" s="1"/>
      <c r="I119" s="1" t="s">
        <v>131</v>
      </c>
      <c r="J119" s="1" t="s">
        <v>730</v>
      </c>
      <c r="K119" s="1" t="s">
        <v>341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8">
      <c r="A120" s="1" t="str">
        <f ca="1">IFERROR(__xludf.DUMMYFUNCTION("""COMPUTED_VALUE"""),"JOSÉ FÁBIO ALVES DA SILVA")</f>
        <v>JOSÉ FÁBIO ALVES DA SILVA</v>
      </c>
      <c r="B120" s="113" t="s">
        <v>641</v>
      </c>
      <c r="C120" s="1" t="str">
        <f t="shared" ca="1" si="0"/>
        <v>OK</v>
      </c>
      <c r="D120" s="1" t="s">
        <v>342</v>
      </c>
      <c r="E120" s="6">
        <v>0</v>
      </c>
      <c r="F120" s="1" t="s">
        <v>740</v>
      </c>
      <c r="G120" s="34">
        <v>45809</v>
      </c>
      <c r="H120" s="1"/>
      <c r="I120" s="1" t="s">
        <v>131</v>
      </c>
      <c r="J120" s="1" t="s">
        <v>730</v>
      </c>
      <c r="K120" s="1" t="s">
        <v>342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8">
      <c r="A121" s="1" t="str">
        <f ca="1">IFERROR(__xludf.DUMMYFUNCTION("""COMPUTED_VALUE"""),"JOSÉ LEONARDO PENHA PEREIRA")</f>
        <v>JOSÉ LEONARDO PENHA PEREIRA</v>
      </c>
      <c r="B121" s="113" t="s">
        <v>668</v>
      </c>
      <c r="C121" s="1" t="str">
        <f t="shared" ca="1" si="0"/>
        <v>OK</v>
      </c>
      <c r="D121" s="37" t="s">
        <v>344</v>
      </c>
      <c r="E121" s="6">
        <v>630</v>
      </c>
      <c r="F121" s="1" t="s">
        <v>729</v>
      </c>
      <c r="G121" s="34">
        <v>45809</v>
      </c>
      <c r="H121" s="1"/>
      <c r="I121" s="1" t="s">
        <v>131</v>
      </c>
      <c r="J121" s="1" t="s">
        <v>730</v>
      </c>
      <c r="K121" s="37" t="s">
        <v>344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8">
      <c r="A122" s="1" t="str">
        <f ca="1">IFERROR(__xludf.DUMMYFUNCTION("""COMPUTED_VALUE"""),"JOSÉ MARCOS PEREIRA DA SILVA")</f>
        <v>JOSÉ MARCOS PEREIRA DA SILVA</v>
      </c>
      <c r="B122" s="113" t="s">
        <v>641</v>
      </c>
      <c r="C122" s="1" t="str">
        <f t="shared" ca="1" si="0"/>
        <v>Incompleto</v>
      </c>
      <c r="D122" s="1" t="s">
        <v>346</v>
      </c>
      <c r="E122" s="6">
        <v>665</v>
      </c>
      <c r="F122" s="1" t="s">
        <v>732</v>
      </c>
      <c r="G122" s="34">
        <v>45809</v>
      </c>
      <c r="H122" s="1"/>
      <c r="I122" s="1" t="s">
        <v>131</v>
      </c>
      <c r="J122" s="1" t="s">
        <v>730</v>
      </c>
      <c r="K122" s="1" t="s">
        <v>346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8">
      <c r="A123" s="1" t="str">
        <f ca="1">IFERROR(__xludf.DUMMYFUNCTION("""COMPUTED_VALUE"""),"JOYCE DE OLIVEIRA MOTA")</f>
        <v>JOYCE DE OLIVEIRA MOTA</v>
      </c>
      <c r="B123" s="113" t="s">
        <v>641</v>
      </c>
      <c r="C123" s="1" t="str">
        <f t="shared" ca="1" si="0"/>
        <v>OK</v>
      </c>
      <c r="D123" s="1" t="s">
        <v>347</v>
      </c>
      <c r="E123" s="6">
        <v>665</v>
      </c>
      <c r="F123" s="1" t="s">
        <v>731</v>
      </c>
      <c r="G123" s="34">
        <v>45809</v>
      </c>
      <c r="H123" s="1"/>
      <c r="I123" s="1" t="s">
        <v>131</v>
      </c>
      <c r="J123" s="1" t="s">
        <v>730</v>
      </c>
      <c r="K123" s="1" t="s">
        <v>347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8">
      <c r="A124" s="1" t="str">
        <f ca="1">IFERROR(__xludf.DUMMYFUNCTION("""COMPUTED_VALUE"""),"JUAN PATRICK MOURA NUNES")</f>
        <v>JUAN PATRICK MOURA NUNES</v>
      </c>
      <c r="B124" s="113" t="s">
        <v>641</v>
      </c>
      <c r="C124" s="1" t="str">
        <f t="shared" ca="1" si="0"/>
        <v>OK</v>
      </c>
      <c r="D124" s="1" t="s">
        <v>349</v>
      </c>
      <c r="E124" s="6">
        <v>665</v>
      </c>
      <c r="F124" s="1" t="s">
        <v>732</v>
      </c>
      <c r="G124" s="34">
        <v>45809</v>
      </c>
      <c r="H124" s="1"/>
      <c r="I124" s="1" t="s">
        <v>131</v>
      </c>
      <c r="J124" s="1" t="s">
        <v>730</v>
      </c>
      <c r="K124" s="1" t="s">
        <v>349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8">
      <c r="A125" s="1" t="str">
        <f ca="1">IFERROR(__xludf.DUMMYFUNCTION("""COMPUTED_VALUE"""),"JULIANA DA SILVA SILVEIRA")</f>
        <v>JULIANA DA SILVA SILVEIRA</v>
      </c>
      <c r="B125" s="113" t="s">
        <v>641</v>
      </c>
      <c r="C125" s="1" t="str">
        <f t="shared" ca="1" si="0"/>
        <v>OK</v>
      </c>
      <c r="D125" s="1" t="s">
        <v>356</v>
      </c>
      <c r="E125" s="6">
        <v>630</v>
      </c>
      <c r="F125" s="1" t="s">
        <v>731</v>
      </c>
      <c r="G125" s="34">
        <v>45809</v>
      </c>
      <c r="H125" s="1"/>
      <c r="I125" s="1" t="s">
        <v>131</v>
      </c>
      <c r="J125" s="1" t="s">
        <v>730</v>
      </c>
      <c r="K125" s="1" t="s">
        <v>356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8">
      <c r="A126" s="1" t="str">
        <f ca="1">IFERROR(__xludf.DUMMYFUNCTION("""COMPUTED_VALUE"""),"KAIKE PENHA SOARES")</f>
        <v>KAIKE PENHA SOARES</v>
      </c>
      <c r="B126" s="114" t="s">
        <v>641</v>
      </c>
      <c r="C126" s="1" t="str">
        <f t="shared" ca="1" si="0"/>
        <v>OK</v>
      </c>
      <c r="D126" s="1" t="s">
        <v>351</v>
      </c>
      <c r="E126" s="6">
        <v>510</v>
      </c>
      <c r="F126" s="1" t="s">
        <v>738</v>
      </c>
      <c r="G126" s="34">
        <v>45809</v>
      </c>
      <c r="H126" s="1"/>
      <c r="I126" s="1" t="s">
        <v>131</v>
      </c>
      <c r="J126" s="1" t="s">
        <v>730</v>
      </c>
      <c r="K126" s="1" t="s">
        <v>351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8">
      <c r="A127" s="1" t="str">
        <f ca="1">IFERROR(__xludf.DUMMYFUNCTION("""COMPUTED_VALUE"""),"KALEB PINHEIRO DA MATA")</f>
        <v>KALEB PINHEIRO DA MATA</v>
      </c>
      <c r="B127" s="113" t="s">
        <v>641</v>
      </c>
      <c r="C127" s="1" t="str">
        <f t="shared" ca="1" si="0"/>
        <v>OK</v>
      </c>
      <c r="D127" s="1" t="s">
        <v>353</v>
      </c>
      <c r="E127" s="6">
        <v>570</v>
      </c>
      <c r="F127" s="1" t="s">
        <v>738</v>
      </c>
      <c r="G127" s="34">
        <v>45809</v>
      </c>
      <c r="H127" s="1"/>
      <c r="I127" s="1" t="s">
        <v>131</v>
      </c>
      <c r="J127" s="1" t="s">
        <v>730</v>
      </c>
      <c r="K127" s="1" t="s">
        <v>353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8">
      <c r="A128" s="1" t="str">
        <f ca="1">IFERROR(__xludf.DUMMYFUNCTION("""COMPUTED_VALUE"""),"KANANDA SOARES DA CRUZ MORALES")</f>
        <v>KANANDA SOARES DA CRUZ MORALES</v>
      </c>
      <c r="B128" s="113" t="s">
        <v>641</v>
      </c>
      <c r="C128" s="1" t="str">
        <f t="shared" ca="1" si="0"/>
        <v>OK</v>
      </c>
      <c r="D128" s="1" t="s">
        <v>357</v>
      </c>
      <c r="E128" s="6">
        <v>665</v>
      </c>
      <c r="F128" s="1" t="s">
        <v>732</v>
      </c>
      <c r="G128" s="34">
        <v>45809</v>
      </c>
      <c r="H128" s="1"/>
      <c r="I128" s="1" t="s">
        <v>131</v>
      </c>
      <c r="J128" s="1" t="s">
        <v>730</v>
      </c>
      <c r="K128" s="1" t="s">
        <v>357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8">
      <c r="A129" s="1" t="str">
        <f ca="1">IFERROR(__xludf.DUMMYFUNCTION("""COMPUTED_VALUE"""),"LARA FERREIRA DA CONCEIÇÃO")</f>
        <v>LARA FERREIRA DA CONCEIÇÃO</v>
      </c>
      <c r="B129" s="113" t="s">
        <v>641</v>
      </c>
      <c r="C129" s="1" t="str">
        <f t="shared" ca="1" si="0"/>
        <v>OK</v>
      </c>
      <c r="D129" s="1" t="s">
        <v>358</v>
      </c>
      <c r="E129" s="6">
        <v>0</v>
      </c>
      <c r="F129" s="1" t="s">
        <v>740</v>
      </c>
      <c r="G129" s="34">
        <v>45809</v>
      </c>
      <c r="H129" s="1"/>
      <c r="I129" s="1" t="s">
        <v>131</v>
      </c>
      <c r="J129" s="1" t="s">
        <v>730</v>
      </c>
      <c r="K129" s="1" t="s">
        <v>358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8">
      <c r="A130" s="1" t="str">
        <f ca="1">IFERROR(__xludf.DUMMYFUNCTION("""COMPUTED_VALUE"""),"LARISSA CRISTINNA SILVA DA COSTA")</f>
        <v>LARISSA CRISTINNA SILVA DA COSTA</v>
      </c>
      <c r="B130" s="113" t="s">
        <v>669</v>
      </c>
      <c r="C130" s="1" t="str">
        <f t="shared" ca="1" si="0"/>
        <v>OK</v>
      </c>
      <c r="D130" s="1" t="s">
        <v>360</v>
      </c>
      <c r="E130" s="6">
        <v>630</v>
      </c>
      <c r="F130" s="1" t="s">
        <v>731</v>
      </c>
      <c r="G130" s="34">
        <v>45809</v>
      </c>
      <c r="H130" s="1"/>
      <c r="I130" s="1" t="s">
        <v>131</v>
      </c>
      <c r="J130" s="1" t="s">
        <v>730</v>
      </c>
      <c r="K130" s="1" t="s">
        <v>360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8">
      <c r="A131" s="1" t="str">
        <f ca="1">IFERROR(__xludf.DUMMYFUNCTION("""COMPUTED_VALUE"""),"LARISSA LIMA DE MOURA")</f>
        <v>LARISSA LIMA DE MOURA</v>
      </c>
      <c r="B131" s="113" t="s">
        <v>641</v>
      </c>
      <c r="C131" s="1" t="str">
        <f t="shared" ca="1" si="0"/>
        <v>OK</v>
      </c>
      <c r="D131" s="1" t="s">
        <v>361</v>
      </c>
      <c r="E131" s="6">
        <v>630</v>
      </c>
      <c r="F131" s="1" t="s">
        <v>739</v>
      </c>
      <c r="G131" s="34">
        <v>45809</v>
      </c>
      <c r="H131" s="1"/>
      <c r="I131" s="1" t="s">
        <v>131</v>
      </c>
      <c r="J131" s="1" t="s">
        <v>730</v>
      </c>
      <c r="K131" s="1" t="s">
        <v>361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8">
      <c r="A132" s="1" t="str">
        <f ca="1">IFERROR(__xludf.DUMMYFUNCTION("""COMPUTED_VALUE"""),"LEANDRO RANGEL DE OLIVEIRA")</f>
        <v>LEANDRO RANGEL DE OLIVEIRA</v>
      </c>
      <c r="B132" s="113" t="s">
        <v>670</v>
      </c>
      <c r="C132" s="1" t="str">
        <f t="shared" ca="1" si="0"/>
        <v>OK</v>
      </c>
      <c r="D132" s="1" t="s">
        <v>363</v>
      </c>
      <c r="E132" s="6">
        <v>630</v>
      </c>
      <c r="F132" s="1" t="s">
        <v>732</v>
      </c>
      <c r="G132" s="34">
        <v>45809</v>
      </c>
      <c r="H132" s="1"/>
      <c r="I132" s="1" t="s">
        <v>131</v>
      </c>
      <c r="J132" s="1" t="s">
        <v>730</v>
      </c>
      <c r="K132" s="1" t="s">
        <v>363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8">
      <c r="A133" s="1" t="str">
        <f ca="1">IFERROR(__xludf.DUMMYFUNCTION("""COMPUTED_VALUE"""),"LEANDRO SOUZA BRAUL")</f>
        <v>LEANDRO SOUZA BRAUL</v>
      </c>
      <c r="B133" s="114" t="s">
        <v>641</v>
      </c>
      <c r="C133" s="1" t="str">
        <f t="shared" ca="1" si="0"/>
        <v>OK</v>
      </c>
      <c r="D133" s="1" t="s">
        <v>364</v>
      </c>
      <c r="E133" s="6">
        <v>0</v>
      </c>
      <c r="F133" s="1" t="s">
        <v>740</v>
      </c>
      <c r="G133" s="34">
        <v>45809</v>
      </c>
      <c r="H133" s="1"/>
      <c r="I133" s="1" t="s">
        <v>131</v>
      </c>
      <c r="J133" s="1" t="s">
        <v>730</v>
      </c>
      <c r="K133" s="1" t="s">
        <v>364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8">
      <c r="A134" s="1" t="str">
        <f ca="1">IFERROR(__xludf.DUMMYFUNCTION("""COMPUTED_VALUE"""),"LENON MARTINS DOS SANTOS")</f>
        <v>LENON MARTINS DOS SANTOS</v>
      </c>
      <c r="B134" s="113" t="s">
        <v>641</v>
      </c>
      <c r="C134" s="1" t="str">
        <f t="shared" ca="1" si="0"/>
        <v>OK</v>
      </c>
      <c r="D134" s="37" t="s">
        <v>365</v>
      </c>
      <c r="E134" s="6">
        <v>210</v>
      </c>
      <c r="F134" s="1" t="s">
        <v>736</v>
      </c>
      <c r="G134" s="34">
        <v>45809</v>
      </c>
      <c r="H134" s="1"/>
      <c r="I134" s="1" t="s">
        <v>131</v>
      </c>
      <c r="J134" s="1" t="s">
        <v>730</v>
      </c>
      <c r="K134" s="37" t="s">
        <v>365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8">
      <c r="A135" s="1" t="str">
        <f ca="1">IFERROR(__xludf.DUMMYFUNCTION("""COMPUTED_VALUE"""),"LEONARDO BEN SENOR CASALES MARQUES RIBAS")</f>
        <v>LEONARDO BEN SENOR CASALES MARQUES RIBAS</v>
      </c>
      <c r="B135" s="113" t="s">
        <v>641</v>
      </c>
      <c r="C135" s="1" t="str">
        <f t="shared" ca="1" si="0"/>
        <v>OK</v>
      </c>
      <c r="D135" s="37" t="s">
        <v>365</v>
      </c>
      <c r="E135" s="6">
        <v>0</v>
      </c>
      <c r="F135" s="1" t="s">
        <v>737</v>
      </c>
      <c r="G135" s="34">
        <v>45809</v>
      </c>
      <c r="H135" s="1"/>
      <c r="I135" s="1" t="s">
        <v>131</v>
      </c>
      <c r="J135" s="1" t="s">
        <v>730</v>
      </c>
      <c r="K135" s="37" t="s">
        <v>365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8">
      <c r="A136" s="1" t="str">
        <f ca="1">IFERROR(__xludf.DUMMYFUNCTION("""COMPUTED_VALUE"""),"LEONARDO DUARTE RANGEL")</f>
        <v>LEONARDO DUARTE RANGEL</v>
      </c>
      <c r="B136" s="113" t="s">
        <v>641</v>
      </c>
      <c r="C136" s="1" t="str">
        <f t="shared" ca="1" si="0"/>
        <v>OK</v>
      </c>
      <c r="D136" s="1" t="s">
        <v>367</v>
      </c>
      <c r="E136" s="6">
        <v>595</v>
      </c>
      <c r="F136" s="1" t="s">
        <v>729</v>
      </c>
      <c r="G136" s="34">
        <v>45809</v>
      </c>
      <c r="H136" s="1"/>
      <c r="I136" s="1" t="s">
        <v>131</v>
      </c>
      <c r="J136" s="1" t="s">
        <v>730</v>
      </c>
      <c r="K136" s="1" t="s">
        <v>367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8">
      <c r="A137" s="1" t="str">
        <f ca="1">IFERROR(__xludf.DUMMYFUNCTION("""COMPUTED_VALUE"""),"LEONARDO LUCIANO DA SILVA")</f>
        <v>LEONARDO LUCIANO DA SILVA</v>
      </c>
      <c r="B137" s="113" t="s">
        <v>641</v>
      </c>
      <c r="C137" s="1" t="str">
        <f t="shared" ca="1" si="0"/>
        <v>OK</v>
      </c>
      <c r="D137" s="1" t="s">
        <v>368</v>
      </c>
      <c r="E137" s="6">
        <v>0</v>
      </c>
      <c r="F137" s="1" t="s">
        <v>740</v>
      </c>
      <c r="G137" s="34">
        <v>45809</v>
      </c>
      <c r="H137" s="1"/>
      <c r="I137" s="1" t="s">
        <v>131</v>
      </c>
      <c r="J137" s="1" t="s">
        <v>730</v>
      </c>
      <c r="K137" s="1" t="s">
        <v>368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8">
      <c r="A138" s="1" t="str">
        <f ca="1">IFERROR(__xludf.DUMMYFUNCTION("""COMPUTED_VALUE"""),"LEONARDO NERI DE MELLO")</f>
        <v>LEONARDO NERI DE MELLO</v>
      </c>
      <c r="B138" s="113" t="s">
        <v>641</v>
      </c>
      <c r="C138" s="1" t="str">
        <f t="shared" ca="1" si="0"/>
        <v>OK</v>
      </c>
      <c r="D138" s="1" t="s">
        <v>369</v>
      </c>
      <c r="E138" s="6">
        <v>665</v>
      </c>
      <c r="F138" s="1" t="s">
        <v>732</v>
      </c>
      <c r="G138" s="34">
        <v>45809</v>
      </c>
      <c r="H138" s="1"/>
      <c r="I138" s="1" t="s">
        <v>131</v>
      </c>
      <c r="J138" s="1" t="s">
        <v>730</v>
      </c>
      <c r="K138" s="1" t="s">
        <v>369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8">
      <c r="A139" s="1" t="str">
        <f ca="1">IFERROR(__xludf.DUMMYFUNCTION("""COMPUTED_VALUE"""),"LINCON LIMA MATIAS")</f>
        <v>LINCON LIMA MATIAS</v>
      </c>
      <c r="B139" s="113" t="s">
        <v>671</v>
      </c>
      <c r="C139" s="1" t="str">
        <f t="shared" ca="1" si="0"/>
        <v>OK</v>
      </c>
      <c r="D139" s="1" t="s">
        <v>372</v>
      </c>
      <c r="E139" s="6">
        <v>665</v>
      </c>
      <c r="F139" s="1" t="s">
        <v>732</v>
      </c>
      <c r="G139" s="34">
        <v>45809</v>
      </c>
      <c r="H139" s="1"/>
      <c r="I139" s="1" t="s">
        <v>131</v>
      </c>
      <c r="J139" s="1" t="s">
        <v>730</v>
      </c>
      <c r="K139" s="1" t="s">
        <v>372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8">
      <c r="A140" s="1" t="str">
        <f ca="1">IFERROR(__xludf.DUMMYFUNCTION("""COMPUTED_VALUE"""),"LORENA VIEIRA DE CASTRO SILVA")</f>
        <v>LORENA VIEIRA DE CASTRO SILVA</v>
      </c>
      <c r="B140" s="113" t="s">
        <v>672</v>
      </c>
      <c r="C140" s="1" t="str">
        <f t="shared" ca="1" si="0"/>
        <v>OK</v>
      </c>
      <c r="D140" s="1" t="s">
        <v>375</v>
      </c>
      <c r="E140" s="6">
        <v>630</v>
      </c>
      <c r="F140" s="1" t="s">
        <v>732</v>
      </c>
      <c r="G140" s="34">
        <v>45809</v>
      </c>
      <c r="H140" s="1"/>
      <c r="I140" s="1" t="s">
        <v>131</v>
      </c>
      <c r="J140" s="1" t="s">
        <v>730</v>
      </c>
      <c r="K140" s="1" t="s">
        <v>375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8">
      <c r="A141" s="1" t="str">
        <f ca="1">IFERROR(__xludf.DUMMYFUNCTION("""COMPUTED_VALUE"""),"LORRAINE SANTOS DA SILVA")</f>
        <v>LORRAINE SANTOS DA SILVA</v>
      </c>
      <c r="B141" s="113" t="s">
        <v>641</v>
      </c>
      <c r="C141" s="1" t="str">
        <f t="shared" ca="1" si="0"/>
        <v>OK</v>
      </c>
      <c r="D141" s="1" t="s">
        <v>378</v>
      </c>
      <c r="E141" s="6">
        <v>665</v>
      </c>
      <c r="F141" s="1" t="s">
        <v>732</v>
      </c>
      <c r="G141" s="34">
        <v>45809</v>
      </c>
      <c r="H141" s="1"/>
      <c r="I141" s="1" t="s">
        <v>131</v>
      </c>
      <c r="J141" s="1" t="s">
        <v>730</v>
      </c>
      <c r="K141" s="1" t="s">
        <v>378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8">
      <c r="A142" s="1" t="str">
        <f ca="1">IFERROR(__xludf.DUMMYFUNCTION("""COMPUTED_VALUE"""),"LUAN MODESTO PINTO")</f>
        <v>LUAN MODESTO PINTO</v>
      </c>
      <c r="B142" s="113" t="s">
        <v>641</v>
      </c>
      <c r="C142" s="1" t="str">
        <f t="shared" ca="1" si="0"/>
        <v>OK</v>
      </c>
      <c r="D142" s="1" t="s">
        <v>379</v>
      </c>
      <c r="E142" s="6">
        <v>665</v>
      </c>
      <c r="F142" s="1" t="s">
        <v>731</v>
      </c>
      <c r="G142" s="34">
        <v>45809</v>
      </c>
      <c r="H142" s="1"/>
      <c r="I142" s="1" t="s">
        <v>131</v>
      </c>
      <c r="J142" s="1" t="s">
        <v>730</v>
      </c>
      <c r="K142" s="1" t="s">
        <v>379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8">
      <c r="A143" s="1" t="str">
        <f ca="1">IFERROR(__xludf.DUMMYFUNCTION("""COMPUTED_VALUE"""),"LUAN TEIXEIRA DE SOUZA")</f>
        <v>LUAN TEIXEIRA DE SOUZA</v>
      </c>
      <c r="B143" s="114" t="s">
        <v>641</v>
      </c>
      <c r="C143" s="1" t="str">
        <f t="shared" ca="1" si="0"/>
        <v>OK</v>
      </c>
      <c r="D143" s="1" t="s">
        <v>380</v>
      </c>
      <c r="E143" s="6">
        <v>0</v>
      </c>
      <c r="F143" s="1" t="s">
        <v>734</v>
      </c>
      <c r="G143" s="34">
        <v>45809</v>
      </c>
      <c r="H143" s="1"/>
      <c r="I143" s="1" t="s">
        <v>131</v>
      </c>
      <c r="J143" s="1" t="s">
        <v>730</v>
      </c>
      <c r="K143" s="1" t="s">
        <v>380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8">
      <c r="A144" s="1" t="str">
        <f ca="1">IFERROR(__xludf.DUMMYFUNCTION("""COMPUTED_VALUE"""),"LUCAS DE CARVALHO SOBRAL")</f>
        <v>LUCAS DE CARVALHO SOBRAL</v>
      </c>
      <c r="B144" s="113" t="s">
        <v>641</v>
      </c>
      <c r="C144" s="1" t="str">
        <f t="shared" ca="1" si="0"/>
        <v>OK</v>
      </c>
      <c r="D144" s="1" t="s">
        <v>380</v>
      </c>
      <c r="E144" s="6">
        <v>270</v>
      </c>
      <c r="F144" s="1" t="s">
        <v>743</v>
      </c>
      <c r="G144" s="34">
        <v>45809</v>
      </c>
      <c r="H144" s="1"/>
      <c r="I144" s="1" t="s">
        <v>131</v>
      </c>
      <c r="J144" s="1" t="s">
        <v>730</v>
      </c>
      <c r="K144" s="1" t="s">
        <v>380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8">
      <c r="A145" s="1" t="str">
        <f ca="1">IFERROR(__xludf.DUMMYFUNCTION("""COMPUTED_VALUE"""),"LUCAS DOS SANTOS GOULLART")</f>
        <v>LUCAS DOS SANTOS GOULLART</v>
      </c>
      <c r="B145" s="113" t="s">
        <v>641</v>
      </c>
      <c r="C145" s="1" t="str">
        <f t="shared" ca="1" si="0"/>
        <v>OK</v>
      </c>
      <c r="D145" s="1" t="s">
        <v>382</v>
      </c>
      <c r="E145" s="6">
        <v>665</v>
      </c>
      <c r="F145" s="1" t="s">
        <v>732</v>
      </c>
      <c r="G145" s="34">
        <v>45809</v>
      </c>
      <c r="H145" s="1"/>
      <c r="I145" s="1" t="s">
        <v>131</v>
      </c>
      <c r="J145" s="1" t="s">
        <v>730</v>
      </c>
      <c r="K145" s="1" t="s">
        <v>382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8">
      <c r="A146" s="1" t="str">
        <f ca="1">IFERROR(__xludf.DUMMYFUNCTION("""COMPUTED_VALUE"""),"LUCAS PEREIRA DA SILVA")</f>
        <v>LUCAS PEREIRA DA SILVA</v>
      </c>
      <c r="B146" s="113" t="s">
        <v>641</v>
      </c>
      <c r="C146" s="1" t="str">
        <f t="shared" ca="1" si="0"/>
        <v>OK</v>
      </c>
      <c r="D146" s="1" t="s">
        <v>384</v>
      </c>
      <c r="E146" s="6">
        <v>560</v>
      </c>
      <c r="F146" s="1" t="s">
        <v>729</v>
      </c>
      <c r="G146" s="34">
        <v>45809</v>
      </c>
      <c r="H146" s="1"/>
      <c r="I146" s="1" t="s">
        <v>131</v>
      </c>
      <c r="J146" s="1" t="s">
        <v>730</v>
      </c>
      <c r="K146" s="1" t="s">
        <v>384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8">
      <c r="A147" s="1" t="str">
        <f ca="1">IFERROR(__xludf.DUMMYFUNCTION("""COMPUTED_VALUE"""),"LUCCA DE JESUS LOPES")</f>
        <v>LUCCA DE JESUS LOPES</v>
      </c>
      <c r="B147" s="113" t="s">
        <v>673</v>
      </c>
      <c r="C147" s="1" t="str">
        <f t="shared" ca="1" si="0"/>
        <v>OK</v>
      </c>
      <c r="D147" s="1" t="s">
        <v>385</v>
      </c>
      <c r="E147" s="6">
        <v>630</v>
      </c>
      <c r="F147" s="1" t="s">
        <v>732</v>
      </c>
      <c r="G147" s="34">
        <v>45809</v>
      </c>
      <c r="H147" s="1"/>
      <c r="I147" s="1" t="s">
        <v>131</v>
      </c>
      <c r="J147" s="1" t="s">
        <v>730</v>
      </c>
      <c r="K147" s="1" t="s">
        <v>385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8">
      <c r="A148" s="1" t="str">
        <f ca="1">IFERROR(__xludf.DUMMYFUNCTION("""COMPUTED_VALUE"""),"LUIZA")</f>
        <v>LUIZA</v>
      </c>
      <c r="B148" s="113" t="s">
        <v>641</v>
      </c>
      <c r="C148" s="1" t="str">
        <f t="shared" ca="1" si="0"/>
        <v>OK</v>
      </c>
      <c r="D148" s="1" t="s">
        <v>386</v>
      </c>
      <c r="E148" s="6">
        <v>665</v>
      </c>
      <c r="F148" s="1" t="s">
        <v>729</v>
      </c>
      <c r="G148" s="34">
        <v>45809</v>
      </c>
      <c r="H148" s="1"/>
      <c r="I148" s="1" t="s">
        <v>131</v>
      </c>
      <c r="J148" s="1" t="s">
        <v>730</v>
      </c>
      <c r="K148" s="1" t="s">
        <v>386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8">
      <c r="A149" s="1" t="str">
        <f ca="1">IFERROR(__xludf.DUMMYFUNCTION("""COMPUTED_VALUE"""),"LUIZA MENEGHELLI BARCELLOS")</f>
        <v>LUIZA MENEGHELLI BARCELLOS</v>
      </c>
      <c r="B149" s="113" t="s">
        <v>671</v>
      </c>
      <c r="C149" s="1" t="str">
        <f t="shared" ca="1" si="0"/>
        <v>OK</v>
      </c>
      <c r="D149" s="1" t="s">
        <v>387</v>
      </c>
      <c r="E149" s="6">
        <v>595</v>
      </c>
      <c r="F149" s="1" t="s">
        <v>729</v>
      </c>
      <c r="G149" s="34">
        <v>45809</v>
      </c>
      <c r="H149" s="1"/>
      <c r="I149" s="1" t="s">
        <v>131</v>
      </c>
      <c r="J149" s="1" t="s">
        <v>730</v>
      </c>
      <c r="K149" s="1" t="s">
        <v>387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8">
      <c r="A150" s="1" t="str">
        <f ca="1">IFERROR(__xludf.DUMMYFUNCTION("""COMPUTED_VALUE"""),"LUIZ CARLOS ASSIS")</f>
        <v>LUIZ CARLOS ASSIS</v>
      </c>
      <c r="B150" s="113" t="s">
        <v>641</v>
      </c>
      <c r="C150" s="1" t="str">
        <f t="shared" ca="1" si="0"/>
        <v>OK</v>
      </c>
      <c r="D150" s="1" t="s">
        <v>388</v>
      </c>
      <c r="E150" s="6">
        <v>630</v>
      </c>
      <c r="F150" s="1" t="s">
        <v>729</v>
      </c>
      <c r="G150" s="34">
        <v>45809</v>
      </c>
      <c r="H150" s="1"/>
      <c r="I150" s="1" t="s">
        <v>131</v>
      </c>
      <c r="J150" s="1" t="s">
        <v>730</v>
      </c>
      <c r="K150" s="1" t="s">
        <v>388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8">
      <c r="A151" s="1" t="str">
        <f ca="1">IFERROR(__xludf.DUMMYFUNCTION("""COMPUTED_VALUE"""),"LUIZ CARLOS ROSA CARREIRO")</f>
        <v>LUIZ CARLOS ROSA CARREIRO</v>
      </c>
      <c r="B151" s="113" t="s">
        <v>641</v>
      </c>
      <c r="C151" s="1" t="str">
        <f t="shared" ca="1" si="0"/>
        <v>OK</v>
      </c>
      <c r="D151" s="1" t="s">
        <v>391</v>
      </c>
      <c r="E151" s="6">
        <v>630</v>
      </c>
      <c r="F151" s="1" t="s">
        <v>731</v>
      </c>
      <c r="G151" s="34">
        <v>45809</v>
      </c>
      <c r="H151" s="1"/>
      <c r="I151" s="1" t="s">
        <v>131</v>
      </c>
      <c r="J151" s="1" t="s">
        <v>730</v>
      </c>
      <c r="K151" s="1" t="s">
        <v>391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8">
      <c r="A152" s="1" t="str">
        <f ca="1">IFERROR(__xludf.DUMMYFUNCTION("""COMPUTED_VALUE"""),"LUIZ FABRICIO BONFIM SOARES")</f>
        <v>LUIZ FABRICIO BONFIM SOARES</v>
      </c>
      <c r="B152" s="114" t="s">
        <v>641</v>
      </c>
      <c r="C152" s="1" t="str">
        <f t="shared" ca="1" si="0"/>
        <v>OK</v>
      </c>
      <c r="D152" s="1" t="s">
        <v>392</v>
      </c>
      <c r="E152" s="6">
        <v>665</v>
      </c>
      <c r="F152" s="1" t="s">
        <v>739</v>
      </c>
      <c r="G152" s="34">
        <v>45809</v>
      </c>
      <c r="H152" s="1"/>
      <c r="I152" s="1" t="s">
        <v>131</v>
      </c>
      <c r="J152" s="1" t="s">
        <v>730</v>
      </c>
      <c r="K152" s="1" t="s">
        <v>392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8">
      <c r="A153" s="1" t="str">
        <f ca="1">IFERROR(__xludf.DUMMYFUNCTION("""COMPUTED_VALUE"""),"LUIZ GABRIEL DUARTE ALVES")</f>
        <v>LUIZ GABRIEL DUARTE ALVES</v>
      </c>
      <c r="B153" s="114" t="s">
        <v>641</v>
      </c>
      <c r="C153" s="1" t="str">
        <f t="shared" ca="1" si="0"/>
        <v>Incompleto</v>
      </c>
      <c r="D153" s="1" t="s">
        <v>394</v>
      </c>
      <c r="E153" s="6">
        <v>665</v>
      </c>
      <c r="F153" s="1" t="s">
        <v>731</v>
      </c>
      <c r="G153" s="34">
        <v>45809</v>
      </c>
      <c r="H153" s="1"/>
      <c r="I153" s="1" t="s">
        <v>131</v>
      </c>
      <c r="J153" s="1" t="s">
        <v>730</v>
      </c>
      <c r="K153" s="1" t="s">
        <v>394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8">
      <c r="A154" s="1" t="str">
        <f ca="1">IFERROR(__xludf.DUMMYFUNCTION("""COMPUTED_VALUE"""),"LUIZ HENRIQUE MENDONÇA DE SOUZA")</f>
        <v>LUIZ HENRIQUE MENDONÇA DE SOUZA</v>
      </c>
      <c r="B154" s="113" t="s">
        <v>641</v>
      </c>
      <c r="C154" s="1" t="str">
        <f t="shared" ca="1" si="0"/>
        <v>OK</v>
      </c>
      <c r="D154" s="1" t="s">
        <v>395</v>
      </c>
      <c r="E154" s="6">
        <v>665</v>
      </c>
      <c r="F154" s="1" t="s">
        <v>732</v>
      </c>
      <c r="G154" s="34">
        <v>45809</v>
      </c>
      <c r="H154" s="1"/>
      <c r="I154" s="1" t="s">
        <v>131</v>
      </c>
      <c r="J154" s="1" t="s">
        <v>730</v>
      </c>
      <c r="K154" s="1" t="s">
        <v>395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8">
      <c r="A155" s="1" t="str">
        <f ca="1">IFERROR(__xludf.DUMMYFUNCTION("""COMPUTED_VALUE"""),"LUIZ TOSCANO DE BRITO JUNIOR")</f>
        <v>LUIZ TOSCANO DE BRITO JUNIOR</v>
      </c>
      <c r="B155" s="113" t="s">
        <v>641</v>
      </c>
      <c r="C155" s="1" t="str">
        <f t="shared" ca="1" si="0"/>
        <v>OK</v>
      </c>
      <c r="D155" s="1" t="s">
        <v>398</v>
      </c>
      <c r="E155" s="6">
        <v>1665</v>
      </c>
      <c r="F155" s="1" t="s">
        <v>731</v>
      </c>
      <c r="G155" s="34">
        <v>45809</v>
      </c>
      <c r="H155" s="1"/>
      <c r="I155" s="1" t="s">
        <v>131</v>
      </c>
      <c r="J155" s="1" t="s">
        <v>730</v>
      </c>
      <c r="K155" s="1" t="s">
        <v>398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8">
      <c r="A156" s="1" t="str">
        <f ca="1">IFERROR(__xludf.DUMMYFUNCTION("""COMPUTED_VALUE"""),"MAGNON SILVA DE JESUS")</f>
        <v>MAGNON SILVA DE JESUS</v>
      </c>
      <c r="B156" s="113" t="s">
        <v>641</v>
      </c>
      <c r="C156" s="1" t="str">
        <f t="shared" ca="1" si="0"/>
        <v>OK</v>
      </c>
      <c r="D156" s="1" t="s">
        <v>401</v>
      </c>
      <c r="E156" s="6">
        <v>665</v>
      </c>
      <c r="F156" s="1" t="s">
        <v>732</v>
      </c>
      <c r="G156" s="34">
        <v>45809</v>
      </c>
      <c r="H156" s="1"/>
      <c r="I156" s="1" t="s">
        <v>131</v>
      </c>
      <c r="J156" s="1" t="s">
        <v>730</v>
      </c>
      <c r="K156" s="1" t="s">
        <v>401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8">
      <c r="A157" s="1" t="str">
        <f ca="1">IFERROR(__xludf.DUMMYFUNCTION("""COMPUTED_VALUE"""),"MAIARA GERMANO DOS SANTOS ARAUJO")</f>
        <v>MAIARA GERMANO DOS SANTOS ARAUJO</v>
      </c>
      <c r="B157" s="113" t="s">
        <v>641</v>
      </c>
      <c r="C157" s="1" t="str">
        <f t="shared" ca="1" si="0"/>
        <v>OK</v>
      </c>
      <c r="D157" s="1" t="s">
        <v>402</v>
      </c>
      <c r="E157" s="6">
        <v>570</v>
      </c>
      <c r="F157" s="1" t="s">
        <v>738</v>
      </c>
      <c r="G157" s="34">
        <v>45809</v>
      </c>
      <c r="H157" s="1"/>
      <c r="I157" s="1" t="s">
        <v>131</v>
      </c>
      <c r="J157" s="1" t="s">
        <v>730</v>
      </c>
      <c r="K157" s="1" t="s">
        <v>402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8">
      <c r="A158" s="1" t="str">
        <f ca="1">IFERROR(__xludf.DUMMYFUNCTION("""COMPUTED_VALUE"""),"MARCELLE DA COSTA COSTA")</f>
        <v>MARCELLE DA COSTA COSTA</v>
      </c>
      <c r="B158" s="113" t="s">
        <v>641</v>
      </c>
      <c r="C158" s="1" t="str">
        <f t="shared" ca="1" si="0"/>
        <v>OK</v>
      </c>
      <c r="D158" s="1" t="s">
        <v>404</v>
      </c>
      <c r="E158" s="6">
        <v>595</v>
      </c>
      <c r="F158" s="1" t="s">
        <v>731</v>
      </c>
      <c r="G158" s="34">
        <v>45809</v>
      </c>
      <c r="H158" s="1"/>
      <c r="I158" s="1" t="s">
        <v>131</v>
      </c>
      <c r="J158" s="1" t="s">
        <v>730</v>
      </c>
      <c r="K158" s="1" t="s">
        <v>404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8">
      <c r="A159" s="1" t="str">
        <f ca="1">IFERROR(__xludf.DUMMYFUNCTION("""COMPUTED_VALUE"""),"MARCELO JORGE ARAUJO COUTO")</f>
        <v>MARCELO JORGE ARAUJO COUTO</v>
      </c>
      <c r="B159" s="113" t="s">
        <v>645</v>
      </c>
      <c r="C159" s="1" t="str">
        <f t="shared" ca="1" si="0"/>
        <v>OK</v>
      </c>
      <c r="D159" s="1" t="s">
        <v>405</v>
      </c>
      <c r="E159" s="6">
        <v>630</v>
      </c>
      <c r="F159" s="1" t="s">
        <v>729</v>
      </c>
      <c r="G159" s="34">
        <v>45809</v>
      </c>
      <c r="H159" s="1"/>
      <c r="I159" s="1" t="s">
        <v>131</v>
      </c>
      <c r="J159" s="1" t="s">
        <v>730</v>
      </c>
      <c r="K159" s="1" t="s">
        <v>405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8">
      <c r="A160" s="1" t="str">
        <f ca="1">IFERROR(__xludf.DUMMYFUNCTION("""COMPUTED_VALUE"""),"MARCELO MENDONÇA BARROZO DA SILVA")</f>
        <v>MARCELO MENDONÇA BARROZO DA SILVA</v>
      </c>
      <c r="B160" s="113" t="s">
        <v>641</v>
      </c>
      <c r="C160" s="1" t="str">
        <f t="shared" ca="1" si="0"/>
        <v>OK</v>
      </c>
      <c r="D160" s="1" t="s">
        <v>406</v>
      </c>
      <c r="E160" s="6">
        <v>630</v>
      </c>
      <c r="F160" s="1" t="s">
        <v>732</v>
      </c>
      <c r="G160" s="34">
        <v>45809</v>
      </c>
      <c r="H160" s="1"/>
      <c r="I160" s="1" t="s">
        <v>131</v>
      </c>
      <c r="J160" s="1" t="s">
        <v>730</v>
      </c>
      <c r="K160" s="1" t="s">
        <v>406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8">
      <c r="A161" s="1" t="str">
        <f ca="1">IFERROR(__xludf.DUMMYFUNCTION("""COMPUTED_VALUE"""),"MARCELO TADEU DE ANDRADE WAIANDT")</f>
        <v>MARCELO TADEU DE ANDRADE WAIANDT</v>
      </c>
      <c r="B161" s="113" t="s">
        <v>641</v>
      </c>
      <c r="C161" s="1" t="str">
        <f t="shared" ca="1" si="0"/>
        <v>OK</v>
      </c>
      <c r="D161" s="1" t="s">
        <v>407</v>
      </c>
      <c r="E161" s="6">
        <v>350</v>
      </c>
      <c r="F161" s="1" t="s">
        <v>733</v>
      </c>
      <c r="G161" s="34">
        <v>45809</v>
      </c>
      <c r="H161" s="1"/>
      <c r="I161" s="1" t="s">
        <v>131</v>
      </c>
      <c r="J161" s="1" t="s">
        <v>730</v>
      </c>
      <c r="K161" s="1" t="s">
        <v>407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8">
      <c r="A162" s="1" t="str">
        <f ca="1">IFERROR(__xludf.DUMMYFUNCTION("""COMPUTED_VALUE"""),"MARCIO SILVA MASCARENHAS")</f>
        <v>MARCIO SILVA MASCARENHAS</v>
      </c>
      <c r="B162" s="113" t="s">
        <v>641</v>
      </c>
      <c r="C162" s="1" t="str">
        <f t="shared" ca="1" si="0"/>
        <v>OK</v>
      </c>
      <c r="D162" s="1" t="s">
        <v>407</v>
      </c>
      <c r="E162" s="6">
        <v>315</v>
      </c>
      <c r="F162" s="1" t="s">
        <v>735</v>
      </c>
      <c r="G162" s="34">
        <v>45809</v>
      </c>
      <c r="H162" s="1"/>
      <c r="I162" s="1" t="s">
        <v>131</v>
      </c>
      <c r="J162" s="1" t="s">
        <v>730</v>
      </c>
      <c r="K162" s="1" t="s">
        <v>407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8">
      <c r="A163" s="1" t="str">
        <f ca="1">IFERROR(__xludf.DUMMYFUNCTION("""COMPUTED_VALUE"""),"MARCOS URSULINO DA SILVA")</f>
        <v>MARCOS URSULINO DA SILVA</v>
      </c>
      <c r="B163" s="113" t="s">
        <v>641</v>
      </c>
      <c r="C163" s="1" t="str">
        <f t="shared" ca="1" si="0"/>
        <v>OK</v>
      </c>
      <c r="D163" s="1" t="s">
        <v>409</v>
      </c>
      <c r="E163" s="6">
        <v>560</v>
      </c>
      <c r="F163" s="1" t="s">
        <v>729</v>
      </c>
      <c r="G163" s="34">
        <v>45809</v>
      </c>
      <c r="H163" s="1"/>
      <c r="I163" s="1" t="s">
        <v>131</v>
      </c>
      <c r="J163" s="1" t="s">
        <v>730</v>
      </c>
      <c r="K163" s="1" t="s">
        <v>409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8">
      <c r="A164" s="1" t="str">
        <f ca="1">IFERROR(__xludf.DUMMYFUNCTION("""COMPUTED_VALUE"""),"MARIANA PASSAMANI SALAROLLI")</f>
        <v>MARIANA PASSAMANI SALAROLLI</v>
      </c>
      <c r="B164" s="113" t="s">
        <v>641</v>
      </c>
      <c r="C164" s="1" t="str">
        <f t="shared" ca="1" si="0"/>
        <v>OK</v>
      </c>
      <c r="D164" s="1" t="s">
        <v>410</v>
      </c>
      <c r="E164" s="6">
        <v>665</v>
      </c>
      <c r="F164" s="1" t="s">
        <v>738</v>
      </c>
      <c r="G164" s="34">
        <v>45809</v>
      </c>
      <c r="H164" s="1"/>
      <c r="I164" s="1" t="s">
        <v>131</v>
      </c>
      <c r="J164" s="1" t="s">
        <v>730</v>
      </c>
      <c r="K164" s="1" t="s">
        <v>410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8">
      <c r="A165" s="1" t="str">
        <f ca="1">IFERROR(__xludf.DUMMYFUNCTION("""COMPUTED_VALUE"""),"MARIANA TAUFFER DE ALMEIDA VALADARES")</f>
        <v>MARIANA TAUFFER DE ALMEIDA VALADARES</v>
      </c>
      <c r="B165" s="113" t="s">
        <v>641</v>
      </c>
      <c r="C165" s="1" t="str">
        <f t="shared" ca="1" si="0"/>
        <v>OK</v>
      </c>
      <c r="D165" s="1" t="s">
        <v>411</v>
      </c>
      <c r="E165" s="6">
        <v>630</v>
      </c>
      <c r="F165" s="1" t="s">
        <v>732</v>
      </c>
      <c r="G165" s="34">
        <v>45809</v>
      </c>
      <c r="H165" s="1"/>
      <c r="I165" s="1" t="s">
        <v>131</v>
      </c>
      <c r="J165" s="1" t="s">
        <v>730</v>
      </c>
      <c r="K165" s="1" t="s">
        <v>411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8">
      <c r="A166" s="1" t="str">
        <f ca="1">IFERROR(__xludf.DUMMYFUNCTION("""COMPUTED_VALUE"""),"MARIANE DA SILVA MELO")</f>
        <v>MARIANE DA SILVA MELO</v>
      </c>
      <c r="B166" s="113" t="s">
        <v>641</v>
      </c>
      <c r="C166" s="1" t="str">
        <f t="shared" ca="1" si="0"/>
        <v>OK</v>
      </c>
      <c r="D166" s="1" t="s">
        <v>413</v>
      </c>
      <c r="E166" s="6">
        <v>630</v>
      </c>
      <c r="F166" s="1" t="s">
        <v>729</v>
      </c>
      <c r="G166" s="34">
        <v>45809</v>
      </c>
      <c r="H166" s="1"/>
      <c r="I166" s="1" t="s">
        <v>131</v>
      </c>
      <c r="J166" s="1" t="s">
        <v>730</v>
      </c>
      <c r="K166" s="1" t="s">
        <v>413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8">
      <c r="A167" s="1" t="str">
        <f ca="1">IFERROR(__xludf.DUMMYFUNCTION("""COMPUTED_VALUE"""),"MARIA SILVIA SILVA DE BARROS")</f>
        <v>MARIA SILVIA SILVA DE BARROS</v>
      </c>
      <c r="B167" s="113" t="s">
        <v>641</v>
      </c>
      <c r="C167" s="1" t="str">
        <f t="shared" ca="1" si="0"/>
        <v>OK</v>
      </c>
      <c r="D167" s="1" t="s">
        <v>414</v>
      </c>
      <c r="E167" s="6">
        <v>1860</v>
      </c>
      <c r="F167" s="1" t="s">
        <v>738</v>
      </c>
      <c r="G167" s="34">
        <v>45809</v>
      </c>
      <c r="H167" s="1"/>
      <c r="I167" s="1" t="s">
        <v>131</v>
      </c>
      <c r="J167" s="1" t="s">
        <v>730</v>
      </c>
      <c r="K167" s="1" t="s">
        <v>414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8">
      <c r="A168" s="1" t="str">
        <f ca="1">IFERROR(__xludf.DUMMYFUNCTION("""COMPUTED_VALUE"""),"MATHEUS BARROS SIMIÃO FERREIRA")</f>
        <v>MATHEUS BARROS SIMIÃO FERREIRA</v>
      </c>
      <c r="B168" s="113" t="s">
        <v>641</v>
      </c>
      <c r="C168" s="1" t="str">
        <f t="shared" ca="1" si="0"/>
        <v>OK</v>
      </c>
      <c r="D168" s="1" t="s">
        <v>415</v>
      </c>
      <c r="E168" s="6">
        <v>560</v>
      </c>
      <c r="F168" s="1" t="s">
        <v>729</v>
      </c>
      <c r="G168" s="34">
        <v>45809</v>
      </c>
      <c r="H168" s="1"/>
      <c r="I168" s="1" t="s">
        <v>131</v>
      </c>
      <c r="J168" s="1" t="s">
        <v>730</v>
      </c>
      <c r="K168" s="1" t="s">
        <v>415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8">
      <c r="A169" s="1" t="str">
        <f ca="1">IFERROR(__xludf.DUMMYFUNCTION("""COMPUTED_VALUE"""),"MATHEUS BENÍCIO DE AZEVEDO CUNHA")</f>
        <v>MATHEUS BENÍCIO DE AZEVEDO CUNHA</v>
      </c>
      <c r="B169" s="113" t="s">
        <v>648</v>
      </c>
      <c r="C169" s="1" t="str">
        <f t="shared" ca="1" si="0"/>
        <v>OK</v>
      </c>
      <c r="D169" s="1" t="s">
        <v>416</v>
      </c>
      <c r="E169" s="6">
        <v>0</v>
      </c>
      <c r="F169" s="1" t="s">
        <v>740</v>
      </c>
      <c r="G169" s="34">
        <v>45809</v>
      </c>
      <c r="H169" s="1"/>
      <c r="I169" s="1" t="s">
        <v>131</v>
      </c>
      <c r="J169" s="1" t="s">
        <v>730</v>
      </c>
      <c r="K169" s="1" t="s">
        <v>416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8">
      <c r="A170" s="1" t="str">
        <f ca="1">IFERROR(__xludf.DUMMYFUNCTION("""COMPUTED_VALUE"""),"MATHEUS FRANCO DA COSTA")</f>
        <v>MATHEUS FRANCO DA COSTA</v>
      </c>
      <c r="B170" s="114" t="s">
        <v>673</v>
      </c>
      <c r="C170" s="1" t="str">
        <f t="shared" ca="1" si="0"/>
        <v>OK</v>
      </c>
      <c r="D170" s="1" t="s">
        <v>418</v>
      </c>
      <c r="E170" s="6">
        <v>630</v>
      </c>
      <c r="F170" s="1" t="s">
        <v>729</v>
      </c>
      <c r="G170" s="34">
        <v>45809</v>
      </c>
      <c r="H170" s="1"/>
      <c r="I170" s="1" t="s">
        <v>131</v>
      </c>
      <c r="J170" s="1" t="s">
        <v>730</v>
      </c>
      <c r="K170" s="1" t="s">
        <v>418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8">
      <c r="A171" s="1" t="str">
        <f ca="1">IFERROR(__xludf.DUMMYFUNCTION("""COMPUTED_VALUE"""),"MATHEUS LUCAS BARBOSA DA SILVA")</f>
        <v>MATHEUS LUCAS BARBOSA DA SILVA</v>
      </c>
      <c r="B171" s="113" t="s">
        <v>641</v>
      </c>
      <c r="C171" s="1" t="str">
        <f t="shared" ca="1" si="0"/>
        <v>OK</v>
      </c>
      <c r="D171" s="1" t="s">
        <v>420</v>
      </c>
      <c r="E171" s="6">
        <v>665</v>
      </c>
      <c r="F171" s="1" t="s">
        <v>731</v>
      </c>
      <c r="G171" s="34">
        <v>45809</v>
      </c>
      <c r="H171" s="1"/>
      <c r="I171" s="1" t="s">
        <v>131</v>
      </c>
      <c r="J171" s="1" t="s">
        <v>730</v>
      </c>
      <c r="K171" s="1" t="s">
        <v>420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8">
      <c r="A172" s="1" t="str">
        <f ca="1">IFERROR(__xludf.DUMMYFUNCTION("""COMPUTED_VALUE"""),"MAURICIO LIMA DE ARAUJO")</f>
        <v>MAURICIO LIMA DE ARAUJO</v>
      </c>
      <c r="B172" s="114" t="s">
        <v>641</v>
      </c>
      <c r="C172" s="1" t="str">
        <f t="shared" ca="1" si="0"/>
        <v>OK</v>
      </c>
      <c r="D172" s="37" t="s">
        <v>422</v>
      </c>
      <c r="E172" s="6">
        <v>570</v>
      </c>
      <c r="F172" s="1" t="s">
        <v>738</v>
      </c>
      <c r="G172" s="34">
        <v>45809</v>
      </c>
      <c r="H172" s="1"/>
      <c r="I172" s="1" t="s">
        <v>131</v>
      </c>
      <c r="J172" s="1" t="s">
        <v>730</v>
      </c>
      <c r="K172" s="37" t="s">
        <v>422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8">
      <c r="A173" s="1" t="str">
        <f ca="1">IFERROR(__xludf.DUMMYFUNCTION("""COMPUTED_VALUE"""),"MAYARA PIMENTEL DA SILVA")</f>
        <v>MAYARA PIMENTEL DA SILVA</v>
      </c>
      <c r="B173" s="113" t="s">
        <v>641</v>
      </c>
      <c r="C173" s="1" t="str">
        <f t="shared" ca="1" si="0"/>
        <v>OK</v>
      </c>
      <c r="D173" s="1" t="s">
        <v>423</v>
      </c>
      <c r="E173" s="6">
        <v>210</v>
      </c>
      <c r="F173" s="1" t="s">
        <v>736</v>
      </c>
      <c r="G173" s="34">
        <v>45809</v>
      </c>
      <c r="H173" s="1"/>
      <c r="I173" s="1" t="s">
        <v>131</v>
      </c>
      <c r="J173" s="1" t="s">
        <v>730</v>
      </c>
      <c r="K173" s="1" t="s">
        <v>423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8">
      <c r="A174" s="1" t="str">
        <f ca="1">IFERROR(__xludf.DUMMYFUNCTION("""COMPUTED_VALUE"""),"MAYCON GABRIEL SILVA DE SOUZA")</f>
        <v>MAYCON GABRIEL SILVA DE SOUZA</v>
      </c>
      <c r="B174" s="113" t="s">
        <v>641</v>
      </c>
      <c r="C174" s="1" t="str">
        <f t="shared" ca="1" si="0"/>
        <v>OK</v>
      </c>
      <c r="D174" s="1" t="s">
        <v>423</v>
      </c>
      <c r="E174" s="6">
        <v>0</v>
      </c>
      <c r="F174" s="1" t="s">
        <v>737</v>
      </c>
      <c r="G174" s="34">
        <v>45809</v>
      </c>
      <c r="H174" s="1"/>
      <c r="I174" s="1" t="s">
        <v>131</v>
      </c>
      <c r="J174" s="1" t="s">
        <v>730</v>
      </c>
      <c r="K174" s="1" t="s">
        <v>423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8">
      <c r="A175" s="1" t="str">
        <f ca="1">IFERROR(__xludf.DUMMYFUNCTION("""COMPUTED_VALUE"""),"NADSON SANTOS DE JESUS")</f>
        <v>NADSON SANTOS DE JESUS</v>
      </c>
      <c r="B175" s="113" t="s">
        <v>641</v>
      </c>
      <c r="C175" s="1" t="str">
        <f t="shared" ca="1" si="0"/>
        <v>OK</v>
      </c>
      <c r="D175" s="1" t="s">
        <v>425</v>
      </c>
      <c r="E175" s="6">
        <v>595</v>
      </c>
      <c r="F175" s="1" t="s">
        <v>732</v>
      </c>
      <c r="G175" s="34">
        <v>45809</v>
      </c>
      <c r="H175" s="1"/>
      <c r="I175" s="1" t="s">
        <v>131</v>
      </c>
      <c r="J175" s="1" t="s">
        <v>730</v>
      </c>
      <c r="K175" s="1" t="s">
        <v>425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8">
      <c r="A176" s="1" t="str">
        <f ca="1">IFERROR(__xludf.DUMMYFUNCTION("""COMPUTED_VALUE"""),"NATÃ MARTINS FRANÇA")</f>
        <v>NATÃ MARTINS FRANÇA</v>
      </c>
      <c r="B176" s="114" t="s">
        <v>641</v>
      </c>
      <c r="C176" s="1" t="str">
        <f t="shared" ca="1" si="0"/>
        <v>OK</v>
      </c>
      <c r="D176" s="1" t="s">
        <v>427</v>
      </c>
      <c r="E176" s="6">
        <v>560</v>
      </c>
      <c r="F176" s="1" t="s">
        <v>729</v>
      </c>
      <c r="G176" s="34">
        <v>45809</v>
      </c>
      <c r="H176" s="1"/>
      <c r="I176" s="1" t="s">
        <v>131</v>
      </c>
      <c r="J176" s="1" t="s">
        <v>730</v>
      </c>
      <c r="K176" s="1" t="s">
        <v>427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8">
      <c r="A177" s="1" t="str">
        <f ca="1">IFERROR(__xludf.DUMMYFUNCTION("""COMPUTED_VALUE"""),"NATAN ALEX LINS ALVES")</f>
        <v>NATAN ALEX LINS ALVES</v>
      </c>
      <c r="B177" s="113" t="s">
        <v>641</v>
      </c>
      <c r="C177" s="1" t="str">
        <f t="shared" ca="1" si="0"/>
        <v>OK</v>
      </c>
      <c r="D177" s="37" t="s">
        <v>428</v>
      </c>
      <c r="E177" s="6">
        <v>665</v>
      </c>
      <c r="F177" s="1" t="s">
        <v>732</v>
      </c>
      <c r="G177" s="34">
        <v>45809</v>
      </c>
      <c r="H177" s="1"/>
      <c r="I177" s="1" t="s">
        <v>131</v>
      </c>
      <c r="J177" s="1" t="s">
        <v>730</v>
      </c>
      <c r="K177" s="37" t="s">
        <v>428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8">
      <c r="A178" s="1" t="str">
        <f ca="1">IFERROR(__xludf.DUMMYFUNCTION("""COMPUTED_VALUE"""),"PABLO HENRIQUE DA SILVA MOURA")</f>
        <v>PABLO HENRIQUE DA SILVA MOURA</v>
      </c>
      <c r="B178" s="113" t="s">
        <v>641</v>
      </c>
      <c r="C178" s="1" t="str">
        <f t="shared" ca="1" si="0"/>
        <v>OK</v>
      </c>
      <c r="D178" s="1" t="s">
        <v>430</v>
      </c>
      <c r="E178" s="6">
        <v>1000</v>
      </c>
      <c r="F178" s="1" t="s">
        <v>732</v>
      </c>
      <c r="G178" s="34">
        <v>45809</v>
      </c>
      <c r="H178" s="1"/>
      <c r="I178" s="1" t="s">
        <v>131</v>
      </c>
      <c r="J178" s="1" t="s">
        <v>730</v>
      </c>
      <c r="K178" s="1" t="s">
        <v>430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8">
      <c r="A179" s="1" t="str">
        <f ca="1">IFERROR(__xludf.DUMMYFUNCTION("""COMPUTED_VALUE"""),"PATRIC EUDES SILVA BASÍLIO")</f>
        <v>PATRIC EUDES SILVA BASÍLIO</v>
      </c>
      <c r="B179" s="113" t="s">
        <v>641</v>
      </c>
      <c r="C179" s="1" t="str">
        <f t="shared" ca="1" si="0"/>
        <v>OK</v>
      </c>
      <c r="D179" s="1" t="s">
        <v>430</v>
      </c>
      <c r="E179" s="6">
        <v>665</v>
      </c>
      <c r="F179" s="1" t="s">
        <v>731</v>
      </c>
      <c r="G179" s="34">
        <v>45809</v>
      </c>
      <c r="H179" s="1"/>
      <c r="I179" s="1" t="s">
        <v>131</v>
      </c>
      <c r="J179" s="1" t="s">
        <v>730</v>
      </c>
      <c r="K179" s="1" t="s">
        <v>430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8">
      <c r="A180" s="1" t="str">
        <f ca="1">IFERROR(__xludf.DUMMYFUNCTION("""COMPUTED_VALUE"""),"PATRICK DIAS")</f>
        <v>PATRICK DIAS</v>
      </c>
      <c r="B180" s="113" t="s">
        <v>641</v>
      </c>
      <c r="C180" s="1" t="str">
        <f t="shared" ca="1" si="0"/>
        <v>OK</v>
      </c>
      <c r="D180" s="1" t="s">
        <v>146</v>
      </c>
      <c r="E180" s="6">
        <v>805</v>
      </c>
      <c r="F180" s="1" t="s">
        <v>744</v>
      </c>
      <c r="G180" s="34">
        <v>45839</v>
      </c>
      <c r="H180" s="1"/>
      <c r="I180" s="1" t="s">
        <v>131</v>
      </c>
      <c r="J180" s="1" t="s">
        <v>730</v>
      </c>
      <c r="K180" s="1" t="s">
        <v>146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8">
      <c r="A181" s="1" t="str">
        <f ca="1">IFERROR(__xludf.DUMMYFUNCTION("""COMPUTED_VALUE"""),"PATRICK ROBERTO DOS SANTOS MARTINS")</f>
        <v>PATRICK ROBERTO DOS SANTOS MARTINS</v>
      </c>
      <c r="B181" s="113" t="s">
        <v>641</v>
      </c>
      <c r="C181" s="1" t="str">
        <f t="shared" ca="1" si="0"/>
        <v>OK</v>
      </c>
      <c r="D181" s="1" t="s">
        <v>148</v>
      </c>
      <c r="E181" s="6">
        <v>805</v>
      </c>
      <c r="F181" s="1" t="s">
        <v>745</v>
      </c>
      <c r="G181" s="34">
        <v>45839</v>
      </c>
      <c r="H181" s="1"/>
      <c r="I181" s="1" t="s">
        <v>131</v>
      </c>
      <c r="J181" s="1" t="s">
        <v>730</v>
      </c>
      <c r="K181" s="1" t="s">
        <v>148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8">
      <c r="A182" s="1" t="str">
        <f ca="1">IFERROR(__xludf.DUMMYFUNCTION("""COMPUTED_VALUE"""),"PAULA SABOYA DA MATTA")</f>
        <v>PAULA SABOYA DA MATTA</v>
      </c>
      <c r="B182" s="113" t="s">
        <v>641</v>
      </c>
      <c r="C182" s="1" t="str">
        <f t="shared" ca="1" si="0"/>
        <v>OK</v>
      </c>
      <c r="D182" s="1" t="s">
        <v>150</v>
      </c>
      <c r="E182" s="6">
        <v>805</v>
      </c>
      <c r="F182" s="1" t="s">
        <v>742</v>
      </c>
      <c r="G182" s="34">
        <v>45839</v>
      </c>
      <c r="H182" s="1"/>
      <c r="I182" s="1" t="s">
        <v>131</v>
      </c>
      <c r="J182" s="1" t="s">
        <v>730</v>
      </c>
      <c r="K182" s="1" t="s">
        <v>150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8">
      <c r="A183" s="1" t="str">
        <f ca="1">IFERROR(__xludf.DUMMYFUNCTION("""COMPUTED_VALUE"""),"PAULO HENRIQUE SOUZA DOS SANTOS")</f>
        <v>PAULO HENRIQUE SOUZA DOS SANTOS</v>
      </c>
      <c r="B183" s="113" t="s">
        <v>641</v>
      </c>
      <c r="C183" s="1" t="str">
        <f t="shared" ca="1" si="0"/>
        <v>OK</v>
      </c>
      <c r="D183" s="1" t="s">
        <v>152</v>
      </c>
      <c r="E183" s="6">
        <v>805</v>
      </c>
      <c r="F183" s="1" t="s">
        <v>745</v>
      </c>
      <c r="G183" s="34">
        <v>45839</v>
      </c>
      <c r="H183" s="1"/>
      <c r="I183" s="1" t="s">
        <v>131</v>
      </c>
      <c r="J183" s="1" t="s">
        <v>730</v>
      </c>
      <c r="K183" s="1" t="s">
        <v>152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8">
      <c r="A184" s="1" t="str">
        <f ca="1">IFERROR(__xludf.DUMMYFUNCTION("""COMPUTED_VALUE"""),"PEDRO HENRIQUE DA SILVA TEIXEIRA")</f>
        <v>PEDRO HENRIQUE DA SILVA TEIXEIRA</v>
      </c>
      <c r="B184" s="113" t="s">
        <v>641</v>
      </c>
      <c r="C184" s="1" t="str">
        <f t="shared" ca="1" si="0"/>
        <v>OK</v>
      </c>
      <c r="D184" s="1" t="s">
        <v>154</v>
      </c>
      <c r="E184" s="6">
        <v>805</v>
      </c>
      <c r="F184" s="1" t="s">
        <v>742</v>
      </c>
      <c r="G184" s="34">
        <v>45839</v>
      </c>
      <c r="H184" s="1"/>
      <c r="I184" s="1" t="s">
        <v>131</v>
      </c>
      <c r="J184" s="1" t="s">
        <v>730</v>
      </c>
      <c r="K184" s="1" t="s">
        <v>154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8">
      <c r="A185" s="1" t="str">
        <f ca="1">IFERROR(__xludf.DUMMYFUNCTION("""COMPUTED_VALUE"""),"PEDRO HENRIQUE LEMOS BONFIM")</f>
        <v>PEDRO HENRIQUE LEMOS BONFIM</v>
      </c>
      <c r="B185" s="113" t="s">
        <v>641</v>
      </c>
      <c r="C185" s="1" t="str">
        <f t="shared" ca="1" si="0"/>
        <v>OK</v>
      </c>
      <c r="D185" s="1" t="s">
        <v>156</v>
      </c>
      <c r="E185" s="6">
        <v>805</v>
      </c>
      <c r="F185" s="1" t="s">
        <v>745</v>
      </c>
      <c r="G185" s="34">
        <v>45839</v>
      </c>
      <c r="H185" s="1"/>
      <c r="I185" s="1" t="s">
        <v>131</v>
      </c>
      <c r="J185" s="1" t="s">
        <v>730</v>
      </c>
      <c r="K185" s="1" t="s">
        <v>156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8">
      <c r="A186" s="1" t="str">
        <f ca="1">IFERROR(__xludf.DUMMYFUNCTION("""COMPUTED_VALUE"""),"RAFAEL CARDOSO LEITE")</f>
        <v>RAFAEL CARDOSO LEITE</v>
      </c>
      <c r="B186" s="113" t="s">
        <v>641</v>
      </c>
      <c r="C186" s="1" t="str">
        <f t="shared" ca="1" si="0"/>
        <v>OK</v>
      </c>
      <c r="D186" s="1" t="s">
        <v>161</v>
      </c>
      <c r="E186" s="6">
        <v>805</v>
      </c>
      <c r="F186" s="1" t="s">
        <v>744</v>
      </c>
      <c r="G186" s="34">
        <v>45839</v>
      </c>
      <c r="H186" s="1"/>
      <c r="I186" s="1" t="s">
        <v>131</v>
      </c>
      <c r="J186" s="1" t="s">
        <v>730</v>
      </c>
      <c r="K186" s="1" t="s">
        <v>161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8">
      <c r="A187" s="1" t="str">
        <f ca="1">IFERROR(__xludf.DUMMYFUNCTION("""COMPUTED_VALUE"""),"RAFAEL SIMÕES SILVA")</f>
        <v>RAFAEL SIMÕES SILVA</v>
      </c>
      <c r="B187" s="113" t="s">
        <v>641</v>
      </c>
      <c r="C187" s="1" t="str">
        <f t="shared" ca="1" si="0"/>
        <v>OK</v>
      </c>
      <c r="D187" s="1" t="s">
        <v>162</v>
      </c>
      <c r="E187" s="6">
        <v>770</v>
      </c>
      <c r="F187" s="1" t="s">
        <v>746</v>
      </c>
      <c r="G187" s="34">
        <v>45839</v>
      </c>
      <c r="H187" s="1"/>
      <c r="I187" s="1" t="s">
        <v>131</v>
      </c>
      <c r="J187" s="1" t="s">
        <v>730</v>
      </c>
      <c r="K187" s="1" t="s">
        <v>162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8">
      <c r="A188" s="1" t="str">
        <f ca="1">IFERROR(__xludf.DUMMYFUNCTION("""COMPUTED_VALUE"""),"RAPHAEL DE SOUZA SANTORO")</f>
        <v>RAPHAEL DE SOUZA SANTORO</v>
      </c>
      <c r="B188" s="113" t="s">
        <v>641</v>
      </c>
      <c r="C188" s="1" t="str">
        <f t="shared" ca="1" si="0"/>
        <v>OK</v>
      </c>
      <c r="D188" s="1" t="s">
        <v>164</v>
      </c>
      <c r="E188" s="6">
        <v>805</v>
      </c>
      <c r="F188" s="1" t="s">
        <v>745</v>
      </c>
      <c r="G188" s="34">
        <v>45839</v>
      </c>
      <c r="H188" s="1"/>
      <c r="I188" s="1" t="s">
        <v>131</v>
      </c>
      <c r="J188" s="1" t="s">
        <v>730</v>
      </c>
      <c r="K188" s="1" t="s">
        <v>164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8">
      <c r="A189" s="1" t="str">
        <f ca="1">IFERROR(__xludf.DUMMYFUNCTION("""COMPUTED_VALUE"""),"REINALDO ALMEIDA DOS SANTOS")</f>
        <v>REINALDO ALMEIDA DOS SANTOS</v>
      </c>
      <c r="B189" s="113" t="s">
        <v>641</v>
      </c>
      <c r="C189" s="1" t="str">
        <f t="shared" ca="1" si="0"/>
        <v>OK</v>
      </c>
      <c r="D189" s="1" t="s">
        <v>167</v>
      </c>
      <c r="E189" s="6">
        <v>805</v>
      </c>
      <c r="F189" s="1" t="s">
        <v>742</v>
      </c>
      <c r="G189" s="34">
        <v>45839</v>
      </c>
      <c r="H189" s="1"/>
      <c r="I189" s="1" t="s">
        <v>131</v>
      </c>
      <c r="J189" s="1" t="s">
        <v>730</v>
      </c>
      <c r="K189" s="1" t="s">
        <v>167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8">
      <c r="A190" s="1" t="str">
        <f ca="1">IFERROR(__xludf.DUMMYFUNCTION("""COMPUTED_VALUE"""),"RENAN PRATA MONTEIRO")</f>
        <v>RENAN PRATA MONTEIRO</v>
      </c>
      <c r="B190" s="114" t="s">
        <v>664</v>
      </c>
      <c r="C190" s="1" t="str">
        <f t="shared" ca="1" si="0"/>
        <v>OK</v>
      </c>
      <c r="D190" s="1" t="s">
        <v>169</v>
      </c>
      <c r="E190" s="6">
        <v>805</v>
      </c>
      <c r="F190" s="1" t="s">
        <v>744</v>
      </c>
      <c r="G190" s="34">
        <v>45839</v>
      </c>
      <c r="H190" s="1"/>
      <c r="I190" s="1" t="s">
        <v>131</v>
      </c>
      <c r="J190" s="1" t="s">
        <v>730</v>
      </c>
      <c r="K190" s="1" t="s">
        <v>169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8">
      <c r="A191" s="1" t="str">
        <f ca="1">IFERROR(__xludf.DUMMYFUNCTION("""COMPUTED_VALUE"""),"RENAN SALDANHA DUARTE")</f>
        <v>RENAN SALDANHA DUARTE</v>
      </c>
      <c r="B191" s="113" t="s">
        <v>641</v>
      </c>
      <c r="C191" s="1" t="str">
        <f t="shared" ca="1" si="0"/>
        <v>OK</v>
      </c>
      <c r="D191" s="1" t="s">
        <v>172</v>
      </c>
      <c r="E191" s="6">
        <v>805</v>
      </c>
      <c r="F191" s="1" t="s">
        <v>744</v>
      </c>
      <c r="G191" s="34">
        <v>45839</v>
      </c>
      <c r="H191" s="1"/>
      <c r="I191" s="1" t="s">
        <v>131</v>
      </c>
      <c r="J191" s="1" t="s">
        <v>730</v>
      </c>
      <c r="K191" s="1" t="s">
        <v>172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8">
      <c r="A192" s="1" t="str">
        <f ca="1">IFERROR(__xludf.DUMMYFUNCTION("""COMPUTED_VALUE"""),"RENATO DOS SANTOS SILVA")</f>
        <v>RENATO DOS SANTOS SILVA</v>
      </c>
      <c r="B192" s="113" t="s">
        <v>674</v>
      </c>
      <c r="C192" s="1" t="str">
        <f t="shared" ca="1" si="0"/>
        <v>OK</v>
      </c>
      <c r="D192" s="1" t="s">
        <v>174</v>
      </c>
      <c r="E192" s="6">
        <v>690</v>
      </c>
      <c r="F192" s="1" t="s">
        <v>747</v>
      </c>
      <c r="G192" s="34">
        <v>45839</v>
      </c>
      <c r="H192" s="1"/>
      <c r="I192" s="1" t="s">
        <v>131</v>
      </c>
      <c r="J192" s="1" t="s">
        <v>730</v>
      </c>
      <c r="K192" s="1" t="s">
        <v>174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8">
      <c r="A193" s="1" t="str">
        <f ca="1">IFERROR(__xludf.DUMMYFUNCTION("""COMPUTED_VALUE"""),"RENATO RIBEIRO")</f>
        <v>RENATO RIBEIRO</v>
      </c>
      <c r="B193" s="113" t="s">
        <v>641</v>
      </c>
      <c r="C193" s="1" t="str">
        <f t="shared" ca="1" si="0"/>
        <v>OK</v>
      </c>
      <c r="D193" s="1" t="s">
        <v>175</v>
      </c>
      <c r="E193" s="6">
        <v>805</v>
      </c>
      <c r="F193" s="1" t="s">
        <v>744</v>
      </c>
      <c r="G193" s="34">
        <v>45839</v>
      </c>
      <c r="H193" s="1"/>
      <c r="I193" s="1" t="s">
        <v>131</v>
      </c>
      <c r="J193" s="1" t="s">
        <v>730</v>
      </c>
      <c r="K193" s="1" t="s">
        <v>175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8">
      <c r="A194" s="1" t="str">
        <f ca="1">IFERROR(__xludf.DUMMYFUNCTION("""COMPUTED_VALUE"""),"ROBERTO REGO JUNIOR")</f>
        <v>ROBERTO REGO JUNIOR</v>
      </c>
      <c r="B194" s="114" t="s">
        <v>641</v>
      </c>
      <c r="C194" s="1" t="str">
        <f t="shared" ca="1" si="0"/>
        <v>OK</v>
      </c>
      <c r="D194" s="1" t="s">
        <v>176</v>
      </c>
      <c r="E194" s="6">
        <v>570</v>
      </c>
      <c r="F194" s="1" t="s">
        <v>747</v>
      </c>
      <c r="G194" s="34">
        <v>45839</v>
      </c>
      <c r="H194" s="1"/>
      <c r="I194" s="1" t="s">
        <v>131</v>
      </c>
      <c r="J194" s="1" t="s">
        <v>730</v>
      </c>
      <c r="K194" s="1" t="s">
        <v>176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8">
      <c r="A195" s="1" t="str">
        <f ca="1">IFERROR(__xludf.DUMMYFUNCTION("""COMPUTED_VALUE"""),"ROBSON FERREIRA DA SILVA")</f>
        <v>ROBSON FERREIRA DA SILVA</v>
      </c>
      <c r="B195" s="113" t="s">
        <v>641</v>
      </c>
      <c r="C195" s="1" t="str">
        <f t="shared" ca="1" si="0"/>
        <v>OK</v>
      </c>
      <c r="D195" s="1" t="s">
        <v>180</v>
      </c>
      <c r="E195" s="6">
        <v>805</v>
      </c>
      <c r="F195" s="1" t="s">
        <v>748</v>
      </c>
      <c r="G195" s="34">
        <v>45839</v>
      </c>
      <c r="H195" s="1"/>
      <c r="I195" s="1" t="s">
        <v>131</v>
      </c>
      <c r="J195" s="1" t="s">
        <v>730</v>
      </c>
      <c r="K195" s="1" t="s">
        <v>180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8">
      <c r="A196" s="1" t="str">
        <f ca="1">IFERROR(__xludf.DUMMYFUNCTION("""COMPUTED_VALUE"""),"ROBSON LUIZ DE OLIVEIRA ALBUQUERQUE")</f>
        <v>ROBSON LUIZ DE OLIVEIRA ALBUQUERQUE</v>
      </c>
      <c r="B196" s="113" t="s">
        <v>645</v>
      </c>
      <c r="C196" s="1" t="str">
        <f t="shared" ca="1" si="0"/>
        <v>OK</v>
      </c>
      <c r="D196" s="1" t="s">
        <v>183</v>
      </c>
      <c r="E196" s="6">
        <v>540</v>
      </c>
      <c r="F196" s="1" t="s">
        <v>747</v>
      </c>
      <c r="G196" s="34">
        <v>45839</v>
      </c>
      <c r="H196" s="1"/>
      <c r="I196" s="1" t="s">
        <v>131</v>
      </c>
      <c r="J196" s="1" t="s">
        <v>730</v>
      </c>
      <c r="K196" s="1" t="s">
        <v>183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8">
      <c r="A197" s="1" t="str">
        <f ca="1">IFERROR(__xludf.DUMMYFUNCTION("""COMPUTED_VALUE"""),"RODRIGO CESAR MEIRELLES FERREIRA")</f>
        <v>RODRIGO CESAR MEIRELLES FERREIRA</v>
      </c>
      <c r="B197" s="113" t="s">
        <v>641</v>
      </c>
      <c r="C197" s="1" t="str">
        <f t="shared" ca="1" si="0"/>
        <v>OK</v>
      </c>
      <c r="D197" s="1" t="s">
        <v>186</v>
      </c>
      <c r="E197" s="6">
        <v>805</v>
      </c>
      <c r="F197" s="1" t="s">
        <v>745</v>
      </c>
      <c r="G197" s="34">
        <v>45839</v>
      </c>
      <c r="H197" s="1"/>
      <c r="I197" s="1" t="s">
        <v>131</v>
      </c>
      <c r="J197" s="1" t="s">
        <v>730</v>
      </c>
      <c r="K197" s="1" t="s">
        <v>186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8">
      <c r="A198" s="1" t="str">
        <f ca="1">IFERROR(__xludf.DUMMYFUNCTION("""COMPUTED_VALUE"""),"RODRIGO GUIMARÃES MARTINS")</f>
        <v>RODRIGO GUIMARÃES MARTINS</v>
      </c>
      <c r="B198" s="113" t="s">
        <v>641</v>
      </c>
      <c r="C198" s="1" t="str">
        <f t="shared" ca="1" si="0"/>
        <v>OK</v>
      </c>
      <c r="D198" s="1" t="s">
        <v>187</v>
      </c>
      <c r="E198" s="6">
        <v>805</v>
      </c>
      <c r="F198" s="1" t="s">
        <v>744</v>
      </c>
      <c r="G198" s="34">
        <v>45839</v>
      </c>
      <c r="H198" s="1"/>
      <c r="I198" s="1" t="s">
        <v>131</v>
      </c>
      <c r="J198" s="1" t="s">
        <v>730</v>
      </c>
      <c r="K198" s="1" t="s">
        <v>187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8">
      <c r="A199" s="1" t="str">
        <f ca="1">IFERROR(__xludf.DUMMYFUNCTION("""COMPUTED_VALUE"""),"ROGER RODRIGUES DE OLIVEIRA")</f>
        <v>ROGER RODRIGUES DE OLIVEIRA</v>
      </c>
      <c r="B199" s="114" t="s">
        <v>641</v>
      </c>
      <c r="C199" s="1" t="str">
        <f t="shared" ca="1" si="0"/>
        <v>OK</v>
      </c>
      <c r="D199" s="1" t="s">
        <v>189</v>
      </c>
      <c r="E199" s="6">
        <v>805</v>
      </c>
      <c r="F199" s="1" t="s">
        <v>745</v>
      </c>
      <c r="G199" s="34">
        <v>45839</v>
      </c>
      <c r="H199" s="1"/>
      <c r="I199" s="1" t="s">
        <v>131</v>
      </c>
      <c r="J199" s="1" t="s">
        <v>730</v>
      </c>
      <c r="K199" s="1" t="s">
        <v>189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8">
      <c r="A200" s="1" t="str">
        <f ca="1">IFERROR(__xludf.DUMMYFUNCTION("""COMPUTED_VALUE"""),"RUAN CARLOS DA SILVA DOS SANTOS")</f>
        <v>RUAN CARLOS DA SILVA DOS SANTOS</v>
      </c>
      <c r="B200" s="113" t="s">
        <v>641</v>
      </c>
      <c r="C200" s="1" t="str">
        <f t="shared" ca="1" si="0"/>
        <v>OK</v>
      </c>
      <c r="D200" s="1" t="s">
        <v>191</v>
      </c>
      <c r="E200" s="6">
        <v>805</v>
      </c>
      <c r="F200" s="1" t="s">
        <v>745</v>
      </c>
      <c r="G200" s="34">
        <v>45839</v>
      </c>
      <c r="H200" s="1"/>
      <c r="I200" s="1" t="s">
        <v>131</v>
      </c>
      <c r="J200" s="1" t="s">
        <v>730</v>
      </c>
      <c r="K200" s="1" t="s">
        <v>191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8">
      <c r="A201" s="1" t="str">
        <f ca="1">IFERROR(__xludf.DUMMYFUNCTION("""COMPUTED_VALUE"""),"RUANY CRISTINA DA COSTA ALVES BARCELOS")</f>
        <v>RUANY CRISTINA DA COSTA ALVES BARCELOS</v>
      </c>
      <c r="B201" s="113" t="s">
        <v>641</v>
      </c>
      <c r="C201" s="1" t="str">
        <f t="shared" ca="1" si="0"/>
        <v>OK</v>
      </c>
      <c r="D201" s="1" t="s">
        <v>193</v>
      </c>
      <c r="E201" s="6">
        <v>350</v>
      </c>
      <c r="F201" s="1" t="s">
        <v>748</v>
      </c>
      <c r="G201" s="34">
        <v>45839</v>
      </c>
      <c r="H201" s="1"/>
      <c r="I201" s="1" t="s">
        <v>131</v>
      </c>
      <c r="J201" s="1" t="s">
        <v>730</v>
      </c>
      <c r="K201" s="1" t="s">
        <v>193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8">
      <c r="A202" s="1" t="str">
        <f ca="1">IFERROR(__xludf.DUMMYFUNCTION("""COMPUTED_VALUE"""),"RUBENS NUNES DA LUZ JUNIOR")</f>
        <v>RUBENS NUNES DA LUZ JUNIOR</v>
      </c>
      <c r="B202" s="113" t="s">
        <v>641</v>
      </c>
      <c r="C202" s="1" t="str">
        <f t="shared" ca="1" si="0"/>
        <v>OK</v>
      </c>
      <c r="D202" s="1" t="s">
        <v>195</v>
      </c>
      <c r="E202" s="6">
        <v>770</v>
      </c>
      <c r="F202" s="1" t="s">
        <v>742</v>
      </c>
      <c r="G202" s="34">
        <v>45839</v>
      </c>
      <c r="H202" s="1"/>
      <c r="I202" s="1" t="s">
        <v>131</v>
      </c>
      <c r="J202" s="1" t="s">
        <v>730</v>
      </c>
      <c r="K202" s="1" t="s">
        <v>195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8">
      <c r="A203" s="1" t="str">
        <f ca="1">IFERROR(__xludf.DUMMYFUNCTION("""COMPUTED_VALUE"""),"RUBERLAN ROCCON NOGUEIRA")</f>
        <v>RUBERLAN ROCCON NOGUEIRA</v>
      </c>
      <c r="B203" s="113" t="s">
        <v>641</v>
      </c>
      <c r="C203" s="1" t="str">
        <f t="shared" ca="1" si="0"/>
        <v>OK</v>
      </c>
      <c r="D203" s="1" t="s">
        <v>196</v>
      </c>
      <c r="E203" s="6">
        <v>805</v>
      </c>
      <c r="F203" s="1" t="s">
        <v>742</v>
      </c>
      <c r="G203" s="34">
        <v>45839</v>
      </c>
      <c r="H203" s="1"/>
      <c r="I203" s="1" t="s">
        <v>131</v>
      </c>
      <c r="J203" s="1" t="s">
        <v>730</v>
      </c>
      <c r="K203" s="1" t="s">
        <v>196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8">
      <c r="A204" s="1" t="str">
        <f ca="1">IFERROR(__xludf.DUMMYFUNCTION("""COMPUTED_VALUE"""),"RUI ALVARENGA BARBOSA NETO")</f>
        <v>RUI ALVARENGA BARBOSA NETO</v>
      </c>
      <c r="B204" s="113" t="s">
        <v>641</v>
      </c>
      <c r="C204" s="1" t="str">
        <f t="shared" ca="1" si="0"/>
        <v>OK</v>
      </c>
      <c r="D204" s="1" t="s">
        <v>198</v>
      </c>
      <c r="E204" s="6">
        <v>805</v>
      </c>
      <c r="F204" s="1" t="s">
        <v>744</v>
      </c>
      <c r="G204" s="34">
        <v>45839</v>
      </c>
      <c r="H204" s="1"/>
      <c r="I204" s="1" t="s">
        <v>131</v>
      </c>
      <c r="J204" s="1" t="s">
        <v>730</v>
      </c>
      <c r="K204" s="1" t="s">
        <v>198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8">
      <c r="A205" s="1" t="str">
        <f ca="1">IFERROR(__xludf.DUMMYFUNCTION("""COMPUTED_VALUE"""),"SAMUEL BASTOS MIGUEL")</f>
        <v>SAMUEL BASTOS MIGUEL</v>
      </c>
      <c r="B205" s="113" t="s">
        <v>641</v>
      </c>
      <c r="C205" s="1" t="str">
        <f t="shared" ca="1" si="0"/>
        <v>OK</v>
      </c>
      <c r="D205" s="1" t="s">
        <v>199</v>
      </c>
      <c r="E205" s="6">
        <v>805</v>
      </c>
      <c r="F205" s="1" t="s">
        <v>744</v>
      </c>
      <c r="G205" s="34">
        <v>45839</v>
      </c>
      <c r="H205" s="1"/>
      <c r="I205" s="1" t="s">
        <v>131</v>
      </c>
      <c r="J205" s="1" t="s">
        <v>730</v>
      </c>
      <c r="K205" s="1" t="s">
        <v>199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8">
      <c r="A206" s="1" t="str">
        <f ca="1">IFERROR(__xludf.DUMMYFUNCTION("""COMPUTED_VALUE"""),"SANDERSON SOARES ALVES")</f>
        <v>SANDERSON SOARES ALVES</v>
      </c>
      <c r="B206" s="113" t="s">
        <v>641</v>
      </c>
      <c r="C206" s="1" t="str">
        <f t="shared" ca="1" si="0"/>
        <v>OK</v>
      </c>
      <c r="D206" s="1" t="s">
        <v>201</v>
      </c>
      <c r="E206" s="6">
        <v>805</v>
      </c>
      <c r="F206" s="1" t="s">
        <v>745</v>
      </c>
      <c r="G206" s="34">
        <v>45839</v>
      </c>
      <c r="H206" s="1"/>
      <c r="I206" s="1" t="s">
        <v>131</v>
      </c>
      <c r="J206" s="1" t="s">
        <v>730</v>
      </c>
      <c r="K206" s="1" t="s">
        <v>201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8">
      <c r="A207" s="1" t="str">
        <f ca="1">IFERROR(__xludf.DUMMYFUNCTION("""COMPUTED_VALUE"""),"SEBASTIÃO GESUINO GOMES FILHO")</f>
        <v>SEBASTIÃO GESUINO GOMES FILHO</v>
      </c>
      <c r="B207" s="113" t="s">
        <v>641</v>
      </c>
      <c r="C207" s="1" t="str">
        <f t="shared" ca="1" si="0"/>
        <v>OK</v>
      </c>
      <c r="D207" s="1" t="s">
        <v>204</v>
      </c>
      <c r="E207" s="6">
        <v>805</v>
      </c>
      <c r="F207" s="1" t="s">
        <v>742</v>
      </c>
      <c r="G207" s="34">
        <v>45839</v>
      </c>
      <c r="H207" s="1"/>
      <c r="I207" s="1" t="s">
        <v>131</v>
      </c>
      <c r="J207" s="1" t="s">
        <v>730</v>
      </c>
      <c r="K207" s="1" t="s">
        <v>204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8">
      <c r="A208" s="1" t="str">
        <f ca="1">IFERROR(__xludf.DUMMYFUNCTION("""COMPUTED_VALUE"""),"SEBASTIÃO MANOEL DE SOUZA")</f>
        <v>SEBASTIÃO MANOEL DE SOUZA</v>
      </c>
      <c r="B208" s="113" t="s">
        <v>641</v>
      </c>
      <c r="C208" s="1" t="str">
        <f t="shared" ca="1" si="0"/>
        <v>OK</v>
      </c>
      <c r="D208" s="1" t="s">
        <v>206</v>
      </c>
      <c r="E208" s="6">
        <v>805</v>
      </c>
      <c r="F208" s="1" t="s">
        <v>745</v>
      </c>
      <c r="G208" s="34">
        <v>45839</v>
      </c>
      <c r="H208" s="1"/>
      <c r="I208" s="1" t="s">
        <v>131</v>
      </c>
      <c r="J208" s="1" t="s">
        <v>730</v>
      </c>
      <c r="K208" s="1" t="s">
        <v>206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8">
      <c r="A209" s="1" t="str">
        <f ca="1">IFERROR(__xludf.DUMMYFUNCTION("""COMPUTED_VALUE"""),"SOLANO DOS SANTOS FONTES")</f>
        <v>SOLANO DOS SANTOS FONTES</v>
      </c>
      <c r="B209" s="113" t="s">
        <v>641</v>
      </c>
      <c r="C209" s="1" t="str">
        <f t="shared" ca="1" si="0"/>
        <v>OK</v>
      </c>
      <c r="D209" s="1" t="s">
        <v>207</v>
      </c>
      <c r="E209" s="6">
        <v>805</v>
      </c>
      <c r="F209" s="1" t="s">
        <v>745</v>
      </c>
      <c r="G209" s="34">
        <v>45839</v>
      </c>
      <c r="H209" s="1"/>
      <c r="I209" s="1" t="s">
        <v>131</v>
      </c>
      <c r="J209" s="1" t="s">
        <v>730</v>
      </c>
      <c r="K209" s="1" t="s">
        <v>207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8">
      <c r="A210" s="1" t="str">
        <f ca="1">IFERROR(__xludf.DUMMYFUNCTION("""COMPUTED_VALUE"""),"TARCIS FRANCISCO MACHADO DA SILVA")</f>
        <v>TARCIS FRANCISCO MACHADO DA SILVA</v>
      </c>
      <c r="B210" s="113" t="s">
        <v>641</v>
      </c>
      <c r="C210" s="1" t="str">
        <f t="shared" ca="1" si="0"/>
        <v>OK</v>
      </c>
      <c r="D210" s="1" t="s">
        <v>209</v>
      </c>
      <c r="E210" s="6">
        <v>690</v>
      </c>
      <c r="F210" s="1" t="s">
        <v>747</v>
      </c>
      <c r="G210" s="34">
        <v>45839</v>
      </c>
      <c r="H210" s="1"/>
      <c r="I210" s="1" t="s">
        <v>131</v>
      </c>
      <c r="J210" s="1" t="s">
        <v>730</v>
      </c>
      <c r="K210" s="1" t="s">
        <v>209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8">
      <c r="A211" s="1" t="str">
        <f ca="1">IFERROR(__xludf.DUMMYFUNCTION("""COMPUTED_VALUE"""),"TELMO LEONARDO PAIVA BEZERRA")</f>
        <v>TELMO LEONARDO PAIVA BEZERRA</v>
      </c>
      <c r="B211" s="113" t="s">
        <v>641</v>
      </c>
      <c r="C211" s="1" t="str">
        <f t="shared" ca="1" si="0"/>
        <v>OK</v>
      </c>
      <c r="D211" s="1" t="s">
        <v>210</v>
      </c>
      <c r="E211" s="6">
        <v>770</v>
      </c>
      <c r="F211" s="1" t="s">
        <v>742</v>
      </c>
      <c r="G211" s="34">
        <v>45839</v>
      </c>
      <c r="H211" s="1"/>
      <c r="I211" s="1" t="s">
        <v>131</v>
      </c>
      <c r="J211" s="1" t="s">
        <v>730</v>
      </c>
      <c r="K211" s="1" t="s">
        <v>210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8">
      <c r="A212" s="1" t="str">
        <f ca="1">IFERROR(__xludf.DUMMYFUNCTION("""COMPUTED_VALUE"""),"THIAGO DA SILVA OLIVEIRA")</f>
        <v>THIAGO DA SILVA OLIVEIRA</v>
      </c>
      <c r="B212" s="113" t="s">
        <v>641</v>
      </c>
      <c r="C212" s="1" t="str">
        <f t="shared" ca="1" si="0"/>
        <v>OK</v>
      </c>
      <c r="D212" s="1" t="s">
        <v>213</v>
      </c>
      <c r="E212" s="6">
        <v>805</v>
      </c>
      <c r="F212" s="1" t="s">
        <v>744</v>
      </c>
      <c r="G212" s="34">
        <v>45839</v>
      </c>
      <c r="H212" s="1"/>
      <c r="I212" s="1" t="s">
        <v>131</v>
      </c>
      <c r="J212" s="1" t="s">
        <v>730</v>
      </c>
      <c r="K212" s="1" t="s">
        <v>213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8">
      <c r="A213" s="1" t="str">
        <f ca="1">IFERROR(__xludf.DUMMYFUNCTION("""COMPUTED_VALUE"""),"THIAGO DE ASSIS DE ALMEIDA SANTOS")</f>
        <v>THIAGO DE ASSIS DE ALMEIDA SANTOS</v>
      </c>
      <c r="B213" s="113" t="s">
        <v>645</v>
      </c>
      <c r="C213" s="1" t="str">
        <f t="shared" ca="1" si="0"/>
        <v>OK</v>
      </c>
      <c r="D213" s="1" t="s">
        <v>215</v>
      </c>
      <c r="E213" s="6">
        <v>805</v>
      </c>
      <c r="F213" s="1" t="s">
        <v>742</v>
      </c>
      <c r="G213" s="34">
        <v>45839</v>
      </c>
      <c r="H213" s="1"/>
      <c r="I213" s="1" t="s">
        <v>131</v>
      </c>
      <c r="J213" s="1" t="s">
        <v>730</v>
      </c>
      <c r="K213" s="1" t="s">
        <v>215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8">
      <c r="A214" s="1" t="str">
        <f ca="1">IFERROR(__xludf.DUMMYFUNCTION("""COMPUTED_VALUE"""),"THIAGO THIERRY FERNANDES FERREIRA DA SILVA")</f>
        <v>THIAGO THIERRY FERNANDES FERREIRA DA SILVA</v>
      </c>
      <c r="B214" s="113" t="s">
        <v>641</v>
      </c>
      <c r="C214" s="1" t="str">
        <f t="shared" ca="1" si="0"/>
        <v>OK</v>
      </c>
      <c r="D214" s="1" t="s">
        <v>218</v>
      </c>
      <c r="E214" s="6">
        <v>805</v>
      </c>
      <c r="F214" s="1" t="s">
        <v>742</v>
      </c>
      <c r="G214" s="34">
        <v>45839</v>
      </c>
      <c r="H214" s="1"/>
      <c r="I214" s="1" t="s">
        <v>131</v>
      </c>
      <c r="J214" s="1" t="s">
        <v>730</v>
      </c>
      <c r="K214" s="1" t="s">
        <v>218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8">
      <c r="A215" s="1" t="str">
        <f ca="1">IFERROR(__xludf.DUMMYFUNCTION("""COMPUTED_VALUE"""),"TIAGO DO NASCIMENTO MORAES")</f>
        <v>TIAGO DO NASCIMENTO MORAES</v>
      </c>
      <c r="B215" s="113" t="s">
        <v>641</v>
      </c>
      <c r="C215" s="1" t="str">
        <f t="shared" ca="1" si="0"/>
        <v>OK</v>
      </c>
      <c r="D215" s="1" t="s">
        <v>220</v>
      </c>
      <c r="E215" s="6">
        <v>805</v>
      </c>
      <c r="F215" s="1" t="s">
        <v>744</v>
      </c>
      <c r="G215" s="34">
        <v>45839</v>
      </c>
      <c r="H215" s="1"/>
      <c r="I215" s="1" t="s">
        <v>131</v>
      </c>
      <c r="J215" s="1" t="s">
        <v>730</v>
      </c>
      <c r="K215" s="1" t="s">
        <v>220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8">
      <c r="A216" s="1" t="str">
        <f ca="1">IFERROR(__xludf.DUMMYFUNCTION("""COMPUTED_VALUE"""),"VALDECIR GOMES DE LIMA")</f>
        <v>VALDECIR GOMES DE LIMA</v>
      </c>
      <c r="B216" s="113" t="s">
        <v>641</v>
      </c>
      <c r="C216" s="1" t="str">
        <f t="shared" ca="1" si="0"/>
        <v>OK</v>
      </c>
      <c r="D216" s="1" t="s">
        <v>221</v>
      </c>
      <c r="E216" s="6">
        <v>805</v>
      </c>
      <c r="F216" s="1" t="s">
        <v>742</v>
      </c>
      <c r="G216" s="34">
        <v>45839</v>
      </c>
      <c r="H216" s="1"/>
      <c r="I216" s="1" t="s">
        <v>131</v>
      </c>
      <c r="J216" s="1" t="s">
        <v>730</v>
      </c>
      <c r="K216" s="1" t="s">
        <v>221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8">
      <c r="A217" s="1" t="str">
        <f ca="1">IFERROR(__xludf.DUMMYFUNCTION("""COMPUTED_VALUE"""),"VALTER RODRIGUES DIAS")</f>
        <v>VALTER RODRIGUES DIAS</v>
      </c>
      <c r="B217" s="113" t="s">
        <v>645</v>
      </c>
      <c r="C217" s="1" t="str">
        <f t="shared" ca="1" si="0"/>
        <v>OK</v>
      </c>
      <c r="D217" s="1" t="s">
        <v>222</v>
      </c>
      <c r="E217" s="6">
        <v>805</v>
      </c>
      <c r="F217" s="1" t="s">
        <v>744</v>
      </c>
      <c r="G217" s="34">
        <v>45839</v>
      </c>
      <c r="H217" s="1"/>
      <c r="I217" s="1" t="s">
        <v>131</v>
      </c>
      <c r="J217" s="1" t="s">
        <v>730</v>
      </c>
      <c r="K217" s="1" t="s">
        <v>222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8">
      <c r="A218" s="1" t="str">
        <f ca="1">IFERROR(__xludf.DUMMYFUNCTION("""COMPUTED_VALUE"""),"VANDERBETY SÁ TAVARES")</f>
        <v>VANDERBETY SÁ TAVARES</v>
      </c>
      <c r="B218" s="113" t="s">
        <v>641</v>
      </c>
      <c r="C218" s="1" t="str">
        <f t="shared" ca="1" si="0"/>
        <v>OK</v>
      </c>
      <c r="D218" s="1" t="s">
        <v>223</v>
      </c>
      <c r="E218" s="6">
        <v>805</v>
      </c>
      <c r="F218" s="1" t="s">
        <v>748</v>
      </c>
      <c r="G218" s="34">
        <v>45839</v>
      </c>
      <c r="H218" s="1"/>
      <c r="I218" s="1" t="s">
        <v>131</v>
      </c>
      <c r="J218" s="1" t="s">
        <v>730</v>
      </c>
      <c r="K218" s="1" t="s">
        <v>223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8">
      <c r="A219" s="1" t="str">
        <f ca="1">IFERROR(__xludf.DUMMYFUNCTION("""COMPUTED_VALUE"""),"VANDESON MONDEGO FLOR")</f>
        <v>VANDESON MONDEGO FLOR</v>
      </c>
      <c r="B219" s="113" t="s">
        <v>641</v>
      </c>
      <c r="C219" s="1" t="str">
        <f t="shared" ca="1" si="0"/>
        <v>OK</v>
      </c>
      <c r="D219" s="1" t="s">
        <v>226</v>
      </c>
      <c r="E219" s="6">
        <v>805</v>
      </c>
      <c r="F219" s="1" t="s">
        <v>744</v>
      </c>
      <c r="G219" s="34">
        <v>45839</v>
      </c>
      <c r="H219" s="1"/>
      <c r="I219" s="1" t="s">
        <v>131</v>
      </c>
      <c r="J219" s="1" t="s">
        <v>730</v>
      </c>
      <c r="K219" s="1" t="s">
        <v>226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8">
      <c r="A220" s="1" t="str">
        <f ca="1">IFERROR(__xludf.DUMMYFUNCTION("""COMPUTED_VALUE"""),"VANILSON OLIVEIRA VERAS")</f>
        <v>VANILSON OLIVEIRA VERAS</v>
      </c>
      <c r="B220" s="113" t="s">
        <v>641</v>
      </c>
      <c r="C220" s="1" t="str">
        <f t="shared" ca="1" si="0"/>
        <v>OK</v>
      </c>
      <c r="D220" s="1" t="s">
        <v>227</v>
      </c>
      <c r="E220" s="6">
        <v>690</v>
      </c>
      <c r="F220" s="1" t="s">
        <v>747</v>
      </c>
      <c r="G220" s="34">
        <v>45839</v>
      </c>
      <c r="H220" s="1"/>
      <c r="I220" s="1" t="s">
        <v>131</v>
      </c>
      <c r="J220" s="1" t="s">
        <v>730</v>
      </c>
      <c r="K220" s="1" t="s">
        <v>227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8">
      <c r="A221" s="1" t="str">
        <f ca="1">IFERROR(__xludf.DUMMYFUNCTION("""COMPUTED_VALUE"""),"VICTOR HONORIO")</f>
        <v>VICTOR HONORIO</v>
      </c>
      <c r="B221" s="113" t="s">
        <v>641</v>
      </c>
      <c r="C221" s="1" t="str">
        <f t="shared" ca="1" si="0"/>
        <v>OK</v>
      </c>
      <c r="D221" s="1" t="s">
        <v>228</v>
      </c>
      <c r="E221" s="6">
        <v>805</v>
      </c>
      <c r="F221" s="1" t="s">
        <v>746</v>
      </c>
      <c r="G221" s="34">
        <v>45839</v>
      </c>
      <c r="H221" s="1"/>
      <c r="I221" s="1" t="s">
        <v>131</v>
      </c>
      <c r="J221" s="1" t="s">
        <v>730</v>
      </c>
      <c r="K221" s="1" t="s">
        <v>228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8">
      <c r="A222" s="1" t="str">
        <f ca="1">IFERROR(__xludf.DUMMYFUNCTION("""COMPUTED_VALUE"""),"VICTÓRIA ROCIO PEREIRA")</f>
        <v>VICTÓRIA ROCIO PEREIRA</v>
      </c>
      <c r="B222" s="113" t="s">
        <v>641</v>
      </c>
      <c r="C222" s="1" t="str">
        <f t="shared" ca="1" si="0"/>
        <v>OK</v>
      </c>
      <c r="D222" s="1" t="s">
        <v>230</v>
      </c>
      <c r="E222" s="6">
        <v>805</v>
      </c>
      <c r="F222" s="1" t="s">
        <v>742</v>
      </c>
      <c r="G222" s="34">
        <v>45839</v>
      </c>
      <c r="H222" s="1"/>
      <c r="I222" s="1" t="s">
        <v>131</v>
      </c>
      <c r="J222" s="1" t="s">
        <v>730</v>
      </c>
      <c r="K222" s="1" t="s">
        <v>230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8">
      <c r="A223" s="1" t="str">
        <f ca="1">IFERROR(__xludf.DUMMYFUNCTION("""COMPUTED_VALUE"""),"VICTOR LUCAS LOPES DE LIMA")</f>
        <v>VICTOR LUCAS LOPES DE LIMA</v>
      </c>
      <c r="B223" s="113" t="s">
        <v>648</v>
      </c>
      <c r="C223" s="1" t="str">
        <f t="shared" ca="1" si="0"/>
        <v>OK</v>
      </c>
      <c r="D223" s="1" t="s">
        <v>232</v>
      </c>
      <c r="E223" s="6">
        <v>805</v>
      </c>
      <c r="F223" s="1" t="s">
        <v>744</v>
      </c>
      <c r="G223" s="34">
        <v>45839</v>
      </c>
      <c r="H223" s="1"/>
      <c r="I223" s="1" t="s">
        <v>131</v>
      </c>
      <c r="J223" s="1" t="s">
        <v>730</v>
      </c>
      <c r="K223" s="1" t="s">
        <v>232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8">
      <c r="A224" s="1" t="str">
        <f ca="1">IFERROR(__xludf.DUMMYFUNCTION("""COMPUTED_VALUE"""),"VINÍCIUS PINTO GALDINO DA SILVA")</f>
        <v>VINÍCIUS PINTO GALDINO DA SILVA</v>
      </c>
      <c r="B224" s="113" t="s">
        <v>641</v>
      </c>
      <c r="C224" s="1" t="str">
        <f t="shared" ca="1" si="0"/>
        <v>OK</v>
      </c>
      <c r="D224" s="1" t="s">
        <v>233</v>
      </c>
      <c r="E224" s="6">
        <v>805</v>
      </c>
      <c r="F224" s="1" t="s">
        <v>742</v>
      </c>
      <c r="G224" s="34">
        <v>45839</v>
      </c>
      <c r="H224" s="1"/>
      <c r="I224" s="1" t="s">
        <v>131</v>
      </c>
      <c r="J224" s="1" t="s">
        <v>730</v>
      </c>
      <c r="K224" s="1" t="s">
        <v>233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8">
      <c r="A225" s="1" t="str">
        <f ca="1">IFERROR(__xludf.DUMMYFUNCTION("""COMPUTED_VALUE"""),"VITOR DA SILVA MIRANDA")</f>
        <v>VITOR DA SILVA MIRANDA</v>
      </c>
      <c r="B225" s="113" t="s">
        <v>641</v>
      </c>
      <c r="C225" s="1" t="str">
        <f t="shared" ca="1" si="0"/>
        <v>OK</v>
      </c>
      <c r="D225" s="1" t="s">
        <v>235</v>
      </c>
      <c r="E225" s="6">
        <v>805</v>
      </c>
      <c r="F225" s="1" t="s">
        <v>745</v>
      </c>
      <c r="G225" s="34">
        <v>45839</v>
      </c>
      <c r="H225" s="1"/>
      <c r="I225" s="1" t="s">
        <v>131</v>
      </c>
      <c r="J225" s="1" t="s">
        <v>730</v>
      </c>
      <c r="K225" s="1" t="s">
        <v>235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8">
      <c r="A226" s="1" t="str">
        <f ca="1">IFERROR(__xludf.DUMMYFUNCTION("""COMPUTED_VALUE"""),"VITÓRIA CORRÊA DA SILVA DE SOUZA")</f>
        <v>VITÓRIA CORRÊA DA SILVA DE SOUZA</v>
      </c>
      <c r="B226" s="113" t="s">
        <v>641</v>
      </c>
      <c r="C226" s="1" t="str">
        <f t="shared" ca="1" si="0"/>
        <v>OK</v>
      </c>
      <c r="D226" s="1" t="s">
        <v>236</v>
      </c>
      <c r="E226" s="6">
        <v>665</v>
      </c>
      <c r="F226" s="1" t="s">
        <v>742</v>
      </c>
      <c r="G226" s="34">
        <v>45839</v>
      </c>
      <c r="H226" s="1"/>
      <c r="I226" s="1" t="s">
        <v>131</v>
      </c>
      <c r="J226" s="1" t="s">
        <v>730</v>
      </c>
      <c r="K226" s="1" t="s">
        <v>236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8">
      <c r="A227" s="1" t="str">
        <f ca="1">IFERROR(__xludf.DUMMYFUNCTION("""COMPUTED_VALUE"""),"VITÓRIA LIMA DE SOUZA")</f>
        <v>VITÓRIA LIMA DE SOUZA</v>
      </c>
      <c r="B227" s="113" t="s">
        <v>641</v>
      </c>
      <c r="C227" s="1" t="str">
        <f t="shared" ca="1" si="0"/>
        <v>OK</v>
      </c>
      <c r="D227" s="1" t="s">
        <v>238</v>
      </c>
      <c r="E227" s="6">
        <v>510</v>
      </c>
      <c r="F227" s="1" t="s">
        <v>747</v>
      </c>
      <c r="G227" s="34">
        <v>45839</v>
      </c>
      <c r="H227" s="1"/>
      <c r="I227" s="1" t="s">
        <v>131</v>
      </c>
      <c r="J227" s="1" t="s">
        <v>730</v>
      </c>
      <c r="K227" s="1" t="s">
        <v>238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8">
      <c r="A228" s="1" t="str">
        <f ca="1">IFERROR(__xludf.DUMMYFUNCTION("""COMPUTED_VALUE"""),"VITOR MARTINS DE OLIVEIRA MATTOS")</f>
        <v>VITOR MARTINS DE OLIVEIRA MATTOS</v>
      </c>
      <c r="B228" s="113" t="s">
        <v>641</v>
      </c>
      <c r="C228" s="1" t="str">
        <f t="shared" ca="1" si="0"/>
        <v>OK</v>
      </c>
      <c r="D228" s="1" t="s">
        <v>240</v>
      </c>
      <c r="E228" s="6">
        <v>805</v>
      </c>
      <c r="F228" s="1" t="s">
        <v>744</v>
      </c>
      <c r="G228" s="34">
        <v>45839</v>
      </c>
      <c r="H228" s="1"/>
      <c r="I228" s="1" t="s">
        <v>131</v>
      </c>
      <c r="J228" s="1" t="s">
        <v>730</v>
      </c>
      <c r="K228" s="1" t="s">
        <v>240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8">
      <c r="A229" s="1" t="str">
        <f ca="1">IFERROR(__xludf.DUMMYFUNCTION("""COMPUTED_VALUE"""),"WANDERSON DE OLIVEIRA DUTRA")</f>
        <v>WANDERSON DE OLIVEIRA DUTRA</v>
      </c>
      <c r="B229" s="1"/>
      <c r="C229" s="1" t="str">
        <f t="shared" ca="1" si="0"/>
        <v>OK</v>
      </c>
      <c r="D229" s="1" t="s">
        <v>242</v>
      </c>
      <c r="E229" s="6">
        <v>805</v>
      </c>
      <c r="F229" s="1" t="s">
        <v>744</v>
      </c>
      <c r="G229" s="34">
        <v>45839</v>
      </c>
      <c r="H229" s="1"/>
      <c r="I229" s="1" t="s">
        <v>131</v>
      </c>
      <c r="J229" s="1" t="s">
        <v>730</v>
      </c>
      <c r="K229" s="1" t="s">
        <v>242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8">
      <c r="A230" s="1" t="str">
        <f ca="1">IFERROR(__xludf.DUMMYFUNCTION("""COMPUTED_VALUE"""),"WASHINGTON SANTOS OLIVEIRA DE ASSIS")</f>
        <v>WASHINGTON SANTOS OLIVEIRA DE ASSIS</v>
      </c>
      <c r="B230" s="1"/>
      <c r="C230" s="1" t="str">
        <f t="shared" ca="1" si="0"/>
        <v>OK</v>
      </c>
      <c r="D230" s="37" t="s">
        <v>244</v>
      </c>
      <c r="E230" s="36">
        <v>805</v>
      </c>
      <c r="F230" s="37" t="s">
        <v>745</v>
      </c>
      <c r="G230" s="115">
        <v>45839</v>
      </c>
      <c r="H230" s="1"/>
      <c r="I230" s="1" t="s">
        <v>131</v>
      </c>
      <c r="J230" s="1" t="s">
        <v>730</v>
      </c>
      <c r="K230" s="1" t="s">
        <v>244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8">
      <c r="A231" s="1" t="str">
        <f ca="1">IFERROR(__xludf.DUMMYFUNCTION("""COMPUTED_VALUE"""),"WELLINGTON CARVALHO PEREIRA")</f>
        <v>WELLINGTON CARVALHO PEREIRA</v>
      </c>
      <c r="B231" s="1"/>
      <c r="C231" s="1" t="str">
        <f t="shared" ca="1" si="0"/>
        <v>OK</v>
      </c>
      <c r="D231" s="37" t="s">
        <v>244</v>
      </c>
      <c r="E231" s="36">
        <v>700</v>
      </c>
      <c r="F231" s="37" t="s">
        <v>749</v>
      </c>
      <c r="G231" s="115">
        <v>45870</v>
      </c>
      <c r="H231" s="1"/>
      <c r="I231" s="1" t="s">
        <v>131</v>
      </c>
      <c r="J231" s="1" t="s">
        <v>730</v>
      </c>
      <c r="K231" s="1" t="s">
        <v>244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8">
      <c r="A232" s="1" t="str">
        <f ca="1">IFERROR(__xludf.DUMMYFUNCTION("""COMPUTED_VALUE"""),"WELLINGTON DA COSTA OLIVEIRA")</f>
        <v>WELLINGTON DA COSTA OLIVEIRA</v>
      </c>
      <c r="B232" s="1"/>
      <c r="C232" s="1" t="str">
        <f t="shared" ca="1" si="0"/>
        <v>OK</v>
      </c>
      <c r="D232" s="1" t="s">
        <v>246</v>
      </c>
      <c r="E232" s="6">
        <v>180</v>
      </c>
      <c r="F232" s="1" t="s">
        <v>750</v>
      </c>
      <c r="G232" s="34">
        <v>45839</v>
      </c>
      <c r="H232" s="1"/>
      <c r="I232" s="1" t="s">
        <v>131</v>
      </c>
      <c r="J232" s="1" t="s">
        <v>730</v>
      </c>
      <c r="K232" s="1" t="s">
        <v>246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8">
      <c r="A233" s="1" t="str">
        <f ca="1">IFERROR(__xludf.DUMMYFUNCTION("""COMPUTED_VALUE"""),"WILIAN SANTOS DE OLIVEIRA")</f>
        <v>WILIAN SANTOS DE OLIVEIRA</v>
      </c>
      <c r="B233" s="1"/>
      <c r="C233" s="1" t="str">
        <f t="shared" ca="1" si="0"/>
        <v>OK</v>
      </c>
      <c r="D233" s="1" t="s">
        <v>246</v>
      </c>
      <c r="E233" s="6">
        <v>420</v>
      </c>
      <c r="F233" s="1" t="s">
        <v>747</v>
      </c>
      <c r="G233" s="34">
        <v>45839</v>
      </c>
      <c r="H233" s="1"/>
      <c r="I233" s="1" t="s">
        <v>131</v>
      </c>
      <c r="J233" s="1" t="s">
        <v>730</v>
      </c>
      <c r="K233" s="1" t="s">
        <v>246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8">
      <c r="A234" s="1" t="str">
        <f ca="1">IFERROR(__xludf.DUMMYFUNCTION("""COMPUTED_VALUE"""),"WILLIAN WALLACE MONTEIRO MENDONÇA")</f>
        <v>WILLIAN WALLACE MONTEIRO MENDONÇA</v>
      </c>
      <c r="B234" s="1"/>
      <c r="C234" s="1" t="str">
        <f t="shared" ca="1" si="0"/>
        <v>OK</v>
      </c>
      <c r="D234" s="1" t="s">
        <v>248</v>
      </c>
      <c r="E234" s="6">
        <v>805</v>
      </c>
      <c r="F234" s="1" t="s">
        <v>744</v>
      </c>
      <c r="G234" s="34">
        <v>45839</v>
      </c>
      <c r="H234" s="1"/>
      <c r="I234" s="1" t="s">
        <v>131</v>
      </c>
      <c r="J234" s="1" t="s">
        <v>730</v>
      </c>
      <c r="K234" s="1" t="s">
        <v>248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8">
      <c r="A235" s="1" t="str">
        <f ca="1">IFERROR(__xludf.DUMMYFUNCTION("""COMPUTED_VALUE"""),"YAN LOPES TEIXEIRA")</f>
        <v>YAN LOPES TEIXEIRA</v>
      </c>
      <c r="B235" s="1"/>
      <c r="C235" s="1" t="str">
        <f t="shared" ca="1" si="0"/>
        <v>OK</v>
      </c>
      <c r="D235" s="1" t="s">
        <v>249</v>
      </c>
      <c r="E235" s="6">
        <v>455</v>
      </c>
      <c r="F235" s="1" t="s">
        <v>746</v>
      </c>
      <c r="G235" s="34">
        <v>45839</v>
      </c>
      <c r="H235" s="1"/>
      <c r="I235" s="1" t="s">
        <v>131</v>
      </c>
      <c r="J235" s="1" t="s">
        <v>730</v>
      </c>
      <c r="K235" s="1" t="s">
        <v>249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8">
      <c r="A236" s="1" t="str">
        <f ca="1">IFERROR(__xludf.DUMMYFUNCTION("""COMPUTED_VALUE"""),"")</f>
        <v/>
      </c>
      <c r="B236" s="1"/>
      <c r="C236" s="1" t="str">
        <f t="shared" ca="1" si="0"/>
        <v>OK</v>
      </c>
      <c r="D236" s="1" t="s">
        <v>251</v>
      </c>
      <c r="E236" s="6">
        <v>805</v>
      </c>
      <c r="F236" s="1" t="s">
        <v>746</v>
      </c>
      <c r="G236" s="34">
        <v>45839</v>
      </c>
      <c r="H236" s="1"/>
      <c r="I236" s="1" t="s">
        <v>131</v>
      </c>
      <c r="J236" s="1" t="s">
        <v>730</v>
      </c>
      <c r="K236" s="1" t="s">
        <v>251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8">
      <c r="A237" s="1"/>
      <c r="B237" s="1"/>
      <c r="C237" s="1" t="str">
        <f t="shared" ca="1" si="0"/>
        <v>OK</v>
      </c>
      <c r="D237" s="1" t="s">
        <v>253</v>
      </c>
      <c r="E237" s="6">
        <v>805</v>
      </c>
      <c r="F237" s="1" t="s">
        <v>746</v>
      </c>
      <c r="G237" s="34">
        <v>45839</v>
      </c>
      <c r="H237" s="1"/>
      <c r="I237" s="1" t="s">
        <v>131</v>
      </c>
      <c r="J237" s="1" t="s">
        <v>730</v>
      </c>
      <c r="K237" s="1" t="s">
        <v>253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8">
      <c r="A238" s="1"/>
      <c r="B238" s="1"/>
      <c r="C238" s="1" t="str">
        <f t="shared" ca="1" si="0"/>
        <v>OK</v>
      </c>
      <c r="D238" s="1" t="s">
        <v>254</v>
      </c>
      <c r="E238" s="6">
        <v>500</v>
      </c>
      <c r="F238" s="1" t="s">
        <v>742</v>
      </c>
      <c r="G238" s="34">
        <v>45839</v>
      </c>
      <c r="H238" s="1"/>
      <c r="I238" s="1" t="s">
        <v>131</v>
      </c>
      <c r="J238" s="1" t="s">
        <v>730</v>
      </c>
      <c r="K238" s="1" t="s">
        <v>254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8">
      <c r="A239" s="1"/>
      <c r="B239" s="1"/>
      <c r="C239" s="1" t="str">
        <f t="shared" ca="1" si="0"/>
        <v>OK</v>
      </c>
      <c r="D239" s="1" t="s">
        <v>254</v>
      </c>
      <c r="E239" s="6">
        <v>500</v>
      </c>
      <c r="F239" s="1" t="s">
        <v>745</v>
      </c>
      <c r="G239" s="34">
        <v>45839</v>
      </c>
      <c r="H239" s="1"/>
      <c r="I239" s="1" t="s">
        <v>131</v>
      </c>
      <c r="J239" s="1" t="s">
        <v>730</v>
      </c>
      <c r="K239" s="1" t="s">
        <v>254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8">
      <c r="A240" s="1"/>
      <c r="B240" s="1"/>
      <c r="C240" s="1" t="str">
        <f t="shared" ca="1" si="0"/>
        <v>OK</v>
      </c>
      <c r="D240" s="1" t="s">
        <v>257</v>
      </c>
      <c r="E240" s="6">
        <v>805</v>
      </c>
      <c r="F240" s="1" t="s">
        <v>742</v>
      </c>
      <c r="G240" s="34">
        <v>45839</v>
      </c>
      <c r="H240" s="1"/>
      <c r="I240" s="1" t="s">
        <v>131</v>
      </c>
      <c r="J240" s="1" t="s">
        <v>730</v>
      </c>
      <c r="K240" s="1" t="s">
        <v>257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8">
      <c r="A241" s="1"/>
      <c r="B241" s="1"/>
      <c r="C241" s="1" t="str">
        <f t="shared" ca="1" si="0"/>
        <v>OK</v>
      </c>
      <c r="D241" s="1" t="s">
        <v>259</v>
      </c>
      <c r="E241" s="6">
        <v>690</v>
      </c>
      <c r="F241" s="1" t="s">
        <v>747</v>
      </c>
      <c r="G241" s="34">
        <v>45839</v>
      </c>
      <c r="H241" s="1"/>
      <c r="I241" s="1" t="s">
        <v>131</v>
      </c>
      <c r="J241" s="1" t="s">
        <v>730</v>
      </c>
      <c r="K241" s="1" t="s">
        <v>259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8">
      <c r="A242" s="1"/>
      <c r="B242" s="1"/>
      <c r="C242" s="1" t="str">
        <f t="shared" ca="1" si="0"/>
        <v>OK</v>
      </c>
      <c r="D242" s="1" t="s">
        <v>264</v>
      </c>
      <c r="E242" s="6">
        <v>805</v>
      </c>
      <c r="F242" s="1" t="s">
        <v>745</v>
      </c>
      <c r="G242" s="34">
        <v>45839</v>
      </c>
      <c r="H242" s="1"/>
      <c r="I242" s="1" t="s">
        <v>131</v>
      </c>
      <c r="J242" s="1" t="s">
        <v>730</v>
      </c>
      <c r="K242" s="1" t="s">
        <v>264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8">
      <c r="A243" s="1"/>
      <c r="B243" s="1"/>
      <c r="C243" s="1" t="str">
        <f t="shared" ca="1" si="0"/>
        <v>OK</v>
      </c>
      <c r="D243" s="1" t="s">
        <v>437</v>
      </c>
      <c r="E243" s="6">
        <v>0</v>
      </c>
      <c r="F243" s="1" t="s">
        <v>751</v>
      </c>
      <c r="G243" s="34">
        <v>45839</v>
      </c>
      <c r="H243" s="1"/>
      <c r="I243" s="1" t="s">
        <v>131</v>
      </c>
      <c r="J243" s="1" t="s">
        <v>730</v>
      </c>
      <c r="K243" s="1" t="s">
        <v>437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8">
      <c r="A244" s="1"/>
      <c r="B244" s="1"/>
      <c r="C244" s="1" t="str">
        <f t="shared" ca="1" si="0"/>
        <v>OK</v>
      </c>
      <c r="D244" s="1" t="s">
        <v>265</v>
      </c>
      <c r="E244" s="6">
        <v>805</v>
      </c>
      <c r="F244" s="1" t="s">
        <v>744</v>
      </c>
      <c r="G244" s="34">
        <v>45839</v>
      </c>
      <c r="H244" s="1"/>
      <c r="I244" s="1" t="s">
        <v>131</v>
      </c>
      <c r="J244" s="1" t="s">
        <v>730</v>
      </c>
      <c r="K244" s="1" t="s">
        <v>265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8">
      <c r="A245" s="1"/>
      <c r="B245" s="1"/>
      <c r="C245" s="1" t="str">
        <f t="shared" ca="1" si="0"/>
        <v>OK</v>
      </c>
      <c r="D245" s="1" t="s">
        <v>266</v>
      </c>
      <c r="E245" s="6">
        <v>805</v>
      </c>
      <c r="F245" s="1" t="s">
        <v>744</v>
      </c>
      <c r="G245" s="34">
        <v>45839</v>
      </c>
      <c r="H245" s="1"/>
      <c r="I245" s="1" t="s">
        <v>131</v>
      </c>
      <c r="J245" s="1" t="s">
        <v>730</v>
      </c>
      <c r="K245" s="1" t="s">
        <v>266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8">
      <c r="A246" s="1"/>
      <c r="B246" s="1"/>
      <c r="C246" s="1" t="str">
        <f t="shared" ca="1" si="0"/>
        <v>OK</v>
      </c>
      <c r="D246" s="1" t="s">
        <v>439</v>
      </c>
      <c r="E246" s="6">
        <v>455</v>
      </c>
      <c r="F246" s="1" t="s">
        <v>752</v>
      </c>
      <c r="G246" s="34">
        <v>45839</v>
      </c>
      <c r="H246" s="1"/>
      <c r="I246" s="1" t="s">
        <v>131</v>
      </c>
      <c r="J246" s="1" t="s">
        <v>730</v>
      </c>
      <c r="K246" s="1" t="s">
        <v>439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8">
      <c r="A247" s="1"/>
      <c r="B247" s="1"/>
      <c r="C247" s="1" t="str">
        <f t="shared" ca="1" si="0"/>
        <v>OK</v>
      </c>
      <c r="D247" s="1" t="s">
        <v>439</v>
      </c>
      <c r="E247" s="6">
        <v>0</v>
      </c>
      <c r="F247" s="1" t="s">
        <v>753</v>
      </c>
      <c r="G247" s="34">
        <v>45839</v>
      </c>
      <c r="H247" s="1"/>
      <c r="I247" s="1" t="s">
        <v>131</v>
      </c>
      <c r="J247" s="1" t="s">
        <v>730</v>
      </c>
      <c r="K247" s="1" t="s">
        <v>439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8">
      <c r="A248" s="1"/>
      <c r="B248" s="1"/>
      <c r="C248" s="1" t="str">
        <f t="shared" ca="1" si="0"/>
        <v>OK</v>
      </c>
      <c r="D248" s="1" t="s">
        <v>267</v>
      </c>
      <c r="E248" s="6">
        <v>805</v>
      </c>
      <c r="F248" s="1" t="s">
        <v>742</v>
      </c>
      <c r="G248" s="34">
        <v>45839</v>
      </c>
      <c r="H248" s="1"/>
      <c r="I248" s="1" t="s">
        <v>131</v>
      </c>
      <c r="J248" s="1" t="s">
        <v>730</v>
      </c>
      <c r="K248" s="1" t="s">
        <v>267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8">
      <c r="A249" s="1"/>
      <c r="B249" s="1"/>
      <c r="C249" s="1" t="str">
        <f t="shared" ca="1" si="0"/>
        <v>OK</v>
      </c>
      <c r="D249" s="1" t="s">
        <v>270</v>
      </c>
      <c r="E249" s="6">
        <v>805</v>
      </c>
      <c r="F249" s="1" t="s">
        <v>742</v>
      </c>
      <c r="G249" s="34">
        <v>45839</v>
      </c>
      <c r="H249" s="1"/>
      <c r="I249" s="1" t="s">
        <v>131</v>
      </c>
      <c r="J249" s="1" t="s">
        <v>730</v>
      </c>
      <c r="K249" s="1" t="s">
        <v>270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8">
      <c r="A250" s="1"/>
      <c r="B250" s="1"/>
      <c r="C250" s="1" t="str">
        <f t="shared" ca="1" si="0"/>
        <v>OK</v>
      </c>
      <c r="D250" s="1" t="s">
        <v>271</v>
      </c>
      <c r="E250" s="6">
        <v>690</v>
      </c>
      <c r="F250" s="1" t="s">
        <v>747</v>
      </c>
      <c r="G250" s="34">
        <v>45839</v>
      </c>
      <c r="H250" s="1"/>
      <c r="I250" s="1" t="s">
        <v>131</v>
      </c>
      <c r="J250" s="1" t="s">
        <v>730</v>
      </c>
      <c r="K250" s="1" t="s">
        <v>271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8">
      <c r="A251" s="1"/>
      <c r="B251" s="1"/>
      <c r="C251" s="1" t="str">
        <f t="shared" ca="1" si="0"/>
        <v>OK</v>
      </c>
      <c r="D251" s="1" t="s">
        <v>273</v>
      </c>
      <c r="E251" s="6">
        <v>700</v>
      </c>
      <c r="F251" s="1" t="s">
        <v>742</v>
      </c>
      <c r="G251" s="34">
        <v>45839</v>
      </c>
      <c r="H251" s="1"/>
      <c r="I251" s="1" t="s">
        <v>131</v>
      </c>
      <c r="J251" s="1" t="s">
        <v>730</v>
      </c>
      <c r="K251" s="1" t="s">
        <v>273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8">
      <c r="A252" s="1"/>
      <c r="B252" s="1"/>
      <c r="C252" s="1" t="str">
        <f t="shared" ca="1" si="0"/>
        <v>OK</v>
      </c>
      <c r="D252" s="1" t="s">
        <v>274</v>
      </c>
      <c r="E252" s="6">
        <v>690</v>
      </c>
      <c r="F252" s="1" t="s">
        <v>747</v>
      </c>
      <c r="G252" s="34">
        <v>45839</v>
      </c>
      <c r="H252" s="1"/>
      <c r="I252" s="1" t="s">
        <v>131</v>
      </c>
      <c r="J252" s="1" t="s">
        <v>730</v>
      </c>
      <c r="K252" s="1" t="s">
        <v>274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8">
      <c r="A253" s="1"/>
      <c r="B253" s="1"/>
      <c r="C253" s="1" t="str">
        <f t="shared" ca="1" si="0"/>
        <v>OK</v>
      </c>
      <c r="D253" s="37" t="s">
        <v>244</v>
      </c>
      <c r="E253" s="36">
        <v>735</v>
      </c>
      <c r="F253" s="37" t="s">
        <v>754</v>
      </c>
      <c r="G253" s="115">
        <v>45870</v>
      </c>
      <c r="H253" s="1"/>
      <c r="I253" s="1" t="s">
        <v>131</v>
      </c>
      <c r="J253" s="1" t="s">
        <v>730</v>
      </c>
      <c r="K253" s="1" t="s">
        <v>244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8">
      <c r="A254" s="1"/>
      <c r="B254" s="1"/>
      <c r="C254" s="1" t="str">
        <f t="shared" ca="1" si="0"/>
        <v>OK</v>
      </c>
      <c r="D254" s="1" t="s">
        <v>277</v>
      </c>
      <c r="E254" s="6">
        <v>690</v>
      </c>
      <c r="F254" s="1" t="s">
        <v>747</v>
      </c>
      <c r="G254" s="34">
        <v>45839</v>
      </c>
      <c r="H254" s="1"/>
      <c r="I254" s="1" t="s">
        <v>131</v>
      </c>
      <c r="J254" s="1" t="s">
        <v>730</v>
      </c>
      <c r="K254" s="1" t="s">
        <v>277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8">
      <c r="A255" s="1"/>
      <c r="B255" s="1"/>
      <c r="C255" s="1" t="str">
        <f t="shared" ca="1" si="0"/>
        <v>OK</v>
      </c>
      <c r="D255" s="1" t="s">
        <v>278</v>
      </c>
      <c r="E255" s="6">
        <v>805</v>
      </c>
      <c r="F255" s="1" t="s">
        <v>745</v>
      </c>
      <c r="G255" s="34">
        <v>45839</v>
      </c>
      <c r="H255" s="1"/>
      <c r="I255" s="1" t="s">
        <v>131</v>
      </c>
      <c r="J255" s="1" t="s">
        <v>730</v>
      </c>
      <c r="K255" s="1" t="s">
        <v>278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8">
      <c r="A256" s="1"/>
      <c r="B256" s="1"/>
      <c r="C256" s="1" t="str">
        <f t="shared" ca="1" si="0"/>
        <v>OK</v>
      </c>
      <c r="D256" s="1" t="s">
        <v>279</v>
      </c>
      <c r="E256" s="6">
        <v>805</v>
      </c>
      <c r="F256" s="1" t="s">
        <v>746</v>
      </c>
      <c r="G256" s="34">
        <v>45839</v>
      </c>
      <c r="H256" s="1"/>
      <c r="I256" s="1" t="s">
        <v>131</v>
      </c>
      <c r="J256" s="1" t="s">
        <v>730</v>
      </c>
      <c r="K256" s="1" t="s">
        <v>279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8">
      <c r="A257" s="1"/>
      <c r="B257" s="1"/>
      <c r="C257" s="1" t="str">
        <f t="shared" ref="C257:C511" ca="1" si="1">IF(COUNTIF(A:A, D257)&gt;0, "OK", "Incompleto")</f>
        <v>OK</v>
      </c>
      <c r="D257" s="1" t="s">
        <v>281</v>
      </c>
      <c r="E257" s="6">
        <v>805</v>
      </c>
      <c r="F257" s="1" t="s">
        <v>742</v>
      </c>
      <c r="G257" s="34">
        <v>45839</v>
      </c>
      <c r="H257" s="1"/>
      <c r="I257" s="1" t="s">
        <v>131</v>
      </c>
      <c r="J257" s="1" t="s">
        <v>730</v>
      </c>
      <c r="K257" s="1" t="s">
        <v>281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8">
      <c r="A258" s="1"/>
      <c r="B258" s="1"/>
      <c r="C258" s="1" t="str">
        <f t="shared" ca="1" si="1"/>
        <v>OK</v>
      </c>
      <c r="D258" s="1" t="s">
        <v>283</v>
      </c>
      <c r="E258" s="6">
        <v>805</v>
      </c>
      <c r="F258" s="1" t="s">
        <v>742</v>
      </c>
      <c r="G258" s="34">
        <v>45839</v>
      </c>
      <c r="H258" s="1"/>
      <c r="I258" s="1" t="s">
        <v>131</v>
      </c>
      <c r="J258" s="1" t="s">
        <v>730</v>
      </c>
      <c r="K258" s="1" t="s">
        <v>283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8">
      <c r="A259" s="1"/>
      <c r="B259" s="1"/>
      <c r="C259" s="1" t="str">
        <f t="shared" ca="1" si="1"/>
        <v>OK</v>
      </c>
      <c r="D259" s="1" t="s">
        <v>285</v>
      </c>
      <c r="E259" s="6">
        <v>690</v>
      </c>
      <c r="F259" s="1" t="s">
        <v>747</v>
      </c>
      <c r="G259" s="34">
        <v>45839</v>
      </c>
      <c r="H259" s="1"/>
      <c r="I259" s="1" t="s">
        <v>131</v>
      </c>
      <c r="J259" s="1" t="s">
        <v>730</v>
      </c>
      <c r="K259" s="1" t="s">
        <v>285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8">
      <c r="A260" s="1"/>
      <c r="B260" s="1"/>
      <c r="C260" s="1" t="str">
        <f t="shared" ca="1" si="1"/>
        <v>OK</v>
      </c>
      <c r="D260" s="1" t="s">
        <v>287</v>
      </c>
      <c r="E260" s="6">
        <v>805</v>
      </c>
      <c r="F260" s="1" t="s">
        <v>742</v>
      </c>
      <c r="G260" s="34">
        <v>45839</v>
      </c>
      <c r="H260" s="1"/>
      <c r="I260" s="1" t="s">
        <v>131</v>
      </c>
      <c r="J260" s="1" t="s">
        <v>730</v>
      </c>
      <c r="K260" s="1" t="s">
        <v>287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8">
      <c r="A261" s="1"/>
      <c r="B261" s="1"/>
      <c r="C261" s="1" t="str">
        <f t="shared" ca="1" si="1"/>
        <v>OK</v>
      </c>
      <c r="D261" s="1" t="s">
        <v>289</v>
      </c>
      <c r="E261" s="6">
        <v>805</v>
      </c>
      <c r="F261" s="1" t="s">
        <v>742</v>
      </c>
      <c r="G261" s="34">
        <v>45839</v>
      </c>
      <c r="H261" s="1"/>
      <c r="I261" s="1" t="s">
        <v>131</v>
      </c>
      <c r="J261" s="1" t="s">
        <v>730</v>
      </c>
      <c r="K261" s="1" t="s">
        <v>289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8">
      <c r="A262" s="1"/>
      <c r="B262" s="1"/>
      <c r="C262" s="1" t="str">
        <f t="shared" ca="1" si="1"/>
        <v>OK</v>
      </c>
      <c r="D262" s="1" t="s">
        <v>291</v>
      </c>
      <c r="E262" s="6">
        <v>805</v>
      </c>
      <c r="F262" s="1" t="s">
        <v>745</v>
      </c>
      <c r="G262" s="34">
        <v>45839</v>
      </c>
      <c r="H262" s="1"/>
      <c r="I262" s="1" t="s">
        <v>131</v>
      </c>
      <c r="J262" s="1" t="s">
        <v>730</v>
      </c>
      <c r="K262" s="1" t="s">
        <v>291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8">
      <c r="A263" s="1"/>
      <c r="B263" s="1"/>
      <c r="C263" s="1" t="str">
        <f t="shared" ca="1" si="1"/>
        <v>OK</v>
      </c>
      <c r="D263" s="1" t="s">
        <v>294</v>
      </c>
      <c r="E263" s="6">
        <v>805</v>
      </c>
      <c r="F263" s="1" t="s">
        <v>745</v>
      </c>
      <c r="G263" s="34">
        <v>45839</v>
      </c>
      <c r="H263" s="1"/>
      <c r="I263" s="1" t="s">
        <v>131</v>
      </c>
      <c r="J263" s="1" t="s">
        <v>730</v>
      </c>
      <c r="K263" s="1" t="s">
        <v>294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8">
      <c r="A264" s="1"/>
      <c r="B264" s="1"/>
      <c r="C264" s="1" t="str">
        <f t="shared" ca="1" si="1"/>
        <v>OK</v>
      </c>
      <c r="D264" s="1" t="s">
        <v>297</v>
      </c>
      <c r="E264" s="6">
        <v>805</v>
      </c>
      <c r="F264" s="1" t="s">
        <v>744</v>
      </c>
      <c r="G264" s="34">
        <v>45839</v>
      </c>
      <c r="H264" s="1"/>
      <c r="I264" s="1" t="s">
        <v>131</v>
      </c>
      <c r="J264" s="1" t="s">
        <v>730</v>
      </c>
      <c r="K264" s="1" t="s">
        <v>297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8">
      <c r="A265" s="1"/>
      <c r="B265" s="1"/>
      <c r="C265" s="1" t="str">
        <f t="shared" ca="1" si="1"/>
        <v>OK</v>
      </c>
      <c r="D265" s="1" t="s">
        <v>299</v>
      </c>
      <c r="E265" s="6">
        <v>690</v>
      </c>
      <c r="F265" s="1" t="s">
        <v>747</v>
      </c>
      <c r="G265" s="34">
        <v>45839</v>
      </c>
      <c r="H265" s="1"/>
      <c r="I265" s="1" t="s">
        <v>131</v>
      </c>
      <c r="J265" s="1" t="s">
        <v>730</v>
      </c>
      <c r="K265" s="1" t="s">
        <v>299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8">
      <c r="A266" s="1"/>
      <c r="B266" s="1"/>
      <c r="C266" s="1" t="str">
        <f t="shared" ca="1" si="1"/>
        <v>OK</v>
      </c>
      <c r="D266" s="1" t="s">
        <v>302</v>
      </c>
      <c r="E266" s="6">
        <v>805</v>
      </c>
      <c r="F266" s="1" t="s">
        <v>742</v>
      </c>
      <c r="G266" s="34">
        <v>45839</v>
      </c>
      <c r="H266" s="1"/>
      <c r="I266" s="1" t="s">
        <v>131</v>
      </c>
      <c r="J266" s="1" t="s">
        <v>730</v>
      </c>
      <c r="K266" s="1" t="s">
        <v>302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8">
      <c r="A267" s="1"/>
      <c r="B267" s="1"/>
      <c r="C267" s="1" t="str">
        <f t="shared" ca="1" si="1"/>
        <v>OK</v>
      </c>
      <c r="D267" s="1" t="s">
        <v>303</v>
      </c>
      <c r="E267" s="6">
        <v>805</v>
      </c>
      <c r="F267" s="1" t="s">
        <v>742</v>
      </c>
      <c r="G267" s="34">
        <v>45839</v>
      </c>
      <c r="H267" s="1"/>
      <c r="I267" s="1" t="s">
        <v>131</v>
      </c>
      <c r="J267" s="1" t="s">
        <v>730</v>
      </c>
      <c r="K267" s="1" t="s">
        <v>303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8">
      <c r="A268" s="1"/>
      <c r="B268" s="1"/>
      <c r="C268" s="1" t="str">
        <f t="shared" ca="1" si="1"/>
        <v>OK</v>
      </c>
      <c r="D268" s="1" t="s">
        <v>305</v>
      </c>
      <c r="E268" s="6">
        <v>690</v>
      </c>
      <c r="F268" s="1" t="s">
        <v>747</v>
      </c>
      <c r="G268" s="34">
        <v>45839</v>
      </c>
      <c r="H268" s="1"/>
      <c r="I268" s="1" t="s">
        <v>131</v>
      </c>
      <c r="J268" s="1" t="s">
        <v>730</v>
      </c>
      <c r="K268" s="1" t="s">
        <v>305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8">
      <c r="A269" s="1"/>
      <c r="B269" s="1"/>
      <c r="C269" s="1" t="str">
        <f t="shared" ca="1" si="1"/>
        <v>OK</v>
      </c>
      <c r="D269" s="1" t="s">
        <v>307</v>
      </c>
      <c r="E269" s="6">
        <v>690</v>
      </c>
      <c r="F269" s="1" t="s">
        <v>747</v>
      </c>
      <c r="G269" s="34">
        <v>45839</v>
      </c>
      <c r="H269" s="1"/>
      <c r="I269" s="1" t="s">
        <v>131</v>
      </c>
      <c r="J269" s="1" t="s">
        <v>730</v>
      </c>
      <c r="K269" s="1" t="s">
        <v>307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8">
      <c r="A270" s="1"/>
      <c r="B270" s="1"/>
      <c r="C270" s="1" t="str">
        <f t="shared" ca="1" si="1"/>
        <v>OK</v>
      </c>
      <c r="D270" s="1" t="s">
        <v>309</v>
      </c>
      <c r="E270" s="6">
        <v>770</v>
      </c>
      <c r="F270" s="1" t="s">
        <v>742</v>
      </c>
      <c r="G270" s="34">
        <v>45839</v>
      </c>
      <c r="H270" s="1"/>
      <c r="I270" s="1" t="s">
        <v>131</v>
      </c>
      <c r="J270" s="1" t="s">
        <v>730</v>
      </c>
      <c r="K270" s="1" t="s">
        <v>309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8">
      <c r="A271" s="1"/>
      <c r="B271" s="1"/>
      <c r="C271" s="1" t="str">
        <f t="shared" ca="1" si="1"/>
        <v>OK</v>
      </c>
      <c r="D271" s="1" t="s">
        <v>441</v>
      </c>
      <c r="E271" s="6">
        <v>0</v>
      </c>
      <c r="F271" s="1" t="s">
        <v>753</v>
      </c>
      <c r="G271" s="34">
        <v>45839</v>
      </c>
      <c r="H271" s="1"/>
      <c r="I271" s="1" t="s">
        <v>131</v>
      </c>
      <c r="J271" s="1" t="s">
        <v>730</v>
      </c>
      <c r="K271" s="1" t="s">
        <v>441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8">
      <c r="A272" s="1"/>
      <c r="B272" s="1"/>
      <c r="C272" s="1" t="str">
        <f t="shared" ca="1" si="1"/>
        <v>OK</v>
      </c>
      <c r="D272" s="1" t="s">
        <v>311</v>
      </c>
      <c r="E272" s="6">
        <v>805</v>
      </c>
      <c r="F272" s="1" t="s">
        <v>742</v>
      </c>
      <c r="G272" s="34">
        <v>45839</v>
      </c>
      <c r="H272" s="1"/>
      <c r="I272" s="1" t="s">
        <v>131</v>
      </c>
      <c r="J272" s="1" t="s">
        <v>730</v>
      </c>
      <c r="K272" s="1" t="s">
        <v>311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8">
      <c r="A273" s="1"/>
      <c r="B273" s="1"/>
      <c r="C273" s="1" t="str">
        <f t="shared" ca="1" si="1"/>
        <v>OK</v>
      </c>
      <c r="D273" s="1" t="s">
        <v>313</v>
      </c>
      <c r="E273" s="6">
        <v>665</v>
      </c>
      <c r="F273" s="1" t="s">
        <v>744</v>
      </c>
      <c r="G273" s="34">
        <v>45839</v>
      </c>
      <c r="H273" s="1"/>
      <c r="I273" s="1" t="s">
        <v>131</v>
      </c>
      <c r="J273" s="1" t="s">
        <v>730</v>
      </c>
      <c r="K273" s="1" t="s">
        <v>313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8">
      <c r="A274" s="1"/>
      <c r="B274" s="1"/>
      <c r="C274" s="1" t="str">
        <f t="shared" ca="1" si="1"/>
        <v>OK</v>
      </c>
      <c r="D274" s="1" t="s">
        <v>314</v>
      </c>
      <c r="E274" s="6">
        <v>805</v>
      </c>
      <c r="F274" s="1" t="s">
        <v>742</v>
      </c>
      <c r="G274" s="34">
        <v>45839</v>
      </c>
      <c r="H274" s="1"/>
      <c r="I274" s="1" t="s">
        <v>131</v>
      </c>
      <c r="J274" s="1" t="s">
        <v>730</v>
      </c>
      <c r="K274" s="1" t="s">
        <v>314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8">
      <c r="A275" s="1"/>
      <c r="B275" s="1"/>
      <c r="C275" s="1" t="str">
        <f t="shared" ca="1" si="1"/>
        <v>OK</v>
      </c>
      <c r="D275" s="1" t="s">
        <v>316</v>
      </c>
      <c r="E275" s="6">
        <v>805</v>
      </c>
      <c r="F275" s="1" t="s">
        <v>746</v>
      </c>
      <c r="G275" s="34">
        <v>45839</v>
      </c>
      <c r="H275" s="1"/>
      <c r="I275" s="1" t="s">
        <v>131</v>
      </c>
      <c r="J275" s="1" t="s">
        <v>730</v>
      </c>
      <c r="K275" s="1" t="s">
        <v>316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8">
      <c r="A276" s="1"/>
      <c r="B276" s="1"/>
      <c r="C276" s="1" t="str">
        <f t="shared" ca="1" si="1"/>
        <v>OK</v>
      </c>
      <c r="D276" s="1" t="s">
        <v>317</v>
      </c>
      <c r="E276" s="6">
        <v>805</v>
      </c>
      <c r="F276" s="1" t="s">
        <v>745</v>
      </c>
      <c r="G276" s="34">
        <v>45839</v>
      </c>
      <c r="H276" s="1"/>
      <c r="I276" s="1" t="s">
        <v>131</v>
      </c>
      <c r="J276" s="1" t="s">
        <v>730</v>
      </c>
      <c r="K276" s="1" t="s">
        <v>317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8">
      <c r="A277" s="1"/>
      <c r="B277" s="1"/>
      <c r="C277" s="1" t="str">
        <f t="shared" ca="1" si="1"/>
        <v>OK</v>
      </c>
      <c r="D277" s="1" t="s">
        <v>319</v>
      </c>
      <c r="E277" s="6">
        <v>420</v>
      </c>
      <c r="F277" s="1" t="s">
        <v>747</v>
      </c>
      <c r="G277" s="34">
        <v>45839</v>
      </c>
      <c r="H277" s="1"/>
      <c r="I277" s="1" t="s">
        <v>131</v>
      </c>
      <c r="J277" s="1" t="s">
        <v>730</v>
      </c>
      <c r="K277" s="1" t="s">
        <v>319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8">
      <c r="A278" s="1"/>
      <c r="B278" s="1"/>
      <c r="C278" s="1" t="str">
        <f t="shared" ca="1" si="1"/>
        <v>OK</v>
      </c>
      <c r="D278" s="1" t="s">
        <v>321</v>
      </c>
      <c r="E278" s="6">
        <v>315</v>
      </c>
      <c r="F278" s="1" t="s">
        <v>742</v>
      </c>
      <c r="G278" s="34">
        <v>45839</v>
      </c>
      <c r="H278" s="1"/>
      <c r="I278" s="1" t="s">
        <v>131</v>
      </c>
      <c r="J278" s="1" t="s">
        <v>730</v>
      </c>
      <c r="K278" s="1" t="s">
        <v>321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8">
      <c r="A279" s="1"/>
      <c r="B279" s="1"/>
      <c r="C279" s="1" t="str">
        <f t="shared" ca="1" si="1"/>
        <v>OK</v>
      </c>
      <c r="D279" s="1" t="s">
        <v>323</v>
      </c>
      <c r="E279" s="6">
        <v>805</v>
      </c>
      <c r="F279" s="1" t="s">
        <v>745</v>
      </c>
      <c r="G279" s="34">
        <v>45839</v>
      </c>
      <c r="H279" s="1"/>
      <c r="I279" s="1" t="s">
        <v>131</v>
      </c>
      <c r="J279" s="1" t="s">
        <v>730</v>
      </c>
      <c r="K279" s="1" t="s">
        <v>323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8">
      <c r="A280" s="1"/>
      <c r="B280" s="1"/>
      <c r="C280" s="1" t="str">
        <f t="shared" ca="1" si="1"/>
        <v>OK</v>
      </c>
      <c r="D280" s="1" t="s">
        <v>324</v>
      </c>
      <c r="E280" s="6">
        <v>525</v>
      </c>
      <c r="F280" s="1" t="s">
        <v>745</v>
      </c>
      <c r="G280" s="34">
        <v>45839</v>
      </c>
      <c r="H280" s="1"/>
      <c r="I280" s="1" t="s">
        <v>131</v>
      </c>
      <c r="J280" s="1" t="s">
        <v>730</v>
      </c>
      <c r="K280" s="1" t="s">
        <v>324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8">
      <c r="A281" s="1"/>
      <c r="B281" s="1"/>
      <c r="C281" s="1" t="str">
        <f t="shared" ca="1" si="1"/>
        <v>OK</v>
      </c>
      <c r="D281" s="1" t="s">
        <v>325</v>
      </c>
      <c r="E281" s="6">
        <v>315</v>
      </c>
      <c r="F281" s="1" t="s">
        <v>742</v>
      </c>
      <c r="G281" s="34">
        <v>45839</v>
      </c>
      <c r="H281" s="1"/>
      <c r="I281" s="1" t="s">
        <v>131</v>
      </c>
      <c r="J281" s="1" t="s">
        <v>730</v>
      </c>
      <c r="K281" s="1" t="s">
        <v>325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8">
      <c r="A282" s="1"/>
      <c r="B282" s="1"/>
      <c r="C282" s="1" t="str">
        <f t="shared" ca="1" si="1"/>
        <v>OK</v>
      </c>
      <c r="D282" s="1" t="s">
        <v>326</v>
      </c>
      <c r="E282" s="6">
        <v>805</v>
      </c>
      <c r="F282" s="1" t="s">
        <v>746</v>
      </c>
      <c r="G282" s="34">
        <v>45839</v>
      </c>
      <c r="H282" s="1"/>
      <c r="I282" s="1" t="s">
        <v>131</v>
      </c>
      <c r="J282" s="1" t="s">
        <v>730</v>
      </c>
      <c r="K282" s="1" t="s">
        <v>326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8">
      <c r="A283" s="1"/>
      <c r="B283" s="1"/>
      <c r="C283" s="1" t="str">
        <f t="shared" ca="1" si="1"/>
        <v>OK</v>
      </c>
      <c r="D283" s="1" t="s">
        <v>328</v>
      </c>
      <c r="E283" s="6">
        <v>805</v>
      </c>
      <c r="F283" s="1" t="s">
        <v>742</v>
      </c>
      <c r="G283" s="34">
        <v>45839</v>
      </c>
      <c r="H283" s="1"/>
      <c r="I283" s="1" t="s">
        <v>131</v>
      </c>
      <c r="J283" s="1" t="s">
        <v>730</v>
      </c>
      <c r="K283" s="1" t="s">
        <v>328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8">
      <c r="A284" s="1"/>
      <c r="B284" s="1"/>
      <c r="C284" s="1" t="str">
        <f t="shared" ca="1" si="1"/>
        <v>OK</v>
      </c>
      <c r="D284" s="1" t="s">
        <v>329</v>
      </c>
      <c r="E284" s="6">
        <v>735</v>
      </c>
      <c r="F284" s="1" t="s">
        <v>742</v>
      </c>
      <c r="G284" s="34">
        <v>45839</v>
      </c>
      <c r="H284" s="1"/>
      <c r="I284" s="1" t="s">
        <v>131</v>
      </c>
      <c r="J284" s="1" t="s">
        <v>730</v>
      </c>
      <c r="K284" s="1" t="s">
        <v>329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8">
      <c r="A285" s="1"/>
      <c r="B285" s="1"/>
      <c r="C285" s="1" t="str">
        <f t="shared" ca="1" si="1"/>
        <v>OK</v>
      </c>
      <c r="D285" s="1" t="s">
        <v>330</v>
      </c>
      <c r="E285" s="6">
        <v>805</v>
      </c>
      <c r="F285" s="1" t="s">
        <v>745</v>
      </c>
      <c r="G285" s="34">
        <v>45839</v>
      </c>
      <c r="H285" s="1"/>
      <c r="I285" s="1" t="s">
        <v>131</v>
      </c>
      <c r="J285" s="1" t="s">
        <v>730</v>
      </c>
      <c r="K285" s="1" t="s">
        <v>330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8">
      <c r="A286" s="1"/>
      <c r="B286" s="1"/>
      <c r="C286" s="1" t="str">
        <f t="shared" ca="1" si="1"/>
        <v>OK</v>
      </c>
      <c r="D286" s="1" t="s">
        <v>331</v>
      </c>
      <c r="E286" s="6">
        <v>805</v>
      </c>
      <c r="F286" s="1" t="s">
        <v>745</v>
      </c>
      <c r="G286" s="34">
        <v>45839</v>
      </c>
      <c r="H286" s="1"/>
      <c r="I286" s="1" t="s">
        <v>131</v>
      </c>
      <c r="J286" s="1" t="s">
        <v>730</v>
      </c>
      <c r="K286" s="1" t="s">
        <v>331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8">
      <c r="A287" s="1"/>
      <c r="B287" s="1"/>
      <c r="C287" s="1" t="str">
        <f t="shared" ca="1" si="1"/>
        <v>OK</v>
      </c>
      <c r="D287" s="1" t="s">
        <v>332</v>
      </c>
      <c r="E287" s="6">
        <v>805</v>
      </c>
      <c r="F287" s="1" t="s">
        <v>744</v>
      </c>
      <c r="G287" s="34">
        <v>45839</v>
      </c>
      <c r="H287" s="1"/>
      <c r="I287" s="1" t="s">
        <v>131</v>
      </c>
      <c r="J287" s="1" t="s">
        <v>730</v>
      </c>
      <c r="K287" s="1" t="s">
        <v>332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8">
      <c r="A288" s="1"/>
      <c r="B288" s="1"/>
      <c r="C288" s="1" t="str">
        <f t="shared" ca="1" si="1"/>
        <v>OK</v>
      </c>
      <c r="D288" s="1" t="s">
        <v>335</v>
      </c>
      <c r="E288" s="6">
        <v>805</v>
      </c>
      <c r="F288" s="1" t="s">
        <v>742</v>
      </c>
      <c r="G288" s="34">
        <v>45839</v>
      </c>
      <c r="H288" s="1"/>
      <c r="I288" s="1" t="s">
        <v>131</v>
      </c>
      <c r="J288" s="1" t="s">
        <v>730</v>
      </c>
      <c r="K288" s="1" t="s">
        <v>335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8">
      <c r="A289" s="1"/>
      <c r="B289" s="1"/>
      <c r="C289" s="1" t="str">
        <f t="shared" ca="1" si="1"/>
        <v>OK</v>
      </c>
      <c r="D289" s="1" t="s">
        <v>336</v>
      </c>
      <c r="E289" s="6">
        <v>805</v>
      </c>
      <c r="F289" s="1" t="s">
        <v>744</v>
      </c>
      <c r="G289" s="34">
        <v>45839</v>
      </c>
      <c r="H289" s="1"/>
      <c r="I289" s="1" t="s">
        <v>131</v>
      </c>
      <c r="J289" s="1" t="s">
        <v>730</v>
      </c>
      <c r="K289" s="1" t="s">
        <v>336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8">
      <c r="A290" s="1"/>
      <c r="B290" s="1"/>
      <c r="C290" s="1" t="str">
        <f t="shared" ca="1" si="1"/>
        <v>OK</v>
      </c>
      <c r="D290" s="1" t="s">
        <v>337</v>
      </c>
      <c r="E290" s="6">
        <v>805</v>
      </c>
      <c r="F290" s="1" t="s">
        <v>742</v>
      </c>
      <c r="G290" s="34">
        <v>45839</v>
      </c>
      <c r="H290" s="1"/>
      <c r="I290" s="1" t="s">
        <v>131</v>
      </c>
      <c r="J290" s="1" t="s">
        <v>730</v>
      </c>
      <c r="K290" s="1" t="s">
        <v>337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8">
      <c r="A291" s="1"/>
      <c r="B291" s="1"/>
      <c r="C291" s="1" t="str">
        <f t="shared" ca="1" si="1"/>
        <v>OK</v>
      </c>
      <c r="D291" s="1" t="s">
        <v>339</v>
      </c>
      <c r="E291" s="6">
        <v>805</v>
      </c>
      <c r="F291" s="1" t="s">
        <v>742</v>
      </c>
      <c r="G291" s="34">
        <v>45839</v>
      </c>
      <c r="H291" s="1"/>
      <c r="I291" s="1" t="s">
        <v>131</v>
      </c>
      <c r="J291" s="1" t="s">
        <v>730</v>
      </c>
      <c r="K291" s="1" t="s">
        <v>339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8">
      <c r="A292" s="1"/>
      <c r="B292" s="1"/>
      <c r="C292" s="1" t="str">
        <f t="shared" ca="1" si="1"/>
        <v>OK</v>
      </c>
      <c r="D292" s="1" t="s">
        <v>341</v>
      </c>
      <c r="E292" s="6">
        <v>805</v>
      </c>
      <c r="F292" s="1" t="s">
        <v>745</v>
      </c>
      <c r="G292" s="34">
        <v>45839</v>
      </c>
      <c r="H292" s="1"/>
      <c r="I292" s="1" t="s">
        <v>131</v>
      </c>
      <c r="J292" s="1" t="s">
        <v>730</v>
      </c>
      <c r="K292" s="1" t="s">
        <v>341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8">
      <c r="A293" s="1"/>
      <c r="B293" s="1"/>
      <c r="C293" s="1" t="str">
        <f t="shared" ca="1" si="1"/>
        <v>OK</v>
      </c>
      <c r="D293" s="1" t="s">
        <v>342</v>
      </c>
      <c r="E293" s="6">
        <v>805</v>
      </c>
      <c r="F293" s="1" t="s">
        <v>742</v>
      </c>
      <c r="G293" s="34">
        <v>45839</v>
      </c>
      <c r="H293" s="1"/>
      <c r="I293" s="1" t="s">
        <v>131</v>
      </c>
      <c r="J293" s="1" t="s">
        <v>730</v>
      </c>
      <c r="K293" s="1" t="s">
        <v>342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8">
      <c r="A294" s="1"/>
      <c r="B294" s="1"/>
      <c r="C294" s="1" t="str">
        <f t="shared" ca="1" si="1"/>
        <v>OK</v>
      </c>
      <c r="D294" s="1" t="s">
        <v>344</v>
      </c>
      <c r="E294" s="6">
        <v>805</v>
      </c>
      <c r="F294" s="1" t="s">
        <v>744</v>
      </c>
      <c r="G294" s="34">
        <v>45839</v>
      </c>
      <c r="H294" s="1"/>
      <c r="I294" s="1" t="s">
        <v>131</v>
      </c>
      <c r="J294" s="1" t="s">
        <v>730</v>
      </c>
      <c r="K294" s="1" t="s">
        <v>344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8">
      <c r="A295" s="1"/>
      <c r="B295" s="1"/>
      <c r="C295" s="1" t="str">
        <f t="shared" ca="1" si="1"/>
        <v>Incompleto</v>
      </c>
      <c r="D295" s="1" t="s">
        <v>346</v>
      </c>
      <c r="E295" s="6">
        <v>805</v>
      </c>
      <c r="F295" s="1" t="s">
        <v>742</v>
      </c>
      <c r="G295" s="34">
        <v>45839</v>
      </c>
      <c r="H295" s="1"/>
      <c r="I295" s="1" t="s">
        <v>131</v>
      </c>
      <c r="J295" s="1" t="s">
        <v>730</v>
      </c>
      <c r="K295" s="1" t="s">
        <v>346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8">
      <c r="A296" s="1"/>
      <c r="B296" s="1"/>
      <c r="C296" s="1" t="str">
        <f t="shared" ca="1" si="1"/>
        <v>OK</v>
      </c>
      <c r="D296" s="1" t="s">
        <v>347</v>
      </c>
      <c r="E296" s="6">
        <v>770</v>
      </c>
      <c r="F296" s="1" t="s">
        <v>745</v>
      </c>
      <c r="G296" s="34">
        <v>45839</v>
      </c>
      <c r="H296" s="1"/>
      <c r="I296" s="1" t="s">
        <v>131</v>
      </c>
      <c r="J296" s="1" t="s">
        <v>730</v>
      </c>
      <c r="K296" s="1" t="s">
        <v>347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8">
      <c r="A297" s="1"/>
      <c r="B297" s="1"/>
      <c r="C297" s="1" t="str">
        <f t="shared" ca="1" si="1"/>
        <v>OK</v>
      </c>
      <c r="D297" s="1" t="s">
        <v>443</v>
      </c>
      <c r="E297" s="6">
        <v>455</v>
      </c>
      <c r="F297" s="1" t="s">
        <v>755</v>
      </c>
      <c r="G297" s="34">
        <v>45839</v>
      </c>
      <c r="H297" s="1"/>
      <c r="I297" s="1" t="s">
        <v>131</v>
      </c>
      <c r="J297" s="1" t="s">
        <v>730</v>
      </c>
      <c r="K297" s="1" t="s">
        <v>443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8">
      <c r="A298" s="1"/>
      <c r="B298" s="1"/>
      <c r="C298" s="1" t="str">
        <f t="shared" ca="1" si="1"/>
        <v>OK</v>
      </c>
      <c r="D298" s="1" t="s">
        <v>443</v>
      </c>
      <c r="E298" s="6">
        <v>0</v>
      </c>
      <c r="F298" s="1" t="s">
        <v>753</v>
      </c>
      <c r="G298" s="34">
        <v>45839</v>
      </c>
      <c r="H298" s="1"/>
      <c r="I298" s="1" t="s">
        <v>131</v>
      </c>
      <c r="J298" s="1" t="s">
        <v>730</v>
      </c>
      <c r="K298" s="1" t="s">
        <v>443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8">
      <c r="A299" s="1"/>
      <c r="B299" s="1"/>
      <c r="C299" s="1" t="str">
        <f t="shared" ca="1" si="1"/>
        <v>OK</v>
      </c>
      <c r="D299" s="1" t="s">
        <v>349</v>
      </c>
      <c r="E299" s="6">
        <v>805</v>
      </c>
      <c r="F299" s="1" t="s">
        <v>742</v>
      </c>
      <c r="G299" s="34">
        <v>45839</v>
      </c>
      <c r="H299" s="1"/>
      <c r="I299" s="1" t="s">
        <v>131</v>
      </c>
      <c r="J299" s="1" t="s">
        <v>730</v>
      </c>
      <c r="K299" s="1" t="s">
        <v>349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8">
      <c r="A300" s="1"/>
      <c r="B300" s="1"/>
      <c r="C300" s="1" t="str">
        <f t="shared" ca="1" si="1"/>
        <v>OK</v>
      </c>
      <c r="D300" s="1" t="s">
        <v>356</v>
      </c>
      <c r="E300" s="6">
        <v>770</v>
      </c>
      <c r="F300" s="1" t="s">
        <v>745</v>
      </c>
      <c r="G300" s="34">
        <v>45839</v>
      </c>
      <c r="H300" s="1"/>
      <c r="I300" s="1" t="s">
        <v>131</v>
      </c>
      <c r="J300" s="1" t="s">
        <v>730</v>
      </c>
      <c r="K300" s="1" t="s">
        <v>356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8">
      <c r="A301" s="1"/>
      <c r="B301" s="1"/>
      <c r="C301" s="1" t="str">
        <f t="shared" ca="1" si="1"/>
        <v>OK</v>
      </c>
      <c r="D301" s="1" t="s">
        <v>351</v>
      </c>
      <c r="E301" s="6">
        <v>690</v>
      </c>
      <c r="F301" s="1" t="s">
        <v>747</v>
      </c>
      <c r="G301" s="34">
        <v>45839</v>
      </c>
      <c r="H301" s="1"/>
      <c r="I301" s="1" t="s">
        <v>131</v>
      </c>
      <c r="J301" s="1" t="s">
        <v>730</v>
      </c>
      <c r="K301" s="1" t="s">
        <v>351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8">
      <c r="A302" s="1"/>
      <c r="B302" s="1"/>
      <c r="C302" s="1" t="str">
        <f t="shared" ca="1" si="1"/>
        <v>OK</v>
      </c>
      <c r="D302" s="1" t="s">
        <v>353</v>
      </c>
      <c r="E302" s="6">
        <v>690</v>
      </c>
      <c r="F302" s="1" t="s">
        <v>747</v>
      </c>
      <c r="G302" s="34">
        <v>45839</v>
      </c>
      <c r="H302" s="1"/>
      <c r="I302" s="1" t="s">
        <v>131</v>
      </c>
      <c r="J302" s="1" t="s">
        <v>730</v>
      </c>
      <c r="K302" s="1" t="s">
        <v>353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8">
      <c r="A303" s="1"/>
      <c r="B303" s="1"/>
      <c r="C303" s="1" t="str">
        <f t="shared" ca="1" si="1"/>
        <v>OK</v>
      </c>
      <c r="D303" s="1" t="s">
        <v>444</v>
      </c>
      <c r="E303" s="6">
        <v>0</v>
      </c>
      <c r="F303" s="1" t="s">
        <v>751</v>
      </c>
      <c r="G303" s="34">
        <v>45839</v>
      </c>
      <c r="H303" s="1"/>
      <c r="I303" s="1" t="s">
        <v>131</v>
      </c>
      <c r="J303" s="1" t="s">
        <v>730</v>
      </c>
      <c r="K303" s="1" t="s">
        <v>444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8">
      <c r="A304" s="1"/>
      <c r="B304" s="1"/>
      <c r="C304" s="1" t="str">
        <f t="shared" ca="1" si="1"/>
        <v>OK</v>
      </c>
      <c r="D304" s="1" t="s">
        <v>357</v>
      </c>
      <c r="E304" s="6">
        <v>770</v>
      </c>
      <c r="F304" s="1" t="s">
        <v>742</v>
      </c>
      <c r="G304" s="34">
        <v>45839</v>
      </c>
      <c r="H304" s="1"/>
      <c r="I304" s="1" t="s">
        <v>131</v>
      </c>
      <c r="J304" s="1" t="s">
        <v>730</v>
      </c>
      <c r="K304" s="1" t="s">
        <v>357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8">
      <c r="A305" s="1"/>
      <c r="B305" s="1"/>
      <c r="C305" s="1" t="str">
        <f t="shared" ca="1" si="1"/>
        <v>OK</v>
      </c>
      <c r="D305" s="1" t="s">
        <v>358</v>
      </c>
      <c r="E305" s="6">
        <v>805</v>
      </c>
      <c r="F305" s="1" t="s">
        <v>742</v>
      </c>
      <c r="G305" s="34">
        <v>45839</v>
      </c>
      <c r="H305" s="1"/>
      <c r="I305" s="1" t="s">
        <v>131</v>
      </c>
      <c r="J305" s="1" t="s">
        <v>730</v>
      </c>
      <c r="K305" s="1" t="s">
        <v>358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8">
      <c r="A306" s="1"/>
      <c r="B306" s="1"/>
      <c r="C306" s="1" t="str">
        <f t="shared" ca="1" si="1"/>
        <v>OK</v>
      </c>
      <c r="D306" s="1" t="s">
        <v>360</v>
      </c>
      <c r="E306" s="6">
        <v>805</v>
      </c>
      <c r="F306" s="1" t="s">
        <v>745</v>
      </c>
      <c r="G306" s="34">
        <v>45839</v>
      </c>
      <c r="H306" s="1"/>
      <c r="I306" s="1" t="s">
        <v>131</v>
      </c>
      <c r="J306" s="1" t="s">
        <v>730</v>
      </c>
      <c r="K306" s="1" t="s">
        <v>360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8">
      <c r="A307" s="1"/>
      <c r="B307" s="1"/>
      <c r="C307" s="1" t="str">
        <f t="shared" ca="1" si="1"/>
        <v>OK</v>
      </c>
      <c r="D307" s="1" t="s">
        <v>361</v>
      </c>
      <c r="E307" s="6">
        <v>770</v>
      </c>
      <c r="F307" s="1" t="s">
        <v>748</v>
      </c>
      <c r="G307" s="34">
        <v>45839</v>
      </c>
      <c r="H307" s="1"/>
      <c r="I307" s="1" t="s">
        <v>131</v>
      </c>
      <c r="J307" s="1" t="s">
        <v>730</v>
      </c>
      <c r="K307" s="1" t="s">
        <v>361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8">
      <c r="A308" s="1"/>
      <c r="B308" s="1"/>
      <c r="C308" s="1" t="str">
        <f t="shared" ca="1" si="1"/>
        <v>OK</v>
      </c>
      <c r="D308" s="1" t="s">
        <v>363</v>
      </c>
      <c r="E308" s="6">
        <v>805</v>
      </c>
      <c r="F308" s="1" t="s">
        <v>744</v>
      </c>
      <c r="G308" s="34">
        <v>45839</v>
      </c>
      <c r="H308" s="1"/>
      <c r="I308" s="1" t="s">
        <v>131</v>
      </c>
      <c r="J308" s="1" t="s">
        <v>730</v>
      </c>
      <c r="K308" s="1" t="s">
        <v>363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8">
      <c r="A309" s="1"/>
      <c r="B309" s="1"/>
      <c r="C309" s="1" t="str">
        <f t="shared" ca="1" si="1"/>
        <v>OK</v>
      </c>
      <c r="D309" s="1" t="s">
        <v>364</v>
      </c>
      <c r="E309" s="6">
        <v>805</v>
      </c>
      <c r="F309" s="1" t="s">
        <v>742</v>
      </c>
      <c r="G309" s="34">
        <v>45839</v>
      </c>
      <c r="H309" s="1"/>
      <c r="I309" s="1" t="s">
        <v>131</v>
      </c>
      <c r="J309" s="1" t="s">
        <v>730</v>
      </c>
      <c r="K309" s="1" t="s">
        <v>364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8">
      <c r="A310" s="1"/>
      <c r="B310" s="1"/>
      <c r="C310" s="1" t="str">
        <f t="shared" ca="1" si="1"/>
        <v>OK</v>
      </c>
      <c r="D310" s="1" t="s">
        <v>365</v>
      </c>
      <c r="E310" s="6">
        <v>805</v>
      </c>
      <c r="F310" s="1" t="s">
        <v>745</v>
      </c>
      <c r="G310" s="34">
        <v>45839</v>
      </c>
      <c r="H310" s="1"/>
      <c r="I310" s="1" t="s">
        <v>131</v>
      </c>
      <c r="J310" s="1" t="s">
        <v>730</v>
      </c>
      <c r="K310" s="1" t="s">
        <v>365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8">
      <c r="A311" s="1"/>
      <c r="B311" s="1"/>
      <c r="C311" s="1" t="str">
        <f t="shared" ca="1" si="1"/>
        <v>OK</v>
      </c>
      <c r="D311" s="1" t="s">
        <v>367</v>
      </c>
      <c r="E311" s="6">
        <v>805</v>
      </c>
      <c r="F311" s="1" t="s">
        <v>744</v>
      </c>
      <c r="G311" s="34">
        <v>45839</v>
      </c>
      <c r="H311" s="1"/>
      <c r="I311" s="1" t="s">
        <v>131</v>
      </c>
      <c r="J311" s="1" t="s">
        <v>730</v>
      </c>
      <c r="K311" s="1" t="s">
        <v>367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8">
      <c r="A312" s="1"/>
      <c r="B312" s="1"/>
      <c r="C312" s="1" t="str">
        <f t="shared" ca="1" si="1"/>
        <v>OK</v>
      </c>
      <c r="D312" s="1" t="s">
        <v>368</v>
      </c>
      <c r="E312" s="6">
        <v>805</v>
      </c>
      <c r="F312" s="1" t="s">
        <v>742</v>
      </c>
      <c r="G312" s="34">
        <v>45839</v>
      </c>
      <c r="H312" s="1"/>
      <c r="I312" s="1" t="s">
        <v>131</v>
      </c>
      <c r="J312" s="1" t="s">
        <v>730</v>
      </c>
      <c r="K312" s="1" t="s">
        <v>368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8">
      <c r="A313" s="1"/>
      <c r="B313" s="1"/>
      <c r="C313" s="1" t="str">
        <f t="shared" ca="1" si="1"/>
        <v>OK</v>
      </c>
      <c r="D313" s="1" t="s">
        <v>369</v>
      </c>
      <c r="E313" s="6">
        <v>805</v>
      </c>
      <c r="F313" s="1" t="s">
        <v>742</v>
      </c>
      <c r="G313" s="34">
        <v>45839</v>
      </c>
      <c r="H313" s="1"/>
      <c r="I313" s="1" t="s">
        <v>131</v>
      </c>
      <c r="J313" s="1" t="s">
        <v>730</v>
      </c>
      <c r="K313" s="1" t="s">
        <v>369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8">
      <c r="A314" s="1"/>
      <c r="B314" s="1"/>
      <c r="C314" s="1" t="str">
        <f t="shared" ca="1" si="1"/>
        <v>OK</v>
      </c>
      <c r="D314" s="1" t="s">
        <v>372</v>
      </c>
      <c r="E314" s="6">
        <v>770</v>
      </c>
      <c r="F314" s="1" t="s">
        <v>742</v>
      </c>
      <c r="G314" s="34">
        <v>45839</v>
      </c>
      <c r="H314" s="1"/>
      <c r="I314" s="1" t="s">
        <v>131</v>
      </c>
      <c r="J314" s="1" t="s">
        <v>730</v>
      </c>
      <c r="K314" s="1" t="s">
        <v>372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8">
      <c r="A315" s="1"/>
      <c r="B315" s="1"/>
      <c r="C315" s="1" t="str">
        <f t="shared" ca="1" si="1"/>
        <v>OK</v>
      </c>
      <c r="D315" s="1" t="s">
        <v>375</v>
      </c>
      <c r="E315" s="6">
        <v>805</v>
      </c>
      <c r="F315" s="1" t="s">
        <v>742</v>
      </c>
      <c r="G315" s="34">
        <v>45839</v>
      </c>
      <c r="H315" s="1"/>
      <c r="I315" s="1" t="s">
        <v>131</v>
      </c>
      <c r="J315" s="1" t="s">
        <v>730</v>
      </c>
      <c r="K315" s="1" t="s">
        <v>375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8">
      <c r="A316" s="1"/>
      <c r="B316" s="1"/>
      <c r="C316" s="1" t="str">
        <f t="shared" ca="1" si="1"/>
        <v>OK</v>
      </c>
      <c r="D316" s="1" t="s">
        <v>378</v>
      </c>
      <c r="E316" s="6">
        <v>805</v>
      </c>
      <c r="F316" s="1" t="s">
        <v>742</v>
      </c>
      <c r="G316" s="34">
        <v>45839</v>
      </c>
      <c r="H316" s="1"/>
      <c r="I316" s="1" t="s">
        <v>131</v>
      </c>
      <c r="J316" s="1" t="s">
        <v>730</v>
      </c>
      <c r="K316" s="1" t="s">
        <v>378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8">
      <c r="A317" s="1"/>
      <c r="B317" s="1"/>
      <c r="C317" s="1" t="str">
        <f t="shared" ca="1" si="1"/>
        <v>OK</v>
      </c>
      <c r="D317" s="1" t="s">
        <v>379</v>
      </c>
      <c r="E317" s="6">
        <v>770</v>
      </c>
      <c r="F317" s="1" t="s">
        <v>745</v>
      </c>
      <c r="G317" s="34">
        <v>45839</v>
      </c>
      <c r="H317" s="1"/>
      <c r="I317" s="1" t="s">
        <v>131</v>
      </c>
      <c r="J317" s="1" t="s">
        <v>730</v>
      </c>
      <c r="K317" s="1" t="s">
        <v>379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8">
      <c r="A318" s="1"/>
      <c r="B318" s="1"/>
      <c r="C318" s="1" t="str">
        <f t="shared" ca="1" si="1"/>
        <v>OK</v>
      </c>
      <c r="D318" s="1" t="s">
        <v>380</v>
      </c>
      <c r="E318" s="6">
        <v>690</v>
      </c>
      <c r="F318" s="1" t="s">
        <v>747</v>
      </c>
      <c r="G318" s="34">
        <v>45839</v>
      </c>
      <c r="H318" s="1"/>
      <c r="I318" s="1" t="s">
        <v>131</v>
      </c>
      <c r="J318" s="1" t="s">
        <v>730</v>
      </c>
      <c r="K318" s="1" t="s">
        <v>380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8">
      <c r="A319" s="1"/>
      <c r="B319" s="1"/>
      <c r="C319" s="1" t="str">
        <f t="shared" ca="1" si="1"/>
        <v>OK</v>
      </c>
      <c r="D319" s="1" t="s">
        <v>382</v>
      </c>
      <c r="E319" s="6">
        <v>805</v>
      </c>
      <c r="F319" s="1" t="s">
        <v>742</v>
      </c>
      <c r="G319" s="34">
        <v>45839</v>
      </c>
      <c r="H319" s="1"/>
      <c r="I319" s="1" t="s">
        <v>131</v>
      </c>
      <c r="J319" s="1" t="s">
        <v>730</v>
      </c>
      <c r="K319" s="1" t="s">
        <v>382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8">
      <c r="A320" s="1"/>
      <c r="B320" s="1"/>
      <c r="C320" s="1" t="str">
        <f t="shared" ca="1" si="1"/>
        <v>OK</v>
      </c>
      <c r="D320" s="1" t="s">
        <v>384</v>
      </c>
      <c r="E320" s="6">
        <v>420</v>
      </c>
      <c r="F320" s="1" t="s">
        <v>744</v>
      </c>
      <c r="G320" s="34">
        <v>45839</v>
      </c>
      <c r="H320" s="1"/>
      <c r="I320" s="1" t="s">
        <v>131</v>
      </c>
      <c r="J320" s="1" t="s">
        <v>730</v>
      </c>
      <c r="K320" s="1" t="s">
        <v>384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8">
      <c r="A321" s="1"/>
      <c r="B321" s="1"/>
      <c r="C321" s="1" t="str">
        <f t="shared" ca="1" si="1"/>
        <v>OK</v>
      </c>
      <c r="D321" s="1" t="s">
        <v>385</v>
      </c>
      <c r="E321" s="6">
        <v>735</v>
      </c>
      <c r="F321" s="1" t="s">
        <v>742</v>
      </c>
      <c r="G321" s="34">
        <v>45839</v>
      </c>
      <c r="H321" s="1"/>
      <c r="I321" s="1" t="s">
        <v>131</v>
      </c>
      <c r="J321" s="1" t="s">
        <v>730</v>
      </c>
      <c r="K321" s="1" t="s">
        <v>385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8">
      <c r="A322" s="1"/>
      <c r="B322" s="1"/>
      <c r="C322" s="1" t="str">
        <f t="shared" ca="1" si="1"/>
        <v>OK</v>
      </c>
      <c r="D322" s="1" t="s">
        <v>386</v>
      </c>
      <c r="E322" s="6">
        <v>805</v>
      </c>
      <c r="F322" s="1" t="s">
        <v>744</v>
      </c>
      <c r="G322" s="34">
        <v>45839</v>
      </c>
      <c r="H322" s="1"/>
      <c r="I322" s="1" t="s">
        <v>131</v>
      </c>
      <c r="J322" s="1" t="s">
        <v>730</v>
      </c>
      <c r="K322" s="1" t="s">
        <v>386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8">
      <c r="A323" s="1"/>
      <c r="B323" s="1"/>
      <c r="C323" s="1" t="str">
        <f t="shared" ca="1" si="1"/>
        <v>OK</v>
      </c>
      <c r="D323" s="1" t="s">
        <v>387</v>
      </c>
      <c r="E323" s="6">
        <v>805</v>
      </c>
      <c r="F323" s="1" t="s">
        <v>744</v>
      </c>
      <c r="G323" s="34">
        <v>45839</v>
      </c>
      <c r="H323" s="1"/>
      <c r="I323" s="1" t="s">
        <v>131</v>
      </c>
      <c r="J323" s="1" t="s">
        <v>730</v>
      </c>
      <c r="K323" s="1" t="s">
        <v>387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8">
      <c r="A324" s="1"/>
      <c r="B324" s="1"/>
      <c r="C324" s="1" t="str">
        <f t="shared" ca="1" si="1"/>
        <v>OK</v>
      </c>
      <c r="D324" s="1" t="s">
        <v>388</v>
      </c>
      <c r="E324" s="6">
        <v>805</v>
      </c>
      <c r="F324" s="1" t="s">
        <v>744</v>
      </c>
      <c r="G324" s="34">
        <v>45839</v>
      </c>
      <c r="H324" s="1"/>
      <c r="I324" s="1" t="s">
        <v>131</v>
      </c>
      <c r="J324" s="1" t="s">
        <v>730</v>
      </c>
      <c r="K324" s="1" t="s">
        <v>388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8">
      <c r="A325" s="1"/>
      <c r="B325" s="1"/>
      <c r="C325" s="1" t="str">
        <f t="shared" ca="1" si="1"/>
        <v>OK</v>
      </c>
      <c r="D325" s="1" t="s">
        <v>391</v>
      </c>
      <c r="E325" s="6">
        <v>805</v>
      </c>
      <c r="F325" s="1" t="s">
        <v>745</v>
      </c>
      <c r="G325" s="34">
        <v>45839</v>
      </c>
      <c r="H325" s="1"/>
      <c r="I325" s="1" t="s">
        <v>131</v>
      </c>
      <c r="J325" s="1" t="s">
        <v>730</v>
      </c>
      <c r="K325" s="1" t="s">
        <v>391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8">
      <c r="A326" s="1"/>
      <c r="B326" s="1"/>
      <c r="C326" s="1" t="str">
        <f t="shared" ca="1" si="1"/>
        <v>OK</v>
      </c>
      <c r="D326" s="1" t="s">
        <v>392</v>
      </c>
      <c r="E326" s="6">
        <v>805</v>
      </c>
      <c r="F326" s="1" t="s">
        <v>748</v>
      </c>
      <c r="G326" s="34">
        <v>45839</v>
      </c>
      <c r="H326" s="1"/>
      <c r="I326" s="1" t="s">
        <v>131</v>
      </c>
      <c r="J326" s="1" t="s">
        <v>730</v>
      </c>
      <c r="K326" s="1" t="s">
        <v>392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8">
      <c r="A327" s="1"/>
      <c r="B327" s="1"/>
      <c r="C327" s="1" t="str">
        <f t="shared" ca="1" si="1"/>
        <v>Incompleto</v>
      </c>
      <c r="D327" s="1" t="s">
        <v>394</v>
      </c>
      <c r="E327" s="6">
        <v>805</v>
      </c>
      <c r="F327" s="1" t="s">
        <v>745</v>
      </c>
      <c r="G327" s="34">
        <v>45839</v>
      </c>
      <c r="H327" s="1"/>
      <c r="I327" s="1" t="s">
        <v>131</v>
      </c>
      <c r="J327" s="1" t="s">
        <v>730</v>
      </c>
      <c r="K327" s="1" t="s">
        <v>394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8">
      <c r="A328" s="1"/>
      <c r="B328" s="1"/>
      <c r="C328" s="1" t="str">
        <f t="shared" ca="1" si="1"/>
        <v>OK</v>
      </c>
      <c r="D328" s="1" t="s">
        <v>395</v>
      </c>
      <c r="E328" s="6">
        <v>805</v>
      </c>
      <c r="F328" s="1" t="s">
        <v>742</v>
      </c>
      <c r="G328" s="34">
        <v>45839</v>
      </c>
      <c r="H328" s="1"/>
      <c r="I328" s="1" t="s">
        <v>131</v>
      </c>
      <c r="J328" s="1" t="s">
        <v>730</v>
      </c>
      <c r="K328" s="1" t="s">
        <v>395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8">
      <c r="A329" s="1"/>
      <c r="B329" s="1"/>
      <c r="C329" s="1" t="str">
        <f t="shared" ca="1" si="1"/>
        <v>OK</v>
      </c>
      <c r="D329" s="1" t="s">
        <v>398</v>
      </c>
      <c r="E329" s="6">
        <v>1805</v>
      </c>
      <c r="F329" s="1" t="s">
        <v>745</v>
      </c>
      <c r="G329" s="34">
        <v>45839</v>
      </c>
      <c r="H329" s="1"/>
      <c r="I329" s="1" t="s">
        <v>131</v>
      </c>
      <c r="J329" s="1" t="s">
        <v>730</v>
      </c>
      <c r="K329" s="1" t="s">
        <v>398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8">
      <c r="A330" s="1"/>
      <c r="B330" s="1"/>
      <c r="C330" s="1" t="str">
        <f t="shared" ca="1" si="1"/>
        <v>OK</v>
      </c>
      <c r="D330" s="1" t="s">
        <v>401</v>
      </c>
      <c r="E330" s="6">
        <v>770</v>
      </c>
      <c r="F330" s="1" t="s">
        <v>742</v>
      </c>
      <c r="G330" s="34">
        <v>45839</v>
      </c>
      <c r="H330" s="1"/>
      <c r="I330" s="1" t="s">
        <v>131</v>
      </c>
      <c r="J330" s="1" t="s">
        <v>730</v>
      </c>
      <c r="K330" s="1" t="s">
        <v>401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8">
      <c r="A331" s="1"/>
      <c r="B331" s="1"/>
      <c r="C331" s="1" t="str">
        <f t="shared" ca="1" si="1"/>
        <v>OK</v>
      </c>
      <c r="D331" s="1" t="s">
        <v>402</v>
      </c>
      <c r="E331" s="6">
        <v>690</v>
      </c>
      <c r="F331" s="1" t="s">
        <v>747</v>
      </c>
      <c r="G331" s="34">
        <v>45839</v>
      </c>
      <c r="H331" s="1"/>
      <c r="I331" s="1" t="s">
        <v>131</v>
      </c>
      <c r="J331" s="1" t="s">
        <v>730</v>
      </c>
      <c r="K331" s="1" t="s">
        <v>402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8">
      <c r="A332" s="1"/>
      <c r="B332" s="1"/>
      <c r="C332" s="1" t="str">
        <f t="shared" ca="1" si="1"/>
        <v>OK</v>
      </c>
      <c r="D332" s="1" t="s">
        <v>404</v>
      </c>
      <c r="E332" s="6">
        <v>805</v>
      </c>
      <c r="F332" s="1" t="s">
        <v>745</v>
      </c>
      <c r="G332" s="34">
        <v>45839</v>
      </c>
      <c r="H332" s="1"/>
      <c r="I332" s="1" t="s">
        <v>131</v>
      </c>
      <c r="J332" s="1" t="s">
        <v>730</v>
      </c>
      <c r="K332" s="1" t="s">
        <v>404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>
      <c r="A333" s="1"/>
      <c r="B333" s="1"/>
      <c r="C333" s="1" t="str">
        <f t="shared" ca="1" si="1"/>
        <v>OK</v>
      </c>
      <c r="D333" s="1" t="s">
        <v>405</v>
      </c>
      <c r="E333" s="6">
        <v>35</v>
      </c>
      <c r="F333" s="1" t="s">
        <v>744</v>
      </c>
      <c r="G333" s="34">
        <v>45839</v>
      </c>
      <c r="H333" s="1"/>
      <c r="I333" s="1" t="s">
        <v>131</v>
      </c>
      <c r="J333" s="1" t="s">
        <v>730</v>
      </c>
      <c r="K333" s="1" t="s">
        <v>405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>
      <c r="A334" s="1"/>
      <c r="B334" s="1"/>
      <c r="C334" s="1" t="str">
        <f t="shared" ca="1" si="1"/>
        <v>OK</v>
      </c>
      <c r="D334" s="1" t="s">
        <v>447</v>
      </c>
      <c r="E334" s="6">
        <v>0</v>
      </c>
      <c r="F334" s="1" t="s">
        <v>756</v>
      </c>
      <c r="G334" s="34">
        <v>45839</v>
      </c>
      <c r="H334" s="1"/>
      <c r="I334" s="1" t="s">
        <v>131</v>
      </c>
      <c r="J334" s="1" t="s">
        <v>730</v>
      </c>
      <c r="K334" s="1" t="s">
        <v>447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>
      <c r="A335" s="1"/>
      <c r="B335" s="1"/>
      <c r="C335" s="1" t="str">
        <f t="shared" ca="1" si="1"/>
        <v>OK</v>
      </c>
      <c r="D335" s="1" t="s">
        <v>406</v>
      </c>
      <c r="E335" s="6">
        <v>35</v>
      </c>
      <c r="F335" s="1" t="s">
        <v>742</v>
      </c>
      <c r="G335" s="34">
        <v>45839</v>
      </c>
      <c r="H335" s="1"/>
      <c r="I335" s="1" t="s">
        <v>131</v>
      </c>
      <c r="J335" s="1" t="s">
        <v>730</v>
      </c>
      <c r="K335" s="1" t="s">
        <v>406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8">
      <c r="A336" s="1"/>
      <c r="B336" s="1"/>
      <c r="C336" s="1" t="str">
        <f t="shared" ca="1" si="1"/>
        <v>OK</v>
      </c>
      <c r="D336" s="1" t="s">
        <v>407</v>
      </c>
      <c r="E336" s="6">
        <v>420</v>
      </c>
      <c r="F336" s="1" t="s">
        <v>746</v>
      </c>
      <c r="G336" s="34">
        <v>45839</v>
      </c>
      <c r="H336" s="1"/>
      <c r="I336" s="1" t="s">
        <v>131</v>
      </c>
      <c r="J336" s="1" t="s">
        <v>730</v>
      </c>
      <c r="K336" s="1" t="s">
        <v>407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8">
      <c r="A337" s="1"/>
      <c r="B337" s="1"/>
      <c r="C337" s="1" t="str">
        <f t="shared" ca="1" si="1"/>
        <v>OK</v>
      </c>
      <c r="D337" s="1" t="s">
        <v>449</v>
      </c>
      <c r="E337" s="6">
        <v>0</v>
      </c>
      <c r="F337" s="1" t="s">
        <v>751</v>
      </c>
      <c r="G337" s="34">
        <v>45839</v>
      </c>
      <c r="H337" s="1"/>
      <c r="I337" s="1" t="s">
        <v>131</v>
      </c>
      <c r="J337" s="1" t="s">
        <v>730</v>
      </c>
      <c r="K337" s="1" t="s">
        <v>449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8">
      <c r="A338" s="1"/>
      <c r="B338" s="1"/>
      <c r="C338" s="1" t="str">
        <f t="shared" ca="1" si="1"/>
        <v>OK</v>
      </c>
      <c r="D338" s="1" t="s">
        <v>409</v>
      </c>
      <c r="E338" s="6">
        <v>770</v>
      </c>
      <c r="F338" s="1" t="s">
        <v>744</v>
      </c>
      <c r="G338" s="34">
        <v>45839</v>
      </c>
      <c r="H338" s="1"/>
      <c r="I338" s="1" t="s">
        <v>131</v>
      </c>
      <c r="J338" s="1" t="s">
        <v>730</v>
      </c>
      <c r="K338" s="1" t="s">
        <v>409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8">
      <c r="A339" s="1"/>
      <c r="B339" s="1"/>
      <c r="C339" s="1" t="str">
        <f t="shared" ca="1" si="1"/>
        <v>OK</v>
      </c>
      <c r="D339" s="1" t="s">
        <v>410</v>
      </c>
      <c r="E339" s="6">
        <v>805</v>
      </c>
      <c r="F339" s="1" t="s">
        <v>747</v>
      </c>
      <c r="G339" s="34">
        <v>45839</v>
      </c>
      <c r="H339" s="1"/>
      <c r="I339" s="1" t="s">
        <v>131</v>
      </c>
      <c r="J339" s="1" t="s">
        <v>730</v>
      </c>
      <c r="K339" s="1" t="s">
        <v>410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8">
      <c r="A340" s="1"/>
      <c r="B340" s="1"/>
      <c r="C340" s="1" t="str">
        <f t="shared" ca="1" si="1"/>
        <v>OK</v>
      </c>
      <c r="D340" s="1" t="s">
        <v>451</v>
      </c>
      <c r="E340" s="6">
        <v>385</v>
      </c>
      <c r="F340" s="1" t="s">
        <v>757</v>
      </c>
      <c r="G340" s="34">
        <v>45839</v>
      </c>
      <c r="H340" s="1"/>
      <c r="I340" s="1" t="s">
        <v>131</v>
      </c>
      <c r="J340" s="1" t="s">
        <v>730</v>
      </c>
      <c r="K340" s="1" t="s">
        <v>451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8">
      <c r="A341" s="1"/>
      <c r="B341" s="1"/>
      <c r="C341" s="1" t="str">
        <f t="shared" ca="1" si="1"/>
        <v>OK</v>
      </c>
      <c r="D341" s="1" t="s">
        <v>411</v>
      </c>
      <c r="E341" s="6">
        <v>805</v>
      </c>
      <c r="F341" s="1" t="s">
        <v>742</v>
      </c>
      <c r="G341" s="34">
        <v>45839</v>
      </c>
      <c r="H341" s="1"/>
      <c r="I341" s="1" t="s">
        <v>131</v>
      </c>
      <c r="J341" s="1" t="s">
        <v>730</v>
      </c>
      <c r="K341" s="1" t="s">
        <v>411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8">
      <c r="A342" s="1"/>
      <c r="B342" s="1"/>
      <c r="C342" s="1" t="str">
        <f t="shared" ca="1" si="1"/>
        <v>OK</v>
      </c>
      <c r="D342" s="1" t="s">
        <v>413</v>
      </c>
      <c r="E342" s="6">
        <v>805</v>
      </c>
      <c r="F342" s="1" t="s">
        <v>744</v>
      </c>
      <c r="G342" s="34">
        <v>45839</v>
      </c>
      <c r="H342" s="1"/>
      <c r="I342" s="1" t="s">
        <v>131</v>
      </c>
      <c r="J342" s="1" t="s">
        <v>730</v>
      </c>
      <c r="K342" s="1" t="s">
        <v>413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8">
      <c r="A343" s="1"/>
      <c r="B343" s="1"/>
      <c r="C343" s="1" t="str">
        <f t="shared" ca="1" si="1"/>
        <v>OK</v>
      </c>
      <c r="D343" s="1" t="s">
        <v>414</v>
      </c>
      <c r="E343" s="6">
        <v>1922</v>
      </c>
      <c r="F343" s="1" t="s">
        <v>747</v>
      </c>
      <c r="G343" s="34">
        <v>45839</v>
      </c>
      <c r="H343" s="1"/>
      <c r="I343" s="1" t="s">
        <v>131</v>
      </c>
      <c r="J343" s="1" t="s">
        <v>730</v>
      </c>
      <c r="K343" s="1" t="s">
        <v>414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8">
      <c r="A344" s="1"/>
      <c r="B344" s="1"/>
      <c r="C344" s="1" t="str">
        <f t="shared" ca="1" si="1"/>
        <v>OK</v>
      </c>
      <c r="D344" s="1" t="s">
        <v>415</v>
      </c>
      <c r="E344" s="6">
        <v>805</v>
      </c>
      <c r="F344" s="1" t="s">
        <v>744</v>
      </c>
      <c r="G344" s="34">
        <v>45839</v>
      </c>
      <c r="H344" s="1"/>
      <c r="I344" s="1" t="s">
        <v>131</v>
      </c>
      <c r="J344" s="1" t="s">
        <v>730</v>
      </c>
      <c r="K344" s="1" t="s">
        <v>415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8">
      <c r="A345" s="1"/>
      <c r="B345" s="1"/>
      <c r="C345" s="1" t="str">
        <f t="shared" ca="1" si="1"/>
        <v>OK</v>
      </c>
      <c r="D345" s="1" t="s">
        <v>416</v>
      </c>
      <c r="E345" s="6">
        <v>805</v>
      </c>
      <c r="F345" s="1" t="s">
        <v>745</v>
      </c>
      <c r="G345" s="34">
        <v>45839</v>
      </c>
      <c r="H345" s="1"/>
      <c r="I345" s="1" t="s">
        <v>131</v>
      </c>
      <c r="J345" s="1" t="s">
        <v>730</v>
      </c>
      <c r="K345" s="1" t="s">
        <v>416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8">
      <c r="A346" s="1"/>
      <c r="B346" s="1"/>
      <c r="C346" s="1" t="str">
        <f t="shared" ca="1" si="1"/>
        <v>OK</v>
      </c>
      <c r="D346" s="1" t="s">
        <v>418</v>
      </c>
      <c r="E346" s="6">
        <v>420</v>
      </c>
      <c r="F346" s="1" t="s">
        <v>744</v>
      </c>
      <c r="G346" s="34">
        <v>45839</v>
      </c>
      <c r="H346" s="1"/>
      <c r="I346" s="1" t="s">
        <v>131</v>
      </c>
      <c r="J346" s="1" t="s">
        <v>730</v>
      </c>
      <c r="K346" s="1" t="s">
        <v>418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8">
      <c r="A347" s="1"/>
      <c r="B347" s="1"/>
      <c r="C347" s="1" t="str">
        <f t="shared" ca="1" si="1"/>
        <v>OK</v>
      </c>
      <c r="D347" s="1" t="s">
        <v>420</v>
      </c>
      <c r="E347" s="6">
        <v>770</v>
      </c>
      <c r="F347" s="1" t="s">
        <v>745</v>
      </c>
      <c r="G347" s="34">
        <v>45839</v>
      </c>
      <c r="H347" s="1"/>
      <c r="I347" s="1" t="s">
        <v>131</v>
      </c>
      <c r="J347" s="1" t="s">
        <v>730</v>
      </c>
      <c r="K347" s="1" t="s">
        <v>420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8">
      <c r="A348" s="1"/>
      <c r="B348" s="1"/>
      <c r="C348" s="1" t="str">
        <f t="shared" ca="1" si="1"/>
        <v>OK</v>
      </c>
      <c r="D348" s="1" t="s">
        <v>452</v>
      </c>
      <c r="E348" s="6">
        <v>0</v>
      </c>
      <c r="F348" s="1" t="s">
        <v>758</v>
      </c>
      <c r="G348" s="34">
        <v>45839</v>
      </c>
      <c r="H348" s="1"/>
      <c r="I348" s="1" t="s">
        <v>131</v>
      </c>
      <c r="J348" s="1" t="s">
        <v>730</v>
      </c>
      <c r="K348" s="1" t="s">
        <v>452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8">
      <c r="A349" s="1"/>
      <c r="B349" s="1"/>
      <c r="C349" s="1" t="str">
        <f t="shared" ca="1" si="1"/>
        <v>OK</v>
      </c>
      <c r="D349" s="1" t="s">
        <v>422</v>
      </c>
      <c r="E349" s="6">
        <v>690</v>
      </c>
      <c r="F349" s="1" t="s">
        <v>747</v>
      </c>
      <c r="G349" s="34">
        <v>45839</v>
      </c>
      <c r="H349" s="1"/>
      <c r="I349" s="1" t="s">
        <v>131</v>
      </c>
      <c r="J349" s="1" t="s">
        <v>730</v>
      </c>
      <c r="K349" s="1" t="s">
        <v>422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8">
      <c r="A350" s="1"/>
      <c r="B350" s="1"/>
      <c r="C350" s="1" t="str">
        <f t="shared" ca="1" si="1"/>
        <v>OK</v>
      </c>
      <c r="D350" s="1" t="s">
        <v>423</v>
      </c>
      <c r="E350" s="6">
        <v>805</v>
      </c>
      <c r="F350" s="1" t="s">
        <v>742</v>
      </c>
      <c r="G350" s="34">
        <v>45839</v>
      </c>
      <c r="H350" s="1"/>
      <c r="I350" s="1" t="s">
        <v>131</v>
      </c>
      <c r="J350" s="1" t="s">
        <v>730</v>
      </c>
      <c r="K350" s="1" t="s">
        <v>423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8">
      <c r="A351" s="1"/>
      <c r="B351" s="1"/>
      <c r="C351" s="1" t="str">
        <f t="shared" ca="1" si="1"/>
        <v>OK</v>
      </c>
      <c r="D351" s="1" t="s">
        <v>425</v>
      </c>
      <c r="E351" s="6">
        <v>805</v>
      </c>
      <c r="F351" s="1" t="s">
        <v>742</v>
      </c>
      <c r="G351" s="34">
        <v>45839</v>
      </c>
      <c r="H351" s="1"/>
      <c r="I351" s="1" t="s">
        <v>131</v>
      </c>
      <c r="J351" s="1" t="s">
        <v>730</v>
      </c>
      <c r="K351" s="1" t="s">
        <v>425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8">
      <c r="A352" s="1"/>
      <c r="B352" s="1"/>
      <c r="C352" s="1" t="str">
        <f t="shared" ca="1" si="1"/>
        <v>OK</v>
      </c>
      <c r="D352" s="1" t="s">
        <v>427</v>
      </c>
      <c r="E352" s="6">
        <v>35</v>
      </c>
      <c r="F352" s="1" t="s">
        <v>744</v>
      </c>
      <c r="G352" s="34">
        <v>45839</v>
      </c>
      <c r="H352" s="1"/>
      <c r="I352" s="1" t="s">
        <v>131</v>
      </c>
      <c r="J352" s="1" t="s">
        <v>730</v>
      </c>
      <c r="K352" s="1" t="s">
        <v>427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8">
      <c r="A353" s="1"/>
      <c r="B353" s="1"/>
      <c r="C353" s="1" t="str">
        <f t="shared" ca="1" si="1"/>
        <v>OK</v>
      </c>
      <c r="D353" s="1" t="s">
        <v>428</v>
      </c>
      <c r="E353" s="6">
        <v>770</v>
      </c>
      <c r="F353" s="1" t="s">
        <v>742</v>
      </c>
      <c r="G353" s="34">
        <v>45839</v>
      </c>
      <c r="H353" s="1"/>
      <c r="I353" s="1" t="s">
        <v>131</v>
      </c>
      <c r="J353" s="1" t="s">
        <v>730</v>
      </c>
      <c r="K353" s="1" t="s">
        <v>428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8">
      <c r="A354" s="1"/>
      <c r="B354" s="1"/>
      <c r="C354" s="1" t="str">
        <f t="shared" ca="1" si="1"/>
        <v>OK</v>
      </c>
      <c r="D354" s="1" t="s">
        <v>430</v>
      </c>
      <c r="E354" s="6">
        <v>1000</v>
      </c>
      <c r="F354" s="1" t="s">
        <v>742</v>
      </c>
      <c r="G354" s="34">
        <v>45839</v>
      </c>
      <c r="H354" s="1"/>
      <c r="I354" s="1" t="s">
        <v>131</v>
      </c>
      <c r="J354" s="1" t="s">
        <v>730</v>
      </c>
      <c r="K354" s="1" t="s">
        <v>430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8">
      <c r="A355" s="1"/>
      <c r="B355" s="1"/>
      <c r="C355" s="1" t="str">
        <f t="shared" ca="1" si="1"/>
        <v>OK</v>
      </c>
      <c r="D355" s="1" t="s">
        <v>430</v>
      </c>
      <c r="E355" s="6">
        <v>805</v>
      </c>
      <c r="F355" s="1" t="s">
        <v>745</v>
      </c>
      <c r="G355" s="34">
        <v>45839</v>
      </c>
      <c r="H355" s="1"/>
      <c r="I355" s="1" t="s">
        <v>131</v>
      </c>
      <c r="J355" s="1" t="s">
        <v>730</v>
      </c>
      <c r="K355" s="1" t="s">
        <v>430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8">
      <c r="A356" s="1"/>
      <c r="B356" s="1"/>
      <c r="C356" s="1" t="str">
        <f t="shared" ca="1" si="1"/>
        <v>OK</v>
      </c>
      <c r="D356" s="1" t="s">
        <v>146</v>
      </c>
      <c r="E356" s="6">
        <v>735</v>
      </c>
      <c r="F356" s="1" t="s">
        <v>759</v>
      </c>
      <c r="G356" s="34">
        <v>45870</v>
      </c>
      <c r="H356" s="1"/>
      <c r="I356" s="1" t="s">
        <v>131</v>
      </c>
      <c r="J356" s="1" t="s">
        <v>730</v>
      </c>
      <c r="K356" s="1" t="s">
        <v>146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8">
      <c r="A357" s="1"/>
      <c r="B357" s="1"/>
      <c r="C357" s="1" t="str">
        <f t="shared" ca="1" si="1"/>
        <v>OK</v>
      </c>
      <c r="D357" s="1" t="s">
        <v>148</v>
      </c>
      <c r="E357" s="6">
        <v>735</v>
      </c>
      <c r="F357" s="1" t="s">
        <v>754</v>
      </c>
      <c r="G357" s="34">
        <v>45870</v>
      </c>
      <c r="H357" s="1"/>
      <c r="I357" s="1" t="s">
        <v>131</v>
      </c>
      <c r="J357" s="1" t="s">
        <v>730</v>
      </c>
      <c r="K357" s="1" t="s">
        <v>148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8">
      <c r="A358" s="1"/>
      <c r="B358" s="1"/>
      <c r="C358" s="1" t="str">
        <f t="shared" ca="1" si="1"/>
        <v>OK</v>
      </c>
      <c r="D358" s="1" t="s">
        <v>150</v>
      </c>
      <c r="E358" s="6">
        <v>525</v>
      </c>
      <c r="F358" s="1" t="s">
        <v>749</v>
      </c>
      <c r="G358" s="34">
        <v>45870</v>
      </c>
      <c r="H358" s="1"/>
      <c r="I358" s="1" t="s">
        <v>131</v>
      </c>
      <c r="J358" s="1" t="s">
        <v>730</v>
      </c>
      <c r="K358" s="1" t="s">
        <v>150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8">
      <c r="A359" s="1"/>
      <c r="B359" s="1"/>
      <c r="C359" s="1" t="str">
        <f t="shared" ca="1" si="1"/>
        <v>OK</v>
      </c>
      <c r="D359" s="1" t="s">
        <v>152</v>
      </c>
      <c r="E359" s="6">
        <v>735</v>
      </c>
      <c r="F359" s="1" t="s">
        <v>754</v>
      </c>
      <c r="G359" s="34">
        <v>45870</v>
      </c>
      <c r="H359" s="1"/>
      <c r="I359" s="1" t="s">
        <v>131</v>
      </c>
      <c r="J359" s="1" t="s">
        <v>730</v>
      </c>
      <c r="K359" s="1" t="s">
        <v>152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8">
      <c r="A360" s="1"/>
      <c r="B360" s="1"/>
      <c r="C360" s="1" t="str">
        <f t="shared" ca="1" si="1"/>
        <v>OK</v>
      </c>
      <c r="D360" s="1" t="s">
        <v>154</v>
      </c>
      <c r="E360" s="6">
        <v>735</v>
      </c>
      <c r="F360" s="1" t="s">
        <v>749</v>
      </c>
      <c r="G360" s="34">
        <v>45870</v>
      </c>
      <c r="H360" s="1"/>
      <c r="I360" s="1" t="s">
        <v>131</v>
      </c>
      <c r="J360" s="1" t="s">
        <v>730</v>
      </c>
      <c r="K360" s="1" t="s">
        <v>154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8">
      <c r="A361" s="1"/>
      <c r="B361" s="1"/>
      <c r="C361" s="1" t="str">
        <f t="shared" ca="1" si="1"/>
        <v>OK</v>
      </c>
      <c r="D361" s="1" t="s">
        <v>156</v>
      </c>
      <c r="E361" s="6">
        <v>700</v>
      </c>
      <c r="F361" s="1" t="s">
        <v>754</v>
      </c>
      <c r="G361" s="34">
        <v>45870</v>
      </c>
      <c r="H361" s="1"/>
      <c r="I361" s="1" t="s">
        <v>131</v>
      </c>
      <c r="J361" s="1" t="s">
        <v>730</v>
      </c>
      <c r="K361" s="1" t="s">
        <v>156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8">
      <c r="A362" s="1"/>
      <c r="B362" s="1"/>
      <c r="C362" s="1" t="str">
        <f t="shared" ca="1" si="1"/>
        <v>OK</v>
      </c>
      <c r="D362" s="1" t="s">
        <v>161</v>
      </c>
      <c r="E362" s="6">
        <v>735</v>
      </c>
      <c r="F362" s="1" t="s">
        <v>759</v>
      </c>
      <c r="G362" s="34">
        <v>45870</v>
      </c>
      <c r="H362" s="1"/>
      <c r="I362" s="1" t="s">
        <v>131</v>
      </c>
      <c r="J362" s="1" t="s">
        <v>730</v>
      </c>
      <c r="K362" s="1" t="s">
        <v>161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8">
      <c r="A363" s="1"/>
      <c r="B363" s="1"/>
      <c r="C363" s="1" t="str">
        <f t="shared" ca="1" si="1"/>
        <v>OK</v>
      </c>
      <c r="D363" s="1" t="s">
        <v>162</v>
      </c>
      <c r="E363" s="6">
        <v>700</v>
      </c>
      <c r="F363" s="1" t="s">
        <v>760</v>
      </c>
      <c r="G363" s="34">
        <v>45870</v>
      </c>
      <c r="H363" s="1"/>
      <c r="I363" s="1" t="s">
        <v>131</v>
      </c>
      <c r="J363" s="1" t="s">
        <v>730</v>
      </c>
      <c r="K363" s="1" t="s">
        <v>162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8">
      <c r="A364" s="1"/>
      <c r="B364" s="1"/>
      <c r="C364" s="1" t="str">
        <f t="shared" ca="1" si="1"/>
        <v>OK</v>
      </c>
      <c r="D364" s="1" t="s">
        <v>169</v>
      </c>
      <c r="E364" s="6">
        <v>735</v>
      </c>
      <c r="F364" s="1" t="s">
        <v>759</v>
      </c>
      <c r="G364" s="34">
        <v>45870</v>
      </c>
      <c r="H364" s="1"/>
      <c r="I364" s="1" t="s">
        <v>131</v>
      </c>
      <c r="J364" s="1" t="s">
        <v>730</v>
      </c>
      <c r="K364" s="1" t="s">
        <v>169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8">
      <c r="A365" s="1"/>
      <c r="B365" s="1"/>
      <c r="C365" s="1" t="str">
        <f t="shared" ca="1" si="1"/>
        <v>OK</v>
      </c>
      <c r="D365" s="1" t="s">
        <v>172</v>
      </c>
      <c r="E365" s="6">
        <v>735</v>
      </c>
      <c r="F365" s="1" t="s">
        <v>759</v>
      </c>
      <c r="G365" s="34">
        <v>45870</v>
      </c>
      <c r="H365" s="1"/>
      <c r="I365" s="1" t="s">
        <v>131</v>
      </c>
      <c r="J365" s="1" t="s">
        <v>730</v>
      </c>
      <c r="K365" s="1" t="s">
        <v>172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8">
      <c r="A366" s="1"/>
      <c r="B366" s="1"/>
      <c r="C366" s="1" t="str">
        <f t="shared" ca="1" si="1"/>
        <v>OK</v>
      </c>
      <c r="D366" s="1" t="s">
        <v>174</v>
      </c>
      <c r="E366" s="6">
        <v>630</v>
      </c>
      <c r="F366" s="1" t="s">
        <v>761</v>
      </c>
      <c r="G366" s="34">
        <v>45870</v>
      </c>
      <c r="H366" s="1"/>
      <c r="I366" s="1" t="s">
        <v>131</v>
      </c>
      <c r="J366" s="1" t="s">
        <v>730</v>
      </c>
      <c r="K366" s="1" t="s">
        <v>174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8">
      <c r="A367" s="1"/>
      <c r="B367" s="1"/>
      <c r="C367" s="1" t="str">
        <f t="shared" ca="1" si="1"/>
        <v>OK</v>
      </c>
      <c r="D367" s="1" t="s">
        <v>175</v>
      </c>
      <c r="E367" s="6">
        <v>735</v>
      </c>
      <c r="F367" s="1" t="s">
        <v>759</v>
      </c>
      <c r="G367" s="34">
        <v>45870</v>
      </c>
      <c r="H367" s="1"/>
      <c r="I367" s="1" t="s">
        <v>131</v>
      </c>
      <c r="J367" s="1" t="s">
        <v>730</v>
      </c>
      <c r="K367" s="1" t="s">
        <v>175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8">
      <c r="A368" s="1"/>
      <c r="B368" s="1"/>
      <c r="C368" s="1" t="str">
        <f t="shared" ca="1" si="1"/>
        <v>OK</v>
      </c>
      <c r="D368" s="1" t="s">
        <v>176</v>
      </c>
      <c r="E368" s="6">
        <v>630</v>
      </c>
      <c r="F368" s="1" t="s">
        <v>761</v>
      </c>
      <c r="G368" s="34">
        <v>45870</v>
      </c>
      <c r="H368" s="1"/>
      <c r="I368" s="1" t="s">
        <v>131</v>
      </c>
      <c r="J368" s="1" t="s">
        <v>730</v>
      </c>
      <c r="K368" s="1" t="s">
        <v>176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8">
      <c r="A369" s="1"/>
      <c r="B369" s="1"/>
      <c r="C369" s="1" t="str">
        <f t="shared" ca="1" si="1"/>
        <v>OK</v>
      </c>
      <c r="D369" s="1" t="s">
        <v>180</v>
      </c>
      <c r="E369" s="6">
        <v>700</v>
      </c>
      <c r="F369" s="1" t="s">
        <v>762</v>
      </c>
      <c r="G369" s="34">
        <v>45870</v>
      </c>
      <c r="H369" s="1"/>
      <c r="I369" s="1" t="s">
        <v>131</v>
      </c>
      <c r="J369" s="1" t="s">
        <v>730</v>
      </c>
      <c r="K369" s="1" t="s">
        <v>180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8">
      <c r="A370" s="1"/>
      <c r="B370" s="1"/>
      <c r="C370" s="1" t="str">
        <f t="shared" ca="1" si="1"/>
        <v>OK</v>
      </c>
      <c r="D370" s="1" t="s">
        <v>183</v>
      </c>
      <c r="E370" s="6">
        <v>390</v>
      </c>
      <c r="F370" s="1" t="s">
        <v>761</v>
      </c>
      <c r="G370" s="34">
        <v>45870</v>
      </c>
      <c r="H370" s="1"/>
      <c r="I370" s="1" t="s">
        <v>131</v>
      </c>
      <c r="J370" s="1" t="s">
        <v>730</v>
      </c>
      <c r="K370" s="1" t="s">
        <v>183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8">
      <c r="A371" s="1"/>
      <c r="B371" s="1"/>
      <c r="C371" s="1" t="str">
        <f t="shared" ca="1" si="1"/>
        <v>OK</v>
      </c>
      <c r="D371" s="1" t="s">
        <v>186</v>
      </c>
      <c r="E371" s="6">
        <v>735</v>
      </c>
      <c r="F371" s="1" t="s">
        <v>754</v>
      </c>
      <c r="G371" s="34">
        <v>45870</v>
      </c>
      <c r="H371" s="1"/>
      <c r="I371" s="1" t="s">
        <v>131</v>
      </c>
      <c r="J371" s="1" t="s">
        <v>730</v>
      </c>
      <c r="K371" s="1" t="s">
        <v>186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8">
      <c r="A372" s="1"/>
      <c r="B372" s="1"/>
      <c r="C372" s="1" t="str">
        <f t="shared" ca="1" si="1"/>
        <v>OK</v>
      </c>
      <c r="D372" s="1" t="s">
        <v>187</v>
      </c>
      <c r="E372" s="6">
        <v>700</v>
      </c>
      <c r="F372" s="1" t="s">
        <v>759</v>
      </c>
      <c r="G372" s="34">
        <v>45870</v>
      </c>
      <c r="H372" s="1"/>
      <c r="I372" s="1" t="s">
        <v>131</v>
      </c>
      <c r="J372" s="1" t="s">
        <v>730</v>
      </c>
      <c r="K372" s="1" t="s">
        <v>187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8">
      <c r="A373" s="1"/>
      <c r="B373" s="1"/>
      <c r="C373" s="1" t="str">
        <f t="shared" ca="1" si="1"/>
        <v>OK</v>
      </c>
      <c r="D373" s="1" t="s">
        <v>189</v>
      </c>
      <c r="E373" s="6">
        <v>735</v>
      </c>
      <c r="F373" s="1" t="s">
        <v>754</v>
      </c>
      <c r="G373" s="34">
        <v>45870</v>
      </c>
      <c r="H373" s="1"/>
      <c r="I373" s="1" t="s">
        <v>131</v>
      </c>
      <c r="J373" s="1" t="s">
        <v>730</v>
      </c>
      <c r="K373" s="1" t="s">
        <v>189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8">
      <c r="A374" s="1"/>
      <c r="B374" s="1"/>
      <c r="C374" s="1" t="str">
        <f t="shared" ca="1" si="1"/>
        <v>OK</v>
      </c>
      <c r="D374" s="1" t="s">
        <v>191</v>
      </c>
      <c r="E374" s="6">
        <v>700</v>
      </c>
      <c r="F374" s="1" t="s">
        <v>754</v>
      </c>
      <c r="G374" s="34">
        <v>45870</v>
      </c>
      <c r="H374" s="1"/>
      <c r="I374" s="1" t="s">
        <v>131</v>
      </c>
      <c r="J374" s="1" t="s">
        <v>730</v>
      </c>
      <c r="K374" s="1" t="s">
        <v>191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8">
      <c r="A375" s="1"/>
      <c r="B375" s="1"/>
      <c r="C375" s="1" t="str">
        <f t="shared" ca="1" si="1"/>
        <v>OK</v>
      </c>
      <c r="D375" s="1" t="s">
        <v>193</v>
      </c>
      <c r="E375" s="6">
        <v>735</v>
      </c>
      <c r="F375" s="1" t="s">
        <v>762</v>
      </c>
      <c r="G375" s="34">
        <v>45870</v>
      </c>
      <c r="H375" s="1"/>
      <c r="I375" s="1" t="s">
        <v>131</v>
      </c>
      <c r="J375" s="1" t="s">
        <v>730</v>
      </c>
      <c r="K375" s="1" t="s">
        <v>193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8">
      <c r="A376" s="1"/>
      <c r="B376" s="1"/>
      <c r="C376" s="1" t="str">
        <f t="shared" ca="1" si="1"/>
        <v>OK</v>
      </c>
      <c r="D376" s="1" t="s">
        <v>195</v>
      </c>
      <c r="E376" s="6">
        <v>735</v>
      </c>
      <c r="F376" s="1" t="s">
        <v>749</v>
      </c>
      <c r="G376" s="34">
        <v>45870</v>
      </c>
      <c r="H376" s="1"/>
      <c r="I376" s="1" t="s">
        <v>131</v>
      </c>
      <c r="J376" s="1" t="s">
        <v>730</v>
      </c>
      <c r="K376" s="1" t="s">
        <v>195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8">
      <c r="A377" s="1"/>
      <c r="B377" s="1"/>
      <c r="C377" s="1" t="str">
        <f t="shared" ca="1" si="1"/>
        <v>OK</v>
      </c>
      <c r="D377" s="1" t="s">
        <v>195</v>
      </c>
      <c r="E377" s="6">
        <v>700</v>
      </c>
      <c r="F377" s="1" t="s">
        <v>754</v>
      </c>
      <c r="G377" s="34">
        <v>45870</v>
      </c>
      <c r="H377" s="1"/>
      <c r="I377" s="1" t="s">
        <v>131</v>
      </c>
      <c r="J377" s="1" t="s">
        <v>730</v>
      </c>
      <c r="K377" s="1" t="s">
        <v>195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8">
      <c r="A378" s="1"/>
      <c r="B378" s="1"/>
      <c r="C378" s="1" t="str">
        <f t="shared" ca="1" si="1"/>
        <v>OK</v>
      </c>
      <c r="D378" s="1" t="s">
        <v>196</v>
      </c>
      <c r="E378" s="6">
        <v>735</v>
      </c>
      <c r="F378" s="1" t="s">
        <v>749</v>
      </c>
      <c r="G378" s="34">
        <v>45870</v>
      </c>
      <c r="H378" s="1"/>
      <c r="I378" s="1" t="s">
        <v>131</v>
      </c>
      <c r="J378" s="1" t="s">
        <v>730</v>
      </c>
      <c r="K378" s="1" t="s">
        <v>196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8">
      <c r="A379" s="1"/>
      <c r="B379" s="1"/>
      <c r="C379" s="1" t="str">
        <f t="shared" ca="1" si="1"/>
        <v>OK</v>
      </c>
      <c r="D379" s="1" t="s">
        <v>198</v>
      </c>
      <c r="E379" s="6">
        <v>665</v>
      </c>
      <c r="F379" s="1" t="s">
        <v>759</v>
      </c>
      <c r="G379" s="34">
        <v>45870</v>
      </c>
      <c r="H379" s="1"/>
      <c r="I379" s="1" t="s">
        <v>131</v>
      </c>
      <c r="J379" s="1" t="s">
        <v>730</v>
      </c>
      <c r="K379" s="1" t="s">
        <v>198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8">
      <c r="A380" s="1"/>
      <c r="B380" s="1"/>
      <c r="C380" s="1" t="str">
        <f t="shared" ca="1" si="1"/>
        <v>OK</v>
      </c>
      <c r="D380" s="1" t="s">
        <v>199</v>
      </c>
      <c r="E380" s="6">
        <v>735</v>
      </c>
      <c r="F380" s="1" t="s">
        <v>761</v>
      </c>
      <c r="G380" s="34">
        <v>45870</v>
      </c>
      <c r="H380" s="1"/>
      <c r="I380" s="1" t="s">
        <v>131</v>
      </c>
      <c r="J380" s="1" t="s">
        <v>730</v>
      </c>
      <c r="K380" s="1" t="s">
        <v>199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8">
      <c r="A381" s="1"/>
      <c r="B381" s="1"/>
      <c r="C381" s="1" t="str">
        <f t="shared" ca="1" si="1"/>
        <v>OK</v>
      </c>
      <c r="D381" s="1" t="s">
        <v>201</v>
      </c>
      <c r="E381" s="6">
        <v>735</v>
      </c>
      <c r="F381" s="1" t="s">
        <v>754</v>
      </c>
      <c r="G381" s="34">
        <v>45870</v>
      </c>
      <c r="H381" s="1"/>
      <c r="I381" s="1" t="s">
        <v>131</v>
      </c>
      <c r="J381" s="1" t="s">
        <v>730</v>
      </c>
      <c r="K381" s="1" t="s">
        <v>201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8">
      <c r="A382" s="1"/>
      <c r="B382" s="1"/>
      <c r="C382" s="1" t="str">
        <f t="shared" ca="1" si="1"/>
        <v>OK</v>
      </c>
      <c r="D382" s="1" t="s">
        <v>204</v>
      </c>
      <c r="E382" s="6">
        <v>700</v>
      </c>
      <c r="F382" s="1" t="s">
        <v>749</v>
      </c>
      <c r="G382" s="34">
        <v>45870</v>
      </c>
      <c r="H382" s="1"/>
      <c r="I382" s="1" t="s">
        <v>131</v>
      </c>
      <c r="J382" s="1" t="s">
        <v>730</v>
      </c>
      <c r="K382" s="1" t="s">
        <v>204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8">
      <c r="A383" s="1"/>
      <c r="B383" s="1"/>
      <c r="C383" s="1" t="str">
        <f t="shared" ca="1" si="1"/>
        <v>OK</v>
      </c>
      <c r="D383" s="1" t="s">
        <v>206</v>
      </c>
      <c r="E383" s="6">
        <v>595</v>
      </c>
      <c r="F383" s="1" t="s">
        <v>754</v>
      </c>
      <c r="G383" s="34">
        <v>45870</v>
      </c>
      <c r="H383" s="1"/>
      <c r="I383" s="1" t="s">
        <v>131</v>
      </c>
      <c r="J383" s="1" t="s">
        <v>730</v>
      </c>
      <c r="K383" s="1" t="s">
        <v>206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8">
      <c r="A384" s="1"/>
      <c r="B384" s="1"/>
      <c r="C384" s="1" t="str">
        <f t="shared" ca="1" si="1"/>
        <v>OK</v>
      </c>
      <c r="D384" s="1" t="s">
        <v>209</v>
      </c>
      <c r="E384" s="6">
        <v>630</v>
      </c>
      <c r="F384" s="1" t="s">
        <v>761</v>
      </c>
      <c r="G384" s="34">
        <v>45870</v>
      </c>
      <c r="H384" s="1"/>
      <c r="I384" s="1" t="s">
        <v>131</v>
      </c>
      <c r="J384" s="1" t="s">
        <v>730</v>
      </c>
      <c r="K384" s="1" t="s">
        <v>209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8">
      <c r="A385" s="1"/>
      <c r="B385" s="1"/>
      <c r="C385" s="1" t="str">
        <f t="shared" ca="1" si="1"/>
        <v>OK</v>
      </c>
      <c r="D385" s="1" t="s">
        <v>210</v>
      </c>
      <c r="E385" s="6">
        <v>735</v>
      </c>
      <c r="F385" s="1" t="s">
        <v>749</v>
      </c>
      <c r="G385" s="34">
        <v>45870</v>
      </c>
      <c r="H385" s="1"/>
      <c r="I385" s="1" t="s">
        <v>131</v>
      </c>
      <c r="J385" s="1" t="s">
        <v>730</v>
      </c>
      <c r="K385" s="1" t="s">
        <v>210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8">
      <c r="A386" s="1"/>
      <c r="B386" s="1"/>
      <c r="C386" s="1" t="str">
        <f t="shared" ca="1" si="1"/>
        <v>OK</v>
      </c>
      <c r="D386" s="1" t="s">
        <v>213</v>
      </c>
      <c r="E386" s="6">
        <v>735</v>
      </c>
      <c r="F386" s="1" t="s">
        <v>759</v>
      </c>
      <c r="G386" s="34">
        <v>45870</v>
      </c>
      <c r="H386" s="1"/>
      <c r="I386" s="1" t="s">
        <v>131</v>
      </c>
      <c r="J386" s="1" t="s">
        <v>730</v>
      </c>
      <c r="K386" s="1" t="s">
        <v>213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8">
      <c r="A387" s="1"/>
      <c r="B387" s="1"/>
      <c r="C387" s="1" t="str">
        <f t="shared" ca="1" si="1"/>
        <v>OK</v>
      </c>
      <c r="D387" s="1" t="s">
        <v>215</v>
      </c>
      <c r="E387" s="6">
        <v>735</v>
      </c>
      <c r="F387" s="1" t="s">
        <v>749</v>
      </c>
      <c r="G387" s="34">
        <v>45870</v>
      </c>
      <c r="H387" s="1"/>
      <c r="I387" s="1" t="s">
        <v>131</v>
      </c>
      <c r="J387" s="1" t="s">
        <v>730</v>
      </c>
      <c r="K387" s="1" t="s">
        <v>215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8">
      <c r="A388" s="1"/>
      <c r="B388" s="1"/>
      <c r="C388" s="1" t="str">
        <f t="shared" ca="1" si="1"/>
        <v>OK</v>
      </c>
      <c r="D388" s="1" t="s">
        <v>218</v>
      </c>
      <c r="E388" s="6">
        <v>735</v>
      </c>
      <c r="F388" s="1" t="s">
        <v>749</v>
      </c>
      <c r="G388" s="34">
        <v>45870</v>
      </c>
      <c r="H388" s="1"/>
      <c r="I388" s="1" t="s">
        <v>131</v>
      </c>
      <c r="J388" s="1" t="s">
        <v>730</v>
      </c>
      <c r="K388" s="1" t="s">
        <v>218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8">
      <c r="A389" s="1"/>
      <c r="B389" s="1"/>
      <c r="C389" s="1" t="str">
        <f t="shared" ca="1" si="1"/>
        <v>OK</v>
      </c>
      <c r="D389" s="1" t="s">
        <v>220</v>
      </c>
      <c r="E389" s="6">
        <v>700</v>
      </c>
      <c r="F389" s="1" t="s">
        <v>759</v>
      </c>
      <c r="G389" s="34">
        <v>45870</v>
      </c>
      <c r="H389" s="1"/>
      <c r="I389" s="1" t="s">
        <v>131</v>
      </c>
      <c r="J389" s="1" t="s">
        <v>730</v>
      </c>
      <c r="K389" s="1" t="s">
        <v>220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8">
      <c r="A390" s="1"/>
      <c r="B390" s="1"/>
      <c r="C390" s="1" t="str">
        <f t="shared" ca="1" si="1"/>
        <v>OK</v>
      </c>
      <c r="D390" s="1" t="s">
        <v>221</v>
      </c>
      <c r="E390" s="6">
        <v>735</v>
      </c>
      <c r="F390" s="1" t="s">
        <v>749</v>
      </c>
      <c r="G390" s="34">
        <v>45870</v>
      </c>
      <c r="H390" s="1"/>
      <c r="I390" s="1" t="s">
        <v>131</v>
      </c>
      <c r="J390" s="1" t="s">
        <v>730</v>
      </c>
      <c r="K390" s="1" t="s">
        <v>221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8">
      <c r="A391" s="1"/>
      <c r="B391" s="1"/>
      <c r="C391" s="1" t="str">
        <f t="shared" ca="1" si="1"/>
        <v>OK</v>
      </c>
      <c r="D391" s="1" t="s">
        <v>222</v>
      </c>
      <c r="E391" s="6">
        <v>210</v>
      </c>
      <c r="F391" s="1" t="s">
        <v>759</v>
      </c>
      <c r="G391" s="34">
        <v>45870</v>
      </c>
      <c r="H391" s="1"/>
      <c r="I391" s="1" t="s">
        <v>131</v>
      </c>
      <c r="J391" s="1" t="s">
        <v>730</v>
      </c>
      <c r="K391" s="1" t="s">
        <v>222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8">
      <c r="A392" s="1"/>
      <c r="B392" s="1"/>
      <c r="C392" s="1" t="str">
        <f t="shared" ca="1" si="1"/>
        <v>OK</v>
      </c>
      <c r="D392" s="1" t="s">
        <v>227</v>
      </c>
      <c r="E392" s="6">
        <v>630</v>
      </c>
      <c r="F392" s="1" t="s">
        <v>761</v>
      </c>
      <c r="G392" s="34">
        <v>45870</v>
      </c>
      <c r="H392" s="1"/>
      <c r="I392" s="1" t="s">
        <v>131</v>
      </c>
      <c r="J392" s="1" t="s">
        <v>730</v>
      </c>
      <c r="K392" s="1" t="s">
        <v>227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8">
      <c r="A393" s="1"/>
      <c r="B393" s="1"/>
      <c r="C393" s="1" t="str">
        <f t="shared" ca="1" si="1"/>
        <v>OK</v>
      </c>
      <c r="D393" s="1" t="s">
        <v>228</v>
      </c>
      <c r="E393" s="6">
        <v>735</v>
      </c>
      <c r="F393" s="1" t="s">
        <v>760</v>
      </c>
      <c r="G393" s="34">
        <v>45870</v>
      </c>
      <c r="H393" s="1"/>
      <c r="I393" s="1" t="s">
        <v>131</v>
      </c>
      <c r="J393" s="1" t="s">
        <v>730</v>
      </c>
      <c r="K393" s="1" t="s">
        <v>228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8">
      <c r="A394" s="1"/>
      <c r="B394" s="1"/>
      <c r="C394" s="1" t="str">
        <f t="shared" ca="1" si="1"/>
        <v>OK</v>
      </c>
      <c r="D394" s="1" t="s">
        <v>230</v>
      </c>
      <c r="E394" s="6">
        <v>560</v>
      </c>
      <c r="F394" s="1" t="s">
        <v>749</v>
      </c>
      <c r="G394" s="34">
        <v>45870</v>
      </c>
      <c r="H394" s="1"/>
      <c r="I394" s="1" t="s">
        <v>131</v>
      </c>
      <c r="J394" s="1" t="s">
        <v>730</v>
      </c>
      <c r="K394" s="1" t="s">
        <v>230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8">
      <c r="A395" s="1"/>
      <c r="B395" s="1"/>
      <c r="C395" s="1" t="str">
        <f t="shared" ca="1" si="1"/>
        <v>OK</v>
      </c>
      <c r="D395" s="1" t="s">
        <v>232</v>
      </c>
      <c r="E395" s="6">
        <v>735</v>
      </c>
      <c r="F395" s="1" t="s">
        <v>759</v>
      </c>
      <c r="G395" s="34">
        <v>45870</v>
      </c>
      <c r="H395" s="1"/>
      <c r="I395" s="1" t="s">
        <v>131</v>
      </c>
      <c r="J395" s="1" t="s">
        <v>730</v>
      </c>
      <c r="K395" s="1" t="s">
        <v>232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8">
      <c r="A396" s="1"/>
      <c r="B396" s="1"/>
      <c r="C396" s="1" t="str">
        <f t="shared" ca="1" si="1"/>
        <v>OK</v>
      </c>
      <c r="D396" s="1" t="s">
        <v>233</v>
      </c>
      <c r="E396" s="6">
        <v>700</v>
      </c>
      <c r="F396" s="1" t="s">
        <v>749</v>
      </c>
      <c r="G396" s="34">
        <v>45870</v>
      </c>
      <c r="H396" s="1"/>
      <c r="I396" s="1" t="s">
        <v>131</v>
      </c>
      <c r="J396" s="1" t="s">
        <v>730</v>
      </c>
      <c r="K396" s="1" t="s">
        <v>233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8">
      <c r="A397" s="1"/>
      <c r="B397" s="1"/>
      <c r="C397" s="1" t="str">
        <f t="shared" ca="1" si="1"/>
        <v>OK</v>
      </c>
      <c r="D397" s="1" t="s">
        <v>235</v>
      </c>
      <c r="E397" s="6">
        <v>735</v>
      </c>
      <c r="F397" s="1" t="s">
        <v>754</v>
      </c>
      <c r="G397" s="34">
        <v>45870</v>
      </c>
      <c r="H397" s="1"/>
      <c r="I397" s="1" t="s">
        <v>131</v>
      </c>
      <c r="J397" s="1" t="s">
        <v>730</v>
      </c>
      <c r="K397" s="1" t="s">
        <v>235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8">
      <c r="A398" s="1"/>
      <c r="B398" s="1"/>
      <c r="C398" s="1" t="str">
        <f t="shared" ca="1" si="1"/>
        <v>OK</v>
      </c>
      <c r="D398" s="1" t="s">
        <v>236</v>
      </c>
      <c r="E398" s="6">
        <v>735</v>
      </c>
      <c r="F398" s="1" t="s">
        <v>749</v>
      </c>
      <c r="G398" s="34">
        <v>45870</v>
      </c>
      <c r="H398" s="1"/>
      <c r="I398" s="1" t="s">
        <v>131</v>
      </c>
      <c r="J398" s="1" t="s">
        <v>730</v>
      </c>
      <c r="K398" s="1" t="s">
        <v>236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8">
      <c r="A399" s="1"/>
      <c r="B399" s="1"/>
      <c r="C399" s="1" t="str">
        <f t="shared" ca="1" si="1"/>
        <v>OK</v>
      </c>
      <c r="D399" s="1" t="s">
        <v>238</v>
      </c>
      <c r="E399" s="6">
        <v>540</v>
      </c>
      <c r="F399" s="1" t="s">
        <v>761</v>
      </c>
      <c r="G399" s="34">
        <v>45870</v>
      </c>
      <c r="H399" s="1"/>
      <c r="I399" s="1" t="s">
        <v>131</v>
      </c>
      <c r="J399" s="1" t="s">
        <v>730</v>
      </c>
      <c r="K399" s="1" t="s">
        <v>238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8">
      <c r="A400" s="1"/>
      <c r="B400" s="1"/>
      <c r="C400" s="1" t="str">
        <f t="shared" ca="1" si="1"/>
        <v>OK</v>
      </c>
      <c r="D400" s="1" t="s">
        <v>240</v>
      </c>
      <c r="E400" s="6">
        <v>735</v>
      </c>
      <c r="F400" s="1" t="s">
        <v>759</v>
      </c>
      <c r="G400" s="34">
        <v>45870</v>
      </c>
      <c r="H400" s="1"/>
      <c r="I400" s="1" t="s">
        <v>131</v>
      </c>
      <c r="J400" s="1" t="s">
        <v>730</v>
      </c>
      <c r="K400" s="1" t="s">
        <v>240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8">
      <c r="A401" s="1"/>
      <c r="B401" s="1"/>
      <c r="C401" s="1" t="str">
        <f t="shared" ca="1" si="1"/>
        <v>OK</v>
      </c>
      <c r="D401" s="1" t="s">
        <v>242</v>
      </c>
      <c r="E401" s="6">
        <v>735</v>
      </c>
      <c r="F401" s="1" t="s">
        <v>759</v>
      </c>
      <c r="G401" s="34">
        <v>45870</v>
      </c>
      <c r="H401" s="1"/>
      <c r="I401" s="1" t="s">
        <v>131</v>
      </c>
      <c r="J401" s="1" t="s">
        <v>730</v>
      </c>
      <c r="K401" s="1" t="s">
        <v>242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8">
      <c r="A402" s="1"/>
      <c r="B402" s="1"/>
      <c r="C402" s="1" t="str">
        <f t="shared" ca="1" si="1"/>
        <v>OK</v>
      </c>
      <c r="D402" s="37" t="s">
        <v>244</v>
      </c>
      <c r="E402" s="36">
        <v>770</v>
      </c>
      <c r="F402" s="36" t="s">
        <v>763</v>
      </c>
      <c r="G402" s="115">
        <v>45901</v>
      </c>
      <c r="H402" s="1"/>
      <c r="I402" s="1" t="s">
        <v>131</v>
      </c>
      <c r="J402" s="1" t="s">
        <v>730</v>
      </c>
      <c r="K402" s="1" t="s">
        <v>244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8">
      <c r="A403" s="1"/>
      <c r="B403" s="1"/>
      <c r="C403" s="1" t="str">
        <f t="shared" ca="1" si="1"/>
        <v>OK</v>
      </c>
      <c r="D403" s="37" t="s">
        <v>244</v>
      </c>
      <c r="E403" s="36">
        <v>770</v>
      </c>
      <c r="F403" s="36" t="s">
        <v>764</v>
      </c>
      <c r="G403" s="115">
        <v>45901</v>
      </c>
      <c r="H403" s="1"/>
      <c r="I403" s="1" t="s">
        <v>131</v>
      </c>
      <c r="J403" s="1" t="s">
        <v>730</v>
      </c>
      <c r="K403" s="1" t="s">
        <v>244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8">
      <c r="A404" s="1"/>
      <c r="B404" s="1"/>
      <c r="C404" s="1" t="str">
        <f t="shared" ca="1" si="1"/>
        <v>OK</v>
      </c>
      <c r="D404" s="1" t="s">
        <v>246</v>
      </c>
      <c r="E404" s="6">
        <v>630</v>
      </c>
      <c r="F404" s="1" t="s">
        <v>761</v>
      </c>
      <c r="G404" s="34">
        <v>45870</v>
      </c>
      <c r="H404" s="1"/>
      <c r="I404" s="1" t="s">
        <v>131</v>
      </c>
      <c r="J404" s="1" t="s">
        <v>730</v>
      </c>
      <c r="K404" s="1" t="s">
        <v>246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8">
      <c r="A405" s="1"/>
      <c r="B405" s="1"/>
      <c r="C405" s="1" t="str">
        <f t="shared" ca="1" si="1"/>
        <v>OK</v>
      </c>
      <c r="D405" s="1" t="s">
        <v>248</v>
      </c>
      <c r="E405" s="6">
        <v>735</v>
      </c>
      <c r="F405" s="1" t="s">
        <v>759</v>
      </c>
      <c r="G405" s="34">
        <v>45870</v>
      </c>
      <c r="H405" s="1"/>
      <c r="I405" s="1" t="s">
        <v>131</v>
      </c>
      <c r="J405" s="1" t="s">
        <v>730</v>
      </c>
      <c r="K405" s="1" t="s">
        <v>248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8">
      <c r="A406" s="1"/>
      <c r="B406" s="1"/>
      <c r="C406" s="1" t="str">
        <f t="shared" ca="1" si="1"/>
        <v>OK</v>
      </c>
      <c r="D406" s="1" t="s">
        <v>249</v>
      </c>
      <c r="E406" s="6">
        <v>735</v>
      </c>
      <c r="F406" s="1" t="s">
        <v>760</v>
      </c>
      <c r="G406" s="34">
        <v>45870</v>
      </c>
      <c r="H406" s="1"/>
      <c r="I406" s="1" t="s">
        <v>131</v>
      </c>
      <c r="J406" s="1" t="s">
        <v>730</v>
      </c>
      <c r="K406" s="1" t="s">
        <v>249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8">
      <c r="A407" s="1"/>
      <c r="B407" s="1"/>
      <c r="C407" s="1" t="str">
        <f t="shared" ca="1" si="1"/>
        <v>OK</v>
      </c>
      <c r="D407" s="1" t="s">
        <v>253</v>
      </c>
      <c r="E407" s="6">
        <v>735</v>
      </c>
      <c r="F407" s="1" t="s">
        <v>760</v>
      </c>
      <c r="G407" s="34">
        <v>45870</v>
      </c>
      <c r="H407" s="1"/>
      <c r="I407" s="1" t="s">
        <v>131</v>
      </c>
      <c r="J407" s="1" t="s">
        <v>730</v>
      </c>
      <c r="K407" s="1" t="s">
        <v>253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8">
      <c r="A408" s="1"/>
      <c r="B408" s="1"/>
      <c r="C408" s="1" t="str">
        <f t="shared" ca="1" si="1"/>
        <v>OK</v>
      </c>
      <c r="D408" s="1" t="s">
        <v>254</v>
      </c>
      <c r="E408" s="6">
        <v>500</v>
      </c>
      <c r="F408" s="1" t="s">
        <v>754</v>
      </c>
      <c r="G408" s="34">
        <v>45870</v>
      </c>
      <c r="H408" s="1"/>
      <c r="I408" s="1" t="s">
        <v>131</v>
      </c>
      <c r="J408" s="1" t="s">
        <v>730</v>
      </c>
      <c r="K408" s="1" t="s">
        <v>254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8">
      <c r="A409" s="1"/>
      <c r="B409" s="1"/>
      <c r="C409" s="1" t="str">
        <f t="shared" ca="1" si="1"/>
        <v>OK</v>
      </c>
      <c r="D409" s="1" t="s">
        <v>254</v>
      </c>
      <c r="E409" s="6">
        <v>500</v>
      </c>
      <c r="F409" s="1" t="s">
        <v>749</v>
      </c>
      <c r="G409" s="34">
        <v>45870</v>
      </c>
      <c r="H409" s="1"/>
      <c r="I409" s="1" t="s">
        <v>131</v>
      </c>
      <c r="J409" s="1" t="s">
        <v>730</v>
      </c>
      <c r="K409" s="1" t="s">
        <v>254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8">
      <c r="A410" s="1"/>
      <c r="B410" s="1"/>
      <c r="C410" s="1" t="str">
        <f t="shared" ca="1" si="1"/>
        <v>OK</v>
      </c>
      <c r="D410" s="1" t="s">
        <v>259</v>
      </c>
      <c r="E410" s="6">
        <v>630</v>
      </c>
      <c r="F410" s="1" t="s">
        <v>761</v>
      </c>
      <c r="G410" s="34">
        <v>45870</v>
      </c>
      <c r="H410" s="1"/>
      <c r="I410" s="1" t="s">
        <v>131</v>
      </c>
      <c r="J410" s="1" t="s">
        <v>730</v>
      </c>
      <c r="K410" s="1" t="s">
        <v>259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8">
      <c r="A411" s="1"/>
      <c r="B411" s="1"/>
      <c r="C411" s="1" t="str">
        <f t="shared" ca="1" si="1"/>
        <v>OK</v>
      </c>
      <c r="D411" s="1" t="s">
        <v>264</v>
      </c>
      <c r="E411" s="6">
        <v>735</v>
      </c>
      <c r="F411" s="1" t="s">
        <v>754</v>
      </c>
      <c r="G411" s="34">
        <v>45870</v>
      </c>
      <c r="H411" s="1"/>
      <c r="I411" s="1" t="s">
        <v>131</v>
      </c>
      <c r="J411" s="1" t="s">
        <v>730</v>
      </c>
      <c r="K411" s="1" t="s">
        <v>264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8">
      <c r="A412" s="1"/>
      <c r="B412" s="1"/>
      <c r="C412" s="1" t="str">
        <f t="shared" ca="1" si="1"/>
        <v>OK</v>
      </c>
      <c r="D412" s="1" t="s">
        <v>437</v>
      </c>
      <c r="E412" s="6">
        <v>735</v>
      </c>
      <c r="F412" s="1" t="s">
        <v>759</v>
      </c>
      <c r="G412" s="34">
        <v>45870</v>
      </c>
      <c r="H412" s="1"/>
      <c r="I412" s="1" t="s">
        <v>131</v>
      </c>
      <c r="J412" s="1" t="s">
        <v>730</v>
      </c>
      <c r="K412" s="1" t="s">
        <v>437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8">
      <c r="A413" s="1"/>
      <c r="B413" s="1"/>
      <c r="C413" s="1" t="str">
        <f t="shared" ca="1" si="1"/>
        <v>OK</v>
      </c>
      <c r="D413" s="1" t="s">
        <v>265</v>
      </c>
      <c r="E413" s="6">
        <v>700</v>
      </c>
      <c r="F413" s="1" t="s">
        <v>759</v>
      </c>
      <c r="G413" s="34">
        <v>45870</v>
      </c>
      <c r="H413" s="1"/>
      <c r="I413" s="1" t="s">
        <v>131</v>
      </c>
      <c r="J413" s="1" t="s">
        <v>730</v>
      </c>
      <c r="K413" s="1" t="s">
        <v>265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8">
      <c r="A414" s="1"/>
      <c r="B414" s="1"/>
      <c r="C414" s="1" t="str">
        <f t="shared" ca="1" si="1"/>
        <v>OK</v>
      </c>
      <c r="D414" s="1" t="s">
        <v>266</v>
      </c>
      <c r="E414" s="6">
        <v>735</v>
      </c>
      <c r="F414" s="1" t="s">
        <v>759</v>
      </c>
      <c r="G414" s="34">
        <v>45870</v>
      </c>
      <c r="H414" s="1"/>
      <c r="I414" s="1" t="s">
        <v>131</v>
      </c>
      <c r="J414" s="1" t="s">
        <v>730</v>
      </c>
      <c r="K414" s="1" t="s">
        <v>266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8">
      <c r="A415" s="1"/>
      <c r="B415" s="1"/>
      <c r="C415" s="1" t="str">
        <f t="shared" ca="1" si="1"/>
        <v>OK</v>
      </c>
      <c r="D415" s="1" t="s">
        <v>439</v>
      </c>
      <c r="E415" s="6">
        <v>735</v>
      </c>
      <c r="F415" s="1" t="s">
        <v>754</v>
      </c>
      <c r="G415" s="34">
        <v>45870</v>
      </c>
      <c r="H415" s="1"/>
      <c r="I415" s="1" t="s">
        <v>131</v>
      </c>
      <c r="J415" s="1" t="s">
        <v>730</v>
      </c>
      <c r="K415" s="1" t="s">
        <v>439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8">
      <c r="A416" s="1"/>
      <c r="B416" s="1"/>
      <c r="C416" s="1" t="str">
        <f t="shared" ca="1" si="1"/>
        <v>OK</v>
      </c>
      <c r="D416" s="1" t="s">
        <v>267</v>
      </c>
      <c r="E416" s="6">
        <v>700</v>
      </c>
      <c r="F416" s="1" t="s">
        <v>749</v>
      </c>
      <c r="G416" s="34">
        <v>45870</v>
      </c>
      <c r="H416" s="1"/>
      <c r="I416" s="1" t="s">
        <v>131</v>
      </c>
      <c r="J416" s="1" t="s">
        <v>730</v>
      </c>
      <c r="K416" s="1" t="s">
        <v>267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8">
      <c r="A417" s="1"/>
      <c r="B417" s="1"/>
      <c r="C417" s="1" t="str">
        <f t="shared" ca="1" si="1"/>
        <v>OK</v>
      </c>
      <c r="D417" s="1" t="s">
        <v>270</v>
      </c>
      <c r="E417" s="6">
        <v>35</v>
      </c>
      <c r="F417" s="1" t="s">
        <v>749</v>
      </c>
      <c r="G417" s="34">
        <v>45870</v>
      </c>
      <c r="H417" s="1"/>
      <c r="I417" s="1" t="s">
        <v>131</v>
      </c>
      <c r="J417" s="1" t="s">
        <v>730</v>
      </c>
      <c r="K417" s="1" t="s">
        <v>270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8">
      <c r="A418" s="1"/>
      <c r="B418" s="1"/>
      <c r="C418" s="1" t="str">
        <f t="shared" ca="1" si="1"/>
        <v>OK</v>
      </c>
      <c r="D418" s="1" t="s">
        <v>271</v>
      </c>
      <c r="E418" s="6">
        <v>630</v>
      </c>
      <c r="F418" s="1" t="s">
        <v>761</v>
      </c>
      <c r="G418" s="34">
        <v>45870</v>
      </c>
      <c r="H418" s="1"/>
      <c r="I418" s="1" t="s">
        <v>131</v>
      </c>
      <c r="J418" s="1" t="s">
        <v>730</v>
      </c>
      <c r="K418" s="1" t="s">
        <v>271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8">
      <c r="A419" s="1"/>
      <c r="B419" s="1"/>
      <c r="C419" s="1" t="str">
        <f t="shared" ca="1" si="1"/>
        <v>OK</v>
      </c>
      <c r="D419" s="1" t="s">
        <v>273</v>
      </c>
      <c r="E419" s="6">
        <v>665</v>
      </c>
      <c r="F419" s="1" t="s">
        <v>749</v>
      </c>
      <c r="G419" s="34">
        <v>45870</v>
      </c>
      <c r="H419" s="1"/>
      <c r="I419" s="1" t="s">
        <v>131</v>
      </c>
      <c r="J419" s="1" t="s">
        <v>730</v>
      </c>
      <c r="K419" s="1" t="s">
        <v>273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8">
      <c r="A420" s="1"/>
      <c r="B420" s="1"/>
      <c r="C420" s="1" t="str">
        <f t="shared" ca="1" si="1"/>
        <v>OK</v>
      </c>
      <c r="D420" s="1" t="s">
        <v>274</v>
      </c>
      <c r="E420" s="6">
        <v>630</v>
      </c>
      <c r="F420" s="1" t="s">
        <v>761</v>
      </c>
      <c r="G420" s="34">
        <v>45870</v>
      </c>
      <c r="H420" s="1"/>
      <c r="I420" s="1" t="s">
        <v>131</v>
      </c>
      <c r="J420" s="1" t="s">
        <v>730</v>
      </c>
      <c r="K420" s="1" t="s">
        <v>274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8">
      <c r="A421" s="1"/>
      <c r="B421" s="1"/>
      <c r="C421" s="1" t="str">
        <f t="shared" ca="1" si="1"/>
        <v>OK</v>
      </c>
      <c r="D421" s="37" t="s">
        <v>244</v>
      </c>
      <c r="E421" s="36">
        <v>633.74</v>
      </c>
      <c r="F421" s="36" t="s">
        <v>765</v>
      </c>
      <c r="G421" s="115">
        <v>45931</v>
      </c>
      <c r="H421" s="1"/>
      <c r="I421" s="1" t="s">
        <v>131</v>
      </c>
      <c r="J421" s="1" t="s">
        <v>730</v>
      </c>
      <c r="K421" s="1" t="s">
        <v>244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8">
      <c r="A422" s="1"/>
      <c r="B422" s="1"/>
      <c r="C422" s="1" t="str">
        <f t="shared" ca="1" si="1"/>
        <v>OK</v>
      </c>
      <c r="D422" s="1" t="s">
        <v>277</v>
      </c>
      <c r="E422" s="6">
        <v>630</v>
      </c>
      <c r="F422" s="1" t="s">
        <v>761</v>
      </c>
      <c r="G422" s="34">
        <v>45870</v>
      </c>
      <c r="H422" s="1"/>
      <c r="I422" s="1" t="s">
        <v>131</v>
      </c>
      <c r="J422" s="1" t="s">
        <v>730</v>
      </c>
      <c r="K422" s="1" t="s">
        <v>277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8">
      <c r="A423" s="1"/>
      <c r="B423" s="1"/>
      <c r="C423" s="1" t="str">
        <f t="shared" ca="1" si="1"/>
        <v>OK</v>
      </c>
      <c r="D423" s="1" t="s">
        <v>278</v>
      </c>
      <c r="E423" s="6">
        <v>735</v>
      </c>
      <c r="F423" s="1" t="s">
        <v>754</v>
      </c>
      <c r="G423" s="34">
        <v>45870</v>
      </c>
      <c r="H423" s="1"/>
      <c r="I423" s="1" t="s">
        <v>131</v>
      </c>
      <c r="J423" s="1" t="s">
        <v>730</v>
      </c>
      <c r="K423" s="1" t="s">
        <v>278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8">
      <c r="A424" s="1"/>
      <c r="B424" s="1"/>
      <c r="C424" s="1" t="str">
        <f t="shared" ca="1" si="1"/>
        <v>OK</v>
      </c>
      <c r="D424" s="1" t="s">
        <v>279</v>
      </c>
      <c r="E424" s="6">
        <v>665</v>
      </c>
      <c r="F424" s="1" t="s">
        <v>749</v>
      </c>
      <c r="G424" s="34">
        <v>45870</v>
      </c>
      <c r="H424" s="1"/>
      <c r="I424" s="1" t="s">
        <v>131</v>
      </c>
      <c r="J424" s="1" t="s">
        <v>730</v>
      </c>
      <c r="K424" s="1" t="s">
        <v>279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8">
      <c r="A425" s="1"/>
      <c r="B425" s="1"/>
      <c r="C425" s="1" t="str">
        <f t="shared" ca="1" si="1"/>
        <v>OK</v>
      </c>
      <c r="D425" s="1" t="s">
        <v>281</v>
      </c>
      <c r="E425" s="6">
        <v>630</v>
      </c>
      <c r="F425" s="1" t="s">
        <v>749</v>
      </c>
      <c r="G425" s="34">
        <v>45870</v>
      </c>
      <c r="H425" s="1"/>
      <c r="I425" s="1" t="s">
        <v>131</v>
      </c>
      <c r="J425" s="1" t="s">
        <v>730</v>
      </c>
      <c r="K425" s="1" t="s">
        <v>281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8">
      <c r="A426" s="1"/>
      <c r="B426" s="1"/>
      <c r="C426" s="1" t="str">
        <f t="shared" ca="1" si="1"/>
        <v>OK</v>
      </c>
      <c r="D426" s="1" t="s">
        <v>283</v>
      </c>
      <c r="E426" s="6">
        <v>735</v>
      </c>
      <c r="F426" s="1" t="s">
        <v>749</v>
      </c>
      <c r="G426" s="34">
        <v>45870</v>
      </c>
      <c r="H426" s="1"/>
      <c r="I426" s="1" t="s">
        <v>131</v>
      </c>
      <c r="J426" s="1" t="s">
        <v>730</v>
      </c>
      <c r="K426" s="1" t="s">
        <v>283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8">
      <c r="A427" s="1"/>
      <c r="B427" s="1"/>
      <c r="C427" s="1" t="str">
        <f t="shared" ca="1" si="1"/>
        <v>OK</v>
      </c>
      <c r="D427" s="1" t="s">
        <v>285</v>
      </c>
      <c r="E427" s="6">
        <v>630</v>
      </c>
      <c r="F427" s="1" t="s">
        <v>761</v>
      </c>
      <c r="G427" s="34">
        <v>45870</v>
      </c>
      <c r="H427" s="1"/>
      <c r="I427" s="1" t="s">
        <v>131</v>
      </c>
      <c r="J427" s="1" t="s">
        <v>730</v>
      </c>
      <c r="K427" s="1" t="s">
        <v>285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8">
      <c r="A428" s="1"/>
      <c r="B428" s="1"/>
      <c r="C428" s="1" t="str">
        <f t="shared" ca="1" si="1"/>
        <v>OK</v>
      </c>
      <c r="D428" s="1" t="s">
        <v>289</v>
      </c>
      <c r="E428" s="6">
        <v>735</v>
      </c>
      <c r="F428" s="1" t="s">
        <v>749</v>
      </c>
      <c r="G428" s="34">
        <v>45870</v>
      </c>
      <c r="H428" s="1"/>
      <c r="I428" s="1" t="s">
        <v>131</v>
      </c>
      <c r="J428" s="1" t="s">
        <v>730</v>
      </c>
      <c r="K428" s="1" t="s">
        <v>289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8">
      <c r="A429" s="1"/>
      <c r="B429" s="1"/>
      <c r="C429" s="1" t="str">
        <f t="shared" ca="1" si="1"/>
        <v>OK</v>
      </c>
      <c r="D429" s="1" t="s">
        <v>294</v>
      </c>
      <c r="E429" s="6">
        <v>735</v>
      </c>
      <c r="F429" s="1" t="s">
        <v>754</v>
      </c>
      <c r="G429" s="34">
        <v>45870</v>
      </c>
      <c r="H429" s="1"/>
      <c r="I429" s="1" t="s">
        <v>131</v>
      </c>
      <c r="J429" s="1" t="s">
        <v>730</v>
      </c>
      <c r="K429" s="1" t="s">
        <v>294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8">
      <c r="A430" s="1"/>
      <c r="B430" s="1"/>
      <c r="C430" s="1" t="str">
        <f t="shared" ca="1" si="1"/>
        <v>OK</v>
      </c>
      <c r="D430" s="1" t="s">
        <v>297</v>
      </c>
      <c r="E430" s="6">
        <v>735</v>
      </c>
      <c r="F430" s="1" t="s">
        <v>759</v>
      </c>
      <c r="G430" s="34">
        <v>45870</v>
      </c>
      <c r="H430" s="1"/>
      <c r="I430" s="1" t="s">
        <v>131</v>
      </c>
      <c r="J430" s="1" t="s">
        <v>730</v>
      </c>
      <c r="K430" s="1" t="s">
        <v>297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8">
      <c r="A431" s="1"/>
      <c r="B431" s="1"/>
      <c r="C431" s="1" t="str">
        <f t="shared" ca="1" si="1"/>
        <v>OK</v>
      </c>
      <c r="D431" s="1" t="s">
        <v>299</v>
      </c>
      <c r="E431" s="6">
        <v>630</v>
      </c>
      <c r="F431" s="1" t="s">
        <v>761</v>
      </c>
      <c r="G431" s="34">
        <v>45870</v>
      </c>
      <c r="H431" s="1"/>
      <c r="I431" s="1" t="s">
        <v>131</v>
      </c>
      <c r="J431" s="1" t="s">
        <v>730</v>
      </c>
      <c r="K431" s="1" t="s">
        <v>299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8">
      <c r="A432" s="1"/>
      <c r="B432" s="1"/>
      <c r="C432" s="1" t="str">
        <f t="shared" ca="1" si="1"/>
        <v>OK</v>
      </c>
      <c r="D432" s="1" t="s">
        <v>302</v>
      </c>
      <c r="E432" s="6">
        <v>700</v>
      </c>
      <c r="F432" s="1" t="s">
        <v>749</v>
      </c>
      <c r="G432" s="34">
        <v>45870</v>
      </c>
      <c r="H432" s="1"/>
      <c r="I432" s="1" t="s">
        <v>131</v>
      </c>
      <c r="J432" s="1" t="s">
        <v>730</v>
      </c>
      <c r="K432" s="1" t="s">
        <v>302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8">
      <c r="A433" s="1"/>
      <c r="B433" s="1"/>
      <c r="C433" s="1" t="str">
        <f t="shared" ca="1" si="1"/>
        <v>OK</v>
      </c>
      <c r="D433" s="1" t="s">
        <v>303</v>
      </c>
      <c r="E433" s="6">
        <v>735</v>
      </c>
      <c r="F433" s="1" t="s">
        <v>749</v>
      </c>
      <c r="G433" s="34">
        <v>45870</v>
      </c>
      <c r="H433" s="1"/>
      <c r="I433" s="1" t="s">
        <v>131</v>
      </c>
      <c r="J433" s="1" t="s">
        <v>730</v>
      </c>
      <c r="K433" s="1" t="s">
        <v>303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8">
      <c r="A434" s="1"/>
      <c r="B434" s="1"/>
      <c r="C434" s="1" t="str">
        <f t="shared" ca="1" si="1"/>
        <v>OK</v>
      </c>
      <c r="D434" s="1" t="s">
        <v>305</v>
      </c>
      <c r="E434" s="6">
        <v>510</v>
      </c>
      <c r="F434" s="1" t="s">
        <v>761</v>
      </c>
      <c r="G434" s="34">
        <v>45870</v>
      </c>
      <c r="H434" s="1"/>
      <c r="I434" s="1" t="s">
        <v>131</v>
      </c>
      <c r="J434" s="1" t="s">
        <v>730</v>
      </c>
      <c r="K434" s="1" t="s">
        <v>305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8">
      <c r="A435" s="1"/>
      <c r="B435" s="1"/>
      <c r="C435" s="1" t="str">
        <f t="shared" ca="1" si="1"/>
        <v>OK</v>
      </c>
      <c r="D435" s="1" t="s">
        <v>307</v>
      </c>
      <c r="E435" s="6">
        <v>630</v>
      </c>
      <c r="F435" s="1" t="s">
        <v>761</v>
      </c>
      <c r="G435" s="34">
        <v>45870</v>
      </c>
      <c r="H435" s="1"/>
      <c r="I435" s="1" t="s">
        <v>131</v>
      </c>
      <c r="J435" s="1" t="s">
        <v>730</v>
      </c>
      <c r="K435" s="1" t="s">
        <v>307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8">
      <c r="A436" s="1"/>
      <c r="B436" s="1"/>
      <c r="C436" s="1" t="str">
        <f t="shared" ca="1" si="1"/>
        <v>OK</v>
      </c>
      <c r="D436" s="1" t="s">
        <v>309</v>
      </c>
      <c r="E436" s="6">
        <v>700</v>
      </c>
      <c r="F436" s="1" t="s">
        <v>749</v>
      </c>
      <c r="G436" s="34">
        <v>45870</v>
      </c>
      <c r="H436" s="1"/>
      <c r="I436" s="1" t="s">
        <v>131</v>
      </c>
      <c r="J436" s="1" t="s">
        <v>730</v>
      </c>
      <c r="K436" s="1" t="s">
        <v>309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8">
      <c r="A437" s="1"/>
      <c r="B437" s="1"/>
      <c r="C437" s="1" t="str">
        <f t="shared" ca="1" si="1"/>
        <v>OK</v>
      </c>
      <c r="D437" s="1" t="s">
        <v>441</v>
      </c>
      <c r="E437" s="6">
        <v>735</v>
      </c>
      <c r="F437" s="1" t="s">
        <v>749</v>
      </c>
      <c r="G437" s="34">
        <v>45870</v>
      </c>
      <c r="H437" s="1"/>
      <c r="I437" s="1" t="s">
        <v>131</v>
      </c>
      <c r="J437" s="1" t="s">
        <v>730</v>
      </c>
      <c r="K437" s="1" t="s">
        <v>441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8">
      <c r="A438" s="1"/>
      <c r="B438" s="1"/>
      <c r="C438" s="1" t="str">
        <f t="shared" ca="1" si="1"/>
        <v>OK</v>
      </c>
      <c r="D438" s="1" t="s">
        <v>311</v>
      </c>
      <c r="E438" s="6">
        <v>700</v>
      </c>
      <c r="F438" s="1" t="s">
        <v>749</v>
      </c>
      <c r="G438" s="34">
        <v>45870</v>
      </c>
      <c r="H438" s="1"/>
      <c r="I438" s="1" t="s">
        <v>131</v>
      </c>
      <c r="J438" s="1" t="s">
        <v>730</v>
      </c>
      <c r="K438" s="1" t="s">
        <v>311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8">
      <c r="A439" s="1"/>
      <c r="B439" s="1"/>
      <c r="C439" s="1" t="str">
        <f t="shared" ca="1" si="1"/>
        <v>OK</v>
      </c>
      <c r="D439" s="1" t="s">
        <v>313</v>
      </c>
      <c r="E439" s="6">
        <v>735</v>
      </c>
      <c r="F439" s="1" t="s">
        <v>759</v>
      </c>
      <c r="G439" s="34">
        <v>45870</v>
      </c>
      <c r="H439" s="1"/>
      <c r="I439" s="1" t="s">
        <v>131</v>
      </c>
      <c r="J439" s="1" t="s">
        <v>730</v>
      </c>
      <c r="K439" s="1" t="s">
        <v>313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8">
      <c r="A440" s="1"/>
      <c r="B440" s="1"/>
      <c r="C440" s="1" t="str">
        <f t="shared" ca="1" si="1"/>
        <v>OK</v>
      </c>
      <c r="D440" s="1" t="s">
        <v>314</v>
      </c>
      <c r="E440" s="6">
        <v>735</v>
      </c>
      <c r="F440" s="1" t="s">
        <v>749</v>
      </c>
      <c r="G440" s="34">
        <v>45870</v>
      </c>
      <c r="H440" s="1"/>
      <c r="I440" s="1" t="s">
        <v>131</v>
      </c>
      <c r="J440" s="1" t="s">
        <v>730</v>
      </c>
      <c r="K440" s="1" t="s">
        <v>314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8">
      <c r="A441" s="1"/>
      <c r="B441" s="1"/>
      <c r="C441" s="1" t="str">
        <f t="shared" ca="1" si="1"/>
        <v>OK</v>
      </c>
      <c r="D441" s="1" t="s">
        <v>316</v>
      </c>
      <c r="E441" s="6">
        <v>735</v>
      </c>
      <c r="F441" s="1" t="s">
        <v>760</v>
      </c>
      <c r="G441" s="34">
        <v>45870</v>
      </c>
      <c r="H441" s="1"/>
      <c r="I441" s="1" t="s">
        <v>131</v>
      </c>
      <c r="J441" s="1" t="s">
        <v>730</v>
      </c>
      <c r="K441" s="1" t="s">
        <v>316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8">
      <c r="A442" s="1"/>
      <c r="B442" s="1"/>
      <c r="C442" s="1" t="str">
        <f t="shared" ca="1" si="1"/>
        <v>OK</v>
      </c>
      <c r="D442" s="1" t="s">
        <v>317</v>
      </c>
      <c r="E442" s="6">
        <v>315</v>
      </c>
      <c r="F442" s="1" t="s">
        <v>754</v>
      </c>
      <c r="G442" s="34">
        <v>45870</v>
      </c>
      <c r="H442" s="1"/>
      <c r="I442" s="1" t="s">
        <v>131</v>
      </c>
      <c r="J442" s="1" t="s">
        <v>730</v>
      </c>
      <c r="K442" s="1" t="s">
        <v>317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8">
      <c r="A443" s="1"/>
      <c r="B443" s="1"/>
      <c r="C443" s="1" t="str">
        <f t="shared" ca="1" si="1"/>
        <v>OK</v>
      </c>
      <c r="D443" s="1" t="s">
        <v>319</v>
      </c>
      <c r="E443" s="6">
        <v>525</v>
      </c>
      <c r="F443" s="1" t="s">
        <v>761</v>
      </c>
      <c r="G443" s="34">
        <v>45870</v>
      </c>
      <c r="H443" s="1"/>
      <c r="I443" s="1" t="s">
        <v>131</v>
      </c>
      <c r="J443" s="1" t="s">
        <v>730</v>
      </c>
      <c r="K443" s="1" t="s">
        <v>319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8">
      <c r="A444" s="1"/>
      <c r="B444" s="1"/>
      <c r="C444" s="1" t="str">
        <f t="shared" ca="1" si="1"/>
        <v>OK</v>
      </c>
      <c r="D444" s="1" t="s">
        <v>321</v>
      </c>
      <c r="E444" s="6">
        <v>735</v>
      </c>
      <c r="F444" s="1" t="s">
        <v>749</v>
      </c>
      <c r="G444" s="34">
        <v>45870</v>
      </c>
      <c r="H444" s="1"/>
      <c r="I444" s="1" t="s">
        <v>131</v>
      </c>
      <c r="J444" s="1" t="s">
        <v>730</v>
      </c>
      <c r="K444" s="1" t="s">
        <v>321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8">
      <c r="A445" s="1"/>
      <c r="B445" s="1"/>
      <c r="C445" s="1" t="str">
        <f t="shared" ca="1" si="1"/>
        <v>OK</v>
      </c>
      <c r="D445" s="1" t="s">
        <v>484</v>
      </c>
      <c r="E445" s="6">
        <v>525</v>
      </c>
      <c r="F445" s="1" t="s">
        <v>766</v>
      </c>
      <c r="G445" s="34">
        <v>45870</v>
      </c>
      <c r="H445" s="1"/>
      <c r="I445" s="1" t="s">
        <v>131</v>
      </c>
      <c r="J445" s="1" t="s">
        <v>730</v>
      </c>
      <c r="K445" s="1" t="s">
        <v>484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8">
      <c r="A446" s="1"/>
      <c r="B446" s="1"/>
      <c r="C446" s="1" t="str">
        <f t="shared" ca="1" si="1"/>
        <v>OK</v>
      </c>
      <c r="D446" s="1" t="s">
        <v>324</v>
      </c>
      <c r="E446" s="6">
        <v>735</v>
      </c>
      <c r="F446" s="1" t="s">
        <v>754</v>
      </c>
      <c r="G446" s="34">
        <v>45870</v>
      </c>
      <c r="H446" s="1"/>
      <c r="I446" s="1" t="s">
        <v>131</v>
      </c>
      <c r="J446" s="1" t="s">
        <v>730</v>
      </c>
      <c r="K446" s="1" t="s">
        <v>324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8">
      <c r="A447" s="1"/>
      <c r="B447" s="1"/>
      <c r="C447" s="1" t="str">
        <f t="shared" ca="1" si="1"/>
        <v>OK</v>
      </c>
      <c r="D447" s="1" t="s">
        <v>325</v>
      </c>
      <c r="E447" s="6">
        <v>700</v>
      </c>
      <c r="F447" s="1" t="s">
        <v>749</v>
      </c>
      <c r="G447" s="34">
        <v>45870</v>
      </c>
      <c r="H447" s="1"/>
      <c r="I447" s="1" t="s">
        <v>131</v>
      </c>
      <c r="J447" s="1" t="s">
        <v>730</v>
      </c>
      <c r="K447" s="1" t="s">
        <v>325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8">
      <c r="A448" s="1"/>
      <c r="B448" s="1"/>
      <c r="C448" s="1" t="str">
        <f t="shared" ca="1" si="1"/>
        <v>OK</v>
      </c>
      <c r="D448" s="1" t="s">
        <v>326</v>
      </c>
      <c r="E448" s="6">
        <v>735</v>
      </c>
      <c r="F448" s="1" t="s">
        <v>760</v>
      </c>
      <c r="G448" s="34">
        <v>45870</v>
      </c>
      <c r="H448" s="1"/>
      <c r="I448" s="1" t="s">
        <v>131</v>
      </c>
      <c r="J448" s="1" t="s">
        <v>730</v>
      </c>
      <c r="K448" s="1" t="s">
        <v>326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8">
      <c r="A449" s="1"/>
      <c r="B449" s="1"/>
      <c r="C449" s="1" t="str">
        <f t="shared" ca="1" si="1"/>
        <v>OK</v>
      </c>
      <c r="D449" s="1" t="s">
        <v>328</v>
      </c>
      <c r="E449" s="6">
        <v>665</v>
      </c>
      <c r="F449" s="1" t="s">
        <v>759</v>
      </c>
      <c r="G449" s="34">
        <v>45870</v>
      </c>
      <c r="H449" s="1"/>
      <c r="I449" s="1" t="s">
        <v>131</v>
      </c>
      <c r="J449" s="1" t="s">
        <v>730</v>
      </c>
      <c r="K449" s="1" t="s">
        <v>328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8">
      <c r="A450" s="1"/>
      <c r="B450" s="1"/>
      <c r="C450" s="1" t="str">
        <f t="shared" ca="1" si="1"/>
        <v>OK</v>
      </c>
      <c r="D450" s="1" t="s">
        <v>329</v>
      </c>
      <c r="E450" s="6">
        <v>735</v>
      </c>
      <c r="F450" s="1" t="s">
        <v>749</v>
      </c>
      <c r="G450" s="34">
        <v>45870</v>
      </c>
      <c r="H450" s="1"/>
      <c r="I450" s="1" t="s">
        <v>131</v>
      </c>
      <c r="J450" s="1" t="s">
        <v>730</v>
      </c>
      <c r="K450" s="1" t="s">
        <v>329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8">
      <c r="A451" s="1"/>
      <c r="B451" s="1"/>
      <c r="C451" s="1" t="str">
        <f t="shared" ca="1" si="1"/>
        <v>OK</v>
      </c>
      <c r="D451" s="1" t="s">
        <v>330</v>
      </c>
      <c r="E451" s="6">
        <v>735</v>
      </c>
      <c r="F451" s="1" t="s">
        <v>754</v>
      </c>
      <c r="G451" s="34">
        <v>45870</v>
      </c>
      <c r="H451" s="1"/>
      <c r="I451" s="1" t="s">
        <v>131</v>
      </c>
      <c r="J451" s="1" t="s">
        <v>730</v>
      </c>
      <c r="K451" s="1" t="s">
        <v>330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8">
      <c r="A452" s="1"/>
      <c r="B452" s="1"/>
      <c r="C452" s="1" t="str">
        <f t="shared" ca="1" si="1"/>
        <v>OK</v>
      </c>
      <c r="D452" s="1" t="s">
        <v>331</v>
      </c>
      <c r="E452" s="6">
        <v>665</v>
      </c>
      <c r="F452" s="1" t="s">
        <v>754</v>
      </c>
      <c r="G452" s="34">
        <v>45870</v>
      </c>
      <c r="H452" s="1"/>
      <c r="I452" s="1" t="s">
        <v>131</v>
      </c>
      <c r="J452" s="1" t="s">
        <v>730</v>
      </c>
      <c r="K452" s="1" t="s">
        <v>331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8">
      <c r="A453" s="1"/>
      <c r="B453" s="1"/>
      <c r="C453" s="1" t="str">
        <f t="shared" ca="1" si="1"/>
        <v>OK</v>
      </c>
      <c r="D453" s="1" t="s">
        <v>332</v>
      </c>
      <c r="E453" s="6">
        <v>735</v>
      </c>
      <c r="F453" s="1" t="s">
        <v>759</v>
      </c>
      <c r="G453" s="34">
        <v>45870</v>
      </c>
      <c r="H453" s="1"/>
      <c r="I453" s="1" t="s">
        <v>131</v>
      </c>
      <c r="J453" s="1" t="s">
        <v>730</v>
      </c>
      <c r="K453" s="1" t="s">
        <v>332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8">
      <c r="A454" s="1"/>
      <c r="B454" s="1"/>
      <c r="C454" s="1" t="str">
        <f t="shared" ca="1" si="1"/>
        <v>OK</v>
      </c>
      <c r="D454" s="1" t="s">
        <v>334</v>
      </c>
      <c r="E454" s="6">
        <v>595</v>
      </c>
      <c r="F454" s="1" t="s">
        <v>749</v>
      </c>
      <c r="G454" s="34">
        <v>45870</v>
      </c>
      <c r="H454" s="1"/>
      <c r="I454" s="1" t="s">
        <v>131</v>
      </c>
      <c r="J454" s="1" t="s">
        <v>730</v>
      </c>
      <c r="K454" s="1" t="s">
        <v>334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8">
      <c r="A455" s="1"/>
      <c r="B455" s="1"/>
      <c r="C455" s="1" t="str">
        <f t="shared" ca="1" si="1"/>
        <v>OK</v>
      </c>
      <c r="D455" s="1" t="s">
        <v>335</v>
      </c>
      <c r="E455" s="6">
        <v>735</v>
      </c>
      <c r="F455" s="1" t="s">
        <v>749</v>
      </c>
      <c r="G455" s="34">
        <v>45870</v>
      </c>
      <c r="H455" s="1"/>
      <c r="I455" s="1" t="s">
        <v>131</v>
      </c>
      <c r="J455" s="1" t="s">
        <v>730</v>
      </c>
      <c r="K455" s="1" t="s">
        <v>335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8">
      <c r="A456" s="1"/>
      <c r="B456" s="1"/>
      <c r="C456" s="1" t="str">
        <f t="shared" ca="1" si="1"/>
        <v>OK</v>
      </c>
      <c r="D456" s="1" t="s">
        <v>336</v>
      </c>
      <c r="E456" s="6">
        <v>735</v>
      </c>
      <c r="F456" s="1" t="s">
        <v>759</v>
      </c>
      <c r="G456" s="34">
        <v>45870</v>
      </c>
      <c r="H456" s="1"/>
      <c r="I456" s="1" t="s">
        <v>131</v>
      </c>
      <c r="J456" s="1" t="s">
        <v>730</v>
      </c>
      <c r="K456" s="1" t="s">
        <v>336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8">
      <c r="A457" s="1"/>
      <c r="B457" s="1"/>
      <c r="C457" s="1" t="str">
        <f t="shared" ca="1" si="1"/>
        <v>OK</v>
      </c>
      <c r="D457" s="1" t="s">
        <v>337</v>
      </c>
      <c r="E457" s="6">
        <v>735</v>
      </c>
      <c r="F457" s="1" t="s">
        <v>749</v>
      </c>
      <c r="G457" s="34">
        <v>45870</v>
      </c>
      <c r="H457" s="1"/>
      <c r="I457" s="1" t="s">
        <v>131</v>
      </c>
      <c r="J457" s="1" t="s">
        <v>730</v>
      </c>
      <c r="K457" s="1" t="s">
        <v>337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8">
      <c r="A458" s="1"/>
      <c r="B458" s="1"/>
      <c r="C458" s="1" t="str">
        <f t="shared" ca="1" si="1"/>
        <v>OK</v>
      </c>
      <c r="D458" s="1" t="s">
        <v>339</v>
      </c>
      <c r="E458" s="6">
        <v>735</v>
      </c>
      <c r="F458" s="1" t="s">
        <v>749</v>
      </c>
      <c r="G458" s="34">
        <v>45870</v>
      </c>
      <c r="H458" s="1"/>
      <c r="I458" s="1" t="s">
        <v>131</v>
      </c>
      <c r="J458" s="1" t="s">
        <v>730</v>
      </c>
      <c r="K458" s="1" t="s">
        <v>339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8">
      <c r="A459" s="1"/>
      <c r="B459" s="1"/>
      <c r="C459" s="1" t="str">
        <f t="shared" ca="1" si="1"/>
        <v>OK</v>
      </c>
      <c r="D459" s="1" t="s">
        <v>341</v>
      </c>
      <c r="E459" s="6">
        <v>700</v>
      </c>
      <c r="F459" s="1" t="s">
        <v>754</v>
      </c>
      <c r="G459" s="34">
        <v>45870</v>
      </c>
      <c r="H459" s="1"/>
      <c r="I459" s="1" t="s">
        <v>131</v>
      </c>
      <c r="J459" s="1" t="s">
        <v>730</v>
      </c>
      <c r="K459" s="1" t="s">
        <v>341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8">
      <c r="A460" s="1"/>
      <c r="B460" s="1"/>
      <c r="C460" s="1" t="str">
        <f t="shared" ca="1" si="1"/>
        <v>OK</v>
      </c>
      <c r="D460" s="1" t="s">
        <v>342</v>
      </c>
      <c r="E460" s="6">
        <v>735</v>
      </c>
      <c r="F460" s="1" t="s">
        <v>749</v>
      </c>
      <c r="G460" s="34">
        <v>45870</v>
      </c>
      <c r="H460" s="1"/>
      <c r="I460" s="1" t="s">
        <v>131</v>
      </c>
      <c r="J460" s="1" t="s">
        <v>730</v>
      </c>
      <c r="K460" s="1" t="s">
        <v>342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8">
      <c r="A461" s="1"/>
      <c r="B461" s="1"/>
      <c r="C461" s="1" t="str">
        <f t="shared" ca="1" si="1"/>
        <v>OK</v>
      </c>
      <c r="D461" s="1" t="s">
        <v>344</v>
      </c>
      <c r="E461" s="6">
        <v>735</v>
      </c>
      <c r="F461" s="1" t="s">
        <v>759</v>
      </c>
      <c r="G461" s="34">
        <v>45870</v>
      </c>
      <c r="H461" s="1"/>
      <c r="I461" s="1" t="s">
        <v>131</v>
      </c>
      <c r="J461" s="1" t="s">
        <v>730</v>
      </c>
      <c r="K461" s="1" t="s">
        <v>344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8">
      <c r="A462" s="1"/>
      <c r="B462" s="1"/>
      <c r="C462" s="1" t="str">
        <f t="shared" ca="1" si="1"/>
        <v>Incompleto</v>
      </c>
      <c r="D462" s="1" t="s">
        <v>346</v>
      </c>
      <c r="E462" s="6">
        <v>735</v>
      </c>
      <c r="F462" s="1" t="s">
        <v>749</v>
      </c>
      <c r="G462" s="34">
        <v>45870</v>
      </c>
      <c r="H462" s="1"/>
      <c r="I462" s="1" t="s">
        <v>131</v>
      </c>
      <c r="J462" s="1" t="s">
        <v>730</v>
      </c>
      <c r="K462" s="1" t="s">
        <v>346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8">
      <c r="A463" s="1"/>
      <c r="B463" s="1"/>
      <c r="C463" s="1" t="str">
        <f t="shared" ca="1" si="1"/>
        <v>OK</v>
      </c>
      <c r="D463" s="1" t="s">
        <v>347</v>
      </c>
      <c r="E463" s="6">
        <v>700</v>
      </c>
      <c r="F463" s="1" t="s">
        <v>754</v>
      </c>
      <c r="G463" s="34">
        <v>45870</v>
      </c>
      <c r="H463" s="1"/>
      <c r="I463" s="1" t="s">
        <v>131</v>
      </c>
      <c r="J463" s="1" t="s">
        <v>730</v>
      </c>
      <c r="K463" s="1" t="s">
        <v>347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8">
      <c r="A464" s="1"/>
      <c r="B464" s="1"/>
      <c r="C464" s="1" t="str">
        <f t="shared" ca="1" si="1"/>
        <v>OK</v>
      </c>
      <c r="D464" s="1" t="s">
        <v>443</v>
      </c>
      <c r="E464" s="6">
        <v>735</v>
      </c>
      <c r="F464" s="1" t="s">
        <v>754</v>
      </c>
      <c r="G464" s="34">
        <v>45870</v>
      </c>
      <c r="H464" s="1"/>
      <c r="I464" s="1" t="s">
        <v>131</v>
      </c>
      <c r="J464" s="1" t="s">
        <v>730</v>
      </c>
      <c r="K464" s="1" t="s">
        <v>443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8">
      <c r="A465" s="1"/>
      <c r="B465" s="1"/>
      <c r="C465" s="1" t="str">
        <f t="shared" ca="1" si="1"/>
        <v>OK</v>
      </c>
      <c r="D465" s="1" t="s">
        <v>349</v>
      </c>
      <c r="E465" s="6">
        <v>630</v>
      </c>
      <c r="F465" s="1" t="s">
        <v>749</v>
      </c>
      <c r="G465" s="34">
        <v>45870</v>
      </c>
      <c r="H465" s="1"/>
      <c r="I465" s="1" t="s">
        <v>131</v>
      </c>
      <c r="J465" s="1" t="s">
        <v>730</v>
      </c>
      <c r="K465" s="1" t="s">
        <v>349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8">
      <c r="A466" s="1"/>
      <c r="B466" s="1"/>
      <c r="C466" s="1" t="str">
        <f t="shared" ca="1" si="1"/>
        <v>OK</v>
      </c>
      <c r="D466" s="1" t="s">
        <v>356</v>
      </c>
      <c r="E466" s="6">
        <v>735</v>
      </c>
      <c r="F466" s="1" t="s">
        <v>754</v>
      </c>
      <c r="G466" s="34">
        <v>45870</v>
      </c>
      <c r="H466" s="1"/>
      <c r="I466" s="1" t="s">
        <v>131</v>
      </c>
      <c r="J466" s="1" t="s">
        <v>730</v>
      </c>
      <c r="K466" s="1" t="s">
        <v>356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8">
      <c r="A467" s="1"/>
      <c r="B467" s="1"/>
      <c r="C467" s="1" t="str">
        <f t="shared" ca="1" si="1"/>
        <v>OK</v>
      </c>
      <c r="D467" s="1" t="s">
        <v>351</v>
      </c>
      <c r="E467" s="6">
        <v>540</v>
      </c>
      <c r="F467" s="1" t="s">
        <v>761</v>
      </c>
      <c r="G467" s="34">
        <v>45870</v>
      </c>
      <c r="H467" s="1"/>
      <c r="I467" s="1" t="s">
        <v>131</v>
      </c>
      <c r="J467" s="1" t="s">
        <v>730</v>
      </c>
      <c r="K467" s="1" t="s">
        <v>351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8">
      <c r="A468" s="1"/>
      <c r="B468" s="1"/>
      <c r="C468" s="1" t="str">
        <f t="shared" ca="1" si="1"/>
        <v>OK</v>
      </c>
      <c r="D468" s="1" t="s">
        <v>353</v>
      </c>
      <c r="E468" s="6">
        <v>630</v>
      </c>
      <c r="F468" s="1" t="s">
        <v>761</v>
      </c>
      <c r="G468" s="34">
        <v>45870</v>
      </c>
      <c r="H468" s="1"/>
      <c r="I468" s="1" t="s">
        <v>131</v>
      </c>
      <c r="J468" s="1" t="s">
        <v>730</v>
      </c>
      <c r="K468" s="1" t="s">
        <v>353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8">
      <c r="A469" s="1"/>
      <c r="B469" s="1"/>
      <c r="C469" s="1" t="str">
        <f t="shared" ca="1" si="1"/>
        <v>OK</v>
      </c>
      <c r="D469" s="1" t="s">
        <v>444</v>
      </c>
      <c r="E469" s="6">
        <v>735</v>
      </c>
      <c r="F469" s="1" t="s">
        <v>749</v>
      </c>
      <c r="G469" s="34">
        <v>45870</v>
      </c>
      <c r="H469" s="1"/>
      <c r="I469" s="1" t="s">
        <v>131</v>
      </c>
      <c r="J469" s="1" t="s">
        <v>730</v>
      </c>
      <c r="K469" s="1" t="s">
        <v>444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8">
      <c r="A470" s="1"/>
      <c r="B470" s="1"/>
      <c r="C470" s="1" t="str">
        <f t="shared" ca="1" si="1"/>
        <v>OK</v>
      </c>
      <c r="D470" s="1" t="s">
        <v>357</v>
      </c>
      <c r="E470" s="6">
        <v>735</v>
      </c>
      <c r="F470" s="1" t="s">
        <v>749</v>
      </c>
      <c r="G470" s="34">
        <v>45870</v>
      </c>
      <c r="H470" s="1"/>
      <c r="I470" s="1" t="s">
        <v>131</v>
      </c>
      <c r="J470" s="1" t="s">
        <v>730</v>
      </c>
      <c r="K470" s="1" t="s">
        <v>357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8">
      <c r="A471" s="1"/>
      <c r="B471" s="1"/>
      <c r="C471" s="1" t="str">
        <f t="shared" ca="1" si="1"/>
        <v>OK</v>
      </c>
      <c r="D471" s="1" t="s">
        <v>358</v>
      </c>
      <c r="E471" s="6">
        <v>735</v>
      </c>
      <c r="F471" s="1" t="s">
        <v>749</v>
      </c>
      <c r="G471" s="34">
        <v>45870</v>
      </c>
      <c r="H471" s="1"/>
      <c r="I471" s="1" t="s">
        <v>131</v>
      </c>
      <c r="J471" s="1" t="s">
        <v>730</v>
      </c>
      <c r="K471" s="1" t="s">
        <v>358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8">
      <c r="A472" s="1"/>
      <c r="B472" s="1"/>
      <c r="C472" s="1" t="str">
        <f t="shared" ca="1" si="1"/>
        <v>OK</v>
      </c>
      <c r="D472" s="1" t="s">
        <v>360</v>
      </c>
      <c r="E472" s="6">
        <v>665</v>
      </c>
      <c r="F472" s="1" t="s">
        <v>754</v>
      </c>
      <c r="G472" s="34">
        <v>45870</v>
      </c>
      <c r="H472" s="1"/>
      <c r="I472" s="1" t="s">
        <v>131</v>
      </c>
      <c r="J472" s="1" t="s">
        <v>730</v>
      </c>
      <c r="K472" s="1" t="s">
        <v>360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8">
      <c r="A473" s="1"/>
      <c r="B473" s="1"/>
      <c r="C473" s="1" t="str">
        <f t="shared" ca="1" si="1"/>
        <v>OK</v>
      </c>
      <c r="D473" s="1" t="s">
        <v>361</v>
      </c>
      <c r="E473" s="6">
        <v>175</v>
      </c>
      <c r="F473" s="1" t="s">
        <v>762</v>
      </c>
      <c r="G473" s="34">
        <v>45870</v>
      </c>
      <c r="H473" s="1"/>
      <c r="I473" s="1" t="s">
        <v>131</v>
      </c>
      <c r="J473" s="1" t="s">
        <v>730</v>
      </c>
      <c r="K473" s="1" t="s">
        <v>361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8">
      <c r="A474" s="1"/>
      <c r="B474" s="1"/>
      <c r="C474" s="1" t="str">
        <f t="shared" ca="1" si="1"/>
        <v>OK</v>
      </c>
      <c r="D474" s="1" t="s">
        <v>363</v>
      </c>
      <c r="E474" s="6">
        <v>735</v>
      </c>
      <c r="F474" s="1" t="s">
        <v>759</v>
      </c>
      <c r="G474" s="34">
        <v>45870</v>
      </c>
      <c r="H474" s="1"/>
      <c r="I474" s="1" t="s">
        <v>131</v>
      </c>
      <c r="J474" s="1" t="s">
        <v>730</v>
      </c>
      <c r="K474" s="1" t="s">
        <v>363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8">
      <c r="A475" s="1"/>
      <c r="B475" s="1"/>
      <c r="C475" s="1" t="str">
        <f t="shared" ca="1" si="1"/>
        <v>OK</v>
      </c>
      <c r="D475" s="1" t="s">
        <v>364</v>
      </c>
      <c r="E475" s="6">
        <v>735</v>
      </c>
      <c r="F475" s="1" t="s">
        <v>749</v>
      </c>
      <c r="G475" s="34">
        <v>45870</v>
      </c>
      <c r="H475" s="1"/>
      <c r="I475" s="1" t="s">
        <v>131</v>
      </c>
      <c r="J475" s="1" t="s">
        <v>730</v>
      </c>
      <c r="K475" s="1" t="s">
        <v>364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8">
      <c r="A476" s="1"/>
      <c r="B476" s="1"/>
      <c r="C476" s="1" t="str">
        <f t="shared" ca="1" si="1"/>
        <v>OK</v>
      </c>
      <c r="D476" s="1" t="s">
        <v>365</v>
      </c>
      <c r="E476" s="6">
        <v>735</v>
      </c>
      <c r="F476" s="1" t="s">
        <v>754</v>
      </c>
      <c r="G476" s="34">
        <v>45870</v>
      </c>
      <c r="H476" s="1"/>
      <c r="I476" s="1" t="s">
        <v>131</v>
      </c>
      <c r="J476" s="1" t="s">
        <v>730</v>
      </c>
      <c r="K476" s="1" t="s">
        <v>365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8">
      <c r="A477" s="1"/>
      <c r="B477" s="1"/>
      <c r="C477" s="1" t="str">
        <f t="shared" ca="1" si="1"/>
        <v>OK</v>
      </c>
      <c r="D477" s="1" t="s">
        <v>367</v>
      </c>
      <c r="E477" s="6">
        <v>700</v>
      </c>
      <c r="F477" s="1" t="s">
        <v>759</v>
      </c>
      <c r="G477" s="34">
        <v>45870</v>
      </c>
      <c r="H477" s="1"/>
      <c r="I477" s="1" t="s">
        <v>131</v>
      </c>
      <c r="J477" s="1" t="s">
        <v>730</v>
      </c>
      <c r="K477" s="1" t="s">
        <v>367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8">
      <c r="A478" s="1"/>
      <c r="B478" s="1"/>
      <c r="C478" s="1" t="str">
        <f t="shared" ca="1" si="1"/>
        <v>OK</v>
      </c>
      <c r="D478" s="1" t="s">
        <v>368</v>
      </c>
      <c r="E478" s="6">
        <v>735</v>
      </c>
      <c r="F478" s="1" t="s">
        <v>749</v>
      </c>
      <c r="G478" s="34">
        <v>45870</v>
      </c>
      <c r="H478" s="1"/>
      <c r="I478" s="1" t="s">
        <v>131</v>
      </c>
      <c r="J478" s="1" t="s">
        <v>730</v>
      </c>
      <c r="K478" s="1" t="s">
        <v>368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8">
      <c r="A479" s="1"/>
      <c r="B479" s="1"/>
      <c r="C479" s="1" t="str">
        <f t="shared" ca="1" si="1"/>
        <v>OK</v>
      </c>
      <c r="D479" s="1" t="s">
        <v>369</v>
      </c>
      <c r="E479" s="6">
        <v>735</v>
      </c>
      <c r="F479" s="1" t="s">
        <v>749</v>
      </c>
      <c r="G479" s="34">
        <v>45870</v>
      </c>
      <c r="H479" s="1"/>
      <c r="I479" s="1" t="s">
        <v>131</v>
      </c>
      <c r="J479" s="1" t="s">
        <v>730</v>
      </c>
      <c r="K479" s="1" t="s">
        <v>369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8">
      <c r="A480" s="1"/>
      <c r="B480" s="1"/>
      <c r="C480" s="1" t="str">
        <f t="shared" ca="1" si="1"/>
        <v>OK</v>
      </c>
      <c r="D480" s="1" t="s">
        <v>372</v>
      </c>
      <c r="E480" s="6">
        <v>700</v>
      </c>
      <c r="F480" s="1" t="s">
        <v>749</v>
      </c>
      <c r="G480" s="34">
        <v>45870</v>
      </c>
      <c r="H480" s="1"/>
      <c r="I480" s="1" t="s">
        <v>131</v>
      </c>
      <c r="J480" s="1" t="s">
        <v>730</v>
      </c>
      <c r="K480" s="1" t="s">
        <v>372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8">
      <c r="A481" s="1"/>
      <c r="B481" s="1"/>
      <c r="C481" s="1" t="str">
        <f t="shared" ca="1" si="1"/>
        <v>OK</v>
      </c>
      <c r="D481" s="1" t="s">
        <v>375</v>
      </c>
      <c r="E481" s="6">
        <v>665</v>
      </c>
      <c r="F481" s="1" t="s">
        <v>749</v>
      </c>
      <c r="G481" s="34">
        <v>45870</v>
      </c>
      <c r="H481" s="1"/>
      <c r="I481" s="1" t="s">
        <v>131</v>
      </c>
      <c r="J481" s="1" t="s">
        <v>730</v>
      </c>
      <c r="K481" s="1" t="s">
        <v>375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8">
      <c r="A482" s="1"/>
      <c r="B482" s="1"/>
      <c r="C482" s="1" t="str">
        <f t="shared" ca="1" si="1"/>
        <v>OK</v>
      </c>
      <c r="D482" s="1" t="s">
        <v>378</v>
      </c>
      <c r="E482" s="6">
        <v>735</v>
      </c>
      <c r="F482" s="1" t="s">
        <v>749</v>
      </c>
      <c r="G482" s="34">
        <v>45870</v>
      </c>
      <c r="H482" s="1"/>
      <c r="I482" s="1" t="s">
        <v>131</v>
      </c>
      <c r="J482" s="1" t="s">
        <v>730</v>
      </c>
      <c r="K482" s="1" t="s">
        <v>378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8">
      <c r="A483" s="1"/>
      <c r="B483" s="1"/>
      <c r="C483" s="1" t="str">
        <f t="shared" ca="1" si="1"/>
        <v>OK</v>
      </c>
      <c r="D483" s="1" t="s">
        <v>379</v>
      </c>
      <c r="E483" s="6">
        <v>490</v>
      </c>
      <c r="F483" s="1" t="s">
        <v>754</v>
      </c>
      <c r="G483" s="34">
        <v>45870</v>
      </c>
      <c r="H483" s="1"/>
      <c r="I483" s="1" t="s">
        <v>131</v>
      </c>
      <c r="J483" s="1" t="s">
        <v>730</v>
      </c>
      <c r="K483" s="1" t="s">
        <v>379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8">
      <c r="A484" s="1"/>
      <c r="B484" s="1"/>
      <c r="C484" s="1" t="str">
        <f t="shared" ca="1" si="1"/>
        <v>OK</v>
      </c>
      <c r="D484" s="1" t="s">
        <v>382</v>
      </c>
      <c r="E484" s="6">
        <v>735</v>
      </c>
      <c r="F484" s="1" t="s">
        <v>749</v>
      </c>
      <c r="G484" s="34">
        <v>45870</v>
      </c>
      <c r="H484" s="1"/>
      <c r="I484" s="1" t="s">
        <v>131</v>
      </c>
      <c r="J484" s="1" t="s">
        <v>730</v>
      </c>
      <c r="K484" s="1" t="s">
        <v>382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8">
      <c r="A485" s="1"/>
      <c r="B485" s="1"/>
      <c r="C485" s="1" t="str">
        <f t="shared" ca="1" si="1"/>
        <v>OK</v>
      </c>
      <c r="D485" s="1" t="s">
        <v>384</v>
      </c>
      <c r="E485" s="6">
        <v>630</v>
      </c>
      <c r="F485" s="1" t="s">
        <v>759</v>
      </c>
      <c r="G485" s="34">
        <v>45870</v>
      </c>
      <c r="H485" s="1"/>
      <c r="I485" s="1" t="s">
        <v>131</v>
      </c>
      <c r="J485" s="1" t="s">
        <v>730</v>
      </c>
      <c r="K485" s="1" t="s">
        <v>384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8">
      <c r="A486" s="1"/>
      <c r="B486" s="1"/>
      <c r="C486" s="1" t="str">
        <f t="shared" ca="1" si="1"/>
        <v>OK</v>
      </c>
      <c r="D486" s="1" t="s">
        <v>385</v>
      </c>
      <c r="E486" s="6">
        <v>700</v>
      </c>
      <c r="F486" s="1" t="s">
        <v>749</v>
      </c>
      <c r="G486" s="34">
        <v>45870</v>
      </c>
      <c r="H486" s="1"/>
      <c r="I486" s="1" t="s">
        <v>131</v>
      </c>
      <c r="J486" s="1" t="s">
        <v>730</v>
      </c>
      <c r="K486" s="1" t="s">
        <v>385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8">
      <c r="A487" s="1"/>
      <c r="B487" s="1"/>
      <c r="C487" s="1" t="str">
        <f t="shared" ca="1" si="1"/>
        <v>OK</v>
      </c>
      <c r="D487" s="1" t="s">
        <v>386</v>
      </c>
      <c r="E487" s="6">
        <v>735</v>
      </c>
      <c r="F487" s="1" t="s">
        <v>759</v>
      </c>
      <c r="G487" s="34">
        <v>45870</v>
      </c>
      <c r="H487" s="1"/>
      <c r="I487" s="1" t="s">
        <v>131</v>
      </c>
      <c r="J487" s="1" t="s">
        <v>730</v>
      </c>
      <c r="K487" s="1" t="s">
        <v>386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8">
      <c r="A488" s="1"/>
      <c r="B488" s="1"/>
      <c r="C488" s="1" t="str">
        <f t="shared" ca="1" si="1"/>
        <v>OK</v>
      </c>
      <c r="D488" s="1" t="s">
        <v>387</v>
      </c>
      <c r="E488" s="6">
        <v>700</v>
      </c>
      <c r="F488" s="1" t="s">
        <v>759</v>
      </c>
      <c r="G488" s="34">
        <v>45870</v>
      </c>
      <c r="H488" s="1"/>
      <c r="I488" s="1" t="s">
        <v>131</v>
      </c>
      <c r="J488" s="1" t="s">
        <v>730</v>
      </c>
      <c r="K488" s="1" t="s">
        <v>387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8">
      <c r="A489" s="1"/>
      <c r="B489" s="1"/>
      <c r="C489" s="1" t="str">
        <f t="shared" ca="1" si="1"/>
        <v>OK</v>
      </c>
      <c r="D489" s="1" t="s">
        <v>388</v>
      </c>
      <c r="E489" s="6">
        <v>210</v>
      </c>
      <c r="F489" s="1" t="s">
        <v>759</v>
      </c>
      <c r="G489" s="34">
        <v>45870</v>
      </c>
      <c r="H489" s="1"/>
      <c r="I489" s="1" t="s">
        <v>131</v>
      </c>
      <c r="J489" s="1" t="s">
        <v>730</v>
      </c>
      <c r="K489" s="1" t="s">
        <v>388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8">
      <c r="A490" s="1"/>
      <c r="B490" s="1"/>
      <c r="C490" s="1" t="str">
        <f t="shared" ca="1" si="1"/>
        <v>OK</v>
      </c>
      <c r="D490" s="1" t="s">
        <v>391</v>
      </c>
      <c r="E490" s="6">
        <v>735</v>
      </c>
      <c r="F490" s="1" t="s">
        <v>754</v>
      </c>
      <c r="G490" s="34">
        <v>45870</v>
      </c>
      <c r="H490" s="1"/>
      <c r="I490" s="1" t="s">
        <v>131</v>
      </c>
      <c r="J490" s="1" t="s">
        <v>730</v>
      </c>
      <c r="K490" s="1" t="s">
        <v>391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8">
      <c r="A491" s="1"/>
      <c r="B491" s="1"/>
      <c r="C491" s="1" t="str">
        <f t="shared" ca="1" si="1"/>
        <v>OK</v>
      </c>
      <c r="D491" s="1" t="s">
        <v>392</v>
      </c>
      <c r="E491" s="6">
        <v>735</v>
      </c>
      <c r="F491" s="1" t="s">
        <v>762</v>
      </c>
      <c r="G491" s="34">
        <v>45870</v>
      </c>
      <c r="H491" s="1"/>
      <c r="I491" s="1" t="s">
        <v>131</v>
      </c>
      <c r="J491" s="1" t="s">
        <v>730</v>
      </c>
      <c r="K491" s="1" t="s">
        <v>392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8">
      <c r="A492" s="1"/>
      <c r="B492" s="1"/>
      <c r="C492" s="1" t="str">
        <f t="shared" ca="1" si="1"/>
        <v>OK</v>
      </c>
      <c r="D492" s="1" t="s">
        <v>494</v>
      </c>
      <c r="E492" s="6">
        <v>420</v>
      </c>
      <c r="F492" s="1" t="s">
        <v>767</v>
      </c>
      <c r="G492" s="34">
        <v>45870</v>
      </c>
      <c r="H492" s="1"/>
      <c r="I492" s="1" t="s">
        <v>131</v>
      </c>
      <c r="J492" s="1" t="s">
        <v>730</v>
      </c>
      <c r="K492" s="1" t="s">
        <v>494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8">
      <c r="A493" s="1"/>
      <c r="B493" s="1"/>
      <c r="C493" s="1" t="str">
        <f t="shared" ca="1" si="1"/>
        <v>Incompleto</v>
      </c>
      <c r="D493" s="1" t="s">
        <v>394</v>
      </c>
      <c r="E493" s="6">
        <v>735</v>
      </c>
      <c r="F493" s="1" t="s">
        <v>754</v>
      </c>
      <c r="G493" s="34">
        <v>45870</v>
      </c>
      <c r="H493" s="1"/>
      <c r="I493" s="1" t="s">
        <v>131</v>
      </c>
      <c r="J493" s="1" t="s">
        <v>730</v>
      </c>
      <c r="K493" s="1" t="s">
        <v>394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8">
      <c r="A494" s="1"/>
      <c r="B494" s="1"/>
      <c r="C494" s="1" t="str">
        <f t="shared" ca="1" si="1"/>
        <v>OK</v>
      </c>
      <c r="D494" s="1" t="s">
        <v>395</v>
      </c>
      <c r="E494" s="6">
        <v>35</v>
      </c>
      <c r="F494" s="1" t="s">
        <v>749</v>
      </c>
      <c r="G494" s="34">
        <v>45870</v>
      </c>
      <c r="H494" s="1"/>
      <c r="I494" s="1" t="s">
        <v>131</v>
      </c>
      <c r="J494" s="1" t="s">
        <v>730</v>
      </c>
      <c r="K494" s="1" t="s">
        <v>395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8">
      <c r="A495" s="1"/>
      <c r="B495" s="1"/>
      <c r="C495" s="1" t="str">
        <f t="shared" ca="1" si="1"/>
        <v>OK</v>
      </c>
      <c r="D495" s="1" t="s">
        <v>398</v>
      </c>
      <c r="E495" s="6">
        <v>1735</v>
      </c>
      <c r="F495" s="1" t="s">
        <v>754</v>
      </c>
      <c r="G495" s="34">
        <v>45870</v>
      </c>
      <c r="H495" s="1"/>
      <c r="I495" s="1" t="s">
        <v>131</v>
      </c>
      <c r="J495" s="1" t="s">
        <v>730</v>
      </c>
      <c r="K495" s="1" t="s">
        <v>398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8">
      <c r="A496" s="1"/>
      <c r="B496" s="1"/>
      <c r="C496" s="1" t="str">
        <f t="shared" ca="1" si="1"/>
        <v>OK</v>
      </c>
      <c r="D496" s="1" t="s">
        <v>401</v>
      </c>
      <c r="E496" s="6">
        <v>350</v>
      </c>
      <c r="F496" s="1" t="s">
        <v>749</v>
      </c>
      <c r="G496" s="34">
        <v>45870</v>
      </c>
      <c r="H496" s="1"/>
      <c r="I496" s="1" t="s">
        <v>131</v>
      </c>
      <c r="J496" s="1" t="s">
        <v>730</v>
      </c>
      <c r="K496" s="1" t="s">
        <v>401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8">
      <c r="A497" s="1"/>
      <c r="B497" s="1"/>
      <c r="C497" s="1" t="str">
        <f t="shared" ca="1" si="1"/>
        <v>OK</v>
      </c>
      <c r="D497" s="1" t="s">
        <v>402</v>
      </c>
      <c r="E497" s="6">
        <v>600</v>
      </c>
      <c r="F497" s="1" t="s">
        <v>761</v>
      </c>
      <c r="G497" s="34">
        <v>45870</v>
      </c>
      <c r="H497" s="1"/>
      <c r="I497" s="1" t="s">
        <v>131</v>
      </c>
      <c r="J497" s="1" t="s">
        <v>730</v>
      </c>
      <c r="K497" s="1" t="s">
        <v>402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8">
      <c r="A498" s="1"/>
      <c r="B498" s="1"/>
      <c r="C498" s="1" t="str">
        <f t="shared" ca="1" si="1"/>
        <v>OK</v>
      </c>
      <c r="D498" s="1" t="s">
        <v>404</v>
      </c>
      <c r="E498" s="6">
        <v>665</v>
      </c>
      <c r="F498" s="1" t="s">
        <v>754</v>
      </c>
      <c r="G498" s="34">
        <v>45870</v>
      </c>
      <c r="H498" s="1"/>
      <c r="I498" s="1" t="s">
        <v>131</v>
      </c>
      <c r="J498" s="1" t="s">
        <v>730</v>
      </c>
      <c r="K498" s="1" t="s">
        <v>404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8">
      <c r="A499" s="1"/>
      <c r="B499" s="1"/>
      <c r="C499" s="1" t="str">
        <f t="shared" ca="1" si="1"/>
        <v>OK</v>
      </c>
      <c r="D499" s="1" t="s">
        <v>405</v>
      </c>
      <c r="E499" s="6">
        <v>700</v>
      </c>
      <c r="F499" s="1" t="s">
        <v>759</v>
      </c>
      <c r="G499" s="34">
        <v>45870</v>
      </c>
      <c r="H499" s="1"/>
      <c r="I499" s="1" t="s">
        <v>131</v>
      </c>
      <c r="J499" s="1" t="s">
        <v>730</v>
      </c>
      <c r="K499" s="1" t="s">
        <v>405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8">
      <c r="A500" s="1"/>
      <c r="B500" s="1"/>
      <c r="C500" s="1" t="str">
        <f t="shared" ca="1" si="1"/>
        <v>OK</v>
      </c>
      <c r="D500" s="1" t="s">
        <v>447</v>
      </c>
      <c r="E500" s="6">
        <v>630</v>
      </c>
      <c r="F500" s="1" t="s">
        <v>761</v>
      </c>
      <c r="G500" s="34">
        <v>45870</v>
      </c>
      <c r="H500" s="1"/>
      <c r="I500" s="1" t="s">
        <v>131</v>
      </c>
      <c r="J500" s="1" t="s">
        <v>730</v>
      </c>
      <c r="K500" s="1" t="s">
        <v>447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8">
      <c r="A501" s="1"/>
      <c r="B501" s="1"/>
      <c r="C501" s="1" t="str">
        <f t="shared" ca="1" si="1"/>
        <v>OK</v>
      </c>
      <c r="D501" s="1" t="s">
        <v>406</v>
      </c>
      <c r="E501" s="6">
        <v>735</v>
      </c>
      <c r="F501" s="1" t="s">
        <v>749</v>
      </c>
      <c r="G501" s="34">
        <v>45870</v>
      </c>
      <c r="H501" s="1"/>
      <c r="I501" s="1" t="s">
        <v>131</v>
      </c>
      <c r="J501" s="1" t="s">
        <v>730</v>
      </c>
      <c r="K501" s="1" t="s">
        <v>406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8">
      <c r="A502" s="1"/>
      <c r="B502" s="1"/>
      <c r="C502" s="1" t="str">
        <f t="shared" ca="1" si="1"/>
        <v>OK</v>
      </c>
      <c r="D502" s="1" t="s">
        <v>407</v>
      </c>
      <c r="E502" s="6">
        <v>735</v>
      </c>
      <c r="F502" s="1" t="s">
        <v>760</v>
      </c>
      <c r="G502" s="34">
        <v>45870</v>
      </c>
      <c r="H502" s="1"/>
      <c r="I502" s="1" t="s">
        <v>131</v>
      </c>
      <c r="J502" s="1" t="s">
        <v>730</v>
      </c>
      <c r="K502" s="1" t="s">
        <v>407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8">
      <c r="A503" s="1"/>
      <c r="B503" s="1"/>
      <c r="C503" s="1" t="str">
        <f t="shared" ca="1" si="1"/>
        <v>OK</v>
      </c>
      <c r="D503" s="1" t="s">
        <v>449</v>
      </c>
      <c r="E503" s="6">
        <v>735</v>
      </c>
      <c r="F503" s="1" t="s">
        <v>760</v>
      </c>
      <c r="G503" s="34">
        <v>45870</v>
      </c>
      <c r="H503" s="1"/>
      <c r="I503" s="1" t="s">
        <v>131</v>
      </c>
      <c r="J503" s="1" t="s">
        <v>730</v>
      </c>
      <c r="K503" s="1" t="s">
        <v>449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8">
      <c r="A504" s="1"/>
      <c r="B504" s="1"/>
      <c r="C504" s="1" t="str">
        <f t="shared" ca="1" si="1"/>
        <v>OK</v>
      </c>
      <c r="D504" s="1" t="s">
        <v>409</v>
      </c>
      <c r="E504" s="6">
        <v>665</v>
      </c>
      <c r="F504" s="1" t="s">
        <v>749</v>
      </c>
      <c r="G504" s="34">
        <v>45870</v>
      </c>
      <c r="H504" s="1"/>
      <c r="I504" s="1" t="s">
        <v>131</v>
      </c>
      <c r="J504" s="1" t="s">
        <v>730</v>
      </c>
      <c r="K504" s="1" t="s">
        <v>409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8">
      <c r="A505" s="1"/>
      <c r="B505" s="1"/>
      <c r="C505" s="1" t="str">
        <f t="shared" ca="1" si="1"/>
        <v>OK</v>
      </c>
      <c r="D505" s="1" t="s">
        <v>410</v>
      </c>
      <c r="E505" s="6">
        <v>735</v>
      </c>
      <c r="F505" s="1" t="s">
        <v>761</v>
      </c>
      <c r="G505" s="34">
        <v>45870</v>
      </c>
      <c r="H505" s="1"/>
      <c r="I505" s="1" t="s">
        <v>131</v>
      </c>
      <c r="J505" s="1" t="s">
        <v>730</v>
      </c>
      <c r="K505" s="1" t="s">
        <v>410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8">
      <c r="A506" s="1"/>
      <c r="B506" s="1"/>
      <c r="C506" s="1" t="str">
        <f t="shared" ca="1" si="1"/>
        <v>OK</v>
      </c>
      <c r="D506" s="1" t="s">
        <v>451</v>
      </c>
      <c r="E506" s="6">
        <v>735</v>
      </c>
      <c r="F506" s="1" t="s">
        <v>749</v>
      </c>
      <c r="G506" s="34">
        <v>45870</v>
      </c>
      <c r="H506" s="1"/>
      <c r="I506" s="1" t="s">
        <v>131</v>
      </c>
      <c r="J506" s="1" t="s">
        <v>730</v>
      </c>
      <c r="K506" s="1" t="s">
        <v>451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8">
      <c r="A507" s="1"/>
      <c r="B507" s="1"/>
      <c r="C507" s="1" t="str">
        <f t="shared" ca="1" si="1"/>
        <v>OK</v>
      </c>
      <c r="D507" s="1" t="s">
        <v>411</v>
      </c>
      <c r="E507" s="6">
        <v>700</v>
      </c>
      <c r="F507" s="1" t="s">
        <v>749</v>
      </c>
      <c r="G507" s="34">
        <v>45870</v>
      </c>
      <c r="H507" s="1"/>
      <c r="I507" s="1" t="s">
        <v>131</v>
      </c>
      <c r="J507" s="1" t="s">
        <v>730</v>
      </c>
      <c r="K507" s="1" t="s">
        <v>411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8">
      <c r="A508" s="1"/>
      <c r="B508" s="1"/>
      <c r="C508" s="1" t="str">
        <f t="shared" ca="1" si="1"/>
        <v>OK</v>
      </c>
      <c r="D508" s="1" t="s">
        <v>413</v>
      </c>
      <c r="E508" s="6">
        <v>700</v>
      </c>
      <c r="F508" s="1" t="s">
        <v>759</v>
      </c>
      <c r="G508" s="34">
        <v>45870</v>
      </c>
      <c r="H508" s="1"/>
      <c r="I508" s="1" t="s">
        <v>131</v>
      </c>
      <c r="J508" s="1" t="s">
        <v>730</v>
      </c>
      <c r="K508" s="1" t="s">
        <v>413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8">
      <c r="A509" s="1"/>
      <c r="B509" s="1"/>
      <c r="C509" s="1" t="str">
        <f t="shared" ca="1" si="1"/>
        <v>OK</v>
      </c>
      <c r="D509" s="1" t="s">
        <v>414</v>
      </c>
      <c r="E509" s="6">
        <v>1922</v>
      </c>
      <c r="F509" s="1" t="s">
        <v>761</v>
      </c>
      <c r="G509" s="34">
        <v>45870</v>
      </c>
      <c r="H509" s="1"/>
      <c r="I509" s="1" t="s">
        <v>131</v>
      </c>
      <c r="J509" s="1" t="s">
        <v>730</v>
      </c>
      <c r="K509" s="1" t="s">
        <v>414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8">
      <c r="A510" s="1"/>
      <c r="B510" s="1"/>
      <c r="C510" s="1" t="str">
        <f t="shared" ca="1" si="1"/>
        <v>OK</v>
      </c>
      <c r="D510" s="1" t="s">
        <v>415</v>
      </c>
      <c r="E510" s="6">
        <v>700</v>
      </c>
      <c r="F510" s="1" t="s">
        <v>759</v>
      </c>
      <c r="G510" s="34">
        <v>45870</v>
      </c>
      <c r="H510" s="1"/>
      <c r="I510" s="1" t="s">
        <v>131</v>
      </c>
      <c r="J510" s="1" t="s">
        <v>730</v>
      </c>
      <c r="K510" s="1" t="s">
        <v>415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8">
      <c r="A511" s="1"/>
      <c r="B511" s="1"/>
      <c r="C511" s="1" t="str">
        <f t="shared" ca="1" si="1"/>
        <v>OK</v>
      </c>
      <c r="D511" s="1" t="s">
        <v>416</v>
      </c>
      <c r="E511" s="6">
        <v>665</v>
      </c>
      <c r="F511" s="1" t="s">
        <v>754</v>
      </c>
      <c r="G511" s="34">
        <v>45870</v>
      </c>
      <c r="H511" s="1"/>
      <c r="I511" s="1" t="s">
        <v>131</v>
      </c>
      <c r="J511" s="1" t="s">
        <v>730</v>
      </c>
      <c r="K511" s="1" t="s">
        <v>416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8">
      <c r="A512" s="1"/>
      <c r="B512" s="1"/>
      <c r="C512" s="1" t="str">
        <f t="shared" ref="C512:C766" ca="1" si="2">IF(COUNTIF(A:A, D512)&gt;0, "OK", "Incompleto")</f>
        <v>OK</v>
      </c>
      <c r="D512" s="1" t="s">
        <v>418</v>
      </c>
      <c r="E512" s="6">
        <v>700</v>
      </c>
      <c r="F512" s="1" t="s">
        <v>759</v>
      </c>
      <c r="G512" s="34">
        <v>45870</v>
      </c>
      <c r="H512" s="1"/>
      <c r="I512" s="1" t="s">
        <v>131</v>
      </c>
      <c r="J512" s="1" t="s">
        <v>730</v>
      </c>
      <c r="K512" s="1" t="s">
        <v>418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8">
      <c r="A513" s="1"/>
      <c r="B513" s="1"/>
      <c r="C513" s="1" t="str">
        <f t="shared" ca="1" si="2"/>
        <v>OK</v>
      </c>
      <c r="D513" s="1" t="s">
        <v>420</v>
      </c>
      <c r="E513" s="6">
        <v>735</v>
      </c>
      <c r="F513" s="1" t="s">
        <v>754</v>
      </c>
      <c r="G513" s="34">
        <v>45870</v>
      </c>
      <c r="H513" s="1"/>
      <c r="I513" s="1" t="s">
        <v>131</v>
      </c>
      <c r="J513" s="1" t="s">
        <v>730</v>
      </c>
      <c r="K513" s="1" t="s">
        <v>420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8">
      <c r="A514" s="1"/>
      <c r="B514" s="1"/>
      <c r="C514" s="1" t="str">
        <f t="shared" ca="1" si="2"/>
        <v>OK</v>
      </c>
      <c r="D514" s="1" t="s">
        <v>452</v>
      </c>
      <c r="E514" s="6">
        <v>665</v>
      </c>
      <c r="F514" s="1" t="s">
        <v>749</v>
      </c>
      <c r="G514" s="34">
        <v>45870</v>
      </c>
      <c r="H514" s="1"/>
      <c r="I514" s="1" t="s">
        <v>131</v>
      </c>
      <c r="J514" s="1" t="s">
        <v>730</v>
      </c>
      <c r="K514" s="1" t="s">
        <v>452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8">
      <c r="A515" s="1"/>
      <c r="B515" s="1"/>
      <c r="C515" s="1" t="str">
        <f t="shared" ca="1" si="2"/>
        <v>OK</v>
      </c>
      <c r="D515" s="1" t="s">
        <v>422</v>
      </c>
      <c r="E515" s="6">
        <v>630</v>
      </c>
      <c r="F515" s="1" t="s">
        <v>761</v>
      </c>
      <c r="G515" s="34">
        <v>45870</v>
      </c>
      <c r="H515" s="1"/>
      <c r="I515" s="1" t="s">
        <v>131</v>
      </c>
      <c r="J515" s="1" t="s">
        <v>730</v>
      </c>
      <c r="K515" s="1" t="s">
        <v>422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8">
      <c r="A516" s="1"/>
      <c r="B516" s="1"/>
      <c r="C516" s="1" t="str">
        <f t="shared" ca="1" si="2"/>
        <v>OK</v>
      </c>
      <c r="D516" s="1" t="s">
        <v>423</v>
      </c>
      <c r="E516" s="6">
        <v>735</v>
      </c>
      <c r="F516" s="1" t="s">
        <v>749</v>
      </c>
      <c r="G516" s="34">
        <v>45870</v>
      </c>
      <c r="H516" s="1"/>
      <c r="I516" s="1" t="s">
        <v>131</v>
      </c>
      <c r="J516" s="1" t="s">
        <v>730</v>
      </c>
      <c r="K516" s="1" t="s">
        <v>423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8">
      <c r="A517" s="1"/>
      <c r="B517" s="1"/>
      <c r="C517" s="1" t="str">
        <f t="shared" ca="1" si="2"/>
        <v>OK</v>
      </c>
      <c r="D517" s="1" t="s">
        <v>425</v>
      </c>
      <c r="E517" s="6">
        <v>560</v>
      </c>
      <c r="F517" s="1" t="s">
        <v>749</v>
      </c>
      <c r="G517" s="34">
        <v>45870</v>
      </c>
      <c r="H517" s="1"/>
      <c r="I517" s="1" t="s">
        <v>131</v>
      </c>
      <c r="J517" s="1" t="s">
        <v>730</v>
      </c>
      <c r="K517" s="1" t="s">
        <v>425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8">
      <c r="A518" s="1"/>
      <c r="B518" s="1"/>
      <c r="C518" s="1" t="str">
        <f t="shared" ca="1" si="2"/>
        <v>OK</v>
      </c>
      <c r="D518" s="1" t="s">
        <v>427</v>
      </c>
      <c r="E518" s="6">
        <v>735</v>
      </c>
      <c r="F518" s="1" t="s">
        <v>759</v>
      </c>
      <c r="G518" s="34">
        <v>45870</v>
      </c>
      <c r="H518" s="1"/>
      <c r="I518" s="1" t="s">
        <v>131</v>
      </c>
      <c r="J518" s="1" t="s">
        <v>730</v>
      </c>
      <c r="K518" s="1" t="s">
        <v>427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8">
      <c r="A519" s="1"/>
      <c r="B519" s="1"/>
      <c r="C519" s="1" t="str">
        <f t="shared" ca="1" si="2"/>
        <v>OK</v>
      </c>
      <c r="D519" s="1" t="s">
        <v>428</v>
      </c>
      <c r="E519" s="6">
        <v>735</v>
      </c>
      <c r="F519" s="1" t="s">
        <v>749</v>
      </c>
      <c r="G519" s="34">
        <v>45870</v>
      </c>
      <c r="H519" s="1"/>
      <c r="I519" s="1" t="s">
        <v>131</v>
      </c>
      <c r="J519" s="1" t="s">
        <v>730</v>
      </c>
      <c r="K519" s="1" t="s">
        <v>428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8">
      <c r="A520" s="1"/>
      <c r="B520" s="1"/>
      <c r="C520" s="1" t="str">
        <f t="shared" ca="1" si="2"/>
        <v>OK</v>
      </c>
      <c r="D520" s="1" t="s">
        <v>430</v>
      </c>
      <c r="E520" s="6">
        <v>1000</v>
      </c>
      <c r="F520" s="1" t="s">
        <v>749</v>
      </c>
      <c r="G520" s="34">
        <v>45870</v>
      </c>
      <c r="H520" s="1"/>
      <c r="I520" s="1" t="s">
        <v>131</v>
      </c>
      <c r="J520" s="1" t="s">
        <v>730</v>
      </c>
      <c r="K520" s="1" t="s">
        <v>430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8">
      <c r="A521" s="1"/>
      <c r="B521" s="1"/>
      <c r="C521" s="1" t="str">
        <f t="shared" ca="1" si="2"/>
        <v>OK</v>
      </c>
      <c r="D521" s="1" t="s">
        <v>430</v>
      </c>
      <c r="E521" s="6">
        <v>735</v>
      </c>
      <c r="F521" s="1" t="s">
        <v>754</v>
      </c>
      <c r="G521" s="34">
        <v>45870</v>
      </c>
      <c r="H521" s="1"/>
      <c r="I521" s="1" t="s">
        <v>131</v>
      </c>
      <c r="J521" s="1" t="s">
        <v>730</v>
      </c>
      <c r="K521" s="1" t="s">
        <v>430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8">
      <c r="A522" s="1"/>
      <c r="B522" s="1"/>
      <c r="C522" s="1" t="str">
        <f t="shared" ca="1" si="2"/>
        <v>OK</v>
      </c>
      <c r="D522" s="1" t="s">
        <v>287</v>
      </c>
      <c r="E522" s="6">
        <v>105</v>
      </c>
      <c r="F522" s="1"/>
      <c r="G522" s="34">
        <v>45809</v>
      </c>
      <c r="H522" s="1"/>
      <c r="I522" s="1" t="s">
        <v>131</v>
      </c>
      <c r="J522" s="1" t="s">
        <v>676</v>
      </c>
      <c r="K522" s="1" t="s">
        <v>287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8">
      <c r="A523" s="1"/>
      <c r="B523" s="1"/>
      <c r="C523" s="1" t="str">
        <f t="shared" ca="1" si="2"/>
        <v>OK</v>
      </c>
      <c r="D523" s="1" t="s">
        <v>335</v>
      </c>
      <c r="E523" s="6">
        <v>105</v>
      </c>
      <c r="F523" s="1"/>
      <c r="G523" s="34">
        <v>45809</v>
      </c>
      <c r="H523" s="1"/>
      <c r="I523" s="1" t="s">
        <v>131</v>
      </c>
      <c r="J523" s="1" t="s">
        <v>676</v>
      </c>
      <c r="K523" s="1" t="s">
        <v>335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8">
      <c r="A524" s="1"/>
      <c r="B524" s="1"/>
      <c r="C524" s="1" t="str">
        <f t="shared" ca="1" si="2"/>
        <v>OK</v>
      </c>
      <c r="D524" s="37" t="s">
        <v>677</v>
      </c>
      <c r="E524" s="6">
        <v>105</v>
      </c>
      <c r="F524" s="1"/>
      <c r="G524" s="34">
        <v>45809</v>
      </c>
      <c r="H524" s="1"/>
      <c r="I524" s="1" t="s">
        <v>131</v>
      </c>
      <c r="J524" s="1" t="s">
        <v>676</v>
      </c>
      <c r="K524" s="37" t="s">
        <v>677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8">
      <c r="A525" s="1"/>
      <c r="B525" s="1"/>
      <c r="C525" s="1" t="str">
        <f t="shared" ca="1" si="2"/>
        <v>OK</v>
      </c>
      <c r="D525" s="1" t="s">
        <v>681</v>
      </c>
      <c r="E525" s="6">
        <v>175</v>
      </c>
      <c r="F525" s="1"/>
      <c r="G525" s="34">
        <v>45809</v>
      </c>
      <c r="H525" s="1"/>
      <c r="I525" s="1" t="s">
        <v>131</v>
      </c>
      <c r="J525" s="1" t="s">
        <v>676</v>
      </c>
      <c r="K525" s="1" t="s">
        <v>681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8">
      <c r="A526" s="1"/>
      <c r="B526" s="1"/>
      <c r="C526" s="1" t="str">
        <f t="shared" ca="1" si="2"/>
        <v>OK</v>
      </c>
      <c r="D526" s="1" t="s">
        <v>164</v>
      </c>
      <c r="E526" s="6">
        <v>175</v>
      </c>
      <c r="F526" s="1"/>
      <c r="G526" s="34">
        <v>45809</v>
      </c>
      <c r="H526" s="1"/>
      <c r="I526" s="1" t="s">
        <v>131</v>
      </c>
      <c r="J526" s="1" t="s">
        <v>676</v>
      </c>
      <c r="K526" s="1" t="s">
        <v>164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8">
      <c r="A527" s="1"/>
      <c r="B527" s="1"/>
      <c r="C527" s="1" t="str">
        <f t="shared" ca="1" si="2"/>
        <v>OK</v>
      </c>
      <c r="D527" s="1" t="s">
        <v>678</v>
      </c>
      <c r="E527" s="6">
        <v>150</v>
      </c>
      <c r="F527" s="1"/>
      <c r="G527" s="34">
        <v>45809</v>
      </c>
      <c r="H527" s="1"/>
      <c r="I527" s="1" t="s">
        <v>131</v>
      </c>
      <c r="J527" s="1" t="s">
        <v>676</v>
      </c>
      <c r="K527" s="1" t="s">
        <v>678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8">
      <c r="A528" s="1"/>
      <c r="B528" s="1"/>
      <c r="C528" s="1" t="str">
        <f t="shared" ca="1" si="2"/>
        <v>OK</v>
      </c>
      <c r="D528" s="1" t="s">
        <v>679</v>
      </c>
      <c r="E528" s="6">
        <v>210</v>
      </c>
      <c r="F528" s="1"/>
      <c r="G528" s="34">
        <v>45809</v>
      </c>
      <c r="H528" s="1"/>
      <c r="I528" s="1" t="s">
        <v>131</v>
      </c>
      <c r="J528" s="1" t="s">
        <v>676</v>
      </c>
      <c r="K528" s="1" t="s">
        <v>679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8">
      <c r="A529" s="1"/>
      <c r="B529" s="1"/>
      <c r="C529" s="1" t="str">
        <f t="shared" ca="1" si="2"/>
        <v>OK</v>
      </c>
      <c r="D529" s="1" t="s">
        <v>683</v>
      </c>
      <c r="E529" s="6">
        <v>175</v>
      </c>
      <c r="F529" s="1"/>
      <c r="G529" s="34">
        <v>45839</v>
      </c>
      <c r="H529" s="1"/>
      <c r="I529" s="1" t="s">
        <v>131</v>
      </c>
      <c r="J529" s="1" t="s">
        <v>676</v>
      </c>
      <c r="K529" s="1" t="s">
        <v>683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8">
      <c r="A530" s="1"/>
      <c r="B530" s="1"/>
      <c r="C530" s="1" t="str">
        <f t="shared" ca="1" si="2"/>
        <v>OK</v>
      </c>
      <c r="D530" s="1" t="s">
        <v>447</v>
      </c>
      <c r="E530" s="6">
        <v>270</v>
      </c>
      <c r="F530" s="1"/>
      <c r="G530" s="34">
        <v>45839</v>
      </c>
      <c r="H530" s="1"/>
      <c r="I530" s="1" t="s">
        <v>131</v>
      </c>
      <c r="J530" s="1" t="s">
        <v>676</v>
      </c>
      <c r="K530" s="1" t="s">
        <v>447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8">
      <c r="A531" s="1"/>
      <c r="B531" s="1"/>
      <c r="C531" s="1" t="str">
        <f t="shared" ca="1" si="2"/>
        <v>OK</v>
      </c>
      <c r="D531" s="1" t="s">
        <v>451</v>
      </c>
      <c r="E531" s="6">
        <v>315</v>
      </c>
      <c r="F531" s="1"/>
      <c r="G531" s="34">
        <v>45839</v>
      </c>
      <c r="H531" s="1"/>
      <c r="I531" s="1" t="s">
        <v>131</v>
      </c>
      <c r="J531" s="1" t="s">
        <v>676</v>
      </c>
      <c r="K531" s="1" t="s">
        <v>451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8">
      <c r="A532" s="1"/>
      <c r="B532" s="1"/>
      <c r="C532" s="1" t="str">
        <f t="shared" ca="1" si="2"/>
        <v>OK</v>
      </c>
      <c r="D532" s="1" t="s">
        <v>447</v>
      </c>
      <c r="E532" s="6">
        <v>420</v>
      </c>
      <c r="F532" s="1"/>
      <c r="G532" s="34">
        <v>45839</v>
      </c>
      <c r="H532" s="1"/>
      <c r="I532" s="1" t="s">
        <v>768</v>
      </c>
      <c r="J532" s="1" t="s">
        <v>676</v>
      </c>
      <c r="K532" s="1" t="s">
        <v>447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8">
      <c r="A533" s="1"/>
      <c r="B533" s="1"/>
      <c r="C533" s="1" t="str">
        <f t="shared" ca="1" si="2"/>
        <v>OK</v>
      </c>
      <c r="D533" s="1" t="s">
        <v>769</v>
      </c>
      <c r="E533" s="6">
        <v>385</v>
      </c>
      <c r="F533" s="1"/>
      <c r="G533" s="34">
        <v>45839</v>
      </c>
      <c r="H533" s="1"/>
      <c r="I533" s="1" t="s">
        <v>131</v>
      </c>
      <c r="J533" s="1" t="s">
        <v>676</v>
      </c>
      <c r="K533" s="1" t="s">
        <v>769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8">
      <c r="A534" s="1"/>
      <c r="B534" s="1"/>
      <c r="C534" s="1" t="str">
        <f t="shared" ca="1" si="2"/>
        <v>OK</v>
      </c>
      <c r="D534" s="1" t="s">
        <v>523</v>
      </c>
      <c r="E534" s="6">
        <v>385</v>
      </c>
      <c r="F534" s="1"/>
      <c r="G534" s="34">
        <v>45839</v>
      </c>
      <c r="H534" s="1"/>
      <c r="I534" s="1" t="s">
        <v>131</v>
      </c>
      <c r="J534" s="1" t="s">
        <v>676</v>
      </c>
      <c r="K534" s="1" t="s">
        <v>523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8">
      <c r="A535" s="1"/>
      <c r="B535" s="1"/>
      <c r="C535" s="1" t="str">
        <f t="shared" ca="1" si="2"/>
        <v>OK</v>
      </c>
      <c r="D535" s="1" t="s">
        <v>685</v>
      </c>
      <c r="E535" s="6">
        <v>245</v>
      </c>
      <c r="F535" s="1"/>
      <c r="G535" s="116">
        <v>45870</v>
      </c>
      <c r="H535" s="1"/>
      <c r="I535" s="1" t="s">
        <v>131</v>
      </c>
      <c r="J535" s="1" t="s">
        <v>676</v>
      </c>
      <c r="K535" s="1" t="s">
        <v>685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8">
      <c r="A536" s="1"/>
      <c r="B536" s="1"/>
      <c r="C536" s="1" t="str">
        <f t="shared" ca="1" si="2"/>
        <v>OK</v>
      </c>
      <c r="D536" s="1" t="s">
        <v>686</v>
      </c>
      <c r="E536" s="6">
        <v>245</v>
      </c>
      <c r="F536" s="1"/>
      <c r="G536" s="116">
        <v>45870</v>
      </c>
      <c r="H536" s="1"/>
      <c r="I536" s="1" t="s">
        <v>131</v>
      </c>
      <c r="J536" s="1" t="s">
        <v>676</v>
      </c>
      <c r="K536" s="1" t="s">
        <v>686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8">
      <c r="A537" s="1"/>
      <c r="B537" s="1"/>
      <c r="C537" s="1" t="str">
        <f t="shared" ca="1" si="2"/>
        <v>OK</v>
      </c>
      <c r="D537" s="1" t="s">
        <v>687</v>
      </c>
      <c r="E537" s="6">
        <v>175</v>
      </c>
      <c r="F537" s="1"/>
      <c r="G537" s="116">
        <v>45870</v>
      </c>
      <c r="H537" s="1"/>
      <c r="I537" s="1" t="s">
        <v>131</v>
      </c>
      <c r="J537" s="1" t="s">
        <v>676</v>
      </c>
      <c r="K537" s="1" t="s">
        <v>687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8">
      <c r="A538" s="1"/>
      <c r="B538" s="1"/>
      <c r="C538" s="1" t="str">
        <f t="shared" ca="1" si="2"/>
        <v>OK</v>
      </c>
      <c r="D538" s="37" t="s">
        <v>467</v>
      </c>
      <c r="E538" s="6">
        <v>360</v>
      </c>
      <c r="F538" s="1"/>
      <c r="G538" s="116">
        <v>45870</v>
      </c>
      <c r="H538" s="1"/>
      <c r="I538" s="1" t="s">
        <v>131</v>
      </c>
      <c r="J538" s="1" t="s">
        <v>676</v>
      </c>
      <c r="K538" s="37" t="s">
        <v>467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8">
      <c r="A539" s="1"/>
      <c r="B539" s="1"/>
      <c r="C539" s="1" t="str">
        <f t="shared" ca="1" si="2"/>
        <v>OK</v>
      </c>
      <c r="D539" s="1" t="s">
        <v>688</v>
      </c>
      <c r="E539" s="6">
        <v>245</v>
      </c>
      <c r="F539" s="1"/>
      <c r="G539" s="116">
        <v>45870</v>
      </c>
      <c r="H539" s="1"/>
      <c r="I539" s="1" t="s">
        <v>131</v>
      </c>
      <c r="J539" s="1" t="s">
        <v>676</v>
      </c>
      <c r="K539" s="1" t="s">
        <v>688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8">
      <c r="A540" s="1"/>
      <c r="B540" s="1"/>
      <c r="C540" s="1" t="str">
        <f t="shared" ca="1" si="2"/>
        <v>OK</v>
      </c>
      <c r="D540" s="1" t="s">
        <v>484</v>
      </c>
      <c r="E540" s="6">
        <v>175</v>
      </c>
      <c r="F540" s="1"/>
      <c r="G540" s="116">
        <v>45870</v>
      </c>
      <c r="H540" s="1"/>
      <c r="I540" s="1" t="s">
        <v>131</v>
      </c>
      <c r="J540" s="1" t="s">
        <v>676</v>
      </c>
      <c r="K540" s="1" t="s">
        <v>484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8">
      <c r="A541" s="1"/>
      <c r="B541" s="1"/>
      <c r="C541" s="1" t="str">
        <f t="shared" ca="1" si="2"/>
        <v>OK</v>
      </c>
      <c r="D541" s="1" t="s">
        <v>460</v>
      </c>
      <c r="E541" s="6">
        <v>350</v>
      </c>
      <c r="F541" s="6"/>
      <c r="G541" s="116">
        <v>45870</v>
      </c>
      <c r="H541" s="1"/>
      <c r="I541" s="1" t="s">
        <v>131</v>
      </c>
      <c r="J541" s="1" t="s">
        <v>676</v>
      </c>
      <c r="K541" s="1" t="s">
        <v>460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8">
      <c r="A542" s="1"/>
      <c r="B542" s="1"/>
      <c r="C542" s="1" t="str">
        <f t="shared" ca="1" si="2"/>
        <v>OK</v>
      </c>
      <c r="D542" s="1" t="s">
        <v>226</v>
      </c>
      <c r="E542" s="6">
        <v>665</v>
      </c>
      <c r="F542" s="1" t="s">
        <v>759</v>
      </c>
      <c r="G542" s="34">
        <v>45870</v>
      </c>
      <c r="H542" s="1"/>
      <c r="I542" s="1" t="s">
        <v>131</v>
      </c>
      <c r="J542" s="1" t="s">
        <v>730</v>
      </c>
      <c r="K542" s="1" t="s">
        <v>226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8">
      <c r="A543" s="1"/>
      <c r="B543" s="1"/>
      <c r="C543" s="1" t="str">
        <f t="shared" ca="1" si="2"/>
        <v>OK</v>
      </c>
      <c r="D543" s="117" t="s">
        <v>689</v>
      </c>
      <c r="E543" s="6">
        <v>210</v>
      </c>
      <c r="F543" s="6"/>
      <c r="G543" s="34">
        <v>45809</v>
      </c>
      <c r="H543" s="1"/>
      <c r="I543" s="1" t="s">
        <v>131</v>
      </c>
      <c r="J543" s="1" t="s">
        <v>676</v>
      </c>
      <c r="K543" s="117" t="s">
        <v>689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8">
      <c r="A544" s="1"/>
      <c r="B544" s="1"/>
      <c r="C544" s="1" t="str">
        <f t="shared" ca="1" si="2"/>
        <v>OK</v>
      </c>
      <c r="D544" s="1" t="s">
        <v>342</v>
      </c>
      <c r="E544" s="6">
        <v>210</v>
      </c>
      <c r="F544" s="6"/>
      <c r="G544" s="34">
        <v>45809</v>
      </c>
      <c r="H544" s="1"/>
      <c r="I544" s="1" t="s">
        <v>131</v>
      </c>
      <c r="J544" s="1" t="s">
        <v>676</v>
      </c>
      <c r="K544" s="1" t="s">
        <v>342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8">
      <c r="A545" s="1"/>
      <c r="B545" s="1"/>
      <c r="C545" s="1" t="str">
        <f t="shared" ca="1" si="2"/>
        <v>OK</v>
      </c>
      <c r="D545" s="1" t="s">
        <v>416</v>
      </c>
      <c r="E545" s="6">
        <v>210</v>
      </c>
      <c r="F545" s="6"/>
      <c r="G545" s="34">
        <v>45809</v>
      </c>
      <c r="H545" s="1"/>
      <c r="I545" s="1" t="s">
        <v>131</v>
      </c>
      <c r="J545" s="1" t="s">
        <v>676</v>
      </c>
      <c r="K545" s="1" t="s">
        <v>416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8">
      <c r="A546" s="1"/>
      <c r="B546" s="1"/>
      <c r="C546" s="1" t="str">
        <f t="shared" ca="1" si="2"/>
        <v>OK</v>
      </c>
      <c r="D546" s="117" t="s">
        <v>690</v>
      </c>
      <c r="E546" s="6">
        <v>210</v>
      </c>
      <c r="F546" s="6"/>
      <c r="G546" s="34">
        <v>45809</v>
      </c>
      <c r="H546" s="1"/>
      <c r="I546" s="1" t="s">
        <v>131</v>
      </c>
      <c r="J546" s="1" t="s">
        <v>676</v>
      </c>
      <c r="K546" s="117" t="s">
        <v>690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8">
      <c r="A547" s="1"/>
      <c r="B547" s="1"/>
      <c r="C547" s="1" t="str">
        <f t="shared" ca="1" si="2"/>
        <v>OK</v>
      </c>
      <c r="D547" s="117" t="s">
        <v>691</v>
      </c>
      <c r="E547" s="6">
        <v>210</v>
      </c>
      <c r="F547" s="6"/>
      <c r="G547" s="34">
        <v>45809</v>
      </c>
      <c r="H547" s="1"/>
      <c r="I547" s="1" t="s">
        <v>131</v>
      </c>
      <c r="J547" s="1" t="s">
        <v>676</v>
      </c>
      <c r="K547" s="117" t="s">
        <v>691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8">
      <c r="A548" s="1"/>
      <c r="B548" s="1"/>
      <c r="C548" s="1" t="str">
        <f t="shared" ca="1" si="2"/>
        <v>OK</v>
      </c>
      <c r="D548" s="1" t="s">
        <v>423</v>
      </c>
      <c r="E548" s="6">
        <v>210</v>
      </c>
      <c r="F548" s="6"/>
      <c r="G548" s="34">
        <v>45809</v>
      </c>
      <c r="H548" s="1"/>
      <c r="I548" s="1" t="s">
        <v>131</v>
      </c>
      <c r="J548" s="1" t="s">
        <v>676</v>
      </c>
      <c r="K548" s="1" t="s">
        <v>423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8">
      <c r="A549" s="1"/>
      <c r="B549" s="1"/>
      <c r="C549" s="1" t="str">
        <f t="shared" ca="1" si="2"/>
        <v>OK</v>
      </c>
      <c r="D549" s="117" t="s">
        <v>682</v>
      </c>
      <c r="E549" s="6">
        <v>210</v>
      </c>
      <c r="F549" s="6"/>
      <c r="G549" s="34">
        <v>45809</v>
      </c>
      <c r="H549" s="1"/>
      <c r="I549" s="1" t="s">
        <v>131</v>
      </c>
      <c r="J549" s="1" t="s">
        <v>676</v>
      </c>
      <c r="K549" s="117" t="s">
        <v>682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8">
      <c r="A550" s="1"/>
      <c r="B550" s="1"/>
      <c r="C550" s="1" t="str">
        <f t="shared" ca="1" si="2"/>
        <v>OK</v>
      </c>
      <c r="D550" s="117" t="s">
        <v>680</v>
      </c>
      <c r="E550" s="6">
        <v>210</v>
      </c>
      <c r="F550" s="6"/>
      <c r="G550" s="34">
        <v>45809</v>
      </c>
      <c r="H550" s="1"/>
      <c r="I550" s="1" t="s">
        <v>131</v>
      </c>
      <c r="J550" s="1" t="s">
        <v>676</v>
      </c>
      <c r="K550" s="117" t="s">
        <v>680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8">
      <c r="A551" s="1"/>
      <c r="B551" s="1"/>
      <c r="C551" s="1" t="str">
        <f t="shared" ca="1" si="2"/>
        <v>OK</v>
      </c>
      <c r="D551" s="1" t="s">
        <v>692</v>
      </c>
      <c r="E551" s="6">
        <v>210</v>
      </c>
      <c r="F551" s="6"/>
      <c r="G551" s="34">
        <v>45809</v>
      </c>
      <c r="H551" s="1"/>
      <c r="I551" s="1" t="s">
        <v>131</v>
      </c>
      <c r="J551" s="1" t="s">
        <v>676</v>
      </c>
      <c r="K551" s="1" t="s">
        <v>692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8">
      <c r="A552" s="1"/>
      <c r="B552" s="1"/>
      <c r="C552" s="1" t="str">
        <f t="shared" ca="1" si="2"/>
        <v>OK</v>
      </c>
      <c r="D552" s="117" t="s">
        <v>770</v>
      </c>
      <c r="E552" s="6">
        <v>210</v>
      </c>
      <c r="F552" s="6"/>
      <c r="G552" s="34">
        <v>45809</v>
      </c>
      <c r="H552" s="1"/>
      <c r="I552" s="1" t="s">
        <v>131</v>
      </c>
      <c r="J552" s="1" t="s">
        <v>676</v>
      </c>
      <c r="K552" s="117" t="s">
        <v>770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8">
      <c r="A553" s="1"/>
      <c r="B553" s="1"/>
      <c r="C553" s="1" t="str">
        <f t="shared" ca="1" si="2"/>
        <v>OK</v>
      </c>
      <c r="D553" s="1" t="s">
        <v>291</v>
      </c>
      <c r="E553" s="6">
        <v>210</v>
      </c>
      <c r="F553" s="6"/>
      <c r="G553" s="34">
        <v>45809</v>
      </c>
      <c r="H553" s="1"/>
      <c r="I553" s="1" t="s">
        <v>131</v>
      </c>
      <c r="J553" s="1" t="s">
        <v>676</v>
      </c>
      <c r="K553" s="1" t="s">
        <v>291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8">
      <c r="A554" s="1"/>
      <c r="B554" s="1"/>
      <c r="C554" s="1" t="str">
        <f t="shared" ca="1" si="2"/>
        <v>OK</v>
      </c>
      <c r="D554" s="1" t="s">
        <v>287</v>
      </c>
      <c r="E554" s="6">
        <v>210</v>
      </c>
      <c r="F554" s="6"/>
      <c r="G554" s="34">
        <v>45839</v>
      </c>
      <c r="H554" s="1"/>
      <c r="I554" s="1" t="s">
        <v>131</v>
      </c>
      <c r="J554" s="1" t="s">
        <v>676</v>
      </c>
      <c r="K554" s="1" t="s">
        <v>287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8">
      <c r="A555" s="1"/>
      <c r="B555" s="1"/>
      <c r="C555" s="1" t="str">
        <f t="shared" ca="1" si="2"/>
        <v>OK</v>
      </c>
      <c r="D555" s="1" t="s">
        <v>693</v>
      </c>
      <c r="E555" s="6">
        <v>175</v>
      </c>
      <c r="F555" s="6"/>
      <c r="G555" s="34">
        <v>45839</v>
      </c>
      <c r="H555" s="1"/>
      <c r="I555" s="1" t="s">
        <v>131</v>
      </c>
      <c r="J555" s="1" t="s">
        <v>676</v>
      </c>
      <c r="K555" s="1" t="s">
        <v>693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8">
      <c r="A556" s="1"/>
      <c r="B556" s="1"/>
      <c r="C556" s="1" t="str">
        <f t="shared" ca="1" si="2"/>
        <v>OK</v>
      </c>
      <c r="D556" s="1" t="s">
        <v>694</v>
      </c>
      <c r="E556" s="6">
        <v>175</v>
      </c>
      <c r="F556" s="6"/>
      <c r="G556" s="34">
        <v>45839</v>
      </c>
      <c r="H556" s="1"/>
      <c r="I556" s="1" t="s">
        <v>131</v>
      </c>
      <c r="J556" s="1" t="s">
        <v>676</v>
      </c>
      <c r="K556" s="1" t="s">
        <v>694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8">
      <c r="A557" s="1"/>
      <c r="B557" s="1"/>
      <c r="C557" s="1" t="str">
        <f t="shared" ca="1" si="2"/>
        <v>OK</v>
      </c>
      <c r="D557" s="1" t="s">
        <v>547</v>
      </c>
      <c r="E557" s="6">
        <v>595</v>
      </c>
      <c r="F557" s="6" t="s">
        <v>771</v>
      </c>
      <c r="G557" s="34">
        <v>45901</v>
      </c>
      <c r="H557" s="1"/>
      <c r="I557" s="1" t="s">
        <v>131</v>
      </c>
      <c r="J557" s="1" t="s">
        <v>730</v>
      </c>
      <c r="K557" s="1" t="s">
        <v>547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8">
      <c r="A558" s="1"/>
      <c r="B558" s="1"/>
      <c r="C558" s="1" t="str">
        <f t="shared" ca="1" si="2"/>
        <v>OK</v>
      </c>
      <c r="D558" s="1" t="s">
        <v>552</v>
      </c>
      <c r="E558" s="6">
        <v>595</v>
      </c>
      <c r="F558" s="6" t="s">
        <v>771</v>
      </c>
      <c r="G558" s="34">
        <v>45901</v>
      </c>
      <c r="H558" s="1"/>
      <c r="I558" s="1" t="s">
        <v>131</v>
      </c>
      <c r="J558" s="1" t="s">
        <v>730</v>
      </c>
      <c r="K558" s="1" t="s">
        <v>552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8">
      <c r="A559" s="1"/>
      <c r="B559" s="1"/>
      <c r="C559" s="1" t="str">
        <f t="shared" ca="1" si="2"/>
        <v>OK</v>
      </c>
      <c r="D559" s="1" t="s">
        <v>564</v>
      </c>
      <c r="E559" s="6">
        <v>595</v>
      </c>
      <c r="F559" s="6" t="s">
        <v>771</v>
      </c>
      <c r="G559" s="34">
        <v>45901</v>
      </c>
      <c r="H559" s="1"/>
      <c r="I559" s="1" t="s">
        <v>131</v>
      </c>
      <c r="J559" s="1" t="s">
        <v>730</v>
      </c>
      <c r="K559" s="1" t="s">
        <v>564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8">
      <c r="A560" s="1"/>
      <c r="B560" s="1"/>
      <c r="C560" s="1" t="str">
        <f t="shared" ca="1" si="2"/>
        <v>OK</v>
      </c>
      <c r="D560" s="1" t="s">
        <v>174</v>
      </c>
      <c r="E560" s="6">
        <v>663.39</v>
      </c>
      <c r="F560" s="6" t="s">
        <v>772</v>
      </c>
      <c r="G560" s="34">
        <v>45901</v>
      </c>
      <c r="H560" s="1"/>
      <c r="I560" s="1" t="s">
        <v>131</v>
      </c>
      <c r="J560" s="1" t="s">
        <v>730</v>
      </c>
      <c r="K560" s="1" t="s">
        <v>174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8">
      <c r="A561" s="1"/>
      <c r="B561" s="1"/>
      <c r="C561" s="1" t="str">
        <f t="shared" ca="1" si="2"/>
        <v>OK</v>
      </c>
      <c r="D561" s="1" t="s">
        <v>176</v>
      </c>
      <c r="E561" s="6">
        <v>694.98</v>
      </c>
      <c r="F561" s="6" t="s">
        <v>772</v>
      </c>
      <c r="G561" s="34">
        <v>45901</v>
      </c>
      <c r="H561" s="1"/>
      <c r="I561" s="1" t="s">
        <v>131</v>
      </c>
      <c r="J561" s="1" t="s">
        <v>730</v>
      </c>
      <c r="K561" s="1" t="s">
        <v>176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8">
      <c r="A562" s="1"/>
      <c r="B562" s="1"/>
      <c r="C562" s="1" t="str">
        <f t="shared" ca="1" si="2"/>
        <v>OK</v>
      </c>
      <c r="D562" s="1" t="s">
        <v>183</v>
      </c>
      <c r="E562" s="6">
        <v>694.98</v>
      </c>
      <c r="F562" s="6" t="s">
        <v>772</v>
      </c>
      <c r="G562" s="34">
        <v>45901</v>
      </c>
      <c r="H562" s="1"/>
      <c r="I562" s="1" t="s">
        <v>131</v>
      </c>
      <c r="J562" s="1" t="s">
        <v>730</v>
      </c>
      <c r="K562" s="1" t="s">
        <v>183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8">
      <c r="A563" s="1"/>
      <c r="B563" s="1"/>
      <c r="C563" s="1" t="str">
        <f t="shared" ca="1" si="2"/>
        <v>OK</v>
      </c>
      <c r="D563" s="1" t="s">
        <v>199</v>
      </c>
      <c r="E563" s="6">
        <v>770</v>
      </c>
      <c r="F563" s="6" t="s">
        <v>772</v>
      </c>
      <c r="G563" s="34">
        <v>45901</v>
      </c>
      <c r="H563" s="1"/>
      <c r="I563" s="1" t="s">
        <v>131</v>
      </c>
      <c r="J563" s="1" t="s">
        <v>730</v>
      </c>
      <c r="K563" s="1" t="s">
        <v>199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8">
      <c r="A564" s="1"/>
      <c r="B564" s="1"/>
      <c r="C564" s="1" t="str">
        <f t="shared" ca="1" si="2"/>
        <v>OK</v>
      </c>
      <c r="D564" s="1" t="s">
        <v>209</v>
      </c>
      <c r="E564" s="6">
        <v>694.98</v>
      </c>
      <c r="F564" s="6" t="s">
        <v>772</v>
      </c>
      <c r="G564" s="34">
        <v>45901</v>
      </c>
      <c r="H564" s="1"/>
      <c r="I564" s="1" t="s">
        <v>131</v>
      </c>
      <c r="J564" s="1" t="s">
        <v>730</v>
      </c>
      <c r="K564" s="1" t="s">
        <v>209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8">
      <c r="A565" s="1"/>
      <c r="B565" s="1"/>
      <c r="C565" s="1" t="str">
        <f t="shared" ca="1" si="2"/>
        <v>OK</v>
      </c>
      <c r="D565" s="1" t="s">
        <v>227</v>
      </c>
      <c r="E565" s="6">
        <v>694.98</v>
      </c>
      <c r="F565" s="6" t="s">
        <v>772</v>
      </c>
      <c r="G565" s="34">
        <v>45901</v>
      </c>
      <c r="H565" s="1"/>
      <c r="I565" s="1" t="s">
        <v>131</v>
      </c>
      <c r="J565" s="1" t="s">
        <v>730</v>
      </c>
      <c r="K565" s="1" t="s">
        <v>227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8">
      <c r="A566" s="1"/>
      <c r="B566" s="1"/>
      <c r="C566" s="1" t="str">
        <f t="shared" ca="1" si="2"/>
        <v>OK</v>
      </c>
      <c r="D566" s="1" t="s">
        <v>246</v>
      </c>
      <c r="E566" s="6">
        <v>694.98</v>
      </c>
      <c r="F566" s="6" t="s">
        <v>772</v>
      </c>
      <c r="G566" s="34">
        <v>45901</v>
      </c>
      <c r="H566" s="1"/>
      <c r="I566" s="1" t="s">
        <v>131</v>
      </c>
      <c r="J566" s="1" t="s">
        <v>730</v>
      </c>
      <c r="K566" s="1" t="s">
        <v>246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8">
      <c r="A567" s="1"/>
      <c r="B567" s="1"/>
      <c r="C567" s="1" t="str">
        <f t="shared" ca="1" si="2"/>
        <v>OK</v>
      </c>
      <c r="D567" s="1" t="s">
        <v>259</v>
      </c>
      <c r="E567" s="6">
        <v>694.98</v>
      </c>
      <c r="F567" s="6" t="s">
        <v>772</v>
      </c>
      <c r="G567" s="34">
        <v>45901</v>
      </c>
      <c r="H567" s="1"/>
      <c r="I567" s="1" t="s">
        <v>131</v>
      </c>
      <c r="J567" s="1" t="s">
        <v>730</v>
      </c>
      <c r="K567" s="1" t="s">
        <v>259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8">
      <c r="A568" s="1"/>
      <c r="B568" s="1"/>
      <c r="C568" s="1" t="str">
        <f t="shared" ca="1" si="2"/>
        <v>OK</v>
      </c>
      <c r="D568" s="1" t="s">
        <v>467</v>
      </c>
      <c r="E568" s="6">
        <v>694.98</v>
      </c>
      <c r="F568" s="6" t="s">
        <v>772</v>
      </c>
      <c r="G568" s="34">
        <v>45901</v>
      </c>
      <c r="H568" s="1"/>
      <c r="I568" s="1" t="s">
        <v>131</v>
      </c>
      <c r="J568" s="1" t="s">
        <v>730</v>
      </c>
      <c r="K568" s="1" t="s">
        <v>467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8">
      <c r="A569" s="1"/>
      <c r="B569" s="1"/>
      <c r="C569" s="1" t="str">
        <f t="shared" ca="1" si="2"/>
        <v>OK</v>
      </c>
      <c r="D569" s="1" t="s">
        <v>271</v>
      </c>
      <c r="E569" s="6">
        <v>663.39</v>
      </c>
      <c r="F569" s="6" t="s">
        <v>772</v>
      </c>
      <c r="G569" s="34">
        <v>45901</v>
      </c>
      <c r="H569" s="1"/>
      <c r="I569" s="1" t="s">
        <v>131</v>
      </c>
      <c r="J569" s="1" t="s">
        <v>730</v>
      </c>
      <c r="K569" s="1" t="s">
        <v>271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8">
      <c r="A570" s="1"/>
      <c r="B570" s="1"/>
      <c r="C570" s="1" t="str">
        <f t="shared" ca="1" si="2"/>
        <v>OK</v>
      </c>
      <c r="D570" s="1" t="s">
        <v>274</v>
      </c>
      <c r="E570" s="6">
        <v>694.98</v>
      </c>
      <c r="F570" s="6" t="s">
        <v>772</v>
      </c>
      <c r="G570" s="34">
        <v>45901</v>
      </c>
      <c r="H570" s="1"/>
      <c r="I570" s="1" t="s">
        <v>131</v>
      </c>
      <c r="J570" s="1" t="s">
        <v>730</v>
      </c>
      <c r="K570" s="1" t="s">
        <v>274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8">
      <c r="A571" s="1"/>
      <c r="B571" s="1"/>
      <c r="C571" s="1" t="str">
        <f t="shared" ca="1" si="2"/>
        <v>OK</v>
      </c>
      <c r="D571" s="1" t="s">
        <v>277</v>
      </c>
      <c r="E571" s="6">
        <v>694.98</v>
      </c>
      <c r="F571" s="6" t="s">
        <v>772</v>
      </c>
      <c r="G571" s="34">
        <v>45901</v>
      </c>
      <c r="H571" s="1"/>
      <c r="I571" s="1" t="s">
        <v>131</v>
      </c>
      <c r="J571" s="1" t="s">
        <v>730</v>
      </c>
      <c r="K571" s="1" t="s">
        <v>277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8">
      <c r="A572" s="1"/>
      <c r="B572" s="1"/>
      <c r="C572" s="1" t="str">
        <f t="shared" ca="1" si="2"/>
        <v>OK</v>
      </c>
      <c r="D572" s="1" t="s">
        <v>285</v>
      </c>
      <c r="E572" s="6">
        <v>694.98</v>
      </c>
      <c r="F572" s="6" t="s">
        <v>772</v>
      </c>
      <c r="G572" s="34">
        <v>45901</v>
      </c>
      <c r="H572" s="1"/>
      <c r="I572" s="1" t="s">
        <v>131</v>
      </c>
      <c r="J572" s="1" t="s">
        <v>730</v>
      </c>
      <c r="K572" s="1" t="s">
        <v>285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8">
      <c r="A573" s="1"/>
      <c r="B573" s="1"/>
      <c r="C573" s="1" t="str">
        <f t="shared" ca="1" si="2"/>
        <v>OK</v>
      </c>
      <c r="D573" s="1" t="s">
        <v>299</v>
      </c>
      <c r="E573" s="6">
        <v>694.98</v>
      </c>
      <c r="F573" s="6" t="s">
        <v>772</v>
      </c>
      <c r="G573" s="34">
        <v>45901</v>
      </c>
      <c r="H573" s="1"/>
      <c r="I573" s="1" t="s">
        <v>131</v>
      </c>
      <c r="J573" s="1" t="s">
        <v>730</v>
      </c>
      <c r="K573" s="1" t="s">
        <v>299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8">
      <c r="A574" s="1"/>
      <c r="B574" s="1"/>
      <c r="C574" s="1" t="str">
        <f t="shared" ca="1" si="2"/>
        <v>OK</v>
      </c>
      <c r="D574" s="1" t="s">
        <v>305</v>
      </c>
      <c r="E574" s="6">
        <v>631.79999999999995</v>
      </c>
      <c r="F574" s="6" t="s">
        <v>772</v>
      </c>
      <c r="G574" s="34">
        <v>45901</v>
      </c>
      <c r="H574" s="1"/>
      <c r="I574" s="1" t="s">
        <v>131</v>
      </c>
      <c r="J574" s="1" t="s">
        <v>730</v>
      </c>
      <c r="K574" s="1" t="s">
        <v>305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8">
      <c r="A575" s="1"/>
      <c r="B575" s="1"/>
      <c r="C575" s="1" t="str">
        <f t="shared" ca="1" si="2"/>
        <v>OK</v>
      </c>
      <c r="D575" s="1" t="s">
        <v>307</v>
      </c>
      <c r="E575" s="6">
        <v>694.98</v>
      </c>
      <c r="F575" s="6" t="s">
        <v>772</v>
      </c>
      <c r="G575" s="34">
        <v>45901</v>
      </c>
      <c r="H575" s="1"/>
      <c r="I575" s="1" t="s">
        <v>131</v>
      </c>
      <c r="J575" s="1" t="s">
        <v>730</v>
      </c>
      <c r="K575" s="1" t="s">
        <v>307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8">
      <c r="A576" s="1"/>
      <c r="B576" s="1"/>
      <c r="C576" s="1" t="str">
        <f t="shared" ca="1" si="2"/>
        <v>OK</v>
      </c>
      <c r="D576" s="1" t="s">
        <v>319</v>
      </c>
      <c r="E576" s="6">
        <v>694.98</v>
      </c>
      <c r="F576" s="6" t="s">
        <v>772</v>
      </c>
      <c r="G576" s="34">
        <v>45901</v>
      </c>
      <c r="H576" s="1"/>
      <c r="I576" s="1" t="s">
        <v>131</v>
      </c>
      <c r="J576" s="1" t="s">
        <v>730</v>
      </c>
      <c r="K576" s="1" t="s">
        <v>319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8">
      <c r="A577" s="1"/>
      <c r="B577" s="1"/>
      <c r="C577" s="1" t="str">
        <f t="shared" ca="1" si="2"/>
        <v>OK</v>
      </c>
      <c r="D577" s="1" t="s">
        <v>351</v>
      </c>
      <c r="E577" s="6">
        <v>694.98</v>
      </c>
      <c r="F577" s="6" t="s">
        <v>772</v>
      </c>
      <c r="G577" s="34">
        <v>45901</v>
      </c>
      <c r="H577" s="1"/>
      <c r="I577" s="1" t="s">
        <v>131</v>
      </c>
      <c r="J577" s="1" t="s">
        <v>730</v>
      </c>
      <c r="K577" s="1" t="s">
        <v>351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8">
      <c r="A578" s="1"/>
      <c r="B578" s="1"/>
      <c r="C578" s="1" t="str">
        <f t="shared" ca="1" si="2"/>
        <v>OK</v>
      </c>
      <c r="D578" s="1" t="s">
        <v>353</v>
      </c>
      <c r="E578" s="6">
        <v>694.98</v>
      </c>
      <c r="F578" s="6" t="s">
        <v>772</v>
      </c>
      <c r="G578" s="34">
        <v>45901</v>
      </c>
      <c r="H578" s="1"/>
      <c r="I578" s="1" t="s">
        <v>131</v>
      </c>
      <c r="J578" s="1" t="s">
        <v>730</v>
      </c>
      <c r="K578" s="1" t="s">
        <v>353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8">
      <c r="A579" s="1"/>
      <c r="B579" s="1"/>
      <c r="C579" s="1" t="str">
        <f t="shared" ca="1" si="2"/>
        <v>OK</v>
      </c>
      <c r="D579" s="1" t="s">
        <v>402</v>
      </c>
      <c r="E579" s="6">
        <v>694.98</v>
      </c>
      <c r="F579" s="6" t="s">
        <v>772</v>
      </c>
      <c r="G579" s="34">
        <v>45901</v>
      </c>
      <c r="H579" s="1"/>
      <c r="I579" s="1" t="s">
        <v>131</v>
      </c>
      <c r="J579" s="1" t="s">
        <v>730</v>
      </c>
      <c r="K579" s="1" t="s">
        <v>402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8">
      <c r="A580" s="1"/>
      <c r="B580" s="1"/>
      <c r="C580" s="1" t="str">
        <f t="shared" ca="1" si="2"/>
        <v>OK</v>
      </c>
      <c r="D580" s="1" t="s">
        <v>447</v>
      </c>
      <c r="E580" s="6">
        <v>694.98</v>
      </c>
      <c r="F580" s="6" t="s">
        <v>772</v>
      </c>
      <c r="G580" s="34">
        <v>45901</v>
      </c>
      <c r="H580" s="1"/>
      <c r="I580" s="1" t="s">
        <v>131</v>
      </c>
      <c r="J580" s="1" t="s">
        <v>730</v>
      </c>
      <c r="K580" s="1" t="s">
        <v>447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8">
      <c r="A581" s="1"/>
      <c r="B581" s="1"/>
      <c r="C581" s="1" t="str">
        <f t="shared" ca="1" si="2"/>
        <v>OK</v>
      </c>
      <c r="D581" s="1" t="s">
        <v>410</v>
      </c>
      <c r="E581" s="6">
        <v>770</v>
      </c>
      <c r="F581" s="6" t="s">
        <v>772</v>
      </c>
      <c r="G581" s="34">
        <v>45901</v>
      </c>
      <c r="H581" s="1"/>
      <c r="I581" s="1" t="s">
        <v>131</v>
      </c>
      <c r="J581" s="1" t="s">
        <v>730</v>
      </c>
      <c r="K581" s="1" t="s">
        <v>410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8">
      <c r="A582" s="1"/>
      <c r="B582" s="1"/>
      <c r="C582" s="1" t="str">
        <f t="shared" ca="1" si="2"/>
        <v>OK</v>
      </c>
      <c r="D582" s="1" t="s">
        <v>414</v>
      </c>
      <c r="E582" s="6">
        <v>1860</v>
      </c>
      <c r="F582" s="6" t="s">
        <v>772</v>
      </c>
      <c r="G582" s="34">
        <v>45901</v>
      </c>
      <c r="H582" s="1"/>
      <c r="I582" s="1" t="s">
        <v>131</v>
      </c>
      <c r="J582" s="1" t="s">
        <v>730</v>
      </c>
      <c r="K582" s="1" t="s">
        <v>414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8">
      <c r="A583" s="1"/>
      <c r="B583" s="1"/>
      <c r="C583" s="1" t="str">
        <f t="shared" ca="1" si="2"/>
        <v>OK</v>
      </c>
      <c r="D583" s="1" t="s">
        <v>422</v>
      </c>
      <c r="E583" s="6">
        <v>694.98</v>
      </c>
      <c r="F583" s="6" t="s">
        <v>772</v>
      </c>
      <c r="G583" s="34">
        <v>45901</v>
      </c>
      <c r="H583" s="1"/>
      <c r="I583" s="1" t="s">
        <v>131</v>
      </c>
      <c r="J583" s="1" t="s">
        <v>730</v>
      </c>
      <c r="K583" s="1" t="s">
        <v>422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8">
      <c r="A584" s="1"/>
      <c r="B584" s="1"/>
      <c r="C584" s="1" t="str">
        <f t="shared" ca="1" si="2"/>
        <v>OK</v>
      </c>
      <c r="D584" s="1" t="s">
        <v>162</v>
      </c>
      <c r="E584" s="6">
        <v>770</v>
      </c>
      <c r="F584" s="6" t="s">
        <v>773</v>
      </c>
      <c r="G584" s="34">
        <v>45901</v>
      </c>
      <c r="H584" s="1"/>
      <c r="I584" s="1" t="s">
        <v>131</v>
      </c>
      <c r="J584" s="1" t="s">
        <v>730</v>
      </c>
      <c r="K584" s="1" t="s">
        <v>162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8">
      <c r="A585" s="1"/>
      <c r="B585" s="1"/>
      <c r="C585" s="1" t="str">
        <f t="shared" ca="1" si="2"/>
        <v>OK</v>
      </c>
      <c r="D585" s="1" t="s">
        <v>228</v>
      </c>
      <c r="E585" s="6">
        <v>735</v>
      </c>
      <c r="F585" s="6" t="s">
        <v>773</v>
      </c>
      <c r="G585" s="34">
        <v>45901</v>
      </c>
      <c r="H585" s="1"/>
      <c r="I585" s="1" t="s">
        <v>131</v>
      </c>
      <c r="J585" s="1" t="s">
        <v>730</v>
      </c>
      <c r="K585" s="1" t="s">
        <v>228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8">
      <c r="A586" s="1"/>
      <c r="B586" s="1"/>
      <c r="C586" s="1" t="str">
        <f t="shared" ca="1" si="2"/>
        <v>OK</v>
      </c>
      <c r="D586" s="1" t="s">
        <v>249</v>
      </c>
      <c r="E586" s="6">
        <v>735</v>
      </c>
      <c r="F586" s="6" t="s">
        <v>773</v>
      </c>
      <c r="G586" s="34">
        <v>45901</v>
      </c>
      <c r="H586" s="1"/>
      <c r="I586" s="1" t="s">
        <v>131</v>
      </c>
      <c r="J586" s="1" t="s">
        <v>730</v>
      </c>
      <c r="K586" s="1" t="s">
        <v>249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8">
      <c r="A587" s="1"/>
      <c r="B587" s="1"/>
      <c r="C587" s="1" t="str">
        <f t="shared" ca="1" si="2"/>
        <v>OK</v>
      </c>
      <c r="D587" s="1" t="s">
        <v>253</v>
      </c>
      <c r="E587" s="6">
        <v>770</v>
      </c>
      <c r="F587" s="6" t="s">
        <v>773</v>
      </c>
      <c r="G587" s="34">
        <v>45901</v>
      </c>
      <c r="H587" s="1"/>
      <c r="I587" s="1" t="s">
        <v>131</v>
      </c>
      <c r="J587" s="1" t="s">
        <v>730</v>
      </c>
      <c r="K587" s="1" t="s">
        <v>253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8">
      <c r="A588" s="1"/>
      <c r="B588" s="1"/>
      <c r="C588" s="1" t="str">
        <f t="shared" ca="1" si="2"/>
        <v>OK</v>
      </c>
      <c r="D588" s="1" t="s">
        <v>316</v>
      </c>
      <c r="E588" s="6">
        <v>770</v>
      </c>
      <c r="F588" s="6" t="s">
        <v>773</v>
      </c>
      <c r="G588" s="34">
        <v>45901</v>
      </c>
      <c r="H588" s="1"/>
      <c r="I588" s="1" t="s">
        <v>131</v>
      </c>
      <c r="J588" s="1" t="s">
        <v>730</v>
      </c>
      <c r="K588" s="1" t="s">
        <v>316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8">
      <c r="A589" s="1"/>
      <c r="B589" s="1"/>
      <c r="C589" s="1" t="str">
        <f t="shared" ca="1" si="2"/>
        <v>OK</v>
      </c>
      <c r="D589" s="1" t="s">
        <v>326</v>
      </c>
      <c r="E589" s="6">
        <v>770</v>
      </c>
      <c r="F589" s="6" t="s">
        <v>773</v>
      </c>
      <c r="G589" s="34">
        <v>45901</v>
      </c>
      <c r="H589" s="1"/>
      <c r="I589" s="1" t="s">
        <v>131</v>
      </c>
      <c r="J589" s="1" t="s">
        <v>730</v>
      </c>
      <c r="K589" s="1" t="s">
        <v>326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8">
      <c r="A590" s="1"/>
      <c r="B590" s="1"/>
      <c r="C590" s="1" t="str">
        <f t="shared" ca="1" si="2"/>
        <v>OK</v>
      </c>
      <c r="D590" s="1" t="s">
        <v>494</v>
      </c>
      <c r="E590" s="6">
        <v>770</v>
      </c>
      <c r="F590" s="6" t="s">
        <v>773</v>
      </c>
      <c r="G590" s="34">
        <v>45901</v>
      </c>
      <c r="H590" s="1"/>
      <c r="I590" s="1" t="s">
        <v>131</v>
      </c>
      <c r="J590" s="1" t="s">
        <v>730</v>
      </c>
      <c r="K590" s="1" t="s">
        <v>494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8">
      <c r="A591" s="1"/>
      <c r="B591" s="1"/>
      <c r="C591" s="1" t="str">
        <f t="shared" ca="1" si="2"/>
        <v>OK</v>
      </c>
      <c r="D591" s="1" t="s">
        <v>407</v>
      </c>
      <c r="E591" s="6">
        <v>735</v>
      </c>
      <c r="F591" s="6" t="s">
        <v>773</v>
      </c>
      <c r="G591" s="34">
        <v>45901</v>
      </c>
      <c r="H591" s="1"/>
      <c r="I591" s="1" t="s">
        <v>131</v>
      </c>
      <c r="J591" s="1" t="s">
        <v>730</v>
      </c>
      <c r="K591" s="1" t="s">
        <v>407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8">
      <c r="A592" s="1"/>
      <c r="B592" s="1"/>
      <c r="C592" s="1" t="str">
        <f t="shared" ca="1" si="2"/>
        <v>OK</v>
      </c>
      <c r="D592" s="1" t="s">
        <v>449</v>
      </c>
      <c r="E592" s="6">
        <v>770</v>
      </c>
      <c r="F592" s="6" t="s">
        <v>773</v>
      </c>
      <c r="G592" s="34">
        <v>45901</v>
      </c>
      <c r="H592" s="1"/>
      <c r="I592" s="1" t="s">
        <v>131</v>
      </c>
      <c r="J592" s="1" t="s">
        <v>730</v>
      </c>
      <c r="K592" s="1" t="s">
        <v>449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8">
      <c r="A593" s="1"/>
      <c r="B593" s="1"/>
      <c r="C593" s="1" t="str">
        <f t="shared" ca="1" si="2"/>
        <v>OK</v>
      </c>
      <c r="D593" s="1" t="s">
        <v>496</v>
      </c>
      <c r="E593" s="6">
        <v>0.01</v>
      </c>
      <c r="F593" s="6" t="s">
        <v>774</v>
      </c>
      <c r="G593" s="34">
        <v>45901</v>
      </c>
      <c r="H593" s="1"/>
      <c r="I593" s="1" t="s">
        <v>131</v>
      </c>
      <c r="J593" s="1" t="s">
        <v>730</v>
      </c>
      <c r="K593" s="1" t="s">
        <v>496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8">
      <c r="A594" s="1"/>
      <c r="B594" s="1"/>
      <c r="C594" s="1" t="str">
        <f t="shared" ca="1" si="2"/>
        <v>OK</v>
      </c>
      <c r="D594" s="1" t="s">
        <v>524</v>
      </c>
      <c r="E594" s="6">
        <v>0.01</v>
      </c>
      <c r="F594" s="6" t="s">
        <v>774</v>
      </c>
      <c r="G594" s="34">
        <v>45901</v>
      </c>
      <c r="H594" s="1"/>
      <c r="I594" s="1" t="s">
        <v>131</v>
      </c>
      <c r="J594" s="1" t="s">
        <v>730</v>
      </c>
      <c r="K594" s="1" t="s">
        <v>524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8">
      <c r="A595" s="1"/>
      <c r="B595" s="1"/>
      <c r="C595" s="1" t="str">
        <f t="shared" ca="1" si="2"/>
        <v>OK</v>
      </c>
      <c r="D595" s="1" t="s">
        <v>531</v>
      </c>
      <c r="E595" s="6">
        <v>0.01</v>
      </c>
      <c r="F595" s="6" t="s">
        <v>774</v>
      </c>
      <c r="G595" s="34">
        <v>45901</v>
      </c>
      <c r="H595" s="1"/>
      <c r="I595" s="1" t="s">
        <v>131</v>
      </c>
      <c r="J595" s="1" t="s">
        <v>730</v>
      </c>
      <c r="K595" s="1" t="s">
        <v>531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8">
      <c r="A596" s="1"/>
      <c r="B596" s="1"/>
      <c r="C596" s="1" t="str">
        <f t="shared" ca="1" si="2"/>
        <v>OK</v>
      </c>
      <c r="D596" s="1" t="s">
        <v>532</v>
      </c>
      <c r="E596" s="6">
        <v>0.01</v>
      </c>
      <c r="F596" s="6" t="s">
        <v>774</v>
      </c>
      <c r="G596" s="34">
        <v>45901</v>
      </c>
      <c r="H596" s="1"/>
      <c r="I596" s="1" t="s">
        <v>131</v>
      </c>
      <c r="J596" s="1" t="s">
        <v>730</v>
      </c>
      <c r="K596" s="1" t="s">
        <v>532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8">
      <c r="A597" s="1"/>
      <c r="B597" s="1"/>
      <c r="C597" s="1" t="str">
        <f t="shared" ca="1" si="2"/>
        <v>OK</v>
      </c>
      <c r="D597" s="1" t="s">
        <v>562</v>
      </c>
      <c r="E597" s="6">
        <v>0.01</v>
      </c>
      <c r="F597" s="6" t="s">
        <v>774</v>
      </c>
      <c r="G597" s="34">
        <v>45901</v>
      </c>
      <c r="H597" s="1"/>
      <c r="I597" s="1" t="s">
        <v>131</v>
      </c>
      <c r="J597" s="1" t="s">
        <v>730</v>
      </c>
      <c r="K597" s="1" t="s">
        <v>562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8">
      <c r="A598" s="1"/>
      <c r="B598" s="1"/>
      <c r="C598" s="1" t="str">
        <f t="shared" ca="1" si="2"/>
        <v>OK</v>
      </c>
      <c r="D598" s="1" t="s">
        <v>563</v>
      </c>
      <c r="E598" s="6">
        <v>0.01</v>
      </c>
      <c r="F598" s="6" t="s">
        <v>774</v>
      </c>
      <c r="G598" s="34">
        <v>45901</v>
      </c>
      <c r="H598" s="1"/>
      <c r="I598" s="1" t="s">
        <v>131</v>
      </c>
      <c r="J598" s="1" t="s">
        <v>730</v>
      </c>
      <c r="K598" s="1" t="s">
        <v>563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8">
      <c r="A599" s="1"/>
      <c r="B599" s="1"/>
      <c r="C599" s="1" t="str">
        <f t="shared" ca="1" si="2"/>
        <v>OK</v>
      </c>
      <c r="D599" s="1" t="s">
        <v>174</v>
      </c>
      <c r="E599" s="6">
        <v>112.89</v>
      </c>
      <c r="F599" s="6" t="s">
        <v>775</v>
      </c>
      <c r="G599" s="34">
        <v>45901</v>
      </c>
      <c r="H599" s="1"/>
      <c r="I599" s="1" t="s">
        <v>131</v>
      </c>
      <c r="J599" s="1" t="s">
        <v>730</v>
      </c>
      <c r="K599" s="1" t="s">
        <v>174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8">
      <c r="A600" s="1"/>
      <c r="B600" s="1"/>
      <c r="C600" s="1" t="str">
        <f t="shared" ca="1" si="2"/>
        <v>OK</v>
      </c>
      <c r="D600" s="1" t="s">
        <v>176</v>
      </c>
      <c r="E600" s="6">
        <v>124.02</v>
      </c>
      <c r="F600" s="6" t="s">
        <v>775</v>
      </c>
      <c r="G600" s="34">
        <v>45901</v>
      </c>
      <c r="H600" s="1"/>
      <c r="I600" s="1" t="s">
        <v>131</v>
      </c>
      <c r="J600" s="1" t="s">
        <v>730</v>
      </c>
      <c r="K600" s="1" t="s">
        <v>176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8">
      <c r="A601" s="1"/>
      <c r="B601" s="1"/>
      <c r="C601" s="1" t="str">
        <f t="shared" ca="1" si="2"/>
        <v>OK</v>
      </c>
      <c r="D601" s="1" t="s">
        <v>183</v>
      </c>
      <c r="E601" s="6">
        <v>112.89</v>
      </c>
      <c r="F601" s="6" t="s">
        <v>775</v>
      </c>
      <c r="G601" s="34">
        <v>45901</v>
      </c>
      <c r="H601" s="1"/>
      <c r="I601" s="1" t="s">
        <v>131</v>
      </c>
      <c r="J601" s="1" t="s">
        <v>730</v>
      </c>
      <c r="K601" s="1" t="s">
        <v>183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8">
      <c r="A602" s="1"/>
      <c r="B602" s="1"/>
      <c r="C602" s="1" t="str">
        <f t="shared" ca="1" si="2"/>
        <v>OK</v>
      </c>
      <c r="D602" s="1" t="s">
        <v>209</v>
      </c>
      <c r="E602" s="6">
        <v>125.61</v>
      </c>
      <c r="F602" s="6" t="s">
        <v>775</v>
      </c>
      <c r="G602" s="34">
        <v>45901</v>
      </c>
      <c r="H602" s="1"/>
      <c r="I602" s="1" t="s">
        <v>131</v>
      </c>
      <c r="J602" s="1" t="s">
        <v>730</v>
      </c>
      <c r="K602" s="1" t="s">
        <v>209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8">
      <c r="A603" s="1"/>
      <c r="B603" s="1"/>
      <c r="C603" s="1" t="str">
        <f t="shared" ca="1" si="2"/>
        <v>OK</v>
      </c>
      <c r="D603" s="1" t="s">
        <v>227</v>
      </c>
      <c r="E603" s="6">
        <v>103.35</v>
      </c>
      <c r="F603" s="6" t="s">
        <v>775</v>
      </c>
      <c r="G603" s="34">
        <v>45901</v>
      </c>
      <c r="H603" s="1"/>
      <c r="I603" s="1" t="s">
        <v>131</v>
      </c>
      <c r="J603" s="1" t="s">
        <v>730</v>
      </c>
      <c r="K603" s="1" t="s">
        <v>227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8">
      <c r="A604" s="1"/>
      <c r="B604" s="1"/>
      <c r="C604" s="1" t="str">
        <f t="shared" ca="1" si="2"/>
        <v>OK</v>
      </c>
      <c r="D604" s="1" t="s">
        <v>246</v>
      </c>
      <c r="E604" s="6">
        <v>116.07</v>
      </c>
      <c r="F604" s="6" t="s">
        <v>775</v>
      </c>
      <c r="G604" s="34">
        <v>45901</v>
      </c>
      <c r="H604" s="1"/>
      <c r="I604" s="1" t="s">
        <v>131</v>
      </c>
      <c r="J604" s="1" t="s">
        <v>730</v>
      </c>
      <c r="K604" s="1" t="s">
        <v>246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8">
      <c r="A605" s="1"/>
      <c r="B605" s="1"/>
      <c r="C605" s="1" t="str">
        <f t="shared" ca="1" si="2"/>
        <v>OK</v>
      </c>
      <c r="D605" s="1" t="s">
        <v>259</v>
      </c>
      <c r="E605" s="6">
        <v>128.79</v>
      </c>
      <c r="F605" s="6" t="s">
        <v>775</v>
      </c>
      <c r="G605" s="34">
        <v>45901</v>
      </c>
      <c r="H605" s="1"/>
      <c r="I605" s="1" t="s">
        <v>131</v>
      </c>
      <c r="J605" s="1" t="s">
        <v>730</v>
      </c>
      <c r="K605" s="1" t="s">
        <v>259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8">
      <c r="A606" s="1"/>
      <c r="B606" s="1"/>
      <c r="C606" s="1" t="str">
        <f t="shared" ca="1" si="2"/>
        <v>OK</v>
      </c>
      <c r="D606" s="1" t="s">
        <v>271</v>
      </c>
      <c r="E606" s="6">
        <v>133.56</v>
      </c>
      <c r="F606" s="6" t="s">
        <v>775</v>
      </c>
      <c r="G606" s="34">
        <v>45901</v>
      </c>
      <c r="H606" s="1"/>
      <c r="I606" s="1" t="s">
        <v>131</v>
      </c>
      <c r="J606" s="1" t="s">
        <v>730</v>
      </c>
      <c r="K606" s="1" t="s">
        <v>271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8">
      <c r="A607" s="1"/>
      <c r="B607" s="1"/>
      <c r="C607" s="1" t="str">
        <f t="shared" ca="1" si="2"/>
        <v>OK</v>
      </c>
      <c r="D607" s="1" t="s">
        <v>274</v>
      </c>
      <c r="E607" s="6">
        <v>133.56</v>
      </c>
      <c r="F607" s="6" t="s">
        <v>775</v>
      </c>
      <c r="G607" s="34">
        <v>45901</v>
      </c>
      <c r="H607" s="1"/>
      <c r="I607" s="1" t="s">
        <v>131</v>
      </c>
      <c r="J607" s="1" t="s">
        <v>730</v>
      </c>
      <c r="K607" s="1" t="s">
        <v>274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8">
      <c r="A608" s="1"/>
      <c r="B608" s="1"/>
      <c r="C608" s="1" t="str">
        <f t="shared" ca="1" si="2"/>
        <v>OK</v>
      </c>
      <c r="D608" s="1" t="s">
        <v>277</v>
      </c>
      <c r="E608" s="6">
        <v>128.79</v>
      </c>
      <c r="F608" s="6" t="s">
        <v>775</v>
      </c>
      <c r="G608" s="34">
        <v>45901</v>
      </c>
      <c r="H608" s="1"/>
      <c r="I608" s="1" t="s">
        <v>131</v>
      </c>
      <c r="J608" s="1" t="s">
        <v>730</v>
      </c>
      <c r="K608" s="1" t="s">
        <v>277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8">
      <c r="A609" s="1"/>
      <c r="B609" s="1"/>
      <c r="C609" s="1" t="str">
        <f t="shared" ca="1" si="2"/>
        <v>OK</v>
      </c>
      <c r="D609" s="1" t="s">
        <v>285</v>
      </c>
      <c r="E609" s="6">
        <v>117.66</v>
      </c>
      <c r="F609" s="6" t="s">
        <v>775</v>
      </c>
      <c r="G609" s="34">
        <v>45901</v>
      </c>
      <c r="H609" s="1"/>
      <c r="I609" s="1" t="s">
        <v>131</v>
      </c>
      <c r="J609" s="1" t="s">
        <v>730</v>
      </c>
      <c r="K609" s="1" t="s">
        <v>285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8">
      <c r="A610" s="1"/>
      <c r="B610" s="1"/>
      <c r="C610" s="1" t="str">
        <f t="shared" ca="1" si="2"/>
        <v>OK</v>
      </c>
      <c r="D610" s="1" t="s">
        <v>299</v>
      </c>
      <c r="E610" s="6">
        <v>133.56</v>
      </c>
      <c r="F610" s="6" t="s">
        <v>775</v>
      </c>
      <c r="G610" s="34">
        <v>45901</v>
      </c>
      <c r="H610" s="1"/>
      <c r="I610" s="1" t="s">
        <v>131</v>
      </c>
      <c r="J610" s="1" t="s">
        <v>730</v>
      </c>
      <c r="K610" s="1" t="s">
        <v>299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8">
      <c r="A611" s="1"/>
      <c r="B611" s="1"/>
      <c r="C611" s="1" t="str">
        <f t="shared" ca="1" si="2"/>
        <v>OK</v>
      </c>
      <c r="D611" s="1" t="s">
        <v>305</v>
      </c>
      <c r="E611" s="6">
        <v>127.2</v>
      </c>
      <c r="F611" s="6" t="s">
        <v>775</v>
      </c>
      <c r="G611" s="34">
        <v>45901</v>
      </c>
      <c r="H611" s="1"/>
      <c r="I611" s="1" t="s">
        <v>131</v>
      </c>
      <c r="J611" s="1" t="s">
        <v>730</v>
      </c>
      <c r="K611" s="1" t="s">
        <v>305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8">
      <c r="A612" s="1"/>
      <c r="B612" s="1"/>
      <c r="C612" s="1" t="str">
        <f t="shared" ca="1" si="2"/>
        <v>OK</v>
      </c>
      <c r="D612" s="1" t="s">
        <v>307</v>
      </c>
      <c r="E612" s="6">
        <v>119.25</v>
      </c>
      <c r="F612" s="6" t="s">
        <v>775</v>
      </c>
      <c r="G612" s="34">
        <v>45901</v>
      </c>
      <c r="H612" s="1"/>
      <c r="I612" s="1" t="s">
        <v>131</v>
      </c>
      <c r="J612" s="1" t="s">
        <v>730</v>
      </c>
      <c r="K612" s="1" t="s">
        <v>307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8">
      <c r="A613" s="1"/>
      <c r="B613" s="1"/>
      <c r="C613" s="1" t="str">
        <f t="shared" ca="1" si="2"/>
        <v>OK</v>
      </c>
      <c r="D613" s="1" t="s">
        <v>319</v>
      </c>
      <c r="E613" s="6">
        <v>109.71</v>
      </c>
      <c r="F613" s="6" t="s">
        <v>775</v>
      </c>
      <c r="G613" s="34">
        <v>45901</v>
      </c>
      <c r="H613" s="1"/>
      <c r="I613" s="1" t="s">
        <v>131</v>
      </c>
      <c r="J613" s="1" t="s">
        <v>730</v>
      </c>
      <c r="K613" s="1" t="s">
        <v>319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8">
      <c r="A614" s="1"/>
      <c r="B614" s="1"/>
      <c r="C614" s="1" t="str">
        <f t="shared" ca="1" si="2"/>
        <v>OK</v>
      </c>
      <c r="D614" s="1" t="s">
        <v>351</v>
      </c>
      <c r="E614" s="6">
        <v>122.43</v>
      </c>
      <c r="F614" s="6" t="s">
        <v>775</v>
      </c>
      <c r="G614" s="34">
        <v>45901</v>
      </c>
      <c r="H614" s="1"/>
      <c r="I614" s="1" t="s">
        <v>131</v>
      </c>
      <c r="J614" s="1" t="s">
        <v>730</v>
      </c>
      <c r="K614" s="1" t="s">
        <v>351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8">
      <c r="A615" s="1"/>
      <c r="B615" s="1"/>
      <c r="C615" s="1" t="str">
        <f t="shared" ca="1" si="2"/>
        <v>OK</v>
      </c>
      <c r="D615" s="1" t="s">
        <v>353</v>
      </c>
      <c r="E615" s="6">
        <v>133.56</v>
      </c>
      <c r="F615" s="6" t="s">
        <v>775</v>
      </c>
      <c r="G615" s="34">
        <v>45901</v>
      </c>
      <c r="H615" s="1"/>
      <c r="I615" s="1" t="s">
        <v>131</v>
      </c>
      <c r="J615" s="1" t="s">
        <v>730</v>
      </c>
      <c r="K615" s="1" t="s">
        <v>353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8">
      <c r="A616" s="1"/>
      <c r="B616" s="1"/>
      <c r="C616" s="1" t="str">
        <f t="shared" ca="1" si="2"/>
        <v>OK</v>
      </c>
      <c r="D616" s="1" t="s">
        <v>402</v>
      </c>
      <c r="E616" s="6">
        <v>131.97</v>
      </c>
      <c r="F616" s="6" t="s">
        <v>775</v>
      </c>
      <c r="G616" s="34">
        <v>45901</v>
      </c>
      <c r="H616" s="1"/>
      <c r="I616" s="1" t="s">
        <v>131</v>
      </c>
      <c r="J616" s="1" t="s">
        <v>730</v>
      </c>
      <c r="K616" s="1" t="s">
        <v>402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8">
      <c r="A617" s="1"/>
      <c r="B617" s="1"/>
      <c r="C617" s="1" t="str">
        <f t="shared" ca="1" si="2"/>
        <v>OK</v>
      </c>
      <c r="D617" s="1" t="s">
        <v>447</v>
      </c>
      <c r="E617" s="6">
        <v>69.959999999999994</v>
      </c>
      <c r="F617" s="6" t="s">
        <v>775</v>
      </c>
      <c r="G617" s="34">
        <v>45901</v>
      </c>
      <c r="H617" s="1"/>
      <c r="I617" s="1" t="s">
        <v>131</v>
      </c>
      <c r="J617" s="1" t="s">
        <v>730</v>
      </c>
      <c r="K617" s="1" t="s">
        <v>447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8">
      <c r="A618" s="1"/>
      <c r="B618" s="1"/>
      <c r="C618" s="1" t="str">
        <f t="shared" ca="1" si="2"/>
        <v>OK</v>
      </c>
      <c r="D618" s="1" t="s">
        <v>422</v>
      </c>
      <c r="E618" s="6">
        <v>133.56</v>
      </c>
      <c r="F618" s="6" t="s">
        <v>775</v>
      </c>
      <c r="G618" s="34">
        <v>45901</v>
      </c>
      <c r="H618" s="1"/>
      <c r="I618" s="1" t="s">
        <v>131</v>
      </c>
      <c r="J618" s="1" t="s">
        <v>730</v>
      </c>
      <c r="K618" s="1" t="s">
        <v>422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8">
      <c r="A619" s="1"/>
      <c r="B619" s="1"/>
      <c r="C619" s="1" t="str">
        <f t="shared" ca="1" si="2"/>
        <v>OK</v>
      </c>
      <c r="D619" s="1" t="s">
        <v>148</v>
      </c>
      <c r="E619" s="6">
        <v>770</v>
      </c>
      <c r="F619" s="6" t="s">
        <v>763</v>
      </c>
      <c r="G619" s="34">
        <v>45901</v>
      </c>
      <c r="H619" s="1"/>
      <c r="I619" s="1" t="s">
        <v>131</v>
      </c>
      <c r="J619" s="1" t="s">
        <v>730</v>
      </c>
      <c r="K619" s="1" t="s">
        <v>148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8">
      <c r="A620" s="1"/>
      <c r="B620" s="1"/>
      <c r="C620" s="1" t="str">
        <f t="shared" ca="1" si="2"/>
        <v>OK</v>
      </c>
      <c r="D620" s="1" t="s">
        <v>152</v>
      </c>
      <c r="E620" s="6">
        <v>770</v>
      </c>
      <c r="F620" s="6" t="s">
        <v>763</v>
      </c>
      <c r="G620" s="34">
        <v>45901</v>
      </c>
      <c r="H620" s="1"/>
      <c r="I620" s="1" t="s">
        <v>131</v>
      </c>
      <c r="J620" s="1" t="s">
        <v>730</v>
      </c>
      <c r="K620" s="1" t="s">
        <v>152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8">
      <c r="A621" s="1"/>
      <c r="B621" s="1"/>
      <c r="C621" s="1" t="str">
        <f t="shared" ca="1" si="2"/>
        <v>OK</v>
      </c>
      <c r="D621" s="1" t="s">
        <v>156</v>
      </c>
      <c r="E621" s="6">
        <v>735</v>
      </c>
      <c r="F621" s="6" t="s">
        <v>763</v>
      </c>
      <c r="G621" s="34">
        <v>45901</v>
      </c>
      <c r="H621" s="1"/>
      <c r="I621" s="1" t="s">
        <v>131</v>
      </c>
      <c r="J621" s="1" t="s">
        <v>730</v>
      </c>
      <c r="K621" s="1" t="s">
        <v>156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8">
      <c r="A622" s="1"/>
      <c r="B622" s="1"/>
      <c r="C622" s="1" t="str">
        <f t="shared" ca="1" si="2"/>
        <v>OK</v>
      </c>
      <c r="D622" s="1" t="s">
        <v>186</v>
      </c>
      <c r="E622" s="6">
        <v>770</v>
      </c>
      <c r="F622" s="6" t="s">
        <v>763</v>
      </c>
      <c r="G622" s="34">
        <v>45901</v>
      </c>
      <c r="H622" s="1"/>
      <c r="I622" s="1" t="s">
        <v>131</v>
      </c>
      <c r="J622" s="1" t="s">
        <v>730</v>
      </c>
      <c r="K622" s="1" t="s">
        <v>186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8">
      <c r="A623" s="1"/>
      <c r="B623" s="1"/>
      <c r="C623" s="1" t="str">
        <f t="shared" ca="1" si="2"/>
        <v>OK</v>
      </c>
      <c r="D623" s="1" t="s">
        <v>189</v>
      </c>
      <c r="E623" s="6">
        <v>770</v>
      </c>
      <c r="F623" s="6" t="s">
        <v>763</v>
      </c>
      <c r="G623" s="34">
        <v>45901</v>
      </c>
      <c r="H623" s="1"/>
      <c r="I623" s="1" t="s">
        <v>131</v>
      </c>
      <c r="J623" s="1" t="s">
        <v>730</v>
      </c>
      <c r="K623" s="1" t="s">
        <v>189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8">
      <c r="A624" s="1"/>
      <c r="B624" s="1"/>
      <c r="C624" s="1" t="str">
        <f t="shared" ca="1" si="2"/>
        <v>OK</v>
      </c>
      <c r="D624" s="1" t="s">
        <v>191</v>
      </c>
      <c r="E624" s="6">
        <v>735</v>
      </c>
      <c r="F624" s="6" t="s">
        <v>763</v>
      </c>
      <c r="G624" s="34">
        <v>45901</v>
      </c>
      <c r="H624" s="1"/>
      <c r="I624" s="1" t="s">
        <v>131</v>
      </c>
      <c r="J624" s="1" t="s">
        <v>730</v>
      </c>
      <c r="K624" s="1" t="s">
        <v>191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8">
      <c r="A625" s="1"/>
      <c r="B625" s="1"/>
      <c r="C625" s="1" t="str">
        <f t="shared" ca="1" si="2"/>
        <v>OK</v>
      </c>
      <c r="D625" s="1" t="s">
        <v>195</v>
      </c>
      <c r="E625" s="6">
        <v>315</v>
      </c>
      <c r="F625" s="6" t="s">
        <v>763</v>
      </c>
      <c r="G625" s="34">
        <v>45901</v>
      </c>
      <c r="H625" s="1"/>
      <c r="I625" s="1" t="s">
        <v>131</v>
      </c>
      <c r="J625" s="1" t="s">
        <v>730</v>
      </c>
      <c r="K625" s="1" t="s">
        <v>195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8">
      <c r="A626" s="1"/>
      <c r="B626" s="1"/>
      <c r="C626" s="1" t="str">
        <f t="shared" ca="1" si="2"/>
        <v>OK</v>
      </c>
      <c r="D626" s="1" t="s">
        <v>201</v>
      </c>
      <c r="E626" s="6">
        <v>770</v>
      </c>
      <c r="F626" s="6" t="s">
        <v>763</v>
      </c>
      <c r="G626" s="34">
        <v>45901</v>
      </c>
      <c r="H626" s="1"/>
      <c r="I626" s="1" t="s">
        <v>131</v>
      </c>
      <c r="J626" s="1" t="s">
        <v>730</v>
      </c>
      <c r="K626" s="1" t="s">
        <v>201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8">
      <c r="A627" s="1"/>
      <c r="B627" s="1"/>
      <c r="C627" s="1" t="str">
        <f t="shared" ca="1" si="2"/>
        <v>OK</v>
      </c>
      <c r="D627" s="1" t="s">
        <v>206</v>
      </c>
      <c r="E627" s="6">
        <v>490</v>
      </c>
      <c r="F627" s="6" t="s">
        <v>763</v>
      </c>
      <c r="G627" s="34">
        <v>45901</v>
      </c>
      <c r="H627" s="1"/>
      <c r="I627" s="1" t="s">
        <v>131</v>
      </c>
      <c r="J627" s="1" t="s">
        <v>730</v>
      </c>
      <c r="K627" s="1" t="s">
        <v>206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8">
      <c r="A628" s="1"/>
      <c r="B628" s="1"/>
      <c r="C628" s="1" t="str">
        <f t="shared" ca="1" si="2"/>
        <v>OK</v>
      </c>
      <c r="D628" s="1" t="s">
        <v>235</v>
      </c>
      <c r="E628" s="6">
        <v>735</v>
      </c>
      <c r="F628" s="6" t="s">
        <v>763</v>
      </c>
      <c r="G628" s="34">
        <v>45901</v>
      </c>
      <c r="H628" s="1"/>
      <c r="I628" s="1" t="s">
        <v>131</v>
      </c>
      <c r="J628" s="1" t="s">
        <v>730</v>
      </c>
      <c r="K628" s="1" t="s">
        <v>235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8">
      <c r="A629" s="1"/>
      <c r="B629" s="1"/>
      <c r="C629" s="1" t="str">
        <f t="shared" ca="1" si="2"/>
        <v>OK</v>
      </c>
      <c r="D629" s="37" t="s">
        <v>244</v>
      </c>
      <c r="E629" s="36">
        <v>805</v>
      </c>
      <c r="F629" s="36" t="s">
        <v>776</v>
      </c>
      <c r="G629" s="115">
        <v>45931</v>
      </c>
      <c r="H629" s="1"/>
      <c r="I629" s="1" t="s">
        <v>131</v>
      </c>
      <c r="J629" s="1" t="s">
        <v>730</v>
      </c>
      <c r="K629" s="1" t="s">
        <v>244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8">
      <c r="A630" s="1"/>
      <c r="B630" s="1"/>
      <c r="C630" s="1" t="str">
        <f t="shared" ca="1" si="2"/>
        <v>OK</v>
      </c>
      <c r="D630" s="1" t="s">
        <v>254</v>
      </c>
      <c r="E630" s="6">
        <v>500</v>
      </c>
      <c r="F630" s="6" t="s">
        <v>763</v>
      </c>
      <c r="G630" s="34">
        <v>45901</v>
      </c>
      <c r="H630" s="1"/>
      <c r="I630" s="1" t="s">
        <v>131</v>
      </c>
      <c r="J630" s="1" t="s">
        <v>730</v>
      </c>
      <c r="K630" s="1" t="s">
        <v>254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8">
      <c r="A631" s="1"/>
      <c r="B631" s="1"/>
      <c r="C631" s="1" t="str">
        <f t="shared" ca="1" si="2"/>
        <v>OK</v>
      </c>
      <c r="D631" s="1" t="s">
        <v>264</v>
      </c>
      <c r="E631" s="6">
        <v>700</v>
      </c>
      <c r="F631" s="6" t="s">
        <v>763</v>
      </c>
      <c r="G631" s="34">
        <v>45901</v>
      </c>
      <c r="H631" s="1"/>
      <c r="I631" s="1" t="s">
        <v>131</v>
      </c>
      <c r="J631" s="1" t="s">
        <v>730</v>
      </c>
      <c r="K631" s="1" t="s">
        <v>264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8">
      <c r="A632" s="1"/>
      <c r="B632" s="1"/>
      <c r="C632" s="1" t="str">
        <f t="shared" ca="1" si="2"/>
        <v>OK</v>
      </c>
      <c r="D632" s="1" t="s">
        <v>439</v>
      </c>
      <c r="E632" s="6">
        <v>770</v>
      </c>
      <c r="F632" s="6" t="s">
        <v>763</v>
      </c>
      <c r="G632" s="34">
        <v>45901</v>
      </c>
      <c r="H632" s="1"/>
      <c r="I632" s="1" t="s">
        <v>131</v>
      </c>
      <c r="J632" s="1" t="s">
        <v>730</v>
      </c>
      <c r="K632" s="1" t="s">
        <v>439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8">
      <c r="A633" s="1"/>
      <c r="B633" s="1"/>
      <c r="C633" s="1" t="str">
        <f t="shared" ca="1" si="2"/>
        <v>OK</v>
      </c>
      <c r="D633" s="1" t="s">
        <v>475</v>
      </c>
      <c r="E633" s="6">
        <v>770</v>
      </c>
      <c r="F633" s="6" t="s">
        <v>763</v>
      </c>
      <c r="G633" s="34">
        <v>45901</v>
      </c>
      <c r="H633" s="1"/>
      <c r="I633" s="1" t="s">
        <v>131</v>
      </c>
      <c r="J633" s="1" t="s">
        <v>730</v>
      </c>
      <c r="K633" s="1" t="s">
        <v>475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8">
      <c r="A634" s="1"/>
      <c r="B634" s="1"/>
      <c r="C634" s="1" t="str">
        <f t="shared" ca="1" si="2"/>
        <v>OK</v>
      </c>
      <c r="D634" s="1" t="s">
        <v>278</v>
      </c>
      <c r="E634" s="6">
        <v>770</v>
      </c>
      <c r="F634" s="6" t="s">
        <v>763</v>
      </c>
      <c r="G634" s="116">
        <v>45901</v>
      </c>
      <c r="H634" s="1"/>
      <c r="I634" s="1" t="s">
        <v>131</v>
      </c>
      <c r="J634" s="1" t="s">
        <v>730</v>
      </c>
      <c r="K634" s="1" t="s">
        <v>278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8">
      <c r="A635" s="1"/>
      <c r="B635" s="1"/>
      <c r="C635" s="1" t="str">
        <f t="shared" ca="1" si="2"/>
        <v>OK</v>
      </c>
      <c r="D635" s="1" t="s">
        <v>294</v>
      </c>
      <c r="E635" s="6">
        <v>770</v>
      </c>
      <c r="F635" s="6" t="s">
        <v>763</v>
      </c>
      <c r="G635" s="116">
        <v>45901</v>
      </c>
      <c r="H635" s="1"/>
      <c r="I635" s="1" t="s">
        <v>131</v>
      </c>
      <c r="J635" s="1" t="s">
        <v>730</v>
      </c>
      <c r="K635" s="1" t="s">
        <v>294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8">
      <c r="A636" s="1"/>
      <c r="B636" s="1"/>
      <c r="C636" s="1" t="str">
        <f t="shared" ca="1" si="2"/>
        <v>OK</v>
      </c>
      <c r="D636" s="1" t="s">
        <v>317</v>
      </c>
      <c r="E636" s="6">
        <v>770</v>
      </c>
      <c r="F636" s="6" t="s">
        <v>763</v>
      </c>
      <c r="G636" s="116">
        <v>45901</v>
      </c>
      <c r="H636" s="1"/>
      <c r="I636" s="1" t="s">
        <v>131</v>
      </c>
      <c r="J636" s="1" t="s">
        <v>730</v>
      </c>
      <c r="K636" s="1" t="s">
        <v>317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8">
      <c r="A637" s="1"/>
      <c r="B637" s="1"/>
      <c r="C637" s="1" t="str">
        <f t="shared" ca="1" si="2"/>
        <v>OK</v>
      </c>
      <c r="D637" s="1" t="s">
        <v>324</v>
      </c>
      <c r="E637" s="6">
        <v>805</v>
      </c>
      <c r="F637" s="6" t="s">
        <v>763</v>
      </c>
      <c r="G637" s="116">
        <v>45901</v>
      </c>
      <c r="H637" s="1"/>
      <c r="I637" s="1" t="s">
        <v>131</v>
      </c>
      <c r="J637" s="1" t="s">
        <v>730</v>
      </c>
      <c r="K637" s="1" t="s">
        <v>324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8">
      <c r="A638" s="1"/>
      <c r="B638" s="1"/>
      <c r="C638" s="1" t="str">
        <f t="shared" ca="1" si="2"/>
        <v>OK</v>
      </c>
      <c r="D638" s="1" t="s">
        <v>330</v>
      </c>
      <c r="E638" s="6">
        <v>770</v>
      </c>
      <c r="F638" s="6" t="s">
        <v>763</v>
      </c>
      <c r="G638" s="116">
        <v>45901</v>
      </c>
      <c r="H638" s="1"/>
      <c r="I638" s="1" t="s">
        <v>131</v>
      </c>
      <c r="J638" s="1" t="s">
        <v>730</v>
      </c>
      <c r="K638" s="1" t="s">
        <v>330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8">
      <c r="A639" s="1"/>
      <c r="B639" s="1"/>
      <c r="C639" s="1" t="str">
        <f t="shared" ca="1" si="2"/>
        <v>OK</v>
      </c>
      <c r="D639" s="1" t="s">
        <v>347</v>
      </c>
      <c r="E639" s="6">
        <v>236.6</v>
      </c>
      <c r="F639" s="6" t="s">
        <v>763</v>
      </c>
      <c r="G639" s="116">
        <v>45901</v>
      </c>
      <c r="H639" s="1"/>
      <c r="I639" s="1" t="s">
        <v>131</v>
      </c>
      <c r="J639" s="1" t="s">
        <v>730</v>
      </c>
      <c r="K639" s="1" t="s">
        <v>347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8">
      <c r="A640" s="1"/>
      <c r="B640" s="1"/>
      <c r="C640" s="1" t="str">
        <f t="shared" ca="1" si="2"/>
        <v>OK</v>
      </c>
      <c r="D640" s="1" t="s">
        <v>443</v>
      </c>
      <c r="E640" s="6">
        <v>490</v>
      </c>
      <c r="F640" s="6" t="s">
        <v>763</v>
      </c>
      <c r="G640" s="116">
        <v>45901</v>
      </c>
      <c r="H640" s="1"/>
      <c r="I640" s="1" t="s">
        <v>131</v>
      </c>
      <c r="J640" s="1" t="s">
        <v>730</v>
      </c>
      <c r="K640" s="1" t="s">
        <v>443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8">
      <c r="A641" s="1"/>
      <c r="B641" s="1"/>
      <c r="C641" s="1" t="str">
        <f t="shared" ca="1" si="2"/>
        <v>OK</v>
      </c>
      <c r="D641" s="1" t="s">
        <v>356</v>
      </c>
      <c r="E641" s="6">
        <v>770</v>
      </c>
      <c r="F641" s="6" t="s">
        <v>763</v>
      </c>
      <c r="G641" s="34">
        <v>45901</v>
      </c>
      <c r="H641" s="1"/>
      <c r="I641" s="1" t="s">
        <v>131</v>
      </c>
      <c r="J641" s="1" t="s">
        <v>730</v>
      </c>
      <c r="K641" s="1" t="s">
        <v>356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8">
      <c r="A642" s="1"/>
      <c r="B642" s="1"/>
      <c r="C642" s="1" t="str">
        <f t="shared" ca="1" si="2"/>
        <v>OK</v>
      </c>
      <c r="D642" s="1" t="s">
        <v>360</v>
      </c>
      <c r="E642" s="6">
        <v>700</v>
      </c>
      <c r="F642" s="6" t="s">
        <v>763</v>
      </c>
      <c r="G642" s="34">
        <v>45901</v>
      </c>
      <c r="H642" s="1"/>
      <c r="I642" s="1" t="s">
        <v>131</v>
      </c>
      <c r="J642" s="1" t="s">
        <v>730</v>
      </c>
      <c r="K642" s="1" t="s">
        <v>360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8">
      <c r="A643" s="1"/>
      <c r="B643" s="1"/>
      <c r="C643" s="1" t="str">
        <f t="shared" ca="1" si="2"/>
        <v>OK</v>
      </c>
      <c r="D643" s="1" t="s">
        <v>365</v>
      </c>
      <c r="E643" s="6">
        <v>770</v>
      </c>
      <c r="F643" s="6" t="s">
        <v>763</v>
      </c>
      <c r="G643" s="34">
        <v>45901</v>
      </c>
      <c r="H643" s="1"/>
      <c r="I643" s="1" t="s">
        <v>131</v>
      </c>
      <c r="J643" s="1" t="s">
        <v>730</v>
      </c>
      <c r="K643" s="1" t="s">
        <v>365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8">
      <c r="A644" s="1"/>
      <c r="B644" s="1"/>
      <c r="C644" s="1" t="str">
        <f t="shared" ca="1" si="2"/>
        <v>OK</v>
      </c>
      <c r="D644" s="1" t="s">
        <v>379</v>
      </c>
      <c r="E644" s="6">
        <v>735</v>
      </c>
      <c r="F644" s="6" t="s">
        <v>763</v>
      </c>
      <c r="G644" s="34">
        <v>45901</v>
      </c>
      <c r="H644" s="1"/>
      <c r="I644" s="1" t="s">
        <v>131</v>
      </c>
      <c r="J644" s="1" t="s">
        <v>730</v>
      </c>
      <c r="K644" s="1" t="s">
        <v>379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8">
      <c r="A645" s="1"/>
      <c r="B645" s="1"/>
      <c r="C645" s="1" t="str">
        <f t="shared" ca="1" si="2"/>
        <v>OK</v>
      </c>
      <c r="D645" s="1" t="s">
        <v>391</v>
      </c>
      <c r="E645" s="6">
        <v>735</v>
      </c>
      <c r="F645" s="6" t="s">
        <v>763</v>
      </c>
      <c r="G645" s="34">
        <v>45901</v>
      </c>
      <c r="H645" s="1"/>
      <c r="I645" s="1" t="s">
        <v>131</v>
      </c>
      <c r="J645" s="1" t="s">
        <v>730</v>
      </c>
      <c r="K645" s="1" t="s">
        <v>391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8">
      <c r="A646" s="1"/>
      <c r="B646" s="1"/>
      <c r="C646" s="1" t="str">
        <f t="shared" ca="1" si="2"/>
        <v>Incompleto</v>
      </c>
      <c r="D646" s="1" t="s">
        <v>394</v>
      </c>
      <c r="E646" s="6">
        <v>770</v>
      </c>
      <c r="F646" s="6" t="s">
        <v>763</v>
      </c>
      <c r="G646" s="34">
        <v>45901</v>
      </c>
      <c r="H646" s="1"/>
      <c r="I646" s="1" t="s">
        <v>131</v>
      </c>
      <c r="J646" s="1" t="s">
        <v>730</v>
      </c>
      <c r="K646" s="1" t="s">
        <v>394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8">
      <c r="A647" s="1"/>
      <c r="B647" s="1"/>
      <c r="C647" s="1" t="str">
        <f t="shared" ca="1" si="2"/>
        <v>OK</v>
      </c>
      <c r="D647" s="1" t="s">
        <v>398</v>
      </c>
      <c r="E647" s="6">
        <v>1770</v>
      </c>
      <c r="F647" s="6" t="s">
        <v>763</v>
      </c>
      <c r="G647" s="34">
        <v>45901</v>
      </c>
      <c r="H647" s="1"/>
      <c r="I647" s="1" t="s">
        <v>131</v>
      </c>
      <c r="J647" s="1" t="s">
        <v>730</v>
      </c>
      <c r="K647" s="1" t="s">
        <v>398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8">
      <c r="A648" s="1"/>
      <c r="B648" s="1"/>
      <c r="C648" s="1" t="str">
        <f t="shared" ca="1" si="2"/>
        <v>OK</v>
      </c>
      <c r="D648" s="1" t="s">
        <v>404</v>
      </c>
      <c r="E648" s="6">
        <v>700</v>
      </c>
      <c r="F648" s="6" t="s">
        <v>763</v>
      </c>
      <c r="G648" s="34">
        <v>45901</v>
      </c>
      <c r="H648" s="1"/>
      <c r="I648" s="1" t="s">
        <v>131</v>
      </c>
      <c r="J648" s="1" t="s">
        <v>730</v>
      </c>
      <c r="K648" s="1" t="s">
        <v>404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8">
      <c r="A649" s="1"/>
      <c r="B649" s="1"/>
      <c r="C649" s="1" t="str">
        <f t="shared" ca="1" si="2"/>
        <v>OK</v>
      </c>
      <c r="D649" s="1" t="s">
        <v>416</v>
      </c>
      <c r="E649" s="6">
        <v>770</v>
      </c>
      <c r="F649" s="6" t="s">
        <v>763</v>
      </c>
      <c r="G649" s="34">
        <v>45901</v>
      </c>
      <c r="H649" s="1"/>
      <c r="I649" s="1" t="s">
        <v>131</v>
      </c>
      <c r="J649" s="1" t="s">
        <v>730</v>
      </c>
      <c r="K649" s="1" t="s">
        <v>416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8">
      <c r="A650" s="1"/>
      <c r="B650" s="1"/>
      <c r="C650" s="1" t="str">
        <f t="shared" ca="1" si="2"/>
        <v>OK</v>
      </c>
      <c r="D650" s="1" t="s">
        <v>420</v>
      </c>
      <c r="E650" s="6">
        <v>735</v>
      </c>
      <c r="F650" s="6" t="s">
        <v>763</v>
      </c>
      <c r="G650" s="34">
        <v>45901</v>
      </c>
      <c r="H650" s="1"/>
      <c r="I650" s="1" t="s">
        <v>131</v>
      </c>
      <c r="J650" s="1" t="s">
        <v>730</v>
      </c>
      <c r="K650" s="1" t="s">
        <v>420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8">
      <c r="A651" s="1"/>
      <c r="B651" s="1"/>
      <c r="C651" s="1" t="str">
        <f t="shared" ca="1" si="2"/>
        <v>OK</v>
      </c>
      <c r="D651" s="1" t="s">
        <v>430</v>
      </c>
      <c r="E651" s="6">
        <v>770</v>
      </c>
      <c r="F651" s="6" t="s">
        <v>763</v>
      </c>
      <c r="G651" s="34">
        <v>45901</v>
      </c>
      <c r="H651" s="1"/>
      <c r="I651" s="1" t="s">
        <v>131</v>
      </c>
      <c r="J651" s="1" t="s">
        <v>730</v>
      </c>
      <c r="K651" s="1" t="s">
        <v>430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8">
      <c r="A652" s="1"/>
      <c r="B652" s="1"/>
      <c r="C652" s="1" t="str">
        <f t="shared" ca="1" si="2"/>
        <v>OK</v>
      </c>
      <c r="D652" s="1" t="s">
        <v>180</v>
      </c>
      <c r="E652" s="6">
        <v>770</v>
      </c>
      <c r="F652" s="6" t="s">
        <v>777</v>
      </c>
      <c r="G652" s="34">
        <v>45901</v>
      </c>
      <c r="H652" s="1"/>
      <c r="I652" s="1" t="s">
        <v>131</v>
      </c>
      <c r="J652" s="1" t="s">
        <v>730</v>
      </c>
      <c r="K652" s="1" t="s">
        <v>180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8">
      <c r="A653" s="1"/>
      <c r="B653" s="1"/>
      <c r="C653" s="1" t="str">
        <f t="shared" ca="1" si="2"/>
        <v>OK</v>
      </c>
      <c r="D653" s="1" t="s">
        <v>193</v>
      </c>
      <c r="E653" s="6">
        <v>770</v>
      </c>
      <c r="F653" s="6" t="s">
        <v>777</v>
      </c>
      <c r="G653" s="34">
        <v>45901</v>
      </c>
      <c r="H653" s="1"/>
      <c r="I653" s="1" t="s">
        <v>131</v>
      </c>
      <c r="J653" s="1" t="s">
        <v>730</v>
      </c>
      <c r="K653" s="1" t="s">
        <v>193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8">
      <c r="A654" s="1"/>
      <c r="B654" s="1"/>
      <c r="C654" s="1" t="str">
        <f t="shared" ca="1" si="2"/>
        <v>OK</v>
      </c>
      <c r="D654" s="1" t="s">
        <v>223</v>
      </c>
      <c r="E654" s="6">
        <v>770</v>
      </c>
      <c r="F654" s="6" t="s">
        <v>777</v>
      </c>
      <c r="G654" s="34">
        <v>45901</v>
      </c>
      <c r="H654" s="1"/>
      <c r="I654" s="1" t="s">
        <v>131</v>
      </c>
      <c r="J654" s="1" t="s">
        <v>730</v>
      </c>
      <c r="K654" s="1" t="s">
        <v>223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8">
      <c r="A655" s="1"/>
      <c r="B655" s="113" t="s">
        <v>641</v>
      </c>
      <c r="C655" s="1" t="str">
        <f t="shared" ca="1" si="2"/>
        <v>OK</v>
      </c>
      <c r="D655" s="37" t="s">
        <v>275</v>
      </c>
      <c r="E655" s="36">
        <v>700</v>
      </c>
      <c r="F655" s="37" t="s">
        <v>739</v>
      </c>
      <c r="G655" s="115">
        <v>45809</v>
      </c>
      <c r="H655" s="1"/>
      <c r="I655" s="1" t="s">
        <v>131</v>
      </c>
      <c r="J655" s="1" t="s">
        <v>730</v>
      </c>
      <c r="K655" s="1" t="s">
        <v>275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8">
      <c r="A656" s="1"/>
      <c r="B656" s="1"/>
      <c r="C656" s="1" t="str">
        <f t="shared" ca="1" si="2"/>
        <v>OK</v>
      </c>
      <c r="D656" s="1" t="s">
        <v>361</v>
      </c>
      <c r="E656" s="6">
        <v>560</v>
      </c>
      <c r="F656" s="6" t="s">
        <v>777</v>
      </c>
      <c r="G656" s="34">
        <v>45901</v>
      </c>
      <c r="H656" s="1"/>
      <c r="I656" s="1" t="s">
        <v>131</v>
      </c>
      <c r="J656" s="1" t="s">
        <v>730</v>
      </c>
      <c r="K656" s="1" t="s">
        <v>361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8">
      <c r="A657" s="1"/>
      <c r="B657" s="1"/>
      <c r="C657" s="1" t="str">
        <f t="shared" ca="1" si="2"/>
        <v>OK</v>
      </c>
      <c r="D657" s="1" t="s">
        <v>392</v>
      </c>
      <c r="E657" s="6">
        <v>735</v>
      </c>
      <c r="F657" s="6" t="s">
        <v>777</v>
      </c>
      <c r="G657" s="34">
        <v>45901</v>
      </c>
      <c r="H657" s="1"/>
      <c r="I657" s="1" t="s">
        <v>131</v>
      </c>
      <c r="J657" s="1" t="s">
        <v>730</v>
      </c>
      <c r="K657" s="1" t="s">
        <v>392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8">
      <c r="A658" s="1"/>
      <c r="B658" s="1"/>
      <c r="C658" s="1" t="str">
        <f t="shared" ca="1" si="2"/>
        <v>OK</v>
      </c>
      <c r="D658" s="1" t="s">
        <v>501</v>
      </c>
      <c r="E658" s="6">
        <v>280</v>
      </c>
      <c r="F658" s="6" t="s">
        <v>778</v>
      </c>
      <c r="G658" s="34">
        <v>45901</v>
      </c>
      <c r="H658" s="1"/>
      <c r="I658" s="1" t="s">
        <v>131</v>
      </c>
      <c r="J658" s="1" t="s">
        <v>730</v>
      </c>
      <c r="K658" s="1" t="s">
        <v>501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8">
      <c r="A659" s="1"/>
      <c r="B659" s="1"/>
      <c r="C659" s="1" t="str">
        <f t="shared" ca="1" si="2"/>
        <v>OK</v>
      </c>
      <c r="D659" s="1" t="s">
        <v>150</v>
      </c>
      <c r="E659" s="6">
        <v>665</v>
      </c>
      <c r="F659" s="6" t="s">
        <v>764</v>
      </c>
      <c r="G659" s="34">
        <v>45901</v>
      </c>
      <c r="H659" s="1"/>
      <c r="I659" s="1" t="s">
        <v>131</v>
      </c>
      <c r="J659" s="1" t="s">
        <v>730</v>
      </c>
      <c r="K659" s="1" t="s">
        <v>150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8">
      <c r="A660" s="1"/>
      <c r="B660" s="1"/>
      <c r="C660" s="1" t="str">
        <f t="shared" ca="1" si="2"/>
        <v>OK</v>
      </c>
      <c r="D660" s="1" t="s">
        <v>154</v>
      </c>
      <c r="E660" s="6">
        <v>770</v>
      </c>
      <c r="F660" s="6" t="s">
        <v>764</v>
      </c>
      <c r="G660" s="34">
        <v>45901</v>
      </c>
      <c r="H660" s="1"/>
      <c r="I660" s="1" t="s">
        <v>131</v>
      </c>
      <c r="J660" s="1" t="s">
        <v>730</v>
      </c>
      <c r="K660" s="1" t="s">
        <v>154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8">
      <c r="A661" s="1"/>
      <c r="B661" s="1"/>
      <c r="C661" s="1" t="str">
        <f t="shared" ca="1" si="2"/>
        <v>OK</v>
      </c>
      <c r="D661" s="1" t="s">
        <v>460</v>
      </c>
      <c r="E661" s="6">
        <v>770</v>
      </c>
      <c r="F661" s="6" t="s">
        <v>764</v>
      </c>
      <c r="G661" s="34">
        <v>45901</v>
      </c>
      <c r="H661" s="1"/>
      <c r="I661" s="1" t="s">
        <v>131</v>
      </c>
      <c r="J661" s="1" t="s">
        <v>730</v>
      </c>
      <c r="K661" s="1" t="s">
        <v>460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8">
      <c r="A662" s="1"/>
      <c r="B662" s="1"/>
      <c r="C662" s="1" t="str">
        <f t="shared" ca="1" si="2"/>
        <v>OK</v>
      </c>
      <c r="D662" s="1" t="s">
        <v>198</v>
      </c>
      <c r="E662" s="6">
        <v>0.01</v>
      </c>
      <c r="F662" s="6" t="s">
        <v>764</v>
      </c>
      <c r="G662" s="34">
        <v>45901</v>
      </c>
      <c r="H662" s="1"/>
      <c r="I662" s="1" t="s">
        <v>131</v>
      </c>
      <c r="J662" s="1" t="s">
        <v>730</v>
      </c>
      <c r="K662" s="1" t="s">
        <v>198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8">
      <c r="A663" s="1"/>
      <c r="B663" s="1"/>
      <c r="C663" s="1" t="str">
        <f t="shared" ca="1" si="2"/>
        <v>OK</v>
      </c>
      <c r="D663" s="1" t="s">
        <v>204</v>
      </c>
      <c r="E663" s="6">
        <v>770</v>
      </c>
      <c r="F663" s="6" t="s">
        <v>764</v>
      </c>
      <c r="G663" s="34">
        <v>45901</v>
      </c>
      <c r="H663" s="1"/>
      <c r="I663" s="1" t="s">
        <v>131</v>
      </c>
      <c r="J663" s="1" t="s">
        <v>730</v>
      </c>
      <c r="K663" s="1" t="s">
        <v>204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8">
      <c r="A664" s="1"/>
      <c r="B664" s="1"/>
      <c r="C664" s="1" t="str">
        <f t="shared" ca="1" si="2"/>
        <v>OK</v>
      </c>
      <c r="D664" s="1" t="s">
        <v>210</v>
      </c>
      <c r="E664" s="6">
        <v>735</v>
      </c>
      <c r="F664" s="6" t="s">
        <v>764</v>
      </c>
      <c r="G664" s="34">
        <v>45901</v>
      </c>
      <c r="H664" s="1"/>
      <c r="I664" s="1" t="s">
        <v>131</v>
      </c>
      <c r="J664" s="1" t="s">
        <v>730</v>
      </c>
      <c r="K664" s="1" t="s">
        <v>210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8">
      <c r="A665" s="1"/>
      <c r="B665" s="1"/>
      <c r="C665" s="1" t="str">
        <f t="shared" ca="1" si="2"/>
        <v>OK</v>
      </c>
      <c r="D665" s="1" t="s">
        <v>215</v>
      </c>
      <c r="E665" s="6">
        <v>735</v>
      </c>
      <c r="F665" s="6" t="s">
        <v>764</v>
      </c>
      <c r="G665" s="34">
        <v>45901</v>
      </c>
      <c r="H665" s="1"/>
      <c r="I665" s="1" t="s">
        <v>131</v>
      </c>
      <c r="J665" s="1" t="s">
        <v>730</v>
      </c>
      <c r="K665" s="1" t="s">
        <v>215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8">
      <c r="A666" s="1"/>
      <c r="B666" s="1"/>
      <c r="C666" s="1" t="str">
        <f t="shared" ca="1" si="2"/>
        <v>OK</v>
      </c>
      <c r="D666" s="1" t="s">
        <v>218</v>
      </c>
      <c r="E666" s="6">
        <v>735</v>
      </c>
      <c r="F666" s="6" t="s">
        <v>764</v>
      </c>
      <c r="G666" s="34">
        <v>45901</v>
      </c>
      <c r="H666" s="1"/>
      <c r="I666" s="1" t="s">
        <v>131</v>
      </c>
      <c r="J666" s="1" t="s">
        <v>730</v>
      </c>
      <c r="K666" s="1" t="s">
        <v>218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8">
      <c r="A667" s="1"/>
      <c r="B667" s="1"/>
      <c r="C667" s="1" t="str">
        <f t="shared" ca="1" si="2"/>
        <v>OK</v>
      </c>
      <c r="D667" s="1" t="s">
        <v>221</v>
      </c>
      <c r="E667" s="6">
        <v>770</v>
      </c>
      <c r="F667" s="6" t="s">
        <v>764</v>
      </c>
      <c r="G667" s="34">
        <v>45901</v>
      </c>
      <c r="H667" s="1"/>
      <c r="I667" s="1" t="s">
        <v>131</v>
      </c>
      <c r="J667" s="1" t="s">
        <v>730</v>
      </c>
      <c r="K667" s="1" t="s">
        <v>221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8">
      <c r="A668" s="1"/>
      <c r="B668" s="1"/>
      <c r="C668" s="1" t="str">
        <f t="shared" ca="1" si="2"/>
        <v>OK</v>
      </c>
      <c r="D668" s="1" t="s">
        <v>230</v>
      </c>
      <c r="E668" s="6">
        <v>770</v>
      </c>
      <c r="F668" s="6" t="s">
        <v>764</v>
      </c>
      <c r="G668" s="34">
        <v>45901</v>
      </c>
      <c r="H668" s="1"/>
      <c r="I668" s="1" t="s">
        <v>131</v>
      </c>
      <c r="J668" s="1" t="s">
        <v>730</v>
      </c>
      <c r="K668" s="1" t="s">
        <v>230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8">
      <c r="A669" s="1"/>
      <c r="B669" s="1"/>
      <c r="C669" s="1" t="str">
        <f t="shared" ca="1" si="2"/>
        <v>OK</v>
      </c>
      <c r="D669" s="1" t="s">
        <v>233</v>
      </c>
      <c r="E669" s="6">
        <v>700</v>
      </c>
      <c r="F669" s="6" t="s">
        <v>764</v>
      </c>
      <c r="G669" s="34">
        <v>45901</v>
      </c>
      <c r="H669" s="1"/>
      <c r="I669" s="1" t="s">
        <v>131</v>
      </c>
      <c r="J669" s="1" t="s">
        <v>730</v>
      </c>
      <c r="K669" s="1" t="s">
        <v>233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8">
      <c r="A670" s="1"/>
      <c r="B670" s="1"/>
      <c r="C670" s="1" t="str">
        <f t="shared" ca="1" si="2"/>
        <v>OK</v>
      </c>
      <c r="D670" s="1" t="s">
        <v>236</v>
      </c>
      <c r="E670" s="6">
        <v>700</v>
      </c>
      <c r="F670" s="6" t="s">
        <v>764</v>
      </c>
      <c r="G670" s="34">
        <v>45901</v>
      </c>
      <c r="H670" s="1"/>
      <c r="I670" s="1" t="s">
        <v>131</v>
      </c>
      <c r="J670" s="1" t="s">
        <v>730</v>
      </c>
      <c r="K670" s="1" t="s">
        <v>236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8">
      <c r="A671" s="1"/>
      <c r="B671" s="1"/>
      <c r="C671" s="1" t="str">
        <f t="shared" ca="1" si="2"/>
        <v>OK</v>
      </c>
      <c r="D671" s="37" t="s">
        <v>275</v>
      </c>
      <c r="E671" s="36">
        <v>700</v>
      </c>
      <c r="F671" s="37" t="s">
        <v>748</v>
      </c>
      <c r="G671" s="115">
        <v>45839</v>
      </c>
      <c r="H671" s="1"/>
      <c r="I671" s="1" t="s">
        <v>131</v>
      </c>
      <c r="J671" s="1" t="s">
        <v>730</v>
      </c>
      <c r="K671" s="1" t="s">
        <v>275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8">
      <c r="A672" s="1"/>
      <c r="B672" s="1"/>
      <c r="C672" s="1" t="str">
        <f t="shared" ca="1" si="2"/>
        <v>OK</v>
      </c>
      <c r="D672" s="1" t="s">
        <v>254</v>
      </c>
      <c r="E672" s="6">
        <v>500</v>
      </c>
      <c r="F672" s="6" t="s">
        <v>764</v>
      </c>
      <c r="G672" s="34">
        <v>45901</v>
      </c>
      <c r="H672" s="1"/>
      <c r="I672" s="1" t="s">
        <v>131</v>
      </c>
      <c r="J672" s="1" t="s">
        <v>730</v>
      </c>
      <c r="K672" s="1" t="s">
        <v>254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8">
      <c r="A673" s="1"/>
      <c r="B673" s="1"/>
      <c r="C673" s="1" t="str">
        <f t="shared" ca="1" si="2"/>
        <v>OK</v>
      </c>
      <c r="D673" s="1" t="s">
        <v>267</v>
      </c>
      <c r="E673" s="6">
        <v>770</v>
      </c>
      <c r="F673" s="6" t="s">
        <v>764</v>
      </c>
      <c r="G673" s="34">
        <v>45901</v>
      </c>
      <c r="H673" s="1"/>
      <c r="I673" s="1" t="s">
        <v>131</v>
      </c>
      <c r="J673" s="1" t="s">
        <v>730</v>
      </c>
      <c r="K673" s="1" t="s">
        <v>267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8">
      <c r="A674" s="1"/>
      <c r="B674" s="1"/>
      <c r="C674" s="1" t="str">
        <f t="shared" ca="1" si="2"/>
        <v>OK</v>
      </c>
      <c r="D674" s="1" t="s">
        <v>270</v>
      </c>
      <c r="E674" s="6">
        <v>700</v>
      </c>
      <c r="F674" s="6" t="s">
        <v>764</v>
      </c>
      <c r="G674" s="34">
        <v>45901</v>
      </c>
      <c r="H674" s="1"/>
      <c r="I674" s="1" t="s">
        <v>131</v>
      </c>
      <c r="J674" s="1" t="s">
        <v>730</v>
      </c>
      <c r="K674" s="1" t="s">
        <v>270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8">
      <c r="A675" s="1"/>
      <c r="B675" s="1"/>
      <c r="C675" s="1" t="str">
        <f t="shared" ca="1" si="2"/>
        <v>OK</v>
      </c>
      <c r="D675" s="1" t="s">
        <v>279</v>
      </c>
      <c r="E675" s="6">
        <v>735</v>
      </c>
      <c r="F675" s="6" t="s">
        <v>764</v>
      </c>
      <c r="G675" s="34">
        <v>45901</v>
      </c>
      <c r="H675" s="1"/>
      <c r="I675" s="1" t="s">
        <v>131</v>
      </c>
      <c r="J675" s="1" t="s">
        <v>730</v>
      </c>
      <c r="K675" s="1" t="s">
        <v>279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8">
      <c r="A676" s="1"/>
      <c r="B676" s="1"/>
      <c r="C676" s="1" t="str">
        <f t="shared" ca="1" si="2"/>
        <v>OK</v>
      </c>
      <c r="D676" s="1" t="s">
        <v>281</v>
      </c>
      <c r="E676" s="6">
        <v>770</v>
      </c>
      <c r="F676" s="6" t="s">
        <v>764</v>
      </c>
      <c r="G676" s="34">
        <v>45901</v>
      </c>
      <c r="H676" s="1"/>
      <c r="I676" s="1" t="s">
        <v>131</v>
      </c>
      <c r="J676" s="1" t="s">
        <v>730</v>
      </c>
      <c r="K676" s="1" t="s">
        <v>281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8">
      <c r="A677" s="1"/>
      <c r="B677" s="1"/>
      <c r="C677" s="1" t="str">
        <f t="shared" ca="1" si="2"/>
        <v>OK</v>
      </c>
      <c r="D677" s="1" t="s">
        <v>283</v>
      </c>
      <c r="E677" s="6">
        <v>735</v>
      </c>
      <c r="F677" s="6" t="s">
        <v>764</v>
      </c>
      <c r="G677" s="34">
        <v>45901</v>
      </c>
      <c r="H677" s="1"/>
      <c r="I677" s="1" t="s">
        <v>131</v>
      </c>
      <c r="J677" s="1" t="s">
        <v>730</v>
      </c>
      <c r="K677" s="1" t="s">
        <v>283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8">
      <c r="A678" s="1"/>
      <c r="B678" s="1"/>
      <c r="C678" s="1" t="str">
        <f t="shared" ca="1" si="2"/>
        <v>OK</v>
      </c>
      <c r="D678" s="1" t="s">
        <v>289</v>
      </c>
      <c r="E678" s="6">
        <v>770</v>
      </c>
      <c r="F678" s="6" t="s">
        <v>764</v>
      </c>
      <c r="G678" s="34">
        <v>45901</v>
      </c>
      <c r="H678" s="1"/>
      <c r="I678" s="1" t="s">
        <v>131</v>
      </c>
      <c r="J678" s="1" t="s">
        <v>730</v>
      </c>
      <c r="K678" s="1" t="s">
        <v>289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8">
      <c r="A679" s="1"/>
      <c r="B679" s="1"/>
      <c r="C679" s="1" t="str">
        <f t="shared" ca="1" si="2"/>
        <v>OK</v>
      </c>
      <c r="D679" s="1" t="s">
        <v>302</v>
      </c>
      <c r="E679" s="6">
        <v>569.6</v>
      </c>
      <c r="F679" s="6" t="s">
        <v>764</v>
      </c>
      <c r="G679" s="34">
        <v>45901</v>
      </c>
      <c r="H679" s="1"/>
      <c r="I679" s="1" t="s">
        <v>131</v>
      </c>
      <c r="J679" s="1" t="s">
        <v>730</v>
      </c>
      <c r="K679" s="1" t="s">
        <v>302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8">
      <c r="A680" s="1"/>
      <c r="B680" s="1"/>
      <c r="C680" s="1" t="str">
        <f t="shared" ca="1" si="2"/>
        <v>OK</v>
      </c>
      <c r="D680" s="1" t="s">
        <v>303</v>
      </c>
      <c r="E680" s="6">
        <v>665</v>
      </c>
      <c r="F680" s="6" t="s">
        <v>764</v>
      </c>
      <c r="G680" s="34">
        <v>45901</v>
      </c>
      <c r="H680" s="1"/>
      <c r="I680" s="1" t="s">
        <v>131</v>
      </c>
      <c r="J680" s="1" t="s">
        <v>730</v>
      </c>
      <c r="K680" s="1" t="s">
        <v>303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8">
      <c r="A681" s="1"/>
      <c r="B681" s="1"/>
      <c r="C681" s="1" t="str">
        <f t="shared" ca="1" si="2"/>
        <v>OK</v>
      </c>
      <c r="D681" s="1" t="s">
        <v>309</v>
      </c>
      <c r="E681" s="6">
        <v>770</v>
      </c>
      <c r="F681" s="6" t="s">
        <v>764</v>
      </c>
      <c r="G681" s="34">
        <v>45901</v>
      </c>
      <c r="H681" s="1"/>
      <c r="I681" s="1" t="s">
        <v>131</v>
      </c>
      <c r="J681" s="1" t="s">
        <v>730</v>
      </c>
      <c r="K681" s="1" t="s">
        <v>309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8">
      <c r="A682" s="1"/>
      <c r="B682" s="1"/>
      <c r="C682" s="1" t="str">
        <f t="shared" ca="1" si="2"/>
        <v>OK</v>
      </c>
      <c r="D682" s="1" t="s">
        <v>441</v>
      </c>
      <c r="E682" s="6">
        <v>770</v>
      </c>
      <c r="F682" s="6" t="s">
        <v>764</v>
      </c>
      <c r="G682" s="34">
        <v>45901</v>
      </c>
      <c r="H682" s="1"/>
      <c r="I682" s="1" t="s">
        <v>131</v>
      </c>
      <c r="J682" s="1" t="s">
        <v>730</v>
      </c>
      <c r="K682" s="1" t="s">
        <v>441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8">
      <c r="A683" s="1"/>
      <c r="B683" s="1"/>
      <c r="C683" s="1" t="str">
        <f t="shared" ca="1" si="2"/>
        <v>OK</v>
      </c>
      <c r="D683" s="1" t="s">
        <v>311</v>
      </c>
      <c r="E683" s="6">
        <v>735</v>
      </c>
      <c r="F683" s="6" t="s">
        <v>764</v>
      </c>
      <c r="G683" s="34">
        <v>45901</v>
      </c>
      <c r="H683" s="1"/>
      <c r="I683" s="1" t="s">
        <v>131</v>
      </c>
      <c r="J683" s="1" t="s">
        <v>730</v>
      </c>
      <c r="K683" s="1" t="s">
        <v>311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8">
      <c r="A684" s="1"/>
      <c r="B684" s="1"/>
      <c r="C684" s="1" t="str">
        <f t="shared" ca="1" si="2"/>
        <v>OK</v>
      </c>
      <c r="D684" s="1" t="s">
        <v>314</v>
      </c>
      <c r="E684" s="6">
        <v>770</v>
      </c>
      <c r="F684" s="6" t="s">
        <v>764</v>
      </c>
      <c r="G684" s="34">
        <v>45901</v>
      </c>
      <c r="H684" s="1"/>
      <c r="I684" s="1" t="s">
        <v>131</v>
      </c>
      <c r="J684" s="1" t="s">
        <v>730</v>
      </c>
      <c r="K684" s="1" t="s">
        <v>314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8">
      <c r="A685" s="1"/>
      <c r="B685" s="1"/>
      <c r="C685" s="1" t="str">
        <f t="shared" ca="1" si="2"/>
        <v>OK</v>
      </c>
      <c r="D685" s="1" t="s">
        <v>321</v>
      </c>
      <c r="E685" s="6">
        <v>770</v>
      </c>
      <c r="F685" s="6" t="s">
        <v>764</v>
      </c>
      <c r="G685" s="34">
        <v>45901</v>
      </c>
      <c r="H685" s="1"/>
      <c r="I685" s="1" t="s">
        <v>131</v>
      </c>
      <c r="J685" s="1" t="s">
        <v>730</v>
      </c>
      <c r="K685" s="1" t="s">
        <v>321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8">
      <c r="A686" s="1"/>
      <c r="B686" s="1"/>
      <c r="C686" s="1" t="str">
        <f t="shared" ca="1" si="2"/>
        <v>OK</v>
      </c>
      <c r="D686" s="1" t="s">
        <v>484</v>
      </c>
      <c r="E686" s="6">
        <v>770</v>
      </c>
      <c r="F686" s="6" t="s">
        <v>764</v>
      </c>
      <c r="G686" s="34">
        <v>45901</v>
      </c>
      <c r="H686" s="1"/>
      <c r="I686" s="1" t="s">
        <v>131</v>
      </c>
      <c r="J686" s="1" t="s">
        <v>730</v>
      </c>
      <c r="K686" s="1" t="s">
        <v>484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8">
      <c r="A687" s="1"/>
      <c r="B687" s="1"/>
      <c r="C687" s="1" t="str">
        <f t="shared" ca="1" si="2"/>
        <v>OK</v>
      </c>
      <c r="D687" s="1" t="s">
        <v>325</v>
      </c>
      <c r="E687" s="6">
        <v>770</v>
      </c>
      <c r="F687" s="6" t="s">
        <v>764</v>
      </c>
      <c r="G687" s="34">
        <v>45901</v>
      </c>
      <c r="H687" s="1"/>
      <c r="I687" s="1" t="s">
        <v>131</v>
      </c>
      <c r="J687" s="1" t="s">
        <v>730</v>
      </c>
      <c r="K687" s="1" t="s">
        <v>325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8">
      <c r="A688" s="1"/>
      <c r="B688" s="1"/>
      <c r="C688" s="1" t="str">
        <f t="shared" ca="1" si="2"/>
        <v>OK</v>
      </c>
      <c r="D688" s="1" t="s">
        <v>329</v>
      </c>
      <c r="E688" s="6">
        <v>665</v>
      </c>
      <c r="F688" s="6" t="s">
        <v>764</v>
      </c>
      <c r="G688" s="34">
        <v>45901</v>
      </c>
      <c r="H688" s="1"/>
      <c r="I688" s="1" t="s">
        <v>131</v>
      </c>
      <c r="J688" s="1" t="s">
        <v>730</v>
      </c>
      <c r="K688" s="1" t="s">
        <v>329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8">
      <c r="A689" s="1"/>
      <c r="B689" s="1"/>
      <c r="C689" s="1" t="str">
        <f t="shared" ca="1" si="2"/>
        <v>OK</v>
      </c>
      <c r="D689" s="1" t="s">
        <v>334</v>
      </c>
      <c r="E689" s="6">
        <v>735</v>
      </c>
      <c r="F689" s="6" t="s">
        <v>764</v>
      </c>
      <c r="G689" s="34">
        <v>45901</v>
      </c>
      <c r="H689" s="1"/>
      <c r="I689" s="1" t="s">
        <v>131</v>
      </c>
      <c r="J689" s="1" t="s">
        <v>730</v>
      </c>
      <c r="K689" s="1" t="s">
        <v>334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8">
      <c r="A690" s="1"/>
      <c r="B690" s="1"/>
      <c r="C690" s="1" t="str">
        <f t="shared" ca="1" si="2"/>
        <v>OK</v>
      </c>
      <c r="D690" s="1" t="s">
        <v>337</v>
      </c>
      <c r="E690" s="6">
        <v>770</v>
      </c>
      <c r="F690" s="6" t="s">
        <v>764</v>
      </c>
      <c r="G690" s="34">
        <v>45901</v>
      </c>
      <c r="H690" s="1"/>
      <c r="I690" s="1" t="s">
        <v>131</v>
      </c>
      <c r="J690" s="1" t="s">
        <v>730</v>
      </c>
      <c r="K690" s="1" t="s">
        <v>337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8">
      <c r="A691" s="1"/>
      <c r="B691" s="1"/>
      <c r="C691" s="1" t="str">
        <f t="shared" ca="1" si="2"/>
        <v>OK</v>
      </c>
      <c r="D691" s="1" t="s">
        <v>339</v>
      </c>
      <c r="E691" s="6">
        <v>770</v>
      </c>
      <c r="F691" s="6" t="s">
        <v>764</v>
      </c>
      <c r="G691" s="34">
        <v>45901</v>
      </c>
      <c r="H691" s="1"/>
      <c r="I691" s="1" t="s">
        <v>131</v>
      </c>
      <c r="J691" s="1" t="s">
        <v>730</v>
      </c>
      <c r="K691" s="1" t="s">
        <v>339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8">
      <c r="A692" s="1"/>
      <c r="B692" s="1"/>
      <c r="C692" s="1" t="str">
        <f t="shared" ca="1" si="2"/>
        <v>OK</v>
      </c>
      <c r="D692" s="1" t="s">
        <v>488</v>
      </c>
      <c r="E692" s="6">
        <v>770</v>
      </c>
      <c r="F692" s="6" t="s">
        <v>764</v>
      </c>
      <c r="G692" s="34">
        <v>45901</v>
      </c>
      <c r="H692" s="1"/>
      <c r="I692" s="1" t="s">
        <v>131</v>
      </c>
      <c r="J692" s="1" t="s">
        <v>730</v>
      </c>
      <c r="K692" s="1" t="s">
        <v>488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8">
      <c r="A693" s="1"/>
      <c r="B693" s="1"/>
      <c r="C693" s="1" t="str">
        <f t="shared" ca="1" si="2"/>
        <v>Incompleto</v>
      </c>
      <c r="D693" s="1" t="s">
        <v>346</v>
      </c>
      <c r="E693" s="6">
        <v>770</v>
      </c>
      <c r="F693" s="6" t="s">
        <v>764</v>
      </c>
      <c r="G693" s="34">
        <v>45901</v>
      </c>
      <c r="H693" s="1"/>
      <c r="I693" s="1" t="s">
        <v>131</v>
      </c>
      <c r="J693" s="1" t="s">
        <v>730</v>
      </c>
      <c r="K693" s="1" t="s">
        <v>346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8">
      <c r="A694" s="1"/>
      <c r="B694" s="1"/>
      <c r="C694" s="1" t="str">
        <f t="shared" ca="1" si="2"/>
        <v>OK</v>
      </c>
      <c r="D694" s="1" t="s">
        <v>349</v>
      </c>
      <c r="E694" s="6">
        <v>525</v>
      </c>
      <c r="F694" s="6" t="s">
        <v>764</v>
      </c>
      <c r="G694" s="34">
        <v>45901</v>
      </c>
      <c r="H694" s="1"/>
      <c r="I694" s="1" t="s">
        <v>131</v>
      </c>
      <c r="J694" s="1" t="s">
        <v>730</v>
      </c>
      <c r="K694" s="1" t="s">
        <v>349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8">
      <c r="A695" s="1"/>
      <c r="B695" s="1"/>
      <c r="C695" s="1" t="str">
        <f t="shared" ca="1" si="2"/>
        <v>OK</v>
      </c>
      <c r="D695" s="1" t="s">
        <v>444</v>
      </c>
      <c r="E695" s="6">
        <v>770</v>
      </c>
      <c r="F695" s="6" t="s">
        <v>764</v>
      </c>
      <c r="G695" s="34">
        <v>45901</v>
      </c>
      <c r="H695" s="1"/>
      <c r="I695" s="1" t="s">
        <v>131</v>
      </c>
      <c r="J695" s="1" t="s">
        <v>730</v>
      </c>
      <c r="K695" s="1" t="s">
        <v>444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8">
      <c r="A696" s="1"/>
      <c r="B696" s="1"/>
      <c r="C696" s="1" t="str">
        <f t="shared" ca="1" si="2"/>
        <v>OK</v>
      </c>
      <c r="D696" s="1" t="s">
        <v>357</v>
      </c>
      <c r="E696" s="6">
        <v>700</v>
      </c>
      <c r="F696" s="6" t="s">
        <v>764</v>
      </c>
      <c r="G696" s="34">
        <v>45901</v>
      </c>
      <c r="H696" s="1"/>
      <c r="I696" s="1" t="s">
        <v>131</v>
      </c>
      <c r="J696" s="1" t="s">
        <v>730</v>
      </c>
      <c r="K696" s="1" t="s">
        <v>357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8">
      <c r="A697" s="1"/>
      <c r="B697" s="1"/>
      <c r="C697" s="1" t="str">
        <f t="shared" ca="1" si="2"/>
        <v>OK</v>
      </c>
      <c r="D697" s="1" t="s">
        <v>369</v>
      </c>
      <c r="E697" s="6">
        <v>770</v>
      </c>
      <c r="F697" s="6" t="s">
        <v>764</v>
      </c>
      <c r="G697" s="34">
        <v>45901</v>
      </c>
      <c r="H697" s="1"/>
      <c r="I697" s="1" t="s">
        <v>131</v>
      </c>
      <c r="J697" s="1" t="s">
        <v>730</v>
      </c>
      <c r="K697" s="1" t="s">
        <v>369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8">
      <c r="A698" s="1"/>
      <c r="B698" s="1"/>
      <c r="C698" s="1" t="str">
        <f t="shared" ca="1" si="2"/>
        <v>OK</v>
      </c>
      <c r="D698" s="1" t="s">
        <v>372</v>
      </c>
      <c r="E698" s="6">
        <v>665</v>
      </c>
      <c r="F698" s="6" t="s">
        <v>764</v>
      </c>
      <c r="G698" s="34">
        <v>45901</v>
      </c>
      <c r="H698" s="1"/>
      <c r="I698" s="1" t="s">
        <v>131</v>
      </c>
      <c r="J698" s="1" t="s">
        <v>730</v>
      </c>
      <c r="K698" s="1" t="s">
        <v>372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8">
      <c r="A699" s="1"/>
      <c r="B699" s="1"/>
      <c r="C699" s="1" t="str">
        <f t="shared" ca="1" si="2"/>
        <v>OK</v>
      </c>
      <c r="D699" s="1" t="s">
        <v>375</v>
      </c>
      <c r="E699" s="6">
        <v>630</v>
      </c>
      <c r="F699" s="6" t="s">
        <v>764</v>
      </c>
      <c r="G699" s="34">
        <v>45901</v>
      </c>
      <c r="H699" s="1"/>
      <c r="I699" s="1" t="s">
        <v>131</v>
      </c>
      <c r="J699" s="1" t="s">
        <v>730</v>
      </c>
      <c r="K699" s="1" t="s">
        <v>375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8">
      <c r="A700" s="1"/>
      <c r="B700" s="1"/>
      <c r="C700" s="1" t="str">
        <f t="shared" ca="1" si="2"/>
        <v>OK</v>
      </c>
      <c r="D700" s="1" t="s">
        <v>378</v>
      </c>
      <c r="E700" s="6">
        <v>770</v>
      </c>
      <c r="F700" s="6" t="s">
        <v>764</v>
      </c>
      <c r="G700" s="34">
        <v>45901</v>
      </c>
      <c r="H700" s="1"/>
      <c r="I700" s="1" t="s">
        <v>131</v>
      </c>
      <c r="J700" s="1" t="s">
        <v>730</v>
      </c>
      <c r="K700" s="1" t="s">
        <v>378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8">
      <c r="A701" s="1"/>
      <c r="B701" s="1"/>
      <c r="C701" s="1" t="str">
        <f t="shared" ca="1" si="2"/>
        <v>OK</v>
      </c>
      <c r="D701" s="1" t="s">
        <v>382</v>
      </c>
      <c r="E701" s="6">
        <v>735</v>
      </c>
      <c r="F701" s="6" t="s">
        <v>764</v>
      </c>
      <c r="G701" s="34">
        <v>45901</v>
      </c>
      <c r="H701" s="1"/>
      <c r="I701" s="1" t="s">
        <v>131</v>
      </c>
      <c r="J701" s="1" t="s">
        <v>730</v>
      </c>
      <c r="K701" s="1" t="s">
        <v>382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8">
      <c r="A702" s="1"/>
      <c r="B702" s="1"/>
      <c r="C702" s="1" t="str">
        <f t="shared" ca="1" si="2"/>
        <v>OK</v>
      </c>
      <c r="D702" s="1" t="s">
        <v>385</v>
      </c>
      <c r="E702" s="6">
        <v>700</v>
      </c>
      <c r="F702" s="6" t="s">
        <v>764</v>
      </c>
      <c r="G702" s="34">
        <v>45901</v>
      </c>
      <c r="H702" s="1"/>
      <c r="I702" s="1" t="s">
        <v>131</v>
      </c>
      <c r="J702" s="1" t="s">
        <v>730</v>
      </c>
      <c r="K702" s="1" t="s">
        <v>385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8">
      <c r="A703" s="1"/>
      <c r="B703" s="1"/>
      <c r="C703" s="1" t="str">
        <f t="shared" ca="1" si="2"/>
        <v>OK</v>
      </c>
      <c r="D703" s="1" t="s">
        <v>395</v>
      </c>
      <c r="E703" s="6">
        <v>735</v>
      </c>
      <c r="F703" s="6" t="s">
        <v>764</v>
      </c>
      <c r="G703" s="34">
        <v>45901</v>
      </c>
      <c r="H703" s="1"/>
      <c r="I703" s="1" t="s">
        <v>131</v>
      </c>
      <c r="J703" s="1" t="s">
        <v>730</v>
      </c>
      <c r="K703" s="1" t="s">
        <v>395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8">
      <c r="A704" s="1"/>
      <c r="B704" s="1"/>
      <c r="C704" s="1" t="str">
        <f t="shared" ca="1" si="2"/>
        <v>OK</v>
      </c>
      <c r="D704" s="1" t="s">
        <v>401</v>
      </c>
      <c r="E704" s="6">
        <v>700</v>
      </c>
      <c r="F704" s="6" t="s">
        <v>764</v>
      </c>
      <c r="G704" s="34">
        <v>45901</v>
      </c>
      <c r="H704" s="1"/>
      <c r="I704" s="1" t="s">
        <v>131</v>
      </c>
      <c r="J704" s="1" t="s">
        <v>730</v>
      </c>
      <c r="K704" s="1" t="s">
        <v>401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8">
      <c r="A705" s="1"/>
      <c r="B705" s="1"/>
      <c r="C705" s="1" t="str">
        <f t="shared" ca="1" si="2"/>
        <v>OK</v>
      </c>
      <c r="D705" s="1" t="s">
        <v>406</v>
      </c>
      <c r="E705" s="6">
        <v>770</v>
      </c>
      <c r="F705" s="6" t="s">
        <v>764</v>
      </c>
      <c r="G705" s="34">
        <v>45901</v>
      </c>
      <c r="H705" s="1"/>
      <c r="I705" s="1" t="s">
        <v>131</v>
      </c>
      <c r="J705" s="1" t="s">
        <v>730</v>
      </c>
      <c r="K705" s="1" t="s">
        <v>406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8">
      <c r="A706" s="1"/>
      <c r="B706" s="1"/>
      <c r="C706" s="1" t="str">
        <f t="shared" ca="1" si="2"/>
        <v>OK</v>
      </c>
      <c r="D706" s="1" t="s">
        <v>409</v>
      </c>
      <c r="E706" s="6">
        <v>665</v>
      </c>
      <c r="F706" s="6" t="s">
        <v>764</v>
      </c>
      <c r="G706" s="34">
        <v>45901</v>
      </c>
      <c r="H706" s="1"/>
      <c r="I706" s="1" t="s">
        <v>131</v>
      </c>
      <c r="J706" s="1" t="s">
        <v>730</v>
      </c>
      <c r="K706" s="1" t="s">
        <v>409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8">
      <c r="A707" s="1"/>
      <c r="B707" s="1"/>
      <c r="C707" s="1" t="str">
        <f t="shared" ca="1" si="2"/>
        <v>OK</v>
      </c>
      <c r="D707" s="1" t="s">
        <v>451</v>
      </c>
      <c r="E707" s="6">
        <v>700</v>
      </c>
      <c r="F707" s="6" t="s">
        <v>764</v>
      </c>
      <c r="G707" s="34">
        <v>45901</v>
      </c>
      <c r="H707" s="1"/>
      <c r="I707" s="1" t="s">
        <v>131</v>
      </c>
      <c r="J707" s="1" t="s">
        <v>730</v>
      </c>
      <c r="K707" s="1" t="s">
        <v>451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8">
      <c r="A708" s="1"/>
      <c r="B708" s="1"/>
      <c r="C708" s="1" t="str">
        <f t="shared" ca="1" si="2"/>
        <v>OK</v>
      </c>
      <c r="D708" s="1" t="s">
        <v>411</v>
      </c>
      <c r="E708" s="6">
        <v>719.2</v>
      </c>
      <c r="F708" s="6" t="s">
        <v>764</v>
      </c>
      <c r="G708" s="34">
        <v>45901</v>
      </c>
      <c r="H708" s="1"/>
      <c r="I708" s="1" t="s">
        <v>131</v>
      </c>
      <c r="J708" s="1" t="s">
        <v>730</v>
      </c>
      <c r="K708" s="1" t="s">
        <v>411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8">
      <c r="A709" s="1"/>
      <c r="B709" s="1"/>
      <c r="C709" s="1" t="str">
        <f t="shared" ca="1" si="2"/>
        <v>OK</v>
      </c>
      <c r="D709" s="1" t="s">
        <v>452</v>
      </c>
      <c r="E709" s="6">
        <v>770</v>
      </c>
      <c r="F709" s="6" t="s">
        <v>764</v>
      </c>
      <c r="G709" s="34">
        <v>45901</v>
      </c>
      <c r="H709" s="1"/>
      <c r="I709" s="1" t="s">
        <v>131</v>
      </c>
      <c r="J709" s="1" t="s">
        <v>730</v>
      </c>
      <c r="K709" s="1" t="s">
        <v>452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8">
      <c r="A710" s="1"/>
      <c r="B710" s="1"/>
      <c r="C710" s="1" t="str">
        <f t="shared" ca="1" si="2"/>
        <v>OK</v>
      </c>
      <c r="D710" s="1" t="s">
        <v>423</v>
      </c>
      <c r="E710" s="6">
        <v>770</v>
      </c>
      <c r="F710" s="6" t="s">
        <v>764</v>
      </c>
      <c r="G710" s="34">
        <v>45901</v>
      </c>
      <c r="H710" s="1"/>
      <c r="I710" s="1" t="s">
        <v>131</v>
      </c>
      <c r="J710" s="1" t="s">
        <v>730</v>
      </c>
      <c r="K710" s="1" t="s">
        <v>423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8">
      <c r="A711" s="1"/>
      <c r="B711" s="1"/>
      <c r="C711" s="1" t="str">
        <f t="shared" ca="1" si="2"/>
        <v>OK</v>
      </c>
      <c r="D711" s="1" t="s">
        <v>425</v>
      </c>
      <c r="E711" s="6">
        <v>735</v>
      </c>
      <c r="F711" s="6" t="s">
        <v>764</v>
      </c>
      <c r="G711" s="34">
        <v>45901</v>
      </c>
      <c r="H711" s="1"/>
      <c r="I711" s="1" t="s">
        <v>131</v>
      </c>
      <c r="J711" s="1" t="s">
        <v>730</v>
      </c>
      <c r="K711" s="1" t="s">
        <v>425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8">
      <c r="A712" s="1"/>
      <c r="B712" s="1"/>
      <c r="C712" s="1" t="str">
        <f t="shared" ca="1" si="2"/>
        <v>OK</v>
      </c>
      <c r="D712" s="1" t="s">
        <v>428</v>
      </c>
      <c r="E712" s="6">
        <v>700</v>
      </c>
      <c r="F712" s="6" t="s">
        <v>764</v>
      </c>
      <c r="G712" s="34">
        <v>45901</v>
      </c>
      <c r="H712" s="1"/>
      <c r="I712" s="1" t="s">
        <v>131</v>
      </c>
      <c r="J712" s="1" t="s">
        <v>730</v>
      </c>
      <c r="K712" s="1" t="s">
        <v>428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8">
      <c r="A713" s="1"/>
      <c r="B713" s="1"/>
      <c r="C713" s="1" t="str">
        <f t="shared" ca="1" si="2"/>
        <v>OK</v>
      </c>
      <c r="D713" s="1" t="s">
        <v>430</v>
      </c>
      <c r="E713" s="6">
        <v>1000</v>
      </c>
      <c r="F713" s="6" t="s">
        <v>764</v>
      </c>
      <c r="G713" s="34">
        <v>45901</v>
      </c>
      <c r="H713" s="1"/>
      <c r="I713" s="1" t="s">
        <v>131</v>
      </c>
      <c r="J713" s="1" t="s">
        <v>730</v>
      </c>
      <c r="K713" s="1" t="s">
        <v>430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8">
      <c r="A714" s="1"/>
      <c r="B714" s="1"/>
      <c r="C714" s="1" t="str">
        <f t="shared" ca="1" si="2"/>
        <v>OK</v>
      </c>
      <c r="D714" s="1" t="s">
        <v>146</v>
      </c>
      <c r="E714" s="6">
        <v>735</v>
      </c>
      <c r="F714" s="6" t="s">
        <v>779</v>
      </c>
      <c r="G714" s="34">
        <v>45901</v>
      </c>
      <c r="H714" s="1"/>
      <c r="I714" s="1" t="s">
        <v>131</v>
      </c>
      <c r="J714" s="1" t="s">
        <v>730</v>
      </c>
      <c r="K714" s="1" t="s">
        <v>146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8">
      <c r="A715" s="1"/>
      <c r="B715" s="1"/>
      <c r="C715" s="1" t="str">
        <f t="shared" ca="1" si="2"/>
        <v>OK</v>
      </c>
      <c r="D715" s="1" t="s">
        <v>161</v>
      </c>
      <c r="E715" s="6">
        <v>770</v>
      </c>
      <c r="F715" s="6" t="s">
        <v>779</v>
      </c>
      <c r="G715" s="34">
        <v>45901</v>
      </c>
      <c r="H715" s="1"/>
      <c r="I715" s="1" t="s">
        <v>131</v>
      </c>
      <c r="J715" s="1" t="s">
        <v>730</v>
      </c>
      <c r="K715" s="1" t="s">
        <v>161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8">
      <c r="A716" s="1"/>
      <c r="B716" s="1"/>
      <c r="C716" s="1" t="str">
        <f t="shared" ca="1" si="2"/>
        <v>OK</v>
      </c>
      <c r="D716" s="1" t="s">
        <v>169</v>
      </c>
      <c r="E716" s="6">
        <v>700</v>
      </c>
      <c r="F716" s="6" t="s">
        <v>779</v>
      </c>
      <c r="G716" s="34">
        <v>45901</v>
      </c>
      <c r="H716" s="1"/>
      <c r="I716" s="1" t="s">
        <v>131</v>
      </c>
      <c r="J716" s="1" t="s">
        <v>730</v>
      </c>
      <c r="K716" s="1" t="s">
        <v>169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8">
      <c r="A717" s="1"/>
      <c r="B717" s="1"/>
      <c r="C717" s="1" t="str">
        <f t="shared" ca="1" si="2"/>
        <v>OK</v>
      </c>
      <c r="D717" s="1" t="s">
        <v>172</v>
      </c>
      <c r="E717" s="6">
        <v>735</v>
      </c>
      <c r="F717" s="6" t="s">
        <v>779</v>
      </c>
      <c r="G717" s="34">
        <v>45901</v>
      </c>
      <c r="H717" s="1"/>
      <c r="I717" s="1" t="s">
        <v>131</v>
      </c>
      <c r="J717" s="1" t="s">
        <v>730</v>
      </c>
      <c r="K717" s="1" t="s">
        <v>172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8">
      <c r="A718" s="1"/>
      <c r="B718" s="1"/>
      <c r="C718" s="1" t="str">
        <f t="shared" ca="1" si="2"/>
        <v>OK</v>
      </c>
      <c r="D718" s="1" t="s">
        <v>175</v>
      </c>
      <c r="E718" s="6">
        <v>770</v>
      </c>
      <c r="F718" s="6" t="s">
        <v>779</v>
      </c>
      <c r="G718" s="34">
        <v>45901</v>
      </c>
      <c r="H718" s="1"/>
      <c r="I718" s="1" t="s">
        <v>131</v>
      </c>
      <c r="J718" s="1" t="s">
        <v>730</v>
      </c>
      <c r="K718" s="1" t="s">
        <v>175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8">
      <c r="A719" s="1"/>
      <c r="B719" s="1"/>
      <c r="C719" s="1" t="str">
        <f t="shared" ca="1" si="2"/>
        <v>OK</v>
      </c>
      <c r="D719" s="1" t="s">
        <v>187</v>
      </c>
      <c r="E719" s="6">
        <v>735</v>
      </c>
      <c r="F719" s="6" t="s">
        <v>779</v>
      </c>
      <c r="G719" s="116">
        <v>45901</v>
      </c>
      <c r="H719" s="1"/>
      <c r="I719" s="1" t="s">
        <v>131</v>
      </c>
      <c r="J719" s="1" t="s">
        <v>730</v>
      </c>
      <c r="K719" s="1" t="s">
        <v>187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8">
      <c r="A720" s="1"/>
      <c r="B720" s="1"/>
      <c r="C720" s="1" t="str">
        <f t="shared" ca="1" si="2"/>
        <v>OK</v>
      </c>
      <c r="D720" s="1" t="s">
        <v>196</v>
      </c>
      <c r="E720" s="6">
        <v>770</v>
      </c>
      <c r="F720" s="6" t="s">
        <v>779</v>
      </c>
      <c r="G720" s="116">
        <v>45901</v>
      </c>
      <c r="H720" s="1"/>
      <c r="I720" s="1" t="s">
        <v>131</v>
      </c>
      <c r="J720" s="1" t="s">
        <v>730</v>
      </c>
      <c r="K720" s="1" t="s">
        <v>196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8">
      <c r="A721" s="1"/>
      <c r="B721" s="1"/>
      <c r="C721" s="1" t="str">
        <f t="shared" ca="1" si="2"/>
        <v>OK</v>
      </c>
      <c r="D721" s="1" t="s">
        <v>198</v>
      </c>
      <c r="E721" s="6">
        <v>735</v>
      </c>
      <c r="F721" s="6" t="s">
        <v>779</v>
      </c>
      <c r="G721" s="116">
        <v>45901</v>
      </c>
      <c r="H721" s="1"/>
      <c r="I721" s="1" t="s">
        <v>131</v>
      </c>
      <c r="J721" s="1" t="s">
        <v>730</v>
      </c>
      <c r="K721" s="1" t="s">
        <v>198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8">
      <c r="A722" s="1"/>
      <c r="B722" s="1"/>
      <c r="C722" s="1" t="str">
        <f t="shared" ca="1" si="2"/>
        <v>OK</v>
      </c>
      <c r="D722" s="1" t="s">
        <v>213</v>
      </c>
      <c r="E722" s="6">
        <v>735</v>
      </c>
      <c r="F722" s="6" t="s">
        <v>779</v>
      </c>
      <c r="G722" s="116">
        <v>45901</v>
      </c>
      <c r="H722" s="1"/>
      <c r="I722" s="1" t="s">
        <v>131</v>
      </c>
      <c r="J722" s="1" t="s">
        <v>730</v>
      </c>
      <c r="K722" s="1" t="s">
        <v>213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8">
      <c r="A723" s="1"/>
      <c r="B723" s="1"/>
      <c r="C723" s="1" t="str">
        <f t="shared" ca="1" si="2"/>
        <v>OK</v>
      </c>
      <c r="D723" s="1" t="s">
        <v>220</v>
      </c>
      <c r="E723" s="6">
        <v>735</v>
      </c>
      <c r="F723" s="6" t="s">
        <v>779</v>
      </c>
      <c r="G723" s="116">
        <v>45901</v>
      </c>
      <c r="H723" s="1"/>
      <c r="I723" s="1" t="s">
        <v>131</v>
      </c>
      <c r="J723" s="1" t="s">
        <v>730</v>
      </c>
      <c r="K723" s="1" t="s">
        <v>220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8">
      <c r="A724" s="1"/>
      <c r="B724" s="1"/>
      <c r="C724" s="1" t="str">
        <f t="shared" ca="1" si="2"/>
        <v>OK</v>
      </c>
      <c r="D724" s="1" t="s">
        <v>222</v>
      </c>
      <c r="E724" s="6">
        <v>770</v>
      </c>
      <c r="F724" s="6" t="s">
        <v>779</v>
      </c>
      <c r="G724" s="116">
        <v>45901</v>
      </c>
      <c r="H724" s="1"/>
      <c r="I724" s="1" t="s">
        <v>131</v>
      </c>
      <c r="J724" s="1" t="s">
        <v>730</v>
      </c>
      <c r="K724" s="1" t="s">
        <v>222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8">
      <c r="A725" s="1"/>
      <c r="B725" s="1"/>
      <c r="C725" s="1" t="str">
        <f t="shared" ca="1" si="2"/>
        <v>OK</v>
      </c>
      <c r="D725" s="1" t="s">
        <v>232</v>
      </c>
      <c r="E725" s="6">
        <v>700</v>
      </c>
      <c r="F725" s="6" t="s">
        <v>779</v>
      </c>
      <c r="G725" s="116">
        <v>45901</v>
      </c>
      <c r="H725" s="1"/>
      <c r="I725" s="1" t="s">
        <v>131</v>
      </c>
      <c r="J725" s="1" t="s">
        <v>730</v>
      </c>
      <c r="K725" s="1" t="s">
        <v>232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8">
      <c r="A726" s="1"/>
      <c r="B726" s="1"/>
      <c r="C726" s="1" t="str">
        <f t="shared" ca="1" si="2"/>
        <v>OK</v>
      </c>
      <c r="D726" s="1" t="s">
        <v>240</v>
      </c>
      <c r="E726" s="6">
        <v>735</v>
      </c>
      <c r="F726" s="6" t="s">
        <v>779</v>
      </c>
      <c r="G726" s="34">
        <v>45901</v>
      </c>
      <c r="H726" s="1"/>
      <c r="I726" s="1" t="s">
        <v>131</v>
      </c>
      <c r="J726" s="1" t="s">
        <v>730</v>
      </c>
      <c r="K726" s="1" t="s">
        <v>240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8">
      <c r="A727" s="1"/>
      <c r="B727" s="1"/>
      <c r="C727" s="1" t="str">
        <f t="shared" ca="1" si="2"/>
        <v>OK</v>
      </c>
      <c r="D727" s="1" t="s">
        <v>242</v>
      </c>
      <c r="E727" s="6">
        <v>700</v>
      </c>
      <c r="F727" s="6" t="s">
        <v>779</v>
      </c>
      <c r="G727" s="34">
        <v>45901</v>
      </c>
      <c r="H727" s="1"/>
      <c r="I727" s="1" t="s">
        <v>131</v>
      </c>
      <c r="J727" s="1" t="s">
        <v>730</v>
      </c>
      <c r="K727" s="1" t="s">
        <v>242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8">
      <c r="A728" s="1"/>
      <c r="B728" s="1"/>
      <c r="C728" s="1" t="str">
        <f t="shared" ca="1" si="2"/>
        <v>OK</v>
      </c>
      <c r="D728" s="1" t="s">
        <v>248</v>
      </c>
      <c r="E728" s="6">
        <v>700</v>
      </c>
      <c r="F728" s="6" t="s">
        <v>779</v>
      </c>
      <c r="G728" s="34">
        <v>45901</v>
      </c>
      <c r="H728" s="1"/>
      <c r="I728" s="1" t="s">
        <v>131</v>
      </c>
      <c r="J728" s="1" t="s">
        <v>730</v>
      </c>
      <c r="K728" s="1" t="s">
        <v>248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8">
      <c r="A729" s="1"/>
      <c r="B729" s="1"/>
      <c r="C729" s="1" t="str">
        <f t="shared" ca="1" si="2"/>
        <v>OK</v>
      </c>
      <c r="D729" s="1" t="s">
        <v>437</v>
      </c>
      <c r="E729" s="6">
        <v>770</v>
      </c>
      <c r="F729" s="6" t="s">
        <v>779</v>
      </c>
      <c r="G729" s="34">
        <v>45901</v>
      </c>
      <c r="H729" s="1"/>
      <c r="I729" s="1" t="s">
        <v>131</v>
      </c>
      <c r="J729" s="1" t="s">
        <v>730</v>
      </c>
      <c r="K729" s="1" t="s">
        <v>437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8">
      <c r="A730" s="1"/>
      <c r="B730" s="1"/>
      <c r="C730" s="1" t="str">
        <f t="shared" ca="1" si="2"/>
        <v>OK</v>
      </c>
      <c r="D730" s="1" t="s">
        <v>265</v>
      </c>
      <c r="E730" s="6">
        <v>735</v>
      </c>
      <c r="F730" s="6" t="s">
        <v>779</v>
      </c>
      <c r="G730" s="34">
        <v>45901</v>
      </c>
      <c r="H730" s="1"/>
      <c r="I730" s="1" t="s">
        <v>131</v>
      </c>
      <c r="J730" s="1" t="s">
        <v>730</v>
      </c>
      <c r="K730" s="1" t="s">
        <v>265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8">
      <c r="A731" s="1"/>
      <c r="B731" s="1"/>
      <c r="C731" s="1" t="str">
        <f t="shared" ca="1" si="2"/>
        <v>OK</v>
      </c>
      <c r="D731" s="1" t="s">
        <v>266</v>
      </c>
      <c r="E731" s="6">
        <v>700</v>
      </c>
      <c r="F731" s="6" t="s">
        <v>779</v>
      </c>
      <c r="G731" s="34">
        <v>45901</v>
      </c>
      <c r="H731" s="1"/>
      <c r="I731" s="1" t="s">
        <v>131</v>
      </c>
      <c r="J731" s="1" t="s">
        <v>730</v>
      </c>
      <c r="K731" s="1" t="s">
        <v>266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8">
      <c r="A732" s="1"/>
      <c r="B732" s="1"/>
      <c r="C732" s="1" t="str">
        <f t="shared" ca="1" si="2"/>
        <v>OK</v>
      </c>
      <c r="D732" s="1" t="s">
        <v>297</v>
      </c>
      <c r="E732" s="6">
        <v>735</v>
      </c>
      <c r="F732" s="6" t="s">
        <v>779</v>
      </c>
      <c r="G732" s="34">
        <v>45901</v>
      </c>
      <c r="H732" s="1"/>
      <c r="I732" s="1" t="s">
        <v>131</v>
      </c>
      <c r="J732" s="1" t="s">
        <v>730</v>
      </c>
      <c r="K732" s="1" t="s">
        <v>297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8">
      <c r="A733" s="1"/>
      <c r="B733" s="1"/>
      <c r="C733" s="1" t="str">
        <f t="shared" ca="1" si="2"/>
        <v>OK</v>
      </c>
      <c r="D733" s="1" t="s">
        <v>313</v>
      </c>
      <c r="E733" s="6">
        <v>770</v>
      </c>
      <c r="F733" s="6" t="s">
        <v>779</v>
      </c>
      <c r="G733" s="34">
        <v>45901</v>
      </c>
      <c r="H733" s="1"/>
      <c r="I733" s="1" t="s">
        <v>131</v>
      </c>
      <c r="J733" s="1" t="s">
        <v>730</v>
      </c>
      <c r="K733" s="1" t="s">
        <v>313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8">
      <c r="A734" s="1"/>
      <c r="B734" s="1"/>
      <c r="C734" s="1" t="str">
        <f t="shared" ca="1" si="2"/>
        <v>OK</v>
      </c>
      <c r="D734" s="1" t="s">
        <v>328</v>
      </c>
      <c r="E734" s="6">
        <v>700</v>
      </c>
      <c r="F734" s="6" t="s">
        <v>779</v>
      </c>
      <c r="G734" s="34">
        <v>45901</v>
      </c>
      <c r="H734" s="1"/>
      <c r="I734" s="1" t="s">
        <v>131</v>
      </c>
      <c r="J734" s="1" t="s">
        <v>730</v>
      </c>
      <c r="K734" s="1" t="s">
        <v>328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8">
      <c r="A735" s="1"/>
      <c r="B735" s="1"/>
      <c r="C735" s="1" t="str">
        <f t="shared" ca="1" si="2"/>
        <v>OK</v>
      </c>
      <c r="D735" s="1" t="s">
        <v>332</v>
      </c>
      <c r="E735" s="6">
        <v>735</v>
      </c>
      <c r="F735" s="6" t="s">
        <v>779</v>
      </c>
      <c r="G735" s="34">
        <v>45901</v>
      </c>
      <c r="H735" s="1"/>
      <c r="I735" s="1" t="s">
        <v>131</v>
      </c>
      <c r="J735" s="1" t="s">
        <v>730</v>
      </c>
      <c r="K735" s="1" t="s">
        <v>332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8">
      <c r="A736" s="1"/>
      <c r="B736" s="1"/>
      <c r="C736" s="1" t="str">
        <f t="shared" ca="1" si="2"/>
        <v>OK</v>
      </c>
      <c r="D736" s="1" t="s">
        <v>335</v>
      </c>
      <c r="E736" s="6">
        <v>770</v>
      </c>
      <c r="F736" s="6" t="s">
        <v>779</v>
      </c>
      <c r="G736" s="34">
        <v>45901</v>
      </c>
      <c r="H736" s="1"/>
      <c r="I736" s="1" t="s">
        <v>131</v>
      </c>
      <c r="J736" s="1" t="s">
        <v>730</v>
      </c>
      <c r="K736" s="1" t="s">
        <v>335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8">
      <c r="A737" s="1"/>
      <c r="B737" s="1"/>
      <c r="C737" s="1" t="str">
        <f t="shared" ca="1" si="2"/>
        <v>OK</v>
      </c>
      <c r="D737" s="1" t="s">
        <v>336</v>
      </c>
      <c r="E737" s="6">
        <v>735</v>
      </c>
      <c r="F737" s="6" t="s">
        <v>779</v>
      </c>
      <c r="G737" s="34">
        <v>45901</v>
      </c>
      <c r="H737" s="1"/>
      <c r="I737" s="1" t="s">
        <v>131</v>
      </c>
      <c r="J737" s="1" t="s">
        <v>730</v>
      </c>
      <c r="K737" s="1" t="s">
        <v>336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8">
      <c r="A738" s="1"/>
      <c r="B738" s="1"/>
      <c r="C738" s="1" t="str">
        <f t="shared" ca="1" si="2"/>
        <v>OK</v>
      </c>
      <c r="D738" s="1" t="s">
        <v>344</v>
      </c>
      <c r="E738" s="6">
        <v>735</v>
      </c>
      <c r="F738" s="6" t="s">
        <v>779</v>
      </c>
      <c r="G738" s="34">
        <v>45901</v>
      </c>
      <c r="H738" s="1"/>
      <c r="I738" s="1" t="s">
        <v>131</v>
      </c>
      <c r="J738" s="1" t="s">
        <v>730</v>
      </c>
      <c r="K738" s="1" t="s">
        <v>344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8">
      <c r="A739" s="1"/>
      <c r="B739" s="1"/>
      <c r="C739" s="1" t="str">
        <f t="shared" ca="1" si="2"/>
        <v>OK</v>
      </c>
      <c r="D739" s="1" t="s">
        <v>358</v>
      </c>
      <c r="E739" s="6">
        <v>770</v>
      </c>
      <c r="F739" s="6" t="s">
        <v>779</v>
      </c>
      <c r="G739" s="34">
        <v>45901</v>
      </c>
      <c r="H739" s="1"/>
      <c r="I739" s="1" t="s">
        <v>131</v>
      </c>
      <c r="J739" s="1" t="s">
        <v>730</v>
      </c>
      <c r="K739" s="1" t="s">
        <v>358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8">
      <c r="A740" s="1"/>
      <c r="B740" s="1"/>
      <c r="C740" s="1" t="str">
        <f t="shared" ca="1" si="2"/>
        <v>OK</v>
      </c>
      <c r="D740" s="1" t="s">
        <v>363</v>
      </c>
      <c r="E740" s="6">
        <v>735</v>
      </c>
      <c r="F740" s="6" t="s">
        <v>779</v>
      </c>
      <c r="G740" s="34">
        <v>45901</v>
      </c>
      <c r="H740" s="1"/>
      <c r="I740" s="1" t="s">
        <v>131</v>
      </c>
      <c r="J740" s="1" t="s">
        <v>730</v>
      </c>
      <c r="K740" s="1" t="s">
        <v>363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8">
      <c r="A741" s="1"/>
      <c r="B741" s="1"/>
      <c r="C741" s="1" t="str">
        <f t="shared" ca="1" si="2"/>
        <v>OK</v>
      </c>
      <c r="D741" s="1" t="s">
        <v>364</v>
      </c>
      <c r="E741" s="6">
        <v>735</v>
      </c>
      <c r="F741" s="6" t="s">
        <v>779</v>
      </c>
      <c r="G741" s="34">
        <v>45901</v>
      </c>
      <c r="H741" s="1"/>
      <c r="I741" s="1" t="s">
        <v>131</v>
      </c>
      <c r="J741" s="1" t="s">
        <v>730</v>
      </c>
      <c r="K741" s="1" t="s">
        <v>364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8">
      <c r="A742" s="1"/>
      <c r="B742" s="1"/>
      <c r="C742" s="1" t="str">
        <f t="shared" ca="1" si="2"/>
        <v>OK</v>
      </c>
      <c r="D742" s="1" t="s">
        <v>367</v>
      </c>
      <c r="E742" s="6">
        <v>735</v>
      </c>
      <c r="F742" s="6" t="s">
        <v>779</v>
      </c>
      <c r="G742" s="34">
        <v>45901</v>
      </c>
      <c r="H742" s="1"/>
      <c r="I742" s="1" t="s">
        <v>131</v>
      </c>
      <c r="J742" s="1" t="s">
        <v>730</v>
      </c>
      <c r="K742" s="1" t="s">
        <v>367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8">
      <c r="A743" s="1"/>
      <c r="B743" s="1"/>
      <c r="C743" s="1" t="str">
        <f t="shared" ca="1" si="2"/>
        <v>OK</v>
      </c>
      <c r="D743" s="1" t="s">
        <v>368</v>
      </c>
      <c r="E743" s="6">
        <v>770</v>
      </c>
      <c r="F743" s="6" t="s">
        <v>779</v>
      </c>
      <c r="G743" s="34">
        <v>45901</v>
      </c>
      <c r="H743" s="1"/>
      <c r="I743" s="1" t="s">
        <v>131</v>
      </c>
      <c r="J743" s="1" t="s">
        <v>730</v>
      </c>
      <c r="K743" s="1" t="s">
        <v>368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8">
      <c r="A744" s="1"/>
      <c r="B744" s="1"/>
      <c r="C744" s="1" t="str">
        <f t="shared" ca="1" si="2"/>
        <v>OK</v>
      </c>
      <c r="D744" s="1" t="s">
        <v>384</v>
      </c>
      <c r="E744" s="6">
        <v>770</v>
      </c>
      <c r="F744" s="6" t="s">
        <v>779</v>
      </c>
      <c r="G744" s="34">
        <v>45901</v>
      </c>
      <c r="H744" s="1"/>
      <c r="I744" s="1" t="s">
        <v>131</v>
      </c>
      <c r="J744" s="1" t="s">
        <v>730</v>
      </c>
      <c r="K744" s="1" t="s">
        <v>384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8">
      <c r="A745" s="1"/>
      <c r="B745" s="1"/>
      <c r="C745" s="1" t="str">
        <f t="shared" ca="1" si="2"/>
        <v>OK</v>
      </c>
      <c r="D745" s="1" t="s">
        <v>386</v>
      </c>
      <c r="E745" s="6">
        <v>700</v>
      </c>
      <c r="F745" s="6" t="s">
        <v>779</v>
      </c>
      <c r="G745" s="34">
        <v>45901</v>
      </c>
      <c r="H745" s="1"/>
      <c r="I745" s="1" t="s">
        <v>131</v>
      </c>
      <c r="J745" s="1" t="s">
        <v>730</v>
      </c>
      <c r="K745" s="1" t="s">
        <v>386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8">
      <c r="A746" s="1"/>
      <c r="B746" s="1"/>
      <c r="C746" s="1" t="str">
        <f t="shared" ca="1" si="2"/>
        <v>OK</v>
      </c>
      <c r="D746" s="1" t="s">
        <v>387</v>
      </c>
      <c r="E746" s="6">
        <v>735</v>
      </c>
      <c r="F746" s="6" t="s">
        <v>779</v>
      </c>
      <c r="G746" s="34">
        <v>45901</v>
      </c>
      <c r="H746" s="1"/>
      <c r="I746" s="1" t="s">
        <v>131</v>
      </c>
      <c r="J746" s="1" t="s">
        <v>730</v>
      </c>
      <c r="K746" s="1" t="s">
        <v>387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8">
      <c r="A747" s="1"/>
      <c r="B747" s="1"/>
      <c r="C747" s="1" t="str">
        <f t="shared" ca="1" si="2"/>
        <v>OK</v>
      </c>
      <c r="D747" s="1" t="s">
        <v>388</v>
      </c>
      <c r="E747" s="6">
        <v>735</v>
      </c>
      <c r="F747" s="6" t="s">
        <v>779</v>
      </c>
      <c r="G747" s="34">
        <v>45901</v>
      </c>
      <c r="H747" s="1"/>
      <c r="I747" s="1" t="s">
        <v>131</v>
      </c>
      <c r="J747" s="1" t="s">
        <v>730</v>
      </c>
      <c r="K747" s="1" t="s">
        <v>388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8">
      <c r="A748" s="1"/>
      <c r="B748" s="1"/>
      <c r="C748" s="1" t="str">
        <f t="shared" ca="1" si="2"/>
        <v>OK</v>
      </c>
      <c r="D748" s="1" t="s">
        <v>405</v>
      </c>
      <c r="E748" s="6">
        <v>770</v>
      </c>
      <c r="F748" s="6" t="s">
        <v>779</v>
      </c>
      <c r="G748" s="34">
        <v>45901</v>
      </c>
      <c r="H748" s="1"/>
      <c r="I748" s="1" t="s">
        <v>131</v>
      </c>
      <c r="J748" s="1" t="s">
        <v>730</v>
      </c>
      <c r="K748" s="1" t="s">
        <v>405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8">
      <c r="A749" s="1"/>
      <c r="B749" s="1"/>
      <c r="C749" s="1" t="str">
        <f t="shared" ca="1" si="2"/>
        <v>OK</v>
      </c>
      <c r="D749" s="1" t="s">
        <v>413</v>
      </c>
      <c r="E749" s="6">
        <v>770</v>
      </c>
      <c r="F749" s="6" t="s">
        <v>779</v>
      </c>
      <c r="G749" s="34">
        <v>45901</v>
      </c>
      <c r="H749" s="1"/>
      <c r="I749" s="1" t="s">
        <v>131</v>
      </c>
      <c r="J749" s="1" t="s">
        <v>730</v>
      </c>
      <c r="K749" s="1" t="s">
        <v>413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8">
      <c r="A750" s="1"/>
      <c r="B750" s="1"/>
      <c r="C750" s="1" t="str">
        <f t="shared" ca="1" si="2"/>
        <v>OK</v>
      </c>
      <c r="D750" s="1" t="s">
        <v>415</v>
      </c>
      <c r="E750" s="6">
        <v>770</v>
      </c>
      <c r="F750" s="6" t="s">
        <v>779</v>
      </c>
      <c r="G750" s="34">
        <v>45901</v>
      </c>
      <c r="H750" s="1"/>
      <c r="I750" s="1" t="s">
        <v>131</v>
      </c>
      <c r="J750" s="1" t="s">
        <v>730</v>
      </c>
      <c r="K750" s="1" t="s">
        <v>415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8">
      <c r="A751" s="1"/>
      <c r="B751" s="1"/>
      <c r="C751" s="1" t="str">
        <f t="shared" ca="1" si="2"/>
        <v>OK</v>
      </c>
      <c r="D751" s="1" t="s">
        <v>418</v>
      </c>
      <c r="E751" s="6">
        <v>770</v>
      </c>
      <c r="F751" s="6" t="s">
        <v>779</v>
      </c>
      <c r="G751" s="34">
        <v>45901</v>
      </c>
      <c r="H751" s="1"/>
      <c r="I751" s="1" t="s">
        <v>131</v>
      </c>
      <c r="J751" s="1" t="s">
        <v>730</v>
      </c>
      <c r="K751" s="1" t="s">
        <v>418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8">
      <c r="A752" s="1"/>
      <c r="B752" s="1"/>
      <c r="C752" s="1" t="str">
        <f t="shared" ca="1" si="2"/>
        <v>OK</v>
      </c>
      <c r="D752" s="1" t="s">
        <v>427</v>
      </c>
      <c r="E752" s="6">
        <v>770</v>
      </c>
      <c r="F752" s="6" t="s">
        <v>779</v>
      </c>
      <c r="G752" s="34">
        <v>45901</v>
      </c>
      <c r="H752" s="1"/>
      <c r="I752" s="1" t="s">
        <v>131</v>
      </c>
      <c r="J752" s="1" t="s">
        <v>730</v>
      </c>
      <c r="K752" s="1" t="s">
        <v>427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8">
      <c r="A753" s="1"/>
      <c r="B753" s="1"/>
      <c r="C753" s="1" t="str">
        <f t="shared" ca="1" si="2"/>
        <v>OK</v>
      </c>
      <c r="D753" s="1" t="s">
        <v>553</v>
      </c>
      <c r="E753" s="6">
        <v>420</v>
      </c>
      <c r="F753" s="6" t="s">
        <v>780</v>
      </c>
      <c r="G753" s="34">
        <v>45901</v>
      </c>
      <c r="H753" s="1"/>
      <c r="I753" s="1" t="s">
        <v>131</v>
      </c>
      <c r="J753" s="1" t="s">
        <v>730</v>
      </c>
      <c r="K753" s="1" t="s">
        <v>553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8">
      <c r="A754" s="1"/>
      <c r="B754" s="1"/>
      <c r="C754" s="1" t="str">
        <f t="shared" ca="1" si="2"/>
        <v>OK</v>
      </c>
      <c r="D754" s="1" t="s">
        <v>507</v>
      </c>
      <c r="E754" s="6">
        <v>210</v>
      </c>
      <c r="F754" s="6" t="s">
        <v>781</v>
      </c>
      <c r="G754" s="34">
        <v>45901</v>
      </c>
      <c r="H754" s="1"/>
      <c r="I754" s="1" t="s">
        <v>131</v>
      </c>
      <c r="J754" s="1" t="s">
        <v>730</v>
      </c>
      <c r="K754" s="1" t="s">
        <v>507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8">
      <c r="A755" s="1"/>
      <c r="B755" s="1"/>
      <c r="C755" s="1" t="str">
        <f t="shared" ca="1" si="2"/>
        <v>OK</v>
      </c>
      <c r="D755" s="1" t="s">
        <v>527</v>
      </c>
      <c r="E755" s="6">
        <v>210</v>
      </c>
      <c r="F755" s="6" t="s">
        <v>781</v>
      </c>
      <c r="G755" s="34">
        <v>45901</v>
      </c>
      <c r="H755" s="1"/>
      <c r="I755" s="1" t="s">
        <v>131</v>
      </c>
      <c r="J755" s="1" t="s">
        <v>730</v>
      </c>
      <c r="K755" s="1" t="s">
        <v>527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8">
      <c r="A756" s="1"/>
      <c r="B756" s="1"/>
      <c r="C756" s="1" t="str">
        <f t="shared" ca="1" si="2"/>
        <v>OK</v>
      </c>
      <c r="D756" s="1" t="s">
        <v>507</v>
      </c>
      <c r="E756" s="6">
        <v>0.01</v>
      </c>
      <c r="F756" s="6" t="s">
        <v>782</v>
      </c>
      <c r="G756" s="34">
        <v>45901</v>
      </c>
      <c r="H756" s="1"/>
      <c r="I756" s="1" t="s">
        <v>131</v>
      </c>
      <c r="J756" s="1" t="s">
        <v>730</v>
      </c>
      <c r="K756" s="1" t="s">
        <v>507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8">
      <c r="A757" s="1"/>
      <c r="B757" s="1"/>
      <c r="C757" s="1" t="str">
        <f t="shared" ca="1" si="2"/>
        <v>OK</v>
      </c>
      <c r="D757" s="1" t="s">
        <v>527</v>
      </c>
      <c r="E757" s="6">
        <v>0.01</v>
      </c>
      <c r="F757" s="6" t="s">
        <v>782</v>
      </c>
      <c r="G757" s="34">
        <v>45901</v>
      </c>
      <c r="H757" s="1"/>
      <c r="I757" s="1" t="s">
        <v>131</v>
      </c>
      <c r="J757" s="1" t="s">
        <v>730</v>
      </c>
      <c r="K757" s="1" t="s">
        <v>527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8">
      <c r="A758" s="1"/>
      <c r="B758" s="1"/>
      <c r="C758" s="1" t="str">
        <f t="shared" ca="1" si="2"/>
        <v>OK</v>
      </c>
      <c r="D758" s="1" t="s">
        <v>553</v>
      </c>
      <c r="E758" s="6">
        <v>0.01</v>
      </c>
      <c r="F758" s="6" t="s">
        <v>782</v>
      </c>
      <c r="G758" s="34">
        <v>45901</v>
      </c>
      <c r="H758" s="1"/>
      <c r="I758" s="1" t="s">
        <v>131</v>
      </c>
      <c r="J758" s="1" t="s">
        <v>730</v>
      </c>
      <c r="K758" s="1" t="s">
        <v>553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8">
      <c r="A759" s="1"/>
      <c r="B759" s="1"/>
      <c r="C759" s="1" t="str">
        <f t="shared" ca="1" si="2"/>
        <v>OK</v>
      </c>
      <c r="D759" s="1" t="s">
        <v>547</v>
      </c>
      <c r="E759" s="6">
        <v>175</v>
      </c>
      <c r="F759" s="6"/>
      <c r="G759" s="34">
        <v>45901</v>
      </c>
      <c r="H759" s="1"/>
      <c r="I759" s="1" t="s">
        <v>131</v>
      </c>
      <c r="J759" s="1" t="s">
        <v>676</v>
      </c>
      <c r="K759" s="1" t="s">
        <v>547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8">
      <c r="A760" s="1"/>
      <c r="B760" s="1"/>
      <c r="C760" s="1" t="str">
        <f t="shared" ca="1" si="2"/>
        <v>OK</v>
      </c>
      <c r="D760" s="1" t="s">
        <v>564</v>
      </c>
      <c r="E760" s="6">
        <v>175</v>
      </c>
      <c r="F760" s="6"/>
      <c r="G760" s="34">
        <v>45901</v>
      </c>
      <c r="H760" s="1"/>
      <c r="I760" s="1" t="s">
        <v>131</v>
      </c>
      <c r="J760" s="1" t="s">
        <v>676</v>
      </c>
      <c r="K760" s="1" t="s">
        <v>564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8">
      <c r="A761" s="1"/>
      <c r="B761" s="1"/>
      <c r="C761" s="1" t="str">
        <f t="shared" ca="1" si="2"/>
        <v>OK</v>
      </c>
      <c r="D761" s="1" t="s">
        <v>696</v>
      </c>
      <c r="E761" s="6">
        <v>175</v>
      </c>
      <c r="F761" s="6"/>
      <c r="G761" s="34">
        <v>45901</v>
      </c>
      <c r="H761" s="1"/>
      <c r="I761" s="1" t="s">
        <v>131</v>
      </c>
      <c r="J761" s="1" t="s">
        <v>676</v>
      </c>
      <c r="K761" s="1" t="s">
        <v>696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8">
      <c r="A762" s="1"/>
      <c r="B762" s="1"/>
      <c r="C762" s="1" t="str">
        <f t="shared" ca="1" si="2"/>
        <v>OK</v>
      </c>
      <c r="D762" s="1" t="s">
        <v>506</v>
      </c>
      <c r="E762" s="6">
        <v>468</v>
      </c>
      <c r="F762" s="6"/>
      <c r="G762" s="34">
        <v>45901</v>
      </c>
      <c r="H762" s="1"/>
      <c r="I762" s="1" t="s">
        <v>131</v>
      </c>
      <c r="J762" s="1" t="s">
        <v>676</v>
      </c>
      <c r="K762" s="1" t="s">
        <v>506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8">
      <c r="A763" s="1"/>
      <c r="B763" s="1"/>
      <c r="C763" s="1" t="str">
        <f t="shared" ca="1" si="2"/>
        <v>OK</v>
      </c>
      <c r="D763" s="1" t="s">
        <v>697</v>
      </c>
      <c r="E763" s="6">
        <v>175</v>
      </c>
      <c r="F763" s="6"/>
      <c r="G763" s="34">
        <v>45901</v>
      </c>
      <c r="H763" s="1"/>
      <c r="I763" s="1" t="s">
        <v>131</v>
      </c>
      <c r="J763" s="1" t="s">
        <v>676</v>
      </c>
      <c r="K763" s="1" t="s">
        <v>697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8">
      <c r="A764" s="1"/>
      <c r="B764" s="1"/>
      <c r="C764" s="1" t="str">
        <f t="shared" ca="1" si="2"/>
        <v>OK</v>
      </c>
      <c r="D764" s="1" t="s">
        <v>524</v>
      </c>
      <c r="E764" s="6">
        <v>175</v>
      </c>
      <c r="F764" s="6"/>
      <c r="G764" s="34">
        <v>45901</v>
      </c>
      <c r="H764" s="1"/>
      <c r="I764" s="1" t="s">
        <v>131</v>
      </c>
      <c r="J764" s="1" t="s">
        <v>676</v>
      </c>
      <c r="K764" s="1" t="s">
        <v>524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8">
      <c r="A765" s="1"/>
      <c r="B765" s="1"/>
      <c r="C765" s="1" t="str">
        <f t="shared" ca="1" si="2"/>
        <v>OK</v>
      </c>
      <c r="D765" s="1" t="s">
        <v>716</v>
      </c>
      <c r="E765" s="6">
        <v>175</v>
      </c>
      <c r="F765" s="6"/>
      <c r="G765" s="34">
        <v>45931</v>
      </c>
      <c r="H765" s="1"/>
      <c r="I765" s="1" t="s">
        <v>131</v>
      </c>
      <c r="J765" s="1" t="s">
        <v>676</v>
      </c>
      <c r="K765" s="1" t="s">
        <v>716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8">
      <c r="A766" s="1"/>
      <c r="B766" s="1"/>
      <c r="C766" s="1" t="str">
        <f t="shared" ca="1" si="2"/>
        <v>OK</v>
      </c>
      <c r="D766" s="1" t="s">
        <v>717</v>
      </c>
      <c r="E766" s="6">
        <v>175</v>
      </c>
      <c r="F766" s="6"/>
      <c r="G766" s="34">
        <v>45931</v>
      </c>
      <c r="H766" s="1"/>
      <c r="I766" s="1" t="s">
        <v>131</v>
      </c>
      <c r="J766" s="1" t="s">
        <v>676</v>
      </c>
      <c r="K766" s="1" t="s">
        <v>717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8">
      <c r="A767" s="1"/>
      <c r="B767" s="1"/>
      <c r="C767" s="1" t="str">
        <f t="shared" ref="C767:C1021" ca="1" si="3">IF(COUNTIF(A:A, D767)&gt;0, "OK", "Incompleto")</f>
        <v>OK</v>
      </c>
      <c r="D767" s="117" t="s">
        <v>718</v>
      </c>
      <c r="E767" s="6">
        <v>175</v>
      </c>
      <c r="F767" s="6"/>
      <c r="G767" s="34">
        <v>45931</v>
      </c>
      <c r="H767" s="1"/>
      <c r="I767" s="1" t="s">
        <v>131</v>
      </c>
      <c r="J767" s="1" t="s">
        <v>676</v>
      </c>
      <c r="K767" s="117" t="s">
        <v>718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8">
      <c r="A768" s="1"/>
      <c r="B768" s="1"/>
      <c r="C768" s="1" t="str">
        <f t="shared" ca="1" si="3"/>
        <v>OK</v>
      </c>
      <c r="D768" s="117" t="s">
        <v>719</v>
      </c>
      <c r="E768" s="6">
        <v>175</v>
      </c>
      <c r="F768" s="6"/>
      <c r="G768" s="34">
        <v>45931</v>
      </c>
      <c r="H768" s="1"/>
      <c r="I768" s="1" t="s">
        <v>131</v>
      </c>
      <c r="J768" s="1" t="s">
        <v>676</v>
      </c>
      <c r="K768" s="117" t="s">
        <v>719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8">
      <c r="A769" s="1"/>
      <c r="B769" s="1"/>
      <c r="C769" s="1" t="str">
        <f t="shared" ca="1" si="3"/>
        <v>OK</v>
      </c>
      <c r="D769" s="117" t="s">
        <v>720</v>
      </c>
      <c r="E769" s="6">
        <v>175</v>
      </c>
      <c r="F769" s="6"/>
      <c r="G769" s="34">
        <v>45931</v>
      </c>
      <c r="H769" s="1"/>
      <c r="I769" s="1" t="s">
        <v>131</v>
      </c>
      <c r="J769" s="1" t="s">
        <v>676</v>
      </c>
      <c r="K769" s="117" t="s">
        <v>720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8">
      <c r="A770" s="1"/>
      <c r="B770" s="1"/>
      <c r="C770" s="1" t="str">
        <f t="shared" ca="1" si="3"/>
        <v>OK</v>
      </c>
      <c r="D770" s="117" t="s">
        <v>721</v>
      </c>
      <c r="E770" s="6">
        <v>175</v>
      </c>
      <c r="F770" s="6"/>
      <c r="G770" s="34">
        <v>45931</v>
      </c>
      <c r="H770" s="1"/>
      <c r="I770" s="1" t="s">
        <v>131</v>
      </c>
      <c r="J770" s="1" t="s">
        <v>676</v>
      </c>
      <c r="K770" s="117" t="s">
        <v>721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8">
      <c r="A771" s="1"/>
      <c r="B771" s="1"/>
      <c r="C771" s="1" t="str">
        <f t="shared" ca="1" si="3"/>
        <v>OK</v>
      </c>
      <c r="D771" s="1" t="s">
        <v>570</v>
      </c>
      <c r="E771" s="6">
        <v>175</v>
      </c>
      <c r="F771" s="6"/>
      <c r="G771" s="34">
        <v>45931</v>
      </c>
      <c r="H771" s="1"/>
      <c r="I771" s="1" t="s">
        <v>131</v>
      </c>
      <c r="J771" s="1" t="s">
        <v>676</v>
      </c>
      <c r="K771" s="1" t="s">
        <v>723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8">
      <c r="A772" s="1"/>
      <c r="B772" s="1"/>
      <c r="C772" s="1" t="str">
        <f t="shared" ca="1" si="3"/>
        <v>OK</v>
      </c>
      <c r="D772" s="1" t="s">
        <v>572</v>
      </c>
      <c r="E772" s="6">
        <v>175</v>
      </c>
      <c r="F772" s="6"/>
      <c r="G772" s="34">
        <v>45931</v>
      </c>
      <c r="H772" s="1"/>
      <c r="I772" s="1" t="s">
        <v>131</v>
      </c>
      <c r="J772" s="1" t="s">
        <v>676</v>
      </c>
      <c r="K772" s="1" t="s">
        <v>783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8">
      <c r="A773" s="1"/>
      <c r="B773" s="1"/>
      <c r="C773" s="1" t="str">
        <f t="shared" ca="1" si="3"/>
        <v>OK</v>
      </c>
      <c r="D773" s="1" t="s">
        <v>574</v>
      </c>
      <c r="E773" s="6">
        <v>175</v>
      </c>
      <c r="F773" s="6"/>
      <c r="G773" s="34">
        <v>45931</v>
      </c>
      <c r="H773" s="1"/>
      <c r="I773" s="1" t="s">
        <v>131</v>
      </c>
      <c r="J773" s="1" t="s">
        <v>676</v>
      </c>
      <c r="K773" s="1" t="s">
        <v>784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8">
      <c r="A774" s="1"/>
      <c r="B774" s="1"/>
      <c r="C774" s="1" t="str">
        <f t="shared" ca="1" si="3"/>
        <v>OK</v>
      </c>
      <c r="D774" s="1" t="s">
        <v>581</v>
      </c>
      <c r="E774" s="6">
        <v>175</v>
      </c>
      <c r="F774" s="6"/>
      <c r="G774" s="34">
        <v>45931</v>
      </c>
      <c r="H774" s="1"/>
      <c r="I774" s="1" t="s">
        <v>131</v>
      </c>
      <c r="J774" s="1" t="s">
        <v>676</v>
      </c>
      <c r="K774" s="1" t="s">
        <v>724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8">
      <c r="A775" s="1"/>
      <c r="B775" s="1"/>
      <c r="C775" s="1" t="str">
        <f t="shared" ca="1" si="3"/>
        <v>OK</v>
      </c>
      <c r="D775" s="1" t="s">
        <v>162</v>
      </c>
      <c r="E775" s="6">
        <v>805</v>
      </c>
      <c r="F775" s="6" t="s">
        <v>785</v>
      </c>
      <c r="G775" s="34">
        <v>45931</v>
      </c>
      <c r="H775" s="1"/>
      <c r="I775" s="1" t="s">
        <v>131</v>
      </c>
      <c r="J775" s="1" t="s">
        <v>730</v>
      </c>
      <c r="K775" s="1" t="s">
        <v>162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8">
      <c r="A776" s="1"/>
      <c r="B776" s="1"/>
      <c r="C776" s="1" t="str">
        <f t="shared" ca="1" si="3"/>
        <v>OK</v>
      </c>
      <c r="D776" s="1" t="s">
        <v>253</v>
      </c>
      <c r="E776" s="6">
        <v>71.319999999999993</v>
      </c>
      <c r="F776" s="6" t="s">
        <v>785</v>
      </c>
      <c r="G776" s="34">
        <v>45931</v>
      </c>
      <c r="H776" s="1"/>
      <c r="I776" s="1" t="s">
        <v>131</v>
      </c>
      <c r="J776" s="1" t="s">
        <v>730</v>
      </c>
      <c r="K776" s="1" t="s">
        <v>253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8">
      <c r="A777" s="1"/>
      <c r="B777" s="1"/>
      <c r="C777" s="1" t="str">
        <f t="shared" ca="1" si="3"/>
        <v>OK</v>
      </c>
      <c r="D777" s="1" t="s">
        <v>316</v>
      </c>
      <c r="E777" s="6">
        <v>805</v>
      </c>
      <c r="F777" s="6" t="s">
        <v>785</v>
      </c>
      <c r="G777" s="34">
        <v>45931</v>
      </c>
      <c r="H777" s="1"/>
      <c r="I777" s="1" t="s">
        <v>131</v>
      </c>
      <c r="J777" s="1" t="s">
        <v>730</v>
      </c>
      <c r="K777" s="1" t="s">
        <v>316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8">
      <c r="A778" s="1"/>
      <c r="B778" s="1"/>
      <c r="C778" s="1" t="str">
        <f t="shared" ca="1" si="3"/>
        <v>OK</v>
      </c>
      <c r="D778" s="1" t="s">
        <v>326</v>
      </c>
      <c r="E778" s="6">
        <v>805</v>
      </c>
      <c r="F778" s="6" t="s">
        <v>785</v>
      </c>
      <c r="G778" s="34">
        <v>45931</v>
      </c>
      <c r="H778" s="1"/>
      <c r="I778" s="1" t="s">
        <v>131</v>
      </c>
      <c r="J778" s="1" t="s">
        <v>730</v>
      </c>
      <c r="K778" s="1" t="s">
        <v>326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8">
      <c r="A779" s="1"/>
      <c r="B779" s="1"/>
      <c r="C779" s="1" t="str">
        <f t="shared" ca="1" si="3"/>
        <v>OK</v>
      </c>
      <c r="D779" s="1" t="s">
        <v>494</v>
      </c>
      <c r="E779" s="6">
        <v>805</v>
      </c>
      <c r="F779" s="6" t="s">
        <v>785</v>
      </c>
      <c r="G779" s="34">
        <v>45931</v>
      </c>
      <c r="H779" s="1"/>
      <c r="I779" s="1" t="s">
        <v>131</v>
      </c>
      <c r="J779" s="1" t="s">
        <v>730</v>
      </c>
      <c r="K779" s="1" t="s">
        <v>786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8">
      <c r="A780" s="1"/>
      <c r="B780" s="1"/>
      <c r="C780" s="1" t="str">
        <f t="shared" ca="1" si="3"/>
        <v>OK</v>
      </c>
      <c r="D780" s="1" t="s">
        <v>407</v>
      </c>
      <c r="E780" s="6">
        <v>805</v>
      </c>
      <c r="F780" s="6" t="s">
        <v>785</v>
      </c>
      <c r="G780" s="34">
        <v>45931</v>
      </c>
      <c r="H780" s="1"/>
      <c r="I780" s="1" t="s">
        <v>131</v>
      </c>
      <c r="J780" s="1" t="s">
        <v>730</v>
      </c>
      <c r="K780" s="1" t="s">
        <v>407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8">
      <c r="A781" s="1"/>
      <c r="B781" s="1"/>
      <c r="C781" s="1" t="str">
        <f t="shared" ca="1" si="3"/>
        <v>OK</v>
      </c>
      <c r="D781" s="1" t="s">
        <v>449</v>
      </c>
      <c r="E781" s="6">
        <v>805</v>
      </c>
      <c r="F781" s="6" t="s">
        <v>785</v>
      </c>
      <c r="G781" s="34">
        <v>45931</v>
      </c>
      <c r="H781" s="1"/>
      <c r="I781" s="1" t="s">
        <v>131</v>
      </c>
      <c r="J781" s="1" t="s">
        <v>730</v>
      </c>
      <c r="K781" s="1" t="s">
        <v>449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8">
      <c r="A782" s="1"/>
      <c r="B782" s="1"/>
      <c r="C782" s="1" t="str">
        <f t="shared" ca="1" si="3"/>
        <v>OK</v>
      </c>
      <c r="D782" s="1" t="s">
        <v>150</v>
      </c>
      <c r="E782" s="6">
        <v>427.84</v>
      </c>
      <c r="F782" s="6" t="s">
        <v>765</v>
      </c>
      <c r="G782" s="34">
        <v>45931</v>
      </c>
      <c r="H782" s="1"/>
      <c r="I782" s="1" t="s">
        <v>131</v>
      </c>
      <c r="J782" s="1" t="s">
        <v>730</v>
      </c>
      <c r="K782" s="1" t="s">
        <v>150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8">
      <c r="A783" s="1"/>
      <c r="B783" s="1"/>
      <c r="C783" s="1" t="str">
        <f t="shared" ca="1" si="3"/>
        <v>OK</v>
      </c>
      <c r="D783" s="1" t="s">
        <v>154</v>
      </c>
      <c r="E783" s="6">
        <v>805</v>
      </c>
      <c r="F783" s="6" t="s">
        <v>765</v>
      </c>
      <c r="G783" s="34">
        <v>45931</v>
      </c>
      <c r="H783" s="1"/>
      <c r="I783" s="1" t="s">
        <v>131</v>
      </c>
      <c r="J783" s="1" t="s">
        <v>730</v>
      </c>
      <c r="K783" s="1" t="s">
        <v>154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8">
      <c r="A784" s="1"/>
      <c r="B784" s="1"/>
      <c r="C784" s="1" t="str">
        <f t="shared" ca="1" si="3"/>
        <v>OK</v>
      </c>
      <c r="D784" s="1" t="s">
        <v>204</v>
      </c>
      <c r="E784" s="6">
        <v>805</v>
      </c>
      <c r="F784" s="6" t="s">
        <v>765</v>
      </c>
      <c r="G784" s="34">
        <v>45931</v>
      </c>
      <c r="H784" s="1"/>
      <c r="I784" s="1" t="s">
        <v>131</v>
      </c>
      <c r="J784" s="1" t="s">
        <v>730</v>
      </c>
      <c r="K784" s="1" t="s">
        <v>204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8">
      <c r="A785" s="1"/>
      <c r="B785" s="1"/>
      <c r="C785" s="1" t="str">
        <f t="shared" ca="1" si="3"/>
        <v>OK</v>
      </c>
      <c r="D785" s="1" t="s">
        <v>507</v>
      </c>
      <c r="E785" s="6">
        <v>805</v>
      </c>
      <c r="F785" s="6" t="s">
        <v>765</v>
      </c>
      <c r="G785" s="34">
        <v>45931</v>
      </c>
      <c r="H785" s="1"/>
      <c r="I785" s="1" t="s">
        <v>131</v>
      </c>
      <c r="J785" s="1" t="s">
        <v>730</v>
      </c>
      <c r="K785" s="1" t="s">
        <v>698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8">
      <c r="A786" s="1"/>
      <c r="B786" s="1"/>
      <c r="C786" s="1" t="str">
        <f t="shared" ca="1" si="3"/>
        <v>OK</v>
      </c>
      <c r="D786" s="1" t="s">
        <v>210</v>
      </c>
      <c r="E786" s="6">
        <v>805</v>
      </c>
      <c r="F786" s="6" t="s">
        <v>765</v>
      </c>
      <c r="G786" s="34">
        <v>45931</v>
      </c>
      <c r="H786" s="1"/>
      <c r="I786" s="1" t="s">
        <v>131</v>
      </c>
      <c r="J786" s="1" t="s">
        <v>730</v>
      </c>
      <c r="K786" s="1" t="s">
        <v>210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8">
      <c r="A787" s="1"/>
      <c r="B787" s="1"/>
      <c r="C787" s="1" t="str">
        <f t="shared" ca="1" si="3"/>
        <v>OK</v>
      </c>
      <c r="D787" s="1" t="s">
        <v>215</v>
      </c>
      <c r="E787" s="6">
        <v>805</v>
      </c>
      <c r="F787" s="6" t="s">
        <v>765</v>
      </c>
      <c r="G787" s="34">
        <v>45931</v>
      </c>
      <c r="H787" s="1"/>
      <c r="I787" s="1" t="s">
        <v>131</v>
      </c>
      <c r="J787" s="1" t="s">
        <v>730</v>
      </c>
      <c r="K787" s="1" t="s">
        <v>215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8">
      <c r="A788" s="1"/>
      <c r="B788" s="1"/>
      <c r="C788" s="1" t="str">
        <f t="shared" ca="1" si="3"/>
        <v>OK</v>
      </c>
      <c r="D788" s="1" t="s">
        <v>218</v>
      </c>
      <c r="E788" s="6">
        <v>805</v>
      </c>
      <c r="F788" s="6" t="s">
        <v>765</v>
      </c>
      <c r="G788" s="34">
        <v>45931</v>
      </c>
      <c r="H788" s="1"/>
      <c r="I788" s="1" t="s">
        <v>131</v>
      </c>
      <c r="J788" s="1" t="s">
        <v>730</v>
      </c>
      <c r="K788" s="1" t="s">
        <v>218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8">
      <c r="A789" s="1"/>
      <c r="B789" s="1"/>
      <c r="C789" s="1" t="str">
        <f t="shared" ca="1" si="3"/>
        <v>OK</v>
      </c>
      <c r="D789" s="1" t="s">
        <v>221</v>
      </c>
      <c r="E789" s="6">
        <v>805</v>
      </c>
      <c r="F789" s="6" t="s">
        <v>765</v>
      </c>
      <c r="G789" s="34">
        <v>45931</v>
      </c>
      <c r="H789" s="1"/>
      <c r="I789" s="1" t="s">
        <v>131</v>
      </c>
      <c r="J789" s="1" t="s">
        <v>730</v>
      </c>
      <c r="K789" s="1" t="s">
        <v>221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8">
      <c r="A790" s="1"/>
      <c r="B790" s="1"/>
      <c r="C790" s="1" t="str">
        <f t="shared" ca="1" si="3"/>
        <v>OK</v>
      </c>
      <c r="D790" s="1" t="s">
        <v>230</v>
      </c>
      <c r="E790" s="6">
        <v>571.28</v>
      </c>
      <c r="F790" s="6" t="s">
        <v>765</v>
      </c>
      <c r="G790" s="34">
        <v>45931</v>
      </c>
      <c r="H790" s="1"/>
      <c r="I790" s="1" t="s">
        <v>131</v>
      </c>
      <c r="J790" s="1" t="s">
        <v>730</v>
      </c>
      <c r="K790" s="1" t="s">
        <v>230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8">
      <c r="A791" s="1"/>
      <c r="B791" s="1"/>
      <c r="C791" s="1" t="str">
        <f t="shared" ca="1" si="3"/>
        <v>OK</v>
      </c>
      <c r="D791" s="1" t="s">
        <v>233</v>
      </c>
      <c r="E791" s="6">
        <v>700</v>
      </c>
      <c r="F791" s="6" t="s">
        <v>765</v>
      </c>
      <c r="G791" s="34">
        <v>45931</v>
      </c>
      <c r="H791" s="1"/>
      <c r="I791" s="1" t="s">
        <v>131</v>
      </c>
      <c r="J791" s="1" t="s">
        <v>730</v>
      </c>
      <c r="K791" s="1" t="s">
        <v>233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8">
      <c r="A792" s="1"/>
      <c r="B792" s="1"/>
      <c r="C792" s="1" t="str">
        <f t="shared" ca="1" si="3"/>
        <v>OK</v>
      </c>
      <c r="D792" s="1" t="s">
        <v>236</v>
      </c>
      <c r="E792" s="6">
        <v>805</v>
      </c>
      <c r="F792" s="6" t="s">
        <v>765</v>
      </c>
      <c r="G792" s="34">
        <v>45931</v>
      </c>
      <c r="H792" s="1"/>
      <c r="I792" s="1" t="s">
        <v>131</v>
      </c>
      <c r="J792" s="1" t="s">
        <v>730</v>
      </c>
      <c r="K792" s="1" t="s">
        <v>236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8">
      <c r="A793" s="1"/>
      <c r="B793" s="1"/>
      <c r="C793" s="1" t="str">
        <f t="shared" ca="1" si="3"/>
        <v>OK</v>
      </c>
      <c r="D793" s="37" t="s">
        <v>275</v>
      </c>
      <c r="E793" s="36">
        <v>700</v>
      </c>
      <c r="F793" s="37" t="s">
        <v>762</v>
      </c>
      <c r="G793" s="115">
        <v>45870</v>
      </c>
      <c r="H793" s="1"/>
      <c r="I793" s="1" t="s">
        <v>131</v>
      </c>
      <c r="J793" s="1" t="s">
        <v>730</v>
      </c>
      <c r="K793" s="1" t="s">
        <v>275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8">
      <c r="A794" s="1"/>
      <c r="B794" s="1"/>
      <c r="C794" s="1" t="str">
        <f t="shared" ca="1" si="3"/>
        <v>OK</v>
      </c>
      <c r="D794" s="1" t="s">
        <v>254</v>
      </c>
      <c r="E794" s="6">
        <v>500</v>
      </c>
      <c r="F794" s="6" t="s">
        <v>765</v>
      </c>
      <c r="G794" s="34">
        <v>45931</v>
      </c>
      <c r="H794" s="1"/>
      <c r="I794" s="1" t="s">
        <v>131</v>
      </c>
      <c r="J794" s="1" t="s">
        <v>730</v>
      </c>
      <c r="K794" s="1" t="s">
        <v>256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8">
      <c r="A795" s="1"/>
      <c r="B795" s="1"/>
      <c r="C795" s="1" t="str">
        <f t="shared" ca="1" si="3"/>
        <v>OK</v>
      </c>
      <c r="D795" s="1" t="s">
        <v>261</v>
      </c>
      <c r="E795" s="6">
        <v>805</v>
      </c>
      <c r="F795" s="6" t="s">
        <v>765</v>
      </c>
      <c r="G795" s="34">
        <v>45931</v>
      </c>
      <c r="H795" s="1"/>
      <c r="I795" s="1" t="s">
        <v>131</v>
      </c>
      <c r="J795" s="1" t="s">
        <v>730</v>
      </c>
      <c r="K795" s="1" t="s">
        <v>261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8">
      <c r="A796" s="1"/>
      <c r="B796" s="1"/>
      <c r="C796" s="1" t="str">
        <f t="shared" ca="1" si="3"/>
        <v>OK</v>
      </c>
      <c r="D796" s="1" t="s">
        <v>524</v>
      </c>
      <c r="E796" s="6">
        <v>805</v>
      </c>
      <c r="F796" s="6" t="s">
        <v>765</v>
      </c>
      <c r="G796" s="34">
        <v>45931</v>
      </c>
      <c r="H796" s="1"/>
      <c r="I796" s="1" t="s">
        <v>131</v>
      </c>
      <c r="J796" s="1" t="s">
        <v>730</v>
      </c>
      <c r="K796" s="1" t="s">
        <v>524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8">
      <c r="A797" s="1"/>
      <c r="B797" s="1"/>
      <c r="C797" s="1" t="str">
        <f t="shared" ca="1" si="3"/>
        <v>OK</v>
      </c>
      <c r="D797" s="1" t="s">
        <v>267</v>
      </c>
      <c r="E797" s="6">
        <v>805</v>
      </c>
      <c r="F797" s="6" t="s">
        <v>765</v>
      </c>
      <c r="G797" s="34">
        <v>45931</v>
      </c>
      <c r="H797" s="1"/>
      <c r="I797" s="1" t="s">
        <v>131</v>
      </c>
      <c r="J797" s="1" t="s">
        <v>730</v>
      </c>
      <c r="K797" s="1" t="s">
        <v>267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8">
      <c r="A798" s="1"/>
      <c r="B798" s="1"/>
      <c r="C798" s="1" t="str">
        <f t="shared" ca="1" si="3"/>
        <v>OK</v>
      </c>
      <c r="D798" s="1" t="s">
        <v>270</v>
      </c>
      <c r="E798" s="6">
        <v>805</v>
      </c>
      <c r="F798" s="6" t="s">
        <v>765</v>
      </c>
      <c r="G798" s="34">
        <v>45931</v>
      </c>
      <c r="H798" s="1"/>
      <c r="I798" s="1" t="s">
        <v>131</v>
      </c>
      <c r="J798" s="1" t="s">
        <v>730</v>
      </c>
      <c r="K798" s="1" t="s">
        <v>270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8">
      <c r="A799" s="1"/>
      <c r="B799" s="1"/>
      <c r="C799" s="1" t="str">
        <f t="shared" ca="1" si="3"/>
        <v>OK</v>
      </c>
      <c r="D799" s="1" t="s">
        <v>527</v>
      </c>
      <c r="E799" s="6">
        <v>805</v>
      </c>
      <c r="F799" s="6" t="s">
        <v>765</v>
      </c>
      <c r="G799" s="34">
        <v>45931</v>
      </c>
      <c r="H799" s="1"/>
      <c r="I799" s="1" t="s">
        <v>131</v>
      </c>
      <c r="J799" s="1" t="s">
        <v>730</v>
      </c>
      <c r="K799" s="1" t="s">
        <v>527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8">
      <c r="A800" s="1"/>
      <c r="B800" s="1"/>
      <c r="C800" s="1" t="str">
        <f t="shared" ca="1" si="3"/>
        <v>OK</v>
      </c>
      <c r="D800" s="1" t="s">
        <v>279</v>
      </c>
      <c r="E800" s="6">
        <v>700</v>
      </c>
      <c r="F800" s="6" t="s">
        <v>765</v>
      </c>
      <c r="G800" s="34">
        <v>45931</v>
      </c>
      <c r="H800" s="1"/>
      <c r="I800" s="1" t="s">
        <v>131</v>
      </c>
      <c r="J800" s="1" t="s">
        <v>730</v>
      </c>
      <c r="K800" s="1" t="s">
        <v>279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8">
      <c r="A801" s="1"/>
      <c r="B801" s="1"/>
      <c r="C801" s="1" t="str">
        <f t="shared" ca="1" si="3"/>
        <v>OK</v>
      </c>
      <c r="D801" s="1" t="s">
        <v>281</v>
      </c>
      <c r="E801" s="6">
        <v>735</v>
      </c>
      <c r="F801" s="6" t="s">
        <v>765</v>
      </c>
      <c r="G801" s="34">
        <v>45931</v>
      </c>
      <c r="H801" s="1"/>
      <c r="I801" s="1" t="s">
        <v>131</v>
      </c>
      <c r="J801" s="1" t="s">
        <v>730</v>
      </c>
      <c r="K801" s="1" t="s">
        <v>281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8">
      <c r="A802" s="1"/>
      <c r="B802" s="1"/>
      <c r="C802" s="1" t="str">
        <f t="shared" ca="1" si="3"/>
        <v>OK</v>
      </c>
      <c r="D802" s="1" t="s">
        <v>283</v>
      </c>
      <c r="E802" s="6">
        <v>805</v>
      </c>
      <c r="F802" s="6" t="s">
        <v>765</v>
      </c>
      <c r="G802" s="34">
        <v>45931</v>
      </c>
      <c r="H802" s="1"/>
      <c r="I802" s="1" t="s">
        <v>131</v>
      </c>
      <c r="J802" s="1" t="s">
        <v>730</v>
      </c>
      <c r="K802" s="1" t="s">
        <v>702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8">
      <c r="A803" s="1"/>
      <c r="B803" s="1"/>
      <c r="C803" s="1" t="str">
        <f t="shared" ca="1" si="3"/>
        <v>OK</v>
      </c>
      <c r="D803" s="1" t="s">
        <v>289</v>
      </c>
      <c r="E803" s="6">
        <v>805</v>
      </c>
      <c r="F803" s="6" t="s">
        <v>765</v>
      </c>
      <c r="G803" s="34">
        <v>45931</v>
      </c>
      <c r="H803" s="1"/>
      <c r="I803" s="1" t="s">
        <v>131</v>
      </c>
      <c r="J803" s="1" t="s">
        <v>730</v>
      </c>
      <c r="K803" s="1" t="s">
        <v>289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8">
      <c r="A804" s="1"/>
      <c r="B804" s="1"/>
      <c r="C804" s="1" t="str">
        <f t="shared" ca="1" si="3"/>
        <v>OK</v>
      </c>
      <c r="D804" s="1" t="s">
        <v>302</v>
      </c>
      <c r="E804" s="6">
        <v>494.08</v>
      </c>
      <c r="F804" s="6" t="s">
        <v>765</v>
      </c>
      <c r="G804" s="34">
        <v>45931</v>
      </c>
      <c r="H804" s="1"/>
      <c r="I804" s="1" t="s">
        <v>131</v>
      </c>
      <c r="J804" s="1" t="s">
        <v>730</v>
      </c>
      <c r="K804" s="1" t="s">
        <v>302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8">
      <c r="A805" s="1"/>
      <c r="B805" s="1"/>
      <c r="C805" s="1" t="str">
        <f t="shared" ca="1" si="3"/>
        <v>OK</v>
      </c>
      <c r="D805" s="1" t="s">
        <v>309</v>
      </c>
      <c r="E805" s="6">
        <v>700</v>
      </c>
      <c r="F805" s="6" t="s">
        <v>765</v>
      </c>
      <c r="G805" s="34">
        <v>45931</v>
      </c>
      <c r="H805" s="1"/>
      <c r="I805" s="1" t="s">
        <v>131</v>
      </c>
      <c r="J805" s="1" t="s">
        <v>730</v>
      </c>
      <c r="K805" s="1" t="s">
        <v>787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8">
      <c r="A806" s="1"/>
      <c r="B806" s="1"/>
      <c r="C806" s="1" t="str">
        <f t="shared" ca="1" si="3"/>
        <v>OK</v>
      </c>
      <c r="D806" s="1" t="s">
        <v>441</v>
      </c>
      <c r="E806" s="6">
        <v>805</v>
      </c>
      <c r="F806" s="6" t="s">
        <v>765</v>
      </c>
      <c r="G806" s="34">
        <v>45931</v>
      </c>
      <c r="H806" s="1"/>
      <c r="I806" s="1" t="s">
        <v>131</v>
      </c>
      <c r="J806" s="1" t="s">
        <v>730</v>
      </c>
      <c r="K806" s="1" t="s">
        <v>441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8">
      <c r="A807" s="1"/>
      <c r="B807" s="1"/>
      <c r="C807" s="1" t="str">
        <f t="shared" ca="1" si="3"/>
        <v>OK</v>
      </c>
      <c r="D807" s="1" t="s">
        <v>311</v>
      </c>
      <c r="E807" s="6">
        <v>805</v>
      </c>
      <c r="F807" s="6" t="s">
        <v>765</v>
      </c>
      <c r="G807" s="34">
        <v>45931</v>
      </c>
      <c r="H807" s="1"/>
      <c r="I807" s="1" t="s">
        <v>131</v>
      </c>
      <c r="J807" s="1" t="s">
        <v>730</v>
      </c>
      <c r="K807" s="1" t="s">
        <v>311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8">
      <c r="A808" s="1"/>
      <c r="B808" s="1"/>
      <c r="C808" s="1" t="str">
        <f t="shared" ca="1" si="3"/>
        <v>OK</v>
      </c>
      <c r="D808" s="1" t="s">
        <v>321</v>
      </c>
      <c r="E808" s="6">
        <v>770</v>
      </c>
      <c r="F808" s="6" t="s">
        <v>765</v>
      </c>
      <c r="G808" s="34">
        <v>45931</v>
      </c>
      <c r="H808" s="1"/>
      <c r="I808" s="1" t="s">
        <v>131</v>
      </c>
      <c r="J808" s="1" t="s">
        <v>730</v>
      </c>
      <c r="K808" s="1" t="s">
        <v>321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8">
      <c r="A809" s="1"/>
      <c r="B809" s="1"/>
      <c r="C809" s="1" t="str">
        <f t="shared" ca="1" si="3"/>
        <v>OK</v>
      </c>
      <c r="D809" s="1" t="s">
        <v>325</v>
      </c>
      <c r="E809" s="6">
        <v>805</v>
      </c>
      <c r="F809" s="6" t="s">
        <v>765</v>
      </c>
      <c r="G809" s="34">
        <v>45931</v>
      </c>
      <c r="H809" s="1"/>
      <c r="I809" s="1" t="s">
        <v>131</v>
      </c>
      <c r="J809" s="1" t="s">
        <v>730</v>
      </c>
      <c r="K809" s="1" t="s">
        <v>325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8">
      <c r="A810" s="1"/>
      <c r="B810" s="1"/>
      <c r="C810" s="1" t="str">
        <f t="shared" ca="1" si="3"/>
        <v>OK</v>
      </c>
      <c r="D810" s="1" t="s">
        <v>329</v>
      </c>
      <c r="E810" s="6">
        <v>735</v>
      </c>
      <c r="F810" s="6" t="s">
        <v>765</v>
      </c>
      <c r="G810" s="34">
        <v>45931</v>
      </c>
      <c r="H810" s="1"/>
      <c r="I810" s="1" t="s">
        <v>131</v>
      </c>
      <c r="J810" s="1" t="s">
        <v>730</v>
      </c>
      <c r="K810" s="1" t="s">
        <v>329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8">
      <c r="A811" s="1"/>
      <c r="B811" s="1"/>
      <c r="C811" s="1" t="str">
        <f t="shared" ca="1" si="3"/>
        <v>OK</v>
      </c>
      <c r="D811" s="1" t="s">
        <v>334</v>
      </c>
      <c r="E811" s="6">
        <v>805</v>
      </c>
      <c r="F811" s="6" t="s">
        <v>765</v>
      </c>
      <c r="G811" s="34">
        <v>45931</v>
      </c>
      <c r="H811" s="1"/>
      <c r="I811" s="1" t="s">
        <v>131</v>
      </c>
      <c r="J811" s="1" t="s">
        <v>730</v>
      </c>
      <c r="K811" s="1" t="s">
        <v>334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8">
      <c r="A812" s="1"/>
      <c r="B812" s="1"/>
      <c r="C812" s="1" t="str">
        <f t="shared" ca="1" si="3"/>
        <v>OK</v>
      </c>
      <c r="D812" s="1" t="s">
        <v>337</v>
      </c>
      <c r="E812" s="6">
        <v>805</v>
      </c>
      <c r="F812" s="6" t="s">
        <v>765</v>
      </c>
      <c r="G812" s="34">
        <v>45931</v>
      </c>
      <c r="H812" s="1"/>
      <c r="I812" s="1" t="s">
        <v>131</v>
      </c>
      <c r="J812" s="1" t="s">
        <v>730</v>
      </c>
      <c r="K812" s="1" t="s">
        <v>709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8">
      <c r="A813" s="1"/>
      <c r="B813" s="1"/>
      <c r="C813" s="1" t="str">
        <f t="shared" ca="1" si="3"/>
        <v>OK</v>
      </c>
      <c r="D813" s="1" t="s">
        <v>339</v>
      </c>
      <c r="E813" s="6">
        <v>770</v>
      </c>
      <c r="F813" s="6" t="s">
        <v>765</v>
      </c>
      <c r="G813" s="34">
        <v>45931</v>
      </c>
      <c r="H813" s="1"/>
      <c r="I813" s="1" t="s">
        <v>131</v>
      </c>
      <c r="J813" s="1" t="s">
        <v>730</v>
      </c>
      <c r="K813" s="1" t="s">
        <v>339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8">
      <c r="A814" s="1"/>
      <c r="B814" s="1"/>
      <c r="C814" s="1" t="str">
        <f t="shared" ca="1" si="3"/>
        <v>OK</v>
      </c>
      <c r="D814" s="1" t="s">
        <v>488</v>
      </c>
      <c r="E814" s="6">
        <v>805</v>
      </c>
      <c r="F814" s="6" t="s">
        <v>765</v>
      </c>
      <c r="G814" s="34">
        <v>45931</v>
      </c>
      <c r="H814" s="1"/>
      <c r="I814" s="1" t="s">
        <v>131</v>
      </c>
      <c r="J814" s="1" t="s">
        <v>730</v>
      </c>
      <c r="K814" s="1" t="s">
        <v>488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8">
      <c r="A815" s="1"/>
      <c r="B815" s="1"/>
      <c r="C815" s="1" t="str">
        <f t="shared" ca="1" si="3"/>
        <v>Incompleto</v>
      </c>
      <c r="D815" s="1" t="s">
        <v>346</v>
      </c>
      <c r="E815" s="6">
        <v>805</v>
      </c>
      <c r="F815" s="6" t="s">
        <v>765</v>
      </c>
      <c r="G815" s="34">
        <v>45931</v>
      </c>
      <c r="H815" s="1"/>
      <c r="I815" s="1" t="s">
        <v>131</v>
      </c>
      <c r="J815" s="1" t="s">
        <v>730</v>
      </c>
      <c r="K815" s="1" t="s">
        <v>346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8">
      <c r="A816" s="1"/>
      <c r="B816" s="1"/>
      <c r="C816" s="1" t="str">
        <f t="shared" ca="1" si="3"/>
        <v>OK</v>
      </c>
      <c r="D816" s="1" t="s">
        <v>349</v>
      </c>
      <c r="E816" s="6">
        <v>429.91</v>
      </c>
      <c r="F816" s="6" t="s">
        <v>765</v>
      </c>
      <c r="G816" s="34">
        <v>45931</v>
      </c>
      <c r="H816" s="1"/>
      <c r="I816" s="1" t="s">
        <v>131</v>
      </c>
      <c r="J816" s="1" t="s">
        <v>730</v>
      </c>
      <c r="K816" s="1" t="s">
        <v>349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8">
      <c r="A817" s="1"/>
      <c r="B817" s="1"/>
      <c r="C817" s="1" t="str">
        <f t="shared" ca="1" si="3"/>
        <v>OK</v>
      </c>
      <c r="D817" s="1" t="s">
        <v>444</v>
      </c>
      <c r="E817" s="6">
        <v>805</v>
      </c>
      <c r="F817" s="6" t="s">
        <v>765</v>
      </c>
      <c r="G817" s="34">
        <v>45931</v>
      </c>
      <c r="H817" s="1"/>
      <c r="I817" s="1" t="s">
        <v>131</v>
      </c>
      <c r="J817" s="1" t="s">
        <v>730</v>
      </c>
      <c r="K817" s="1" t="s">
        <v>710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8">
      <c r="A818" s="1"/>
      <c r="B818" s="1"/>
      <c r="C818" s="1" t="str">
        <f t="shared" ca="1" si="3"/>
        <v>OK</v>
      </c>
      <c r="D818" s="1" t="s">
        <v>357</v>
      </c>
      <c r="E818" s="6">
        <v>35</v>
      </c>
      <c r="F818" s="6" t="s">
        <v>765</v>
      </c>
      <c r="G818" s="34">
        <v>45931</v>
      </c>
      <c r="H818" s="1"/>
      <c r="I818" s="1" t="s">
        <v>131</v>
      </c>
      <c r="J818" s="1" t="s">
        <v>730</v>
      </c>
      <c r="K818" s="1" t="s">
        <v>357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8">
      <c r="A819" s="1"/>
      <c r="B819" s="1"/>
      <c r="C819" s="1" t="str">
        <f t="shared" ca="1" si="3"/>
        <v>OK</v>
      </c>
      <c r="D819" s="1" t="s">
        <v>363</v>
      </c>
      <c r="E819" s="6">
        <v>805</v>
      </c>
      <c r="F819" s="6" t="s">
        <v>765</v>
      </c>
      <c r="G819" s="34">
        <v>45931</v>
      </c>
      <c r="H819" s="1"/>
      <c r="I819" s="1" t="s">
        <v>131</v>
      </c>
      <c r="J819" s="1" t="s">
        <v>730</v>
      </c>
      <c r="K819" s="1" t="s">
        <v>363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8">
      <c r="A820" s="1"/>
      <c r="B820" s="1"/>
      <c r="C820" s="1" t="str">
        <f t="shared" ca="1" si="3"/>
        <v>OK</v>
      </c>
      <c r="D820" s="1" t="s">
        <v>369</v>
      </c>
      <c r="E820" s="6">
        <v>805</v>
      </c>
      <c r="F820" s="6" t="s">
        <v>765</v>
      </c>
      <c r="G820" s="34">
        <v>45931</v>
      </c>
      <c r="H820" s="1"/>
      <c r="I820" s="1" t="s">
        <v>131</v>
      </c>
      <c r="J820" s="1" t="s">
        <v>730</v>
      </c>
      <c r="K820" s="1" t="s">
        <v>369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8">
      <c r="A821" s="1"/>
      <c r="B821" s="1"/>
      <c r="C821" s="1" t="str">
        <f t="shared" ca="1" si="3"/>
        <v>OK</v>
      </c>
      <c r="D821" s="1" t="s">
        <v>372</v>
      </c>
      <c r="E821" s="6">
        <v>463.72</v>
      </c>
      <c r="F821" s="6" t="s">
        <v>765</v>
      </c>
      <c r="G821" s="34">
        <v>45931</v>
      </c>
      <c r="H821" s="1"/>
      <c r="I821" s="1" t="s">
        <v>131</v>
      </c>
      <c r="J821" s="1" t="s">
        <v>730</v>
      </c>
      <c r="K821" s="1" t="s">
        <v>372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8">
      <c r="A822" s="1"/>
      <c r="B822" s="1"/>
      <c r="C822" s="1" t="str">
        <f t="shared" ca="1" si="3"/>
        <v>OK</v>
      </c>
      <c r="D822" s="1" t="s">
        <v>375</v>
      </c>
      <c r="E822" s="6">
        <v>728.8</v>
      </c>
      <c r="F822" s="6" t="s">
        <v>765</v>
      </c>
      <c r="G822" s="34">
        <v>45931</v>
      </c>
      <c r="H822" s="1"/>
      <c r="I822" s="1" t="s">
        <v>131</v>
      </c>
      <c r="J822" s="1" t="s">
        <v>730</v>
      </c>
      <c r="K822" s="1" t="s">
        <v>375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8">
      <c r="A823" s="1"/>
      <c r="B823" s="1"/>
      <c r="C823" s="1" t="str">
        <f t="shared" ca="1" si="3"/>
        <v>OK</v>
      </c>
      <c r="D823" s="1" t="s">
        <v>378</v>
      </c>
      <c r="E823" s="6">
        <v>805</v>
      </c>
      <c r="F823" s="6" t="s">
        <v>765</v>
      </c>
      <c r="G823" s="34">
        <v>45931</v>
      </c>
      <c r="H823" s="1"/>
      <c r="I823" s="1" t="s">
        <v>131</v>
      </c>
      <c r="J823" s="1" t="s">
        <v>730</v>
      </c>
      <c r="K823" s="1" t="s">
        <v>378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8">
      <c r="A824" s="1"/>
      <c r="B824" s="1"/>
      <c r="C824" s="1" t="str">
        <f t="shared" ca="1" si="3"/>
        <v>OK</v>
      </c>
      <c r="D824" s="1" t="s">
        <v>382</v>
      </c>
      <c r="E824" s="6">
        <v>805</v>
      </c>
      <c r="F824" s="6" t="s">
        <v>765</v>
      </c>
      <c r="G824" s="34">
        <v>45931</v>
      </c>
      <c r="H824" s="1"/>
      <c r="I824" s="1" t="s">
        <v>131</v>
      </c>
      <c r="J824" s="1" t="s">
        <v>730</v>
      </c>
      <c r="K824" s="1" t="s">
        <v>382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8">
      <c r="A825" s="1"/>
      <c r="B825" s="1"/>
      <c r="C825" s="1" t="str">
        <f t="shared" ca="1" si="3"/>
        <v>OK</v>
      </c>
      <c r="D825" s="1" t="s">
        <v>385</v>
      </c>
      <c r="E825" s="6">
        <v>665</v>
      </c>
      <c r="F825" s="6" t="s">
        <v>765</v>
      </c>
      <c r="G825" s="34">
        <v>45931</v>
      </c>
      <c r="H825" s="1"/>
      <c r="I825" s="1" t="s">
        <v>131</v>
      </c>
      <c r="J825" s="1" t="s">
        <v>730</v>
      </c>
      <c r="K825" s="1" t="s">
        <v>385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8">
      <c r="A826" s="1"/>
      <c r="B826" s="1"/>
      <c r="C826" s="1" t="str">
        <f t="shared" ca="1" si="3"/>
        <v>OK</v>
      </c>
      <c r="D826" s="1" t="s">
        <v>395</v>
      </c>
      <c r="E826" s="6">
        <v>805</v>
      </c>
      <c r="F826" s="6" t="s">
        <v>765</v>
      </c>
      <c r="G826" s="34">
        <v>45931</v>
      </c>
      <c r="H826" s="1"/>
      <c r="I826" s="1" t="s">
        <v>131</v>
      </c>
      <c r="J826" s="1" t="s">
        <v>730</v>
      </c>
      <c r="K826" s="1" t="s">
        <v>395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8">
      <c r="A827" s="1"/>
      <c r="B827" s="1"/>
      <c r="C827" s="1" t="str">
        <f t="shared" ca="1" si="3"/>
        <v>OK</v>
      </c>
      <c r="D827" s="1" t="s">
        <v>401</v>
      </c>
      <c r="E827" s="6">
        <v>735</v>
      </c>
      <c r="F827" s="6" t="s">
        <v>765</v>
      </c>
      <c r="G827" s="34">
        <v>45931</v>
      </c>
      <c r="H827" s="1"/>
      <c r="I827" s="1" t="s">
        <v>131</v>
      </c>
      <c r="J827" s="1" t="s">
        <v>730</v>
      </c>
      <c r="K827" s="1" t="s">
        <v>401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8">
      <c r="A828" s="1"/>
      <c r="B828" s="1"/>
      <c r="C828" s="1" t="str">
        <f t="shared" ca="1" si="3"/>
        <v>OK</v>
      </c>
      <c r="D828" s="1" t="s">
        <v>406</v>
      </c>
      <c r="E828" s="6">
        <v>770</v>
      </c>
      <c r="F828" s="6" t="s">
        <v>765</v>
      </c>
      <c r="G828" s="34">
        <v>45931</v>
      </c>
      <c r="H828" s="1"/>
      <c r="I828" s="1" t="s">
        <v>131</v>
      </c>
      <c r="J828" s="1" t="s">
        <v>730</v>
      </c>
      <c r="K828" s="1" t="s">
        <v>711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8">
      <c r="A829" s="1"/>
      <c r="B829" s="1"/>
      <c r="C829" s="1" t="str">
        <f t="shared" ca="1" si="3"/>
        <v>OK</v>
      </c>
      <c r="D829" s="1" t="s">
        <v>409</v>
      </c>
      <c r="E829" s="6">
        <v>476.74</v>
      </c>
      <c r="F829" s="6" t="s">
        <v>765</v>
      </c>
      <c r="G829" s="34">
        <v>45931</v>
      </c>
      <c r="H829" s="1"/>
      <c r="I829" s="1" t="s">
        <v>131</v>
      </c>
      <c r="J829" s="1" t="s">
        <v>730</v>
      </c>
      <c r="K829" s="1" t="s">
        <v>409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8">
      <c r="A830" s="1"/>
      <c r="B830" s="1"/>
      <c r="C830" s="1" t="str">
        <f t="shared" ca="1" si="3"/>
        <v>OK</v>
      </c>
      <c r="D830" s="1" t="s">
        <v>451</v>
      </c>
      <c r="E830" s="6">
        <v>558.13</v>
      </c>
      <c r="F830" s="6" t="s">
        <v>765</v>
      </c>
      <c r="G830" s="34">
        <v>45931</v>
      </c>
      <c r="H830" s="1"/>
      <c r="I830" s="1" t="s">
        <v>131</v>
      </c>
      <c r="J830" s="1" t="s">
        <v>730</v>
      </c>
      <c r="K830" s="1" t="s">
        <v>451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8">
      <c r="A831" s="1"/>
      <c r="B831" s="1"/>
      <c r="C831" s="1" t="str">
        <f t="shared" ca="1" si="3"/>
        <v>OK</v>
      </c>
      <c r="D831" s="1" t="s">
        <v>452</v>
      </c>
      <c r="E831" s="6">
        <v>770</v>
      </c>
      <c r="F831" s="6" t="s">
        <v>765</v>
      </c>
      <c r="G831" s="34">
        <v>45931</v>
      </c>
      <c r="H831" s="1"/>
      <c r="I831" s="1" t="s">
        <v>131</v>
      </c>
      <c r="J831" s="1" t="s">
        <v>730</v>
      </c>
      <c r="K831" s="1" t="s">
        <v>712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8">
      <c r="A832" s="1"/>
      <c r="B832" s="1"/>
      <c r="C832" s="1" t="str">
        <f t="shared" ca="1" si="3"/>
        <v>OK</v>
      </c>
      <c r="D832" s="1" t="s">
        <v>423</v>
      </c>
      <c r="E832" s="6">
        <v>805</v>
      </c>
      <c r="F832" s="6" t="s">
        <v>765</v>
      </c>
      <c r="G832" s="34">
        <v>45931</v>
      </c>
      <c r="H832" s="1"/>
      <c r="I832" s="1" t="s">
        <v>131</v>
      </c>
      <c r="J832" s="1" t="s">
        <v>730</v>
      </c>
      <c r="K832" s="1" t="s">
        <v>423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8">
      <c r="A833" s="1"/>
      <c r="B833" s="1"/>
      <c r="C833" s="1" t="str">
        <f t="shared" ca="1" si="3"/>
        <v>OK</v>
      </c>
      <c r="D833" s="1" t="s">
        <v>428</v>
      </c>
      <c r="E833" s="6">
        <v>35</v>
      </c>
      <c r="F833" s="6" t="s">
        <v>765</v>
      </c>
      <c r="G833" s="34">
        <v>45931</v>
      </c>
      <c r="H833" s="1"/>
      <c r="I833" s="1" t="s">
        <v>131</v>
      </c>
      <c r="J833" s="1" t="s">
        <v>730</v>
      </c>
      <c r="K833" s="1" t="s">
        <v>713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8">
      <c r="A834" s="1"/>
      <c r="B834" s="1"/>
      <c r="C834" s="1" t="str">
        <f t="shared" ca="1" si="3"/>
        <v>OK</v>
      </c>
      <c r="D834" s="1" t="s">
        <v>430</v>
      </c>
      <c r="E834" s="6">
        <v>1000</v>
      </c>
      <c r="F834" s="6" t="s">
        <v>765</v>
      </c>
      <c r="G834" s="34">
        <v>45931</v>
      </c>
      <c r="H834" s="1"/>
      <c r="I834" s="1" t="s">
        <v>131</v>
      </c>
      <c r="J834" s="1" t="s">
        <v>730</v>
      </c>
      <c r="K834" s="1" t="s">
        <v>430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8">
      <c r="A835" s="1"/>
      <c r="B835" s="1"/>
      <c r="C835" s="1" t="str">
        <f t="shared" ca="1" si="3"/>
        <v>OK</v>
      </c>
      <c r="D835" s="1" t="s">
        <v>146</v>
      </c>
      <c r="E835" s="6">
        <v>805</v>
      </c>
      <c r="F835" s="6" t="s">
        <v>788</v>
      </c>
      <c r="G835" s="34">
        <v>45931</v>
      </c>
      <c r="H835" s="1"/>
      <c r="I835" s="1" t="s">
        <v>131</v>
      </c>
      <c r="J835" s="1" t="s">
        <v>730</v>
      </c>
      <c r="K835" s="1" t="s">
        <v>146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8">
      <c r="A836" s="1"/>
      <c r="B836" s="1"/>
      <c r="C836" s="1" t="str">
        <f t="shared" ca="1" si="3"/>
        <v>OK</v>
      </c>
      <c r="D836" s="1" t="s">
        <v>161</v>
      </c>
      <c r="E836" s="6">
        <v>595</v>
      </c>
      <c r="F836" s="6" t="s">
        <v>788</v>
      </c>
      <c r="G836" s="34">
        <v>45931</v>
      </c>
      <c r="H836" s="1"/>
      <c r="I836" s="1" t="s">
        <v>131</v>
      </c>
      <c r="J836" s="1" t="s">
        <v>730</v>
      </c>
      <c r="K836" s="1" t="s">
        <v>161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8">
      <c r="A837" s="1"/>
      <c r="B837" s="1"/>
      <c r="C837" s="1" t="str">
        <f t="shared" ca="1" si="3"/>
        <v>OK</v>
      </c>
      <c r="D837" s="1" t="s">
        <v>169</v>
      </c>
      <c r="E837" s="6">
        <v>805</v>
      </c>
      <c r="F837" s="6" t="s">
        <v>788</v>
      </c>
      <c r="G837" s="34">
        <v>45931</v>
      </c>
      <c r="H837" s="1"/>
      <c r="I837" s="1" t="s">
        <v>131</v>
      </c>
      <c r="J837" s="1" t="s">
        <v>730</v>
      </c>
      <c r="K837" s="1" t="s">
        <v>169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8">
      <c r="A838" s="1"/>
      <c r="B838" s="1"/>
      <c r="C838" s="1" t="str">
        <f t="shared" ca="1" si="3"/>
        <v>OK</v>
      </c>
      <c r="D838" s="1" t="s">
        <v>172</v>
      </c>
      <c r="E838" s="6">
        <v>35</v>
      </c>
      <c r="F838" s="6" t="s">
        <v>788</v>
      </c>
      <c r="G838" s="34">
        <v>45931</v>
      </c>
      <c r="H838" s="1"/>
      <c r="I838" s="1" t="s">
        <v>131</v>
      </c>
      <c r="J838" s="1" t="s">
        <v>730</v>
      </c>
      <c r="K838" s="1" t="s">
        <v>172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8">
      <c r="A839" s="1"/>
      <c r="B839" s="1"/>
      <c r="C839" s="1" t="str">
        <f t="shared" ca="1" si="3"/>
        <v>OK</v>
      </c>
      <c r="D839" s="1" t="s">
        <v>175</v>
      </c>
      <c r="E839" s="6">
        <v>805</v>
      </c>
      <c r="F839" s="6" t="s">
        <v>788</v>
      </c>
      <c r="G839" s="34">
        <v>45931</v>
      </c>
      <c r="H839" s="1"/>
      <c r="I839" s="1" t="s">
        <v>131</v>
      </c>
      <c r="J839" s="1" t="s">
        <v>730</v>
      </c>
      <c r="K839" s="1" t="s">
        <v>175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8">
      <c r="A840" s="1"/>
      <c r="B840" s="1"/>
      <c r="C840" s="1" t="str">
        <f t="shared" ca="1" si="3"/>
        <v>OK</v>
      </c>
      <c r="D840" s="1" t="s">
        <v>187</v>
      </c>
      <c r="E840" s="6">
        <v>805</v>
      </c>
      <c r="F840" s="6" t="s">
        <v>788</v>
      </c>
      <c r="G840" s="34">
        <v>45931</v>
      </c>
      <c r="H840" s="1"/>
      <c r="I840" s="1" t="s">
        <v>131</v>
      </c>
      <c r="J840" s="1" t="s">
        <v>730</v>
      </c>
      <c r="K840" s="1" t="s">
        <v>187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8">
      <c r="A841" s="1"/>
      <c r="B841" s="1"/>
      <c r="C841" s="1" t="str">
        <f t="shared" ca="1" si="3"/>
        <v>OK</v>
      </c>
      <c r="D841" s="1" t="s">
        <v>196</v>
      </c>
      <c r="E841" s="6">
        <v>805</v>
      </c>
      <c r="F841" s="6" t="s">
        <v>788</v>
      </c>
      <c r="G841" s="34">
        <v>45931</v>
      </c>
      <c r="H841" s="1"/>
      <c r="I841" s="1" t="s">
        <v>131</v>
      </c>
      <c r="J841" s="1" t="s">
        <v>730</v>
      </c>
      <c r="K841" s="1" t="s">
        <v>196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8">
      <c r="A842" s="1"/>
      <c r="B842" s="1"/>
      <c r="C842" s="1" t="str">
        <f t="shared" ca="1" si="3"/>
        <v>OK</v>
      </c>
      <c r="D842" s="1" t="s">
        <v>460</v>
      </c>
      <c r="E842" s="6">
        <v>805</v>
      </c>
      <c r="F842" s="6" t="s">
        <v>788</v>
      </c>
      <c r="G842" s="34">
        <v>45931</v>
      </c>
      <c r="H842" s="1"/>
      <c r="I842" s="1" t="s">
        <v>131</v>
      </c>
      <c r="J842" s="1" t="s">
        <v>730</v>
      </c>
      <c r="K842" s="1" t="s">
        <v>460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8">
      <c r="A843" s="1"/>
      <c r="B843" s="1"/>
      <c r="C843" s="1" t="str">
        <f t="shared" ca="1" si="3"/>
        <v>OK</v>
      </c>
      <c r="D843" s="1" t="s">
        <v>198</v>
      </c>
      <c r="E843" s="6">
        <v>770</v>
      </c>
      <c r="F843" s="6" t="s">
        <v>788</v>
      </c>
      <c r="G843" s="34">
        <v>45931</v>
      </c>
      <c r="H843" s="1"/>
      <c r="I843" s="1" t="s">
        <v>131</v>
      </c>
      <c r="J843" s="1" t="s">
        <v>730</v>
      </c>
      <c r="K843" s="1" t="s">
        <v>198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8">
      <c r="A844" s="1"/>
      <c r="B844" s="1"/>
      <c r="C844" s="1" t="str">
        <f t="shared" ca="1" si="3"/>
        <v>OK</v>
      </c>
      <c r="D844" s="1" t="s">
        <v>213</v>
      </c>
      <c r="E844" s="6">
        <v>805</v>
      </c>
      <c r="F844" s="6" t="s">
        <v>788</v>
      </c>
      <c r="G844" s="34">
        <v>45931</v>
      </c>
      <c r="H844" s="1"/>
      <c r="I844" s="1" t="s">
        <v>131</v>
      </c>
      <c r="J844" s="1" t="s">
        <v>730</v>
      </c>
      <c r="K844" s="1" t="s">
        <v>213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8">
      <c r="A845" s="1"/>
      <c r="B845" s="1"/>
      <c r="C845" s="1" t="str">
        <f t="shared" ca="1" si="3"/>
        <v>OK</v>
      </c>
      <c r="D845" s="1" t="s">
        <v>220</v>
      </c>
      <c r="E845" s="6">
        <v>770</v>
      </c>
      <c r="F845" s="6" t="s">
        <v>788</v>
      </c>
      <c r="G845" s="34">
        <v>45931</v>
      </c>
      <c r="H845" s="1"/>
      <c r="I845" s="1" t="s">
        <v>131</v>
      </c>
      <c r="J845" s="1" t="s">
        <v>730</v>
      </c>
      <c r="K845" s="1" t="s">
        <v>220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8">
      <c r="A846" s="1"/>
      <c r="B846" s="1"/>
      <c r="C846" s="1" t="str">
        <f t="shared" ca="1" si="3"/>
        <v>OK</v>
      </c>
      <c r="D846" s="1" t="s">
        <v>513</v>
      </c>
      <c r="E846" s="6">
        <v>805</v>
      </c>
      <c r="F846" s="6" t="s">
        <v>788</v>
      </c>
      <c r="G846" s="34">
        <v>45931</v>
      </c>
      <c r="H846" s="1"/>
      <c r="I846" s="1" t="s">
        <v>131</v>
      </c>
      <c r="J846" s="1" t="s">
        <v>730</v>
      </c>
      <c r="K846" s="1" t="s">
        <v>513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8">
      <c r="A847" s="1"/>
      <c r="B847" s="1"/>
      <c r="C847" s="1" t="str">
        <f t="shared" ca="1" si="3"/>
        <v>OK</v>
      </c>
      <c r="D847" s="1" t="s">
        <v>222</v>
      </c>
      <c r="E847" s="6">
        <v>805</v>
      </c>
      <c r="F847" s="6" t="s">
        <v>788</v>
      </c>
      <c r="G847" s="34">
        <v>45931</v>
      </c>
      <c r="H847" s="1"/>
      <c r="I847" s="1" t="s">
        <v>131</v>
      </c>
      <c r="J847" s="1" t="s">
        <v>730</v>
      </c>
      <c r="K847" s="1" t="s">
        <v>222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8">
      <c r="A848" s="1"/>
      <c r="B848" s="1"/>
      <c r="C848" s="1" t="str">
        <f t="shared" ca="1" si="3"/>
        <v>OK</v>
      </c>
      <c r="D848" s="1" t="s">
        <v>226</v>
      </c>
      <c r="E848" s="6">
        <v>700</v>
      </c>
      <c r="F848" s="6" t="s">
        <v>788</v>
      </c>
      <c r="G848" s="34">
        <v>45931</v>
      </c>
      <c r="H848" s="1"/>
      <c r="I848" s="1" t="s">
        <v>131</v>
      </c>
      <c r="J848" s="1" t="s">
        <v>730</v>
      </c>
      <c r="K848" s="1" t="s">
        <v>226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8">
      <c r="A849" s="1"/>
      <c r="B849" s="1"/>
      <c r="C849" s="1" t="str">
        <f t="shared" ca="1" si="3"/>
        <v>OK</v>
      </c>
      <c r="D849" s="1" t="s">
        <v>232</v>
      </c>
      <c r="E849" s="6">
        <v>770</v>
      </c>
      <c r="F849" s="6" t="s">
        <v>788</v>
      </c>
      <c r="G849" s="34">
        <v>45931</v>
      </c>
      <c r="H849" s="1"/>
      <c r="I849" s="1" t="s">
        <v>131</v>
      </c>
      <c r="J849" s="1" t="s">
        <v>730</v>
      </c>
      <c r="K849" s="1" t="s">
        <v>232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8">
      <c r="A850" s="1"/>
      <c r="B850" s="1"/>
      <c r="C850" s="1" t="str">
        <f t="shared" ca="1" si="3"/>
        <v>OK</v>
      </c>
      <c r="D850" s="1" t="s">
        <v>240</v>
      </c>
      <c r="E850" s="6">
        <v>805</v>
      </c>
      <c r="F850" s="6" t="s">
        <v>788</v>
      </c>
      <c r="G850" s="34">
        <v>45931</v>
      </c>
      <c r="H850" s="1"/>
      <c r="I850" s="1" t="s">
        <v>131</v>
      </c>
      <c r="J850" s="1" t="s">
        <v>730</v>
      </c>
      <c r="K850" s="1" t="s">
        <v>241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8">
      <c r="A851" s="1"/>
      <c r="B851" s="1"/>
      <c r="C851" s="1" t="str">
        <f t="shared" ca="1" si="3"/>
        <v>OK</v>
      </c>
      <c r="D851" s="1" t="s">
        <v>242</v>
      </c>
      <c r="E851" s="6">
        <v>770</v>
      </c>
      <c r="F851" s="6" t="s">
        <v>788</v>
      </c>
      <c r="G851" s="34">
        <v>45931</v>
      </c>
      <c r="H851" s="1"/>
      <c r="I851" s="1" t="s">
        <v>131</v>
      </c>
      <c r="J851" s="1" t="s">
        <v>730</v>
      </c>
      <c r="K851" s="1" t="s">
        <v>703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8">
      <c r="A852" s="1"/>
      <c r="B852" s="1"/>
      <c r="C852" s="1" t="str">
        <f t="shared" ca="1" si="3"/>
        <v>OK</v>
      </c>
      <c r="D852" s="1" t="s">
        <v>248</v>
      </c>
      <c r="E852" s="6">
        <v>735</v>
      </c>
      <c r="F852" s="6" t="s">
        <v>788</v>
      </c>
      <c r="G852" s="34">
        <v>45931</v>
      </c>
      <c r="H852" s="1"/>
      <c r="I852" s="1" t="s">
        <v>131</v>
      </c>
      <c r="J852" s="1" t="s">
        <v>730</v>
      </c>
      <c r="K852" s="1" t="s">
        <v>704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8">
      <c r="A853" s="1"/>
      <c r="B853" s="1"/>
      <c r="C853" s="1" t="str">
        <f t="shared" ca="1" si="3"/>
        <v>OK</v>
      </c>
      <c r="D853" s="1" t="s">
        <v>437</v>
      </c>
      <c r="E853" s="6">
        <v>770</v>
      </c>
      <c r="F853" s="6" t="s">
        <v>788</v>
      </c>
      <c r="G853" s="34">
        <v>45931</v>
      </c>
      <c r="H853" s="1"/>
      <c r="I853" s="1" t="s">
        <v>131</v>
      </c>
      <c r="J853" s="1" t="s">
        <v>730</v>
      </c>
      <c r="K853" s="1" t="s">
        <v>437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8">
      <c r="A854" s="1"/>
      <c r="B854" s="1"/>
      <c r="C854" s="1" t="str">
        <f t="shared" ca="1" si="3"/>
        <v>OK</v>
      </c>
      <c r="D854" s="1" t="s">
        <v>265</v>
      </c>
      <c r="E854" s="6">
        <v>420</v>
      </c>
      <c r="F854" s="6" t="s">
        <v>788</v>
      </c>
      <c r="G854" s="34">
        <v>45931</v>
      </c>
      <c r="H854" s="1"/>
      <c r="I854" s="1" t="s">
        <v>131</v>
      </c>
      <c r="J854" s="1" t="s">
        <v>730</v>
      </c>
      <c r="K854" s="1" t="s">
        <v>265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8">
      <c r="A855" s="1"/>
      <c r="B855" s="1"/>
      <c r="C855" s="1" t="str">
        <f t="shared" ca="1" si="3"/>
        <v>OK</v>
      </c>
      <c r="D855" s="1" t="s">
        <v>525</v>
      </c>
      <c r="E855" s="6">
        <v>805</v>
      </c>
      <c r="F855" s="6" t="s">
        <v>788</v>
      </c>
      <c r="G855" s="34">
        <v>45931</v>
      </c>
      <c r="H855" s="1"/>
      <c r="I855" s="1" t="s">
        <v>131</v>
      </c>
      <c r="J855" s="1" t="s">
        <v>730</v>
      </c>
      <c r="K855" s="1" t="s">
        <v>699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8">
      <c r="A856" s="1"/>
      <c r="B856" s="1"/>
      <c r="C856" s="1" t="str">
        <f t="shared" ca="1" si="3"/>
        <v>OK</v>
      </c>
      <c r="D856" s="1" t="s">
        <v>266</v>
      </c>
      <c r="E856" s="6">
        <v>770</v>
      </c>
      <c r="F856" s="6" t="s">
        <v>788</v>
      </c>
      <c r="G856" s="34">
        <v>45931</v>
      </c>
      <c r="H856" s="1"/>
      <c r="I856" s="1" t="s">
        <v>131</v>
      </c>
      <c r="J856" s="1" t="s">
        <v>730</v>
      </c>
      <c r="K856" s="1" t="s">
        <v>266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8">
      <c r="A857" s="1"/>
      <c r="B857" s="1"/>
      <c r="C857" s="1" t="str">
        <f t="shared" ca="1" si="3"/>
        <v>OK</v>
      </c>
      <c r="D857" s="1" t="s">
        <v>297</v>
      </c>
      <c r="E857" s="6">
        <v>805</v>
      </c>
      <c r="F857" s="6" t="s">
        <v>788</v>
      </c>
      <c r="G857" s="34">
        <v>45931</v>
      </c>
      <c r="H857" s="1"/>
      <c r="I857" s="1" t="s">
        <v>131</v>
      </c>
      <c r="J857" s="1" t="s">
        <v>730</v>
      </c>
      <c r="K857" s="1" t="s">
        <v>297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8">
      <c r="A858" s="1"/>
      <c r="B858" s="1"/>
      <c r="C858" s="1" t="str">
        <f t="shared" ca="1" si="3"/>
        <v>OK</v>
      </c>
      <c r="D858" s="1" t="s">
        <v>313</v>
      </c>
      <c r="E858" s="6">
        <v>770</v>
      </c>
      <c r="F858" s="6" t="s">
        <v>788</v>
      </c>
      <c r="G858" s="34">
        <v>45931</v>
      </c>
      <c r="H858" s="1"/>
      <c r="I858" s="1" t="s">
        <v>131</v>
      </c>
      <c r="J858" s="1" t="s">
        <v>730</v>
      </c>
      <c r="K858" s="1" t="s">
        <v>313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8">
      <c r="A859" s="1"/>
      <c r="B859" s="1"/>
      <c r="C859" s="1" t="str">
        <f t="shared" ca="1" si="3"/>
        <v>OK</v>
      </c>
      <c r="D859" s="1" t="s">
        <v>484</v>
      </c>
      <c r="E859" s="6">
        <v>805</v>
      </c>
      <c r="F859" s="6" t="s">
        <v>788</v>
      </c>
      <c r="G859" s="34">
        <v>45931</v>
      </c>
      <c r="H859" s="1"/>
      <c r="I859" s="1" t="s">
        <v>131</v>
      </c>
      <c r="J859" s="1" t="s">
        <v>730</v>
      </c>
      <c r="K859" s="1" t="s">
        <v>484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8">
      <c r="A860" s="1"/>
      <c r="B860" s="1"/>
      <c r="C860" s="1" t="str">
        <f t="shared" ca="1" si="3"/>
        <v>OK</v>
      </c>
      <c r="D860" s="1" t="s">
        <v>328</v>
      </c>
      <c r="E860" s="6">
        <v>665</v>
      </c>
      <c r="F860" s="6" t="s">
        <v>788</v>
      </c>
      <c r="G860" s="34">
        <v>45931</v>
      </c>
      <c r="H860" s="1"/>
      <c r="I860" s="1" t="s">
        <v>131</v>
      </c>
      <c r="J860" s="1" t="s">
        <v>730</v>
      </c>
      <c r="K860" s="1" t="s">
        <v>328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8">
      <c r="A861" s="1"/>
      <c r="B861" s="1"/>
      <c r="C861" s="1" t="str">
        <f t="shared" ca="1" si="3"/>
        <v>OK</v>
      </c>
      <c r="D861" s="1" t="s">
        <v>332</v>
      </c>
      <c r="E861" s="6">
        <v>805</v>
      </c>
      <c r="F861" s="6" t="s">
        <v>788</v>
      </c>
      <c r="G861" s="34">
        <v>45931</v>
      </c>
      <c r="H861" s="1"/>
      <c r="I861" s="1" t="s">
        <v>131</v>
      </c>
      <c r="J861" s="1" t="s">
        <v>730</v>
      </c>
      <c r="K861" s="1" t="s">
        <v>332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8">
      <c r="A862" s="1"/>
      <c r="B862" s="1"/>
      <c r="C862" s="1" t="str">
        <f t="shared" ca="1" si="3"/>
        <v>OK</v>
      </c>
      <c r="D862" s="1" t="s">
        <v>335</v>
      </c>
      <c r="E862" s="6">
        <v>805</v>
      </c>
      <c r="F862" s="6" t="s">
        <v>788</v>
      </c>
      <c r="G862" s="34">
        <v>45931</v>
      </c>
      <c r="H862" s="1"/>
      <c r="I862" s="1" t="s">
        <v>131</v>
      </c>
      <c r="J862" s="1" t="s">
        <v>730</v>
      </c>
      <c r="K862" s="1" t="s">
        <v>335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8">
      <c r="A863" s="1"/>
      <c r="B863" s="1"/>
      <c r="C863" s="1" t="str">
        <f t="shared" ca="1" si="3"/>
        <v>OK</v>
      </c>
      <c r="D863" s="1" t="s">
        <v>336</v>
      </c>
      <c r="E863" s="6">
        <v>805</v>
      </c>
      <c r="F863" s="6" t="s">
        <v>788</v>
      </c>
      <c r="G863" s="34">
        <v>45931</v>
      </c>
      <c r="H863" s="1"/>
      <c r="I863" s="1" t="s">
        <v>131</v>
      </c>
      <c r="J863" s="1" t="s">
        <v>730</v>
      </c>
      <c r="K863" s="1" t="s">
        <v>336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8">
      <c r="A864" s="1"/>
      <c r="B864" s="1"/>
      <c r="C864" s="1" t="str">
        <f t="shared" ca="1" si="3"/>
        <v>OK</v>
      </c>
      <c r="D864" s="1" t="s">
        <v>344</v>
      </c>
      <c r="E864" s="6">
        <v>805</v>
      </c>
      <c r="F864" s="6" t="s">
        <v>788</v>
      </c>
      <c r="G864" s="34">
        <v>45931</v>
      </c>
      <c r="H864" s="1"/>
      <c r="I864" s="1" t="s">
        <v>131</v>
      </c>
      <c r="J864" s="1" t="s">
        <v>730</v>
      </c>
      <c r="K864" s="1" t="s">
        <v>705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8">
      <c r="A865" s="1"/>
      <c r="B865" s="1"/>
      <c r="C865" s="1" t="str">
        <f t="shared" ca="1" si="3"/>
        <v>OK</v>
      </c>
      <c r="D865" s="1" t="s">
        <v>547</v>
      </c>
      <c r="E865" s="6">
        <v>805</v>
      </c>
      <c r="F865" s="6" t="s">
        <v>788</v>
      </c>
      <c r="G865" s="34">
        <v>45931</v>
      </c>
      <c r="H865" s="1"/>
      <c r="I865" s="1" t="s">
        <v>131</v>
      </c>
      <c r="J865" s="1" t="s">
        <v>730</v>
      </c>
      <c r="K865" s="1" t="s">
        <v>700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8">
      <c r="A866" s="1"/>
      <c r="B866" s="1"/>
      <c r="C866" s="1" t="str">
        <f t="shared" ca="1" si="3"/>
        <v>OK</v>
      </c>
      <c r="D866" s="1" t="s">
        <v>358</v>
      </c>
      <c r="E866" s="6">
        <v>805</v>
      </c>
      <c r="F866" s="6" t="s">
        <v>788</v>
      </c>
      <c r="G866" s="34">
        <v>45931</v>
      </c>
      <c r="H866" s="1"/>
      <c r="I866" s="1" t="s">
        <v>131</v>
      </c>
      <c r="J866" s="1" t="s">
        <v>730</v>
      </c>
      <c r="K866" s="1" t="s">
        <v>358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8">
      <c r="A867" s="1"/>
      <c r="B867" s="1"/>
      <c r="C867" s="1" t="str">
        <f t="shared" ca="1" si="3"/>
        <v>OK</v>
      </c>
      <c r="D867" s="1" t="s">
        <v>364</v>
      </c>
      <c r="E867" s="6">
        <v>805</v>
      </c>
      <c r="F867" s="6" t="s">
        <v>788</v>
      </c>
      <c r="G867" s="34">
        <v>45931</v>
      </c>
      <c r="H867" s="1"/>
      <c r="I867" s="1" t="s">
        <v>131</v>
      </c>
      <c r="J867" s="1" t="s">
        <v>730</v>
      </c>
      <c r="K867" s="1" t="s">
        <v>364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8">
      <c r="A868" s="1"/>
      <c r="B868" s="1"/>
      <c r="C868" s="1" t="str">
        <f t="shared" ca="1" si="3"/>
        <v>OK</v>
      </c>
      <c r="D868" s="1" t="s">
        <v>367</v>
      </c>
      <c r="E868" s="6">
        <v>770</v>
      </c>
      <c r="F868" s="6" t="s">
        <v>788</v>
      </c>
      <c r="G868" s="34">
        <v>45931</v>
      </c>
      <c r="H868" s="1"/>
      <c r="I868" s="1" t="s">
        <v>131</v>
      </c>
      <c r="J868" s="1" t="s">
        <v>730</v>
      </c>
      <c r="K868" s="1" t="s">
        <v>367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8">
      <c r="A869" s="1"/>
      <c r="B869" s="1"/>
      <c r="C869" s="1" t="str">
        <f t="shared" ca="1" si="3"/>
        <v>OK</v>
      </c>
      <c r="D869" s="1" t="s">
        <v>549</v>
      </c>
      <c r="E869" s="6">
        <v>805</v>
      </c>
      <c r="F869" s="6" t="s">
        <v>788</v>
      </c>
      <c r="G869" s="34">
        <v>45931</v>
      </c>
      <c r="H869" s="1"/>
      <c r="I869" s="1" t="s">
        <v>131</v>
      </c>
      <c r="J869" s="1" t="s">
        <v>730</v>
      </c>
      <c r="K869" s="1" t="s">
        <v>706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8">
      <c r="A870" s="1"/>
      <c r="B870" s="1"/>
      <c r="C870" s="1" t="str">
        <f t="shared" ca="1" si="3"/>
        <v>OK</v>
      </c>
      <c r="D870" s="1" t="s">
        <v>368</v>
      </c>
      <c r="E870" s="6">
        <v>805</v>
      </c>
      <c r="F870" s="6" t="s">
        <v>788</v>
      </c>
      <c r="G870" s="34">
        <v>45931</v>
      </c>
      <c r="H870" s="1"/>
      <c r="I870" s="1" t="s">
        <v>131</v>
      </c>
      <c r="J870" s="1" t="s">
        <v>730</v>
      </c>
      <c r="K870" s="1" t="s">
        <v>368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8">
      <c r="A871" s="1"/>
      <c r="B871" s="1"/>
      <c r="C871" s="1" t="str">
        <f t="shared" ca="1" si="3"/>
        <v>OK</v>
      </c>
      <c r="D871" s="1" t="s">
        <v>552</v>
      </c>
      <c r="E871" s="6">
        <v>805</v>
      </c>
      <c r="F871" s="6" t="s">
        <v>788</v>
      </c>
      <c r="G871" s="34">
        <v>45931</v>
      </c>
      <c r="H871" s="1"/>
      <c r="I871" s="1" t="s">
        <v>131</v>
      </c>
      <c r="J871" s="1" t="s">
        <v>730</v>
      </c>
      <c r="K871" s="1" t="s">
        <v>552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8">
      <c r="A872" s="1"/>
      <c r="B872" s="1"/>
      <c r="C872" s="1" t="str">
        <f t="shared" ca="1" si="3"/>
        <v>OK</v>
      </c>
      <c r="D872" s="1" t="s">
        <v>384</v>
      </c>
      <c r="E872" s="6">
        <v>805</v>
      </c>
      <c r="F872" s="6" t="s">
        <v>788</v>
      </c>
      <c r="G872" s="34">
        <v>45931</v>
      </c>
      <c r="H872" s="1"/>
      <c r="I872" s="1" t="s">
        <v>131</v>
      </c>
      <c r="J872" s="1" t="s">
        <v>730</v>
      </c>
      <c r="K872" s="1" t="s">
        <v>384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8">
      <c r="A873" s="1"/>
      <c r="B873" s="1"/>
      <c r="C873" s="1" t="str">
        <f t="shared" ca="1" si="3"/>
        <v>OK</v>
      </c>
      <c r="D873" s="1" t="s">
        <v>386</v>
      </c>
      <c r="E873" s="6">
        <v>805</v>
      </c>
      <c r="F873" s="6" t="s">
        <v>788</v>
      </c>
      <c r="G873" s="34">
        <v>45931</v>
      </c>
      <c r="H873" s="1"/>
      <c r="I873" s="1" t="s">
        <v>131</v>
      </c>
      <c r="J873" s="1" t="s">
        <v>730</v>
      </c>
      <c r="K873" s="1" t="s">
        <v>386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8">
      <c r="A874" s="1"/>
      <c r="B874" s="1"/>
      <c r="C874" s="1" t="str">
        <f t="shared" ca="1" si="3"/>
        <v>OK</v>
      </c>
      <c r="D874" s="1" t="s">
        <v>387</v>
      </c>
      <c r="E874" s="6">
        <v>770</v>
      </c>
      <c r="F874" s="6" t="s">
        <v>788</v>
      </c>
      <c r="G874" s="34">
        <v>45931</v>
      </c>
      <c r="H874" s="1"/>
      <c r="I874" s="1" t="s">
        <v>131</v>
      </c>
      <c r="J874" s="1" t="s">
        <v>730</v>
      </c>
      <c r="K874" s="1" t="s">
        <v>387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8">
      <c r="A875" s="1"/>
      <c r="B875" s="1"/>
      <c r="C875" s="1" t="str">
        <f t="shared" ca="1" si="3"/>
        <v>OK</v>
      </c>
      <c r="D875" s="1" t="s">
        <v>388</v>
      </c>
      <c r="E875" s="6">
        <v>805</v>
      </c>
      <c r="F875" s="6" t="s">
        <v>788</v>
      </c>
      <c r="G875" s="34">
        <v>45931</v>
      </c>
      <c r="H875" s="1"/>
      <c r="I875" s="1" t="s">
        <v>131</v>
      </c>
      <c r="J875" s="1" t="s">
        <v>730</v>
      </c>
      <c r="K875" s="1" t="s">
        <v>388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8">
      <c r="A876" s="1"/>
      <c r="B876" s="1"/>
      <c r="C876" s="1" t="str">
        <f t="shared" ca="1" si="3"/>
        <v>OK</v>
      </c>
      <c r="D876" s="1" t="s">
        <v>553</v>
      </c>
      <c r="E876" s="6">
        <v>805</v>
      </c>
      <c r="F876" s="6" t="s">
        <v>788</v>
      </c>
      <c r="G876" s="34">
        <v>45931</v>
      </c>
      <c r="H876" s="1"/>
      <c r="I876" s="1" t="s">
        <v>131</v>
      </c>
      <c r="J876" s="1" t="s">
        <v>730</v>
      </c>
      <c r="K876" s="1" t="s">
        <v>553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8">
      <c r="A877" s="1"/>
      <c r="B877" s="1"/>
      <c r="C877" s="1" t="str">
        <f t="shared" ca="1" si="3"/>
        <v>OK</v>
      </c>
      <c r="D877" s="1" t="s">
        <v>405</v>
      </c>
      <c r="E877" s="6">
        <v>805</v>
      </c>
      <c r="F877" s="6" t="s">
        <v>788</v>
      </c>
      <c r="G877" s="34">
        <v>45931</v>
      </c>
      <c r="H877" s="1"/>
      <c r="I877" s="1" t="s">
        <v>131</v>
      </c>
      <c r="J877" s="1" t="s">
        <v>730</v>
      </c>
      <c r="K877" s="1" t="s">
        <v>405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8">
      <c r="A878" s="1"/>
      <c r="B878" s="1"/>
      <c r="C878" s="1" t="str">
        <f t="shared" ca="1" si="3"/>
        <v>OK</v>
      </c>
      <c r="D878" s="1" t="s">
        <v>560</v>
      </c>
      <c r="E878" s="6">
        <v>805</v>
      </c>
      <c r="F878" s="6" t="s">
        <v>788</v>
      </c>
      <c r="G878" s="34">
        <v>45931</v>
      </c>
      <c r="H878" s="1"/>
      <c r="I878" s="1" t="s">
        <v>131</v>
      </c>
      <c r="J878" s="1" t="s">
        <v>730</v>
      </c>
      <c r="K878" s="1" t="s">
        <v>789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8">
      <c r="A879" s="1"/>
      <c r="B879" s="1"/>
      <c r="C879" s="1" t="str">
        <f t="shared" ca="1" si="3"/>
        <v>OK</v>
      </c>
      <c r="D879" s="1" t="s">
        <v>413</v>
      </c>
      <c r="E879" s="6">
        <v>805</v>
      </c>
      <c r="F879" s="6" t="s">
        <v>788</v>
      </c>
      <c r="G879" s="34">
        <v>45931</v>
      </c>
      <c r="H879" s="1"/>
      <c r="I879" s="1" t="s">
        <v>131</v>
      </c>
      <c r="J879" s="1" t="s">
        <v>730</v>
      </c>
      <c r="K879" s="1" t="s">
        <v>413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8">
      <c r="A880" s="1"/>
      <c r="B880" s="1"/>
      <c r="C880" s="1" t="str">
        <f t="shared" ca="1" si="3"/>
        <v>OK</v>
      </c>
      <c r="D880" s="1" t="s">
        <v>415</v>
      </c>
      <c r="E880" s="6">
        <v>805</v>
      </c>
      <c r="F880" s="6" t="s">
        <v>788</v>
      </c>
      <c r="G880" s="34">
        <v>45931</v>
      </c>
      <c r="H880" s="1"/>
      <c r="I880" s="1" t="s">
        <v>131</v>
      </c>
      <c r="J880" s="1" t="s">
        <v>730</v>
      </c>
      <c r="K880" s="1" t="s">
        <v>415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8">
      <c r="A881" s="1"/>
      <c r="B881" s="1"/>
      <c r="C881" s="1" t="str">
        <f t="shared" ca="1" si="3"/>
        <v>OK</v>
      </c>
      <c r="D881" s="1" t="s">
        <v>418</v>
      </c>
      <c r="E881" s="6">
        <v>735</v>
      </c>
      <c r="F881" s="6" t="s">
        <v>788</v>
      </c>
      <c r="G881" s="34">
        <v>45931</v>
      </c>
      <c r="H881" s="1"/>
      <c r="I881" s="1" t="s">
        <v>131</v>
      </c>
      <c r="J881" s="1" t="s">
        <v>730</v>
      </c>
      <c r="K881" s="1" t="s">
        <v>419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8">
      <c r="A882" s="1"/>
      <c r="B882" s="1"/>
      <c r="C882" s="1" t="str">
        <f t="shared" ca="1" si="3"/>
        <v>OK</v>
      </c>
      <c r="D882" s="1" t="s">
        <v>564</v>
      </c>
      <c r="E882" s="6">
        <v>805</v>
      </c>
      <c r="F882" s="6" t="s">
        <v>788</v>
      </c>
      <c r="G882" s="34">
        <v>45931</v>
      </c>
      <c r="H882" s="1"/>
      <c r="I882" s="1" t="s">
        <v>131</v>
      </c>
      <c r="J882" s="1" t="s">
        <v>730</v>
      </c>
      <c r="K882" s="1" t="s">
        <v>707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8">
      <c r="A883" s="1"/>
      <c r="B883" s="1"/>
      <c r="C883" s="1" t="str">
        <f t="shared" ca="1" si="3"/>
        <v>OK</v>
      </c>
      <c r="D883" s="1" t="s">
        <v>567</v>
      </c>
      <c r="E883" s="6">
        <v>805</v>
      </c>
      <c r="F883" s="6" t="s">
        <v>788</v>
      </c>
      <c r="G883" s="34">
        <v>45931</v>
      </c>
      <c r="H883" s="1"/>
      <c r="I883" s="1" t="s">
        <v>131</v>
      </c>
      <c r="J883" s="1" t="s">
        <v>730</v>
      </c>
      <c r="K883" s="1" t="s">
        <v>567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8">
      <c r="A884" s="1"/>
      <c r="B884" s="1"/>
      <c r="C884" s="1" t="str">
        <f t="shared" ca="1" si="3"/>
        <v>OK</v>
      </c>
      <c r="D884" s="1" t="s">
        <v>427</v>
      </c>
      <c r="E884" s="6">
        <v>805</v>
      </c>
      <c r="F884" s="6" t="s">
        <v>788</v>
      </c>
      <c r="G884" s="34">
        <v>45931</v>
      </c>
      <c r="H884" s="1"/>
      <c r="I884" s="1" t="s">
        <v>131</v>
      </c>
      <c r="J884" s="1" t="s">
        <v>730</v>
      </c>
      <c r="K884" s="1" t="s">
        <v>427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8">
      <c r="A885" s="1"/>
      <c r="B885" s="1"/>
      <c r="C885" s="1" t="str">
        <f t="shared" ca="1" si="3"/>
        <v>OK</v>
      </c>
      <c r="D885" s="1" t="s">
        <v>180</v>
      </c>
      <c r="E885" s="6">
        <v>735</v>
      </c>
      <c r="F885" s="6" t="s">
        <v>790</v>
      </c>
      <c r="G885" s="34">
        <v>45931</v>
      </c>
      <c r="H885" s="1"/>
      <c r="I885" s="1" t="s">
        <v>131</v>
      </c>
      <c r="J885" s="1" t="s">
        <v>730</v>
      </c>
      <c r="K885" s="1" t="s">
        <v>180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8">
      <c r="A886" s="1"/>
      <c r="B886" s="1"/>
      <c r="C886" s="1" t="str">
        <f t="shared" ca="1" si="3"/>
        <v>OK</v>
      </c>
      <c r="D886" s="1" t="s">
        <v>193</v>
      </c>
      <c r="E886" s="6">
        <v>805</v>
      </c>
      <c r="F886" s="6" t="s">
        <v>790</v>
      </c>
      <c r="G886" s="34">
        <v>45931</v>
      </c>
      <c r="H886" s="1"/>
      <c r="I886" s="1" t="s">
        <v>131</v>
      </c>
      <c r="J886" s="1" t="s">
        <v>730</v>
      </c>
      <c r="K886" s="1" t="s">
        <v>193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8">
      <c r="A887" s="1"/>
      <c r="B887" s="1"/>
      <c r="C887" s="1" t="str">
        <f t="shared" ca="1" si="3"/>
        <v>OK</v>
      </c>
      <c r="D887" s="1" t="s">
        <v>223</v>
      </c>
      <c r="E887" s="6">
        <v>805</v>
      </c>
      <c r="F887" s="6" t="s">
        <v>790</v>
      </c>
      <c r="G887" s="34">
        <v>45931</v>
      </c>
      <c r="H887" s="1"/>
      <c r="I887" s="1" t="s">
        <v>131</v>
      </c>
      <c r="J887" s="1" t="s">
        <v>730</v>
      </c>
      <c r="K887" s="1" t="s">
        <v>223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8">
      <c r="A888" s="1"/>
      <c r="B888" s="1"/>
      <c r="C888" s="1" t="str">
        <f t="shared" ca="1" si="3"/>
        <v>OK</v>
      </c>
      <c r="D888" s="37" t="s">
        <v>275</v>
      </c>
      <c r="E888" s="36">
        <v>700</v>
      </c>
      <c r="F888" s="36" t="s">
        <v>777</v>
      </c>
      <c r="G888" s="115">
        <v>45901</v>
      </c>
      <c r="H888" s="1"/>
      <c r="I888" s="1" t="s">
        <v>131</v>
      </c>
      <c r="J888" s="1" t="s">
        <v>730</v>
      </c>
      <c r="K888" s="1" t="s">
        <v>275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8">
      <c r="A889" s="1"/>
      <c r="B889" s="1"/>
      <c r="C889" s="1" t="str">
        <f t="shared" ca="1" si="3"/>
        <v>OK</v>
      </c>
      <c r="D889" s="1" t="s">
        <v>361</v>
      </c>
      <c r="E889" s="6">
        <v>805</v>
      </c>
      <c r="F889" s="6" t="s">
        <v>790</v>
      </c>
      <c r="G889" s="34">
        <v>45931</v>
      </c>
      <c r="H889" s="1"/>
      <c r="I889" s="1" t="s">
        <v>131</v>
      </c>
      <c r="J889" s="1" t="s">
        <v>730</v>
      </c>
      <c r="K889" s="1" t="s">
        <v>361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8">
      <c r="A890" s="1"/>
      <c r="B890" s="1"/>
      <c r="C890" s="1" t="str">
        <f t="shared" ca="1" si="3"/>
        <v>OK</v>
      </c>
      <c r="D890" s="1" t="s">
        <v>392</v>
      </c>
      <c r="E890" s="6">
        <v>420</v>
      </c>
      <c r="F890" s="6" t="s">
        <v>790</v>
      </c>
      <c r="G890" s="34">
        <v>45931</v>
      </c>
      <c r="H890" s="1"/>
      <c r="I890" s="1" t="s">
        <v>131</v>
      </c>
      <c r="J890" s="1" t="s">
        <v>730</v>
      </c>
      <c r="K890" s="1" t="s">
        <v>392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8">
      <c r="A891" s="1"/>
      <c r="B891" s="1"/>
      <c r="C891" s="1" t="str">
        <f t="shared" ca="1" si="3"/>
        <v>OK</v>
      </c>
      <c r="D891" s="1" t="s">
        <v>174</v>
      </c>
      <c r="E891" s="6">
        <v>568.62</v>
      </c>
      <c r="F891" s="6" t="s">
        <v>791</v>
      </c>
      <c r="G891" s="34">
        <v>45931</v>
      </c>
      <c r="H891" s="1"/>
      <c r="I891" s="1" t="s">
        <v>131</v>
      </c>
      <c r="J891" s="1" t="s">
        <v>730</v>
      </c>
      <c r="K891" s="1" t="s">
        <v>174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8">
      <c r="A892" s="1"/>
      <c r="B892" s="1"/>
      <c r="C892" s="1" t="str">
        <f t="shared" ca="1" si="3"/>
        <v>OK</v>
      </c>
      <c r="D892" s="1" t="s">
        <v>176</v>
      </c>
      <c r="E892" s="6">
        <v>663.39</v>
      </c>
      <c r="F892" s="6" t="s">
        <v>791</v>
      </c>
      <c r="G892" s="34">
        <v>45931</v>
      </c>
      <c r="H892" s="1"/>
      <c r="I892" s="1" t="s">
        <v>131</v>
      </c>
      <c r="J892" s="1" t="s">
        <v>730</v>
      </c>
      <c r="K892" s="1" t="s">
        <v>178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8">
      <c r="A893" s="1"/>
      <c r="B893" s="1"/>
      <c r="C893" s="1" t="str">
        <f t="shared" ca="1" si="3"/>
        <v>OK</v>
      </c>
      <c r="D893" s="1" t="s">
        <v>183</v>
      </c>
      <c r="E893" s="6">
        <v>726.57</v>
      </c>
      <c r="F893" s="6" t="s">
        <v>791</v>
      </c>
      <c r="G893" s="34">
        <v>45931</v>
      </c>
      <c r="H893" s="1"/>
      <c r="I893" s="1" t="s">
        <v>131</v>
      </c>
      <c r="J893" s="1" t="s">
        <v>730</v>
      </c>
      <c r="K893" s="1" t="s">
        <v>183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8">
      <c r="A894" s="1"/>
      <c r="B894" s="1"/>
      <c r="C894" s="1" t="str">
        <f t="shared" ca="1" si="3"/>
        <v>OK</v>
      </c>
      <c r="D894" s="1" t="s">
        <v>199</v>
      </c>
      <c r="E894" s="6">
        <v>805</v>
      </c>
      <c r="F894" s="6" t="s">
        <v>791</v>
      </c>
      <c r="G894" s="34">
        <v>45931</v>
      </c>
      <c r="H894" s="1"/>
      <c r="I894" s="1" t="s">
        <v>131</v>
      </c>
      <c r="J894" s="1" t="s">
        <v>730</v>
      </c>
      <c r="K894" s="1" t="s">
        <v>792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8">
      <c r="A895" s="1"/>
      <c r="B895" s="1"/>
      <c r="C895" s="1" t="str">
        <f t="shared" ca="1" si="3"/>
        <v>OK</v>
      </c>
      <c r="D895" s="1" t="s">
        <v>209</v>
      </c>
      <c r="E895" s="6">
        <v>726.57</v>
      </c>
      <c r="F895" s="6" t="s">
        <v>791</v>
      </c>
      <c r="G895" s="34">
        <v>45931</v>
      </c>
      <c r="H895" s="1"/>
      <c r="I895" s="1" t="s">
        <v>131</v>
      </c>
      <c r="J895" s="1" t="s">
        <v>730</v>
      </c>
      <c r="K895" s="1" t="s">
        <v>209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8">
      <c r="A896" s="1"/>
      <c r="B896" s="1"/>
      <c r="C896" s="1" t="str">
        <f t="shared" ca="1" si="3"/>
        <v>OK</v>
      </c>
      <c r="D896" s="1" t="s">
        <v>227</v>
      </c>
      <c r="E896" s="6">
        <v>726.57</v>
      </c>
      <c r="F896" s="6" t="s">
        <v>791</v>
      </c>
      <c r="G896" s="34">
        <v>45931</v>
      </c>
      <c r="H896" s="1"/>
      <c r="I896" s="1" t="s">
        <v>131</v>
      </c>
      <c r="J896" s="1" t="s">
        <v>730</v>
      </c>
      <c r="K896" s="1" t="s">
        <v>227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8">
      <c r="A897" s="1"/>
      <c r="B897" s="1"/>
      <c r="C897" s="1" t="str">
        <f t="shared" ca="1" si="3"/>
        <v>OK</v>
      </c>
      <c r="D897" s="1" t="s">
        <v>246</v>
      </c>
      <c r="E897" s="6">
        <v>726.57</v>
      </c>
      <c r="F897" s="6" t="s">
        <v>791</v>
      </c>
      <c r="G897" s="34">
        <v>45931</v>
      </c>
      <c r="H897" s="1"/>
      <c r="I897" s="1" t="s">
        <v>131</v>
      </c>
      <c r="J897" s="1" t="s">
        <v>730</v>
      </c>
      <c r="K897" s="1" t="s">
        <v>246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8">
      <c r="A898" s="1"/>
      <c r="B898" s="1"/>
      <c r="C898" s="1" t="str">
        <f t="shared" ca="1" si="3"/>
        <v>OK</v>
      </c>
      <c r="D898" s="1" t="s">
        <v>259</v>
      </c>
      <c r="E898" s="6">
        <v>726.57</v>
      </c>
      <c r="F898" s="6" t="s">
        <v>791</v>
      </c>
      <c r="G898" s="34">
        <v>45931</v>
      </c>
      <c r="H898" s="1"/>
      <c r="I898" s="1" t="s">
        <v>131</v>
      </c>
      <c r="J898" s="1" t="s">
        <v>730</v>
      </c>
      <c r="K898" s="1" t="s">
        <v>259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8">
      <c r="A899" s="1"/>
      <c r="B899" s="1"/>
      <c r="C899" s="1" t="str">
        <f t="shared" ca="1" si="3"/>
        <v>OK</v>
      </c>
      <c r="D899" s="1" t="s">
        <v>467</v>
      </c>
      <c r="E899" s="6">
        <v>726.57</v>
      </c>
      <c r="F899" s="6" t="s">
        <v>791</v>
      </c>
      <c r="G899" s="34">
        <v>45931</v>
      </c>
      <c r="H899" s="1"/>
      <c r="I899" s="1" t="s">
        <v>131</v>
      </c>
      <c r="J899" s="1" t="s">
        <v>730</v>
      </c>
      <c r="K899" s="1" t="s">
        <v>467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8">
      <c r="A900" s="1"/>
      <c r="B900" s="1"/>
      <c r="C900" s="1" t="str">
        <f t="shared" ca="1" si="3"/>
        <v>OK</v>
      </c>
      <c r="D900" s="1" t="s">
        <v>271</v>
      </c>
      <c r="E900" s="6">
        <v>726.57</v>
      </c>
      <c r="F900" s="6" t="s">
        <v>791</v>
      </c>
      <c r="G900" s="34">
        <v>45931</v>
      </c>
      <c r="H900" s="1"/>
      <c r="I900" s="1" t="s">
        <v>131</v>
      </c>
      <c r="J900" s="1" t="s">
        <v>730</v>
      </c>
      <c r="K900" s="1" t="s">
        <v>271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8">
      <c r="A901" s="1"/>
      <c r="B901" s="1"/>
      <c r="C901" s="1" t="str">
        <f t="shared" ca="1" si="3"/>
        <v>OK</v>
      </c>
      <c r="D901" s="1" t="s">
        <v>274</v>
      </c>
      <c r="E901" s="6">
        <v>252.72</v>
      </c>
      <c r="F901" s="6" t="s">
        <v>791</v>
      </c>
      <c r="G901" s="34">
        <v>45931</v>
      </c>
      <c r="H901" s="1"/>
      <c r="I901" s="1" t="s">
        <v>131</v>
      </c>
      <c r="J901" s="1" t="s">
        <v>730</v>
      </c>
      <c r="K901" s="1" t="s">
        <v>274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8">
      <c r="A902" s="1"/>
      <c r="B902" s="1"/>
      <c r="C902" s="1" t="str">
        <f t="shared" ca="1" si="3"/>
        <v>OK</v>
      </c>
      <c r="D902" s="1" t="s">
        <v>277</v>
      </c>
      <c r="E902" s="6">
        <v>694.98</v>
      </c>
      <c r="F902" s="6" t="s">
        <v>791</v>
      </c>
      <c r="G902" s="34">
        <v>45931</v>
      </c>
      <c r="H902" s="1"/>
      <c r="I902" s="1" t="s">
        <v>131</v>
      </c>
      <c r="J902" s="1" t="s">
        <v>730</v>
      </c>
      <c r="K902" s="1" t="s">
        <v>277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8">
      <c r="A903" s="1"/>
      <c r="B903" s="1"/>
      <c r="C903" s="1" t="str">
        <f t="shared" ca="1" si="3"/>
        <v>OK</v>
      </c>
      <c r="D903" s="1" t="s">
        <v>285</v>
      </c>
      <c r="E903" s="6">
        <v>694.98</v>
      </c>
      <c r="F903" s="6" t="s">
        <v>791</v>
      </c>
      <c r="G903" s="34">
        <v>45931</v>
      </c>
      <c r="H903" s="1"/>
      <c r="I903" s="1" t="s">
        <v>131</v>
      </c>
      <c r="J903" s="1" t="s">
        <v>730</v>
      </c>
      <c r="K903" s="1" t="s">
        <v>285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8">
      <c r="A904" s="1"/>
      <c r="B904" s="1"/>
      <c r="C904" s="1" t="str">
        <f t="shared" ca="1" si="3"/>
        <v>OK</v>
      </c>
      <c r="D904" s="1" t="s">
        <v>299</v>
      </c>
      <c r="E904" s="6">
        <v>726.57</v>
      </c>
      <c r="F904" s="6" t="s">
        <v>791</v>
      </c>
      <c r="G904" s="34">
        <v>45931</v>
      </c>
      <c r="H904" s="1"/>
      <c r="I904" s="1" t="s">
        <v>131</v>
      </c>
      <c r="J904" s="1" t="s">
        <v>730</v>
      </c>
      <c r="K904" s="1" t="s">
        <v>299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8">
      <c r="A905" s="1"/>
      <c r="B905" s="1"/>
      <c r="C905" s="1" t="str">
        <f t="shared" ca="1" si="3"/>
        <v>OK</v>
      </c>
      <c r="D905" s="1" t="s">
        <v>305</v>
      </c>
      <c r="E905" s="6">
        <v>631.79999999999995</v>
      </c>
      <c r="F905" s="6" t="s">
        <v>791</v>
      </c>
      <c r="G905" s="34">
        <v>45931</v>
      </c>
      <c r="H905" s="1"/>
      <c r="I905" s="1" t="s">
        <v>131</v>
      </c>
      <c r="J905" s="1" t="s">
        <v>730</v>
      </c>
      <c r="K905" s="1" t="s">
        <v>305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8">
      <c r="A906" s="1"/>
      <c r="B906" s="1"/>
      <c r="C906" s="1" t="str">
        <f t="shared" ca="1" si="3"/>
        <v>OK</v>
      </c>
      <c r="D906" s="1" t="s">
        <v>307</v>
      </c>
      <c r="E906" s="6">
        <v>726.57</v>
      </c>
      <c r="F906" s="6" t="s">
        <v>791</v>
      </c>
      <c r="G906" s="34">
        <v>45931</v>
      </c>
      <c r="H906" s="1"/>
      <c r="I906" s="1" t="s">
        <v>131</v>
      </c>
      <c r="J906" s="1" t="s">
        <v>730</v>
      </c>
      <c r="K906" s="1" t="s">
        <v>307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8">
      <c r="A907" s="1"/>
      <c r="B907" s="1"/>
      <c r="C907" s="1" t="str">
        <f t="shared" ca="1" si="3"/>
        <v>OK</v>
      </c>
      <c r="D907" s="1" t="s">
        <v>319</v>
      </c>
      <c r="E907" s="6">
        <v>663.39</v>
      </c>
      <c r="F907" s="6" t="s">
        <v>791</v>
      </c>
      <c r="G907" s="34">
        <v>45931</v>
      </c>
      <c r="H907" s="1"/>
      <c r="I907" s="1" t="s">
        <v>131</v>
      </c>
      <c r="J907" s="1" t="s">
        <v>730</v>
      </c>
      <c r="K907" s="1" t="s">
        <v>319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8">
      <c r="A908" s="1"/>
      <c r="B908" s="1"/>
      <c r="C908" s="1" t="str">
        <f t="shared" ca="1" si="3"/>
        <v>OK</v>
      </c>
      <c r="D908" s="1" t="s">
        <v>351</v>
      </c>
      <c r="E908" s="6">
        <v>631.79999999999995</v>
      </c>
      <c r="F908" s="6" t="s">
        <v>791</v>
      </c>
      <c r="G908" s="34">
        <v>45931</v>
      </c>
      <c r="H908" s="1"/>
      <c r="I908" s="1" t="s">
        <v>131</v>
      </c>
      <c r="J908" s="1" t="s">
        <v>730</v>
      </c>
      <c r="K908" s="1" t="s">
        <v>351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8">
      <c r="A909" s="1"/>
      <c r="B909" s="1"/>
      <c r="C909" s="1" t="str">
        <f t="shared" ca="1" si="3"/>
        <v>OK</v>
      </c>
      <c r="D909" s="1" t="s">
        <v>353</v>
      </c>
      <c r="E909" s="6">
        <v>726.57</v>
      </c>
      <c r="F909" s="6" t="s">
        <v>791</v>
      </c>
      <c r="G909" s="34">
        <v>45931</v>
      </c>
      <c r="H909" s="1"/>
      <c r="I909" s="1" t="s">
        <v>131</v>
      </c>
      <c r="J909" s="1" t="s">
        <v>730</v>
      </c>
      <c r="K909" s="1" t="s">
        <v>353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8">
      <c r="A910" s="1"/>
      <c r="B910" s="1"/>
      <c r="C910" s="1" t="str">
        <f t="shared" ca="1" si="3"/>
        <v>OK</v>
      </c>
      <c r="D910" s="1" t="s">
        <v>447</v>
      </c>
      <c r="E910" s="6">
        <v>726.57</v>
      </c>
      <c r="F910" s="6" t="s">
        <v>791</v>
      </c>
      <c r="G910" s="34">
        <v>45931</v>
      </c>
      <c r="H910" s="1"/>
      <c r="I910" s="1" t="s">
        <v>131</v>
      </c>
      <c r="J910" s="1" t="s">
        <v>730</v>
      </c>
      <c r="K910" s="1" t="s">
        <v>448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8">
      <c r="A911" s="1"/>
      <c r="B911" s="1"/>
      <c r="C911" s="1" t="str">
        <f t="shared" ca="1" si="3"/>
        <v>OK</v>
      </c>
      <c r="D911" s="1" t="s">
        <v>410</v>
      </c>
      <c r="E911" s="6">
        <v>455</v>
      </c>
      <c r="F911" s="6" t="s">
        <v>791</v>
      </c>
      <c r="G911" s="34">
        <v>45931</v>
      </c>
      <c r="H911" s="1"/>
      <c r="I911" s="1" t="s">
        <v>131</v>
      </c>
      <c r="J911" s="1" t="s">
        <v>730</v>
      </c>
      <c r="K911" s="1" t="s">
        <v>410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8">
      <c r="A912" s="1"/>
      <c r="B912" s="1"/>
      <c r="C912" s="1" t="str">
        <f t="shared" ca="1" si="3"/>
        <v>OK</v>
      </c>
      <c r="D912" s="1" t="s">
        <v>414</v>
      </c>
      <c r="E912" s="6">
        <v>1922</v>
      </c>
      <c r="F912" s="6" t="s">
        <v>791</v>
      </c>
      <c r="G912" s="34">
        <v>45931</v>
      </c>
      <c r="H912" s="1"/>
      <c r="I912" s="1" t="s">
        <v>131</v>
      </c>
      <c r="J912" s="1" t="s">
        <v>730</v>
      </c>
      <c r="K912" s="1" t="s">
        <v>414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8">
      <c r="A913" s="1"/>
      <c r="B913" s="1"/>
      <c r="C913" s="1" t="str">
        <f t="shared" ca="1" si="3"/>
        <v>OK</v>
      </c>
      <c r="D913" s="1" t="s">
        <v>422</v>
      </c>
      <c r="E913" s="6">
        <v>726.57</v>
      </c>
      <c r="F913" s="6" t="s">
        <v>791</v>
      </c>
      <c r="G913" s="34">
        <v>45931</v>
      </c>
      <c r="H913" s="1"/>
      <c r="I913" s="1" t="s">
        <v>131</v>
      </c>
      <c r="J913" s="1" t="s">
        <v>730</v>
      </c>
      <c r="K913" s="1" t="s">
        <v>793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8">
      <c r="A914" s="1"/>
      <c r="B914" s="1"/>
      <c r="C914" s="1" t="str">
        <f t="shared" ca="1" si="3"/>
        <v>OK</v>
      </c>
      <c r="D914" s="1" t="s">
        <v>148</v>
      </c>
      <c r="E914" s="6">
        <v>805</v>
      </c>
      <c r="F914" s="6" t="s">
        <v>776</v>
      </c>
      <c r="G914" s="34">
        <v>45931</v>
      </c>
      <c r="H914" s="1"/>
      <c r="I914" s="1" t="s">
        <v>131</v>
      </c>
      <c r="J914" s="1" t="s">
        <v>730</v>
      </c>
      <c r="K914" s="1" t="s">
        <v>148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8">
      <c r="A915" s="1"/>
      <c r="B915" s="1"/>
      <c r="C915" s="1" t="str">
        <f t="shared" ca="1" si="3"/>
        <v>OK</v>
      </c>
      <c r="D915" s="1" t="s">
        <v>152</v>
      </c>
      <c r="E915" s="6">
        <v>35</v>
      </c>
      <c r="F915" s="6" t="s">
        <v>776</v>
      </c>
      <c r="G915" s="34">
        <v>45931</v>
      </c>
      <c r="H915" s="1"/>
      <c r="I915" s="1" t="s">
        <v>131</v>
      </c>
      <c r="J915" s="1" t="s">
        <v>730</v>
      </c>
      <c r="K915" s="1" t="s">
        <v>152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8">
      <c r="A916" s="1"/>
      <c r="B916" s="1"/>
      <c r="C916" s="1" t="str">
        <f t="shared" ca="1" si="3"/>
        <v>OK</v>
      </c>
      <c r="D916" s="1" t="s">
        <v>156</v>
      </c>
      <c r="E916" s="6">
        <v>805</v>
      </c>
      <c r="F916" s="6" t="s">
        <v>776</v>
      </c>
      <c r="G916" s="34">
        <v>45931</v>
      </c>
      <c r="H916" s="1"/>
      <c r="I916" s="1" t="s">
        <v>131</v>
      </c>
      <c r="J916" s="1" t="s">
        <v>730</v>
      </c>
      <c r="K916" s="1" t="s">
        <v>156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8">
      <c r="A917" s="1"/>
      <c r="B917" s="1"/>
      <c r="C917" s="1" t="str">
        <f t="shared" ca="1" si="3"/>
        <v>OK</v>
      </c>
      <c r="D917" s="1" t="s">
        <v>186</v>
      </c>
      <c r="E917" s="6">
        <v>805</v>
      </c>
      <c r="F917" s="6" t="s">
        <v>776</v>
      </c>
      <c r="G917" s="34">
        <v>45931</v>
      </c>
      <c r="H917" s="1"/>
      <c r="I917" s="1" t="s">
        <v>131</v>
      </c>
      <c r="J917" s="1" t="s">
        <v>730</v>
      </c>
      <c r="K917" s="1" t="s">
        <v>186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8">
      <c r="A918" s="1"/>
      <c r="B918" s="1"/>
      <c r="C918" s="1" t="str">
        <f t="shared" ca="1" si="3"/>
        <v>OK</v>
      </c>
      <c r="D918" s="1" t="s">
        <v>189</v>
      </c>
      <c r="E918" s="6">
        <v>805</v>
      </c>
      <c r="F918" s="6" t="s">
        <v>776</v>
      </c>
      <c r="G918" s="34">
        <v>45931</v>
      </c>
      <c r="H918" s="1"/>
      <c r="I918" s="1" t="s">
        <v>131</v>
      </c>
      <c r="J918" s="1" t="s">
        <v>730</v>
      </c>
      <c r="K918" s="1" t="s">
        <v>189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8">
      <c r="A919" s="1"/>
      <c r="B919" s="1"/>
      <c r="C919" s="1" t="str">
        <f t="shared" ca="1" si="3"/>
        <v>OK</v>
      </c>
      <c r="D919" s="1" t="s">
        <v>191</v>
      </c>
      <c r="E919" s="6">
        <v>770</v>
      </c>
      <c r="F919" s="6" t="s">
        <v>776</v>
      </c>
      <c r="G919" s="34">
        <v>45931</v>
      </c>
      <c r="H919" s="1"/>
      <c r="I919" s="1" t="s">
        <v>131</v>
      </c>
      <c r="J919" s="1" t="s">
        <v>730</v>
      </c>
      <c r="K919" s="1" t="s">
        <v>191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8">
      <c r="A920" s="1"/>
      <c r="B920" s="1"/>
      <c r="C920" s="1" t="str">
        <f t="shared" ca="1" si="3"/>
        <v>OK</v>
      </c>
      <c r="D920" s="1" t="s">
        <v>501</v>
      </c>
      <c r="E920" s="6">
        <v>805</v>
      </c>
      <c r="F920" s="6" t="s">
        <v>776</v>
      </c>
      <c r="G920" s="34">
        <v>45931</v>
      </c>
      <c r="H920" s="1"/>
      <c r="I920" s="1" t="s">
        <v>131</v>
      </c>
      <c r="J920" s="1" t="s">
        <v>730</v>
      </c>
      <c r="K920" s="1" t="s">
        <v>501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8">
      <c r="A921" s="1"/>
      <c r="B921" s="1"/>
      <c r="C921" s="1" t="str">
        <f t="shared" ca="1" si="3"/>
        <v>OK</v>
      </c>
      <c r="D921" s="1" t="s">
        <v>195</v>
      </c>
      <c r="E921" s="6">
        <v>367.5</v>
      </c>
      <c r="F921" s="6" t="s">
        <v>776</v>
      </c>
      <c r="G921" s="34">
        <v>45931</v>
      </c>
      <c r="H921" s="1"/>
      <c r="I921" s="1" t="s">
        <v>131</v>
      </c>
      <c r="J921" s="1" t="s">
        <v>730</v>
      </c>
      <c r="K921" s="1" t="s">
        <v>195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8">
      <c r="A922" s="1"/>
      <c r="B922" s="1"/>
      <c r="C922" s="1" t="str">
        <f t="shared" ca="1" si="3"/>
        <v>OK</v>
      </c>
      <c r="D922" s="1" t="s">
        <v>201</v>
      </c>
      <c r="E922" s="6">
        <v>805</v>
      </c>
      <c r="F922" s="6" t="s">
        <v>776</v>
      </c>
      <c r="G922" s="34">
        <v>45931</v>
      </c>
      <c r="H922" s="1"/>
      <c r="I922" s="1" t="s">
        <v>131</v>
      </c>
      <c r="J922" s="1" t="s">
        <v>730</v>
      </c>
      <c r="K922" s="1" t="s">
        <v>201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8">
      <c r="A923" s="1"/>
      <c r="B923" s="1"/>
      <c r="C923" s="1" t="str">
        <f t="shared" ca="1" si="3"/>
        <v>OK</v>
      </c>
      <c r="D923" s="1" t="s">
        <v>206</v>
      </c>
      <c r="E923" s="6">
        <v>270.77</v>
      </c>
      <c r="F923" s="6" t="s">
        <v>776</v>
      </c>
      <c r="G923" s="34">
        <v>45931</v>
      </c>
      <c r="H923" s="1"/>
      <c r="I923" s="1" t="s">
        <v>131</v>
      </c>
      <c r="J923" s="1" t="s">
        <v>730</v>
      </c>
      <c r="K923" s="1" t="s">
        <v>206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8">
      <c r="A924" s="1"/>
      <c r="B924" s="1"/>
      <c r="C924" s="1" t="str">
        <f t="shared" ca="1" si="3"/>
        <v>OK</v>
      </c>
      <c r="D924" s="1" t="s">
        <v>235</v>
      </c>
      <c r="E924" s="6">
        <v>805</v>
      </c>
      <c r="F924" s="6" t="s">
        <v>776</v>
      </c>
      <c r="G924" s="34">
        <v>45931</v>
      </c>
      <c r="H924" s="1"/>
      <c r="I924" s="1" t="s">
        <v>131</v>
      </c>
      <c r="J924" s="1" t="s">
        <v>730</v>
      </c>
      <c r="K924" s="1" t="s">
        <v>235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8">
      <c r="A925" s="1"/>
      <c r="B925" s="1"/>
      <c r="C925" s="1" t="str">
        <f t="shared" ca="1" si="3"/>
        <v>OK</v>
      </c>
      <c r="D925" s="37" t="s">
        <v>275</v>
      </c>
      <c r="E925" s="36">
        <v>700</v>
      </c>
      <c r="F925" s="36" t="s">
        <v>790</v>
      </c>
      <c r="G925" s="115">
        <v>45931</v>
      </c>
      <c r="H925" s="1"/>
      <c r="I925" s="1" t="s">
        <v>131</v>
      </c>
      <c r="J925" s="1" t="s">
        <v>730</v>
      </c>
      <c r="K925" s="1" t="s">
        <v>276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8">
      <c r="A926" s="1"/>
      <c r="B926" s="1"/>
      <c r="C926" s="1" t="str">
        <f t="shared" ca="1" si="3"/>
        <v>OK</v>
      </c>
      <c r="D926" s="1" t="s">
        <v>254</v>
      </c>
      <c r="E926" s="6">
        <v>500</v>
      </c>
      <c r="F926" s="6" t="s">
        <v>776</v>
      </c>
      <c r="G926" s="34">
        <v>45931</v>
      </c>
      <c r="H926" s="1"/>
      <c r="I926" s="1" t="s">
        <v>131</v>
      </c>
      <c r="J926" s="1" t="s">
        <v>730</v>
      </c>
      <c r="K926" s="1" t="s">
        <v>256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8">
      <c r="A927" s="1"/>
      <c r="B927" s="1"/>
      <c r="C927" s="1" t="str">
        <f t="shared" ca="1" si="3"/>
        <v>OK</v>
      </c>
      <c r="D927" s="1" t="s">
        <v>264</v>
      </c>
      <c r="E927" s="6">
        <v>805</v>
      </c>
      <c r="F927" s="6" t="s">
        <v>776</v>
      </c>
      <c r="G927" s="34">
        <v>45931</v>
      </c>
      <c r="H927" s="1"/>
      <c r="I927" s="1" t="s">
        <v>131</v>
      </c>
      <c r="J927" s="1" t="s">
        <v>730</v>
      </c>
      <c r="K927" s="1" t="s">
        <v>264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8">
      <c r="A928" s="1"/>
      <c r="B928" s="1"/>
      <c r="C928" s="1" t="str">
        <f t="shared" ca="1" si="3"/>
        <v>OK</v>
      </c>
      <c r="D928" s="1" t="s">
        <v>439</v>
      </c>
      <c r="E928" s="6">
        <v>735</v>
      </c>
      <c r="F928" s="6" t="s">
        <v>776</v>
      </c>
      <c r="G928" s="34">
        <v>45931</v>
      </c>
      <c r="H928" s="1"/>
      <c r="I928" s="1" t="s">
        <v>131</v>
      </c>
      <c r="J928" s="1" t="s">
        <v>730</v>
      </c>
      <c r="K928" s="1" t="s">
        <v>439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8">
      <c r="A929" s="1"/>
      <c r="B929" s="1"/>
      <c r="C929" s="1" t="str">
        <f t="shared" ca="1" si="3"/>
        <v>OK</v>
      </c>
      <c r="D929" s="1" t="s">
        <v>475</v>
      </c>
      <c r="E929" s="6">
        <v>805</v>
      </c>
      <c r="F929" s="6" t="s">
        <v>776</v>
      </c>
      <c r="G929" s="34">
        <v>45931</v>
      </c>
      <c r="H929" s="1"/>
      <c r="I929" s="1" t="s">
        <v>131</v>
      </c>
      <c r="J929" s="1" t="s">
        <v>730</v>
      </c>
      <c r="K929" s="1" t="s">
        <v>475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8">
      <c r="A930" s="1"/>
      <c r="B930" s="1"/>
      <c r="C930" s="1" t="str">
        <f t="shared" ca="1" si="3"/>
        <v>OK</v>
      </c>
      <c r="D930" s="1" t="s">
        <v>278</v>
      </c>
      <c r="E930" s="6">
        <v>805</v>
      </c>
      <c r="F930" s="6" t="s">
        <v>776</v>
      </c>
      <c r="G930" s="34">
        <v>45931</v>
      </c>
      <c r="H930" s="1"/>
      <c r="I930" s="1" t="s">
        <v>131</v>
      </c>
      <c r="J930" s="1" t="s">
        <v>730</v>
      </c>
      <c r="K930" s="1" t="s">
        <v>278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8">
      <c r="A931" s="1"/>
      <c r="B931" s="1"/>
      <c r="C931" s="1" t="str">
        <f t="shared" ca="1" si="3"/>
        <v>OK</v>
      </c>
      <c r="D931" s="1" t="s">
        <v>294</v>
      </c>
      <c r="E931" s="6">
        <v>805</v>
      </c>
      <c r="F931" s="6" t="s">
        <v>776</v>
      </c>
      <c r="G931" s="34">
        <v>45931</v>
      </c>
      <c r="H931" s="1"/>
      <c r="I931" s="1" t="s">
        <v>131</v>
      </c>
      <c r="J931" s="1" t="s">
        <v>730</v>
      </c>
      <c r="K931" s="1" t="s">
        <v>296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8">
      <c r="A932" s="1"/>
      <c r="B932" s="1"/>
      <c r="C932" s="1" t="str">
        <f t="shared" ca="1" si="3"/>
        <v>OK</v>
      </c>
      <c r="D932" s="1" t="s">
        <v>317</v>
      </c>
      <c r="E932" s="6">
        <v>805</v>
      </c>
      <c r="F932" s="6" t="s">
        <v>776</v>
      </c>
      <c r="G932" s="34">
        <v>45931</v>
      </c>
      <c r="H932" s="1"/>
      <c r="I932" s="1" t="s">
        <v>131</v>
      </c>
      <c r="J932" s="1" t="s">
        <v>730</v>
      </c>
      <c r="K932" s="1" t="s">
        <v>794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8">
      <c r="A933" s="1"/>
      <c r="B933" s="1"/>
      <c r="C933" s="1" t="str">
        <f t="shared" ca="1" si="3"/>
        <v>OK</v>
      </c>
      <c r="D933" s="1" t="s">
        <v>324</v>
      </c>
      <c r="E933" s="6">
        <v>805</v>
      </c>
      <c r="F933" s="6" t="s">
        <v>776</v>
      </c>
      <c r="G933" s="34">
        <v>45931</v>
      </c>
      <c r="H933" s="1"/>
      <c r="I933" s="1" t="s">
        <v>131</v>
      </c>
      <c r="J933" s="1" t="s">
        <v>730</v>
      </c>
      <c r="K933" s="1" t="s">
        <v>324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8">
      <c r="A934" s="1"/>
      <c r="B934" s="1"/>
      <c r="C934" s="1" t="str">
        <f t="shared" ca="1" si="3"/>
        <v>OK</v>
      </c>
      <c r="D934" s="1" t="s">
        <v>330</v>
      </c>
      <c r="E934" s="6">
        <v>805</v>
      </c>
      <c r="F934" s="6" t="s">
        <v>776</v>
      </c>
      <c r="G934" s="34">
        <v>45931</v>
      </c>
      <c r="H934" s="1"/>
      <c r="I934" s="1" t="s">
        <v>131</v>
      </c>
      <c r="J934" s="1" t="s">
        <v>730</v>
      </c>
      <c r="K934" s="1" t="s">
        <v>330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8">
      <c r="A935" s="1"/>
      <c r="B935" s="1"/>
      <c r="C935" s="1" t="str">
        <f t="shared" ca="1" si="3"/>
        <v>OK</v>
      </c>
      <c r="D935" s="1" t="s">
        <v>341</v>
      </c>
      <c r="E935" s="6">
        <v>805</v>
      </c>
      <c r="F935" s="6" t="s">
        <v>776</v>
      </c>
      <c r="G935" s="34">
        <v>45931</v>
      </c>
      <c r="H935" s="1"/>
      <c r="I935" s="1" t="s">
        <v>131</v>
      </c>
      <c r="J935" s="1" t="s">
        <v>730</v>
      </c>
      <c r="K935" s="1" t="s">
        <v>341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8">
      <c r="A936" s="1"/>
      <c r="B936" s="1"/>
      <c r="C936" s="1" t="str">
        <f t="shared" ca="1" si="3"/>
        <v>OK</v>
      </c>
      <c r="D936" s="1" t="s">
        <v>443</v>
      </c>
      <c r="E936" s="6">
        <v>805</v>
      </c>
      <c r="F936" s="6" t="s">
        <v>776</v>
      </c>
      <c r="G936" s="34">
        <v>45931</v>
      </c>
      <c r="H936" s="1"/>
      <c r="I936" s="1" t="s">
        <v>131</v>
      </c>
      <c r="J936" s="1" t="s">
        <v>730</v>
      </c>
      <c r="K936" s="1" t="s">
        <v>443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8">
      <c r="A937" s="1"/>
      <c r="B937" s="1"/>
      <c r="C937" s="1" t="str">
        <f t="shared" ca="1" si="3"/>
        <v>OK</v>
      </c>
      <c r="D937" s="1" t="s">
        <v>356</v>
      </c>
      <c r="E937" s="6">
        <v>805</v>
      </c>
      <c r="F937" s="6" t="s">
        <v>776</v>
      </c>
      <c r="G937" s="34">
        <v>45931</v>
      </c>
      <c r="H937" s="1"/>
      <c r="I937" s="1" t="s">
        <v>131</v>
      </c>
      <c r="J937" s="1" t="s">
        <v>730</v>
      </c>
      <c r="K937" s="1" t="s">
        <v>356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8">
      <c r="A938" s="1"/>
      <c r="B938" s="1"/>
      <c r="C938" s="1" t="str">
        <f t="shared" ca="1" si="3"/>
        <v>OK</v>
      </c>
      <c r="D938" s="1" t="s">
        <v>360</v>
      </c>
      <c r="E938" s="6">
        <v>420</v>
      </c>
      <c r="F938" s="6" t="s">
        <v>776</v>
      </c>
      <c r="G938" s="34">
        <v>45931</v>
      </c>
      <c r="H938" s="1"/>
      <c r="I938" s="1" t="s">
        <v>131</v>
      </c>
      <c r="J938" s="1" t="s">
        <v>730</v>
      </c>
      <c r="K938" s="1" t="s">
        <v>360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8">
      <c r="A939" s="1"/>
      <c r="B939" s="1"/>
      <c r="C939" s="1" t="str">
        <f t="shared" ca="1" si="3"/>
        <v>OK</v>
      </c>
      <c r="D939" s="1" t="s">
        <v>365</v>
      </c>
      <c r="E939" s="6">
        <v>805</v>
      </c>
      <c r="F939" s="6" t="s">
        <v>776</v>
      </c>
      <c r="G939" s="34">
        <v>45931</v>
      </c>
      <c r="H939" s="1"/>
      <c r="I939" s="1" t="s">
        <v>131</v>
      </c>
      <c r="J939" s="1" t="s">
        <v>730</v>
      </c>
      <c r="K939" s="1" t="s">
        <v>366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8">
      <c r="A940" s="1"/>
      <c r="B940" s="1"/>
      <c r="C940" s="1" t="str">
        <f t="shared" ca="1" si="3"/>
        <v>OK</v>
      </c>
      <c r="D940" s="1" t="s">
        <v>379</v>
      </c>
      <c r="E940" s="6">
        <v>770</v>
      </c>
      <c r="F940" s="6" t="s">
        <v>776</v>
      </c>
      <c r="G940" s="34">
        <v>45931</v>
      </c>
      <c r="H940" s="1"/>
      <c r="I940" s="1" t="s">
        <v>131</v>
      </c>
      <c r="J940" s="1" t="s">
        <v>730</v>
      </c>
      <c r="K940" s="1" t="s">
        <v>379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8">
      <c r="A941" s="1"/>
      <c r="B941" s="1"/>
      <c r="C941" s="1" t="str">
        <f t="shared" ca="1" si="3"/>
        <v>OK</v>
      </c>
      <c r="D941" s="1" t="s">
        <v>391</v>
      </c>
      <c r="E941" s="6">
        <v>805</v>
      </c>
      <c r="F941" s="6" t="s">
        <v>776</v>
      </c>
      <c r="G941" s="34">
        <v>45931</v>
      </c>
      <c r="H941" s="1"/>
      <c r="I941" s="1" t="s">
        <v>131</v>
      </c>
      <c r="J941" s="1" t="s">
        <v>730</v>
      </c>
      <c r="K941" s="1" t="s">
        <v>391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8">
      <c r="A942" s="1"/>
      <c r="B942" s="1"/>
      <c r="C942" s="1" t="str">
        <f t="shared" ca="1" si="3"/>
        <v>Incompleto</v>
      </c>
      <c r="D942" s="1" t="s">
        <v>394</v>
      </c>
      <c r="E942" s="6">
        <v>805</v>
      </c>
      <c r="F942" s="6" t="s">
        <v>776</v>
      </c>
      <c r="G942" s="34">
        <v>45931</v>
      </c>
      <c r="H942" s="1"/>
      <c r="I942" s="1" t="s">
        <v>131</v>
      </c>
      <c r="J942" s="1" t="s">
        <v>730</v>
      </c>
      <c r="K942" s="1" t="s">
        <v>394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8">
      <c r="A943" s="1"/>
      <c r="B943" s="1"/>
      <c r="C943" s="1" t="str">
        <f t="shared" ca="1" si="3"/>
        <v>OK</v>
      </c>
      <c r="D943" s="1" t="s">
        <v>398</v>
      </c>
      <c r="E943" s="6">
        <v>1805</v>
      </c>
      <c r="F943" s="6" t="s">
        <v>776</v>
      </c>
      <c r="G943" s="34">
        <v>45931</v>
      </c>
      <c r="H943" s="1"/>
      <c r="I943" s="1" t="s">
        <v>131</v>
      </c>
      <c r="J943" s="1" t="s">
        <v>730</v>
      </c>
      <c r="K943" s="1" t="s">
        <v>398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8">
      <c r="A944" s="1"/>
      <c r="B944" s="1"/>
      <c r="C944" s="1" t="str">
        <f t="shared" ca="1" si="3"/>
        <v>OK</v>
      </c>
      <c r="D944" s="1" t="s">
        <v>404</v>
      </c>
      <c r="E944" s="6">
        <v>770</v>
      </c>
      <c r="F944" s="6" t="s">
        <v>776</v>
      </c>
      <c r="G944" s="34">
        <v>45931</v>
      </c>
      <c r="H944" s="1"/>
      <c r="I944" s="1" t="s">
        <v>131</v>
      </c>
      <c r="J944" s="1" t="s">
        <v>730</v>
      </c>
      <c r="K944" s="1" t="s">
        <v>404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8">
      <c r="A945" s="1"/>
      <c r="B945" s="1"/>
      <c r="C945" s="1" t="str">
        <f t="shared" ca="1" si="3"/>
        <v>OK</v>
      </c>
      <c r="D945" s="1" t="s">
        <v>416</v>
      </c>
      <c r="E945" s="6">
        <v>735</v>
      </c>
      <c r="F945" s="6" t="s">
        <v>776</v>
      </c>
      <c r="G945" s="34">
        <v>45931</v>
      </c>
      <c r="H945" s="1"/>
      <c r="I945" s="1" t="s">
        <v>131</v>
      </c>
      <c r="J945" s="1" t="s">
        <v>730</v>
      </c>
      <c r="K945" s="1" t="s">
        <v>417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8">
      <c r="A946" s="1"/>
      <c r="B946" s="1"/>
      <c r="C946" s="1" t="str">
        <f t="shared" ca="1" si="3"/>
        <v>OK</v>
      </c>
      <c r="D946" s="1" t="s">
        <v>420</v>
      </c>
      <c r="E946" s="6">
        <v>805</v>
      </c>
      <c r="F946" s="6" t="s">
        <v>776</v>
      </c>
      <c r="G946" s="34">
        <v>45931</v>
      </c>
      <c r="H946" s="1"/>
      <c r="I946" s="1" t="s">
        <v>131</v>
      </c>
      <c r="J946" s="1" t="s">
        <v>730</v>
      </c>
      <c r="K946" s="1" t="s">
        <v>420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8">
      <c r="A947" s="1"/>
      <c r="B947" s="1"/>
      <c r="C947" s="1" t="str">
        <f t="shared" ca="1" si="3"/>
        <v>OK</v>
      </c>
      <c r="D947" s="1" t="s">
        <v>430</v>
      </c>
      <c r="E947" s="6">
        <v>805</v>
      </c>
      <c r="F947" s="6" t="s">
        <v>776</v>
      </c>
      <c r="G947" s="34">
        <v>45931</v>
      </c>
      <c r="H947" s="1"/>
      <c r="I947" s="1" t="s">
        <v>131</v>
      </c>
      <c r="J947" s="1" t="s">
        <v>730</v>
      </c>
      <c r="K947" s="1" t="s">
        <v>430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8">
      <c r="A948" s="1"/>
      <c r="B948" s="1"/>
      <c r="C948" s="1" t="str">
        <f t="shared" ca="1" si="3"/>
        <v>OK</v>
      </c>
      <c r="D948" s="1" t="s">
        <v>148</v>
      </c>
      <c r="E948" s="6">
        <v>630</v>
      </c>
      <c r="F948" s="6" t="s">
        <v>795</v>
      </c>
      <c r="G948" s="42">
        <v>45962</v>
      </c>
      <c r="H948" s="1"/>
      <c r="I948" s="1" t="s">
        <v>131</v>
      </c>
      <c r="J948" s="1" t="s">
        <v>730</v>
      </c>
      <c r="K948" s="1" t="s">
        <v>148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8">
      <c r="A949" s="1"/>
      <c r="B949" s="1"/>
      <c r="C949" s="1" t="str">
        <f t="shared" ca="1" si="3"/>
        <v>OK</v>
      </c>
      <c r="D949" s="1" t="s">
        <v>152</v>
      </c>
      <c r="E949" s="6">
        <v>630</v>
      </c>
      <c r="F949" s="6" t="s">
        <v>795</v>
      </c>
      <c r="G949" s="42">
        <v>45962</v>
      </c>
      <c r="H949" s="1"/>
      <c r="I949" s="1" t="s">
        <v>131</v>
      </c>
      <c r="J949" s="1" t="s">
        <v>730</v>
      </c>
      <c r="K949" s="1" t="s">
        <v>152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8">
      <c r="A950" s="1"/>
      <c r="B950" s="1"/>
      <c r="C950" s="1" t="str">
        <f t="shared" ca="1" si="3"/>
        <v>OK</v>
      </c>
      <c r="D950" s="1" t="s">
        <v>156</v>
      </c>
      <c r="E950" s="6">
        <v>630</v>
      </c>
      <c r="F950" s="6" t="s">
        <v>795</v>
      </c>
      <c r="G950" s="42">
        <v>45962</v>
      </c>
      <c r="H950" s="1"/>
      <c r="I950" s="1" t="s">
        <v>131</v>
      </c>
      <c r="J950" s="1" t="s">
        <v>730</v>
      </c>
      <c r="K950" s="1" t="s">
        <v>156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8">
      <c r="A951" s="1"/>
      <c r="B951" s="1"/>
      <c r="C951" s="1" t="str">
        <f t="shared" ca="1" si="3"/>
        <v>OK</v>
      </c>
      <c r="D951" s="1" t="s">
        <v>569</v>
      </c>
      <c r="E951" s="6">
        <v>630</v>
      </c>
      <c r="F951" s="6" t="s">
        <v>795</v>
      </c>
      <c r="G951" s="42">
        <v>45962</v>
      </c>
      <c r="H951" s="1"/>
      <c r="I951" s="1" t="s">
        <v>131</v>
      </c>
      <c r="J951" s="1" t="s">
        <v>730</v>
      </c>
      <c r="K951" s="1" t="s">
        <v>569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8">
      <c r="A952" s="1"/>
      <c r="B952" s="1"/>
      <c r="C952" s="1" t="str">
        <f t="shared" ca="1" si="3"/>
        <v>OK</v>
      </c>
      <c r="D952" s="1" t="s">
        <v>186</v>
      </c>
      <c r="E952" s="6">
        <v>630</v>
      </c>
      <c r="F952" s="6" t="s">
        <v>795</v>
      </c>
      <c r="G952" s="42">
        <v>45962</v>
      </c>
      <c r="H952" s="1"/>
      <c r="I952" s="1" t="s">
        <v>131</v>
      </c>
      <c r="J952" s="1" t="s">
        <v>730</v>
      </c>
      <c r="K952" s="1" t="s">
        <v>186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8">
      <c r="A953" s="1"/>
      <c r="B953" s="1"/>
      <c r="C953" s="1" t="str">
        <f t="shared" ca="1" si="3"/>
        <v>OK</v>
      </c>
      <c r="D953" s="1" t="s">
        <v>189</v>
      </c>
      <c r="E953" s="6">
        <v>595</v>
      </c>
      <c r="F953" s="6" t="s">
        <v>795</v>
      </c>
      <c r="G953" s="42">
        <v>45962</v>
      </c>
      <c r="H953" s="1"/>
      <c r="I953" s="1" t="s">
        <v>131</v>
      </c>
      <c r="J953" s="1" t="s">
        <v>730</v>
      </c>
      <c r="K953" s="1" t="s">
        <v>189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8">
      <c r="A954" s="1"/>
      <c r="B954" s="1"/>
      <c r="C954" s="1" t="str">
        <f t="shared" ca="1" si="3"/>
        <v>OK</v>
      </c>
      <c r="D954" s="1" t="s">
        <v>191</v>
      </c>
      <c r="E954" s="6">
        <v>630</v>
      </c>
      <c r="F954" s="6" t="s">
        <v>795</v>
      </c>
      <c r="G954" s="42">
        <v>45962</v>
      </c>
      <c r="H954" s="1"/>
      <c r="I954" s="1" t="s">
        <v>131</v>
      </c>
      <c r="J954" s="1" t="s">
        <v>730</v>
      </c>
      <c r="K954" s="1" t="s">
        <v>191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8">
      <c r="A955" s="1"/>
      <c r="B955" s="1"/>
      <c r="C955" s="1" t="str">
        <f t="shared" ca="1" si="3"/>
        <v>OK</v>
      </c>
      <c r="D955" s="1" t="s">
        <v>501</v>
      </c>
      <c r="E955" s="6">
        <v>630</v>
      </c>
      <c r="F955" s="6" t="s">
        <v>795</v>
      </c>
      <c r="G955" s="42">
        <v>45962</v>
      </c>
      <c r="H955" s="1"/>
      <c r="I955" s="1" t="s">
        <v>131</v>
      </c>
      <c r="J955" s="1" t="s">
        <v>730</v>
      </c>
      <c r="K955" s="1" t="s">
        <v>501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8">
      <c r="A956" s="1"/>
      <c r="B956" s="1"/>
      <c r="C956" s="1" t="str">
        <f t="shared" ca="1" si="3"/>
        <v>OK</v>
      </c>
      <c r="D956" s="1" t="s">
        <v>201</v>
      </c>
      <c r="E956" s="6">
        <v>630</v>
      </c>
      <c r="F956" s="6" t="s">
        <v>795</v>
      </c>
      <c r="G956" s="42">
        <v>45962</v>
      </c>
      <c r="H956" s="1"/>
      <c r="I956" s="1" t="s">
        <v>131</v>
      </c>
      <c r="J956" s="1" t="s">
        <v>730</v>
      </c>
      <c r="K956" s="1" t="s">
        <v>201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8">
      <c r="A957" s="1"/>
      <c r="B957" s="1"/>
      <c r="C957" s="1" t="str">
        <f t="shared" ca="1" si="3"/>
        <v>OK</v>
      </c>
      <c r="D957" s="1" t="s">
        <v>206</v>
      </c>
      <c r="E957" s="6">
        <v>128.30000000000001</v>
      </c>
      <c r="F957" s="6" t="s">
        <v>795</v>
      </c>
      <c r="G957" s="42">
        <v>45962</v>
      </c>
      <c r="H957" s="1"/>
      <c r="I957" s="1" t="s">
        <v>131</v>
      </c>
      <c r="J957" s="1" t="s">
        <v>730</v>
      </c>
      <c r="K957" s="1" t="s">
        <v>206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8">
      <c r="A958" s="1"/>
      <c r="B958" s="1"/>
      <c r="C958" s="1" t="str">
        <f t="shared" ca="1" si="3"/>
        <v>OK</v>
      </c>
      <c r="D958" s="1" t="s">
        <v>235</v>
      </c>
      <c r="E958" s="6">
        <v>595</v>
      </c>
      <c r="F958" s="6" t="s">
        <v>795</v>
      </c>
      <c r="G958" s="42">
        <v>45962</v>
      </c>
      <c r="H958" s="1"/>
      <c r="I958" s="1" t="s">
        <v>131</v>
      </c>
      <c r="J958" s="1" t="s">
        <v>730</v>
      </c>
      <c r="K958" s="1" t="s">
        <v>235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8">
      <c r="A959" s="1"/>
      <c r="B959" s="1"/>
      <c r="C959" s="1" t="str">
        <f t="shared" ca="1" si="3"/>
        <v>OK</v>
      </c>
      <c r="D959" s="1" t="s">
        <v>244</v>
      </c>
      <c r="E959" s="6">
        <v>502.1</v>
      </c>
      <c r="F959" s="6" t="s">
        <v>795</v>
      </c>
      <c r="G959" s="42">
        <v>45962</v>
      </c>
      <c r="H959" s="1"/>
      <c r="I959" s="1" t="s">
        <v>131</v>
      </c>
      <c r="J959" s="1" t="s">
        <v>730</v>
      </c>
      <c r="K959" s="1" t="s">
        <v>244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8">
      <c r="A960" s="1"/>
      <c r="B960" s="1"/>
      <c r="C960" s="1" t="str">
        <f t="shared" ca="1" si="3"/>
        <v>OK</v>
      </c>
      <c r="D960" s="1" t="s">
        <v>254</v>
      </c>
      <c r="E960" s="6">
        <v>500</v>
      </c>
      <c r="F960" s="6" t="s">
        <v>795</v>
      </c>
      <c r="G960" s="42">
        <v>45962</v>
      </c>
      <c r="H960" s="1"/>
      <c r="I960" s="1" t="s">
        <v>131</v>
      </c>
      <c r="J960" s="1" t="s">
        <v>730</v>
      </c>
      <c r="K960" s="1" t="s">
        <v>256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8">
      <c r="A961" s="1"/>
      <c r="B961" s="1"/>
      <c r="C961" s="1" t="str">
        <f t="shared" ca="1" si="3"/>
        <v>OK</v>
      </c>
      <c r="D961" s="1" t="s">
        <v>264</v>
      </c>
      <c r="E961" s="6">
        <v>595</v>
      </c>
      <c r="F961" s="6" t="s">
        <v>795</v>
      </c>
      <c r="G961" s="42">
        <v>45962</v>
      </c>
      <c r="H961" s="1"/>
      <c r="I961" s="1" t="s">
        <v>131</v>
      </c>
      <c r="J961" s="1" t="s">
        <v>730</v>
      </c>
      <c r="K961" s="1" t="s">
        <v>264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8">
      <c r="A962" s="1"/>
      <c r="B962" s="1"/>
      <c r="C962" s="1" t="str">
        <f t="shared" ca="1" si="3"/>
        <v>OK</v>
      </c>
      <c r="D962" s="1" t="s">
        <v>439</v>
      </c>
      <c r="E962" s="6">
        <v>630</v>
      </c>
      <c r="F962" s="6" t="s">
        <v>795</v>
      </c>
      <c r="G962" s="42">
        <v>45962</v>
      </c>
      <c r="H962" s="1"/>
      <c r="I962" s="1" t="s">
        <v>131</v>
      </c>
      <c r="J962" s="1" t="s">
        <v>730</v>
      </c>
      <c r="K962" s="1" t="s">
        <v>439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8">
      <c r="A963" s="1"/>
      <c r="B963" s="1"/>
      <c r="C963" s="1" t="str">
        <f t="shared" ca="1" si="3"/>
        <v>OK</v>
      </c>
      <c r="D963" s="1" t="s">
        <v>475</v>
      </c>
      <c r="E963" s="6">
        <v>560</v>
      </c>
      <c r="F963" s="6" t="s">
        <v>795</v>
      </c>
      <c r="G963" s="42">
        <v>45962</v>
      </c>
      <c r="H963" s="1"/>
      <c r="I963" s="1" t="s">
        <v>131</v>
      </c>
      <c r="J963" s="1" t="s">
        <v>730</v>
      </c>
      <c r="K963" s="1" t="s">
        <v>475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8">
      <c r="A964" s="1"/>
      <c r="B964" s="1"/>
      <c r="C964" s="1" t="str">
        <f t="shared" ca="1" si="3"/>
        <v>OK</v>
      </c>
      <c r="D964" s="1" t="s">
        <v>278</v>
      </c>
      <c r="E964" s="6">
        <v>630</v>
      </c>
      <c r="F964" s="6" t="s">
        <v>795</v>
      </c>
      <c r="G964" s="42">
        <v>45962</v>
      </c>
      <c r="H964" s="1"/>
      <c r="I964" s="1" t="s">
        <v>131</v>
      </c>
      <c r="J964" s="1" t="s">
        <v>730</v>
      </c>
      <c r="K964" s="1" t="s">
        <v>278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8">
      <c r="A965" s="1"/>
      <c r="B965" s="1"/>
      <c r="C965" s="1" t="str">
        <f t="shared" ca="1" si="3"/>
        <v>OK</v>
      </c>
      <c r="D965" s="1" t="s">
        <v>294</v>
      </c>
      <c r="E965" s="6">
        <v>560</v>
      </c>
      <c r="F965" s="6" t="s">
        <v>795</v>
      </c>
      <c r="G965" s="42">
        <v>45962</v>
      </c>
      <c r="H965" s="1"/>
      <c r="I965" s="1" t="s">
        <v>131</v>
      </c>
      <c r="J965" s="1" t="s">
        <v>730</v>
      </c>
      <c r="K965" s="1" t="s">
        <v>296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8">
      <c r="A966" s="1"/>
      <c r="B966" s="1"/>
      <c r="C966" s="1" t="str">
        <f t="shared" ca="1" si="3"/>
        <v>OK</v>
      </c>
      <c r="D966" s="1" t="s">
        <v>317</v>
      </c>
      <c r="E966" s="6">
        <v>385</v>
      </c>
      <c r="F966" s="6" t="s">
        <v>795</v>
      </c>
      <c r="G966" s="42">
        <v>45962</v>
      </c>
      <c r="H966" s="1"/>
      <c r="I966" s="1" t="s">
        <v>131</v>
      </c>
      <c r="J966" s="1" t="s">
        <v>730</v>
      </c>
      <c r="K966" s="1" t="s">
        <v>794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8">
      <c r="A967" s="1"/>
      <c r="B967" s="1"/>
      <c r="C967" s="1" t="str">
        <f t="shared" ca="1" si="3"/>
        <v>OK</v>
      </c>
      <c r="D967" s="1" t="s">
        <v>324</v>
      </c>
      <c r="E967" s="6">
        <v>630</v>
      </c>
      <c r="F967" s="6" t="s">
        <v>795</v>
      </c>
      <c r="G967" s="42">
        <v>45962</v>
      </c>
      <c r="H967" s="1"/>
      <c r="I967" s="1" t="s">
        <v>131</v>
      </c>
      <c r="J967" s="1" t="s">
        <v>730</v>
      </c>
      <c r="K967" s="1" t="s">
        <v>324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8">
      <c r="A968" s="1"/>
      <c r="B968" s="1"/>
      <c r="C968" s="1" t="str">
        <f t="shared" ca="1" si="3"/>
        <v>OK</v>
      </c>
      <c r="D968" s="1" t="s">
        <v>330</v>
      </c>
      <c r="E968" s="6">
        <v>490</v>
      </c>
      <c r="F968" s="6" t="s">
        <v>795</v>
      </c>
      <c r="G968" s="42">
        <v>45962</v>
      </c>
      <c r="H968" s="1"/>
      <c r="I968" s="1" t="s">
        <v>131</v>
      </c>
      <c r="J968" s="1" t="s">
        <v>730</v>
      </c>
      <c r="K968" s="1" t="s">
        <v>330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8">
      <c r="A969" s="1"/>
      <c r="B969" s="1"/>
      <c r="C969" s="1" t="str">
        <f t="shared" ca="1" si="3"/>
        <v>OK</v>
      </c>
      <c r="D969" s="1" t="s">
        <v>341</v>
      </c>
      <c r="E969" s="6">
        <v>630</v>
      </c>
      <c r="F969" s="6" t="s">
        <v>795</v>
      </c>
      <c r="G969" s="42">
        <v>45962</v>
      </c>
      <c r="H969" s="1"/>
      <c r="I969" s="1" t="s">
        <v>131</v>
      </c>
      <c r="J969" s="1" t="s">
        <v>730</v>
      </c>
      <c r="K969" s="1" t="s">
        <v>341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8">
      <c r="A970" s="1"/>
      <c r="B970" s="1"/>
      <c r="C970" s="1" t="str">
        <f t="shared" ca="1" si="3"/>
        <v>OK</v>
      </c>
      <c r="D970" s="1" t="s">
        <v>443</v>
      </c>
      <c r="E970" s="6">
        <v>630</v>
      </c>
      <c r="F970" s="6" t="s">
        <v>795</v>
      </c>
      <c r="G970" s="42">
        <v>45962</v>
      </c>
      <c r="H970" s="1"/>
      <c r="I970" s="1" t="s">
        <v>131</v>
      </c>
      <c r="J970" s="1" t="s">
        <v>730</v>
      </c>
      <c r="K970" s="1" t="s">
        <v>443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8">
      <c r="A971" s="1"/>
      <c r="B971" s="1"/>
      <c r="C971" s="1" t="str">
        <f t="shared" ca="1" si="3"/>
        <v>OK</v>
      </c>
      <c r="D971" s="1" t="s">
        <v>356</v>
      </c>
      <c r="E971" s="6">
        <v>630</v>
      </c>
      <c r="F971" s="6" t="s">
        <v>795</v>
      </c>
      <c r="G971" s="42">
        <v>45962</v>
      </c>
      <c r="H971" s="1"/>
      <c r="I971" s="1" t="s">
        <v>131</v>
      </c>
      <c r="J971" s="1" t="s">
        <v>730</v>
      </c>
      <c r="K971" s="1" t="s">
        <v>356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8">
      <c r="A972" s="1"/>
      <c r="B972" s="1"/>
      <c r="C972" s="1" t="str">
        <f t="shared" ca="1" si="3"/>
        <v>OK</v>
      </c>
      <c r="D972" s="1" t="s">
        <v>360</v>
      </c>
      <c r="E972" s="6">
        <v>630</v>
      </c>
      <c r="F972" s="6" t="s">
        <v>795</v>
      </c>
      <c r="G972" s="42">
        <v>45962</v>
      </c>
      <c r="H972" s="1"/>
      <c r="I972" s="1" t="s">
        <v>131</v>
      </c>
      <c r="J972" s="1" t="s">
        <v>730</v>
      </c>
      <c r="K972" s="1" t="s">
        <v>360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8">
      <c r="A973" s="1"/>
      <c r="B973" s="1"/>
      <c r="C973" s="1" t="str">
        <f t="shared" ca="1" si="3"/>
        <v>OK</v>
      </c>
      <c r="D973" s="1" t="s">
        <v>365</v>
      </c>
      <c r="E973" s="6">
        <v>630</v>
      </c>
      <c r="F973" s="6" t="s">
        <v>795</v>
      </c>
      <c r="G973" s="42">
        <v>45962</v>
      </c>
      <c r="H973" s="1"/>
      <c r="I973" s="1" t="s">
        <v>131</v>
      </c>
      <c r="J973" s="1" t="s">
        <v>730</v>
      </c>
      <c r="K973" s="1" t="s">
        <v>366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8">
      <c r="A974" s="1"/>
      <c r="B974" s="1"/>
      <c r="C974" s="1" t="str">
        <f t="shared" ca="1" si="3"/>
        <v>OK</v>
      </c>
      <c r="D974" s="1" t="s">
        <v>379</v>
      </c>
      <c r="E974" s="6">
        <v>595</v>
      </c>
      <c r="F974" s="6" t="s">
        <v>795</v>
      </c>
      <c r="G974" s="42">
        <v>45962</v>
      </c>
      <c r="H974" s="1"/>
      <c r="I974" s="1" t="s">
        <v>131</v>
      </c>
      <c r="J974" s="1" t="s">
        <v>730</v>
      </c>
      <c r="K974" s="1" t="s">
        <v>379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8">
      <c r="A975" s="1"/>
      <c r="B975" s="1"/>
      <c r="C975" s="1" t="str">
        <f t="shared" ca="1" si="3"/>
        <v>OK</v>
      </c>
      <c r="D975" s="1" t="s">
        <v>391</v>
      </c>
      <c r="E975" s="6">
        <v>630</v>
      </c>
      <c r="F975" s="6" t="s">
        <v>795</v>
      </c>
      <c r="G975" s="42">
        <v>45962</v>
      </c>
      <c r="H975" s="1"/>
      <c r="I975" s="1" t="s">
        <v>131</v>
      </c>
      <c r="J975" s="1" t="s">
        <v>730</v>
      </c>
      <c r="K975" s="1" t="s">
        <v>391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8">
      <c r="A976" s="1"/>
      <c r="B976" s="1"/>
      <c r="C976" s="1" t="str">
        <f t="shared" ca="1" si="3"/>
        <v>Incompleto</v>
      </c>
      <c r="D976" s="1" t="s">
        <v>394</v>
      </c>
      <c r="E976" s="6">
        <v>630</v>
      </c>
      <c r="F976" s="6" t="s">
        <v>795</v>
      </c>
      <c r="G976" s="42">
        <v>45962</v>
      </c>
      <c r="H976" s="1"/>
      <c r="I976" s="1" t="s">
        <v>131</v>
      </c>
      <c r="J976" s="1" t="s">
        <v>730</v>
      </c>
      <c r="K976" s="1" t="s">
        <v>394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8">
      <c r="A977" s="1"/>
      <c r="B977" s="1"/>
      <c r="C977" s="1" t="str">
        <f t="shared" ca="1" si="3"/>
        <v>OK</v>
      </c>
      <c r="D977" s="1" t="s">
        <v>398</v>
      </c>
      <c r="E977" s="6">
        <v>1630</v>
      </c>
      <c r="F977" s="6" t="s">
        <v>795</v>
      </c>
      <c r="G977" s="42">
        <v>45962</v>
      </c>
      <c r="H977" s="1"/>
      <c r="I977" s="1" t="s">
        <v>131</v>
      </c>
      <c r="J977" s="1" t="s">
        <v>730</v>
      </c>
      <c r="K977" s="1" t="s">
        <v>398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8">
      <c r="A978" s="1"/>
      <c r="B978" s="1"/>
      <c r="C978" s="1" t="str">
        <f t="shared" ca="1" si="3"/>
        <v>OK</v>
      </c>
      <c r="D978" s="1" t="s">
        <v>404</v>
      </c>
      <c r="E978" s="6">
        <v>595</v>
      </c>
      <c r="F978" s="6" t="s">
        <v>795</v>
      </c>
      <c r="G978" s="42">
        <v>45962</v>
      </c>
      <c r="H978" s="1"/>
      <c r="I978" s="1" t="s">
        <v>131</v>
      </c>
      <c r="J978" s="1" t="s">
        <v>730</v>
      </c>
      <c r="K978" s="1" t="s">
        <v>404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8">
      <c r="A979" s="1"/>
      <c r="B979" s="1"/>
      <c r="C979" s="1" t="str">
        <f t="shared" ca="1" si="3"/>
        <v>OK</v>
      </c>
      <c r="D979" s="1" t="s">
        <v>416</v>
      </c>
      <c r="E979" s="6">
        <v>630</v>
      </c>
      <c r="F979" s="6" t="s">
        <v>795</v>
      </c>
      <c r="G979" s="42">
        <v>45962</v>
      </c>
      <c r="H979" s="1"/>
      <c r="I979" s="1" t="s">
        <v>131</v>
      </c>
      <c r="J979" s="1" t="s">
        <v>730</v>
      </c>
      <c r="K979" s="1" t="s">
        <v>417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8">
      <c r="A980" s="1"/>
      <c r="B980" s="1"/>
      <c r="C980" s="1" t="str">
        <f t="shared" ca="1" si="3"/>
        <v>OK</v>
      </c>
      <c r="D980" s="1" t="s">
        <v>420</v>
      </c>
      <c r="E980" s="6">
        <v>595</v>
      </c>
      <c r="F980" s="6" t="s">
        <v>795</v>
      </c>
      <c r="G980" s="42">
        <v>45962</v>
      </c>
      <c r="H980" s="1"/>
      <c r="I980" s="1" t="s">
        <v>131</v>
      </c>
      <c r="J980" s="1" t="s">
        <v>730</v>
      </c>
      <c r="K980" s="1" t="s">
        <v>420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8">
      <c r="A981" s="1"/>
      <c r="B981" s="1"/>
      <c r="C981" s="1" t="str">
        <f t="shared" ca="1" si="3"/>
        <v>OK</v>
      </c>
      <c r="D981" s="1" t="s">
        <v>430</v>
      </c>
      <c r="E981" s="6">
        <v>595</v>
      </c>
      <c r="F981" s="6" t="s">
        <v>795</v>
      </c>
      <c r="G981" s="42">
        <v>45962</v>
      </c>
      <c r="H981" s="1"/>
      <c r="I981" s="1" t="s">
        <v>131</v>
      </c>
      <c r="J981" s="1" t="s">
        <v>730</v>
      </c>
      <c r="K981" s="1" t="s">
        <v>430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8">
      <c r="A982" s="1"/>
      <c r="B982" s="1"/>
      <c r="C982" s="1" t="str">
        <f t="shared" ca="1" si="3"/>
        <v>OK</v>
      </c>
      <c r="D982" s="1" t="s">
        <v>180</v>
      </c>
      <c r="E982" s="6">
        <v>595</v>
      </c>
      <c r="F982" s="6" t="s">
        <v>796</v>
      </c>
      <c r="G982" s="42">
        <v>45962</v>
      </c>
      <c r="H982" s="1"/>
      <c r="I982" s="1" t="s">
        <v>131</v>
      </c>
      <c r="J982" s="1" t="s">
        <v>730</v>
      </c>
      <c r="K982" s="1" t="s">
        <v>180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8">
      <c r="A983" s="1"/>
      <c r="B983" s="1"/>
      <c r="C983" s="1" t="str">
        <f t="shared" ca="1" si="3"/>
        <v>OK</v>
      </c>
      <c r="D983" s="1" t="s">
        <v>193</v>
      </c>
      <c r="E983" s="6">
        <v>525</v>
      </c>
      <c r="F983" s="6" t="s">
        <v>796</v>
      </c>
      <c r="G983" s="42">
        <v>45962</v>
      </c>
      <c r="H983" s="1"/>
      <c r="I983" s="1" t="s">
        <v>131</v>
      </c>
      <c r="J983" s="1" t="s">
        <v>730</v>
      </c>
      <c r="K983" s="1" t="s">
        <v>193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8">
      <c r="A984" s="1"/>
      <c r="B984" s="1"/>
      <c r="C984" s="1" t="str">
        <f t="shared" ca="1" si="3"/>
        <v>OK</v>
      </c>
      <c r="D984" s="1" t="s">
        <v>223</v>
      </c>
      <c r="E984" s="6">
        <v>630</v>
      </c>
      <c r="F984" s="6" t="s">
        <v>796</v>
      </c>
      <c r="G984" s="42">
        <v>45962</v>
      </c>
      <c r="H984" s="1"/>
      <c r="I984" s="1" t="s">
        <v>131</v>
      </c>
      <c r="J984" s="1" t="s">
        <v>730</v>
      </c>
      <c r="K984" s="1" t="s">
        <v>223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8">
      <c r="A985" s="1"/>
      <c r="B985" s="1"/>
      <c r="C985" s="1" t="str">
        <f t="shared" ca="1" si="3"/>
        <v>OK</v>
      </c>
      <c r="D985" s="1" t="s">
        <v>275</v>
      </c>
      <c r="E985" s="6">
        <v>700</v>
      </c>
      <c r="F985" s="6" t="s">
        <v>796</v>
      </c>
      <c r="G985" s="42">
        <v>45962</v>
      </c>
      <c r="H985" s="1"/>
      <c r="I985" s="1" t="s">
        <v>131</v>
      </c>
      <c r="J985" s="1" t="s">
        <v>730</v>
      </c>
      <c r="K985" s="1" t="s">
        <v>276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8">
      <c r="A986" s="1"/>
      <c r="B986" s="1"/>
      <c r="C986" s="1" t="str">
        <f t="shared" ca="1" si="3"/>
        <v>OK</v>
      </c>
      <c r="D986" s="1" t="s">
        <v>361</v>
      </c>
      <c r="E986" s="6">
        <v>280</v>
      </c>
      <c r="F986" s="6" t="s">
        <v>796</v>
      </c>
      <c r="G986" s="42">
        <v>45962</v>
      </c>
      <c r="H986" s="1"/>
      <c r="I986" s="1" t="s">
        <v>131</v>
      </c>
      <c r="J986" s="1" t="s">
        <v>730</v>
      </c>
      <c r="K986" s="1" t="s">
        <v>361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8">
      <c r="A987" s="1"/>
      <c r="B987" s="1"/>
      <c r="C987" s="1" t="str">
        <f t="shared" ca="1" si="3"/>
        <v>OK</v>
      </c>
      <c r="D987" s="1" t="s">
        <v>392</v>
      </c>
      <c r="E987" s="6">
        <v>630</v>
      </c>
      <c r="F987" s="6" t="s">
        <v>796</v>
      </c>
      <c r="G987" s="42">
        <v>45962</v>
      </c>
      <c r="H987" s="1"/>
      <c r="I987" s="1" t="s">
        <v>131</v>
      </c>
      <c r="J987" s="1" t="s">
        <v>730</v>
      </c>
      <c r="K987" s="1" t="s">
        <v>392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8">
      <c r="A988" s="1"/>
      <c r="B988" s="1"/>
      <c r="C988" s="1" t="str">
        <f t="shared" ca="1" si="3"/>
        <v>OK</v>
      </c>
      <c r="D988" s="1" t="s">
        <v>162</v>
      </c>
      <c r="E988" s="6">
        <v>455</v>
      </c>
      <c r="F988" s="6" t="s">
        <v>797</v>
      </c>
      <c r="G988" s="42">
        <v>45962</v>
      </c>
      <c r="H988" s="1"/>
      <c r="I988" s="1" t="s">
        <v>131</v>
      </c>
      <c r="J988" s="1" t="s">
        <v>730</v>
      </c>
      <c r="K988" s="1" t="s">
        <v>162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8">
      <c r="A989" s="1"/>
      <c r="B989" s="1"/>
      <c r="C989" s="1" t="str">
        <f t="shared" ca="1" si="3"/>
        <v>OK</v>
      </c>
      <c r="D989" s="1" t="s">
        <v>253</v>
      </c>
      <c r="E989" s="6">
        <v>630</v>
      </c>
      <c r="F989" s="6" t="s">
        <v>797</v>
      </c>
      <c r="G989" s="42">
        <v>45962</v>
      </c>
      <c r="H989" s="1"/>
      <c r="I989" s="1" t="s">
        <v>131</v>
      </c>
      <c r="J989" s="1" t="s">
        <v>730</v>
      </c>
      <c r="K989" s="1" t="s">
        <v>253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8">
      <c r="A990" s="1"/>
      <c r="B990" s="1"/>
      <c r="C990" s="1" t="str">
        <f t="shared" ca="1" si="3"/>
        <v>OK</v>
      </c>
      <c r="D990" s="1" t="s">
        <v>316</v>
      </c>
      <c r="E990" s="6">
        <v>175</v>
      </c>
      <c r="F990" s="6" t="s">
        <v>797</v>
      </c>
      <c r="G990" s="42">
        <v>45962</v>
      </c>
      <c r="H990" s="1"/>
      <c r="I990" s="1" t="s">
        <v>131</v>
      </c>
      <c r="J990" s="1" t="s">
        <v>730</v>
      </c>
      <c r="K990" s="1" t="s">
        <v>316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8">
      <c r="A991" s="1"/>
      <c r="B991" s="1"/>
      <c r="C991" s="1" t="str">
        <f t="shared" ca="1" si="3"/>
        <v>OK</v>
      </c>
      <c r="D991" s="1" t="s">
        <v>326</v>
      </c>
      <c r="E991" s="6">
        <v>595</v>
      </c>
      <c r="F991" s="6" t="s">
        <v>797</v>
      </c>
      <c r="G991" s="42">
        <v>45962</v>
      </c>
      <c r="H991" s="1"/>
      <c r="I991" s="1" t="s">
        <v>131</v>
      </c>
      <c r="J991" s="1" t="s">
        <v>730</v>
      </c>
      <c r="K991" s="1" t="s">
        <v>326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8">
      <c r="A992" s="1"/>
      <c r="B992" s="1"/>
      <c r="C992" s="1" t="str">
        <f t="shared" ca="1" si="3"/>
        <v>OK</v>
      </c>
      <c r="D992" s="1" t="s">
        <v>494</v>
      </c>
      <c r="E992" s="6">
        <v>630</v>
      </c>
      <c r="F992" s="6" t="s">
        <v>797</v>
      </c>
      <c r="G992" s="42">
        <v>45962</v>
      </c>
      <c r="H992" s="1"/>
      <c r="I992" s="1" t="s">
        <v>131</v>
      </c>
      <c r="J992" s="1" t="s">
        <v>730</v>
      </c>
      <c r="K992" s="1" t="s">
        <v>786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8">
      <c r="A993" s="1"/>
      <c r="B993" s="1"/>
      <c r="C993" s="1" t="str">
        <f t="shared" ca="1" si="3"/>
        <v>OK</v>
      </c>
      <c r="D993" s="1" t="s">
        <v>407</v>
      </c>
      <c r="E993" s="6">
        <v>245</v>
      </c>
      <c r="F993" s="6" t="s">
        <v>797</v>
      </c>
      <c r="G993" s="42">
        <v>45962</v>
      </c>
      <c r="H993" s="1"/>
      <c r="I993" s="1" t="s">
        <v>131</v>
      </c>
      <c r="J993" s="1" t="s">
        <v>730</v>
      </c>
      <c r="K993" s="1" t="s">
        <v>407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8">
      <c r="A994" s="1"/>
      <c r="B994" s="1"/>
      <c r="C994" s="1" t="str">
        <f t="shared" ca="1" si="3"/>
        <v>OK</v>
      </c>
      <c r="D994" s="1" t="s">
        <v>449</v>
      </c>
      <c r="E994" s="6">
        <v>630</v>
      </c>
      <c r="F994" s="6" t="s">
        <v>797</v>
      </c>
      <c r="G994" s="42">
        <v>45962</v>
      </c>
      <c r="H994" s="1"/>
      <c r="I994" s="1" t="s">
        <v>131</v>
      </c>
      <c r="J994" s="1" t="s">
        <v>730</v>
      </c>
      <c r="K994" s="1" t="s">
        <v>449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8">
      <c r="A995" s="1"/>
      <c r="B995" s="1"/>
      <c r="C995" s="1" t="str">
        <f t="shared" ca="1" si="3"/>
        <v>OK</v>
      </c>
      <c r="D995" s="1" t="s">
        <v>150</v>
      </c>
      <c r="E995" s="6">
        <v>579.20000000000005</v>
      </c>
      <c r="F995" s="6" t="s">
        <v>798</v>
      </c>
      <c r="G995" s="42">
        <v>45962</v>
      </c>
      <c r="H995" s="1"/>
      <c r="I995" s="1" t="s">
        <v>131</v>
      </c>
      <c r="J995" s="1" t="s">
        <v>730</v>
      </c>
      <c r="K995" s="1" t="s">
        <v>150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8">
      <c r="A996" s="1"/>
      <c r="B996" s="1"/>
      <c r="C996" s="1" t="str">
        <f t="shared" ca="1" si="3"/>
        <v>OK</v>
      </c>
      <c r="D996" s="1" t="s">
        <v>154</v>
      </c>
      <c r="E996" s="6">
        <v>630</v>
      </c>
      <c r="F996" s="6" t="s">
        <v>798</v>
      </c>
      <c r="G996" s="42">
        <v>45962</v>
      </c>
      <c r="H996" s="1"/>
      <c r="I996" s="1" t="s">
        <v>131</v>
      </c>
      <c r="J996" s="1" t="s">
        <v>730</v>
      </c>
      <c r="K996" s="1" t="s">
        <v>154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8">
      <c r="A997" s="1"/>
      <c r="B997" s="1"/>
      <c r="C997" s="1" t="str">
        <f t="shared" ca="1" si="3"/>
        <v>OK</v>
      </c>
      <c r="D997" s="1" t="s">
        <v>204</v>
      </c>
      <c r="E997" s="6">
        <v>630</v>
      </c>
      <c r="F997" s="6" t="s">
        <v>798</v>
      </c>
      <c r="G997" s="42">
        <v>45962</v>
      </c>
      <c r="H997" s="1"/>
      <c r="I997" s="1" t="s">
        <v>131</v>
      </c>
      <c r="J997" s="1" t="s">
        <v>730</v>
      </c>
      <c r="K997" s="1" t="s">
        <v>204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8">
      <c r="A998" s="1"/>
      <c r="B998" s="1"/>
      <c r="C998" s="1" t="str">
        <f t="shared" ca="1" si="3"/>
        <v>OK</v>
      </c>
      <c r="D998" s="1" t="s">
        <v>507</v>
      </c>
      <c r="E998" s="6">
        <v>490</v>
      </c>
      <c r="F998" s="6" t="s">
        <v>798</v>
      </c>
      <c r="G998" s="42">
        <v>45962</v>
      </c>
      <c r="H998" s="1"/>
      <c r="I998" s="1" t="s">
        <v>131</v>
      </c>
      <c r="J998" s="1" t="s">
        <v>730</v>
      </c>
      <c r="K998" s="1" t="s">
        <v>698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8">
      <c r="A999" s="1"/>
      <c r="B999" s="1"/>
      <c r="C999" s="1" t="str">
        <f t="shared" ca="1" si="3"/>
        <v>OK</v>
      </c>
      <c r="D999" s="1" t="s">
        <v>210</v>
      </c>
      <c r="E999" s="6">
        <v>630</v>
      </c>
      <c r="F999" s="6" t="s">
        <v>798</v>
      </c>
      <c r="G999" s="42">
        <v>45962</v>
      </c>
      <c r="H999" s="1"/>
      <c r="I999" s="1" t="s">
        <v>131</v>
      </c>
      <c r="J999" s="1" t="s">
        <v>730</v>
      </c>
      <c r="K999" s="1" t="s">
        <v>210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8">
      <c r="A1000" s="1"/>
      <c r="B1000" s="1"/>
      <c r="C1000" s="1" t="str">
        <f t="shared" ca="1" si="3"/>
        <v>OK</v>
      </c>
      <c r="D1000" s="1" t="s">
        <v>215</v>
      </c>
      <c r="E1000" s="6">
        <v>630</v>
      </c>
      <c r="F1000" s="6" t="s">
        <v>798</v>
      </c>
      <c r="G1000" s="42">
        <v>45962</v>
      </c>
      <c r="H1000" s="1"/>
      <c r="I1000" s="1" t="s">
        <v>131</v>
      </c>
      <c r="J1000" s="1" t="s">
        <v>730</v>
      </c>
      <c r="K1000" s="1" t="s">
        <v>215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8">
      <c r="A1001" s="1"/>
      <c r="B1001" s="1"/>
      <c r="C1001" s="1" t="str">
        <f t="shared" ca="1" si="3"/>
        <v>OK</v>
      </c>
      <c r="D1001" s="1" t="s">
        <v>218</v>
      </c>
      <c r="E1001" s="6">
        <v>630</v>
      </c>
      <c r="F1001" s="6" t="s">
        <v>798</v>
      </c>
      <c r="G1001" s="42">
        <v>45962</v>
      </c>
      <c r="H1001" s="1"/>
      <c r="I1001" s="1" t="s">
        <v>131</v>
      </c>
      <c r="J1001" s="1" t="s">
        <v>730</v>
      </c>
      <c r="K1001" s="1" t="s">
        <v>218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.8">
      <c r="A1002" s="1"/>
      <c r="B1002" s="1"/>
      <c r="C1002" s="1" t="str">
        <f t="shared" ca="1" si="3"/>
        <v>OK</v>
      </c>
      <c r="D1002" s="1" t="s">
        <v>221</v>
      </c>
      <c r="E1002" s="6">
        <v>630</v>
      </c>
      <c r="F1002" s="6" t="s">
        <v>798</v>
      </c>
      <c r="G1002" s="42">
        <v>45962</v>
      </c>
      <c r="H1002" s="1"/>
      <c r="I1002" s="1" t="s">
        <v>131</v>
      </c>
      <c r="J1002" s="1" t="s">
        <v>730</v>
      </c>
      <c r="K1002" s="1" t="s">
        <v>221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.8">
      <c r="A1003" s="1"/>
      <c r="B1003" s="1"/>
      <c r="C1003" s="1" t="str">
        <f t="shared" ca="1" si="3"/>
        <v>OK</v>
      </c>
      <c r="D1003" s="1" t="s">
        <v>230</v>
      </c>
      <c r="E1003" s="6">
        <v>560</v>
      </c>
      <c r="F1003" s="6" t="s">
        <v>798</v>
      </c>
      <c r="G1003" s="42">
        <v>45962</v>
      </c>
      <c r="H1003" s="1"/>
      <c r="I1003" s="1" t="s">
        <v>131</v>
      </c>
      <c r="J1003" s="1" t="s">
        <v>730</v>
      </c>
      <c r="K1003" s="1" t="s">
        <v>230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.8">
      <c r="A1004" s="1"/>
      <c r="B1004" s="1"/>
      <c r="C1004" s="1" t="str">
        <f t="shared" ca="1" si="3"/>
        <v>OK</v>
      </c>
      <c r="D1004" s="1" t="s">
        <v>233</v>
      </c>
      <c r="E1004" s="6">
        <v>420</v>
      </c>
      <c r="F1004" s="6" t="s">
        <v>798</v>
      </c>
      <c r="G1004" s="42">
        <v>45962</v>
      </c>
      <c r="H1004" s="1"/>
      <c r="I1004" s="1" t="s">
        <v>131</v>
      </c>
      <c r="J1004" s="1" t="s">
        <v>730</v>
      </c>
      <c r="K1004" s="1" t="s">
        <v>233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.8">
      <c r="A1005" s="1"/>
      <c r="B1005" s="1"/>
      <c r="C1005" s="1" t="str">
        <f t="shared" ca="1" si="3"/>
        <v>OK</v>
      </c>
      <c r="D1005" s="1" t="s">
        <v>236</v>
      </c>
      <c r="E1005" s="6">
        <v>630</v>
      </c>
      <c r="F1005" s="6" t="s">
        <v>798</v>
      </c>
      <c r="G1005" s="42">
        <v>45962</v>
      </c>
      <c r="H1005" s="1"/>
      <c r="I1005" s="1" t="s">
        <v>131</v>
      </c>
      <c r="J1005" s="1" t="s">
        <v>730</v>
      </c>
      <c r="K1005" s="1" t="s">
        <v>236</v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.8">
      <c r="A1006" s="1"/>
      <c r="B1006" s="1"/>
      <c r="C1006" s="1" t="str">
        <f t="shared" ca="1" si="3"/>
        <v>OK</v>
      </c>
      <c r="D1006" s="1" t="s">
        <v>244</v>
      </c>
      <c r="E1006" s="6">
        <v>630</v>
      </c>
      <c r="F1006" s="6" t="s">
        <v>798</v>
      </c>
      <c r="G1006" s="42">
        <v>45962</v>
      </c>
      <c r="H1006" s="1"/>
      <c r="I1006" s="1" t="s">
        <v>131</v>
      </c>
      <c r="J1006" s="1" t="s">
        <v>730</v>
      </c>
      <c r="K1006" s="1" t="s">
        <v>244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.8">
      <c r="A1007" s="1"/>
      <c r="B1007" s="1"/>
      <c r="C1007" s="1" t="str">
        <f t="shared" ca="1" si="3"/>
        <v>OK</v>
      </c>
      <c r="D1007" s="1" t="s">
        <v>254</v>
      </c>
      <c r="E1007" s="6">
        <v>500</v>
      </c>
      <c r="F1007" s="6" t="s">
        <v>798</v>
      </c>
      <c r="G1007" s="42">
        <v>45962</v>
      </c>
      <c r="H1007" s="1"/>
      <c r="I1007" s="1" t="s">
        <v>131</v>
      </c>
      <c r="J1007" s="1" t="s">
        <v>730</v>
      </c>
      <c r="K1007" s="1" t="s">
        <v>256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.8">
      <c r="A1008" s="1"/>
      <c r="B1008" s="1"/>
      <c r="C1008" s="1" t="str">
        <f t="shared" ca="1" si="3"/>
        <v>OK</v>
      </c>
      <c r="D1008" s="1" t="s">
        <v>261</v>
      </c>
      <c r="E1008" s="6">
        <v>525</v>
      </c>
      <c r="F1008" s="6" t="s">
        <v>798</v>
      </c>
      <c r="G1008" s="42">
        <v>45962</v>
      </c>
      <c r="H1008" s="1"/>
      <c r="I1008" s="1" t="s">
        <v>131</v>
      </c>
      <c r="J1008" s="1" t="s">
        <v>730</v>
      </c>
      <c r="K1008" s="1" t="s">
        <v>261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.8">
      <c r="A1009" s="1"/>
      <c r="B1009" s="1"/>
      <c r="C1009" s="1" t="str">
        <f t="shared" ca="1" si="3"/>
        <v>OK</v>
      </c>
      <c r="D1009" s="1" t="s">
        <v>267</v>
      </c>
      <c r="E1009" s="6">
        <v>630</v>
      </c>
      <c r="F1009" s="6" t="s">
        <v>798</v>
      </c>
      <c r="G1009" s="42">
        <v>45962</v>
      </c>
      <c r="H1009" s="1"/>
      <c r="I1009" s="1" t="s">
        <v>131</v>
      </c>
      <c r="J1009" s="1" t="s">
        <v>730</v>
      </c>
      <c r="K1009" s="1" t="s">
        <v>267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.8">
      <c r="A1010" s="1"/>
      <c r="B1010" s="1"/>
      <c r="C1010" s="1" t="str">
        <f t="shared" ca="1" si="3"/>
        <v>OK</v>
      </c>
      <c r="D1010" s="1" t="s">
        <v>270</v>
      </c>
      <c r="E1010" s="6">
        <v>630</v>
      </c>
      <c r="F1010" s="6" t="s">
        <v>798</v>
      </c>
      <c r="G1010" s="42">
        <v>45962</v>
      </c>
      <c r="H1010" s="1"/>
      <c r="I1010" s="1" t="s">
        <v>131</v>
      </c>
      <c r="J1010" s="1" t="s">
        <v>730</v>
      </c>
      <c r="K1010" s="1" t="s">
        <v>270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.8">
      <c r="A1011" s="1"/>
      <c r="B1011" s="1"/>
      <c r="C1011" s="1" t="str">
        <f t="shared" ca="1" si="3"/>
        <v>OK</v>
      </c>
      <c r="D1011" s="1" t="s">
        <v>527</v>
      </c>
      <c r="E1011" s="6">
        <v>560</v>
      </c>
      <c r="F1011" s="6" t="s">
        <v>798</v>
      </c>
      <c r="G1011" s="42">
        <v>45962</v>
      </c>
      <c r="H1011" s="1"/>
      <c r="I1011" s="1" t="s">
        <v>131</v>
      </c>
      <c r="J1011" s="1" t="s">
        <v>730</v>
      </c>
      <c r="K1011" s="1" t="s">
        <v>527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.8">
      <c r="A1012" s="1"/>
      <c r="B1012" s="1"/>
      <c r="C1012" s="1" t="str">
        <f t="shared" ca="1" si="3"/>
        <v>OK</v>
      </c>
      <c r="D1012" s="1" t="s">
        <v>279</v>
      </c>
      <c r="E1012" s="6">
        <v>525</v>
      </c>
      <c r="F1012" s="6" t="s">
        <v>798</v>
      </c>
      <c r="G1012" s="42">
        <v>45962</v>
      </c>
      <c r="H1012" s="1"/>
      <c r="I1012" s="1" t="s">
        <v>131</v>
      </c>
      <c r="J1012" s="1" t="s">
        <v>730</v>
      </c>
      <c r="K1012" s="1" t="s">
        <v>279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.8">
      <c r="A1013" s="1"/>
      <c r="B1013" s="1"/>
      <c r="C1013" s="1" t="str">
        <f t="shared" ca="1" si="3"/>
        <v>OK</v>
      </c>
      <c r="D1013" s="1" t="s">
        <v>281</v>
      </c>
      <c r="E1013" s="6">
        <v>630</v>
      </c>
      <c r="F1013" s="6" t="s">
        <v>798</v>
      </c>
      <c r="G1013" s="42">
        <v>45962</v>
      </c>
      <c r="H1013" s="1"/>
      <c r="I1013" s="1" t="s">
        <v>131</v>
      </c>
      <c r="J1013" s="1" t="s">
        <v>730</v>
      </c>
      <c r="K1013" s="1" t="s">
        <v>281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.8">
      <c r="A1014" s="1"/>
      <c r="B1014" s="1"/>
      <c r="C1014" s="1" t="str">
        <f t="shared" ca="1" si="3"/>
        <v>OK</v>
      </c>
      <c r="D1014" s="1" t="s">
        <v>283</v>
      </c>
      <c r="E1014" s="6">
        <v>630</v>
      </c>
      <c r="F1014" s="6" t="s">
        <v>798</v>
      </c>
      <c r="G1014" s="42">
        <v>45962</v>
      </c>
      <c r="H1014" s="1"/>
      <c r="I1014" s="1" t="s">
        <v>131</v>
      </c>
      <c r="J1014" s="1" t="s">
        <v>730</v>
      </c>
      <c r="K1014" s="1" t="s">
        <v>702</v>
      </c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.8">
      <c r="A1015" s="1"/>
      <c r="B1015" s="1"/>
      <c r="C1015" s="1" t="str">
        <f t="shared" ca="1" si="3"/>
        <v>OK</v>
      </c>
      <c r="D1015" s="1" t="s">
        <v>289</v>
      </c>
      <c r="E1015" s="6">
        <v>630</v>
      </c>
      <c r="F1015" s="6" t="s">
        <v>798</v>
      </c>
      <c r="G1015" s="42">
        <v>45962</v>
      </c>
      <c r="H1015" s="1"/>
      <c r="I1015" s="1" t="s">
        <v>131</v>
      </c>
      <c r="J1015" s="1" t="s">
        <v>730</v>
      </c>
      <c r="K1015" s="1" t="s">
        <v>289</v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.8">
      <c r="A1016" s="1"/>
      <c r="B1016" s="1"/>
      <c r="C1016" s="1" t="str">
        <f t="shared" ca="1" si="3"/>
        <v>OK</v>
      </c>
      <c r="D1016" s="1" t="s">
        <v>302</v>
      </c>
      <c r="E1016" s="6">
        <v>519.79999999999995</v>
      </c>
      <c r="F1016" s="6" t="s">
        <v>798</v>
      </c>
      <c r="G1016" s="42">
        <v>45962</v>
      </c>
      <c r="H1016" s="1"/>
      <c r="I1016" s="1" t="s">
        <v>131</v>
      </c>
      <c r="J1016" s="1" t="s">
        <v>730</v>
      </c>
      <c r="K1016" s="1" t="s">
        <v>302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.8">
      <c r="A1017" s="1"/>
      <c r="B1017" s="1"/>
      <c r="C1017" s="1" t="str">
        <f t="shared" ca="1" si="3"/>
        <v>OK</v>
      </c>
      <c r="D1017" s="1" t="s">
        <v>309</v>
      </c>
      <c r="E1017" s="6">
        <v>595</v>
      </c>
      <c r="F1017" s="6" t="s">
        <v>798</v>
      </c>
      <c r="G1017" s="42">
        <v>45962</v>
      </c>
      <c r="H1017" s="1"/>
      <c r="I1017" s="1" t="s">
        <v>131</v>
      </c>
      <c r="J1017" s="1" t="s">
        <v>730</v>
      </c>
      <c r="K1017" s="1" t="s">
        <v>787</v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.8">
      <c r="A1018" s="1"/>
      <c r="B1018" s="1"/>
      <c r="C1018" s="1" t="str">
        <f t="shared" ca="1" si="3"/>
        <v>OK</v>
      </c>
      <c r="D1018" s="1" t="s">
        <v>441</v>
      </c>
      <c r="E1018" s="6">
        <v>630</v>
      </c>
      <c r="F1018" s="6" t="s">
        <v>798</v>
      </c>
      <c r="G1018" s="42">
        <v>45962</v>
      </c>
      <c r="H1018" s="1"/>
      <c r="I1018" s="1" t="s">
        <v>131</v>
      </c>
      <c r="J1018" s="1" t="s">
        <v>730</v>
      </c>
      <c r="K1018" s="1" t="s">
        <v>441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.8">
      <c r="A1019" s="1"/>
      <c r="B1019" s="1"/>
      <c r="C1019" s="1" t="str">
        <f t="shared" ca="1" si="3"/>
        <v>OK</v>
      </c>
      <c r="D1019" s="1" t="s">
        <v>311</v>
      </c>
      <c r="E1019" s="6">
        <v>595</v>
      </c>
      <c r="F1019" s="6" t="s">
        <v>798</v>
      </c>
      <c r="G1019" s="42">
        <v>45962</v>
      </c>
      <c r="H1019" s="1"/>
      <c r="I1019" s="1" t="s">
        <v>131</v>
      </c>
      <c r="J1019" s="1" t="s">
        <v>730</v>
      </c>
      <c r="K1019" s="1" t="s">
        <v>311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.8">
      <c r="A1020" s="1"/>
      <c r="B1020" s="1"/>
      <c r="C1020" s="1" t="str">
        <f t="shared" ca="1" si="3"/>
        <v>OK</v>
      </c>
      <c r="D1020" s="1" t="s">
        <v>321</v>
      </c>
      <c r="E1020" s="6">
        <v>595</v>
      </c>
      <c r="F1020" s="6" t="s">
        <v>798</v>
      </c>
      <c r="G1020" s="42">
        <v>45962</v>
      </c>
      <c r="H1020" s="1"/>
      <c r="I1020" s="1" t="s">
        <v>131</v>
      </c>
      <c r="J1020" s="1" t="s">
        <v>730</v>
      </c>
      <c r="K1020" s="1" t="s">
        <v>321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.8">
      <c r="A1021" s="1"/>
      <c r="B1021" s="1"/>
      <c r="C1021" s="1" t="str">
        <f t="shared" ca="1" si="3"/>
        <v>OK</v>
      </c>
      <c r="D1021" s="1" t="s">
        <v>325</v>
      </c>
      <c r="E1021" s="6">
        <v>630</v>
      </c>
      <c r="F1021" s="6" t="s">
        <v>798</v>
      </c>
      <c r="G1021" s="42">
        <v>45962</v>
      </c>
      <c r="H1021" s="1"/>
      <c r="I1021" s="1" t="s">
        <v>131</v>
      </c>
      <c r="J1021" s="1" t="s">
        <v>730</v>
      </c>
      <c r="K1021" s="1" t="s">
        <v>325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.8">
      <c r="A1022" s="1"/>
      <c r="B1022" s="1"/>
      <c r="C1022" s="1" t="str">
        <f t="shared" ref="C1022:C1276" ca="1" si="4">IF(COUNTIF(A:A, D1022)&gt;0, "OK", "Incompleto")</f>
        <v>OK</v>
      </c>
      <c r="D1022" s="1" t="s">
        <v>329</v>
      </c>
      <c r="E1022" s="6">
        <v>595</v>
      </c>
      <c r="F1022" s="6" t="s">
        <v>798</v>
      </c>
      <c r="G1022" s="42">
        <v>45962</v>
      </c>
      <c r="H1022" s="1"/>
      <c r="I1022" s="1" t="s">
        <v>131</v>
      </c>
      <c r="J1022" s="1" t="s">
        <v>730</v>
      </c>
      <c r="K1022" s="1" t="s">
        <v>329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.8">
      <c r="A1023" s="1"/>
      <c r="B1023" s="1"/>
      <c r="C1023" s="1" t="str">
        <f t="shared" ca="1" si="4"/>
        <v>OK</v>
      </c>
      <c r="D1023" s="1" t="s">
        <v>334</v>
      </c>
      <c r="E1023" s="6">
        <v>560</v>
      </c>
      <c r="F1023" s="6" t="s">
        <v>798</v>
      </c>
      <c r="G1023" s="42">
        <v>45962</v>
      </c>
      <c r="H1023" s="1"/>
      <c r="I1023" s="1" t="s">
        <v>131</v>
      </c>
      <c r="J1023" s="1" t="s">
        <v>730</v>
      </c>
      <c r="K1023" s="1" t="s">
        <v>334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.8">
      <c r="A1024" s="1"/>
      <c r="B1024" s="1"/>
      <c r="C1024" s="1" t="str">
        <f t="shared" ca="1" si="4"/>
        <v>OK</v>
      </c>
      <c r="D1024" s="1" t="s">
        <v>339</v>
      </c>
      <c r="E1024" s="6">
        <v>630</v>
      </c>
      <c r="F1024" s="6" t="s">
        <v>798</v>
      </c>
      <c r="G1024" s="42">
        <v>45962</v>
      </c>
      <c r="H1024" s="1"/>
      <c r="I1024" s="1" t="s">
        <v>131</v>
      </c>
      <c r="J1024" s="1" t="s">
        <v>730</v>
      </c>
      <c r="K1024" s="1" t="s">
        <v>339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.8">
      <c r="A1025" s="1"/>
      <c r="B1025" s="1"/>
      <c r="C1025" s="1" t="str">
        <f t="shared" ca="1" si="4"/>
        <v>OK</v>
      </c>
      <c r="D1025" s="1" t="s">
        <v>488</v>
      </c>
      <c r="E1025" s="6">
        <v>630</v>
      </c>
      <c r="F1025" s="6" t="s">
        <v>798</v>
      </c>
      <c r="G1025" s="42">
        <v>45962</v>
      </c>
      <c r="H1025" s="1"/>
      <c r="I1025" s="1" t="s">
        <v>131</v>
      </c>
      <c r="J1025" s="1" t="s">
        <v>730</v>
      </c>
      <c r="K1025" s="1" t="s">
        <v>488</v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.8">
      <c r="A1026" s="1"/>
      <c r="B1026" s="1"/>
      <c r="C1026" s="1" t="str">
        <f t="shared" ca="1" si="4"/>
        <v>Incompleto</v>
      </c>
      <c r="D1026" s="1" t="s">
        <v>346</v>
      </c>
      <c r="E1026" s="6">
        <v>630</v>
      </c>
      <c r="F1026" s="6" t="s">
        <v>798</v>
      </c>
      <c r="G1026" s="42">
        <v>45962</v>
      </c>
      <c r="H1026" s="1"/>
      <c r="I1026" s="1" t="s">
        <v>131</v>
      </c>
      <c r="J1026" s="1" t="s">
        <v>730</v>
      </c>
      <c r="K1026" s="1" t="s">
        <v>346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.8">
      <c r="A1027" s="1"/>
      <c r="B1027" s="1"/>
      <c r="C1027" s="1" t="str">
        <f t="shared" ca="1" si="4"/>
        <v>OK</v>
      </c>
      <c r="D1027" s="1" t="s">
        <v>349</v>
      </c>
      <c r="E1027" s="6">
        <v>468.1</v>
      </c>
      <c r="F1027" s="6" t="s">
        <v>798</v>
      </c>
      <c r="G1027" s="42">
        <v>45962</v>
      </c>
      <c r="H1027" s="1"/>
      <c r="I1027" s="1" t="s">
        <v>131</v>
      </c>
      <c r="J1027" s="1" t="s">
        <v>730</v>
      </c>
      <c r="K1027" s="1" t="s">
        <v>349</v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.8">
      <c r="A1028" s="1"/>
      <c r="B1028" s="1"/>
      <c r="C1028" s="1" t="str">
        <f t="shared" ca="1" si="4"/>
        <v>OK</v>
      </c>
      <c r="D1028" s="1" t="s">
        <v>444</v>
      </c>
      <c r="E1028" s="6">
        <v>455</v>
      </c>
      <c r="F1028" s="6" t="s">
        <v>798</v>
      </c>
      <c r="G1028" s="42">
        <v>45962</v>
      </c>
      <c r="H1028" s="1"/>
      <c r="I1028" s="1" t="s">
        <v>131</v>
      </c>
      <c r="J1028" s="1" t="s">
        <v>730</v>
      </c>
      <c r="K1028" s="1" t="s">
        <v>710</v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.8">
      <c r="A1029" s="1"/>
      <c r="B1029" s="1"/>
      <c r="C1029" s="1" t="str">
        <f t="shared" ca="1" si="4"/>
        <v>OK</v>
      </c>
      <c r="D1029" s="1" t="s">
        <v>357</v>
      </c>
      <c r="E1029" s="6">
        <v>595</v>
      </c>
      <c r="F1029" s="6" t="s">
        <v>798</v>
      </c>
      <c r="G1029" s="42">
        <v>45962</v>
      </c>
      <c r="H1029" s="1"/>
      <c r="I1029" s="1" t="s">
        <v>131</v>
      </c>
      <c r="J1029" s="1" t="s">
        <v>730</v>
      </c>
      <c r="K1029" s="1" t="s">
        <v>357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.8">
      <c r="A1030" s="1"/>
      <c r="B1030" s="1"/>
      <c r="C1030" s="1" t="str">
        <f t="shared" ca="1" si="4"/>
        <v>OK</v>
      </c>
      <c r="D1030" s="1" t="s">
        <v>369</v>
      </c>
      <c r="E1030" s="6">
        <v>630</v>
      </c>
      <c r="F1030" s="6" t="s">
        <v>798</v>
      </c>
      <c r="G1030" s="42">
        <v>45962</v>
      </c>
      <c r="H1030" s="1"/>
      <c r="I1030" s="1" t="s">
        <v>131</v>
      </c>
      <c r="J1030" s="1" t="s">
        <v>730</v>
      </c>
      <c r="K1030" s="1" t="s">
        <v>369</v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.8">
      <c r="A1031" s="1"/>
      <c r="B1031" s="1"/>
      <c r="C1031" s="1" t="str">
        <f t="shared" ca="1" si="4"/>
        <v>OK</v>
      </c>
      <c r="D1031" s="1" t="s">
        <v>372</v>
      </c>
      <c r="E1031" s="6">
        <v>433</v>
      </c>
      <c r="F1031" s="6" t="s">
        <v>798</v>
      </c>
      <c r="G1031" s="42">
        <v>45962</v>
      </c>
      <c r="H1031" s="1"/>
      <c r="I1031" s="1" t="s">
        <v>131</v>
      </c>
      <c r="J1031" s="1" t="s">
        <v>730</v>
      </c>
      <c r="K1031" s="1" t="s">
        <v>372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.8">
      <c r="A1032" s="1"/>
      <c r="B1032" s="1"/>
      <c r="C1032" s="1" t="str">
        <f t="shared" ca="1" si="4"/>
        <v>OK</v>
      </c>
      <c r="D1032" s="1" t="s">
        <v>375</v>
      </c>
      <c r="E1032" s="6">
        <v>245</v>
      </c>
      <c r="F1032" s="6" t="s">
        <v>798</v>
      </c>
      <c r="G1032" s="42">
        <v>45962</v>
      </c>
      <c r="H1032" s="1"/>
      <c r="I1032" s="1" t="s">
        <v>131</v>
      </c>
      <c r="J1032" s="1" t="s">
        <v>730</v>
      </c>
      <c r="K1032" s="1" t="s">
        <v>375</v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.8">
      <c r="A1033" s="1"/>
      <c r="B1033" s="1"/>
      <c r="C1033" s="1" t="str">
        <f t="shared" ca="1" si="4"/>
        <v>OK</v>
      </c>
      <c r="D1033" s="1" t="s">
        <v>378</v>
      </c>
      <c r="E1033" s="6">
        <v>315</v>
      </c>
      <c r="F1033" s="6" t="s">
        <v>798</v>
      </c>
      <c r="G1033" s="42">
        <v>45962</v>
      </c>
      <c r="H1033" s="1"/>
      <c r="I1033" s="1" t="s">
        <v>131</v>
      </c>
      <c r="J1033" s="1" t="s">
        <v>730</v>
      </c>
      <c r="K1033" s="1" t="s">
        <v>378</v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.8">
      <c r="A1034" s="1"/>
      <c r="B1034" s="1"/>
      <c r="C1034" s="1" t="str">
        <f t="shared" ca="1" si="4"/>
        <v>OK</v>
      </c>
      <c r="D1034" s="1" t="s">
        <v>382</v>
      </c>
      <c r="E1034" s="6">
        <v>630</v>
      </c>
      <c r="F1034" s="6" t="s">
        <v>798</v>
      </c>
      <c r="G1034" s="42">
        <v>45962</v>
      </c>
      <c r="H1034" s="1"/>
      <c r="I1034" s="1" t="s">
        <v>131</v>
      </c>
      <c r="J1034" s="1" t="s">
        <v>730</v>
      </c>
      <c r="K1034" s="1" t="s">
        <v>382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.8">
      <c r="A1035" s="1"/>
      <c r="B1035" s="1"/>
      <c r="C1035" s="1" t="str">
        <f t="shared" ca="1" si="4"/>
        <v>OK</v>
      </c>
      <c r="D1035" s="1" t="s">
        <v>385</v>
      </c>
      <c r="E1035" s="6">
        <v>560</v>
      </c>
      <c r="F1035" s="6" t="s">
        <v>798</v>
      </c>
      <c r="G1035" s="42">
        <v>45962</v>
      </c>
      <c r="H1035" s="1"/>
      <c r="I1035" s="1" t="s">
        <v>131</v>
      </c>
      <c r="J1035" s="1" t="s">
        <v>730</v>
      </c>
      <c r="K1035" s="1" t="s">
        <v>385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.8">
      <c r="A1036" s="1"/>
      <c r="B1036" s="1"/>
      <c r="C1036" s="1" t="str">
        <f t="shared" ca="1" si="4"/>
        <v>OK</v>
      </c>
      <c r="D1036" s="1" t="s">
        <v>395</v>
      </c>
      <c r="E1036" s="6">
        <v>630</v>
      </c>
      <c r="F1036" s="6" t="s">
        <v>798</v>
      </c>
      <c r="G1036" s="42">
        <v>45962</v>
      </c>
      <c r="H1036" s="1"/>
      <c r="I1036" s="1" t="s">
        <v>131</v>
      </c>
      <c r="J1036" s="1" t="s">
        <v>730</v>
      </c>
      <c r="K1036" s="1" t="s">
        <v>395</v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.8">
      <c r="A1037" s="1"/>
      <c r="B1037" s="1"/>
      <c r="C1037" s="1" t="str">
        <f t="shared" ca="1" si="4"/>
        <v>OK</v>
      </c>
      <c r="D1037" s="1" t="s">
        <v>401</v>
      </c>
      <c r="E1037" s="6">
        <v>330.3</v>
      </c>
      <c r="F1037" s="6" t="s">
        <v>798</v>
      </c>
      <c r="G1037" s="42">
        <v>45962</v>
      </c>
      <c r="H1037" s="1"/>
      <c r="I1037" s="1" t="s">
        <v>131</v>
      </c>
      <c r="J1037" s="1" t="s">
        <v>730</v>
      </c>
      <c r="K1037" s="1" t="s">
        <v>401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.8">
      <c r="A1038" s="1"/>
      <c r="B1038" s="1"/>
      <c r="C1038" s="1" t="str">
        <f t="shared" ca="1" si="4"/>
        <v>OK</v>
      </c>
      <c r="D1038" s="1" t="s">
        <v>406</v>
      </c>
      <c r="E1038" s="6">
        <v>630</v>
      </c>
      <c r="F1038" s="6" t="s">
        <v>798</v>
      </c>
      <c r="G1038" s="42">
        <v>45962</v>
      </c>
      <c r="H1038" s="1"/>
      <c r="I1038" s="1" t="s">
        <v>131</v>
      </c>
      <c r="J1038" s="1" t="s">
        <v>730</v>
      </c>
      <c r="K1038" s="1" t="s">
        <v>711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.8">
      <c r="A1039" s="1"/>
      <c r="B1039" s="1"/>
      <c r="C1039" s="1" t="str">
        <f t="shared" ca="1" si="4"/>
        <v>OK</v>
      </c>
      <c r="D1039" s="1" t="s">
        <v>409</v>
      </c>
      <c r="E1039" s="6">
        <v>595</v>
      </c>
      <c r="F1039" s="6" t="s">
        <v>798</v>
      </c>
      <c r="G1039" s="42">
        <v>45962</v>
      </c>
      <c r="H1039" s="1"/>
      <c r="I1039" s="1" t="s">
        <v>131</v>
      </c>
      <c r="J1039" s="1" t="s">
        <v>730</v>
      </c>
      <c r="K1039" s="1" t="s">
        <v>409</v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.8">
      <c r="A1040" s="1"/>
      <c r="B1040" s="1"/>
      <c r="C1040" s="1" t="str">
        <f t="shared" ca="1" si="4"/>
        <v>OK</v>
      </c>
      <c r="D1040" s="1" t="s">
        <v>451</v>
      </c>
      <c r="E1040" s="6">
        <v>216.8</v>
      </c>
      <c r="F1040" s="6" t="s">
        <v>798</v>
      </c>
      <c r="G1040" s="42">
        <v>45962</v>
      </c>
      <c r="H1040" s="1"/>
      <c r="I1040" s="1" t="s">
        <v>131</v>
      </c>
      <c r="J1040" s="1" t="s">
        <v>730</v>
      </c>
      <c r="K1040" s="1" t="s">
        <v>451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.8">
      <c r="A1041" s="1"/>
      <c r="B1041" s="1"/>
      <c r="C1041" s="1" t="str">
        <f t="shared" ca="1" si="4"/>
        <v>OK</v>
      </c>
      <c r="D1041" s="1" t="s">
        <v>411</v>
      </c>
      <c r="E1041" s="6">
        <v>219.6</v>
      </c>
      <c r="F1041" s="6" t="s">
        <v>798</v>
      </c>
      <c r="G1041" s="42">
        <v>45962</v>
      </c>
      <c r="H1041" s="1"/>
      <c r="I1041" s="1" t="s">
        <v>131</v>
      </c>
      <c r="J1041" s="1" t="s">
        <v>730</v>
      </c>
      <c r="K1041" s="1" t="s">
        <v>411</v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.8">
      <c r="A1042" s="1"/>
      <c r="B1042" s="1"/>
      <c r="C1042" s="1" t="str">
        <f t="shared" ca="1" si="4"/>
        <v>OK</v>
      </c>
      <c r="D1042" s="1" t="s">
        <v>452</v>
      </c>
      <c r="E1042" s="6">
        <v>595</v>
      </c>
      <c r="F1042" s="6" t="s">
        <v>798</v>
      </c>
      <c r="G1042" s="42">
        <v>45962</v>
      </c>
      <c r="H1042" s="1"/>
      <c r="I1042" s="1" t="s">
        <v>131</v>
      </c>
      <c r="J1042" s="1" t="s">
        <v>730</v>
      </c>
      <c r="K1042" s="1" t="s">
        <v>712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.8">
      <c r="A1043" s="1"/>
      <c r="B1043" s="1"/>
      <c r="C1043" s="1" t="str">
        <f t="shared" ca="1" si="4"/>
        <v>OK</v>
      </c>
      <c r="D1043" s="1" t="s">
        <v>423</v>
      </c>
      <c r="E1043" s="6">
        <v>630</v>
      </c>
      <c r="F1043" s="6" t="s">
        <v>798</v>
      </c>
      <c r="G1043" s="42">
        <v>45962</v>
      </c>
      <c r="H1043" s="1"/>
      <c r="I1043" s="1" t="s">
        <v>131</v>
      </c>
      <c r="J1043" s="1" t="s">
        <v>730</v>
      </c>
      <c r="K1043" s="1" t="s">
        <v>423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.8">
      <c r="A1044" s="1"/>
      <c r="B1044" s="1"/>
      <c r="C1044" s="1" t="str">
        <f t="shared" ca="1" si="4"/>
        <v>OK</v>
      </c>
      <c r="D1044" s="1" t="s">
        <v>425</v>
      </c>
      <c r="E1044" s="6">
        <v>595</v>
      </c>
      <c r="F1044" s="6" t="s">
        <v>798</v>
      </c>
      <c r="G1044" s="42">
        <v>45962</v>
      </c>
      <c r="H1044" s="1"/>
      <c r="I1044" s="1" t="s">
        <v>131</v>
      </c>
      <c r="J1044" s="1" t="s">
        <v>730</v>
      </c>
      <c r="K1044" s="1" t="s">
        <v>425</v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.8">
      <c r="A1045" s="1"/>
      <c r="B1045" s="1"/>
      <c r="C1045" s="1" t="str">
        <f t="shared" ca="1" si="4"/>
        <v>OK</v>
      </c>
      <c r="D1045" s="1" t="s">
        <v>428</v>
      </c>
      <c r="E1045" s="6">
        <v>630</v>
      </c>
      <c r="F1045" s="6" t="s">
        <v>798</v>
      </c>
      <c r="G1045" s="42">
        <v>45962</v>
      </c>
      <c r="H1045" s="1"/>
      <c r="I1045" s="1" t="s">
        <v>131</v>
      </c>
      <c r="J1045" s="1" t="s">
        <v>730</v>
      </c>
      <c r="K1045" s="1" t="s">
        <v>713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.8">
      <c r="A1046" s="1"/>
      <c r="B1046" s="1"/>
      <c r="C1046" s="1" t="str">
        <f t="shared" ca="1" si="4"/>
        <v>OK</v>
      </c>
      <c r="D1046" s="1" t="s">
        <v>430</v>
      </c>
      <c r="E1046" s="6">
        <v>1000</v>
      </c>
      <c r="F1046" s="6" t="s">
        <v>798</v>
      </c>
      <c r="G1046" s="42">
        <v>45962</v>
      </c>
      <c r="H1046" s="1"/>
      <c r="I1046" s="1" t="s">
        <v>131</v>
      </c>
      <c r="J1046" s="1" t="s">
        <v>730</v>
      </c>
      <c r="K1046" s="1" t="s">
        <v>430</v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.8">
      <c r="A1047" s="1"/>
      <c r="B1047" s="1"/>
      <c r="C1047" s="1" t="str">
        <f t="shared" ca="1" si="4"/>
        <v>OK</v>
      </c>
      <c r="D1047" s="1" t="s">
        <v>174</v>
      </c>
      <c r="E1047" s="6">
        <v>442.26</v>
      </c>
      <c r="F1047" s="6" t="s">
        <v>799</v>
      </c>
      <c r="G1047" s="42">
        <v>45962</v>
      </c>
      <c r="H1047" s="1"/>
      <c r="I1047" s="1" t="s">
        <v>131</v>
      </c>
      <c r="J1047" s="1" t="s">
        <v>730</v>
      </c>
      <c r="K1047" s="1" t="s">
        <v>174</v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.8">
      <c r="A1048" s="1"/>
      <c r="B1048" s="1"/>
      <c r="C1048" s="1" t="str">
        <f t="shared" ca="1" si="4"/>
        <v>OK</v>
      </c>
      <c r="D1048" s="1" t="s">
        <v>176</v>
      </c>
      <c r="E1048" s="6">
        <v>568.62</v>
      </c>
      <c r="F1048" s="6" t="s">
        <v>799</v>
      </c>
      <c r="G1048" s="42">
        <v>45962</v>
      </c>
      <c r="H1048" s="1"/>
      <c r="I1048" s="1" t="s">
        <v>131</v>
      </c>
      <c r="J1048" s="1" t="s">
        <v>730</v>
      </c>
      <c r="K1048" s="1" t="s">
        <v>178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.8">
      <c r="A1049" s="1"/>
      <c r="B1049" s="1"/>
      <c r="C1049" s="1" t="str">
        <f t="shared" ca="1" si="4"/>
        <v>OK</v>
      </c>
      <c r="D1049" s="1" t="s">
        <v>183</v>
      </c>
      <c r="E1049" s="6">
        <v>537.03</v>
      </c>
      <c r="F1049" s="6" t="s">
        <v>799</v>
      </c>
      <c r="G1049" s="42">
        <v>45962</v>
      </c>
      <c r="H1049" s="1"/>
      <c r="I1049" s="1" t="s">
        <v>131</v>
      </c>
      <c r="J1049" s="1" t="s">
        <v>730</v>
      </c>
      <c r="K1049" s="1" t="s">
        <v>183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.8">
      <c r="A1050" s="1"/>
      <c r="B1050" s="1"/>
      <c r="C1050" s="1" t="str">
        <f t="shared" ca="1" si="4"/>
        <v>OK</v>
      </c>
      <c r="D1050" s="1" t="s">
        <v>199</v>
      </c>
      <c r="E1050" s="6">
        <v>630</v>
      </c>
      <c r="F1050" s="6" t="s">
        <v>799</v>
      </c>
      <c r="G1050" s="42">
        <v>45962</v>
      </c>
      <c r="H1050" s="1"/>
      <c r="I1050" s="1" t="s">
        <v>131</v>
      </c>
      <c r="J1050" s="1" t="s">
        <v>730</v>
      </c>
      <c r="K1050" s="1" t="s">
        <v>792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.8">
      <c r="A1051" s="1"/>
      <c r="B1051" s="1"/>
      <c r="C1051" s="1" t="str">
        <f t="shared" ca="1" si="4"/>
        <v>OK</v>
      </c>
      <c r="D1051" s="1" t="s">
        <v>227</v>
      </c>
      <c r="E1051" s="6">
        <v>473.85</v>
      </c>
      <c r="F1051" s="6" t="s">
        <v>799</v>
      </c>
      <c r="G1051" s="42">
        <v>45962</v>
      </c>
      <c r="H1051" s="1"/>
      <c r="I1051" s="1" t="s">
        <v>131</v>
      </c>
      <c r="J1051" s="1" t="s">
        <v>730</v>
      </c>
      <c r="K1051" s="1" t="s">
        <v>227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.8">
      <c r="A1052" s="1"/>
      <c r="B1052" s="1"/>
      <c r="C1052" s="1" t="str">
        <f t="shared" ca="1" si="4"/>
        <v>OK</v>
      </c>
      <c r="D1052" s="1" t="s">
        <v>246</v>
      </c>
      <c r="E1052" s="6">
        <v>347.49</v>
      </c>
      <c r="F1052" s="6" t="s">
        <v>799</v>
      </c>
      <c r="G1052" s="42">
        <v>45962</v>
      </c>
      <c r="H1052" s="1"/>
      <c r="I1052" s="1" t="s">
        <v>131</v>
      </c>
      <c r="J1052" s="1" t="s">
        <v>730</v>
      </c>
      <c r="K1052" s="1" t="s">
        <v>246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.8">
      <c r="A1053" s="1"/>
      <c r="B1053" s="1"/>
      <c r="C1053" s="1" t="str">
        <f t="shared" ca="1" si="4"/>
        <v>OK</v>
      </c>
      <c r="D1053" s="1" t="s">
        <v>259</v>
      </c>
      <c r="E1053" s="6">
        <v>568.62</v>
      </c>
      <c r="F1053" s="6" t="s">
        <v>799</v>
      </c>
      <c r="G1053" s="42">
        <v>45962</v>
      </c>
      <c r="H1053" s="1"/>
      <c r="I1053" s="1" t="s">
        <v>131</v>
      </c>
      <c r="J1053" s="1" t="s">
        <v>730</v>
      </c>
      <c r="K1053" s="1" t="s">
        <v>259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.8">
      <c r="A1054" s="1"/>
      <c r="B1054" s="1"/>
      <c r="C1054" s="1" t="str">
        <f t="shared" ca="1" si="4"/>
        <v>OK</v>
      </c>
      <c r="D1054" s="1" t="s">
        <v>467</v>
      </c>
      <c r="E1054" s="6">
        <v>537.03</v>
      </c>
      <c r="F1054" s="6" t="s">
        <v>799</v>
      </c>
      <c r="G1054" s="42">
        <v>45962</v>
      </c>
      <c r="H1054" s="1"/>
      <c r="I1054" s="1" t="s">
        <v>131</v>
      </c>
      <c r="J1054" s="1" t="s">
        <v>730</v>
      </c>
      <c r="K1054" s="1" t="s">
        <v>467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.8">
      <c r="A1055" s="1"/>
      <c r="B1055" s="1"/>
      <c r="C1055" s="1" t="str">
        <f t="shared" ca="1" si="4"/>
        <v>OK</v>
      </c>
      <c r="D1055" s="1" t="s">
        <v>271</v>
      </c>
      <c r="E1055" s="6">
        <v>568.62</v>
      </c>
      <c r="F1055" s="6" t="s">
        <v>799</v>
      </c>
      <c r="G1055" s="42">
        <v>45962</v>
      </c>
      <c r="H1055" s="1"/>
      <c r="I1055" s="1" t="s">
        <v>131</v>
      </c>
      <c r="J1055" s="1" t="s">
        <v>730</v>
      </c>
      <c r="K1055" s="1" t="s">
        <v>271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.8">
      <c r="A1056" s="1"/>
      <c r="B1056" s="1"/>
      <c r="C1056" s="1" t="str">
        <f t="shared" ca="1" si="4"/>
        <v>OK</v>
      </c>
      <c r="D1056" s="1" t="s">
        <v>274</v>
      </c>
      <c r="E1056" s="6">
        <v>568.62</v>
      </c>
      <c r="F1056" s="6" t="s">
        <v>799</v>
      </c>
      <c r="G1056" s="42">
        <v>45962</v>
      </c>
      <c r="H1056" s="1"/>
      <c r="I1056" s="1" t="s">
        <v>131</v>
      </c>
      <c r="J1056" s="1" t="s">
        <v>730</v>
      </c>
      <c r="K1056" s="1" t="s">
        <v>274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.8">
      <c r="A1057" s="1"/>
      <c r="B1057" s="1"/>
      <c r="C1057" s="1" t="str">
        <f t="shared" ca="1" si="4"/>
        <v>OK</v>
      </c>
      <c r="D1057" s="1" t="s">
        <v>277</v>
      </c>
      <c r="E1057" s="6">
        <v>537.03</v>
      </c>
      <c r="F1057" s="6" t="s">
        <v>799</v>
      </c>
      <c r="G1057" s="42">
        <v>45962</v>
      </c>
      <c r="H1057" s="1"/>
      <c r="I1057" s="1" t="s">
        <v>131</v>
      </c>
      <c r="J1057" s="1" t="s">
        <v>730</v>
      </c>
      <c r="K1057" s="1" t="s">
        <v>277</v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.8">
      <c r="A1058" s="1"/>
      <c r="B1058" s="1"/>
      <c r="C1058" s="1" t="str">
        <f t="shared" ca="1" si="4"/>
        <v>OK</v>
      </c>
      <c r="D1058" s="1" t="s">
        <v>285</v>
      </c>
      <c r="E1058" s="6">
        <v>537.03</v>
      </c>
      <c r="F1058" s="6" t="s">
        <v>799</v>
      </c>
      <c r="G1058" s="42">
        <v>45962</v>
      </c>
      <c r="H1058" s="1"/>
      <c r="I1058" s="1" t="s">
        <v>131</v>
      </c>
      <c r="J1058" s="1" t="s">
        <v>730</v>
      </c>
      <c r="K1058" s="1" t="s">
        <v>285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.8">
      <c r="A1059" s="1"/>
      <c r="B1059" s="1"/>
      <c r="C1059" s="1" t="str">
        <f t="shared" ca="1" si="4"/>
        <v>OK</v>
      </c>
      <c r="D1059" s="1" t="s">
        <v>299</v>
      </c>
      <c r="E1059" s="6">
        <v>568.62</v>
      </c>
      <c r="F1059" s="6" t="s">
        <v>799</v>
      </c>
      <c r="G1059" s="42">
        <v>45962</v>
      </c>
      <c r="H1059" s="1"/>
      <c r="I1059" s="1" t="s">
        <v>131</v>
      </c>
      <c r="J1059" s="1" t="s">
        <v>730</v>
      </c>
      <c r="K1059" s="1" t="s">
        <v>299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.8">
      <c r="A1060" s="1"/>
      <c r="B1060" s="1"/>
      <c r="C1060" s="1" t="str">
        <f t="shared" ca="1" si="4"/>
        <v>OK</v>
      </c>
      <c r="D1060" s="1" t="s">
        <v>305</v>
      </c>
      <c r="E1060" s="6">
        <v>537.03</v>
      </c>
      <c r="F1060" s="6" t="s">
        <v>799</v>
      </c>
      <c r="G1060" s="42">
        <v>45962</v>
      </c>
      <c r="H1060" s="1"/>
      <c r="I1060" s="1" t="s">
        <v>131</v>
      </c>
      <c r="J1060" s="1" t="s">
        <v>730</v>
      </c>
      <c r="K1060" s="1" t="s">
        <v>305</v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.8">
      <c r="A1061" s="1"/>
      <c r="B1061" s="1"/>
      <c r="C1061" s="1" t="str">
        <f t="shared" ca="1" si="4"/>
        <v>OK</v>
      </c>
      <c r="D1061" s="1" t="s">
        <v>307</v>
      </c>
      <c r="E1061" s="6">
        <v>568.62</v>
      </c>
      <c r="F1061" s="6" t="s">
        <v>799</v>
      </c>
      <c r="G1061" s="42">
        <v>45962</v>
      </c>
      <c r="H1061" s="1"/>
      <c r="I1061" s="1" t="s">
        <v>131</v>
      </c>
      <c r="J1061" s="1" t="s">
        <v>730</v>
      </c>
      <c r="K1061" s="1" t="s">
        <v>307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.8">
      <c r="A1062" s="1"/>
      <c r="B1062" s="1"/>
      <c r="C1062" s="1" t="str">
        <f t="shared" ca="1" si="4"/>
        <v>OK</v>
      </c>
      <c r="D1062" s="1" t="s">
        <v>319</v>
      </c>
      <c r="E1062" s="6">
        <v>537.03</v>
      </c>
      <c r="F1062" s="6" t="s">
        <v>799</v>
      </c>
      <c r="G1062" s="42">
        <v>45962</v>
      </c>
      <c r="H1062" s="1"/>
      <c r="I1062" s="1" t="s">
        <v>131</v>
      </c>
      <c r="J1062" s="1" t="s">
        <v>730</v>
      </c>
      <c r="K1062" s="1" t="s">
        <v>319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.8">
      <c r="A1063" s="1"/>
      <c r="B1063" s="1"/>
      <c r="C1063" s="1" t="str">
        <f t="shared" ca="1" si="4"/>
        <v>OK</v>
      </c>
      <c r="D1063" s="1" t="s">
        <v>351</v>
      </c>
      <c r="E1063" s="6">
        <v>221.13</v>
      </c>
      <c r="F1063" s="6" t="s">
        <v>799</v>
      </c>
      <c r="G1063" s="42">
        <v>45962</v>
      </c>
      <c r="H1063" s="1"/>
      <c r="I1063" s="1" t="s">
        <v>131</v>
      </c>
      <c r="J1063" s="1" t="s">
        <v>730</v>
      </c>
      <c r="K1063" s="1" t="s">
        <v>351</v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.8">
      <c r="A1064" s="1"/>
      <c r="B1064" s="1"/>
      <c r="C1064" s="1" t="str">
        <f t="shared" ca="1" si="4"/>
        <v>OK</v>
      </c>
      <c r="D1064" s="1" t="s">
        <v>353</v>
      </c>
      <c r="E1064" s="6">
        <v>537.03</v>
      </c>
      <c r="F1064" s="6" t="s">
        <v>799</v>
      </c>
      <c r="G1064" s="42">
        <v>45962</v>
      </c>
      <c r="H1064" s="1"/>
      <c r="I1064" s="1" t="s">
        <v>131</v>
      </c>
      <c r="J1064" s="1" t="s">
        <v>730</v>
      </c>
      <c r="K1064" s="1" t="s">
        <v>353</v>
      </c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.8">
      <c r="A1065" s="1"/>
      <c r="B1065" s="1"/>
      <c r="C1065" s="1" t="str">
        <f t="shared" ca="1" si="4"/>
        <v>OK</v>
      </c>
      <c r="D1065" s="1" t="s">
        <v>402</v>
      </c>
      <c r="E1065" s="6">
        <v>505.44</v>
      </c>
      <c r="F1065" s="6" t="s">
        <v>799</v>
      </c>
      <c r="G1065" s="42">
        <v>45962</v>
      </c>
      <c r="H1065" s="1"/>
      <c r="I1065" s="1" t="s">
        <v>131</v>
      </c>
      <c r="J1065" s="1" t="s">
        <v>730</v>
      </c>
      <c r="K1065" s="1" t="s">
        <v>402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.8">
      <c r="A1066" s="1"/>
      <c r="B1066" s="1"/>
      <c r="C1066" s="1" t="str">
        <f t="shared" ca="1" si="4"/>
        <v>OK</v>
      </c>
      <c r="D1066" s="1" t="s">
        <v>447</v>
      </c>
      <c r="E1066" s="6">
        <v>568.62</v>
      </c>
      <c r="F1066" s="6" t="s">
        <v>799</v>
      </c>
      <c r="G1066" s="42">
        <v>45962</v>
      </c>
      <c r="H1066" s="1"/>
      <c r="I1066" s="1" t="s">
        <v>131</v>
      </c>
      <c r="J1066" s="1" t="s">
        <v>730</v>
      </c>
      <c r="K1066" s="1" t="s">
        <v>448</v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.8">
      <c r="A1067" s="1"/>
      <c r="B1067" s="1"/>
      <c r="C1067" s="1" t="str">
        <f t="shared" ca="1" si="4"/>
        <v>OK</v>
      </c>
      <c r="D1067" s="1" t="s">
        <v>410</v>
      </c>
      <c r="E1067" s="6">
        <v>630</v>
      </c>
      <c r="F1067" s="6" t="s">
        <v>799</v>
      </c>
      <c r="G1067" s="42">
        <v>45962</v>
      </c>
      <c r="H1067" s="1"/>
      <c r="I1067" s="1" t="s">
        <v>131</v>
      </c>
      <c r="J1067" s="1" t="s">
        <v>730</v>
      </c>
      <c r="K1067" s="1" t="s">
        <v>410</v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.8">
      <c r="A1068" s="1"/>
      <c r="B1068" s="1"/>
      <c r="C1068" s="1" t="str">
        <f t="shared" ca="1" si="4"/>
        <v>OK</v>
      </c>
      <c r="D1068" s="1" t="s">
        <v>414</v>
      </c>
      <c r="E1068" s="6">
        <v>1860</v>
      </c>
      <c r="F1068" s="6" t="s">
        <v>799</v>
      </c>
      <c r="G1068" s="42">
        <v>45962</v>
      </c>
      <c r="H1068" s="1"/>
      <c r="I1068" s="1" t="s">
        <v>131</v>
      </c>
      <c r="J1068" s="1" t="s">
        <v>730</v>
      </c>
      <c r="K1068" s="1" t="s">
        <v>414</v>
      </c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.8">
      <c r="A1069" s="1"/>
      <c r="B1069" s="1"/>
      <c r="C1069" s="1" t="str">
        <f t="shared" ca="1" si="4"/>
        <v>OK</v>
      </c>
      <c r="D1069" s="1" t="s">
        <v>422</v>
      </c>
      <c r="E1069" s="6">
        <v>568.62</v>
      </c>
      <c r="F1069" s="6" t="s">
        <v>799</v>
      </c>
      <c r="G1069" s="42">
        <v>45962</v>
      </c>
      <c r="H1069" s="1"/>
      <c r="I1069" s="1" t="s">
        <v>131</v>
      </c>
      <c r="J1069" s="1" t="s">
        <v>730</v>
      </c>
      <c r="K1069" s="1" t="s">
        <v>793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.8">
      <c r="A1070" s="1"/>
      <c r="B1070" s="1"/>
      <c r="C1070" s="1" t="str">
        <f t="shared" ca="1" si="4"/>
        <v>OK</v>
      </c>
      <c r="D1070" s="1" t="s">
        <v>146</v>
      </c>
      <c r="E1070" s="6">
        <v>630</v>
      </c>
      <c r="F1070" s="6" t="s">
        <v>800</v>
      </c>
      <c r="G1070" s="42">
        <v>45962</v>
      </c>
      <c r="H1070" s="1"/>
      <c r="I1070" s="1" t="s">
        <v>131</v>
      </c>
      <c r="J1070" s="1" t="s">
        <v>730</v>
      </c>
      <c r="K1070" s="1" t="s">
        <v>146</v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.8">
      <c r="A1071" s="1"/>
      <c r="B1071" s="1"/>
      <c r="C1071" s="1" t="str">
        <f t="shared" ca="1" si="4"/>
        <v>OK</v>
      </c>
      <c r="D1071" s="1" t="s">
        <v>161</v>
      </c>
      <c r="E1071" s="6">
        <v>595</v>
      </c>
      <c r="F1071" s="6" t="s">
        <v>800</v>
      </c>
      <c r="G1071" s="42">
        <v>45962</v>
      </c>
      <c r="H1071" s="1"/>
      <c r="I1071" s="1" t="s">
        <v>131</v>
      </c>
      <c r="J1071" s="1" t="s">
        <v>730</v>
      </c>
      <c r="K1071" s="1" t="s">
        <v>161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.8">
      <c r="A1072" s="1"/>
      <c r="B1072" s="1"/>
      <c r="C1072" s="1" t="str">
        <f t="shared" ca="1" si="4"/>
        <v>OK</v>
      </c>
      <c r="D1072" s="1" t="s">
        <v>570</v>
      </c>
      <c r="E1072" s="6">
        <v>630</v>
      </c>
      <c r="F1072" s="6" t="s">
        <v>800</v>
      </c>
      <c r="G1072" s="42">
        <v>45962</v>
      </c>
      <c r="H1072" s="1"/>
      <c r="I1072" s="1" t="s">
        <v>131</v>
      </c>
      <c r="J1072" s="1" t="s">
        <v>730</v>
      </c>
      <c r="K1072" s="1" t="s">
        <v>570</v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.8">
      <c r="A1073" s="1"/>
      <c r="B1073" s="1"/>
      <c r="C1073" s="1" t="str">
        <f t="shared" ca="1" si="4"/>
        <v>OK</v>
      </c>
      <c r="D1073" s="1" t="s">
        <v>169</v>
      </c>
      <c r="E1073" s="6">
        <v>595</v>
      </c>
      <c r="F1073" s="6" t="s">
        <v>800</v>
      </c>
      <c r="G1073" s="42">
        <v>45962</v>
      </c>
      <c r="H1073" s="1"/>
      <c r="I1073" s="1" t="s">
        <v>131</v>
      </c>
      <c r="J1073" s="1" t="s">
        <v>730</v>
      </c>
      <c r="K1073" s="1" t="s">
        <v>169</v>
      </c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.8">
      <c r="A1074" s="1"/>
      <c r="B1074" s="1"/>
      <c r="C1074" s="1" t="str">
        <f t="shared" ca="1" si="4"/>
        <v>OK</v>
      </c>
      <c r="D1074" s="1" t="s">
        <v>172</v>
      </c>
      <c r="E1074" s="6">
        <v>630</v>
      </c>
      <c r="F1074" s="6" t="s">
        <v>800</v>
      </c>
      <c r="G1074" s="42">
        <v>45962</v>
      </c>
      <c r="H1074" s="1"/>
      <c r="I1074" s="1" t="s">
        <v>131</v>
      </c>
      <c r="J1074" s="1" t="s">
        <v>730</v>
      </c>
      <c r="K1074" s="1" t="s">
        <v>172</v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.8">
      <c r="A1075" s="1"/>
      <c r="B1075" s="1"/>
      <c r="C1075" s="1" t="str">
        <f t="shared" ca="1" si="4"/>
        <v>OK</v>
      </c>
      <c r="D1075" s="1" t="s">
        <v>175</v>
      </c>
      <c r="E1075" s="6">
        <v>560</v>
      </c>
      <c r="F1075" s="6" t="s">
        <v>800</v>
      </c>
      <c r="G1075" s="42">
        <v>45962</v>
      </c>
      <c r="H1075" s="1"/>
      <c r="I1075" s="1" t="s">
        <v>131</v>
      </c>
      <c r="J1075" s="1" t="s">
        <v>730</v>
      </c>
      <c r="K1075" s="1" t="s">
        <v>175</v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.8">
      <c r="A1076" s="1"/>
      <c r="B1076" s="1"/>
      <c r="C1076" s="1" t="str">
        <f t="shared" ca="1" si="4"/>
        <v>OK</v>
      </c>
      <c r="D1076" s="1" t="s">
        <v>187</v>
      </c>
      <c r="E1076" s="6">
        <v>560</v>
      </c>
      <c r="F1076" s="6" t="s">
        <v>800</v>
      </c>
      <c r="G1076" s="42">
        <v>45962</v>
      </c>
      <c r="H1076" s="1"/>
      <c r="I1076" s="1" t="s">
        <v>131</v>
      </c>
      <c r="J1076" s="1" t="s">
        <v>730</v>
      </c>
      <c r="K1076" s="1" t="s">
        <v>187</v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.8">
      <c r="A1077" s="1"/>
      <c r="B1077" s="1"/>
      <c r="C1077" s="1" t="str">
        <f t="shared" ca="1" si="4"/>
        <v>OK</v>
      </c>
      <c r="D1077" s="1" t="s">
        <v>572</v>
      </c>
      <c r="E1077" s="6">
        <v>630</v>
      </c>
      <c r="F1077" s="6" t="s">
        <v>800</v>
      </c>
      <c r="G1077" s="42">
        <v>45962</v>
      </c>
      <c r="H1077" s="1"/>
      <c r="I1077" s="1" t="s">
        <v>131</v>
      </c>
      <c r="J1077" s="1" t="s">
        <v>730</v>
      </c>
      <c r="K1077" s="1" t="s">
        <v>572</v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.8">
      <c r="A1078" s="1"/>
      <c r="B1078" s="1"/>
      <c r="C1078" s="1" t="str">
        <f t="shared" ca="1" si="4"/>
        <v>OK</v>
      </c>
      <c r="D1078" s="1" t="s">
        <v>196</v>
      </c>
      <c r="E1078" s="6">
        <v>595</v>
      </c>
      <c r="F1078" s="6" t="s">
        <v>800</v>
      </c>
      <c r="G1078" s="42">
        <v>45962</v>
      </c>
      <c r="H1078" s="1"/>
      <c r="I1078" s="1" t="s">
        <v>131</v>
      </c>
      <c r="J1078" s="1" t="s">
        <v>730</v>
      </c>
      <c r="K1078" s="1" t="s">
        <v>196</v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.8">
      <c r="A1079" s="1"/>
      <c r="B1079" s="1"/>
      <c r="C1079" s="1" t="str">
        <f t="shared" ca="1" si="4"/>
        <v>OK</v>
      </c>
      <c r="D1079" s="1" t="s">
        <v>460</v>
      </c>
      <c r="E1079" s="6">
        <v>630</v>
      </c>
      <c r="F1079" s="6" t="s">
        <v>800</v>
      </c>
      <c r="G1079" s="42">
        <v>45962</v>
      </c>
      <c r="H1079" s="1"/>
      <c r="I1079" s="1" t="s">
        <v>131</v>
      </c>
      <c r="J1079" s="1" t="s">
        <v>730</v>
      </c>
      <c r="K1079" s="1" t="s">
        <v>460</v>
      </c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.8">
      <c r="A1080" s="1"/>
      <c r="B1080" s="1"/>
      <c r="C1080" s="1" t="str">
        <f t="shared" ca="1" si="4"/>
        <v>OK</v>
      </c>
      <c r="D1080" s="1" t="s">
        <v>198</v>
      </c>
      <c r="E1080" s="6">
        <v>630</v>
      </c>
      <c r="F1080" s="6" t="s">
        <v>800</v>
      </c>
      <c r="G1080" s="42">
        <v>45962</v>
      </c>
      <c r="H1080" s="1"/>
      <c r="I1080" s="1" t="s">
        <v>131</v>
      </c>
      <c r="J1080" s="1" t="s">
        <v>730</v>
      </c>
      <c r="K1080" s="1" t="s">
        <v>198</v>
      </c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.8">
      <c r="A1081" s="1"/>
      <c r="B1081" s="1"/>
      <c r="C1081" s="1" t="str">
        <f t="shared" ca="1" si="4"/>
        <v>OK</v>
      </c>
      <c r="D1081" s="1" t="s">
        <v>213</v>
      </c>
      <c r="E1081" s="6">
        <v>630</v>
      </c>
      <c r="F1081" s="6" t="s">
        <v>800</v>
      </c>
      <c r="G1081" s="42">
        <v>45962</v>
      </c>
      <c r="H1081" s="1"/>
      <c r="I1081" s="1" t="s">
        <v>131</v>
      </c>
      <c r="J1081" s="1" t="s">
        <v>730</v>
      </c>
      <c r="K1081" s="1" t="s">
        <v>213</v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.8">
      <c r="A1082" s="1"/>
      <c r="B1082" s="1"/>
      <c r="C1082" s="1" t="str">
        <f t="shared" ca="1" si="4"/>
        <v>OK</v>
      </c>
      <c r="D1082" s="1" t="s">
        <v>220</v>
      </c>
      <c r="E1082" s="6">
        <v>595</v>
      </c>
      <c r="F1082" s="6" t="s">
        <v>800</v>
      </c>
      <c r="G1082" s="42">
        <v>45962</v>
      </c>
      <c r="H1082" s="1"/>
      <c r="I1082" s="1" t="s">
        <v>131</v>
      </c>
      <c r="J1082" s="1" t="s">
        <v>730</v>
      </c>
      <c r="K1082" s="1" t="s">
        <v>220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.8">
      <c r="A1083" s="1"/>
      <c r="B1083" s="1"/>
      <c r="C1083" s="1" t="str">
        <f t="shared" ca="1" si="4"/>
        <v>OK</v>
      </c>
      <c r="D1083" s="1" t="s">
        <v>513</v>
      </c>
      <c r="E1083" s="6">
        <v>630</v>
      </c>
      <c r="F1083" s="6" t="s">
        <v>800</v>
      </c>
      <c r="G1083" s="42">
        <v>45962</v>
      </c>
      <c r="H1083" s="1"/>
      <c r="I1083" s="1" t="s">
        <v>131</v>
      </c>
      <c r="J1083" s="1" t="s">
        <v>730</v>
      </c>
      <c r="K1083" s="1" t="s">
        <v>513</v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.8">
      <c r="A1084" s="1"/>
      <c r="B1084" s="1"/>
      <c r="C1084" s="1" t="str">
        <f t="shared" ca="1" si="4"/>
        <v>OK</v>
      </c>
      <c r="D1084" s="1" t="s">
        <v>226</v>
      </c>
      <c r="E1084" s="6">
        <v>630</v>
      </c>
      <c r="F1084" s="6" t="s">
        <v>800</v>
      </c>
      <c r="G1084" s="42">
        <v>45962</v>
      </c>
      <c r="H1084" s="1"/>
      <c r="I1084" s="1" t="s">
        <v>131</v>
      </c>
      <c r="J1084" s="1" t="s">
        <v>730</v>
      </c>
      <c r="K1084" s="1" t="s">
        <v>226</v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.8">
      <c r="A1085" s="1"/>
      <c r="B1085" s="1"/>
      <c r="C1085" s="1" t="str">
        <f t="shared" ca="1" si="4"/>
        <v>OK</v>
      </c>
      <c r="D1085" s="1" t="s">
        <v>232</v>
      </c>
      <c r="E1085" s="6">
        <v>630</v>
      </c>
      <c r="F1085" s="6" t="s">
        <v>800</v>
      </c>
      <c r="G1085" s="42">
        <v>45962</v>
      </c>
      <c r="H1085" s="1"/>
      <c r="I1085" s="1" t="s">
        <v>131</v>
      </c>
      <c r="J1085" s="1" t="s">
        <v>730</v>
      </c>
      <c r="K1085" s="1" t="s">
        <v>232</v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.8">
      <c r="A1086" s="1"/>
      <c r="B1086" s="1"/>
      <c r="C1086" s="1" t="str">
        <f t="shared" ca="1" si="4"/>
        <v>OK</v>
      </c>
      <c r="D1086" s="1" t="s">
        <v>240</v>
      </c>
      <c r="E1086" s="6">
        <v>595</v>
      </c>
      <c r="F1086" s="6" t="s">
        <v>800</v>
      </c>
      <c r="G1086" s="42">
        <v>45962</v>
      </c>
      <c r="H1086" s="1"/>
      <c r="I1086" s="1" t="s">
        <v>131</v>
      </c>
      <c r="J1086" s="1" t="s">
        <v>730</v>
      </c>
      <c r="K1086" s="1" t="s">
        <v>241</v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.8">
      <c r="A1087" s="1"/>
      <c r="B1087" s="1"/>
      <c r="C1087" s="1" t="str">
        <f t="shared" ca="1" si="4"/>
        <v>OK</v>
      </c>
      <c r="D1087" s="1" t="s">
        <v>242</v>
      </c>
      <c r="E1087" s="6">
        <v>455</v>
      </c>
      <c r="F1087" s="6" t="s">
        <v>800</v>
      </c>
      <c r="G1087" s="42">
        <v>45962</v>
      </c>
      <c r="H1087" s="1"/>
      <c r="I1087" s="1" t="s">
        <v>131</v>
      </c>
      <c r="J1087" s="1" t="s">
        <v>730</v>
      </c>
      <c r="K1087" s="1" t="s">
        <v>703</v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.8">
      <c r="A1088" s="1"/>
      <c r="B1088" s="1"/>
      <c r="C1088" s="1" t="str">
        <f t="shared" ca="1" si="4"/>
        <v>OK</v>
      </c>
      <c r="D1088" s="1" t="s">
        <v>437</v>
      </c>
      <c r="E1088" s="6">
        <v>595</v>
      </c>
      <c r="F1088" s="6" t="s">
        <v>800</v>
      </c>
      <c r="G1088" s="42">
        <v>45962</v>
      </c>
      <c r="H1088" s="1"/>
      <c r="I1088" s="1" t="s">
        <v>131</v>
      </c>
      <c r="J1088" s="1" t="s">
        <v>730</v>
      </c>
      <c r="K1088" s="1" t="s">
        <v>437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.8">
      <c r="A1089" s="1"/>
      <c r="B1089" s="1"/>
      <c r="C1089" s="1" t="str">
        <f t="shared" ca="1" si="4"/>
        <v>OK</v>
      </c>
      <c r="D1089" s="1" t="s">
        <v>525</v>
      </c>
      <c r="E1089" s="6">
        <v>630</v>
      </c>
      <c r="F1089" s="6" t="s">
        <v>800</v>
      </c>
      <c r="G1089" s="42">
        <v>45962</v>
      </c>
      <c r="H1089" s="1"/>
      <c r="I1089" s="1" t="s">
        <v>131</v>
      </c>
      <c r="J1089" s="1" t="s">
        <v>730</v>
      </c>
      <c r="K1089" s="1" t="s">
        <v>699</v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.8">
      <c r="A1090" s="1"/>
      <c r="B1090" s="1"/>
      <c r="C1090" s="1" t="str">
        <f t="shared" ca="1" si="4"/>
        <v>OK</v>
      </c>
      <c r="D1090" s="1" t="s">
        <v>266</v>
      </c>
      <c r="E1090" s="6">
        <v>630</v>
      </c>
      <c r="F1090" s="6" t="s">
        <v>800</v>
      </c>
      <c r="G1090" s="42">
        <v>45962</v>
      </c>
      <c r="H1090" s="1"/>
      <c r="I1090" s="1" t="s">
        <v>131</v>
      </c>
      <c r="J1090" s="1" t="s">
        <v>730</v>
      </c>
      <c r="K1090" s="1" t="s">
        <v>266</v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.8">
      <c r="A1091" s="1"/>
      <c r="B1091" s="1"/>
      <c r="C1091" s="1" t="str">
        <f t="shared" ca="1" si="4"/>
        <v>OK</v>
      </c>
      <c r="D1091" s="1" t="s">
        <v>297</v>
      </c>
      <c r="E1091" s="6">
        <v>595</v>
      </c>
      <c r="F1091" s="6" t="s">
        <v>800</v>
      </c>
      <c r="G1091" s="42">
        <v>45962</v>
      </c>
      <c r="H1091" s="1"/>
      <c r="I1091" s="1" t="s">
        <v>131</v>
      </c>
      <c r="J1091" s="1" t="s">
        <v>730</v>
      </c>
      <c r="K1091" s="1" t="s">
        <v>297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.8">
      <c r="A1092" s="1"/>
      <c r="B1092" s="1"/>
      <c r="C1092" s="1" t="str">
        <f t="shared" ca="1" si="4"/>
        <v>OK</v>
      </c>
      <c r="D1092" s="1" t="s">
        <v>579</v>
      </c>
      <c r="E1092" s="6">
        <v>630</v>
      </c>
      <c r="F1092" s="6" t="s">
        <v>800</v>
      </c>
      <c r="G1092" s="42">
        <v>45962</v>
      </c>
      <c r="H1092" s="1"/>
      <c r="I1092" s="1" t="s">
        <v>131</v>
      </c>
      <c r="J1092" s="1" t="s">
        <v>730</v>
      </c>
      <c r="K1092" s="1" t="s">
        <v>701</v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.8">
      <c r="A1093" s="1"/>
      <c r="B1093" s="1"/>
      <c r="C1093" s="1" t="str">
        <f t="shared" ca="1" si="4"/>
        <v>OK</v>
      </c>
      <c r="D1093" s="1" t="s">
        <v>313</v>
      </c>
      <c r="E1093" s="6">
        <v>630</v>
      </c>
      <c r="F1093" s="6" t="s">
        <v>800</v>
      </c>
      <c r="G1093" s="42">
        <v>45962</v>
      </c>
      <c r="H1093" s="1"/>
      <c r="I1093" s="1" t="s">
        <v>131</v>
      </c>
      <c r="J1093" s="1" t="s">
        <v>730</v>
      </c>
      <c r="K1093" s="1" t="s">
        <v>313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.8">
      <c r="A1094" s="1"/>
      <c r="B1094" s="1"/>
      <c r="C1094" s="1" t="str">
        <f t="shared" ca="1" si="4"/>
        <v>OK</v>
      </c>
      <c r="D1094" s="1" t="s">
        <v>581</v>
      </c>
      <c r="E1094" s="6">
        <v>630</v>
      </c>
      <c r="F1094" s="6" t="s">
        <v>800</v>
      </c>
      <c r="G1094" s="42">
        <v>45962</v>
      </c>
      <c r="H1094" s="1"/>
      <c r="I1094" s="1" t="s">
        <v>131</v>
      </c>
      <c r="J1094" s="1" t="s">
        <v>730</v>
      </c>
      <c r="K1094" s="1" t="s">
        <v>581</v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.8">
      <c r="A1095" s="1"/>
      <c r="B1095" s="1"/>
      <c r="C1095" s="1" t="str">
        <f t="shared" ca="1" si="4"/>
        <v>OK</v>
      </c>
      <c r="D1095" s="1" t="s">
        <v>484</v>
      </c>
      <c r="E1095" s="6">
        <v>630</v>
      </c>
      <c r="F1095" s="6" t="s">
        <v>800</v>
      </c>
      <c r="G1095" s="42">
        <v>45962</v>
      </c>
      <c r="H1095" s="1"/>
      <c r="I1095" s="1" t="s">
        <v>131</v>
      </c>
      <c r="J1095" s="1" t="s">
        <v>730</v>
      </c>
      <c r="K1095" s="1" t="s">
        <v>484</v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.8">
      <c r="A1096" s="1"/>
      <c r="B1096" s="1"/>
      <c r="C1096" s="1" t="str">
        <f t="shared" ca="1" si="4"/>
        <v>OK</v>
      </c>
      <c r="D1096" s="1" t="s">
        <v>328</v>
      </c>
      <c r="E1096" s="6">
        <v>630</v>
      </c>
      <c r="F1096" s="6" t="s">
        <v>800</v>
      </c>
      <c r="G1096" s="42">
        <v>45962</v>
      </c>
      <c r="H1096" s="1"/>
      <c r="I1096" s="1" t="s">
        <v>131</v>
      </c>
      <c r="J1096" s="1" t="s">
        <v>730</v>
      </c>
      <c r="K1096" s="1" t="s">
        <v>328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.8">
      <c r="A1097" s="1"/>
      <c r="B1097" s="1"/>
      <c r="C1097" s="1" t="str">
        <f t="shared" ca="1" si="4"/>
        <v>OK</v>
      </c>
      <c r="D1097" s="1" t="s">
        <v>332</v>
      </c>
      <c r="E1097" s="6">
        <v>630</v>
      </c>
      <c r="F1097" s="6" t="s">
        <v>800</v>
      </c>
      <c r="G1097" s="42">
        <v>45962</v>
      </c>
      <c r="H1097" s="1"/>
      <c r="I1097" s="1" t="s">
        <v>131</v>
      </c>
      <c r="J1097" s="1" t="s">
        <v>730</v>
      </c>
      <c r="K1097" s="1" t="s">
        <v>332</v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.8">
      <c r="A1098" s="1"/>
      <c r="B1098" s="1"/>
      <c r="C1098" s="1" t="str">
        <f t="shared" ca="1" si="4"/>
        <v>OK</v>
      </c>
      <c r="D1098" s="1" t="s">
        <v>335</v>
      </c>
      <c r="E1098" s="6">
        <v>630</v>
      </c>
      <c r="F1098" s="6" t="s">
        <v>800</v>
      </c>
      <c r="G1098" s="42">
        <v>45962</v>
      </c>
      <c r="H1098" s="1"/>
      <c r="I1098" s="1" t="s">
        <v>131</v>
      </c>
      <c r="J1098" s="1" t="s">
        <v>730</v>
      </c>
      <c r="K1098" s="1" t="s">
        <v>335</v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.8">
      <c r="A1099" s="1"/>
      <c r="B1099" s="1"/>
      <c r="C1099" s="1" t="str">
        <f t="shared" ca="1" si="4"/>
        <v>OK</v>
      </c>
      <c r="D1099" s="1" t="s">
        <v>336</v>
      </c>
      <c r="E1099" s="6">
        <v>630</v>
      </c>
      <c r="F1099" s="6" t="s">
        <v>800</v>
      </c>
      <c r="G1099" s="42">
        <v>45962</v>
      </c>
      <c r="H1099" s="1"/>
      <c r="I1099" s="1" t="s">
        <v>131</v>
      </c>
      <c r="J1099" s="1" t="s">
        <v>730</v>
      </c>
      <c r="K1099" s="1" t="s">
        <v>336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.8">
      <c r="A1100" s="1"/>
      <c r="B1100" s="1"/>
      <c r="C1100" s="1" t="str">
        <f t="shared" ca="1" si="4"/>
        <v>OK</v>
      </c>
      <c r="D1100" s="1" t="s">
        <v>344</v>
      </c>
      <c r="E1100" s="6">
        <v>175</v>
      </c>
      <c r="F1100" s="6" t="s">
        <v>800</v>
      </c>
      <c r="G1100" s="42">
        <v>45962</v>
      </c>
      <c r="H1100" s="1"/>
      <c r="I1100" s="1" t="s">
        <v>131</v>
      </c>
      <c r="J1100" s="1" t="s">
        <v>730</v>
      </c>
      <c r="K1100" s="1" t="s">
        <v>705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.8">
      <c r="A1101" s="1"/>
      <c r="B1101" s="1"/>
      <c r="C1101" s="1" t="str">
        <f t="shared" ca="1" si="4"/>
        <v>OK</v>
      </c>
      <c r="D1101" s="1" t="s">
        <v>547</v>
      </c>
      <c r="E1101" s="6">
        <v>595</v>
      </c>
      <c r="F1101" s="6" t="s">
        <v>800</v>
      </c>
      <c r="G1101" s="42">
        <v>45962</v>
      </c>
      <c r="H1101" s="1"/>
      <c r="I1101" s="1" t="s">
        <v>131</v>
      </c>
      <c r="J1101" s="1" t="s">
        <v>730</v>
      </c>
      <c r="K1101" s="1" t="s">
        <v>700</v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.8">
      <c r="A1102" s="1"/>
      <c r="B1102" s="1"/>
      <c r="C1102" s="1" t="str">
        <f t="shared" ca="1" si="4"/>
        <v>OK</v>
      </c>
      <c r="D1102" s="1" t="s">
        <v>358</v>
      </c>
      <c r="E1102" s="6">
        <v>630</v>
      </c>
      <c r="F1102" s="6" t="s">
        <v>800</v>
      </c>
      <c r="G1102" s="42">
        <v>45962</v>
      </c>
      <c r="H1102" s="1"/>
      <c r="I1102" s="1" t="s">
        <v>131</v>
      </c>
      <c r="J1102" s="1" t="s">
        <v>730</v>
      </c>
      <c r="K1102" s="1" t="s">
        <v>358</v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.8">
      <c r="A1103" s="1"/>
      <c r="B1103" s="1"/>
      <c r="C1103" s="1" t="str">
        <f t="shared" ca="1" si="4"/>
        <v>OK</v>
      </c>
      <c r="D1103" s="1" t="s">
        <v>363</v>
      </c>
      <c r="E1103" s="6">
        <v>630</v>
      </c>
      <c r="F1103" s="6" t="s">
        <v>800</v>
      </c>
      <c r="G1103" s="42">
        <v>45962</v>
      </c>
      <c r="H1103" s="1"/>
      <c r="I1103" s="1" t="s">
        <v>131</v>
      </c>
      <c r="J1103" s="1" t="s">
        <v>730</v>
      </c>
      <c r="K1103" s="1" t="s">
        <v>363</v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.8">
      <c r="A1104" s="1"/>
      <c r="B1104" s="1"/>
      <c r="C1104" s="1" t="str">
        <f t="shared" ca="1" si="4"/>
        <v>OK</v>
      </c>
      <c r="D1104" s="1" t="s">
        <v>364</v>
      </c>
      <c r="E1104" s="6">
        <v>595</v>
      </c>
      <c r="F1104" s="6" t="s">
        <v>800</v>
      </c>
      <c r="G1104" s="42">
        <v>45962</v>
      </c>
      <c r="H1104" s="1"/>
      <c r="I1104" s="1" t="s">
        <v>131</v>
      </c>
      <c r="J1104" s="1" t="s">
        <v>730</v>
      </c>
      <c r="K1104" s="1" t="s">
        <v>364</v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.8">
      <c r="A1105" s="1"/>
      <c r="B1105" s="1"/>
      <c r="C1105" s="1" t="str">
        <f t="shared" ca="1" si="4"/>
        <v>OK</v>
      </c>
      <c r="D1105" s="1" t="s">
        <v>367</v>
      </c>
      <c r="E1105" s="6">
        <v>630</v>
      </c>
      <c r="F1105" s="6" t="s">
        <v>800</v>
      </c>
      <c r="G1105" s="42">
        <v>45962</v>
      </c>
      <c r="H1105" s="1"/>
      <c r="I1105" s="1" t="s">
        <v>131</v>
      </c>
      <c r="J1105" s="1" t="s">
        <v>730</v>
      </c>
      <c r="K1105" s="1" t="s">
        <v>367</v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.8">
      <c r="A1106" s="1"/>
      <c r="B1106" s="1"/>
      <c r="C1106" s="1" t="str">
        <f t="shared" ca="1" si="4"/>
        <v>OK</v>
      </c>
      <c r="D1106" s="1" t="s">
        <v>549</v>
      </c>
      <c r="E1106" s="6">
        <v>630</v>
      </c>
      <c r="F1106" s="6" t="s">
        <v>800</v>
      </c>
      <c r="G1106" s="42">
        <v>45962</v>
      </c>
      <c r="H1106" s="1"/>
      <c r="I1106" s="1" t="s">
        <v>131</v>
      </c>
      <c r="J1106" s="1" t="s">
        <v>730</v>
      </c>
      <c r="K1106" s="1" t="s">
        <v>706</v>
      </c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.8">
      <c r="A1107" s="1"/>
      <c r="B1107" s="1"/>
      <c r="C1107" s="1" t="str">
        <f t="shared" ca="1" si="4"/>
        <v>OK</v>
      </c>
      <c r="D1107" s="1" t="s">
        <v>368</v>
      </c>
      <c r="E1107" s="6">
        <v>630</v>
      </c>
      <c r="F1107" s="6" t="s">
        <v>800</v>
      </c>
      <c r="G1107" s="42">
        <v>45962</v>
      </c>
      <c r="H1107" s="1"/>
      <c r="I1107" s="1" t="s">
        <v>131</v>
      </c>
      <c r="J1107" s="1" t="s">
        <v>730</v>
      </c>
      <c r="K1107" s="1" t="s">
        <v>368</v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.8">
      <c r="A1108" s="1"/>
      <c r="B1108" s="1"/>
      <c r="C1108" s="1" t="str">
        <f t="shared" ca="1" si="4"/>
        <v>OK</v>
      </c>
      <c r="D1108" s="1" t="s">
        <v>552</v>
      </c>
      <c r="E1108" s="6">
        <v>630</v>
      </c>
      <c r="F1108" s="6" t="s">
        <v>800</v>
      </c>
      <c r="G1108" s="42">
        <v>45962</v>
      </c>
      <c r="H1108" s="1"/>
      <c r="I1108" s="1" t="s">
        <v>131</v>
      </c>
      <c r="J1108" s="1" t="s">
        <v>730</v>
      </c>
      <c r="K1108" s="1" t="s">
        <v>552</v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.8">
      <c r="A1109" s="1"/>
      <c r="B1109" s="1"/>
      <c r="C1109" s="1" t="str">
        <f t="shared" ca="1" si="4"/>
        <v>OK</v>
      </c>
      <c r="D1109" s="1" t="s">
        <v>384</v>
      </c>
      <c r="E1109" s="6">
        <v>630</v>
      </c>
      <c r="F1109" s="6" t="s">
        <v>800</v>
      </c>
      <c r="G1109" s="42">
        <v>45962</v>
      </c>
      <c r="H1109" s="1"/>
      <c r="I1109" s="1" t="s">
        <v>131</v>
      </c>
      <c r="J1109" s="1" t="s">
        <v>730</v>
      </c>
      <c r="K1109" s="1" t="s">
        <v>384</v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.8">
      <c r="A1110" s="1"/>
      <c r="B1110" s="1"/>
      <c r="C1110" s="1" t="str">
        <f t="shared" ca="1" si="4"/>
        <v>OK</v>
      </c>
      <c r="D1110" s="1" t="s">
        <v>386</v>
      </c>
      <c r="E1110" s="6">
        <v>630</v>
      </c>
      <c r="F1110" s="6" t="s">
        <v>800</v>
      </c>
      <c r="G1110" s="42">
        <v>45962</v>
      </c>
      <c r="H1110" s="1"/>
      <c r="I1110" s="1" t="s">
        <v>131</v>
      </c>
      <c r="J1110" s="1" t="s">
        <v>730</v>
      </c>
      <c r="K1110" s="1" t="s">
        <v>386</v>
      </c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.8">
      <c r="A1111" s="1"/>
      <c r="B1111" s="1"/>
      <c r="C1111" s="1" t="str">
        <f t="shared" ca="1" si="4"/>
        <v>OK</v>
      </c>
      <c r="D1111" s="1" t="s">
        <v>387</v>
      </c>
      <c r="E1111" s="6">
        <v>630</v>
      </c>
      <c r="F1111" s="6" t="s">
        <v>800</v>
      </c>
      <c r="G1111" s="42">
        <v>45962</v>
      </c>
      <c r="H1111" s="1"/>
      <c r="I1111" s="1" t="s">
        <v>131</v>
      </c>
      <c r="J1111" s="1" t="s">
        <v>730</v>
      </c>
      <c r="K1111" s="1" t="s">
        <v>387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.8">
      <c r="A1112" s="1"/>
      <c r="B1112" s="1"/>
      <c r="C1112" s="1" t="str">
        <f t="shared" ca="1" si="4"/>
        <v>OK</v>
      </c>
      <c r="D1112" s="1" t="s">
        <v>388</v>
      </c>
      <c r="E1112" s="6">
        <v>595</v>
      </c>
      <c r="F1112" s="6" t="s">
        <v>800</v>
      </c>
      <c r="G1112" s="42">
        <v>45962</v>
      </c>
      <c r="H1112" s="1"/>
      <c r="I1112" s="1" t="s">
        <v>131</v>
      </c>
      <c r="J1112" s="1" t="s">
        <v>730</v>
      </c>
      <c r="K1112" s="1" t="s">
        <v>388</v>
      </c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.8">
      <c r="A1113" s="1"/>
      <c r="B1113" s="1"/>
      <c r="C1113" s="1" t="str">
        <f t="shared" ca="1" si="4"/>
        <v>OK</v>
      </c>
      <c r="D1113" s="1" t="s">
        <v>553</v>
      </c>
      <c r="E1113" s="6">
        <v>630</v>
      </c>
      <c r="F1113" s="6" t="s">
        <v>800</v>
      </c>
      <c r="G1113" s="42">
        <v>45962</v>
      </c>
      <c r="H1113" s="1"/>
      <c r="I1113" s="1" t="s">
        <v>131</v>
      </c>
      <c r="J1113" s="1" t="s">
        <v>730</v>
      </c>
      <c r="K1113" s="1" t="s">
        <v>553</v>
      </c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.8">
      <c r="A1114" s="1"/>
      <c r="B1114" s="1"/>
      <c r="C1114" s="1" t="str">
        <f t="shared" ca="1" si="4"/>
        <v>OK</v>
      </c>
      <c r="D1114" s="1" t="s">
        <v>405</v>
      </c>
      <c r="E1114" s="6">
        <v>630</v>
      </c>
      <c r="F1114" s="6" t="s">
        <v>800</v>
      </c>
      <c r="G1114" s="42">
        <v>45962</v>
      </c>
      <c r="H1114" s="1"/>
      <c r="I1114" s="1" t="s">
        <v>131</v>
      </c>
      <c r="J1114" s="1" t="s">
        <v>730</v>
      </c>
      <c r="K1114" s="1" t="s">
        <v>405</v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.8">
      <c r="A1115" s="1"/>
      <c r="B1115" s="1"/>
      <c r="C1115" s="1" t="str">
        <f t="shared" ca="1" si="4"/>
        <v>OK</v>
      </c>
      <c r="D1115" s="1" t="s">
        <v>585</v>
      </c>
      <c r="E1115" s="6">
        <v>630</v>
      </c>
      <c r="F1115" s="6" t="s">
        <v>800</v>
      </c>
      <c r="G1115" s="42">
        <v>45962</v>
      </c>
      <c r="H1115" s="1"/>
      <c r="I1115" s="1" t="s">
        <v>131</v>
      </c>
      <c r="J1115" s="1" t="s">
        <v>730</v>
      </c>
      <c r="K1115" s="1" t="s">
        <v>585</v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.8">
      <c r="A1116" s="1"/>
      <c r="B1116" s="1"/>
      <c r="C1116" s="1" t="str">
        <f t="shared" ca="1" si="4"/>
        <v>OK</v>
      </c>
      <c r="D1116" s="1" t="s">
        <v>560</v>
      </c>
      <c r="E1116" s="6">
        <v>630</v>
      </c>
      <c r="F1116" s="6" t="s">
        <v>800</v>
      </c>
      <c r="G1116" s="42">
        <v>45962</v>
      </c>
      <c r="H1116" s="1"/>
      <c r="I1116" s="1" t="s">
        <v>131</v>
      </c>
      <c r="J1116" s="1" t="s">
        <v>730</v>
      </c>
      <c r="K1116" s="1" t="s">
        <v>789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.8">
      <c r="A1117" s="1"/>
      <c r="B1117" s="1"/>
      <c r="C1117" s="1" t="str">
        <f t="shared" ca="1" si="4"/>
        <v>OK</v>
      </c>
      <c r="D1117" s="1" t="s">
        <v>413</v>
      </c>
      <c r="E1117" s="6">
        <v>595</v>
      </c>
      <c r="F1117" s="6" t="s">
        <v>800</v>
      </c>
      <c r="G1117" s="42">
        <v>45962</v>
      </c>
      <c r="H1117" s="1"/>
      <c r="I1117" s="1" t="s">
        <v>131</v>
      </c>
      <c r="J1117" s="1" t="s">
        <v>730</v>
      </c>
      <c r="K1117" s="1" t="s">
        <v>413</v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.8">
      <c r="A1118" s="1"/>
      <c r="B1118" s="1"/>
      <c r="C1118" s="1" t="str">
        <f t="shared" ca="1" si="4"/>
        <v>OK</v>
      </c>
      <c r="D1118" s="1" t="s">
        <v>415</v>
      </c>
      <c r="E1118" s="6">
        <v>630</v>
      </c>
      <c r="F1118" s="6" t="s">
        <v>800</v>
      </c>
      <c r="G1118" s="42">
        <v>45962</v>
      </c>
      <c r="H1118" s="1"/>
      <c r="I1118" s="1" t="s">
        <v>131</v>
      </c>
      <c r="J1118" s="1" t="s">
        <v>730</v>
      </c>
      <c r="K1118" s="1" t="s">
        <v>415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.8">
      <c r="A1119" s="1"/>
      <c r="B1119" s="1"/>
      <c r="C1119" s="1" t="str">
        <f t="shared" ca="1" si="4"/>
        <v>OK</v>
      </c>
      <c r="D1119" s="1" t="s">
        <v>564</v>
      </c>
      <c r="E1119" s="6">
        <v>595</v>
      </c>
      <c r="F1119" s="6" t="s">
        <v>800</v>
      </c>
      <c r="G1119" s="42">
        <v>45962</v>
      </c>
      <c r="H1119" s="1"/>
      <c r="I1119" s="1" t="s">
        <v>131</v>
      </c>
      <c r="J1119" s="1" t="s">
        <v>730</v>
      </c>
      <c r="K1119" s="1" t="s">
        <v>707</v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.8">
      <c r="A1120" s="1"/>
      <c r="B1120" s="1"/>
      <c r="C1120" s="1" t="str">
        <f t="shared" ca="1" si="4"/>
        <v>OK</v>
      </c>
      <c r="D1120" s="1" t="s">
        <v>567</v>
      </c>
      <c r="E1120" s="6">
        <v>630</v>
      </c>
      <c r="F1120" s="6" t="s">
        <v>800</v>
      </c>
      <c r="G1120" s="42">
        <v>45962</v>
      </c>
      <c r="H1120" s="1"/>
      <c r="I1120" s="1" t="s">
        <v>131</v>
      </c>
      <c r="J1120" s="1" t="s">
        <v>730</v>
      </c>
      <c r="K1120" s="1" t="s">
        <v>567</v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.8">
      <c r="A1121" s="1"/>
      <c r="B1121" s="1"/>
      <c r="C1121" s="1" t="str">
        <f t="shared" ca="1" si="4"/>
        <v>OK</v>
      </c>
      <c r="D1121" s="1" t="s">
        <v>427</v>
      </c>
      <c r="E1121" s="6">
        <v>595</v>
      </c>
      <c r="F1121" s="6" t="s">
        <v>800</v>
      </c>
      <c r="G1121" s="42">
        <v>45962</v>
      </c>
      <c r="H1121" s="1"/>
      <c r="I1121" s="1" t="s">
        <v>131</v>
      </c>
      <c r="J1121" s="1" t="s">
        <v>730</v>
      </c>
      <c r="K1121" s="1" t="s">
        <v>427</v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.8">
      <c r="A1122" s="1"/>
      <c r="B1122" s="1"/>
      <c r="C1122" s="1" t="str">
        <f t="shared" ca="1" si="4"/>
        <v>OK</v>
      </c>
      <c r="D1122" s="1" t="s">
        <v>175</v>
      </c>
      <c r="E1122" s="6">
        <v>70</v>
      </c>
      <c r="F1122" s="6" t="s">
        <v>801</v>
      </c>
      <c r="G1122" s="42">
        <v>45962</v>
      </c>
      <c r="H1122" s="1"/>
      <c r="I1122" s="1" t="s">
        <v>131</v>
      </c>
      <c r="J1122" s="1" t="s">
        <v>730</v>
      </c>
      <c r="K1122" s="1" t="s">
        <v>175</v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.8">
      <c r="A1123" s="1"/>
      <c r="B1123" s="1"/>
      <c r="C1123" s="1" t="str">
        <f t="shared" ca="1" si="4"/>
        <v>OK</v>
      </c>
      <c r="D1123" s="1" t="s">
        <v>196</v>
      </c>
      <c r="E1123" s="6">
        <v>35</v>
      </c>
      <c r="F1123" s="6" t="s">
        <v>801</v>
      </c>
      <c r="G1123" s="42">
        <v>45962</v>
      </c>
      <c r="H1123" s="1"/>
      <c r="I1123" s="1" t="s">
        <v>131</v>
      </c>
      <c r="J1123" s="1" t="s">
        <v>730</v>
      </c>
      <c r="K1123" s="1" t="s">
        <v>196</v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.8">
      <c r="A1124" s="1"/>
      <c r="B1124" s="1"/>
      <c r="C1124" s="1" t="str">
        <f t="shared" ca="1" si="4"/>
        <v>OK</v>
      </c>
      <c r="D1124" s="1" t="s">
        <v>574</v>
      </c>
      <c r="E1124" s="6">
        <v>630</v>
      </c>
      <c r="F1124" s="6" t="s">
        <v>801</v>
      </c>
      <c r="G1124" s="42">
        <v>45962</v>
      </c>
      <c r="H1124" s="1"/>
      <c r="I1124" s="1" t="s">
        <v>131</v>
      </c>
      <c r="J1124" s="1" t="s">
        <v>730</v>
      </c>
      <c r="K1124" s="1" t="s">
        <v>574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.8">
      <c r="A1125" s="1"/>
      <c r="B1125" s="1"/>
      <c r="C1125" s="1" t="str">
        <f t="shared" ca="1" si="4"/>
        <v>OK</v>
      </c>
      <c r="D1125" s="1" t="s">
        <v>235</v>
      </c>
      <c r="E1125" s="6">
        <v>35</v>
      </c>
      <c r="F1125" s="6" t="s">
        <v>801</v>
      </c>
      <c r="G1125" s="42">
        <v>45962</v>
      </c>
      <c r="H1125" s="1"/>
      <c r="I1125" s="1" t="s">
        <v>131</v>
      </c>
      <c r="J1125" s="1" t="s">
        <v>730</v>
      </c>
      <c r="K1125" s="1" t="s">
        <v>235</v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.8">
      <c r="A1126" s="1"/>
      <c r="B1126" s="1"/>
      <c r="C1126" s="1" t="str">
        <f t="shared" ca="1" si="4"/>
        <v>OK</v>
      </c>
      <c r="D1126" s="1" t="s">
        <v>437</v>
      </c>
      <c r="E1126" s="6">
        <v>35</v>
      </c>
      <c r="F1126" s="6" t="s">
        <v>801</v>
      </c>
      <c r="G1126" s="42">
        <v>45962</v>
      </c>
      <c r="H1126" s="1"/>
      <c r="I1126" s="1" t="s">
        <v>131</v>
      </c>
      <c r="J1126" s="1" t="s">
        <v>730</v>
      </c>
      <c r="K1126" s="1" t="s">
        <v>437</v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.8">
      <c r="A1127" s="1"/>
      <c r="B1127" s="1"/>
      <c r="C1127" s="1" t="str">
        <f t="shared" ca="1" si="4"/>
        <v>OK</v>
      </c>
      <c r="D1127" s="1" t="s">
        <v>302</v>
      </c>
      <c r="E1127" s="6">
        <v>35</v>
      </c>
      <c r="F1127" s="6" t="s">
        <v>801</v>
      </c>
      <c r="G1127" s="42">
        <v>45962</v>
      </c>
      <c r="H1127" s="1"/>
      <c r="I1127" s="1" t="s">
        <v>131</v>
      </c>
      <c r="J1127" s="1" t="s">
        <v>730</v>
      </c>
      <c r="K1127" s="1" t="s">
        <v>302</v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.8">
      <c r="A1128" s="1"/>
      <c r="B1128" s="1"/>
      <c r="C1128" s="1" t="str">
        <f t="shared" ca="1" si="4"/>
        <v>OK</v>
      </c>
      <c r="D1128" s="1" t="s">
        <v>589</v>
      </c>
      <c r="E1128" s="6">
        <v>455</v>
      </c>
      <c r="F1128" s="6" t="s">
        <v>801</v>
      </c>
      <c r="G1128" s="42">
        <v>45962</v>
      </c>
      <c r="H1128" s="1"/>
      <c r="I1128" s="1" t="s">
        <v>131</v>
      </c>
      <c r="J1128" s="1" t="s">
        <v>730</v>
      </c>
      <c r="K1128" s="1" t="s">
        <v>725</v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.8">
      <c r="A1129" s="1"/>
      <c r="B1129" s="1"/>
      <c r="C1129" s="1" t="str">
        <f t="shared" ca="1" si="4"/>
        <v>OK</v>
      </c>
      <c r="D1129" s="1" t="s">
        <v>407</v>
      </c>
      <c r="E1129" s="6">
        <v>105</v>
      </c>
      <c r="F1129" s="6" t="s">
        <v>801</v>
      </c>
      <c r="G1129" s="42">
        <v>45962</v>
      </c>
      <c r="H1129" s="1"/>
      <c r="I1129" s="1" t="s">
        <v>131</v>
      </c>
      <c r="J1129" s="1" t="s">
        <v>730</v>
      </c>
      <c r="K1129" s="1" t="s">
        <v>407</v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.8">
      <c r="A1130" s="1"/>
      <c r="B1130" s="1"/>
      <c r="C1130" s="1" t="str">
        <f t="shared" ca="1" si="4"/>
        <v>OK</v>
      </c>
      <c r="D1130" s="1" t="s">
        <v>564</v>
      </c>
      <c r="E1130" s="6">
        <v>35</v>
      </c>
      <c r="F1130" s="6" t="s">
        <v>801</v>
      </c>
      <c r="G1130" s="42">
        <v>45962</v>
      </c>
      <c r="H1130" s="1"/>
      <c r="I1130" s="1" t="s">
        <v>131</v>
      </c>
      <c r="J1130" s="1" t="s">
        <v>730</v>
      </c>
      <c r="K1130" s="1" t="s">
        <v>707</v>
      </c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.8">
      <c r="A1131" s="1"/>
      <c r="B1131" s="1"/>
      <c r="C1131" s="1" t="str">
        <f t="shared" ca="1" si="4"/>
        <v>OK</v>
      </c>
      <c r="D1131" s="1" t="s">
        <v>507</v>
      </c>
      <c r="E1131" s="6">
        <v>140</v>
      </c>
      <c r="F1131" s="6" t="s">
        <v>802</v>
      </c>
      <c r="G1131" s="42">
        <v>45962</v>
      </c>
      <c r="H1131" s="1"/>
      <c r="I1131" s="1" t="s">
        <v>131</v>
      </c>
      <c r="J1131" s="1" t="s">
        <v>730</v>
      </c>
      <c r="K1131" s="1" t="s">
        <v>698</v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.8">
      <c r="A1132" s="1"/>
      <c r="B1132" s="1"/>
      <c r="C1132" s="1" t="str">
        <f t="shared" ca="1" si="4"/>
        <v>OK</v>
      </c>
      <c r="D1132" s="1" t="s">
        <v>803</v>
      </c>
      <c r="E1132" s="6">
        <v>175</v>
      </c>
      <c r="F1132" s="6"/>
      <c r="G1132" s="42">
        <v>45962</v>
      </c>
      <c r="H1132" s="1"/>
      <c r="I1132" s="1" t="s">
        <v>131</v>
      </c>
      <c r="J1132" s="1" t="s">
        <v>676</v>
      </c>
      <c r="K1132" s="1" t="s">
        <v>803</v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.8">
      <c r="A1133" s="1"/>
      <c r="B1133" s="1"/>
      <c r="C1133" s="1" t="str">
        <f t="shared" ca="1" si="4"/>
        <v>Incompleto</v>
      </c>
      <c r="D1133" s="1"/>
      <c r="E1133" s="6"/>
      <c r="F1133" s="6"/>
      <c r="G1133" s="34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.8">
      <c r="A1134" s="1"/>
      <c r="B1134" s="1"/>
      <c r="C1134" s="1" t="str">
        <f t="shared" ca="1" si="4"/>
        <v>Incompleto</v>
      </c>
      <c r="D1134" s="1"/>
      <c r="E1134" s="6"/>
      <c r="F1134" s="6"/>
      <c r="G1134" s="34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.8">
      <c r="A1135" s="1"/>
      <c r="B1135" s="1"/>
      <c r="C1135" s="1" t="str">
        <f t="shared" ca="1" si="4"/>
        <v>Incompleto</v>
      </c>
      <c r="D1135" s="1"/>
      <c r="E1135" s="6"/>
      <c r="F1135" s="6"/>
      <c r="G1135" s="34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.8">
      <c r="A1136" s="1"/>
      <c r="B1136" s="1"/>
      <c r="C1136" s="1" t="str">
        <f t="shared" ca="1" si="4"/>
        <v>Incompleto</v>
      </c>
      <c r="D1136" s="1"/>
      <c r="E1136" s="6"/>
      <c r="F1136" s="6"/>
      <c r="G1136" s="34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.8">
      <c r="A1137" s="1"/>
      <c r="B1137" s="1"/>
      <c r="C1137" s="1" t="str">
        <f t="shared" ca="1" si="4"/>
        <v>Incompleto</v>
      </c>
      <c r="D1137" s="1"/>
      <c r="E1137" s="6"/>
      <c r="F1137" s="6"/>
      <c r="G1137" s="34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.8">
      <c r="A1138" s="1"/>
      <c r="B1138" s="1"/>
      <c r="C1138" s="1" t="str">
        <f t="shared" ca="1" si="4"/>
        <v>Incompleto</v>
      </c>
      <c r="D1138" s="1"/>
      <c r="E1138" s="6"/>
      <c r="F1138" s="6"/>
      <c r="G1138" s="34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.8">
      <c r="A1139" s="1"/>
      <c r="B1139" s="1"/>
      <c r="C1139" s="1" t="str">
        <f t="shared" ca="1" si="4"/>
        <v>Incompleto</v>
      </c>
      <c r="D1139" s="1"/>
      <c r="E1139" s="6"/>
      <c r="F1139" s="6"/>
      <c r="G1139" s="34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.8">
      <c r="A1140" s="1"/>
      <c r="B1140" s="1"/>
      <c r="C1140" s="1" t="str">
        <f t="shared" ca="1" si="4"/>
        <v>Incompleto</v>
      </c>
      <c r="D1140" s="1"/>
      <c r="E1140" s="6"/>
      <c r="F1140" s="6"/>
      <c r="G1140" s="34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.8">
      <c r="A1141" s="1"/>
      <c r="B1141" s="1"/>
      <c r="C1141" s="1" t="str">
        <f t="shared" ca="1" si="4"/>
        <v>Incompleto</v>
      </c>
      <c r="D1141" s="1"/>
      <c r="E1141" s="6"/>
      <c r="F1141" s="6"/>
      <c r="G1141" s="34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.8">
      <c r="A1142" s="1"/>
      <c r="B1142" s="1"/>
      <c r="C1142" s="1" t="str">
        <f t="shared" ca="1" si="4"/>
        <v>Incompleto</v>
      </c>
      <c r="D1142" s="1"/>
      <c r="E1142" s="6"/>
      <c r="F1142" s="6"/>
      <c r="G1142" s="34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.8">
      <c r="A1143" s="1"/>
      <c r="B1143" s="1"/>
      <c r="C1143" s="1" t="str">
        <f t="shared" ca="1" si="4"/>
        <v>Incompleto</v>
      </c>
      <c r="D1143" s="1"/>
      <c r="E1143" s="6"/>
      <c r="F1143" s="6"/>
      <c r="G1143" s="34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.8">
      <c r="A1144" s="1"/>
      <c r="B1144" s="1"/>
      <c r="C1144" s="1" t="str">
        <f t="shared" ca="1" si="4"/>
        <v>Incompleto</v>
      </c>
      <c r="D1144" s="1"/>
      <c r="E1144" s="6"/>
      <c r="F1144" s="6"/>
      <c r="G1144" s="34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.8">
      <c r="A1145" s="1"/>
      <c r="B1145" s="1"/>
      <c r="C1145" s="1" t="str">
        <f t="shared" ca="1" si="4"/>
        <v>Incompleto</v>
      </c>
      <c r="D1145" s="1"/>
      <c r="E1145" s="6"/>
      <c r="F1145" s="6"/>
      <c r="G1145" s="34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.8">
      <c r="A1146" s="1"/>
      <c r="B1146" s="1"/>
      <c r="C1146" s="1" t="str">
        <f t="shared" ca="1" si="4"/>
        <v>Incompleto</v>
      </c>
      <c r="D1146" s="1"/>
      <c r="E1146" s="6"/>
      <c r="F1146" s="6"/>
      <c r="G1146" s="34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.8">
      <c r="A1147" s="1"/>
      <c r="B1147" s="1"/>
      <c r="C1147" s="1" t="str">
        <f t="shared" ca="1" si="4"/>
        <v>Incompleto</v>
      </c>
      <c r="D1147" s="1"/>
      <c r="E1147" s="6"/>
      <c r="F1147" s="6"/>
      <c r="G1147" s="34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.8">
      <c r="A1148" s="1"/>
      <c r="B1148" s="1"/>
      <c r="C1148" s="1" t="str">
        <f t="shared" ca="1" si="4"/>
        <v>Incompleto</v>
      </c>
      <c r="D1148" s="1"/>
      <c r="E1148" s="6"/>
      <c r="F1148" s="6"/>
      <c r="G1148" s="34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.8">
      <c r="A1149" s="1"/>
      <c r="B1149" s="1"/>
      <c r="C1149" s="1" t="str">
        <f t="shared" ca="1" si="4"/>
        <v>Incompleto</v>
      </c>
      <c r="D1149" s="1"/>
      <c r="E1149" s="6"/>
      <c r="F1149" s="6"/>
      <c r="G1149" s="34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.8">
      <c r="A1150" s="1"/>
      <c r="B1150" s="1"/>
      <c r="C1150" s="1" t="str">
        <f t="shared" ca="1" si="4"/>
        <v>Incompleto</v>
      </c>
      <c r="D1150" s="1"/>
      <c r="E1150" s="6"/>
      <c r="F1150" s="6"/>
      <c r="G1150" s="34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.8">
      <c r="A1151" s="1"/>
      <c r="B1151" s="1"/>
      <c r="C1151" s="1" t="str">
        <f t="shared" ca="1" si="4"/>
        <v>Incompleto</v>
      </c>
      <c r="D1151" s="1"/>
      <c r="E1151" s="6"/>
      <c r="F1151" s="6"/>
      <c r="G1151" s="34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.8">
      <c r="A1152" s="1"/>
      <c r="B1152" s="1"/>
      <c r="C1152" s="1" t="str">
        <f t="shared" ca="1" si="4"/>
        <v>Incompleto</v>
      </c>
      <c r="D1152" s="1"/>
      <c r="E1152" s="6"/>
      <c r="F1152" s="6"/>
      <c r="G1152" s="34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.8">
      <c r="A1153" s="1"/>
      <c r="B1153" s="1"/>
      <c r="C1153" s="1" t="str">
        <f t="shared" ca="1" si="4"/>
        <v>Incompleto</v>
      </c>
      <c r="D1153" s="1"/>
      <c r="E1153" s="6"/>
      <c r="F1153" s="6"/>
      <c r="G1153" s="34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.8">
      <c r="A1154" s="1"/>
      <c r="B1154" s="1"/>
      <c r="C1154" s="1" t="str">
        <f t="shared" ca="1" si="4"/>
        <v>Incompleto</v>
      </c>
      <c r="D1154" s="1"/>
      <c r="E1154" s="6"/>
      <c r="F1154" s="6"/>
      <c r="G1154" s="34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.8">
      <c r="A1155" s="1"/>
      <c r="B1155" s="1"/>
      <c r="C1155" s="1" t="str">
        <f t="shared" ca="1" si="4"/>
        <v>Incompleto</v>
      </c>
      <c r="D1155" s="1"/>
      <c r="E1155" s="6"/>
      <c r="F1155" s="6"/>
      <c r="G1155" s="34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.8">
      <c r="A1156" s="1"/>
      <c r="B1156" s="1"/>
      <c r="C1156" s="1" t="str">
        <f t="shared" ca="1" si="4"/>
        <v>Incompleto</v>
      </c>
      <c r="D1156" s="1"/>
      <c r="E1156" s="6"/>
      <c r="F1156" s="6"/>
      <c r="G1156" s="34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.8">
      <c r="A1157" s="1"/>
      <c r="B1157" s="1"/>
      <c r="C1157" s="1" t="str">
        <f t="shared" ca="1" si="4"/>
        <v>Incompleto</v>
      </c>
      <c r="D1157" s="1"/>
      <c r="E1157" s="6"/>
      <c r="F1157" s="6"/>
      <c r="G1157" s="34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.8">
      <c r="A1158" s="1"/>
      <c r="B1158" s="1"/>
      <c r="C1158" s="1" t="str">
        <f t="shared" ca="1" si="4"/>
        <v>Incompleto</v>
      </c>
      <c r="D1158" s="1"/>
      <c r="E1158" s="6"/>
      <c r="F1158" s="6"/>
      <c r="G1158" s="34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.8">
      <c r="A1159" s="1"/>
      <c r="B1159" s="1"/>
      <c r="C1159" s="1" t="str">
        <f t="shared" ca="1" si="4"/>
        <v>Incompleto</v>
      </c>
      <c r="D1159" s="1"/>
      <c r="E1159" s="6"/>
      <c r="F1159" s="6"/>
      <c r="G1159" s="34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.8">
      <c r="A1160" s="1"/>
      <c r="B1160" s="1"/>
      <c r="C1160" s="1" t="str">
        <f t="shared" ca="1" si="4"/>
        <v>Incompleto</v>
      </c>
      <c r="D1160" s="1"/>
      <c r="E1160" s="6"/>
      <c r="F1160" s="6"/>
      <c r="G1160" s="34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.8">
      <c r="A1161" s="1"/>
      <c r="B1161" s="1"/>
      <c r="C1161" s="1" t="str">
        <f t="shared" ca="1" si="4"/>
        <v>Incompleto</v>
      </c>
      <c r="D1161" s="1"/>
      <c r="E1161" s="6"/>
      <c r="F1161" s="6"/>
      <c r="G1161" s="34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.8">
      <c r="A1162" s="1"/>
      <c r="B1162" s="1"/>
      <c r="C1162" s="1" t="str">
        <f t="shared" ca="1" si="4"/>
        <v>Incompleto</v>
      </c>
      <c r="D1162" s="1"/>
      <c r="E1162" s="6"/>
      <c r="F1162" s="6"/>
      <c r="G1162" s="34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.8">
      <c r="A1163" s="1"/>
      <c r="B1163" s="1"/>
      <c r="C1163" s="1" t="str">
        <f t="shared" ca="1" si="4"/>
        <v>Incompleto</v>
      </c>
      <c r="D1163" s="1"/>
      <c r="E1163" s="6"/>
      <c r="F1163" s="6"/>
      <c r="G1163" s="34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.8">
      <c r="A1164" s="1"/>
      <c r="B1164" s="1"/>
      <c r="C1164" s="1" t="str">
        <f t="shared" ca="1" si="4"/>
        <v>Incompleto</v>
      </c>
      <c r="D1164" s="1"/>
      <c r="E1164" s="6"/>
      <c r="F1164" s="6"/>
      <c r="G1164" s="34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.8">
      <c r="A1165" s="1"/>
      <c r="B1165" s="1"/>
      <c r="C1165" s="1" t="str">
        <f t="shared" ca="1" si="4"/>
        <v>Incompleto</v>
      </c>
      <c r="D1165" s="1"/>
      <c r="E1165" s="6"/>
      <c r="F1165" s="6"/>
      <c r="G1165" s="34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.8">
      <c r="A1166" s="1"/>
      <c r="B1166" s="1"/>
      <c r="C1166" s="1" t="str">
        <f t="shared" ca="1" si="4"/>
        <v>Incompleto</v>
      </c>
      <c r="D1166" s="1"/>
      <c r="E1166" s="6"/>
      <c r="F1166" s="6"/>
      <c r="G1166" s="34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.8">
      <c r="A1167" s="1"/>
      <c r="B1167" s="1"/>
      <c r="C1167" s="1" t="str">
        <f t="shared" ca="1" si="4"/>
        <v>Incompleto</v>
      </c>
      <c r="D1167" s="1"/>
      <c r="E1167" s="6"/>
      <c r="F1167" s="6"/>
      <c r="G1167" s="34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.8">
      <c r="A1168" s="1"/>
      <c r="B1168" s="1"/>
      <c r="C1168" s="1" t="str">
        <f t="shared" ca="1" si="4"/>
        <v>Incompleto</v>
      </c>
      <c r="D1168" s="1"/>
      <c r="E1168" s="6"/>
      <c r="F1168" s="6"/>
      <c r="G1168" s="34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.8">
      <c r="A1169" s="1"/>
      <c r="B1169" s="1"/>
      <c r="C1169" s="1" t="str">
        <f t="shared" ca="1" si="4"/>
        <v>Incompleto</v>
      </c>
      <c r="D1169" s="1"/>
      <c r="E1169" s="6"/>
      <c r="F1169" s="6"/>
      <c r="G1169" s="34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.8">
      <c r="A1170" s="1"/>
      <c r="B1170" s="1"/>
      <c r="C1170" s="1" t="str">
        <f t="shared" ca="1" si="4"/>
        <v>Incompleto</v>
      </c>
      <c r="D1170" s="1"/>
      <c r="E1170" s="6"/>
      <c r="F1170" s="6"/>
      <c r="G1170" s="34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.8">
      <c r="A1171" s="1"/>
      <c r="B1171" s="1"/>
      <c r="C1171" s="1" t="str">
        <f t="shared" ca="1" si="4"/>
        <v>Incompleto</v>
      </c>
      <c r="D1171" s="1"/>
      <c r="E1171" s="6"/>
      <c r="F1171" s="6"/>
      <c r="G1171" s="34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.8">
      <c r="A1172" s="1"/>
      <c r="B1172" s="1"/>
      <c r="C1172" s="1" t="str">
        <f t="shared" ca="1" si="4"/>
        <v>Incompleto</v>
      </c>
      <c r="D1172" s="1"/>
      <c r="E1172" s="6"/>
      <c r="F1172" s="6"/>
      <c r="G1172" s="34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.8">
      <c r="A1173" s="1"/>
      <c r="B1173" s="1"/>
      <c r="C1173" s="1" t="str">
        <f t="shared" ca="1" si="4"/>
        <v>Incompleto</v>
      </c>
      <c r="D1173" s="1"/>
      <c r="E1173" s="6"/>
      <c r="F1173" s="6"/>
      <c r="G1173" s="34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.8">
      <c r="A1174" s="1"/>
      <c r="B1174" s="1"/>
      <c r="C1174" s="1" t="str">
        <f t="shared" ca="1" si="4"/>
        <v>Incompleto</v>
      </c>
      <c r="D1174" s="1"/>
      <c r="E1174" s="6"/>
      <c r="F1174" s="6"/>
      <c r="G1174" s="34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.8">
      <c r="A1175" s="1"/>
      <c r="B1175" s="1"/>
      <c r="C1175" s="1" t="str">
        <f t="shared" ca="1" si="4"/>
        <v>Incompleto</v>
      </c>
      <c r="D1175" s="1"/>
      <c r="E1175" s="6"/>
      <c r="F1175" s="6"/>
      <c r="G1175" s="34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.8">
      <c r="A1176" s="1"/>
      <c r="B1176" s="1"/>
      <c r="C1176" s="1" t="str">
        <f t="shared" ca="1" si="4"/>
        <v>Incompleto</v>
      </c>
      <c r="D1176" s="1"/>
      <c r="E1176" s="6"/>
      <c r="F1176" s="6"/>
      <c r="G1176" s="34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.8">
      <c r="A1177" s="1"/>
      <c r="B1177" s="1"/>
      <c r="C1177" s="1" t="str">
        <f t="shared" ca="1" si="4"/>
        <v>Incompleto</v>
      </c>
      <c r="D1177" s="1"/>
      <c r="E1177" s="6"/>
      <c r="F1177" s="6"/>
      <c r="G1177" s="34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.8">
      <c r="A1178" s="1"/>
      <c r="B1178" s="1"/>
      <c r="C1178" s="1" t="str">
        <f t="shared" ca="1" si="4"/>
        <v>Incompleto</v>
      </c>
      <c r="D1178" s="1"/>
      <c r="E1178" s="6"/>
      <c r="F1178" s="6"/>
      <c r="G1178" s="34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.8">
      <c r="A1179" s="1"/>
      <c r="B1179" s="1"/>
      <c r="C1179" s="1" t="str">
        <f t="shared" ca="1" si="4"/>
        <v>Incompleto</v>
      </c>
      <c r="D1179" s="1"/>
      <c r="E1179" s="6"/>
      <c r="F1179" s="6"/>
      <c r="G1179" s="34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.8">
      <c r="A1180" s="1"/>
      <c r="B1180" s="1"/>
      <c r="C1180" s="1" t="str">
        <f t="shared" ca="1" si="4"/>
        <v>Incompleto</v>
      </c>
      <c r="D1180" s="1"/>
      <c r="E1180" s="6"/>
      <c r="F1180" s="6"/>
      <c r="G1180" s="34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.8">
      <c r="A1181" s="1"/>
      <c r="B1181" s="1"/>
      <c r="C1181" s="1" t="str">
        <f t="shared" ca="1" si="4"/>
        <v>Incompleto</v>
      </c>
      <c r="D1181" s="1"/>
      <c r="E1181" s="6"/>
      <c r="F1181" s="6"/>
      <c r="G1181" s="34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.8">
      <c r="A1182" s="1"/>
      <c r="B1182" s="1"/>
      <c r="C1182" s="1" t="str">
        <f t="shared" ca="1" si="4"/>
        <v>Incompleto</v>
      </c>
      <c r="D1182" s="1"/>
      <c r="E1182" s="6"/>
      <c r="F1182" s="6"/>
      <c r="G1182" s="34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.8">
      <c r="A1183" s="1"/>
      <c r="B1183" s="1"/>
      <c r="C1183" s="1" t="str">
        <f t="shared" ca="1" si="4"/>
        <v>Incompleto</v>
      </c>
      <c r="D1183" s="1"/>
      <c r="E1183" s="6"/>
      <c r="F1183" s="6"/>
      <c r="G1183" s="34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.8">
      <c r="A1184" s="1"/>
      <c r="B1184" s="1"/>
      <c r="C1184" s="1" t="str">
        <f t="shared" ca="1" si="4"/>
        <v>Incompleto</v>
      </c>
      <c r="D1184" s="1"/>
      <c r="E1184" s="6"/>
      <c r="F1184" s="6"/>
      <c r="G1184" s="34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.8">
      <c r="A1185" s="1"/>
      <c r="B1185" s="1"/>
      <c r="C1185" s="1" t="str">
        <f t="shared" ca="1" si="4"/>
        <v>Incompleto</v>
      </c>
      <c r="D1185" s="1"/>
      <c r="E1185" s="6"/>
      <c r="F1185" s="6"/>
      <c r="G1185" s="34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.8">
      <c r="A1186" s="1"/>
      <c r="B1186" s="1"/>
      <c r="C1186" s="1" t="str">
        <f t="shared" ca="1" si="4"/>
        <v>Incompleto</v>
      </c>
      <c r="D1186" s="1"/>
      <c r="E1186" s="6"/>
      <c r="F1186" s="6"/>
      <c r="G1186" s="34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.8">
      <c r="A1187" s="1"/>
      <c r="B1187" s="1"/>
      <c r="C1187" s="1" t="str">
        <f t="shared" ca="1" si="4"/>
        <v>Incompleto</v>
      </c>
      <c r="D1187" s="1"/>
      <c r="E1187" s="6"/>
      <c r="F1187" s="6"/>
      <c r="G1187" s="34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.8">
      <c r="A1188" s="1"/>
      <c r="B1188" s="1"/>
      <c r="C1188" s="1" t="str">
        <f t="shared" ca="1" si="4"/>
        <v>Incompleto</v>
      </c>
      <c r="D1188" s="1"/>
      <c r="E1188" s="6"/>
      <c r="F1188" s="6"/>
      <c r="G1188" s="34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.8">
      <c r="A1189" s="1"/>
      <c r="B1189" s="1"/>
      <c r="C1189" s="1" t="str">
        <f t="shared" ca="1" si="4"/>
        <v>Incompleto</v>
      </c>
      <c r="D1189" s="1"/>
      <c r="E1189" s="6"/>
      <c r="F1189" s="6"/>
      <c r="G1189" s="34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.8">
      <c r="A1190" s="1"/>
      <c r="B1190" s="1"/>
      <c r="C1190" s="1" t="str">
        <f t="shared" ca="1" si="4"/>
        <v>Incompleto</v>
      </c>
      <c r="D1190" s="1"/>
      <c r="E1190" s="6"/>
      <c r="F1190" s="6"/>
      <c r="G1190" s="34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.8">
      <c r="A1191" s="1"/>
      <c r="B1191" s="1"/>
      <c r="C1191" s="1" t="str">
        <f t="shared" ca="1" si="4"/>
        <v>Incompleto</v>
      </c>
      <c r="D1191" s="1"/>
      <c r="E1191" s="6"/>
      <c r="F1191" s="6"/>
      <c r="G1191" s="34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.8">
      <c r="A1192" s="1"/>
      <c r="B1192" s="1"/>
      <c r="C1192" s="1" t="str">
        <f t="shared" ca="1" si="4"/>
        <v>Incompleto</v>
      </c>
      <c r="D1192" s="1"/>
      <c r="E1192" s="6"/>
      <c r="F1192" s="6"/>
      <c r="G1192" s="34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.8">
      <c r="A1193" s="1"/>
      <c r="B1193" s="1"/>
      <c r="C1193" s="1" t="str">
        <f t="shared" ca="1" si="4"/>
        <v>Incompleto</v>
      </c>
      <c r="D1193" s="1"/>
      <c r="E1193" s="6"/>
      <c r="F1193" s="6"/>
      <c r="G1193" s="34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.8">
      <c r="A1194" s="1"/>
      <c r="B1194" s="1"/>
      <c r="C1194" s="1" t="str">
        <f t="shared" ca="1" si="4"/>
        <v>Incompleto</v>
      </c>
      <c r="D1194" s="1"/>
      <c r="E1194" s="6"/>
      <c r="F1194" s="6"/>
      <c r="G1194" s="34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.8">
      <c r="A1195" s="1"/>
      <c r="B1195" s="1"/>
      <c r="C1195" s="1" t="str">
        <f t="shared" ca="1" si="4"/>
        <v>Incompleto</v>
      </c>
      <c r="D1195" s="1"/>
      <c r="E1195" s="6"/>
      <c r="F1195" s="6"/>
      <c r="G1195" s="34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.8">
      <c r="A1196" s="1"/>
      <c r="B1196" s="1"/>
      <c r="C1196" s="1" t="str">
        <f t="shared" ca="1" si="4"/>
        <v>Incompleto</v>
      </c>
      <c r="D1196" s="1"/>
      <c r="E1196" s="6"/>
      <c r="F1196" s="6"/>
      <c r="G1196" s="34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.8">
      <c r="A1197" s="1"/>
      <c r="B1197" s="1"/>
      <c r="C1197" s="1" t="str">
        <f t="shared" ca="1" si="4"/>
        <v>Incompleto</v>
      </c>
      <c r="D1197" s="1"/>
      <c r="E1197" s="6"/>
      <c r="F1197" s="6"/>
      <c r="G1197" s="34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.8">
      <c r="A1198" s="1"/>
      <c r="B1198" s="1"/>
      <c r="C1198" s="1" t="str">
        <f t="shared" ca="1" si="4"/>
        <v>Incompleto</v>
      </c>
      <c r="D1198" s="1"/>
      <c r="E1198" s="6"/>
      <c r="F1198" s="6"/>
      <c r="G1198" s="34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.8">
      <c r="A1199" s="1"/>
      <c r="B1199" s="1"/>
      <c r="C1199" s="1" t="str">
        <f t="shared" ca="1" si="4"/>
        <v>Incompleto</v>
      </c>
      <c r="D1199" s="1"/>
      <c r="E1199" s="6"/>
      <c r="F1199" s="6"/>
      <c r="G1199" s="34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.8">
      <c r="A1200" s="1"/>
      <c r="B1200" s="1"/>
      <c r="C1200" s="1" t="str">
        <f t="shared" ca="1" si="4"/>
        <v>Incompleto</v>
      </c>
      <c r="D1200" s="1"/>
      <c r="E1200" s="6"/>
      <c r="F1200" s="6"/>
      <c r="G1200" s="34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.8">
      <c r="A1201" s="1"/>
      <c r="B1201" s="1"/>
      <c r="C1201" s="1" t="str">
        <f t="shared" ca="1" si="4"/>
        <v>Incompleto</v>
      </c>
      <c r="D1201" s="1"/>
      <c r="E1201" s="6"/>
      <c r="F1201" s="6"/>
      <c r="G1201" s="34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.8">
      <c r="A1202" s="1"/>
      <c r="B1202" s="1"/>
      <c r="C1202" s="1" t="str">
        <f t="shared" ca="1" si="4"/>
        <v>Incompleto</v>
      </c>
      <c r="D1202" s="1"/>
      <c r="E1202" s="6"/>
      <c r="F1202" s="6"/>
      <c r="G1202" s="34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.8">
      <c r="A1203" s="1"/>
      <c r="B1203" s="1"/>
      <c r="C1203" s="1" t="str">
        <f t="shared" ca="1" si="4"/>
        <v>Incompleto</v>
      </c>
      <c r="D1203" s="1"/>
      <c r="E1203" s="6"/>
      <c r="F1203" s="6"/>
      <c r="G1203" s="34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.8">
      <c r="A1204" s="1"/>
      <c r="B1204" s="1"/>
      <c r="C1204" s="1" t="str">
        <f t="shared" ca="1" si="4"/>
        <v>Incompleto</v>
      </c>
      <c r="D1204" s="1"/>
      <c r="E1204" s="6"/>
      <c r="F1204" s="6"/>
      <c r="G1204" s="34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.8">
      <c r="A1205" s="1"/>
      <c r="B1205" s="1"/>
      <c r="C1205" s="1" t="str">
        <f t="shared" ca="1" si="4"/>
        <v>Incompleto</v>
      </c>
      <c r="D1205" s="1"/>
      <c r="E1205" s="6"/>
      <c r="F1205" s="6"/>
      <c r="G1205" s="34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.8">
      <c r="A1206" s="1"/>
      <c r="B1206" s="1"/>
      <c r="C1206" s="1" t="str">
        <f t="shared" ca="1" si="4"/>
        <v>Incompleto</v>
      </c>
      <c r="D1206" s="1"/>
      <c r="E1206" s="6"/>
      <c r="F1206" s="6"/>
      <c r="G1206" s="34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.8">
      <c r="A1207" s="1"/>
      <c r="B1207" s="1"/>
      <c r="C1207" s="1" t="str">
        <f t="shared" ca="1" si="4"/>
        <v>Incompleto</v>
      </c>
      <c r="D1207" s="1"/>
      <c r="E1207" s="6"/>
      <c r="F1207" s="6"/>
      <c r="G1207" s="34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.8">
      <c r="A1208" s="1"/>
      <c r="B1208" s="1"/>
      <c r="C1208" s="1" t="str">
        <f t="shared" ca="1" si="4"/>
        <v>Incompleto</v>
      </c>
      <c r="D1208" s="1"/>
      <c r="E1208" s="6"/>
      <c r="F1208" s="6"/>
      <c r="G1208" s="34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.8">
      <c r="A1209" s="1"/>
      <c r="B1209" s="1"/>
      <c r="C1209" s="1" t="str">
        <f t="shared" ca="1" si="4"/>
        <v>Incompleto</v>
      </c>
      <c r="D1209" s="1"/>
      <c r="E1209" s="6"/>
      <c r="F1209" s="6"/>
      <c r="G1209" s="34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.8">
      <c r="A1210" s="1"/>
      <c r="B1210" s="1"/>
      <c r="C1210" s="1" t="str">
        <f t="shared" ca="1" si="4"/>
        <v>Incompleto</v>
      </c>
      <c r="D1210" s="1"/>
      <c r="E1210" s="6"/>
      <c r="F1210" s="6"/>
      <c r="G1210" s="34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.8">
      <c r="A1211" s="1"/>
      <c r="B1211" s="1"/>
      <c r="C1211" s="1" t="str">
        <f t="shared" ca="1" si="4"/>
        <v>Incompleto</v>
      </c>
      <c r="D1211" s="1"/>
      <c r="E1211" s="6"/>
      <c r="F1211" s="6"/>
      <c r="G1211" s="34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.8">
      <c r="A1212" s="1"/>
      <c r="B1212" s="1"/>
      <c r="C1212" s="1" t="str">
        <f t="shared" ca="1" si="4"/>
        <v>Incompleto</v>
      </c>
      <c r="D1212" s="1"/>
      <c r="E1212" s="6"/>
      <c r="F1212" s="6"/>
      <c r="G1212" s="34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.8">
      <c r="A1213" s="1"/>
      <c r="B1213" s="1"/>
      <c r="C1213" s="1" t="str">
        <f t="shared" ca="1" si="4"/>
        <v>Incompleto</v>
      </c>
      <c r="D1213" s="1"/>
      <c r="E1213" s="6"/>
      <c r="F1213" s="6"/>
      <c r="G1213" s="34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.8">
      <c r="A1214" s="1"/>
      <c r="B1214" s="1"/>
      <c r="C1214" s="1" t="str">
        <f t="shared" ca="1" si="4"/>
        <v>Incompleto</v>
      </c>
      <c r="D1214" s="1"/>
      <c r="E1214" s="6"/>
      <c r="F1214" s="6"/>
      <c r="G1214" s="34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.8">
      <c r="A1215" s="1"/>
      <c r="B1215" s="1"/>
      <c r="C1215" s="1" t="str">
        <f t="shared" ca="1" si="4"/>
        <v>Incompleto</v>
      </c>
      <c r="D1215" s="1"/>
      <c r="E1215" s="6"/>
      <c r="F1215" s="6"/>
      <c r="G1215" s="34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.8">
      <c r="A1216" s="1"/>
      <c r="B1216" s="1"/>
      <c r="C1216" s="1" t="str">
        <f t="shared" ca="1" si="4"/>
        <v>Incompleto</v>
      </c>
      <c r="D1216" s="1"/>
      <c r="E1216" s="6"/>
      <c r="F1216" s="6"/>
      <c r="G1216" s="34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.8">
      <c r="A1217" s="1"/>
      <c r="B1217" s="1"/>
      <c r="C1217" s="1" t="str">
        <f t="shared" ca="1" si="4"/>
        <v>Incompleto</v>
      </c>
      <c r="D1217" s="1"/>
      <c r="E1217" s="6"/>
      <c r="F1217" s="6"/>
      <c r="G1217" s="34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.8">
      <c r="A1218" s="1"/>
      <c r="B1218" s="1"/>
      <c r="C1218" s="1" t="str">
        <f t="shared" ca="1" si="4"/>
        <v>Incompleto</v>
      </c>
      <c r="D1218" s="1"/>
      <c r="E1218" s="6"/>
      <c r="F1218" s="6"/>
      <c r="G1218" s="34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.8">
      <c r="A1219" s="1"/>
      <c r="B1219" s="1"/>
      <c r="C1219" s="1" t="str">
        <f t="shared" ca="1" si="4"/>
        <v>Incompleto</v>
      </c>
      <c r="D1219" s="1"/>
      <c r="E1219" s="6"/>
      <c r="F1219" s="6"/>
      <c r="G1219" s="34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.8">
      <c r="A1220" s="1"/>
      <c r="B1220" s="1"/>
      <c r="C1220" s="1" t="str">
        <f t="shared" ca="1" si="4"/>
        <v>Incompleto</v>
      </c>
      <c r="D1220" s="1"/>
      <c r="E1220" s="6"/>
      <c r="F1220" s="6"/>
      <c r="G1220" s="34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.8">
      <c r="A1221" s="1"/>
      <c r="B1221" s="1"/>
      <c r="C1221" s="1" t="str">
        <f t="shared" ca="1" si="4"/>
        <v>Incompleto</v>
      </c>
      <c r="D1221" s="1"/>
      <c r="E1221" s="6"/>
      <c r="F1221" s="6"/>
      <c r="G1221" s="34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.8">
      <c r="A1222" s="1"/>
      <c r="B1222" s="1"/>
      <c r="C1222" s="1" t="str">
        <f t="shared" ca="1" si="4"/>
        <v>Incompleto</v>
      </c>
      <c r="D1222" s="1"/>
      <c r="E1222" s="6"/>
      <c r="F1222" s="6"/>
      <c r="G1222" s="34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.8">
      <c r="A1223" s="1"/>
      <c r="B1223" s="1"/>
      <c r="C1223" s="1" t="str">
        <f t="shared" ca="1" si="4"/>
        <v>Incompleto</v>
      </c>
      <c r="D1223" s="1"/>
      <c r="E1223" s="6"/>
      <c r="F1223" s="6"/>
      <c r="G1223" s="34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.8">
      <c r="A1224" s="1"/>
      <c r="B1224" s="1"/>
      <c r="C1224" s="1" t="str">
        <f t="shared" ca="1" si="4"/>
        <v>Incompleto</v>
      </c>
      <c r="D1224" s="1"/>
      <c r="E1224" s="6"/>
      <c r="F1224" s="6"/>
      <c r="G1224" s="34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.8">
      <c r="A1225" s="1"/>
      <c r="B1225" s="1"/>
      <c r="C1225" s="1" t="str">
        <f t="shared" ca="1" si="4"/>
        <v>Incompleto</v>
      </c>
      <c r="D1225" s="1"/>
      <c r="E1225" s="6"/>
      <c r="F1225" s="6"/>
      <c r="G1225" s="34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.8">
      <c r="A1226" s="1"/>
      <c r="B1226" s="1"/>
      <c r="C1226" s="1" t="str">
        <f t="shared" ca="1" si="4"/>
        <v>Incompleto</v>
      </c>
      <c r="D1226" s="1"/>
      <c r="E1226" s="6"/>
      <c r="F1226" s="6"/>
      <c r="G1226" s="34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.8">
      <c r="A1227" s="1"/>
      <c r="B1227" s="1"/>
      <c r="C1227" s="1" t="str">
        <f t="shared" ca="1" si="4"/>
        <v>Incompleto</v>
      </c>
      <c r="D1227" s="1"/>
      <c r="E1227" s="6"/>
      <c r="F1227" s="6"/>
      <c r="G1227" s="34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.8">
      <c r="A1228" s="1"/>
      <c r="B1228" s="1"/>
      <c r="C1228" s="1" t="str">
        <f t="shared" ca="1" si="4"/>
        <v>Incompleto</v>
      </c>
      <c r="D1228" s="1"/>
      <c r="E1228" s="6"/>
      <c r="F1228" s="6"/>
      <c r="G1228" s="34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.8">
      <c r="A1229" s="1"/>
      <c r="B1229" s="1"/>
      <c r="C1229" s="1" t="str">
        <f t="shared" ca="1" si="4"/>
        <v>Incompleto</v>
      </c>
      <c r="D1229" s="1"/>
      <c r="E1229" s="6"/>
      <c r="F1229" s="6"/>
      <c r="G1229" s="34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.8">
      <c r="A1230" s="1"/>
      <c r="B1230" s="1"/>
      <c r="C1230" s="1" t="str">
        <f t="shared" ca="1" si="4"/>
        <v>Incompleto</v>
      </c>
      <c r="D1230" s="1"/>
      <c r="E1230" s="6"/>
      <c r="F1230" s="6"/>
      <c r="G1230" s="34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.8">
      <c r="A1231" s="1"/>
      <c r="B1231" s="1"/>
      <c r="C1231" s="1" t="str">
        <f t="shared" ca="1" si="4"/>
        <v>Incompleto</v>
      </c>
      <c r="D1231" s="1"/>
      <c r="E1231" s="6"/>
      <c r="F1231" s="6"/>
      <c r="G1231" s="34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.8">
      <c r="A1232" s="1"/>
      <c r="B1232" s="1"/>
      <c r="C1232" s="1" t="str">
        <f t="shared" ca="1" si="4"/>
        <v>Incompleto</v>
      </c>
      <c r="D1232" s="1"/>
      <c r="E1232" s="6"/>
      <c r="F1232" s="6"/>
      <c r="G1232" s="34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.8">
      <c r="A1233" s="1"/>
      <c r="B1233" s="1"/>
      <c r="C1233" s="1" t="str">
        <f t="shared" ca="1" si="4"/>
        <v>Incompleto</v>
      </c>
      <c r="D1233" s="1"/>
      <c r="E1233" s="6"/>
      <c r="F1233" s="6"/>
      <c r="G1233" s="34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.8">
      <c r="A1234" s="1"/>
      <c r="B1234" s="1"/>
      <c r="C1234" s="1" t="str">
        <f t="shared" ca="1" si="4"/>
        <v>Incompleto</v>
      </c>
      <c r="D1234" s="1"/>
      <c r="E1234" s="6"/>
      <c r="F1234" s="6"/>
      <c r="G1234" s="34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.8">
      <c r="A1235" s="1"/>
      <c r="B1235" s="1"/>
      <c r="C1235" s="1" t="str">
        <f t="shared" ca="1" si="4"/>
        <v>Incompleto</v>
      </c>
      <c r="D1235" s="1"/>
      <c r="E1235" s="6"/>
      <c r="F1235" s="6"/>
      <c r="G1235" s="34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.8">
      <c r="A1236" s="1"/>
      <c r="B1236" s="1"/>
      <c r="C1236" s="1" t="str">
        <f t="shared" ca="1" si="4"/>
        <v>Incompleto</v>
      </c>
      <c r="D1236" s="1"/>
      <c r="E1236" s="6"/>
      <c r="F1236" s="6"/>
      <c r="G1236" s="34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.8">
      <c r="A1237" s="1"/>
      <c r="B1237" s="1"/>
      <c r="C1237" s="1" t="str">
        <f t="shared" ca="1" si="4"/>
        <v>Incompleto</v>
      </c>
      <c r="D1237" s="1"/>
      <c r="E1237" s="6"/>
      <c r="F1237" s="6"/>
      <c r="G1237" s="34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.8">
      <c r="A1238" s="1"/>
      <c r="B1238" s="1"/>
      <c r="C1238" s="1" t="str">
        <f t="shared" ca="1" si="4"/>
        <v>Incompleto</v>
      </c>
      <c r="D1238" s="1"/>
      <c r="E1238" s="6"/>
      <c r="F1238" s="6"/>
      <c r="G1238" s="34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.8">
      <c r="A1239" s="1"/>
      <c r="B1239" s="1"/>
      <c r="C1239" s="1" t="str">
        <f t="shared" ca="1" si="4"/>
        <v>Incompleto</v>
      </c>
      <c r="D1239" s="1"/>
      <c r="E1239" s="6"/>
      <c r="F1239" s="6"/>
      <c r="G1239" s="34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.8">
      <c r="A1240" s="1"/>
      <c r="B1240" s="1"/>
      <c r="C1240" s="1" t="str">
        <f t="shared" ca="1" si="4"/>
        <v>Incompleto</v>
      </c>
      <c r="D1240" s="1"/>
      <c r="E1240" s="6"/>
      <c r="F1240" s="6"/>
      <c r="G1240" s="34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.8">
      <c r="A1241" s="1"/>
      <c r="B1241" s="1"/>
      <c r="C1241" s="1" t="str">
        <f t="shared" ca="1" si="4"/>
        <v>Incompleto</v>
      </c>
      <c r="D1241" s="1"/>
      <c r="E1241" s="6"/>
      <c r="F1241" s="6"/>
      <c r="G1241" s="34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.8">
      <c r="A1242" s="1"/>
      <c r="B1242" s="1"/>
      <c r="C1242" s="1" t="str">
        <f t="shared" ca="1" si="4"/>
        <v>Incompleto</v>
      </c>
      <c r="D1242" s="1"/>
      <c r="E1242" s="6"/>
      <c r="F1242" s="6"/>
      <c r="G1242" s="34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.8">
      <c r="A1243" s="1"/>
      <c r="B1243" s="1"/>
      <c r="C1243" s="1" t="str">
        <f t="shared" ca="1" si="4"/>
        <v>Incompleto</v>
      </c>
      <c r="D1243" s="1"/>
      <c r="E1243" s="6"/>
      <c r="F1243" s="6"/>
      <c r="G1243" s="34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.8">
      <c r="A1244" s="1"/>
      <c r="B1244" s="1"/>
      <c r="C1244" s="1" t="str">
        <f t="shared" ca="1" si="4"/>
        <v>Incompleto</v>
      </c>
      <c r="D1244" s="1"/>
      <c r="E1244" s="6"/>
      <c r="F1244" s="6"/>
      <c r="G1244" s="34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.8">
      <c r="A1245" s="1"/>
      <c r="B1245" s="1"/>
      <c r="C1245" s="1" t="str">
        <f t="shared" ca="1" si="4"/>
        <v>Incompleto</v>
      </c>
      <c r="D1245" s="1"/>
      <c r="E1245" s="6"/>
      <c r="F1245" s="6"/>
      <c r="G1245" s="34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.8">
      <c r="A1246" s="1"/>
      <c r="B1246" s="1"/>
      <c r="C1246" s="1" t="str">
        <f t="shared" ca="1" si="4"/>
        <v>Incompleto</v>
      </c>
      <c r="D1246" s="1"/>
      <c r="E1246" s="6"/>
      <c r="F1246" s="6"/>
      <c r="G1246" s="34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.8">
      <c r="A1247" s="1"/>
      <c r="B1247" s="1"/>
      <c r="C1247" s="1" t="str">
        <f t="shared" ca="1" si="4"/>
        <v>Incompleto</v>
      </c>
      <c r="D1247" s="1"/>
      <c r="E1247" s="6"/>
      <c r="F1247" s="6"/>
      <c r="G1247" s="34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.8">
      <c r="A1248" s="1"/>
      <c r="B1248" s="1"/>
      <c r="C1248" s="1" t="str">
        <f t="shared" ca="1" si="4"/>
        <v>Incompleto</v>
      </c>
      <c r="D1248" s="1"/>
      <c r="E1248" s="6"/>
      <c r="F1248" s="6"/>
      <c r="G1248" s="34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.8">
      <c r="A1249" s="1"/>
      <c r="B1249" s="1"/>
      <c r="C1249" s="1" t="str">
        <f t="shared" ca="1" si="4"/>
        <v>Incompleto</v>
      </c>
      <c r="D1249" s="1"/>
      <c r="E1249" s="6"/>
      <c r="F1249" s="6"/>
      <c r="G1249" s="34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.8">
      <c r="A1250" s="1"/>
      <c r="B1250" s="1"/>
      <c r="C1250" s="1" t="str">
        <f t="shared" ca="1" si="4"/>
        <v>Incompleto</v>
      </c>
      <c r="D1250" s="1"/>
      <c r="E1250" s="6"/>
      <c r="F1250" s="6"/>
      <c r="G1250" s="34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.8">
      <c r="A1251" s="1"/>
      <c r="B1251" s="1"/>
      <c r="C1251" s="1" t="str">
        <f t="shared" ca="1" si="4"/>
        <v>Incompleto</v>
      </c>
      <c r="D1251" s="1"/>
      <c r="E1251" s="6"/>
      <c r="F1251" s="6"/>
      <c r="G1251" s="34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.8">
      <c r="A1252" s="1"/>
      <c r="B1252" s="1"/>
      <c r="C1252" s="1" t="str">
        <f t="shared" ca="1" si="4"/>
        <v>Incompleto</v>
      </c>
      <c r="D1252" s="1"/>
      <c r="E1252" s="6"/>
      <c r="F1252" s="6"/>
      <c r="G1252" s="34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.8">
      <c r="A1253" s="1"/>
      <c r="B1253" s="1"/>
      <c r="C1253" s="1" t="str">
        <f t="shared" ca="1" si="4"/>
        <v>Incompleto</v>
      </c>
      <c r="D1253" s="1"/>
      <c r="E1253" s="6"/>
      <c r="F1253" s="6"/>
      <c r="G1253" s="34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.8">
      <c r="A1254" s="1"/>
      <c r="B1254" s="1"/>
      <c r="C1254" s="1" t="str">
        <f t="shared" ca="1" si="4"/>
        <v>Incompleto</v>
      </c>
      <c r="D1254" s="1"/>
      <c r="E1254" s="6"/>
      <c r="F1254" s="6"/>
      <c r="G1254" s="34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.8">
      <c r="A1255" s="1"/>
      <c r="B1255" s="1"/>
      <c r="C1255" s="1" t="str">
        <f t="shared" ca="1" si="4"/>
        <v>Incompleto</v>
      </c>
      <c r="D1255" s="1"/>
      <c r="E1255" s="6"/>
      <c r="F1255" s="6"/>
      <c r="G1255" s="34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.8">
      <c r="A1256" s="1"/>
      <c r="B1256" s="1"/>
      <c r="C1256" s="1" t="str">
        <f t="shared" ca="1" si="4"/>
        <v>Incompleto</v>
      </c>
      <c r="D1256" s="1"/>
      <c r="E1256" s="6"/>
      <c r="F1256" s="6"/>
      <c r="G1256" s="34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.8">
      <c r="A1257" s="1"/>
      <c r="B1257" s="1"/>
      <c r="C1257" s="1" t="str">
        <f t="shared" ca="1" si="4"/>
        <v>Incompleto</v>
      </c>
      <c r="D1257" s="1"/>
      <c r="E1257" s="6"/>
      <c r="F1257" s="6"/>
      <c r="G1257" s="34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.8">
      <c r="A1258" s="1"/>
      <c r="B1258" s="1"/>
      <c r="C1258" s="1" t="str">
        <f t="shared" ca="1" si="4"/>
        <v>Incompleto</v>
      </c>
      <c r="D1258" s="1"/>
      <c r="E1258" s="6"/>
      <c r="F1258" s="6"/>
      <c r="G1258" s="34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.8">
      <c r="A1259" s="1"/>
      <c r="B1259" s="1"/>
      <c r="C1259" s="1" t="str">
        <f t="shared" ca="1" si="4"/>
        <v>Incompleto</v>
      </c>
      <c r="D1259" s="1"/>
      <c r="E1259" s="6"/>
      <c r="F1259" s="6"/>
      <c r="G1259" s="34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.8">
      <c r="A1260" s="1"/>
      <c r="B1260" s="1"/>
      <c r="C1260" s="1" t="str">
        <f t="shared" ca="1" si="4"/>
        <v>Incompleto</v>
      </c>
      <c r="D1260" s="1"/>
      <c r="E1260" s="6"/>
      <c r="F1260" s="6"/>
      <c r="G1260" s="34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.8">
      <c r="A1261" s="1"/>
      <c r="B1261" s="1"/>
      <c r="C1261" s="1" t="str">
        <f t="shared" ca="1" si="4"/>
        <v>Incompleto</v>
      </c>
      <c r="D1261" s="1"/>
      <c r="E1261" s="6"/>
      <c r="F1261" s="6"/>
      <c r="G1261" s="34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.8">
      <c r="A1262" s="1"/>
      <c r="B1262" s="1"/>
      <c r="C1262" s="1" t="str">
        <f t="shared" ca="1" si="4"/>
        <v>Incompleto</v>
      </c>
      <c r="D1262" s="1"/>
      <c r="E1262" s="6"/>
      <c r="F1262" s="6"/>
      <c r="G1262" s="34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.8">
      <c r="A1263" s="1"/>
      <c r="B1263" s="1"/>
      <c r="C1263" s="1" t="str">
        <f t="shared" ca="1" si="4"/>
        <v>Incompleto</v>
      </c>
      <c r="D1263" s="1"/>
      <c r="E1263" s="6"/>
      <c r="F1263" s="6"/>
      <c r="G1263" s="34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.8">
      <c r="A1264" s="1"/>
      <c r="B1264" s="1"/>
      <c r="C1264" s="1" t="str">
        <f t="shared" ca="1" si="4"/>
        <v>Incompleto</v>
      </c>
      <c r="D1264" s="1"/>
      <c r="E1264" s="6"/>
      <c r="F1264" s="6"/>
      <c r="G1264" s="34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.8">
      <c r="A1265" s="1"/>
      <c r="B1265" s="1"/>
      <c r="C1265" s="1" t="str">
        <f t="shared" ca="1" si="4"/>
        <v>Incompleto</v>
      </c>
      <c r="D1265" s="1"/>
      <c r="E1265" s="6"/>
      <c r="F1265" s="6"/>
      <c r="G1265" s="34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.8">
      <c r="A1266" s="1"/>
      <c r="B1266" s="1"/>
      <c r="C1266" s="1" t="str">
        <f t="shared" ca="1" si="4"/>
        <v>Incompleto</v>
      </c>
      <c r="D1266" s="1"/>
      <c r="E1266" s="6"/>
      <c r="F1266" s="6"/>
      <c r="G1266" s="34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.8">
      <c r="A1267" s="1"/>
      <c r="B1267" s="1"/>
      <c r="C1267" s="1" t="str">
        <f t="shared" ca="1" si="4"/>
        <v>Incompleto</v>
      </c>
      <c r="D1267" s="1"/>
      <c r="E1267" s="6"/>
      <c r="F1267" s="6"/>
      <c r="G1267" s="34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.8">
      <c r="A1268" s="1"/>
      <c r="B1268" s="1"/>
      <c r="C1268" s="1" t="str">
        <f t="shared" ca="1" si="4"/>
        <v>Incompleto</v>
      </c>
      <c r="D1268" s="1"/>
      <c r="E1268" s="6"/>
      <c r="F1268" s="6"/>
      <c r="G1268" s="34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.8">
      <c r="A1269" s="1"/>
      <c r="B1269" s="1"/>
      <c r="C1269" s="1" t="str">
        <f t="shared" ca="1" si="4"/>
        <v>Incompleto</v>
      </c>
      <c r="D1269" s="1"/>
      <c r="E1269" s="6"/>
      <c r="F1269" s="6"/>
      <c r="G1269" s="34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.8">
      <c r="A1270" s="1"/>
      <c r="B1270" s="1"/>
      <c r="C1270" s="1" t="str">
        <f t="shared" ca="1" si="4"/>
        <v>Incompleto</v>
      </c>
      <c r="D1270" s="1"/>
      <c r="E1270" s="6"/>
      <c r="F1270" s="6"/>
      <c r="G1270" s="34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.8">
      <c r="A1271" s="1"/>
      <c r="B1271" s="1"/>
      <c r="C1271" s="1" t="str">
        <f t="shared" ca="1" si="4"/>
        <v>Incompleto</v>
      </c>
      <c r="D1271" s="1"/>
      <c r="E1271" s="6"/>
      <c r="F1271" s="6"/>
      <c r="G1271" s="34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.8">
      <c r="A1272" s="1"/>
      <c r="B1272" s="1"/>
      <c r="C1272" s="1" t="str">
        <f t="shared" ca="1" si="4"/>
        <v>Incompleto</v>
      </c>
      <c r="D1272" s="1"/>
      <c r="E1272" s="6"/>
      <c r="F1272" s="6"/>
      <c r="G1272" s="34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.8">
      <c r="A1273" s="1"/>
      <c r="B1273" s="1"/>
      <c r="C1273" s="1" t="str">
        <f t="shared" ca="1" si="4"/>
        <v>Incompleto</v>
      </c>
      <c r="D1273" s="1"/>
      <c r="E1273" s="6"/>
      <c r="F1273" s="6"/>
      <c r="G1273" s="34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.8">
      <c r="A1274" s="1"/>
      <c r="B1274" s="1"/>
      <c r="C1274" s="1" t="str">
        <f t="shared" ca="1" si="4"/>
        <v>Incompleto</v>
      </c>
      <c r="D1274" s="1"/>
      <c r="E1274" s="6"/>
      <c r="F1274" s="6"/>
      <c r="G1274" s="34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.8">
      <c r="A1275" s="1"/>
      <c r="B1275" s="1"/>
      <c r="C1275" s="1" t="str">
        <f t="shared" ca="1" si="4"/>
        <v>Incompleto</v>
      </c>
      <c r="D1275" s="1"/>
      <c r="E1275" s="6"/>
      <c r="F1275" s="6"/>
      <c r="G1275" s="34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.8">
      <c r="A1276" s="1"/>
      <c r="B1276" s="1"/>
      <c r="C1276" s="1" t="str">
        <f t="shared" ca="1" si="4"/>
        <v>Incompleto</v>
      </c>
      <c r="D1276" s="1"/>
      <c r="E1276" s="6"/>
      <c r="F1276" s="6"/>
      <c r="G1276" s="34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.8">
      <c r="A1277" s="1"/>
      <c r="B1277" s="1"/>
      <c r="C1277" s="1" t="str">
        <f t="shared" ref="C1277:C1531" ca="1" si="5">IF(COUNTIF(A:A, D1277)&gt;0, "OK", "Incompleto")</f>
        <v>Incompleto</v>
      </c>
      <c r="D1277" s="1"/>
      <c r="E1277" s="6"/>
      <c r="F1277" s="6"/>
      <c r="G1277" s="34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.8">
      <c r="A1278" s="1"/>
      <c r="B1278" s="1"/>
      <c r="C1278" s="1" t="str">
        <f t="shared" ca="1" si="5"/>
        <v>Incompleto</v>
      </c>
      <c r="D1278" s="1"/>
      <c r="E1278" s="6"/>
      <c r="F1278" s="6"/>
      <c r="G1278" s="34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.8">
      <c r="A1279" s="1"/>
      <c r="B1279" s="1"/>
      <c r="C1279" s="1" t="str">
        <f t="shared" ca="1" si="5"/>
        <v>Incompleto</v>
      </c>
      <c r="D1279" s="1"/>
      <c r="E1279" s="6"/>
      <c r="F1279" s="6"/>
      <c r="G1279" s="34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.8">
      <c r="A1280" s="1"/>
      <c r="B1280" s="1"/>
      <c r="C1280" s="1" t="str">
        <f t="shared" ca="1" si="5"/>
        <v>Incompleto</v>
      </c>
      <c r="D1280" s="1"/>
      <c r="E1280" s="6"/>
      <c r="F1280" s="6"/>
      <c r="G1280" s="34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.8">
      <c r="A1281" s="1"/>
      <c r="B1281" s="1"/>
      <c r="C1281" s="1" t="str">
        <f t="shared" ca="1" si="5"/>
        <v>Incompleto</v>
      </c>
      <c r="D1281" s="1"/>
      <c r="E1281" s="6"/>
      <c r="F1281" s="6"/>
      <c r="G1281" s="34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.8">
      <c r="A1282" s="1"/>
      <c r="B1282" s="1"/>
      <c r="C1282" s="1" t="str">
        <f t="shared" ca="1" si="5"/>
        <v>Incompleto</v>
      </c>
      <c r="D1282" s="1"/>
      <c r="E1282" s="6"/>
      <c r="F1282" s="6"/>
      <c r="G1282" s="34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.8">
      <c r="A1283" s="1"/>
      <c r="B1283" s="1"/>
      <c r="C1283" s="1" t="str">
        <f t="shared" ca="1" si="5"/>
        <v>Incompleto</v>
      </c>
      <c r="D1283" s="1"/>
      <c r="E1283" s="6"/>
      <c r="F1283" s="6"/>
      <c r="G1283" s="34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.8">
      <c r="A1284" s="1"/>
      <c r="B1284" s="1"/>
      <c r="C1284" s="1" t="str">
        <f t="shared" ca="1" si="5"/>
        <v>Incompleto</v>
      </c>
      <c r="D1284" s="1"/>
      <c r="E1284" s="6"/>
      <c r="F1284" s="6"/>
      <c r="G1284" s="34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.8">
      <c r="A1285" s="1"/>
      <c r="B1285" s="1"/>
      <c r="C1285" s="1" t="str">
        <f t="shared" ca="1" si="5"/>
        <v>Incompleto</v>
      </c>
      <c r="D1285" s="1"/>
      <c r="E1285" s="6"/>
      <c r="F1285" s="6"/>
      <c r="G1285" s="34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.8">
      <c r="A1286" s="1"/>
      <c r="B1286" s="1"/>
      <c r="C1286" s="1" t="str">
        <f t="shared" ca="1" si="5"/>
        <v>Incompleto</v>
      </c>
      <c r="D1286" s="1"/>
      <c r="E1286" s="6"/>
      <c r="F1286" s="6"/>
      <c r="G1286" s="34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.8">
      <c r="A1287" s="1"/>
      <c r="B1287" s="1"/>
      <c r="C1287" s="1" t="str">
        <f t="shared" ca="1" si="5"/>
        <v>Incompleto</v>
      </c>
      <c r="D1287" s="1"/>
      <c r="E1287" s="6"/>
      <c r="F1287" s="6"/>
      <c r="G1287" s="34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.8">
      <c r="A1288" s="1"/>
      <c r="B1288" s="1"/>
      <c r="C1288" s="1" t="str">
        <f t="shared" ca="1" si="5"/>
        <v>Incompleto</v>
      </c>
      <c r="D1288" s="1"/>
      <c r="E1288" s="6"/>
      <c r="F1288" s="6"/>
      <c r="G1288" s="34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.8">
      <c r="A1289" s="1"/>
      <c r="B1289" s="1"/>
      <c r="C1289" s="1" t="str">
        <f t="shared" ca="1" si="5"/>
        <v>Incompleto</v>
      </c>
      <c r="D1289" s="1"/>
      <c r="E1289" s="6"/>
      <c r="F1289" s="6"/>
      <c r="G1289" s="34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.8">
      <c r="A1290" s="1"/>
      <c r="B1290" s="1"/>
      <c r="C1290" s="1" t="str">
        <f t="shared" ca="1" si="5"/>
        <v>Incompleto</v>
      </c>
      <c r="D1290" s="1"/>
      <c r="E1290" s="6"/>
      <c r="F1290" s="6"/>
      <c r="G1290" s="34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.8">
      <c r="A1291" s="1"/>
      <c r="B1291" s="1"/>
      <c r="C1291" s="1" t="str">
        <f t="shared" ca="1" si="5"/>
        <v>Incompleto</v>
      </c>
      <c r="D1291" s="1"/>
      <c r="E1291" s="6"/>
      <c r="F1291" s="6"/>
      <c r="G1291" s="34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.8">
      <c r="A1292" s="1"/>
      <c r="B1292" s="1"/>
      <c r="C1292" s="1" t="str">
        <f t="shared" ca="1" si="5"/>
        <v>Incompleto</v>
      </c>
      <c r="D1292" s="1"/>
      <c r="E1292" s="6"/>
      <c r="F1292" s="6"/>
      <c r="G1292" s="34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.8">
      <c r="A1293" s="1"/>
      <c r="B1293" s="1"/>
      <c r="C1293" s="1" t="str">
        <f t="shared" ca="1" si="5"/>
        <v>Incompleto</v>
      </c>
      <c r="D1293" s="1"/>
      <c r="E1293" s="6"/>
      <c r="F1293" s="6"/>
      <c r="G1293" s="34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.8">
      <c r="A1294" s="1"/>
      <c r="B1294" s="1"/>
      <c r="C1294" s="1" t="str">
        <f t="shared" ca="1" si="5"/>
        <v>Incompleto</v>
      </c>
      <c r="D1294" s="1"/>
      <c r="E1294" s="6"/>
      <c r="F1294" s="6"/>
      <c r="G1294" s="34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.8">
      <c r="A1295" s="1"/>
      <c r="B1295" s="1"/>
      <c r="C1295" s="1" t="str">
        <f t="shared" ca="1" si="5"/>
        <v>Incompleto</v>
      </c>
      <c r="D1295" s="1"/>
      <c r="E1295" s="6"/>
      <c r="F1295" s="6"/>
      <c r="G1295" s="34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.8">
      <c r="A1296" s="1"/>
      <c r="B1296" s="1"/>
      <c r="C1296" s="1" t="str">
        <f t="shared" ca="1" si="5"/>
        <v>Incompleto</v>
      </c>
      <c r="D1296" s="1"/>
      <c r="E1296" s="6"/>
      <c r="F1296" s="6"/>
      <c r="G1296" s="34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.8">
      <c r="A1297" s="1"/>
      <c r="B1297" s="1"/>
      <c r="C1297" s="1" t="str">
        <f t="shared" ca="1" si="5"/>
        <v>Incompleto</v>
      </c>
      <c r="D1297" s="1"/>
      <c r="E1297" s="6"/>
      <c r="F1297" s="6"/>
      <c r="G1297" s="34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.8">
      <c r="A1298" s="1"/>
      <c r="B1298" s="1"/>
      <c r="C1298" s="1" t="str">
        <f t="shared" ca="1" si="5"/>
        <v>Incompleto</v>
      </c>
      <c r="D1298" s="1"/>
      <c r="E1298" s="6"/>
      <c r="F1298" s="6"/>
      <c r="G1298" s="34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.8">
      <c r="A1299" s="1"/>
      <c r="B1299" s="1"/>
      <c r="C1299" s="1" t="str">
        <f t="shared" ca="1" si="5"/>
        <v>Incompleto</v>
      </c>
      <c r="D1299" s="1"/>
      <c r="E1299" s="6"/>
      <c r="F1299" s="6"/>
      <c r="G1299" s="34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.8">
      <c r="A1300" s="1"/>
      <c r="B1300" s="1"/>
      <c r="C1300" s="1" t="str">
        <f t="shared" ca="1" si="5"/>
        <v>Incompleto</v>
      </c>
      <c r="D1300" s="1"/>
      <c r="E1300" s="6"/>
      <c r="F1300" s="6"/>
      <c r="G1300" s="34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.8">
      <c r="A1301" s="1"/>
      <c r="B1301" s="1"/>
      <c r="C1301" s="1" t="str">
        <f t="shared" ca="1" si="5"/>
        <v>Incompleto</v>
      </c>
      <c r="D1301" s="1"/>
      <c r="E1301" s="6"/>
      <c r="F1301" s="6"/>
      <c r="G1301" s="34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.8">
      <c r="A1302" s="1"/>
      <c r="B1302" s="1"/>
      <c r="C1302" s="1" t="str">
        <f t="shared" ca="1" si="5"/>
        <v>Incompleto</v>
      </c>
      <c r="D1302" s="1"/>
      <c r="E1302" s="6"/>
      <c r="F1302" s="6"/>
      <c r="G1302" s="34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.8">
      <c r="A1303" s="1"/>
      <c r="B1303" s="1"/>
      <c r="C1303" s="1" t="str">
        <f t="shared" ca="1" si="5"/>
        <v>Incompleto</v>
      </c>
      <c r="D1303" s="1"/>
      <c r="E1303" s="6"/>
      <c r="F1303" s="6"/>
      <c r="G1303" s="34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.8">
      <c r="A1304" s="1"/>
      <c r="B1304" s="1"/>
      <c r="C1304" s="1" t="str">
        <f t="shared" ca="1" si="5"/>
        <v>Incompleto</v>
      </c>
      <c r="D1304" s="1"/>
      <c r="E1304" s="6"/>
      <c r="F1304" s="6"/>
      <c r="G1304" s="34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.8">
      <c r="A1305" s="1"/>
      <c r="B1305" s="1"/>
      <c r="C1305" s="1" t="str">
        <f t="shared" ca="1" si="5"/>
        <v>Incompleto</v>
      </c>
      <c r="D1305" s="1"/>
      <c r="E1305" s="6"/>
      <c r="F1305" s="6"/>
      <c r="G1305" s="34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.8">
      <c r="A1306" s="1"/>
      <c r="B1306" s="1"/>
      <c r="C1306" s="1" t="str">
        <f t="shared" ca="1" si="5"/>
        <v>Incompleto</v>
      </c>
      <c r="D1306" s="1"/>
      <c r="E1306" s="6"/>
      <c r="F1306" s="6"/>
      <c r="G1306" s="34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.8">
      <c r="A1307" s="1"/>
      <c r="B1307" s="1"/>
      <c r="C1307" s="1" t="str">
        <f t="shared" ca="1" si="5"/>
        <v>Incompleto</v>
      </c>
      <c r="D1307" s="1"/>
      <c r="E1307" s="6"/>
      <c r="F1307" s="6"/>
      <c r="G1307" s="34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.8">
      <c r="A1308" s="1"/>
      <c r="B1308" s="1"/>
      <c r="C1308" s="1" t="str">
        <f t="shared" ca="1" si="5"/>
        <v>Incompleto</v>
      </c>
      <c r="D1308" s="1"/>
      <c r="E1308" s="6"/>
      <c r="F1308" s="6"/>
      <c r="G1308" s="34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.8">
      <c r="A1309" s="1"/>
      <c r="B1309" s="1"/>
      <c r="C1309" s="1" t="str">
        <f t="shared" ca="1" si="5"/>
        <v>Incompleto</v>
      </c>
      <c r="D1309" s="1"/>
      <c r="E1309" s="6"/>
      <c r="F1309" s="6"/>
      <c r="G1309" s="34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.8">
      <c r="A1310" s="1"/>
      <c r="B1310" s="1"/>
      <c r="C1310" s="1" t="str">
        <f t="shared" ca="1" si="5"/>
        <v>Incompleto</v>
      </c>
      <c r="D1310" s="1"/>
      <c r="E1310" s="6"/>
      <c r="F1310" s="6"/>
      <c r="G1310" s="34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.8">
      <c r="A1311" s="1"/>
      <c r="B1311" s="1"/>
      <c r="C1311" s="1" t="str">
        <f t="shared" ca="1" si="5"/>
        <v>Incompleto</v>
      </c>
      <c r="D1311" s="1"/>
      <c r="E1311" s="6"/>
      <c r="F1311" s="6"/>
      <c r="G1311" s="34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.8">
      <c r="A1312" s="1"/>
      <c r="B1312" s="1"/>
      <c r="C1312" s="1" t="str">
        <f t="shared" ca="1" si="5"/>
        <v>Incompleto</v>
      </c>
      <c r="D1312" s="1"/>
      <c r="E1312" s="6"/>
      <c r="F1312" s="6"/>
      <c r="G1312" s="34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.8">
      <c r="A1313" s="1"/>
      <c r="B1313" s="1"/>
      <c r="C1313" s="1" t="str">
        <f t="shared" ca="1" si="5"/>
        <v>Incompleto</v>
      </c>
      <c r="D1313" s="1"/>
      <c r="E1313" s="6"/>
      <c r="F1313" s="6"/>
      <c r="G1313" s="34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.8">
      <c r="A1314" s="1"/>
      <c r="B1314" s="1"/>
      <c r="C1314" s="1" t="str">
        <f t="shared" ca="1" si="5"/>
        <v>Incompleto</v>
      </c>
      <c r="D1314" s="1"/>
      <c r="E1314" s="6"/>
      <c r="F1314" s="6"/>
      <c r="G1314" s="34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.8">
      <c r="A1315" s="1"/>
      <c r="B1315" s="1"/>
      <c r="C1315" s="1" t="str">
        <f t="shared" ca="1" si="5"/>
        <v>Incompleto</v>
      </c>
      <c r="D1315" s="1"/>
      <c r="E1315" s="6"/>
      <c r="F1315" s="6"/>
      <c r="G1315" s="34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.8">
      <c r="A1316" s="1"/>
      <c r="B1316" s="1"/>
      <c r="C1316" s="1" t="str">
        <f t="shared" ca="1" si="5"/>
        <v>Incompleto</v>
      </c>
      <c r="D1316" s="1"/>
      <c r="E1316" s="6"/>
      <c r="F1316" s="6"/>
      <c r="G1316" s="34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.8">
      <c r="A1317" s="1"/>
      <c r="B1317" s="1"/>
      <c r="C1317" s="1" t="str">
        <f t="shared" ca="1" si="5"/>
        <v>Incompleto</v>
      </c>
      <c r="D1317" s="1"/>
      <c r="E1317" s="6"/>
      <c r="F1317" s="6"/>
      <c r="G1317" s="34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.8">
      <c r="A1318" s="1"/>
      <c r="B1318" s="1"/>
      <c r="C1318" s="1" t="str">
        <f t="shared" ca="1" si="5"/>
        <v>Incompleto</v>
      </c>
      <c r="D1318" s="1"/>
      <c r="E1318" s="6"/>
      <c r="F1318" s="6"/>
      <c r="G1318" s="34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.8">
      <c r="A1319" s="1"/>
      <c r="B1319" s="1"/>
      <c r="C1319" s="1" t="str">
        <f t="shared" ca="1" si="5"/>
        <v>Incompleto</v>
      </c>
      <c r="D1319" s="1"/>
      <c r="E1319" s="6"/>
      <c r="F1319" s="6"/>
      <c r="G1319" s="34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.8">
      <c r="A1320" s="1"/>
      <c r="B1320" s="1"/>
      <c r="C1320" s="1" t="str">
        <f t="shared" ca="1" si="5"/>
        <v>Incompleto</v>
      </c>
      <c r="D1320" s="1"/>
      <c r="E1320" s="6"/>
      <c r="F1320" s="6"/>
      <c r="G1320" s="34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.8">
      <c r="A1321" s="1"/>
      <c r="B1321" s="1"/>
      <c r="C1321" s="1" t="str">
        <f t="shared" ca="1" si="5"/>
        <v>Incompleto</v>
      </c>
      <c r="D1321" s="1"/>
      <c r="E1321" s="6"/>
      <c r="F1321" s="6"/>
      <c r="G1321" s="34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.8">
      <c r="A1322" s="1"/>
      <c r="B1322" s="1"/>
      <c r="C1322" s="1" t="str">
        <f t="shared" ca="1" si="5"/>
        <v>Incompleto</v>
      </c>
      <c r="D1322" s="1"/>
      <c r="E1322" s="6"/>
      <c r="F1322" s="6"/>
      <c r="G1322" s="34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.8">
      <c r="A1323" s="1"/>
      <c r="B1323" s="1"/>
      <c r="C1323" s="1" t="str">
        <f t="shared" ca="1" si="5"/>
        <v>Incompleto</v>
      </c>
      <c r="D1323" s="1"/>
      <c r="E1323" s="6"/>
      <c r="F1323" s="6"/>
      <c r="G1323" s="34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.8">
      <c r="A1324" s="1"/>
      <c r="B1324" s="1"/>
      <c r="C1324" s="1" t="str">
        <f t="shared" ca="1" si="5"/>
        <v>Incompleto</v>
      </c>
      <c r="D1324" s="1"/>
      <c r="E1324" s="6"/>
      <c r="F1324" s="6"/>
      <c r="G1324" s="34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.8">
      <c r="A1325" s="1"/>
      <c r="B1325" s="1"/>
      <c r="C1325" s="1" t="str">
        <f t="shared" ca="1" si="5"/>
        <v>Incompleto</v>
      </c>
      <c r="D1325" s="1"/>
      <c r="E1325" s="6"/>
      <c r="F1325" s="6"/>
      <c r="G1325" s="34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.8">
      <c r="A1326" s="1"/>
      <c r="B1326" s="1"/>
      <c r="C1326" s="1" t="str">
        <f t="shared" ca="1" si="5"/>
        <v>Incompleto</v>
      </c>
      <c r="D1326" s="1"/>
      <c r="E1326" s="6"/>
      <c r="F1326" s="6"/>
      <c r="G1326" s="34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.8">
      <c r="A1327" s="1"/>
      <c r="B1327" s="1"/>
      <c r="C1327" s="1" t="str">
        <f t="shared" ca="1" si="5"/>
        <v>Incompleto</v>
      </c>
      <c r="D1327" s="1"/>
      <c r="E1327" s="6"/>
      <c r="F1327" s="6"/>
      <c r="G1327" s="34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.8">
      <c r="A1328" s="1"/>
      <c r="B1328" s="1"/>
      <c r="C1328" s="1" t="str">
        <f t="shared" ca="1" si="5"/>
        <v>Incompleto</v>
      </c>
      <c r="D1328" s="1"/>
      <c r="E1328" s="6"/>
      <c r="F1328" s="6"/>
      <c r="G1328" s="34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.8">
      <c r="A1329" s="1"/>
      <c r="B1329" s="1"/>
      <c r="C1329" s="1" t="str">
        <f t="shared" ca="1" si="5"/>
        <v>Incompleto</v>
      </c>
      <c r="D1329" s="1"/>
      <c r="E1329" s="6"/>
      <c r="F1329" s="6"/>
      <c r="G1329" s="34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.8">
      <c r="A1330" s="1"/>
      <c r="B1330" s="1"/>
      <c r="C1330" s="1" t="str">
        <f t="shared" ca="1" si="5"/>
        <v>Incompleto</v>
      </c>
      <c r="D1330" s="1"/>
      <c r="E1330" s="6"/>
      <c r="F1330" s="6"/>
      <c r="G1330" s="34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.8">
      <c r="A1331" s="1"/>
      <c r="B1331" s="1"/>
      <c r="C1331" s="1" t="str">
        <f t="shared" ca="1" si="5"/>
        <v>Incompleto</v>
      </c>
      <c r="D1331" s="1"/>
      <c r="E1331" s="6"/>
      <c r="F1331" s="6"/>
      <c r="G1331" s="34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.8">
      <c r="A1332" s="1"/>
      <c r="B1332" s="1"/>
      <c r="C1332" s="1" t="str">
        <f t="shared" ca="1" si="5"/>
        <v>Incompleto</v>
      </c>
      <c r="D1332" s="1"/>
      <c r="E1332" s="6"/>
      <c r="F1332" s="6"/>
      <c r="G1332" s="34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.8">
      <c r="A1333" s="1"/>
      <c r="B1333" s="1"/>
      <c r="C1333" s="1" t="str">
        <f t="shared" ca="1" si="5"/>
        <v>Incompleto</v>
      </c>
      <c r="D1333" s="1"/>
      <c r="E1333" s="6"/>
      <c r="F1333" s="6"/>
      <c r="G1333" s="34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.8">
      <c r="A1334" s="1"/>
      <c r="B1334" s="1"/>
      <c r="C1334" s="1" t="str">
        <f t="shared" ca="1" si="5"/>
        <v>Incompleto</v>
      </c>
      <c r="D1334" s="1"/>
      <c r="E1334" s="6"/>
      <c r="F1334" s="6"/>
      <c r="G1334" s="34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.8">
      <c r="A1335" s="1"/>
      <c r="B1335" s="1"/>
      <c r="C1335" s="1" t="str">
        <f t="shared" ca="1" si="5"/>
        <v>Incompleto</v>
      </c>
      <c r="D1335" s="1"/>
      <c r="E1335" s="6"/>
      <c r="F1335" s="6"/>
      <c r="G1335" s="34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.8">
      <c r="A1336" s="1"/>
      <c r="B1336" s="1"/>
      <c r="C1336" s="1" t="str">
        <f t="shared" ca="1" si="5"/>
        <v>Incompleto</v>
      </c>
      <c r="D1336" s="1"/>
      <c r="E1336" s="6"/>
      <c r="F1336" s="6"/>
      <c r="G1336" s="34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.8">
      <c r="A1337" s="1"/>
      <c r="B1337" s="1"/>
      <c r="C1337" s="1" t="str">
        <f t="shared" ca="1" si="5"/>
        <v>Incompleto</v>
      </c>
      <c r="D1337" s="1"/>
      <c r="E1337" s="6"/>
      <c r="F1337" s="6"/>
      <c r="G1337" s="34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.8">
      <c r="A1338" s="1"/>
      <c r="B1338" s="1"/>
      <c r="C1338" s="1" t="str">
        <f t="shared" ca="1" si="5"/>
        <v>Incompleto</v>
      </c>
      <c r="D1338" s="1"/>
      <c r="E1338" s="6"/>
      <c r="F1338" s="6"/>
      <c r="G1338" s="34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.8">
      <c r="A1339" s="1"/>
      <c r="B1339" s="1"/>
      <c r="C1339" s="1" t="str">
        <f t="shared" ca="1" si="5"/>
        <v>Incompleto</v>
      </c>
      <c r="D1339" s="1"/>
      <c r="E1339" s="6"/>
      <c r="F1339" s="6"/>
      <c r="G1339" s="34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.8">
      <c r="A1340" s="1"/>
      <c r="B1340" s="1"/>
      <c r="C1340" s="1" t="str">
        <f t="shared" ca="1" si="5"/>
        <v>Incompleto</v>
      </c>
      <c r="D1340" s="1"/>
      <c r="E1340" s="6"/>
      <c r="F1340" s="6"/>
      <c r="G1340" s="34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.8">
      <c r="A1341" s="1"/>
      <c r="B1341" s="1"/>
      <c r="C1341" s="1" t="str">
        <f t="shared" ca="1" si="5"/>
        <v>Incompleto</v>
      </c>
      <c r="D1341" s="1"/>
      <c r="E1341" s="6"/>
      <c r="F1341" s="6"/>
      <c r="G1341" s="34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.8">
      <c r="A1342" s="1"/>
      <c r="B1342" s="1"/>
      <c r="C1342" s="1" t="str">
        <f t="shared" ca="1" si="5"/>
        <v>Incompleto</v>
      </c>
      <c r="D1342" s="1"/>
      <c r="E1342" s="6"/>
      <c r="F1342" s="6"/>
      <c r="G1342" s="34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.8">
      <c r="A1343" s="1"/>
      <c r="B1343" s="1"/>
      <c r="C1343" s="1" t="str">
        <f t="shared" ca="1" si="5"/>
        <v>Incompleto</v>
      </c>
      <c r="D1343" s="1"/>
      <c r="E1343" s="6"/>
      <c r="F1343" s="6"/>
      <c r="G1343" s="34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.8">
      <c r="A1344" s="1"/>
      <c r="B1344" s="1"/>
      <c r="C1344" s="1" t="str">
        <f t="shared" ca="1" si="5"/>
        <v>Incompleto</v>
      </c>
      <c r="D1344" s="1"/>
      <c r="E1344" s="6"/>
      <c r="F1344" s="6"/>
      <c r="G1344" s="34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.8">
      <c r="A1345" s="1"/>
      <c r="B1345" s="1"/>
      <c r="C1345" s="1" t="str">
        <f t="shared" ca="1" si="5"/>
        <v>Incompleto</v>
      </c>
      <c r="D1345" s="1"/>
      <c r="E1345" s="6"/>
      <c r="F1345" s="6"/>
      <c r="G1345" s="34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.8">
      <c r="A1346" s="1"/>
      <c r="B1346" s="1"/>
      <c r="C1346" s="1" t="str">
        <f t="shared" ca="1" si="5"/>
        <v>Incompleto</v>
      </c>
      <c r="D1346" s="1"/>
      <c r="E1346" s="6"/>
      <c r="F1346" s="6"/>
      <c r="G1346" s="34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.8">
      <c r="A1347" s="1"/>
      <c r="B1347" s="1"/>
      <c r="C1347" s="1" t="str">
        <f t="shared" ca="1" si="5"/>
        <v>Incompleto</v>
      </c>
      <c r="D1347" s="1"/>
      <c r="E1347" s="6"/>
      <c r="F1347" s="6"/>
      <c r="G1347" s="34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.8">
      <c r="A1348" s="1"/>
      <c r="B1348" s="1"/>
      <c r="C1348" s="1" t="str">
        <f t="shared" ca="1" si="5"/>
        <v>Incompleto</v>
      </c>
      <c r="D1348" s="1"/>
      <c r="E1348" s="6"/>
      <c r="F1348" s="6"/>
      <c r="G1348" s="34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.8">
      <c r="A1349" s="1"/>
      <c r="B1349" s="1"/>
      <c r="C1349" s="1" t="str">
        <f t="shared" ca="1" si="5"/>
        <v>Incompleto</v>
      </c>
      <c r="D1349" s="1"/>
      <c r="E1349" s="6"/>
      <c r="F1349" s="6"/>
      <c r="G1349" s="34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.8">
      <c r="A1350" s="1"/>
      <c r="B1350" s="1"/>
      <c r="C1350" s="1" t="str">
        <f t="shared" ca="1" si="5"/>
        <v>Incompleto</v>
      </c>
      <c r="D1350" s="1"/>
      <c r="E1350" s="6"/>
      <c r="F1350" s="6"/>
      <c r="G1350" s="34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.8">
      <c r="A1351" s="1"/>
      <c r="B1351" s="1"/>
      <c r="C1351" s="1" t="str">
        <f t="shared" ca="1" si="5"/>
        <v>Incompleto</v>
      </c>
      <c r="D1351" s="1"/>
      <c r="E1351" s="6"/>
      <c r="F1351" s="6"/>
      <c r="G1351" s="34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.8">
      <c r="A1352" s="1"/>
      <c r="B1352" s="1"/>
      <c r="C1352" s="1" t="str">
        <f t="shared" ca="1" si="5"/>
        <v>Incompleto</v>
      </c>
      <c r="D1352" s="1"/>
      <c r="E1352" s="6"/>
      <c r="F1352" s="6"/>
      <c r="G1352" s="34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.8">
      <c r="A1353" s="1"/>
      <c r="B1353" s="1"/>
      <c r="C1353" s="1" t="str">
        <f t="shared" ca="1" si="5"/>
        <v>Incompleto</v>
      </c>
      <c r="D1353" s="1"/>
      <c r="E1353" s="6"/>
      <c r="F1353" s="6"/>
      <c r="G1353" s="34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.8">
      <c r="A1354" s="1"/>
      <c r="B1354" s="1"/>
      <c r="C1354" s="1" t="str">
        <f t="shared" ca="1" si="5"/>
        <v>Incompleto</v>
      </c>
      <c r="D1354" s="1"/>
      <c r="E1354" s="6"/>
      <c r="F1354" s="6"/>
      <c r="G1354" s="34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.8">
      <c r="A1355" s="1"/>
      <c r="B1355" s="1"/>
      <c r="C1355" s="1" t="str">
        <f t="shared" ca="1" si="5"/>
        <v>Incompleto</v>
      </c>
      <c r="D1355" s="1"/>
      <c r="E1355" s="6"/>
      <c r="F1355" s="6"/>
      <c r="G1355" s="34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.8">
      <c r="A1356" s="1"/>
      <c r="B1356" s="1"/>
      <c r="C1356" s="1" t="str">
        <f t="shared" ca="1" si="5"/>
        <v>Incompleto</v>
      </c>
      <c r="D1356" s="1"/>
      <c r="E1356" s="6"/>
      <c r="F1356" s="6"/>
      <c r="G1356" s="34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.8">
      <c r="A1357" s="1"/>
      <c r="B1357" s="1"/>
      <c r="C1357" s="1" t="str">
        <f t="shared" ca="1" si="5"/>
        <v>Incompleto</v>
      </c>
      <c r="D1357" s="1"/>
      <c r="E1357" s="6"/>
      <c r="F1357" s="6"/>
      <c r="G1357" s="34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.8">
      <c r="A1358" s="1"/>
      <c r="B1358" s="1"/>
      <c r="C1358" s="1" t="str">
        <f t="shared" ca="1" si="5"/>
        <v>Incompleto</v>
      </c>
      <c r="D1358" s="1"/>
      <c r="E1358" s="6"/>
      <c r="F1358" s="6"/>
      <c r="G1358" s="34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.8">
      <c r="A1359" s="1"/>
      <c r="B1359" s="1"/>
      <c r="C1359" s="1" t="str">
        <f t="shared" ca="1" si="5"/>
        <v>Incompleto</v>
      </c>
      <c r="D1359" s="1"/>
      <c r="E1359" s="6"/>
      <c r="F1359" s="6"/>
      <c r="G1359" s="34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.8">
      <c r="A1360" s="1"/>
      <c r="B1360" s="1"/>
      <c r="C1360" s="1" t="str">
        <f t="shared" ca="1" si="5"/>
        <v>Incompleto</v>
      </c>
      <c r="D1360" s="1"/>
      <c r="E1360" s="6"/>
      <c r="F1360" s="6"/>
      <c r="G1360" s="34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.8">
      <c r="A1361" s="1"/>
      <c r="B1361" s="1"/>
      <c r="C1361" s="1" t="str">
        <f t="shared" ca="1" si="5"/>
        <v>Incompleto</v>
      </c>
      <c r="D1361" s="1"/>
      <c r="E1361" s="6"/>
      <c r="F1361" s="6"/>
      <c r="G1361" s="34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.8">
      <c r="A1362" s="1"/>
      <c r="B1362" s="1"/>
      <c r="C1362" s="1" t="str">
        <f t="shared" ca="1" si="5"/>
        <v>Incompleto</v>
      </c>
      <c r="D1362" s="1"/>
      <c r="E1362" s="6"/>
      <c r="F1362" s="6"/>
      <c r="G1362" s="34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.8">
      <c r="A1363" s="1"/>
      <c r="B1363" s="1"/>
      <c r="C1363" s="1" t="str">
        <f t="shared" ca="1" si="5"/>
        <v>Incompleto</v>
      </c>
      <c r="D1363" s="1"/>
      <c r="E1363" s="6"/>
      <c r="F1363" s="6"/>
      <c r="G1363" s="34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.8">
      <c r="A1364" s="1"/>
      <c r="B1364" s="1"/>
      <c r="C1364" s="1" t="str">
        <f t="shared" ca="1" si="5"/>
        <v>Incompleto</v>
      </c>
      <c r="D1364" s="1"/>
      <c r="E1364" s="6"/>
      <c r="F1364" s="6"/>
      <c r="G1364" s="34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.8">
      <c r="A1365" s="1"/>
      <c r="B1365" s="1"/>
      <c r="C1365" s="1" t="str">
        <f t="shared" ca="1" si="5"/>
        <v>Incompleto</v>
      </c>
      <c r="D1365" s="1"/>
      <c r="E1365" s="6"/>
      <c r="F1365" s="6"/>
      <c r="G1365" s="34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.8">
      <c r="A1366" s="1"/>
      <c r="B1366" s="1"/>
      <c r="C1366" s="1" t="str">
        <f t="shared" ca="1" si="5"/>
        <v>Incompleto</v>
      </c>
      <c r="D1366" s="1"/>
      <c r="E1366" s="6"/>
      <c r="F1366" s="6"/>
      <c r="G1366" s="34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.8">
      <c r="A1367" s="1"/>
      <c r="B1367" s="1"/>
      <c r="C1367" s="1" t="str">
        <f t="shared" ca="1" si="5"/>
        <v>Incompleto</v>
      </c>
      <c r="D1367" s="1"/>
      <c r="E1367" s="6"/>
      <c r="F1367" s="6"/>
      <c r="G1367" s="34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.8">
      <c r="A1368" s="1"/>
      <c r="B1368" s="1"/>
      <c r="C1368" s="1" t="str">
        <f t="shared" ca="1" si="5"/>
        <v>Incompleto</v>
      </c>
      <c r="D1368" s="1"/>
      <c r="E1368" s="6"/>
      <c r="F1368" s="6"/>
      <c r="G1368" s="34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.8">
      <c r="A1369" s="1"/>
      <c r="B1369" s="1"/>
      <c r="C1369" s="1" t="str">
        <f t="shared" ca="1" si="5"/>
        <v>Incompleto</v>
      </c>
      <c r="D1369" s="1"/>
      <c r="E1369" s="6"/>
      <c r="F1369" s="6"/>
      <c r="G1369" s="34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.8">
      <c r="A1370" s="1"/>
      <c r="B1370" s="1"/>
      <c r="C1370" s="1" t="str">
        <f t="shared" ca="1" si="5"/>
        <v>Incompleto</v>
      </c>
      <c r="D1370" s="1"/>
      <c r="E1370" s="6"/>
      <c r="F1370" s="6"/>
      <c r="G1370" s="34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.8">
      <c r="A1371" s="1"/>
      <c r="B1371" s="1"/>
      <c r="C1371" s="1" t="str">
        <f t="shared" ca="1" si="5"/>
        <v>Incompleto</v>
      </c>
      <c r="D1371" s="1"/>
      <c r="E1371" s="6"/>
      <c r="F1371" s="6"/>
      <c r="G1371" s="34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.8">
      <c r="A1372" s="1"/>
      <c r="B1372" s="1"/>
      <c r="C1372" s="1" t="str">
        <f t="shared" ca="1" si="5"/>
        <v>Incompleto</v>
      </c>
      <c r="D1372" s="1"/>
      <c r="E1372" s="6"/>
      <c r="F1372" s="6"/>
      <c r="G1372" s="34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.8">
      <c r="A1373" s="1"/>
      <c r="B1373" s="1"/>
      <c r="C1373" s="1" t="str">
        <f t="shared" ca="1" si="5"/>
        <v>Incompleto</v>
      </c>
      <c r="D1373" s="1"/>
      <c r="E1373" s="6"/>
      <c r="F1373" s="6"/>
      <c r="G1373" s="34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.8">
      <c r="A1374" s="1"/>
      <c r="B1374" s="1"/>
      <c r="C1374" s="1" t="str">
        <f t="shared" ca="1" si="5"/>
        <v>Incompleto</v>
      </c>
      <c r="D1374" s="1"/>
      <c r="E1374" s="6"/>
      <c r="F1374" s="6"/>
      <c r="G1374" s="34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.8">
      <c r="A1375" s="1"/>
      <c r="B1375" s="1"/>
      <c r="C1375" s="1" t="str">
        <f t="shared" ca="1" si="5"/>
        <v>Incompleto</v>
      </c>
      <c r="D1375" s="1"/>
      <c r="E1375" s="6"/>
      <c r="F1375" s="6"/>
      <c r="G1375" s="34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.8">
      <c r="A1376" s="1"/>
      <c r="B1376" s="1"/>
      <c r="C1376" s="1" t="str">
        <f t="shared" ca="1" si="5"/>
        <v>Incompleto</v>
      </c>
      <c r="D1376" s="1"/>
      <c r="E1376" s="6"/>
      <c r="F1376" s="6"/>
      <c r="G1376" s="34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.8">
      <c r="A1377" s="1"/>
      <c r="B1377" s="1"/>
      <c r="C1377" s="1" t="str">
        <f t="shared" ca="1" si="5"/>
        <v>Incompleto</v>
      </c>
      <c r="D1377" s="1"/>
      <c r="E1377" s="6"/>
      <c r="F1377" s="6"/>
      <c r="G1377" s="34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.8">
      <c r="A1378" s="1"/>
      <c r="B1378" s="1"/>
      <c r="C1378" s="1" t="str">
        <f t="shared" ca="1" si="5"/>
        <v>Incompleto</v>
      </c>
      <c r="D1378" s="1"/>
      <c r="E1378" s="6"/>
      <c r="F1378" s="6"/>
      <c r="G1378" s="34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.8">
      <c r="A1379" s="1"/>
      <c r="B1379" s="1"/>
      <c r="C1379" s="1" t="str">
        <f t="shared" ca="1" si="5"/>
        <v>Incompleto</v>
      </c>
      <c r="D1379" s="1"/>
      <c r="E1379" s="6"/>
      <c r="F1379" s="6"/>
      <c r="G1379" s="34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.8">
      <c r="A1380" s="1"/>
      <c r="B1380" s="1"/>
      <c r="C1380" s="1" t="str">
        <f t="shared" ca="1" si="5"/>
        <v>Incompleto</v>
      </c>
      <c r="D1380" s="1"/>
      <c r="E1380" s="6"/>
      <c r="F1380" s="6"/>
      <c r="G1380" s="34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.8">
      <c r="A1381" s="1"/>
      <c r="B1381" s="1"/>
      <c r="C1381" s="1" t="str">
        <f t="shared" ca="1" si="5"/>
        <v>Incompleto</v>
      </c>
      <c r="D1381" s="1"/>
      <c r="E1381" s="6"/>
      <c r="F1381" s="6"/>
      <c r="G1381" s="34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.8">
      <c r="A1382" s="1"/>
      <c r="B1382" s="1"/>
      <c r="C1382" s="1" t="str">
        <f t="shared" ca="1" si="5"/>
        <v>Incompleto</v>
      </c>
      <c r="D1382" s="1"/>
      <c r="E1382" s="6"/>
      <c r="F1382" s="6"/>
      <c r="G1382" s="34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.8">
      <c r="A1383" s="1"/>
      <c r="B1383" s="1"/>
      <c r="C1383" s="1" t="str">
        <f t="shared" ca="1" si="5"/>
        <v>Incompleto</v>
      </c>
      <c r="D1383" s="1"/>
      <c r="E1383" s="6"/>
      <c r="F1383" s="6"/>
      <c r="G1383" s="34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.8">
      <c r="A1384" s="1"/>
      <c r="B1384" s="1"/>
      <c r="C1384" s="1" t="str">
        <f t="shared" ca="1" si="5"/>
        <v>Incompleto</v>
      </c>
      <c r="D1384" s="1"/>
      <c r="E1384" s="6"/>
      <c r="F1384" s="6"/>
      <c r="G1384" s="34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.8">
      <c r="A1385" s="1"/>
      <c r="B1385" s="1"/>
      <c r="C1385" s="1" t="str">
        <f t="shared" ca="1" si="5"/>
        <v>Incompleto</v>
      </c>
      <c r="D1385" s="1"/>
      <c r="E1385" s="6"/>
      <c r="F1385" s="6"/>
      <c r="G1385" s="34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.8">
      <c r="A1386" s="1"/>
      <c r="B1386" s="1"/>
      <c r="C1386" s="1" t="str">
        <f t="shared" ca="1" si="5"/>
        <v>Incompleto</v>
      </c>
      <c r="D1386" s="1"/>
      <c r="E1386" s="6"/>
      <c r="F1386" s="6"/>
      <c r="G1386" s="34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.8">
      <c r="A1387" s="1"/>
      <c r="B1387" s="1"/>
      <c r="C1387" s="1" t="str">
        <f t="shared" ca="1" si="5"/>
        <v>Incompleto</v>
      </c>
      <c r="D1387" s="1"/>
      <c r="E1387" s="6"/>
      <c r="F1387" s="6"/>
      <c r="G1387" s="34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.8">
      <c r="A1388" s="1"/>
      <c r="B1388" s="1"/>
      <c r="C1388" s="1" t="str">
        <f t="shared" ca="1" si="5"/>
        <v>Incompleto</v>
      </c>
      <c r="D1388" s="1"/>
      <c r="E1388" s="6"/>
      <c r="F1388" s="6"/>
      <c r="G1388" s="34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.8">
      <c r="A1389" s="1"/>
      <c r="B1389" s="1"/>
      <c r="C1389" s="1" t="str">
        <f t="shared" ca="1" si="5"/>
        <v>Incompleto</v>
      </c>
      <c r="D1389" s="1"/>
      <c r="E1389" s="6"/>
      <c r="F1389" s="6"/>
      <c r="G1389" s="34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.8">
      <c r="A1390" s="1"/>
      <c r="B1390" s="1"/>
      <c r="C1390" s="1" t="str">
        <f t="shared" ca="1" si="5"/>
        <v>Incompleto</v>
      </c>
      <c r="D1390" s="1"/>
      <c r="E1390" s="6"/>
      <c r="F1390" s="6"/>
      <c r="G1390" s="34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.8">
      <c r="A1391" s="1"/>
      <c r="B1391" s="1"/>
      <c r="C1391" s="1" t="str">
        <f t="shared" ca="1" si="5"/>
        <v>Incompleto</v>
      </c>
      <c r="D1391" s="1"/>
      <c r="E1391" s="6"/>
      <c r="F1391" s="6"/>
      <c r="G1391" s="34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.8">
      <c r="A1392" s="1"/>
      <c r="B1392" s="1"/>
      <c r="C1392" s="1" t="str">
        <f t="shared" ca="1" si="5"/>
        <v>Incompleto</v>
      </c>
      <c r="D1392" s="1"/>
      <c r="E1392" s="6"/>
      <c r="F1392" s="6"/>
      <c r="G1392" s="34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.8">
      <c r="A1393" s="1"/>
      <c r="B1393" s="1"/>
      <c r="C1393" s="1" t="str">
        <f t="shared" ca="1" si="5"/>
        <v>Incompleto</v>
      </c>
      <c r="D1393" s="1"/>
      <c r="E1393" s="6"/>
      <c r="F1393" s="6"/>
      <c r="G1393" s="34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.8">
      <c r="A1394" s="1"/>
      <c r="B1394" s="1"/>
      <c r="C1394" s="1" t="str">
        <f t="shared" ca="1" si="5"/>
        <v>Incompleto</v>
      </c>
      <c r="D1394" s="1"/>
      <c r="E1394" s="6"/>
      <c r="F1394" s="6"/>
      <c r="G1394" s="34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.8">
      <c r="A1395" s="1"/>
      <c r="B1395" s="1"/>
      <c r="C1395" s="1" t="str">
        <f t="shared" ca="1" si="5"/>
        <v>Incompleto</v>
      </c>
      <c r="D1395" s="1"/>
      <c r="E1395" s="6"/>
      <c r="F1395" s="6"/>
      <c r="G1395" s="34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.8">
      <c r="A1396" s="1"/>
      <c r="B1396" s="1"/>
      <c r="C1396" s="1" t="str">
        <f t="shared" ca="1" si="5"/>
        <v>Incompleto</v>
      </c>
      <c r="D1396" s="1"/>
      <c r="E1396" s="6"/>
      <c r="F1396" s="6"/>
      <c r="G1396" s="34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.8">
      <c r="A1397" s="1"/>
      <c r="B1397" s="1"/>
      <c r="C1397" s="1" t="str">
        <f t="shared" ca="1" si="5"/>
        <v>Incompleto</v>
      </c>
      <c r="D1397" s="1"/>
      <c r="E1397" s="6"/>
      <c r="F1397" s="6"/>
      <c r="G1397" s="34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.8">
      <c r="A1398" s="1"/>
      <c r="B1398" s="1"/>
      <c r="C1398" s="1" t="str">
        <f t="shared" ca="1" si="5"/>
        <v>Incompleto</v>
      </c>
      <c r="D1398" s="1"/>
      <c r="E1398" s="6"/>
      <c r="F1398" s="6"/>
      <c r="G1398" s="34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.8">
      <c r="A1399" s="1"/>
      <c r="B1399" s="1"/>
      <c r="C1399" s="1" t="str">
        <f t="shared" ca="1" si="5"/>
        <v>Incompleto</v>
      </c>
      <c r="D1399" s="1"/>
      <c r="E1399" s="6"/>
      <c r="F1399" s="6"/>
      <c r="G1399" s="34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.8">
      <c r="A1400" s="1"/>
      <c r="B1400" s="1"/>
      <c r="C1400" s="1" t="str">
        <f t="shared" ca="1" si="5"/>
        <v>Incompleto</v>
      </c>
      <c r="D1400" s="1"/>
      <c r="E1400" s="6"/>
      <c r="F1400" s="6"/>
      <c r="G1400" s="34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.8">
      <c r="A1401" s="1"/>
      <c r="B1401" s="1"/>
      <c r="C1401" s="1" t="str">
        <f t="shared" ca="1" si="5"/>
        <v>Incompleto</v>
      </c>
      <c r="D1401" s="1"/>
      <c r="E1401" s="6"/>
      <c r="F1401" s="6"/>
      <c r="G1401" s="34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.8">
      <c r="A1402" s="1"/>
      <c r="B1402" s="1"/>
      <c r="C1402" s="1" t="str">
        <f t="shared" ca="1" si="5"/>
        <v>Incompleto</v>
      </c>
      <c r="D1402" s="1"/>
      <c r="E1402" s="6"/>
      <c r="F1402" s="6"/>
      <c r="G1402" s="34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.8">
      <c r="A1403" s="1"/>
      <c r="B1403" s="1"/>
      <c r="C1403" s="1" t="str">
        <f t="shared" ca="1" si="5"/>
        <v>Incompleto</v>
      </c>
      <c r="D1403" s="1"/>
      <c r="E1403" s="6"/>
      <c r="F1403" s="6"/>
      <c r="G1403" s="34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.8">
      <c r="A1404" s="1"/>
      <c r="B1404" s="1"/>
      <c r="C1404" s="1" t="str">
        <f t="shared" ca="1" si="5"/>
        <v>Incompleto</v>
      </c>
      <c r="D1404" s="1"/>
      <c r="E1404" s="6"/>
      <c r="F1404" s="6"/>
      <c r="G1404" s="34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.8">
      <c r="A1405" s="1"/>
      <c r="B1405" s="1"/>
      <c r="C1405" s="1" t="str">
        <f t="shared" ca="1" si="5"/>
        <v>Incompleto</v>
      </c>
      <c r="D1405" s="1"/>
      <c r="E1405" s="6"/>
      <c r="F1405" s="6"/>
      <c r="G1405" s="34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.8">
      <c r="A1406" s="1"/>
      <c r="B1406" s="1"/>
      <c r="C1406" s="1" t="str">
        <f t="shared" ca="1" si="5"/>
        <v>Incompleto</v>
      </c>
      <c r="D1406" s="1"/>
      <c r="E1406" s="6"/>
      <c r="F1406" s="6"/>
      <c r="G1406" s="34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.8">
      <c r="A1407" s="1"/>
      <c r="B1407" s="1"/>
      <c r="C1407" s="1" t="str">
        <f t="shared" ca="1" si="5"/>
        <v>Incompleto</v>
      </c>
      <c r="D1407" s="1"/>
      <c r="E1407" s="6"/>
      <c r="F1407" s="6"/>
      <c r="G1407" s="34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.8">
      <c r="A1408" s="1"/>
      <c r="B1408" s="1"/>
      <c r="C1408" s="1" t="str">
        <f t="shared" ca="1" si="5"/>
        <v>Incompleto</v>
      </c>
      <c r="D1408" s="1"/>
      <c r="E1408" s="6"/>
      <c r="F1408" s="6"/>
      <c r="G1408" s="34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.8">
      <c r="A1409" s="1"/>
      <c r="B1409" s="1"/>
      <c r="C1409" s="1" t="str">
        <f t="shared" ca="1" si="5"/>
        <v>Incompleto</v>
      </c>
      <c r="D1409" s="1"/>
      <c r="E1409" s="6"/>
      <c r="F1409" s="6"/>
      <c r="G1409" s="34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.8">
      <c r="A1410" s="1"/>
      <c r="B1410" s="1"/>
      <c r="C1410" s="1" t="str">
        <f t="shared" ca="1" si="5"/>
        <v>Incompleto</v>
      </c>
      <c r="D1410" s="1"/>
      <c r="E1410" s="6"/>
      <c r="F1410" s="6"/>
      <c r="G1410" s="34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.8">
      <c r="A1411" s="1"/>
      <c r="B1411" s="1"/>
      <c r="C1411" s="1" t="str">
        <f t="shared" ca="1" si="5"/>
        <v>Incompleto</v>
      </c>
      <c r="D1411" s="1"/>
      <c r="E1411" s="6"/>
      <c r="F1411" s="6"/>
      <c r="G1411" s="34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.8">
      <c r="A1412" s="1"/>
      <c r="B1412" s="1"/>
      <c r="C1412" s="1" t="str">
        <f t="shared" ca="1" si="5"/>
        <v>Incompleto</v>
      </c>
      <c r="D1412" s="1"/>
      <c r="E1412" s="6"/>
      <c r="F1412" s="6"/>
      <c r="G1412" s="34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.8">
      <c r="A1413" s="1"/>
      <c r="B1413" s="1"/>
      <c r="C1413" s="1" t="str">
        <f t="shared" ca="1" si="5"/>
        <v>Incompleto</v>
      </c>
      <c r="D1413" s="1"/>
      <c r="E1413" s="6"/>
      <c r="F1413" s="6"/>
      <c r="G1413" s="34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.8">
      <c r="A1414" s="1"/>
      <c r="B1414" s="1"/>
      <c r="C1414" s="1" t="str">
        <f t="shared" ca="1" si="5"/>
        <v>Incompleto</v>
      </c>
      <c r="D1414" s="1"/>
      <c r="E1414" s="6"/>
      <c r="F1414" s="6"/>
      <c r="G1414" s="34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.8">
      <c r="A1415" s="1"/>
      <c r="B1415" s="1"/>
      <c r="C1415" s="1" t="str">
        <f t="shared" ca="1" si="5"/>
        <v>Incompleto</v>
      </c>
      <c r="D1415" s="1"/>
      <c r="E1415" s="6"/>
      <c r="F1415" s="6"/>
      <c r="G1415" s="34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.8">
      <c r="A1416" s="1"/>
      <c r="B1416" s="1"/>
      <c r="C1416" s="1" t="str">
        <f t="shared" ca="1" si="5"/>
        <v>Incompleto</v>
      </c>
      <c r="D1416" s="1"/>
      <c r="E1416" s="6"/>
      <c r="F1416" s="6"/>
      <c r="G1416" s="34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.8">
      <c r="A1417" s="1"/>
      <c r="B1417" s="1"/>
      <c r="C1417" s="1" t="str">
        <f t="shared" ca="1" si="5"/>
        <v>Incompleto</v>
      </c>
      <c r="D1417" s="1"/>
      <c r="E1417" s="6"/>
      <c r="F1417" s="6"/>
      <c r="G1417" s="34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.8">
      <c r="A1418" s="1"/>
      <c r="B1418" s="1"/>
      <c r="C1418" s="1" t="str">
        <f t="shared" ca="1" si="5"/>
        <v>Incompleto</v>
      </c>
      <c r="D1418" s="1"/>
      <c r="E1418" s="6"/>
      <c r="F1418" s="6"/>
      <c r="G1418" s="34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.8">
      <c r="A1419" s="1"/>
      <c r="B1419" s="1"/>
      <c r="C1419" s="1" t="str">
        <f t="shared" ca="1" si="5"/>
        <v>Incompleto</v>
      </c>
      <c r="D1419" s="1"/>
      <c r="E1419" s="6"/>
      <c r="F1419" s="6"/>
      <c r="G1419" s="34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.8">
      <c r="A1420" s="1"/>
      <c r="B1420" s="1"/>
      <c r="C1420" s="1" t="str">
        <f t="shared" ca="1" si="5"/>
        <v>Incompleto</v>
      </c>
      <c r="D1420" s="1"/>
      <c r="E1420" s="6"/>
      <c r="F1420" s="6"/>
      <c r="G1420" s="34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.8">
      <c r="A1421" s="1"/>
      <c r="B1421" s="1"/>
      <c r="C1421" s="1" t="str">
        <f t="shared" ca="1" si="5"/>
        <v>Incompleto</v>
      </c>
      <c r="D1421" s="1"/>
      <c r="E1421" s="6"/>
      <c r="F1421" s="6"/>
      <c r="G1421" s="34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.8">
      <c r="A1422" s="1"/>
      <c r="B1422" s="1"/>
      <c r="C1422" s="1" t="str">
        <f t="shared" ca="1" si="5"/>
        <v>Incompleto</v>
      </c>
      <c r="D1422" s="1"/>
      <c r="E1422" s="6"/>
      <c r="F1422" s="6"/>
      <c r="G1422" s="34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.8">
      <c r="A1423" s="1"/>
      <c r="B1423" s="1"/>
      <c r="C1423" s="1" t="str">
        <f t="shared" ca="1" si="5"/>
        <v>Incompleto</v>
      </c>
      <c r="D1423" s="1"/>
      <c r="E1423" s="6"/>
      <c r="F1423" s="6"/>
      <c r="G1423" s="34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.8">
      <c r="A1424" s="1"/>
      <c r="B1424" s="1"/>
      <c r="C1424" s="1" t="str">
        <f t="shared" ca="1" si="5"/>
        <v>Incompleto</v>
      </c>
      <c r="D1424" s="1"/>
      <c r="E1424" s="6"/>
      <c r="F1424" s="6"/>
      <c r="G1424" s="34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.8">
      <c r="A1425" s="1"/>
      <c r="B1425" s="1"/>
      <c r="C1425" s="1" t="str">
        <f t="shared" ca="1" si="5"/>
        <v>Incompleto</v>
      </c>
      <c r="D1425" s="1"/>
      <c r="E1425" s="6"/>
      <c r="F1425" s="6"/>
      <c r="G1425" s="34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.8">
      <c r="A1426" s="1"/>
      <c r="B1426" s="1"/>
      <c r="C1426" s="1" t="str">
        <f t="shared" ca="1" si="5"/>
        <v>Incompleto</v>
      </c>
      <c r="D1426" s="1"/>
      <c r="E1426" s="6"/>
      <c r="F1426" s="6"/>
      <c r="G1426" s="34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.8">
      <c r="A1427" s="1"/>
      <c r="B1427" s="1"/>
      <c r="C1427" s="1" t="str">
        <f t="shared" ca="1" si="5"/>
        <v>Incompleto</v>
      </c>
      <c r="D1427" s="1"/>
      <c r="E1427" s="6"/>
      <c r="F1427" s="6"/>
      <c r="G1427" s="34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.8">
      <c r="A1428" s="1"/>
      <c r="B1428" s="1"/>
      <c r="C1428" s="1" t="str">
        <f t="shared" ca="1" si="5"/>
        <v>Incompleto</v>
      </c>
      <c r="D1428" s="1"/>
      <c r="E1428" s="6"/>
      <c r="F1428" s="6"/>
      <c r="G1428" s="34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.8">
      <c r="A1429" s="1"/>
      <c r="B1429" s="1"/>
      <c r="C1429" s="1" t="str">
        <f t="shared" ca="1" si="5"/>
        <v>Incompleto</v>
      </c>
      <c r="D1429" s="1"/>
      <c r="E1429" s="6"/>
      <c r="F1429" s="6"/>
      <c r="G1429" s="34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.8">
      <c r="A1430" s="1"/>
      <c r="B1430" s="1"/>
      <c r="C1430" s="1" t="str">
        <f t="shared" ca="1" si="5"/>
        <v>Incompleto</v>
      </c>
      <c r="D1430" s="1"/>
      <c r="E1430" s="6"/>
      <c r="F1430" s="6"/>
      <c r="G1430" s="34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.8">
      <c r="A1431" s="1"/>
      <c r="B1431" s="1"/>
      <c r="C1431" s="1" t="str">
        <f t="shared" ca="1" si="5"/>
        <v>Incompleto</v>
      </c>
      <c r="D1431" s="1"/>
      <c r="E1431" s="6"/>
      <c r="F1431" s="6"/>
      <c r="G1431" s="34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.8">
      <c r="A1432" s="1"/>
      <c r="B1432" s="1"/>
      <c r="C1432" s="1" t="str">
        <f t="shared" ca="1" si="5"/>
        <v>Incompleto</v>
      </c>
      <c r="D1432" s="1"/>
      <c r="E1432" s="6"/>
      <c r="F1432" s="6"/>
      <c r="G1432" s="34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.8">
      <c r="A1433" s="1"/>
      <c r="B1433" s="1"/>
      <c r="C1433" s="1" t="str">
        <f t="shared" ca="1" si="5"/>
        <v>Incompleto</v>
      </c>
      <c r="D1433" s="1"/>
      <c r="E1433" s="6"/>
      <c r="F1433" s="6"/>
      <c r="G1433" s="34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.8">
      <c r="A1434" s="1"/>
      <c r="B1434" s="1"/>
      <c r="C1434" s="1" t="str">
        <f t="shared" ca="1" si="5"/>
        <v>Incompleto</v>
      </c>
      <c r="D1434" s="1"/>
      <c r="E1434" s="6"/>
      <c r="F1434" s="6"/>
      <c r="G1434" s="34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.8">
      <c r="A1435" s="1"/>
      <c r="B1435" s="1"/>
      <c r="C1435" s="1" t="str">
        <f t="shared" ca="1" si="5"/>
        <v>Incompleto</v>
      </c>
      <c r="D1435" s="1"/>
      <c r="E1435" s="6"/>
      <c r="F1435" s="6"/>
      <c r="G1435" s="34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.8">
      <c r="A1436" s="1"/>
      <c r="B1436" s="1"/>
      <c r="C1436" s="1" t="str">
        <f t="shared" ca="1" si="5"/>
        <v>Incompleto</v>
      </c>
      <c r="D1436" s="1"/>
      <c r="E1436" s="6"/>
      <c r="F1436" s="6"/>
      <c r="G1436" s="34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.8">
      <c r="A1437" s="1"/>
      <c r="B1437" s="1"/>
      <c r="C1437" s="1" t="str">
        <f t="shared" ca="1" si="5"/>
        <v>Incompleto</v>
      </c>
      <c r="D1437" s="1"/>
      <c r="E1437" s="6"/>
      <c r="F1437" s="6"/>
      <c r="G1437" s="34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.8">
      <c r="A1438" s="1"/>
      <c r="B1438" s="1"/>
      <c r="C1438" s="1" t="str">
        <f t="shared" ca="1" si="5"/>
        <v>Incompleto</v>
      </c>
      <c r="D1438" s="1"/>
      <c r="E1438" s="6"/>
      <c r="F1438" s="6"/>
      <c r="G1438" s="34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.8">
      <c r="A1439" s="1"/>
      <c r="B1439" s="1"/>
      <c r="C1439" s="1" t="str">
        <f t="shared" ca="1" si="5"/>
        <v>Incompleto</v>
      </c>
      <c r="D1439" s="1"/>
      <c r="E1439" s="6"/>
      <c r="F1439" s="6"/>
      <c r="G1439" s="34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.8">
      <c r="A1440" s="1"/>
      <c r="B1440" s="1"/>
      <c r="C1440" s="1" t="str">
        <f t="shared" ca="1" si="5"/>
        <v>Incompleto</v>
      </c>
      <c r="D1440" s="1"/>
      <c r="E1440" s="6"/>
      <c r="F1440" s="6"/>
      <c r="G1440" s="34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.8">
      <c r="A1441" s="1"/>
      <c r="B1441" s="1"/>
      <c r="C1441" s="1" t="str">
        <f t="shared" ca="1" si="5"/>
        <v>Incompleto</v>
      </c>
      <c r="D1441" s="1"/>
      <c r="E1441" s="6"/>
      <c r="F1441" s="6"/>
      <c r="G1441" s="34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.8">
      <c r="A1442" s="1"/>
      <c r="B1442" s="1"/>
      <c r="C1442" s="1" t="str">
        <f t="shared" ca="1" si="5"/>
        <v>Incompleto</v>
      </c>
      <c r="D1442" s="1"/>
      <c r="E1442" s="6"/>
      <c r="F1442" s="6"/>
      <c r="G1442" s="34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.8">
      <c r="A1443" s="1"/>
      <c r="B1443" s="1"/>
      <c r="C1443" s="1" t="str">
        <f t="shared" ca="1" si="5"/>
        <v>Incompleto</v>
      </c>
      <c r="D1443" s="1"/>
      <c r="E1443" s="6"/>
      <c r="F1443" s="6"/>
      <c r="G1443" s="34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.8">
      <c r="A1444" s="1"/>
      <c r="B1444" s="1"/>
      <c r="C1444" s="1" t="str">
        <f t="shared" ca="1" si="5"/>
        <v>Incompleto</v>
      </c>
      <c r="D1444" s="1"/>
      <c r="E1444" s="6"/>
      <c r="F1444" s="6"/>
      <c r="G1444" s="34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.8">
      <c r="A1445" s="1"/>
      <c r="B1445" s="1"/>
      <c r="C1445" s="1" t="str">
        <f t="shared" ca="1" si="5"/>
        <v>Incompleto</v>
      </c>
      <c r="D1445" s="1"/>
      <c r="E1445" s="6"/>
      <c r="F1445" s="6"/>
      <c r="G1445" s="34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.8">
      <c r="A1446" s="1"/>
      <c r="B1446" s="1"/>
      <c r="C1446" s="1" t="str">
        <f t="shared" ca="1" si="5"/>
        <v>Incompleto</v>
      </c>
      <c r="D1446" s="1"/>
      <c r="E1446" s="6"/>
      <c r="F1446" s="6"/>
      <c r="G1446" s="34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.8">
      <c r="A1447" s="1"/>
      <c r="B1447" s="1"/>
      <c r="C1447" s="1" t="str">
        <f t="shared" ca="1" si="5"/>
        <v>Incompleto</v>
      </c>
      <c r="D1447" s="1"/>
      <c r="E1447" s="6"/>
      <c r="F1447" s="6"/>
      <c r="G1447" s="34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.8">
      <c r="A1448" s="1"/>
      <c r="B1448" s="1"/>
      <c r="C1448" s="1" t="str">
        <f t="shared" ca="1" si="5"/>
        <v>Incompleto</v>
      </c>
      <c r="D1448" s="1"/>
      <c r="E1448" s="6"/>
      <c r="F1448" s="6"/>
      <c r="G1448" s="34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.8">
      <c r="A1449" s="1"/>
      <c r="B1449" s="1"/>
      <c r="C1449" s="1" t="str">
        <f t="shared" ca="1" si="5"/>
        <v>Incompleto</v>
      </c>
      <c r="D1449" s="1"/>
      <c r="E1449" s="6"/>
      <c r="F1449" s="6"/>
      <c r="G1449" s="34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.8">
      <c r="A1450" s="1"/>
      <c r="B1450" s="1"/>
      <c r="C1450" s="1" t="str">
        <f t="shared" ca="1" si="5"/>
        <v>Incompleto</v>
      </c>
      <c r="D1450" s="1"/>
      <c r="E1450" s="6"/>
      <c r="F1450" s="6"/>
      <c r="G1450" s="34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.8">
      <c r="A1451" s="1"/>
      <c r="B1451" s="1"/>
      <c r="C1451" s="1" t="str">
        <f t="shared" ca="1" si="5"/>
        <v>Incompleto</v>
      </c>
      <c r="D1451" s="1"/>
      <c r="E1451" s="6"/>
      <c r="F1451" s="6"/>
      <c r="G1451" s="34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.8">
      <c r="A1452" s="1"/>
      <c r="B1452" s="1"/>
      <c r="C1452" s="1" t="str">
        <f t="shared" ca="1" si="5"/>
        <v>Incompleto</v>
      </c>
      <c r="D1452" s="1"/>
      <c r="E1452" s="6"/>
      <c r="F1452" s="6"/>
      <c r="G1452" s="34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.8">
      <c r="A1453" s="1"/>
      <c r="B1453" s="1"/>
      <c r="C1453" s="1" t="str">
        <f t="shared" ca="1" si="5"/>
        <v>Incompleto</v>
      </c>
      <c r="D1453" s="1"/>
      <c r="E1453" s="6"/>
      <c r="F1453" s="6"/>
      <c r="G1453" s="34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.8">
      <c r="A1454" s="1"/>
      <c r="B1454" s="1"/>
      <c r="C1454" s="1" t="str">
        <f t="shared" ca="1" si="5"/>
        <v>Incompleto</v>
      </c>
      <c r="D1454" s="1"/>
      <c r="E1454" s="6"/>
      <c r="F1454" s="6"/>
      <c r="G1454" s="34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.8">
      <c r="A1455" s="1"/>
      <c r="B1455" s="1"/>
      <c r="C1455" s="1" t="str">
        <f t="shared" ca="1" si="5"/>
        <v>Incompleto</v>
      </c>
      <c r="D1455" s="1"/>
      <c r="E1455" s="6"/>
      <c r="F1455" s="6"/>
      <c r="G1455" s="34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.8">
      <c r="A1456" s="1"/>
      <c r="B1456" s="1"/>
      <c r="C1456" s="1" t="str">
        <f t="shared" ca="1" si="5"/>
        <v>Incompleto</v>
      </c>
      <c r="D1456" s="1"/>
      <c r="E1456" s="6"/>
      <c r="F1456" s="6"/>
      <c r="G1456" s="34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.8">
      <c r="A1457" s="1"/>
      <c r="B1457" s="1"/>
      <c r="C1457" s="1" t="str">
        <f t="shared" ca="1" si="5"/>
        <v>Incompleto</v>
      </c>
      <c r="D1457" s="1"/>
      <c r="E1457" s="6"/>
      <c r="F1457" s="6"/>
      <c r="G1457" s="34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.8">
      <c r="A1458" s="1"/>
      <c r="B1458" s="1"/>
      <c r="C1458" s="1" t="str">
        <f t="shared" ca="1" si="5"/>
        <v>Incompleto</v>
      </c>
      <c r="D1458" s="1"/>
      <c r="E1458" s="6"/>
      <c r="F1458" s="6"/>
      <c r="G1458" s="34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.8">
      <c r="A1459" s="1"/>
      <c r="B1459" s="1"/>
      <c r="C1459" s="1" t="str">
        <f t="shared" ca="1" si="5"/>
        <v>Incompleto</v>
      </c>
      <c r="D1459" s="1"/>
      <c r="E1459" s="6"/>
      <c r="F1459" s="6"/>
      <c r="G1459" s="34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.8">
      <c r="A1460" s="1"/>
      <c r="B1460" s="1"/>
      <c r="C1460" s="1" t="str">
        <f t="shared" ca="1" si="5"/>
        <v>Incompleto</v>
      </c>
      <c r="D1460" s="1"/>
      <c r="E1460" s="6"/>
      <c r="F1460" s="6"/>
      <c r="G1460" s="34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.8">
      <c r="A1461" s="1"/>
      <c r="B1461" s="1"/>
      <c r="C1461" s="1" t="str">
        <f t="shared" ca="1" si="5"/>
        <v>Incompleto</v>
      </c>
      <c r="D1461" s="1"/>
      <c r="E1461" s="6"/>
      <c r="F1461" s="6"/>
      <c r="G1461" s="34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.8">
      <c r="A1462" s="1"/>
      <c r="B1462" s="1"/>
      <c r="C1462" s="1" t="str">
        <f t="shared" ca="1" si="5"/>
        <v>Incompleto</v>
      </c>
      <c r="D1462" s="1"/>
      <c r="E1462" s="6"/>
      <c r="F1462" s="6"/>
      <c r="G1462" s="34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.8">
      <c r="A1463" s="1"/>
      <c r="B1463" s="1"/>
      <c r="C1463" s="1" t="str">
        <f t="shared" ca="1" si="5"/>
        <v>Incompleto</v>
      </c>
      <c r="D1463" s="1"/>
      <c r="E1463" s="6"/>
      <c r="F1463" s="6"/>
      <c r="G1463" s="34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.8">
      <c r="A1464" s="1"/>
      <c r="B1464" s="1"/>
      <c r="C1464" s="1" t="str">
        <f t="shared" ca="1" si="5"/>
        <v>Incompleto</v>
      </c>
      <c r="D1464" s="1"/>
      <c r="E1464" s="6"/>
      <c r="F1464" s="6"/>
      <c r="G1464" s="34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.8">
      <c r="A1465" s="1"/>
      <c r="B1465" s="1"/>
      <c r="C1465" s="1" t="str">
        <f t="shared" ca="1" si="5"/>
        <v>Incompleto</v>
      </c>
      <c r="D1465" s="1"/>
      <c r="E1465" s="6"/>
      <c r="F1465" s="6"/>
      <c r="G1465" s="34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.8">
      <c r="A1466" s="1"/>
      <c r="B1466" s="1"/>
      <c r="C1466" s="1" t="str">
        <f t="shared" ca="1" si="5"/>
        <v>Incompleto</v>
      </c>
      <c r="D1466" s="1"/>
      <c r="E1466" s="6"/>
      <c r="F1466" s="6"/>
      <c r="G1466" s="34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.8">
      <c r="A1467" s="1"/>
      <c r="B1467" s="1"/>
      <c r="C1467" s="1" t="str">
        <f t="shared" ca="1" si="5"/>
        <v>Incompleto</v>
      </c>
      <c r="D1467" s="1"/>
      <c r="E1467" s="6"/>
      <c r="F1467" s="6"/>
      <c r="G1467" s="34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.8">
      <c r="A1468" s="1"/>
      <c r="B1468" s="1"/>
      <c r="C1468" s="1" t="str">
        <f t="shared" ca="1" si="5"/>
        <v>Incompleto</v>
      </c>
      <c r="D1468" s="1"/>
      <c r="E1468" s="6"/>
      <c r="F1468" s="6"/>
      <c r="G1468" s="34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.8">
      <c r="A1469" s="1"/>
      <c r="B1469" s="1"/>
      <c r="C1469" s="1" t="str">
        <f t="shared" ca="1" si="5"/>
        <v>Incompleto</v>
      </c>
      <c r="D1469" s="1"/>
      <c r="E1469" s="6"/>
      <c r="F1469" s="6"/>
      <c r="G1469" s="34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.8">
      <c r="A1470" s="1"/>
      <c r="B1470" s="1"/>
      <c r="C1470" s="1" t="str">
        <f t="shared" ca="1" si="5"/>
        <v>Incompleto</v>
      </c>
      <c r="D1470" s="1"/>
      <c r="E1470" s="6"/>
      <c r="F1470" s="6"/>
      <c r="G1470" s="34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.8">
      <c r="A1471" s="1"/>
      <c r="B1471" s="1"/>
      <c r="C1471" s="1" t="str">
        <f t="shared" ca="1" si="5"/>
        <v>Incompleto</v>
      </c>
      <c r="D1471" s="1"/>
      <c r="E1471" s="6"/>
      <c r="F1471" s="6"/>
      <c r="G1471" s="34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.8">
      <c r="A1472" s="1"/>
      <c r="B1472" s="1"/>
      <c r="C1472" s="1" t="str">
        <f t="shared" ca="1" si="5"/>
        <v>Incompleto</v>
      </c>
      <c r="D1472" s="1"/>
      <c r="E1472" s="6"/>
      <c r="F1472" s="6"/>
      <c r="G1472" s="34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.8">
      <c r="A1473" s="1"/>
      <c r="B1473" s="1"/>
      <c r="C1473" s="1" t="str">
        <f t="shared" ca="1" si="5"/>
        <v>Incompleto</v>
      </c>
      <c r="D1473" s="1"/>
      <c r="E1473" s="6"/>
      <c r="F1473" s="6"/>
      <c r="G1473" s="34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.8">
      <c r="A1474" s="1"/>
      <c r="B1474" s="1"/>
      <c r="C1474" s="1" t="str">
        <f t="shared" ca="1" si="5"/>
        <v>Incompleto</v>
      </c>
      <c r="D1474" s="1"/>
      <c r="E1474" s="6"/>
      <c r="F1474" s="6"/>
      <c r="G1474" s="34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.8">
      <c r="A1475" s="1"/>
      <c r="B1475" s="1"/>
      <c r="C1475" s="1" t="str">
        <f t="shared" ca="1" si="5"/>
        <v>Incompleto</v>
      </c>
      <c r="D1475" s="1"/>
      <c r="E1475" s="6"/>
      <c r="F1475" s="6"/>
      <c r="G1475" s="34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.8">
      <c r="A1476" s="1"/>
      <c r="B1476" s="1"/>
      <c r="C1476" s="1" t="str">
        <f t="shared" ca="1" si="5"/>
        <v>Incompleto</v>
      </c>
      <c r="D1476" s="1"/>
      <c r="E1476" s="6"/>
      <c r="F1476" s="6"/>
      <c r="G1476" s="34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.8">
      <c r="A1477" s="1"/>
      <c r="B1477" s="1"/>
      <c r="C1477" s="1" t="str">
        <f t="shared" ca="1" si="5"/>
        <v>Incompleto</v>
      </c>
      <c r="D1477" s="1"/>
      <c r="E1477" s="6"/>
      <c r="F1477" s="6"/>
      <c r="G1477" s="34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.8">
      <c r="A1478" s="1"/>
      <c r="B1478" s="1"/>
      <c r="C1478" s="1" t="str">
        <f t="shared" ca="1" si="5"/>
        <v>Incompleto</v>
      </c>
      <c r="D1478" s="1"/>
      <c r="E1478" s="6"/>
      <c r="F1478" s="6"/>
      <c r="G1478" s="34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.8">
      <c r="A1479" s="1"/>
      <c r="B1479" s="1"/>
      <c r="C1479" s="1" t="str">
        <f t="shared" ca="1" si="5"/>
        <v>Incompleto</v>
      </c>
      <c r="D1479" s="1"/>
      <c r="E1479" s="6"/>
      <c r="F1479" s="6"/>
      <c r="G1479" s="34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.8">
      <c r="A1480" s="1"/>
      <c r="B1480" s="1"/>
      <c r="C1480" s="1" t="str">
        <f t="shared" ca="1" si="5"/>
        <v>Incompleto</v>
      </c>
      <c r="D1480" s="1"/>
      <c r="E1480" s="6"/>
      <c r="F1480" s="6"/>
      <c r="G1480" s="34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.8">
      <c r="A1481" s="1"/>
      <c r="B1481" s="1"/>
      <c r="C1481" s="1" t="str">
        <f t="shared" ca="1" si="5"/>
        <v>Incompleto</v>
      </c>
      <c r="D1481" s="1"/>
      <c r="E1481" s="6"/>
      <c r="F1481" s="6"/>
      <c r="G1481" s="34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.8">
      <c r="A1482" s="1"/>
      <c r="B1482" s="1"/>
      <c r="C1482" s="1" t="str">
        <f t="shared" ca="1" si="5"/>
        <v>Incompleto</v>
      </c>
      <c r="D1482" s="1"/>
      <c r="E1482" s="6"/>
      <c r="F1482" s="6"/>
      <c r="G1482" s="34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.8">
      <c r="A1483" s="1"/>
      <c r="B1483" s="1"/>
      <c r="C1483" s="1" t="str">
        <f t="shared" ca="1" si="5"/>
        <v>Incompleto</v>
      </c>
      <c r="D1483" s="1"/>
      <c r="E1483" s="6"/>
      <c r="F1483" s="6"/>
      <c r="G1483" s="34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.8">
      <c r="A1484" s="1"/>
      <c r="B1484" s="1"/>
      <c r="C1484" s="1" t="str">
        <f t="shared" ca="1" si="5"/>
        <v>Incompleto</v>
      </c>
      <c r="D1484" s="1"/>
      <c r="E1484" s="6"/>
      <c r="F1484" s="6"/>
      <c r="G1484" s="34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.8">
      <c r="A1485" s="1"/>
      <c r="B1485" s="1"/>
      <c r="C1485" s="1" t="str">
        <f t="shared" ca="1" si="5"/>
        <v>Incompleto</v>
      </c>
      <c r="D1485" s="1"/>
      <c r="E1485" s="6"/>
      <c r="F1485" s="6"/>
      <c r="G1485" s="34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.8">
      <c r="A1486" s="1"/>
      <c r="B1486" s="1"/>
      <c r="C1486" s="1" t="str">
        <f t="shared" ca="1" si="5"/>
        <v>Incompleto</v>
      </c>
      <c r="D1486" s="1"/>
      <c r="E1486" s="6"/>
      <c r="F1486" s="6"/>
      <c r="G1486" s="34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.8">
      <c r="A1487" s="1"/>
      <c r="B1487" s="1"/>
      <c r="C1487" s="1" t="str">
        <f t="shared" ca="1" si="5"/>
        <v>Incompleto</v>
      </c>
      <c r="D1487" s="1"/>
      <c r="E1487" s="6"/>
      <c r="F1487" s="6"/>
      <c r="G1487" s="34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.8">
      <c r="A1488" s="1"/>
      <c r="B1488" s="1"/>
      <c r="C1488" s="1" t="str">
        <f t="shared" ca="1" si="5"/>
        <v>Incompleto</v>
      </c>
      <c r="D1488" s="1"/>
      <c r="E1488" s="6"/>
      <c r="F1488" s="6"/>
      <c r="G1488" s="34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.8">
      <c r="A1489" s="1"/>
      <c r="B1489" s="1"/>
      <c r="C1489" s="1" t="str">
        <f t="shared" ca="1" si="5"/>
        <v>Incompleto</v>
      </c>
      <c r="D1489" s="1"/>
      <c r="E1489" s="6"/>
      <c r="F1489" s="6"/>
      <c r="G1489" s="34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.8">
      <c r="A1490" s="1"/>
      <c r="B1490" s="1"/>
      <c r="C1490" s="1" t="str">
        <f t="shared" ca="1" si="5"/>
        <v>Incompleto</v>
      </c>
      <c r="D1490" s="1"/>
      <c r="E1490" s="6"/>
      <c r="F1490" s="6"/>
      <c r="G1490" s="34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.8">
      <c r="A1491" s="1"/>
      <c r="B1491" s="1"/>
      <c r="C1491" s="1" t="str">
        <f t="shared" ca="1" si="5"/>
        <v>Incompleto</v>
      </c>
      <c r="D1491" s="1"/>
      <c r="E1491" s="6"/>
      <c r="F1491" s="6"/>
      <c r="G1491" s="34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.8">
      <c r="A1492" s="1"/>
      <c r="B1492" s="1"/>
      <c r="C1492" s="1" t="str">
        <f t="shared" ca="1" si="5"/>
        <v>Incompleto</v>
      </c>
      <c r="D1492" s="1"/>
      <c r="E1492" s="6"/>
      <c r="F1492" s="6"/>
      <c r="G1492" s="34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.8">
      <c r="A1493" s="1"/>
      <c r="B1493" s="1"/>
      <c r="C1493" s="1" t="str">
        <f t="shared" ca="1" si="5"/>
        <v>Incompleto</v>
      </c>
      <c r="D1493" s="1"/>
      <c r="E1493" s="6"/>
      <c r="F1493" s="6"/>
      <c r="G1493" s="34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.8">
      <c r="A1494" s="1"/>
      <c r="B1494" s="1"/>
      <c r="C1494" s="1" t="str">
        <f t="shared" ca="1" si="5"/>
        <v>Incompleto</v>
      </c>
      <c r="D1494" s="1"/>
      <c r="E1494" s="6"/>
      <c r="F1494" s="6"/>
      <c r="G1494" s="34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.8">
      <c r="A1495" s="1"/>
      <c r="B1495" s="1"/>
      <c r="C1495" s="1" t="str">
        <f t="shared" ca="1" si="5"/>
        <v>Incompleto</v>
      </c>
      <c r="D1495" s="1"/>
      <c r="E1495" s="6"/>
      <c r="F1495" s="6"/>
      <c r="G1495" s="34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.8">
      <c r="A1496" s="1"/>
      <c r="B1496" s="1"/>
      <c r="C1496" s="1" t="str">
        <f t="shared" ca="1" si="5"/>
        <v>Incompleto</v>
      </c>
      <c r="D1496" s="1"/>
      <c r="E1496" s="6"/>
      <c r="F1496" s="6"/>
      <c r="G1496" s="34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.8">
      <c r="A1497" s="1"/>
      <c r="B1497" s="1"/>
      <c r="C1497" s="1" t="str">
        <f t="shared" ca="1" si="5"/>
        <v>Incompleto</v>
      </c>
      <c r="D1497" s="1"/>
      <c r="E1497" s="6"/>
      <c r="F1497" s="6"/>
      <c r="G1497" s="34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.8">
      <c r="A1498" s="1"/>
      <c r="B1498" s="1"/>
      <c r="C1498" s="1" t="str">
        <f t="shared" ca="1" si="5"/>
        <v>Incompleto</v>
      </c>
      <c r="D1498" s="1"/>
      <c r="E1498" s="6"/>
      <c r="F1498" s="6"/>
      <c r="G1498" s="34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.8">
      <c r="A1499" s="1"/>
      <c r="B1499" s="1"/>
      <c r="C1499" s="1" t="str">
        <f t="shared" ca="1" si="5"/>
        <v>Incompleto</v>
      </c>
      <c r="D1499" s="1"/>
      <c r="E1499" s="6"/>
      <c r="F1499" s="6"/>
      <c r="G1499" s="34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.8">
      <c r="A1500" s="1"/>
      <c r="B1500" s="1"/>
      <c r="C1500" s="1" t="str">
        <f t="shared" ca="1" si="5"/>
        <v>Incompleto</v>
      </c>
      <c r="D1500" s="1"/>
      <c r="E1500" s="6"/>
      <c r="F1500" s="6"/>
      <c r="G1500" s="34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.8">
      <c r="A1501" s="1"/>
      <c r="B1501" s="1"/>
      <c r="C1501" s="1" t="str">
        <f t="shared" ca="1" si="5"/>
        <v>Incompleto</v>
      </c>
      <c r="D1501" s="1"/>
      <c r="E1501" s="6"/>
      <c r="F1501" s="6"/>
      <c r="G1501" s="34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.8">
      <c r="A1502" s="1"/>
      <c r="B1502" s="1"/>
      <c r="C1502" s="1" t="str">
        <f t="shared" ca="1" si="5"/>
        <v>Incompleto</v>
      </c>
      <c r="D1502" s="1"/>
      <c r="E1502" s="6"/>
      <c r="F1502" s="6"/>
      <c r="G1502" s="34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.8">
      <c r="A1503" s="1"/>
      <c r="B1503" s="1"/>
      <c r="C1503" s="1" t="str">
        <f t="shared" ca="1" si="5"/>
        <v>Incompleto</v>
      </c>
      <c r="D1503" s="1"/>
      <c r="E1503" s="6"/>
      <c r="F1503" s="6"/>
      <c r="G1503" s="34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.8">
      <c r="A1504" s="1"/>
      <c r="B1504" s="1"/>
      <c r="C1504" s="1" t="str">
        <f t="shared" ca="1" si="5"/>
        <v>Incompleto</v>
      </c>
      <c r="D1504" s="1"/>
      <c r="E1504" s="6"/>
      <c r="F1504" s="6"/>
      <c r="G1504" s="34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.8">
      <c r="A1505" s="1"/>
      <c r="B1505" s="1"/>
      <c r="C1505" s="1" t="str">
        <f t="shared" ca="1" si="5"/>
        <v>Incompleto</v>
      </c>
      <c r="D1505" s="1"/>
      <c r="E1505" s="6"/>
      <c r="F1505" s="6"/>
      <c r="G1505" s="34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.8">
      <c r="A1506" s="1"/>
      <c r="B1506" s="1"/>
      <c r="C1506" s="1" t="str">
        <f t="shared" ca="1" si="5"/>
        <v>Incompleto</v>
      </c>
      <c r="D1506" s="1"/>
      <c r="E1506" s="6"/>
      <c r="F1506" s="6"/>
      <c r="G1506" s="34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.8">
      <c r="A1507" s="1"/>
      <c r="B1507" s="1"/>
      <c r="C1507" s="1" t="str">
        <f t="shared" ca="1" si="5"/>
        <v>Incompleto</v>
      </c>
      <c r="D1507" s="1"/>
      <c r="E1507" s="6"/>
      <c r="F1507" s="6"/>
      <c r="G1507" s="34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.8">
      <c r="A1508" s="1"/>
      <c r="B1508" s="1"/>
      <c r="C1508" s="1" t="str">
        <f t="shared" ca="1" si="5"/>
        <v>Incompleto</v>
      </c>
      <c r="D1508" s="1"/>
      <c r="E1508" s="6"/>
      <c r="F1508" s="6"/>
      <c r="G1508" s="34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.8">
      <c r="A1509" s="1"/>
      <c r="B1509" s="1"/>
      <c r="C1509" s="1" t="str">
        <f t="shared" ca="1" si="5"/>
        <v>Incompleto</v>
      </c>
      <c r="D1509" s="1"/>
      <c r="E1509" s="6"/>
      <c r="F1509" s="6"/>
      <c r="G1509" s="34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.8">
      <c r="A1510" s="1"/>
      <c r="B1510" s="1"/>
      <c r="C1510" s="1" t="str">
        <f t="shared" ca="1" si="5"/>
        <v>Incompleto</v>
      </c>
      <c r="D1510" s="1"/>
      <c r="E1510" s="6"/>
      <c r="F1510" s="6"/>
      <c r="G1510" s="34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.8">
      <c r="A1511" s="1"/>
      <c r="B1511" s="1"/>
      <c r="C1511" s="1" t="str">
        <f t="shared" ca="1" si="5"/>
        <v>Incompleto</v>
      </c>
      <c r="D1511" s="1"/>
      <c r="E1511" s="6"/>
      <c r="F1511" s="6"/>
      <c r="G1511" s="34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.8">
      <c r="A1512" s="1"/>
      <c r="B1512" s="1"/>
      <c r="C1512" s="1" t="str">
        <f t="shared" ca="1" si="5"/>
        <v>Incompleto</v>
      </c>
      <c r="D1512" s="1"/>
      <c r="E1512" s="6"/>
      <c r="F1512" s="6"/>
      <c r="G1512" s="34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.8">
      <c r="A1513" s="1"/>
      <c r="B1513" s="1"/>
      <c r="C1513" s="1" t="str">
        <f t="shared" ca="1" si="5"/>
        <v>Incompleto</v>
      </c>
      <c r="D1513" s="1"/>
      <c r="E1513" s="6"/>
      <c r="F1513" s="6"/>
      <c r="G1513" s="34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.8">
      <c r="A1514" s="1"/>
      <c r="B1514" s="1"/>
      <c r="C1514" s="1" t="str">
        <f t="shared" ca="1" si="5"/>
        <v>Incompleto</v>
      </c>
      <c r="D1514" s="1"/>
      <c r="E1514" s="6"/>
      <c r="F1514" s="6"/>
      <c r="G1514" s="34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.8">
      <c r="A1515" s="1"/>
      <c r="B1515" s="1"/>
      <c r="C1515" s="1" t="str">
        <f t="shared" ca="1" si="5"/>
        <v>Incompleto</v>
      </c>
      <c r="D1515" s="1"/>
      <c r="E1515" s="6"/>
      <c r="F1515" s="6"/>
      <c r="G1515" s="34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.8">
      <c r="A1516" s="1"/>
      <c r="B1516" s="1"/>
      <c r="C1516" s="1" t="str">
        <f t="shared" ca="1" si="5"/>
        <v>Incompleto</v>
      </c>
      <c r="D1516" s="1"/>
      <c r="E1516" s="6"/>
      <c r="F1516" s="6"/>
      <c r="G1516" s="34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.8">
      <c r="A1517" s="1"/>
      <c r="B1517" s="1"/>
      <c r="C1517" s="1" t="str">
        <f t="shared" ca="1" si="5"/>
        <v>Incompleto</v>
      </c>
      <c r="D1517" s="1"/>
      <c r="E1517" s="6"/>
      <c r="F1517" s="6"/>
      <c r="G1517" s="34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.8">
      <c r="A1518" s="1"/>
      <c r="B1518" s="1"/>
      <c r="C1518" s="1" t="str">
        <f t="shared" ca="1" si="5"/>
        <v>Incompleto</v>
      </c>
      <c r="D1518" s="1"/>
      <c r="E1518" s="6"/>
      <c r="F1518" s="6"/>
      <c r="G1518" s="34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.8">
      <c r="A1519" s="1"/>
      <c r="B1519" s="1"/>
      <c r="C1519" s="1" t="str">
        <f t="shared" ca="1" si="5"/>
        <v>Incompleto</v>
      </c>
      <c r="D1519" s="1"/>
      <c r="E1519" s="6"/>
      <c r="F1519" s="6"/>
      <c r="G1519" s="34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.8">
      <c r="A1520" s="1"/>
      <c r="B1520" s="1"/>
      <c r="C1520" s="1" t="str">
        <f t="shared" ca="1" si="5"/>
        <v>Incompleto</v>
      </c>
      <c r="D1520" s="1"/>
      <c r="E1520" s="6"/>
      <c r="F1520" s="6"/>
      <c r="G1520" s="34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.8">
      <c r="A1521" s="1"/>
      <c r="B1521" s="1"/>
      <c r="C1521" s="1" t="str">
        <f t="shared" ca="1" si="5"/>
        <v>Incompleto</v>
      </c>
      <c r="D1521" s="1"/>
      <c r="E1521" s="6"/>
      <c r="F1521" s="6"/>
      <c r="G1521" s="34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.8">
      <c r="A1522" s="1"/>
      <c r="B1522" s="1"/>
      <c r="C1522" s="1" t="str">
        <f t="shared" ca="1" si="5"/>
        <v>Incompleto</v>
      </c>
      <c r="D1522" s="1"/>
      <c r="E1522" s="6"/>
      <c r="F1522" s="6"/>
      <c r="G1522" s="34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.8">
      <c r="A1523" s="1"/>
      <c r="B1523" s="1"/>
      <c r="C1523" s="1" t="str">
        <f t="shared" ca="1" si="5"/>
        <v>Incompleto</v>
      </c>
      <c r="D1523" s="1"/>
      <c r="E1523" s="6"/>
      <c r="F1523" s="6"/>
      <c r="G1523" s="34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.8">
      <c r="A1524" s="1"/>
      <c r="B1524" s="1"/>
      <c r="C1524" s="1" t="str">
        <f t="shared" ca="1" si="5"/>
        <v>Incompleto</v>
      </c>
      <c r="D1524" s="1"/>
      <c r="E1524" s="6"/>
      <c r="F1524" s="6"/>
      <c r="G1524" s="34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.8">
      <c r="A1525" s="1"/>
      <c r="B1525" s="1"/>
      <c r="C1525" s="1" t="str">
        <f t="shared" ca="1" si="5"/>
        <v>Incompleto</v>
      </c>
      <c r="D1525" s="1"/>
      <c r="E1525" s="6"/>
      <c r="F1525" s="6"/>
      <c r="G1525" s="34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.8">
      <c r="A1526" s="1"/>
      <c r="B1526" s="1"/>
      <c r="C1526" s="1" t="str">
        <f t="shared" ca="1" si="5"/>
        <v>Incompleto</v>
      </c>
      <c r="D1526" s="1"/>
      <c r="E1526" s="6"/>
      <c r="F1526" s="6"/>
      <c r="G1526" s="34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.8">
      <c r="A1527" s="1"/>
      <c r="B1527" s="1"/>
      <c r="C1527" s="1" t="str">
        <f t="shared" ca="1" si="5"/>
        <v>Incompleto</v>
      </c>
      <c r="D1527" s="1"/>
      <c r="E1527" s="6"/>
      <c r="F1527" s="6"/>
      <c r="G1527" s="34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.8">
      <c r="A1528" s="1"/>
      <c r="B1528" s="1"/>
      <c r="C1528" s="1" t="str">
        <f t="shared" ca="1" si="5"/>
        <v>Incompleto</v>
      </c>
      <c r="D1528" s="1"/>
      <c r="E1528" s="6"/>
      <c r="F1528" s="6"/>
      <c r="G1528" s="34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.8">
      <c r="A1529" s="1"/>
      <c r="B1529" s="1"/>
      <c r="C1529" s="1" t="str">
        <f t="shared" ca="1" si="5"/>
        <v>Incompleto</v>
      </c>
      <c r="D1529" s="1"/>
      <c r="E1529" s="6"/>
      <c r="F1529" s="6"/>
      <c r="G1529" s="34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.8">
      <c r="A1530" s="1"/>
      <c r="B1530" s="1"/>
      <c r="C1530" s="1" t="str">
        <f t="shared" ca="1" si="5"/>
        <v>Incompleto</v>
      </c>
      <c r="D1530" s="1"/>
      <c r="E1530" s="6"/>
      <c r="F1530" s="6"/>
      <c r="G1530" s="34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.8">
      <c r="A1531" s="1"/>
      <c r="B1531" s="1"/>
      <c r="C1531" s="1" t="str">
        <f t="shared" ca="1" si="5"/>
        <v>Incompleto</v>
      </c>
      <c r="D1531" s="1"/>
      <c r="E1531" s="6"/>
      <c r="F1531" s="6"/>
      <c r="G1531" s="34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.8">
      <c r="A1532" s="1"/>
      <c r="B1532" s="1"/>
      <c r="C1532" s="1" t="str">
        <f t="shared" ref="C1532:C1556" ca="1" si="6">IF(COUNTIF(A:A, D1532)&gt;0, "OK", "Incompleto")</f>
        <v>Incompleto</v>
      </c>
      <c r="D1532" s="1"/>
      <c r="E1532" s="6"/>
      <c r="F1532" s="6"/>
      <c r="G1532" s="34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.8">
      <c r="A1533" s="1"/>
      <c r="B1533" s="1"/>
      <c r="C1533" s="1" t="str">
        <f t="shared" ca="1" si="6"/>
        <v>Incompleto</v>
      </c>
      <c r="D1533" s="1"/>
      <c r="E1533" s="6"/>
      <c r="F1533" s="6"/>
      <c r="G1533" s="34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.8">
      <c r="A1534" s="1"/>
      <c r="B1534" s="1"/>
      <c r="C1534" s="1" t="str">
        <f t="shared" ca="1" si="6"/>
        <v>Incompleto</v>
      </c>
      <c r="D1534" s="1"/>
      <c r="E1534" s="6"/>
      <c r="F1534" s="6"/>
      <c r="G1534" s="34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.8">
      <c r="A1535" s="1"/>
      <c r="B1535" s="1"/>
      <c r="C1535" s="1" t="str">
        <f t="shared" ca="1" si="6"/>
        <v>Incompleto</v>
      </c>
      <c r="D1535" s="1"/>
      <c r="E1535" s="6"/>
      <c r="F1535" s="6"/>
      <c r="G1535" s="34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.8">
      <c r="A1536" s="1"/>
      <c r="B1536" s="1"/>
      <c r="C1536" s="1" t="str">
        <f t="shared" ca="1" si="6"/>
        <v>Incompleto</v>
      </c>
      <c r="D1536" s="1"/>
      <c r="E1536" s="6"/>
      <c r="F1536" s="6"/>
      <c r="G1536" s="34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.8">
      <c r="A1537" s="1"/>
      <c r="B1537" s="1"/>
      <c r="C1537" s="1" t="str">
        <f t="shared" ca="1" si="6"/>
        <v>Incompleto</v>
      </c>
      <c r="D1537" s="1"/>
      <c r="E1537" s="6"/>
      <c r="F1537" s="6"/>
      <c r="G1537" s="34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.8">
      <c r="A1538" s="1"/>
      <c r="B1538" s="1"/>
      <c r="C1538" s="1" t="str">
        <f t="shared" ca="1" si="6"/>
        <v>Incompleto</v>
      </c>
      <c r="D1538" s="1"/>
      <c r="E1538" s="6"/>
      <c r="F1538" s="6"/>
      <c r="G1538" s="34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.8">
      <c r="A1539" s="1"/>
      <c r="B1539" s="1"/>
      <c r="C1539" s="1" t="str">
        <f t="shared" ca="1" si="6"/>
        <v>Incompleto</v>
      </c>
      <c r="D1539" s="1"/>
      <c r="E1539" s="6"/>
      <c r="F1539" s="6"/>
      <c r="G1539" s="34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.8">
      <c r="A1540" s="1"/>
      <c r="B1540" s="1"/>
      <c r="C1540" s="1" t="str">
        <f t="shared" ca="1" si="6"/>
        <v>Incompleto</v>
      </c>
      <c r="D1540" s="1"/>
      <c r="E1540" s="6"/>
      <c r="F1540" s="6"/>
      <c r="G1540" s="34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.8">
      <c r="A1541" s="1"/>
      <c r="B1541" s="1"/>
      <c r="C1541" s="1" t="str">
        <f t="shared" ca="1" si="6"/>
        <v>Incompleto</v>
      </c>
      <c r="D1541" s="1"/>
      <c r="E1541" s="6"/>
      <c r="F1541" s="6"/>
      <c r="G1541" s="34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.8">
      <c r="A1542" s="1"/>
      <c r="B1542" s="1"/>
      <c r="C1542" s="1" t="str">
        <f t="shared" ca="1" si="6"/>
        <v>Incompleto</v>
      </c>
      <c r="D1542" s="1"/>
      <c r="E1542" s="6"/>
      <c r="F1542" s="6"/>
      <c r="G1542" s="34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.8">
      <c r="A1543" s="1"/>
      <c r="B1543" s="1"/>
      <c r="C1543" s="1" t="str">
        <f t="shared" ca="1" si="6"/>
        <v>Incompleto</v>
      </c>
      <c r="D1543" s="1"/>
      <c r="E1543" s="6"/>
      <c r="F1543" s="6"/>
      <c r="G1543" s="34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.8">
      <c r="A1544" s="1"/>
      <c r="B1544" s="1"/>
      <c r="C1544" s="1" t="str">
        <f t="shared" ca="1" si="6"/>
        <v>Incompleto</v>
      </c>
      <c r="D1544" s="1"/>
      <c r="E1544" s="6"/>
      <c r="F1544" s="6"/>
      <c r="G1544" s="34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.8">
      <c r="A1545" s="1"/>
      <c r="B1545" s="1"/>
      <c r="C1545" s="1" t="str">
        <f t="shared" ca="1" si="6"/>
        <v>Incompleto</v>
      </c>
      <c r="D1545" s="1"/>
      <c r="E1545" s="6"/>
      <c r="F1545" s="6"/>
      <c r="G1545" s="34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.8">
      <c r="A1546" s="1"/>
      <c r="B1546" s="1"/>
      <c r="C1546" s="1" t="str">
        <f t="shared" ca="1" si="6"/>
        <v>Incompleto</v>
      </c>
      <c r="D1546" s="1"/>
      <c r="E1546" s="6"/>
      <c r="F1546" s="6"/>
      <c r="G1546" s="34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.8">
      <c r="A1547" s="1"/>
      <c r="B1547" s="1"/>
      <c r="C1547" s="1" t="str">
        <f t="shared" ca="1" si="6"/>
        <v>Incompleto</v>
      </c>
      <c r="D1547" s="1"/>
      <c r="E1547" s="6"/>
      <c r="F1547" s="6"/>
      <c r="G1547" s="34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.8">
      <c r="A1548" s="1"/>
      <c r="B1548" s="1"/>
      <c r="C1548" s="1" t="str">
        <f t="shared" ca="1" si="6"/>
        <v>Incompleto</v>
      </c>
      <c r="D1548" s="1"/>
      <c r="E1548" s="6"/>
      <c r="F1548" s="6"/>
      <c r="G1548" s="34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.8">
      <c r="A1549" s="1"/>
      <c r="B1549" s="1"/>
      <c r="C1549" s="1" t="str">
        <f t="shared" ca="1" si="6"/>
        <v>Incompleto</v>
      </c>
      <c r="D1549" s="1"/>
      <c r="E1549" s="6"/>
      <c r="F1549" s="6"/>
      <c r="G1549" s="34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.8">
      <c r="A1550" s="1"/>
      <c r="B1550" s="1"/>
      <c r="C1550" s="1" t="str">
        <f t="shared" ca="1" si="6"/>
        <v>Incompleto</v>
      </c>
      <c r="D1550" s="1"/>
      <c r="E1550" s="6"/>
      <c r="F1550" s="6"/>
      <c r="G1550" s="34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.8">
      <c r="A1551" s="1"/>
      <c r="B1551" s="1"/>
      <c r="C1551" s="1" t="str">
        <f t="shared" ca="1" si="6"/>
        <v>Incompleto</v>
      </c>
      <c r="D1551" s="1"/>
      <c r="E1551" s="6"/>
      <c r="F1551" s="6"/>
      <c r="G1551" s="34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.8">
      <c r="A1552" s="1"/>
      <c r="B1552" s="1"/>
      <c r="C1552" s="1" t="str">
        <f t="shared" ca="1" si="6"/>
        <v>Incompleto</v>
      </c>
      <c r="D1552" s="1"/>
      <c r="E1552" s="6"/>
      <c r="F1552" s="6"/>
      <c r="G1552" s="34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.8">
      <c r="A1553" s="1"/>
      <c r="B1553" s="1"/>
      <c r="C1553" s="1" t="str">
        <f t="shared" ca="1" si="6"/>
        <v>Incompleto</v>
      </c>
      <c r="D1553" s="1"/>
      <c r="E1553" s="6"/>
      <c r="F1553" s="6"/>
      <c r="G1553" s="34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.8">
      <c r="A1554" s="1"/>
      <c r="B1554" s="1"/>
      <c r="C1554" s="1" t="str">
        <f t="shared" ca="1" si="6"/>
        <v>Incompleto</v>
      </c>
      <c r="D1554" s="1"/>
      <c r="E1554" s="6"/>
      <c r="F1554" s="6"/>
      <c r="G1554" s="34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.8">
      <c r="A1555" s="1"/>
      <c r="B1555" s="1"/>
      <c r="C1555" s="1" t="str">
        <f t="shared" ca="1" si="6"/>
        <v>Incompleto</v>
      </c>
      <c r="D1555" s="1"/>
      <c r="E1555" s="6"/>
      <c r="F1555" s="6"/>
      <c r="G1555" s="34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.8">
      <c r="A1556" s="1"/>
      <c r="B1556" s="1"/>
      <c r="C1556" s="1" t="str">
        <f t="shared" ca="1" si="6"/>
        <v>Incompleto</v>
      </c>
      <c r="D1556" s="1"/>
      <c r="E1556" s="6"/>
      <c r="F1556" s="6"/>
      <c r="G1556" s="34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.8">
      <c r="A1557" s="1"/>
      <c r="B1557" s="1"/>
      <c r="C1557" s="1"/>
      <c r="D1557" s="1"/>
      <c r="E1557" s="6"/>
      <c r="F1557" s="6"/>
      <c r="G1557" s="34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.8">
      <c r="A1558" s="1"/>
      <c r="B1558" s="1"/>
      <c r="C1558" s="1"/>
      <c r="D1558" s="1"/>
      <c r="E1558" s="6"/>
      <c r="F1558" s="6"/>
      <c r="G1558" s="34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.8">
      <c r="A1559" s="1"/>
      <c r="B1559" s="1"/>
      <c r="C1559" s="1"/>
      <c r="D1559" s="1"/>
      <c r="E1559" s="6"/>
      <c r="F1559" s="6"/>
      <c r="G1559" s="34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.8">
      <c r="A1560" s="1"/>
      <c r="B1560" s="1"/>
      <c r="C1560" s="1"/>
      <c r="D1560" s="1"/>
      <c r="E1560" s="6"/>
      <c r="F1560" s="6"/>
      <c r="G1560" s="34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.8">
      <c r="A1561" s="1"/>
      <c r="B1561" s="1"/>
      <c r="C1561" s="1"/>
      <c r="D1561" s="1"/>
      <c r="E1561" s="6"/>
      <c r="F1561" s="6"/>
      <c r="G1561" s="34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.8">
      <c r="A1562" s="1"/>
      <c r="B1562" s="1"/>
      <c r="C1562" s="1"/>
      <c r="D1562" s="1"/>
      <c r="E1562" s="6"/>
      <c r="F1562" s="6"/>
      <c r="G1562" s="34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.8">
      <c r="A1563" s="1"/>
      <c r="B1563" s="1"/>
      <c r="C1563" s="1"/>
      <c r="D1563" s="1"/>
      <c r="E1563" s="6"/>
      <c r="F1563" s="6"/>
      <c r="G1563" s="34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.8">
      <c r="A1564" s="1"/>
      <c r="B1564" s="1"/>
      <c r="C1564" s="1"/>
      <c r="D1564" s="1"/>
      <c r="E1564" s="6"/>
      <c r="F1564" s="6"/>
      <c r="G1564" s="34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.8">
      <c r="A1565" s="1"/>
      <c r="B1565" s="1"/>
      <c r="C1565" s="1"/>
      <c r="D1565" s="1"/>
      <c r="E1565" s="6"/>
      <c r="F1565" s="6"/>
      <c r="G1565" s="34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.8">
      <c r="A1566" s="1"/>
      <c r="B1566" s="1"/>
      <c r="C1566" s="1"/>
      <c r="D1566" s="1"/>
      <c r="E1566" s="6"/>
      <c r="F1566" s="6"/>
      <c r="G1566" s="34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.8">
      <c r="A1567" s="1"/>
      <c r="B1567" s="1"/>
      <c r="C1567" s="1"/>
      <c r="D1567" s="1"/>
      <c r="E1567" s="6"/>
      <c r="F1567" s="6"/>
      <c r="G1567" s="34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.8">
      <c r="A1568" s="1"/>
      <c r="B1568" s="1"/>
      <c r="C1568" s="1"/>
      <c r="D1568" s="1"/>
      <c r="E1568" s="6"/>
      <c r="F1568" s="6"/>
      <c r="G1568" s="34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.8">
      <c r="A1569" s="1"/>
      <c r="B1569" s="1"/>
      <c r="C1569" s="1"/>
      <c r="D1569" s="1"/>
      <c r="E1569" s="6"/>
      <c r="F1569" s="6"/>
      <c r="G1569" s="34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.8">
      <c r="A1570" s="1"/>
      <c r="B1570" s="1"/>
      <c r="C1570" s="1"/>
      <c r="D1570" s="1"/>
      <c r="E1570" s="6"/>
      <c r="F1570" s="6"/>
      <c r="G1570" s="34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.8">
      <c r="A1571" s="1"/>
      <c r="B1571" s="1"/>
      <c r="C1571" s="1"/>
      <c r="D1571" s="1"/>
      <c r="E1571" s="6"/>
      <c r="F1571" s="6"/>
      <c r="G1571" s="34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.8">
      <c r="A1572" s="1"/>
      <c r="B1572" s="1"/>
      <c r="C1572" s="1"/>
      <c r="D1572" s="1"/>
      <c r="E1572" s="6"/>
      <c r="F1572" s="6"/>
      <c r="G1572" s="34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.8">
      <c r="A1573" s="1"/>
      <c r="B1573" s="1"/>
      <c r="C1573" s="1"/>
      <c r="D1573" s="1"/>
      <c r="E1573" s="6"/>
      <c r="F1573" s="6"/>
      <c r="G1573" s="34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.8">
      <c r="A1574" s="1"/>
      <c r="B1574" s="1"/>
      <c r="C1574" s="1"/>
      <c r="D1574" s="1"/>
      <c r="E1574" s="6"/>
      <c r="F1574" s="6"/>
      <c r="G1574" s="34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.8">
      <c r="A1575" s="1"/>
      <c r="B1575" s="1"/>
      <c r="C1575" s="1"/>
      <c r="D1575" s="1"/>
      <c r="E1575" s="6"/>
      <c r="F1575" s="6"/>
      <c r="G1575" s="34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.8">
      <c r="A1576" s="1"/>
      <c r="B1576" s="1"/>
      <c r="C1576" s="1"/>
      <c r="D1576" s="1"/>
      <c r="E1576" s="6"/>
      <c r="F1576" s="6"/>
      <c r="G1576" s="34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.8">
      <c r="A1577" s="1"/>
      <c r="B1577" s="1"/>
      <c r="C1577" s="1"/>
      <c r="D1577" s="1"/>
      <c r="E1577" s="6"/>
      <c r="F1577" s="6"/>
      <c r="G1577" s="34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.8">
      <c r="A1578" s="1"/>
      <c r="B1578" s="1"/>
      <c r="C1578" s="1"/>
      <c r="D1578" s="1"/>
      <c r="E1578" s="6"/>
      <c r="F1578" s="6"/>
      <c r="G1578" s="34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.8">
      <c r="A1579" s="1"/>
      <c r="B1579" s="1"/>
      <c r="C1579" s="1"/>
      <c r="D1579" s="1"/>
      <c r="E1579" s="6"/>
      <c r="F1579" s="6"/>
      <c r="G1579" s="34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.8">
      <c r="A1580" s="1"/>
      <c r="B1580" s="1"/>
      <c r="C1580" s="1"/>
      <c r="D1580" s="1"/>
      <c r="E1580" s="6"/>
      <c r="F1580" s="6"/>
      <c r="G1580" s="34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.8">
      <c r="A1581" s="1"/>
      <c r="B1581" s="1"/>
      <c r="C1581" s="1"/>
      <c r="D1581" s="1"/>
      <c r="E1581" s="6"/>
      <c r="F1581" s="6"/>
      <c r="G1581" s="34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.8">
      <c r="A1582" s="1"/>
      <c r="B1582" s="1"/>
      <c r="C1582" s="1"/>
      <c r="D1582" s="1"/>
      <c r="E1582" s="6"/>
      <c r="F1582" s="6"/>
      <c r="G1582" s="34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.8">
      <c r="A1583" s="1"/>
      <c r="B1583" s="1"/>
      <c r="C1583" s="1"/>
      <c r="D1583" s="1"/>
      <c r="E1583" s="6"/>
      <c r="F1583" s="6"/>
      <c r="G1583" s="34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.8">
      <c r="A1584" s="1"/>
      <c r="B1584" s="1"/>
      <c r="C1584" s="1"/>
      <c r="D1584" s="1"/>
      <c r="E1584" s="6"/>
      <c r="F1584" s="6"/>
      <c r="G1584" s="34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.8">
      <c r="A1585" s="1"/>
      <c r="B1585" s="1"/>
      <c r="C1585" s="1"/>
      <c r="D1585" s="1"/>
      <c r="E1585" s="6"/>
      <c r="F1585" s="6"/>
      <c r="G1585" s="34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.8">
      <c r="A1586" s="1"/>
      <c r="B1586" s="1"/>
      <c r="C1586" s="1"/>
      <c r="D1586" s="1"/>
      <c r="E1586" s="6"/>
      <c r="F1586" s="6"/>
      <c r="G1586" s="34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.8">
      <c r="A1587" s="1"/>
      <c r="B1587" s="1"/>
      <c r="C1587" s="1"/>
      <c r="D1587" s="1"/>
      <c r="E1587" s="6"/>
      <c r="F1587" s="6"/>
      <c r="G1587" s="34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.8">
      <c r="A1588" s="1"/>
      <c r="B1588" s="1"/>
      <c r="C1588" s="1"/>
      <c r="D1588" s="1"/>
      <c r="E1588" s="6"/>
      <c r="F1588" s="6"/>
      <c r="G1588" s="34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.8">
      <c r="A1589" s="1"/>
      <c r="B1589" s="1"/>
      <c r="C1589" s="1"/>
      <c r="D1589" s="1"/>
      <c r="E1589" s="6"/>
      <c r="F1589" s="6"/>
      <c r="G1589" s="34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.8">
      <c r="A1590" s="1"/>
      <c r="B1590" s="1"/>
      <c r="C1590" s="1"/>
      <c r="D1590" s="1"/>
      <c r="E1590" s="6"/>
      <c r="F1590" s="6"/>
      <c r="G1590" s="34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.8">
      <c r="A1591" s="1"/>
      <c r="B1591" s="1"/>
      <c r="C1591" s="1"/>
      <c r="D1591" s="1"/>
      <c r="E1591" s="6"/>
      <c r="F1591" s="6"/>
      <c r="G1591" s="34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.8">
      <c r="A1592" s="1"/>
      <c r="B1592" s="1"/>
      <c r="C1592" s="1"/>
      <c r="D1592" s="1"/>
      <c r="E1592" s="6"/>
      <c r="F1592" s="6"/>
      <c r="G1592" s="34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.8">
      <c r="A1593" s="1"/>
      <c r="B1593" s="1"/>
      <c r="C1593" s="1"/>
      <c r="D1593" s="1"/>
      <c r="E1593" s="6"/>
      <c r="F1593" s="6"/>
      <c r="G1593" s="34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.8">
      <c r="A1594" s="1"/>
      <c r="B1594" s="1"/>
      <c r="C1594" s="1"/>
      <c r="D1594" s="1"/>
      <c r="E1594" s="6"/>
      <c r="F1594" s="6"/>
      <c r="G1594" s="34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.8">
      <c r="A1595" s="1"/>
      <c r="B1595" s="1"/>
      <c r="C1595" s="1"/>
      <c r="D1595" s="1"/>
      <c r="E1595" s="6"/>
      <c r="F1595" s="6"/>
      <c r="G1595" s="34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.8">
      <c r="A1596" s="1"/>
      <c r="B1596" s="1"/>
      <c r="C1596" s="1"/>
      <c r="D1596" s="1"/>
      <c r="E1596" s="6"/>
      <c r="F1596" s="6"/>
      <c r="G1596" s="116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.8">
      <c r="A1597" s="1"/>
      <c r="B1597" s="1"/>
      <c r="C1597" s="1"/>
      <c r="D1597" s="1"/>
      <c r="E1597" s="6"/>
      <c r="F1597" s="6"/>
      <c r="G1597" s="116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.8">
      <c r="A1598" s="1"/>
      <c r="B1598" s="1"/>
      <c r="C1598" s="1"/>
      <c r="D1598" s="1"/>
      <c r="E1598" s="6"/>
      <c r="F1598" s="6"/>
      <c r="G1598" s="116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.8">
      <c r="A1599" s="1"/>
      <c r="B1599" s="1"/>
      <c r="C1599" s="1"/>
      <c r="D1599" s="1"/>
      <c r="E1599" s="6"/>
      <c r="F1599" s="6"/>
      <c r="G1599" s="116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.8">
      <c r="A1600" s="1"/>
      <c r="B1600" s="1"/>
      <c r="C1600" s="1"/>
      <c r="D1600" s="1"/>
      <c r="E1600" s="6"/>
      <c r="F1600" s="6"/>
      <c r="G1600" s="116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.8">
      <c r="A1601" s="1"/>
      <c r="B1601" s="1"/>
      <c r="C1601" s="1"/>
      <c r="D1601" s="1"/>
      <c r="E1601" s="6"/>
      <c r="F1601" s="6"/>
      <c r="G1601" s="116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.8">
      <c r="A1602" s="1"/>
      <c r="B1602" s="1"/>
      <c r="C1602" s="1"/>
      <c r="D1602" s="1"/>
      <c r="E1602" s="6"/>
      <c r="F1602" s="6"/>
      <c r="G1602" s="116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.8">
      <c r="A1603" s="1"/>
      <c r="B1603" s="1"/>
      <c r="C1603" s="1"/>
      <c r="D1603" s="1"/>
      <c r="E1603" s="6"/>
      <c r="F1603" s="6"/>
      <c r="G1603" s="34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</sheetData>
  <autoFilter ref="A1:Z1556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AC1188"/>
  <sheetViews>
    <sheetView workbookViewId="0"/>
  </sheetViews>
  <sheetFormatPr defaultColWidth="12.6640625" defaultRowHeight="15" customHeight="1"/>
  <cols>
    <col min="1" max="1" width="43.6640625" customWidth="1"/>
    <col min="2" max="2" width="15.33203125" customWidth="1"/>
    <col min="3" max="3" width="23.77734375" customWidth="1"/>
    <col min="4" max="4" width="43.6640625" customWidth="1"/>
    <col min="5" max="5" width="17.77734375" customWidth="1"/>
    <col min="6" max="6" width="8" customWidth="1"/>
    <col min="7" max="7" width="14.33203125" customWidth="1"/>
    <col min="8" max="8" width="14.6640625" customWidth="1"/>
    <col min="9" max="9" width="15.33203125" customWidth="1"/>
    <col min="10" max="10" width="23.33203125" customWidth="1"/>
    <col min="12" max="12" width="43.6640625" customWidth="1"/>
  </cols>
  <sheetData>
    <row r="1" spans="1:29">
      <c r="A1" s="75" t="s">
        <v>52</v>
      </c>
      <c r="B1" s="76" t="s">
        <v>633</v>
      </c>
      <c r="C1" s="77" t="s">
        <v>804</v>
      </c>
      <c r="D1" s="79" t="s">
        <v>634</v>
      </c>
      <c r="E1" s="79" t="s">
        <v>635</v>
      </c>
      <c r="F1" s="79" t="s">
        <v>636</v>
      </c>
      <c r="G1" s="79" t="s">
        <v>637</v>
      </c>
      <c r="H1" s="79" t="s">
        <v>638</v>
      </c>
      <c r="I1" s="79" t="s">
        <v>639</v>
      </c>
      <c r="J1" s="79" t="s">
        <v>640</v>
      </c>
    </row>
    <row r="2" spans="1:29">
      <c r="A2" s="118" t="str">
        <f ca="1">IFERROR(__xludf.DUMMYFUNCTION("unique(flatten(LISTAFOLHAS!A3:A1001))"),"ADRIANO SOUZA SANTOS")</f>
        <v>ADRIANO SOUZA SANTOS</v>
      </c>
      <c r="B2" s="80" t="s">
        <v>641</v>
      </c>
      <c r="C2" s="69" t="str">
        <f t="shared" ref="C2:C7" ca="1" si="0">IF(COUNTIF(A:A, D2)&gt;0, "OK", "Incompleto")</f>
        <v>OK</v>
      </c>
      <c r="D2" s="94" t="s">
        <v>254</v>
      </c>
      <c r="E2" s="119">
        <v>59.67</v>
      </c>
      <c r="F2" s="94">
        <v>172770</v>
      </c>
      <c r="G2" s="93">
        <v>45809</v>
      </c>
      <c r="H2" s="120">
        <v>45853</v>
      </c>
      <c r="I2" s="94" t="s">
        <v>805</v>
      </c>
      <c r="J2" s="94" t="s">
        <v>806</v>
      </c>
      <c r="L2" s="94" t="s">
        <v>254</v>
      </c>
    </row>
    <row r="3" spans="1:29">
      <c r="A3" s="94" t="str">
        <f ca="1">IFERROR(__xludf.DUMMYFUNCTION("""COMPUTED_VALUE"""),"ALESSANDRO SOARES RIBEIRO")</f>
        <v>ALESSANDRO SOARES RIBEIRO</v>
      </c>
      <c r="B3" s="80" t="s">
        <v>641</v>
      </c>
      <c r="C3" s="69" t="str">
        <f t="shared" ca="1" si="0"/>
        <v>OK</v>
      </c>
      <c r="D3" s="94" t="s">
        <v>275</v>
      </c>
      <c r="E3" s="119">
        <v>59.67</v>
      </c>
      <c r="F3" s="94">
        <v>172770</v>
      </c>
      <c r="G3" s="93">
        <v>45809</v>
      </c>
      <c r="H3" s="120">
        <v>45853</v>
      </c>
      <c r="I3" s="94" t="s">
        <v>805</v>
      </c>
      <c r="J3" s="94" t="s">
        <v>806</v>
      </c>
      <c r="L3" s="94" t="s">
        <v>275</v>
      </c>
    </row>
    <row r="4" spans="1:29">
      <c r="A4" s="94" t="str">
        <f ca="1">IFERROR(__xludf.DUMMYFUNCTION("""COMPUTED_VALUE"""),"ALEXANDRE FERREIRA DE LIMA")</f>
        <v>ALEXANDRE FERREIRA DE LIMA</v>
      </c>
      <c r="B4" s="80" t="s">
        <v>641</v>
      </c>
      <c r="C4" s="69" t="str">
        <f t="shared" ca="1" si="0"/>
        <v>Incompleto</v>
      </c>
      <c r="D4" s="94" t="s">
        <v>394</v>
      </c>
      <c r="E4" s="119">
        <v>59.67</v>
      </c>
      <c r="F4" s="94">
        <v>172770</v>
      </c>
      <c r="G4" s="93">
        <v>45809</v>
      </c>
      <c r="H4" s="120">
        <v>45853</v>
      </c>
      <c r="I4" s="94" t="s">
        <v>805</v>
      </c>
      <c r="J4" s="94" t="s">
        <v>806</v>
      </c>
      <c r="L4" s="94" t="s">
        <v>394</v>
      </c>
    </row>
    <row r="5" spans="1:29">
      <c r="A5" s="94" t="str">
        <f ca="1">IFERROR(__xludf.DUMMYFUNCTION("""COMPUTED_VALUE"""),"ALEXANDRE SOUZA DE ABREU")</f>
        <v>ALEXANDRE SOUZA DE ABREU</v>
      </c>
      <c r="B5" s="80" t="s">
        <v>641</v>
      </c>
      <c r="C5" s="69" t="str">
        <f t="shared" ca="1" si="0"/>
        <v>OK</v>
      </c>
      <c r="D5" s="94" t="s">
        <v>180</v>
      </c>
      <c r="E5" s="119">
        <v>18.59</v>
      </c>
      <c r="F5" s="94">
        <v>172771</v>
      </c>
      <c r="G5" s="93">
        <v>45809</v>
      </c>
      <c r="H5" s="120">
        <v>45853</v>
      </c>
      <c r="I5" s="94" t="s">
        <v>805</v>
      </c>
      <c r="J5" s="94" t="s">
        <v>806</v>
      </c>
      <c r="L5" s="94" t="s">
        <v>180</v>
      </c>
    </row>
    <row r="6" spans="1:29">
      <c r="A6" s="94" t="str">
        <f ca="1">IFERROR(__xludf.DUMMYFUNCTION("""COMPUTED_VALUE"""),"ALEX ANTONIO VICTORINO")</f>
        <v>ALEX ANTONIO VICTORINO</v>
      </c>
      <c r="B6" s="80" t="s">
        <v>641</v>
      </c>
      <c r="C6" s="69" t="str">
        <f t="shared" ca="1" si="0"/>
        <v>OK</v>
      </c>
      <c r="D6" s="94" t="s">
        <v>193</v>
      </c>
      <c r="E6" s="119">
        <v>18.59</v>
      </c>
      <c r="F6" s="94">
        <v>172771</v>
      </c>
      <c r="G6" s="93">
        <v>45809</v>
      </c>
      <c r="H6" s="120">
        <v>45853</v>
      </c>
      <c r="I6" s="94" t="s">
        <v>805</v>
      </c>
      <c r="J6" s="94" t="s">
        <v>806</v>
      </c>
      <c r="L6" s="94" t="s">
        <v>193</v>
      </c>
    </row>
    <row r="7" spans="1:29">
      <c r="A7" s="94" t="str">
        <f ca="1">IFERROR(__xludf.DUMMYFUNCTION("""COMPUTED_VALUE"""),"ALEX SENA DE SOUZA")</f>
        <v>ALEX SENA DE SOUZA</v>
      </c>
      <c r="B7" s="80" t="s">
        <v>641</v>
      </c>
      <c r="C7" s="69" t="str">
        <f t="shared" ca="1" si="0"/>
        <v>OK</v>
      </c>
      <c r="D7" s="94" t="s">
        <v>223</v>
      </c>
      <c r="E7" s="119">
        <v>18.59</v>
      </c>
      <c r="F7" s="94">
        <v>172771</v>
      </c>
      <c r="G7" s="93">
        <v>45809</v>
      </c>
      <c r="H7" s="120">
        <v>45853</v>
      </c>
      <c r="I7" s="94" t="s">
        <v>805</v>
      </c>
      <c r="J7" s="94" t="s">
        <v>806</v>
      </c>
      <c r="L7" s="94" t="s">
        <v>223</v>
      </c>
    </row>
    <row r="8" spans="1:29">
      <c r="A8" s="94" t="str">
        <f ca="1">IFERROR(__xludf.DUMMYFUNCTION("""COMPUTED_VALUE"""),"ALIENE FORAPANI LOPES")</f>
        <v>ALIENE FORAPANI LOPES</v>
      </c>
      <c r="B8" s="80" t="s">
        <v>641</v>
      </c>
      <c r="C8" s="87">
        <v>45520</v>
      </c>
      <c r="D8" s="94" t="s">
        <v>807</v>
      </c>
      <c r="E8" s="119">
        <v>18.59</v>
      </c>
      <c r="F8" s="94">
        <v>172771</v>
      </c>
      <c r="G8" s="93">
        <v>45809</v>
      </c>
      <c r="H8" s="120">
        <v>45853</v>
      </c>
      <c r="I8" s="94" t="s">
        <v>805</v>
      </c>
      <c r="J8" s="94" t="s">
        <v>806</v>
      </c>
      <c r="L8" s="94" t="s">
        <v>807</v>
      </c>
    </row>
    <row r="9" spans="1:29">
      <c r="A9" s="94" t="str">
        <f ca="1">IFERROR(__xludf.DUMMYFUNCTION("""COMPUTED_VALUE"""),"ALISSON SANTOS DO NASCIMENTO")</f>
        <v>ALISSON SANTOS DO NASCIMENTO</v>
      </c>
      <c r="B9" s="84" t="s">
        <v>645</v>
      </c>
      <c r="C9" s="69" t="str">
        <f t="shared" ref="C9:C18" ca="1" si="1">IF(COUNTIF(A:A, D9)&gt;0, "OK", "Incompleto")</f>
        <v>OK</v>
      </c>
      <c r="D9" s="94" t="s">
        <v>361</v>
      </c>
      <c r="E9" s="119">
        <v>18.59</v>
      </c>
      <c r="F9" s="94">
        <v>172771</v>
      </c>
      <c r="G9" s="93">
        <v>45809</v>
      </c>
      <c r="H9" s="120">
        <v>45853</v>
      </c>
      <c r="I9" s="94" t="s">
        <v>805</v>
      </c>
      <c r="J9" s="94" t="s">
        <v>806</v>
      </c>
      <c r="L9" s="94" t="s">
        <v>361</v>
      </c>
    </row>
    <row r="10" spans="1:29">
      <c r="A10" s="94" t="str">
        <f ca="1">IFERROR(__xludf.DUMMYFUNCTION("""COMPUTED_VALUE"""),"ALLAM LUCAS MESQUITA DA SILVA")</f>
        <v>ALLAM LUCAS MESQUITA DA SILVA</v>
      </c>
      <c r="B10" s="80" t="s">
        <v>641</v>
      </c>
      <c r="C10" s="69" t="str">
        <f t="shared" ca="1" si="1"/>
        <v>OK</v>
      </c>
      <c r="D10" s="94" t="s">
        <v>392</v>
      </c>
      <c r="E10" s="119">
        <v>18.59</v>
      </c>
      <c r="F10" s="94">
        <v>172771</v>
      </c>
      <c r="G10" s="93">
        <v>45809</v>
      </c>
      <c r="H10" s="120">
        <v>45853</v>
      </c>
      <c r="I10" s="94" t="s">
        <v>805</v>
      </c>
      <c r="J10" s="94" t="s">
        <v>806</v>
      </c>
      <c r="L10" s="94" t="s">
        <v>392</v>
      </c>
    </row>
    <row r="11" spans="1:29">
      <c r="A11" s="94" t="str">
        <f ca="1">IFERROR(__xludf.DUMMYFUNCTION("""COMPUTED_VALUE"""),"ALLAN DELFIM DOS SANTOS")</f>
        <v>ALLAN DELFIM DOS SANTOS</v>
      </c>
      <c r="B11" s="80" t="s">
        <v>641</v>
      </c>
      <c r="C11" s="69" t="str">
        <f t="shared" ca="1" si="1"/>
        <v>OK</v>
      </c>
      <c r="D11" s="94" t="s">
        <v>278</v>
      </c>
      <c r="E11" s="119">
        <v>161.1</v>
      </c>
      <c r="F11" s="94">
        <v>146611</v>
      </c>
      <c r="G11" s="93">
        <v>45809</v>
      </c>
      <c r="H11" s="120">
        <v>45843</v>
      </c>
      <c r="I11" s="94" t="s">
        <v>124</v>
      </c>
      <c r="J11" s="94" t="s">
        <v>806</v>
      </c>
      <c r="L11" s="94" t="s">
        <v>278</v>
      </c>
    </row>
    <row r="12" spans="1:29">
      <c r="A12" s="94" t="str">
        <f ca="1">IFERROR(__xludf.DUMMYFUNCTION("""COMPUTED_VALUE"""),"AMANDA CRISTINA DE SOUZA ESTEVES")</f>
        <v>AMANDA CRISTINA DE SOUZA ESTEVES</v>
      </c>
      <c r="B12" s="84" t="s">
        <v>647</v>
      </c>
      <c r="C12" s="69" t="str">
        <f t="shared" ca="1" si="1"/>
        <v>Incompleto</v>
      </c>
      <c r="D12" s="94" t="s">
        <v>346</v>
      </c>
      <c r="E12" s="119">
        <v>161.1</v>
      </c>
      <c r="F12" s="94">
        <v>146611</v>
      </c>
      <c r="G12" s="93">
        <v>45809</v>
      </c>
      <c r="H12" s="120">
        <v>45843</v>
      </c>
      <c r="I12" s="94" t="s">
        <v>124</v>
      </c>
      <c r="J12" s="94" t="s">
        <v>806</v>
      </c>
      <c r="L12" s="94" t="s">
        <v>346</v>
      </c>
    </row>
    <row r="13" spans="1:29">
      <c r="A13" s="94" t="str">
        <f ca="1">IFERROR(__xludf.DUMMYFUNCTION("""COMPUTED_VALUE"""),"AMANDA GOMES ALFENAS")</f>
        <v>AMANDA GOMES ALFENAS</v>
      </c>
      <c r="B13" s="85" t="s">
        <v>648</v>
      </c>
      <c r="C13" s="69" t="str">
        <f t="shared" ca="1" si="1"/>
        <v>OK</v>
      </c>
      <c r="D13" s="94" t="s">
        <v>254</v>
      </c>
      <c r="E13" s="119">
        <v>59.67</v>
      </c>
      <c r="F13" s="69">
        <v>224337</v>
      </c>
      <c r="G13" s="93">
        <v>45839</v>
      </c>
      <c r="H13" s="120">
        <v>45884</v>
      </c>
      <c r="I13" s="94" t="s">
        <v>124</v>
      </c>
      <c r="J13" s="94" t="s">
        <v>806</v>
      </c>
      <c r="K13" s="92"/>
      <c r="L13" s="94" t="s">
        <v>254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</row>
    <row r="14" spans="1:29">
      <c r="A14" s="94" t="str">
        <f ca="1">IFERROR(__xludf.DUMMYFUNCTION("""COMPUTED_VALUE"""),"ANA BEATRIZ SAMPAIO TORRES DOS SANTOS")</f>
        <v>ANA BEATRIZ SAMPAIO TORRES DOS SANTOS</v>
      </c>
      <c r="B14" s="85" t="s">
        <v>648</v>
      </c>
      <c r="C14" s="69" t="str">
        <f t="shared" ca="1" si="1"/>
        <v>OK</v>
      </c>
      <c r="D14" s="94" t="s">
        <v>275</v>
      </c>
      <c r="E14" s="119">
        <v>59.67</v>
      </c>
      <c r="F14" s="69">
        <v>224337</v>
      </c>
      <c r="G14" s="93">
        <v>45839</v>
      </c>
      <c r="H14" s="120">
        <v>45884</v>
      </c>
      <c r="I14" s="94" t="s">
        <v>124</v>
      </c>
      <c r="J14" s="94" t="s">
        <v>806</v>
      </c>
      <c r="K14" s="92"/>
      <c r="L14" s="94" t="s">
        <v>275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</row>
    <row r="15" spans="1:29">
      <c r="A15" s="94" t="str">
        <f ca="1">IFERROR(__xludf.DUMMYFUNCTION("""COMPUTED_VALUE"""),"ANA BEATRIZ SOARES FERREIRA DE OLIVEIRA")</f>
        <v>ANA BEATRIZ SOARES FERREIRA DE OLIVEIRA</v>
      </c>
      <c r="B15" s="84" t="s">
        <v>650</v>
      </c>
      <c r="C15" s="69" t="str">
        <f t="shared" ca="1" si="1"/>
        <v>Incompleto</v>
      </c>
      <c r="D15" s="94" t="s">
        <v>394</v>
      </c>
      <c r="E15" s="119">
        <v>59.67</v>
      </c>
      <c r="F15" s="69">
        <v>224337</v>
      </c>
      <c r="G15" s="93">
        <v>45839</v>
      </c>
      <c r="H15" s="120">
        <v>45884</v>
      </c>
      <c r="I15" s="94" t="s">
        <v>124</v>
      </c>
      <c r="J15" s="94" t="s">
        <v>806</v>
      </c>
      <c r="K15" s="92"/>
      <c r="L15" s="94" t="s">
        <v>394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</row>
    <row r="16" spans="1:29">
      <c r="A16" s="94" t="str">
        <f ca="1">IFERROR(__xludf.DUMMYFUNCTION("""COMPUTED_VALUE"""),"ANA CAROLINA MARQUES SERAFIM")</f>
        <v>ANA CAROLINA MARQUES SERAFIM</v>
      </c>
      <c r="B16" s="80" t="s">
        <v>641</v>
      </c>
      <c r="C16" s="69" t="str">
        <f t="shared" ca="1" si="1"/>
        <v>OK</v>
      </c>
      <c r="D16" s="94" t="s">
        <v>180</v>
      </c>
      <c r="E16" s="119">
        <v>18.59</v>
      </c>
      <c r="F16" s="94">
        <v>224337</v>
      </c>
      <c r="G16" s="93">
        <v>45839</v>
      </c>
      <c r="H16" s="120">
        <v>45884</v>
      </c>
      <c r="I16" s="94" t="s">
        <v>124</v>
      </c>
      <c r="J16" s="94" t="s">
        <v>806</v>
      </c>
      <c r="K16" s="92"/>
      <c r="L16" s="94" t="s">
        <v>180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</row>
    <row r="17" spans="1:29">
      <c r="A17" s="94" t="str">
        <f ca="1">IFERROR(__xludf.DUMMYFUNCTION("""COMPUTED_VALUE"""),"ANDERSON BARBOSA PEREIRA")</f>
        <v>ANDERSON BARBOSA PEREIRA</v>
      </c>
      <c r="B17" s="80" t="s">
        <v>641</v>
      </c>
      <c r="C17" s="69" t="str">
        <f t="shared" ca="1" si="1"/>
        <v>OK</v>
      </c>
      <c r="D17" s="94" t="s">
        <v>193</v>
      </c>
      <c r="E17" s="119">
        <v>18.59</v>
      </c>
      <c r="F17" s="94">
        <v>224337</v>
      </c>
      <c r="G17" s="93">
        <v>45839</v>
      </c>
      <c r="H17" s="120">
        <v>45884</v>
      </c>
      <c r="I17" s="94" t="s">
        <v>124</v>
      </c>
      <c r="J17" s="94" t="s">
        <v>806</v>
      </c>
      <c r="K17" s="92"/>
      <c r="L17" s="94" t="s">
        <v>193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</row>
    <row r="18" spans="1:29">
      <c r="A18" s="94" t="str">
        <f ca="1">IFERROR(__xludf.DUMMYFUNCTION("""COMPUTED_VALUE"""),"ANDERSON FERREIRA SANTANA")</f>
        <v>ANDERSON FERREIRA SANTANA</v>
      </c>
      <c r="B18" s="80" t="s">
        <v>641</v>
      </c>
      <c r="C18" s="69" t="str">
        <f t="shared" ca="1" si="1"/>
        <v>OK</v>
      </c>
      <c r="D18" s="94" t="s">
        <v>223</v>
      </c>
      <c r="E18" s="119">
        <v>18.59</v>
      </c>
      <c r="F18" s="94">
        <v>224337</v>
      </c>
      <c r="G18" s="93">
        <v>45839</v>
      </c>
      <c r="H18" s="120">
        <v>45884</v>
      </c>
      <c r="I18" s="94" t="s">
        <v>124</v>
      </c>
      <c r="J18" s="94" t="s">
        <v>806</v>
      </c>
      <c r="K18" s="92"/>
      <c r="L18" s="94" t="s">
        <v>223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</row>
    <row r="19" spans="1:29">
      <c r="A19" s="94" t="str">
        <f ca="1">IFERROR(__xludf.DUMMYFUNCTION("""COMPUTED_VALUE"""),"ANDERSON PACHECO LOULA SALES")</f>
        <v>ANDERSON PACHECO LOULA SALES</v>
      </c>
      <c r="B19" s="80" t="s">
        <v>641</v>
      </c>
      <c r="C19" s="87">
        <v>45520</v>
      </c>
      <c r="D19" s="94" t="s">
        <v>807</v>
      </c>
      <c r="E19" s="119">
        <v>18.59</v>
      </c>
      <c r="F19" s="94">
        <v>224337</v>
      </c>
      <c r="G19" s="93">
        <v>45839</v>
      </c>
      <c r="H19" s="120">
        <v>45884</v>
      </c>
      <c r="I19" s="94" t="s">
        <v>124</v>
      </c>
      <c r="J19" s="94" t="s">
        <v>806</v>
      </c>
      <c r="K19" s="92"/>
      <c r="L19" s="94" t="s">
        <v>807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</row>
    <row r="20" spans="1:29">
      <c r="A20" s="94" t="str">
        <f ca="1">IFERROR(__xludf.DUMMYFUNCTION("""COMPUTED_VALUE"""),"ANDERSON SANTOS PROMMERCHENKEL")</f>
        <v>ANDERSON SANTOS PROMMERCHENKEL</v>
      </c>
      <c r="B20" s="80" t="s">
        <v>641</v>
      </c>
      <c r="C20" s="69" t="str">
        <f t="shared" ref="C20:C118" ca="1" si="2">IF(COUNTIF(A:A, D20)&gt;0, "OK", "Incompleto")</f>
        <v>OK</v>
      </c>
      <c r="D20" s="94" t="s">
        <v>361</v>
      </c>
      <c r="E20" s="119">
        <v>18.59</v>
      </c>
      <c r="F20" s="94">
        <v>224337</v>
      </c>
      <c r="G20" s="93">
        <v>45839</v>
      </c>
      <c r="H20" s="120">
        <v>45884</v>
      </c>
      <c r="I20" s="94" t="s">
        <v>124</v>
      </c>
      <c r="J20" s="94" t="s">
        <v>806</v>
      </c>
      <c r="K20" s="92"/>
      <c r="L20" s="94" t="s">
        <v>361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</row>
    <row r="21" spans="1:29">
      <c r="A21" s="94" t="str">
        <f ca="1">IFERROR(__xludf.DUMMYFUNCTION("""COMPUTED_VALUE"""),"ANDERSON VIEIRA BARBOZA")</f>
        <v>ANDERSON VIEIRA BARBOZA</v>
      </c>
      <c r="B21" s="86" t="s">
        <v>641</v>
      </c>
      <c r="C21" s="69" t="str">
        <f t="shared" ca="1" si="2"/>
        <v>OK</v>
      </c>
      <c r="D21" s="94" t="s">
        <v>392</v>
      </c>
      <c r="E21" s="119">
        <v>18.59</v>
      </c>
      <c r="F21" s="94">
        <v>224337</v>
      </c>
      <c r="G21" s="93">
        <v>45839</v>
      </c>
      <c r="H21" s="120">
        <v>45884</v>
      </c>
      <c r="I21" s="94" t="s">
        <v>124</v>
      </c>
      <c r="J21" s="94" t="s">
        <v>806</v>
      </c>
      <c r="K21" s="92"/>
      <c r="L21" s="94" t="s">
        <v>392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</row>
    <row r="22" spans="1:29">
      <c r="A22" s="94" t="str">
        <f ca="1">IFERROR(__xludf.DUMMYFUNCTION("""COMPUTED_VALUE"""),"ANDRE LUIZ PEREIRA COSTA")</f>
        <v>ANDRE LUIZ PEREIRA COSTA</v>
      </c>
      <c r="B22" s="85" t="s">
        <v>651</v>
      </c>
      <c r="C22" s="69" t="str">
        <f t="shared" ca="1" si="2"/>
        <v>OK</v>
      </c>
      <c r="D22" s="94" t="s">
        <v>278</v>
      </c>
      <c r="E22" s="119">
        <v>161.1</v>
      </c>
      <c r="F22" s="94">
        <v>191203</v>
      </c>
      <c r="G22" s="93">
        <v>45839</v>
      </c>
      <c r="H22" s="120">
        <v>45874</v>
      </c>
      <c r="I22" s="94" t="s">
        <v>124</v>
      </c>
      <c r="J22" s="94" t="s">
        <v>806</v>
      </c>
      <c r="K22" s="92"/>
      <c r="L22" s="94" t="s">
        <v>278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</row>
    <row r="23" spans="1:29">
      <c r="A23" s="94" t="str">
        <f ca="1">IFERROR(__xludf.DUMMYFUNCTION("""COMPUTED_VALUE"""),"ANGÉLICA DE FRANÇA RAMOS")</f>
        <v>ANGÉLICA DE FRANÇA RAMOS</v>
      </c>
      <c r="B23" s="80" t="s">
        <v>641</v>
      </c>
      <c r="C23" s="69" t="str">
        <f t="shared" ca="1" si="2"/>
        <v>Incompleto</v>
      </c>
      <c r="D23" s="94" t="s">
        <v>346</v>
      </c>
      <c r="E23" s="119">
        <v>161.1</v>
      </c>
      <c r="F23" s="94">
        <v>191203</v>
      </c>
      <c r="G23" s="93">
        <v>45839</v>
      </c>
      <c r="H23" s="120">
        <v>45874</v>
      </c>
      <c r="I23" s="94" t="s">
        <v>124</v>
      </c>
      <c r="J23" s="94" t="s">
        <v>806</v>
      </c>
      <c r="K23" s="92"/>
      <c r="L23" s="94" t="s">
        <v>346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</row>
    <row r="24" spans="1:29">
      <c r="A24" s="94" t="str">
        <f ca="1">IFERROR(__xludf.DUMMYFUNCTION("""COMPUTED_VALUE"""),"ANNA BEATRIZ DOS SANTOS CARNEIRO SILVA")</f>
        <v>ANNA BEATRIZ DOS SANTOS CARNEIRO SILVA</v>
      </c>
      <c r="B24" s="80" t="s">
        <v>641</v>
      </c>
      <c r="C24" s="69" t="str">
        <f t="shared" ca="1" si="2"/>
        <v>OK</v>
      </c>
      <c r="D24" s="94" t="s">
        <v>146</v>
      </c>
      <c r="E24" s="119">
        <v>13.71</v>
      </c>
      <c r="F24" s="94">
        <v>191200</v>
      </c>
      <c r="G24" s="93">
        <v>45839</v>
      </c>
      <c r="H24" s="120">
        <v>45874</v>
      </c>
      <c r="I24" s="94" t="s">
        <v>124</v>
      </c>
      <c r="J24" s="94" t="s">
        <v>808</v>
      </c>
      <c r="K24" s="92"/>
      <c r="L24" s="94" t="s">
        <v>146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</row>
    <row r="25" spans="1:29">
      <c r="A25" s="94" t="str">
        <f ca="1">IFERROR(__xludf.DUMMYFUNCTION("""COMPUTED_VALUE"""),"ANTONIO DIOGO DA SILVA TEIXEIRA")</f>
        <v>ANTONIO DIOGO DA SILVA TEIXEIRA</v>
      </c>
      <c r="B25" s="80" t="s">
        <v>641</v>
      </c>
      <c r="C25" s="69" t="str">
        <f t="shared" ca="1" si="2"/>
        <v>OK</v>
      </c>
      <c r="D25" s="94" t="s">
        <v>148</v>
      </c>
      <c r="E25" s="119">
        <v>13.71</v>
      </c>
      <c r="F25" s="94">
        <v>191200</v>
      </c>
      <c r="G25" s="93">
        <v>45839</v>
      </c>
      <c r="H25" s="120">
        <v>45874</v>
      </c>
      <c r="I25" s="94" t="s">
        <v>124</v>
      </c>
      <c r="J25" s="94" t="s">
        <v>808</v>
      </c>
      <c r="K25" s="92"/>
      <c r="L25" s="94" t="s">
        <v>148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>
      <c r="A26" s="94" t="str">
        <f ca="1">IFERROR(__xludf.DUMMYFUNCTION("""COMPUTED_VALUE"""),"ARTHUR CASSILHAS DA MATA")</f>
        <v>ARTHUR CASSILHAS DA MATA</v>
      </c>
      <c r="B26" s="80" t="s">
        <v>641</v>
      </c>
      <c r="C26" s="69" t="str">
        <f t="shared" ca="1" si="2"/>
        <v>OK</v>
      </c>
      <c r="D26" s="94" t="s">
        <v>150</v>
      </c>
      <c r="E26" s="119">
        <v>13.71</v>
      </c>
      <c r="F26" s="94">
        <v>191200</v>
      </c>
      <c r="G26" s="93">
        <v>45839</v>
      </c>
      <c r="H26" s="120">
        <v>45874</v>
      </c>
      <c r="I26" s="94" t="s">
        <v>124</v>
      </c>
      <c r="J26" s="94" t="s">
        <v>808</v>
      </c>
      <c r="K26" s="92"/>
      <c r="L26" s="94" t="s">
        <v>150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</row>
    <row r="27" spans="1:29">
      <c r="A27" s="94" t="str">
        <f ca="1">IFERROR(__xludf.DUMMYFUNCTION("""COMPUTED_VALUE"""),"ARTHUR RODRIGUES RANGEL")</f>
        <v>ARTHUR RODRIGUES RANGEL</v>
      </c>
      <c r="B27" s="80" t="s">
        <v>641</v>
      </c>
      <c r="C27" s="69" t="str">
        <f t="shared" ca="1" si="2"/>
        <v>OK</v>
      </c>
      <c r="D27" s="94" t="s">
        <v>152</v>
      </c>
      <c r="E27" s="119">
        <v>13.71</v>
      </c>
      <c r="F27" s="94">
        <v>191200</v>
      </c>
      <c r="G27" s="93">
        <v>45839</v>
      </c>
      <c r="H27" s="120">
        <v>45874</v>
      </c>
      <c r="I27" s="94" t="s">
        <v>124</v>
      </c>
      <c r="J27" s="94" t="s">
        <v>808</v>
      </c>
      <c r="K27" s="92"/>
      <c r="L27" s="94" t="s">
        <v>152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</row>
    <row r="28" spans="1:29">
      <c r="A28" s="94" t="str">
        <f ca="1">IFERROR(__xludf.DUMMYFUNCTION("""COMPUTED_VALUE"""),"ARTHUR SOUZA LEMOS PINHEIRO")</f>
        <v>ARTHUR SOUZA LEMOS PINHEIRO</v>
      </c>
      <c r="B28" s="80" t="s">
        <v>641</v>
      </c>
      <c r="C28" s="69" t="str">
        <f t="shared" ca="1" si="2"/>
        <v>OK</v>
      </c>
      <c r="D28" s="94" t="s">
        <v>154</v>
      </c>
      <c r="E28" s="119">
        <v>13.71</v>
      </c>
      <c r="F28" s="94">
        <v>191200</v>
      </c>
      <c r="G28" s="93">
        <v>45839</v>
      </c>
      <c r="H28" s="120">
        <v>45874</v>
      </c>
      <c r="I28" s="94" t="s">
        <v>124</v>
      </c>
      <c r="J28" s="94" t="s">
        <v>808</v>
      </c>
      <c r="K28" s="92"/>
      <c r="L28" s="94" t="s">
        <v>154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</row>
    <row r="29" spans="1:29">
      <c r="A29" s="94" t="str">
        <f ca="1">IFERROR(__xludf.DUMMYFUNCTION("""COMPUTED_VALUE"""),"ARTHUR TELES SILVA DE ANDRADE")</f>
        <v>ARTHUR TELES SILVA DE ANDRADE</v>
      </c>
      <c r="B29" s="80" t="s">
        <v>641</v>
      </c>
      <c r="C29" s="69" t="str">
        <f t="shared" ca="1" si="2"/>
        <v>OK</v>
      </c>
      <c r="D29" s="94" t="s">
        <v>156</v>
      </c>
      <c r="E29" s="119">
        <v>13.71</v>
      </c>
      <c r="F29" s="94">
        <v>191200</v>
      </c>
      <c r="G29" s="93">
        <v>45839</v>
      </c>
      <c r="H29" s="120">
        <v>45874</v>
      </c>
      <c r="I29" s="94" t="s">
        <v>124</v>
      </c>
      <c r="J29" s="94" t="s">
        <v>808</v>
      </c>
      <c r="K29" s="92"/>
      <c r="L29" s="94" t="s">
        <v>156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</row>
    <row r="30" spans="1:29">
      <c r="A30" s="94" t="str">
        <f ca="1">IFERROR(__xludf.DUMMYFUNCTION("""COMPUTED_VALUE"""),"ARTUR OLIVEIRA CABRAL")</f>
        <v>ARTUR OLIVEIRA CABRAL</v>
      </c>
      <c r="B30" s="80" t="s">
        <v>641</v>
      </c>
      <c r="C30" s="69" t="str">
        <f t="shared" ca="1" si="2"/>
        <v>OK</v>
      </c>
      <c r="D30" s="94" t="s">
        <v>158</v>
      </c>
      <c r="E30" s="119">
        <v>13.71</v>
      </c>
      <c r="F30" s="94">
        <v>191200</v>
      </c>
      <c r="G30" s="93">
        <v>45839</v>
      </c>
      <c r="H30" s="120">
        <v>45874</v>
      </c>
      <c r="I30" s="94" t="s">
        <v>124</v>
      </c>
      <c r="J30" s="94" t="s">
        <v>808</v>
      </c>
      <c r="K30" s="92"/>
      <c r="L30" s="94" t="s">
        <v>158</v>
      </c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</row>
    <row r="31" spans="1:29">
      <c r="A31" s="94" t="str">
        <f ca="1">IFERROR(__xludf.DUMMYFUNCTION("""COMPUTED_VALUE"""),"AUREA CRISTINA DE OLIVEIRA BERNARDES")</f>
        <v>AUREA CRISTINA DE OLIVEIRA BERNARDES</v>
      </c>
      <c r="B31" s="80" t="s">
        <v>641</v>
      </c>
      <c r="C31" s="69" t="str">
        <f t="shared" ca="1" si="2"/>
        <v>OK</v>
      </c>
      <c r="D31" s="94" t="s">
        <v>162</v>
      </c>
      <c r="E31" s="119">
        <v>13.71</v>
      </c>
      <c r="F31" s="94">
        <v>191200</v>
      </c>
      <c r="G31" s="93">
        <v>45839</v>
      </c>
      <c r="H31" s="120">
        <v>45874</v>
      </c>
      <c r="I31" s="94" t="s">
        <v>124</v>
      </c>
      <c r="J31" s="94" t="s">
        <v>808</v>
      </c>
      <c r="K31" s="92"/>
      <c r="L31" s="94" t="s">
        <v>162</v>
      </c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</row>
    <row r="32" spans="1:29">
      <c r="A32" s="94" t="str">
        <f ca="1">IFERROR(__xludf.DUMMYFUNCTION("""COMPUTED_VALUE"""),"BEATRIZ MEIRA CUNHA")</f>
        <v>BEATRIZ MEIRA CUNHA</v>
      </c>
      <c r="B32" s="86" t="s">
        <v>641</v>
      </c>
      <c r="C32" s="69" t="str">
        <f t="shared" ca="1" si="2"/>
        <v>OK</v>
      </c>
      <c r="D32" s="94" t="s">
        <v>161</v>
      </c>
      <c r="E32" s="119">
        <v>13.71</v>
      </c>
      <c r="F32" s="94">
        <v>191200</v>
      </c>
      <c r="G32" s="93">
        <v>45839</v>
      </c>
      <c r="H32" s="120">
        <v>45874</v>
      </c>
      <c r="I32" s="94" t="s">
        <v>124</v>
      </c>
      <c r="J32" s="94" t="s">
        <v>808</v>
      </c>
      <c r="K32" s="92"/>
      <c r="L32" s="94" t="s">
        <v>161</v>
      </c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</row>
    <row r="33" spans="1:29">
      <c r="A33" s="94" t="str">
        <f ca="1">IFERROR(__xludf.DUMMYFUNCTION("""COMPUTED_VALUE"""),"BIANCA RODRIGUES DA SILVEIRA")</f>
        <v>BIANCA RODRIGUES DA SILVEIRA</v>
      </c>
      <c r="B33" s="80" t="s">
        <v>641</v>
      </c>
      <c r="C33" s="69" t="str">
        <f t="shared" ca="1" si="2"/>
        <v>OK</v>
      </c>
      <c r="D33" s="94" t="s">
        <v>643</v>
      </c>
      <c r="E33" s="119">
        <v>13.71</v>
      </c>
      <c r="F33" s="94">
        <v>191200</v>
      </c>
      <c r="G33" s="93">
        <v>45839</v>
      </c>
      <c r="H33" s="120">
        <v>45874</v>
      </c>
      <c r="I33" s="94" t="s">
        <v>124</v>
      </c>
      <c r="J33" s="94" t="s">
        <v>808</v>
      </c>
      <c r="K33" s="92"/>
      <c r="L33" s="94" t="s">
        <v>643</v>
      </c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</row>
    <row r="34" spans="1:29">
      <c r="A34" s="94" t="str">
        <f ca="1">IFERROR(__xludf.DUMMYFUNCTION("""COMPUTED_VALUE"""),"BRUNA DE JESUS DA SILVA")</f>
        <v>BRUNA DE JESUS DA SILVA</v>
      </c>
      <c r="B34" s="85" t="s">
        <v>652</v>
      </c>
      <c r="C34" s="69" t="str">
        <f t="shared" ca="1" si="2"/>
        <v>OK</v>
      </c>
      <c r="D34" s="94" t="s">
        <v>164</v>
      </c>
      <c r="E34" s="119">
        <v>13.71</v>
      </c>
      <c r="F34" s="94">
        <v>191200</v>
      </c>
      <c r="G34" s="93">
        <v>45839</v>
      </c>
      <c r="H34" s="120">
        <v>45874</v>
      </c>
      <c r="I34" s="94" t="s">
        <v>124</v>
      </c>
      <c r="J34" s="94" t="s">
        <v>808</v>
      </c>
      <c r="K34" s="92"/>
      <c r="L34" s="94" t="s">
        <v>164</v>
      </c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</row>
    <row r="35" spans="1:29">
      <c r="A35" s="94" t="str">
        <f ca="1">IFERROR(__xludf.DUMMYFUNCTION("""COMPUTED_VALUE"""),"BRUNNO MARQUES ESPOSITO")</f>
        <v>BRUNNO MARQUES ESPOSITO</v>
      </c>
      <c r="B35" s="80" t="s">
        <v>641</v>
      </c>
      <c r="C35" s="69" t="str">
        <f t="shared" ca="1" si="2"/>
        <v>OK</v>
      </c>
      <c r="D35" s="94" t="s">
        <v>644</v>
      </c>
      <c r="E35" s="119">
        <v>13.71</v>
      </c>
      <c r="F35" s="94">
        <v>191200</v>
      </c>
      <c r="G35" s="93">
        <v>45839</v>
      </c>
      <c r="H35" s="120">
        <v>45874</v>
      </c>
      <c r="I35" s="94" t="s">
        <v>124</v>
      </c>
      <c r="J35" s="94" t="s">
        <v>808</v>
      </c>
      <c r="K35" s="92"/>
      <c r="L35" s="94" t="s">
        <v>644</v>
      </c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</row>
    <row r="36" spans="1:29">
      <c r="A36" s="94" t="str">
        <f ca="1">IFERROR(__xludf.DUMMYFUNCTION("""COMPUTED_VALUE"""),"BRUNO DE MORAES LIMA")</f>
        <v>BRUNO DE MORAES LIMA</v>
      </c>
      <c r="B36" s="80" t="s">
        <v>641</v>
      </c>
      <c r="C36" s="69" t="str">
        <f t="shared" ca="1" si="2"/>
        <v>OK</v>
      </c>
      <c r="D36" s="94" t="s">
        <v>169</v>
      </c>
      <c r="E36" s="119">
        <v>13.71</v>
      </c>
      <c r="F36" s="94">
        <v>191200</v>
      </c>
      <c r="G36" s="93">
        <v>45839</v>
      </c>
      <c r="H36" s="120">
        <v>45874</v>
      </c>
      <c r="I36" s="94" t="s">
        <v>124</v>
      </c>
      <c r="J36" s="94" t="s">
        <v>808</v>
      </c>
      <c r="K36" s="92"/>
      <c r="L36" s="94" t="s">
        <v>169</v>
      </c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</row>
    <row r="37" spans="1:29">
      <c r="A37" s="94" t="str">
        <f ca="1">IFERROR(__xludf.DUMMYFUNCTION("""COMPUTED_VALUE"""),"BRUNO DUTRA DE MACEDO")</f>
        <v>BRUNO DUTRA DE MACEDO</v>
      </c>
      <c r="B37" s="80" t="s">
        <v>641</v>
      </c>
      <c r="C37" s="69" t="str">
        <f t="shared" ca="1" si="2"/>
        <v>OK</v>
      </c>
      <c r="D37" s="94" t="s">
        <v>172</v>
      </c>
      <c r="E37" s="119">
        <v>13.71</v>
      </c>
      <c r="F37" s="94">
        <v>191200</v>
      </c>
      <c r="G37" s="93">
        <v>45839</v>
      </c>
      <c r="H37" s="120">
        <v>45874</v>
      </c>
      <c r="I37" s="94" t="s">
        <v>124</v>
      </c>
      <c r="J37" s="94" t="s">
        <v>808</v>
      </c>
      <c r="K37" s="92"/>
      <c r="L37" s="94" t="s">
        <v>172</v>
      </c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</row>
    <row r="38" spans="1:29">
      <c r="A38" s="94" t="str">
        <f ca="1">IFERROR(__xludf.DUMMYFUNCTION("""COMPUTED_VALUE"""),"CARLOS DA SILVA SANTOS")</f>
        <v>CARLOS DA SILVA SANTOS</v>
      </c>
      <c r="B38" s="80" t="s">
        <v>641</v>
      </c>
      <c r="C38" s="69" t="str">
        <f t="shared" ca="1" si="2"/>
        <v>OK</v>
      </c>
      <c r="D38" s="94" t="s">
        <v>174</v>
      </c>
      <c r="E38" s="119">
        <v>13.71</v>
      </c>
      <c r="F38" s="94">
        <v>191200</v>
      </c>
      <c r="G38" s="93">
        <v>45839</v>
      </c>
      <c r="H38" s="120">
        <v>45874</v>
      </c>
      <c r="I38" s="94" t="s">
        <v>124</v>
      </c>
      <c r="J38" s="94" t="s">
        <v>808</v>
      </c>
      <c r="K38" s="92"/>
      <c r="L38" s="94" t="s">
        <v>174</v>
      </c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</row>
    <row r="39" spans="1:29">
      <c r="A39" s="94" t="str">
        <f ca="1">IFERROR(__xludf.DUMMYFUNCTION("""COMPUTED_VALUE"""),"CARLOS EDUARDO DE MORAIS RODRIGUES JUNIOR")</f>
        <v>CARLOS EDUARDO DE MORAIS RODRIGUES JUNIOR</v>
      </c>
      <c r="B39" s="80" t="s">
        <v>641</v>
      </c>
      <c r="C39" s="69" t="str">
        <f t="shared" ca="1" si="2"/>
        <v>OK</v>
      </c>
      <c r="D39" s="94" t="s">
        <v>175</v>
      </c>
      <c r="E39" s="119">
        <v>13.71</v>
      </c>
      <c r="F39" s="94">
        <v>191200</v>
      </c>
      <c r="G39" s="93">
        <v>45839</v>
      </c>
      <c r="H39" s="120">
        <v>45874</v>
      </c>
      <c r="I39" s="94" t="s">
        <v>124</v>
      </c>
      <c r="J39" s="94" t="s">
        <v>808</v>
      </c>
      <c r="K39" s="92"/>
      <c r="L39" s="94" t="s">
        <v>175</v>
      </c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</row>
    <row r="40" spans="1:29">
      <c r="A40" s="94" t="str">
        <f ca="1">IFERROR(__xludf.DUMMYFUNCTION("""COMPUTED_VALUE"""),"CARLOS EDUARDO SILVA DE SOUZA")</f>
        <v>CARLOS EDUARDO SILVA DE SOUZA</v>
      </c>
      <c r="B40" s="80" t="s">
        <v>641</v>
      </c>
      <c r="C40" s="69" t="str">
        <f t="shared" ca="1" si="2"/>
        <v>OK</v>
      </c>
      <c r="D40" s="94" t="s">
        <v>176</v>
      </c>
      <c r="E40" s="119">
        <v>13.71</v>
      </c>
      <c r="F40" s="94">
        <v>191200</v>
      </c>
      <c r="G40" s="93">
        <v>45839</v>
      </c>
      <c r="H40" s="120">
        <v>45874</v>
      </c>
      <c r="I40" s="94" t="s">
        <v>124</v>
      </c>
      <c r="J40" s="94" t="s">
        <v>808</v>
      </c>
      <c r="K40" s="92"/>
      <c r="L40" s="94" t="s">
        <v>176</v>
      </c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</row>
    <row r="41" spans="1:29">
      <c r="A41" s="94" t="str">
        <f ca="1">IFERROR(__xludf.DUMMYFUNCTION("""COMPUTED_VALUE"""),"CARLOS GOMES DA SILVA")</f>
        <v>CARLOS GOMES DA SILVA</v>
      </c>
      <c r="B41" s="85" t="s">
        <v>648</v>
      </c>
      <c r="C41" s="69" t="str">
        <f t="shared" ca="1" si="2"/>
        <v>OK</v>
      </c>
      <c r="D41" s="94" t="s">
        <v>646</v>
      </c>
      <c r="E41" s="119">
        <v>13.71</v>
      </c>
      <c r="F41" s="94">
        <v>191200</v>
      </c>
      <c r="G41" s="93">
        <v>45839</v>
      </c>
      <c r="H41" s="120">
        <v>45874</v>
      </c>
      <c r="I41" s="94" t="s">
        <v>124</v>
      </c>
      <c r="J41" s="94" t="s">
        <v>808</v>
      </c>
      <c r="K41" s="92"/>
      <c r="L41" s="94" t="s">
        <v>646</v>
      </c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</row>
    <row r="42" spans="1:29">
      <c r="A42" s="94" t="str">
        <f ca="1">IFERROR(__xludf.DUMMYFUNCTION("""COMPUTED_VALUE"""),"CARLOS ROBERTO MESQUITA")</f>
        <v>CARLOS ROBERTO MESQUITA</v>
      </c>
      <c r="B42" s="80" t="s">
        <v>641</v>
      </c>
      <c r="C42" s="69" t="str">
        <f t="shared" ca="1" si="2"/>
        <v>OK</v>
      </c>
      <c r="D42" s="94" t="s">
        <v>183</v>
      </c>
      <c r="E42" s="119">
        <v>13.71</v>
      </c>
      <c r="F42" s="94">
        <v>191200</v>
      </c>
      <c r="G42" s="93">
        <v>45839</v>
      </c>
      <c r="H42" s="120">
        <v>45874</v>
      </c>
      <c r="I42" s="94" t="s">
        <v>124</v>
      </c>
      <c r="J42" s="94" t="s">
        <v>808</v>
      </c>
      <c r="K42" s="92"/>
      <c r="L42" s="94" t="s">
        <v>183</v>
      </c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</row>
    <row r="43" spans="1:29">
      <c r="A43" s="94" t="str">
        <f ca="1">IFERROR(__xludf.DUMMYFUNCTION("""COMPUTED_VALUE"""),"CASSIANO FERREIRA MORAES")</f>
        <v>CASSIANO FERREIRA MORAES</v>
      </c>
      <c r="B43" s="80" t="s">
        <v>641</v>
      </c>
      <c r="C43" s="69" t="str">
        <f t="shared" ca="1" si="2"/>
        <v>OK</v>
      </c>
      <c r="D43" s="94" t="s">
        <v>186</v>
      </c>
      <c r="E43" s="119">
        <v>13.71</v>
      </c>
      <c r="F43" s="94">
        <v>191200</v>
      </c>
      <c r="G43" s="93">
        <v>45839</v>
      </c>
      <c r="H43" s="120">
        <v>45874</v>
      </c>
      <c r="I43" s="94" t="s">
        <v>124</v>
      </c>
      <c r="J43" s="94" t="s">
        <v>808</v>
      </c>
      <c r="K43" s="92"/>
      <c r="L43" s="94" t="s">
        <v>186</v>
      </c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</row>
    <row r="44" spans="1:29">
      <c r="A44" s="94" t="str">
        <f ca="1">IFERROR(__xludf.DUMMYFUNCTION("""COMPUTED_VALUE"""),"CAUÃ BARBOSA DE CARVALHO")</f>
        <v>CAUÃ BARBOSA DE CARVALHO</v>
      </c>
      <c r="B44" s="80" t="s">
        <v>641</v>
      </c>
      <c r="C44" s="69" t="str">
        <f t="shared" ca="1" si="2"/>
        <v>OK</v>
      </c>
      <c r="D44" s="94" t="s">
        <v>187</v>
      </c>
      <c r="E44" s="119">
        <v>13.71</v>
      </c>
      <c r="F44" s="94">
        <v>191200</v>
      </c>
      <c r="G44" s="93">
        <v>45839</v>
      </c>
      <c r="H44" s="120">
        <v>45874</v>
      </c>
      <c r="I44" s="94" t="s">
        <v>124</v>
      </c>
      <c r="J44" s="94" t="s">
        <v>808</v>
      </c>
      <c r="K44" s="92"/>
      <c r="L44" s="94" t="s">
        <v>187</v>
      </c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</row>
    <row r="45" spans="1:29">
      <c r="A45" s="94" t="str">
        <f ca="1">IFERROR(__xludf.DUMMYFUNCTION("""COMPUTED_VALUE"""),"CAUÃ DE FREITAS LEITE")</f>
        <v>CAUÃ DE FREITAS LEITE</v>
      </c>
      <c r="B45" s="86" t="s">
        <v>641</v>
      </c>
      <c r="C45" s="69" t="str">
        <f t="shared" ca="1" si="2"/>
        <v>OK</v>
      </c>
      <c r="D45" s="94" t="s">
        <v>189</v>
      </c>
      <c r="E45" s="119">
        <v>13.71</v>
      </c>
      <c r="F45" s="94">
        <v>191200</v>
      </c>
      <c r="G45" s="93">
        <v>45839</v>
      </c>
      <c r="H45" s="120">
        <v>45874</v>
      </c>
      <c r="I45" s="94" t="s">
        <v>124</v>
      </c>
      <c r="J45" s="94" t="s">
        <v>808</v>
      </c>
      <c r="K45" s="92"/>
      <c r="L45" s="94" t="s">
        <v>189</v>
      </c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</row>
    <row r="46" spans="1:29">
      <c r="A46" s="94" t="str">
        <f ca="1">IFERROR(__xludf.DUMMYFUNCTION("""COMPUTED_VALUE"""),"CAUA VIEIRA LORENCINI ZANONI")</f>
        <v>CAUA VIEIRA LORENCINI ZANONI</v>
      </c>
      <c r="B46" s="86" t="s">
        <v>641</v>
      </c>
      <c r="C46" s="69" t="str">
        <f t="shared" ca="1" si="2"/>
        <v>OK</v>
      </c>
      <c r="D46" s="94" t="s">
        <v>191</v>
      </c>
      <c r="E46" s="119">
        <v>13.71</v>
      </c>
      <c r="F46" s="94">
        <v>191200</v>
      </c>
      <c r="G46" s="93">
        <v>45839</v>
      </c>
      <c r="H46" s="120">
        <v>45874</v>
      </c>
      <c r="I46" s="94" t="s">
        <v>124</v>
      </c>
      <c r="J46" s="94" t="s">
        <v>808</v>
      </c>
      <c r="K46" s="92"/>
      <c r="L46" s="94" t="s">
        <v>191</v>
      </c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</row>
    <row r="47" spans="1:29">
      <c r="A47" s="94" t="str">
        <f ca="1">IFERROR(__xludf.DUMMYFUNCTION("""COMPUTED_VALUE"""),"CLARA GABRIELLE NASCIMENTO FIEL")</f>
        <v>CLARA GABRIELLE NASCIMENTO FIEL</v>
      </c>
      <c r="B47" s="80" t="s">
        <v>641</v>
      </c>
      <c r="C47" s="69" t="str">
        <f t="shared" ca="1" si="2"/>
        <v>OK</v>
      </c>
      <c r="D47" s="94" t="s">
        <v>195</v>
      </c>
      <c r="E47" s="119">
        <v>13.71</v>
      </c>
      <c r="F47" s="94">
        <v>191200</v>
      </c>
      <c r="G47" s="93">
        <v>45839</v>
      </c>
      <c r="H47" s="120">
        <v>45874</v>
      </c>
      <c r="I47" s="94" t="s">
        <v>124</v>
      </c>
      <c r="J47" s="94" t="s">
        <v>808</v>
      </c>
      <c r="K47" s="92"/>
      <c r="L47" s="94" t="s">
        <v>195</v>
      </c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</row>
    <row r="48" spans="1:29">
      <c r="A48" s="94" t="str">
        <f ca="1">IFERROR(__xludf.DUMMYFUNCTION("""COMPUTED_VALUE"""),"CLERISTON CLEDSON GOMES DA SILVA")</f>
        <v>CLERISTON CLEDSON GOMES DA SILVA</v>
      </c>
      <c r="B48" s="86" t="s">
        <v>641</v>
      </c>
      <c r="C48" s="69" t="str">
        <f t="shared" ca="1" si="2"/>
        <v>OK</v>
      </c>
      <c r="D48" s="94" t="s">
        <v>649</v>
      </c>
      <c r="E48" s="119">
        <v>13.71</v>
      </c>
      <c r="F48" s="94">
        <v>191200</v>
      </c>
      <c r="G48" s="93">
        <v>45839</v>
      </c>
      <c r="H48" s="120">
        <v>45874</v>
      </c>
      <c r="I48" s="94" t="s">
        <v>124</v>
      </c>
      <c r="J48" s="94" t="s">
        <v>808</v>
      </c>
      <c r="K48" s="92"/>
      <c r="L48" s="94" t="s">
        <v>649</v>
      </c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</row>
    <row r="49" spans="1:29">
      <c r="A49" s="94" t="str">
        <f ca="1">IFERROR(__xludf.DUMMYFUNCTION("""COMPUTED_VALUE"""),"CLEVERSON BHERING CLARE JUNIOR")</f>
        <v>CLEVERSON BHERING CLARE JUNIOR</v>
      </c>
      <c r="B49" s="85" t="s">
        <v>652</v>
      </c>
      <c r="C49" s="69" t="str">
        <f t="shared" ca="1" si="2"/>
        <v>OK</v>
      </c>
      <c r="D49" s="94" t="s">
        <v>198</v>
      </c>
      <c r="E49" s="119">
        <v>13.71</v>
      </c>
      <c r="F49" s="94">
        <v>191200</v>
      </c>
      <c r="G49" s="93">
        <v>45839</v>
      </c>
      <c r="H49" s="120">
        <v>45874</v>
      </c>
      <c r="I49" s="94" t="s">
        <v>124</v>
      </c>
      <c r="J49" s="94" t="s">
        <v>808</v>
      </c>
      <c r="K49" s="92"/>
      <c r="L49" s="94" t="s">
        <v>198</v>
      </c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</row>
    <row r="50" spans="1:29">
      <c r="A50" s="94" t="str">
        <f ca="1">IFERROR(__xludf.DUMMYFUNCTION("""COMPUTED_VALUE"""),"DANIEL ANCHIETA BRAZIEL PETZOLD")</f>
        <v>DANIEL ANCHIETA BRAZIEL PETZOLD</v>
      </c>
      <c r="B50" s="85" t="s">
        <v>654</v>
      </c>
      <c r="C50" s="69" t="str">
        <f t="shared" ca="1" si="2"/>
        <v>OK</v>
      </c>
      <c r="D50" s="94" t="s">
        <v>199</v>
      </c>
      <c r="E50" s="119">
        <v>13.71</v>
      </c>
      <c r="F50" s="94">
        <v>191200</v>
      </c>
      <c r="G50" s="93">
        <v>45839</v>
      </c>
      <c r="H50" s="120">
        <v>45874</v>
      </c>
      <c r="I50" s="94" t="s">
        <v>124</v>
      </c>
      <c r="J50" s="94" t="s">
        <v>808</v>
      </c>
      <c r="K50" s="92"/>
      <c r="L50" s="94" t="s">
        <v>199</v>
      </c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</row>
    <row r="51" spans="1:29">
      <c r="A51" s="94" t="str">
        <f ca="1">IFERROR(__xludf.DUMMYFUNCTION("""COMPUTED_VALUE"""),"DANIEL DUARTE ALVES")</f>
        <v>DANIEL DUARTE ALVES</v>
      </c>
      <c r="B51" s="80" t="s">
        <v>641</v>
      </c>
      <c r="C51" s="69" t="str">
        <f t="shared" ca="1" si="2"/>
        <v>OK</v>
      </c>
      <c r="D51" s="94" t="s">
        <v>201</v>
      </c>
      <c r="E51" s="119">
        <v>13.71</v>
      </c>
      <c r="F51" s="94">
        <v>191200</v>
      </c>
      <c r="G51" s="93">
        <v>45839</v>
      </c>
      <c r="H51" s="120">
        <v>45874</v>
      </c>
      <c r="I51" s="94" t="s">
        <v>124</v>
      </c>
      <c r="J51" s="94" t="s">
        <v>808</v>
      </c>
      <c r="K51" s="92"/>
      <c r="L51" s="94" t="s">
        <v>201</v>
      </c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</row>
    <row r="52" spans="1:29">
      <c r="A52" s="94" t="str">
        <f ca="1">IFERROR(__xludf.DUMMYFUNCTION("""COMPUTED_VALUE"""),"DANIEL VICTOR TEODORO MOREIRA")</f>
        <v>DANIEL VICTOR TEODORO MOREIRA</v>
      </c>
      <c r="B52" s="85" t="s">
        <v>655</v>
      </c>
      <c r="C52" s="69" t="str">
        <f t="shared" ca="1" si="2"/>
        <v>OK</v>
      </c>
      <c r="D52" s="94" t="s">
        <v>204</v>
      </c>
      <c r="E52" s="119">
        <v>13.71</v>
      </c>
      <c r="F52" s="94">
        <v>191200</v>
      </c>
      <c r="G52" s="93">
        <v>45839</v>
      </c>
      <c r="H52" s="120">
        <v>45874</v>
      </c>
      <c r="I52" s="94" t="s">
        <v>124</v>
      </c>
      <c r="J52" s="94" t="s">
        <v>808</v>
      </c>
      <c r="K52" s="92"/>
      <c r="L52" s="94" t="s">
        <v>204</v>
      </c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</row>
    <row r="53" spans="1:29">
      <c r="A53" s="94" t="str">
        <f ca="1">IFERROR(__xludf.DUMMYFUNCTION("""COMPUTED_VALUE"""),"DAVI DOUGLAS BATISTA DOS SANTOS")</f>
        <v>DAVI DOUGLAS BATISTA DOS SANTOS</v>
      </c>
      <c r="B53" s="80" t="s">
        <v>641</v>
      </c>
      <c r="C53" s="69" t="str">
        <f t="shared" ca="1" si="2"/>
        <v>OK</v>
      </c>
      <c r="D53" s="94" t="s">
        <v>206</v>
      </c>
      <c r="E53" s="119">
        <v>13.71</v>
      </c>
      <c r="F53" s="94">
        <v>191200</v>
      </c>
      <c r="G53" s="93">
        <v>45839</v>
      </c>
      <c r="H53" s="120">
        <v>45874</v>
      </c>
      <c r="I53" s="94" t="s">
        <v>124</v>
      </c>
      <c r="J53" s="94" t="s">
        <v>808</v>
      </c>
      <c r="K53" s="92"/>
      <c r="L53" s="94" t="s">
        <v>206</v>
      </c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</row>
    <row r="54" spans="1:29">
      <c r="A54" s="94" t="str">
        <f ca="1">IFERROR(__xludf.DUMMYFUNCTION("""COMPUTED_VALUE"""),"DAVI ELIAS DA SILVA CARVALHO")</f>
        <v>DAVI ELIAS DA SILVA CARVALHO</v>
      </c>
      <c r="B54" s="80" t="s">
        <v>641</v>
      </c>
      <c r="C54" s="69" t="str">
        <f t="shared" ca="1" si="2"/>
        <v>OK</v>
      </c>
      <c r="D54" s="94" t="s">
        <v>209</v>
      </c>
      <c r="E54" s="119">
        <v>13.71</v>
      </c>
      <c r="F54" s="94">
        <v>191200</v>
      </c>
      <c r="G54" s="93">
        <v>45839</v>
      </c>
      <c r="H54" s="120">
        <v>45874</v>
      </c>
      <c r="I54" s="94" t="s">
        <v>124</v>
      </c>
      <c r="J54" s="94" t="s">
        <v>808</v>
      </c>
      <c r="K54" s="92"/>
      <c r="L54" s="94" t="s">
        <v>209</v>
      </c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</row>
    <row r="55" spans="1:29">
      <c r="A55" s="94" t="str">
        <f ca="1">IFERROR(__xludf.DUMMYFUNCTION("""COMPUTED_VALUE"""),"DAVI VASCONCELLOS MACEDO")</f>
        <v>DAVI VASCONCELLOS MACEDO</v>
      </c>
      <c r="B55" s="80" t="s">
        <v>641</v>
      </c>
      <c r="C55" s="69" t="str">
        <f t="shared" ca="1" si="2"/>
        <v>OK</v>
      </c>
      <c r="D55" s="94" t="s">
        <v>210</v>
      </c>
      <c r="E55" s="119">
        <v>13.71</v>
      </c>
      <c r="F55" s="94">
        <v>191200</v>
      </c>
      <c r="G55" s="93">
        <v>45839</v>
      </c>
      <c r="H55" s="120">
        <v>45874</v>
      </c>
      <c r="I55" s="94" t="s">
        <v>124</v>
      </c>
      <c r="J55" s="94" t="s">
        <v>808</v>
      </c>
      <c r="K55" s="92"/>
      <c r="L55" s="94" t="s">
        <v>210</v>
      </c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</row>
    <row r="56" spans="1:29">
      <c r="A56" s="94" t="str">
        <f ca="1">IFERROR(__xludf.DUMMYFUNCTION("""COMPUTED_VALUE"""),"DIEGO CARLOS DA SILVA SANTOS")</f>
        <v>DIEGO CARLOS DA SILVA SANTOS</v>
      </c>
      <c r="B56" s="86" t="s">
        <v>641</v>
      </c>
      <c r="C56" s="69" t="str">
        <f t="shared" ca="1" si="2"/>
        <v>OK</v>
      </c>
      <c r="D56" s="94" t="s">
        <v>213</v>
      </c>
      <c r="E56" s="119">
        <v>13.71</v>
      </c>
      <c r="F56" s="94">
        <v>191200</v>
      </c>
      <c r="G56" s="93">
        <v>45839</v>
      </c>
      <c r="H56" s="120">
        <v>45874</v>
      </c>
      <c r="I56" s="94" t="s">
        <v>124</v>
      </c>
      <c r="J56" s="94" t="s">
        <v>808</v>
      </c>
      <c r="K56" s="92"/>
      <c r="L56" s="94" t="s">
        <v>213</v>
      </c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</row>
    <row r="57" spans="1:29">
      <c r="A57" s="94" t="str">
        <f ca="1">IFERROR(__xludf.DUMMYFUNCTION("""COMPUTED_VALUE"""),"DIEGO FERNANDES ALVES MARTINS")</f>
        <v>DIEGO FERNANDES ALVES MARTINS</v>
      </c>
      <c r="B57" s="80" t="s">
        <v>641</v>
      </c>
      <c r="C57" s="69" t="str">
        <f t="shared" ca="1" si="2"/>
        <v>OK</v>
      </c>
      <c r="D57" s="94" t="s">
        <v>215</v>
      </c>
      <c r="E57" s="119">
        <v>13.71</v>
      </c>
      <c r="F57" s="94">
        <v>191200</v>
      </c>
      <c r="G57" s="93">
        <v>45839</v>
      </c>
      <c r="H57" s="120">
        <v>45874</v>
      </c>
      <c r="I57" s="94" t="s">
        <v>124</v>
      </c>
      <c r="J57" s="94" t="s">
        <v>808</v>
      </c>
      <c r="K57" s="92"/>
      <c r="L57" s="94" t="s">
        <v>215</v>
      </c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</row>
    <row r="58" spans="1:29">
      <c r="A58" s="94" t="str">
        <f ca="1">IFERROR(__xludf.DUMMYFUNCTION("""COMPUTED_VALUE"""),"DOUGLAS DE SOUZA PAULO")</f>
        <v>DOUGLAS DE SOUZA PAULO</v>
      </c>
      <c r="B58" s="80" t="s">
        <v>641</v>
      </c>
      <c r="C58" s="69" t="str">
        <f t="shared" ca="1" si="2"/>
        <v>OK</v>
      </c>
      <c r="D58" s="94" t="s">
        <v>218</v>
      </c>
      <c r="E58" s="119">
        <v>13.71</v>
      </c>
      <c r="F58" s="94">
        <v>191200</v>
      </c>
      <c r="G58" s="93">
        <v>45839</v>
      </c>
      <c r="H58" s="120">
        <v>45874</v>
      </c>
      <c r="I58" s="94" t="s">
        <v>124</v>
      </c>
      <c r="J58" s="94" t="s">
        <v>808</v>
      </c>
      <c r="K58" s="92"/>
      <c r="L58" s="94" t="s">
        <v>218</v>
      </c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</row>
    <row r="59" spans="1:29">
      <c r="A59" s="94" t="str">
        <f ca="1">IFERROR(__xludf.DUMMYFUNCTION("""COMPUTED_VALUE"""),"DOUGLAS RODRIGUES DIAS")</f>
        <v>DOUGLAS RODRIGUES DIAS</v>
      </c>
      <c r="B59" s="80" t="s">
        <v>641</v>
      </c>
      <c r="C59" s="69" t="str">
        <f t="shared" ca="1" si="2"/>
        <v>OK</v>
      </c>
      <c r="D59" s="94" t="s">
        <v>220</v>
      </c>
      <c r="E59" s="119">
        <v>13.71</v>
      </c>
      <c r="F59" s="94">
        <v>191200</v>
      </c>
      <c r="G59" s="93">
        <v>45839</v>
      </c>
      <c r="H59" s="120">
        <v>45874</v>
      </c>
      <c r="I59" s="94" t="s">
        <v>124</v>
      </c>
      <c r="J59" s="94" t="s">
        <v>808</v>
      </c>
      <c r="K59" s="92"/>
      <c r="L59" s="94" t="s">
        <v>220</v>
      </c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</row>
    <row r="60" spans="1:29">
      <c r="A60" s="94" t="str">
        <f ca="1">IFERROR(__xludf.DUMMYFUNCTION("""COMPUTED_VALUE"""),"EDILEI SANTOS SILVA")</f>
        <v>EDILEI SANTOS SILVA</v>
      </c>
      <c r="B60" s="80" t="s">
        <v>641</v>
      </c>
      <c r="C60" s="69" t="str">
        <f t="shared" ca="1" si="2"/>
        <v>OK</v>
      </c>
      <c r="D60" s="94" t="s">
        <v>741</v>
      </c>
      <c r="E60" s="119">
        <v>13.71</v>
      </c>
      <c r="F60" s="94">
        <v>191200</v>
      </c>
      <c r="G60" s="93">
        <v>45839</v>
      </c>
      <c r="H60" s="120">
        <v>45874</v>
      </c>
      <c r="I60" s="94" t="s">
        <v>124</v>
      </c>
      <c r="J60" s="94" t="s">
        <v>808</v>
      </c>
      <c r="K60" s="92"/>
      <c r="L60" s="94" t="s">
        <v>741</v>
      </c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</row>
    <row r="61" spans="1:29">
      <c r="A61" s="94" t="str">
        <f ca="1">IFERROR(__xludf.DUMMYFUNCTION("""COMPUTED_VALUE"""),"EDMILSON MENDES DE SOUZA")</f>
        <v>EDMILSON MENDES DE SOUZA</v>
      </c>
      <c r="B61" s="84" t="s">
        <v>645</v>
      </c>
      <c r="C61" s="69" t="str">
        <f t="shared" ca="1" si="2"/>
        <v>OK</v>
      </c>
      <c r="D61" s="94" t="s">
        <v>222</v>
      </c>
      <c r="E61" s="119">
        <v>13.71</v>
      </c>
      <c r="F61" s="94">
        <v>191200</v>
      </c>
      <c r="G61" s="93">
        <v>45839</v>
      </c>
      <c r="H61" s="120">
        <v>45874</v>
      </c>
      <c r="I61" s="94" t="s">
        <v>124</v>
      </c>
      <c r="J61" s="94" t="s">
        <v>808</v>
      </c>
      <c r="K61" s="92"/>
      <c r="L61" s="94" t="s">
        <v>222</v>
      </c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</row>
    <row r="62" spans="1:29">
      <c r="A62" s="94" t="str">
        <f ca="1">IFERROR(__xludf.DUMMYFUNCTION("""COMPUTED_VALUE"""),"EDRIZIO SANTANA DA SILVA")</f>
        <v>EDRIZIO SANTANA DA SILVA</v>
      </c>
      <c r="B62" s="80" t="s">
        <v>641</v>
      </c>
      <c r="C62" s="69" t="str">
        <f t="shared" ca="1" si="2"/>
        <v>OK</v>
      </c>
      <c r="D62" s="94" t="s">
        <v>226</v>
      </c>
      <c r="E62" s="119">
        <v>13.71</v>
      </c>
      <c r="F62" s="94">
        <v>191200</v>
      </c>
      <c r="G62" s="93">
        <v>45839</v>
      </c>
      <c r="H62" s="120">
        <v>45874</v>
      </c>
      <c r="I62" s="94" t="s">
        <v>124</v>
      </c>
      <c r="J62" s="94" t="s">
        <v>808</v>
      </c>
      <c r="K62" s="92"/>
      <c r="L62" s="94" t="s">
        <v>226</v>
      </c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</row>
    <row r="63" spans="1:29">
      <c r="A63" s="94" t="str">
        <f ca="1">IFERROR(__xludf.DUMMYFUNCTION("""COMPUTED_VALUE"""),"EDUARDO FERREIRA DA MOTTA")</f>
        <v>EDUARDO FERREIRA DA MOTTA</v>
      </c>
      <c r="B63" s="80" t="s">
        <v>641</v>
      </c>
      <c r="C63" s="69" t="str">
        <f t="shared" ca="1" si="2"/>
        <v>OK</v>
      </c>
      <c r="D63" s="94" t="s">
        <v>227</v>
      </c>
      <c r="E63" s="119">
        <v>13.71</v>
      </c>
      <c r="F63" s="94">
        <v>191200</v>
      </c>
      <c r="G63" s="93">
        <v>45839</v>
      </c>
      <c r="H63" s="120">
        <v>45874</v>
      </c>
      <c r="I63" s="94" t="s">
        <v>124</v>
      </c>
      <c r="J63" s="94" t="s">
        <v>808</v>
      </c>
      <c r="K63" s="92"/>
      <c r="L63" s="94" t="s">
        <v>227</v>
      </c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</row>
    <row r="64" spans="1:29">
      <c r="A64" s="94" t="str">
        <f ca="1">IFERROR(__xludf.DUMMYFUNCTION("""COMPUTED_VALUE"""),"EDUARDO MARTINS DE LUCENA")</f>
        <v>EDUARDO MARTINS DE LUCENA</v>
      </c>
      <c r="B64" s="80" t="s">
        <v>641</v>
      </c>
      <c r="C64" s="69" t="str">
        <f t="shared" ca="1" si="2"/>
        <v>OK</v>
      </c>
      <c r="D64" s="94" t="s">
        <v>228</v>
      </c>
      <c r="E64" s="119">
        <v>13.71</v>
      </c>
      <c r="F64" s="94">
        <v>191200</v>
      </c>
      <c r="G64" s="93">
        <v>45839</v>
      </c>
      <c r="H64" s="120">
        <v>45874</v>
      </c>
      <c r="I64" s="94" t="s">
        <v>124</v>
      </c>
      <c r="J64" s="94" t="s">
        <v>808</v>
      </c>
      <c r="K64" s="92"/>
      <c r="L64" s="94" t="s">
        <v>228</v>
      </c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</row>
    <row r="65" spans="1:29">
      <c r="A65" s="94" t="str">
        <f ca="1">IFERROR(__xludf.DUMMYFUNCTION("""COMPUTED_VALUE"""),"EDUARDO MENDES AVILA")</f>
        <v>EDUARDO MENDES AVILA</v>
      </c>
      <c r="B65" s="85" t="s">
        <v>656</v>
      </c>
      <c r="C65" s="69" t="str">
        <f t="shared" ca="1" si="2"/>
        <v>OK</v>
      </c>
      <c r="D65" s="94" t="s">
        <v>230</v>
      </c>
      <c r="E65" s="119">
        <v>13.71</v>
      </c>
      <c r="F65" s="94">
        <v>191200</v>
      </c>
      <c r="G65" s="93">
        <v>45839</v>
      </c>
      <c r="H65" s="120">
        <v>45874</v>
      </c>
      <c r="I65" s="94" t="s">
        <v>124</v>
      </c>
      <c r="J65" s="94" t="s">
        <v>808</v>
      </c>
      <c r="K65" s="92"/>
      <c r="L65" s="94" t="s">
        <v>230</v>
      </c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</row>
    <row r="66" spans="1:29">
      <c r="A66" s="94" t="str">
        <f ca="1">IFERROR(__xludf.DUMMYFUNCTION("""COMPUTED_VALUE"""),"EMERSON ADAUTO DA SILVA")</f>
        <v>EMERSON ADAUTO DA SILVA</v>
      </c>
      <c r="B66" s="85" t="s">
        <v>645</v>
      </c>
      <c r="C66" s="69" t="str">
        <f t="shared" ca="1" si="2"/>
        <v>OK</v>
      </c>
      <c r="D66" s="94" t="s">
        <v>232</v>
      </c>
      <c r="E66" s="119">
        <v>13.71</v>
      </c>
      <c r="F66" s="94">
        <v>191200</v>
      </c>
      <c r="G66" s="93">
        <v>45839</v>
      </c>
      <c r="H66" s="120">
        <v>45874</v>
      </c>
      <c r="I66" s="94" t="s">
        <v>124</v>
      </c>
      <c r="J66" s="94" t="s">
        <v>808</v>
      </c>
      <c r="K66" s="92"/>
      <c r="L66" s="94" t="s">
        <v>232</v>
      </c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</row>
    <row r="67" spans="1:29">
      <c r="A67" s="94" t="str">
        <f ca="1">IFERROR(__xludf.DUMMYFUNCTION("""COMPUTED_VALUE"""),"EMERSON DA SILVA GOMES")</f>
        <v>EMERSON DA SILVA GOMES</v>
      </c>
      <c r="B67" s="80" t="s">
        <v>641</v>
      </c>
      <c r="C67" s="69" t="str">
        <f t="shared" ca="1" si="2"/>
        <v>OK</v>
      </c>
      <c r="D67" s="94" t="s">
        <v>233</v>
      </c>
      <c r="E67" s="119">
        <v>13.71</v>
      </c>
      <c r="F67" s="94">
        <v>191200</v>
      </c>
      <c r="G67" s="93">
        <v>45839</v>
      </c>
      <c r="H67" s="120">
        <v>45874</v>
      </c>
      <c r="I67" s="94" t="s">
        <v>124</v>
      </c>
      <c r="J67" s="94" t="s">
        <v>808</v>
      </c>
      <c r="K67" s="92"/>
      <c r="L67" s="94" t="s">
        <v>233</v>
      </c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</row>
    <row r="68" spans="1:29">
      <c r="A68" s="94" t="str">
        <f ca="1">IFERROR(__xludf.DUMMYFUNCTION("""COMPUTED_VALUE"""),"EMILLY VITORIA CABRAL DANTAS")</f>
        <v>EMILLY VITORIA CABRAL DANTAS</v>
      </c>
      <c r="B68" s="80" t="s">
        <v>641</v>
      </c>
      <c r="C68" s="69" t="str">
        <f t="shared" ca="1" si="2"/>
        <v>OK</v>
      </c>
      <c r="D68" s="94" t="s">
        <v>235</v>
      </c>
      <c r="E68" s="119">
        <v>13.71</v>
      </c>
      <c r="F68" s="94">
        <v>191200</v>
      </c>
      <c r="G68" s="93">
        <v>45839</v>
      </c>
      <c r="H68" s="120">
        <v>45874</v>
      </c>
      <c r="I68" s="94" t="s">
        <v>124</v>
      </c>
      <c r="J68" s="94" t="s">
        <v>808</v>
      </c>
      <c r="K68" s="92"/>
      <c r="L68" s="94" t="s">
        <v>235</v>
      </c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</row>
    <row r="69" spans="1:29">
      <c r="A69" s="94" t="str">
        <f ca="1">IFERROR(__xludf.DUMMYFUNCTION("""COMPUTED_VALUE"""),"ENNYA GOMES OLIVEIRA CAMPOS")</f>
        <v>ENNYA GOMES OLIVEIRA CAMPOS</v>
      </c>
      <c r="B69" s="80" t="s">
        <v>641</v>
      </c>
      <c r="C69" s="69" t="str">
        <f t="shared" ca="1" si="2"/>
        <v>OK</v>
      </c>
      <c r="D69" s="94" t="s">
        <v>236</v>
      </c>
      <c r="E69" s="119">
        <v>13.71</v>
      </c>
      <c r="F69" s="94">
        <v>191200</v>
      </c>
      <c r="G69" s="93">
        <v>45839</v>
      </c>
      <c r="H69" s="120">
        <v>45874</v>
      </c>
      <c r="I69" s="94" t="s">
        <v>124</v>
      </c>
      <c r="J69" s="94" t="s">
        <v>808</v>
      </c>
      <c r="K69" s="92"/>
      <c r="L69" s="94" t="s">
        <v>236</v>
      </c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</row>
    <row r="70" spans="1:29">
      <c r="A70" s="94" t="str">
        <f ca="1">IFERROR(__xludf.DUMMYFUNCTION("""COMPUTED_VALUE"""),"ENZO ALCÂNTARA CABRAL")</f>
        <v>ENZO ALCÂNTARA CABRAL</v>
      </c>
      <c r="B70" s="86" t="s">
        <v>641</v>
      </c>
      <c r="C70" s="69" t="str">
        <f t="shared" ca="1" si="2"/>
        <v>OK</v>
      </c>
      <c r="D70" s="94" t="s">
        <v>238</v>
      </c>
      <c r="E70" s="119">
        <v>13.71</v>
      </c>
      <c r="F70" s="94">
        <v>191200</v>
      </c>
      <c r="G70" s="93">
        <v>45839</v>
      </c>
      <c r="H70" s="120">
        <v>45874</v>
      </c>
      <c r="I70" s="94" t="s">
        <v>124</v>
      </c>
      <c r="J70" s="94" t="s">
        <v>808</v>
      </c>
      <c r="K70" s="92"/>
      <c r="L70" s="94" t="s">
        <v>238</v>
      </c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</row>
    <row r="71" spans="1:29">
      <c r="A71" s="94" t="str">
        <f ca="1">IFERROR(__xludf.DUMMYFUNCTION("""COMPUTED_VALUE"""),"ESTHER VICTÓRIA DOS SANTOS FARIA")</f>
        <v>ESTHER VICTÓRIA DOS SANTOS FARIA</v>
      </c>
      <c r="B71" s="80" t="s">
        <v>641</v>
      </c>
      <c r="C71" s="69" t="str">
        <f t="shared" ca="1" si="2"/>
        <v>OK</v>
      </c>
      <c r="D71" s="94" t="s">
        <v>809</v>
      </c>
      <c r="E71" s="119">
        <v>13.71</v>
      </c>
      <c r="F71" s="94">
        <v>191200</v>
      </c>
      <c r="G71" s="93">
        <v>45839</v>
      </c>
      <c r="H71" s="120">
        <v>45874</v>
      </c>
      <c r="I71" s="94" t="s">
        <v>124</v>
      </c>
      <c r="J71" s="94" t="s">
        <v>808</v>
      </c>
      <c r="K71" s="92"/>
      <c r="L71" s="94" t="s">
        <v>809</v>
      </c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</row>
    <row r="72" spans="1:29">
      <c r="A72" s="94" t="str">
        <f ca="1">IFERROR(__xludf.DUMMYFUNCTION("""COMPUTED_VALUE"""),"FABIANO DE OLIVEIRA MACHADO")</f>
        <v>FABIANO DE OLIVEIRA MACHADO</v>
      </c>
      <c r="B72" s="86" t="s">
        <v>641</v>
      </c>
      <c r="C72" s="69" t="str">
        <f t="shared" ca="1" si="2"/>
        <v>OK</v>
      </c>
      <c r="D72" s="94" t="s">
        <v>240</v>
      </c>
      <c r="E72" s="119">
        <v>13.71</v>
      </c>
      <c r="F72" s="94">
        <v>191200</v>
      </c>
      <c r="G72" s="93">
        <v>45839</v>
      </c>
      <c r="H72" s="120">
        <v>45874</v>
      </c>
      <c r="I72" s="94" t="s">
        <v>124</v>
      </c>
      <c r="J72" s="94" t="s">
        <v>808</v>
      </c>
      <c r="K72" s="92"/>
      <c r="L72" s="94" t="s">
        <v>240</v>
      </c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</row>
    <row r="73" spans="1:29">
      <c r="A73" s="94" t="str">
        <f ca="1">IFERROR(__xludf.DUMMYFUNCTION("""COMPUTED_VALUE"""),"FABRICIO LORENCINI ZANONI")</f>
        <v>FABRICIO LORENCINI ZANONI</v>
      </c>
      <c r="B73" s="85" t="s">
        <v>657</v>
      </c>
      <c r="C73" s="69" t="str">
        <f t="shared" ca="1" si="2"/>
        <v>OK</v>
      </c>
      <c r="D73" s="94" t="s">
        <v>242</v>
      </c>
      <c r="E73" s="119">
        <v>13.71</v>
      </c>
      <c r="F73" s="94">
        <v>191200</v>
      </c>
      <c r="G73" s="93">
        <v>45839</v>
      </c>
      <c r="H73" s="120">
        <v>45874</v>
      </c>
      <c r="I73" s="94" t="s">
        <v>124</v>
      </c>
      <c r="J73" s="94" t="s">
        <v>808</v>
      </c>
      <c r="K73" s="92"/>
      <c r="L73" s="94" t="s">
        <v>242</v>
      </c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</row>
    <row r="74" spans="1:29">
      <c r="A74" s="94" t="str">
        <f ca="1">IFERROR(__xludf.DUMMYFUNCTION("""COMPUTED_VALUE"""),"FELIPE CORREA CONCEIÇÃO")</f>
        <v>FELIPE CORREA CONCEIÇÃO</v>
      </c>
      <c r="B74" s="80" t="s">
        <v>641</v>
      </c>
      <c r="C74" s="69" t="str">
        <f t="shared" ca="1" si="2"/>
        <v>OK</v>
      </c>
      <c r="D74" s="94" t="s">
        <v>244</v>
      </c>
      <c r="E74" s="119">
        <v>13.71</v>
      </c>
      <c r="F74" s="94">
        <v>191200</v>
      </c>
      <c r="G74" s="93">
        <v>45839</v>
      </c>
      <c r="H74" s="120">
        <v>45874</v>
      </c>
      <c r="I74" s="94" t="s">
        <v>124</v>
      </c>
      <c r="J74" s="94" t="s">
        <v>808</v>
      </c>
      <c r="K74" s="92"/>
      <c r="L74" s="94" t="s">
        <v>244</v>
      </c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</row>
    <row r="75" spans="1:29">
      <c r="A75" s="94" t="str">
        <f ca="1">IFERROR(__xludf.DUMMYFUNCTION("""COMPUTED_VALUE"""),"FELIPE GOMES SILVA")</f>
        <v>FELIPE GOMES SILVA</v>
      </c>
      <c r="B75" s="85" t="s">
        <v>645</v>
      </c>
      <c r="C75" s="69" t="str">
        <f t="shared" ca="1" si="2"/>
        <v>OK</v>
      </c>
      <c r="D75" s="94" t="s">
        <v>246</v>
      </c>
      <c r="E75" s="119">
        <v>13.71</v>
      </c>
      <c r="F75" s="94">
        <v>191200</v>
      </c>
      <c r="G75" s="93">
        <v>45839</v>
      </c>
      <c r="H75" s="120">
        <v>45874</v>
      </c>
      <c r="I75" s="94" t="s">
        <v>124</v>
      </c>
      <c r="J75" s="94" t="s">
        <v>808</v>
      </c>
      <c r="K75" s="92"/>
      <c r="L75" s="94" t="s">
        <v>246</v>
      </c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</row>
    <row r="76" spans="1:29">
      <c r="A76" s="94" t="str">
        <f ca="1">IFERROR(__xludf.DUMMYFUNCTION("""COMPUTED_VALUE"""),"FELIPE TAVARES ARAUJO")</f>
        <v>FELIPE TAVARES ARAUJO</v>
      </c>
      <c r="B76" s="80" t="s">
        <v>641</v>
      </c>
      <c r="C76" s="69" t="str">
        <f t="shared" ca="1" si="2"/>
        <v>OK</v>
      </c>
      <c r="D76" s="94" t="s">
        <v>248</v>
      </c>
      <c r="E76" s="119">
        <v>13.71</v>
      </c>
      <c r="F76" s="94">
        <v>191200</v>
      </c>
      <c r="G76" s="93">
        <v>45839</v>
      </c>
      <c r="H76" s="120">
        <v>45874</v>
      </c>
      <c r="I76" s="94" t="s">
        <v>124</v>
      </c>
      <c r="J76" s="94" t="s">
        <v>808</v>
      </c>
      <c r="K76" s="92"/>
      <c r="L76" s="94" t="s">
        <v>248</v>
      </c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</row>
    <row r="77" spans="1:29">
      <c r="A77" s="94" t="str">
        <f ca="1">IFERROR(__xludf.DUMMYFUNCTION("""COMPUTED_VALUE"""),"FELIPE VARGAS DE SOUZA")</f>
        <v>FELIPE VARGAS DE SOUZA</v>
      </c>
      <c r="B77" s="85" t="s">
        <v>658</v>
      </c>
      <c r="C77" s="69" t="str">
        <f t="shared" ca="1" si="2"/>
        <v>OK</v>
      </c>
      <c r="D77" s="94" t="s">
        <v>249</v>
      </c>
      <c r="E77" s="119">
        <v>13.71</v>
      </c>
      <c r="F77" s="94">
        <v>191200</v>
      </c>
      <c r="G77" s="93">
        <v>45839</v>
      </c>
      <c r="H77" s="120">
        <v>45874</v>
      </c>
      <c r="I77" s="94" t="s">
        <v>124</v>
      </c>
      <c r="J77" s="94" t="s">
        <v>808</v>
      </c>
      <c r="K77" s="92"/>
      <c r="L77" s="94" t="s">
        <v>249</v>
      </c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</row>
    <row r="78" spans="1:29">
      <c r="A78" s="94" t="str">
        <f ca="1">IFERROR(__xludf.DUMMYFUNCTION("""COMPUTED_VALUE"""),"FERNANDA GIOIA GONÇALVES VAZ")</f>
        <v>FERNANDA GIOIA GONÇALVES VAZ</v>
      </c>
      <c r="B78" s="80" t="s">
        <v>641</v>
      </c>
      <c r="C78" s="69" t="str">
        <f t="shared" ca="1" si="2"/>
        <v>OK</v>
      </c>
      <c r="D78" s="94" t="s">
        <v>251</v>
      </c>
      <c r="E78" s="119">
        <v>13.71</v>
      </c>
      <c r="F78" s="94">
        <v>191200</v>
      </c>
      <c r="G78" s="93">
        <v>45839</v>
      </c>
      <c r="H78" s="120">
        <v>45874</v>
      </c>
      <c r="I78" s="94" t="s">
        <v>124</v>
      </c>
      <c r="J78" s="94" t="s">
        <v>808</v>
      </c>
      <c r="K78" s="92"/>
      <c r="L78" s="94" t="s">
        <v>251</v>
      </c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</row>
    <row r="79" spans="1:29">
      <c r="A79" s="94" t="str">
        <f ca="1">IFERROR(__xludf.DUMMYFUNCTION("""COMPUTED_VALUE"""),"FERNANDO MENDONÇA FERNANDES")</f>
        <v>FERNANDO MENDONÇA FERNANDES</v>
      </c>
      <c r="B79" s="80" t="s">
        <v>641</v>
      </c>
      <c r="C79" s="69" t="str">
        <f t="shared" ca="1" si="2"/>
        <v>OK</v>
      </c>
      <c r="D79" s="94" t="s">
        <v>253</v>
      </c>
      <c r="E79" s="119">
        <v>13.71</v>
      </c>
      <c r="F79" s="94">
        <v>191200</v>
      </c>
      <c r="G79" s="93">
        <v>45839</v>
      </c>
      <c r="H79" s="120">
        <v>45874</v>
      </c>
      <c r="I79" s="94" t="s">
        <v>124</v>
      </c>
      <c r="J79" s="94" t="s">
        <v>808</v>
      </c>
      <c r="K79" s="92"/>
      <c r="L79" s="94" t="s">
        <v>253</v>
      </c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</row>
    <row r="80" spans="1:29">
      <c r="A80" s="94" t="str">
        <f ca="1">IFERROR(__xludf.DUMMYFUNCTION("""COMPUTED_VALUE"""),"FERNANDO PAIVA SILVA DE SOUZA")</f>
        <v>FERNANDO PAIVA SILVA DE SOUZA</v>
      </c>
      <c r="B80" s="80" t="s">
        <v>641</v>
      </c>
      <c r="C80" s="69" t="str">
        <f t="shared" ca="1" si="2"/>
        <v>OK</v>
      </c>
      <c r="D80" s="94" t="s">
        <v>257</v>
      </c>
      <c r="E80" s="119">
        <v>13.71</v>
      </c>
      <c r="F80" s="94">
        <v>191200</v>
      </c>
      <c r="G80" s="93">
        <v>45839</v>
      </c>
      <c r="H80" s="120">
        <v>45874</v>
      </c>
      <c r="I80" s="94" t="s">
        <v>124</v>
      </c>
      <c r="J80" s="94" t="s">
        <v>808</v>
      </c>
      <c r="K80" s="92"/>
      <c r="L80" s="94" t="s">
        <v>257</v>
      </c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</row>
    <row r="81" spans="1:29">
      <c r="A81" s="94" t="str">
        <f ca="1">IFERROR(__xludf.DUMMYFUNCTION("""COMPUTED_VALUE"""),"FILIPE DE SOUSA BOLONINI")</f>
        <v>FILIPE DE SOUSA BOLONINI</v>
      </c>
      <c r="B81" s="86" t="s">
        <v>641</v>
      </c>
      <c r="C81" s="69" t="str">
        <f t="shared" ca="1" si="2"/>
        <v>OK</v>
      </c>
      <c r="D81" s="94" t="s">
        <v>259</v>
      </c>
      <c r="E81" s="119">
        <v>13.71</v>
      </c>
      <c r="F81" s="94">
        <v>191200</v>
      </c>
      <c r="G81" s="93">
        <v>45839</v>
      </c>
      <c r="H81" s="120">
        <v>45874</v>
      </c>
      <c r="I81" s="94" t="s">
        <v>124</v>
      </c>
      <c r="J81" s="94" t="s">
        <v>808</v>
      </c>
      <c r="K81" s="92"/>
      <c r="L81" s="94" t="s">
        <v>259</v>
      </c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</row>
    <row r="82" spans="1:29">
      <c r="A82" s="94" t="str">
        <f ca="1">IFERROR(__xludf.DUMMYFUNCTION("""COMPUTED_VALUE"""),"FILIPE FERREIRA AGRA DE ARAUJO")</f>
        <v>FILIPE FERREIRA AGRA DE ARAUJO</v>
      </c>
      <c r="B82" s="80" t="s">
        <v>641</v>
      </c>
      <c r="C82" s="69" t="str">
        <f t="shared" ca="1" si="2"/>
        <v>OK</v>
      </c>
      <c r="D82" s="94" t="s">
        <v>261</v>
      </c>
      <c r="E82" s="119">
        <v>13.71</v>
      </c>
      <c r="F82" s="94">
        <v>191200</v>
      </c>
      <c r="G82" s="93">
        <v>45839</v>
      </c>
      <c r="H82" s="120">
        <v>45874</v>
      </c>
      <c r="I82" s="94" t="s">
        <v>124</v>
      </c>
      <c r="J82" s="94" t="s">
        <v>808</v>
      </c>
      <c r="K82" s="92"/>
      <c r="L82" s="94" t="s">
        <v>261</v>
      </c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</row>
    <row r="83" spans="1:29">
      <c r="A83" s="94" t="str">
        <f ca="1">IFERROR(__xludf.DUMMYFUNCTION("""COMPUTED_VALUE"""),"FLAVIANO DE ALMEIDA DOS SANTOS")</f>
        <v>FLAVIANO DE ALMEIDA DOS SANTOS</v>
      </c>
      <c r="B83" s="80" t="s">
        <v>641</v>
      </c>
      <c r="C83" s="69" t="str">
        <f t="shared" ca="1" si="2"/>
        <v>OK</v>
      </c>
      <c r="D83" s="94" t="s">
        <v>264</v>
      </c>
      <c r="E83" s="119">
        <v>13.71</v>
      </c>
      <c r="F83" s="94">
        <v>191200</v>
      </c>
      <c r="G83" s="93">
        <v>45839</v>
      </c>
      <c r="H83" s="120">
        <v>45874</v>
      </c>
      <c r="I83" s="94" t="s">
        <v>124</v>
      </c>
      <c r="J83" s="94" t="s">
        <v>808</v>
      </c>
      <c r="K83" s="92"/>
      <c r="L83" s="94" t="s">
        <v>264</v>
      </c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</row>
    <row r="84" spans="1:29">
      <c r="A84" s="94" t="str">
        <f ca="1">IFERROR(__xludf.DUMMYFUNCTION("""COMPUTED_VALUE"""),"FRANCISCO DA SILVA ALVES")</f>
        <v>FRANCISCO DA SILVA ALVES</v>
      </c>
      <c r="B84" s="80" t="s">
        <v>641</v>
      </c>
      <c r="C84" s="69" t="str">
        <f t="shared" ca="1" si="2"/>
        <v>OK</v>
      </c>
      <c r="D84" s="94" t="s">
        <v>265</v>
      </c>
      <c r="E84" s="119">
        <v>13.71</v>
      </c>
      <c r="F84" s="94">
        <v>191200</v>
      </c>
      <c r="G84" s="93">
        <v>45839</v>
      </c>
      <c r="H84" s="120">
        <v>45874</v>
      </c>
      <c r="I84" s="94" t="s">
        <v>124</v>
      </c>
      <c r="J84" s="94" t="s">
        <v>808</v>
      </c>
      <c r="K84" s="92"/>
      <c r="L84" s="94" t="s">
        <v>265</v>
      </c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</row>
    <row r="85" spans="1:29">
      <c r="A85" s="94" t="str">
        <f ca="1">IFERROR(__xludf.DUMMYFUNCTION("""COMPUTED_VALUE"""),"FREDERICO TAVARES GOMES DA CUNHA")</f>
        <v>FREDERICO TAVARES GOMES DA CUNHA</v>
      </c>
      <c r="B85" s="80" t="s">
        <v>641</v>
      </c>
      <c r="C85" s="69" t="str">
        <f t="shared" ca="1" si="2"/>
        <v>OK</v>
      </c>
      <c r="D85" s="94" t="s">
        <v>266</v>
      </c>
      <c r="E85" s="119">
        <v>13.71</v>
      </c>
      <c r="F85" s="94">
        <v>191200</v>
      </c>
      <c r="G85" s="93">
        <v>45839</v>
      </c>
      <c r="H85" s="120">
        <v>45874</v>
      </c>
      <c r="I85" s="94" t="s">
        <v>124</v>
      </c>
      <c r="J85" s="94" t="s">
        <v>808</v>
      </c>
      <c r="K85" s="92"/>
      <c r="L85" s="94" t="s">
        <v>266</v>
      </c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</row>
    <row r="86" spans="1:29">
      <c r="A86" s="94" t="str">
        <f ca="1">IFERROR(__xludf.DUMMYFUNCTION("""COMPUTED_VALUE"""),"GABRIEL CARVALHO PEREIRA")</f>
        <v>GABRIEL CARVALHO PEREIRA</v>
      </c>
      <c r="B86" s="86" t="s">
        <v>641</v>
      </c>
      <c r="C86" s="69" t="str">
        <f t="shared" ca="1" si="2"/>
        <v>OK</v>
      </c>
      <c r="D86" s="94" t="s">
        <v>267</v>
      </c>
      <c r="E86" s="119">
        <v>13.71</v>
      </c>
      <c r="F86" s="94">
        <v>191200</v>
      </c>
      <c r="G86" s="93">
        <v>45839</v>
      </c>
      <c r="H86" s="120">
        <v>45874</v>
      </c>
      <c r="I86" s="94" t="s">
        <v>124</v>
      </c>
      <c r="J86" s="94" t="s">
        <v>808</v>
      </c>
      <c r="K86" s="92"/>
      <c r="L86" s="94" t="s">
        <v>267</v>
      </c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</row>
    <row r="87" spans="1:29">
      <c r="A87" s="94" t="str">
        <f ca="1">IFERROR(__xludf.DUMMYFUNCTION("""COMPUTED_VALUE"""),"GABRIEL DE ALMEIDA MONTEIRO")</f>
        <v>GABRIEL DE ALMEIDA MONTEIRO</v>
      </c>
      <c r="B87" s="85" t="s">
        <v>655</v>
      </c>
      <c r="C87" s="69" t="str">
        <f t="shared" ca="1" si="2"/>
        <v>OK</v>
      </c>
      <c r="D87" s="94" t="s">
        <v>270</v>
      </c>
      <c r="E87" s="119">
        <v>13.71</v>
      </c>
      <c r="F87" s="94">
        <v>191200</v>
      </c>
      <c r="G87" s="93">
        <v>45839</v>
      </c>
      <c r="H87" s="120">
        <v>45874</v>
      </c>
      <c r="I87" s="94" t="s">
        <v>124</v>
      </c>
      <c r="J87" s="94" t="s">
        <v>808</v>
      </c>
      <c r="K87" s="92"/>
      <c r="L87" s="94" t="s">
        <v>270</v>
      </c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</row>
    <row r="88" spans="1:29">
      <c r="A88" s="94" t="str">
        <f ca="1">IFERROR(__xludf.DUMMYFUNCTION("""COMPUTED_VALUE"""),"GABRIELLA VARELA DE OLIVEIRA")</f>
        <v>GABRIELLA VARELA DE OLIVEIRA</v>
      </c>
      <c r="B88" s="80" t="s">
        <v>641</v>
      </c>
      <c r="C88" s="69" t="str">
        <f t="shared" ca="1" si="2"/>
        <v>OK</v>
      </c>
      <c r="D88" s="94" t="s">
        <v>271</v>
      </c>
      <c r="E88" s="119">
        <v>13.71</v>
      </c>
      <c r="F88" s="94">
        <v>191200</v>
      </c>
      <c r="G88" s="93">
        <v>45839</v>
      </c>
      <c r="H88" s="120">
        <v>45874</v>
      </c>
      <c r="I88" s="94" t="s">
        <v>124</v>
      </c>
      <c r="J88" s="94" t="s">
        <v>808</v>
      </c>
      <c r="K88" s="92"/>
      <c r="L88" s="94" t="s">
        <v>271</v>
      </c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</row>
    <row r="89" spans="1:29">
      <c r="A89" s="94" t="str">
        <f ca="1">IFERROR(__xludf.DUMMYFUNCTION("""COMPUTED_VALUE"""),"GABRIEL LIRA AUAD CARRIÓ")</f>
        <v>GABRIEL LIRA AUAD CARRIÓ</v>
      </c>
      <c r="B89" s="85" t="s">
        <v>659</v>
      </c>
      <c r="C89" s="69" t="str">
        <f t="shared" ca="1" si="2"/>
        <v>OK</v>
      </c>
      <c r="D89" s="94" t="s">
        <v>273</v>
      </c>
      <c r="E89" s="119">
        <v>13.71</v>
      </c>
      <c r="F89" s="94">
        <v>191200</v>
      </c>
      <c r="G89" s="93">
        <v>45839</v>
      </c>
      <c r="H89" s="120">
        <v>45874</v>
      </c>
      <c r="I89" s="94" t="s">
        <v>124</v>
      </c>
      <c r="J89" s="94" t="s">
        <v>808</v>
      </c>
      <c r="K89" s="92"/>
      <c r="L89" s="94" t="s">
        <v>273</v>
      </c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</row>
    <row r="90" spans="1:29">
      <c r="A90" s="94" t="str">
        <f ca="1">IFERROR(__xludf.DUMMYFUNCTION("""COMPUTED_VALUE"""),"GABRIEL SAMPAIO DE SOUSA")</f>
        <v>GABRIEL SAMPAIO DE SOUSA</v>
      </c>
      <c r="B90" s="86" t="s">
        <v>641</v>
      </c>
      <c r="C90" s="69" t="str">
        <f t="shared" ca="1" si="2"/>
        <v>OK</v>
      </c>
      <c r="D90" s="94" t="s">
        <v>274</v>
      </c>
      <c r="E90" s="119">
        <v>13.71</v>
      </c>
      <c r="F90" s="94">
        <v>191200</v>
      </c>
      <c r="G90" s="93">
        <v>45839</v>
      </c>
      <c r="H90" s="120">
        <v>45874</v>
      </c>
      <c r="I90" s="94" t="s">
        <v>124</v>
      </c>
      <c r="J90" s="94" t="s">
        <v>808</v>
      </c>
      <c r="K90" s="92"/>
      <c r="L90" s="94" t="s">
        <v>274</v>
      </c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</row>
    <row r="91" spans="1:29">
      <c r="A91" s="94" t="str">
        <f ca="1">IFERROR(__xludf.DUMMYFUNCTION("""COMPUTED_VALUE"""),"GEORGIA MARIANA DA SILVA")</f>
        <v>GEORGIA MARIANA DA SILVA</v>
      </c>
      <c r="B91" s="80" t="s">
        <v>641</v>
      </c>
      <c r="C91" s="69" t="str">
        <f t="shared" ca="1" si="2"/>
        <v>OK</v>
      </c>
      <c r="D91" s="94" t="s">
        <v>277</v>
      </c>
      <c r="E91" s="119">
        <v>13.71</v>
      </c>
      <c r="F91" s="94">
        <v>191200</v>
      </c>
      <c r="G91" s="93">
        <v>45839</v>
      </c>
      <c r="H91" s="120">
        <v>45874</v>
      </c>
      <c r="I91" s="94" t="s">
        <v>124</v>
      </c>
      <c r="J91" s="94" t="s">
        <v>808</v>
      </c>
      <c r="K91" s="92"/>
      <c r="L91" s="94" t="s">
        <v>277</v>
      </c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</row>
    <row r="92" spans="1:29">
      <c r="A92" s="94" t="str">
        <f ca="1">IFERROR(__xludf.DUMMYFUNCTION("""COMPUTED_VALUE"""),"GEORGIA MARIANA DA SILVA PEREIRA")</f>
        <v>GEORGIA MARIANA DA SILVA PEREIRA</v>
      </c>
      <c r="B92" s="85" t="s">
        <v>662</v>
      </c>
      <c r="C92" s="69" t="str">
        <f t="shared" ca="1" si="2"/>
        <v>OK</v>
      </c>
      <c r="D92" s="94" t="s">
        <v>279</v>
      </c>
      <c r="E92" s="119">
        <v>13.71</v>
      </c>
      <c r="F92" s="94">
        <v>191200</v>
      </c>
      <c r="G92" s="93">
        <v>45839</v>
      </c>
      <c r="H92" s="120">
        <v>45874</v>
      </c>
      <c r="I92" s="94" t="s">
        <v>124</v>
      </c>
      <c r="J92" s="94" t="s">
        <v>808</v>
      </c>
      <c r="K92" s="92"/>
      <c r="L92" s="94" t="s">
        <v>279</v>
      </c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</row>
    <row r="93" spans="1:29">
      <c r="A93" s="94" t="str">
        <f ca="1">IFERROR(__xludf.DUMMYFUNCTION("""COMPUTED_VALUE"""),"GIOVANNI MATOS STELAI GIRÃO")</f>
        <v>GIOVANNI MATOS STELAI GIRÃO</v>
      </c>
      <c r="B93" s="85" t="s">
        <v>645</v>
      </c>
      <c r="C93" s="69" t="str">
        <f t="shared" ca="1" si="2"/>
        <v>OK</v>
      </c>
      <c r="D93" s="94" t="s">
        <v>281</v>
      </c>
      <c r="E93" s="119">
        <v>13.71</v>
      </c>
      <c r="F93" s="94">
        <v>191200</v>
      </c>
      <c r="G93" s="93">
        <v>45839</v>
      </c>
      <c r="H93" s="120">
        <v>45874</v>
      </c>
      <c r="I93" s="94" t="s">
        <v>124</v>
      </c>
      <c r="J93" s="94" t="s">
        <v>808</v>
      </c>
      <c r="K93" s="92"/>
      <c r="L93" s="94" t="s">
        <v>281</v>
      </c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</row>
    <row r="94" spans="1:29">
      <c r="A94" s="94" t="str">
        <f ca="1">IFERROR(__xludf.DUMMYFUNCTION("""COMPUTED_VALUE"""),"GLAUBER RODRIGUES GOMES")</f>
        <v>GLAUBER RODRIGUES GOMES</v>
      </c>
      <c r="B94" s="80" t="s">
        <v>641</v>
      </c>
      <c r="C94" s="69" t="str">
        <f t="shared" ca="1" si="2"/>
        <v>OK</v>
      </c>
      <c r="D94" s="94" t="s">
        <v>283</v>
      </c>
      <c r="E94" s="119">
        <v>13.71</v>
      </c>
      <c r="F94" s="94">
        <v>191200</v>
      </c>
      <c r="G94" s="93">
        <v>45839</v>
      </c>
      <c r="H94" s="120">
        <v>45874</v>
      </c>
      <c r="I94" s="94" t="s">
        <v>124</v>
      </c>
      <c r="J94" s="94" t="s">
        <v>808</v>
      </c>
      <c r="K94" s="92"/>
      <c r="L94" s="94" t="s">
        <v>283</v>
      </c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</row>
    <row r="95" spans="1:29">
      <c r="A95" s="94" t="str">
        <f ca="1">IFERROR(__xludf.DUMMYFUNCTION("""COMPUTED_VALUE"""),"GLAUBERT RODRIGUES DE JESUS")</f>
        <v>GLAUBERT RODRIGUES DE JESUS</v>
      </c>
      <c r="B95" s="80" t="s">
        <v>641</v>
      </c>
      <c r="C95" s="69" t="str">
        <f t="shared" ca="1" si="2"/>
        <v>OK</v>
      </c>
      <c r="D95" s="94" t="s">
        <v>285</v>
      </c>
      <c r="E95" s="119">
        <v>13.71</v>
      </c>
      <c r="F95" s="94">
        <v>191200</v>
      </c>
      <c r="G95" s="93">
        <v>45839</v>
      </c>
      <c r="H95" s="120">
        <v>45874</v>
      </c>
      <c r="I95" s="94" t="s">
        <v>124</v>
      </c>
      <c r="J95" s="94" t="s">
        <v>808</v>
      </c>
      <c r="K95" s="92"/>
      <c r="L95" s="94" t="s">
        <v>285</v>
      </c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</row>
    <row r="96" spans="1:29">
      <c r="A96" s="94" t="str">
        <f ca="1">IFERROR(__xludf.DUMMYFUNCTION("""COMPUTED_VALUE"""),"GRAZIELLE VITORIA NEVES GOMES")</f>
        <v>GRAZIELLE VITORIA NEVES GOMES</v>
      </c>
      <c r="B96" s="80" t="s">
        <v>641</v>
      </c>
      <c r="C96" s="69" t="str">
        <f t="shared" ca="1" si="2"/>
        <v>OK</v>
      </c>
      <c r="D96" s="94" t="s">
        <v>289</v>
      </c>
      <c r="E96" s="119">
        <v>13.71</v>
      </c>
      <c r="F96" s="94">
        <v>191200</v>
      </c>
      <c r="G96" s="93">
        <v>45839</v>
      </c>
      <c r="H96" s="120">
        <v>45874</v>
      </c>
      <c r="I96" s="94" t="s">
        <v>124</v>
      </c>
      <c r="J96" s="94" t="s">
        <v>808</v>
      </c>
      <c r="K96" s="92"/>
      <c r="L96" s="94" t="s">
        <v>289</v>
      </c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</row>
    <row r="97" spans="1:29">
      <c r="A97" s="94" t="str">
        <f ca="1">IFERROR(__xludf.DUMMYFUNCTION("""COMPUTED_VALUE"""),"GUILHERME SIMOES DE CARVALHO")</f>
        <v>GUILHERME SIMOES DE CARVALHO</v>
      </c>
      <c r="B97" s="86" t="s">
        <v>641</v>
      </c>
      <c r="C97" s="69" t="str">
        <f t="shared" ca="1" si="2"/>
        <v>OK</v>
      </c>
      <c r="D97" s="94" t="s">
        <v>810</v>
      </c>
      <c r="E97" s="119">
        <v>13.71</v>
      </c>
      <c r="F97" s="94">
        <v>191200</v>
      </c>
      <c r="G97" s="93">
        <v>45839</v>
      </c>
      <c r="H97" s="120">
        <v>45874</v>
      </c>
      <c r="I97" s="94" t="s">
        <v>124</v>
      </c>
      <c r="J97" s="94" t="s">
        <v>808</v>
      </c>
      <c r="K97" s="92"/>
      <c r="L97" s="94" t="s">
        <v>810</v>
      </c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</row>
    <row r="98" spans="1:29">
      <c r="A98" s="94" t="str">
        <f ca="1">IFERROR(__xludf.DUMMYFUNCTION("""COMPUTED_VALUE"""),"GUSTAVO MACHADO SOEIRO")</f>
        <v>GUSTAVO MACHADO SOEIRO</v>
      </c>
      <c r="B98" s="80" t="s">
        <v>641</v>
      </c>
      <c r="C98" s="69" t="str">
        <f t="shared" ca="1" si="2"/>
        <v>OK</v>
      </c>
      <c r="D98" s="94" t="s">
        <v>297</v>
      </c>
      <c r="E98" s="119">
        <v>13.71</v>
      </c>
      <c r="F98" s="94">
        <v>191200</v>
      </c>
      <c r="G98" s="93">
        <v>45839</v>
      </c>
      <c r="H98" s="120">
        <v>45874</v>
      </c>
      <c r="I98" s="94" t="s">
        <v>124</v>
      </c>
      <c r="J98" s="94" t="s">
        <v>808</v>
      </c>
      <c r="K98" s="92"/>
      <c r="L98" s="94" t="s">
        <v>297</v>
      </c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</row>
    <row r="99" spans="1:29">
      <c r="A99" s="94" t="str">
        <f ca="1">IFERROR(__xludf.DUMMYFUNCTION("""COMPUTED_VALUE"""),"HUGO DE AQUINO VOLOTÃO")</f>
        <v>HUGO DE AQUINO VOLOTÃO</v>
      </c>
      <c r="B99" s="80" t="s">
        <v>641</v>
      </c>
      <c r="C99" s="69" t="str">
        <f t="shared" ca="1" si="2"/>
        <v>OK</v>
      </c>
      <c r="D99" s="94" t="s">
        <v>299</v>
      </c>
      <c r="E99" s="119">
        <v>13.71</v>
      </c>
      <c r="F99" s="94">
        <v>191200</v>
      </c>
      <c r="G99" s="93">
        <v>45839</v>
      </c>
      <c r="H99" s="120">
        <v>45874</v>
      </c>
      <c r="I99" s="94" t="s">
        <v>124</v>
      </c>
      <c r="J99" s="94" t="s">
        <v>808</v>
      </c>
      <c r="K99" s="92"/>
      <c r="L99" s="94" t="s">
        <v>299</v>
      </c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</row>
    <row r="100" spans="1:29">
      <c r="A100" s="94" t="str">
        <f ca="1">IFERROR(__xludf.DUMMYFUNCTION("""COMPUTED_VALUE"""),"IGOR BARROS DA SILVA")</f>
        <v>IGOR BARROS DA SILVA</v>
      </c>
      <c r="B100" s="85" t="s">
        <v>645</v>
      </c>
      <c r="C100" s="69" t="str">
        <f t="shared" ca="1" si="2"/>
        <v>OK</v>
      </c>
      <c r="D100" s="94" t="s">
        <v>302</v>
      </c>
      <c r="E100" s="119">
        <v>13.71</v>
      </c>
      <c r="F100" s="94">
        <v>191200</v>
      </c>
      <c r="G100" s="93">
        <v>45839</v>
      </c>
      <c r="H100" s="120">
        <v>45874</v>
      </c>
      <c r="I100" s="94" t="s">
        <v>124</v>
      </c>
      <c r="J100" s="94" t="s">
        <v>808</v>
      </c>
      <c r="K100" s="92"/>
      <c r="L100" s="94" t="s">
        <v>302</v>
      </c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</row>
    <row r="101" spans="1:29">
      <c r="A101" s="94" t="str">
        <f ca="1">IFERROR(__xludf.DUMMYFUNCTION("""COMPUTED_VALUE"""),"IURY CAUAM JESUS DA COSTA")</f>
        <v>IURY CAUAM JESUS DA COSTA</v>
      </c>
      <c r="B101" s="80" t="s">
        <v>641</v>
      </c>
      <c r="C101" s="69" t="str">
        <f t="shared" ca="1" si="2"/>
        <v>OK</v>
      </c>
      <c r="D101" s="94" t="s">
        <v>305</v>
      </c>
      <c r="E101" s="119">
        <v>13.71</v>
      </c>
      <c r="F101" s="94">
        <v>191200</v>
      </c>
      <c r="G101" s="93">
        <v>45839</v>
      </c>
      <c r="H101" s="120">
        <v>45874</v>
      </c>
      <c r="I101" s="94" t="s">
        <v>124</v>
      </c>
      <c r="J101" s="94" t="s">
        <v>808</v>
      </c>
      <c r="K101" s="92"/>
      <c r="L101" s="94" t="s">
        <v>305</v>
      </c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</row>
    <row r="102" spans="1:29">
      <c r="A102" s="94" t="str">
        <f ca="1">IFERROR(__xludf.DUMMYFUNCTION("""COMPUTED_VALUE"""),"IURY DOS SANTOS DA SILVA")</f>
        <v>IURY DOS SANTOS DA SILVA</v>
      </c>
      <c r="B102" s="86" t="s">
        <v>641</v>
      </c>
      <c r="C102" s="69" t="str">
        <f t="shared" ca="1" si="2"/>
        <v>OK</v>
      </c>
      <c r="D102" s="94" t="s">
        <v>307</v>
      </c>
      <c r="E102" s="119">
        <v>13.71</v>
      </c>
      <c r="F102" s="94">
        <v>191200</v>
      </c>
      <c r="G102" s="93">
        <v>45839</v>
      </c>
      <c r="H102" s="120">
        <v>45874</v>
      </c>
      <c r="I102" s="94" t="s">
        <v>124</v>
      </c>
      <c r="J102" s="94" t="s">
        <v>808</v>
      </c>
      <c r="K102" s="92"/>
      <c r="L102" s="94" t="s">
        <v>307</v>
      </c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</row>
    <row r="103" spans="1:29">
      <c r="A103" s="94" t="str">
        <f ca="1">IFERROR(__xludf.DUMMYFUNCTION("""COMPUTED_VALUE"""),"IVAN DE MELLO")</f>
        <v>IVAN DE MELLO</v>
      </c>
      <c r="B103" s="80" t="s">
        <v>641</v>
      </c>
      <c r="C103" s="69" t="str">
        <f t="shared" ca="1" si="2"/>
        <v>OK</v>
      </c>
      <c r="D103" s="94" t="s">
        <v>309</v>
      </c>
      <c r="E103" s="119">
        <v>13.71</v>
      </c>
      <c r="F103" s="94">
        <v>191200</v>
      </c>
      <c r="G103" s="93">
        <v>45839</v>
      </c>
      <c r="H103" s="120">
        <v>45874</v>
      </c>
      <c r="I103" s="94" t="s">
        <v>124</v>
      </c>
      <c r="J103" s="94" t="s">
        <v>808</v>
      </c>
      <c r="K103" s="92"/>
      <c r="L103" s="94" t="s">
        <v>309</v>
      </c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</row>
    <row r="104" spans="1:29">
      <c r="A104" s="94" t="str">
        <f ca="1">IFERROR(__xludf.DUMMYFUNCTION("""COMPUTED_VALUE"""),"JACSON DE LIMA LEANDRO")</f>
        <v>JACSON DE LIMA LEANDRO</v>
      </c>
      <c r="B104" s="80" t="s">
        <v>641</v>
      </c>
      <c r="C104" s="69" t="str">
        <f t="shared" ca="1" si="2"/>
        <v>OK</v>
      </c>
      <c r="D104" s="94" t="s">
        <v>311</v>
      </c>
      <c r="E104" s="119">
        <v>13.71</v>
      </c>
      <c r="F104" s="94">
        <v>191200</v>
      </c>
      <c r="G104" s="93">
        <v>45839</v>
      </c>
      <c r="H104" s="120">
        <v>45874</v>
      </c>
      <c r="I104" s="94" t="s">
        <v>124</v>
      </c>
      <c r="J104" s="94" t="s">
        <v>808</v>
      </c>
      <c r="K104" s="92"/>
      <c r="L104" s="94" t="s">
        <v>311</v>
      </c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</row>
    <row r="105" spans="1:29">
      <c r="A105" s="94" t="str">
        <f ca="1">IFERROR(__xludf.DUMMYFUNCTION("""COMPUTED_VALUE"""),"JANILSON FERREIRA ACIOLI JUNIOR")</f>
        <v>JANILSON FERREIRA ACIOLI JUNIOR</v>
      </c>
      <c r="B105" s="80" t="s">
        <v>641</v>
      </c>
      <c r="C105" s="69" t="str">
        <f t="shared" ca="1" si="2"/>
        <v>OK</v>
      </c>
      <c r="D105" s="94" t="s">
        <v>313</v>
      </c>
      <c r="E105" s="119">
        <v>13.71</v>
      </c>
      <c r="F105" s="94">
        <v>191200</v>
      </c>
      <c r="G105" s="93">
        <v>45839</v>
      </c>
      <c r="H105" s="120">
        <v>45874</v>
      </c>
      <c r="I105" s="94" t="s">
        <v>124</v>
      </c>
      <c r="J105" s="94" t="s">
        <v>808</v>
      </c>
      <c r="K105" s="92"/>
      <c r="L105" s="94" t="s">
        <v>313</v>
      </c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</row>
    <row r="106" spans="1:29">
      <c r="A106" s="94" t="str">
        <f ca="1">IFERROR(__xludf.DUMMYFUNCTION("""COMPUTED_VALUE"""),"JEANDERSON CRISTIAN DA SILVA TEIXEIRA")</f>
        <v>JEANDERSON CRISTIAN DA SILVA TEIXEIRA</v>
      </c>
      <c r="B106" s="80" t="s">
        <v>641</v>
      </c>
      <c r="C106" s="69" t="str">
        <f t="shared" ca="1" si="2"/>
        <v>OK</v>
      </c>
      <c r="D106" s="94" t="s">
        <v>314</v>
      </c>
      <c r="E106" s="119">
        <v>13.71</v>
      </c>
      <c r="F106" s="94">
        <v>191200</v>
      </c>
      <c r="G106" s="93">
        <v>45839</v>
      </c>
      <c r="H106" s="120">
        <v>45874</v>
      </c>
      <c r="I106" s="94" t="s">
        <v>124</v>
      </c>
      <c r="J106" s="94" t="s">
        <v>808</v>
      </c>
      <c r="K106" s="92"/>
      <c r="L106" s="94" t="s">
        <v>314</v>
      </c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</row>
    <row r="107" spans="1:29">
      <c r="A107" s="94" t="str">
        <f ca="1">IFERROR(__xludf.DUMMYFUNCTION("""COMPUTED_VALUE"""),"JENIFFER LUISA CHAGAS DA CONCEIÇÃO")</f>
        <v>JENIFFER LUISA CHAGAS DA CONCEIÇÃO</v>
      </c>
      <c r="B107" s="80" t="s">
        <v>641</v>
      </c>
      <c r="C107" s="69" t="str">
        <f t="shared" ca="1" si="2"/>
        <v>OK</v>
      </c>
      <c r="D107" s="94" t="s">
        <v>316</v>
      </c>
      <c r="E107" s="119">
        <v>13.71</v>
      </c>
      <c r="F107" s="94">
        <v>191200</v>
      </c>
      <c r="G107" s="93">
        <v>45839</v>
      </c>
      <c r="H107" s="120">
        <v>45874</v>
      </c>
      <c r="I107" s="94" t="s">
        <v>124</v>
      </c>
      <c r="J107" s="94" t="s">
        <v>808</v>
      </c>
      <c r="K107" s="92"/>
      <c r="L107" s="94" t="s">
        <v>316</v>
      </c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</row>
    <row r="108" spans="1:29">
      <c r="A108" s="94" t="str">
        <f ca="1">IFERROR(__xludf.DUMMYFUNCTION("""COMPUTED_VALUE"""),"JHEANCARLOS JESUS DA SILVA")</f>
        <v>JHEANCARLOS JESUS DA SILVA</v>
      </c>
      <c r="B108" s="84" t="s">
        <v>664</v>
      </c>
      <c r="C108" s="69" t="str">
        <f t="shared" ca="1" si="2"/>
        <v>OK</v>
      </c>
      <c r="D108" s="94" t="s">
        <v>317</v>
      </c>
      <c r="E108" s="119">
        <v>13.71</v>
      </c>
      <c r="F108" s="94">
        <v>191200</v>
      </c>
      <c r="G108" s="93">
        <v>45839</v>
      </c>
      <c r="H108" s="120">
        <v>45874</v>
      </c>
      <c r="I108" s="94" t="s">
        <v>124</v>
      </c>
      <c r="J108" s="94" t="s">
        <v>808</v>
      </c>
      <c r="K108" s="92"/>
      <c r="L108" s="94" t="s">
        <v>317</v>
      </c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</row>
    <row r="109" spans="1:29">
      <c r="A109" s="94" t="str">
        <f ca="1">IFERROR(__xludf.DUMMYFUNCTION("""COMPUTED_VALUE"""),"JHONNY FERREIRA MOREIRA")</f>
        <v>JHONNY FERREIRA MOREIRA</v>
      </c>
      <c r="B109" s="80" t="s">
        <v>641</v>
      </c>
      <c r="C109" s="69" t="str">
        <f t="shared" ca="1" si="2"/>
        <v>OK</v>
      </c>
      <c r="D109" s="94" t="s">
        <v>319</v>
      </c>
      <c r="E109" s="119">
        <v>13.71</v>
      </c>
      <c r="F109" s="94">
        <v>191200</v>
      </c>
      <c r="G109" s="93">
        <v>45839</v>
      </c>
      <c r="H109" s="120">
        <v>45874</v>
      </c>
      <c r="I109" s="94" t="s">
        <v>124</v>
      </c>
      <c r="J109" s="94" t="s">
        <v>808</v>
      </c>
      <c r="K109" s="92"/>
      <c r="L109" s="94" t="s">
        <v>319</v>
      </c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</row>
    <row r="110" spans="1:29">
      <c r="A110" s="94" t="str">
        <f ca="1">IFERROR(__xludf.DUMMYFUNCTION("""COMPUTED_VALUE"""),"JHOUBERTT DA SILVA QUINTANILHA")</f>
        <v>JHOUBERTT DA SILVA QUINTANILHA</v>
      </c>
      <c r="B110" s="85" t="s">
        <v>665</v>
      </c>
      <c r="C110" s="69" t="str">
        <f t="shared" ca="1" si="2"/>
        <v>OK</v>
      </c>
      <c r="D110" s="94" t="s">
        <v>321</v>
      </c>
      <c r="E110" s="119">
        <v>13.71</v>
      </c>
      <c r="F110" s="94">
        <v>191200</v>
      </c>
      <c r="G110" s="93">
        <v>45839</v>
      </c>
      <c r="H110" s="120">
        <v>45874</v>
      </c>
      <c r="I110" s="94" t="s">
        <v>124</v>
      </c>
      <c r="J110" s="94" t="s">
        <v>808</v>
      </c>
      <c r="K110" s="92"/>
      <c r="L110" s="94" t="s">
        <v>321</v>
      </c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</row>
    <row r="111" spans="1:29">
      <c r="A111" s="94" t="str">
        <f ca="1">IFERROR(__xludf.DUMMYFUNCTION("""COMPUTED_VALUE"""),"JOÃO DE JESUS MELONIO REIS")</f>
        <v>JOÃO DE JESUS MELONIO REIS</v>
      </c>
      <c r="B111" s="80" t="s">
        <v>641</v>
      </c>
      <c r="C111" s="69" t="str">
        <f t="shared" ca="1" si="2"/>
        <v>OK</v>
      </c>
      <c r="D111" s="94" t="s">
        <v>323</v>
      </c>
      <c r="E111" s="119">
        <v>13.71</v>
      </c>
      <c r="F111" s="94">
        <v>191200</v>
      </c>
      <c r="G111" s="93">
        <v>45839</v>
      </c>
      <c r="H111" s="120">
        <v>45874</v>
      </c>
      <c r="I111" s="94" t="s">
        <v>124</v>
      </c>
      <c r="J111" s="94" t="s">
        <v>808</v>
      </c>
      <c r="K111" s="92"/>
      <c r="L111" s="94" t="s">
        <v>323</v>
      </c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</row>
    <row r="112" spans="1:29">
      <c r="A112" s="94" t="str">
        <f ca="1">IFERROR(__xludf.DUMMYFUNCTION("""COMPUTED_VALUE"""),"JOÃO GABRIEL DE LIMA PEREIRA")</f>
        <v>JOÃO GABRIEL DE LIMA PEREIRA</v>
      </c>
      <c r="B112" s="80" t="s">
        <v>641</v>
      </c>
      <c r="C112" s="69" t="str">
        <f t="shared" ca="1" si="2"/>
        <v>OK</v>
      </c>
      <c r="D112" s="94" t="s">
        <v>324</v>
      </c>
      <c r="E112" s="119">
        <v>13.71</v>
      </c>
      <c r="F112" s="94">
        <v>191200</v>
      </c>
      <c r="G112" s="93">
        <v>45839</v>
      </c>
      <c r="H112" s="120">
        <v>45874</v>
      </c>
      <c r="I112" s="94" t="s">
        <v>124</v>
      </c>
      <c r="J112" s="94" t="s">
        <v>808</v>
      </c>
      <c r="K112" s="92"/>
      <c r="L112" s="94" t="s">
        <v>324</v>
      </c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</row>
    <row r="113" spans="1:29">
      <c r="A113" s="94" t="str">
        <f ca="1">IFERROR(__xludf.DUMMYFUNCTION("""COMPUTED_VALUE"""),"JOÃO LUCAS LIMA PEREIRA")</f>
        <v>JOÃO LUCAS LIMA PEREIRA</v>
      </c>
      <c r="B113" s="80" t="s">
        <v>641</v>
      </c>
      <c r="C113" s="69" t="str">
        <f t="shared" ca="1" si="2"/>
        <v>OK</v>
      </c>
      <c r="D113" s="94" t="s">
        <v>325</v>
      </c>
      <c r="E113" s="119">
        <v>13.71</v>
      </c>
      <c r="F113" s="94">
        <v>191200</v>
      </c>
      <c r="G113" s="93">
        <v>45839</v>
      </c>
      <c r="H113" s="120">
        <v>45874</v>
      </c>
      <c r="I113" s="94" t="s">
        <v>124</v>
      </c>
      <c r="J113" s="94" t="s">
        <v>808</v>
      </c>
      <c r="K113" s="92"/>
      <c r="L113" s="94" t="s">
        <v>325</v>
      </c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</row>
    <row r="114" spans="1:29">
      <c r="A114" s="94" t="str">
        <f ca="1">IFERROR(__xludf.DUMMYFUNCTION("""COMPUTED_VALUE"""),"JOAO PAULO TAVARES SILVA")</f>
        <v>JOAO PAULO TAVARES SILVA</v>
      </c>
      <c r="B114" s="80" t="s">
        <v>641</v>
      </c>
      <c r="C114" s="69" t="str">
        <f t="shared" ca="1" si="2"/>
        <v>OK</v>
      </c>
      <c r="D114" s="94" t="s">
        <v>326</v>
      </c>
      <c r="E114" s="119">
        <v>13.71</v>
      </c>
      <c r="F114" s="94">
        <v>191200</v>
      </c>
      <c r="G114" s="93">
        <v>45839</v>
      </c>
      <c r="H114" s="120">
        <v>45874</v>
      </c>
      <c r="I114" s="94" t="s">
        <v>124</v>
      </c>
      <c r="J114" s="94" t="s">
        <v>808</v>
      </c>
      <c r="K114" s="92"/>
      <c r="L114" s="94" t="s">
        <v>326</v>
      </c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</row>
    <row r="115" spans="1:29">
      <c r="A115" s="94" t="str">
        <f ca="1">IFERROR(__xludf.DUMMYFUNCTION("""COMPUTED_VALUE"""),"JOÃO PEDRO CARDOSO ARIO")</f>
        <v>JOÃO PEDRO CARDOSO ARIO</v>
      </c>
      <c r="B115" s="85" t="s">
        <v>666</v>
      </c>
      <c r="C115" s="69" t="str">
        <f t="shared" ca="1" si="2"/>
        <v>OK</v>
      </c>
      <c r="D115" s="94" t="s">
        <v>328</v>
      </c>
      <c r="E115" s="119">
        <v>13.71</v>
      </c>
      <c r="F115" s="94">
        <v>191200</v>
      </c>
      <c r="G115" s="93">
        <v>45839</v>
      </c>
      <c r="H115" s="120">
        <v>45874</v>
      </c>
      <c r="I115" s="94" t="s">
        <v>124</v>
      </c>
      <c r="J115" s="94" t="s">
        <v>808</v>
      </c>
      <c r="K115" s="92"/>
      <c r="L115" s="94" t="s">
        <v>328</v>
      </c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</row>
    <row r="116" spans="1:29">
      <c r="A116" s="94" t="str">
        <f ca="1">IFERROR(__xludf.DUMMYFUNCTION("""COMPUTED_VALUE"""),"JOÃO RODRIGUES PEREIRA")</f>
        <v>JOÃO RODRIGUES PEREIRA</v>
      </c>
      <c r="B116" s="80" t="s">
        <v>641</v>
      </c>
      <c r="C116" s="69" t="str">
        <f t="shared" ca="1" si="2"/>
        <v>OK</v>
      </c>
      <c r="D116" s="94" t="s">
        <v>329</v>
      </c>
      <c r="E116" s="119">
        <v>13.71</v>
      </c>
      <c r="F116" s="94">
        <v>191200</v>
      </c>
      <c r="G116" s="93">
        <v>45839</v>
      </c>
      <c r="H116" s="120">
        <v>45874</v>
      </c>
      <c r="I116" s="94" t="s">
        <v>124</v>
      </c>
      <c r="J116" s="94" t="s">
        <v>808</v>
      </c>
      <c r="K116" s="92"/>
      <c r="L116" s="94" t="s">
        <v>329</v>
      </c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</row>
    <row r="117" spans="1:29">
      <c r="A117" s="94" t="str">
        <f ca="1">IFERROR(__xludf.DUMMYFUNCTION("""COMPUTED_VALUE"""),"JOÃO VICTOR VASCONCELLOS DE SOUSA")</f>
        <v>JOÃO VICTOR VASCONCELLOS DE SOUSA</v>
      </c>
      <c r="B117" s="85" t="s">
        <v>667</v>
      </c>
      <c r="C117" s="69" t="str">
        <f t="shared" ca="1" si="2"/>
        <v>OK</v>
      </c>
      <c r="D117" s="94" t="s">
        <v>330</v>
      </c>
      <c r="E117" s="119">
        <v>13.71</v>
      </c>
      <c r="F117" s="94">
        <v>191200</v>
      </c>
      <c r="G117" s="93">
        <v>45839</v>
      </c>
      <c r="H117" s="120">
        <v>45874</v>
      </c>
      <c r="I117" s="94" t="s">
        <v>124</v>
      </c>
      <c r="J117" s="94" t="s">
        <v>808</v>
      </c>
      <c r="K117" s="92"/>
      <c r="L117" s="94" t="s">
        <v>330</v>
      </c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</row>
    <row r="118" spans="1:29">
      <c r="A118" s="94" t="str">
        <f ca="1">IFERROR(__xludf.DUMMYFUNCTION("""COMPUTED_VALUE"""),"JOÃO VITOR MOÇO SANTOS")</f>
        <v>JOÃO VITOR MOÇO SANTOS</v>
      </c>
      <c r="B118" s="80" t="s">
        <v>641</v>
      </c>
      <c r="C118" s="69" t="str">
        <f t="shared" ca="1" si="2"/>
        <v>OK</v>
      </c>
      <c r="D118" s="94" t="s">
        <v>331</v>
      </c>
      <c r="E118" s="119">
        <v>13.71</v>
      </c>
      <c r="F118" s="94">
        <v>191200</v>
      </c>
      <c r="G118" s="93">
        <v>45839</v>
      </c>
      <c r="H118" s="120">
        <v>45874</v>
      </c>
      <c r="I118" s="94" t="s">
        <v>124</v>
      </c>
      <c r="J118" s="94" t="s">
        <v>808</v>
      </c>
      <c r="K118" s="92"/>
      <c r="L118" s="94" t="s">
        <v>331</v>
      </c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</row>
    <row r="119" spans="1:29">
      <c r="A119" s="94" t="str">
        <f ca="1">IFERROR(__xludf.DUMMYFUNCTION("""COMPUTED_VALUE"""),"JORGE LUIZ RAMOS JUNIOR")</f>
        <v>JORGE LUIZ RAMOS JUNIOR</v>
      </c>
      <c r="B119" s="80" t="s">
        <v>641</v>
      </c>
      <c r="C119" s="87">
        <v>45706</v>
      </c>
      <c r="D119" s="94" t="s">
        <v>811</v>
      </c>
      <c r="E119" s="119">
        <v>13.71</v>
      </c>
      <c r="F119" s="94">
        <v>191200</v>
      </c>
      <c r="G119" s="93">
        <v>45839</v>
      </c>
      <c r="H119" s="120">
        <v>45874</v>
      </c>
      <c r="I119" s="94" t="s">
        <v>124</v>
      </c>
      <c r="J119" s="94" t="s">
        <v>808</v>
      </c>
      <c r="K119" s="92"/>
      <c r="L119" s="94" t="s">
        <v>811</v>
      </c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</row>
    <row r="120" spans="1:29">
      <c r="A120" s="94" t="str">
        <f ca="1">IFERROR(__xludf.DUMMYFUNCTION("""COMPUTED_VALUE"""),"JOSÉ FÁBIO ALVES DA SILVA")</f>
        <v>JOSÉ FÁBIO ALVES DA SILVA</v>
      </c>
      <c r="B120" s="80" t="s">
        <v>641</v>
      </c>
      <c r="C120" s="87">
        <v>45429</v>
      </c>
      <c r="D120" s="94" t="s">
        <v>812</v>
      </c>
      <c r="E120" s="119">
        <v>13.71</v>
      </c>
      <c r="F120" s="94">
        <v>191200</v>
      </c>
      <c r="G120" s="93">
        <v>45839</v>
      </c>
      <c r="H120" s="120">
        <v>45874</v>
      </c>
      <c r="I120" s="94" t="s">
        <v>124</v>
      </c>
      <c r="J120" s="94" t="s">
        <v>808</v>
      </c>
      <c r="K120" s="92"/>
      <c r="L120" s="94" t="s">
        <v>812</v>
      </c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</row>
    <row r="121" spans="1:29">
      <c r="A121" s="94" t="str">
        <f ca="1">IFERROR(__xludf.DUMMYFUNCTION("""COMPUTED_VALUE"""),"JOSÉ LEONARDO PENHA PEREIRA")</f>
        <v>JOSÉ LEONARDO PENHA PEREIRA</v>
      </c>
      <c r="B121" s="85" t="s">
        <v>668</v>
      </c>
      <c r="C121" s="69" t="str">
        <f t="shared" ref="C121:C290" ca="1" si="3">IF(COUNTIF(A:A, D121)&gt;0, "OK", "Incompleto")</f>
        <v>OK</v>
      </c>
      <c r="D121" s="94" t="s">
        <v>332</v>
      </c>
      <c r="E121" s="119">
        <v>13.71</v>
      </c>
      <c r="F121" s="94">
        <v>191200</v>
      </c>
      <c r="G121" s="93">
        <v>45839</v>
      </c>
      <c r="H121" s="120">
        <v>45874</v>
      </c>
      <c r="I121" s="94" t="s">
        <v>124</v>
      </c>
      <c r="J121" s="94" t="s">
        <v>808</v>
      </c>
      <c r="K121" s="92"/>
      <c r="L121" s="94" t="s">
        <v>332</v>
      </c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</row>
    <row r="122" spans="1:29">
      <c r="A122" s="94" t="str">
        <f ca="1">IFERROR(__xludf.DUMMYFUNCTION("""COMPUTED_VALUE"""),"JOSÉ MARCOS PEREIRA DA SILVA")</f>
        <v>JOSÉ MARCOS PEREIRA DA SILVA</v>
      </c>
      <c r="B122" s="80" t="s">
        <v>641</v>
      </c>
      <c r="C122" s="69" t="str">
        <f t="shared" ca="1" si="3"/>
        <v>OK</v>
      </c>
      <c r="D122" s="94" t="s">
        <v>334</v>
      </c>
      <c r="E122" s="119">
        <v>13.71</v>
      </c>
      <c r="F122" s="94">
        <v>191200</v>
      </c>
      <c r="G122" s="93">
        <v>45839</v>
      </c>
      <c r="H122" s="120">
        <v>45874</v>
      </c>
      <c r="I122" s="94" t="s">
        <v>124</v>
      </c>
      <c r="J122" s="94" t="s">
        <v>808</v>
      </c>
      <c r="K122" s="92"/>
      <c r="L122" s="94" t="s">
        <v>334</v>
      </c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</row>
    <row r="123" spans="1:29">
      <c r="A123" s="94" t="str">
        <f ca="1">IFERROR(__xludf.DUMMYFUNCTION("""COMPUTED_VALUE"""),"JOYCE DE OLIVEIRA MOTA")</f>
        <v>JOYCE DE OLIVEIRA MOTA</v>
      </c>
      <c r="B123" s="80" t="s">
        <v>641</v>
      </c>
      <c r="C123" s="69" t="str">
        <f t="shared" ca="1" si="3"/>
        <v>OK</v>
      </c>
      <c r="D123" s="94" t="s">
        <v>336</v>
      </c>
      <c r="E123" s="119">
        <v>13.71</v>
      </c>
      <c r="F123" s="94">
        <v>191200</v>
      </c>
      <c r="G123" s="93">
        <v>45839</v>
      </c>
      <c r="H123" s="120">
        <v>45874</v>
      </c>
      <c r="I123" s="94" t="s">
        <v>124</v>
      </c>
      <c r="J123" s="94" t="s">
        <v>808</v>
      </c>
      <c r="K123" s="92"/>
      <c r="L123" s="94" t="s">
        <v>336</v>
      </c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</row>
    <row r="124" spans="1:29">
      <c r="A124" s="94" t="str">
        <f ca="1">IFERROR(__xludf.DUMMYFUNCTION("""COMPUTED_VALUE"""),"JUAN PATRICK MOURA NUNES")</f>
        <v>JUAN PATRICK MOURA NUNES</v>
      </c>
      <c r="B124" s="80" t="s">
        <v>641</v>
      </c>
      <c r="C124" s="69" t="str">
        <f t="shared" ca="1" si="3"/>
        <v>OK</v>
      </c>
      <c r="D124" s="94" t="s">
        <v>337</v>
      </c>
      <c r="E124" s="119">
        <v>13.71</v>
      </c>
      <c r="F124" s="94">
        <v>191200</v>
      </c>
      <c r="G124" s="93">
        <v>45839</v>
      </c>
      <c r="H124" s="120">
        <v>45874</v>
      </c>
      <c r="I124" s="94" t="s">
        <v>124</v>
      </c>
      <c r="J124" s="94" t="s">
        <v>808</v>
      </c>
      <c r="K124" s="92"/>
      <c r="L124" s="94" t="s">
        <v>337</v>
      </c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</row>
    <row r="125" spans="1:29">
      <c r="A125" s="94" t="str">
        <f ca="1">IFERROR(__xludf.DUMMYFUNCTION("""COMPUTED_VALUE"""),"JULIANA DA SILVA SILVEIRA")</f>
        <v>JULIANA DA SILVA SILVEIRA</v>
      </c>
      <c r="B125" s="80" t="s">
        <v>641</v>
      </c>
      <c r="C125" s="69" t="str">
        <f t="shared" ca="1" si="3"/>
        <v>OK</v>
      </c>
      <c r="D125" s="94" t="s">
        <v>339</v>
      </c>
      <c r="E125" s="119">
        <v>13.71</v>
      </c>
      <c r="F125" s="94">
        <v>191200</v>
      </c>
      <c r="G125" s="93">
        <v>45839</v>
      </c>
      <c r="H125" s="120">
        <v>45874</v>
      </c>
      <c r="I125" s="94" t="s">
        <v>124</v>
      </c>
      <c r="J125" s="94" t="s">
        <v>808</v>
      </c>
      <c r="K125" s="92"/>
      <c r="L125" s="94" t="s">
        <v>339</v>
      </c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</row>
    <row r="126" spans="1:29">
      <c r="A126" s="94" t="str">
        <f ca="1">IFERROR(__xludf.DUMMYFUNCTION("""COMPUTED_VALUE"""),"KAIKE PENHA SOARES")</f>
        <v>KAIKE PENHA SOARES</v>
      </c>
      <c r="B126" s="86" t="s">
        <v>641</v>
      </c>
      <c r="C126" s="69" t="str">
        <f t="shared" ca="1" si="3"/>
        <v>OK</v>
      </c>
      <c r="D126" s="94" t="s">
        <v>341</v>
      </c>
      <c r="E126" s="119">
        <v>13.71</v>
      </c>
      <c r="F126" s="94">
        <v>191200</v>
      </c>
      <c r="G126" s="93">
        <v>45839</v>
      </c>
      <c r="H126" s="120">
        <v>45874</v>
      </c>
      <c r="I126" s="94" t="s">
        <v>124</v>
      </c>
      <c r="J126" s="94" t="s">
        <v>808</v>
      </c>
      <c r="K126" s="92"/>
      <c r="L126" s="94" t="s">
        <v>341</v>
      </c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</row>
    <row r="127" spans="1:29">
      <c r="A127" s="94" t="str">
        <f ca="1">IFERROR(__xludf.DUMMYFUNCTION("""COMPUTED_VALUE"""),"KALEB PINHEIRO DA MATA")</f>
        <v>KALEB PINHEIRO DA MATA</v>
      </c>
      <c r="B127" s="80" t="s">
        <v>641</v>
      </c>
      <c r="C127" s="69" t="str">
        <f t="shared" ca="1" si="3"/>
        <v>OK</v>
      </c>
      <c r="D127" s="94" t="s">
        <v>344</v>
      </c>
      <c r="E127" s="119">
        <v>13.71</v>
      </c>
      <c r="F127" s="94">
        <v>191200</v>
      </c>
      <c r="G127" s="93">
        <v>45839</v>
      </c>
      <c r="H127" s="120">
        <v>45874</v>
      </c>
      <c r="I127" s="94" t="s">
        <v>124</v>
      </c>
      <c r="J127" s="94" t="s">
        <v>808</v>
      </c>
      <c r="K127" s="92"/>
      <c r="L127" s="94" t="s">
        <v>344</v>
      </c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</row>
    <row r="128" spans="1:29">
      <c r="A128" s="94" t="str">
        <f ca="1">IFERROR(__xludf.DUMMYFUNCTION("""COMPUTED_VALUE"""),"KANANDA SOARES DA CRUZ MORALES")</f>
        <v>KANANDA SOARES DA CRUZ MORALES</v>
      </c>
      <c r="B128" s="80" t="s">
        <v>641</v>
      </c>
      <c r="C128" s="69" t="str">
        <f t="shared" ca="1" si="3"/>
        <v>OK</v>
      </c>
      <c r="D128" s="94" t="s">
        <v>347</v>
      </c>
      <c r="E128" s="119">
        <v>13.71</v>
      </c>
      <c r="F128" s="94">
        <v>191200</v>
      </c>
      <c r="G128" s="93">
        <v>45839</v>
      </c>
      <c r="H128" s="120">
        <v>45874</v>
      </c>
      <c r="I128" s="94" t="s">
        <v>124</v>
      </c>
      <c r="J128" s="94" t="s">
        <v>808</v>
      </c>
      <c r="K128" s="92"/>
      <c r="L128" s="94" t="s">
        <v>347</v>
      </c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</row>
    <row r="129" spans="1:29">
      <c r="A129" s="94" t="str">
        <f ca="1">IFERROR(__xludf.DUMMYFUNCTION("""COMPUTED_VALUE"""),"LARA FERREIRA DA CONCEIÇÃO")</f>
        <v>LARA FERREIRA DA CONCEIÇÃO</v>
      </c>
      <c r="B129" s="80" t="s">
        <v>641</v>
      </c>
      <c r="C129" s="69" t="str">
        <f t="shared" ca="1" si="3"/>
        <v>OK</v>
      </c>
      <c r="D129" s="94" t="s">
        <v>542</v>
      </c>
      <c r="E129" s="119">
        <v>13.71</v>
      </c>
      <c r="F129" s="94">
        <v>191200</v>
      </c>
      <c r="G129" s="93">
        <v>45839</v>
      </c>
      <c r="H129" s="120">
        <v>45874</v>
      </c>
      <c r="I129" s="94" t="s">
        <v>124</v>
      </c>
      <c r="J129" s="94" t="s">
        <v>808</v>
      </c>
      <c r="K129" s="92"/>
      <c r="L129" s="94" t="s">
        <v>542</v>
      </c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</row>
    <row r="130" spans="1:29">
      <c r="A130" s="94" t="str">
        <f ca="1">IFERROR(__xludf.DUMMYFUNCTION("""COMPUTED_VALUE"""),"LARISSA CRISTINNA SILVA DA COSTA")</f>
        <v>LARISSA CRISTINNA SILVA DA COSTA</v>
      </c>
      <c r="B130" s="85" t="s">
        <v>669</v>
      </c>
      <c r="C130" s="69" t="str">
        <f t="shared" ca="1" si="3"/>
        <v>OK</v>
      </c>
      <c r="D130" s="94" t="s">
        <v>349</v>
      </c>
      <c r="E130" s="119">
        <v>13.71</v>
      </c>
      <c r="F130" s="94">
        <v>191200</v>
      </c>
      <c r="G130" s="93">
        <v>45839</v>
      </c>
      <c r="H130" s="120">
        <v>45874</v>
      </c>
      <c r="I130" s="94" t="s">
        <v>124</v>
      </c>
      <c r="J130" s="94" t="s">
        <v>808</v>
      </c>
      <c r="K130" s="92"/>
      <c r="L130" s="94" t="s">
        <v>349</v>
      </c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</row>
    <row r="131" spans="1:29">
      <c r="A131" s="94" t="str">
        <f ca="1">IFERROR(__xludf.DUMMYFUNCTION("""COMPUTED_VALUE"""),"LARISSA LIMA DE MOURA")</f>
        <v>LARISSA LIMA DE MOURA</v>
      </c>
      <c r="B131" s="80" t="s">
        <v>641</v>
      </c>
      <c r="C131" s="69" t="str">
        <f t="shared" ca="1" si="3"/>
        <v>OK</v>
      </c>
      <c r="D131" s="94" t="s">
        <v>351</v>
      </c>
      <c r="E131" s="119">
        <v>13.71</v>
      </c>
      <c r="F131" s="94">
        <v>191200</v>
      </c>
      <c r="G131" s="93">
        <v>45839</v>
      </c>
      <c r="H131" s="120">
        <v>45874</v>
      </c>
      <c r="I131" s="94" t="s">
        <v>124</v>
      </c>
      <c r="J131" s="94" t="s">
        <v>808</v>
      </c>
      <c r="K131" s="92"/>
      <c r="L131" s="94" t="s">
        <v>351</v>
      </c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</row>
    <row r="132" spans="1:29">
      <c r="A132" s="94" t="str">
        <f ca="1">IFERROR(__xludf.DUMMYFUNCTION("""COMPUTED_VALUE"""),"LEANDRO RANGEL DE OLIVEIRA")</f>
        <v>LEANDRO RANGEL DE OLIVEIRA</v>
      </c>
      <c r="B132" s="85" t="s">
        <v>670</v>
      </c>
      <c r="C132" s="69" t="str">
        <f t="shared" ca="1" si="3"/>
        <v>OK</v>
      </c>
      <c r="D132" s="94" t="s">
        <v>353</v>
      </c>
      <c r="E132" s="119">
        <v>13.71</v>
      </c>
      <c r="F132" s="94">
        <v>191200</v>
      </c>
      <c r="G132" s="93">
        <v>45839</v>
      </c>
      <c r="H132" s="120">
        <v>45874</v>
      </c>
      <c r="I132" s="94" t="s">
        <v>124</v>
      </c>
      <c r="J132" s="94" t="s">
        <v>808</v>
      </c>
      <c r="K132" s="92"/>
      <c r="L132" s="94" t="s">
        <v>353</v>
      </c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</row>
    <row r="133" spans="1:29">
      <c r="A133" s="94" t="str">
        <f ca="1">IFERROR(__xludf.DUMMYFUNCTION("""COMPUTED_VALUE"""),"LEANDRO SOUZA BRAUL")</f>
        <v>LEANDRO SOUZA BRAUL</v>
      </c>
      <c r="B133" s="86" t="s">
        <v>641</v>
      </c>
      <c r="C133" s="69" t="str">
        <f t="shared" ca="1" si="3"/>
        <v>OK</v>
      </c>
      <c r="D133" s="94" t="s">
        <v>356</v>
      </c>
      <c r="E133" s="119">
        <v>13.71</v>
      </c>
      <c r="F133" s="94">
        <v>191200</v>
      </c>
      <c r="G133" s="93">
        <v>45839</v>
      </c>
      <c r="H133" s="120">
        <v>45874</v>
      </c>
      <c r="I133" s="94" t="s">
        <v>124</v>
      </c>
      <c r="J133" s="94" t="s">
        <v>808</v>
      </c>
      <c r="K133" s="92"/>
      <c r="L133" s="94" t="s">
        <v>356</v>
      </c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</row>
    <row r="134" spans="1:29">
      <c r="A134" s="94" t="str">
        <f ca="1">IFERROR(__xludf.DUMMYFUNCTION("""COMPUTED_VALUE"""),"LENON MARTINS DOS SANTOS")</f>
        <v>LENON MARTINS DOS SANTOS</v>
      </c>
      <c r="B134" s="80" t="s">
        <v>641</v>
      </c>
      <c r="C134" s="69" t="str">
        <f t="shared" ca="1" si="3"/>
        <v>OK</v>
      </c>
      <c r="D134" s="94" t="s">
        <v>357</v>
      </c>
      <c r="E134" s="119">
        <v>13.71</v>
      </c>
      <c r="F134" s="94">
        <v>191200</v>
      </c>
      <c r="G134" s="93">
        <v>45839</v>
      </c>
      <c r="H134" s="120">
        <v>45874</v>
      </c>
      <c r="I134" s="94" t="s">
        <v>124</v>
      </c>
      <c r="J134" s="94" t="s">
        <v>808</v>
      </c>
      <c r="K134" s="92"/>
      <c r="L134" s="94" t="s">
        <v>357</v>
      </c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</row>
    <row r="135" spans="1:29">
      <c r="A135" s="94" t="str">
        <f ca="1">IFERROR(__xludf.DUMMYFUNCTION("""COMPUTED_VALUE"""),"LEONARDO BEN SENOR CASALES MARQUES RIBAS")</f>
        <v>LEONARDO BEN SENOR CASALES MARQUES RIBAS</v>
      </c>
      <c r="B135" s="80" t="s">
        <v>641</v>
      </c>
      <c r="C135" s="69" t="str">
        <f t="shared" ca="1" si="3"/>
        <v>OK</v>
      </c>
      <c r="D135" s="94" t="s">
        <v>360</v>
      </c>
      <c r="E135" s="119">
        <v>13.71</v>
      </c>
      <c r="F135" s="94">
        <v>191200</v>
      </c>
      <c r="G135" s="93">
        <v>45839</v>
      </c>
      <c r="H135" s="120">
        <v>45874</v>
      </c>
      <c r="I135" s="94" t="s">
        <v>124</v>
      </c>
      <c r="J135" s="94" t="s">
        <v>808</v>
      </c>
      <c r="K135" s="92"/>
      <c r="L135" s="94" t="s">
        <v>360</v>
      </c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</row>
    <row r="136" spans="1:29">
      <c r="A136" s="94" t="str">
        <f ca="1">IFERROR(__xludf.DUMMYFUNCTION("""COMPUTED_VALUE"""),"LEONARDO DUARTE RANGEL")</f>
        <v>LEONARDO DUARTE RANGEL</v>
      </c>
      <c r="B136" s="80" t="s">
        <v>641</v>
      </c>
      <c r="C136" s="69" t="str">
        <f t="shared" ca="1" si="3"/>
        <v>OK</v>
      </c>
      <c r="D136" s="94" t="s">
        <v>363</v>
      </c>
      <c r="E136" s="119">
        <v>13.71</v>
      </c>
      <c r="F136" s="94">
        <v>191200</v>
      </c>
      <c r="G136" s="93">
        <v>45839</v>
      </c>
      <c r="H136" s="120">
        <v>45874</v>
      </c>
      <c r="I136" s="94" t="s">
        <v>124</v>
      </c>
      <c r="J136" s="94" t="s">
        <v>808</v>
      </c>
      <c r="K136" s="92"/>
      <c r="L136" s="94" t="s">
        <v>363</v>
      </c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</row>
    <row r="137" spans="1:29">
      <c r="A137" s="94" t="str">
        <f ca="1">IFERROR(__xludf.DUMMYFUNCTION("""COMPUTED_VALUE"""),"LEONARDO LUCIANO DA SILVA")</f>
        <v>LEONARDO LUCIANO DA SILVA</v>
      </c>
      <c r="B137" s="80" t="s">
        <v>641</v>
      </c>
      <c r="C137" s="69" t="str">
        <f t="shared" ca="1" si="3"/>
        <v>OK</v>
      </c>
      <c r="D137" s="94" t="s">
        <v>367</v>
      </c>
      <c r="E137" s="119">
        <v>13.71</v>
      </c>
      <c r="F137" s="94">
        <v>191200</v>
      </c>
      <c r="G137" s="93">
        <v>45839</v>
      </c>
      <c r="H137" s="120">
        <v>45874</v>
      </c>
      <c r="I137" s="94" t="s">
        <v>124</v>
      </c>
      <c r="J137" s="94" t="s">
        <v>808</v>
      </c>
      <c r="K137" s="92"/>
      <c r="L137" s="94" t="s">
        <v>367</v>
      </c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</row>
    <row r="138" spans="1:29">
      <c r="A138" s="94" t="str">
        <f ca="1">IFERROR(__xludf.DUMMYFUNCTION("""COMPUTED_VALUE"""),"LEONARDO NERI DE MELLO")</f>
        <v>LEONARDO NERI DE MELLO</v>
      </c>
      <c r="B138" s="80" t="s">
        <v>641</v>
      </c>
      <c r="C138" s="69" t="str">
        <f t="shared" ca="1" si="3"/>
        <v>OK</v>
      </c>
      <c r="D138" s="94" t="s">
        <v>369</v>
      </c>
      <c r="E138" s="119">
        <v>13.71</v>
      </c>
      <c r="F138" s="94">
        <v>191200</v>
      </c>
      <c r="G138" s="93">
        <v>45839</v>
      </c>
      <c r="H138" s="120">
        <v>45874</v>
      </c>
      <c r="I138" s="94" t="s">
        <v>124</v>
      </c>
      <c r="J138" s="94" t="s">
        <v>808</v>
      </c>
      <c r="K138" s="92"/>
      <c r="L138" s="94" t="s">
        <v>369</v>
      </c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</row>
    <row r="139" spans="1:29">
      <c r="A139" s="94" t="str">
        <f ca="1">IFERROR(__xludf.DUMMYFUNCTION("""COMPUTED_VALUE"""),"LINCON LIMA MATIAS")</f>
        <v>LINCON LIMA MATIAS</v>
      </c>
      <c r="B139" s="85" t="s">
        <v>671</v>
      </c>
      <c r="C139" s="69" t="str">
        <f t="shared" ca="1" si="3"/>
        <v>OK</v>
      </c>
      <c r="D139" s="94" t="s">
        <v>372</v>
      </c>
      <c r="E139" s="119">
        <v>13.71</v>
      </c>
      <c r="F139" s="94">
        <v>191200</v>
      </c>
      <c r="G139" s="93">
        <v>45839</v>
      </c>
      <c r="H139" s="120">
        <v>45874</v>
      </c>
      <c r="I139" s="94" t="s">
        <v>124</v>
      </c>
      <c r="J139" s="94" t="s">
        <v>808</v>
      </c>
      <c r="K139" s="92"/>
      <c r="L139" s="94" t="s">
        <v>372</v>
      </c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</row>
    <row r="140" spans="1:29">
      <c r="A140" s="94" t="str">
        <f ca="1">IFERROR(__xludf.DUMMYFUNCTION("""COMPUTED_VALUE"""),"LORENA VIEIRA DE CASTRO SILVA")</f>
        <v>LORENA VIEIRA DE CASTRO SILVA</v>
      </c>
      <c r="B140" s="85" t="s">
        <v>672</v>
      </c>
      <c r="C140" s="69" t="str">
        <f t="shared" ca="1" si="3"/>
        <v>OK</v>
      </c>
      <c r="D140" s="94" t="s">
        <v>375</v>
      </c>
      <c r="E140" s="119">
        <v>13.71</v>
      </c>
      <c r="F140" s="94">
        <v>191200</v>
      </c>
      <c r="G140" s="93">
        <v>45839</v>
      </c>
      <c r="H140" s="120">
        <v>45874</v>
      </c>
      <c r="I140" s="94" t="s">
        <v>124</v>
      </c>
      <c r="J140" s="94" t="s">
        <v>808</v>
      </c>
      <c r="K140" s="92"/>
      <c r="L140" s="94" t="s">
        <v>375</v>
      </c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</row>
    <row r="141" spans="1:29">
      <c r="A141" s="94" t="str">
        <f ca="1">IFERROR(__xludf.DUMMYFUNCTION("""COMPUTED_VALUE"""),"LORRAINE SANTOS DA SILVA")</f>
        <v>LORRAINE SANTOS DA SILVA</v>
      </c>
      <c r="B141" s="80" t="s">
        <v>641</v>
      </c>
      <c r="C141" s="69" t="str">
        <f t="shared" ca="1" si="3"/>
        <v>OK</v>
      </c>
      <c r="D141" s="94" t="s">
        <v>378</v>
      </c>
      <c r="E141" s="119">
        <v>13.71</v>
      </c>
      <c r="F141" s="94">
        <v>191200</v>
      </c>
      <c r="G141" s="93">
        <v>45839</v>
      </c>
      <c r="H141" s="120">
        <v>45874</v>
      </c>
      <c r="I141" s="94" t="s">
        <v>124</v>
      </c>
      <c r="J141" s="94" t="s">
        <v>808</v>
      </c>
      <c r="K141" s="92"/>
      <c r="L141" s="94" t="s">
        <v>378</v>
      </c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</row>
    <row r="142" spans="1:29">
      <c r="A142" s="94" t="str">
        <f ca="1">IFERROR(__xludf.DUMMYFUNCTION("""COMPUTED_VALUE"""),"LUAN MODESTO PINTO")</f>
        <v>LUAN MODESTO PINTO</v>
      </c>
      <c r="B142" s="80" t="s">
        <v>641</v>
      </c>
      <c r="C142" s="69" t="str">
        <f t="shared" ca="1" si="3"/>
        <v>OK</v>
      </c>
      <c r="D142" s="94" t="s">
        <v>379</v>
      </c>
      <c r="E142" s="119">
        <v>13.71</v>
      </c>
      <c r="F142" s="94">
        <v>191200</v>
      </c>
      <c r="G142" s="93">
        <v>45839</v>
      </c>
      <c r="H142" s="120">
        <v>45874</v>
      </c>
      <c r="I142" s="94" t="s">
        <v>124</v>
      </c>
      <c r="J142" s="94" t="s">
        <v>808</v>
      </c>
      <c r="K142" s="92"/>
      <c r="L142" s="94" t="s">
        <v>379</v>
      </c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</row>
    <row r="143" spans="1:29">
      <c r="A143" s="94" t="str">
        <f ca="1">IFERROR(__xludf.DUMMYFUNCTION("""COMPUTED_VALUE"""),"LUAN TEIXEIRA DE SOUZA")</f>
        <v>LUAN TEIXEIRA DE SOUZA</v>
      </c>
      <c r="B143" s="86" t="s">
        <v>641</v>
      </c>
      <c r="C143" s="69" t="str">
        <f t="shared" ca="1" si="3"/>
        <v>OK</v>
      </c>
      <c r="D143" s="94" t="s">
        <v>382</v>
      </c>
      <c r="E143" s="119">
        <v>13.71</v>
      </c>
      <c r="F143" s="94">
        <v>191200</v>
      </c>
      <c r="G143" s="93">
        <v>45839</v>
      </c>
      <c r="H143" s="120">
        <v>45874</v>
      </c>
      <c r="I143" s="94" t="s">
        <v>124</v>
      </c>
      <c r="J143" s="94" t="s">
        <v>808</v>
      </c>
      <c r="K143" s="92"/>
      <c r="L143" s="94" t="s">
        <v>382</v>
      </c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</row>
    <row r="144" spans="1:29">
      <c r="A144" s="94" t="str">
        <f ca="1">IFERROR(__xludf.DUMMYFUNCTION("""COMPUTED_VALUE"""),"LUCAS DE CARVALHO SOBRAL")</f>
        <v>LUCAS DE CARVALHO SOBRAL</v>
      </c>
      <c r="B144" s="80" t="s">
        <v>641</v>
      </c>
      <c r="C144" s="69" t="str">
        <f t="shared" ca="1" si="3"/>
        <v>OK</v>
      </c>
      <c r="D144" s="94" t="s">
        <v>384</v>
      </c>
      <c r="E144" s="119">
        <v>13.71</v>
      </c>
      <c r="F144" s="94">
        <v>191200</v>
      </c>
      <c r="G144" s="93">
        <v>45839</v>
      </c>
      <c r="H144" s="120">
        <v>45874</v>
      </c>
      <c r="I144" s="94" t="s">
        <v>124</v>
      </c>
      <c r="J144" s="94" t="s">
        <v>808</v>
      </c>
      <c r="K144" s="92"/>
      <c r="L144" s="94" t="s">
        <v>384</v>
      </c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</row>
    <row r="145" spans="1:29">
      <c r="A145" s="94" t="str">
        <f ca="1">IFERROR(__xludf.DUMMYFUNCTION("""COMPUTED_VALUE"""),"LUCAS DOS SANTOS GOULLART")</f>
        <v>LUCAS DOS SANTOS GOULLART</v>
      </c>
      <c r="B145" s="80" t="s">
        <v>641</v>
      </c>
      <c r="C145" s="69" t="str">
        <f t="shared" ca="1" si="3"/>
        <v>OK</v>
      </c>
      <c r="D145" s="94" t="s">
        <v>385</v>
      </c>
      <c r="E145" s="119">
        <v>13.71</v>
      </c>
      <c r="F145" s="94">
        <v>191200</v>
      </c>
      <c r="G145" s="93">
        <v>45839</v>
      </c>
      <c r="H145" s="120">
        <v>45874</v>
      </c>
      <c r="I145" s="94" t="s">
        <v>124</v>
      </c>
      <c r="J145" s="94" t="s">
        <v>808</v>
      </c>
      <c r="K145" s="92"/>
      <c r="L145" s="94" t="s">
        <v>385</v>
      </c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</row>
    <row r="146" spans="1:29">
      <c r="A146" s="94" t="str">
        <f ca="1">IFERROR(__xludf.DUMMYFUNCTION("""COMPUTED_VALUE"""),"LUCAS PEREIRA DA SILVA")</f>
        <v>LUCAS PEREIRA DA SILVA</v>
      </c>
      <c r="B146" s="80" t="s">
        <v>641</v>
      </c>
      <c r="C146" s="69" t="str">
        <f t="shared" ca="1" si="3"/>
        <v>OK</v>
      </c>
      <c r="D146" s="94" t="s">
        <v>386</v>
      </c>
      <c r="E146" s="119">
        <v>13.71</v>
      </c>
      <c r="F146" s="94">
        <v>191200</v>
      </c>
      <c r="G146" s="93">
        <v>45839</v>
      </c>
      <c r="H146" s="120">
        <v>45874</v>
      </c>
      <c r="I146" s="94" t="s">
        <v>124</v>
      </c>
      <c r="J146" s="94" t="s">
        <v>808</v>
      </c>
      <c r="K146" s="92"/>
      <c r="L146" s="94" t="s">
        <v>386</v>
      </c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</row>
    <row r="147" spans="1:29">
      <c r="A147" s="94" t="str">
        <f ca="1">IFERROR(__xludf.DUMMYFUNCTION("""COMPUTED_VALUE"""),"LUCCA DE JESUS LOPES")</f>
        <v>LUCCA DE JESUS LOPES</v>
      </c>
      <c r="B147" s="85" t="s">
        <v>673</v>
      </c>
      <c r="C147" s="69" t="str">
        <f t="shared" ca="1" si="3"/>
        <v>OK</v>
      </c>
      <c r="D147" s="94" t="s">
        <v>387</v>
      </c>
      <c r="E147" s="119">
        <v>13.71</v>
      </c>
      <c r="F147" s="94">
        <v>191200</v>
      </c>
      <c r="G147" s="93">
        <v>45839</v>
      </c>
      <c r="H147" s="120">
        <v>45874</v>
      </c>
      <c r="I147" s="94" t="s">
        <v>124</v>
      </c>
      <c r="J147" s="94" t="s">
        <v>808</v>
      </c>
      <c r="K147" s="92"/>
      <c r="L147" s="94" t="s">
        <v>387</v>
      </c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</row>
    <row r="148" spans="1:29">
      <c r="A148" s="94" t="str">
        <f ca="1">IFERROR(__xludf.DUMMYFUNCTION("""COMPUTED_VALUE"""),"LUIZA")</f>
        <v>LUIZA</v>
      </c>
      <c r="B148" s="80" t="s">
        <v>641</v>
      </c>
      <c r="C148" s="69" t="str">
        <f t="shared" ca="1" si="3"/>
        <v>OK</v>
      </c>
      <c r="D148" s="94" t="s">
        <v>388</v>
      </c>
      <c r="E148" s="119">
        <v>13.71</v>
      </c>
      <c r="F148" s="94">
        <v>191200</v>
      </c>
      <c r="G148" s="93">
        <v>45839</v>
      </c>
      <c r="H148" s="120">
        <v>45874</v>
      </c>
      <c r="I148" s="94" t="s">
        <v>124</v>
      </c>
      <c r="J148" s="94" t="s">
        <v>808</v>
      </c>
      <c r="K148" s="92"/>
      <c r="L148" s="94" t="s">
        <v>388</v>
      </c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</row>
    <row r="149" spans="1:29">
      <c r="A149" s="94" t="str">
        <f ca="1">IFERROR(__xludf.DUMMYFUNCTION("""COMPUTED_VALUE"""),"LUIZA MENEGHELLI BARCELLOS")</f>
        <v>LUIZA MENEGHELLI BARCELLOS</v>
      </c>
      <c r="B149" s="85" t="s">
        <v>671</v>
      </c>
      <c r="C149" s="69" t="str">
        <f t="shared" ca="1" si="3"/>
        <v>OK</v>
      </c>
      <c r="D149" s="94" t="s">
        <v>391</v>
      </c>
      <c r="E149" s="119">
        <v>13.71</v>
      </c>
      <c r="F149" s="94">
        <v>191200</v>
      </c>
      <c r="G149" s="93">
        <v>45839</v>
      </c>
      <c r="H149" s="120">
        <v>45874</v>
      </c>
      <c r="I149" s="94" t="s">
        <v>124</v>
      </c>
      <c r="J149" s="94" t="s">
        <v>808</v>
      </c>
      <c r="K149" s="92"/>
      <c r="L149" s="94" t="s">
        <v>391</v>
      </c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</row>
    <row r="150" spans="1:29">
      <c r="A150" s="94" t="str">
        <f ca="1">IFERROR(__xludf.DUMMYFUNCTION("""COMPUTED_VALUE"""),"LUIZ CARLOS ASSIS")</f>
        <v>LUIZ CARLOS ASSIS</v>
      </c>
      <c r="B150" s="80" t="s">
        <v>641</v>
      </c>
      <c r="C150" s="69" t="str">
        <f t="shared" ca="1" si="3"/>
        <v>OK</v>
      </c>
      <c r="D150" s="94" t="s">
        <v>813</v>
      </c>
      <c r="E150" s="119">
        <v>13.71</v>
      </c>
      <c r="F150" s="94">
        <v>191200</v>
      </c>
      <c r="G150" s="93">
        <v>45839</v>
      </c>
      <c r="H150" s="120">
        <v>45874</v>
      </c>
      <c r="I150" s="94" t="s">
        <v>124</v>
      </c>
      <c r="J150" s="94" t="s">
        <v>808</v>
      </c>
      <c r="K150" s="92"/>
      <c r="L150" s="94" t="s">
        <v>813</v>
      </c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</row>
    <row r="151" spans="1:29">
      <c r="A151" s="94" t="str">
        <f ca="1">IFERROR(__xludf.DUMMYFUNCTION("""COMPUTED_VALUE"""),"LUIZ CARLOS ROSA CARREIRO")</f>
        <v>LUIZ CARLOS ROSA CARREIRO</v>
      </c>
      <c r="B151" s="80" t="s">
        <v>641</v>
      </c>
      <c r="C151" s="69" t="str">
        <f t="shared" ca="1" si="3"/>
        <v>OK</v>
      </c>
      <c r="D151" s="94" t="s">
        <v>395</v>
      </c>
      <c r="E151" s="119">
        <v>13.71</v>
      </c>
      <c r="F151" s="94">
        <v>191200</v>
      </c>
      <c r="G151" s="93">
        <v>45839</v>
      </c>
      <c r="H151" s="120">
        <v>45874</v>
      </c>
      <c r="I151" s="94" t="s">
        <v>124</v>
      </c>
      <c r="J151" s="94" t="s">
        <v>808</v>
      </c>
      <c r="K151" s="92"/>
      <c r="L151" s="94" t="s">
        <v>395</v>
      </c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</row>
    <row r="152" spans="1:29">
      <c r="A152" s="94" t="str">
        <f ca="1">IFERROR(__xludf.DUMMYFUNCTION("""COMPUTED_VALUE"""),"LUIZ FABRICIO BONFIM SOARES")</f>
        <v>LUIZ FABRICIO BONFIM SOARES</v>
      </c>
      <c r="B152" s="86" t="s">
        <v>641</v>
      </c>
      <c r="C152" s="69" t="str">
        <f t="shared" ca="1" si="3"/>
        <v>OK</v>
      </c>
      <c r="D152" s="94" t="s">
        <v>398</v>
      </c>
      <c r="E152" s="119">
        <v>13.71</v>
      </c>
      <c r="F152" s="94">
        <v>191200</v>
      </c>
      <c r="G152" s="93">
        <v>45839</v>
      </c>
      <c r="H152" s="120">
        <v>45874</v>
      </c>
      <c r="I152" s="94" t="s">
        <v>124</v>
      </c>
      <c r="J152" s="94" t="s">
        <v>808</v>
      </c>
      <c r="K152" s="92"/>
      <c r="L152" s="94" t="s">
        <v>398</v>
      </c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</row>
    <row r="153" spans="1:29">
      <c r="A153" s="94" t="str">
        <f ca="1">IFERROR(__xludf.DUMMYFUNCTION("""COMPUTED_VALUE"""),"LUIZ GABRIEL DUARTE ALVES")</f>
        <v>LUIZ GABRIEL DUARTE ALVES</v>
      </c>
      <c r="B153" s="86" t="s">
        <v>641</v>
      </c>
      <c r="C153" s="69" t="str">
        <f t="shared" ca="1" si="3"/>
        <v>OK</v>
      </c>
      <c r="D153" s="94" t="s">
        <v>401</v>
      </c>
      <c r="E153" s="119">
        <v>13.71</v>
      </c>
      <c r="F153" s="94">
        <v>191200</v>
      </c>
      <c r="G153" s="93">
        <v>45839</v>
      </c>
      <c r="H153" s="120">
        <v>45874</v>
      </c>
      <c r="I153" s="94" t="s">
        <v>124</v>
      </c>
      <c r="J153" s="94" t="s">
        <v>808</v>
      </c>
      <c r="K153" s="92"/>
      <c r="L153" s="94" t="s">
        <v>401</v>
      </c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</row>
    <row r="154" spans="1:29">
      <c r="A154" s="94" t="str">
        <f ca="1">IFERROR(__xludf.DUMMYFUNCTION("""COMPUTED_VALUE"""),"LUIZ HENRIQUE MENDONÇA DE SOUZA")</f>
        <v>LUIZ HENRIQUE MENDONÇA DE SOUZA</v>
      </c>
      <c r="B154" s="80" t="s">
        <v>641</v>
      </c>
      <c r="C154" s="69" t="str">
        <f t="shared" ca="1" si="3"/>
        <v>OK</v>
      </c>
      <c r="D154" s="94" t="s">
        <v>402</v>
      </c>
      <c r="E154" s="119">
        <v>13.71</v>
      </c>
      <c r="F154" s="94">
        <v>191200</v>
      </c>
      <c r="G154" s="93">
        <v>45839</v>
      </c>
      <c r="H154" s="120">
        <v>45874</v>
      </c>
      <c r="I154" s="94" t="s">
        <v>124</v>
      </c>
      <c r="J154" s="94" t="s">
        <v>808</v>
      </c>
      <c r="K154" s="92"/>
      <c r="L154" s="94" t="s">
        <v>402</v>
      </c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</row>
    <row r="155" spans="1:29">
      <c r="A155" s="94" t="str">
        <f ca="1">IFERROR(__xludf.DUMMYFUNCTION("""COMPUTED_VALUE"""),"LUIZ TOSCANO DE BRITO JUNIOR")</f>
        <v>LUIZ TOSCANO DE BRITO JUNIOR</v>
      </c>
      <c r="B155" s="80" t="s">
        <v>641</v>
      </c>
      <c r="C155" s="69" t="str">
        <f t="shared" ca="1" si="3"/>
        <v>OK</v>
      </c>
      <c r="D155" s="94" t="s">
        <v>404</v>
      </c>
      <c r="E155" s="119">
        <v>13.71</v>
      </c>
      <c r="F155" s="94">
        <v>191200</v>
      </c>
      <c r="G155" s="93">
        <v>45839</v>
      </c>
      <c r="H155" s="120">
        <v>45874</v>
      </c>
      <c r="I155" s="94" t="s">
        <v>124</v>
      </c>
      <c r="J155" s="94" t="s">
        <v>808</v>
      </c>
      <c r="K155" s="92"/>
      <c r="L155" s="94" t="s">
        <v>404</v>
      </c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</row>
    <row r="156" spans="1:29">
      <c r="A156" s="94" t="str">
        <f ca="1">IFERROR(__xludf.DUMMYFUNCTION("""COMPUTED_VALUE"""),"MAGNON SILVA DE JESUS")</f>
        <v>MAGNON SILVA DE JESUS</v>
      </c>
      <c r="B156" s="80" t="s">
        <v>641</v>
      </c>
      <c r="C156" s="69" t="str">
        <f t="shared" ca="1" si="3"/>
        <v>OK</v>
      </c>
      <c r="D156" s="94" t="s">
        <v>405</v>
      </c>
      <c r="E156" s="119">
        <v>13.71</v>
      </c>
      <c r="F156" s="94">
        <v>191200</v>
      </c>
      <c r="G156" s="93">
        <v>45839</v>
      </c>
      <c r="H156" s="120">
        <v>45874</v>
      </c>
      <c r="I156" s="94" t="s">
        <v>124</v>
      </c>
      <c r="J156" s="94" t="s">
        <v>808</v>
      </c>
      <c r="K156" s="92"/>
      <c r="L156" s="94" t="s">
        <v>405</v>
      </c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</row>
    <row r="157" spans="1:29">
      <c r="A157" s="94" t="str">
        <f ca="1">IFERROR(__xludf.DUMMYFUNCTION("""COMPUTED_VALUE"""),"MAIARA GERMANO DOS SANTOS ARAUJO")</f>
        <v>MAIARA GERMANO DOS SANTOS ARAUJO</v>
      </c>
      <c r="B157" s="80" t="s">
        <v>641</v>
      </c>
      <c r="C157" s="69" t="str">
        <f t="shared" ca="1" si="3"/>
        <v>OK</v>
      </c>
      <c r="D157" s="94" t="s">
        <v>406</v>
      </c>
      <c r="E157" s="119">
        <v>13.71</v>
      </c>
      <c r="F157" s="94">
        <v>191200</v>
      </c>
      <c r="G157" s="93">
        <v>45839</v>
      </c>
      <c r="H157" s="120">
        <v>45874</v>
      </c>
      <c r="I157" s="94" t="s">
        <v>124</v>
      </c>
      <c r="J157" s="94" t="s">
        <v>808</v>
      </c>
      <c r="K157" s="92"/>
      <c r="L157" s="94" t="s">
        <v>406</v>
      </c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</row>
    <row r="158" spans="1:29">
      <c r="A158" s="94" t="str">
        <f ca="1">IFERROR(__xludf.DUMMYFUNCTION("""COMPUTED_VALUE"""),"MARCELLE DA COSTA COSTA")</f>
        <v>MARCELLE DA COSTA COSTA</v>
      </c>
      <c r="B158" s="80" t="s">
        <v>641</v>
      </c>
      <c r="C158" s="69" t="str">
        <f t="shared" ca="1" si="3"/>
        <v>OK</v>
      </c>
      <c r="D158" s="94" t="s">
        <v>407</v>
      </c>
      <c r="E158" s="119">
        <v>13.71</v>
      </c>
      <c r="F158" s="94">
        <v>191200</v>
      </c>
      <c r="G158" s="93">
        <v>45839</v>
      </c>
      <c r="H158" s="120">
        <v>45874</v>
      </c>
      <c r="I158" s="94" t="s">
        <v>124</v>
      </c>
      <c r="J158" s="94" t="s">
        <v>808</v>
      </c>
      <c r="K158" s="92"/>
      <c r="L158" s="94" t="s">
        <v>407</v>
      </c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</row>
    <row r="159" spans="1:29">
      <c r="A159" s="94" t="str">
        <f ca="1">IFERROR(__xludf.DUMMYFUNCTION("""COMPUTED_VALUE"""),"MARCELO JORGE ARAUJO COUTO")</f>
        <v>MARCELO JORGE ARAUJO COUTO</v>
      </c>
      <c r="B159" s="85" t="s">
        <v>645</v>
      </c>
      <c r="C159" s="69" t="str">
        <f t="shared" ca="1" si="3"/>
        <v>OK</v>
      </c>
      <c r="D159" s="94" t="s">
        <v>409</v>
      </c>
      <c r="E159" s="119">
        <v>13.71</v>
      </c>
      <c r="F159" s="94">
        <v>191200</v>
      </c>
      <c r="G159" s="93">
        <v>45839</v>
      </c>
      <c r="H159" s="120">
        <v>45874</v>
      </c>
      <c r="I159" s="94" t="s">
        <v>124</v>
      </c>
      <c r="J159" s="94" t="s">
        <v>808</v>
      </c>
      <c r="K159" s="92"/>
      <c r="L159" s="94" t="s">
        <v>409</v>
      </c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</row>
    <row r="160" spans="1:29">
      <c r="A160" s="94" t="str">
        <f ca="1">IFERROR(__xludf.DUMMYFUNCTION("""COMPUTED_VALUE"""),"MARCELO MENDONÇA BARROZO DA SILVA")</f>
        <v>MARCELO MENDONÇA BARROZO DA SILVA</v>
      </c>
      <c r="B160" s="80" t="s">
        <v>641</v>
      </c>
      <c r="C160" s="69" t="str">
        <f t="shared" ca="1" si="3"/>
        <v>OK</v>
      </c>
      <c r="D160" s="94" t="s">
        <v>410</v>
      </c>
      <c r="E160" s="119">
        <v>13.71</v>
      </c>
      <c r="F160" s="94">
        <v>191200</v>
      </c>
      <c r="G160" s="93">
        <v>45839</v>
      </c>
      <c r="H160" s="120">
        <v>45874</v>
      </c>
      <c r="I160" s="94" t="s">
        <v>124</v>
      </c>
      <c r="J160" s="94" t="s">
        <v>808</v>
      </c>
      <c r="K160" s="92"/>
      <c r="L160" s="94" t="s">
        <v>410</v>
      </c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</row>
    <row r="161" spans="1:29">
      <c r="A161" s="94" t="str">
        <f ca="1">IFERROR(__xludf.DUMMYFUNCTION("""COMPUTED_VALUE"""),"MARCELO TADEU DE ANDRADE WAIANDT")</f>
        <v>MARCELO TADEU DE ANDRADE WAIANDT</v>
      </c>
      <c r="B161" s="80" t="s">
        <v>641</v>
      </c>
      <c r="C161" s="69" t="str">
        <f t="shared" ca="1" si="3"/>
        <v>OK</v>
      </c>
      <c r="D161" s="94" t="s">
        <v>411</v>
      </c>
      <c r="E161" s="119">
        <v>13.71</v>
      </c>
      <c r="F161" s="94">
        <v>191200</v>
      </c>
      <c r="G161" s="93">
        <v>45839</v>
      </c>
      <c r="H161" s="120">
        <v>45874</v>
      </c>
      <c r="I161" s="94" t="s">
        <v>124</v>
      </c>
      <c r="J161" s="94" t="s">
        <v>808</v>
      </c>
      <c r="K161" s="92"/>
      <c r="L161" s="94" t="s">
        <v>411</v>
      </c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</row>
    <row r="162" spans="1:29">
      <c r="A162" s="94" t="str">
        <f ca="1">IFERROR(__xludf.DUMMYFUNCTION("""COMPUTED_VALUE"""),"MARCIO SILVA MASCARENHAS")</f>
        <v>MARCIO SILVA MASCARENHAS</v>
      </c>
      <c r="B162" s="80" t="s">
        <v>641</v>
      </c>
      <c r="C162" s="69" t="str">
        <f t="shared" ca="1" si="3"/>
        <v>OK</v>
      </c>
      <c r="D162" s="94" t="s">
        <v>413</v>
      </c>
      <c r="E162" s="119">
        <v>13.71</v>
      </c>
      <c r="F162" s="94">
        <v>191200</v>
      </c>
      <c r="G162" s="93">
        <v>45839</v>
      </c>
      <c r="H162" s="120">
        <v>45874</v>
      </c>
      <c r="I162" s="94" t="s">
        <v>124</v>
      </c>
      <c r="J162" s="94" t="s">
        <v>808</v>
      </c>
      <c r="K162" s="92"/>
      <c r="L162" s="94" t="s">
        <v>413</v>
      </c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</row>
    <row r="163" spans="1:29">
      <c r="A163" s="94" t="str">
        <f ca="1">IFERROR(__xludf.DUMMYFUNCTION("""COMPUTED_VALUE"""),"MARCOS URSULINO DA SILVA")</f>
        <v>MARCOS URSULINO DA SILVA</v>
      </c>
      <c r="B163" s="80" t="s">
        <v>641</v>
      </c>
      <c r="C163" s="69" t="str">
        <f t="shared" ca="1" si="3"/>
        <v>OK</v>
      </c>
      <c r="D163" s="94" t="s">
        <v>414</v>
      </c>
      <c r="E163" s="119">
        <v>13.71</v>
      </c>
      <c r="F163" s="94">
        <v>191200</v>
      </c>
      <c r="G163" s="93">
        <v>45839</v>
      </c>
      <c r="H163" s="120">
        <v>45874</v>
      </c>
      <c r="I163" s="94" t="s">
        <v>124</v>
      </c>
      <c r="J163" s="94" t="s">
        <v>808</v>
      </c>
      <c r="K163" s="92"/>
      <c r="L163" s="94" t="s">
        <v>414</v>
      </c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</row>
    <row r="164" spans="1:29">
      <c r="A164" s="94" t="str">
        <f ca="1">IFERROR(__xludf.DUMMYFUNCTION("""COMPUTED_VALUE"""),"MARIANA PASSAMANI SALAROLLI")</f>
        <v>MARIANA PASSAMANI SALAROLLI</v>
      </c>
      <c r="B164" s="80" t="s">
        <v>641</v>
      </c>
      <c r="C164" s="69" t="str">
        <f t="shared" ca="1" si="3"/>
        <v>OK</v>
      </c>
      <c r="D164" s="94" t="s">
        <v>415</v>
      </c>
      <c r="E164" s="119">
        <v>13.71</v>
      </c>
      <c r="F164" s="94">
        <v>191200</v>
      </c>
      <c r="G164" s="93">
        <v>45839</v>
      </c>
      <c r="H164" s="120">
        <v>45874</v>
      </c>
      <c r="I164" s="94" t="s">
        <v>124</v>
      </c>
      <c r="J164" s="94" t="s">
        <v>808</v>
      </c>
      <c r="K164" s="92"/>
      <c r="L164" s="94" t="s">
        <v>415</v>
      </c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</row>
    <row r="165" spans="1:29">
      <c r="A165" s="94" t="str">
        <f ca="1">IFERROR(__xludf.DUMMYFUNCTION("""COMPUTED_VALUE"""),"MARIANA TAUFFER DE ALMEIDA VALADARES")</f>
        <v>MARIANA TAUFFER DE ALMEIDA VALADARES</v>
      </c>
      <c r="B165" s="80" t="s">
        <v>641</v>
      </c>
      <c r="C165" s="69" t="str">
        <f t="shared" ca="1" si="3"/>
        <v>OK</v>
      </c>
      <c r="D165" s="94" t="s">
        <v>418</v>
      </c>
      <c r="E165" s="119">
        <v>13.71</v>
      </c>
      <c r="F165" s="94">
        <v>191200</v>
      </c>
      <c r="G165" s="93">
        <v>45839</v>
      </c>
      <c r="H165" s="120">
        <v>45874</v>
      </c>
      <c r="I165" s="94" t="s">
        <v>124</v>
      </c>
      <c r="J165" s="94" t="s">
        <v>808</v>
      </c>
      <c r="K165" s="92"/>
      <c r="L165" s="94" t="s">
        <v>418</v>
      </c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</row>
    <row r="166" spans="1:29">
      <c r="A166" s="94" t="str">
        <f ca="1">IFERROR(__xludf.DUMMYFUNCTION("""COMPUTED_VALUE"""),"MARIANE DA SILVA MELO")</f>
        <v>MARIANE DA SILVA MELO</v>
      </c>
      <c r="B166" s="80" t="s">
        <v>641</v>
      </c>
      <c r="C166" s="69" t="str">
        <f t="shared" ca="1" si="3"/>
        <v>OK</v>
      </c>
      <c r="D166" s="94" t="s">
        <v>420</v>
      </c>
      <c r="E166" s="119">
        <v>13.71</v>
      </c>
      <c r="F166" s="94">
        <v>191200</v>
      </c>
      <c r="G166" s="93">
        <v>45839</v>
      </c>
      <c r="H166" s="120">
        <v>45874</v>
      </c>
      <c r="I166" s="94" t="s">
        <v>124</v>
      </c>
      <c r="J166" s="94" t="s">
        <v>808</v>
      </c>
      <c r="K166" s="92"/>
      <c r="L166" s="94" t="s">
        <v>420</v>
      </c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</row>
    <row r="167" spans="1:29">
      <c r="A167" s="94" t="str">
        <f ca="1">IFERROR(__xludf.DUMMYFUNCTION("""COMPUTED_VALUE"""),"MARIA SILVIA SILVA DE BARROS")</f>
        <v>MARIA SILVIA SILVA DE BARROS</v>
      </c>
      <c r="B167" s="80" t="s">
        <v>641</v>
      </c>
      <c r="C167" s="69" t="str">
        <f t="shared" ca="1" si="3"/>
        <v>OK</v>
      </c>
      <c r="D167" s="94" t="s">
        <v>422</v>
      </c>
      <c r="E167" s="119">
        <v>13.71</v>
      </c>
      <c r="F167" s="94">
        <v>191200</v>
      </c>
      <c r="G167" s="93">
        <v>45839</v>
      </c>
      <c r="H167" s="120">
        <v>45874</v>
      </c>
      <c r="I167" s="94" t="s">
        <v>124</v>
      </c>
      <c r="J167" s="94" t="s">
        <v>808</v>
      </c>
      <c r="K167" s="92"/>
      <c r="L167" s="94" t="s">
        <v>422</v>
      </c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</row>
    <row r="168" spans="1:29">
      <c r="A168" s="94" t="str">
        <f ca="1">IFERROR(__xludf.DUMMYFUNCTION("""COMPUTED_VALUE"""),"MATHEUS BARROS SIMIÃO FERREIRA")</f>
        <v>MATHEUS BARROS SIMIÃO FERREIRA</v>
      </c>
      <c r="B168" s="80" t="s">
        <v>641</v>
      </c>
      <c r="C168" s="69" t="str">
        <f t="shared" ca="1" si="3"/>
        <v>OK</v>
      </c>
      <c r="D168" s="94" t="s">
        <v>425</v>
      </c>
      <c r="E168" s="119">
        <v>13.71</v>
      </c>
      <c r="F168" s="94">
        <v>191200</v>
      </c>
      <c r="G168" s="93">
        <v>45839</v>
      </c>
      <c r="H168" s="120">
        <v>45874</v>
      </c>
      <c r="I168" s="94" t="s">
        <v>124</v>
      </c>
      <c r="J168" s="94" t="s">
        <v>808</v>
      </c>
      <c r="K168" s="92"/>
      <c r="L168" s="94" t="s">
        <v>425</v>
      </c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</row>
    <row r="169" spans="1:29">
      <c r="A169" s="94" t="str">
        <f ca="1">IFERROR(__xludf.DUMMYFUNCTION("""COMPUTED_VALUE"""),"MATHEUS BENÍCIO DE AZEVEDO CUNHA")</f>
        <v>MATHEUS BENÍCIO DE AZEVEDO CUNHA</v>
      </c>
      <c r="B169" s="85" t="s">
        <v>648</v>
      </c>
      <c r="C169" s="69" t="str">
        <f t="shared" ca="1" si="3"/>
        <v>OK</v>
      </c>
      <c r="D169" s="94" t="s">
        <v>427</v>
      </c>
      <c r="E169" s="119">
        <v>13.71</v>
      </c>
      <c r="F169" s="94">
        <v>191200</v>
      </c>
      <c r="G169" s="93">
        <v>45839</v>
      </c>
      <c r="H169" s="120">
        <v>45874</v>
      </c>
      <c r="I169" s="94" t="s">
        <v>124</v>
      </c>
      <c r="J169" s="94" t="s">
        <v>808</v>
      </c>
      <c r="K169" s="92"/>
      <c r="L169" s="94" t="s">
        <v>427</v>
      </c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</row>
    <row r="170" spans="1:29">
      <c r="A170" s="94" t="str">
        <f ca="1">IFERROR(__xludf.DUMMYFUNCTION("""COMPUTED_VALUE"""),"MATHEUS FRANCO DA COSTA")</f>
        <v>MATHEUS FRANCO DA COSTA</v>
      </c>
      <c r="B170" s="84" t="s">
        <v>673</v>
      </c>
      <c r="C170" s="69" t="str">
        <f t="shared" ca="1" si="3"/>
        <v>OK</v>
      </c>
      <c r="D170" s="94" t="s">
        <v>428</v>
      </c>
      <c r="E170" s="119">
        <v>13.71</v>
      </c>
      <c r="F170" s="94">
        <v>191200</v>
      </c>
      <c r="G170" s="93">
        <v>45839</v>
      </c>
      <c r="H170" s="120">
        <v>45874</v>
      </c>
      <c r="I170" s="94" t="s">
        <v>124</v>
      </c>
      <c r="J170" s="94" t="s">
        <v>808</v>
      </c>
      <c r="K170" s="92"/>
      <c r="L170" s="94" t="s">
        <v>428</v>
      </c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</row>
    <row r="171" spans="1:29">
      <c r="A171" s="94" t="str">
        <f ca="1">IFERROR(__xludf.DUMMYFUNCTION("""COMPUTED_VALUE"""),"MATHEUS LUCAS BARBOSA DA SILVA")</f>
        <v>MATHEUS LUCAS BARBOSA DA SILVA</v>
      </c>
      <c r="B171" s="80" t="s">
        <v>641</v>
      </c>
      <c r="C171" s="69" t="str">
        <f t="shared" ca="1" si="3"/>
        <v>OK</v>
      </c>
      <c r="D171" s="94" t="s">
        <v>430</v>
      </c>
      <c r="E171" s="119">
        <v>13.71</v>
      </c>
      <c r="F171" s="94">
        <v>191200</v>
      </c>
      <c r="G171" s="93">
        <v>45839</v>
      </c>
      <c r="H171" s="120">
        <v>45874</v>
      </c>
      <c r="I171" s="94" t="s">
        <v>124</v>
      </c>
      <c r="J171" s="94" t="s">
        <v>808</v>
      </c>
      <c r="K171" s="92"/>
      <c r="L171" s="94" t="s">
        <v>430</v>
      </c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</row>
    <row r="172" spans="1:29">
      <c r="A172" s="94" t="str">
        <f ca="1">IFERROR(__xludf.DUMMYFUNCTION("""COMPUTED_VALUE"""),"MAURICIO LIMA DE ARAUJO")</f>
        <v>MAURICIO LIMA DE ARAUJO</v>
      </c>
      <c r="B172" s="86" t="s">
        <v>641</v>
      </c>
      <c r="C172" s="69" t="str">
        <f t="shared" ca="1" si="3"/>
        <v>OK</v>
      </c>
      <c r="D172" s="94" t="s">
        <v>167</v>
      </c>
      <c r="E172" s="119">
        <v>27.42</v>
      </c>
      <c r="F172" s="94">
        <v>191200</v>
      </c>
      <c r="G172" s="93">
        <v>45839</v>
      </c>
      <c r="H172" s="120">
        <v>45874</v>
      </c>
      <c r="I172" s="94" t="s">
        <v>124</v>
      </c>
      <c r="J172" s="94" t="s">
        <v>808</v>
      </c>
      <c r="K172" s="92"/>
      <c r="L172" s="94" t="s">
        <v>167</v>
      </c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</row>
    <row r="173" spans="1:29">
      <c r="A173" s="94" t="str">
        <f ca="1">IFERROR(__xludf.DUMMYFUNCTION("""COMPUTED_VALUE"""),"MAYARA PIMENTEL DA SILVA")</f>
        <v>MAYARA PIMENTEL DA SILVA</v>
      </c>
      <c r="B173" s="80" t="s">
        <v>641</v>
      </c>
      <c r="C173" s="69" t="str">
        <f t="shared" ca="1" si="3"/>
        <v>OK</v>
      </c>
      <c r="D173" s="94" t="s">
        <v>196</v>
      </c>
      <c r="E173" s="119">
        <v>27.42</v>
      </c>
      <c r="F173" s="94">
        <v>191200</v>
      </c>
      <c r="G173" s="93">
        <v>45839</v>
      </c>
      <c r="H173" s="120">
        <v>45874</v>
      </c>
      <c r="I173" s="94" t="s">
        <v>124</v>
      </c>
      <c r="J173" s="94" t="s">
        <v>808</v>
      </c>
      <c r="K173" s="92"/>
      <c r="L173" s="94" t="s">
        <v>196</v>
      </c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</row>
    <row r="174" spans="1:29">
      <c r="A174" s="94" t="str">
        <f ca="1">IFERROR(__xludf.DUMMYFUNCTION("""COMPUTED_VALUE"""),"MAYCON GABRIEL SILVA DE SOUZA")</f>
        <v>MAYCON GABRIEL SILVA DE SOUZA</v>
      </c>
      <c r="B174" s="80" t="s">
        <v>641</v>
      </c>
      <c r="C174" s="69" t="str">
        <f t="shared" ca="1" si="3"/>
        <v>OK</v>
      </c>
      <c r="D174" s="94" t="s">
        <v>207</v>
      </c>
      <c r="E174" s="119">
        <v>27.42</v>
      </c>
      <c r="F174" s="94">
        <v>191200</v>
      </c>
      <c r="G174" s="93">
        <v>45839</v>
      </c>
      <c r="H174" s="120">
        <v>45874</v>
      </c>
      <c r="I174" s="94" t="s">
        <v>124</v>
      </c>
      <c r="J174" s="94" t="s">
        <v>808</v>
      </c>
      <c r="K174" s="92"/>
      <c r="L174" s="94" t="s">
        <v>207</v>
      </c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</row>
    <row r="175" spans="1:29">
      <c r="A175" s="94" t="str">
        <f ca="1">IFERROR(__xludf.DUMMYFUNCTION("""COMPUTED_VALUE"""),"NADSON SANTOS DE JESUS")</f>
        <v>NADSON SANTOS DE JESUS</v>
      </c>
      <c r="B175" s="80" t="s">
        <v>641</v>
      </c>
      <c r="C175" s="69" t="str">
        <f t="shared" ca="1" si="3"/>
        <v>OK</v>
      </c>
      <c r="D175" s="94" t="s">
        <v>221</v>
      </c>
      <c r="E175" s="119">
        <v>27.42</v>
      </c>
      <c r="F175" s="94">
        <v>191200</v>
      </c>
      <c r="G175" s="93">
        <v>45839</v>
      </c>
      <c r="H175" s="120">
        <v>45874</v>
      </c>
      <c r="I175" s="94" t="s">
        <v>124</v>
      </c>
      <c r="J175" s="94" t="s">
        <v>808</v>
      </c>
      <c r="K175" s="92"/>
      <c r="L175" s="94" t="s">
        <v>221</v>
      </c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</row>
    <row r="176" spans="1:29">
      <c r="A176" s="94" t="str">
        <f ca="1">IFERROR(__xludf.DUMMYFUNCTION("""COMPUTED_VALUE"""),"NATÃ MARTINS FRANÇA")</f>
        <v>NATÃ MARTINS FRANÇA</v>
      </c>
      <c r="B176" s="86" t="s">
        <v>641</v>
      </c>
      <c r="C176" s="69" t="str">
        <f t="shared" ca="1" si="3"/>
        <v>OK</v>
      </c>
      <c r="D176" s="94" t="s">
        <v>439</v>
      </c>
      <c r="E176" s="119">
        <v>13.71</v>
      </c>
      <c r="F176" s="94">
        <v>191200</v>
      </c>
      <c r="G176" s="93">
        <v>45839</v>
      </c>
      <c r="H176" s="120">
        <v>45874</v>
      </c>
      <c r="I176" s="94" t="s">
        <v>124</v>
      </c>
      <c r="J176" s="94" t="s">
        <v>808</v>
      </c>
      <c r="K176" s="92"/>
      <c r="L176" s="94" t="s">
        <v>439</v>
      </c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</row>
    <row r="177" spans="1:29">
      <c r="A177" s="94" t="str">
        <f ca="1">IFERROR(__xludf.DUMMYFUNCTION("""COMPUTED_VALUE"""),"NATAN ALEX LINS ALVES")</f>
        <v>NATAN ALEX LINS ALVES</v>
      </c>
      <c r="B177" s="80" t="s">
        <v>641</v>
      </c>
      <c r="C177" s="69" t="str">
        <f t="shared" ca="1" si="3"/>
        <v>OK</v>
      </c>
      <c r="D177" s="94" t="s">
        <v>287</v>
      </c>
      <c r="E177" s="119">
        <v>27.42</v>
      </c>
      <c r="F177" s="94">
        <v>191200</v>
      </c>
      <c r="G177" s="93">
        <v>45839</v>
      </c>
      <c r="H177" s="120">
        <v>45874</v>
      </c>
      <c r="I177" s="94" t="s">
        <v>124</v>
      </c>
      <c r="J177" s="94" t="s">
        <v>808</v>
      </c>
      <c r="K177" s="92"/>
      <c r="L177" s="94" t="s">
        <v>287</v>
      </c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</row>
    <row r="178" spans="1:29">
      <c r="A178" s="94" t="str">
        <f ca="1">IFERROR(__xludf.DUMMYFUNCTION("""COMPUTED_VALUE"""),"PABLO HENRIQUE DA SILVA MOURA")</f>
        <v>PABLO HENRIQUE DA SILVA MOURA</v>
      </c>
      <c r="B178" s="80" t="s">
        <v>641</v>
      </c>
      <c r="C178" s="69" t="str">
        <f t="shared" ca="1" si="3"/>
        <v>OK</v>
      </c>
      <c r="D178" s="94" t="s">
        <v>291</v>
      </c>
      <c r="E178" s="119">
        <v>27.42</v>
      </c>
      <c r="F178" s="94">
        <v>191200</v>
      </c>
      <c r="G178" s="93">
        <v>45839</v>
      </c>
      <c r="H178" s="120">
        <v>45874</v>
      </c>
      <c r="I178" s="94" t="s">
        <v>124</v>
      </c>
      <c r="J178" s="94" t="s">
        <v>808</v>
      </c>
      <c r="K178" s="92"/>
      <c r="L178" s="94" t="s">
        <v>291</v>
      </c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</row>
    <row r="179" spans="1:29">
      <c r="A179" s="94" t="str">
        <f ca="1">IFERROR(__xludf.DUMMYFUNCTION("""COMPUTED_VALUE"""),"PATRIC EUDES SILVA BASÍLIO")</f>
        <v>PATRIC EUDES SILVA BASÍLIO</v>
      </c>
      <c r="B179" s="80" t="s">
        <v>641</v>
      </c>
      <c r="C179" s="69" t="str">
        <f t="shared" ca="1" si="3"/>
        <v>OK</v>
      </c>
      <c r="D179" s="94" t="s">
        <v>294</v>
      </c>
      <c r="E179" s="119">
        <v>27.42</v>
      </c>
      <c r="F179" s="94">
        <v>191200</v>
      </c>
      <c r="G179" s="93">
        <v>45839</v>
      </c>
      <c r="H179" s="120">
        <v>45874</v>
      </c>
      <c r="I179" s="94" t="s">
        <v>124</v>
      </c>
      <c r="J179" s="94" t="s">
        <v>808</v>
      </c>
      <c r="K179" s="92"/>
      <c r="L179" s="94" t="s">
        <v>294</v>
      </c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</row>
    <row r="180" spans="1:29">
      <c r="A180" s="94" t="str">
        <f ca="1">IFERROR(__xludf.DUMMYFUNCTION("""COMPUTED_VALUE"""),"PATRICK DIAS")</f>
        <v>PATRICK DIAS</v>
      </c>
      <c r="B180" s="80" t="s">
        <v>641</v>
      </c>
      <c r="C180" s="69" t="str">
        <f t="shared" ca="1" si="3"/>
        <v>OK</v>
      </c>
      <c r="D180" s="94" t="s">
        <v>303</v>
      </c>
      <c r="E180" s="119">
        <v>27.42</v>
      </c>
      <c r="F180" s="94">
        <v>191200</v>
      </c>
      <c r="G180" s="93">
        <v>45839</v>
      </c>
      <c r="H180" s="120">
        <v>45874</v>
      </c>
      <c r="I180" s="94" t="s">
        <v>124</v>
      </c>
      <c r="J180" s="94" t="s">
        <v>808</v>
      </c>
      <c r="K180" s="92"/>
      <c r="L180" s="94" t="s">
        <v>303</v>
      </c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</row>
    <row r="181" spans="1:29">
      <c r="A181" s="94" t="str">
        <f ca="1">IFERROR(__xludf.DUMMYFUNCTION("""COMPUTED_VALUE"""),"PATRICK ROBERTO DOS SANTOS MARTINS")</f>
        <v>PATRICK ROBERTO DOS SANTOS MARTINS</v>
      </c>
      <c r="B181" s="80" t="s">
        <v>641</v>
      </c>
      <c r="C181" s="69" t="str">
        <f t="shared" ca="1" si="3"/>
        <v>OK</v>
      </c>
      <c r="D181" s="94" t="s">
        <v>441</v>
      </c>
      <c r="E181" s="119">
        <v>13.71</v>
      </c>
      <c r="F181" s="94">
        <v>191200</v>
      </c>
      <c r="G181" s="93">
        <v>45839</v>
      </c>
      <c r="H181" s="120">
        <v>45874</v>
      </c>
      <c r="I181" s="94" t="s">
        <v>124</v>
      </c>
      <c r="J181" s="94" t="s">
        <v>808</v>
      </c>
      <c r="K181" s="92"/>
      <c r="L181" s="94" t="s">
        <v>441</v>
      </c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</row>
    <row r="182" spans="1:29">
      <c r="A182" s="94" t="str">
        <f ca="1">IFERROR(__xludf.DUMMYFUNCTION("""COMPUTED_VALUE"""),"PAULA SABOYA DA MATTA")</f>
        <v>PAULA SABOYA DA MATTA</v>
      </c>
      <c r="B182" s="80" t="s">
        <v>641</v>
      </c>
      <c r="C182" s="69" t="str">
        <f t="shared" ca="1" si="3"/>
        <v>OK</v>
      </c>
      <c r="D182" s="94" t="s">
        <v>335</v>
      </c>
      <c r="E182" s="119">
        <v>27.42</v>
      </c>
      <c r="F182" s="94">
        <v>191200</v>
      </c>
      <c r="G182" s="93">
        <v>45839</v>
      </c>
      <c r="H182" s="120">
        <v>45874</v>
      </c>
      <c r="I182" s="94" t="s">
        <v>124</v>
      </c>
      <c r="J182" s="94" t="s">
        <v>808</v>
      </c>
      <c r="K182" s="92"/>
      <c r="L182" s="94" t="s">
        <v>335</v>
      </c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</row>
    <row r="183" spans="1:29">
      <c r="A183" s="94" t="str">
        <f ca="1">IFERROR(__xludf.DUMMYFUNCTION("""COMPUTED_VALUE"""),"PAULO HENRIQUE SOUZA DOS SANTOS")</f>
        <v>PAULO HENRIQUE SOUZA DOS SANTOS</v>
      </c>
      <c r="B183" s="80" t="s">
        <v>641</v>
      </c>
      <c r="C183" s="69" t="str">
        <f t="shared" ca="1" si="3"/>
        <v>OK</v>
      </c>
      <c r="D183" s="94" t="s">
        <v>342</v>
      </c>
      <c r="E183" s="119">
        <v>27.42</v>
      </c>
      <c r="F183" s="94">
        <v>191200</v>
      </c>
      <c r="G183" s="93">
        <v>45839</v>
      </c>
      <c r="H183" s="120">
        <v>45874</v>
      </c>
      <c r="I183" s="94" t="s">
        <v>124</v>
      </c>
      <c r="J183" s="94" t="s">
        <v>808</v>
      </c>
      <c r="K183" s="92"/>
      <c r="L183" s="94" t="s">
        <v>342</v>
      </c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</row>
    <row r="184" spans="1:29">
      <c r="A184" s="94" t="str">
        <f ca="1">IFERROR(__xludf.DUMMYFUNCTION("""COMPUTED_VALUE"""),"PEDRO HENRIQUE DA SILVA TEIXEIRA")</f>
        <v>PEDRO HENRIQUE DA SILVA TEIXEIRA</v>
      </c>
      <c r="B184" s="80" t="s">
        <v>641</v>
      </c>
      <c r="C184" s="69" t="str">
        <f t="shared" ca="1" si="3"/>
        <v>OK</v>
      </c>
      <c r="D184" s="94" t="s">
        <v>443</v>
      </c>
      <c r="E184" s="119">
        <v>13.71</v>
      </c>
      <c r="F184" s="94">
        <v>191200</v>
      </c>
      <c r="G184" s="93">
        <v>45839</v>
      </c>
      <c r="H184" s="120">
        <v>45874</v>
      </c>
      <c r="I184" s="94" t="s">
        <v>124</v>
      </c>
      <c r="J184" s="94" t="s">
        <v>808</v>
      </c>
      <c r="K184" s="92"/>
      <c r="L184" s="94" t="s">
        <v>443</v>
      </c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</row>
    <row r="185" spans="1:29">
      <c r="A185" s="94" t="str">
        <f ca="1">IFERROR(__xludf.DUMMYFUNCTION("""COMPUTED_VALUE"""),"PEDRO HENRIQUE LEMOS BONFIM")</f>
        <v>PEDRO HENRIQUE LEMOS BONFIM</v>
      </c>
      <c r="B185" s="80" t="s">
        <v>641</v>
      </c>
      <c r="C185" s="69" t="str">
        <f t="shared" ca="1" si="3"/>
        <v>OK</v>
      </c>
      <c r="D185" s="94" t="s">
        <v>358</v>
      </c>
      <c r="E185" s="119">
        <v>27.42</v>
      </c>
      <c r="F185" s="94">
        <v>191200</v>
      </c>
      <c r="G185" s="93">
        <v>45839</v>
      </c>
      <c r="H185" s="120">
        <v>45874</v>
      </c>
      <c r="I185" s="94" t="s">
        <v>124</v>
      </c>
      <c r="J185" s="94" t="s">
        <v>808</v>
      </c>
      <c r="K185" s="92"/>
      <c r="L185" s="94" t="s">
        <v>358</v>
      </c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</row>
    <row r="186" spans="1:29">
      <c r="A186" s="94" t="str">
        <f ca="1">IFERROR(__xludf.DUMMYFUNCTION("""COMPUTED_VALUE"""),"RAFAEL CARDOSO LEITE")</f>
        <v>RAFAEL CARDOSO LEITE</v>
      </c>
      <c r="B186" s="80" t="s">
        <v>641</v>
      </c>
      <c r="C186" s="69" t="str">
        <f t="shared" ca="1" si="3"/>
        <v>OK</v>
      </c>
      <c r="D186" s="94" t="s">
        <v>364</v>
      </c>
      <c r="E186" s="119">
        <v>27.42</v>
      </c>
      <c r="F186" s="94">
        <v>191200</v>
      </c>
      <c r="G186" s="93">
        <v>45839</v>
      </c>
      <c r="H186" s="120">
        <v>45874</v>
      </c>
      <c r="I186" s="94" t="s">
        <v>124</v>
      </c>
      <c r="J186" s="94" t="s">
        <v>808</v>
      </c>
      <c r="K186" s="92"/>
      <c r="L186" s="94" t="s">
        <v>364</v>
      </c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</row>
    <row r="187" spans="1:29">
      <c r="A187" s="94" t="str">
        <f ca="1">IFERROR(__xludf.DUMMYFUNCTION("""COMPUTED_VALUE"""),"RAFAEL SIMÕES SILVA")</f>
        <v>RAFAEL SIMÕES SILVA</v>
      </c>
      <c r="B187" s="80" t="s">
        <v>641</v>
      </c>
      <c r="C187" s="69" t="str">
        <f t="shared" ca="1" si="3"/>
        <v>OK</v>
      </c>
      <c r="D187" s="94" t="s">
        <v>365</v>
      </c>
      <c r="E187" s="119">
        <v>27.42</v>
      </c>
      <c r="F187" s="94">
        <v>191200</v>
      </c>
      <c r="G187" s="93">
        <v>45839</v>
      </c>
      <c r="H187" s="120">
        <v>45874</v>
      </c>
      <c r="I187" s="94" t="s">
        <v>124</v>
      </c>
      <c r="J187" s="94" t="s">
        <v>808</v>
      </c>
      <c r="K187" s="92"/>
      <c r="L187" s="94" t="s">
        <v>365</v>
      </c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</row>
    <row r="188" spans="1:29">
      <c r="A188" s="94" t="str">
        <f ca="1">IFERROR(__xludf.DUMMYFUNCTION("""COMPUTED_VALUE"""),"RAPHAEL DE SOUZA SANTORO")</f>
        <v>RAPHAEL DE SOUZA SANTORO</v>
      </c>
      <c r="B188" s="80" t="s">
        <v>641</v>
      </c>
      <c r="C188" s="69" t="str">
        <f t="shared" ca="1" si="3"/>
        <v>OK</v>
      </c>
      <c r="D188" s="94" t="s">
        <v>368</v>
      </c>
      <c r="E188" s="119">
        <v>27.42</v>
      </c>
      <c r="F188" s="94">
        <v>191200</v>
      </c>
      <c r="G188" s="93">
        <v>45839</v>
      </c>
      <c r="H188" s="120">
        <v>45874</v>
      </c>
      <c r="I188" s="94" t="s">
        <v>124</v>
      </c>
      <c r="J188" s="94" t="s">
        <v>808</v>
      </c>
      <c r="K188" s="92"/>
      <c r="L188" s="94" t="s">
        <v>368</v>
      </c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</row>
    <row r="189" spans="1:29">
      <c r="A189" s="94" t="str">
        <f ca="1">IFERROR(__xludf.DUMMYFUNCTION("""COMPUTED_VALUE"""),"REINALDO ALMEIDA DOS SANTOS")</f>
        <v>REINALDO ALMEIDA DOS SANTOS</v>
      </c>
      <c r="B189" s="80" t="s">
        <v>641</v>
      </c>
      <c r="C189" s="69" t="str">
        <f t="shared" ca="1" si="3"/>
        <v>OK</v>
      </c>
      <c r="D189" s="94" t="s">
        <v>447</v>
      </c>
      <c r="E189" s="119">
        <v>13.71</v>
      </c>
      <c r="F189" s="94">
        <v>191200</v>
      </c>
      <c r="G189" s="93">
        <v>45839</v>
      </c>
      <c r="H189" s="120">
        <v>45874</v>
      </c>
      <c r="I189" s="94" t="s">
        <v>124</v>
      </c>
      <c r="J189" s="94" t="s">
        <v>808</v>
      </c>
      <c r="K189" s="92"/>
      <c r="L189" s="94" t="s">
        <v>447</v>
      </c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</row>
    <row r="190" spans="1:29">
      <c r="A190" s="94" t="str">
        <f ca="1">IFERROR(__xludf.DUMMYFUNCTION("""COMPUTED_VALUE"""),"RENAN PRATA MONTEIRO")</f>
        <v>RENAN PRATA MONTEIRO</v>
      </c>
      <c r="B190" s="84" t="s">
        <v>664</v>
      </c>
      <c r="C190" s="69" t="str">
        <f t="shared" ca="1" si="3"/>
        <v>OK</v>
      </c>
      <c r="D190" s="94" t="s">
        <v>451</v>
      </c>
      <c r="E190" s="119">
        <v>13.71</v>
      </c>
      <c r="F190" s="94">
        <v>191200</v>
      </c>
      <c r="G190" s="93">
        <v>45839</v>
      </c>
      <c r="H190" s="120">
        <v>45874</v>
      </c>
      <c r="I190" s="94" t="s">
        <v>124</v>
      </c>
      <c r="J190" s="94" t="s">
        <v>808</v>
      </c>
      <c r="K190" s="92"/>
      <c r="L190" s="94" t="s">
        <v>451</v>
      </c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</row>
    <row r="191" spans="1:29">
      <c r="A191" s="94" t="str">
        <f ca="1">IFERROR(__xludf.DUMMYFUNCTION("""COMPUTED_VALUE"""),"RENAN SALDANHA DUARTE")</f>
        <v>RENAN SALDANHA DUARTE</v>
      </c>
      <c r="B191" s="80" t="s">
        <v>641</v>
      </c>
      <c r="C191" s="69" t="str">
        <f t="shared" ca="1" si="3"/>
        <v>OK</v>
      </c>
      <c r="D191" s="94" t="s">
        <v>416</v>
      </c>
      <c r="E191" s="119">
        <v>27.42</v>
      </c>
      <c r="F191" s="94">
        <v>191200</v>
      </c>
      <c r="G191" s="93">
        <v>45839</v>
      </c>
      <c r="H191" s="120">
        <v>45874</v>
      </c>
      <c r="I191" s="94" t="s">
        <v>124</v>
      </c>
      <c r="J191" s="94" t="s">
        <v>808</v>
      </c>
      <c r="K191" s="92"/>
      <c r="L191" s="94" t="s">
        <v>416</v>
      </c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</row>
    <row r="192" spans="1:29">
      <c r="A192" s="94" t="str">
        <f ca="1">IFERROR(__xludf.DUMMYFUNCTION("""COMPUTED_VALUE"""),"RENATO DOS SANTOS SILVA")</f>
        <v>RENATO DOS SANTOS SILVA</v>
      </c>
      <c r="B192" s="85" t="s">
        <v>674</v>
      </c>
      <c r="C192" s="69" t="str">
        <f t="shared" ca="1" si="3"/>
        <v>OK</v>
      </c>
      <c r="D192" s="94" t="s">
        <v>423</v>
      </c>
      <c r="E192" s="119">
        <v>27.42</v>
      </c>
      <c r="F192" s="94">
        <v>191200</v>
      </c>
      <c r="G192" s="93">
        <v>45839</v>
      </c>
      <c r="H192" s="120">
        <v>45874</v>
      </c>
      <c r="I192" s="94" t="s">
        <v>124</v>
      </c>
      <c r="J192" s="94" t="s">
        <v>808</v>
      </c>
      <c r="K192" s="92"/>
      <c r="L192" s="94" t="s">
        <v>423</v>
      </c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</row>
    <row r="193" spans="1:29">
      <c r="A193" s="94" t="str">
        <f ca="1">IFERROR(__xludf.DUMMYFUNCTION("""COMPUTED_VALUE"""),"RENATO RIBEIRO")</f>
        <v>RENATO RIBEIRO</v>
      </c>
      <c r="B193" s="80" t="s">
        <v>641</v>
      </c>
      <c r="C193" s="69" t="str">
        <f t="shared" ca="1" si="3"/>
        <v>OK</v>
      </c>
      <c r="D193" s="94" t="s">
        <v>278</v>
      </c>
      <c r="E193" s="119">
        <v>161.1</v>
      </c>
      <c r="F193" s="94">
        <v>240130</v>
      </c>
      <c r="G193" s="93">
        <v>45870</v>
      </c>
      <c r="H193" s="120">
        <v>45905</v>
      </c>
      <c r="I193" s="94" t="s">
        <v>124</v>
      </c>
      <c r="J193" s="94" t="s">
        <v>808</v>
      </c>
      <c r="K193" s="92"/>
      <c r="L193" s="94" t="s">
        <v>278</v>
      </c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</row>
    <row r="194" spans="1:29">
      <c r="A194" s="94" t="str">
        <f ca="1">IFERROR(__xludf.DUMMYFUNCTION("""COMPUTED_VALUE"""),"ROBERTO REGO JUNIOR")</f>
        <v>ROBERTO REGO JUNIOR</v>
      </c>
      <c r="B194" s="86" t="s">
        <v>641</v>
      </c>
      <c r="C194" s="69" t="str">
        <f t="shared" ca="1" si="3"/>
        <v>Incompleto</v>
      </c>
      <c r="D194" s="94" t="s">
        <v>346</v>
      </c>
      <c r="E194" s="119">
        <v>161.1</v>
      </c>
      <c r="F194" s="94">
        <v>240130</v>
      </c>
      <c r="G194" s="93">
        <v>45870</v>
      </c>
      <c r="H194" s="120">
        <v>45905</v>
      </c>
      <c r="I194" s="94" t="s">
        <v>124</v>
      </c>
      <c r="J194" s="94" t="s">
        <v>808</v>
      </c>
      <c r="K194" s="92"/>
      <c r="L194" s="94" t="s">
        <v>346</v>
      </c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</row>
    <row r="195" spans="1:29">
      <c r="A195" s="94" t="str">
        <f ca="1">IFERROR(__xludf.DUMMYFUNCTION("""COMPUTED_VALUE"""),"ROBSON FERREIRA DA SILVA")</f>
        <v>ROBSON FERREIRA DA SILVA</v>
      </c>
      <c r="B195" s="80" t="s">
        <v>641</v>
      </c>
      <c r="C195" s="69" t="str">
        <f t="shared" ca="1" si="3"/>
        <v>OK</v>
      </c>
      <c r="D195" s="94" t="s">
        <v>146</v>
      </c>
      <c r="E195" s="119">
        <v>13.71</v>
      </c>
      <c r="F195" s="94">
        <v>240128</v>
      </c>
      <c r="G195" s="93">
        <v>45870</v>
      </c>
      <c r="H195" s="120">
        <v>45905</v>
      </c>
      <c r="I195" s="94" t="s">
        <v>124</v>
      </c>
      <c r="J195" s="94" t="s">
        <v>808</v>
      </c>
      <c r="K195" s="92"/>
      <c r="L195" s="94" t="s">
        <v>146</v>
      </c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</row>
    <row r="196" spans="1:29">
      <c r="A196" s="94" t="str">
        <f ca="1">IFERROR(__xludf.DUMMYFUNCTION("""COMPUTED_VALUE"""),"ROBSON LUIZ DE OLIVEIRA ALBUQUERQUE")</f>
        <v>ROBSON LUIZ DE OLIVEIRA ALBUQUERQUE</v>
      </c>
      <c r="B196" s="85" t="s">
        <v>645</v>
      </c>
      <c r="C196" s="69" t="str">
        <f t="shared" ca="1" si="3"/>
        <v>OK</v>
      </c>
      <c r="D196" s="94" t="s">
        <v>148</v>
      </c>
      <c r="E196" s="119">
        <v>13.71</v>
      </c>
      <c r="F196" s="94">
        <v>240128</v>
      </c>
      <c r="G196" s="93">
        <v>45870</v>
      </c>
      <c r="H196" s="120">
        <v>45905</v>
      </c>
      <c r="I196" s="94" t="s">
        <v>124</v>
      </c>
      <c r="J196" s="94" t="s">
        <v>808</v>
      </c>
      <c r="K196" s="92"/>
      <c r="L196" s="94" t="s">
        <v>148</v>
      </c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</row>
    <row r="197" spans="1:29">
      <c r="A197" s="94" t="str">
        <f ca="1">IFERROR(__xludf.DUMMYFUNCTION("""COMPUTED_VALUE"""),"RODRIGO CESAR MEIRELLES FERREIRA")</f>
        <v>RODRIGO CESAR MEIRELLES FERREIRA</v>
      </c>
      <c r="B197" s="80" t="s">
        <v>641</v>
      </c>
      <c r="C197" s="69" t="str">
        <f t="shared" ca="1" si="3"/>
        <v>OK</v>
      </c>
      <c r="D197" s="94" t="s">
        <v>150</v>
      </c>
      <c r="E197" s="119">
        <v>13.71</v>
      </c>
      <c r="F197" s="94">
        <v>240128</v>
      </c>
      <c r="G197" s="93">
        <v>45870</v>
      </c>
      <c r="H197" s="120">
        <v>45905</v>
      </c>
      <c r="I197" s="94" t="s">
        <v>124</v>
      </c>
      <c r="J197" s="94" t="s">
        <v>808</v>
      </c>
      <c r="K197" s="92"/>
      <c r="L197" s="94" t="s">
        <v>150</v>
      </c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</row>
    <row r="198" spans="1:29">
      <c r="A198" s="94" t="str">
        <f ca="1">IFERROR(__xludf.DUMMYFUNCTION("""COMPUTED_VALUE"""),"RODRIGO GUIMARÃES MARTINS")</f>
        <v>RODRIGO GUIMARÃES MARTINS</v>
      </c>
      <c r="B198" s="80" t="s">
        <v>641</v>
      </c>
      <c r="C198" s="69" t="str">
        <f t="shared" ca="1" si="3"/>
        <v>OK</v>
      </c>
      <c r="D198" s="94" t="s">
        <v>152</v>
      </c>
      <c r="E198" s="119">
        <v>13.71</v>
      </c>
      <c r="F198" s="94">
        <v>240128</v>
      </c>
      <c r="G198" s="93">
        <v>45870</v>
      </c>
      <c r="H198" s="120">
        <v>45905</v>
      </c>
      <c r="I198" s="94" t="s">
        <v>124</v>
      </c>
      <c r="J198" s="94" t="s">
        <v>808</v>
      </c>
      <c r="K198" s="92"/>
      <c r="L198" s="94" t="s">
        <v>152</v>
      </c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</row>
    <row r="199" spans="1:29">
      <c r="A199" s="94" t="str">
        <f ca="1">IFERROR(__xludf.DUMMYFUNCTION("""COMPUTED_VALUE"""),"ROGER RODRIGUES DE OLIVEIRA")</f>
        <v>ROGER RODRIGUES DE OLIVEIRA</v>
      </c>
      <c r="B199" s="86" t="s">
        <v>641</v>
      </c>
      <c r="C199" s="69" t="str">
        <f t="shared" ca="1" si="3"/>
        <v>OK</v>
      </c>
      <c r="D199" s="94" t="s">
        <v>154</v>
      </c>
      <c r="E199" s="119">
        <v>13.71</v>
      </c>
      <c r="F199" s="94">
        <v>240128</v>
      </c>
      <c r="G199" s="93">
        <v>45870</v>
      </c>
      <c r="H199" s="120">
        <v>45905</v>
      </c>
      <c r="I199" s="94" t="s">
        <v>124</v>
      </c>
      <c r="J199" s="94" t="s">
        <v>808</v>
      </c>
      <c r="K199" s="92"/>
      <c r="L199" s="94" t="s">
        <v>154</v>
      </c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</row>
    <row r="200" spans="1:29">
      <c r="A200" s="94" t="str">
        <f ca="1">IFERROR(__xludf.DUMMYFUNCTION("""COMPUTED_VALUE"""),"RUAN CARLOS DA SILVA DOS SANTOS")</f>
        <v>RUAN CARLOS DA SILVA DOS SANTOS</v>
      </c>
      <c r="B200" s="80" t="s">
        <v>641</v>
      </c>
      <c r="C200" s="69" t="str">
        <f t="shared" ca="1" si="3"/>
        <v>OK</v>
      </c>
      <c r="D200" s="94" t="s">
        <v>156</v>
      </c>
      <c r="E200" s="119">
        <v>13.71</v>
      </c>
      <c r="F200" s="94">
        <v>240128</v>
      </c>
      <c r="G200" s="93">
        <v>45870</v>
      </c>
      <c r="H200" s="120">
        <v>45905</v>
      </c>
      <c r="I200" s="94" t="s">
        <v>124</v>
      </c>
      <c r="J200" s="94" t="s">
        <v>808</v>
      </c>
      <c r="K200" s="92"/>
      <c r="L200" s="94" t="s">
        <v>156</v>
      </c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</row>
    <row r="201" spans="1:29">
      <c r="A201" s="94" t="str">
        <f ca="1">IFERROR(__xludf.DUMMYFUNCTION("""COMPUTED_VALUE"""),"RUANY CRISTINA DA COSTA ALVES BARCELOS")</f>
        <v>RUANY CRISTINA DA COSTA ALVES BARCELOS</v>
      </c>
      <c r="B201" s="80" t="s">
        <v>641</v>
      </c>
      <c r="C201" s="69" t="str">
        <f t="shared" ca="1" si="3"/>
        <v>OK</v>
      </c>
      <c r="D201" s="94" t="s">
        <v>158</v>
      </c>
      <c r="E201" s="119">
        <v>13.71</v>
      </c>
      <c r="F201" s="94">
        <v>240128</v>
      </c>
      <c r="G201" s="93">
        <v>45870</v>
      </c>
      <c r="H201" s="120">
        <v>45905</v>
      </c>
      <c r="I201" s="94" t="s">
        <v>124</v>
      </c>
      <c r="J201" s="94" t="s">
        <v>808</v>
      </c>
      <c r="K201" s="92"/>
      <c r="L201" s="94" t="s">
        <v>158</v>
      </c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</row>
    <row r="202" spans="1:29">
      <c r="A202" s="94" t="str">
        <f ca="1">IFERROR(__xludf.DUMMYFUNCTION("""COMPUTED_VALUE"""),"RUBENS NUNES DA LUZ JUNIOR")</f>
        <v>RUBENS NUNES DA LUZ JUNIOR</v>
      </c>
      <c r="B202" s="80" t="s">
        <v>641</v>
      </c>
      <c r="C202" s="69" t="str">
        <f t="shared" ca="1" si="3"/>
        <v>OK</v>
      </c>
      <c r="D202" s="94" t="s">
        <v>162</v>
      </c>
      <c r="E202" s="119">
        <v>13.71</v>
      </c>
      <c r="F202" s="94">
        <v>240128</v>
      </c>
      <c r="G202" s="93">
        <v>45870</v>
      </c>
      <c r="H202" s="120">
        <v>45905</v>
      </c>
      <c r="I202" s="94" t="s">
        <v>124</v>
      </c>
      <c r="J202" s="94" t="s">
        <v>808</v>
      </c>
      <c r="K202" s="92"/>
      <c r="L202" s="94" t="s">
        <v>162</v>
      </c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</row>
    <row r="203" spans="1:29">
      <c r="A203" s="94" t="str">
        <f ca="1">IFERROR(__xludf.DUMMYFUNCTION("""COMPUTED_VALUE"""),"RUBERLAN ROCCON NOGUEIRA")</f>
        <v>RUBERLAN ROCCON NOGUEIRA</v>
      </c>
      <c r="B203" s="80" t="s">
        <v>641</v>
      </c>
      <c r="C203" s="69" t="str">
        <f t="shared" ca="1" si="3"/>
        <v>OK</v>
      </c>
      <c r="D203" s="94" t="s">
        <v>161</v>
      </c>
      <c r="E203" s="119">
        <v>13.71</v>
      </c>
      <c r="F203" s="94">
        <v>240128</v>
      </c>
      <c r="G203" s="93">
        <v>45870</v>
      </c>
      <c r="H203" s="120">
        <v>45905</v>
      </c>
      <c r="I203" s="94" t="s">
        <v>124</v>
      </c>
      <c r="J203" s="94" t="s">
        <v>808</v>
      </c>
      <c r="K203" s="92"/>
      <c r="L203" s="94" t="s">
        <v>161</v>
      </c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</row>
    <row r="204" spans="1:29">
      <c r="A204" s="94" t="str">
        <f ca="1">IFERROR(__xludf.DUMMYFUNCTION("""COMPUTED_VALUE"""),"RUI ALVARENGA BARBOSA NETO")</f>
        <v>RUI ALVARENGA BARBOSA NETO</v>
      </c>
      <c r="B204" s="80" t="s">
        <v>641</v>
      </c>
      <c r="C204" s="69" t="str">
        <f t="shared" ca="1" si="3"/>
        <v>OK</v>
      </c>
      <c r="D204" s="94" t="s">
        <v>643</v>
      </c>
      <c r="E204" s="119">
        <v>13.71</v>
      </c>
      <c r="F204" s="94">
        <v>240128</v>
      </c>
      <c r="G204" s="93">
        <v>45870</v>
      </c>
      <c r="H204" s="120">
        <v>45905</v>
      </c>
      <c r="I204" s="94" t="s">
        <v>124</v>
      </c>
      <c r="J204" s="94" t="s">
        <v>808</v>
      </c>
      <c r="K204" s="92"/>
      <c r="L204" s="94" t="s">
        <v>643</v>
      </c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</row>
    <row r="205" spans="1:29">
      <c r="A205" s="94" t="str">
        <f ca="1">IFERROR(__xludf.DUMMYFUNCTION("""COMPUTED_VALUE"""),"SAMUEL BASTOS MIGUEL")</f>
        <v>SAMUEL BASTOS MIGUEL</v>
      </c>
      <c r="B205" s="80" t="s">
        <v>641</v>
      </c>
      <c r="C205" s="69" t="str">
        <f t="shared" ca="1" si="3"/>
        <v>OK</v>
      </c>
      <c r="D205" s="94" t="s">
        <v>644</v>
      </c>
      <c r="E205" s="119">
        <v>13.71</v>
      </c>
      <c r="F205" s="94">
        <v>240128</v>
      </c>
      <c r="G205" s="93">
        <v>45870</v>
      </c>
      <c r="H205" s="120">
        <v>45905</v>
      </c>
      <c r="I205" s="94" t="s">
        <v>124</v>
      </c>
      <c r="J205" s="94" t="s">
        <v>808</v>
      </c>
      <c r="K205" s="92"/>
      <c r="L205" s="94" t="s">
        <v>644</v>
      </c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</row>
    <row r="206" spans="1:29">
      <c r="A206" s="94" t="str">
        <f ca="1">IFERROR(__xludf.DUMMYFUNCTION("""COMPUTED_VALUE"""),"SANDERSON SOARES ALVES")</f>
        <v>SANDERSON SOARES ALVES</v>
      </c>
      <c r="B206" s="80" t="s">
        <v>641</v>
      </c>
      <c r="C206" s="69" t="str">
        <f t="shared" ca="1" si="3"/>
        <v>OK</v>
      </c>
      <c r="D206" s="94" t="s">
        <v>169</v>
      </c>
      <c r="E206" s="119">
        <v>13.71</v>
      </c>
      <c r="F206" s="94">
        <v>240128</v>
      </c>
      <c r="G206" s="93">
        <v>45870</v>
      </c>
      <c r="H206" s="120">
        <v>45905</v>
      </c>
      <c r="I206" s="94" t="s">
        <v>124</v>
      </c>
      <c r="J206" s="94" t="s">
        <v>808</v>
      </c>
      <c r="K206" s="92"/>
      <c r="L206" s="94" t="s">
        <v>169</v>
      </c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</row>
    <row r="207" spans="1:29">
      <c r="A207" s="94" t="str">
        <f ca="1">IFERROR(__xludf.DUMMYFUNCTION("""COMPUTED_VALUE"""),"SEBASTIÃO GESUINO GOMES FILHO")</f>
        <v>SEBASTIÃO GESUINO GOMES FILHO</v>
      </c>
      <c r="B207" s="80" t="s">
        <v>641</v>
      </c>
      <c r="C207" s="69" t="str">
        <f t="shared" ca="1" si="3"/>
        <v>OK</v>
      </c>
      <c r="D207" s="94" t="s">
        <v>172</v>
      </c>
      <c r="E207" s="119">
        <v>13.71</v>
      </c>
      <c r="F207" s="94">
        <v>240128</v>
      </c>
      <c r="G207" s="93">
        <v>45870</v>
      </c>
      <c r="H207" s="120">
        <v>45905</v>
      </c>
      <c r="I207" s="94" t="s">
        <v>124</v>
      </c>
      <c r="J207" s="94" t="s">
        <v>808</v>
      </c>
      <c r="K207" s="92"/>
      <c r="L207" s="94" t="s">
        <v>172</v>
      </c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</row>
    <row r="208" spans="1:29">
      <c r="A208" s="94" t="str">
        <f ca="1">IFERROR(__xludf.DUMMYFUNCTION("""COMPUTED_VALUE"""),"SEBASTIÃO MANOEL DE SOUZA")</f>
        <v>SEBASTIÃO MANOEL DE SOUZA</v>
      </c>
      <c r="B208" s="80" t="s">
        <v>641</v>
      </c>
      <c r="C208" s="69" t="str">
        <f t="shared" ca="1" si="3"/>
        <v>OK</v>
      </c>
      <c r="D208" s="94" t="s">
        <v>174</v>
      </c>
      <c r="E208" s="119">
        <v>13.71</v>
      </c>
      <c r="F208" s="94">
        <v>240128</v>
      </c>
      <c r="G208" s="93">
        <v>45870</v>
      </c>
      <c r="H208" s="120">
        <v>45905</v>
      </c>
      <c r="I208" s="94" t="s">
        <v>124</v>
      </c>
      <c r="J208" s="94" t="s">
        <v>808</v>
      </c>
      <c r="K208" s="92"/>
      <c r="L208" s="94" t="s">
        <v>174</v>
      </c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</row>
    <row r="209" spans="1:29">
      <c r="A209" s="94" t="str">
        <f ca="1">IFERROR(__xludf.DUMMYFUNCTION("""COMPUTED_VALUE"""),"SOLANO DOS SANTOS FONTES")</f>
        <v>SOLANO DOS SANTOS FONTES</v>
      </c>
      <c r="B209" s="80" t="s">
        <v>641</v>
      </c>
      <c r="C209" s="69" t="str">
        <f t="shared" ca="1" si="3"/>
        <v>OK</v>
      </c>
      <c r="D209" s="94" t="s">
        <v>175</v>
      </c>
      <c r="E209" s="119">
        <v>13.71</v>
      </c>
      <c r="F209" s="94">
        <v>240128</v>
      </c>
      <c r="G209" s="93">
        <v>45870</v>
      </c>
      <c r="H209" s="120">
        <v>45905</v>
      </c>
      <c r="I209" s="94" t="s">
        <v>124</v>
      </c>
      <c r="J209" s="94" t="s">
        <v>808</v>
      </c>
      <c r="K209" s="92"/>
      <c r="L209" s="94" t="s">
        <v>175</v>
      </c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</row>
    <row r="210" spans="1:29">
      <c r="A210" s="94" t="str">
        <f ca="1">IFERROR(__xludf.DUMMYFUNCTION("""COMPUTED_VALUE"""),"TARCIS FRANCISCO MACHADO DA SILVA")</f>
        <v>TARCIS FRANCISCO MACHADO DA SILVA</v>
      </c>
      <c r="B210" s="80" t="s">
        <v>641</v>
      </c>
      <c r="C210" s="69" t="str">
        <f t="shared" ca="1" si="3"/>
        <v>OK</v>
      </c>
      <c r="D210" s="94" t="s">
        <v>176</v>
      </c>
      <c r="E210" s="119">
        <v>13.71</v>
      </c>
      <c r="F210" s="94">
        <v>240128</v>
      </c>
      <c r="G210" s="93">
        <v>45870</v>
      </c>
      <c r="H210" s="120">
        <v>45905</v>
      </c>
      <c r="I210" s="94" t="s">
        <v>124</v>
      </c>
      <c r="J210" s="94" t="s">
        <v>808</v>
      </c>
      <c r="K210" s="92"/>
      <c r="L210" s="94" t="s">
        <v>176</v>
      </c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</row>
    <row r="211" spans="1:29">
      <c r="A211" s="94" t="str">
        <f ca="1">IFERROR(__xludf.DUMMYFUNCTION("""COMPUTED_VALUE"""),"TELMO LEONARDO PAIVA BEZERRA")</f>
        <v>TELMO LEONARDO PAIVA BEZERRA</v>
      </c>
      <c r="B211" s="80" t="s">
        <v>641</v>
      </c>
      <c r="C211" s="69" t="str">
        <f t="shared" ca="1" si="3"/>
        <v>OK</v>
      </c>
      <c r="D211" s="94" t="s">
        <v>646</v>
      </c>
      <c r="E211" s="119">
        <v>13.71</v>
      </c>
      <c r="F211" s="94">
        <v>240128</v>
      </c>
      <c r="G211" s="93">
        <v>45870</v>
      </c>
      <c r="H211" s="120">
        <v>45905</v>
      </c>
      <c r="I211" s="94" t="s">
        <v>124</v>
      </c>
      <c r="J211" s="94" t="s">
        <v>808</v>
      </c>
      <c r="K211" s="92"/>
      <c r="L211" s="94" t="s">
        <v>646</v>
      </c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</row>
    <row r="212" spans="1:29">
      <c r="A212" s="94" t="str">
        <f ca="1">IFERROR(__xludf.DUMMYFUNCTION("""COMPUTED_VALUE"""),"THIAGO DA SILVA OLIVEIRA")</f>
        <v>THIAGO DA SILVA OLIVEIRA</v>
      </c>
      <c r="B212" s="80" t="s">
        <v>641</v>
      </c>
      <c r="C212" s="69" t="str">
        <f t="shared" ca="1" si="3"/>
        <v>OK</v>
      </c>
      <c r="D212" s="94" t="s">
        <v>183</v>
      </c>
      <c r="E212" s="119">
        <v>13.71</v>
      </c>
      <c r="F212" s="94">
        <v>240128</v>
      </c>
      <c r="G212" s="93">
        <v>45870</v>
      </c>
      <c r="H212" s="120">
        <v>45905</v>
      </c>
      <c r="I212" s="94" t="s">
        <v>124</v>
      </c>
      <c r="J212" s="94" t="s">
        <v>808</v>
      </c>
      <c r="K212" s="92"/>
      <c r="L212" s="94" t="s">
        <v>183</v>
      </c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</row>
    <row r="213" spans="1:29">
      <c r="A213" s="94" t="str">
        <f ca="1">IFERROR(__xludf.DUMMYFUNCTION("""COMPUTED_VALUE"""),"THIAGO DE ASSIS DE ALMEIDA SANTOS")</f>
        <v>THIAGO DE ASSIS DE ALMEIDA SANTOS</v>
      </c>
      <c r="B213" s="85" t="s">
        <v>645</v>
      </c>
      <c r="C213" s="69" t="str">
        <f t="shared" ca="1" si="3"/>
        <v>OK</v>
      </c>
      <c r="D213" s="94" t="s">
        <v>186</v>
      </c>
      <c r="E213" s="119">
        <v>13.71</v>
      </c>
      <c r="F213" s="94">
        <v>240128</v>
      </c>
      <c r="G213" s="93">
        <v>45870</v>
      </c>
      <c r="H213" s="120">
        <v>45905</v>
      </c>
      <c r="I213" s="94" t="s">
        <v>124</v>
      </c>
      <c r="J213" s="94" t="s">
        <v>808</v>
      </c>
      <c r="K213" s="92"/>
      <c r="L213" s="94" t="s">
        <v>186</v>
      </c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</row>
    <row r="214" spans="1:29">
      <c r="A214" s="94" t="str">
        <f ca="1">IFERROR(__xludf.DUMMYFUNCTION("""COMPUTED_VALUE"""),"THIAGO THIERRY FERNANDES FERREIRA DA SILVA")</f>
        <v>THIAGO THIERRY FERNANDES FERREIRA DA SILVA</v>
      </c>
      <c r="B214" s="80" t="s">
        <v>641</v>
      </c>
      <c r="C214" s="69" t="str">
        <f t="shared" ca="1" si="3"/>
        <v>OK</v>
      </c>
      <c r="D214" s="94" t="s">
        <v>187</v>
      </c>
      <c r="E214" s="119">
        <v>13.71</v>
      </c>
      <c r="F214" s="94">
        <v>240128</v>
      </c>
      <c r="G214" s="93">
        <v>45870</v>
      </c>
      <c r="H214" s="120">
        <v>45905</v>
      </c>
      <c r="I214" s="94" t="s">
        <v>124</v>
      </c>
      <c r="J214" s="94" t="s">
        <v>808</v>
      </c>
      <c r="K214" s="92"/>
      <c r="L214" s="94" t="s">
        <v>187</v>
      </c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</row>
    <row r="215" spans="1:29">
      <c r="A215" s="94" t="str">
        <f ca="1">IFERROR(__xludf.DUMMYFUNCTION("""COMPUTED_VALUE"""),"TIAGO DO NASCIMENTO MORAES")</f>
        <v>TIAGO DO NASCIMENTO MORAES</v>
      </c>
      <c r="B215" s="80" t="s">
        <v>641</v>
      </c>
      <c r="C215" s="69" t="str">
        <f t="shared" ca="1" si="3"/>
        <v>OK</v>
      </c>
      <c r="D215" s="94" t="s">
        <v>189</v>
      </c>
      <c r="E215" s="119">
        <v>13.71</v>
      </c>
      <c r="F215" s="94">
        <v>240128</v>
      </c>
      <c r="G215" s="93">
        <v>45870</v>
      </c>
      <c r="H215" s="120">
        <v>45905</v>
      </c>
      <c r="I215" s="94" t="s">
        <v>124</v>
      </c>
      <c r="J215" s="94" t="s">
        <v>808</v>
      </c>
      <c r="K215" s="92"/>
      <c r="L215" s="94" t="s">
        <v>189</v>
      </c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</row>
    <row r="216" spans="1:29">
      <c r="A216" s="94" t="str">
        <f ca="1">IFERROR(__xludf.DUMMYFUNCTION("""COMPUTED_VALUE"""),"VALDECIR GOMES DE LIMA")</f>
        <v>VALDECIR GOMES DE LIMA</v>
      </c>
      <c r="B216" s="80" t="s">
        <v>641</v>
      </c>
      <c r="C216" s="69" t="str">
        <f t="shared" ca="1" si="3"/>
        <v>OK</v>
      </c>
      <c r="D216" s="94" t="s">
        <v>191</v>
      </c>
      <c r="E216" s="119">
        <v>13.71</v>
      </c>
      <c r="F216" s="94">
        <v>240128</v>
      </c>
      <c r="G216" s="93">
        <v>45870</v>
      </c>
      <c r="H216" s="120">
        <v>45905</v>
      </c>
      <c r="I216" s="94" t="s">
        <v>124</v>
      </c>
      <c r="J216" s="94" t="s">
        <v>808</v>
      </c>
      <c r="K216" s="92"/>
      <c r="L216" s="94" t="s">
        <v>191</v>
      </c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</row>
    <row r="217" spans="1:29">
      <c r="A217" s="94" t="str">
        <f ca="1">IFERROR(__xludf.DUMMYFUNCTION("""COMPUTED_VALUE"""),"VALTER RODRIGUES DIAS")</f>
        <v>VALTER RODRIGUES DIAS</v>
      </c>
      <c r="B217" s="85" t="s">
        <v>645</v>
      </c>
      <c r="C217" s="69" t="str">
        <f t="shared" ca="1" si="3"/>
        <v>OK</v>
      </c>
      <c r="D217" s="94" t="s">
        <v>195</v>
      </c>
      <c r="E217" s="119">
        <v>13.71</v>
      </c>
      <c r="F217" s="94">
        <v>240128</v>
      </c>
      <c r="G217" s="93">
        <v>45870</v>
      </c>
      <c r="H217" s="120">
        <v>45905</v>
      </c>
      <c r="I217" s="94" t="s">
        <v>124</v>
      </c>
      <c r="J217" s="94" t="s">
        <v>808</v>
      </c>
      <c r="K217" s="92"/>
      <c r="L217" s="94" t="s">
        <v>195</v>
      </c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</row>
    <row r="218" spans="1:29">
      <c r="A218" s="94" t="str">
        <f ca="1">IFERROR(__xludf.DUMMYFUNCTION("""COMPUTED_VALUE"""),"VANDERBETY SÁ TAVARES")</f>
        <v>VANDERBETY SÁ TAVARES</v>
      </c>
      <c r="B218" s="80" t="s">
        <v>641</v>
      </c>
      <c r="C218" s="69" t="str">
        <f t="shared" ca="1" si="3"/>
        <v>OK</v>
      </c>
      <c r="D218" s="94" t="s">
        <v>196</v>
      </c>
      <c r="E218" s="119">
        <v>13.71</v>
      </c>
      <c r="F218" s="94">
        <v>240128</v>
      </c>
      <c r="G218" s="93">
        <v>45870</v>
      </c>
      <c r="H218" s="120">
        <v>45905</v>
      </c>
      <c r="I218" s="94" t="s">
        <v>124</v>
      </c>
      <c r="J218" s="94" t="s">
        <v>808</v>
      </c>
      <c r="K218" s="92"/>
      <c r="L218" s="94" t="s">
        <v>196</v>
      </c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</row>
    <row r="219" spans="1:29">
      <c r="A219" s="94" t="str">
        <f ca="1">IFERROR(__xludf.DUMMYFUNCTION("""COMPUTED_VALUE"""),"VANDESON MONDEGO FLOR")</f>
        <v>VANDESON MONDEGO FLOR</v>
      </c>
      <c r="B219" s="80" t="s">
        <v>641</v>
      </c>
      <c r="C219" s="69" t="str">
        <f t="shared" ca="1" si="3"/>
        <v>OK</v>
      </c>
      <c r="D219" s="94" t="s">
        <v>198</v>
      </c>
      <c r="E219" s="119">
        <v>13.71</v>
      </c>
      <c r="F219" s="94">
        <v>240128</v>
      </c>
      <c r="G219" s="93">
        <v>45870</v>
      </c>
      <c r="H219" s="120">
        <v>45905</v>
      </c>
      <c r="I219" s="94" t="s">
        <v>124</v>
      </c>
      <c r="J219" s="94" t="s">
        <v>808</v>
      </c>
      <c r="K219" s="92"/>
      <c r="L219" s="94" t="s">
        <v>198</v>
      </c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</row>
    <row r="220" spans="1:29">
      <c r="A220" s="94" t="str">
        <f ca="1">IFERROR(__xludf.DUMMYFUNCTION("""COMPUTED_VALUE"""),"VANILSON OLIVEIRA VERAS")</f>
        <v>VANILSON OLIVEIRA VERAS</v>
      </c>
      <c r="B220" s="80" t="s">
        <v>641</v>
      </c>
      <c r="C220" s="69" t="str">
        <f t="shared" ca="1" si="3"/>
        <v>OK</v>
      </c>
      <c r="D220" s="94" t="s">
        <v>199</v>
      </c>
      <c r="E220" s="119">
        <v>13.71</v>
      </c>
      <c r="F220" s="94">
        <v>240128</v>
      </c>
      <c r="G220" s="93">
        <v>45870</v>
      </c>
      <c r="H220" s="120">
        <v>45905</v>
      </c>
      <c r="I220" s="94" t="s">
        <v>124</v>
      </c>
      <c r="J220" s="94" t="s">
        <v>808</v>
      </c>
      <c r="K220" s="92"/>
      <c r="L220" s="94" t="s">
        <v>199</v>
      </c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</row>
    <row r="221" spans="1:29">
      <c r="A221" s="94" t="str">
        <f ca="1">IFERROR(__xludf.DUMMYFUNCTION("""COMPUTED_VALUE"""),"VICTOR HONORIO")</f>
        <v>VICTOR HONORIO</v>
      </c>
      <c r="B221" s="80" t="s">
        <v>641</v>
      </c>
      <c r="C221" s="69" t="str">
        <f t="shared" ca="1" si="3"/>
        <v>OK</v>
      </c>
      <c r="D221" s="94" t="s">
        <v>201</v>
      </c>
      <c r="E221" s="119">
        <v>13.71</v>
      </c>
      <c r="F221" s="94">
        <v>240128</v>
      </c>
      <c r="G221" s="93">
        <v>45870</v>
      </c>
      <c r="H221" s="120">
        <v>45905</v>
      </c>
      <c r="I221" s="94" t="s">
        <v>124</v>
      </c>
      <c r="J221" s="94" t="s">
        <v>808</v>
      </c>
      <c r="K221" s="92"/>
      <c r="L221" s="94" t="s">
        <v>201</v>
      </c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</row>
    <row r="222" spans="1:29">
      <c r="A222" s="94" t="str">
        <f ca="1">IFERROR(__xludf.DUMMYFUNCTION("""COMPUTED_VALUE"""),"VICTÓRIA ROCIO PEREIRA")</f>
        <v>VICTÓRIA ROCIO PEREIRA</v>
      </c>
      <c r="B222" s="80" t="s">
        <v>641</v>
      </c>
      <c r="C222" s="69" t="str">
        <f t="shared" ca="1" si="3"/>
        <v>OK</v>
      </c>
      <c r="D222" s="94" t="s">
        <v>204</v>
      </c>
      <c r="E222" s="119">
        <v>13.71</v>
      </c>
      <c r="F222" s="94">
        <v>240128</v>
      </c>
      <c r="G222" s="93">
        <v>45870</v>
      </c>
      <c r="H222" s="120">
        <v>45905</v>
      </c>
      <c r="I222" s="94" t="s">
        <v>124</v>
      </c>
      <c r="J222" s="94" t="s">
        <v>808</v>
      </c>
      <c r="K222" s="92"/>
      <c r="L222" s="94" t="s">
        <v>204</v>
      </c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</row>
    <row r="223" spans="1:29">
      <c r="A223" s="94" t="str">
        <f ca="1">IFERROR(__xludf.DUMMYFUNCTION("""COMPUTED_VALUE"""),"VICTOR LUCAS LOPES DE LIMA")</f>
        <v>VICTOR LUCAS LOPES DE LIMA</v>
      </c>
      <c r="B223" s="85" t="s">
        <v>648</v>
      </c>
      <c r="C223" s="69" t="str">
        <f t="shared" ca="1" si="3"/>
        <v>OK</v>
      </c>
      <c r="D223" s="94" t="s">
        <v>206</v>
      </c>
      <c r="E223" s="119">
        <v>13.71</v>
      </c>
      <c r="F223" s="94">
        <v>240128</v>
      </c>
      <c r="G223" s="93">
        <v>45870</v>
      </c>
      <c r="H223" s="120">
        <v>45905</v>
      </c>
      <c r="I223" s="94" t="s">
        <v>124</v>
      </c>
      <c r="J223" s="94" t="s">
        <v>808</v>
      </c>
      <c r="K223" s="92"/>
      <c r="L223" s="94" t="s">
        <v>206</v>
      </c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</row>
    <row r="224" spans="1:29">
      <c r="A224" s="94" t="str">
        <f ca="1">IFERROR(__xludf.DUMMYFUNCTION("""COMPUTED_VALUE"""),"VINÍCIUS PINTO GALDINO DA SILVA")</f>
        <v>VINÍCIUS PINTO GALDINO DA SILVA</v>
      </c>
      <c r="B224" s="80" t="s">
        <v>641</v>
      </c>
      <c r="C224" s="69" t="str">
        <f t="shared" ca="1" si="3"/>
        <v>OK</v>
      </c>
      <c r="D224" s="94" t="s">
        <v>207</v>
      </c>
      <c r="E224" s="119">
        <v>13.71</v>
      </c>
      <c r="F224" s="94">
        <v>240128</v>
      </c>
      <c r="G224" s="93">
        <v>45870</v>
      </c>
      <c r="H224" s="120">
        <v>45905</v>
      </c>
      <c r="I224" s="94" t="s">
        <v>124</v>
      </c>
      <c r="J224" s="94" t="s">
        <v>808</v>
      </c>
      <c r="K224" s="92"/>
      <c r="L224" s="94" t="s">
        <v>207</v>
      </c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</row>
    <row r="225" spans="1:29">
      <c r="A225" s="94" t="str">
        <f ca="1">IFERROR(__xludf.DUMMYFUNCTION("""COMPUTED_VALUE"""),"VITOR DA SILVA MIRANDA")</f>
        <v>VITOR DA SILVA MIRANDA</v>
      </c>
      <c r="B225" s="80" t="s">
        <v>641</v>
      </c>
      <c r="C225" s="69" t="str">
        <f t="shared" ca="1" si="3"/>
        <v>OK</v>
      </c>
      <c r="D225" s="94" t="s">
        <v>209</v>
      </c>
      <c r="E225" s="119">
        <v>13.71</v>
      </c>
      <c r="F225" s="94">
        <v>240128</v>
      </c>
      <c r="G225" s="93">
        <v>45870</v>
      </c>
      <c r="H225" s="120">
        <v>45905</v>
      </c>
      <c r="I225" s="94" t="s">
        <v>124</v>
      </c>
      <c r="J225" s="94" t="s">
        <v>808</v>
      </c>
      <c r="K225" s="92"/>
      <c r="L225" s="94" t="s">
        <v>209</v>
      </c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</row>
    <row r="226" spans="1:29">
      <c r="A226" s="94" t="str">
        <f ca="1">IFERROR(__xludf.DUMMYFUNCTION("""COMPUTED_VALUE"""),"VITÓRIA CORRÊA DA SILVA DE SOUZA")</f>
        <v>VITÓRIA CORRÊA DA SILVA DE SOUZA</v>
      </c>
      <c r="B226" s="80" t="s">
        <v>641</v>
      </c>
      <c r="C226" s="69" t="str">
        <f t="shared" ca="1" si="3"/>
        <v>OK</v>
      </c>
      <c r="D226" s="94" t="s">
        <v>210</v>
      </c>
      <c r="E226" s="119">
        <v>13.71</v>
      </c>
      <c r="F226" s="94">
        <v>240128</v>
      </c>
      <c r="G226" s="93">
        <v>45870</v>
      </c>
      <c r="H226" s="120">
        <v>45905</v>
      </c>
      <c r="I226" s="94" t="s">
        <v>124</v>
      </c>
      <c r="J226" s="94" t="s">
        <v>808</v>
      </c>
      <c r="K226" s="92"/>
      <c r="L226" s="94" t="s">
        <v>210</v>
      </c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</row>
    <row r="227" spans="1:29">
      <c r="A227" s="94" t="str">
        <f ca="1">IFERROR(__xludf.DUMMYFUNCTION("""COMPUTED_VALUE"""),"VITÓRIA LIMA DE SOUZA")</f>
        <v>VITÓRIA LIMA DE SOUZA</v>
      </c>
      <c r="B227" s="80" t="s">
        <v>641</v>
      </c>
      <c r="C227" s="69" t="str">
        <f t="shared" ca="1" si="3"/>
        <v>OK</v>
      </c>
      <c r="D227" s="94" t="s">
        <v>213</v>
      </c>
      <c r="E227" s="119">
        <v>13.71</v>
      </c>
      <c r="F227" s="94">
        <v>240128</v>
      </c>
      <c r="G227" s="93">
        <v>45870</v>
      </c>
      <c r="H227" s="120">
        <v>45905</v>
      </c>
      <c r="I227" s="94" t="s">
        <v>124</v>
      </c>
      <c r="J227" s="94" t="s">
        <v>808</v>
      </c>
      <c r="K227" s="92"/>
      <c r="L227" s="94" t="s">
        <v>213</v>
      </c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</row>
    <row r="228" spans="1:29">
      <c r="A228" s="94" t="str">
        <f ca="1">IFERROR(__xludf.DUMMYFUNCTION("""COMPUTED_VALUE"""),"VITOR MARTINS DE OLIVEIRA MATTOS")</f>
        <v>VITOR MARTINS DE OLIVEIRA MATTOS</v>
      </c>
      <c r="B228" s="80" t="s">
        <v>641</v>
      </c>
      <c r="C228" s="69" t="str">
        <f t="shared" ca="1" si="3"/>
        <v>OK</v>
      </c>
      <c r="D228" s="94" t="s">
        <v>215</v>
      </c>
      <c r="E228" s="119">
        <v>13.71</v>
      </c>
      <c r="F228" s="94">
        <v>240128</v>
      </c>
      <c r="G228" s="93">
        <v>45870</v>
      </c>
      <c r="H228" s="120">
        <v>45905</v>
      </c>
      <c r="I228" s="94" t="s">
        <v>124</v>
      </c>
      <c r="J228" s="94" t="s">
        <v>808</v>
      </c>
      <c r="K228" s="92"/>
      <c r="L228" s="94" t="s">
        <v>215</v>
      </c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</row>
    <row r="229" spans="1:29">
      <c r="A229" s="94" t="str">
        <f ca="1">IFERROR(__xludf.DUMMYFUNCTION("""COMPUTED_VALUE"""),"WANDERSON DE OLIVEIRA DUTRA")</f>
        <v>WANDERSON DE OLIVEIRA DUTRA</v>
      </c>
      <c r="B229" s="89"/>
      <c r="C229" s="69" t="str">
        <f t="shared" ca="1" si="3"/>
        <v>OK</v>
      </c>
      <c r="D229" s="94" t="s">
        <v>218</v>
      </c>
      <c r="E229" s="119">
        <v>13.71</v>
      </c>
      <c r="F229" s="94">
        <v>240128</v>
      </c>
      <c r="G229" s="93">
        <v>45870</v>
      </c>
      <c r="H229" s="120">
        <v>45905</v>
      </c>
      <c r="I229" s="94" t="s">
        <v>124</v>
      </c>
      <c r="J229" s="94" t="s">
        <v>808</v>
      </c>
      <c r="K229" s="92"/>
      <c r="L229" s="94" t="s">
        <v>218</v>
      </c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</row>
    <row r="230" spans="1:29">
      <c r="A230" s="94" t="str">
        <f ca="1">IFERROR(__xludf.DUMMYFUNCTION("""COMPUTED_VALUE"""),"WASHINGTON SANTOS OLIVEIRA DE ASSIS")</f>
        <v>WASHINGTON SANTOS OLIVEIRA DE ASSIS</v>
      </c>
      <c r="B230" s="89"/>
      <c r="C230" s="69" t="str">
        <f t="shared" ca="1" si="3"/>
        <v>OK</v>
      </c>
      <c r="D230" s="94" t="s">
        <v>220</v>
      </c>
      <c r="E230" s="119">
        <v>13.71</v>
      </c>
      <c r="F230" s="94">
        <v>240128</v>
      </c>
      <c r="G230" s="93">
        <v>45870</v>
      </c>
      <c r="H230" s="120">
        <v>45905</v>
      </c>
      <c r="I230" s="94" t="s">
        <v>124</v>
      </c>
      <c r="J230" s="94" t="s">
        <v>808</v>
      </c>
      <c r="K230" s="92"/>
      <c r="L230" s="94" t="s">
        <v>220</v>
      </c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</row>
    <row r="231" spans="1:29">
      <c r="A231" s="94" t="str">
        <f ca="1">IFERROR(__xludf.DUMMYFUNCTION("""COMPUTED_VALUE"""),"WELLINGTON CARVALHO PEREIRA")</f>
        <v>WELLINGTON CARVALHO PEREIRA</v>
      </c>
      <c r="B231" s="89"/>
      <c r="C231" s="69" t="str">
        <f t="shared" ca="1" si="3"/>
        <v>OK</v>
      </c>
      <c r="D231" s="94" t="s">
        <v>221</v>
      </c>
      <c r="E231" s="119">
        <v>13.71</v>
      </c>
      <c r="F231" s="94">
        <v>240128</v>
      </c>
      <c r="G231" s="93">
        <v>45870</v>
      </c>
      <c r="H231" s="120">
        <v>45905</v>
      </c>
      <c r="I231" s="94" t="s">
        <v>124</v>
      </c>
      <c r="J231" s="94" t="s">
        <v>808</v>
      </c>
      <c r="K231" s="92"/>
      <c r="L231" s="94" t="s">
        <v>221</v>
      </c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</row>
    <row r="232" spans="1:29">
      <c r="A232" s="94" t="str">
        <f ca="1">IFERROR(__xludf.DUMMYFUNCTION("""COMPUTED_VALUE"""),"WELLINGTON DA COSTA OLIVEIRA")</f>
        <v>WELLINGTON DA COSTA OLIVEIRA</v>
      </c>
      <c r="B232" s="89"/>
      <c r="C232" s="69" t="str">
        <f t="shared" ca="1" si="3"/>
        <v>OK</v>
      </c>
      <c r="D232" s="94" t="s">
        <v>222</v>
      </c>
      <c r="E232" s="119">
        <v>13.71</v>
      </c>
      <c r="F232" s="94">
        <v>240128</v>
      </c>
      <c r="G232" s="93">
        <v>45870</v>
      </c>
      <c r="H232" s="120">
        <v>45905</v>
      </c>
      <c r="I232" s="94" t="s">
        <v>124</v>
      </c>
      <c r="J232" s="94" t="s">
        <v>808</v>
      </c>
      <c r="K232" s="92"/>
      <c r="L232" s="94" t="s">
        <v>222</v>
      </c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</row>
    <row r="233" spans="1:29">
      <c r="A233" s="94" t="str">
        <f ca="1">IFERROR(__xludf.DUMMYFUNCTION("""COMPUTED_VALUE"""),"WILIAN SANTOS DE OLIVEIRA")</f>
        <v>WILIAN SANTOS DE OLIVEIRA</v>
      </c>
      <c r="B233" s="89"/>
      <c r="C233" s="69" t="str">
        <f t="shared" ca="1" si="3"/>
        <v>OK</v>
      </c>
      <c r="D233" s="94" t="s">
        <v>226</v>
      </c>
      <c r="E233" s="119">
        <v>13.71</v>
      </c>
      <c r="F233" s="94">
        <v>240128</v>
      </c>
      <c r="G233" s="93">
        <v>45870</v>
      </c>
      <c r="H233" s="120">
        <v>45905</v>
      </c>
      <c r="I233" s="94" t="s">
        <v>124</v>
      </c>
      <c r="J233" s="94" t="s">
        <v>808</v>
      </c>
      <c r="K233" s="92"/>
      <c r="L233" s="94" t="s">
        <v>226</v>
      </c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</row>
    <row r="234" spans="1:29">
      <c r="A234" s="94" t="str">
        <f ca="1">IFERROR(__xludf.DUMMYFUNCTION("""COMPUTED_VALUE"""),"WILLIAN WALLACE MONTEIRO MENDONÇA")</f>
        <v>WILLIAN WALLACE MONTEIRO MENDONÇA</v>
      </c>
      <c r="B234" s="89"/>
      <c r="C234" s="69" t="str">
        <f t="shared" ca="1" si="3"/>
        <v>OK</v>
      </c>
      <c r="D234" s="94" t="s">
        <v>227</v>
      </c>
      <c r="E234" s="119">
        <v>13.71</v>
      </c>
      <c r="F234" s="94">
        <v>240128</v>
      </c>
      <c r="G234" s="93">
        <v>45870</v>
      </c>
      <c r="H234" s="120">
        <v>45905</v>
      </c>
      <c r="I234" s="94" t="s">
        <v>124</v>
      </c>
      <c r="J234" s="94" t="s">
        <v>808</v>
      </c>
      <c r="K234" s="92"/>
      <c r="L234" s="94" t="s">
        <v>227</v>
      </c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</row>
    <row r="235" spans="1:29">
      <c r="A235" s="94" t="str">
        <f ca="1">IFERROR(__xludf.DUMMYFUNCTION("""COMPUTED_VALUE"""),"YAN LOPES TEIXEIRA")</f>
        <v>YAN LOPES TEIXEIRA</v>
      </c>
      <c r="B235" s="89"/>
      <c r="C235" s="69" t="str">
        <f t="shared" ca="1" si="3"/>
        <v>OK</v>
      </c>
      <c r="D235" s="94" t="s">
        <v>228</v>
      </c>
      <c r="E235" s="119">
        <v>13.71</v>
      </c>
      <c r="F235" s="94">
        <v>240128</v>
      </c>
      <c r="G235" s="93">
        <v>45870</v>
      </c>
      <c r="H235" s="120">
        <v>45905</v>
      </c>
      <c r="I235" s="94" t="s">
        <v>124</v>
      </c>
      <c r="J235" s="94" t="s">
        <v>808</v>
      </c>
      <c r="K235" s="92"/>
      <c r="L235" s="94" t="s">
        <v>228</v>
      </c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</row>
    <row r="236" spans="1:29">
      <c r="A236" s="94" t="str">
        <f ca="1">IFERROR(__xludf.DUMMYFUNCTION("""COMPUTED_VALUE"""),"")</f>
        <v/>
      </c>
      <c r="B236" s="89"/>
      <c r="C236" s="69" t="str">
        <f t="shared" ca="1" si="3"/>
        <v>OK</v>
      </c>
      <c r="D236" s="94" t="s">
        <v>230</v>
      </c>
      <c r="E236" s="119">
        <v>13.71</v>
      </c>
      <c r="F236" s="94">
        <v>240128</v>
      </c>
      <c r="G236" s="93">
        <v>45870</v>
      </c>
      <c r="H236" s="120">
        <v>45905</v>
      </c>
      <c r="I236" s="94" t="s">
        <v>124</v>
      </c>
      <c r="J236" s="94" t="s">
        <v>808</v>
      </c>
      <c r="K236" s="92"/>
      <c r="L236" s="94" t="s">
        <v>230</v>
      </c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</row>
    <row r="237" spans="1:29">
      <c r="A237" s="94"/>
      <c r="B237" s="89"/>
      <c r="C237" s="69" t="str">
        <f t="shared" ca="1" si="3"/>
        <v>OK</v>
      </c>
      <c r="D237" s="94" t="s">
        <v>232</v>
      </c>
      <c r="E237" s="119">
        <v>13.71</v>
      </c>
      <c r="F237" s="94">
        <v>240128</v>
      </c>
      <c r="G237" s="93">
        <v>45870</v>
      </c>
      <c r="H237" s="120">
        <v>45905</v>
      </c>
      <c r="I237" s="94" t="s">
        <v>124</v>
      </c>
      <c r="J237" s="94" t="s">
        <v>808</v>
      </c>
      <c r="K237" s="92"/>
      <c r="L237" s="94" t="s">
        <v>232</v>
      </c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</row>
    <row r="238" spans="1:29">
      <c r="A238" s="94"/>
      <c r="B238" s="89"/>
      <c r="C238" s="69" t="str">
        <f t="shared" ca="1" si="3"/>
        <v>OK</v>
      </c>
      <c r="D238" s="94" t="s">
        <v>233</v>
      </c>
      <c r="E238" s="119">
        <v>13.71</v>
      </c>
      <c r="F238" s="94">
        <v>240128</v>
      </c>
      <c r="G238" s="93">
        <v>45870</v>
      </c>
      <c r="H238" s="120">
        <v>45905</v>
      </c>
      <c r="I238" s="94" t="s">
        <v>124</v>
      </c>
      <c r="J238" s="94" t="s">
        <v>808</v>
      </c>
      <c r="K238" s="92"/>
      <c r="L238" s="94" t="s">
        <v>233</v>
      </c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</row>
    <row r="239" spans="1:29">
      <c r="A239" s="94"/>
      <c r="B239" s="89"/>
      <c r="C239" s="69" t="str">
        <f t="shared" ca="1" si="3"/>
        <v>OK</v>
      </c>
      <c r="D239" s="94" t="s">
        <v>235</v>
      </c>
      <c r="E239" s="119">
        <v>13.71</v>
      </c>
      <c r="F239" s="94">
        <v>240128</v>
      </c>
      <c r="G239" s="93">
        <v>45870</v>
      </c>
      <c r="H239" s="120">
        <v>45905</v>
      </c>
      <c r="I239" s="94" t="s">
        <v>124</v>
      </c>
      <c r="J239" s="94" t="s">
        <v>808</v>
      </c>
      <c r="K239" s="92"/>
      <c r="L239" s="94" t="s">
        <v>235</v>
      </c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</row>
    <row r="240" spans="1:29">
      <c r="A240" s="94"/>
      <c r="B240" s="89"/>
      <c r="C240" s="69" t="str">
        <f t="shared" ca="1" si="3"/>
        <v>OK</v>
      </c>
      <c r="D240" s="94" t="s">
        <v>236</v>
      </c>
      <c r="E240" s="119">
        <v>13.71</v>
      </c>
      <c r="F240" s="94">
        <v>240128</v>
      </c>
      <c r="G240" s="93">
        <v>45870</v>
      </c>
      <c r="H240" s="120">
        <v>45905</v>
      </c>
      <c r="I240" s="94" t="s">
        <v>124</v>
      </c>
      <c r="J240" s="94" t="s">
        <v>808</v>
      </c>
      <c r="K240" s="92"/>
      <c r="L240" s="94" t="s">
        <v>236</v>
      </c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</row>
    <row r="241" spans="1:29">
      <c r="A241" s="94"/>
      <c r="B241" s="89"/>
      <c r="C241" s="69" t="str">
        <f t="shared" ca="1" si="3"/>
        <v>OK</v>
      </c>
      <c r="D241" s="94" t="s">
        <v>238</v>
      </c>
      <c r="E241" s="119">
        <v>13.71</v>
      </c>
      <c r="F241" s="94">
        <v>240128</v>
      </c>
      <c r="G241" s="93">
        <v>45870</v>
      </c>
      <c r="H241" s="120">
        <v>45905</v>
      </c>
      <c r="I241" s="94" t="s">
        <v>124</v>
      </c>
      <c r="J241" s="94" t="s">
        <v>808</v>
      </c>
      <c r="K241" s="92"/>
      <c r="L241" s="94" t="s">
        <v>238</v>
      </c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</row>
    <row r="242" spans="1:29">
      <c r="A242" s="94"/>
      <c r="B242" s="89"/>
      <c r="C242" s="69" t="str">
        <f t="shared" ca="1" si="3"/>
        <v>OK</v>
      </c>
      <c r="D242" s="94" t="s">
        <v>809</v>
      </c>
      <c r="E242" s="119">
        <v>13.71</v>
      </c>
      <c r="F242" s="94">
        <v>240128</v>
      </c>
      <c r="G242" s="93">
        <v>45870</v>
      </c>
      <c r="H242" s="120">
        <v>45905</v>
      </c>
      <c r="I242" s="94" t="s">
        <v>124</v>
      </c>
      <c r="J242" s="94" t="s">
        <v>808</v>
      </c>
      <c r="K242" s="92"/>
      <c r="L242" s="94" t="s">
        <v>809</v>
      </c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</row>
    <row r="243" spans="1:29">
      <c r="A243" s="94"/>
      <c r="B243" s="89"/>
      <c r="C243" s="69" t="str">
        <f t="shared" ca="1" si="3"/>
        <v>OK</v>
      </c>
      <c r="D243" s="94" t="s">
        <v>240</v>
      </c>
      <c r="E243" s="119">
        <v>13.71</v>
      </c>
      <c r="F243" s="94">
        <v>240128</v>
      </c>
      <c r="G243" s="93">
        <v>45870</v>
      </c>
      <c r="H243" s="120">
        <v>45905</v>
      </c>
      <c r="I243" s="94" t="s">
        <v>124</v>
      </c>
      <c r="J243" s="94" t="s">
        <v>808</v>
      </c>
      <c r="K243" s="92"/>
      <c r="L243" s="94" t="s">
        <v>240</v>
      </c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</row>
    <row r="244" spans="1:29">
      <c r="A244" s="94"/>
      <c r="B244" s="89"/>
      <c r="C244" s="69" t="str">
        <f t="shared" ca="1" si="3"/>
        <v>OK</v>
      </c>
      <c r="D244" s="94" t="s">
        <v>242</v>
      </c>
      <c r="E244" s="119">
        <v>13.71</v>
      </c>
      <c r="F244" s="94">
        <v>240128</v>
      </c>
      <c r="G244" s="93">
        <v>45870</v>
      </c>
      <c r="H244" s="120">
        <v>45905</v>
      </c>
      <c r="I244" s="94" t="s">
        <v>124</v>
      </c>
      <c r="J244" s="94" t="s">
        <v>808</v>
      </c>
      <c r="K244" s="92"/>
      <c r="L244" s="94" t="s">
        <v>242</v>
      </c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</row>
    <row r="245" spans="1:29">
      <c r="A245" s="94"/>
      <c r="B245" s="89"/>
      <c r="C245" s="69" t="str">
        <f t="shared" ca="1" si="3"/>
        <v>OK</v>
      </c>
      <c r="D245" s="94" t="s">
        <v>244</v>
      </c>
      <c r="E245" s="119">
        <v>13.71</v>
      </c>
      <c r="F245" s="94">
        <v>240128</v>
      </c>
      <c r="G245" s="93">
        <v>45870</v>
      </c>
      <c r="H245" s="120">
        <v>45905</v>
      </c>
      <c r="I245" s="94" t="s">
        <v>124</v>
      </c>
      <c r="J245" s="94" t="s">
        <v>808</v>
      </c>
      <c r="K245" s="92"/>
      <c r="L245" s="94" t="s">
        <v>244</v>
      </c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</row>
    <row r="246" spans="1:29">
      <c r="A246" s="94"/>
      <c r="B246" s="89"/>
      <c r="C246" s="69" t="str">
        <f t="shared" ca="1" si="3"/>
        <v>OK</v>
      </c>
      <c r="D246" s="94" t="s">
        <v>246</v>
      </c>
      <c r="E246" s="119">
        <v>13.71</v>
      </c>
      <c r="F246" s="94">
        <v>240128</v>
      </c>
      <c r="G246" s="93">
        <v>45870</v>
      </c>
      <c r="H246" s="120">
        <v>45905</v>
      </c>
      <c r="I246" s="94" t="s">
        <v>124</v>
      </c>
      <c r="J246" s="94" t="s">
        <v>808</v>
      </c>
      <c r="K246" s="92"/>
      <c r="L246" s="94" t="s">
        <v>246</v>
      </c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</row>
    <row r="247" spans="1:29">
      <c r="A247" s="94"/>
      <c r="B247" s="89"/>
      <c r="C247" s="69" t="str">
        <f t="shared" ca="1" si="3"/>
        <v>OK</v>
      </c>
      <c r="D247" s="94" t="s">
        <v>248</v>
      </c>
      <c r="E247" s="119">
        <v>13.71</v>
      </c>
      <c r="F247" s="94">
        <v>240128</v>
      </c>
      <c r="G247" s="93">
        <v>45870</v>
      </c>
      <c r="H247" s="120">
        <v>45905</v>
      </c>
      <c r="I247" s="94" t="s">
        <v>124</v>
      </c>
      <c r="J247" s="94" t="s">
        <v>808</v>
      </c>
      <c r="K247" s="92"/>
      <c r="L247" s="94" t="s">
        <v>248</v>
      </c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</row>
    <row r="248" spans="1:29">
      <c r="A248" s="94"/>
      <c r="B248" s="89"/>
      <c r="C248" s="69" t="str">
        <f t="shared" ca="1" si="3"/>
        <v>OK</v>
      </c>
      <c r="D248" s="94" t="s">
        <v>249</v>
      </c>
      <c r="E248" s="119">
        <v>13.71</v>
      </c>
      <c r="F248" s="94">
        <v>240128</v>
      </c>
      <c r="G248" s="93">
        <v>45870</v>
      </c>
      <c r="H248" s="120">
        <v>45905</v>
      </c>
      <c r="I248" s="94" t="s">
        <v>124</v>
      </c>
      <c r="J248" s="94" t="s">
        <v>808</v>
      </c>
      <c r="K248" s="92"/>
      <c r="L248" s="94" t="s">
        <v>249</v>
      </c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</row>
    <row r="249" spans="1:29">
      <c r="A249" s="94"/>
      <c r="B249" s="89"/>
      <c r="C249" s="69" t="str">
        <f t="shared" ca="1" si="3"/>
        <v>OK</v>
      </c>
      <c r="D249" s="94" t="s">
        <v>253</v>
      </c>
      <c r="E249" s="119">
        <v>13.71</v>
      </c>
      <c r="F249" s="94">
        <v>240128</v>
      </c>
      <c r="G249" s="93">
        <v>45870</v>
      </c>
      <c r="H249" s="120">
        <v>45905</v>
      </c>
      <c r="I249" s="94" t="s">
        <v>124</v>
      </c>
      <c r="J249" s="94" t="s">
        <v>808</v>
      </c>
      <c r="K249" s="92"/>
      <c r="L249" s="94" t="s">
        <v>253</v>
      </c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</row>
    <row r="250" spans="1:29">
      <c r="A250" s="94"/>
      <c r="B250" s="89"/>
      <c r="C250" s="69" t="str">
        <f t="shared" ca="1" si="3"/>
        <v>OK</v>
      </c>
      <c r="D250" s="94" t="s">
        <v>259</v>
      </c>
      <c r="E250" s="119">
        <v>13.71</v>
      </c>
      <c r="F250" s="94">
        <v>240128</v>
      </c>
      <c r="G250" s="93">
        <v>45870</v>
      </c>
      <c r="H250" s="120">
        <v>45905</v>
      </c>
      <c r="I250" s="94" t="s">
        <v>124</v>
      </c>
      <c r="J250" s="94" t="s">
        <v>808</v>
      </c>
      <c r="K250" s="92"/>
      <c r="L250" s="94" t="s">
        <v>259</v>
      </c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</row>
    <row r="251" spans="1:29">
      <c r="A251" s="94"/>
      <c r="B251" s="89"/>
      <c r="C251" s="69" t="str">
        <f t="shared" ca="1" si="3"/>
        <v>OK</v>
      </c>
      <c r="D251" s="94" t="s">
        <v>261</v>
      </c>
      <c r="E251" s="119">
        <v>13.71</v>
      </c>
      <c r="F251" s="94">
        <v>240128</v>
      </c>
      <c r="G251" s="93">
        <v>45870</v>
      </c>
      <c r="H251" s="120">
        <v>45905</v>
      </c>
      <c r="I251" s="94" t="s">
        <v>124</v>
      </c>
      <c r="J251" s="94" t="s">
        <v>808</v>
      </c>
      <c r="K251" s="92"/>
      <c r="L251" s="94" t="s">
        <v>261</v>
      </c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</row>
    <row r="252" spans="1:29">
      <c r="A252" s="94"/>
      <c r="B252" s="89"/>
      <c r="C252" s="69" t="str">
        <f t="shared" ca="1" si="3"/>
        <v>OK</v>
      </c>
      <c r="D252" s="94" t="s">
        <v>264</v>
      </c>
      <c r="E252" s="119">
        <v>13.71</v>
      </c>
      <c r="F252" s="94">
        <v>240128</v>
      </c>
      <c r="G252" s="93">
        <v>45870</v>
      </c>
      <c r="H252" s="120">
        <v>45905</v>
      </c>
      <c r="I252" s="94" t="s">
        <v>124</v>
      </c>
      <c r="J252" s="94" t="s">
        <v>808</v>
      </c>
      <c r="K252" s="92"/>
      <c r="L252" s="94" t="s">
        <v>264</v>
      </c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</row>
    <row r="253" spans="1:29">
      <c r="A253" s="94"/>
      <c r="B253" s="89"/>
      <c r="C253" s="69" t="str">
        <f t="shared" ca="1" si="3"/>
        <v>OK</v>
      </c>
      <c r="D253" s="94" t="s">
        <v>265</v>
      </c>
      <c r="E253" s="119">
        <v>13.71</v>
      </c>
      <c r="F253" s="94">
        <v>240128</v>
      </c>
      <c r="G253" s="93">
        <v>45870</v>
      </c>
      <c r="H253" s="120">
        <v>45905</v>
      </c>
      <c r="I253" s="94" t="s">
        <v>124</v>
      </c>
      <c r="J253" s="94" t="s">
        <v>808</v>
      </c>
      <c r="K253" s="92"/>
      <c r="L253" s="94" t="s">
        <v>265</v>
      </c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</row>
    <row r="254" spans="1:29">
      <c r="A254" s="94"/>
      <c r="B254" s="89"/>
      <c r="C254" s="69" t="str">
        <f t="shared" ca="1" si="3"/>
        <v>OK</v>
      </c>
      <c r="D254" s="94" t="s">
        <v>266</v>
      </c>
      <c r="E254" s="119">
        <v>13.71</v>
      </c>
      <c r="F254" s="94">
        <v>240128</v>
      </c>
      <c r="G254" s="93">
        <v>45870</v>
      </c>
      <c r="H254" s="120">
        <v>45905</v>
      </c>
      <c r="I254" s="94" t="s">
        <v>124</v>
      </c>
      <c r="J254" s="94" t="s">
        <v>808</v>
      </c>
      <c r="K254" s="92"/>
      <c r="L254" s="94" t="s">
        <v>266</v>
      </c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</row>
    <row r="255" spans="1:29">
      <c r="A255" s="94"/>
      <c r="B255" s="89"/>
      <c r="C255" s="69" t="str">
        <f t="shared" ca="1" si="3"/>
        <v>OK</v>
      </c>
      <c r="D255" s="94" t="s">
        <v>439</v>
      </c>
      <c r="E255" s="119">
        <v>13.71</v>
      </c>
      <c r="F255" s="94">
        <v>240128</v>
      </c>
      <c r="G255" s="93">
        <v>45870</v>
      </c>
      <c r="H255" s="120">
        <v>45905</v>
      </c>
      <c r="I255" s="94" t="s">
        <v>124</v>
      </c>
      <c r="J255" s="94" t="s">
        <v>808</v>
      </c>
      <c r="K255" s="92"/>
      <c r="L255" s="94" t="s">
        <v>439</v>
      </c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</row>
    <row r="256" spans="1:29">
      <c r="A256" s="94"/>
      <c r="B256" s="89"/>
      <c r="C256" s="69" t="str">
        <f t="shared" ca="1" si="3"/>
        <v>OK</v>
      </c>
      <c r="D256" s="94" t="s">
        <v>267</v>
      </c>
      <c r="E256" s="119">
        <v>13.71</v>
      </c>
      <c r="F256" s="94">
        <v>240128</v>
      </c>
      <c r="G256" s="93">
        <v>45870</v>
      </c>
      <c r="H256" s="120">
        <v>45905</v>
      </c>
      <c r="I256" s="94" t="s">
        <v>124</v>
      </c>
      <c r="J256" s="94" t="s">
        <v>808</v>
      </c>
      <c r="K256" s="92"/>
      <c r="L256" s="94" t="s">
        <v>267</v>
      </c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</row>
    <row r="257" spans="1:29">
      <c r="A257" s="94"/>
      <c r="B257" s="89"/>
      <c r="C257" s="69" t="str">
        <f t="shared" ca="1" si="3"/>
        <v>OK</v>
      </c>
      <c r="D257" s="94" t="s">
        <v>270</v>
      </c>
      <c r="E257" s="119">
        <v>13.71</v>
      </c>
      <c r="F257" s="94">
        <v>240128</v>
      </c>
      <c r="G257" s="93">
        <v>45870</v>
      </c>
      <c r="H257" s="120">
        <v>45905</v>
      </c>
      <c r="I257" s="94" t="s">
        <v>124</v>
      </c>
      <c r="J257" s="94" t="s">
        <v>808</v>
      </c>
      <c r="K257" s="92"/>
      <c r="L257" s="94" t="s">
        <v>270</v>
      </c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</row>
    <row r="258" spans="1:29">
      <c r="A258" s="94"/>
      <c r="B258" s="89"/>
      <c r="C258" s="69" t="str">
        <f t="shared" ca="1" si="3"/>
        <v>OK</v>
      </c>
      <c r="D258" s="94" t="s">
        <v>271</v>
      </c>
      <c r="E258" s="119">
        <v>13.71</v>
      </c>
      <c r="F258" s="94">
        <v>240128</v>
      </c>
      <c r="G258" s="93">
        <v>45870</v>
      </c>
      <c r="H258" s="120">
        <v>45905</v>
      </c>
      <c r="I258" s="94" t="s">
        <v>124</v>
      </c>
      <c r="J258" s="94" t="s">
        <v>808</v>
      </c>
      <c r="K258" s="92"/>
      <c r="L258" s="94" t="s">
        <v>271</v>
      </c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</row>
    <row r="259" spans="1:29">
      <c r="A259" s="94"/>
      <c r="B259" s="89"/>
      <c r="C259" s="69" t="str">
        <f t="shared" ca="1" si="3"/>
        <v>OK</v>
      </c>
      <c r="D259" s="94" t="s">
        <v>273</v>
      </c>
      <c r="E259" s="119">
        <v>13.71</v>
      </c>
      <c r="F259" s="94">
        <v>240128</v>
      </c>
      <c r="G259" s="93">
        <v>45870</v>
      </c>
      <c r="H259" s="120">
        <v>45905</v>
      </c>
      <c r="I259" s="94" t="s">
        <v>124</v>
      </c>
      <c r="J259" s="94" t="s">
        <v>808</v>
      </c>
      <c r="K259" s="92"/>
      <c r="L259" s="94" t="s">
        <v>273</v>
      </c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</row>
    <row r="260" spans="1:29">
      <c r="A260" s="94"/>
      <c r="B260" s="89"/>
      <c r="C260" s="69" t="str">
        <f t="shared" ca="1" si="3"/>
        <v>OK</v>
      </c>
      <c r="D260" s="94" t="s">
        <v>274</v>
      </c>
      <c r="E260" s="119">
        <v>13.71</v>
      </c>
      <c r="F260" s="94">
        <v>240128</v>
      </c>
      <c r="G260" s="93">
        <v>45870</v>
      </c>
      <c r="H260" s="120">
        <v>45905</v>
      </c>
      <c r="I260" s="94" t="s">
        <v>124</v>
      </c>
      <c r="J260" s="94" t="s">
        <v>808</v>
      </c>
      <c r="K260" s="92"/>
      <c r="L260" s="94" t="s">
        <v>274</v>
      </c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</row>
    <row r="261" spans="1:29">
      <c r="A261" s="94"/>
      <c r="B261" s="89"/>
      <c r="C261" s="69" t="str">
        <f t="shared" ca="1" si="3"/>
        <v>OK</v>
      </c>
      <c r="D261" s="94" t="s">
        <v>277</v>
      </c>
      <c r="E261" s="119">
        <v>13.71</v>
      </c>
      <c r="F261" s="94">
        <v>240128</v>
      </c>
      <c r="G261" s="93">
        <v>45870</v>
      </c>
      <c r="H261" s="120">
        <v>45905</v>
      </c>
      <c r="I261" s="94" t="s">
        <v>124</v>
      </c>
      <c r="J261" s="94" t="s">
        <v>808</v>
      </c>
      <c r="K261" s="92"/>
      <c r="L261" s="94" t="s">
        <v>277</v>
      </c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</row>
    <row r="262" spans="1:29">
      <c r="A262" s="94"/>
      <c r="B262" s="89"/>
      <c r="C262" s="69" t="str">
        <f t="shared" ca="1" si="3"/>
        <v>OK</v>
      </c>
      <c r="D262" s="94" t="s">
        <v>279</v>
      </c>
      <c r="E262" s="119">
        <v>13.71</v>
      </c>
      <c r="F262" s="94">
        <v>240128</v>
      </c>
      <c r="G262" s="93">
        <v>45870</v>
      </c>
      <c r="H262" s="120">
        <v>45905</v>
      </c>
      <c r="I262" s="94" t="s">
        <v>124</v>
      </c>
      <c r="J262" s="94" t="s">
        <v>808</v>
      </c>
      <c r="K262" s="92"/>
      <c r="L262" s="94" t="s">
        <v>279</v>
      </c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</row>
    <row r="263" spans="1:29">
      <c r="A263" s="94"/>
      <c r="B263" s="89"/>
      <c r="C263" s="69" t="str">
        <f t="shared" ca="1" si="3"/>
        <v>OK</v>
      </c>
      <c r="D263" s="94" t="s">
        <v>281</v>
      </c>
      <c r="E263" s="119">
        <v>13.71</v>
      </c>
      <c r="F263" s="94">
        <v>240128</v>
      </c>
      <c r="G263" s="93">
        <v>45870</v>
      </c>
      <c r="H263" s="120">
        <v>45905</v>
      </c>
      <c r="I263" s="94" t="s">
        <v>124</v>
      </c>
      <c r="J263" s="94" t="s">
        <v>808</v>
      </c>
      <c r="K263" s="92"/>
      <c r="L263" s="94" t="s">
        <v>281</v>
      </c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</row>
    <row r="264" spans="1:29">
      <c r="A264" s="94"/>
      <c r="B264" s="89"/>
      <c r="C264" s="69" t="str">
        <f t="shared" ca="1" si="3"/>
        <v>OK</v>
      </c>
      <c r="D264" s="94" t="s">
        <v>283</v>
      </c>
      <c r="E264" s="119">
        <v>13.71</v>
      </c>
      <c r="F264" s="94">
        <v>240128</v>
      </c>
      <c r="G264" s="93">
        <v>45870</v>
      </c>
      <c r="H264" s="120">
        <v>45905</v>
      </c>
      <c r="I264" s="94" t="s">
        <v>124</v>
      </c>
      <c r="J264" s="94" t="s">
        <v>808</v>
      </c>
      <c r="K264" s="92"/>
      <c r="L264" s="94" t="s">
        <v>283</v>
      </c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</row>
    <row r="265" spans="1:29">
      <c r="A265" s="94"/>
      <c r="B265" s="89"/>
      <c r="C265" s="69" t="str">
        <f t="shared" ca="1" si="3"/>
        <v>OK</v>
      </c>
      <c r="D265" s="94" t="s">
        <v>285</v>
      </c>
      <c r="E265" s="119">
        <v>13.71</v>
      </c>
      <c r="F265" s="94">
        <v>240128</v>
      </c>
      <c r="G265" s="93">
        <v>45870</v>
      </c>
      <c r="H265" s="120">
        <v>45905</v>
      </c>
      <c r="I265" s="94" t="s">
        <v>124</v>
      </c>
      <c r="J265" s="94" t="s">
        <v>808</v>
      </c>
      <c r="K265" s="92"/>
      <c r="L265" s="94" t="s">
        <v>285</v>
      </c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</row>
    <row r="266" spans="1:29">
      <c r="A266" s="94"/>
      <c r="B266" s="89"/>
      <c r="C266" s="69" t="str">
        <f t="shared" ca="1" si="3"/>
        <v>OK</v>
      </c>
      <c r="D266" s="94" t="s">
        <v>289</v>
      </c>
      <c r="E266" s="119">
        <v>13.71</v>
      </c>
      <c r="F266" s="94">
        <v>240128</v>
      </c>
      <c r="G266" s="93">
        <v>45870</v>
      </c>
      <c r="H266" s="120">
        <v>45905</v>
      </c>
      <c r="I266" s="94" t="s">
        <v>124</v>
      </c>
      <c r="J266" s="94" t="s">
        <v>808</v>
      </c>
      <c r="K266" s="92"/>
      <c r="L266" s="94" t="s">
        <v>289</v>
      </c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</row>
    <row r="267" spans="1:29">
      <c r="A267" s="94"/>
      <c r="B267" s="89"/>
      <c r="C267" s="69" t="str">
        <f t="shared" ca="1" si="3"/>
        <v>OK</v>
      </c>
      <c r="D267" s="94" t="s">
        <v>810</v>
      </c>
      <c r="E267" s="119">
        <v>13.71</v>
      </c>
      <c r="F267" s="94">
        <v>240128</v>
      </c>
      <c r="G267" s="93">
        <v>45870</v>
      </c>
      <c r="H267" s="120">
        <v>45905</v>
      </c>
      <c r="I267" s="94" t="s">
        <v>124</v>
      </c>
      <c r="J267" s="94" t="s">
        <v>808</v>
      </c>
      <c r="K267" s="92"/>
      <c r="L267" s="94" t="s">
        <v>810</v>
      </c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</row>
    <row r="268" spans="1:29">
      <c r="A268" s="94"/>
      <c r="B268" s="89"/>
      <c r="C268" s="69" t="str">
        <f t="shared" ca="1" si="3"/>
        <v>OK</v>
      </c>
      <c r="D268" s="94" t="s">
        <v>294</v>
      </c>
      <c r="E268" s="119">
        <v>13.71</v>
      </c>
      <c r="F268" s="94">
        <v>240128</v>
      </c>
      <c r="G268" s="93">
        <v>45870</v>
      </c>
      <c r="H268" s="120">
        <v>45905</v>
      </c>
      <c r="I268" s="94" t="s">
        <v>124</v>
      </c>
      <c r="J268" s="94" t="s">
        <v>808</v>
      </c>
      <c r="K268" s="92"/>
      <c r="L268" s="94" t="s">
        <v>294</v>
      </c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</row>
    <row r="269" spans="1:29">
      <c r="A269" s="94"/>
      <c r="B269" s="89"/>
      <c r="C269" s="69" t="str">
        <f t="shared" ca="1" si="3"/>
        <v>OK</v>
      </c>
      <c r="D269" s="94" t="s">
        <v>297</v>
      </c>
      <c r="E269" s="119">
        <v>13.71</v>
      </c>
      <c r="F269" s="94">
        <v>240128</v>
      </c>
      <c r="G269" s="93">
        <v>45870</v>
      </c>
      <c r="H269" s="120">
        <v>45905</v>
      </c>
      <c r="I269" s="94" t="s">
        <v>124</v>
      </c>
      <c r="J269" s="94" t="s">
        <v>808</v>
      </c>
      <c r="K269" s="92"/>
      <c r="L269" s="94" t="s">
        <v>297</v>
      </c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</row>
    <row r="270" spans="1:29">
      <c r="A270" s="94"/>
      <c r="B270" s="89"/>
      <c r="C270" s="69" t="str">
        <f t="shared" ca="1" si="3"/>
        <v>OK</v>
      </c>
      <c r="D270" s="94" t="s">
        <v>299</v>
      </c>
      <c r="E270" s="119">
        <v>13.71</v>
      </c>
      <c r="F270" s="94">
        <v>240128</v>
      </c>
      <c r="G270" s="93">
        <v>45870</v>
      </c>
      <c r="H270" s="120">
        <v>45905</v>
      </c>
      <c r="I270" s="94" t="s">
        <v>124</v>
      </c>
      <c r="J270" s="94" t="s">
        <v>808</v>
      </c>
      <c r="K270" s="92"/>
      <c r="L270" s="94" t="s">
        <v>299</v>
      </c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</row>
    <row r="271" spans="1:29">
      <c r="A271" s="94"/>
      <c r="B271" s="89"/>
      <c r="C271" s="69" t="str">
        <f t="shared" ca="1" si="3"/>
        <v>OK</v>
      </c>
      <c r="D271" s="94" t="s">
        <v>302</v>
      </c>
      <c r="E271" s="119">
        <v>13.71</v>
      </c>
      <c r="F271" s="94">
        <v>240128</v>
      </c>
      <c r="G271" s="93">
        <v>45870</v>
      </c>
      <c r="H271" s="120">
        <v>45905</v>
      </c>
      <c r="I271" s="94" t="s">
        <v>124</v>
      </c>
      <c r="J271" s="94" t="s">
        <v>808</v>
      </c>
      <c r="K271" s="92"/>
      <c r="L271" s="94" t="s">
        <v>302</v>
      </c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</row>
    <row r="272" spans="1:29">
      <c r="A272" s="94"/>
      <c r="B272" s="89"/>
      <c r="C272" s="69" t="str">
        <f t="shared" ca="1" si="3"/>
        <v>OK</v>
      </c>
      <c r="D272" s="94" t="s">
        <v>303</v>
      </c>
      <c r="E272" s="119">
        <v>13.71</v>
      </c>
      <c r="F272" s="94">
        <v>240128</v>
      </c>
      <c r="G272" s="93">
        <v>45870</v>
      </c>
      <c r="H272" s="120">
        <v>45905</v>
      </c>
      <c r="I272" s="94" t="s">
        <v>124</v>
      </c>
      <c r="J272" s="94" t="s">
        <v>808</v>
      </c>
      <c r="K272" s="92"/>
      <c r="L272" s="94" t="s">
        <v>303</v>
      </c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</row>
    <row r="273" spans="1:29">
      <c r="A273" s="94"/>
      <c r="B273" s="89"/>
      <c r="C273" s="69" t="str">
        <f t="shared" ca="1" si="3"/>
        <v>OK</v>
      </c>
      <c r="D273" s="94" t="s">
        <v>305</v>
      </c>
      <c r="E273" s="119">
        <v>13.71</v>
      </c>
      <c r="F273" s="94">
        <v>240128</v>
      </c>
      <c r="G273" s="93">
        <v>45870</v>
      </c>
      <c r="H273" s="120">
        <v>45905</v>
      </c>
      <c r="I273" s="94" t="s">
        <v>124</v>
      </c>
      <c r="J273" s="94" t="s">
        <v>808</v>
      </c>
      <c r="K273" s="92"/>
      <c r="L273" s="94" t="s">
        <v>305</v>
      </c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</row>
    <row r="274" spans="1:29">
      <c r="A274" s="94"/>
      <c r="B274" s="89"/>
      <c r="C274" s="69" t="str">
        <f t="shared" ca="1" si="3"/>
        <v>OK</v>
      </c>
      <c r="D274" s="94" t="s">
        <v>307</v>
      </c>
      <c r="E274" s="119">
        <v>13.71</v>
      </c>
      <c r="F274" s="94">
        <v>240128</v>
      </c>
      <c r="G274" s="93">
        <v>45870</v>
      </c>
      <c r="H274" s="120">
        <v>45905</v>
      </c>
      <c r="I274" s="94" t="s">
        <v>124</v>
      </c>
      <c r="J274" s="94" t="s">
        <v>808</v>
      </c>
      <c r="K274" s="92"/>
      <c r="L274" s="94" t="s">
        <v>307</v>
      </c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</row>
    <row r="275" spans="1:29">
      <c r="A275" s="94"/>
      <c r="B275" s="89"/>
      <c r="C275" s="69" t="str">
        <f t="shared" ca="1" si="3"/>
        <v>OK</v>
      </c>
      <c r="D275" s="94" t="s">
        <v>309</v>
      </c>
      <c r="E275" s="119">
        <v>13.71</v>
      </c>
      <c r="F275" s="94">
        <v>240128</v>
      </c>
      <c r="G275" s="93">
        <v>45870</v>
      </c>
      <c r="H275" s="120">
        <v>45905</v>
      </c>
      <c r="I275" s="94" t="s">
        <v>124</v>
      </c>
      <c r="J275" s="94" t="s">
        <v>808</v>
      </c>
      <c r="K275" s="92"/>
      <c r="L275" s="94" t="s">
        <v>309</v>
      </c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</row>
    <row r="276" spans="1:29">
      <c r="A276" s="94"/>
      <c r="B276" s="89"/>
      <c r="C276" s="69" t="str">
        <f t="shared" ca="1" si="3"/>
        <v>OK</v>
      </c>
      <c r="D276" s="94" t="s">
        <v>441</v>
      </c>
      <c r="E276" s="119">
        <v>13.71</v>
      </c>
      <c r="F276" s="94">
        <v>240128</v>
      </c>
      <c r="G276" s="93">
        <v>45870</v>
      </c>
      <c r="H276" s="120">
        <v>45905</v>
      </c>
      <c r="I276" s="94" t="s">
        <v>124</v>
      </c>
      <c r="J276" s="94" t="s">
        <v>808</v>
      </c>
      <c r="K276" s="92"/>
      <c r="L276" s="94" t="s">
        <v>441</v>
      </c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</row>
    <row r="277" spans="1:29">
      <c r="A277" s="94"/>
      <c r="B277" s="89"/>
      <c r="C277" s="69" t="str">
        <f t="shared" ca="1" si="3"/>
        <v>OK</v>
      </c>
      <c r="D277" s="94" t="s">
        <v>311</v>
      </c>
      <c r="E277" s="119">
        <v>13.71</v>
      </c>
      <c r="F277" s="94">
        <v>240128</v>
      </c>
      <c r="G277" s="93">
        <v>45870</v>
      </c>
      <c r="H277" s="120">
        <v>45905</v>
      </c>
      <c r="I277" s="94" t="s">
        <v>124</v>
      </c>
      <c r="J277" s="94" t="s">
        <v>808</v>
      </c>
      <c r="K277" s="92"/>
      <c r="L277" s="94" t="s">
        <v>311</v>
      </c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</row>
    <row r="278" spans="1:29">
      <c r="A278" s="94"/>
      <c r="B278" s="89"/>
      <c r="C278" s="69" t="str">
        <f t="shared" ca="1" si="3"/>
        <v>OK</v>
      </c>
      <c r="D278" s="94" t="s">
        <v>313</v>
      </c>
      <c r="E278" s="119">
        <v>13.71</v>
      </c>
      <c r="F278" s="94">
        <v>240128</v>
      </c>
      <c r="G278" s="93">
        <v>45870</v>
      </c>
      <c r="H278" s="120">
        <v>45905</v>
      </c>
      <c r="I278" s="94" t="s">
        <v>124</v>
      </c>
      <c r="J278" s="94" t="s">
        <v>808</v>
      </c>
      <c r="K278" s="92"/>
      <c r="L278" s="94" t="s">
        <v>313</v>
      </c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</row>
    <row r="279" spans="1:29">
      <c r="A279" s="94"/>
      <c r="B279" s="89"/>
      <c r="C279" s="69" t="str">
        <f t="shared" ca="1" si="3"/>
        <v>OK</v>
      </c>
      <c r="D279" s="94" t="s">
        <v>314</v>
      </c>
      <c r="E279" s="119">
        <v>13.71</v>
      </c>
      <c r="F279" s="94">
        <v>240128</v>
      </c>
      <c r="G279" s="93">
        <v>45870</v>
      </c>
      <c r="H279" s="120">
        <v>45905</v>
      </c>
      <c r="I279" s="94" t="s">
        <v>124</v>
      </c>
      <c r="J279" s="94" t="s">
        <v>808</v>
      </c>
      <c r="K279" s="92"/>
      <c r="L279" s="94" t="s">
        <v>314</v>
      </c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</row>
    <row r="280" spans="1:29">
      <c r="A280" s="94"/>
      <c r="B280" s="89"/>
      <c r="C280" s="69" t="str">
        <f t="shared" ca="1" si="3"/>
        <v>OK</v>
      </c>
      <c r="D280" s="94" t="s">
        <v>316</v>
      </c>
      <c r="E280" s="119">
        <v>13.71</v>
      </c>
      <c r="F280" s="94">
        <v>240128</v>
      </c>
      <c r="G280" s="93">
        <v>45870</v>
      </c>
      <c r="H280" s="120">
        <v>45905</v>
      </c>
      <c r="I280" s="94" t="s">
        <v>124</v>
      </c>
      <c r="J280" s="94" t="s">
        <v>808</v>
      </c>
      <c r="K280" s="92"/>
      <c r="L280" s="94" t="s">
        <v>316</v>
      </c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</row>
    <row r="281" spans="1:29">
      <c r="A281" s="94"/>
      <c r="B281" s="89"/>
      <c r="C281" s="69" t="str">
        <f t="shared" ca="1" si="3"/>
        <v>OK</v>
      </c>
      <c r="D281" s="94" t="s">
        <v>317</v>
      </c>
      <c r="E281" s="119">
        <v>13.71</v>
      </c>
      <c r="F281" s="94">
        <v>240128</v>
      </c>
      <c r="G281" s="93">
        <v>45870</v>
      </c>
      <c r="H281" s="120">
        <v>45905</v>
      </c>
      <c r="I281" s="94" t="s">
        <v>124</v>
      </c>
      <c r="J281" s="94" t="s">
        <v>808</v>
      </c>
      <c r="K281" s="92"/>
      <c r="L281" s="94" t="s">
        <v>317</v>
      </c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</row>
    <row r="282" spans="1:29">
      <c r="A282" s="94"/>
      <c r="B282" s="89"/>
      <c r="C282" s="69" t="str">
        <f t="shared" ca="1" si="3"/>
        <v>OK</v>
      </c>
      <c r="D282" s="94" t="s">
        <v>319</v>
      </c>
      <c r="E282" s="119">
        <v>13.71</v>
      </c>
      <c r="F282" s="94">
        <v>240128</v>
      </c>
      <c r="G282" s="93">
        <v>45870</v>
      </c>
      <c r="H282" s="120">
        <v>45905</v>
      </c>
      <c r="I282" s="94" t="s">
        <v>124</v>
      </c>
      <c r="J282" s="94" t="s">
        <v>808</v>
      </c>
      <c r="K282" s="92"/>
      <c r="L282" s="94" t="s">
        <v>319</v>
      </c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</row>
    <row r="283" spans="1:29">
      <c r="A283" s="94"/>
      <c r="B283" s="89"/>
      <c r="C283" s="69" t="str">
        <f t="shared" ca="1" si="3"/>
        <v>OK</v>
      </c>
      <c r="D283" s="94" t="s">
        <v>321</v>
      </c>
      <c r="E283" s="119">
        <v>13.71</v>
      </c>
      <c r="F283" s="94">
        <v>240128</v>
      </c>
      <c r="G283" s="93">
        <v>45870</v>
      </c>
      <c r="H283" s="120">
        <v>45905</v>
      </c>
      <c r="I283" s="94" t="s">
        <v>124</v>
      </c>
      <c r="J283" s="94" t="s">
        <v>808</v>
      </c>
      <c r="K283" s="92"/>
      <c r="L283" s="94" t="s">
        <v>321</v>
      </c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</row>
    <row r="284" spans="1:29">
      <c r="A284" s="94"/>
      <c r="B284" s="89"/>
      <c r="C284" s="69" t="str">
        <f t="shared" ca="1" si="3"/>
        <v>OK</v>
      </c>
      <c r="D284" s="94" t="s">
        <v>324</v>
      </c>
      <c r="E284" s="119">
        <v>13.71</v>
      </c>
      <c r="F284" s="94">
        <v>240128</v>
      </c>
      <c r="G284" s="93">
        <v>45870</v>
      </c>
      <c r="H284" s="120">
        <v>45905</v>
      </c>
      <c r="I284" s="94" t="s">
        <v>124</v>
      </c>
      <c r="J284" s="94" t="s">
        <v>808</v>
      </c>
      <c r="K284" s="92"/>
      <c r="L284" s="94" t="s">
        <v>324</v>
      </c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</row>
    <row r="285" spans="1:29">
      <c r="A285" s="94"/>
      <c r="B285" s="89"/>
      <c r="C285" s="69" t="str">
        <f t="shared" ca="1" si="3"/>
        <v>OK</v>
      </c>
      <c r="D285" s="94" t="s">
        <v>325</v>
      </c>
      <c r="E285" s="119">
        <v>13.71</v>
      </c>
      <c r="F285" s="94">
        <v>240128</v>
      </c>
      <c r="G285" s="93">
        <v>45870</v>
      </c>
      <c r="H285" s="120">
        <v>45905</v>
      </c>
      <c r="I285" s="94" t="s">
        <v>124</v>
      </c>
      <c r="J285" s="94" t="s">
        <v>808</v>
      </c>
      <c r="K285" s="92"/>
      <c r="L285" s="94" t="s">
        <v>325</v>
      </c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</row>
    <row r="286" spans="1:29">
      <c r="A286" s="94"/>
      <c r="B286" s="89"/>
      <c r="C286" s="69" t="str">
        <f t="shared" ca="1" si="3"/>
        <v>OK</v>
      </c>
      <c r="D286" s="94" t="s">
        <v>326</v>
      </c>
      <c r="E286" s="119">
        <v>13.71</v>
      </c>
      <c r="F286" s="94">
        <v>240128</v>
      </c>
      <c r="G286" s="93">
        <v>45870</v>
      </c>
      <c r="H286" s="120">
        <v>45905</v>
      </c>
      <c r="I286" s="94" t="s">
        <v>124</v>
      </c>
      <c r="J286" s="94" t="s">
        <v>808</v>
      </c>
      <c r="K286" s="92"/>
      <c r="L286" s="94" t="s">
        <v>326</v>
      </c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</row>
    <row r="287" spans="1:29">
      <c r="A287" s="94"/>
      <c r="B287" s="89"/>
      <c r="C287" s="69" t="str">
        <f t="shared" ca="1" si="3"/>
        <v>OK</v>
      </c>
      <c r="D287" s="94" t="s">
        <v>328</v>
      </c>
      <c r="E287" s="119">
        <v>13.71</v>
      </c>
      <c r="F287" s="94">
        <v>240128</v>
      </c>
      <c r="G287" s="93">
        <v>45870</v>
      </c>
      <c r="H287" s="120">
        <v>45905</v>
      </c>
      <c r="I287" s="94" t="s">
        <v>124</v>
      </c>
      <c r="J287" s="94" t="s">
        <v>808</v>
      </c>
      <c r="K287" s="92"/>
      <c r="L287" s="94" t="s">
        <v>328</v>
      </c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</row>
    <row r="288" spans="1:29">
      <c r="A288" s="94"/>
      <c r="B288" s="89"/>
      <c r="C288" s="69" t="str">
        <f t="shared" ca="1" si="3"/>
        <v>OK</v>
      </c>
      <c r="D288" s="94" t="s">
        <v>329</v>
      </c>
      <c r="E288" s="119">
        <v>13.71</v>
      </c>
      <c r="F288" s="94">
        <v>240128</v>
      </c>
      <c r="G288" s="93">
        <v>45870</v>
      </c>
      <c r="H288" s="120">
        <v>45905</v>
      </c>
      <c r="I288" s="94" t="s">
        <v>124</v>
      </c>
      <c r="J288" s="94" t="s">
        <v>808</v>
      </c>
      <c r="K288" s="92"/>
      <c r="L288" s="94" t="s">
        <v>329</v>
      </c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</row>
    <row r="289" spans="1:29">
      <c r="A289" s="94"/>
      <c r="B289" s="89"/>
      <c r="C289" s="69" t="str">
        <f t="shared" ca="1" si="3"/>
        <v>OK</v>
      </c>
      <c r="D289" s="94" t="s">
        <v>330</v>
      </c>
      <c r="E289" s="119">
        <v>13.71</v>
      </c>
      <c r="F289" s="94">
        <v>240128</v>
      </c>
      <c r="G289" s="93">
        <v>45870</v>
      </c>
      <c r="H289" s="120">
        <v>45905</v>
      </c>
      <c r="I289" s="94" t="s">
        <v>124</v>
      </c>
      <c r="J289" s="94" t="s">
        <v>808</v>
      </c>
      <c r="K289" s="92"/>
      <c r="L289" s="94" t="s">
        <v>330</v>
      </c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</row>
    <row r="290" spans="1:29">
      <c r="A290" s="94"/>
      <c r="B290" s="89"/>
      <c r="C290" s="69" t="str">
        <f t="shared" ca="1" si="3"/>
        <v>OK</v>
      </c>
      <c r="D290" s="94" t="s">
        <v>331</v>
      </c>
      <c r="E290" s="119">
        <v>13.71</v>
      </c>
      <c r="F290" s="94">
        <v>240128</v>
      </c>
      <c r="G290" s="93">
        <v>45870</v>
      </c>
      <c r="H290" s="120">
        <v>45905</v>
      </c>
      <c r="I290" s="94" t="s">
        <v>124</v>
      </c>
      <c r="J290" s="94" t="s">
        <v>808</v>
      </c>
      <c r="K290" s="92"/>
      <c r="L290" s="94" t="s">
        <v>331</v>
      </c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</row>
    <row r="291" spans="1:29">
      <c r="A291" s="94"/>
      <c r="B291" s="89"/>
      <c r="C291" s="87">
        <v>45706</v>
      </c>
      <c r="D291" s="94" t="s">
        <v>811</v>
      </c>
      <c r="E291" s="119">
        <v>13.71</v>
      </c>
      <c r="F291" s="94">
        <v>240128</v>
      </c>
      <c r="G291" s="93">
        <v>45870</v>
      </c>
      <c r="H291" s="120">
        <v>45905</v>
      </c>
      <c r="I291" s="94" t="s">
        <v>124</v>
      </c>
      <c r="J291" s="94" t="s">
        <v>808</v>
      </c>
      <c r="K291" s="92"/>
      <c r="L291" s="94" t="s">
        <v>811</v>
      </c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</row>
    <row r="292" spans="1:29">
      <c r="A292" s="94"/>
      <c r="B292" s="89"/>
      <c r="C292" s="87">
        <v>45429</v>
      </c>
      <c r="D292" s="94" t="s">
        <v>812</v>
      </c>
      <c r="E292" s="119">
        <v>13.71</v>
      </c>
      <c r="F292" s="94">
        <v>240128</v>
      </c>
      <c r="G292" s="93">
        <v>45870</v>
      </c>
      <c r="H292" s="120">
        <v>45905</v>
      </c>
      <c r="I292" s="94" t="s">
        <v>124</v>
      </c>
      <c r="J292" s="94" t="s">
        <v>808</v>
      </c>
      <c r="K292" s="92"/>
      <c r="L292" s="94" t="s">
        <v>812</v>
      </c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</row>
    <row r="293" spans="1:29">
      <c r="A293" s="94"/>
      <c r="B293" s="89"/>
      <c r="C293" s="69" t="str">
        <f t="shared" ref="C293:C464" ca="1" si="4">IF(COUNTIF(A:A, D293)&gt;0, "OK", "Incompleto")</f>
        <v>OK</v>
      </c>
      <c r="D293" s="94" t="s">
        <v>332</v>
      </c>
      <c r="E293" s="119">
        <v>13.71</v>
      </c>
      <c r="F293" s="94">
        <v>240128</v>
      </c>
      <c r="G293" s="93">
        <v>45870</v>
      </c>
      <c r="H293" s="120">
        <v>45905</v>
      </c>
      <c r="I293" s="94" t="s">
        <v>124</v>
      </c>
      <c r="J293" s="94" t="s">
        <v>808</v>
      </c>
      <c r="K293" s="92"/>
      <c r="L293" s="94" t="s">
        <v>332</v>
      </c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</row>
    <row r="294" spans="1:29">
      <c r="A294" s="94"/>
      <c r="B294" s="89"/>
      <c r="C294" s="69" t="str">
        <f t="shared" ca="1" si="4"/>
        <v>OK</v>
      </c>
      <c r="D294" s="94" t="s">
        <v>334</v>
      </c>
      <c r="E294" s="119">
        <v>13.71</v>
      </c>
      <c r="F294" s="94">
        <v>240128</v>
      </c>
      <c r="G294" s="93">
        <v>45870</v>
      </c>
      <c r="H294" s="120">
        <v>45905</v>
      </c>
      <c r="I294" s="94" t="s">
        <v>124</v>
      </c>
      <c r="J294" s="94" t="s">
        <v>808</v>
      </c>
      <c r="K294" s="92"/>
      <c r="L294" s="94" t="s">
        <v>334</v>
      </c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</row>
    <row r="295" spans="1:29">
      <c r="A295" s="94"/>
      <c r="B295" s="89"/>
      <c r="C295" s="69" t="str">
        <f t="shared" ca="1" si="4"/>
        <v>OK</v>
      </c>
      <c r="D295" s="94" t="s">
        <v>335</v>
      </c>
      <c r="E295" s="119">
        <v>13.71</v>
      </c>
      <c r="F295" s="94">
        <v>240128</v>
      </c>
      <c r="G295" s="93">
        <v>45870</v>
      </c>
      <c r="H295" s="120">
        <v>45905</v>
      </c>
      <c r="I295" s="94" t="s">
        <v>124</v>
      </c>
      <c r="J295" s="94" t="s">
        <v>808</v>
      </c>
      <c r="K295" s="92"/>
      <c r="L295" s="94" t="s">
        <v>335</v>
      </c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</row>
    <row r="296" spans="1:29">
      <c r="A296" s="94"/>
      <c r="B296" s="89"/>
      <c r="C296" s="69" t="str">
        <f t="shared" ca="1" si="4"/>
        <v>OK</v>
      </c>
      <c r="D296" s="94" t="s">
        <v>336</v>
      </c>
      <c r="E296" s="119">
        <v>13.71</v>
      </c>
      <c r="F296" s="94">
        <v>240128</v>
      </c>
      <c r="G296" s="93">
        <v>45870</v>
      </c>
      <c r="H296" s="120">
        <v>45905</v>
      </c>
      <c r="I296" s="94" t="s">
        <v>124</v>
      </c>
      <c r="J296" s="94" t="s">
        <v>808</v>
      </c>
      <c r="K296" s="92"/>
      <c r="L296" s="94" t="s">
        <v>336</v>
      </c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</row>
    <row r="297" spans="1:29">
      <c r="A297" s="94"/>
      <c r="B297" s="89"/>
      <c r="C297" s="69" t="str">
        <f t="shared" ca="1" si="4"/>
        <v>OK</v>
      </c>
      <c r="D297" s="94" t="s">
        <v>337</v>
      </c>
      <c r="E297" s="119">
        <v>13.71</v>
      </c>
      <c r="F297" s="94">
        <v>240128</v>
      </c>
      <c r="G297" s="93">
        <v>45870</v>
      </c>
      <c r="H297" s="120">
        <v>45905</v>
      </c>
      <c r="I297" s="94" t="s">
        <v>124</v>
      </c>
      <c r="J297" s="94" t="s">
        <v>808</v>
      </c>
      <c r="K297" s="92"/>
      <c r="L297" s="94" t="s">
        <v>337</v>
      </c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</row>
    <row r="298" spans="1:29">
      <c r="A298" s="94"/>
      <c r="B298" s="89"/>
      <c r="C298" s="69" t="str">
        <f t="shared" ca="1" si="4"/>
        <v>OK</v>
      </c>
      <c r="D298" s="94" t="s">
        <v>339</v>
      </c>
      <c r="E298" s="119">
        <v>13.71</v>
      </c>
      <c r="F298" s="94">
        <v>240128</v>
      </c>
      <c r="G298" s="93">
        <v>45870</v>
      </c>
      <c r="H298" s="120">
        <v>45905</v>
      </c>
      <c r="I298" s="94" t="s">
        <v>124</v>
      </c>
      <c r="J298" s="94" t="s">
        <v>808</v>
      </c>
      <c r="K298" s="92"/>
      <c r="L298" s="94" t="s">
        <v>339</v>
      </c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</row>
    <row r="299" spans="1:29">
      <c r="A299" s="94"/>
      <c r="B299" s="89"/>
      <c r="C299" s="69" t="str">
        <f t="shared" ca="1" si="4"/>
        <v>OK</v>
      </c>
      <c r="D299" s="94" t="s">
        <v>341</v>
      </c>
      <c r="E299" s="119">
        <v>13.71</v>
      </c>
      <c r="F299" s="94">
        <v>240128</v>
      </c>
      <c r="G299" s="93">
        <v>45870</v>
      </c>
      <c r="H299" s="120">
        <v>45905</v>
      </c>
      <c r="I299" s="94" t="s">
        <v>124</v>
      </c>
      <c r="J299" s="94" t="s">
        <v>808</v>
      </c>
      <c r="K299" s="92"/>
      <c r="L299" s="94" t="s">
        <v>341</v>
      </c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</row>
    <row r="300" spans="1:29">
      <c r="A300" s="94"/>
      <c r="B300" s="89"/>
      <c r="C300" s="69" t="str">
        <f t="shared" ca="1" si="4"/>
        <v>OK</v>
      </c>
      <c r="D300" s="94" t="s">
        <v>342</v>
      </c>
      <c r="E300" s="119">
        <v>13.71</v>
      </c>
      <c r="F300" s="94">
        <v>240128</v>
      </c>
      <c r="G300" s="93">
        <v>45870</v>
      </c>
      <c r="H300" s="120">
        <v>45905</v>
      </c>
      <c r="I300" s="94" t="s">
        <v>124</v>
      </c>
      <c r="J300" s="94" t="s">
        <v>808</v>
      </c>
      <c r="K300" s="92"/>
      <c r="L300" s="94" t="s">
        <v>342</v>
      </c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</row>
    <row r="301" spans="1:29">
      <c r="A301" s="94"/>
      <c r="B301" s="89"/>
      <c r="C301" s="69" t="str">
        <f t="shared" ca="1" si="4"/>
        <v>OK</v>
      </c>
      <c r="D301" s="94" t="s">
        <v>344</v>
      </c>
      <c r="E301" s="119">
        <v>13.71</v>
      </c>
      <c r="F301" s="94">
        <v>240128</v>
      </c>
      <c r="G301" s="93">
        <v>45870</v>
      </c>
      <c r="H301" s="120">
        <v>45905</v>
      </c>
      <c r="I301" s="94" t="s">
        <v>124</v>
      </c>
      <c r="J301" s="94" t="s">
        <v>808</v>
      </c>
      <c r="K301" s="92"/>
      <c r="L301" s="94" t="s">
        <v>344</v>
      </c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</row>
    <row r="302" spans="1:29">
      <c r="A302" s="94"/>
      <c r="B302" s="89"/>
      <c r="C302" s="69" t="str">
        <f t="shared" ca="1" si="4"/>
        <v>OK</v>
      </c>
      <c r="D302" s="94" t="s">
        <v>347</v>
      </c>
      <c r="E302" s="119">
        <v>13.71</v>
      </c>
      <c r="F302" s="94">
        <v>240128</v>
      </c>
      <c r="G302" s="93">
        <v>45870</v>
      </c>
      <c r="H302" s="120">
        <v>45905</v>
      </c>
      <c r="I302" s="94" t="s">
        <v>124</v>
      </c>
      <c r="J302" s="94" t="s">
        <v>808</v>
      </c>
      <c r="K302" s="92"/>
      <c r="L302" s="94" t="s">
        <v>347</v>
      </c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</row>
    <row r="303" spans="1:29">
      <c r="A303" s="94"/>
      <c r="B303" s="89"/>
      <c r="C303" s="69" t="str">
        <f t="shared" ca="1" si="4"/>
        <v>OK</v>
      </c>
      <c r="D303" s="94" t="s">
        <v>542</v>
      </c>
      <c r="E303" s="119">
        <v>13.71</v>
      </c>
      <c r="F303" s="94">
        <v>240128</v>
      </c>
      <c r="G303" s="93">
        <v>45870</v>
      </c>
      <c r="H303" s="120">
        <v>45905</v>
      </c>
      <c r="I303" s="94" t="s">
        <v>124</v>
      </c>
      <c r="J303" s="94" t="s">
        <v>808</v>
      </c>
      <c r="K303" s="92"/>
      <c r="L303" s="94" t="s">
        <v>542</v>
      </c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</row>
    <row r="304" spans="1:29">
      <c r="A304" s="94"/>
      <c r="B304" s="89"/>
      <c r="C304" s="69" t="str">
        <f t="shared" ca="1" si="4"/>
        <v>OK</v>
      </c>
      <c r="D304" s="94" t="s">
        <v>443</v>
      </c>
      <c r="E304" s="119">
        <v>13.71</v>
      </c>
      <c r="F304" s="94">
        <v>240128</v>
      </c>
      <c r="G304" s="93">
        <v>45870</v>
      </c>
      <c r="H304" s="120">
        <v>45905</v>
      </c>
      <c r="I304" s="94" t="s">
        <v>124</v>
      </c>
      <c r="J304" s="94" t="s">
        <v>808</v>
      </c>
      <c r="K304" s="92"/>
      <c r="L304" s="94" t="s">
        <v>443</v>
      </c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</row>
    <row r="305" spans="1:29">
      <c r="A305" s="94"/>
      <c r="B305" s="89"/>
      <c r="C305" s="69" t="str">
        <f t="shared" ca="1" si="4"/>
        <v>OK</v>
      </c>
      <c r="D305" s="94" t="s">
        <v>349</v>
      </c>
      <c r="E305" s="119">
        <v>13.71</v>
      </c>
      <c r="F305" s="94">
        <v>240128</v>
      </c>
      <c r="G305" s="93">
        <v>45870</v>
      </c>
      <c r="H305" s="120">
        <v>45905</v>
      </c>
      <c r="I305" s="94" t="s">
        <v>124</v>
      </c>
      <c r="J305" s="94" t="s">
        <v>808</v>
      </c>
      <c r="K305" s="92"/>
      <c r="L305" s="94" t="s">
        <v>349</v>
      </c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</row>
    <row r="306" spans="1:29">
      <c r="A306" s="94"/>
      <c r="B306" s="89"/>
      <c r="C306" s="69" t="str">
        <f t="shared" ca="1" si="4"/>
        <v>OK</v>
      </c>
      <c r="D306" s="94" t="s">
        <v>351</v>
      </c>
      <c r="E306" s="119">
        <v>13.71</v>
      </c>
      <c r="F306" s="94">
        <v>240128</v>
      </c>
      <c r="G306" s="93">
        <v>45870</v>
      </c>
      <c r="H306" s="120">
        <v>45905</v>
      </c>
      <c r="I306" s="94" t="s">
        <v>124</v>
      </c>
      <c r="J306" s="94" t="s">
        <v>808</v>
      </c>
      <c r="K306" s="92"/>
      <c r="L306" s="94" t="s">
        <v>351</v>
      </c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</row>
    <row r="307" spans="1:29">
      <c r="A307" s="94"/>
      <c r="B307" s="89"/>
      <c r="C307" s="69" t="str">
        <f t="shared" ca="1" si="4"/>
        <v>OK</v>
      </c>
      <c r="D307" s="94" t="s">
        <v>353</v>
      </c>
      <c r="E307" s="119">
        <v>13.71</v>
      </c>
      <c r="F307" s="94">
        <v>240128</v>
      </c>
      <c r="G307" s="93">
        <v>45870</v>
      </c>
      <c r="H307" s="120">
        <v>45905</v>
      </c>
      <c r="I307" s="94" t="s">
        <v>124</v>
      </c>
      <c r="J307" s="94" t="s">
        <v>808</v>
      </c>
      <c r="K307" s="92"/>
      <c r="L307" s="94" t="s">
        <v>353</v>
      </c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</row>
    <row r="308" spans="1:29">
      <c r="A308" s="94"/>
      <c r="B308" s="89"/>
      <c r="C308" s="69" t="str">
        <f t="shared" ca="1" si="4"/>
        <v>OK</v>
      </c>
      <c r="D308" s="94" t="s">
        <v>356</v>
      </c>
      <c r="E308" s="119">
        <v>13.71</v>
      </c>
      <c r="F308" s="94">
        <v>240128</v>
      </c>
      <c r="G308" s="93">
        <v>45870</v>
      </c>
      <c r="H308" s="120">
        <v>45905</v>
      </c>
      <c r="I308" s="94" t="s">
        <v>124</v>
      </c>
      <c r="J308" s="94" t="s">
        <v>808</v>
      </c>
      <c r="K308" s="92"/>
      <c r="L308" s="94" t="s">
        <v>356</v>
      </c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</row>
    <row r="309" spans="1:29">
      <c r="A309" s="94"/>
      <c r="B309" s="89"/>
      <c r="C309" s="69" t="str">
        <f t="shared" ca="1" si="4"/>
        <v>OK</v>
      </c>
      <c r="D309" s="94" t="s">
        <v>357</v>
      </c>
      <c r="E309" s="119">
        <v>13.71</v>
      </c>
      <c r="F309" s="94">
        <v>240128</v>
      </c>
      <c r="G309" s="93">
        <v>45870</v>
      </c>
      <c r="H309" s="120">
        <v>45905</v>
      </c>
      <c r="I309" s="94" t="s">
        <v>124</v>
      </c>
      <c r="J309" s="94" t="s">
        <v>808</v>
      </c>
      <c r="K309" s="92"/>
      <c r="L309" s="94" t="s">
        <v>357</v>
      </c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</row>
    <row r="310" spans="1:29">
      <c r="A310" s="94"/>
      <c r="B310" s="89"/>
      <c r="C310" s="69" t="str">
        <f t="shared" ca="1" si="4"/>
        <v>OK</v>
      </c>
      <c r="D310" s="94" t="s">
        <v>358</v>
      </c>
      <c r="E310" s="119">
        <v>13.71</v>
      </c>
      <c r="F310" s="94">
        <v>240128</v>
      </c>
      <c r="G310" s="93">
        <v>45870</v>
      </c>
      <c r="H310" s="120">
        <v>45905</v>
      </c>
      <c r="I310" s="94" t="s">
        <v>124</v>
      </c>
      <c r="J310" s="94" t="s">
        <v>808</v>
      </c>
      <c r="K310" s="92"/>
      <c r="L310" s="94" t="s">
        <v>358</v>
      </c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</row>
    <row r="311" spans="1:29">
      <c r="A311" s="94"/>
      <c r="B311" s="89"/>
      <c r="C311" s="69" t="str">
        <f t="shared" ca="1" si="4"/>
        <v>OK</v>
      </c>
      <c r="D311" s="94" t="s">
        <v>360</v>
      </c>
      <c r="E311" s="119">
        <v>13.71</v>
      </c>
      <c r="F311" s="94">
        <v>240128</v>
      </c>
      <c r="G311" s="93">
        <v>45870</v>
      </c>
      <c r="H311" s="120">
        <v>45905</v>
      </c>
      <c r="I311" s="94" t="s">
        <v>124</v>
      </c>
      <c r="J311" s="94" t="s">
        <v>808</v>
      </c>
      <c r="K311" s="92"/>
      <c r="L311" s="94" t="s">
        <v>360</v>
      </c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</row>
    <row r="312" spans="1:29">
      <c r="A312" s="94"/>
      <c r="B312" s="89"/>
      <c r="C312" s="69" t="str">
        <f t="shared" ca="1" si="4"/>
        <v>OK</v>
      </c>
      <c r="D312" s="94" t="s">
        <v>266</v>
      </c>
      <c r="E312" s="119">
        <v>13.71</v>
      </c>
      <c r="F312" s="94">
        <v>240128</v>
      </c>
      <c r="G312" s="93">
        <v>45870</v>
      </c>
      <c r="H312" s="120">
        <v>45905</v>
      </c>
      <c r="I312" s="94" t="s">
        <v>124</v>
      </c>
      <c r="J312" s="94" t="s">
        <v>808</v>
      </c>
      <c r="K312" s="92"/>
      <c r="L312" s="94" t="s">
        <v>266</v>
      </c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</row>
    <row r="313" spans="1:29">
      <c r="A313" s="94"/>
      <c r="B313" s="89"/>
      <c r="C313" s="69" t="str">
        <f t="shared" ca="1" si="4"/>
        <v>OK</v>
      </c>
      <c r="D313" s="94" t="s">
        <v>364</v>
      </c>
      <c r="E313" s="119">
        <v>13.71</v>
      </c>
      <c r="F313" s="94">
        <v>240128</v>
      </c>
      <c r="G313" s="93">
        <v>45870</v>
      </c>
      <c r="H313" s="120">
        <v>45905</v>
      </c>
      <c r="I313" s="94" t="s">
        <v>124</v>
      </c>
      <c r="J313" s="94" t="s">
        <v>808</v>
      </c>
      <c r="K313" s="92"/>
      <c r="L313" s="94" t="s">
        <v>364</v>
      </c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</row>
    <row r="314" spans="1:29">
      <c r="A314" s="94"/>
      <c r="B314" s="89"/>
      <c r="C314" s="69" t="str">
        <f t="shared" ca="1" si="4"/>
        <v>OK</v>
      </c>
      <c r="D314" s="94" t="s">
        <v>365</v>
      </c>
      <c r="E314" s="119">
        <v>13.71</v>
      </c>
      <c r="F314" s="94">
        <v>240128</v>
      </c>
      <c r="G314" s="93">
        <v>45870</v>
      </c>
      <c r="H314" s="120">
        <v>45905</v>
      </c>
      <c r="I314" s="94" t="s">
        <v>124</v>
      </c>
      <c r="J314" s="94" t="s">
        <v>808</v>
      </c>
      <c r="K314" s="92"/>
      <c r="L314" s="94" t="s">
        <v>365</v>
      </c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</row>
    <row r="315" spans="1:29">
      <c r="A315" s="94"/>
      <c r="B315" s="89"/>
      <c r="C315" s="69" t="str">
        <f t="shared" ca="1" si="4"/>
        <v>OK</v>
      </c>
      <c r="D315" s="94" t="s">
        <v>367</v>
      </c>
      <c r="E315" s="119">
        <v>13.71</v>
      </c>
      <c r="F315" s="94">
        <v>240128</v>
      </c>
      <c r="G315" s="93">
        <v>45870</v>
      </c>
      <c r="H315" s="120">
        <v>45905</v>
      </c>
      <c r="I315" s="94" t="s">
        <v>124</v>
      </c>
      <c r="J315" s="94" t="s">
        <v>808</v>
      </c>
      <c r="K315" s="92"/>
      <c r="L315" s="94" t="s">
        <v>367</v>
      </c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</row>
    <row r="316" spans="1:29">
      <c r="A316" s="94"/>
      <c r="B316" s="89"/>
      <c r="C316" s="69" t="str">
        <f t="shared" ca="1" si="4"/>
        <v>OK</v>
      </c>
      <c r="D316" s="94" t="s">
        <v>368</v>
      </c>
      <c r="E316" s="119">
        <v>13.71</v>
      </c>
      <c r="F316" s="94">
        <v>240128</v>
      </c>
      <c r="G316" s="93">
        <v>45870</v>
      </c>
      <c r="H316" s="120">
        <v>45905</v>
      </c>
      <c r="I316" s="94" t="s">
        <v>124</v>
      </c>
      <c r="J316" s="94" t="s">
        <v>808</v>
      </c>
      <c r="K316" s="92"/>
      <c r="L316" s="94" t="s">
        <v>368</v>
      </c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</row>
    <row r="317" spans="1:29">
      <c r="A317" s="94"/>
      <c r="B317" s="89"/>
      <c r="C317" s="69" t="str">
        <f t="shared" ca="1" si="4"/>
        <v>OK</v>
      </c>
      <c r="D317" s="94" t="s">
        <v>369</v>
      </c>
      <c r="E317" s="119">
        <v>13.71</v>
      </c>
      <c r="F317" s="94">
        <v>240128</v>
      </c>
      <c r="G317" s="93">
        <v>45870</v>
      </c>
      <c r="H317" s="120">
        <v>45905</v>
      </c>
      <c r="I317" s="94" t="s">
        <v>124</v>
      </c>
      <c r="J317" s="94" t="s">
        <v>808</v>
      </c>
      <c r="K317" s="92"/>
      <c r="L317" s="94" t="s">
        <v>369</v>
      </c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</row>
    <row r="318" spans="1:29">
      <c r="A318" s="94"/>
      <c r="B318" s="89"/>
      <c r="C318" s="69" t="str">
        <f t="shared" ca="1" si="4"/>
        <v>OK</v>
      </c>
      <c r="D318" s="94" t="s">
        <v>372</v>
      </c>
      <c r="E318" s="119">
        <v>13.71</v>
      </c>
      <c r="F318" s="94">
        <v>240128</v>
      </c>
      <c r="G318" s="93">
        <v>45870</v>
      </c>
      <c r="H318" s="120">
        <v>45905</v>
      </c>
      <c r="I318" s="94" t="s">
        <v>124</v>
      </c>
      <c r="J318" s="94" t="s">
        <v>808</v>
      </c>
      <c r="K318" s="92"/>
      <c r="L318" s="94" t="s">
        <v>372</v>
      </c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</row>
    <row r="319" spans="1:29">
      <c r="A319" s="94"/>
      <c r="B319" s="89"/>
      <c r="C319" s="69" t="str">
        <f t="shared" ca="1" si="4"/>
        <v>OK</v>
      </c>
      <c r="D319" s="94" t="s">
        <v>375</v>
      </c>
      <c r="E319" s="119">
        <v>13.71</v>
      </c>
      <c r="F319" s="94">
        <v>240128</v>
      </c>
      <c r="G319" s="93">
        <v>45870</v>
      </c>
      <c r="H319" s="120">
        <v>45905</v>
      </c>
      <c r="I319" s="94" t="s">
        <v>124</v>
      </c>
      <c r="J319" s="94" t="s">
        <v>808</v>
      </c>
      <c r="K319" s="92"/>
      <c r="L319" s="94" t="s">
        <v>375</v>
      </c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</row>
    <row r="320" spans="1:29">
      <c r="A320" s="94"/>
      <c r="B320" s="89"/>
      <c r="C320" s="69" t="str">
        <f t="shared" ca="1" si="4"/>
        <v>OK</v>
      </c>
      <c r="D320" s="94" t="s">
        <v>378</v>
      </c>
      <c r="E320" s="119">
        <v>13.71</v>
      </c>
      <c r="F320" s="94">
        <v>240128</v>
      </c>
      <c r="G320" s="93">
        <v>45870</v>
      </c>
      <c r="H320" s="120">
        <v>45905</v>
      </c>
      <c r="I320" s="94" t="s">
        <v>124</v>
      </c>
      <c r="J320" s="94" t="s">
        <v>808</v>
      </c>
      <c r="K320" s="92"/>
      <c r="L320" s="94" t="s">
        <v>378</v>
      </c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</row>
    <row r="321" spans="1:29">
      <c r="A321" s="94"/>
      <c r="B321" s="89"/>
      <c r="C321" s="69" t="str">
        <f t="shared" ca="1" si="4"/>
        <v>OK</v>
      </c>
      <c r="D321" s="94" t="s">
        <v>379</v>
      </c>
      <c r="E321" s="119">
        <v>13.71</v>
      </c>
      <c r="F321" s="94">
        <v>240128</v>
      </c>
      <c r="G321" s="93">
        <v>45870</v>
      </c>
      <c r="H321" s="120">
        <v>45905</v>
      </c>
      <c r="I321" s="94" t="s">
        <v>124</v>
      </c>
      <c r="J321" s="94" t="s">
        <v>808</v>
      </c>
      <c r="K321" s="92"/>
      <c r="L321" s="94" t="s">
        <v>379</v>
      </c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</row>
    <row r="322" spans="1:29">
      <c r="A322" s="94"/>
      <c r="B322" s="89"/>
      <c r="C322" s="69" t="str">
        <f t="shared" ca="1" si="4"/>
        <v>OK</v>
      </c>
      <c r="D322" s="94" t="s">
        <v>382</v>
      </c>
      <c r="E322" s="119">
        <v>13.71</v>
      </c>
      <c r="F322" s="94">
        <v>240128</v>
      </c>
      <c r="G322" s="93">
        <v>45870</v>
      </c>
      <c r="H322" s="120">
        <v>45905</v>
      </c>
      <c r="I322" s="94" t="s">
        <v>124</v>
      </c>
      <c r="J322" s="94" t="s">
        <v>808</v>
      </c>
      <c r="K322" s="92"/>
      <c r="L322" s="94" t="s">
        <v>382</v>
      </c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</row>
    <row r="323" spans="1:29">
      <c r="A323" s="94"/>
      <c r="B323" s="89"/>
      <c r="C323" s="69" t="str">
        <f t="shared" ca="1" si="4"/>
        <v>OK</v>
      </c>
      <c r="D323" s="94" t="s">
        <v>384</v>
      </c>
      <c r="E323" s="119">
        <v>13.71</v>
      </c>
      <c r="F323" s="94">
        <v>240128</v>
      </c>
      <c r="G323" s="93">
        <v>45870</v>
      </c>
      <c r="H323" s="120">
        <v>45905</v>
      </c>
      <c r="I323" s="94" t="s">
        <v>124</v>
      </c>
      <c r="J323" s="94" t="s">
        <v>808</v>
      </c>
      <c r="K323" s="92"/>
      <c r="L323" s="94" t="s">
        <v>384</v>
      </c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</row>
    <row r="324" spans="1:29">
      <c r="A324" s="94"/>
      <c r="B324" s="89"/>
      <c r="C324" s="69" t="str">
        <f t="shared" ca="1" si="4"/>
        <v>OK</v>
      </c>
      <c r="D324" s="94" t="s">
        <v>385</v>
      </c>
      <c r="E324" s="119">
        <v>13.71</v>
      </c>
      <c r="F324" s="94">
        <v>240128</v>
      </c>
      <c r="G324" s="93">
        <v>45870</v>
      </c>
      <c r="H324" s="120">
        <v>45905</v>
      </c>
      <c r="I324" s="94" t="s">
        <v>124</v>
      </c>
      <c r="J324" s="94" t="s">
        <v>808</v>
      </c>
      <c r="K324" s="92"/>
      <c r="L324" s="94" t="s">
        <v>385</v>
      </c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</row>
    <row r="325" spans="1:29">
      <c r="A325" s="94"/>
      <c r="B325" s="89"/>
      <c r="C325" s="69" t="str">
        <f t="shared" ca="1" si="4"/>
        <v>OK</v>
      </c>
      <c r="D325" s="94" t="s">
        <v>386</v>
      </c>
      <c r="E325" s="119">
        <v>13.71</v>
      </c>
      <c r="F325" s="94">
        <v>240128</v>
      </c>
      <c r="G325" s="93">
        <v>45870</v>
      </c>
      <c r="H325" s="120">
        <v>45905</v>
      </c>
      <c r="I325" s="94" t="s">
        <v>124</v>
      </c>
      <c r="J325" s="94" t="s">
        <v>808</v>
      </c>
      <c r="K325" s="92"/>
      <c r="L325" s="94" t="s">
        <v>386</v>
      </c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</row>
    <row r="326" spans="1:29">
      <c r="A326" s="94"/>
      <c r="B326" s="89"/>
      <c r="C326" s="69" t="str">
        <f t="shared" ca="1" si="4"/>
        <v>OK</v>
      </c>
      <c r="D326" s="94" t="s">
        <v>387</v>
      </c>
      <c r="E326" s="119">
        <v>13.71</v>
      </c>
      <c r="F326" s="94">
        <v>240128</v>
      </c>
      <c r="G326" s="93">
        <v>45870</v>
      </c>
      <c r="H326" s="120">
        <v>45905</v>
      </c>
      <c r="I326" s="94" t="s">
        <v>124</v>
      </c>
      <c r="J326" s="94" t="s">
        <v>808</v>
      </c>
      <c r="K326" s="92"/>
      <c r="L326" s="94" t="s">
        <v>387</v>
      </c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</row>
    <row r="327" spans="1:29">
      <c r="A327" s="94"/>
      <c r="B327" s="89"/>
      <c r="C327" s="69" t="str">
        <f t="shared" ca="1" si="4"/>
        <v>OK</v>
      </c>
      <c r="D327" s="94" t="s">
        <v>388</v>
      </c>
      <c r="E327" s="119">
        <v>13.71</v>
      </c>
      <c r="F327" s="94">
        <v>240128</v>
      </c>
      <c r="G327" s="93">
        <v>45870</v>
      </c>
      <c r="H327" s="120">
        <v>45905</v>
      </c>
      <c r="I327" s="94" t="s">
        <v>124</v>
      </c>
      <c r="J327" s="94" t="s">
        <v>808</v>
      </c>
      <c r="K327" s="92"/>
      <c r="L327" s="94" t="s">
        <v>388</v>
      </c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</row>
    <row r="328" spans="1:29">
      <c r="A328" s="94"/>
      <c r="B328" s="89"/>
      <c r="C328" s="69" t="str">
        <f t="shared" ca="1" si="4"/>
        <v>OK</v>
      </c>
      <c r="D328" s="94" t="s">
        <v>391</v>
      </c>
      <c r="E328" s="119">
        <v>13.71</v>
      </c>
      <c r="F328" s="94">
        <v>240128</v>
      </c>
      <c r="G328" s="93">
        <v>45870</v>
      </c>
      <c r="H328" s="120">
        <v>45905</v>
      </c>
      <c r="I328" s="94" t="s">
        <v>124</v>
      </c>
      <c r="J328" s="94" t="s">
        <v>808</v>
      </c>
      <c r="K328" s="92"/>
      <c r="L328" s="94" t="s">
        <v>391</v>
      </c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</row>
    <row r="329" spans="1:29">
      <c r="A329" s="94"/>
      <c r="B329" s="89"/>
      <c r="C329" s="69" t="str">
        <f t="shared" ca="1" si="4"/>
        <v>OK</v>
      </c>
      <c r="D329" s="94" t="s">
        <v>813</v>
      </c>
      <c r="E329" s="119">
        <v>13.71</v>
      </c>
      <c r="F329" s="94">
        <v>240128</v>
      </c>
      <c r="G329" s="93">
        <v>45870</v>
      </c>
      <c r="H329" s="120">
        <v>45905</v>
      </c>
      <c r="I329" s="94" t="s">
        <v>124</v>
      </c>
      <c r="J329" s="94" t="s">
        <v>808</v>
      </c>
      <c r="K329" s="92"/>
      <c r="L329" s="94" t="s">
        <v>813</v>
      </c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</row>
    <row r="330" spans="1:29">
      <c r="A330" s="94"/>
      <c r="B330" s="89"/>
      <c r="C330" s="69" t="str">
        <f t="shared" ca="1" si="4"/>
        <v>OK</v>
      </c>
      <c r="D330" s="94" t="s">
        <v>395</v>
      </c>
      <c r="E330" s="119">
        <v>13.71</v>
      </c>
      <c r="F330" s="94">
        <v>240128</v>
      </c>
      <c r="G330" s="93">
        <v>45870</v>
      </c>
      <c r="H330" s="120">
        <v>45905</v>
      </c>
      <c r="I330" s="94" t="s">
        <v>124</v>
      </c>
      <c r="J330" s="94" t="s">
        <v>808</v>
      </c>
      <c r="K330" s="92"/>
      <c r="L330" s="94" t="s">
        <v>395</v>
      </c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</row>
    <row r="331" spans="1:29">
      <c r="A331" s="94"/>
      <c r="B331" s="89"/>
      <c r="C331" s="69" t="str">
        <f t="shared" ca="1" si="4"/>
        <v>OK</v>
      </c>
      <c r="D331" s="94" t="s">
        <v>398</v>
      </c>
      <c r="E331" s="119">
        <v>13.71</v>
      </c>
      <c r="F331" s="94">
        <v>240128</v>
      </c>
      <c r="G331" s="93">
        <v>45870</v>
      </c>
      <c r="H331" s="120">
        <v>45905</v>
      </c>
      <c r="I331" s="94" t="s">
        <v>124</v>
      </c>
      <c r="J331" s="94" t="s">
        <v>808</v>
      </c>
      <c r="K331" s="92"/>
      <c r="L331" s="94" t="s">
        <v>398</v>
      </c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</row>
    <row r="332" spans="1:29">
      <c r="A332" s="94"/>
      <c r="B332" s="89"/>
      <c r="C332" s="69" t="str">
        <f t="shared" ca="1" si="4"/>
        <v>OK</v>
      </c>
      <c r="D332" s="94" t="s">
        <v>401</v>
      </c>
      <c r="E332" s="119">
        <v>13.71</v>
      </c>
      <c r="F332" s="94">
        <v>240128</v>
      </c>
      <c r="G332" s="93">
        <v>45870</v>
      </c>
      <c r="H332" s="120">
        <v>45905</v>
      </c>
      <c r="I332" s="94" t="s">
        <v>124</v>
      </c>
      <c r="J332" s="94" t="s">
        <v>808</v>
      </c>
      <c r="K332" s="92"/>
      <c r="L332" s="94" t="s">
        <v>401</v>
      </c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</row>
    <row r="333" spans="1:29">
      <c r="A333" s="94"/>
      <c r="B333" s="89"/>
      <c r="C333" s="69" t="str">
        <f t="shared" ca="1" si="4"/>
        <v>OK</v>
      </c>
      <c r="D333" s="94" t="s">
        <v>402</v>
      </c>
      <c r="E333" s="119">
        <v>13.71</v>
      </c>
      <c r="F333" s="94">
        <v>240128</v>
      </c>
      <c r="G333" s="93">
        <v>45870</v>
      </c>
      <c r="H333" s="120">
        <v>45905</v>
      </c>
      <c r="I333" s="94" t="s">
        <v>124</v>
      </c>
      <c r="J333" s="94" t="s">
        <v>808</v>
      </c>
      <c r="K333" s="92"/>
      <c r="L333" s="94" t="s">
        <v>402</v>
      </c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</row>
    <row r="334" spans="1:29">
      <c r="A334" s="94"/>
      <c r="B334" s="89"/>
      <c r="C334" s="69" t="str">
        <f t="shared" ca="1" si="4"/>
        <v>OK</v>
      </c>
      <c r="D334" s="94" t="s">
        <v>404</v>
      </c>
      <c r="E334" s="119">
        <v>13.71</v>
      </c>
      <c r="F334" s="94">
        <v>240128</v>
      </c>
      <c r="G334" s="93">
        <v>45870</v>
      </c>
      <c r="H334" s="120">
        <v>45905</v>
      </c>
      <c r="I334" s="94" t="s">
        <v>124</v>
      </c>
      <c r="J334" s="94" t="s">
        <v>808</v>
      </c>
      <c r="K334" s="92"/>
      <c r="L334" s="94" t="s">
        <v>404</v>
      </c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</row>
    <row r="335" spans="1:29">
      <c r="A335" s="94"/>
      <c r="B335" s="89"/>
      <c r="C335" s="69" t="str">
        <f t="shared" ca="1" si="4"/>
        <v>OK</v>
      </c>
      <c r="D335" s="94" t="s">
        <v>405</v>
      </c>
      <c r="E335" s="119">
        <v>13.71</v>
      </c>
      <c r="F335" s="94">
        <v>240128</v>
      </c>
      <c r="G335" s="93">
        <v>45870</v>
      </c>
      <c r="H335" s="120">
        <v>45905</v>
      </c>
      <c r="I335" s="94" t="s">
        <v>124</v>
      </c>
      <c r="J335" s="94" t="s">
        <v>808</v>
      </c>
      <c r="K335" s="92"/>
      <c r="L335" s="94" t="s">
        <v>405</v>
      </c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</row>
    <row r="336" spans="1:29">
      <c r="A336" s="94"/>
      <c r="B336" s="89"/>
      <c r="C336" s="69" t="str">
        <f t="shared" ca="1" si="4"/>
        <v>OK</v>
      </c>
      <c r="D336" s="94" t="s">
        <v>406</v>
      </c>
      <c r="E336" s="119">
        <v>13.71</v>
      </c>
      <c r="F336" s="94">
        <v>240128</v>
      </c>
      <c r="G336" s="93">
        <v>45870</v>
      </c>
      <c r="H336" s="120">
        <v>45905</v>
      </c>
      <c r="I336" s="94" t="s">
        <v>124</v>
      </c>
      <c r="J336" s="94" t="s">
        <v>808</v>
      </c>
      <c r="K336" s="92"/>
      <c r="L336" s="94" t="s">
        <v>406</v>
      </c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</row>
    <row r="337" spans="1:29">
      <c r="A337" s="94"/>
      <c r="B337" s="89"/>
      <c r="C337" s="69" t="str">
        <f t="shared" ca="1" si="4"/>
        <v>OK</v>
      </c>
      <c r="D337" s="94" t="s">
        <v>447</v>
      </c>
      <c r="E337" s="119">
        <v>13.71</v>
      </c>
      <c r="F337" s="94">
        <v>240128</v>
      </c>
      <c r="G337" s="93">
        <v>45870</v>
      </c>
      <c r="H337" s="120">
        <v>45905</v>
      </c>
      <c r="I337" s="94" t="s">
        <v>124</v>
      </c>
      <c r="J337" s="94" t="s">
        <v>808</v>
      </c>
      <c r="K337" s="92"/>
      <c r="L337" s="94" t="s">
        <v>447</v>
      </c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</row>
    <row r="338" spans="1:29">
      <c r="A338" s="94"/>
      <c r="B338" s="89"/>
      <c r="C338" s="69" t="str">
        <f t="shared" ca="1" si="4"/>
        <v>OK</v>
      </c>
      <c r="D338" s="94" t="s">
        <v>407</v>
      </c>
      <c r="E338" s="119">
        <v>13.71</v>
      </c>
      <c r="F338" s="94">
        <v>240128</v>
      </c>
      <c r="G338" s="93">
        <v>45870</v>
      </c>
      <c r="H338" s="120">
        <v>45905</v>
      </c>
      <c r="I338" s="94" t="s">
        <v>124</v>
      </c>
      <c r="J338" s="94" t="s">
        <v>808</v>
      </c>
      <c r="K338" s="92"/>
      <c r="L338" s="94" t="s">
        <v>407</v>
      </c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</row>
    <row r="339" spans="1:29">
      <c r="A339" s="94"/>
      <c r="B339" s="89"/>
      <c r="C339" s="69" t="str">
        <f t="shared" ca="1" si="4"/>
        <v>OK</v>
      </c>
      <c r="D339" s="94" t="s">
        <v>409</v>
      </c>
      <c r="E339" s="119">
        <v>13.71</v>
      </c>
      <c r="F339" s="94">
        <v>240128</v>
      </c>
      <c r="G339" s="93">
        <v>45870</v>
      </c>
      <c r="H339" s="120">
        <v>45905</v>
      </c>
      <c r="I339" s="94" t="s">
        <v>124</v>
      </c>
      <c r="J339" s="94" t="s">
        <v>808</v>
      </c>
      <c r="K339" s="92"/>
      <c r="L339" s="94" t="s">
        <v>409</v>
      </c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</row>
    <row r="340" spans="1:29">
      <c r="A340" s="94"/>
      <c r="B340" s="89"/>
      <c r="C340" s="69" t="str">
        <f t="shared" ca="1" si="4"/>
        <v>OK</v>
      </c>
      <c r="D340" s="94" t="s">
        <v>410</v>
      </c>
      <c r="E340" s="119">
        <v>13.71</v>
      </c>
      <c r="F340" s="94">
        <v>240128</v>
      </c>
      <c r="G340" s="93">
        <v>45870</v>
      </c>
      <c r="H340" s="120">
        <v>45905</v>
      </c>
      <c r="I340" s="94" t="s">
        <v>124</v>
      </c>
      <c r="J340" s="94" t="s">
        <v>808</v>
      </c>
      <c r="K340" s="92"/>
      <c r="L340" s="94" t="s">
        <v>410</v>
      </c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</row>
    <row r="341" spans="1:29">
      <c r="A341" s="94"/>
      <c r="B341" s="89"/>
      <c r="C341" s="69" t="str">
        <f t="shared" ca="1" si="4"/>
        <v>OK</v>
      </c>
      <c r="D341" s="94" t="s">
        <v>451</v>
      </c>
      <c r="E341" s="119">
        <v>13.71</v>
      </c>
      <c r="F341" s="94">
        <v>240128</v>
      </c>
      <c r="G341" s="93">
        <v>45870</v>
      </c>
      <c r="H341" s="120">
        <v>45905</v>
      </c>
      <c r="I341" s="94" t="s">
        <v>124</v>
      </c>
      <c r="J341" s="94" t="s">
        <v>808</v>
      </c>
      <c r="K341" s="92"/>
      <c r="L341" s="94" t="s">
        <v>451</v>
      </c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</row>
    <row r="342" spans="1:29">
      <c r="A342" s="94"/>
      <c r="B342" s="89"/>
      <c r="C342" s="69" t="str">
        <f t="shared" ca="1" si="4"/>
        <v>OK</v>
      </c>
      <c r="D342" s="94" t="s">
        <v>411</v>
      </c>
      <c r="E342" s="119">
        <v>13.71</v>
      </c>
      <c r="F342" s="94">
        <v>240128</v>
      </c>
      <c r="G342" s="93">
        <v>45870</v>
      </c>
      <c r="H342" s="120">
        <v>45905</v>
      </c>
      <c r="I342" s="94" t="s">
        <v>124</v>
      </c>
      <c r="J342" s="94" t="s">
        <v>808</v>
      </c>
      <c r="K342" s="92"/>
      <c r="L342" s="94" t="s">
        <v>411</v>
      </c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</row>
    <row r="343" spans="1:29">
      <c r="A343" s="94"/>
      <c r="B343" s="89"/>
      <c r="C343" s="69" t="str">
        <f t="shared" ca="1" si="4"/>
        <v>OK</v>
      </c>
      <c r="D343" s="94" t="s">
        <v>413</v>
      </c>
      <c r="E343" s="119">
        <v>13.71</v>
      </c>
      <c r="F343" s="94">
        <v>240128</v>
      </c>
      <c r="G343" s="93">
        <v>45870</v>
      </c>
      <c r="H343" s="120">
        <v>45905</v>
      </c>
      <c r="I343" s="94" t="s">
        <v>124</v>
      </c>
      <c r="J343" s="94" t="s">
        <v>808</v>
      </c>
      <c r="K343" s="92"/>
      <c r="L343" s="94" t="s">
        <v>413</v>
      </c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</row>
    <row r="344" spans="1:29">
      <c r="A344" s="94"/>
      <c r="B344" s="89"/>
      <c r="C344" s="69" t="str">
        <f t="shared" ca="1" si="4"/>
        <v>OK</v>
      </c>
      <c r="D344" s="94" t="s">
        <v>414</v>
      </c>
      <c r="E344" s="119">
        <v>13.71</v>
      </c>
      <c r="F344" s="94">
        <v>240128</v>
      </c>
      <c r="G344" s="93">
        <v>45870</v>
      </c>
      <c r="H344" s="120">
        <v>45905</v>
      </c>
      <c r="I344" s="94" t="s">
        <v>124</v>
      </c>
      <c r="J344" s="94" t="s">
        <v>808</v>
      </c>
      <c r="K344" s="92"/>
      <c r="L344" s="94" t="s">
        <v>414</v>
      </c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</row>
    <row r="345" spans="1:29">
      <c r="A345" s="94"/>
      <c r="B345" s="89"/>
      <c r="C345" s="69" t="str">
        <f t="shared" ca="1" si="4"/>
        <v>OK</v>
      </c>
      <c r="D345" s="94" t="s">
        <v>415</v>
      </c>
      <c r="E345" s="119">
        <v>13.71</v>
      </c>
      <c r="F345" s="94">
        <v>240128</v>
      </c>
      <c r="G345" s="93">
        <v>45870</v>
      </c>
      <c r="H345" s="120">
        <v>45905</v>
      </c>
      <c r="I345" s="94" t="s">
        <v>124</v>
      </c>
      <c r="J345" s="94" t="s">
        <v>808</v>
      </c>
      <c r="K345" s="92"/>
      <c r="L345" s="94" t="s">
        <v>415</v>
      </c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</row>
    <row r="346" spans="1:29">
      <c r="A346" s="94"/>
      <c r="B346" s="89"/>
      <c r="C346" s="69" t="str">
        <f t="shared" ca="1" si="4"/>
        <v>OK</v>
      </c>
      <c r="D346" s="94" t="s">
        <v>416</v>
      </c>
      <c r="E346" s="119">
        <v>13.71</v>
      </c>
      <c r="F346" s="94">
        <v>240128</v>
      </c>
      <c r="G346" s="93">
        <v>45870</v>
      </c>
      <c r="H346" s="120">
        <v>45905</v>
      </c>
      <c r="I346" s="94" t="s">
        <v>124</v>
      </c>
      <c r="J346" s="94" t="s">
        <v>808</v>
      </c>
      <c r="K346" s="92"/>
      <c r="L346" s="94" t="s">
        <v>416</v>
      </c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</row>
    <row r="347" spans="1:29">
      <c r="A347" s="94"/>
      <c r="B347" s="89"/>
      <c r="C347" s="69" t="str">
        <f t="shared" ca="1" si="4"/>
        <v>OK</v>
      </c>
      <c r="D347" s="94" t="s">
        <v>418</v>
      </c>
      <c r="E347" s="119">
        <v>13.71</v>
      </c>
      <c r="F347" s="94">
        <v>240128</v>
      </c>
      <c r="G347" s="93">
        <v>45870</v>
      </c>
      <c r="H347" s="120">
        <v>45905</v>
      </c>
      <c r="I347" s="94" t="s">
        <v>124</v>
      </c>
      <c r="J347" s="94" t="s">
        <v>808</v>
      </c>
      <c r="K347" s="92"/>
      <c r="L347" s="94" t="s">
        <v>418</v>
      </c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</row>
    <row r="348" spans="1:29">
      <c r="A348" s="94"/>
      <c r="B348" s="89"/>
      <c r="C348" s="69" t="str">
        <f t="shared" ca="1" si="4"/>
        <v>OK</v>
      </c>
      <c r="D348" s="94" t="s">
        <v>420</v>
      </c>
      <c r="E348" s="119">
        <v>13.71</v>
      </c>
      <c r="F348" s="94">
        <v>240128</v>
      </c>
      <c r="G348" s="93">
        <v>45870</v>
      </c>
      <c r="H348" s="120">
        <v>45905</v>
      </c>
      <c r="I348" s="94" t="s">
        <v>124</v>
      </c>
      <c r="J348" s="94" t="s">
        <v>808</v>
      </c>
      <c r="K348" s="92"/>
      <c r="L348" s="94" t="s">
        <v>420</v>
      </c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</row>
    <row r="349" spans="1:29">
      <c r="A349" s="94"/>
      <c r="B349" s="89"/>
      <c r="C349" s="69" t="str">
        <f t="shared" ca="1" si="4"/>
        <v>OK</v>
      </c>
      <c r="D349" s="94" t="s">
        <v>422</v>
      </c>
      <c r="E349" s="119">
        <v>13.71</v>
      </c>
      <c r="F349" s="94">
        <v>240128</v>
      </c>
      <c r="G349" s="93">
        <v>45870</v>
      </c>
      <c r="H349" s="120">
        <v>45905</v>
      </c>
      <c r="I349" s="94" t="s">
        <v>124</v>
      </c>
      <c r="J349" s="94" t="s">
        <v>808</v>
      </c>
      <c r="K349" s="92"/>
      <c r="L349" s="94" t="s">
        <v>422</v>
      </c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</row>
    <row r="350" spans="1:29">
      <c r="A350" s="94"/>
      <c r="B350" s="89"/>
      <c r="C350" s="69" t="str">
        <f t="shared" ca="1" si="4"/>
        <v>OK</v>
      </c>
      <c r="D350" s="94" t="s">
        <v>423</v>
      </c>
      <c r="E350" s="119">
        <v>13.71</v>
      </c>
      <c r="F350" s="94">
        <v>240128</v>
      </c>
      <c r="G350" s="93">
        <v>45870</v>
      </c>
      <c r="H350" s="120">
        <v>45905</v>
      </c>
      <c r="I350" s="94" t="s">
        <v>124</v>
      </c>
      <c r="J350" s="94" t="s">
        <v>808</v>
      </c>
      <c r="K350" s="92"/>
      <c r="L350" s="94" t="s">
        <v>423</v>
      </c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</row>
    <row r="351" spans="1:29">
      <c r="A351" s="94"/>
      <c r="B351" s="89"/>
      <c r="C351" s="69" t="str">
        <f t="shared" ca="1" si="4"/>
        <v>OK</v>
      </c>
      <c r="D351" s="94" t="s">
        <v>425</v>
      </c>
      <c r="E351" s="119">
        <v>13.71</v>
      </c>
      <c r="F351" s="94">
        <v>240128</v>
      </c>
      <c r="G351" s="93">
        <v>45870</v>
      </c>
      <c r="H351" s="120">
        <v>45905</v>
      </c>
      <c r="I351" s="94" t="s">
        <v>124</v>
      </c>
      <c r="J351" s="94" t="s">
        <v>808</v>
      </c>
      <c r="K351" s="92"/>
      <c r="L351" s="94" t="s">
        <v>425</v>
      </c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</row>
    <row r="352" spans="1:29">
      <c r="A352" s="94"/>
      <c r="B352" s="89"/>
      <c r="C352" s="69" t="str">
        <f t="shared" ca="1" si="4"/>
        <v>OK</v>
      </c>
      <c r="D352" s="94" t="s">
        <v>427</v>
      </c>
      <c r="E352" s="119">
        <v>13.71</v>
      </c>
      <c r="F352" s="94">
        <v>240128</v>
      </c>
      <c r="G352" s="93">
        <v>45870</v>
      </c>
      <c r="H352" s="120">
        <v>45905</v>
      </c>
      <c r="I352" s="94" t="s">
        <v>124</v>
      </c>
      <c r="J352" s="94" t="s">
        <v>808</v>
      </c>
      <c r="K352" s="92"/>
      <c r="L352" s="94" t="s">
        <v>427</v>
      </c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</row>
    <row r="353" spans="1:29">
      <c r="A353" s="94"/>
      <c r="B353" s="89"/>
      <c r="C353" s="69" t="str">
        <f t="shared" ca="1" si="4"/>
        <v>OK</v>
      </c>
      <c r="D353" s="94" t="s">
        <v>428</v>
      </c>
      <c r="E353" s="119">
        <v>13.71</v>
      </c>
      <c r="F353" s="94">
        <v>240128</v>
      </c>
      <c r="G353" s="93">
        <v>45870</v>
      </c>
      <c r="H353" s="120">
        <v>45905</v>
      </c>
      <c r="I353" s="94" t="s">
        <v>124</v>
      </c>
      <c r="J353" s="94" t="s">
        <v>808</v>
      </c>
      <c r="K353" s="92"/>
      <c r="L353" s="94" t="s">
        <v>428</v>
      </c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</row>
    <row r="354" spans="1:29">
      <c r="A354" s="94"/>
      <c r="B354" s="89"/>
      <c r="C354" s="69" t="str">
        <f t="shared" ca="1" si="4"/>
        <v>OK</v>
      </c>
      <c r="D354" s="94" t="s">
        <v>430</v>
      </c>
      <c r="E354" s="119">
        <v>13.71</v>
      </c>
      <c r="F354" s="94">
        <v>240128</v>
      </c>
      <c r="G354" s="93">
        <v>45870</v>
      </c>
      <c r="H354" s="120">
        <v>45905</v>
      </c>
      <c r="I354" s="94" t="s">
        <v>124</v>
      </c>
      <c r="J354" s="94" t="s">
        <v>808</v>
      </c>
      <c r="K354" s="92"/>
      <c r="L354" s="94" t="s">
        <v>430</v>
      </c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</row>
    <row r="355" spans="1:29">
      <c r="A355" s="94"/>
      <c r="B355" s="89"/>
      <c r="C355" s="69" t="str">
        <f t="shared" ca="1" si="4"/>
        <v>Incompleto</v>
      </c>
      <c r="D355" s="94"/>
      <c r="E355" s="119"/>
      <c r="F355" s="94"/>
      <c r="G355" s="93"/>
      <c r="H355" s="120"/>
      <c r="I355" s="94"/>
      <c r="J355" s="94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</row>
    <row r="356" spans="1:29">
      <c r="A356" s="94"/>
      <c r="B356" s="89"/>
      <c r="C356" s="69" t="str">
        <f t="shared" ca="1" si="4"/>
        <v>Incompleto</v>
      </c>
      <c r="D356" s="94"/>
      <c r="E356" s="119"/>
      <c r="F356" s="94"/>
      <c r="G356" s="93"/>
      <c r="H356" s="120"/>
      <c r="I356" s="94"/>
      <c r="J356" s="94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</row>
    <row r="357" spans="1:29">
      <c r="A357" s="94"/>
      <c r="B357" s="89"/>
      <c r="C357" s="69" t="str">
        <f t="shared" ca="1" si="4"/>
        <v>Incompleto</v>
      </c>
      <c r="D357" s="94"/>
      <c r="E357" s="119"/>
      <c r="F357" s="94"/>
      <c r="G357" s="93"/>
      <c r="H357" s="120"/>
      <c r="I357" s="94"/>
      <c r="J357" s="94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</row>
    <row r="358" spans="1:29">
      <c r="A358" s="94"/>
      <c r="B358" s="89"/>
      <c r="C358" s="69" t="str">
        <f t="shared" ca="1" si="4"/>
        <v>Incompleto</v>
      </c>
      <c r="D358" s="94"/>
      <c r="E358" s="119"/>
      <c r="F358" s="94"/>
      <c r="G358" s="93"/>
      <c r="H358" s="120"/>
      <c r="I358" s="94"/>
      <c r="J358" s="94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</row>
    <row r="359" spans="1:29">
      <c r="A359" s="94"/>
      <c r="B359" s="89"/>
      <c r="C359" s="69" t="str">
        <f t="shared" ca="1" si="4"/>
        <v>Incompleto</v>
      </c>
      <c r="D359" s="94"/>
      <c r="E359" s="119"/>
      <c r="F359" s="94"/>
      <c r="G359" s="93"/>
      <c r="H359" s="120"/>
      <c r="I359" s="94"/>
      <c r="J359" s="94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</row>
    <row r="360" spans="1:29">
      <c r="A360" s="94"/>
      <c r="B360" s="89"/>
      <c r="C360" s="69" t="str">
        <f t="shared" ca="1" si="4"/>
        <v>Incompleto</v>
      </c>
      <c r="D360" s="94"/>
      <c r="E360" s="119"/>
      <c r="F360" s="94"/>
      <c r="G360" s="93"/>
      <c r="H360" s="120"/>
      <c r="I360" s="94"/>
      <c r="J360" s="94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</row>
    <row r="361" spans="1:29">
      <c r="A361" s="94"/>
      <c r="B361" s="89"/>
      <c r="C361" s="69" t="str">
        <f t="shared" ca="1" si="4"/>
        <v>Incompleto</v>
      </c>
      <c r="D361" s="94"/>
      <c r="E361" s="119"/>
      <c r="F361" s="94"/>
      <c r="G361" s="93"/>
      <c r="H361" s="120"/>
      <c r="I361" s="94"/>
      <c r="J361" s="94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</row>
    <row r="362" spans="1:29">
      <c r="A362" s="94"/>
      <c r="B362" s="89"/>
      <c r="C362" s="69" t="str">
        <f t="shared" ca="1" si="4"/>
        <v>Incompleto</v>
      </c>
      <c r="D362" s="94"/>
      <c r="E362" s="119"/>
      <c r="F362" s="94"/>
      <c r="G362" s="93"/>
      <c r="H362" s="120"/>
      <c r="I362" s="94"/>
      <c r="J362" s="94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</row>
    <row r="363" spans="1:29">
      <c r="A363" s="94"/>
      <c r="B363" s="89"/>
      <c r="C363" s="69" t="str">
        <f t="shared" ca="1" si="4"/>
        <v>Incompleto</v>
      </c>
      <c r="D363" s="94"/>
      <c r="E363" s="119"/>
      <c r="F363" s="94"/>
      <c r="G363" s="93"/>
      <c r="H363" s="120"/>
      <c r="I363" s="94"/>
      <c r="J363" s="94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</row>
    <row r="364" spans="1:29">
      <c r="A364" s="94"/>
      <c r="B364" s="89"/>
      <c r="C364" s="69" t="str">
        <f t="shared" ca="1" si="4"/>
        <v>OK</v>
      </c>
      <c r="D364" s="94" t="s">
        <v>460</v>
      </c>
      <c r="E364" s="119">
        <v>13.71</v>
      </c>
      <c r="F364" s="94">
        <v>240128</v>
      </c>
      <c r="G364" s="93">
        <v>45870</v>
      </c>
      <c r="H364" s="120">
        <v>45905</v>
      </c>
      <c r="I364" s="94" t="s">
        <v>124</v>
      </c>
      <c r="J364" s="94" t="s">
        <v>808</v>
      </c>
      <c r="K364" s="92"/>
      <c r="L364" s="94" t="s">
        <v>460</v>
      </c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</row>
    <row r="365" spans="1:29">
      <c r="A365" s="94"/>
      <c r="B365" s="89"/>
      <c r="C365" s="69" t="str">
        <f t="shared" ca="1" si="4"/>
        <v>OK</v>
      </c>
      <c r="D365" s="94" t="s">
        <v>467</v>
      </c>
      <c r="E365" s="119">
        <v>13.71</v>
      </c>
      <c r="F365" s="94">
        <v>240128</v>
      </c>
      <c r="G365" s="93">
        <v>45870</v>
      </c>
      <c r="H365" s="120">
        <v>45905</v>
      </c>
      <c r="I365" s="94" t="s">
        <v>124</v>
      </c>
      <c r="J365" s="94" t="s">
        <v>808</v>
      </c>
      <c r="K365" s="92"/>
      <c r="L365" s="94" t="s">
        <v>467</v>
      </c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</row>
    <row r="366" spans="1:29">
      <c r="A366" s="94"/>
      <c r="B366" s="89"/>
      <c r="C366" s="69" t="str">
        <f t="shared" ca="1" si="4"/>
        <v>OK</v>
      </c>
      <c r="D366" s="94" t="s">
        <v>437</v>
      </c>
      <c r="E366" s="119">
        <v>27.42</v>
      </c>
      <c r="F366" s="94">
        <v>240128</v>
      </c>
      <c r="G366" s="93">
        <v>45870</v>
      </c>
      <c r="H366" s="120">
        <v>45905</v>
      </c>
      <c r="I366" s="94" t="s">
        <v>124</v>
      </c>
      <c r="J366" s="94" t="s">
        <v>808</v>
      </c>
      <c r="K366" s="92"/>
      <c r="L366" s="94" t="s">
        <v>437</v>
      </c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</row>
    <row r="367" spans="1:29">
      <c r="A367" s="94"/>
      <c r="B367" s="89"/>
      <c r="C367" s="69" t="str">
        <f t="shared" ca="1" si="4"/>
        <v>OK</v>
      </c>
      <c r="D367" s="94" t="s">
        <v>484</v>
      </c>
      <c r="E367" s="119">
        <v>13.71</v>
      </c>
      <c r="F367" s="94">
        <v>240128</v>
      </c>
      <c r="G367" s="93">
        <v>45870</v>
      </c>
      <c r="H367" s="120">
        <v>45905</v>
      </c>
      <c r="I367" s="94" t="s">
        <v>124</v>
      </c>
      <c r="J367" s="94" t="s">
        <v>808</v>
      </c>
      <c r="K367" s="92"/>
      <c r="L367" s="94" t="s">
        <v>484</v>
      </c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</row>
    <row r="368" spans="1:29">
      <c r="A368" s="94"/>
      <c r="B368" s="89"/>
      <c r="C368" s="69" t="str">
        <f t="shared" ca="1" si="4"/>
        <v>OK</v>
      </c>
      <c r="D368" s="94" t="s">
        <v>444</v>
      </c>
      <c r="E368" s="119">
        <v>27.42</v>
      </c>
      <c r="F368" s="94">
        <v>240128</v>
      </c>
      <c r="G368" s="93">
        <v>45870</v>
      </c>
      <c r="H368" s="120">
        <v>45905</v>
      </c>
      <c r="I368" s="94" t="s">
        <v>124</v>
      </c>
      <c r="J368" s="94" t="s">
        <v>808</v>
      </c>
      <c r="K368" s="92"/>
      <c r="L368" s="94" t="s">
        <v>444</v>
      </c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</row>
    <row r="369" spans="1:29">
      <c r="A369" s="94"/>
      <c r="B369" s="89"/>
      <c r="C369" s="69" t="str">
        <f t="shared" ca="1" si="4"/>
        <v>OK</v>
      </c>
      <c r="D369" s="94" t="s">
        <v>494</v>
      </c>
      <c r="E369" s="119">
        <v>13.71</v>
      </c>
      <c r="F369" s="94">
        <v>240128</v>
      </c>
      <c r="G369" s="93">
        <v>45870</v>
      </c>
      <c r="H369" s="120">
        <v>45905</v>
      </c>
      <c r="I369" s="94" t="s">
        <v>124</v>
      </c>
      <c r="J369" s="94" t="s">
        <v>808</v>
      </c>
      <c r="K369" s="92"/>
      <c r="L369" s="94" t="s">
        <v>494</v>
      </c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</row>
    <row r="370" spans="1:29">
      <c r="A370" s="94"/>
      <c r="B370" s="89"/>
      <c r="C370" s="69" t="str">
        <f t="shared" ca="1" si="4"/>
        <v>OK</v>
      </c>
      <c r="D370" s="94" t="s">
        <v>449</v>
      </c>
      <c r="E370" s="119">
        <v>27.42</v>
      </c>
      <c r="F370" s="94">
        <v>240128</v>
      </c>
      <c r="G370" s="93">
        <v>45870</v>
      </c>
      <c r="H370" s="120">
        <v>45905</v>
      </c>
      <c r="I370" s="94" t="s">
        <v>124</v>
      </c>
      <c r="J370" s="94" t="s">
        <v>808</v>
      </c>
      <c r="K370" s="92"/>
      <c r="L370" s="94" t="s">
        <v>449</v>
      </c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</row>
    <row r="371" spans="1:29">
      <c r="A371" s="94"/>
      <c r="B371" s="89"/>
      <c r="C371" s="69" t="str">
        <f t="shared" ca="1" si="4"/>
        <v>OK</v>
      </c>
      <c r="D371" s="94" t="s">
        <v>452</v>
      </c>
      <c r="E371" s="119">
        <v>27.42</v>
      </c>
      <c r="F371" s="94">
        <v>240128</v>
      </c>
      <c r="G371" s="93">
        <v>45870</v>
      </c>
      <c r="H371" s="120">
        <v>45905</v>
      </c>
      <c r="I371" s="94" t="s">
        <v>124</v>
      </c>
      <c r="J371" s="94" t="s">
        <v>808</v>
      </c>
      <c r="K371" s="92"/>
      <c r="L371" s="94" t="s">
        <v>452</v>
      </c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</row>
    <row r="372" spans="1:29">
      <c r="A372" s="94"/>
      <c r="B372" s="89"/>
      <c r="C372" s="69" t="str">
        <f t="shared" ca="1" si="4"/>
        <v>OK</v>
      </c>
      <c r="D372" s="94" t="s">
        <v>146</v>
      </c>
      <c r="E372" s="119">
        <v>13.71</v>
      </c>
      <c r="F372" s="94">
        <v>146607</v>
      </c>
      <c r="G372" s="93">
        <v>45809</v>
      </c>
      <c r="H372" s="120">
        <v>45843</v>
      </c>
      <c r="I372" s="94" t="s">
        <v>124</v>
      </c>
      <c r="J372" s="94" t="s">
        <v>806</v>
      </c>
      <c r="K372" s="92"/>
      <c r="L372" s="94" t="s">
        <v>146</v>
      </c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</row>
    <row r="373" spans="1:29">
      <c r="A373" s="94"/>
      <c r="B373" s="89"/>
      <c r="C373" s="69" t="str">
        <f t="shared" ca="1" si="4"/>
        <v>OK</v>
      </c>
      <c r="D373" s="94" t="s">
        <v>148</v>
      </c>
      <c r="E373" s="119">
        <v>13.71</v>
      </c>
      <c r="F373" s="94">
        <v>146607</v>
      </c>
      <c r="G373" s="93">
        <v>45809</v>
      </c>
      <c r="H373" s="120">
        <v>45843</v>
      </c>
      <c r="I373" s="94" t="s">
        <v>124</v>
      </c>
      <c r="J373" s="94" t="s">
        <v>806</v>
      </c>
      <c r="K373" s="92"/>
      <c r="L373" s="94" t="s">
        <v>148</v>
      </c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</row>
    <row r="374" spans="1:29">
      <c r="A374" s="94"/>
      <c r="B374" s="89"/>
      <c r="C374" s="69" t="str">
        <f t="shared" ca="1" si="4"/>
        <v>OK</v>
      </c>
      <c r="D374" s="94" t="s">
        <v>150</v>
      </c>
      <c r="E374" s="119">
        <v>13.71</v>
      </c>
      <c r="F374" s="94">
        <v>146607</v>
      </c>
      <c r="G374" s="93">
        <v>45809</v>
      </c>
      <c r="H374" s="120">
        <v>45843</v>
      </c>
      <c r="I374" s="94" t="s">
        <v>124</v>
      </c>
      <c r="J374" s="94" t="s">
        <v>806</v>
      </c>
      <c r="K374" s="92"/>
      <c r="L374" s="94" t="s">
        <v>150</v>
      </c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</row>
    <row r="375" spans="1:29">
      <c r="A375" s="94"/>
      <c r="B375" s="89"/>
      <c r="C375" s="69" t="str">
        <f t="shared" ca="1" si="4"/>
        <v>OK</v>
      </c>
      <c r="D375" s="94" t="s">
        <v>152</v>
      </c>
      <c r="E375" s="119">
        <v>13.71</v>
      </c>
      <c r="F375" s="94">
        <v>146607</v>
      </c>
      <c r="G375" s="93">
        <v>45809</v>
      </c>
      <c r="H375" s="120">
        <v>45843</v>
      </c>
      <c r="I375" s="94" t="s">
        <v>124</v>
      </c>
      <c r="J375" s="94" t="s">
        <v>806</v>
      </c>
      <c r="K375" s="92"/>
      <c r="L375" s="94" t="s">
        <v>152</v>
      </c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</row>
    <row r="376" spans="1:29">
      <c r="A376" s="94"/>
      <c r="B376" s="89"/>
      <c r="C376" s="69" t="str">
        <f t="shared" ca="1" si="4"/>
        <v>OK</v>
      </c>
      <c r="D376" s="94" t="s">
        <v>154</v>
      </c>
      <c r="E376" s="119">
        <v>13.71</v>
      </c>
      <c r="F376" s="94">
        <v>146607</v>
      </c>
      <c r="G376" s="93">
        <v>45809</v>
      </c>
      <c r="H376" s="120">
        <v>45843</v>
      </c>
      <c r="I376" s="94" t="s">
        <v>124</v>
      </c>
      <c r="J376" s="94" t="s">
        <v>806</v>
      </c>
      <c r="K376" s="92"/>
      <c r="L376" s="94" t="s">
        <v>154</v>
      </c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</row>
    <row r="377" spans="1:29">
      <c r="A377" s="94"/>
      <c r="B377" s="89"/>
      <c r="C377" s="69" t="str">
        <f t="shared" ca="1" si="4"/>
        <v>OK</v>
      </c>
      <c r="D377" s="94" t="s">
        <v>156</v>
      </c>
      <c r="E377" s="119">
        <v>13.71</v>
      </c>
      <c r="F377" s="94">
        <v>146607</v>
      </c>
      <c r="G377" s="93">
        <v>45809</v>
      </c>
      <c r="H377" s="120">
        <v>45843</v>
      </c>
      <c r="I377" s="94" t="s">
        <v>124</v>
      </c>
      <c r="J377" s="94" t="s">
        <v>806</v>
      </c>
      <c r="K377" s="92"/>
      <c r="L377" s="94" t="s">
        <v>156</v>
      </c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</row>
    <row r="378" spans="1:29">
      <c r="A378" s="94"/>
      <c r="B378" s="89"/>
      <c r="C378" s="69" t="str">
        <f t="shared" ca="1" si="4"/>
        <v>OK</v>
      </c>
      <c r="D378" s="94" t="s">
        <v>158</v>
      </c>
      <c r="E378" s="119">
        <v>13.71</v>
      </c>
      <c r="F378" s="94">
        <v>146607</v>
      </c>
      <c r="G378" s="93">
        <v>45809</v>
      </c>
      <c r="H378" s="120">
        <v>45843</v>
      </c>
      <c r="I378" s="94" t="s">
        <v>124</v>
      </c>
      <c r="J378" s="94" t="s">
        <v>806</v>
      </c>
      <c r="K378" s="92"/>
      <c r="L378" s="94" t="s">
        <v>158</v>
      </c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</row>
    <row r="379" spans="1:29">
      <c r="A379" s="94"/>
      <c r="B379" s="89"/>
      <c r="C379" s="69" t="str">
        <f t="shared" ca="1" si="4"/>
        <v>OK</v>
      </c>
      <c r="D379" s="94" t="s">
        <v>162</v>
      </c>
      <c r="E379" s="119">
        <v>13.71</v>
      </c>
      <c r="F379" s="94">
        <v>146607</v>
      </c>
      <c r="G379" s="93">
        <v>45809</v>
      </c>
      <c r="H379" s="120">
        <v>45843</v>
      </c>
      <c r="I379" s="94" t="s">
        <v>124</v>
      </c>
      <c r="J379" s="94" t="s">
        <v>806</v>
      </c>
      <c r="K379" s="92"/>
      <c r="L379" s="94" t="s">
        <v>162</v>
      </c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</row>
    <row r="380" spans="1:29">
      <c r="A380" s="94"/>
      <c r="B380" s="89"/>
      <c r="C380" s="69" t="str">
        <f t="shared" ca="1" si="4"/>
        <v>OK</v>
      </c>
      <c r="D380" s="94" t="s">
        <v>161</v>
      </c>
      <c r="E380" s="119">
        <v>13.71</v>
      </c>
      <c r="F380" s="94">
        <v>146607</v>
      </c>
      <c r="G380" s="93">
        <v>45809</v>
      </c>
      <c r="H380" s="120">
        <v>45843</v>
      </c>
      <c r="I380" s="94" t="s">
        <v>124</v>
      </c>
      <c r="J380" s="94" t="s">
        <v>806</v>
      </c>
      <c r="K380" s="92"/>
      <c r="L380" s="94" t="s">
        <v>161</v>
      </c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</row>
    <row r="381" spans="1:29">
      <c r="A381" s="94"/>
      <c r="B381" s="89"/>
      <c r="C381" s="69" t="str">
        <f t="shared" ca="1" si="4"/>
        <v>OK</v>
      </c>
      <c r="D381" s="94" t="s">
        <v>643</v>
      </c>
      <c r="E381" s="119">
        <v>13.71</v>
      </c>
      <c r="F381" s="94">
        <v>146607</v>
      </c>
      <c r="G381" s="93">
        <v>45809</v>
      </c>
      <c r="H381" s="120">
        <v>45843</v>
      </c>
      <c r="I381" s="94" t="s">
        <v>124</v>
      </c>
      <c r="J381" s="94" t="s">
        <v>806</v>
      </c>
      <c r="K381" s="92"/>
      <c r="L381" s="94" t="s">
        <v>643</v>
      </c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</row>
    <row r="382" spans="1:29">
      <c r="A382" s="94"/>
      <c r="B382" s="89"/>
      <c r="C382" s="69" t="str">
        <f t="shared" ca="1" si="4"/>
        <v>OK</v>
      </c>
      <c r="D382" s="94" t="s">
        <v>644</v>
      </c>
      <c r="E382" s="119">
        <v>13.71</v>
      </c>
      <c r="F382" s="94">
        <v>146607</v>
      </c>
      <c r="G382" s="93">
        <v>45809</v>
      </c>
      <c r="H382" s="120">
        <v>45843</v>
      </c>
      <c r="I382" s="94" t="s">
        <v>124</v>
      </c>
      <c r="J382" s="94" t="s">
        <v>806</v>
      </c>
      <c r="K382" s="92"/>
      <c r="L382" s="94" t="s">
        <v>644</v>
      </c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</row>
    <row r="383" spans="1:29">
      <c r="A383" s="94"/>
      <c r="B383" s="89"/>
      <c r="C383" s="69" t="str">
        <f t="shared" ca="1" si="4"/>
        <v>OK</v>
      </c>
      <c r="D383" s="94" t="s">
        <v>169</v>
      </c>
      <c r="E383" s="119">
        <v>13.71</v>
      </c>
      <c r="F383" s="94">
        <v>146607</v>
      </c>
      <c r="G383" s="93">
        <v>45809</v>
      </c>
      <c r="H383" s="120">
        <v>45843</v>
      </c>
      <c r="I383" s="94" t="s">
        <v>124</v>
      </c>
      <c r="J383" s="94" t="s">
        <v>806</v>
      </c>
      <c r="K383" s="92"/>
      <c r="L383" s="94" t="s">
        <v>169</v>
      </c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</row>
    <row r="384" spans="1:29">
      <c r="A384" s="94"/>
      <c r="B384" s="89"/>
      <c r="C384" s="69" t="str">
        <f t="shared" ca="1" si="4"/>
        <v>OK</v>
      </c>
      <c r="D384" s="94" t="s">
        <v>172</v>
      </c>
      <c r="E384" s="119">
        <v>13.71</v>
      </c>
      <c r="F384" s="94">
        <v>146607</v>
      </c>
      <c r="G384" s="93">
        <v>45809</v>
      </c>
      <c r="H384" s="120">
        <v>45843</v>
      </c>
      <c r="I384" s="94" t="s">
        <v>124</v>
      </c>
      <c r="J384" s="94" t="s">
        <v>806</v>
      </c>
      <c r="K384" s="92"/>
      <c r="L384" s="94" t="s">
        <v>172</v>
      </c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</row>
    <row r="385" spans="1:29">
      <c r="A385" s="94"/>
      <c r="B385" s="89"/>
      <c r="C385" s="69" t="str">
        <f t="shared" ca="1" si="4"/>
        <v>OK</v>
      </c>
      <c r="D385" s="94" t="s">
        <v>174</v>
      </c>
      <c r="E385" s="119">
        <v>13.71</v>
      </c>
      <c r="F385" s="94">
        <v>146607</v>
      </c>
      <c r="G385" s="93">
        <v>45809</v>
      </c>
      <c r="H385" s="120">
        <v>45843</v>
      </c>
      <c r="I385" s="94" t="s">
        <v>124</v>
      </c>
      <c r="J385" s="94" t="s">
        <v>806</v>
      </c>
      <c r="K385" s="92"/>
      <c r="L385" s="94" t="s">
        <v>174</v>
      </c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</row>
    <row r="386" spans="1:29">
      <c r="A386" s="94"/>
      <c r="B386" s="89"/>
      <c r="C386" s="69" t="str">
        <f t="shared" ca="1" si="4"/>
        <v>OK</v>
      </c>
      <c r="D386" s="94" t="s">
        <v>175</v>
      </c>
      <c r="E386" s="119">
        <v>13.71</v>
      </c>
      <c r="F386" s="94">
        <v>146607</v>
      </c>
      <c r="G386" s="93">
        <v>45809</v>
      </c>
      <c r="H386" s="120">
        <v>45843</v>
      </c>
      <c r="I386" s="94" t="s">
        <v>124</v>
      </c>
      <c r="J386" s="94" t="s">
        <v>806</v>
      </c>
      <c r="K386" s="92"/>
      <c r="L386" s="94" t="s">
        <v>175</v>
      </c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</row>
    <row r="387" spans="1:29">
      <c r="A387" s="94"/>
      <c r="B387" s="89"/>
      <c r="C387" s="69" t="str">
        <f t="shared" ca="1" si="4"/>
        <v>OK</v>
      </c>
      <c r="D387" s="94" t="s">
        <v>176</v>
      </c>
      <c r="E387" s="119">
        <v>13.71</v>
      </c>
      <c r="F387" s="94">
        <v>146607</v>
      </c>
      <c r="G387" s="93">
        <v>45809</v>
      </c>
      <c r="H387" s="120">
        <v>45843</v>
      </c>
      <c r="I387" s="94" t="s">
        <v>124</v>
      </c>
      <c r="J387" s="94" t="s">
        <v>806</v>
      </c>
      <c r="K387" s="92"/>
      <c r="L387" s="94" t="s">
        <v>176</v>
      </c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</row>
    <row r="388" spans="1:29">
      <c r="A388" s="94"/>
      <c r="B388" s="89"/>
      <c r="C388" s="69" t="str">
        <f t="shared" ca="1" si="4"/>
        <v>OK</v>
      </c>
      <c r="D388" s="94" t="s">
        <v>646</v>
      </c>
      <c r="E388" s="119">
        <v>13.71</v>
      </c>
      <c r="F388" s="94">
        <v>146607</v>
      </c>
      <c r="G388" s="93">
        <v>45809</v>
      </c>
      <c r="H388" s="120">
        <v>45843</v>
      </c>
      <c r="I388" s="94" t="s">
        <v>124</v>
      </c>
      <c r="J388" s="94" t="s">
        <v>806</v>
      </c>
      <c r="K388" s="92"/>
      <c r="L388" s="94" t="s">
        <v>646</v>
      </c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</row>
    <row r="389" spans="1:29">
      <c r="A389" s="94"/>
      <c r="B389" s="89"/>
      <c r="C389" s="69" t="str">
        <f t="shared" ca="1" si="4"/>
        <v>OK</v>
      </c>
      <c r="D389" s="94" t="s">
        <v>183</v>
      </c>
      <c r="E389" s="119">
        <v>13.71</v>
      </c>
      <c r="F389" s="94">
        <v>146607</v>
      </c>
      <c r="G389" s="93">
        <v>45809</v>
      </c>
      <c r="H389" s="120">
        <v>45843</v>
      </c>
      <c r="I389" s="94" t="s">
        <v>124</v>
      </c>
      <c r="J389" s="94" t="s">
        <v>806</v>
      </c>
      <c r="K389" s="92"/>
      <c r="L389" s="94" t="s">
        <v>183</v>
      </c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</row>
    <row r="390" spans="1:29">
      <c r="A390" s="94"/>
      <c r="B390" s="89"/>
      <c r="C390" s="69" t="str">
        <f t="shared" ca="1" si="4"/>
        <v>OK</v>
      </c>
      <c r="D390" s="94" t="s">
        <v>187</v>
      </c>
      <c r="E390" s="119">
        <v>13.71</v>
      </c>
      <c r="F390" s="94">
        <v>146607</v>
      </c>
      <c r="G390" s="93">
        <v>45809</v>
      </c>
      <c r="H390" s="120">
        <v>45843</v>
      </c>
      <c r="I390" s="94" t="s">
        <v>124</v>
      </c>
      <c r="J390" s="94" t="s">
        <v>806</v>
      </c>
      <c r="K390" s="92"/>
      <c r="L390" s="94" t="s">
        <v>187</v>
      </c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</row>
    <row r="391" spans="1:29">
      <c r="A391" s="94"/>
      <c r="B391" s="89"/>
      <c r="C391" s="69" t="str">
        <f t="shared" ca="1" si="4"/>
        <v>OK</v>
      </c>
      <c r="D391" s="94" t="s">
        <v>189</v>
      </c>
      <c r="E391" s="119">
        <v>13.71</v>
      </c>
      <c r="F391" s="94">
        <v>146607</v>
      </c>
      <c r="G391" s="93">
        <v>45809</v>
      </c>
      <c r="H391" s="120">
        <v>45843</v>
      </c>
      <c r="I391" s="94" t="s">
        <v>124</v>
      </c>
      <c r="J391" s="94" t="s">
        <v>806</v>
      </c>
      <c r="K391" s="92"/>
      <c r="L391" s="94" t="s">
        <v>189</v>
      </c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</row>
    <row r="392" spans="1:29">
      <c r="A392" s="94"/>
      <c r="B392" s="89"/>
      <c r="C392" s="69" t="str">
        <f t="shared" ca="1" si="4"/>
        <v>OK</v>
      </c>
      <c r="D392" s="94" t="s">
        <v>191</v>
      </c>
      <c r="E392" s="119">
        <v>13.71</v>
      </c>
      <c r="F392" s="94">
        <v>146607</v>
      </c>
      <c r="G392" s="93">
        <v>45809</v>
      </c>
      <c r="H392" s="120">
        <v>45843</v>
      </c>
      <c r="I392" s="94" t="s">
        <v>124</v>
      </c>
      <c r="J392" s="94" t="s">
        <v>806</v>
      </c>
      <c r="K392" s="92"/>
      <c r="L392" s="94" t="s">
        <v>191</v>
      </c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</row>
    <row r="393" spans="1:29">
      <c r="A393" s="94"/>
      <c r="B393" s="89"/>
      <c r="C393" s="69" t="str">
        <f t="shared" ca="1" si="4"/>
        <v>OK</v>
      </c>
      <c r="D393" s="94" t="s">
        <v>195</v>
      </c>
      <c r="E393" s="119">
        <v>13.71</v>
      </c>
      <c r="F393" s="94">
        <v>146607</v>
      </c>
      <c r="G393" s="93">
        <v>45809</v>
      </c>
      <c r="H393" s="120">
        <v>45843</v>
      </c>
      <c r="I393" s="94" t="s">
        <v>124</v>
      </c>
      <c r="J393" s="94" t="s">
        <v>806</v>
      </c>
      <c r="K393" s="92"/>
      <c r="L393" s="94" t="s">
        <v>195</v>
      </c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</row>
    <row r="394" spans="1:29">
      <c r="A394" s="94"/>
      <c r="B394" s="89"/>
      <c r="C394" s="69" t="str">
        <f t="shared" ca="1" si="4"/>
        <v>OK</v>
      </c>
      <c r="D394" s="94" t="s">
        <v>649</v>
      </c>
      <c r="E394" s="119">
        <v>13.71</v>
      </c>
      <c r="F394" s="94">
        <v>146607</v>
      </c>
      <c r="G394" s="93">
        <v>45809</v>
      </c>
      <c r="H394" s="120">
        <v>45843</v>
      </c>
      <c r="I394" s="94" t="s">
        <v>124</v>
      </c>
      <c r="J394" s="94" t="s">
        <v>806</v>
      </c>
      <c r="K394" s="92"/>
      <c r="L394" s="94" t="s">
        <v>649</v>
      </c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</row>
    <row r="395" spans="1:29">
      <c r="A395" s="94"/>
      <c r="B395" s="89"/>
      <c r="C395" s="69" t="str">
        <f t="shared" ca="1" si="4"/>
        <v>OK</v>
      </c>
      <c r="D395" s="94" t="s">
        <v>198</v>
      </c>
      <c r="E395" s="119">
        <v>13.71</v>
      </c>
      <c r="F395" s="94">
        <v>146607</v>
      </c>
      <c r="G395" s="93">
        <v>45809</v>
      </c>
      <c r="H395" s="120">
        <v>45843</v>
      </c>
      <c r="I395" s="94" t="s">
        <v>124</v>
      </c>
      <c r="J395" s="94" t="s">
        <v>806</v>
      </c>
      <c r="K395" s="92"/>
      <c r="L395" s="94" t="s">
        <v>198</v>
      </c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</row>
    <row r="396" spans="1:29">
      <c r="A396" s="94"/>
      <c r="B396" s="89"/>
      <c r="C396" s="69" t="str">
        <f t="shared" ca="1" si="4"/>
        <v>OK</v>
      </c>
      <c r="D396" s="94" t="s">
        <v>199</v>
      </c>
      <c r="E396" s="119">
        <v>13.71</v>
      </c>
      <c r="F396" s="94">
        <v>146607</v>
      </c>
      <c r="G396" s="93">
        <v>45809</v>
      </c>
      <c r="H396" s="120">
        <v>45843</v>
      </c>
      <c r="I396" s="94" t="s">
        <v>124</v>
      </c>
      <c r="J396" s="94" t="s">
        <v>806</v>
      </c>
      <c r="K396" s="92"/>
      <c r="L396" s="94" t="s">
        <v>199</v>
      </c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</row>
    <row r="397" spans="1:29">
      <c r="A397" s="94"/>
      <c r="B397" s="89"/>
      <c r="C397" s="69" t="str">
        <f t="shared" ca="1" si="4"/>
        <v>OK</v>
      </c>
      <c r="D397" s="94" t="s">
        <v>201</v>
      </c>
      <c r="E397" s="119">
        <v>13.71</v>
      </c>
      <c r="F397" s="94">
        <v>146607</v>
      </c>
      <c r="G397" s="93">
        <v>45809</v>
      </c>
      <c r="H397" s="120">
        <v>45843</v>
      </c>
      <c r="I397" s="94" t="s">
        <v>124</v>
      </c>
      <c r="J397" s="94" t="s">
        <v>806</v>
      </c>
      <c r="K397" s="92"/>
      <c r="L397" s="94" t="s">
        <v>201</v>
      </c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</row>
    <row r="398" spans="1:29">
      <c r="A398" s="94"/>
      <c r="B398" s="89"/>
      <c r="C398" s="69" t="str">
        <f t="shared" ca="1" si="4"/>
        <v>OK</v>
      </c>
      <c r="D398" s="94" t="s">
        <v>204</v>
      </c>
      <c r="E398" s="119">
        <v>13.71</v>
      </c>
      <c r="F398" s="94">
        <v>146607</v>
      </c>
      <c r="G398" s="93">
        <v>45809</v>
      </c>
      <c r="H398" s="120">
        <v>45843</v>
      </c>
      <c r="I398" s="94" t="s">
        <v>124</v>
      </c>
      <c r="J398" s="94" t="s">
        <v>806</v>
      </c>
      <c r="K398" s="92"/>
      <c r="L398" s="94" t="s">
        <v>204</v>
      </c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</row>
    <row r="399" spans="1:29">
      <c r="A399" s="94"/>
      <c r="B399" s="89"/>
      <c r="C399" s="69" t="str">
        <f t="shared" ca="1" si="4"/>
        <v>OK</v>
      </c>
      <c r="D399" s="94" t="s">
        <v>206</v>
      </c>
      <c r="E399" s="119">
        <v>13.71</v>
      </c>
      <c r="F399" s="94">
        <v>146607</v>
      </c>
      <c r="G399" s="93">
        <v>45809</v>
      </c>
      <c r="H399" s="120">
        <v>45843</v>
      </c>
      <c r="I399" s="94" t="s">
        <v>124</v>
      </c>
      <c r="J399" s="94" t="s">
        <v>806</v>
      </c>
      <c r="K399" s="92"/>
      <c r="L399" s="94" t="s">
        <v>206</v>
      </c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</row>
    <row r="400" spans="1:29">
      <c r="A400" s="94"/>
      <c r="B400" s="89"/>
      <c r="C400" s="69" t="str">
        <f t="shared" ca="1" si="4"/>
        <v>OK</v>
      </c>
      <c r="D400" s="94" t="s">
        <v>209</v>
      </c>
      <c r="E400" s="119">
        <v>13.71</v>
      </c>
      <c r="F400" s="94">
        <v>146607</v>
      </c>
      <c r="G400" s="93">
        <v>45809</v>
      </c>
      <c r="H400" s="120">
        <v>45843</v>
      </c>
      <c r="I400" s="94" t="s">
        <v>124</v>
      </c>
      <c r="J400" s="94" t="s">
        <v>806</v>
      </c>
      <c r="K400" s="92"/>
      <c r="L400" s="94" t="s">
        <v>209</v>
      </c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</row>
    <row r="401" spans="1:29">
      <c r="A401" s="94"/>
      <c r="B401" s="89"/>
      <c r="C401" s="69" t="str">
        <f t="shared" ca="1" si="4"/>
        <v>OK</v>
      </c>
      <c r="D401" s="94" t="s">
        <v>210</v>
      </c>
      <c r="E401" s="119">
        <v>13.71</v>
      </c>
      <c r="F401" s="94">
        <v>146607</v>
      </c>
      <c r="G401" s="93">
        <v>45809</v>
      </c>
      <c r="H401" s="120">
        <v>45843</v>
      </c>
      <c r="I401" s="94" t="s">
        <v>124</v>
      </c>
      <c r="J401" s="94" t="s">
        <v>806</v>
      </c>
      <c r="K401" s="92"/>
      <c r="L401" s="94" t="s">
        <v>210</v>
      </c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</row>
    <row r="402" spans="1:29">
      <c r="A402" s="94"/>
      <c r="B402" s="89"/>
      <c r="C402" s="69" t="str">
        <f t="shared" ca="1" si="4"/>
        <v>OK</v>
      </c>
      <c r="D402" s="94" t="s">
        <v>213</v>
      </c>
      <c r="E402" s="119">
        <v>13.71</v>
      </c>
      <c r="F402" s="94">
        <v>146607</v>
      </c>
      <c r="G402" s="93">
        <v>45809</v>
      </c>
      <c r="H402" s="120">
        <v>45843</v>
      </c>
      <c r="I402" s="94" t="s">
        <v>124</v>
      </c>
      <c r="J402" s="94" t="s">
        <v>806</v>
      </c>
      <c r="K402" s="92"/>
      <c r="L402" s="94" t="s">
        <v>213</v>
      </c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</row>
    <row r="403" spans="1:29">
      <c r="A403" s="94"/>
      <c r="B403" s="89"/>
      <c r="C403" s="69" t="str">
        <f t="shared" ca="1" si="4"/>
        <v>OK</v>
      </c>
      <c r="D403" s="94" t="s">
        <v>215</v>
      </c>
      <c r="E403" s="119">
        <v>13.71</v>
      </c>
      <c r="F403" s="94">
        <v>146607</v>
      </c>
      <c r="G403" s="93">
        <v>45809</v>
      </c>
      <c r="H403" s="120">
        <v>45843</v>
      </c>
      <c r="I403" s="94" t="s">
        <v>124</v>
      </c>
      <c r="J403" s="94" t="s">
        <v>806</v>
      </c>
      <c r="K403" s="92"/>
      <c r="L403" s="94" t="s">
        <v>215</v>
      </c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</row>
    <row r="404" spans="1:29">
      <c r="A404" s="94"/>
      <c r="B404" s="89"/>
      <c r="C404" s="69" t="str">
        <f t="shared" ca="1" si="4"/>
        <v>OK</v>
      </c>
      <c r="D404" s="94" t="s">
        <v>218</v>
      </c>
      <c r="E404" s="119">
        <v>13.71</v>
      </c>
      <c r="F404" s="94">
        <v>146607</v>
      </c>
      <c r="G404" s="93">
        <v>45809</v>
      </c>
      <c r="H404" s="120">
        <v>45843</v>
      </c>
      <c r="I404" s="94" t="s">
        <v>124</v>
      </c>
      <c r="J404" s="94" t="s">
        <v>806</v>
      </c>
      <c r="K404" s="92"/>
      <c r="L404" s="94" t="s">
        <v>218</v>
      </c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</row>
    <row r="405" spans="1:29">
      <c r="A405" s="94"/>
      <c r="B405" s="89"/>
      <c r="C405" s="69" t="str">
        <f t="shared" ca="1" si="4"/>
        <v>OK</v>
      </c>
      <c r="D405" s="94" t="s">
        <v>220</v>
      </c>
      <c r="E405" s="119">
        <v>13.71</v>
      </c>
      <c r="F405" s="94">
        <v>146607</v>
      </c>
      <c r="G405" s="93">
        <v>45809</v>
      </c>
      <c r="H405" s="120">
        <v>45843</v>
      </c>
      <c r="I405" s="94" t="s">
        <v>124</v>
      </c>
      <c r="J405" s="94" t="s">
        <v>806</v>
      </c>
      <c r="K405" s="92"/>
      <c r="L405" s="94" t="s">
        <v>220</v>
      </c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</row>
    <row r="406" spans="1:29">
      <c r="A406" s="94"/>
      <c r="B406" s="89"/>
      <c r="C406" s="69" t="str">
        <f t="shared" ca="1" si="4"/>
        <v>OK</v>
      </c>
      <c r="D406" s="94" t="s">
        <v>741</v>
      </c>
      <c r="E406" s="119">
        <v>13.71</v>
      </c>
      <c r="F406" s="94">
        <v>146607</v>
      </c>
      <c r="G406" s="93">
        <v>45809</v>
      </c>
      <c r="H406" s="120">
        <v>45843</v>
      </c>
      <c r="I406" s="94" t="s">
        <v>124</v>
      </c>
      <c r="J406" s="94" t="s">
        <v>806</v>
      </c>
      <c r="K406" s="92"/>
      <c r="L406" s="94" t="s">
        <v>741</v>
      </c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</row>
    <row r="407" spans="1:29">
      <c r="A407" s="94"/>
      <c r="B407" s="89"/>
      <c r="C407" s="69" t="str">
        <f t="shared" ca="1" si="4"/>
        <v>OK</v>
      </c>
      <c r="D407" s="94" t="s">
        <v>222</v>
      </c>
      <c r="E407" s="119">
        <v>13.71</v>
      </c>
      <c r="F407" s="94">
        <v>146607</v>
      </c>
      <c r="G407" s="93">
        <v>45809</v>
      </c>
      <c r="H407" s="120">
        <v>45843</v>
      </c>
      <c r="I407" s="94" t="s">
        <v>124</v>
      </c>
      <c r="J407" s="94" t="s">
        <v>806</v>
      </c>
      <c r="K407" s="92"/>
      <c r="L407" s="94" t="s">
        <v>222</v>
      </c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</row>
    <row r="408" spans="1:29">
      <c r="A408" s="94"/>
      <c r="B408" s="89"/>
      <c r="C408" s="69" t="str">
        <f t="shared" ca="1" si="4"/>
        <v>OK</v>
      </c>
      <c r="D408" s="94" t="s">
        <v>226</v>
      </c>
      <c r="E408" s="119">
        <v>13.71</v>
      </c>
      <c r="F408" s="94">
        <v>146607</v>
      </c>
      <c r="G408" s="93">
        <v>45809</v>
      </c>
      <c r="H408" s="120">
        <v>45843</v>
      </c>
      <c r="I408" s="94" t="s">
        <v>124</v>
      </c>
      <c r="J408" s="94" t="s">
        <v>806</v>
      </c>
      <c r="K408" s="92"/>
      <c r="L408" s="94" t="s">
        <v>226</v>
      </c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</row>
    <row r="409" spans="1:29">
      <c r="A409" s="94"/>
      <c r="B409" s="89"/>
      <c r="C409" s="69" t="str">
        <f t="shared" ca="1" si="4"/>
        <v>OK</v>
      </c>
      <c r="D409" s="94" t="s">
        <v>227</v>
      </c>
      <c r="E409" s="119">
        <v>13.71</v>
      </c>
      <c r="F409" s="94">
        <v>146607</v>
      </c>
      <c r="G409" s="93">
        <v>45809</v>
      </c>
      <c r="H409" s="120">
        <v>45843</v>
      </c>
      <c r="I409" s="94" t="s">
        <v>124</v>
      </c>
      <c r="J409" s="94" t="s">
        <v>806</v>
      </c>
      <c r="K409" s="92"/>
      <c r="L409" s="94" t="s">
        <v>227</v>
      </c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</row>
    <row r="410" spans="1:29">
      <c r="A410" s="94"/>
      <c r="B410" s="89"/>
      <c r="C410" s="69" t="str">
        <f t="shared" ca="1" si="4"/>
        <v>OK</v>
      </c>
      <c r="D410" s="94" t="s">
        <v>228</v>
      </c>
      <c r="E410" s="119">
        <v>13.71</v>
      </c>
      <c r="F410" s="94">
        <v>146607</v>
      </c>
      <c r="G410" s="93">
        <v>45809</v>
      </c>
      <c r="H410" s="120">
        <v>45843</v>
      </c>
      <c r="I410" s="94" t="s">
        <v>124</v>
      </c>
      <c r="J410" s="94" t="s">
        <v>806</v>
      </c>
      <c r="K410" s="92"/>
      <c r="L410" s="94" t="s">
        <v>228</v>
      </c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</row>
    <row r="411" spans="1:29">
      <c r="A411" s="94"/>
      <c r="B411" s="89"/>
      <c r="C411" s="69" t="str">
        <f t="shared" ca="1" si="4"/>
        <v>OK</v>
      </c>
      <c r="D411" s="94" t="s">
        <v>230</v>
      </c>
      <c r="E411" s="119">
        <v>13.71</v>
      </c>
      <c r="F411" s="94">
        <v>146607</v>
      </c>
      <c r="G411" s="93">
        <v>45809</v>
      </c>
      <c r="H411" s="120">
        <v>45843</v>
      </c>
      <c r="I411" s="94" t="s">
        <v>124</v>
      </c>
      <c r="J411" s="94" t="s">
        <v>806</v>
      </c>
      <c r="K411" s="92"/>
      <c r="L411" s="94" t="s">
        <v>230</v>
      </c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</row>
    <row r="412" spans="1:29">
      <c r="A412" s="94"/>
      <c r="B412" s="89"/>
      <c r="C412" s="69" t="str">
        <f t="shared" ca="1" si="4"/>
        <v>OK</v>
      </c>
      <c r="D412" s="94" t="s">
        <v>232</v>
      </c>
      <c r="E412" s="119">
        <v>13.71</v>
      </c>
      <c r="F412" s="94">
        <v>146607</v>
      </c>
      <c r="G412" s="93">
        <v>45809</v>
      </c>
      <c r="H412" s="120">
        <v>45843</v>
      </c>
      <c r="I412" s="94" t="s">
        <v>124</v>
      </c>
      <c r="J412" s="94" t="s">
        <v>806</v>
      </c>
      <c r="K412" s="92"/>
      <c r="L412" s="94" t="s">
        <v>232</v>
      </c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</row>
    <row r="413" spans="1:29">
      <c r="A413" s="94"/>
      <c r="B413" s="89"/>
      <c r="C413" s="69" t="str">
        <f t="shared" ca="1" si="4"/>
        <v>OK</v>
      </c>
      <c r="D413" s="94" t="s">
        <v>233</v>
      </c>
      <c r="E413" s="119">
        <v>13.71</v>
      </c>
      <c r="F413" s="94">
        <v>146607</v>
      </c>
      <c r="G413" s="93">
        <v>45809</v>
      </c>
      <c r="H413" s="120">
        <v>45843</v>
      </c>
      <c r="I413" s="94" t="s">
        <v>124</v>
      </c>
      <c r="J413" s="94" t="s">
        <v>806</v>
      </c>
      <c r="K413" s="92"/>
      <c r="L413" s="94" t="s">
        <v>233</v>
      </c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</row>
    <row r="414" spans="1:29">
      <c r="A414" s="94"/>
      <c r="B414" s="89"/>
      <c r="C414" s="69" t="str">
        <f t="shared" ca="1" si="4"/>
        <v>OK</v>
      </c>
      <c r="D414" s="94" t="s">
        <v>235</v>
      </c>
      <c r="E414" s="119">
        <v>13.71</v>
      </c>
      <c r="F414" s="94">
        <v>146607</v>
      </c>
      <c r="G414" s="93">
        <v>45809</v>
      </c>
      <c r="H414" s="120">
        <v>45843</v>
      </c>
      <c r="I414" s="94" t="s">
        <v>124</v>
      </c>
      <c r="J414" s="94" t="s">
        <v>806</v>
      </c>
      <c r="K414" s="92"/>
      <c r="L414" s="94" t="s">
        <v>235</v>
      </c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</row>
    <row r="415" spans="1:29">
      <c r="A415" s="94"/>
      <c r="B415" s="89"/>
      <c r="C415" s="69" t="str">
        <f t="shared" ca="1" si="4"/>
        <v>OK</v>
      </c>
      <c r="D415" s="94" t="s">
        <v>236</v>
      </c>
      <c r="E415" s="119">
        <v>13.71</v>
      </c>
      <c r="F415" s="94">
        <v>146607</v>
      </c>
      <c r="G415" s="93">
        <v>45809</v>
      </c>
      <c r="H415" s="120">
        <v>45843</v>
      </c>
      <c r="I415" s="94" t="s">
        <v>124</v>
      </c>
      <c r="J415" s="94" t="s">
        <v>806</v>
      </c>
      <c r="K415" s="92"/>
      <c r="L415" s="94" t="s">
        <v>236</v>
      </c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</row>
    <row r="416" spans="1:29">
      <c r="A416" s="94"/>
      <c r="B416" s="89"/>
      <c r="C416" s="69" t="str">
        <f t="shared" ca="1" si="4"/>
        <v>OK</v>
      </c>
      <c r="D416" s="94" t="s">
        <v>238</v>
      </c>
      <c r="E416" s="119">
        <v>13.71</v>
      </c>
      <c r="F416" s="94">
        <v>146607</v>
      </c>
      <c r="G416" s="93">
        <v>45809</v>
      </c>
      <c r="H416" s="120">
        <v>45843</v>
      </c>
      <c r="I416" s="94" t="s">
        <v>124</v>
      </c>
      <c r="J416" s="94" t="s">
        <v>806</v>
      </c>
      <c r="K416" s="92"/>
      <c r="L416" s="94" t="s">
        <v>238</v>
      </c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</row>
    <row r="417" spans="1:29">
      <c r="A417" s="94"/>
      <c r="B417" s="89"/>
      <c r="C417" s="69" t="str">
        <f t="shared" ca="1" si="4"/>
        <v>OK</v>
      </c>
      <c r="D417" s="94" t="s">
        <v>809</v>
      </c>
      <c r="E417" s="119">
        <v>13.71</v>
      </c>
      <c r="F417" s="94">
        <v>146607</v>
      </c>
      <c r="G417" s="93">
        <v>45809</v>
      </c>
      <c r="H417" s="120">
        <v>45843</v>
      </c>
      <c r="I417" s="94" t="s">
        <v>124</v>
      </c>
      <c r="J417" s="94" t="s">
        <v>806</v>
      </c>
      <c r="K417" s="92"/>
      <c r="L417" s="94" t="s">
        <v>809</v>
      </c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</row>
    <row r="418" spans="1:29">
      <c r="A418" s="94"/>
      <c r="B418" s="89"/>
      <c r="C418" s="69" t="str">
        <f t="shared" ca="1" si="4"/>
        <v>OK</v>
      </c>
      <c r="D418" s="94" t="s">
        <v>240</v>
      </c>
      <c r="E418" s="119">
        <v>13.71</v>
      </c>
      <c r="F418" s="94">
        <v>146607</v>
      </c>
      <c r="G418" s="93">
        <v>45809</v>
      </c>
      <c r="H418" s="120">
        <v>45843</v>
      </c>
      <c r="I418" s="94" t="s">
        <v>124</v>
      </c>
      <c r="J418" s="94" t="s">
        <v>806</v>
      </c>
      <c r="K418" s="92"/>
      <c r="L418" s="94" t="s">
        <v>240</v>
      </c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</row>
    <row r="419" spans="1:29">
      <c r="A419" s="94"/>
      <c r="B419" s="89"/>
      <c r="C419" s="69" t="str">
        <f t="shared" ca="1" si="4"/>
        <v>OK</v>
      </c>
      <c r="D419" s="94" t="s">
        <v>242</v>
      </c>
      <c r="E419" s="119">
        <v>13.71</v>
      </c>
      <c r="F419" s="94">
        <v>146607</v>
      </c>
      <c r="G419" s="93">
        <v>45809</v>
      </c>
      <c r="H419" s="120">
        <v>45843</v>
      </c>
      <c r="I419" s="94" t="s">
        <v>124</v>
      </c>
      <c r="J419" s="94" t="s">
        <v>806</v>
      </c>
      <c r="K419" s="92"/>
      <c r="L419" s="94" t="s">
        <v>242</v>
      </c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</row>
    <row r="420" spans="1:29">
      <c r="A420" s="94"/>
      <c r="B420" s="89"/>
      <c r="C420" s="69" t="str">
        <f t="shared" ca="1" si="4"/>
        <v>OK</v>
      </c>
      <c r="D420" s="94" t="s">
        <v>244</v>
      </c>
      <c r="E420" s="119">
        <v>13.71</v>
      </c>
      <c r="F420" s="94">
        <v>146607</v>
      </c>
      <c r="G420" s="93">
        <v>45809</v>
      </c>
      <c r="H420" s="120">
        <v>45843</v>
      </c>
      <c r="I420" s="94" t="s">
        <v>124</v>
      </c>
      <c r="J420" s="94" t="s">
        <v>806</v>
      </c>
      <c r="K420" s="92"/>
      <c r="L420" s="94" t="s">
        <v>244</v>
      </c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</row>
    <row r="421" spans="1:29">
      <c r="A421" s="94"/>
      <c r="B421" s="89"/>
      <c r="C421" s="69" t="str">
        <f t="shared" ca="1" si="4"/>
        <v>OK</v>
      </c>
      <c r="D421" s="94" t="s">
        <v>246</v>
      </c>
      <c r="E421" s="119">
        <v>13.71</v>
      </c>
      <c r="F421" s="94">
        <v>146607</v>
      </c>
      <c r="G421" s="93">
        <v>45809</v>
      </c>
      <c r="H421" s="120">
        <v>45843</v>
      </c>
      <c r="I421" s="94" t="s">
        <v>124</v>
      </c>
      <c r="J421" s="94" t="s">
        <v>806</v>
      </c>
      <c r="K421" s="92"/>
      <c r="L421" s="94" t="s">
        <v>246</v>
      </c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</row>
    <row r="422" spans="1:29">
      <c r="A422" s="94"/>
      <c r="B422" s="89"/>
      <c r="C422" s="69" t="str">
        <f t="shared" ca="1" si="4"/>
        <v>OK</v>
      </c>
      <c r="D422" s="94" t="s">
        <v>248</v>
      </c>
      <c r="E422" s="119">
        <v>13.71</v>
      </c>
      <c r="F422" s="94">
        <v>146607</v>
      </c>
      <c r="G422" s="93">
        <v>45809</v>
      </c>
      <c r="H422" s="120">
        <v>45843</v>
      </c>
      <c r="I422" s="94" t="s">
        <v>124</v>
      </c>
      <c r="J422" s="94" t="s">
        <v>806</v>
      </c>
      <c r="K422" s="92"/>
      <c r="L422" s="94" t="s">
        <v>248</v>
      </c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</row>
    <row r="423" spans="1:29">
      <c r="A423" s="94"/>
      <c r="B423" s="89"/>
      <c r="C423" s="69" t="str">
        <f t="shared" ca="1" si="4"/>
        <v>OK</v>
      </c>
      <c r="D423" s="94" t="s">
        <v>249</v>
      </c>
      <c r="E423" s="119">
        <v>13.71</v>
      </c>
      <c r="F423" s="94">
        <v>146607</v>
      </c>
      <c r="G423" s="93">
        <v>45809</v>
      </c>
      <c r="H423" s="120">
        <v>45843</v>
      </c>
      <c r="I423" s="94" t="s">
        <v>124</v>
      </c>
      <c r="J423" s="94" t="s">
        <v>806</v>
      </c>
      <c r="K423" s="92"/>
      <c r="L423" s="94" t="s">
        <v>249</v>
      </c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</row>
    <row r="424" spans="1:29">
      <c r="A424" s="94"/>
      <c r="B424" s="89"/>
      <c r="C424" s="69" t="str">
        <f t="shared" ca="1" si="4"/>
        <v>OK</v>
      </c>
      <c r="D424" s="94" t="s">
        <v>251</v>
      </c>
      <c r="E424" s="119">
        <v>13.71</v>
      </c>
      <c r="F424" s="94">
        <v>146607</v>
      </c>
      <c r="G424" s="93">
        <v>45809</v>
      </c>
      <c r="H424" s="120">
        <v>45843</v>
      </c>
      <c r="I424" s="94" t="s">
        <v>124</v>
      </c>
      <c r="J424" s="94" t="s">
        <v>806</v>
      </c>
      <c r="K424" s="92"/>
      <c r="L424" s="94" t="s">
        <v>251</v>
      </c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</row>
    <row r="425" spans="1:29">
      <c r="A425" s="94"/>
      <c r="B425" s="89"/>
      <c r="C425" s="69" t="str">
        <f t="shared" ca="1" si="4"/>
        <v>OK</v>
      </c>
      <c r="D425" s="94" t="s">
        <v>253</v>
      </c>
      <c r="E425" s="119">
        <v>13.71</v>
      </c>
      <c r="F425" s="94">
        <v>146607</v>
      </c>
      <c r="G425" s="93">
        <v>45809</v>
      </c>
      <c r="H425" s="120">
        <v>45843</v>
      </c>
      <c r="I425" s="94" t="s">
        <v>124</v>
      </c>
      <c r="J425" s="94" t="s">
        <v>806</v>
      </c>
      <c r="K425" s="92"/>
      <c r="L425" s="94" t="s">
        <v>253</v>
      </c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</row>
    <row r="426" spans="1:29">
      <c r="A426" s="94"/>
      <c r="B426" s="89"/>
      <c r="C426" s="69" t="str">
        <f t="shared" ca="1" si="4"/>
        <v>OK</v>
      </c>
      <c r="D426" s="94" t="s">
        <v>257</v>
      </c>
      <c r="E426" s="119">
        <v>13.71</v>
      </c>
      <c r="F426" s="94">
        <v>146607</v>
      </c>
      <c r="G426" s="93">
        <v>45809</v>
      </c>
      <c r="H426" s="120">
        <v>45843</v>
      </c>
      <c r="I426" s="94" t="s">
        <v>124</v>
      </c>
      <c r="J426" s="94" t="s">
        <v>806</v>
      </c>
      <c r="K426" s="92"/>
      <c r="L426" s="94" t="s">
        <v>257</v>
      </c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</row>
    <row r="427" spans="1:29">
      <c r="A427" s="94"/>
      <c r="B427" s="89"/>
      <c r="C427" s="69" t="str">
        <f t="shared" ca="1" si="4"/>
        <v>OK</v>
      </c>
      <c r="D427" s="94" t="s">
        <v>259</v>
      </c>
      <c r="E427" s="119">
        <v>13.71</v>
      </c>
      <c r="F427" s="94">
        <v>146607</v>
      </c>
      <c r="G427" s="93">
        <v>45809</v>
      </c>
      <c r="H427" s="120">
        <v>45843</v>
      </c>
      <c r="I427" s="94" t="s">
        <v>124</v>
      </c>
      <c r="J427" s="94" t="s">
        <v>806</v>
      </c>
      <c r="K427" s="92"/>
      <c r="L427" s="94" t="s">
        <v>259</v>
      </c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</row>
    <row r="428" spans="1:29">
      <c r="A428" s="94"/>
      <c r="B428" s="89"/>
      <c r="C428" s="69" t="str">
        <f t="shared" ca="1" si="4"/>
        <v>OK</v>
      </c>
      <c r="D428" s="94" t="s">
        <v>261</v>
      </c>
      <c r="E428" s="119">
        <v>13.71</v>
      </c>
      <c r="F428" s="94">
        <v>146607</v>
      </c>
      <c r="G428" s="93">
        <v>45809</v>
      </c>
      <c r="H428" s="120">
        <v>45843</v>
      </c>
      <c r="I428" s="94" t="s">
        <v>124</v>
      </c>
      <c r="J428" s="94" t="s">
        <v>806</v>
      </c>
      <c r="K428" s="92"/>
      <c r="L428" s="94" t="s">
        <v>261</v>
      </c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</row>
    <row r="429" spans="1:29">
      <c r="A429" s="94"/>
      <c r="B429" s="89"/>
      <c r="C429" s="69" t="str">
        <f t="shared" ca="1" si="4"/>
        <v>OK</v>
      </c>
      <c r="D429" s="94" t="s">
        <v>264</v>
      </c>
      <c r="E429" s="119">
        <v>13.71</v>
      </c>
      <c r="F429" s="94">
        <v>146607</v>
      </c>
      <c r="G429" s="93">
        <v>45809</v>
      </c>
      <c r="H429" s="120">
        <v>45843</v>
      </c>
      <c r="I429" s="94" t="s">
        <v>124</v>
      </c>
      <c r="J429" s="94" t="s">
        <v>806</v>
      </c>
      <c r="K429" s="92"/>
      <c r="L429" s="94" t="s">
        <v>264</v>
      </c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</row>
    <row r="430" spans="1:29">
      <c r="A430" s="94"/>
      <c r="B430" s="89"/>
      <c r="C430" s="69" t="str">
        <f t="shared" ca="1" si="4"/>
        <v>OK</v>
      </c>
      <c r="D430" s="94" t="s">
        <v>265</v>
      </c>
      <c r="E430" s="119">
        <v>13.71</v>
      </c>
      <c r="F430" s="94">
        <v>146607</v>
      </c>
      <c r="G430" s="93">
        <v>45809</v>
      </c>
      <c r="H430" s="120">
        <v>45843</v>
      </c>
      <c r="I430" s="94" t="s">
        <v>124</v>
      </c>
      <c r="J430" s="94" t="s">
        <v>806</v>
      </c>
      <c r="K430" s="92"/>
      <c r="L430" s="94" t="s">
        <v>265</v>
      </c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</row>
    <row r="431" spans="1:29">
      <c r="A431" s="94"/>
      <c r="B431" s="89"/>
      <c r="C431" s="69" t="str">
        <f t="shared" ca="1" si="4"/>
        <v>OK</v>
      </c>
      <c r="D431" s="94" t="s">
        <v>266</v>
      </c>
      <c r="E431" s="119">
        <v>13.71</v>
      </c>
      <c r="F431" s="94">
        <v>146607</v>
      </c>
      <c r="G431" s="93">
        <v>45809</v>
      </c>
      <c r="H431" s="120">
        <v>45843</v>
      </c>
      <c r="I431" s="94" t="s">
        <v>124</v>
      </c>
      <c r="J431" s="94" t="s">
        <v>806</v>
      </c>
      <c r="K431" s="92"/>
      <c r="L431" s="94" t="s">
        <v>266</v>
      </c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</row>
    <row r="432" spans="1:29">
      <c r="A432" s="94"/>
      <c r="B432" s="89"/>
      <c r="C432" s="69" t="str">
        <f t="shared" ca="1" si="4"/>
        <v>OK</v>
      </c>
      <c r="D432" s="94" t="s">
        <v>267</v>
      </c>
      <c r="E432" s="119">
        <v>13.71</v>
      </c>
      <c r="F432" s="94">
        <v>146607</v>
      </c>
      <c r="G432" s="93">
        <v>45809</v>
      </c>
      <c r="H432" s="120">
        <v>45843</v>
      </c>
      <c r="I432" s="94" t="s">
        <v>124</v>
      </c>
      <c r="J432" s="94" t="s">
        <v>806</v>
      </c>
      <c r="K432" s="92"/>
      <c r="L432" s="94" t="s">
        <v>267</v>
      </c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</row>
    <row r="433" spans="1:29">
      <c r="A433" s="94"/>
      <c r="B433" s="89"/>
      <c r="C433" s="69" t="str">
        <f t="shared" ca="1" si="4"/>
        <v>OK</v>
      </c>
      <c r="D433" s="94" t="s">
        <v>270</v>
      </c>
      <c r="E433" s="119">
        <v>13.71</v>
      </c>
      <c r="F433" s="94">
        <v>146607</v>
      </c>
      <c r="G433" s="93">
        <v>45809</v>
      </c>
      <c r="H433" s="120">
        <v>45843</v>
      </c>
      <c r="I433" s="94" t="s">
        <v>124</v>
      </c>
      <c r="J433" s="94" t="s">
        <v>806</v>
      </c>
      <c r="K433" s="92"/>
      <c r="L433" s="94" t="s">
        <v>270</v>
      </c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</row>
    <row r="434" spans="1:29">
      <c r="A434" s="94"/>
      <c r="B434" s="89"/>
      <c r="C434" s="69" t="str">
        <f t="shared" ca="1" si="4"/>
        <v>OK</v>
      </c>
      <c r="D434" s="94" t="s">
        <v>271</v>
      </c>
      <c r="E434" s="119">
        <v>13.71</v>
      </c>
      <c r="F434" s="94">
        <v>146607</v>
      </c>
      <c r="G434" s="93">
        <v>45809</v>
      </c>
      <c r="H434" s="120">
        <v>45843</v>
      </c>
      <c r="I434" s="94" t="s">
        <v>124</v>
      </c>
      <c r="J434" s="94" t="s">
        <v>806</v>
      </c>
      <c r="K434" s="92"/>
      <c r="L434" s="94" t="s">
        <v>271</v>
      </c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</row>
    <row r="435" spans="1:29">
      <c r="A435" s="94"/>
      <c r="B435" s="89"/>
      <c r="C435" s="69" t="str">
        <f t="shared" ca="1" si="4"/>
        <v>OK</v>
      </c>
      <c r="D435" s="94" t="s">
        <v>273</v>
      </c>
      <c r="E435" s="119">
        <v>13.71</v>
      </c>
      <c r="F435" s="94">
        <v>146607</v>
      </c>
      <c r="G435" s="93">
        <v>45809</v>
      </c>
      <c r="H435" s="120">
        <v>45843</v>
      </c>
      <c r="I435" s="94" t="s">
        <v>124</v>
      </c>
      <c r="J435" s="94" t="s">
        <v>806</v>
      </c>
      <c r="K435" s="92"/>
      <c r="L435" s="94" t="s">
        <v>273</v>
      </c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</row>
    <row r="436" spans="1:29">
      <c r="A436" s="94"/>
      <c r="B436" s="89"/>
      <c r="C436" s="69" t="str">
        <f t="shared" ca="1" si="4"/>
        <v>OK</v>
      </c>
      <c r="D436" s="94" t="s">
        <v>274</v>
      </c>
      <c r="E436" s="119">
        <v>13.71</v>
      </c>
      <c r="F436" s="94">
        <v>146607</v>
      </c>
      <c r="G436" s="93">
        <v>45809</v>
      </c>
      <c r="H436" s="120">
        <v>45843</v>
      </c>
      <c r="I436" s="94" t="s">
        <v>124</v>
      </c>
      <c r="J436" s="94" t="s">
        <v>806</v>
      </c>
      <c r="K436" s="92"/>
      <c r="L436" s="94" t="s">
        <v>274</v>
      </c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</row>
    <row r="437" spans="1:29">
      <c r="A437" s="94"/>
      <c r="B437" s="89"/>
      <c r="C437" s="69" t="str">
        <f t="shared" ca="1" si="4"/>
        <v>OK</v>
      </c>
      <c r="D437" s="94" t="s">
        <v>277</v>
      </c>
      <c r="E437" s="119">
        <v>13.71</v>
      </c>
      <c r="F437" s="94">
        <v>146607</v>
      </c>
      <c r="G437" s="93">
        <v>45809</v>
      </c>
      <c r="H437" s="120">
        <v>45843</v>
      </c>
      <c r="I437" s="94" t="s">
        <v>124</v>
      </c>
      <c r="J437" s="94" t="s">
        <v>806</v>
      </c>
      <c r="K437" s="92"/>
      <c r="L437" s="94" t="s">
        <v>277</v>
      </c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</row>
    <row r="438" spans="1:29">
      <c r="A438" s="94"/>
      <c r="B438" s="89"/>
      <c r="C438" s="69" t="str">
        <f t="shared" ca="1" si="4"/>
        <v>OK</v>
      </c>
      <c r="D438" s="94" t="s">
        <v>279</v>
      </c>
      <c r="E438" s="119">
        <v>13.71</v>
      </c>
      <c r="F438" s="94">
        <v>146607</v>
      </c>
      <c r="G438" s="93">
        <v>45809</v>
      </c>
      <c r="H438" s="120">
        <v>45843</v>
      </c>
      <c r="I438" s="94" t="s">
        <v>124</v>
      </c>
      <c r="J438" s="94" t="s">
        <v>806</v>
      </c>
      <c r="K438" s="92"/>
      <c r="L438" s="94" t="s">
        <v>279</v>
      </c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</row>
    <row r="439" spans="1:29">
      <c r="A439" s="94"/>
      <c r="B439" s="89"/>
      <c r="C439" s="69" t="str">
        <f t="shared" ca="1" si="4"/>
        <v>OK</v>
      </c>
      <c r="D439" s="94" t="s">
        <v>281</v>
      </c>
      <c r="E439" s="119">
        <v>13.71</v>
      </c>
      <c r="F439" s="94">
        <v>146607</v>
      </c>
      <c r="G439" s="93">
        <v>45809</v>
      </c>
      <c r="H439" s="120">
        <v>45843</v>
      </c>
      <c r="I439" s="94" t="s">
        <v>124</v>
      </c>
      <c r="J439" s="94" t="s">
        <v>806</v>
      </c>
      <c r="K439" s="92"/>
      <c r="L439" s="94" t="s">
        <v>281</v>
      </c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</row>
    <row r="440" spans="1:29">
      <c r="A440" s="94"/>
      <c r="B440" s="89"/>
      <c r="C440" s="69" t="str">
        <f t="shared" ca="1" si="4"/>
        <v>OK</v>
      </c>
      <c r="D440" s="94" t="s">
        <v>283</v>
      </c>
      <c r="E440" s="119">
        <v>13.71</v>
      </c>
      <c r="F440" s="94">
        <v>146607</v>
      </c>
      <c r="G440" s="93">
        <v>45809</v>
      </c>
      <c r="H440" s="120">
        <v>45843</v>
      </c>
      <c r="I440" s="94" t="s">
        <v>124</v>
      </c>
      <c r="J440" s="94" t="s">
        <v>806</v>
      </c>
      <c r="K440" s="92"/>
      <c r="L440" s="94" t="s">
        <v>283</v>
      </c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</row>
    <row r="441" spans="1:29">
      <c r="A441" s="94"/>
      <c r="B441" s="89"/>
      <c r="C441" s="69" t="str">
        <f t="shared" ca="1" si="4"/>
        <v>OK</v>
      </c>
      <c r="D441" s="94" t="s">
        <v>285</v>
      </c>
      <c r="E441" s="119">
        <v>13.71</v>
      </c>
      <c r="F441" s="94">
        <v>146607</v>
      </c>
      <c r="G441" s="93">
        <v>45809</v>
      </c>
      <c r="H441" s="120">
        <v>45843</v>
      </c>
      <c r="I441" s="94" t="s">
        <v>124</v>
      </c>
      <c r="J441" s="94" t="s">
        <v>806</v>
      </c>
      <c r="K441" s="92"/>
      <c r="L441" s="94" t="s">
        <v>285</v>
      </c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</row>
    <row r="442" spans="1:29">
      <c r="A442" s="94"/>
      <c r="B442" s="89"/>
      <c r="C442" s="69" t="str">
        <f t="shared" ca="1" si="4"/>
        <v>OK</v>
      </c>
      <c r="D442" s="94" t="s">
        <v>289</v>
      </c>
      <c r="E442" s="119">
        <v>13.71</v>
      </c>
      <c r="F442" s="94">
        <v>146607</v>
      </c>
      <c r="G442" s="93">
        <v>45809</v>
      </c>
      <c r="H442" s="120">
        <v>45843</v>
      </c>
      <c r="I442" s="94" t="s">
        <v>124</v>
      </c>
      <c r="J442" s="94" t="s">
        <v>806</v>
      </c>
      <c r="K442" s="92"/>
      <c r="L442" s="94" t="s">
        <v>289</v>
      </c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</row>
    <row r="443" spans="1:29">
      <c r="A443" s="94"/>
      <c r="B443" s="89"/>
      <c r="C443" s="69" t="str">
        <f t="shared" ca="1" si="4"/>
        <v>OK</v>
      </c>
      <c r="D443" s="94" t="s">
        <v>810</v>
      </c>
      <c r="E443" s="119">
        <v>13.71</v>
      </c>
      <c r="F443" s="94">
        <v>146607</v>
      </c>
      <c r="G443" s="93">
        <v>45809</v>
      </c>
      <c r="H443" s="120">
        <v>45843</v>
      </c>
      <c r="I443" s="94" t="s">
        <v>124</v>
      </c>
      <c r="J443" s="94" t="s">
        <v>806</v>
      </c>
      <c r="K443" s="92"/>
      <c r="L443" s="94" t="s">
        <v>810</v>
      </c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</row>
    <row r="444" spans="1:29">
      <c r="A444" s="94"/>
      <c r="B444" s="89"/>
      <c r="C444" s="69" t="str">
        <f t="shared" ca="1" si="4"/>
        <v>OK</v>
      </c>
      <c r="D444" s="94" t="s">
        <v>297</v>
      </c>
      <c r="E444" s="119">
        <v>13.71</v>
      </c>
      <c r="F444" s="94">
        <v>146607</v>
      </c>
      <c r="G444" s="93">
        <v>45809</v>
      </c>
      <c r="H444" s="120">
        <v>45843</v>
      </c>
      <c r="I444" s="94" t="s">
        <v>124</v>
      </c>
      <c r="J444" s="94" t="s">
        <v>806</v>
      </c>
      <c r="K444" s="92"/>
      <c r="L444" s="94" t="s">
        <v>297</v>
      </c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</row>
    <row r="445" spans="1:29">
      <c r="A445" s="94"/>
      <c r="B445" s="89"/>
      <c r="C445" s="69" t="str">
        <f t="shared" ca="1" si="4"/>
        <v>OK</v>
      </c>
      <c r="D445" s="94" t="s">
        <v>299</v>
      </c>
      <c r="E445" s="119">
        <v>13.71</v>
      </c>
      <c r="F445" s="94">
        <v>146607</v>
      </c>
      <c r="G445" s="93">
        <v>45809</v>
      </c>
      <c r="H445" s="120">
        <v>45843</v>
      </c>
      <c r="I445" s="94" t="s">
        <v>124</v>
      </c>
      <c r="J445" s="94" t="s">
        <v>806</v>
      </c>
      <c r="K445" s="92"/>
      <c r="L445" s="94" t="s">
        <v>299</v>
      </c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</row>
    <row r="446" spans="1:29">
      <c r="A446" s="94"/>
      <c r="B446" s="89"/>
      <c r="C446" s="69" t="str">
        <f t="shared" ca="1" si="4"/>
        <v>OK</v>
      </c>
      <c r="D446" s="94" t="s">
        <v>302</v>
      </c>
      <c r="E446" s="119">
        <v>13.71</v>
      </c>
      <c r="F446" s="94">
        <v>146607</v>
      </c>
      <c r="G446" s="93">
        <v>45809</v>
      </c>
      <c r="H446" s="120">
        <v>45843</v>
      </c>
      <c r="I446" s="94" t="s">
        <v>124</v>
      </c>
      <c r="J446" s="94" t="s">
        <v>806</v>
      </c>
      <c r="K446" s="92"/>
      <c r="L446" s="94" t="s">
        <v>302</v>
      </c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</row>
    <row r="447" spans="1:29">
      <c r="A447" s="94"/>
      <c r="B447" s="89"/>
      <c r="C447" s="69" t="str">
        <f t="shared" ca="1" si="4"/>
        <v>OK</v>
      </c>
      <c r="D447" s="94" t="s">
        <v>305</v>
      </c>
      <c r="E447" s="119">
        <v>13.71</v>
      </c>
      <c r="F447" s="94">
        <v>146607</v>
      </c>
      <c r="G447" s="93">
        <v>45809</v>
      </c>
      <c r="H447" s="120">
        <v>45843</v>
      </c>
      <c r="I447" s="94" t="s">
        <v>124</v>
      </c>
      <c r="J447" s="94" t="s">
        <v>806</v>
      </c>
      <c r="K447" s="92"/>
      <c r="L447" s="94" t="s">
        <v>305</v>
      </c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</row>
    <row r="448" spans="1:29">
      <c r="A448" s="94"/>
      <c r="B448" s="89"/>
      <c r="C448" s="69" t="str">
        <f t="shared" ca="1" si="4"/>
        <v>OK</v>
      </c>
      <c r="D448" s="94" t="s">
        <v>307</v>
      </c>
      <c r="E448" s="119">
        <v>13.71</v>
      </c>
      <c r="F448" s="94">
        <v>146607</v>
      </c>
      <c r="G448" s="93">
        <v>45809</v>
      </c>
      <c r="H448" s="120">
        <v>45843</v>
      </c>
      <c r="I448" s="94" t="s">
        <v>124</v>
      </c>
      <c r="J448" s="94" t="s">
        <v>806</v>
      </c>
      <c r="K448" s="92"/>
      <c r="L448" s="94" t="s">
        <v>307</v>
      </c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</row>
    <row r="449" spans="1:29">
      <c r="A449" s="94"/>
      <c r="B449" s="89"/>
      <c r="C449" s="69" t="str">
        <f t="shared" ca="1" si="4"/>
        <v>OK</v>
      </c>
      <c r="D449" s="94" t="s">
        <v>309</v>
      </c>
      <c r="E449" s="119">
        <v>13.71</v>
      </c>
      <c r="F449" s="94">
        <v>146607</v>
      </c>
      <c r="G449" s="93">
        <v>45809</v>
      </c>
      <c r="H449" s="120">
        <v>45843</v>
      </c>
      <c r="I449" s="94" t="s">
        <v>124</v>
      </c>
      <c r="J449" s="94" t="s">
        <v>806</v>
      </c>
      <c r="K449" s="92"/>
      <c r="L449" s="94" t="s">
        <v>309</v>
      </c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</row>
    <row r="450" spans="1:29">
      <c r="A450" s="94"/>
      <c r="B450" s="89"/>
      <c r="C450" s="69" t="str">
        <f t="shared" ca="1" si="4"/>
        <v>OK</v>
      </c>
      <c r="D450" s="94" t="s">
        <v>311</v>
      </c>
      <c r="E450" s="119">
        <v>13.71</v>
      </c>
      <c r="F450" s="94">
        <v>146607</v>
      </c>
      <c r="G450" s="93">
        <v>45809</v>
      </c>
      <c r="H450" s="120">
        <v>45843</v>
      </c>
      <c r="I450" s="94" t="s">
        <v>124</v>
      </c>
      <c r="J450" s="94" t="s">
        <v>806</v>
      </c>
      <c r="K450" s="92"/>
      <c r="L450" s="94" t="s">
        <v>311</v>
      </c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</row>
    <row r="451" spans="1:29">
      <c r="A451" s="94"/>
      <c r="B451" s="89"/>
      <c r="C451" s="69" t="str">
        <f t="shared" ca="1" si="4"/>
        <v>OK</v>
      </c>
      <c r="D451" s="94" t="s">
        <v>313</v>
      </c>
      <c r="E451" s="119">
        <v>13.71</v>
      </c>
      <c r="F451" s="94">
        <v>146607</v>
      </c>
      <c r="G451" s="93">
        <v>45809</v>
      </c>
      <c r="H451" s="120">
        <v>45843</v>
      </c>
      <c r="I451" s="94" t="s">
        <v>124</v>
      </c>
      <c r="J451" s="94" t="s">
        <v>806</v>
      </c>
      <c r="K451" s="92"/>
      <c r="L451" s="94" t="s">
        <v>313</v>
      </c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</row>
    <row r="452" spans="1:29">
      <c r="A452" s="94"/>
      <c r="B452" s="89"/>
      <c r="C452" s="69" t="str">
        <f t="shared" ca="1" si="4"/>
        <v>OK</v>
      </c>
      <c r="D452" s="94" t="s">
        <v>314</v>
      </c>
      <c r="E452" s="119">
        <v>13.71</v>
      </c>
      <c r="F452" s="94">
        <v>146607</v>
      </c>
      <c r="G452" s="93">
        <v>45809</v>
      </c>
      <c r="H452" s="120">
        <v>45843</v>
      </c>
      <c r="I452" s="94" t="s">
        <v>124</v>
      </c>
      <c r="J452" s="94" t="s">
        <v>806</v>
      </c>
      <c r="K452" s="92"/>
      <c r="L452" s="94" t="s">
        <v>314</v>
      </c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</row>
    <row r="453" spans="1:29">
      <c r="A453" s="94"/>
      <c r="B453" s="89"/>
      <c r="C453" s="69" t="str">
        <f t="shared" ca="1" si="4"/>
        <v>OK</v>
      </c>
      <c r="D453" s="94" t="s">
        <v>316</v>
      </c>
      <c r="E453" s="119">
        <v>13.71</v>
      </c>
      <c r="F453" s="94">
        <v>146607</v>
      </c>
      <c r="G453" s="93">
        <v>45809</v>
      </c>
      <c r="H453" s="120">
        <v>45843</v>
      </c>
      <c r="I453" s="94" t="s">
        <v>124</v>
      </c>
      <c r="J453" s="94" t="s">
        <v>806</v>
      </c>
      <c r="K453" s="92"/>
      <c r="L453" s="94" t="s">
        <v>316</v>
      </c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</row>
    <row r="454" spans="1:29">
      <c r="A454" s="94"/>
      <c r="B454" s="89"/>
      <c r="C454" s="69" t="str">
        <f t="shared" ca="1" si="4"/>
        <v>OK</v>
      </c>
      <c r="D454" s="94" t="s">
        <v>317</v>
      </c>
      <c r="E454" s="119">
        <v>13.71</v>
      </c>
      <c r="F454" s="94">
        <v>146607</v>
      </c>
      <c r="G454" s="93">
        <v>45809</v>
      </c>
      <c r="H454" s="120">
        <v>45843</v>
      </c>
      <c r="I454" s="94" t="s">
        <v>124</v>
      </c>
      <c r="J454" s="94" t="s">
        <v>806</v>
      </c>
      <c r="K454" s="92"/>
      <c r="L454" s="94" t="s">
        <v>317</v>
      </c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</row>
    <row r="455" spans="1:29">
      <c r="A455" s="94"/>
      <c r="B455" s="89"/>
      <c r="C455" s="69" t="str">
        <f t="shared" ca="1" si="4"/>
        <v>OK</v>
      </c>
      <c r="D455" s="94" t="s">
        <v>319</v>
      </c>
      <c r="E455" s="119">
        <v>13.71</v>
      </c>
      <c r="F455" s="94">
        <v>146607</v>
      </c>
      <c r="G455" s="93">
        <v>45809</v>
      </c>
      <c r="H455" s="120">
        <v>45843</v>
      </c>
      <c r="I455" s="94" t="s">
        <v>124</v>
      </c>
      <c r="J455" s="94" t="s">
        <v>806</v>
      </c>
      <c r="K455" s="92"/>
      <c r="L455" s="94" t="s">
        <v>319</v>
      </c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</row>
    <row r="456" spans="1:29">
      <c r="A456" s="94"/>
      <c r="B456" s="89"/>
      <c r="C456" s="69" t="str">
        <f t="shared" ca="1" si="4"/>
        <v>OK</v>
      </c>
      <c r="D456" s="94" t="s">
        <v>321</v>
      </c>
      <c r="E456" s="119">
        <v>13.71</v>
      </c>
      <c r="F456" s="94">
        <v>146607</v>
      </c>
      <c r="G456" s="93">
        <v>45809</v>
      </c>
      <c r="H456" s="120">
        <v>45843</v>
      </c>
      <c r="I456" s="94" t="s">
        <v>124</v>
      </c>
      <c r="J456" s="94" t="s">
        <v>806</v>
      </c>
      <c r="K456" s="92"/>
      <c r="L456" s="94" t="s">
        <v>321</v>
      </c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</row>
    <row r="457" spans="1:29">
      <c r="A457" s="94"/>
      <c r="B457" s="89"/>
      <c r="C457" s="69" t="str">
        <f t="shared" ca="1" si="4"/>
        <v>OK</v>
      </c>
      <c r="D457" s="94" t="s">
        <v>323</v>
      </c>
      <c r="E457" s="119">
        <v>13.71</v>
      </c>
      <c r="F457" s="94">
        <v>146607</v>
      </c>
      <c r="G457" s="93">
        <v>45809</v>
      </c>
      <c r="H457" s="120">
        <v>45843</v>
      </c>
      <c r="I457" s="94" t="s">
        <v>124</v>
      </c>
      <c r="J457" s="94" t="s">
        <v>806</v>
      </c>
      <c r="K457" s="92"/>
      <c r="L457" s="94" t="s">
        <v>323</v>
      </c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</row>
    <row r="458" spans="1:29">
      <c r="A458" s="94"/>
      <c r="B458" s="89"/>
      <c r="C458" s="69" t="str">
        <f t="shared" ca="1" si="4"/>
        <v>OK</v>
      </c>
      <c r="D458" s="94" t="s">
        <v>324</v>
      </c>
      <c r="E458" s="119">
        <v>13.71</v>
      </c>
      <c r="F458" s="94">
        <v>146607</v>
      </c>
      <c r="G458" s="93">
        <v>45809</v>
      </c>
      <c r="H458" s="120">
        <v>45843</v>
      </c>
      <c r="I458" s="94" t="s">
        <v>124</v>
      </c>
      <c r="J458" s="94" t="s">
        <v>806</v>
      </c>
      <c r="K458" s="92"/>
      <c r="L458" s="94" t="s">
        <v>324</v>
      </c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</row>
    <row r="459" spans="1:29">
      <c r="A459" s="94"/>
      <c r="B459" s="89"/>
      <c r="C459" s="69" t="str">
        <f t="shared" ca="1" si="4"/>
        <v>OK</v>
      </c>
      <c r="D459" s="94" t="s">
        <v>325</v>
      </c>
      <c r="E459" s="119">
        <v>13.71</v>
      </c>
      <c r="F459" s="94">
        <v>146607</v>
      </c>
      <c r="G459" s="93">
        <v>45809</v>
      </c>
      <c r="H459" s="120">
        <v>45843</v>
      </c>
      <c r="I459" s="94" t="s">
        <v>124</v>
      </c>
      <c r="J459" s="94" t="s">
        <v>806</v>
      </c>
      <c r="K459" s="92"/>
      <c r="L459" s="94" t="s">
        <v>325</v>
      </c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</row>
    <row r="460" spans="1:29">
      <c r="A460" s="94"/>
      <c r="B460" s="89"/>
      <c r="C460" s="69" t="str">
        <f t="shared" ca="1" si="4"/>
        <v>OK</v>
      </c>
      <c r="D460" s="94" t="s">
        <v>326</v>
      </c>
      <c r="E460" s="119">
        <v>13.71</v>
      </c>
      <c r="F460" s="94">
        <v>146607</v>
      </c>
      <c r="G460" s="93">
        <v>45809</v>
      </c>
      <c r="H460" s="120">
        <v>45843</v>
      </c>
      <c r="I460" s="94" t="s">
        <v>124</v>
      </c>
      <c r="J460" s="94" t="s">
        <v>806</v>
      </c>
      <c r="K460" s="92"/>
      <c r="L460" s="94" t="s">
        <v>326</v>
      </c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</row>
    <row r="461" spans="1:29">
      <c r="A461" s="94"/>
      <c r="B461" s="89"/>
      <c r="C461" s="69" t="str">
        <f t="shared" ca="1" si="4"/>
        <v>OK</v>
      </c>
      <c r="D461" s="94" t="s">
        <v>328</v>
      </c>
      <c r="E461" s="119">
        <v>13.71</v>
      </c>
      <c r="F461" s="94">
        <v>146607</v>
      </c>
      <c r="G461" s="93">
        <v>45809</v>
      </c>
      <c r="H461" s="120">
        <v>45843</v>
      </c>
      <c r="I461" s="94" t="s">
        <v>124</v>
      </c>
      <c r="J461" s="94" t="s">
        <v>806</v>
      </c>
      <c r="K461" s="92"/>
      <c r="L461" s="94" t="s">
        <v>328</v>
      </c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</row>
    <row r="462" spans="1:29">
      <c r="A462" s="94"/>
      <c r="B462" s="89"/>
      <c r="C462" s="69" t="str">
        <f t="shared" ca="1" si="4"/>
        <v>OK</v>
      </c>
      <c r="D462" s="94" t="s">
        <v>329</v>
      </c>
      <c r="E462" s="119">
        <v>13.71</v>
      </c>
      <c r="F462" s="94">
        <v>146607</v>
      </c>
      <c r="G462" s="93">
        <v>45809</v>
      </c>
      <c r="H462" s="120">
        <v>45843</v>
      </c>
      <c r="I462" s="94" t="s">
        <v>124</v>
      </c>
      <c r="J462" s="94" t="s">
        <v>806</v>
      </c>
      <c r="K462" s="92"/>
      <c r="L462" s="94" t="s">
        <v>329</v>
      </c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</row>
    <row r="463" spans="1:29">
      <c r="A463" s="94"/>
      <c r="B463" s="89"/>
      <c r="C463" s="69" t="str">
        <f t="shared" ca="1" si="4"/>
        <v>OK</v>
      </c>
      <c r="D463" s="94" t="s">
        <v>330</v>
      </c>
      <c r="E463" s="119">
        <v>13.71</v>
      </c>
      <c r="F463" s="94">
        <v>146607</v>
      </c>
      <c r="G463" s="93">
        <v>45809</v>
      </c>
      <c r="H463" s="120">
        <v>45843</v>
      </c>
      <c r="I463" s="94" t="s">
        <v>124</v>
      </c>
      <c r="J463" s="94" t="s">
        <v>806</v>
      </c>
      <c r="K463" s="92"/>
      <c r="L463" s="94" t="s">
        <v>330</v>
      </c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</row>
    <row r="464" spans="1:29">
      <c r="A464" s="94"/>
      <c r="B464" s="89"/>
      <c r="C464" s="69" t="str">
        <f t="shared" ca="1" si="4"/>
        <v>OK</v>
      </c>
      <c r="D464" s="94" t="s">
        <v>331</v>
      </c>
      <c r="E464" s="119">
        <v>13.71</v>
      </c>
      <c r="F464" s="94">
        <v>146607</v>
      </c>
      <c r="G464" s="93">
        <v>45809</v>
      </c>
      <c r="H464" s="120">
        <v>45843</v>
      </c>
      <c r="I464" s="94" t="s">
        <v>124</v>
      </c>
      <c r="J464" s="94" t="s">
        <v>806</v>
      </c>
      <c r="K464" s="92"/>
      <c r="L464" s="94" t="s">
        <v>331</v>
      </c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</row>
    <row r="465" spans="1:29">
      <c r="A465" s="94"/>
      <c r="B465" s="89"/>
      <c r="C465" s="87">
        <v>45706</v>
      </c>
      <c r="D465" s="94" t="s">
        <v>811</v>
      </c>
      <c r="E465" s="119">
        <v>13.71</v>
      </c>
      <c r="F465" s="94">
        <v>146607</v>
      </c>
      <c r="G465" s="93">
        <v>45809</v>
      </c>
      <c r="H465" s="120">
        <v>45843</v>
      </c>
      <c r="I465" s="94" t="s">
        <v>124</v>
      </c>
      <c r="J465" s="94" t="s">
        <v>806</v>
      </c>
      <c r="K465" s="92"/>
      <c r="L465" s="94" t="s">
        <v>811</v>
      </c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</row>
    <row r="466" spans="1:29">
      <c r="A466" s="94"/>
      <c r="B466" s="89"/>
      <c r="C466" s="87">
        <v>45429</v>
      </c>
      <c r="D466" s="94" t="s">
        <v>812</v>
      </c>
      <c r="E466" s="119">
        <v>13.71</v>
      </c>
      <c r="F466" s="94">
        <v>146607</v>
      </c>
      <c r="G466" s="93">
        <v>45809</v>
      </c>
      <c r="H466" s="120">
        <v>45843</v>
      </c>
      <c r="I466" s="94" t="s">
        <v>124</v>
      </c>
      <c r="J466" s="94" t="s">
        <v>806</v>
      </c>
      <c r="K466" s="92"/>
      <c r="L466" s="94" t="s">
        <v>812</v>
      </c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</row>
    <row r="467" spans="1:29">
      <c r="A467" s="94"/>
      <c r="B467" s="89"/>
      <c r="C467" s="69" t="str">
        <f t="shared" ref="C467:C721" ca="1" si="5">IF(COUNTIF(A:A, D467)&gt;0, "OK", "Incompleto")</f>
        <v>OK</v>
      </c>
      <c r="D467" s="94" t="s">
        <v>332</v>
      </c>
      <c r="E467" s="119">
        <v>13.71</v>
      </c>
      <c r="F467" s="94">
        <v>146607</v>
      </c>
      <c r="G467" s="93">
        <v>45809</v>
      </c>
      <c r="H467" s="120">
        <v>45843</v>
      </c>
      <c r="I467" s="94" t="s">
        <v>124</v>
      </c>
      <c r="J467" s="94" t="s">
        <v>806</v>
      </c>
      <c r="K467" s="92"/>
      <c r="L467" s="94" t="s">
        <v>332</v>
      </c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</row>
    <row r="468" spans="1:29">
      <c r="A468" s="94"/>
      <c r="B468" s="89"/>
      <c r="C468" s="69" t="str">
        <f t="shared" ca="1" si="5"/>
        <v>OK</v>
      </c>
      <c r="D468" s="94" t="s">
        <v>334</v>
      </c>
      <c r="E468" s="119">
        <v>13.71</v>
      </c>
      <c r="F468" s="94">
        <v>146607</v>
      </c>
      <c r="G468" s="93">
        <v>45809</v>
      </c>
      <c r="H468" s="120">
        <v>45843</v>
      </c>
      <c r="I468" s="94" t="s">
        <v>124</v>
      </c>
      <c r="J468" s="94" t="s">
        <v>806</v>
      </c>
      <c r="K468" s="92"/>
      <c r="L468" s="94" t="s">
        <v>334</v>
      </c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</row>
    <row r="469" spans="1:29">
      <c r="A469" s="94"/>
      <c r="B469" s="89"/>
      <c r="C469" s="69" t="str">
        <f t="shared" ca="1" si="5"/>
        <v>OK</v>
      </c>
      <c r="D469" s="94" t="s">
        <v>336</v>
      </c>
      <c r="E469" s="119">
        <v>13.71</v>
      </c>
      <c r="F469" s="94">
        <v>146607</v>
      </c>
      <c r="G469" s="93">
        <v>45809</v>
      </c>
      <c r="H469" s="120">
        <v>45843</v>
      </c>
      <c r="I469" s="94" t="s">
        <v>124</v>
      </c>
      <c r="J469" s="94" t="s">
        <v>806</v>
      </c>
      <c r="K469" s="92"/>
      <c r="L469" s="94" t="s">
        <v>336</v>
      </c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</row>
    <row r="470" spans="1:29">
      <c r="A470" s="94"/>
      <c r="B470" s="89"/>
      <c r="C470" s="69" t="str">
        <f t="shared" ca="1" si="5"/>
        <v>OK</v>
      </c>
      <c r="D470" s="94" t="s">
        <v>337</v>
      </c>
      <c r="E470" s="119">
        <v>13.71</v>
      </c>
      <c r="F470" s="94">
        <v>146607</v>
      </c>
      <c r="G470" s="93">
        <v>45809</v>
      </c>
      <c r="H470" s="120">
        <v>45843</v>
      </c>
      <c r="I470" s="94" t="s">
        <v>124</v>
      </c>
      <c r="J470" s="94" t="s">
        <v>806</v>
      </c>
      <c r="K470" s="92"/>
      <c r="L470" s="94" t="s">
        <v>337</v>
      </c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</row>
    <row r="471" spans="1:29">
      <c r="A471" s="94"/>
      <c r="B471" s="89"/>
      <c r="C471" s="69" t="str">
        <f t="shared" ca="1" si="5"/>
        <v>OK</v>
      </c>
      <c r="D471" s="94" t="s">
        <v>339</v>
      </c>
      <c r="E471" s="119">
        <v>13.71</v>
      </c>
      <c r="F471" s="94">
        <v>146607</v>
      </c>
      <c r="G471" s="93">
        <v>45809</v>
      </c>
      <c r="H471" s="120">
        <v>45843</v>
      </c>
      <c r="I471" s="94" t="s">
        <v>124</v>
      </c>
      <c r="J471" s="94" t="s">
        <v>806</v>
      </c>
      <c r="K471" s="92"/>
      <c r="L471" s="94" t="s">
        <v>339</v>
      </c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</row>
    <row r="472" spans="1:29">
      <c r="A472" s="94"/>
      <c r="B472" s="89"/>
      <c r="C472" s="69" t="str">
        <f t="shared" ca="1" si="5"/>
        <v>OK</v>
      </c>
      <c r="D472" s="94" t="s">
        <v>341</v>
      </c>
      <c r="E472" s="119">
        <v>13.71</v>
      </c>
      <c r="F472" s="94">
        <v>146607</v>
      </c>
      <c r="G472" s="93">
        <v>45809</v>
      </c>
      <c r="H472" s="120">
        <v>45843</v>
      </c>
      <c r="I472" s="94" t="s">
        <v>124</v>
      </c>
      <c r="J472" s="94" t="s">
        <v>806</v>
      </c>
      <c r="K472" s="92"/>
      <c r="L472" s="94" t="s">
        <v>341</v>
      </c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</row>
    <row r="473" spans="1:29">
      <c r="A473" s="94"/>
      <c r="B473" s="89"/>
      <c r="C473" s="69" t="str">
        <f t="shared" ca="1" si="5"/>
        <v>OK</v>
      </c>
      <c r="D473" s="94" t="s">
        <v>344</v>
      </c>
      <c r="E473" s="119">
        <v>13.71</v>
      </c>
      <c r="F473" s="94">
        <v>146607</v>
      </c>
      <c r="G473" s="93">
        <v>45809</v>
      </c>
      <c r="H473" s="120">
        <v>45843</v>
      </c>
      <c r="I473" s="94" t="s">
        <v>124</v>
      </c>
      <c r="J473" s="94" t="s">
        <v>806</v>
      </c>
      <c r="K473" s="92"/>
      <c r="L473" s="94" t="s">
        <v>344</v>
      </c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</row>
    <row r="474" spans="1:29">
      <c r="A474" s="94"/>
      <c r="B474" s="89"/>
      <c r="C474" s="69" t="str">
        <f t="shared" ca="1" si="5"/>
        <v>OK</v>
      </c>
      <c r="D474" s="94" t="s">
        <v>347</v>
      </c>
      <c r="E474" s="119">
        <v>13.71</v>
      </c>
      <c r="F474" s="94">
        <v>146607</v>
      </c>
      <c r="G474" s="93">
        <v>45809</v>
      </c>
      <c r="H474" s="120">
        <v>45843</v>
      </c>
      <c r="I474" s="94" t="s">
        <v>124</v>
      </c>
      <c r="J474" s="94" t="s">
        <v>806</v>
      </c>
      <c r="K474" s="92"/>
      <c r="L474" s="94" t="s">
        <v>347</v>
      </c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</row>
    <row r="475" spans="1:29">
      <c r="A475" s="94"/>
      <c r="B475" s="89"/>
      <c r="C475" s="69" t="str">
        <f t="shared" ca="1" si="5"/>
        <v>OK</v>
      </c>
      <c r="D475" s="94" t="s">
        <v>542</v>
      </c>
      <c r="E475" s="119">
        <v>13.71</v>
      </c>
      <c r="F475" s="94">
        <v>146607</v>
      </c>
      <c r="G475" s="93">
        <v>45809</v>
      </c>
      <c r="H475" s="120">
        <v>45843</v>
      </c>
      <c r="I475" s="94" t="s">
        <v>124</v>
      </c>
      <c r="J475" s="94" t="s">
        <v>806</v>
      </c>
      <c r="K475" s="92"/>
      <c r="L475" s="94" t="s">
        <v>542</v>
      </c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</row>
    <row r="476" spans="1:29">
      <c r="A476" s="94"/>
      <c r="B476" s="89"/>
      <c r="C476" s="69" t="str">
        <f t="shared" ca="1" si="5"/>
        <v>OK</v>
      </c>
      <c r="D476" s="94" t="s">
        <v>349</v>
      </c>
      <c r="E476" s="119">
        <v>13.71</v>
      </c>
      <c r="F476" s="94">
        <v>146607</v>
      </c>
      <c r="G476" s="93">
        <v>45809</v>
      </c>
      <c r="H476" s="120">
        <v>45843</v>
      </c>
      <c r="I476" s="94" t="s">
        <v>124</v>
      </c>
      <c r="J476" s="94" t="s">
        <v>806</v>
      </c>
      <c r="K476" s="92"/>
      <c r="L476" s="94" t="s">
        <v>349</v>
      </c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</row>
    <row r="477" spans="1:29">
      <c r="A477" s="94"/>
      <c r="B477" s="89"/>
      <c r="C477" s="69" t="str">
        <f t="shared" ca="1" si="5"/>
        <v>OK</v>
      </c>
      <c r="D477" s="94" t="s">
        <v>351</v>
      </c>
      <c r="E477" s="119">
        <v>13.71</v>
      </c>
      <c r="F477" s="94">
        <v>146607</v>
      </c>
      <c r="G477" s="93">
        <v>45809</v>
      </c>
      <c r="H477" s="120">
        <v>45843</v>
      </c>
      <c r="I477" s="94" t="s">
        <v>124</v>
      </c>
      <c r="J477" s="94" t="s">
        <v>806</v>
      </c>
      <c r="K477" s="92"/>
      <c r="L477" s="94" t="s">
        <v>351</v>
      </c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</row>
    <row r="478" spans="1:29">
      <c r="A478" s="94"/>
      <c r="B478" s="89"/>
      <c r="C478" s="69" t="str">
        <f t="shared" ca="1" si="5"/>
        <v>OK</v>
      </c>
      <c r="D478" s="94" t="s">
        <v>353</v>
      </c>
      <c r="E478" s="119">
        <v>13.71</v>
      </c>
      <c r="F478" s="94">
        <v>146607</v>
      </c>
      <c r="G478" s="93">
        <v>45809</v>
      </c>
      <c r="H478" s="120">
        <v>45843</v>
      </c>
      <c r="I478" s="94" t="s">
        <v>124</v>
      </c>
      <c r="J478" s="94" t="s">
        <v>806</v>
      </c>
      <c r="K478" s="92"/>
      <c r="L478" s="94" t="s">
        <v>353</v>
      </c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</row>
    <row r="479" spans="1:29">
      <c r="A479" s="94"/>
      <c r="B479" s="89"/>
      <c r="C479" s="69" t="str">
        <f t="shared" ca="1" si="5"/>
        <v>OK</v>
      </c>
      <c r="D479" s="94" t="s">
        <v>356</v>
      </c>
      <c r="E479" s="119">
        <v>13.71</v>
      </c>
      <c r="F479" s="94">
        <v>146607</v>
      </c>
      <c r="G479" s="93">
        <v>45809</v>
      </c>
      <c r="H479" s="120">
        <v>45843</v>
      </c>
      <c r="I479" s="94" t="s">
        <v>124</v>
      </c>
      <c r="J479" s="94" t="s">
        <v>806</v>
      </c>
      <c r="K479" s="92"/>
      <c r="L479" s="94" t="s">
        <v>356</v>
      </c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</row>
    <row r="480" spans="1:29">
      <c r="A480" s="94"/>
      <c r="B480" s="89"/>
      <c r="C480" s="69" t="str">
        <f t="shared" ca="1" si="5"/>
        <v>OK</v>
      </c>
      <c r="D480" s="94" t="s">
        <v>357</v>
      </c>
      <c r="E480" s="119">
        <v>13.71</v>
      </c>
      <c r="F480" s="94">
        <v>146607</v>
      </c>
      <c r="G480" s="93">
        <v>45809</v>
      </c>
      <c r="H480" s="120">
        <v>45843</v>
      </c>
      <c r="I480" s="94" t="s">
        <v>124</v>
      </c>
      <c r="J480" s="94" t="s">
        <v>806</v>
      </c>
      <c r="K480" s="92"/>
      <c r="L480" s="94" t="s">
        <v>357</v>
      </c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</row>
    <row r="481" spans="1:29">
      <c r="A481" s="94"/>
      <c r="B481" s="89"/>
      <c r="C481" s="69" t="str">
        <f t="shared" ca="1" si="5"/>
        <v>OK</v>
      </c>
      <c r="D481" s="94" t="s">
        <v>360</v>
      </c>
      <c r="E481" s="119">
        <v>13.71</v>
      </c>
      <c r="F481" s="94">
        <v>146607</v>
      </c>
      <c r="G481" s="93">
        <v>45809</v>
      </c>
      <c r="H481" s="120">
        <v>45843</v>
      </c>
      <c r="I481" s="94" t="s">
        <v>124</v>
      </c>
      <c r="J481" s="94" t="s">
        <v>806</v>
      </c>
      <c r="K481" s="92"/>
      <c r="L481" s="94" t="s">
        <v>360</v>
      </c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</row>
    <row r="482" spans="1:29">
      <c r="A482" s="94"/>
      <c r="B482" s="89"/>
      <c r="C482" s="69" t="str">
        <f t="shared" ca="1" si="5"/>
        <v>OK</v>
      </c>
      <c r="D482" s="94" t="s">
        <v>363</v>
      </c>
      <c r="E482" s="119">
        <v>13.71</v>
      </c>
      <c r="F482" s="94">
        <v>146607</v>
      </c>
      <c r="G482" s="93">
        <v>45809</v>
      </c>
      <c r="H482" s="120">
        <v>45843</v>
      </c>
      <c r="I482" s="94" t="s">
        <v>124</v>
      </c>
      <c r="J482" s="94" t="s">
        <v>806</v>
      </c>
      <c r="K482" s="92"/>
      <c r="L482" s="94" t="s">
        <v>363</v>
      </c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</row>
    <row r="483" spans="1:29">
      <c r="A483" s="94"/>
      <c r="B483" s="89"/>
      <c r="C483" s="69" t="str">
        <f t="shared" ca="1" si="5"/>
        <v>OK</v>
      </c>
      <c r="D483" s="94" t="s">
        <v>367</v>
      </c>
      <c r="E483" s="119">
        <v>13.71</v>
      </c>
      <c r="F483" s="94">
        <v>146607</v>
      </c>
      <c r="G483" s="93">
        <v>45809</v>
      </c>
      <c r="H483" s="120">
        <v>45843</v>
      </c>
      <c r="I483" s="94" t="s">
        <v>124</v>
      </c>
      <c r="J483" s="94" t="s">
        <v>806</v>
      </c>
      <c r="K483" s="92"/>
      <c r="L483" s="94" t="s">
        <v>367</v>
      </c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</row>
    <row r="484" spans="1:29">
      <c r="A484" s="94"/>
      <c r="B484" s="89"/>
      <c r="C484" s="69" t="str">
        <f t="shared" ca="1" si="5"/>
        <v>OK</v>
      </c>
      <c r="D484" s="94" t="s">
        <v>369</v>
      </c>
      <c r="E484" s="119">
        <v>13.71</v>
      </c>
      <c r="F484" s="94">
        <v>146607</v>
      </c>
      <c r="G484" s="93">
        <v>45809</v>
      </c>
      <c r="H484" s="120">
        <v>45843</v>
      </c>
      <c r="I484" s="94" t="s">
        <v>124</v>
      </c>
      <c r="J484" s="94" t="s">
        <v>806</v>
      </c>
      <c r="K484" s="92"/>
      <c r="L484" s="94" t="s">
        <v>369</v>
      </c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</row>
    <row r="485" spans="1:29">
      <c r="A485" s="94"/>
      <c r="B485" s="89"/>
      <c r="C485" s="69" t="str">
        <f t="shared" ca="1" si="5"/>
        <v>OK</v>
      </c>
      <c r="D485" s="94" t="s">
        <v>372</v>
      </c>
      <c r="E485" s="119">
        <v>13.71</v>
      </c>
      <c r="F485" s="94">
        <v>146607</v>
      </c>
      <c r="G485" s="93">
        <v>45809</v>
      </c>
      <c r="H485" s="120">
        <v>45843</v>
      </c>
      <c r="I485" s="94" t="s">
        <v>124</v>
      </c>
      <c r="J485" s="94" t="s">
        <v>806</v>
      </c>
      <c r="K485" s="92"/>
      <c r="L485" s="94" t="s">
        <v>372</v>
      </c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</row>
    <row r="486" spans="1:29">
      <c r="A486" s="94"/>
      <c r="B486" s="89"/>
      <c r="C486" s="69" t="str">
        <f t="shared" ca="1" si="5"/>
        <v>OK</v>
      </c>
      <c r="D486" s="94" t="s">
        <v>375</v>
      </c>
      <c r="E486" s="119">
        <v>13.71</v>
      </c>
      <c r="F486" s="94">
        <v>146607</v>
      </c>
      <c r="G486" s="93">
        <v>45809</v>
      </c>
      <c r="H486" s="120">
        <v>45843</v>
      </c>
      <c r="I486" s="94" t="s">
        <v>124</v>
      </c>
      <c r="J486" s="94" t="s">
        <v>806</v>
      </c>
      <c r="K486" s="92"/>
      <c r="L486" s="94" t="s">
        <v>375</v>
      </c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</row>
    <row r="487" spans="1:29">
      <c r="A487" s="94"/>
      <c r="B487" s="89"/>
      <c r="C487" s="69" t="str">
        <f t="shared" ca="1" si="5"/>
        <v>OK</v>
      </c>
      <c r="D487" s="94" t="s">
        <v>378</v>
      </c>
      <c r="E487" s="119">
        <v>13.71</v>
      </c>
      <c r="F487" s="94">
        <v>146607</v>
      </c>
      <c r="G487" s="93">
        <v>45809</v>
      </c>
      <c r="H487" s="120">
        <v>45843</v>
      </c>
      <c r="I487" s="94" t="s">
        <v>124</v>
      </c>
      <c r="J487" s="94" t="s">
        <v>806</v>
      </c>
      <c r="K487" s="92"/>
      <c r="L487" s="94" t="s">
        <v>378</v>
      </c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</row>
    <row r="488" spans="1:29">
      <c r="A488" s="94"/>
      <c r="B488" s="89"/>
      <c r="C488" s="69" t="str">
        <f t="shared" ca="1" si="5"/>
        <v>OK</v>
      </c>
      <c r="D488" s="94" t="s">
        <v>379</v>
      </c>
      <c r="E488" s="119">
        <v>13.71</v>
      </c>
      <c r="F488" s="94">
        <v>146607</v>
      </c>
      <c r="G488" s="93">
        <v>45809</v>
      </c>
      <c r="H488" s="120">
        <v>45843</v>
      </c>
      <c r="I488" s="94" t="s">
        <v>124</v>
      </c>
      <c r="J488" s="94" t="s">
        <v>806</v>
      </c>
      <c r="K488" s="92"/>
      <c r="L488" s="94" t="s">
        <v>379</v>
      </c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</row>
    <row r="489" spans="1:29">
      <c r="A489" s="94"/>
      <c r="B489" s="89"/>
      <c r="C489" s="69" t="str">
        <f t="shared" ca="1" si="5"/>
        <v>OK</v>
      </c>
      <c r="D489" s="94" t="s">
        <v>382</v>
      </c>
      <c r="E489" s="119">
        <v>13.71</v>
      </c>
      <c r="F489" s="94">
        <v>146607</v>
      </c>
      <c r="G489" s="93">
        <v>45809</v>
      </c>
      <c r="H489" s="120">
        <v>45843</v>
      </c>
      <c r="I489" s="94" t="s">
        <v>124</v>
      </c>
      <c r="J489" s="94" t="s">
        <v>806</v>
      </c>
      <c r="K489" s="92"/>
      <c r="L489" s="94" t="s">
        <v>382</v>
      </c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</row>
    <row r="490" spans="1:29">
      <c r="A490" s="94"/>
      <c r="B490" s="89"/>
      <c r="C490" s="69" t="str">
        <f t="shared" ca="1" si="5"/>
        <v>OK</v>
      </c>
      <c r="D490" s="94" t="s">
        <v>384</v>
      </c>
      <c r="E490" s="119">
        <v>13.71</v>
      </c>
      <c r="F490" s="94">
        <v>146607</v>
      </c>
      <c r="G490" s="93">
        <v>45809</v>
      </c>
      <c r="H490" s="120">
        <v>45843</v>
      </c>
      <c r="I490" s="94" t="s">
        <v>124</v>
      </c>
      <c r="J490" s="94" t="s">
        <v>806</v>
      </c>
      <c r="K490" s="92"/>
      <c r="L490" s="94" t="s">
        <v>384</v>
      </c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</row>
    <row r="491" spans="1:29">
      <c r="A491" s="94"/>
      <c r="B491" s="89"/>
      <c r="C491" s="69" t="str">
        <f t="shared" ca="1" si="5"/>
        <v>OK</v>
      </c>
      <c r="D491" s="94" t="s">
        <v>385</v>
      </c>
      <c r="E491" s="119">
        <v>13.71</v>
      </c>
      <c r="F491" s="94">
        <v>146607</v>
      </c>
      <c r="G491" s="93">
        <v>45809</v>
      </c>
      <c r="H491" s="120">
        <v>45843</v>
      </c>
      <c r="I491" s="94" t="s">
        <v>124</v>
      </c>
      <c r="J491" s="94" t="s">
        <v>806</v>
      </c>
      <c r="K491" s="92"/>
      <c r="L491" s="94" t="s">
        <v>385</v>
      </c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</row>
    <row r="492" spans="1:29">
      <c r="A492" s="94"/>
      <c r="B492" s="89"/>
      <c r="C492" s="69" t="str">
        <f t="shared" ca="1" si="5"/>
        <v>OK</v>
      </c>
      <c r="D492" s="94" t="s">
        <v>386</v>
      </c>
      <c r="E492" s="119">
        <v>13.71</v>
      </c>
      <c r="F492" s="94">
        <v>146607</v>
      </c>
      <c r="G492" s="93">
        <v>45809</v>
      </c>
      <c r="H492" s="120">
        <v>45843</v>
      </c>
      <c r="I492" s="94" t="s">
        <v>124</v>
      </c>
      <c r="J492" s="94" t="s">
        <v>806</v>
      </c>
      <c r="K492" s="92"/>
      <c r="L492" s="94" t="s">
        <v>386</v>
      </c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</row>
    <row r="493" spans="1:29">
      <c r="A493" s="94"/>
      <c r="B493" s="89"/>
      <c r="C493" s="69" t="str">
        <f t="shared" ca="1" si="5"/>
        <v>OK</v>
      </c>
      <c r="D493" s="94" t="s">
        <v>387</v>
      </c>
      <c r="E493" s="119">
        <v>13.71</v>
      </c>
      <c r="F493" s="94">
        <v>146607</v>
      </c>
      <c r="G493" s="93">
        <v>45809</v>
      </c>
      <c r="H493" s="120">
        <v>45843</v>
      </c>
      <c r="I493" s="94" t="s">
        <v>124</v>
      </c>
      <c r="J493" s="94" t="s">
        <v>806</v>
      </c>
      <c r="K493" s="92"/>
      <c r="L493" s="94" t="s">
        <v>387</v>
      </c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</row>
    <row r="494" spans="1:29">
      <c r="A494" s="94"/>
      <c r="B494" s="89"/>
      <c r="C494" s="69" t="str">
        <f t="shared" ca="1" si="5"/>
        <v>OK</v>
      </c>
      <c r="D494" s="94" t="s">
        <v>388</v>
      </c>
      <c r="E494" s="119">
        <v>13.71</v>
      </c>
      <c r="F494" s="94">
        <v>146607</v>
      </c>
      <c r="G494" s="93">
        <v>45809</v>
      </c>
      <c r="H494" s="120">
        <v>45843</v>
      </c>
      <c r="I494" s="94" t="s">
        <v>124</v>
      </c>
      <c r="J494" s="94" t="s">
        <v>806</v>
      </c>
      <c r="K494" s="92"/>
      <c r="L494" s="94" t="s">
        <v>388</v>
      </c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</row>
    <row r="495" spans="1:29">
      <c r="A495" s="94"/>
      <c r="B495" s="89"/>
      <c r="C495" s="69" t="str">
        <f t="shared" ca="1" si="5"/>
        <v>OK</v>
      </c>
      <c r="D495" s="94" t="s">
        <v>391</v>
      </c>
      <c r="E495" s="119">
        <v>13.71</v>
      </c>
      <c r="F495" s="94">
        <v>146607</v>
      </c>
      <c r="G495" s="93">
        <v>45809</v>
      </c>
      <c r="H495" s="120">
        <v>45843</v>
      </c>
      <c r="I495" s="94" t="s">
        <v>124</v>
      </c>
      <c r="J495" s="94" t="s">
        <v>806</v>
      </c>
      <c r="K495" s="92"/>
      <c r="L495" s="94" t="s">
        <v>391</v>
      </c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</row>
    <row r="496" spans="1:29">
      <c r="A496" s="94"/>
      <c r="B496" s="89"/>
      <c r="C496" s="69" t="str">
        <f t="shared" ca="1" si="5"/>
        <v>OK</v>
      </c>
      <c r="D496" s="94" t="s">
        <v>813</v>
      </c>
      <c r="E496" s="119">
        <v>13.71</v>
      </c>
      <c r="F496" s="94">
        <v>146607</v>
      </c>
      <c r="G496" s="93">
        <v>45809</v>
      </c>
      <c r="H496" s="120">
        <v>45843</v>
      </c>
      <c r="I496" s="94" t="s">
        <v>124</v>
      </c>
      <c r="J496" s="94" t="s">
        <v>806</v>
      </c>
      <c r="K496" s="92"/>
      <c r="L496" s="94" t="s">
        <v>813</v>
      </c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</row>
    <row r="497" spans="1:29">
      <c r="A497" s="94"/>
      <c r="B497" s="89"/>
      <c r="C497" s="69" t="str">
        <f t="shared" ca="1" si="5"/>
        <v>OK</v>
      </c>
      <c r="D497" s="94" t="s">
        <v>395</v>
      </c>
      <c r="E497" s="119">
        <v>13.71</v>
      </c>
      <c r="F497" s="94">
        <v>146607</v>
      </c>
      <c r="G497" s="93">
        <v>45809</v>
      </c>
      <c r="H497" s="120">
        <v>45843</v>
      </c>
      <c r="I497" s="94" t="s">
        <v>124</v>
      </c>
      <c r="J497" s="94" t="s">
        <v>806</v>
      </c>
      <c r="K497" s="92"/>
      <c r="L497" s="94" t="s">
        <v>395</v>
      </c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</row>
    <row r="498" spans="1:29">
      <c r="A498" s="94"/>
      <c r="B498" s="89"/>
      <c r="C498" s="69" t="str">
        <f t="shared" ca="1" si="5"/>
        <v>OK</v>
      </c>
      <c r="D498" s="94" t="s">
        <v>398</v>
      </c>
      <c r="E498" s="119">
        <v>13.71</v>
      </c>
      <c r="F498" s="94">
        <v>146607</v>
      </c>
      <c r="G498" s="93">
        <v>45809</v>
      </c>
      <c r="H498" s="120">
        <v>45843</v>
      </c>
      <c r="I498" s="94" t="s">
        <v>124</v>
      </c>
      <c r="J498" s="94" t="s">
        <v>806</v>
      </c>
      <c r="K498" s="92"/>
      <c r="L498" s="94" t="s">
        <v>398</v>
      </c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</row>
    <row r="499" spans="1:29">
      <c r="A499" s="94"/>
      <c r="B499" s="89"/>
      <c r="C499" s="69" t="str">
        <f t="shared" ca="1" si="5"/>
        <v>OK</v>
      </c>
      <c r="D499" s="94" t="s">
        <v>401</v>
      </c>
      <c r="E499" s="119">
        <v>13.71</v>
      </c>
      <c r="F499" s="94">
        <v>146607</v>
      </c>
      <c r="G499" s="93">
        <v>45809</v>
      </c>
      <c r="H499" s="120">
        <v>45843</v>
      </c>
      <c r="I499" s="94" t="s">
        <v>124</v>
      </c>
      <c r="J499" s="94" t="s">
        <v>806</v>
      </c>
      <c r="K499" s="92"/>
      <c r="L499" s="94" t="s">
        <v>401</v>
      </c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</row>
    <row r="500" spans="1:29">
      <c r="A500" s="94"/>
      <c r="B500" s="89"/>
      <c r="C500" s="69" t="str">
        <f t="shared" ca="1" si="5"/>
        <v>OK</v>
      </c>
      <c r="D500" s="94" t="s">
        <v>402</v>
      </c>
      <c r="E500" s="119">
        <v>13.71</v>
      </c>
      <c r="F500" s="94">
        <v>146607</v>
      </c>
      <c r="G500" s="93">
        <v>45809</v>
      </c>
      <c r="H500" s="120">
        <v>45843</v>
      </c>
      <c r="I500" s="94" t="s">
        <v>124</v>
      </c>
      <c r="J500" s="94" t="s">
        <v>806</v>
      </c>
      <c r="K500" s="92"/>
      <c r="L500" s="94" t="s">
        <v>402</v>
      </c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</row>
    <row r="501" spans="1:29">
      <c r="A501" s="94"/>
      <c r="B501" s="89"/>
      <c r="C501" s="69" t="str">
        <f t="shared" ca="1" si="5"/>
        <v>OK</v>
      </c>
      <c r="D501" s="94" t="s">
        <v>405</v>
      </c>
      <c r="E501" s="119">
        <v>13.71</v>
      </c>
      <c r="F501" s="94">
        <v>146607</v>
      </c>
      <c r="G501" s="93">
        <v>45809</v>
      </c>
      <c r="H501" s="120">
        <v>45843</v>
      </c>
      <c r="I501" s="94" t="s">
        <v>124</v>
      </c>
      <c r="J501" s="94" t="s">
        <v>806</v>
      </c>
      <c r="K501" s="92"/>
      <c r="L501" s="94" t="s">
        <v>405</v>
      </c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</row>
    <row r="502" spans="1:29">
      <c r="A502" s="94"/>
      <c r="B502" s="89"/>
      <c r="C502" s="69" t="str">
        <f t="shared" ca="1" si="5"/>
        <v>OK</v>
      </c>
      <c r="D502" s="94" t="s">
        <v>406</v>
      </c>
      <c r="E502" s="119">
        <v>13.71</v>
      </c>
      <c r="F502" s="94">
        <v>146607</v>
      </c>
      <c r="G502" s="93">
        <v>45809</v>
      </c>
      <c r="H502" s="120">
        <v>45843</v>
      </c>
      <c r="I502" s="94" t="s">
        <v>124</v>
      </c>
      <c r="J502" s="94" t="s">
        <v>806</v>
      </c>
      <c r="K502" s="92"/>
      <c r="L502" s="94" t="s">
        <v>406</v>
      </c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</row>
    <row r="503" spans="1:29">
      <c r="A503" s="94"/>
      <c r="B503" s="89"/>
      <c r="C503" s="69" t="str">
        <f t="shared" ca="1" si="5"/>
        <v>OK</v>
      </c>
      <c r="D503" s="94" t="s">
        <v>407</v>
      </c>
      <c r="E503" s="119">
        <v>13.71</v>
      </c>
      <c r="F503" s="94">
        <v>146607</v>
      </c>
      <c r="G503" s="93">
        <v>45809</v>
      </c>
      <c r="H503" s="120">
        <v>45843</v>
      </c>
      <c r="I503" s="94" t="s">
        <v>124</v>
      </c>
      <c r="J503" s="94" t="s">
        <v>806</v>
      </c>
      <c r="K503" s="92"/>
      <c r="L503" s="94" t="s">
        <v>407</v>
      </c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</row>
    <row r="504" spans="1:29">
      <c r="A504" s="94"/>
      <c r="B504" s="89"/>
      <c r="C504" s="69" t="str">
        <f t="shared" ca="1" si="5"/>
        <v>OK</v>
      </c>
      <c r="D504" s="94" t="s">
        <v>409</v>
      </c>
      <c r="E504" s="119">
        <v>13.71</v>
      </c>
      <c r="F504" s="94">
        <v>146607</v>
      </c>
      <c r="G504" s="93">
        <v>45809</v>
      </c>
      <c r="H504" s="120">
        <v>45843</v>
      </c>
      <c r="I504" s="94" t="s">
        <v>124</v>
      </c>
      <c r="J504" s="94" t="s">
        <v>806</v>
      </c>
      <c r="K504" s="92"/>
      <c r="L504" s="94" t="s">
        <v>409</v>
      </c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</row>
    <row r="505" spans="1:29">
      <c r="A505" s="94"/>
      <c r="B505" s="89"/>
      <c r="C505" s="69" t="str">
        <f t="shared" ca="1" si="5"/>
        <v>OK</v>
      </c>
      <c r="D505" s="94" t="s">
        <v>410</v>
      </c>
      <c r="E505" s="119">
        <v>13.71</v>
      </c>
      <c r="F505" s="94">
        <v>146607</v>
      </c>
      <c r="G505" s="93">
        <v>45809</v>
      </c>
      <c r="H505" s="120">
        <v>45843</v>
      </c>
      <c r="I505" s="94" t="s">
        <v>124</v>
      </c>
      <c r="J505" s="94" t="s">
        <v>806</v>
      </c>
      <c r="K505" s="92"/>
      <c r="L505" s="94" t="s">
        <v>410</v>
      </c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</row>
    <row r="506" spans="1:29">
      <c r="A506" s="94"/>
      <c r="B506" s="89"/>
      <c r="C506" s="69" t="str">
        <f t="shared" ca="1" si="5"/>
        <v>OK</v>
      </c>
      <c r="D506" s="94" t="s">
        <v>411</v>
      </c>
      <c r="E506" s="119">
        <v>13.71</v>
      </c>
      <c r="F506" s="94">
        <v>146607</v>
      </c>
      <c r="G506" s="93">
        <v>45809</v>
      </c>
      <c r="H506" s="120">
        <v>45843</v>
      </c>
      <c r="I506" s="94" t="s">
        <v>124</v>
      </c>
      <c r="J506" s="94" t="s">
        <v>806</v>
      </c>
      <c r="K506" s="92"/>
      <c r="L506" s="94" t="s">
        <v>411</v>
      </c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</row>
    <row r="507" spans="1:29">
      <c r="A507" s="94"/>
      <c r="B507" s="89"/>
      <c r="C507" s="69" t="str">
        <f t="shared" ca="1" si="5"/>
        <v>OK</v>
      </c>
      <c r="D507" s="94" t="s">
        <v>413</v>
      </c>
      <c r="E507" s="119">
        <v>13.71</v>
      </c>
      <c r="F507" s="94">
        <v>146607</v>
      </c>
      <c r="G507" s="93">
        <v>45809</v>
      </c>
      <c r="H507" s="120">
        <v>45843</v>
      </c>
      <c r="I507" s="94" t="s">
        <v>124</v>
      </c>
      <c r="J507" s="94" t="s">
        <v>806</v>
      </c>
      <c r="K507" s="92"/>
      <c r="L507" s="94" t="s">
        <v>413</v>
      </c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</row>
    <row r="508" spans="1:29">
      <c r="A508" s="94"/>
      <c r="B508" s="89"/>
      <c r="C508" s="69" t="str">
        <f t="shared" ca="1" si="5"/>
        <v>OK</v>
      </c>
      <c r="D508" s="94" t="s">
        <v>414</v>
      </c>
      <c r="E508" s="119">
        <v>13.71</v>
      </c>
      <c r="F508" s="94">
        <v>146607</v>
      </c>
      <c r="G508" s="93">
        <v>45809</v>
      </c>
      <c r="H508" s="120">
        <v>45843</v>
      </c>
      <c r="I508" s="94" t="s">
        <v>124</v>
      </c>
      <c r="J508" s="94" t="s">
        <v>806</v>
      </c>
      <c r="K508" s="92"/>
      <c r="L508" s="94" t="s">
        <v>414</v>
      </c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</row>
    <row r="509" spans="1:29">
      <c r="A509" s="94"/>
      <c r="B509" s="89"/>
      <c r="C509" s="69" t="str">
        <f t="shared" ca="1" si="5"/>
        <v>OK</v>
      </c>
      <c r="D509" s="94" t="s">
        <v>415</v>
      </c>
      <c r="E509" s="119">
        <v>13.71</v>
      </c>
      <c r="F509" s="94">
        <v>146607</v>
      </c>
      <c r="G509" s="93">
        <v>45809</v>
      </c>
      <c r="H509" s="120">
        <v>45843</v>
      </c>
      <c r="I509" s="94" t="s">
        <v>124</v>
      </c>
      <c r="J509" s="94" t="s">
        <v>806</v>
      </c>
      <c r="K509" s="92"/>
      <c r="L509" s="94" t="s">
        <v>415</v>
      </c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</row>
    <row r="510" spans="1:29">
      <c r="A510" s="94"/>
      <c r="B510" s="89"/>
      <c r="C510" s="69" t="str">
        <f t="shared" ca="1" si="5"/>
        <v>OK</v>
      </c>
      <c r="D510" s="94" t="s">
        <v>418</v>
      </c>
      <c r="E510" s="119">
        <v>13.71</v>
      </c>
      <c r="F510" s="94">
        <v>146607</v>
      </c>
      <c r="G510" s="93">
        <v>45809</v>
      </c>
      <c r="H510" s="120">
        <v>45843</v>
      </c>
      <c r="I510" s="94" t="s">
        <v>124</v>
      </c>
      <c r="J510" s="94" t="s">
        <v>806</v>
      </c>
      <c r="K510" s="92"/>
      <c r="L510" s="94" t="s">
        <v>418</v>
      </c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</row>
    <row r="511" spans="1:29">
      <c r="A511" s="94"/>
      <c r="B511" s="89"/>
      <c r="C511" s="69" t="str">
        <f t="shared" ca="1" si="5"/>
        <v>OK</v>
      </c>
      <c r="D511" s="94" t="s">
        <v>420</v>
      </c>
      <c r="E511" s="119">
        <v>13.71</v>
      </c>
      <c r="F511" s="94">
        <v>146607</v>
      </c>
      <c r="G511" s="93">
        <v>45809</v>
      </c>
      <c r="H511" s="120">
        <v>45843</v>
      </c>
      <c r="I511" s="94" t="s">
        <v>124</v>
      </c>
      <c r="J511" s="94" t="s">
        <v>806</v>
      </c>
      <c r="K511" s="92"/>
      <c r="L511" s="94" t="s">
        <v>420</v>
      </c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</row>
    <row r="512" spans="1:29">
      <c r="A512" s="94"/>
      <c r="B512" s="89"/>
      <c r="C512" s="69" t="str">
        <f t="shared" ca="1" si="5"/>
        <v>OK</v>
      </c>
      <c r="D512" s="94" t="s">
        <v>422</v>
      </c>
      <c r="E512" s="119">
        <v>13.71</v>
      </c>
      <c r="F512" s="94">
        <v>146607</v>
      </c>
      <c r="G512" s="93">
        <v>45809</v>
      </c>
      <c r="H512" s="120">
        <v>45843</v>
      </c>
      <c r="I512" s="94" t="s">
        <v>124</v>
      </c>
      <c r="J512" s="94" t="s">
        <v>806</v>
      </c>
      <c r="K512" s="92"/>
      <c r="L512" s="94" t="s">
        <v>422</v>
      </c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</row>
    <row r="513" spans="1:29">
      <c r="A513" s="94"/>
      <c r="B513" s="89"/>
      <c r="C513" s="69" t="str">
        <f t="shared" ca="1" si="5"/>
        <v>OK</v>
      </c>
      <c r="D513" s="94" t="s">
        <v>425</v>
      </c>
      <c r="E513" s="119">
        <v>13.71</v>
      </c>
      <c r="F513" s="94">
        <v>146607</v>
      </c>
      <c r="G513" s="93">
        <v>45809</v>
      </c>
      <c r="H513" s="120">
        <v>45843</v>
      </c>
      <c r="I513" s="94" t="s">
        <v>124</v>
      </c>
      <c r="J513" s="94" t="s">
        <v>806</v>
      </c>
      <c r="K513" s="92"/>
      <c r="L513" s="94" t="s">
        <v>425</v>
      </c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</row>
    <row r="514" spans="1:29">
      <c r="A514" s="94"/>
      <c r="B514" s="89"/>
      <c r="C514" s="69" t="str">
        <f t="shared" ca="1" si="5"/>
        <v>OK</v>
      </c>
      <c r="D514" s="94" t="s">
        <v>427</v>
      </c>
      <c r="E514" s="119">
        <v>13.71</v>
      </c>
      <c r="F514" s="94">
        <v>146607</v>
      </c>
      <c r="G514" s="93">
        <v>45809</v>
      </c>
      <c r="H514" s="120">
        <v>45843</v>
      </c>
      <c r="I514" s="94" t="s">
        <v>124</v>
      </c>
      <c r="J514" s="94" t="s">
        <v>806</v>
      </c>
      <c r="K514" s="92"/>
      <c r="L514" s="94" t="s">
        <v>427</v>
      </c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</row>
    <row r="515" spans="1:29">
      <c r="A515" s="94"/>
      <c r="B515" s="89"/>
      <c r="C515" s="69" t="str">
        <f t="shared" ca="1" si="5"/>
        <v>OK</v>
      </c>
      <c r="D515" s="94" t="s">
        <v>428</v>
      </c>
      <c r="E515" s="119">
        <v>13.71</v>
      </c>
      <c r="F515" s="94">
        <v>146607</v>
      </c>
      <c r="G515" s="93">
        <v>45809</v>
      </c>
      <c r="H515" s="120">
        <v>45843</v>
      </c>
      <c r="I515" s="94" t="s">
        <v>124</v>
      </c>
      <c r="J515" s="94" t="s">
        <v>806</v>
      </c>
      <c r="K515" s="92"/>
      <c r="L515" s="94" t="s">
        <v>428</v>
      </c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</row>
    <row r="516" spans="1:29">
      <c r="A516" s="94"/>
      <c r="B516" s="89"/>
      <c r="C516" s="69" t="str">
        <f t="shared" ca="1" si="5"/>
        <v>OK</v>
      </c>
      <c r="D516" s="94" t="s">
        <v>430</v>
      </c>
      <c r="E516" s="119">
        <v>13.71</v>
      </c>
      <c r="F516" s="94">
        <v>146607</v>
      </c>
      <c r="G516" s="93">
        <v>45809</v>
      </c>
      <c r="H516" s="120">
        <v>45843</v>
      </c>
      <c r="I516" s="94" t="s">
        <v>124</v>
      </c>
      <c r="J516" s="94" t="s">
        <v>806</v>
      </c>
      <c r="K516" s="92"/>
      <c r="L516" s="94" t="s">
        <v>430</v>
      </c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</row>
    <row r="517" spans="1:29">
      <c r="A517" s="94"/>
      <c r="B517" s="89"/>
      <c r="C517" s="69" t="str">
        <f t="shared" ca="1" si="5"/>
        <v>OK</v>
      </c>
      <c r="D517" s="94" t="s">
        <v>814</v>
      </c>
      <c r="E517" s="119">
        <v>13</v>
      </c>
      <c r="F517" s="94">
        <v>146607</v>
      </c>
      <c r="G517" s="93">
        <v>45809</v>
      </c>
      <c r="H517" s="120">
        <v>45843</v>
      </c>
      <c r="I517" s="94" t="s">
        <v>124</v>
      </c>
      <c r="J517" s="94" t="s">
        <v>806</v>
      </c>
      <c r="K517" s="92"/>
      <c r="L517" s="94" t="s">
        <v>814</v>
      </c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</row>
    <row r="518" spans="1:29">
      <c r="A518" s="94"/>
      <c r="B518" s="89"/>
      <c r="C518" s="69" t="str">
        <f t="shared" ca="1" si="5"/>
        <v>OK</v>
      </c>
      <c r="D518" s="94" t="s">
        <v>815</v>
      </c>
      <c r="E518" s="119">
        <v>13</v>
      </c>
      <c r="F518" s="94">
        <v>146607</v>
      </c>
      <c r="G518" s="93">
        <v>45809</v>
      </c>
      <c r="H518" s="120">
        <v>45843</v>
      </c>
      <c r="I518" s="94" t="s">
        <v>124</v>
      </c>
      <c r="J518" s="94" t="s">
        <v>806</v>
      </c>
      <c r="K518" s="92"/>
      <c r="L518" s="94" t="s">
        <v>815</v>
      </c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</row>
    <row r="519" spans="1:29">
      <c r="A519" s="94"/>
      <c r="B519" s="89"/>
      <c r="C519" s="69" t="str">
        <f t="shared" ca="1" si="5"/>
        <v>OK</v>
      </c>
      <c r="D519" s="94" t="s">
        <v>816</v>
      </c>
      <c r="E519" s="119">
        <v>13</v>
      </c>
      <c r="F519" s="94">
        <v>146607</v>
      </c>
      <c r="G519" s="93">
        <v>45809</v>
      </c>
      <c r="H519" s="120">
        <v>45843</v>
      </c>
      <c r="I519" s="94" t="s">
        <v>124</v>
      </c>
      <c r="J519" s="94" t="s">
        <v>806</v>
      </c>
      <c r="K519" s="92"/>
      <c r="L519" s="94" t="s">
        <v>816</v>
      </c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</row>
    <row r="520" spans="1:29">
      <c r="A520" s="94"/>
      <c r="B520" s="89"/>
      <c r="C520" s="69" t="str">
        <f t="shared" ca="1" si="5"/>
        <v>OK</v>
      </c>
      <c r="D520" s="94" t="s">
        <v>663</v>
      </c>
      <c r="E520" s="119">
        <v>13</v>
      </c>
      <c r="F520" s="94">
        <v>146607</v>
      </c>
      <c r="G520" s="93">
        <v>45809</v>
      </c>
      <c r="H520" s="120">
        <v>45843</v>
      </c>
      <c r="I520" s="94" t="s">
        <v>124</v>
      </c>
      <c r="J520" s="94" t="s">
        <v>806</v>
      </c>
      <c r="K520" s="92"/>
      <c r="L520" s="94" t="s">
        <v>663</v>
      </c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</row>
    <row r="521" spans="1:29">
      <c r="A521" s="94"/>
      <c r="B521" s="89"/>
      <c r="C521" s="69" t="str">
        <f t="shared" ca="1" si="5"/>
        <v>OK</v>
      </c>
      <c r="D521" s="94" t="s">
        <v>164</v>
      </c>
      <c r="E521" s="119">
        <v>13.71</v>
      </c>
      <c r="F521" s="94">
        <v>146607</v>
      </c>
      <c r="G521" s="93">
        <v>45809</v>
      </c>
      <c r="H521" s="120">
        <v>45843</v>
      </c>
      <c r="I521" s="94" t="s">
        <v>124</v>
      </c>
      <c r="J521" s="94" t="s">
        <v>806</v>
      </c>
      <c r="K521" s="92"/>
      <c r="L521" s="94" t="s">
        <v>164</v>
      </c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</row>
    <row r="522" spans="1:29">
      <c r="A522" s="94"/>
      <c r="B522" s="89"/>
      <c r="C522" s="69" t="str">
        <f t="shared" ca="1" si="5"/>
        <v>OK</v>
      </c>
      <c r="D522" s="94" t="s">
        <v>186</v>
      </c>
      <c r="E522" s="119">
        <v>13.71</v>
      </c>
      <c r="F522" s="94">
        <v>146607</v>
      </c>
      <c r="G522" s="93">
        <v>45809</v>
      </c>
      <c r="H522" s="120">
        <v>45843</v>
      </c>
      <c r="I522" s="94" t="s">
        <v>124</v>
      </c>
      <c r="J522" s="94" t="s">
        <v>806</v>
      </c>
      <c r="K522" s="92"/>
      <c r="L522" s="94" t="s">
        <v>186</v>
      </c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</row>
    <row r="523" spans="1:29">
      <c r="A523" s="94"/>
      <c r="B523" s="89"/>
      <c r="C523" s="69" t="str">
        <f t="shared" ca="1" si="5"/>
        <v>OK</v>
      </c>
      <c r="D523" s="94" t="s">
        <v>404</v>
      </c>
      <c r="E523" s="119">
        <v>13.71</v>
      </c>
      <c r="F523" s="94">
        <v>146607</v>
      </c>
      <c r="G523" s="93">
        <v>45809</v>
      </c>
      <c r="H523" s="120">
        <v>45843</v>
      </c>
      <c r="I523" s="94" t="s">
        <v>124</v>
      </c>
      <c r="J523" s="94" t="s">
        <v>806</v>
      </c>
      <c r="K523" s="92"/>
      <c r="L523" s="94" t="s">
        <v>404</v>
      </c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</row>
    <row r="524" spans="1:29">
      <c r="A524" s="94"/>
      <c r="B524" s="89"/>
      <c r="C524" s="69" t="str">
        <f t="shared" ca="1" si="5"/>
        <v>OK</v>
      </c>
      <c r="D524" s="92" t="s">
        <v>180</v>
      </c>
      <c r="E524" s="121">
        <v>18.59</v>
      </c>
      <c r="F524" s="92">
        <v>275499</v>
      </c>
      <c r="G524" s="122">
        <v>45870</v>
      </c>
      <c r="H524" s="123">
        <v>45915</v>
      </c>
      <c r="I524" s="92" t="s">
        <v>124</v>
      </c>
      <c r="J524" s="94" t="s">
        <v>808</v>
      </c>
      <c r="K524" s="92"/>
      <c r="L524" s="92" t="s">
        <v>180</v>
      </c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</row>
    <row r="525" spans="1:29">
      <c r="A525" s="94"/>
      <c r="B525" s="89"/>
      <c r="C525" s="69" t="str">
        <f t="shared" ca="1" si="5"/>
        <v>OK</v>
      </c>
      <c r="D525" s="92" t="s">
        <v>193</v>
      </c>
      <c r="E525" s="121">
        <v>18.59</v>
      </c>
      <c r="F525" s="92">
        <v>275499</v>
      </c>
      <c r="G525" s="122">
        <v>45870</v>
      </c>
      <c r="H525" s="123">
        <v>45915</v>
      </c>
      <c r="I525" s="92" t="s">
        <v>124</v>
      </c>
      <c r="J525" s="94" t="s">
        <v>808</v>
      </c>
      <c r="K525" s="92"/>
      <c r="L525" s="92" t="s">
        <v>193</v>
      </c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</row>
    <row r="526" spans="1:29">
      <c r="A526" s="94"/>
      <c r="B526" s="89"/>
      <c r="C526" s="69" t="str">
        <f t="shared" ca="1" si="5"/>
        <v>OK</v>
      </c>
      <c r="D526" s="92" t="s">
        <v>223</v>
      </c>
      <c r="E526" s="121">
        <v>18.59</v>
      </c>
      <c r="F526" s="92">
        <v>275499</v>
      </c>
      <c r="G526" s="122">
        <v>45870</v>
      </c>
      <c r="H526" s="123">
        <v>45915</v>
      </c>
      <c r="I526" s="92" t="s">
        <v>124</v>
      </c>
      <c r="J526" s="94" t="s">
        <v>808</v>
      </c>
      <c r="K526" s="92"/>
      <c r="L526" s="92" t="s">
        <v>223</v>
      </c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</row>
    <row r="527" spans="1:29">
      <c r="A527" s="94"/>
      <c r="B527" s="89"/>
      <c r="C527" s="69" t="str">
        <f t="shared" ca="1" si="5"/>
        <v>Incompleto</v>
      </c>
      <c r="D527" s="92" t="s">
        <v>807</v>
      </c>
      <c r="E527" s="121">
        <v>18.59</v>
      </c>
      <c r="F527" s="92">
        <v>275499</v>
      </c>
      <c r="G527" s="122">
        <v>45870</v>
      </c>
      <c r="H527" s="123">
        <v>45915</v>
      </c>
      <c r="I527" s="92" t="s">
        <v>124</v>
      </c>
      <c r="J527" s="94" t="s">
        <v>808</v>
      </c>
      <c r="K527" s="92"/>
      <c r="L527" s="92" t="s">
        <v>807</v>
      </c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</row>
    <row r="528" spans="1:29">
      <c r="A528" s="94"/>
      <c r="B528" s="89"/>
      <c r="C528" s="69" t="str">
        <f t="shared" ca="1" si="5"/>
        <v>OK</v>
      </c>
      <c r="D528" s="92" t="s">
        <v>361</v>
      </c>
      <c r="E528" s="121">
        <v>18.59</v>
      </c>
      <c r="F528" s="92">
        <v>275499</v>
      </c>
      <c r="G528" s="122">
        <v>45870</v>
      </c>
      <c r="H528" s="123">
        <v>45915</v>
      </c>
      <c r="I528" s="92" t="s">
        <v>124</v>
      </c>
      <c r="J528" s="94" t="s">
        <v>808</v>
      </c>
      <c r="K528" s="92"/>
      <c r="L528" s="92" t="s">
        <v>361</v>
      </c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</row>
    <row r="529" spans="1:29">
      <c r="A529" s="94"/>
      <c r="B529" s="89"/>
      <c r="C529" s="69" t="str">
        <f t="shared" ca="1" si="5"/>
        <v>OK</v>
      </c>
      <c r="D529" s="92" t="s">
        <v>392</v>
      </c>
      <c r="E529" s="121">
        <v>18.59</v>
      </c>
      <c r="F529" s="92">
        <v>275499</v>
      </c>
      <c r="G529" s="122">
        <v>45870</v>
      </c>
      <c r="H529" s="123">
        <v>45915</v>
      </c>
      <c r="I529" s="92" t="s">
        <v>124</v>
      </c>
      <c r="J529" s="94" t="s">
        <v>808</v>
      </c>
      <c r="K529" s="92"/>
      <c r="L529" s="92" t="s">
        <v>392</v>
      </c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</row>
    <row r="530" spans="1:29">
      <c r="A530" s="94"/>
      <c r="B530" s="89"/>
      <c r="C530" s="69" t="str">
        <f t="shared" ca="1" si="5"/>
        <v>OK</v>
      </c>
      <c r="D530" s="92" t="s">
        <v>254</v>
      </c>
      <c r="E530" s="121">
        <v>59.67</v>
      </c>
      <c r="F530" s="92">
        <v>275498</v>
      </c>
      <c r="G530" s="122">
        <v>45870</v>
      </c>
      <c r="H530" s="123">
        <v>45915</v>
      </c>
      <c r="I530" s="92" t="s">
        <v>124</v>
      </c>
      <c r="J530" s="94" t="s">
        <v>808</v>
      </c>
      <c r="K530" s="92"/>
      <c r="L530" s="92" t="s">
        <v>256</v>
      </c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</row>
    <row r="531" spans="1:29">
      <c r="A531" s="94"/>
      <c r="B531" s="89"/>
      <c r="C531" s="69" t="str">
        <f t="shared" ca="1" si="5"/>
        <v>OK</v>
      </c>
      <c r="D531" s="92" t="s">
        <v>275</v>
      </c>
      <c r="E531" s="121">
        <v>59.67</v>
      </c>
      <c r="F531" s="92">
        <v>275498</v>
      </c>
      <c r="G531" s="122">
        <v>45870</v>
      </c>
      <c r="H531" s="123">
        <v>45915</v>
      </c>
      <c r="I531" s="92" t="s">
        <v>124</v>
      </c>
      <c r="J531" s="94" t="s">
        <v>808</v>
      </c>
      <c r="K531" s="92"/>
      <c r="L531" s="92" t="s">
        <v>276</v>
      </c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</row>
    <row r="532" spans="1:29">
      <c r="A532" s="94"/>
      <c r="B532" s="89"/>
      <c r="C532" s="69" t="str">
        <f t="shared" ca="1" si="5"/>
        <v>Incompleto</v>
      </c>
      <c r="D532" s="92" t="s">
        <v>394</v>
      </c>
      <c r="E532" s="121">
        <v>59.67</v>
      </c>
      <c r="F532" s="92">
        <v>275498</v>
      </c>
      <c r="G532" s="122">
        <v>45870</v>
      </c>
      <c r="H532" s="123">
        <v>45915</v>
      </c>
      <c r="I532" s="92" t="s">
        <v>124</v>
      </c>
      <c r="J532" s="94" t="s">
        <v>808</v>
      </c>
      <c r="K532" s="92"/>
      <c r="L532" s="92" t="s">
        <v>394</v>
      </c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</row>
    <row r="533" spans="1:29">
      <c r="A533" s="94"/>
      <c r="B533" s="89"/>
      <c r="C533" s="69" t="str">
        <f t="shared" ca="1" si="5"/>
        <v>OK</v>
      </c>
      <c r="D533" s="92" t="s">
        <v>146</v>
      </c>
      <c r="E533" s="121">
        <v>13.71</v>
      </c>
      <c r="F533" s="92">
        <v>285694</v>
      </c>
      <c r="G533" s="122">
        <v>45901</v>
      </c>
      <c r="H533" s="123">
        <v>45935</v>
      </c>
      <c r="I533" s="92" t="s">
        <v>124</v>
      </c>
      <c r="J533" s="94" t="s">
        <v>808</v>
      </c>
      <c r="K533" s="92"/>
      <c r="L533" s="92" t="s">
        <v>146</v>
      </c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</row>
    <row r="534" spans="1:29">
      <c r="A534" s="94"/>
      <c r="B534" s="89"/>
      <c r="C534" s="69" t="str">
        <f t="shared" ca="1" si="5"/>
        <v>OK</v>
      </c>
      <c r="D534" s="92" t="s">
        <v>148</v>
      </c>
      <c r="E534" s="121">
        <v>13.71</v>
      </c>
      <c r="F534" s="92">
        <v>285694</v>
      </c>
      <c r="G534" s="122">
        <v>45901</v>
      </c>
      <c r="H534" s="123">
        <v>45935</v>
      </c>
      <c r="I534" s="92" t="s">
        <v>124</v>
      </c>
      <c r="J534" s="94" t="s">
        <v>808</v>
      </c>
      <c r="K534" s="92"/>
      <c r="L534" s="92" t="s">
        <v>148</v>
      </c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</row>
    <row r="535" spans="1:29">
      <c r="A535" s="94"/>
      <c r="B535" s="89"/>
      <c r="C535" s="69" t="str">
        <f t="shared" ca="1" si="5"/>
        <v>OK</v>
      </c>
      <c r="D535" s="92" t="s">
        <v>150</v>
      </c>
      <c r="E535" s="121">
        <v>13.71</v>
      </c>
      <c r="F535" s="92">
        <v>285694</v>
      </c>
      <c r="G535" s="122">
        <v>45901</v>
      </c>
      <c r="H535" s="123">
        <v>45935</v>
      </c>
      <c r="I535" s="92" t="s">
        <v>124</v>
      </c>
      <c r="J535" s="94" t="s">
        <v>808</v>
      </c>
      <c r="K535" s="92"/>
      <c r="L535" s="92" t="s">
        <v>150</v>
      </c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</row>
    <row r="536" spans="1:29">
      <c r="A536" s="94"/>
      <c r="B536" s="89"/>
      <c r="C536" s="69" t="str">
        <f t="shared" ca="1" si="5"/>
        <v>OK</v>
      </c>
      <c r="D536" s="92" t="s">
        <v>152</v>
      </c>
      <c r="E536" s="121">
        <v>13.71</v>
      </c>
      <c r="F536" s="92">
        <v>285694</v>
      </c>
      <c r="G536" s="122">
        <v>45901</v>
      </c>
      <c r="H536" s="123">
        <v>45935</v>
      </c>
      <c r="I536" s="92" t="s">
        <v>124</v>
      </c>
      <c r="J536" s="94" t="s">
        <v>808</v>
      </c>
      <c r="K536" s="92"/>
      <c r="L536" s="92" t="s">
        <v>152</v>
      </c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</row>
    <row r="537" spans="1:29">
      <c r="A537" s="94"/>
      <c r="B537" s="89"/>
      <c r="C537" s="69" t="str">
        <f t="shared" ca="1" si="5"/>
        <v>OK</v>
      </c>
      <c r="D537" s="92" t="s">
        <v>154</v>
      </c>
      <c r="E537" s="121">
        <v>13.71</v>
      </c>
      <c r="F537" s="92">
        <v>285694</v>
      </c>
      <c r="G537" s="122">
        <v>45901</v>
      </c>
      <c r="H537" s="123">
        <v>45935</v>
      </c>
      <c r="I537" s="92" t="s">
        <v>124</v>
      </c>
      <c r="J537" s="94" t="s">
        <v>808</v>
      </c>
      <c r="K537" s="92"/>
      <c r="L537" s="92" t="s">
        <v>154</v>
      </c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</row>
    <row r="538" spans="1:29">
      <c r="A538" s="94"/>
      <c r="B538" s="89"/>
      <c r="C538" s="69" t="str">
        <f t="shared" ca="1" si="5"/>
        <v>OK</v>
      </c>
      <c r="D538" s="92" t="s">
        <v>156</v>
      </c>
      <c r="E538" s="121">
        <v>13.71</v>
      </c>
      <c r="F538" s="92">
        <v>285694</v>
      </c>
      <c r="G538" s="122">
        <v>45901</v>
      </c>
      <c r="H538" s="123">
        <v>45935</v>
      </c>
      <c r="I538" s="92" t="s">
        <v>124</v>
      </c>
      <c r="J538" s="94" t="s">
        <v>808</v>
      </c>
      <c r="K538" s="92"/>
      <c r="L538" s="92" t="s">
        <v>156</v>
      </c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</row>
    <row r="539" spans="1:29">
      <c r="A539" s="94"/>
      <c r="B539" s="89"/>
      <c r="C539" s="69" t="str">
        <f t="shared" ca="1" si="5"/>
        <v>OK</v>
      </c>
      <c r="D539" s="92" t="s">
        <v>158</v>
      </c>
      <c r="E539" s="121">
        <v>13.71</v>
      </c>
      <c r="F539" s="92">
        <v>285694</v>
      </c>
      <c r="G539" s="122">
        <v>45901</v>
      </c>
      <c r="H539" s="123">
        <v>45935</v>
      </c>
      <c r="I539" s="92" t="s">
        <v>124</v>
      </c>
      <c r="J539" s="94" t="s">
        <v>808</v>
      </c>
      <c r="K539" s="92"/>
      <c r="L539" s="92" t="s">
        <v>158</v>
      </c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</row>
    <row r="540" spans="1:29">
      <c r="A540" s="94"/>
      <c r="B540" s="89"/>
      <c r="C540" s="69" t="str">
        <f t="shared" ca="1" si="5"/>
        <v>OK</v>
      </c>
      <c r="D540" s="69" t="s">
        <v>162</v>
      </c>
      <c r="E540" s="121">
        <v>13.71</v>
      </c>
      <c r="F540" s="92">
        <v>285694</v>
      </c>
      <c r="G540" s="122">
        <v>45901</v>
      </c>
      <c r="H540" s="123">
        <v>45935</v>
      </c>
      <c r="I540" s="92" t="s">
        <v>124</v>
      </c>
      <c r="J540" s="94" t="s">
        <v>808</v>
      </c>
      <c r="K540" s="92"/>
      <c r="L540" s="92" t="s">
        <v>817</v>
      </c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</row>
    <row r="541" spans="1:29">
      <c r="A541" s="94"/>
      <c r="B541" s="89"/>
      <c r="C541" s="69" t="str">
        <f t="shared" ca="1" si="5"/>
        <v>OK</v>
      </c>
      <c r="D541" s="92" t="s">
        <v>161</v>
      </c>
      <c r="E541" s="121">
        <v>13.71</v>
      </c>
      <c r="F541" s="92">
        <v>285694</v>
      </c>
      <c r="G541" s="122">
        <v>45901</v>
      </c>
      <c r="H541" s="123">
        <v>45935</v>
      </c>
      <c r="I541" s="92" t="s">
        <v>124</v>
      </c>
      <c r="J541" s="94" t="s">
        <v>808</v>
      </c>
      <c r="K541" s="92"/>
      <c r="L541" s="92" t="s">
        <v>818</v>
      </c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</row>
    <row r="542" spans="1:29">
      <c r="A542" s="94"/>
      <c r="B542" s="89"/>
      <c r="C542" s="69" t="str">
        <f t="shared" ca="1" si="5"/>
        <v>OK</v>
      </c>
      <c r="D542" s="92" t="s">
        <v>643</v>
      </c>
      <c r="E542" s="121">
        <v>13.71</v>
      </c>
      <c r="F542" s="92">
        <v>285694</v>
      </c>
      <c r="G542" s="122">
        <v>45901</v>
      </c>
      <c r="H542" s="123">
        <v>45935</v>
      </c>
      <c r="I542" s="92" t="s">
        <v>124</v>
      </c>
      <c r="J542" s="94" t="s">
        <v>808</v>
      </c>
      <c r="K542" s="92"/>
      <c r="L542" s="92" t="s">
        <v>643</v>
      </c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</row>
    <row r="543" spans="1:29">
      <c r="A543" s="94"/>
      <c r="B543" s="89"/>
      <c r="C543" s="69" t="str">
        <f t="shared" ca="1" si="5"/>
        <v>OK</v>
      </c>
      <c r="D543" s="92" t="s">
        <v>644</v>
      </c>
      <c r="E543" s="121">
        <v>13.71</v>
      </c>
      <c r="F543" s="92">
        <v>285694</v>
      </c>
      <c r="G543" s="122">
        <v>45901</v>
      </c>
      <c r="H543" s="123">
        <v>45935</v>
      </c>
      <c r="I543" s="92" t="s">
        <v>124</v>
      </c>
      <c r="J543" s="94" t="s">
        <v>808</v>
      </c>
      <c r="K543" s="92"/>
      <c r="L543" s="92" t="s">
        <v>644</v>
      </c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</row>
    <row r="544" spans="1:29">
      <c r="A544" s="94"/>
      <c r="B544" s="89"/>
      <c r="C544" s="69" t="str">
        <f t="shared" ca="1" si="5"/>
        <v>OK</v>
      </c>
      <c r="D544" s="92" t="s">
        <v>169</v>
      </c>
      <c r="E544" s="121">
        <v>13.71</v>
      </c>
      <c r="F544" s="92">
        <v>285694</v>
      </c>
      <c r="G544" s="122">
        <v>45901</v>
      </c>
      <c r="H544" s="123">
        <v>45935</v>
      </c>
      <c r="I544" s="92" t="s">
        <v>124</v>
      </c>
      <c r="J544" s="94" t="s">
        <v>808</v>
      </c>
      <c r="K544" s="92"/>
      <c r="L544" s="92" t="s">
        <v>169</v>
      </c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</row>
    <row r="545" spans="1:29">
      <c r="A545" s="94"/>
      <c r="B545" s="89"/>
      <c r="C545" s="69" t="str">
        <f t="shared" ca="1" si="5"/>
        <v>OK</v>
      </c>
      <c r="D545" s="92" t="s">
        <v>172</v>
      </c>
      <c r="E545" s="121">
        <v>13.71</v>
      </c>
      <c r="F545" s="92">
        <v>285694</v>
      </c>
      <c r="G545" s="122">
        <v>45901</v>
      </c>
      <c r="H545" s="123">
        <v>45935</v>
      </c>
      <c r="I545" s="92" t="s">
        <v>124</v>
      </c>
      <c r="J545" s="94" t="s">
        <v>808</v>
      </c>
      <c r="K545" s="92"/>
      <c r="L545" s="92" t="s">
        <v>172</v>
      </c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</row>
    <row r="546" spans="1:29">
      <c r="A546" s="94"/>
      <c r="B546" s="89"/>
      <c r="C546" s="69" t="str">
        <f t="shared" ca="1" si="5"/>
        <v>OK</v>
      </c>
      <c r="D546" s="92" t="s">
        <v>174</v>
      </c>
      <c r="E546" s="121">
        <v>13.71</v>
      </c>
      <c r="F546" s="92">
        <v>285694</v>
      </c>
      <c r="G546" s="122">
        <v>45901</v>
      </c>
      <c r="H546" s="123">
        <v>45935</v>
      </c>
      <c r="I546" s="92" t="s">
        <v>124</v>
      </c>
      <c r="J546" s="94" t="s">
        <v>808</v>
      </c>
      <c r="K546" s="92"/>
      <c r="L546" s="92" t="s">
        <v>174</v>
      </c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</row>
    <row r="547" spans="1:29">
      <c r="A547" s="94"/>
      <c r="B547" s="89"/>
      <c r="C547" s="69" t="str">
        <f t="shared" ca="1" si="5"/>
        <v>OK</v>
      </c>
      <c r="D547" s="92" t="s">
        <v>175</v>
      </c>
      <c r="E547" s="121">
        <v>13.71</v>
      </c>
      <c r="F547" s="92">
        <v>285694</v>
      </c>
      <c r="G547" s="122">
        <v>45901</v>
      </c>
      <c r="H547" s="123">
        <v>45935</v>
      </c>
      <c r="I547" s="92" t="s">
        <v>124</v>
      </c>
      <c r="J547" s="94" t="s">
        <v>808</v>
      </c>
      <c r="K547" s="92"/>
      <c r="L547" s="92" t="s">
        <v>175</v>
      </c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</row>
    <row r="548" spans="1:29">
      <c r="A548" s="94"/>
      <c r="B548" s="89"/>
      <c r="C548" s="69" t="str">
        <f t="shared" ca="1" si="5"/>
        <v>OK</v>
      </c>
      <c r="D548" s="92" t="s">
        <v>176</v>
      </c>
      <c r="E548" s="121">
        <v>13.71</v>
      </c>
      <c r="F548" s="92">
        <v>285694</v>
      </c>
      <c r="G548" s="122">
        <v>45901</v>
      </c>
      <c r="H548" s="123">
        <v>45935</v>
      </c>
      <c r="I548" s="92" t="s">
        <v>124</v>
      </c>
      <c r="J548" s="94" t="s">
        <v>808</v>
      </c>
      <c r="K548" s="92"/>
      <c r="L548" s="92" t="s">
        <v>178</v>
      </c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</row>
    <row r="549" spans="1:29">
      <c r="A549" s="94"/>
      <c r="B549" s="89"/>
      <c r="C549" s="69" t="str">
        <f t="shared" ca="1" si="5"/>
        <v>OK</v>
      </c>
      <c r="D549" s="92" t="s">
        <v>646</v>
      </c>
      <c r="E549" s="121">
        <v>13.71</v>
      </c>
      <c r="F549" s="92">
        <v>285694</v>
      </c>
      <c r="G549" s="122">
        <v>45901</v>
      </c>
      <c r="H549" s="123">
        <v>45935</v>
      </c>
      <c r="I549" s="92" t="s">
        <v>124</v>
      </c>
      <c r="J549" s="94" t="s">
        <v>808</v>
      </c>
      <c r="K549" s="92"/>
      <c r="L549" s="92" t="s">
        <v>646</v>
      </c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</row>
    <row r="550" spans="1:29">
      <c r="A550" s="94"/>
      <c r="B550" s="89"/>
      <c r="C550" s="69" t="str">
        <f t="shared" ca="1" si="5"/>
        <v>OK</v>
      </c>
      <c r="D550" s="92" t="s">
        <v>183</v>
      </c>
      <c r="E550" s="121">
        <v>13.71</v>
      </c>
      <c r="F550" s="92">
        <v>285694</v>
      </c>
      <c r="G550" s="122">
        <v>45901</v>
      </c>
      <c r="H550" s="123">
        <v>45935</v>
      </c>
      <c r="I550" s="92" t="s">
        <v>124</v>
      </c>
      <c r="J550" s="94" t="s">
        <v>808</v>
      </c>
      <c r="K550" s="92"/>
      <c r="L550" s="92" t="s">
        <v>183</v>
      </c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</row>
    <row r="551" spans="1:29">
      <c r="A551" s="94"/>
      <c r="B551" s="89"/>
      <c r="C551" s="69" t="str">
        <f t="shared" ca="1" si="5"/>
        <v>OK</v>
      </c>
      <c r="D551" s="92" t="s">
        <v>186</v>
      </c>
      <c r="E551" s="121">
        <v>13.71</v>
      </c>
      <c r="F551" s="92">
        <v>285694</v>
      </c>
      <c r="G551" s="122">
        <v>45901</v>
      </c>
      <c r="H551" s="123">
        <v>45935</v>
      </c>
      <c r="I551" s="92" t="s">
        <v>124</v>
      </c>
      <c r="J551" s="94" t="s">
        <v>808</v>
      </c>
      <c r="K551" s="92"/>
      <c r="L551" s="92" t="s">
        <v>186</v>
      </c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</row>
    <row r="552" spans="1:29">
      <c r="A552" s="94"/>
      <c r="B552" s="89"/>
      <c r="C552" s="69" t="str">
        <f t="shared" ca="1" si="5"/>
        <v>OK</v>
      </c>
      <c r="D552" s="92" t="s">
        <v>187</v>
      </c>
      <c r="E552" s="121">
        <v>13.71</v>
      </c>
      <c r="F552" s="92">
        <v>285694</v>
      </c>
      <c r="G552" s="122">
        <v>45901</v>
      </c>
      <c r="H552" s="123">
        <v>45935</v>
      </c>
      <c r="I552" s="92" t="s">
        <v>124</v>
      </c>
      <c r="J552" s="94" t="s">
        <v>808</v>
      </c>
      <c r="K552" s="92"/>
      <c r="L552" s="92" t="s">
        <v>187</v>
      </c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</row>
    <row r="553" spans="1:29">
      <c r="A553" s="94"/>
      <c r="B553" s="89"/>
      <c r="C553" s="69" t="str">
        <f t="shared" ca="1" si="5"/>
        <v>OK</v>
      </c>
      <c r="D553" s="92" t="s">
        <v>189</v>
      </c>
      <c r="E553" s="121">
        <v>13.71</v>
      </c>
      <c r="F553" s="92">
        <v>285694</v>
      </c>
      <c r="G553" s="122">
        <v>45901</v>
      </c>
      <c r="H553" s="123">
        <v>45935</v>
      </c>
      <c r="I553" s="92" t="s">
        <v>124</v>
      </c>
      <c r="J553" s="94" t="s">
        <v>808</v>
      </c>
      <c r="K553" s="92"/>
      <c r="L553" s="92" t="s">
        <v>189</v>
      </c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</row>
    <row r="554" spans="1:29">
      <c r="A554" s="94"/>
      <c r="B554" s="89"/>
      <c r="C554" s="69" t="str">
        <f t="shared" ca="1" si="5"/>
        <v>OK</v>
      </c>
      <c r="D554" s="92" t="s">
        <v>191</v>
      </c>
      <c r="E554" s="121">
        <v>13.71</v>
      </c>
      <c r="F554" s="92">
        <v>285694</v>
      </c>
      <c r="G554" s="122">
        <v>45901</v>
      </c>
      <c r="H554" s="123">
        <v>45935</v>
      </c>
      <c r="I554" s="92" t="s">
        <v>124</v>
      </c>
      <c r="J554" s="94" t="s">
        <v>808</v>
      </c>
      <c r="K554" s="92"/>
      <c r="L554" s="92" t="s">
        <v>191</v>
      </c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</row>
    <row r="555" spans="1:29">
      <c r="A555" s="94"/>
      <c r="B555" s="89"/>
      <c r="C555" s="69" t="str">
        <f t="shared" ca="1" si="5"/>
        <v>OK</v>
      </c>
      <c r="D555" s="92" t="s">
        <v>195</v>
      </c>
      <c r="E555" s="121">
        <v>13.71</v>
      </c>
      <c r="F555" s="92">
        <v>285694</v>
      </c>
      <c r="G555" s="122">
        <v>45901</v>
      </c>
      <c r="H555" s="123">
        <v>45935</v>
      </c>
      <c r="I555" s="92" t="s">
        <v>124</v>
      </c>
      <c r="J555" s="94" t="s">
        <v>808</v>
      </c>
      <c r="K555" s="92"/>
      <c r="L555" s="92" t="s">
        <v>195</v>
      </c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</row>
    <row r="556" spans="1:29">
      <c r="A556" s="94"/>
      <c r="B556" s="89"/>
      <c r="C556" s="69" t="str">
        <f t="shared" ca="1" si="5"/>
        <v>OK</v>
      </c>
      <c r="D556" s="92" t="s">
        <v>196</v>
      </c>
      <c r="E556" s="121">
        <v>13.71</v>
      </c>
      <c r="F556" s="92">
        <v>285694</v>
      </c>
      <c r="G556" s="122">
        <v>45901</v>
      </c>
      <c r="H556" s="123">
        <v>45935</v>
      </c>
      <c r="I556" s="92" t="s">
        <v>124</v>
      </c>
      <c r="J556" s="94" t="s">
        <v>808</v>
      </c>
      <c r="K556" s="92"/>
      <c r="L556" s="92" t="s">
        <v>819</v>
      </c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</row>
    <row r="557" spans="1:29">
      <c r="A557" s="94"/>
      <c r="B557" s="89"/>
      <c r="C557" s="69" t="str">
        <f t="shared" ca="1" si="5"/>
        <v>OK</v>
      </c>
      <c r="D557" s="92" t="s">
        <v>460</v>
      </c>
      <c r="E557" s="121">
        <v>13.71</v>
      </c>
      <c r="F557" s="92">
        <v>285694</v>
      </c>
      <c r="G557" s="122">
        <v>45901</v>
      </c>
      <c r="H557" s="123">
        <v>45935</v>
      </c>
      <c r="I557" s="92" t="s">
        <v>124</v>
      </c>
      <c r="J557" s="94" t="s">
        <v>808</v>
      </c>
      <c r="K557" s="92"/>
      <c r="L557" s="92" t="s">
        <v>460</v>
      </c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</row>
    <row r="558" spans="1:29">
      <c r="A558" s="94"/>
      <c r="B558" s="89"/>
      <c r="C558" s="69" t="str">
        <f t="shared" ca="1" si="5"/>
        <v>OK</v>
      </c>
      <c r="D558" s="92" t="s">
        <v>198</v>
      </c>
      <c r="E558" s="121">
        <v>13.71</v>
      </c>
      <c r="F558" s="92">
        <v>285694</v>
      </c>
      <c r="G558" s="122">
        <v>45901</v>
      </c>
      <c r="H558" s="123">
        <v>45935</v>
      </c>
      <c r="I558" s="92" t="s">
        <v>124</v>
      </c>
      <c r="J558" s="94" t="s">
        <v>808</v>
      </c>
      <c r="K558" s="92"/>
      <c r="L558" s="92" t="s">
        <v>198</v>
      </c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</row>
    <row r="559" spans="1:29">
      <c r="A559" s="94"/>
      <c r="B559" s="89"/>
      <c r="C559" s="69" t="str">
        <f t="shared" ca="1" si="5"/>
        <v>OK</v>
      </c>
      <c r="D559" s="92" t="s">
        <v>199</v>
      </c>
      <c r="E559" s="121">
        <v>13.71</v>
      </c>
      <c r="F559" s="92">
        <v>285694</v>
      </c>
      <c r="G559" s="122">
        <v>45901</v>
      </c>
      <c r="H559" s="123">
        <v>45935</v>
      </c>
      <c r="I559" s="92" t="s">
        <v>124</v>
      </c>
      <c r="J559" s="94" t="s">
        <v>808</v>
      </c>
      <c r="K559" s="92"/>
      <c r="L559" s="92" t="s">
        <v>199</v>
      </c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</row>
    <row r="560" spans="1:29">
      <c r="A560" s="94"/>
      <c r="B560" s="89"/>
      <c r="C560" s="69" t="str">
        <f t="shared" ca="1" si="5"/>
        <v>OK</v>
      </c>
      <c r="D560" s="92" t="s">
        <v>201</v>
      </c>
      <c r="E560" s="121">
        <v>13.71</v>
      </c>
      <c r="F560" s="92">
        <v>285694</v>
      </c>
      <c r="G560" s="122">
        <v>45901</v>
      </c>
      <c r="H560" s="123">
        <v>45935</v>
      </c>
      <c r="I560" s="92" t="s">
        <v>124</v>
      </c>
      <c r="J560" s="94" t="s">
        <v>808</v>
      </c>
      <c r="K560" s="92"/>
      <c r="L560" s="92" t="s">
        <v>201</v>
      </c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</row>
    <row r="561" spans="1:29">
      <c r="A561" s="94"/>
      <c r="B561" s="89"/>
      <c r="C561" s="69" t="str">
        <f t="shared" ca="1" si="5"/>
        <v>OK</v>
      </c>
      <c r="D561" s="92" t="s">
        <v>204</v>
      </c>
      <c r="E561" s="121">
        <v>13.71</v>
      </c>
      <c r="F561" s="92">
        <v>285694</v>
      </c>
      <c r="G561" s="122">
        <v>45901</v>
      </c>
      <c r="H561" s="123">
        <v>45935</v>
      </c>
      <c r="I561" s="92" t="s">
        <v>124</v>
      </c>
      <c r="J561" s="94" t="s">
        <v>808</v>
      </c>
      <c r="K561" s="92"/>
      <c r="L561" s="92" t="s">
        <v>204</v>
      </c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</row>
    <row r="562" spans="1:29">
      <c r="A562" s="94"/>
      <c r="B562" s="89"/>
      <c r="C562" s="69" t="str">
        <f t="shared" ca="1" si="5"/>
        <v>OK</v>
      </c>
      <c r="D562" s="92" t="s">
        <v>206</v>
      </c>
      <c r="E562" s="121">
        <v>13.71</v>
      </c>
      <c r="F562" s="92">
        <v>285694</v>
      </c>
      <c r="G562" s="122">
        <v>45901</v>
      </c>
      <c r="H562" s="123">
        <v>45935</v>
      </c>
      <c r="I562" s="92" t="s">
        <v>124</v>
      </c>
      <c r="J562" s="94" t="s">
        <v>808</v>
      </c>
      <c r="K562" s="92"/>
      <c r="L562" s="92" t="s">
        <v>206</v>
      </c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</row>
    <row r="563" spans="1:29">
      <c r="A563" s="94"/>
      <c r="B563" s="89"/>
      <c r="C563" s="69" t="str">
        <f t="shared" ca="1" si="5"/>
        <v>OK</v>
      </c>
      <c r="D563" s="92" t="s">
        <v>209</v>
      </c>
      <c r="E563" s="121">
        <v>13.71</v>
      </c>
      <c r="F563" s="92">
        <v>285694</v>
      </c>
      <c r="G563" s="122">
        <v>45901</v>
      </c>
      <c r="H563" s="123">
        <v>45935</v>
      </c>
      <c r="I563" s="92" t="s">
        <v>124</v>
      </c>
      <c r="J563" s="94" t="s">
        <v>808</v>
      </c>
      <c r="K563" s="92"/>
      <c r="L563" s="92" t="s">
        <v>209</v>
      </c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</row>
    <row r="564" spans="1:29">
      <c r="A564" s="94"/>
      <c r="B564" s="89"/>
      <c r="C564" s="69" t="str">
        <f t="shared" ca="1" si="5"/>
        <v>OK</v>
      </c>
      <c r="D564" s="97" t="s">
        <v>210</v>
      </c>
      <c r="E564" s="121">
        <v>13.71</v>
      </c>
      <c r="F564" s="92">
        <v>285694</v>
      </c>
      <c r="G564" s="122">
        <v>45901</v>
      </c>
      <c r="H564" s="123">
        <v>45935</v>
      </c>
      <c r="I564" s="92" t="s">
        <v>124</v>
      </c>
      <c r="J564" s="94" t="s">
        <v>808</v>
      </c>
      <c r="K564" s="92"/>
      <c r="L564" s="92" t="s">
        <v>820</v>
      </c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</row>
    <row r="565" spans="1:29">
      <c r="A565" s="94"/>
      <c r="B565" s="89"/>
      <c r="C565" s="69" t="str">
        <f t="shared" ca="1" si="5"/>
        <v>OK</v>
      </c>
      <c r="D565" s="92" t="s">
        <v>213</v>
      </c>
      <c r="E565" s="121">
        <v>13.71</v>
      </c>
      <c r="F565" s="92">
        <v>285694</v>
      </c>
      <c r="G565" s="122">
        <v>45901</v>
      </c>
      <c r="H565" s="123">
        <v>45935</v>
      </c>
      <c r="I565" s="92" t="s">
        <v>124</v>
      </c>
      <c r="J565" s="94" t="s">
        <v>808</v>
      </c>
      <c r="K565" s="92"/>
      <c r="L565" s="92" t="s">
        <v>213</v>
      </c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</row>
    <row r="566" spans="1:29">
      <c r="A566" s="94"/>
      <c r="B566" s="89"/>
      <c r="C566" s="69" t="str">
        <f t="shared" ca="1" si="5"/>
        <v>OK</v>
      </c>
      <c r="D566" s="92" t="s">
        <v>215</v>
      </c>
      <c r="E566" s="121">
        <v>13.71</v>
      </c>
      <c r="F566" s="92">
        <v>285694</v>
      </c>
      <c r="G566" s="122">
        <v>45901</v>
      </c>
      <c r="H566" s="123">
        <v>45935</v>
      </c>
      <c r="I566" s="92" t="s">
        <v>124</v>
      </c>
      <c r="J566" s="94" t="s">
        <v>808</v>
      </c>
      <c r="K566" s="92"/>
      <c r="L566" s="92" t="s">
        <v>215</v>
      </c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</row>
    <row r="567" spans="1:29">
      <c r="A567" s="94"/>
      <c r="B567" s="89"/>
      <c r="C567" s="69" t="str">
        <f t="shared" ca="1" si="5"/>
        <v>OK</v>
      </c>
      <c r="D567" s="92" t="s">
        <v>218</v>
      </c>
      <c r="E567" s="121">
        <v>13.71</v>
      </c>
      <c r="F567" s="92">
        <v>285694</v>
      </c>
      <c r="G567" s="122">
        <v>45901</v>
      </c>
      <c r="H567" s="123">
        <v>45935</v>
      </c>
      <c r="I567" s="92" t="s">
        <v>124</v>
      </c>
      <c r="J567" s="94" t="s">
        <v>808</v>
      </c>
      <c r="K567" s="92"/>
      <c r="L567" s="92" t="s">
        <v>218</v>
      </c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</row>
    <row r="568" spans="1:29">
      <c r="A568" s="94"/>
      <c r="B568" s="89"/>
      <c r="C568" s="69" t="str">
        <f t="shared" ca="1" si="5"/>
        <v>OK</v>
      </c>
      <c r="D568" s="92" t="s">
        <v>220</v>
      </c>
      <c r="E568" s="121">
        <v>13.71</v>
      </c>
      <c r="F568" s="92">
        <v>285694</v>
      </c>
      <c r="G568" s="122">
        <v>45901</v>
      </c>
      <c r="H568" s="123">
        <v>45935</v>
      </c>
      <c r="I568" s="92" t="s">
        <v>124</v>
      </c>
      <c r="J568" s="94" t="s">
        <v>808</v>
      </c>
      <c r="K568" s="92"/>
      <c r="L568" s="92" t="s">
        <v>220</v>
      </c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</row>
    <row r="569" spans="1:29">
      <c r="A569" s="94"/>
      <c r="B569" s="89"/>
      <c r="C569" s="69" t="str">
        <f t="shared" ca="1" si="5"/>
        <v>OK</v>
      </c>
      <c r="D569" s="92" t="s">
        <v>221</v>
      </c>
      <c r="E569" s="121">
        <v>13.71</v>
      </c>
      <c r="F569" s="92">
        <v>285694</v>
      </c>
      <c r="G569" s="122">
        <v>45901</v>
      </c>
      <c r="H569" s="123">
        <v>45935</v>
      </c>
      <c r="I569" s="92" t="s">
        <v>124</v>
      </c>
      <c r="J569" s="94" t="s">
        <v>808</v>
      </c>
      <c r="K569" s="92"/>
      <c r="L569" s="92" t="s">
        <v>221</v>
      </c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</row>
    <row r="570" spans="1:29">
      <c r="A570" s="94"/>
      <c r="B570" s="89"/>
      <c r="C570" s="69" t="str">
        <f t="shared" ca="1" si="5"/>
        <v>OK</v>
      </c>
      <c r="D570" s="92" t="s">
        <v>222</v>
      </c>
      <c r="E570" s="121">
        <v>13.71</v>
      </c>
      <c r="F570" s="92">
        <v>285694</v>
      </c>
      <c r="G570" s="122">
        <v>45901</v>
      </c>
      <c r="H570" s="123">
        <v>45935</v>
      </c>
      <c r="I570" s="92" t="s">
        <v>124</v>
      </c>
      <c r="J570" s="94" t="s">
        <v>808</v>
      </c>
      <c r="K570" s="92"/>
      <c r="L570" s="92" t="s">
        <v>222</v>
      </c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</row>
    <row r="571" spans="1:29">
      <c r="A571" s="94"/>
      <c r="B571" s="89"/>
      <c r="C571" s="69" t="str">
        <f t="shared" ca="1" si="5"/>
        <v>OK</v>
      </c>
      <c r="D571" s="92" t="s">
        <v>226</v>
      </c>
      <c r="E571" s="121">
        <v>13.71</v>
      </c>
      <c r="F571" s="92">
        <v>285694</v>
      </c>
      <c r="G571" s="122">
        <v>45901</v>
      </c>
      <c r="H571" s="123">
        <v>45935</v>
      </c>
      <c r="I571" s="92" t="s">
        <v>124</v>
      </c>
      <c r="J571" s="94" t="s">
        <v>808</v>
      </c>
      <c r="K571" s="92"/>
      <c r="L571" s="92" t="s">
        <v>226</v>
      </c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</row>
    <row r="572" spans="1:29">
      <c r="A572" s="94"/>
      <c r="B572" s="89"/>
      <c r="C572" s="69" t="str">
        <f t="shared" ca="1" si="5"/>
        <v>OK</v>
      </c>
      <c r="D572" s="92" t="s">
        <v>227</v>
      </c>
      <c r="E572" s="121">
        <v>13.71</v>
      </c>
      <c r="F572" s="92">
        <v>285694</v>
      </c>
      <c r="G572" s="122">
        <v>45901</v>
      </c>
      <c r="H572" s="123">
        <v>45935</v>
      </c>
      <c r="I572" s="92" t="s">
        <v>124</v>
      </c>
      <c r="J572" s="94" t="s">
        <v>808</v>
      </c>
      <c r="K572" s="92"/>
      <c r="L572" s="92" t="s">
        <v>227</v>
      </c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</row>
    <row r="573" spans="1:29">
      <c r="A573" s="94"/>
      <c r="B573" s="89"/>
      <c r="C573" s="69" t="str">
        <f t="shared" ca="1" si="5"/>
        <v>OK</v>
      </c>
      <c r="D573" s="92" t="s">
        <v>228</v>
      </c>
      <c r="E573" s="121">
        <v>13.71</v>
      </c>
      <c r="F573" s="92">
        <v>285694</v>
      </c>
      <c r="G573" s="122">
        <v>45901</v>
      </c>
      <c r="H573" s="123">
        <v>45935</v>
      </c>
      <c r="I573" s="92" t="s">
        <v>124</v>
      </c>
      <c r="J573" s="94" t="s">
        <v>808</v>
      </c>
      <c r="K573" s="92"/>
      <c r="L573" s="92" t="s">
        <v>228</v>
      </c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</row>
    <row r="574" spans="1:29">
      <c r="A574" s="94"/>
      <c r="B574" s="89"/>
      <c r="C574" s="69" t="str">
        <f t="shared" ca="1" si="5"/>
        <v>OK</v>
      </c>
      <c r="D574" s="92" t="s">
        <v>230</v>
      </c>
      <c r="E574" s="121">
        <v>13.71</v>
      </c>
      <c r="F574" s="92">
        <v>285694</v>
      </c>
      <c r="G574" s="122">
        <v>45901</v>
      </c>
      <c r="H574" s="123">
        <v>45935</v>
      </c>
      <c r="I574" s="92" t="s">
        <v>124</v>
      </c>
      <c r="J574" s="94" t="s">
        <v>808</v>
      </c>
      <c r="K574" s="92"/>
      <c r="L574" s="92" t="s">
        <v>230</v>
      </c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</row>
    <row r="575" spans="1:29">
      <c r="A575" s="94"/>
      <c r="B575" s="89"/>
      <c r="C575" s="69" t="str">
        <f t="shared" ca="1" si="5"/>
        <v>OK</v>
      </c>
      <c r="D575" s="92" t="s">
        <v>232</v>
      </c>
      <c r="E575" s="121">
        <v>13.71</v>
      </c>
      <c r="F575" s="92">
        <v>285694</v>
      </c>
      <c r="G575" s="122">
        <v>45901</v>
      </c>
      <c r="H575" s="123">
        <v>45935</v>
      </c>
      <c r="I575" s="92" t="s">
        <v>124</v>
      </c>
      <c r="J575" s="94" t="s">
        <v>808</v>
      </c>
      <c r="K575" s="92"/>
      <c r="L575" s="92" t="s">
        <v>232</v>
      </c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</row>
    <row r="576" spans="1:29">
      <c r="A576" s="94"/>
      <c r="B576" s="89"/>
      <c r="C576" s="69" t="str">
        <f t="shared" ca="1" si="5"/>
        <v>OK</v>
      </c>
      <c r="D576" s="92" t="s">
        <v>233</v>
      </c>
      <c r="E576" s="121">
        <v>13.71</v>
      </c>
      <c r="F576" s="92">
        <v>285694</v>
      </c>
      <c r="G576" s="122">
        <v>45901</v>
      </c>
      <c r="H576" s="123">
        <v>45935</v>
      </c>
      <c r="I576" s="92" t="s">
        <v>124</v>
      </c>
      <c r="J576" s="94" t="s">
        <v>808</v>
      </c>
      <c r="K576" s="92"/>
      <c r="L576" s="92" t="s">
        <v>233</v>
      </c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</row>
    <row r="577" spans="1:29">
      <c r="A577" s="94"/>
      <c r="B577" s="89"/>
      <c r="C577" s="69" t="str">
        <f t="shared" ca="1" si="5"/>
        <v>OK</v>
      </c>
      <c r="D577" s="92" t="s">
        <v>235</v>
      </c>
      <c r="E577" s="121">
        <v>13.71</v>
      </c>
      <c r="F577" s="92">
        <v>285694</v>
      </c>
      <c r="G577" s="122">
        <v>45901</v>
      </c>
      <c r="H577" s="123">
        <v>45935</v>
      </c>
      <c r="I577" s="92" t="s">
        <v>124</v>
      </c>
      <c r="J577" s="94" t="s">
        <v>808</v>
      </c>
      <c r="K577" s="92"/>
      <c r="L577" s="92" t="s">
        <v>235</v>
      </c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</row>
    <row r="578" spans="1:29">
      <c r="A578" s="94"/>
      <c r="B578" s="89"/>
      <c r="C578" s="69" t="str">
        <f t="shared" ca="1" si="5"/>
        <v>OK</v>
      </c>
      <c r="D578" s="92" t="s">
        <v>236</v>
      </c>
      <c r="E578" s="121">
        <v>13.71</v>
      </c>
      <c r="F578" s="92">
        <v>285694</v>
      </c>
      <c r="G578" s="122">
        <v>45901</v>
      </c>
      <c r="H578" s="123">
        <v>45935</v>
      </c>
      <c r="I578" s="92" t="s">
        <v>124</v>
      </c>
      <c r="J578" s="94" t="s">
        <v>808</v>
      </c>
      <c r="K578" s="92"/>
      <c r="L578" s="92" t="s">
        <v>236</v>
      </c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</row>
    <row r="579" spans="1:29">
      <c r="A579" s="94"/>
      <c r="B579" s="89"/>
      <c r="C579" s="69" t="str">
        <f t="shared" ca="1" si="5"/>
        <v>OK</v>
      </c>
      <c r="D579" s="92" t="s">
        <v>809</v>
      </c>
      <c r="E579" s="121">
        <v>13.71</v>
      </c>
      <c r="F579" s="92">
        <v>285694</v>
      </c>
      <c r="G579" s="122">
        <v>45901</v>
      </c>
      <c r="H579" s="123">
        <v>45935</v>
      </c>
      <c r="I579" s="92" t="s">
        <v>124</v>
      </c>
      <c r="J579" s="94" t="s">
        <v>808</v>
      </c>
      <c r="K579" s="92"/>
      <c r="L579" s="92" t="s">
        <v>809</v>
      </c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</row>
    <row r="580" spans="1:29">
      <c r="A580" s="94"/>
      <c r="B580" s="89"/>
      <c r="C580" s="69" t="str">
        <f t="shared" ca="1" si="5"/>
        <v>OK</v>
      </c>
      <c r="D580" s="92" t="s">
        <v>240</v>
      </c>
      <c r="E580" s="121">
        <v>13.71</v>
      </c>
      <c r="F580" s="92">
        <v>285694</v>
      </c>
      <c r="G580" s="122">
        <v>45901</v>
      </c>
      <c r="H580" s="123">
        <v>45935</v>
      </c>
      <c r="I580" s="92" t="s">
        <v>124</v>
      </c>
      <c r="J580" s="94" t="s">
        <v>808</v>
      </c>
      <c r="K580" s="92"/>
      <c r="L580" s="92" t="s">
        <v>241</v>
      </c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</row>
    <row r="581" spans="1:29">
      <c r="A581" s="94"/>
      <c r="B581" s="89"/>
      <c r="C581" s="69" t="str">
        <f t="shared" ca="1" si="5"/>
        <v>OK</v>
      </c>
      <c r="D581" s="92" t="s">
        <v>242</v>
      </c>
      <c r="E581" s="121">
        <v>13.71</v>
      </c>
      <c r="F581" s="92">
        <v>285694</v>
      </c>
      <c r="G581" s="122">
        <v>45901</v>
      </c>
      <c r="H581" s="123">
        <v>45935</v>
      </c>
      <c r="I581" s="92" t="s">
        <v>124</v>
      </c>
      <c r="J581" s="94" t="s">
        <v>808</v>
      </c>
      <c r="K581" s="92"/>
      <c r="L581" s="92" t="s">
        <v>703</v>
      </c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</row>
    <row r="582" spans="1:29">
      <c r="A582" s="94"/>
      <c r="B582" s="89"/>
      <c r="C582" s="69" t="str">
        <f t="shared" ca="1" si="5"/>
        <v>OK</v>
      </c>
      <c r="D582" s="92" t="s">
        <v>244</v>
      </c>
      <c r="E582" s="121">
        <v>13.71</v>
      </c>
      <c r="F582" s="92">
        <v>285694</v>
      </c>
      <c r="G582" s="122">
        <v>45901</v>
      </c>
      <c r="H582" s="123">
        <v>45935</v>
      </c>
      <c r="I582" s="92" t="s">
        <v>124</v>
      </c>
      <c r="J582" s="94" t="s">
        <v>808</v>
      </c>
      <c r="K582" s="92"/>
      <c r="L582" s="92" t="s">
        <v>244</v>
      </c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</row>
    <row r="583" spans="1:29">
      <c r="A583" s="94"/>
      <c r="B583" s="89"/>
      <c r="C583" s="69" t="str">
        <f t="shared" ca="1" si="5"/>
        <v>OK</v>
      </c>
      <c r="D583" s="92" t="s">
        <v>246</v>
      </c>
      <c r="E583" s="121">
        <v>13.71</v>
      </c>
      <c r="F583" s="92">
        <v>285694</v>
      </c>
      <c r="G583" s="122">
        <v>45901</v>
      </c>
      <c r="H583" s="123">
        <v>45935</v>
      </c>
      <c r="I583" s="92" t="s">
        <v>124</v>
      </c>
      <c r="J583" s="94" t="s">
        <v>808</v>
      </c>
      <c r="K583" s="92"/>
      <c r="L583" s="92" t="s">
        <v>821</v>
      </c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</row>
    <row r="584" spans="1:29">
      <c r="A584" s="94"/>
      <c r="B584" s="89"/>
      <c r="C584" s="69" t="str">
        <f t="shared" ca="1" si="5"/>
        <v>OK</v>
      </c>
      <c r="D584" s="92" t="s">
        <v>248</v>
      </c>
      <c r="E584" s="121">
        <v>13.71</v>
      </c>
      <c r="F584" s="92">
        <v>285694</v>
      </c>
      <c r="G584" s="122">
        <v>45901</v>
      </c>
      <c r="H584" s="123">
        <v>45935</v>
      </c>
      <c r="I584" s="92" t="s">
        <v>124</v>
      </c>
      <c r="J584" s="94" t="s">
        <v>808</v>
      </c>
      <c r="K584" s="92"/>
      <c r="L584" s="92" t="s">
        <v>704</v>
      </c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</row>
    <row r="585" spans="1:29">
      <c r="A585" s="94"/>
      <c r="B585" s="89"/>
      <c r="C585" s="69" t="str">
        <f t="shared" ca="1" si="5"/>
        <v>OK</v>
      </c>
      <c r="D585" s="92" t="s">
        <v>249</v>
      </c>
      <c r="E585" s="121">
        <v>13.71</v>
      </c>
      <c r="F585" s="92">
        <v>285694</v>
      </c>
      <c r="G585" s="122">
        <v>45901</v>
      </c>
      <c r="H585" s="123">
        <v>45935</v>
      </c>
      <c r="I585" s="92" t="s">
        <v>124</v>
      </c>
      <c r="J585" s="94" t="s">
        <v>808</v>
      </c>
      <c r="K585" s="92"/>
      <c r="L585" s="92" t="s">
        <v>249</v>
      </c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</row>
    <row r="586" spans="1:29">
      <c r="A586" s="94"/>
      <c r="B586" s="89"/>
      <c r="C586" s="69" t="str">
        <f t="shared" ca="1" si="5"/>
        <v>OK</v>
      </c>
      <c r="D586" s="92" t="s">
        <v>253</v>
      </c>
      <c r="E586" s="121">
        <v>13.71</v>
      </c>
      <c r="F586" s="92">
        <v>285694</v>
      </c>
      <c r="G586" s="122">
        <v>45901</v>
      </c>
      <c r="H586" s="123">
        <v>45935</v>
      </c>
      <c r="I586" s="92" t="s">
        <v>124</v>
      </c>
      <c r="J586" s="94" t="s">
        <v>808</v>
      </c>
      <c r="K586" s="92"/>
      <c r="L586" s="92" t="s">
        <v>253</v>
      </c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</row>
    <row r="587" spans="1:29">
      <c r="A587" s="94"/>
      <c r="B587" s="89"/>
      <c r="C587" s="69" t="str">
        <f t="shared" ca="1" si="5"/>
        <v>OK</v>
      </c>
      <c r="D587" s="92" t="s">
        <v>259</v>
      </c>
      <c r="E587" s="121">
        <v>13.71</v>
      </c>
      <c r="F587" s="92">
        <v>285694</v>
      </c>
      <c r="G587" s="122">
        <v>45901</v>
      </c>
      <c r="H587" s="123">
        <v>45935</v>
      </c>
      <c r="I587" s="92" t="s">
        <v>124</v>
      </c>
      <c r="J587" s="94" t="s">
        <v>808</v>
      </c>
      <c r="K587" s="92"/>
      <c r="L587" s="92" t="s">
        <v>822</v>
      </c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</row>
    <row r="588" spans="1:29">
      <c r="A588" s="94"/>
      <c r="B588" s="89"/>
      <c r="C588" s="69" t="str">
        <f t="shared" ca="1" si="5"/>
        <v>OK</v>
      </c>
      <c r="D588" s="92" t="s">
        <v>467</v>
      </c>
      <c r="E588" s="121">
        <v>13.71</v>
      </c>
      <c r="F588" s="92">
        <v>285694</v>
      </c>
      <c r="G588" s="122">
        <v>45901</v>
      </c>
      <c r="H588" s="123">
        <v>45935</v>
      </c>
      <c r="I588" s="92" t="s">
        <v>124</v>
      </c>
      <c r="J588" s="94" t="s">
        <v>808</v>
      </c>
      <c r="K588" s="92"/>
      <c r="L588" s="92" t="s">
        <v>467</v>
      </c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</row>
    <row r="589" spans="1:29">
      <c r="A589" s="94"/>
      <c r="B589" s="89"/>
      <c r="C589" s="69" t="str">
        <f t="shared" ca="1" si="5"/>
        <v>OK</v>
      </c>
      <c r="D589" s="92" t="s">
        <v>261</v>
      </c>
      <c r="E589" s="121">
        <v>13.71</v>
      </c>
      <c r="F589" s="92">
        <v>285694</v>
      </c>
      <c r="G589" s="122">
        <v>45901</v>
      </c>
      <c r="H589" s="123">
        <v>45935</v>
      </c>
      <c r="I589" s="92" t="s">
        <v>124</v>
      </c>
      <c r="J589" s="94" t="s">
        <v>808</v>
      </c>
      <c r="K589" s="92"/>
      <c r="L589" s="92" t="s">
        <v>261</v>
      </c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</row>
    <row r="590" spans="1:29">
      <c r="A590" s="94"/>
      <c r="B590" s="89"/>
      <c r="C590" s="69" t="str">
        <f t="shared" ca="1" si="5"/>
        <v>OK</v>
      </c>
      <c r="D590" s="92" t="s">
        <v>264</v>
      </c>
      <c r="E590" s="121">
        <v>13.71</v>
      </c>
      <c r="F590" s="92">
        <v>285694</v>
      </c>
      <c r="G590" s="122">
        <v>45901</v>
      </c>
      <c r="H590" s="123">
        <v>45935</v>
      </c>
      <c r="I590" s="92" t="s">
        <v>124</v>
      </c>
      <c r="J590" s="94" t="s">
        <v>808</v>
      </c>
      <c r="K590" s="92"/>
      <c r="L590" s="92" t="s">
        <v>264</v>
      </c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</row>
    <row r="591" spans="1:29">
      <c r="A591" s="94"/>
      <c r="B591" s="89"/>
      <c r="C591" s="69" t="str">
        <f t="shared" ca="1" si="5"/>
        <v>OK</v>
      </c>
      <c r="D591" s="92" t="s">
        <v>437</v>
      </c>
      <c r="E591" s="121">
        <v>13.71</v>
      </c>
      <c r="F591" s="92">
        <v>285694</v>
      </c>
      <c r="G591" s="122">
        <v>45901</v>
      </c>
      <c r="H591" s="123">
        <v>45935</v>
      </c>
      <c r="I591" s="92" t="s">
        <v>124</v>
      </c>
      <c r="J591" s="94" t="s">
        <v>808</v>
      </c>
      <c r="K591" s="92"/>
      <c r="L591" s="92" t="s">
        <v>437</v>
      </c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</row>
    <row r="592" spans="1:29">
      <c r="A592" s="94"/>
      <c r="B592" s="89"/>
      <c r="C592" s="69" t="str">
        <f t="shared" ca="1" si="5"/>
        <v>OK</v>
      </c>
      <c r="D592" s="92" t="s">
        <v>265</v>
      </c>
      <c r="E592" s="121">
        <v>13.71</v>
      </c>
      <c r="F592" s="92">
        <v>285694</v>
      </c>
      <c r="G592" s="122">
        <v>45901</v>
      </c>
      <c r="H592" s="123">
        <v>45935</v>
      </c>
      <c r="I592" s="92" t="s">
        <v>124</v>
      </c>
      <c r="J592" s="94" t="s">
        <v>808</v>
      </c>
      <c r="K592" s="92"/>
      <c r="L592" s="92" t="s">
        <v>265</v>
      </c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</row>
    <row r="593" spans="1:29" ht="15" customHeight="1">
      <c r="A593" s="94"/>
      <c r="B593" s="89"/>
      <c r="C593" s="69" t="str">
        <f t="shared" ca="1" si="5"/>
        <v>OK</v>
      </c>
      <c r="D593" s="81" t="s">
        <v>266</v>
      </c>
      <c r="E593" s="121">
        <v>13.71</v>
      </c>
      <c r="F593" s="92">
        <v>285694</v>
      </c>
      <c r="G593" s="122">
        <v>45901</v>
      </c>
      <c r="H593" s="123">
        <v>45935</v>
      </c>
      <c r="I593" s="92" t="s">
        <v>124</v>
      </c>
      <c r="J593" s="94" t="s">
        <v>808</v>
      </c>
      <c r="K593" s="92"/>
      <c r="L593" s="92" t="s">
        <v>823</v>
      </c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</row>
    <row r="594" spans="1:29">
      <c r="A594" s="94"/>
      <c r="B594" s="89"/>
      <c r="C594" s="69" t="str">
        <f t="shared" ca="1" si="5"/>
        <v>OK</v>
      </c>
      <c r="D594" s="92" t="s">
        <v>439</v>
      </c>
      <c r="E594" s="121">
        <v>13.71</v>
      </c>
      <c r="F594" s="92">
        <v>285694</v>
      </c>
      <c r="G594" s="122">
        <v>45901</v>
      </c>
      <c r="H594" s="123">
        <v>45935</v>
      </c>
      <c r="I594" s="92" t="s">
        <v>124</v>
      </c>
      <c r="J594" s="94" t="s">
        <v>808</v>
      </c>
      <c r="K594" s="92"/>
      <c r="L594" s="92" t="s">
        <v>439</v>
      </c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</row>
    <row r="595" spans="1:29">
      <c r="A595" s="94"/>
      <c r="B595" s="89"/>
      <c r="C595" s="69" t="str">
        <f t="shared" ca="1" si="5"/>
        <v>OK</v>
      </c>
      <c r="D595" s="92" t="s">
        <v>267</v>
      </c>
      <c r="E595" s="121">
        <v>13.71</v>
      </c>
      <c r="F595" s="92">
        <v>285694</v>
      </c>
      <c r="G595" s="122">
        <v>45901</v>
      </c>
      <c r="H595" s="123">
        <v>45935</v>
      </c>
      <c r="I595" s="92" t="s">
        <v>124</v>
      </c>
      <c r="J595" s="94" t="s">
        <v>808</v>
      </c>
      <c r="K595" s="92"/>
      <c r="L595" s="92" t="s">
        <v>267</v>
      </c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</row>
    <row r="596" spans="1:29">
      <c r="A596" s="94"/>
      <c r="B596" s="89"/>
      <c r="C596" s="69" t="str">
        <f t="shared" ca="1" si="5"/>
        <v>OK</v>
      </c>
      <c r="D596" s="92" t="s">
        <v>270</v>
      </c>
      <c r="E596" s="121">
        <v>13.71</v>
      </c>
      <c r="F596" s="92">
        <v>285694</v>
      </c>
      <c r="G596" s="122">
        <v>45901</v>
      </c>
      <c r="H596" s="123">
        <v>45935</v>
      </c>
      <c r="I596" s="92" t="s">
        <v>124</v>
      </c>
      <c r="J596" s="94" t="s">
        <v>808</v>
      </c>
      <c r="K596" s="92"/>
      <c r="L596" s="92" t="s">
        <v>270</v>
      </c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</row>
    <row r="597" spans="1:29">
      <c r="A597" s="94"/>
      <c r="B597" s="89"/>
      <c r="C597" s="69" t="str">
        <f t="shared" ca="1" si="5"/>
        <v>OK</v>
      </c>
      <c r="D597" s="92" t="s">
        <v>271</v>
      </c>
      <c r="E597" s="121">
        <v>13.71</v>
      </c>
      <c r="F597" s="92">
        <v>285694</v>
      </c>
      <c r="G597" s="122">
        <v>45901</v>
      </c>
      <c r="H597" s="123">
        <v>45935</v>
      </c>
      <c r="I597" s="92" t="s">
        <v>124</v>
      </c>
      <c r="J597" s="94" t="s">
        <v>808</v>
      </c>
      <c r="K597" s="92"/>
      <c r="L597" s="92" t="s">
        <v>271</v>
      </c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</row>
    <row r="598" spans="1:29">
      <c r="A598" s="94"/>
      <c r="B598" s="89"/>
      <c r="C598" s="69" t="str">
        <f t="shared" ca="1" si="5"/>
        <v>OK</v>
      </c>
      <c r="D598" s="92" t="s">
        <v>274</v>
      </c>
      <c r="E598" s="121">
        <v>13.71</v>
      </c>
      <c r="F598" s="92">
        <v>285694</v>
      </c>
      <c r="G598" s="122">
        <v>45901</v>
      </c>
      <c r="H598" s="123">
        <v>45935</v>
      </c>
      <c r="I598" s="92" t="s">
        <v>124</v>
      </c>
      <c r="J598" s="94" t="s">
        <v>808</v>
      </c>
      <c r="K598" s="92"/>
      <c r="L598" s="92" t="s">
        <v>274</v>
      </c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</row>
    <row r="599" spans="1:29">
      <c r="A599" s="94"/>
      <c r="B599" s="89"/>
      <c r="C599" s="69" t="str">
        <f t="shared" ca="1" si="5"/>
        <v>OK</v>
      </c>
      <c r="D599" s="92" t="s">
        <v>277</v>
      </c>
      <c r="E599" s="121">
        <v>13.71</v>
      </c>
      <c r="F599" s="92">
        <v>285694</v>
      </c>
      <c r="G599" s="122">
        <v>45901</v>
      </c>
      <c r="H599" s="123">
        <v>45935</v>
      </c>
      <c r="I599" s="92" t="s">
        <v>124</v>
      </c>
      <c r="J599" s="94" t="s">
        <v>808</v>
      </c>
      <c r="K599" s="92"/>
      <c r="L599" s="92" t="s">
        <v>277</v>
      </c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</row>
    <row r="600" spans="1:29" ht="15" customHeight="1">
      <c r="A600" s="94"/>
      <c r="B600" s="89"/>
      <c r="C600" s="69" t="str">
        <f t="shared" ca="1" si="5"/>
        <v>OK</v>
      </c>
      <c r="D600" s="81" t="s">
        <v>279</v>
      </c>
      <c r="E600" s="121">
        <v>13.71</v>
      </c>
      <c r="F600" s="92">
        <v>285694</v>
      </c>
      <c r="G600" s="122">
        <v>45901</v>
      </c>
      <c r="H600" s="123">
        <v>45935</v>
      </c>
      <c r="I600" s="92" t="s">
        <v>124</v>
      </c>
      <c r="J600" s="94" t="s">
        <v>808</v>
      </c>
      <c r="K600" s="92"/>
      <c r="L600" s="92" t="s">
        <v>824</v>
      </c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</row>
    <row r="601" spans="1:29">
      <c r="A601" s="94"/>
      <c r="B601" s="89"/>
      <c r="C601" s="69" t="str">
        <f t="shared" ca="1" si="5"/>
        <v>OK</v>
      </c>
      <c r="D601" s="92" t="s">
        <v>281</v>
      </c>
      <c r="E601" s="121">
        <v>13.71</v>
      </c>
      <c r="F601" s="92">
        <v>285694</v>
      </c>
      <c r="G601" s="122">
        <v>45901</v>
      </c>
      <c r="H601" s="123">
        <v>45935</v>
      </c>
      <c r="I601" s="92" t="s">
        <v>124</v>
      </c>
      <c r="J601" s="94" t="s">
        <v>808</v>
      </c>
      <c r="K601" s="92"/>
      <c r="L601" s="92" t="s">
        <v>281</v>
      </c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</row>
    <row r="602" spans="1:29">
      <c r="A602" s="94"/>
      <c r="B602" s="89"/>
      <c r="C602" s="69" t="str">
        <f t="shared" ca="1" si="5"/>
        <v>OK</v>
      </c>
      <c r="D602" s="92" t="s">
        <v>283</v>
      </c>
      <c r="E602" s="121">
        <v>13.71</v>
      </c>
      <c r="F602" s="92">
        <v>285694</v>
      </c>
      <c r="G602" s="122">
        <v>45901</v>
      </c>
      <c r="H602" s="123">
        <v>45935</v>
      </c>
      <c r="I602" s="92" t="s">
        <v>124</v>
      </c>
      <c r="J602" s="94" t="s">
        <v>808</v>
      </c>
      <c r="K602" s="92"/>
      <c r="L602" s="92" t="s">
        <v>702</v>
      </c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</row>
    <row r="603" spans="1:29">
      <c r="A603" s="94"/>
      <c r="B603" s="89"/>
      <c r="C603" s="69" t="str">
        <f t="shared" ca="1" si="5"/>
        <v>OK</v>
      </c>
      <c r="D603" s="92" t="s">
        <v>285</v>
      </c>
      <c r="E603" s="121">
        <v>13.71</v>
      </c>
      <c r="F603" s="92">
        <v>285694</v>
      </c>
      <c r="G603" s="122">
        <v>45901</v>
      </c>
      <c r="H603" s="123">
        <v>45935</v>
      </c>
      <c r="I603" s="92" t="s">
        <v>124</v>
      </c>
      <c r="J603" s="94" t="s">
        <v>808</v>
      </c>
      <c r="K603" s="92"/>
      <c r="L603" s="92" t="s">
        <v>285</v>
      </c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</row>
    <row r="604" spans="1:29">
      <c r="A604" s="94"/>
      <c r="B604" s="89"/>
      <c r="C604" s="69" t="str">
        <f t="shared" ca="1" si="5"/>
        <v>OK</v>
      </c>
      <c r="D604" s="92" t="s">
        <v>289</v>
      </c>
      <c r="E604" s="121">
        <v>13.71</v>
      </c>
      <c r="F604" s="92">
        <v>285694</v>
      </c>
      <c r="G604" s="122">
        <v>45901</v>
      </c>
      <c r="H604" s="123">
        <v>45935</v>
      </c>
      <c r="I604" s="92" t="s">
        <v>124</v>
      </c>
      <c r="J604" s="94" t="s">
        <v>808</v>
      </c>
      <c r="K604" s="92"/>
      <c r="L604" s="92" t="s">
        <v>289</v>
      </c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</row>
    <row r="605" spans="1:29">
      <c r="A605" s="94"/>
      <c r="B605" s="89"/>
      <c r="C605" s="69" t="str">
        <f t="shared" ca="1" si="5"/>
        <v>OK</v>
      </c>
      <c r="D605" s="92" t="s">
        <v>810</v>
      </c>
      <c r="E605" s="121">
        <v>13.71</v>
      </c>
      <c r="F605" s="92">
        <v>285694</v>
      </c>
      <c r="G605" s="122">
        <v>45901</v>
      </c>
      <c r="H605" s="123">
        <v>45935</v>
      </c>
      <c r="I605" s="92" t="s">
        <v>124</v>
      </c>
      <c r="J605" s="94" t="s">
        <v>808</v>
      </c>
      <c r="K605" s="92"/>
      <c r="L605" s="92" t="s">
        <v>825</v>
      </c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</row>
    <row r="606" spans="1:29">
      <c r="A606" s="94"/>
      <c r="B606" s="89"/>
      <c r="C606" s="69" t="str">
        <f t="shared" ca="1" si="5"/>
        <v>OK</v>
      </c>
      <c r="D606" s="92" t="s">
        <v>294</v>
      </c>
      <c r="E606" s="121">
        <v>13.71</v>
      </c>
      <c r="F606" s="92">
        <v>285694</v>
      </c>
      <c r="G606" s="122">
        <v>45901</v>
      </c>
      <c r="H606" s="123">
        <v>45935</v>
      </c>
      <c r="I606" s="92" t="s">
        <v>124</v>
      </c>
      <c r="J606" s="94" t="s">
        <v>808</v>
      </c>
      <c r="K606" s="92"/>
      <c r="L606" s="92" t="s">
        <v>296</v>
      </c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</row>
    <row r="607" spans="1:29">
      <c r="A607" s="94"/>
      <c r="B607" s="89"/>
      <c r="C607" s="69" t="str">
        <f t="shared" ca="1" si="5"/>
        <v>OK</v>
      </c>
      <c r="D607" s="92" t="s">
        <v>297</v>
      </c>
      <c r="E607" s="121">
        <v>13.71</v>
      </c>
      <c r="F607" s="92">
        <v>285694</v>
      </c>
      <c r="G607" s="122">
        <v>45901</v>
      </c>
      <c r="H607" s="123">
        <v>45935</v>
      </c>
      <c r="I607" s="92" t="s">
        <v>124</v>
      </c>
      <c r="J607" s="94" t="s">
        <v>808</v>
      </c>
      <c r="K607" s="92"/>
      <c r="L607" s="92" t="s">
        <v>297</v>
      </c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</row>
    <row r="608" spans="1:29">
      <c r="A608" s="94"/>
      <c r="B608" s="89"/>
      <c r="C608" s="69" t="str">
        <f t="shared" ca="1" si="5"/>
        <v>OK</v>
      </c>
      <c r="D608" s="92" t="s">
        <v>299</v>
      </c>
      <c r="E608" s="121">
        <v>13.71</v>
      </c>
      <c r="F608" s="92">
        <v>285694</v>
      </c>
      <c r="G608" s="122">
        <v>45901</v>
      </c>
      <c r="H608" s="123">
        <v>45935</v>
      </c>
      <c r="I608" s="92" t="s">
        <v>124</v>
      </c>
      <c r="J608" s="94" t="s">
        <v>808</v>
      </c>
      <c r="K608" s="92"/>
      <c r="L608" s="92" t="s">
        <v>299</v>
      </c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</row>
    <row r="609" spans="1:29">
      <c r="A609" s="94"/>
      <c r="B609" s="89"/>
      <c r="C609" s="69" t="str">
        <f t="shared" ca="1" si="5"/>
        <v>OK</v>
      </c>
      <c r="D609" s="92" t="s">
        <v>302</v>
      </c>
      <c r="E609" s="121">
        <v>13.71</v>
      </c>
      <c r="F609" s="92">
        <v>285694</v>
      </c>
      <c r="G609" s="122">
        <v>45901</v>
      </c>
      <c r="H609" s="123">
        <v>45935</v>
      </c>
      <c r="I609" s="92" t="s">
        <v>124</v>
      </c>
      <c r="J609" s="94" t="s">
        <v>808</v>
      </c>
      <c r="K609" s="92"/>
      <c r="L609" s="92" t="s">
        <v>302</v>
      </c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</row>
    <row r="610" spans="1:29">
      <c r="A610" s="94"/>
      <c r="B610" s="89"/>
      <c r="C610" s="69" t="str">
        <f t="shared" ca="1" si="5"/>
        <v>OK</v>
      </c>
      <c r="D610" s="92" t="s">
        <v>305</v>
      </c>
      <c r="E610" s="121">
        <v>13.71</v>
      </c>
      <c r="F610" s="92">
        <v>285694</v>
      </c>
      <c r="G610" s="122">
        <v>45901</v>
      </c>
      <c r="H610" s="123">
        <v>45935</v>
      </c>
      <c r="I610" s="92" t="s">
        <v>124</v>
      </c>
      <c r="J610" s="94" t="s">
        <v>808</v>
      </c>
      <c r="K610" s="92"/>
      <c r="L610" s="92" t="s">
        <v>305</v>
      </c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</row>
    <row r="611" spans="1:29">
      <c r="A611" s="94"/>
      <c r="B611" s="89"/>
      <c r="C611" s="69" t="str">
        <f t="shared" ca="1" si="5"/>
        <v>OK</v>
      </c>
      <c r="D611" s="92" t="s">
        <v>307</v>
      </c>
      <c r="E611" s="121">
        <v>13.71</v>
      </c>
      <c r="F611" s="92">
        <v>285694</v>
      </c>
      <c r="G611" s="122">
        <v>45901</v>
      </c>
      <c r="H611" s="123">
        <v>45935</v>
      </c>
      <c r="I611" s="92" t="s">
        <v>124</v>
      </c>
      <c r="J611" s="94" t="s">
        <v>808</v>
      </c>
      <c r="K611" s="92"/>
      <c r="L611" s="92" t="s">
        <v>307</v>
      </c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</row>
    <row r="612" spans="1:29">
      <c r="A612" s="94"/>
      <c r="B612" s="89"/>
      <c r="C612" s="69" t="str">
        <f t="shared" ca="1" si="5"/>
        <v>OK</v>
      </c>
      <c r="D612" s="92" t="s">
        <v>309</v>
      </c>
      <c r="E612" s="121">
        <v>13.71</v>
      </c>
      <c r="F612" s="92">
        <v>285694</v>
      </c>
      <c r="G612" s="122">
        <v>45901</v>
      </c>
      <c r="H612" s="123">
        <v>45935</v>
      </c>
      <c r="I612" s="92" t="s">
        <v>124</v>
      </c>
      <c r="J612" s="94" t="s">
        <v>808</v>
      </c>
      <c r="K612" s="92"/>
      <c r="L612" s="92" t="s">
        <v>309</v>
      </c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</row>
    <row r="613" spans="1:29">
      <c r="A613" s="94"/>
      <c r="B613" s="89"/>
      <c r="C613" s="69" t="str">
        <f t="shared" ca="1" si="5"/>
        <v>OK</v>
      </c>
      <c r="D613" s="92" t="s">
        <v>441</v>
      </c>
      <c r="E613" s="121">
        <v>13.71</v>
      </c>
      <c r="F613" s="92">
        <v>285694</v>
      </c>
      <c r="G613" s="122">
        <v>45901</v>
      </c>
      <c r="H613" s="123">
        <v>45935</v>
      </c>
      <c r="I613" s="92" t="s">
        <v>124</v>
      </c>
      <c r="J613" s="94" t="s">
        <v>808</v>
      </c>
      <c r="K613" s="92"/>
      <c r="L613" s="92" t="s">
        <v>441</v>
      </c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</row>
    <row r="614" spans="1:29">
      <c r="A614" s="94"/>
      <c r="B614" s="89"/>
      <c r="C614" s="69" t="str">
        <f t="shared" ca="1" si="5"/>
        <v>OK</v>
      </c>
      <c r="D614" s="92" t="s">
        <v>311</v>
      </c>
      <c r="E614" s="121">
        <v>13.71</v>
      </c>
      <c r="F614" s="92">
        <v>285694</v>
      </c>
      <c r="G614" s="122">
        <v>45901</v>
      </c>
      <c r="H614" s="123">
        <v>45935</v>
      </c>
      <c r="I614" s="92" t="s">
        <v>124</v>
      </c>
      <c r="J614" s="94" t="s">
        <v>808</v>
      </c>
      <c r="K614" s="92"/>
      <c r="L614" s="92" t="s">
        <v>311</v>
      </c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</row>
    <row r="615" spans="1:29">
      <c r="A615" s="94"/>
      <c r="B615" s="89"/>
      <c r="C615" s="69" t="str">
        <f t="shared" ca="1" si="5"/>
        <v>OK</v>
      </c>
      <c r="D615" s="92" t="s">
        <v>313</v>
      </c>
      <c r="E615" s="121">
        <v>13.71</v>
      </c>
      <c r="F615" s="92">
        <v>285694</v>
      </c>
      <c r="G615" s="122">
        <v>45901</v>
      </c>
      <c r="H615" s="123">
        <v>45935</v>
      </c>
      <c r="I615" s="92" t="s">
        <v>124</v>
      </c>
      <c r="J615" s="94" t="s">
        <v>808</v>
      </c>
      <c r="K615" s="92"/>
      <c r="L615" s="92" t="s">
        <v>313</v>
      </c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</row>
    <row r="616" spans="1:29">
      <c r="A616" s="94"/>
      <c r="B616" s="89"/>
      <c r="C616" s="69" t="str">
        <f t="shared" ca="1" si="5"/>
        <v>OK</v>
      </c>
      <c r="D616" s="92" t="s">
        <v>314</v>
      </c>
      <c r="E616" s="121">
        <v>13.71</v>
      </c>
      <c r="F616" s="92">
        <v>285694</v>
      </c>
      <c r="G616" s="122">
        <v>45901</v>
      </c>
      <c r="H616" s="123">
        <v>45935</v>
      </c>
      <c r="I616" s="92" t="s">
        <v>124</v>
      </c>
      <c r="J616" s="94" t="s">
        <v>808</v>
      </c>
      <c r="K616" s="92"/>
      <c r="L616" s="92" t="s">
        <v>314</v>
      </c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</row>
    <row r="617" spans="1:29">
      <c r="A617" s="94"/>
      <c r="B617" s="89"/>
      <c r="C617" s="69" t="str">
        <f t="shared" ca="1" si="5"/>
        <v>OK</v>
      </c>
      <c r="D617" s="92" t="s">
        <v>316</v>
      </c>
      <c r="E617" s="121">
        <v>13.71</v>
      </c>
      <c r="F617" s="92">
        <v>285694</v>
      </c>
      <c r="G617" s="122">
        <v>45901</v>
      </c>
      <c r="H617" s="123">
        <v>45935</v>
      </c>
      <c r="I617" s="92" t="s">
        <v>124</v>
      </c>
      <c r="J617" s="94" t="s">
        <v>808</v>
      </c>
      <c r="K617" s="92"/>
      <c r="L617" s="92" t="s">
        <v>316</v>
      </c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</row>
    <row r="618" spans="1:29">
      <c r="A618" s="94"/>
      <c r="B618" s="89"/>
      <c r="C618" s="69" t="str">
        <f t="shared" ca="1" si="5"/>
        <v>OK</v>
      </c>
      <c r="D618" s="92" t="s">
        <v>317</v>
      </c>
      <c r="E618" s="121">
        <v>13.71</v>
      </c>
      <c r="F618" s="92">
        <v>285694</v>
      </c>
      <c r="G618" s="122">
        <v>45901</v>
      </c>
      <c r="H618" s="123">
        <v>45935</v>
      </c>
      <c r="I618" s="92" t="s">
        <v>124</v>
      </c>
      <c r="J618" s="94" t="s">
        <v>808</v>
      </c>
      <c r="K618" s="92"/>
      <c r="L618" s="92" t="s">
        <v>317</v>
      </c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</row>
    <row r="619" spans="1:29">
      <c r="A619" s="94"/>
      <c r="B619" s="89"/>
      <c r="C619" s="69" t="str">
        <f t="shared" ca="1" si="5"/>
        <v>OK</v>
      </c>
      <c r="D619" s="92" t="s">
        <v>319</v>
      </c>
      <c r="E619" s="121">
        <v>13.71</v>
      </c>
      <c r="F619" s="92">
        <v>285694</v>
      </c>
      <c r="G619" s="122">
        <v>45901</v>
      </c>
      <c r="H619" s="123">
        <v>45935</v>
      </c>
      <c r="I619" s="92" t="s">
        <v>124</v>
      </c>
      <c r="J619" s="94" t="s">
        <v>808</v>
      </c>
      <c r="K619" s="92"/>
      <c r="L619" s="92" t="s">
        <v>319</v>
      </c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</row>
    <row r="620" spans="1:29">
      <c r="A620" s="94"/>
      <c r="B620" s="89"/>
      <c r="C620" s="69" t="str">
        <f t="shared" ca="1" si="5"/>
        <v>OK</v>
      </c>
      <c r="D620" s="92" t="s">
        <v>321</v>
      </c>
      <c r="E620" s="121">
        <v>13.71</v>
      </c>
      <c r="F620" s="92">
        <v>285694</v>
      </c>
      <c r="G620" s="122">
        <v>45901</v>
      </c>
      <c r="H620" s="123">
        <v>45935</v>
      </c>
      <c r="I620" s="92" t="s">
        <v>124</v>
      </c>
      <c r="J620" s="94" t="s">
        <v>808</v>
      </c>
      <c r="K620" s="92"/>
      <c r="L620" s="92" t="s">
        <v>321</v>
      </c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</row>
    <row r="621" spans="1:29">
      <c r="A621" s="94"/>
      <c r="B621" s="89"/>
      <c r="C621" s="69" t="str">
        <f t="shared" ca="1" si="5"/>
        <v>OK</v>
      </c>
      <c r="D621" s="92" t="s">
        <v>484</v>
      </c>
      <c r="E621" s="121">
        <v>13.71</v>
      </c>
      <c r="F621" s="92">
        <v>285694</v>
      </c>
      <c r="G621" s="122">
        <v>45901</v>
      </c>
      <c r="H621" s="123">
        <v>45935</v>
      </c>
      <c r="I621" s="92" t="s">
        <v>124</v>
      </c>
      <c r="J621" s="94" t="s">
        <v>808</v>
      </c>
      <c r="K621" s="92"/>
      <c r="L621" s="92" t="s">
        <v>484</v>
      </c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</row>
    <row r="622" spans="1:29">
      <c r="A622" s="94"/>
      <c r="B622" s="89"/>
      <c r="C622" s="69" t="str">
        <f t="shared" ca="1" si="5"/>
        <v>OK</v>
      </c>
      <c r="D622" s="92" t="s">
        <v>324</v>
      </c>
      <c r="E622" s="121">
        <v>13.71</v>
      </c>
      <c r="F622" s="92">
        <v>285694</v>
      </c>
      <c r="G622" s="122">
        <v>45901</v>
      </c>
      <c r="H622" s="123">
        <v>45935</v>
      </c>
      <c r="I622" s="92" t="s">
        <v>124</v>
      </c>
      <c r="J622" s="94" t="s">
        <v>808</v>
      </c>
      <c r="K622" s="92"/>
      <c r="L622" s="92" t="s">
        <v>324</v>
      </c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</row>
    <row r="623" spans="1:29">
      <c r="A623" s="94"/>
      <c r="B623" s="89"/>
      <c r="C623" s="69" t="str">
        <f t="shared" ca="1" si="5"/>
        <v>OK</v>
      </c>
      <c r="D623" s="92" t="s">
        <v>325</v>
      </c>
      <c r="E623" s="121">
        <v>13.71</v>
      </c>
      <c r="F623" s="92">
        <v>285694</v>
      </c>
      <c r="G623" s="122">
        <v>45901</v>
      </c>
      <c r="H623" s="123">
        <v>45935</v>
      </c>
      <c r="I623" s="92" t="s">
        <v>124</v>
      </c>
      <c r="J623" s="94" t="s">
        <v>808</v>
      </c>
      <c r="K623" s="92"/>
      <c r="L623" s="92" t="s">
        <v>325</v>
      </c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</row>
    <row r="624" spans="1:29">
      <c r="A624" s="94"/>
      <c r="B624" s="89"/>
      <c r="C624" s="69" t="str">
        <f t="shared" ca="1" si="5"/>
        <v>OK</v>
      </c>
      <c r="D624" s="92" t="s">
        <v>326</v>
      </c>
      <c r="E624" s="121">
        <v>13.71</v>
      </c>
      <c r="F624" s="92">
        <v>285694</v>
      </c>
      <c r="G624" s="122">
        <v>45901</v>
      </c>
      <c r="H624" s="123">
        <v>45935</v>
      </c>
      <c r="I624" s="92" t="s">
        <v>124</v>
      </c>
      <c r="J624" s="94" t="s">
        <v>808</v>
      </c>
      <c r="K624" s="92"/>
      <c r="L624" s="92" t="s">
        <v>326</v>
      </c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</row>
    <row r="625" spans="1:29">
      <c r="A625" s="94"/>
      <c r="B625" s="89"/>
      <c r="C625" s="69" t="str">
        <f t="shared" ca="1" si="5"/>
        <v>OK</v>
      </c>
      <c r="D625" s="92" t="s">
        <v>328</v>
      </c>
      <c r="E625" s="121">
        <v>13.71</v>
      </c>
      <c r="F625" s="92">
        <v>285694</v>
      </c>
      <c r="G625" s="122">
        <v>45901</v>
      </c>
      <c r="H625" s="123">
        <v>45935</v>
      </c>
      <c r="I625" s="92" t="s">
        <v>124</v>
      </c>
      <c r="J625" s="94" t="s">
        <v>808</v>
      </c>
      <c r="K625" s="92"/>
      <c r="L625" s="92" t="s">
        <v>328</v>
      </c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</row>
    <row r="626" spans="1:29">
      <c r="A626" s="94"/>
      <c r="B626" s="89"/>
      <c r="C626" s="69" t="str">
        <f t="shared" ca="1" si="5"/>
        <v>OK</v>
      </c>
      <c r="D626" s="92" t="s">
        <v>329</v>
      </c>
      <c r="E626" s="121">
        <v>13.71</v>
      </c>
      <c r="F626" s="92">
        <v>285694</v>
      </c>
      <c r="G626" s="122">
        <v>45901</v>
      </c>
      <c r="H626" s="123">
        <v>45935</v>
      </c>
      <c r="I626" s="92" t="s">
        <v>124</v>
      </c>
      <c r="J626" s="94" t="s">
        <v>808</v>
      </c>
      <c r="K626" s="92"/>
      <c r="L626" s="92" t="s">
        <v>329</v>
      </c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</row>
    <row r="627" spans="1:29">
      <c r="A627" s="94"/>
      <c r="B627" s="89"/>
      <c r="C627" s="69" t="str">
        <f t="shared" ca="1" si="5"/>
        <v>OK</v>
      </c>
      <c r="D627" s="92" t="s">
        <v>330</v>
      </c>
      <c r="E627" s="121">
        <v>13.71</v>
      </c>
      <c r="F627" s="92">
        <v>285694</v>
      </c>
      <c r="G627" s="122">
        <v>45901</v>
      </c>
      <c r="H627" s="123">
        <v>45935</v>
      </c>
      <c r="I627" s="92" t="s">
        <v>124</v>
      </c>
      <c r="J627" s="94" t="s">
        <v>808</v>
      </c>
      <c r="K627" s="92"/>
      <c r="L627" s="92" t="s">
        <v>330</v>
      </c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</row>
    <row r="628" spans="1:29">
      <c r="A628" s="94"/>
      <c r="B628" s="89"/>
      <c r="C628" s="69" t="str">
        <f t="shared" ca="1" si="5"/>
        <v>OK</v>
      </c>
      <c r="D628" s="92" t="s">
        <v>331</v>
      </c>
      <c r="E628" s="121">
        <v>13.71</v>
      </c>
      <c r="F628" s="92">
        <v>285694</v>
      </c>
      <c r="G628" s="122">
        <v>45901</v>
      </c>
      <c r="H628" s="123">
        <v>45935</v>
      </c>
      <c r="I628" s="92" t="s">
        <v>124</v>
      </c>
      <c r="J628" s="94" t="s">
        <v>808</v>
      </c>
      <c r="K628" s="92"/>
      <c r="L628" s="92" t="s">
        <v>331</v>
      </c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</row>
    <row r="629" spans="1:29">
      <c r="A629" s="94"/>
      <c r="B629" s="89"/>
      <c r="C629" s="69" t="str">
        <f t="shared" ca="1" si="5"/>
        <v>Incompleto</v>
      </c>
      <c r="D629" s="92" t="s">
        <v>811</v>
      </c>
      <c r="E629" s="121">
        <v>13.71</v>
      </c>
      <c r="F629" s="92">
        <v>285694</v>
      </c>
      <c r="G629" s="122">
        <v>45901</v>
      </c>
      <c r="H629" s="123">
        <v>45935</v>
      </c>
      <c r="I629" s="92" t="s">
        <v>124</v>
      </c>
      <c r="J629" s="94" t="s">
        <v>808</v>
      </c>
      <c r="K629" s="92"/>
      <c r="L629" s="92" t="s">
        <v>811</v>
      </c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</row>
    <row r="630" spans="1:29">
      <c r="A630" s="94"/>
      <c r="B630" s="89"/>
      <c r="C630" s="69" t="str">
        <f t="shared" ca="1" si="5"/>
        <v>Incompleto</v>
      </c>
      <c r="D630" s="92" t="s">
        <v>812</v>
      </c>
      <c r="E630" s="121">
        <v>13.71</v>
      </c>
      <c r="F630" s="92">
        <v>285694</v>
      </c>
      <c r="G630" s="122">
        <v>45901</v>
      </c>
      <c r="H630" s="123">
        <v>45935</v>
      </c>
      <c r="I630" s="92" t="s">
        <v>124</v>
      </c>
      <c r="J630" s="94" t="s">
        <v>808</v>
      </c>
      <c r="K630" s="92"/>
      <c r="L630" s="92" t="s">
        <v>812</v>
      </c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</row>
    <row r="631" spans="1:29">
      <c r="A631" s="94"/>
      <c r="B631" s="89"/>
      <c r="C631" s="69" t="str">
        <f t="shared" ca="1" si="5"/>
        <v>OK</v>
      </c>
      <c r="D631" s="92" t="s">
        <v>332</v>
      </c>
      <c r="E631" s="121">
        <v>13.71</v>
      </c>
      <c r="F631" s="92">
        <v>285694</v>
      </c>
      <c r="G631" s="122">
        <v>45901</v>
      </c>
      <c r="H631" s="123">
        <v>45935</v>
      </c>
      <c r="I631" s="92" t="s">
        <v>124</v>
      </c>
      <c r="J631" s="94" t="s">
        <v>808</v>
      </c>
      <c r="K631" s="92"/>
      <c r="L631" s="92" t="s">
        <v>332</v>
      </c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</row>
    <row r="632" spans="1:29">
      <c r="A632" s="94"/>
      <c r="B632" s="89"/>
      <c r="C632" s="69" t="str">
        <f t="shared" ca="1" si="5"/>
        <v>OK</v>
      </c>
      <c r="D632" s="92" t="s">
        <v>334</v>
      </c>
      <c r="E632" s="121">
        <v>13.71</v>
      </c>
      <c r="F632" s="92">
        <v>285694</v>
      </c>
      <c r="G632" s="122">
        <v>45901</v>
      </c>
      <c r="H632" s="123">
        <v>45935</v>
      </c>
      <c r="I632" s="92" t="s">
        <v>124</v>
      </c>
      <c r="J632" s="94" t="s">
        <v>808</v>
      </c>
      <c r="K632" s="92"/>
      <c r="L632" s="92" t="s">
        <v>334</v>
      </c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</row>
    <row r="633" spans="1:29">
      <c r="A633" s="94"/>
      <c r="B633" s="89"/>
      <c r="C633" s="69" t="str">
        <f t="shared" ca="1" si="5"/>
        <v>OK</v>
      </c>
      <c r="D633" s="92" t="s">
        <v>335</v>
      </c>
      <c r="E633" s="121">
        <v>13.71</v>
      </c>
      <c r="F633" s="92">
        <v>285694</v>
      </c>
      <c r="G633" s="122">
        <v>45901</v>
      </c>
      <c r="H633" s="123">
        <v>45935</v>
      </c>
      <c r="I633" s="92" t="s">
        <v>124</v>
      </c>
      <c r="J633" s="94" t="s">
        <v>808</v>
      </c>
      <c r="K633" s="92"/>
      <c r="L633" s="92" t="s">
        <v>335</v>
      </c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</row>
    <row r="634" spans="1:29">
      <c r="A634" s="94"/>
      <c r="B634" s="89"/>
      <c r="C634" s="69" t="str">
        <f t="shared" ca="1" si="5"/>
        <v>OK</v>
      </c>
      <c r="D634" s="92" t="s">
        <v>336</v>
      </c>
      <c r="E634" s="121">
        <v>13.71</v>
      </c>
      <c r="F634" s="92">
        <v>285694</v>
      </c>
      <c r="G634" s="122">
        <v>45901</v>
      </c>
      <c r="H634" s="123">
        <v>45935</v>
      </c>
      <c r="I634" s="92" t="s">
        <v>124</v>
      </c>
      <c r="J634" s="94" t="s">
        <v>808</v>
      </c>
      <c r="K634" s="92"/>
      <c r="L634" s="92" t="s">
        <v>336</v>
      </c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</row>
    <row r="635" spans="1:29">
      <c r="A635" s="94"/>
      <c r="B635" s="89"/>
      <c r="C635" s="69" t="str">
        <f t="shared" ca="1" si="5"/>
        <v>OK</v>
      </c>
      <c r="D635" s="92" t="s">
        <v>337</v>
      </c>
      <c r="E635" s="121">
        <v>13.71</v>
      </c>
      <c r="F635" s="92">
        <v>285694</v>
      </c>
      <c r="G635" s="122">
        <v>45901</v>
      </c>
      <c r="H635" s="123">
        <v>45935</v>
      </c>
      <c r="I635" s="92" t="s">
        <v>124</v>
      </c>
      <c r="J635" s="94" t="s">
        <v>808</v>
      </c>
      <c r="K635" s="92"/>
      <c r="L635" s="92" t="s">
        <v>709</v>
      </c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</row>
    <row r="636" spans="1:29">
      <c r="A636" s="94"/>
      <c r="B636" s="89"/>
      <c r="C636" s="69" t="str">
        <f t="shared" ca="1" si="5"/>
        <v>OK</v>
      </c>
      <c r="D636" s="92" t="s">
        <v>339</v>
      </c>
      <c r="E636" s="121">
        <v>13.71</v>
      </c>
      <c r="F636" s="92">
        <v>285694</v>
      </c>
      <c r="G636" s="122">
        <v>45901</v>
      </c>
      <c r="H636" s="123">
        <v>45935</v>
      </c>
      <c r="I636" s="92" t="s">
        <v>124</v>
      </c>
      <c r="J636" s="94" t="s">
        <v>808</v>
      </c>
      <c r="K636" s="92"/>
      <c r="L636" s="92" t="s">
        <v>339</v>
      </c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</row>
    <row r="637" spans="1:29">
      <c r="A637" s="94"/>
      <c r="B637" s="89"/>
      <c r="C637" s="69" t="str">
        <f t="shared" ca="1" si="5"/>
        <v>OK</v>
      </c>
      <c r="D637" s="92" t="s">
        <v>341</v>
      </c>
      <c r="E637" s="121">
        <v>13.71</v>
      </c>
      <c r="F637" s="92">
        <v>285694</v>
      </c>
      <c r="G637" s="122">
        <v>45901</v>
      </c>
      <c r="H637" s="123">
        <v>45935</v>
      </c>
      <c r="I637" s="92" t="s">
        <v>124</v>
      </c>
      <c r="J637" s="94" t="s">
        <v>808</v>
      </c>
      <c r="K637" s="92"/>
      <c r="L637" s="92" t="s">
        <v>341</v>
      </c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</row>
    <row r="638" spans="1:29" ht="15" customHeight="1">
      <c r="A638" s="94"/>
      <c r="B638" s="89"/>
      <c r="C638" s="69" t="str">
        <f t="shared" ca="1" si="5"/>
        <v>OK</v>
      </c>
      <c r="D638" s="81" t="s">
        <v>344</v>
      </c>
      <c r="E638" s="121">
        <v>13.71</v>
      </c>
      <c r="F638" s="92">
        <v>285694</v>
      </c>
      <c r="G638" s="122">
        <v>45901</v>
      </c>
      <c r="H638" s="123">
        <v>45935</v>
      </c>
      <c r="I638" s="92" t="s">
        <v>124</v>
      </c>
      <c r="J638" s="94" t="s">
        <v>808</v>
      </c>
      <c r="K638" s="92"/>
      <c r="L638" s="92" t="s">
        <v>826</v>
      </c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</row>
    <row r="639" spans="1:29">
      <c r="A639" s="94"/>
      <c r="B639" s="89"/>
      <c r="C639" s="69" t="str">
        <f t="shared" ca="1" si="5"/>
        <v>OK</v>
      </c>
      <c r="D639" s="92" t="s">
        <v>347</v>
      </c>
      <c r="E639" s="121">
        <v>13.71</v>
      </c>
      <c r="F639" s="92">
        <v>285694</v>
      </c>
      <c r="G639" s="122">
        <v>45901</v>
      </c>
      <c r="H639" s="123">
        <v>45935</v>
      </c>
      <c r="I639" s="92" t="s">
        <v>124</v>
      </c>
      <c r="J639" s="94" t="s">
        <v>808</v>
      </c>
      <c r="K639" s="92"/>
      <c r="L639" s="92" t="s">
        <v>708</v>
      </c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</row>
    <row r="640" spans="1:29">
      <c r="A640" s="94"/>
      <c r="B640" s="89"/>
      <c r="C640" s="69" t="str">
        <f t="shared" ca="1" si="5"/>
        <v>OK</v>
      </c>
      <c r="D640" s="92" t="s">
        <v>542</v>
      </c>
      <c r="E640" s="121">
        <v>13.71</v>
      </c>
      <c r="F640" s="92">
        <v>285694</v>
      </c>
      <c r="G640" s="122">
        <v>45901</v>
      </c>
      <c r="H640" s="123">
        <v>45935</v>
      </c>
      <c r="I640" s="92" t="s">
        <v>124</v>
      </c>
      <c r="J640" s="94" t="s">
        <v>808</v>
      </c>
      <c r="K640" s="92"/>
      <c r="L640" s="92" t="s">
        <v>542</v>
      </c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</row>
    <row r="641" spans="1:29">
      <c r="A641" s="94"/>
      <c r="B641" s="89"/>
      <c r="C641" s="69" t="str">
        <f t="shared" ca="1" si="5"/>
        <v>OK</v>
      </c>
      <c r="D641" s="92" t="s">
        <v>443</v>
      </c>
      <c r="E641" s="121">
        <v>13.71</v>
      </c>
      <c r="F641" s="92">
        <v>285694</v>
      </c>
      <c r="G641" s="122">
        <v>45901</v>
      </c>
      <c r="H641" s="123">
        <v>45935</v>
      </c>
      <c r="I641" s="92" t="s">
        <v>124</v>
      </c>
      <c r="J641" s="94" t="s">
        <v>808</v>
      </c>
      <c r="K641" s="92"/>
      <c r="L641" s="92" t="s">
        <v>443</v>
      </c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</row>
    <row r="642" spans="1:29">
      <c r="A642" s="94"/>
      <c r="B642" s="89"/>
      <c r="C642" s="69" t="str">
        <f t="shared" ca="1" si="5"/>
        <v>OK</v>
      </c>
      <c r="D642" s="92" t="s">
        <v>349</v>
      </c>
      <c r="E642" s="121">
        <v>13.71</v>
      </c>
      <c r="F642" s="92">
        <v>285694</v>
      </c>
      <c r="G642" s="122">
        <v>45901</v>
      </c>
      <c r="H642" s="123">
        <v>45935</v>
      </c>
      <c r="I642" s="92" t="s">
        <v>124</v>
      </c>
      <c r="J642" s="94" t="s">
        <v>808</v>
      </c>
      <c r="K642" s="92"/>
      <c r="L642" s="92" t="s">
        <v>349</v>
      </c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</row>
    <row r="643" spans="1:29">
      <c r="A643" s="94"/>
      <c r="B643" s="89"/>
      <c r="C643" s="69" t="str">
        <f t="shared" ca="1" si="5"/>
        <v>OK</v>
      </c>
      <c r="D643" s="92" t="s">
        <v>351</v>
      </c>
      <c r="E643" s="121">
        <v>13.71</v>
      </c>
      <c r="F643" s="92">
        <v>285694</v>
      </c>
      <c r="G643" s="122">
        <v>45901</v>
      </c>
      <c r="H643" s="123">
        <v>45935</v>
      </c>
      <c r="I643" s="92" t="s">
        <v>124</v>
      </c>
      <c r="J643" s="94" t="s">
        <v>808</v>
      </c>
      <c r="K643" s="92"/>
      <c r="L643" s="92" t="s">
        <v>351</v>
      </c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</row>
    <row r="644" spans="1:29">
      <c r="A644" s="94"/>
      <c r="B644" s="89"/>
      <c r="C644" s="69" t="str">
        <f t="shared" ca="1" si="5"/>
        <v>OK</v>
      </c>
      <c r="D644" s="92" t="s">
        <v>353</v>
      </c>
      <c r="E644" s="121">
        <v>13.71</v>
      </c>
      <c r="F644" s="92">
        <v>285694</v>
      </c>
      <c r="G644" s="122">
        <v>45901</v>
      </c>
      <c r="H644" s="123">
        <v>45935</v>
      </c>
      <c r="I644" s="92" t="s">
        <v>124</v>
      </c>
      <c r="J644" s="94" t="s">
        <v>808</v>
      </c>
      <c r="K644" s="92"/>
      <c r="L644" s="92" t="s">
        <v>353</v>
      </c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</row>
    <row r="645" spans="1:29">
      <c r="A645" s="94"/>
      <c r="B645" s="89"/>
      <c r="C645" s="69" t="str">
        <f t="shared" ca="1" si="5"/>
        <v>OK</v>
      </c>
      <c r="D645" s="92" t="s">
        <v>356</v>
      </c>
      <c r="E645" s="121">
        <v>13.71</v>
      </c>
      <c r="F645" s="92">
        <v>285694</v>
      </c>
      <c r="G645" s="122">
        <v>45901</v>
      </c>
      <c r="H645" s="123">
        <v>45935</v>
      </c>
      <c r="I645" s="92" t="s">
        <v>124</v>
      </c>
      <c r="J645" s="94" t="s">
        <v>808</v>
      </c>
      <c r="K645" s="92"/>
      <c r="L645" s="92" t="s">
        <v>356</v>
      </c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</row>
    <row r="646" spans="1:29">
      <c r="A646" s="94"/>
      <c r="B646" s="89"/>
      <c r="C646" s="69" t="str">
        <f t="shared" ca="1" si="5"/>
        <v>OK</v>
      </c>
      <c r="D646" s="92" t="s">
        <v>444</v>
      </c>
      <c r="E646" s="121">
        <v>13.71</v>
      </c>
      <c r="F646" s="92">
        <v>285694</v>
      </c>
      <c r="G646" s="122">
        <v>45901</v>
      </c>
      <c r="H646" s="123">
        <v>45935</v>
      </c>
      <c r="I646" s="92" t="s">
        <v>124</v>
      </c>
      <c r="J646" s="94" t="s">
        <v>808</v>
      </c>
      <c r="K646" s="92"/>
      <c r="L646" s="92" t="s">
        <v>710</v>
      </c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</row>
    <row r="647" spans="1:29">
      <c r="A647" s="94"/>
      <c r="B647" s="89"/>
      <c r="C647" s="69" t="str">
        <f t="shared" ca="1" si="5"/>
        <v>OK</v>
      </c>
      <c r="D647" s="92" t="s">
        <v>357</v>
      </c>
      <c r="E647" s="121">
        <v>13.71</v>
      </c>
      <c r="F647" s="92">
        <v>285694</v>
      </c>
      <c r="G647" s="122">
        <v>45901</v>
      </c>
      <c r="H647" s="123">
        <v>45935</v>
      </c>
      <c r="I647" s="92" t="s">
        <v>124</v>
      </c>
      <c r="J647" s="94" t="s">
        <v>808</v>
      </c>
      <c r="K647" s="92"/>
      <c r="L647" s="92" t="s">
        <v>357</v>
      </c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</row>
    <row r="648" spans="1:29">
      <c r="A648" s="94"/>
      <c r="B648" s="89"/>
      <c r="C648" s="69" t="str">
        <f t="shared" ca="1" si="5"/>
        <v>OK</v>
      </c>
      <c r="D648" s="92" t="s">
        <v>358</v>
      </c>
      <c r="E648" s="121">
        <v>13.71</v>
      </c>
      <c r="F648" s="92">
        <v>285694</v>
      </c>
      <c r="G648" s="122">
        <v>45901</v>
      </c>
      <c r="H648" s="123">
        <v>45935</v>
      </c>
      <c r="I648" s="92" t="s">
        <v>124</v>
      </c>
      <c r="J648" s="94" t="s">
        <v>808</v>
      </c>
      <c r="K648" s="92"/>
      <c r="L648" s="92" t="s">
        <v>358</v>
      </c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</row>
    <row r="649" spans="1:29">
      <c r="A649" s="94"/>
      <c r="B649" s="89"/>
      <c r="C649" s="69" t="str">
        <f t="shared" ca="1" si="5"/>
        <v>OK</v>
      </c>
      <c r="D649" s="92" t="s">
        <v>360</v>
      </c>
      <c r="E649" s="121">
        <v>13.71</v>
      </c>
      <c r="F649" s="92">
        <v>285694</v>
      </c>
      <c r="G649" s="122">
        <v>45901</v>
      </c>
      <c r="H649" s="123">
        <v>45935</v>
      </c>
      <c r="I649" s="92" t="s">
        <v>124</v>
      </c>
      <c r="J649" s="94" t="s">
        <v>808</v>
      </c>
      <c r="K649" s="92"/>
      <c r="L649" s="92" t="s">
        <v>360</v>
      </c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</row>
    <row r="650" spans="1:29">
      <c r="A650" s="94"/>
      <c r="B650" s="89"/>
      <c r="C650" s="69" t="str">
        <f t="shared" ca="1" si="5"/>
        <v>OK</v>
      </c>
      <c r="D650" s="92" t="s">
        <v>363</v>
      </c>
      <c r="E650" s="121">
        <v>13.71</v>
      </c>
      <c r="F650" s="92">
        <v>285694</v>
      </c>
      <c r="G650" s="122">
        <v>45901</v>
      </c>
      <c r="H650" s="123">
        <v>45935</v>
      </c>
      <c r="I650" s="92" t="s">
        <v>124</v>
      </c>
      <c r="J650" s="94" t="s">
        <v>808</v>
      </c>
      <c r="K650" s="92"/>
      <c r="L650" s="92" t="s">
        <v>363</v>
      </c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</row>
    <row r="651" spans="1:29">
      <c r="A651" s="94"/>
      <c r="B651" s="89"/>
      <c r="C651" s="69" t="str">
        <f t="shared" ca="1" si="5"/>
        <v>OK</v>
      </c>
      <c r="D651" s="92" t="s">
        <v>364</v>
      </c>
      <c r="E651" s="121">
        <v>13.71</v>
      </c>
      <c r="F651" s="92">
        <v>285694</v>
      </c>
      <c r="G651" s="122">
        <v>45901</v>
      </c>
      <c r="H651" s="123">
        <v>45935</v>
      </c>
      <c r="I651" s="92" t="s">
        <v>124</v>
      </c>
      <c r="J651" s="94" t="s">
        <v>808</v>
      </c>
      <c r="K651" s="92"/>
      <c r="L651" s="92" t="s">
        <v>364</v>
      </c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</row>
    <row r="652" spans="1:29">
      <c r="A652" s="94"/>
      <c r="B652" s="89"/>
      <c r="C652" s="69" t="str">
        <f t="shared" ca="1" si="5"/>
        <v>OK</v>
      </c>
      <c r="D652" s="92" t="s">
        <v>365</v>
      </c>
      <c r="E652" s="121">
        <v>13.71</v>
      </c>
      <c r="F652" s="92">
        <v>285694</v>
      </c>
      <c r="G652" s="122">
        <v>45901</v>
      </c>
      <c r="H652" s="123">
        <v>45935</v>
      </c>
      <c r="I652" s="92" t="s">
        <v>124</v>
      </c>
      <c r="J652" s="94" t="s">
        <v>808</v>
      </c>
      <c r="K652" s="92"/>
      <c r="L652" s="92" t="s">
        <v>366</v>
      </c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</row>
    <row r="653" spans="1:29">
      <c r="A653" s="94"/>
      <c r="B653" s="89"/>
      <c r="C653" s="69" t="str">
        <f t="shared" ca="1" si="5"/>
        <v>OK</v>
      </c>
      <c r="D653" s="92" t="s">
        <v>367</v>
      </c>
      <c r="E653" s="121">
        <v>13.71</v>
      </c>
      <c r="F653" s="92">
        <v>285694</v>
      </c>
      <c r="G653" s="122">
        <v>45901</v>
      </c>
      <c r="H653" s="123">
        <v>45935</v>
      </c>
      <c r="I653" s="92" t="s">
        <v>124</v>
      </c>
      <c r="J653" s="94" t="s">
        <v>808</v>
      </c>
      <c r="K653" s="92"/>
      <c r="L653" s="92" t="s">
        <v>367</v>
      </c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</row>
    <row r="654" spans="1:29">
      <c r="A654" s="94"/>
      <c r="B654" s="89"/>
      <c r="C654" s="69" t="str">
        <f t="shared" ca="1" si="5"/>
        <v>OK</v>
      </c>
      <c r="D654" s="92" t="s">
        <v>368</v>
      </c>
      <c r="E654" s="121">
        <v>13.71</v>
      </c>
      <c r="F654" s="92">
        <v>285694</v>
      </c>
      <c r="G654" s="122">
        <v>45901</v>
      </c>
      <c r="H654" s="123">
        <v>45935</v>
      </c>
      <c r="I654" s="92" t="s">
        <v>124</v>
      </c>
      <c r="J654" s="94" t="s">
        <v>808</v>
      </c>
      <c r="K654" s="92"/>
      <c r="L654" s="92" t="s">
        <v>368</v>
      </c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</row>
    <row r="655" spans="1:29">
      <c r="A655" s="94"/>
      <c r="B655" s="89"/>
      <c r="C655" s="69" t="str">
        <f t="shared" ca="1" si="5"/>
        <v>OK</v>
      </c>
      <c r="D655" s="92" t="s">
        <v>369</v>
      </c>
      <c r="E655" s="121">
        <v>13.71</v>
      </c>
      <c r="F655" s="92">
        <v>285694</v>
      </c>
      <c r="G655" s="122">
        <v>45901</v>
      </c>
      <c r="H655" s="123">
        <v>45935</v>
      </c>
      <c r="I655" s="92" t="s">
        <v>124</v>
      </c>
      <c r="J655" s="94" t="s">
        <v>808</v>
      </c>
      <c r="K655" s="92"/>
      <c r="L655" s="92" t="s">
        <v>369</v>
      </c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</row>
    <row r="656" spans="1:29">
      <c r="A656" s="94"/>
      <c r="B656" s="89"/>
      <c r="C656" s="69" t="str">
        <f t="shared" ca="1" si="5"/>
        <v>OK</v>
      </c>
      <c r="D656" s="92" t="s">
        <v>372</v>
      </c>
      <c r="E656" s="121">
        <v>13.71</v>
      </c>
      <c r="F656" s="92">
        <v>285694</v>
      </c>
      <c r="G656" s="122">
        <v>45901</v>
      </c>
      <c r="H656" s="123">
        <v>45935</v>
      </c>
      <c r="I656" s="92" t="s">
        <v>124</v>
      </c>
      <c r="J656" s="94" t="s">
        <v>808</v>
      </c>
      <c r="K656" s="92"/>
      <c r="L656" s="92" t="s">
        <v>372</v>
      </c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</row>
    <row r="657" spans="1:29">
      <c r="A657" s="94"/>
      <c r="B657" s="89"/>
      <c r="C657" s="69" t="str">
        <f t="shared" ca="1" si="5"/>
        <v>OK</v>
      </c>
      <c r="D657" s="92" t="s">
        <v>375</v>
      </c>
      <c r="E657" s="121">
        <v>13.71</v>
      </c>
      <c r="F657" s="92">
        <v>285694</v>
      </c>
      <c r="G657" s="122">
        <v>45901</v>
      </c>
      <c r="H657" s="123">
        <v>45935</v>
      </c>
      <c r="I657" s="92" t="s">
        <v>124</v>
      </c>
      <c r="J657" s="94" t="s">
        <v>808</v>
      </c>
      <c r="K657" s="92"/>
      <c r="L657" s="92" t="s">
        <v>375</v>
      </c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</row>
    <row r="658" spans="1:29">
      <c r="A658" s="94"/>
      <c r="B658" s="89"/>
      <c r="C658" s="69" t="str">
        <f t="shared" ca="1" si="5"/>
        <v>OK</v>
      </c>
      <c r="D658" s="92" t="s">
        <v>378</v>
      </c>
      <c r="E658" s="121">
        <v>13.71</v>
      </c>
      <c r="F658" s="92">
        <v>285694</v>
      </c>
      <c r="G658" s="122">
        <v>45901</v>
      </c>
      <c r="H658" s="123">
        <v>45935</v>
      </c>
      <c r="I658" s="92" t="s">
        <v>124</v>
      </c>
      <c r="J658" s="94" t="s">
        <v>808</v>
      </c>
      <c r="K658" s="92"/>
      <c r="L658" s="92" t="s">
        <v>378</v>
      </c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</row>
    <row r="659" spans="1:29">
      <c r="A659" s="94"/>
      <c r="B659" s="89"/>
      <c r="C659" s="69" t="str">
        <f t="shared" ca="1" si="5"/>
        <v>OK</v>
      </c>
      <c r="D659" s="92" t="s">
        <v>379</v>
      </c>
      <c r="E659" s="121">
        <v>13.71</v>
      </c>
      <c r="F659" s="92">
        <v>285694</v>
      </c>
      <c r="G659" s="122">
        <v>45901</v>
      </c>
      <c r="H659" s="123">
        <v>45935</v>
      </c>
      <c r="I659" s="92" t="s">
        <v>124</v>
      </c>
      <c r="J659" s="94" t="s">
        <v>808</v>
      </c>
      <c r="K659" s="92"/>
      <c r="L659" s="92" t="s">
        <v>379</v>
      </c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</row>
    <row r="660" spans="1:29">
      <c r="A660" s="94"/>
      <c r="B660" s="89"/>
      <c r="C660" s="69" t="str">
        <f t="shared" ca="1" si="5"/>
        <v>OK</v>
      </c>
      <c r="D660" s="92" t="s">
        <v>382</v>
      </c>
      <c r="E660" s="121">
        <v>13.71</v>
      </c>
      <c r="F660" s="92">
        <v>285694</v>
      </c>
      <c r="G660" s="122">
        <v>45901</v>
      </c>
      <c r="H660" s="123">
        <v>45935</v>
      </c>
      <c r="I660" s="92" t="s">
        <v>124</v>
      </c>
      <c r="J660" s="94" t="s">
        <v>808</v>
      </c>
      <c r="K660" s="92"/>
      <c r="L660" s="92" t="s">
        <v>382</v>
      </c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</row>
    <row r="661" spans="1:29">
      <c r="A661" s="94"/>
      <c r="B661" s="89"/>
      <c r="C661" s="69" t="str">
        <f t="shared" ca="1" si="5"/>
        <v>OK</v>
      </c>
      <c r="D661" s="92" t="s">
        <v>384</v>
      </c>
      <c r="E661" s="121">
        <v>13.71</v>
      </c>
      <c r="F661" s="92">
        <v>285694</v>
      </c>
      <c r="G661" s="122">
        <v>45901</v>
      </c>
      <c r="H661" s="123">
        <v>45935</v>
      </c>
      <c r="I661" s="92" t="s">
        <v>124</v>
      </c>
      <c r="J661" s="94" t="s">
        <v>808</v>
      </c>
      <c r="K661" s="92"/>
      <c r="L661" s="92" t="s">
        <v>384</v>
      </c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</row>
    <row r="662" spans="1:29">
      <c r="A662" s="94"/>
      <c r="B662" s="89"/>
      <c r="C662" s="69" t="str">
        <f t="shared" ca="1" si="5"/>
        <v>OK</v>
      </c>
      <c r="D662" s="92" t="s">
        <v>385</v>
      </c>
      <c r="E662" s="121">
        <v>13.71</v>
      </c>
      <c r="F662" s="92">
        <v>285694</v>
      </c>
      <c r="G662" s="122">
        <v>45901</v>
      </c>
      <c r="H662" s="123">
        <v>45935</v>
      </c>
      <c r="I662" s="92" t="s">
        <v>124</v>
      </c>
      <c r="J662" s="94" t="s">
        <v>808</v>
      </c>
      <c r="K662" s="92"/>
      <c r="L662" s="92" t="s">
        <v>385</v>
      </c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</row>
    <row r="663" spans="1:29">
      <c r="A663" s="94"/>
      <c r="B663" s="89"/>
      <c r="C663" s="69" t="str">
        <f t="shared" ca="1" si="5"/>
        <v>OK</v>
      </c>
      <c r="D663" s="92" t="s">
        <v>386</v>
      </c>
      <c r="E663" s="121">
        <v>13.71</v>
      </c>
      <c r="F663" s="92">
        <v>285694</v>
      </c>
      <c r="G663" s="122">
        <v>45901</v>
      </c>
      <c r="H663" s="123">
        <v>45935</v>
      </c>
      <c r="I663" s="92" t="s">
        <v>124</v>
      </c>
      <c r="J663" s="94" t="s">
        <v>808</v>
      </c>
      <c r="K663" s="92"/>
      <c r="L663" s="92" t="s">
        <v>386</v>
      </c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</row>
    <row r="664" spans="1:29">
      <c r="A664" s="94"/>
      <c r="B664" s="89"/>
      <c r="C664" s="69" t="str">
        <f t="shared" ca="1" si="5"/>
        <v>OK</v>
      </c>
      <c r="D664" s="92" t="s">
        <v>387</v>
      </c>
      <c r="E664" s="121">
        <v>13.71</v>
      </c>
      <c r="F664" s="92">
        <v>285694</v>
      </c>
      <c r="G664" s="122">
        <v>45901</v>
      </c>
      <c r="H664" s="123">
        <v>45935</v>
      </c>
      <c r="I664" s="92" t="s">
        <v>124</v>
      </c>
      <c r="J664" s="94" t="s">
        <v>808</v>
      </c>
      <c r="K664" s="92"/>
      <c r="L664" s="92" t="s">
        <v>387</v>
      </c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</row>
    <row r="665" spans="1:29">
      <c r="A665" s="94"/>
      <c r="B665" s="89"/>
      <c r="C665" s="69" t="str">
        <f t="shared" ca="1" si="5"/>
        <v>OK</v>
      </c>
      <c r="D665" s="92" t="s">
        <v>388</v>
      </c>
      <c r="E665" s="121">
        <v>13.71</v>
      </c>
      <c r="F665" s="92">
        <v>285694</v>
      </c>
      <c r="G665" s="122">
        <v>45901</v>
      </c>
      <c r="H665" s="123">
        <v>45935</v>
      </c>
      <c r="I665" s="92" t="s">
        <v>124</v>
      </c>
      <c r="J665" s="94" t="s">
        <v>808</v>
      </c>
      <c r="K665" s="92"/>
      <c r="L665" s="92" t="s">
        <v>388</v>
      </c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</row>
    <row r="666" spans="1:29">
      <c r="A666" s="94"/>
      <c r="B666" s="89"/>
      <c r="C666" s="69" t="str">
        <f t="shared" ca="1" si="5"/>
        <v>OK</v>
      </c>
      <c r="D666" s="92" t="s">
        <v>391</v>
      </c>
      <c r="E666" s="121">
        <v>13.71</v>
      </c>
      <c r="F666" s="92">
        <v>285694</v>
      </c>
      <c r="G666" s="122">
        <v>45901</v>
      </c>
      <c r="H666" s="123">
        <v>45935</v>
      </c>
      <c r="I666" s="92" t="s">
        <v>124</v>
      </c>
      <c r="J666" s="94" t="s">
        <v>808</v>
      </c>
      <c r="K666" s="92"/>
      <c r="L666" s="92" t="s">
        <v>391</v>
      </c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</row>
    <row r="667" spans="1:29">
      <c r="A667" s="94"/>
      <c r="B667" s="89"/>
      <c r="C667" s="69" t="str">
        <f t="shared" ca="1" si="5"/>
        <v>OK</v>
      </c>
      <c r="D667" s="92" t="s">
        <v>813</v>
      </c>
      <c r="E667" s="121">
        <v>13.71</v>
      </c>
      <c r="F667" s="92">
        <v>285694</v>
      </c>
      <c r="G667" s="122">
        <v>45901</v>
      </c>
      <c r="H667" s="123">
        <v>45935</v>
      </c>
      <c r="I667" s="92" t="s">
        <v>124</v>
      </c>
      <c r="J667" s="94" t="s">
        <v>808</v>
      </c>
      <c r="K667" s="92"/>
      <c r="L667" s="92" t="s">
        <v>813</v>
      </c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</row>
    <row r="668" spans="1:29">
      <c r="A668" s="94"/>
      <c r="B668" s="89"/>
      <c r="C668" s="69" t="str">
        <f t="shared" ca="1" si="5"/>
        <v>OK</v>
      </c>
      <c r="D668" s="92" t="s">
        <v>494</v>
      </c>
      <c r="E668" s="121">
        <v>13.71</v>
      </c>
      <c r="F668" s="92">
        <v>285694</v>
      </c>
      <c r="G668" s="122">
        <v>45901</v>
      </c>
      <c r="H668" s="123">
        <v>45935</v>
      </c>
      <c r="I668" s="92" t="s">
        <v>124</v>
      </c>
      <c r="J668" s="94" t="s">
        <v>808</v>
      </c>
      <c r="K668" s="92"/>
      <c r="L668" s="92" t="s">
        <v>786</v>
      </c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</row>
    <row r="669" spans="1:29" ht="15" customHeight="1">
      <c r="A669" s="94"/>
      <c r="B669" s="89"/>
      <c r="C669" s="69" t="str">
        <f t="shared" ca="1" si="5"/>
        <v>OK</v>
      </c>
      <c r="D669" s="81" t="s">
        <v>395</v>
      </c>
      <c r="E669" s="121">
        <v>13.71</v>
      </c>
      <c r="F669" s="92">
        <v>285694</v>
      </c>
      <c r="G669" s="122">
        <v>45901</v>
      </c>
      <c r="H669" s="123">
        <v>45935</v>
      </c>
      <c r="I669" s="92" t="s">
        <v>124</v>
      </c>
      <c r="J669" s="94" t="s">
        <v>808</v>
      </c>
      <c r="K669" s="92"/>
      <c r="L669" s="92" t="s">
        <v>827</v>
      </c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</row>
    <row r="670" spans="1:29">
      <c r="A670" s="94"/>
      <c r="B670" s="89"/>
      <c r="C670" s="69" t="str">
        <f t="shared" ca="1" si="5"/>
        <v>OK</v>
      </c>
      <c r="D670" s="92" t="s">
        <v>398</v>
      </c>
      <c r="E670" s="121">
        <v>13.71</v>
      </c>
      <c r="F670" s="92">
        <v>285694</v>
      </c>
      <c r="G670" s="122">
        <v>45901</v>
      </c>
      <c r="H670" s="123">
        <v>45935</v>
      </c>
      <c r="I670" s="92" t="s">
        <v>124</v>
      </c>
      <c r="J670" s="94" t="s">
        <v>808</v>
      </c>
      <c r="K670" s="92"/>
      <c r="L670" s="92" t="s">
        <v>398</v>
      </c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</row>
    <row r="671" spans="1:29">
      <c r="A671" s="94"/>
      <c r="B671" s="89"/>
      <c r="C671" s="69" t="str">
        <f t="shared" ca="1" si="5"/>
        <v>OK</v>
      </c>
      <c r="D671" s="92" t="s">
        <v>401</v>
      </c>
      <c r="E671" s="121">
        <v>13.71</v>
      </c>
      <c r="F671" s="92">
        <v>285694</v>
      </c>
      <c r="G671" s="122">
        <v>45901</v>
      </c>
      <c r="H671" s="123">
        <v>45935</v>
      </c>
      <c r="I671" s="92" t="s">
        <v>124</v>
      </c>
      <c r="J671" s="94" t="s">
        <v>808</v>
      </c>
      <c r="K671" s="92"/>
      <c r="L671" s="92" t="s">
        <v>401</v>
      </c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</row>
    <row r="672" spans="1:29">
      <c r="A672" s="94"/>
      <c r="B672" s="89"/>
      <c r="C672" s="69" t="str">
        <f t="shared" ca="1" si="5"/>
        <v>OK</v>
      </c>
      <c r="D672" s="92" t="s">
        <v>402</v>
      </c>
      <c r="E672" s="121">
        <v>13.71</v>
      </c>
      <c r="F672" s="92">
        <v>285694</v>
      </c>
      <c r="G672" s="122">
        <v>45901</v>
      </c>
      <c r="H672" s="123">
        <v>45935</v>
      </c>
      <c r="I672" s="92" t="s">
        <v>124</v>
      </c>
      <c r="J672" s="94" t="s">
        <v>808</v>
      </c>
      <c r="K672" s="92"/>
      <c r="L672" s="92" t="s">
        <v>402</v>
      </c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</row>
    <row r="673" spans="1:29">
      <c r="A673" s="94"/>
      <c r="B673" s="89"/>
      <c r="C673" s="69" t="str">
        <f t="shared" ca="1" si="5"/>
        <v>OK</v>
      </c>
      <c r="D673" s="92" t="s">
        <v>404</v>
      </c>
      <c r="E673" s="121">
        <v>13.71</v>
      </c>
      <c r="F673" s="92">
        <v>285694</v>
      </c>
      <c r="G673" s="122">
        <v>45901</v>
      </c>
      <c r="H673" s="123">
        <v>45935</v>
      </c>
      <c r="I673" s="92" t="s">
        <v>124</v>
      </c>
      <c r="J673" s="94" t="s">
        <v>808</v>
      </c>
      <c r="K673" s="92"/>
      <c r="L673" s="92" t="s">
        <v>404</v>
      </c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</row>
    <row r="674" spans="1:29">
      <c r="A674" s="94"/>
      <c r="B674" s="89"/>
      <c r="C674" s="69" t="str">
        <f t="shared" ca="1" si="5"/>
        <v>OK</v>
      </c>
      <c r="D674" s="92" t="s">
        <v>405</v>
      </c>
      <c r="E674" s="121">
        <v>13.71</v>
      </c>
      <c r="F674" s="92">
        <v>285694</v>
      </c>
      <c r="G674" s="122">
        <v>45901</v>
      </c>
      <c r="H674" s="123">
        <v>45935</v>
      </c>
      <c r="I674" s="92" t="s">
        <v>124</v>
      </c>
      <c r="J674" s="94" t="s">
        <v>808</v>
      </c>
      <c r="K674" s="92"/>
      <c r="L674" s="92" t="s">
        <v>405</v>
      </c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</row>
    <row r="675" spans="1:29">
      <c r="A675" s="94"/>
      <c r="B675" s="89"/>
      <c r="C675" s="69" t="str">
        <f t="shared" ca="1" si="5"/>
        <v>OK</v>
      </c>
      <c r="D675" s="92" t="s">
        <v>406</v>
      </c>
      <c r="E675" s="121">
        <v>13.71</v>
      </c>
      <c r="F675" s="92">
        <v>285694</v>
      </c>
      <c r="G675" s="122">
        <v>45901</v>
      </c>
      <c r="H675" s="123">
        <v>45935</v>
      </c>
      <c r="I675" s="92" t="s">
        <v>124</v>
      </c>
      <c r="J675" s="94" t="s">
        <v>808</v>
      </c>
      <c r="K675" s="92"/>
      <c r="L675" s="92" t="s">
        <v>406</v>
      </c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</row>
    <row r="676" spans="1:29">
      <c r="A676" s="94"/>
      <c r="B676" s="89"/>
      <c r="C676" s="69" t="str">
        <f t="shared" ca="1" si="5"/>
        <v>OK</v>
      </c>
      <c r="D676" s="92" t="s">
        <v>447</v>
      </c>
      <c r="E676" s="121">
        <v>13.71</v>
      </c>
      <c r="F676" s="92">
        <v>285694</v>
      </c>
      <c r="G676" s="122">
        <v>45901</v>
      </c>
      <c r="H676" s="123">
        <v>45935</v>
      </c>
      <c r="I676" s="92" t="s">
        <v>124</v>
      </c>
      <c r="J676" s="94" t="s">
        <v>808</v>
      </c>
      <c r="K676" s="92"/>
      <c r="L676" s="92" t="s">
        <v>448</v>
      </c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</row>
    <row r="677" spans="1:29">
      <c r="A677" s="94"/>
      <c r="B677" s="89"/>
      <c r="C677" s="69" t="str">
        <f t="shared" ca="1" si="5"/>
        <v>OK</v>
      </c>
      <c r="D677" s="92" t="s">
        <v>407</v>
      </c>
      <c r="E677" s="121">
        <v>13.71</v>
      </c>
      <c r="F677" s="92">
        <v>285694</v>
      </c>
      <c r="G677" s="122">
        <v>45901</v>
      </c>
      <c r="H677" s="123">
        <v>45935</v>
      </c>
      <c r="I677" s="92" t="s">
        <v>124</v>
      </c>
      <c r="J677" s="94" t="s">
        <v>808</v>
      </c>
      <c r="K677" s="92"/>
      <c r="L677" s="92" t="s">
        <v>407</v>
      </c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</row>
    <row r="678" spans="1:29">
      <c r="A678" s="94"/>
      <c r="B678" s="89"/>
      <c r="C678" s="69" t="str">
        <f t="shared" ca="1" si="5"/>
        <v>OK</v>
      </c>
      <c r="D678" s="92" t="s">
        <v>449</v>
      </c>
      <c r="E678" s="121">
        <v>13.71</v>
      </c>
      <c r="F678" s="92">
        <v>285694</v>
      </c>
      <c r="G678" s="122">
        <v>45901</v>
      </c>
      <c r="H678" s="123">
        <v>45935</v>
      </c>
      <c r="I678" s="92" t="s">
        <v>124</v>
      </c>
      <c r="J678" s="94" t="s">
        <v>808</v>
      </c>
      <c r="K678" s="92"/>
      <c r="L678" s="92" t="s">
        <v>449</v>
      </c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</row>
    <row r="679" spans="1:29">
      <c r="A679" s="94"/>
      <c r="B679" s="89"/>
      <c r="C679" s="69" t="str">
        <f t="shared" ca="1" si="5"/>
        <v>OK</v>
      </c>
      <c r="D679" s="92" t="s">
        <v>409</v>
      </c>
      <c r="E679" s="121">
        <v>13.71</v>
      </c>
      <c r="F679" s="92">
        <v>285694</v>
      </c>
      <c r="G679" s="122">
        <v>45901</v>
      </c>
      <c r="H679" s="123">
        <v>45935</v>
      </c>
      <c r="I679" s="92" t="s">
        <v>124</v>
      </c>
      <c r="J679" s="94" t="s">
        <v>808</v>
      </c>
      <c r="K679" s="92"/>
      <c r="L679" s="92" t="s">
        <v>409</v>
      </c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</row>
    <row r="680" spans="1:29">
      <c r="A680" s="94"/>
      <c r="B680" s="89"/>
      <c r="C680" s="69" t="str">
        <f t="shared" ca="1" si="5"/>
        <v>OK</v>
      </c>
      <c r="D680" s="92" t="s">
        <v>410</v>
      </c>
      <c r="E680" s="121">
        <v>13.71</v>
      </c>
      <c r="F680" s="92">
        <v>285694</v>
      </c>
      <c r="G680" s="122">
        <v>45901</v>
      </c>
      <c r="H680" s="123">
        <v>45935</v>
      </c>
      <c r="I680" s="92" t="s">
        <v>124</v>
      </c>
      <c r="J680" s="94" t="s">
        <v>808</v>
      </c>
      <c r="K680" s="92"/>
      <c r="L680" s="92" t="s">
        <v>410</v>
      </c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</row>
    <row r="681" spans="1:29">
      <c r="A681" s="94"/>
      <c r="B681" s="89"/>
      <c r="C681" s="69" t="str">
        <f t="shared" ca="1" si="5"/>
        <v>OK</v>
      </c>
      <c r="D681" s="92" t="s">
        <v>451</v>
      </c>
      <c r="E681" s="121">
        <v>13.71</v>
      </c>
      <c r="F681" s="92">
        <v>285694</v>
      </c>
      <c r="G681" s="122">
        <v>45901</v>
      </c>
      <c r="H681" s="123">
        <v>45935</v>
      </c>
      <c r="I681" s="92" t="s">
        <v>124</v>
      </c>
      <c r="J681" s="94" t="s">
        <v>808</v>
      </c>
      <c r="K681" s="92"/>
      <c r="L681" s="92" t="s">
        <v>451</v>
      </c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</row>
    <row r="682" spans="1:29">
      <c r="A682" s="94"/>
      <c r="B682" s="89"/>
      <c r="C682" s="69" t="str">
        <f t="shared" ca="1" si="5"/>
        <v>OK</v>
      </c>
      <c r="D682" s="92" t="s">
        <v>411</v>
      </c>
      <c r="E682" s="121">
        <v>13.71</v>
      </c>
      <c r="F682" s="92">
        <v>285694</v>
      </c>
      <c r="G682" s="122">
        <v>45901</v>
      </c>
      <c r="H682" s="123">
        <v>45935</v>
      </c>
      <c r="I682" s="92" t="s">
        <v>124</v>
      </c>
      <c r="J682" s="94" t="s">
        <v>808</v>
      </c>
      <c r="K682" s="92"/>
      <c r="L682" s="92" t="s">
        <v>411</v>
      </c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</row>
    <row r="683" spans="1:29">
      <c r="A683" s="94"/>
      <c r="B683" s="89"/>
      <c r="C683" s="69" t="str">
        <f t="shared" ca="1" si="5"/>
        <v>OK</v>
      </c>
      <c r="D683" s="92" t="s">
        <v>413</v>
      </c>
      <c r="E683" s="121">
        <v>13.71</v>
      </c>
      <c r="F683" s="92">
        <v>285694</v>
      </c>
      <c r="G683" s="122">
        <v>45901</v>
      </c>
      <c r="H683" s="123">
        <v>45935</v>
      </c>
      <c r="I683" s="92" t="s">
        <v>124</v>
      </c>
      <c r="J683" s="94" t="s">
        <v>808</v>
      </c>
      <c r="K683" s="92"/>
      <c r="L683" s="92" t="s">
        <v>413</v>
      </c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</row>
    <row r="684" spans="1:29">
      <c r="A684" s="94"/>
      <c r="B684" s="89"/>
      <c r="C684" s="69" t="str">
        <f t="shared" ca="1" si="5"/>
        <v>OK</v>
      </c>
      <c r="D684" s="92" t="s">
        <v>414</v>
      </c>
      <c r="E684" s="121">
        <v>13.71</v>
      </c>
      <c r="F684" s="92">
        <v>285694</v>
      </c>
      <c r="G684" s="122">
        <v>45901</v>
      </c>
      <c r="H684" s="123">
        <v>45935</v>
      </c>
      <c r="I684" s="92" t="s">
        <v>124</v>
      </c>
      <c r="J684" s="94" t="s">
        <v>808</v>
      </c>
      <c r="K684" s="92"/>
      <c r="L684" s="92" t="s">
        <v>414</v>
      </c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</row>
    <row r="685" spans="1:29">
      <c r="A685" s="94"/>
      <c r="B685" s="89"/>
      <c r="C685" s="69" t="str">
        <f t="shared" ca="1" si="5"/>
        <v>OK</v>
      </c>
      <c r="D685" s="92" t="s">
        <v>415</v>
      </c>
      <c r="E685" s="121">
        <v>13.71</v>
      </c>
      <c r="F685" s="92">
        <v>285694</v>
      </c>
      <c r="G685" s="122">
        <v>45901</v>
      </c>
      <c r="H685" s="123">
        <v>45935</v>
      </c>
      <c r="I685" s="92" t="s">
        <v>124</v>
      </c>
      <c r="J685" s="94" t="s">
        <v>808</v>
      </c>
      <c r="K685" s="92"/>
      <c r="L685" s="92" t="s">
        <v>415</v>
      </c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</row>
    <row r="686" spans="1:29">
      <c r="A686" s="94"/>
      <c r="B686" s="89"/>
      <c r="C686" s="69" t="str">
        <f t="shared" ca="1" si="5"/>
        <v>OK</v>
      </c>
      <c r="D686" s="92" t="s">
        <v>416</v>
      </c>
      <c r="E686" s="121">
        <v>13.71</v>
      </c>
      <c r="F686" s="92">
        <v>285694</v>
      </c>
      <c r="G686" s="122">
        <v>45901</v>
      </c>
      <c r="H686" s="123">
        <v>45935</v>
      </c>
      <c r="I686" s="92" t="s">
        <v>124</v>
      </c>
      <c r="J686" s="94" t="s">
        <v>808</v>
      </c>
      <c r="K686" s="92"/>
      <c r="L686" s="92" t="s">
        <v>417</v>
      </c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</row>
    <row r="687" spans="1:29">
      <c r="A687" s="94"/>
      <c r="B687" s="89"/>
      <c r="C687" s="69" t="str">
        <f t="shared" ca="1" si="5"/>
        <v>OK</v>
      </c>
      <c r="D687" s="92" t="s">
        <v>418</v>
      </c>
      <c r="E687" s="121">
        <v>13.71</v>
      </c>
      <c r="F687" s="92">
        <v>285694</v>
      </c>
      <c r="G687" s="122">
        <v>45901</v>
      </c>
      <c r="H687" s="123">
        <v>45935</v>
      </c>
      <c r="I687" s="92" t="s">
        <v>124</v>
      </c>
      <c r="J687" s="94" t="s">
        <v>808</v>
      </c>
      <c r="K687" s="92"/>
      <c r="L687" s="92" t="s">
        <v>418</v>
      </c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</row>
    <row r="688" spans="1:29">
      <c r="A688" s="94"/>
      <c r="B688" s="89"/>
      <c r="C688" s="69" t="str">
        <f t="shared" ca="1" si="5"/>
        <v>OK</v>
      </c>
      <c r="D688" s="92" t="s">
        <v>420</v>
      </c>
      <c r="E688" s="121">
        <v>13.71</v>
      </c>
      <c r="F688" s="92">
        <v>285694</v>
      </c>
      <c r="G688" s="122">
        <v>45901</v>
      </c>
      <c r="H688" s="123">
        <v>45935</v>
      </c>
      <c r="I688" s="92" t="s">
        <v>124</v>
      </c>
      <c r="J688" s="94" t="s">
        <v>808</v>
      </c>
      <c r="K688" s="92"/>
      <c r="L688" s="92" t="s">
        <v>420</v>
      </c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</row>
    <row r="689" spans="1:29">
      <c r="A689" s="94"/>
      <c r="B689" s="89"/>
      <c r="C689" s="69" t="str">
        <f t="shared" ca="1" si="5"/>
        <v>OK</v>
      </c>
      <c r="D689" s="92" t="s">
        <v>452</v>
      </c>
      <c r="E689" s="121">
        <v>13.71</v>
      </c>
      <c r="F689" s="92">
        <v>285694</v>
      </c>
      <c r="G689" s="122">
        <v>45901</v>
      </c>
      <c r="H689" s="123">
        <v>45935</v>
      </c>
      <c r="I689" s="92" t="s">
        <v>124</v>
      </c>
      <c r="J689" s="94" t="s">
        <v>808</v>
      </c>
      <c r="K689" s="92"/>
      <c r="L689" s="92" t="s">
        <v>712</v>
      </c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</row>
    <row r="690" spans="1:29">
      <c r="A690" s="94"/>
      <c r="B690" s="89"/>
      <c r="C690" s="69" t="str">
        <f t="shared" ca="1" si="5"/>
        <v>OK</v>
      </c>
      <c r="D690" s="92" t="s">
        <v>422</v>
      </c>
      <c r="E690" s="121">
        <v>13.71</v>
      </c>
      <c r="F690" s="92">
        <v>285694</v>
      </c>
      <c r="G690" s="122">
        <v>45901</v>
      </c>
      <c r="H690" s="123">
        <v>45935</v>
      </c>
      <c r="I690" s="92" t="s">
        <v>124</v>
      </c>
      <c r="J690" s="94" t="s">
        <v>808</v>
      </c>
      <c r="K690" s="92"/>
      <c r="L690" s="92" t="s">
        <v>422</v>
      </c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</row>
    <row r="691" spans="1:29">
      <c r="A691" s="94"/>
      <c r="B691" s="89"/>
      <c r="C691" s="69" t="str">
        <f t="shared" ca="1" si="5"/>
        <v>OK</v>
      </c>
      <c r="D691" s="92" t="s">
        <v>423</v>
      </c>
      <c r="E691" s="121">
        <v>13.71</v>
      </c>
      <c r="F691" s="92">
        <v>285694</v>
      </c>
      <c r="G691" s="122">
        <v>45901</v>
      </c>
      <c r="H691" s="123">
        <v>45935</v>
      </c>
      <c r="I691" s="92" t="s">
        <v>124</v>
      </c>
      <c r="J691" s="94" t="s">
        <v>808</v>
      </c>
      <c r="K691" s="92"/>
      <c r="L691" s="92" t="s">
        <v>423</v>
      </c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</row>
    <row r="692" spans="1:29">
      <c r="A692" s="94"/>
      <c r="B692" s="89"/>
      <c r="C692" s="69" t="str">
        <f t="shared" ca="1" si="5"/>
        <v>OK</v>
      </c>
      <c r="D692" s="92" t="s">
        <v>425</v>
      </c>
      <c r="E692" s="121">
        <v>13.71</v>
      </c>
      <c r="F692" s="92">
        <v>285694</v>
      </c>
      <c r="G692" s="122">
        <v>45901</v>
      </c>
      <c r="H692" s="123">
        <v>45935</v>
      </c>
      <c r="I692" s="92" t="s">
        <v>124</v>
      </c>
      <c r="J692" s="94" t="s">
        <v>808</v>
      </c>
      <c r="K692" s="92"/>
      <c r="L692" s="92" t="s">
        <v>425</v>
      </c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</row>
    <row r="693" spans="1:29">
      <c r="A693" s="94"/>
      <c r="B693" s="89"/>
      <c r="C693" s="69" t="str">
        <f t="shared" ca="1" si="5"/>
        <v>OK</v>
      </c>
      <c r="D693" s="92" t="s">
        <v>427</v>
      </c>
      <c r="E693" s="121">
        <v>13.71</v>
      </c>
      <c r="F693" s="92">
        <v>285694</v>
      </c>
      <c r="G693" s="122">
        <v>45901</v>
      </c>
      <c r="H693" s="123">
        <v>45935</v>
      </c>
      <c r="I693" s="92" t="s">
        <v>124</v>
      </c>
      <c r="J693" s="94" t="s">
        <v>808</v>
      </c>
      <c r="K693" s="92"/>
      <c r="L693" s="92" t="s">
        <v>427</v>
      </c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</row>
    <row r="694" spans="1:29">
      <c r="A694" s="94"/>
      <c r="B694" s="89"/>
      <c r="C694" s="69" t="str">
        <f t="shared" ca="1" si="5"/>
        <v>OK</v>
      </c>
      <c r="D694" s="92" t="s">
        <v>428</v>
      </c>
      <c r="E694" s="121">
        <v>13.71</v>
      </c>
      <c r="F694" s="92">
        <v>285694</v>
      </c>
      <c r="G694" s="122">
        <v>45901</v>
      </c>
      <c r="H694" s="123">
        <v>45935</v>
      </c>
      <c r="I694" s="92" t="s">
        <v>124</v>
      </c>
      <c r="J694" s="94" t="s">
        <v>808</v>
      </c>
      <c r="K694" s="92"/>
      <c r="L694" s="92" t="s">
        <v>828</v>
      </c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</row>
    <row r="695" spans="1:29">
      <c r="A695" s="94"/>
      <c r="B695" s="89"/>
      <c r="C695" s="69" t="str">
        <f t="shared" ca="1" si="5"/>
        <v>OK</v>
      </c>
      <c r="D695" s="92" t="s">
        <v>430</v>
      </c>
      <c r="E695" s="121">
        <v>13.71</v>
      </c>
      <c r="F695" s="92">
        <v>285694</v>
      </c>
      <c r="G695" s="122">
        <v>45901</v>
      </c>
      <c r="H695" s="123">
        <v>45935</v>
      </c>
      <c r="I695" s="92" t="s">
        <v>124</v>
      </c>
      <c r="J695" s="94" t="s">
        <v>808</v>
      </c>
      <c r="K695" s="92"/>
      <c r="L695" s="92" t="s">
        <v>430</v>
      </c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</row>
    <row r="696" spans="1:29">
      <c r="A696" s="94"/>
      <c r="B696" s="89"/>
      <c r="C696" s="69" t="str">
        <f t="shared" ca="1" si="5"/>
        <v>OK</v>
      </c>
      <c r="D696" s="92" t="s">
        <v>496</v>
      </c>
      <c r="E696" s="121">
        <v>13.71</v>
      </c>
      <c r="F696" s="92">
        <v>285694</v>
      </c>
      <c r="G696" s="122">
        <v>45901</v>
      </c>
      <c r="H696" s="123">
        <v>45935</v>
      </c>
      <c r="I696" s="92" t="s">
        <v>124</v>
      </c>
      <c r="J696" s="94" t="s">
        <v>808</v>
      </c>
      <c r="K696" s="92"/>
      <c r="L696" s="92" t="s">
        <v>496</v>
      </c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</row>
    <row r="697" spans="1:29">
      <c r="A697" s="94"/>
      <c r="B697" s="89"/>
      <c r="C697" s="69" t="str">
        <f t="shared" ca="1" si="5"/>
        <v>OK</v>
      </c>
      <c r="D697" s="92" t="s">
        <v>501</v>
      </c>
      <c r="E697" s="121">
        <v>13.71</v>
      </c>
      <c r="F697" s="92">
        <v>285694</v>
      </c>
      <c r="G697" s="122">
        <v>45901</v>
      </c>
      <c r="H697" s="123">
        <v>45935</v>
      </c>
      <c r="I697" s="92" t="s">
        <v>124</v>
      </c>
      <c r="J697" s="94" t="s">
        <v>808</v>
      </c>
      <c r="K697" s="92"/>
      <c r="L697" s="92" t="s">
        <v>501</v>
      </c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</row>
    <row r="698" spans="1:29">
      <c r="A698" s="94"/>
      <c r="B698" s="89"/>
      <c r="C698" s="69" t="str">
        <f t="shared" ca="1" si="5"/>
        <v>OK</v>
      </c>
      <c r="D698" s="92" t="s">
        <v>506</v>
      </c>
      <c r="E698" s="121">
        <v>13.71</v>
      </c>
      <c r="F698" s="92">
        <v>285694</v>
      </c>
      <c r="G698" s="122">
        <v>45901</v>
      </c>
      <c r="H698" s="123">
        <v>45935</v>
      </c>
      <c r="I698" s="92" t="s">
        <v>124</v>
      </c>
      <c r="J698" s="94" t="s">
        <v>808</v>
      </c>
      <c r="K698" s="92"/>
      <c r="L698" s="92" t="s">
        <v>506</v>
      </c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</row>
    <row r="699" spans="1:29">
      <c r="A699" s="94"/>
      <c r="B699" s="89"/>
      <c r="C699" s="69" t="str">
        <f t="shared" ca="1" si="5"/>
        <v>OK</v>
      </c>
      <c r="D699" s="92" t="s">
        <v>507</v>
      </c>
      <c r="E699" s="121">
        <v>13.71</v>
      </c>
      <c r="F699" s="92">
        <v>285694</v>
      </c>
      <c r="G699" s="122">
        <v>45901</v>
      </c>
      <c r="H699" s="123">
        <v>45935</v>
      </c>
      <c r="I699" s="92" t="s">
        <v>124</v>
      </c>
      <c r="J699" s="94" t="s">
        <v>808</v>
      </c>
      <c r="K699" s="92"/>
      <c r="L699" s="92" t="s">
        <v>698</v>
      </c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</row>
    <row r="700" spans="1:29">
      <c r="A700" s="94"/>
      <c r="B700" s="89"/>
      <c r="C700" s="69" t="str">
        <f t="shared" ca="1" si="5"/>
        <v>OK</v>
      </c>
      <c r="D700" s="92" t="s">
        <v>527</v>
      </c>
      <c r="E700" s="121">
        <v>13.71</v>
      </c>
      <c r="F700" s="92">
        <v>285694</v>
      </c>
      <c r="G700" s="122">
        <v>45901</v>
      </c>
      <c r="H700" s="123">
        <v>45935</v>
      </c>
      <c r="I700" s="92" t="s">
        <v>124</v>
      </c>
      <c r="J700" s="94" t="s">
        <v>808</v>
      </c>
      <c r="K700" s="92"/>
      <c r="L700" s="92" t="s">
        <v>527</v>
      </c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</row>
    <row r="701" spans="1:29">
      <c r="A701" s="94"/>
      <c r="B701" s="89"/>
      <c r="C701" s="69" t="str">
        <f t="shared" ca="1" si="5"/>
        <v>OK</v>
      </c>
      <c r="D701" s="92" t="s">
        <v>475</v>
      </c>
      <c r="E701" s="121">
        <v>27.42</v>
      </c>
      <c r="F701" s="92">
        <v>285694</v>
      </c>
      <c r="G701" s="122">
        <v>45901</v>
      </c>
      <c r="H701" s="123">
        <v>45935</v>
      </c>
      <c r="I701" s="92" t="s">
        <v>124</v>
      </c>
      <c r="J701" s="94" t="s">
        <v>808</v>
      </c>
      <c r="K701" s="92"/>
      <c r="L701" s="92" t="s">
        <v>475</v>
      </c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</row>
    <row r="702" spans="1:29">
      <c r="A702" s="94"/>
      <c r="B702" s="89"/>
      <c r="C702" s="69" t="str">
        <f t="shared" ca="1" si="5"/>
        <v>OK</v>
      </c>
      <c r="D702" s="92" t="s">
        <v>531</v>
      </c>
      <c r="E702" s="121">
        <v>13.71</v>
      </c>
      <c r="F702" s="92">
        <v>285694</v>
      </c>
      <c r="G702" s="122">
        <v>45901</v>
      </c>
      <c r="H702" s="123">
        <v>45935</v>
      </c>
      <c r="I702" s="92" t="s">
        <v>124</v>
      </c>
      <c r="J702" s="94" t="s">
        <v>808</v>
      </c>
      <c r="K702" s="92"/>
      <c r="L702" s="92" t="s">
        <v>531</v>
      </c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</row>
    <row r="703" spans="1:29">
      <c r="A703" s="94"/>
      <c r="B703" s="89"/>
      <c r="C703" s="69" t="str">
        <f t="shared" ca="1" si="5"/>
        <v>OK</v>
      </c>
      <c r="D703" s="69" t="s">
        <v>532</v>
      </c>
      <c r="E703" s="121">
        <v>13.71</v>
      </c>
      <c r="F703" s="92">
        <v>285694</v>
      </c>
      <c r="G703" s="122">
        <v>45901</v>
      </c>
      <c r="H703" s="123">
        <v>45935</v>
      </c>
      <c r="I703" s="92" t="s">
        <v>124</v>
      </c>
      <c r="J703" s="94" t="s">
        <v>808</v>
      </c>
      <c r="K703" s="92"/>
      <c r="L703" s="92" t="s">
        <v>829</v>
      </c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</row>
    <row r="704" spans="1:29">
      <c r="A704" s="94"/>
      <c r="B704" s="89"/>
      <c r="C704" s="69" t="str">
        <f t="shared" ca="1" si="5"/>
        <v>OK</v>
      </c>
      <c r="D704" s="92" t="s">
        <v>535</v>
      </c>
      <c r="E704" s="121">
        <v>13.71</v>
      </c>
      <c r="F704" s="92">
        <v>285694</v>
      </c>
      <c r="G704" s="122">
        <v>45901</v>
      </c>
      <c r="H704" s="123">
        <v>45935</v>
      </c>
      <c r="I704" s="92" t="s">
        <v>124</v>
      </c>
      <c r="J704" s="94" t="s">
        <v>808</v>
      </c>
      <c r="K704" s="92"/>
      <c r="L704" s="92" t="s">
        <v>830</v>
      </c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</row>
    <row r="705" spans="1:29">
      <c r="A705" s="94"/>
      <c r="B705" s="89"/>
      <c r="C705" s="69" t="str">
        <f t="shared" ca="1" si="5"/>
        <v>OK</v>
      </c>
      <c r="D705" s="92" t="s">
        <v>488</v>
      </c>
      <c r="E705" s="121">
        <v>27.42</v>
      </c>
      <c r="F705" s="92">
        <v>285694</v>
      </c>
      <c r="G705" s="122">
        <v>45901</v>
      </c>
      <c r="H705" s="123">
        <v>45935</v>
      </c>
      <c r="I705" s="92" t="s">
        <v>124</v>
      </c>
      <c r="J705" s="94" t="s">
        <v>808</v>
      </c>
      <c r="K705" s="92"/>
      <c r="L705" s="92" t="s">
        <v>488</v>
      </c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</row>
    <row r="706" spans="1:29">
      <c r="A706" s="94"/>
      <c r="B706" s="89"/>
      <c r="C706" s="69" t="str">
        <f t="shared" ca="1" si="5"/>
        <v>OK</v>
      </c>
      <c r="D706" s="92" t="s">
        <v>547</v>
      </c>
      <c r="E706" s="121">
        <v>13.71</v>
      </c>
      <c r="F706" s="92">
        <v>285694</v>
      </c>
      <c r="G706" s="122">
        <v>45901</v>
      </c>
      <c r="H706" s="123">
        <v>45935</v>
      </c>
      <c r="I706" s="92" t="s">
        <v>124</v>
      </c>
      <c r="J706" s="94" t="s">
        <v>808</v>
      </c>
      <c r="K706" s="92"/>
      <c r="L706" s="92" t="s">
        <v>700</v>
      </c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</row>
    <row r="707" spans="1:29">
      <c r="A707" s="94"/>
      <c r="B707" s="89"/>
      <c r="C707" s="69" t="str">
        <f t="shared" ca="1" si="5"/>
        <v>OK</v>
      </c>
      <c r="D707" s="92" t="s">
        <v>552</v>
      </c>
      <c r="E707" s="121">
        <v>13.71</v>
      </c>
      <c r="F707" s="92">
        <v>285694</v>
      </c>
      <c r="G707" s="122">
        <v>45901</v>
      </c>
      <c r="H707" s="123">
        <v>45935</v>
      </c>
      <c r="I707" s="92" t="s">
        <v>124</v>
      </c>
      <c r="J707" s="94" t="s">
        <v>808</v>
      </c>
      <c r="K707" s="92"/>
      <c r="L707" s="92" t="s">
        <v>552</v>
      </c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</row>
    <row r="708" spans="1:29">
      <c r="A708" s="94"/>
      <c r="B708" s="89"/>
      <c r="C708" s="69" t="str">
        <f t="shared" ca="1" si="5"/>
        <v>OK</v>
      </c>
      <c r="D708" s="92" t="s">
        <v>553</v>
      </c>
      <c r="E708" s="121">
        <v>13.71</v>
      </c>
      <c r="F708" s="92">
        <v>285694</v>
      </c>
      <c r="G708" s="122">
        <v>45901</v>
      </c>
      <c r="H708" s="123">
        <v>45935</v>
      </c>
      <c r="I708" s="92" t="s">
        <v>124</v>
      </c>
      <c r="J708" s="94" t="s">
        <v>808</v>
      </c>
      <c r="K708" s="92"/>
      <c r="L708" s="92" t="s">
        <v>553</v>
      </c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</row>
    <row r="709" spans="1:29">
      <c r="A709" s="94"/>
      <c r="B709" s="89"/>
      <c r="C709" s="69" t="str">
        <f t="shared" ca="1" si="5"/>
        <v>OK</v>
      </c>
      <c r="D709" s="92" t="s">
        <v>563</v>
      </c>
      <c r="E709" s="121">
        <v>13.71</v>
      </c>
      <c r="F709" s="92">
        <v>285694</v>
      </c>
      <c r="G709" s="122">
        <v>45901</v>
      </c>
      <c r="H709" s="123">
        <v>45935</v>
      </c>
      <c r="I709" s="92" t="s">
        <v>124</v>
      </c>
      <c r="J709" s="94" t="s">
        <v>808</v>
      </c>
      <c r="K709" s="92"/>
      <c r="L709" s="92" t="s">
        <v>563</v>
      </c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</row>
    <row r="710" spans="1:29">
      <c r="A710" s="94"/>
      <c r="B710" s="89"/>
      <c r="C710" s="69" t="str">
        <f t="shared" ca="1" si="5"/>
        <v>OK</v>
      </c>
      <c r="D710" s="92" t="s">
        <v>564</v>
      </c>
      <c r="E710" s="121">
        <v>13.71</v>
      </c>
      <c r="F710" s="92">
        <v>285694</v>
      </c>
      <c r="G710" s="122">
        <v>45901</v>
      </c>
      <c r="H710" s="123">
        <v>45935</v>
      </c>
      <c r="I710" s="92" t="s">
        <v>124</v>
      </c>
      <c r="J710" s="94" t="s">
        <v>808</v>
      </c>
      <c r="K710" s="92"/>
      <c r="L710" s="92" t="s">
        <v>707</v>
      </c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</row>
    <row r="711" spans="1:29">
      <c r="A711" s="94"/>
      <c r="B711" s="89"/>
      <c r="C711" s="69" t="str">
        <f t="shared" ca="1" si="5"/>
        <v>OK</v>
      </c>
      <c r="D711" s="92" t="s">
        <v>278</v>
      </c>
      <c r="E711" s="121">
        <v>161.1</v>
      </c>
      <c r="F711" s="92">
        <v>285695</v>
      </c>
      <c r="G711" s="122">
        <v>45901</v>
      </c>
      <c r="H711" s="123">
        <v>45935</v>
      </c>
      <c r="I711" s="92" t="s">
        <v>124</v>
      </c>
      <c r="J711" s="94" t="s">
        <v>808</v>
      </c>
      <c r="K711" s="92"/>
      <c r="L711" s="92" t="s">
        <v>278</v>
      </c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</row>
    <row r="712" spans="1:29">
      <c r="A712" s="94"/>
      <c r="B712" s="89"/>
      <c r="C712" s="69" t="str">
        <f t="shared" ca="1" si="5"/>
        <v>Incompleto</v>
      </c>
      <c r="D712" s="92" t="s">
        <v>346</v>
      </c>
      <c r="E712" s="121">
        <v>161.1</v>
      </c>
      <c r="F712" s="92">
        <v>285695</v>
      </c>
      <c r="G712" s="122">
        <v>45901</v>
      </c>
      <c r="H712" s="123">
        <v>45935</v>
      </c>
      <c r="I712" s="92" t="s">
        <v>124</v>
      </c>
      <c r="J712" s="94" t="s">
        <v>808</v>
      </c>
      <c r="K712" s="92"/>
      <c r="L712" s="92" t="s">
        <v>346</v>
      </c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</row>
    <row r="713" spans="1:29">
      <c r="A713" s="94"/>
      <c r="B713" s="89"/>
      <c r="C713" s="69" t="str">
        <f t="shared" ca="1" si="5"/>
        <v>OK</v>
      </c>
      <c r="D713" s="92" t="s">
        <v>180</v>
      </c>
      <c r="E713" s="121">
        <v>18.59</v>
      </c>
      <c r="F713" s="92">
        <v>323519</v>
      </c>
      <c r="G713" s="122">
        <v>45901</v>
      </c>
      <c r="H713" s="124">
        <v>45945</v>
      </c>
      <c r="I713" s="92" t="s">
        <v>124</v>
      </c>
      <c r="J713" s="94" t="s">
        <v>808</v>
      </c>
      <c r="K713" s="92"/>
      <c r="L713" s="92" t="s">
        <v>180</v>
      </c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</row>
    <row r="714" spans="1:29">
      <c r="A714" s="94"/>
      <c r="B714" s="89"/>
      <c r="C714" s="69" t="str">
        <f t="shared" ca="1" si="5"/>
        <v>OK</v>
      </c>
      <c r="D714" s="92" t="s">
        <v>193</v>
      </c>
      <c r="E714" s="121">
        <v>18.59</v>
      </c>
      <c r="F714" s="92">
        <v>323519</v>
      </c>
      <c r="G714" s="122">
        <v>45901</v>
      </c>
      <c r="H714" s="124">
        <v>45945</v>
      </c>
      <c r="I714" s="92" t="s">
        <v>124</v>
      </c>
      <c r="J714" s="94" t="s">
        <v>808</v>
      </c>
      <c r="K714" s="92"/>
      <c r="L714" s="92" t="s">
        <v>193</v>
      </c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</row>
    <row r="715" spans="1:29">
      <c r="A715" s="94"/>
      <c r="B715" s="89"/>
      <c r="C715" s="69" t="str">
        <f t="shared" ca="1" si="5"/>
        <v>OK</v>
      </c>
      <c r="D715" s="92" t="s">
        <v>223</v>
      </c>
      <c r="E715" s="121">
        <v>18.59</v>
      </c>
      <c r="F715" s="92">
        <v>323519</v>
      </c>
      <c r="G715" s="122">
        <v>45901</v>
      </c>
      <c r="H715" s="124">
        <v>45945</v>
      </c>
      <c r="I715" s="92" t="s">
        <v>124</v>
      </c>
      <c r="J715" s="94" t="s">
        <v>808</v>
      </c>
      <c r="K715" s="92"/>
      <c r="L715" s="92" t="s">
        <v>223</v>
      </c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</row>
    <row r="716" spans="1:29">
      <c r="A716" s="94"/>
      <c r="B716" s="89"/>
      <c r="C716" s="69" t="str">
        <f t="shared" ca="1" si="5"/>
        <v>Incompleto</v>
      </c>
      <c r="D716" s="92" t="s">
        <v>807</v>
      </c>
      <c r="E716" s="121">
        <v>18.59</v>
      </c>
      <c r="F716" s="92">
        <v>323519</v>
      </c>
      <c r="G716" s="122">
        <v>45901</v>
      </c>
      <c r="H716" s="124">
        <v>45945</v>
      </c>
      <c r="I716" s="92" t="s">
        <v>124</v>
      </c>
      <c r="J716" s="94" t="s">
        <v>808</v>
      </c>
      <c r="K716" s="92"/>
      <c r="L716" s="92" t="s">
        <v>807</v>
      </c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</row>
    <row r="717" spans="1:29">
      <c r="A717" s="94"/>
      <c r="B717" s="89"/>
      <c r="C717" s="69" t="str">
        <f t="shared" ca="1" si="5"/>
        <v>OK</v>
      </c>
      <c r="D717" s="92" t="s">
        <v>361</v>
      </c>
      <c r="E717" s="121">
        <v>18.59</v>
      </c>
      <c r="F717" s="92">
        <v>323519</v>
      </c>
      <c r="G717" s="122">
        <v>45901</v>
      </c>
      <c r="H717" s="124">
        <v>45945</v>
      </c>
      <c r="I717" s="92" t="s">
        <v>124</v>
      </c>
      <c r="J717" s="94" t="s">
        <v>808</v>
      </c>
      <c r="K717" s="92"/>
      <c r="L717" s="92" t="s">
        <v>361</v>
      </c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</row>
    <row r="718" spans="1:29">
      <c r="A718" s="94"/>
      <c r="B718" s="89"/>
      <c r="C718" s="69" t="str">
        <f t="shared" ca="1" si="5"/>
        <v>OK</v>
      </c>
      <c r="D718" s="92" t="s">
        <v>392</v>
      </c>
      <c r="E718" s="121">
        <v>18.59</v>
      </c>
      <c r="F718" s="92">
        <v>323519</v>
      </c>
      <c r="G718" s="122">
        <v>45901</v>
      </c>
      <c r="H718" s="124">
        <v>45945</v>
      </c>
      <c r="I718" s="92" t="s">
        <v>124</v>
      </c>
      <c r="J718" s="94" t="s">
        <v>808</v>
      </c>
      <c r="K718" s="92"/>
      <c r="L718" s="92" t="s">
        <v>392</v>
      </c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</row>
    <row r="719" spans="1:29">
      <c r="A719" s="94"/>
      <c r="B719" s="89"/>
      <c r="C719" s="69" t="str">
        <f t="shared" ca="1" si="5"/>
        <v>OK</v>
      </c>
      <c r="D719" s="92" t="s">
        <v>254</v>
      </c>
      <c r="E719" s="121">
        <v>59.67</v>
      </c>
      <c r="F719" s="92">
        <v>323518</v>
      </c>
      <c r="G719" s="122">
        <v>45901</v>
      </c>
      <c r="H719" s="124">
        <v>45945</v>
      </c>
      <c r="I719" s="92" t="s">
        <v>124</v>
      </c>
      <c r="J719" s="94" t="s">
        <v>808</v>
      </c>
      <c r="K719" s="92"/>
      <c r="L719" s="92" t="s">
        <v>256</v>
      </c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</row>
    <row r="720" spans="1:29">
      <c r="A720" s="94"/>
      <c r="B720" s="89"/>
      <c r="C720" s="69" t="str">
        <f t="shared" ca="1" si="5"/>
        <v>OK</v>
      </c>
      <c r="D720" s="92" t="s">
        <v>275</v>
      </c>
      <c r="E720" s="121">
        <v>59.67</v>
      </c>
      <c r="F720" s="92">
        <v>323518</v>
      </c>
      <c r="G720" s="122">
        <v>45901</v>
      </c>
      <c r="H720" s="124">
        <v>45945</v>
      </c>
      <c r="I720" s="92" t="s">
        <v>124</v>
      </c>
      <c r="J720" s="94" t="s">
        <v>808</v>
      </c>
      <c r="K720" s="92"/>
      <c r="L720" s="92" t="s">
        <v>276</v>
      </c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</row>
    <row r="721" spans="1:29">
      <c r="A721" s="94"/>
      <c r="B721" s="89"/>
      <c r="C721" s="69" t="str">
        <f t="shared" ca="1" si="5"/>
        <v>Incompleto</v>
      </c>
      <c r="D721" s="92" t="s">
        <v>394</v>
      </c>
      <c r="E721" s="121">
        <v>59.67</v>
      </c>
      <c r="F721" s="92">
        <v>323518</v>
      </c>
      <c r="G721" s="122">
        <v>45901</v>
      </c>
      <c r="H721" s="124">
        <v>45945</v>
      </c>
      <c r="I721" s="92" t="s">
        <v>124</v>
      </c>
      <c r="J721" s="94" t="s">
        <v>808</v>
      </c>
      <c r="K721" s="92"/>
      <c r="L721" s="92" t="s">
        <v>394</v>
      </c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</row>
    <row r="722" spans="1:29">
      <c r="A722" s="94"/>
      <c r="B722" s="89"/>
      <c r="C722" s="69" t="str">
        <f t="shared" ref="C722:C976" ca="1" si="6">IF(COUNTIF(A:A, D722)&gt;0, "OK", "Incompleto")</f>
        <v>OK</v>
      </c>
      <c r="D722" s="92" t="s">
        <v>146</v>
      </c>
      <c r="E722" s="121">
        <v>13.71</v>
      </c>
      <c r="F722" s="92">
        <v>358187</v>
      </c>
      <c r="G722" s="125">
        <v>45931</v>
      </c>
      <c r="H722" s="123">
        <v>45966</v>
      </c>
      <c r="I722" s="92" t="s">
        <v>124</v>
      </c>
      <c r="J722" s="94" t="s">
        <v>808</v>
      </c>
      <c r="K722" s="92"/>
      <c r="L722" s="92" t="s">
        <v>146</v>
      </c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</row>
    <row r="723" spans="1:29">
      <c r="A723" s="94"/>
      <c r="B723" s="89"/>
      <c r="C723" s="69" t="str">
        <f t="shared" ca="1" si="6"/>
        <v>OK</v>
      </c>
      <c r="D723" s="92" t="s">
        <v>148</v>
      </c>
      <c r="E723" s="121">
        <v>13.71</v>
      </c>
      <c r="F723" s="92">
        <v>358187</v>
      </c>
      <c r="G723" s="125">
        <v>45931</v>
      </c>
      <c r="H723" s="123">
        <v>45966</v>
      </c>
      <c r="I723" s="92" t="s">
        <v>124</v>
      </c>
      <c r="J723" s="94" t="s">
        <v>808</v>
      </c>
      <c r="K723" s="92"/>
      <c r="L723" s="92" t="s">
        <v>148</v>
      </c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</row>
    <row r="724" spans="1:29">
      <c r="A724" s="94"/>
      <c r="B724" s="89"/>
      <c r="C724" s="69" t="str">
        <f t="shared" ca="1" si="6"/>
        <v>OK</v>
      </c>
      <c r="D724" s="92" t="s">
        <v>150</v>
      </c>
      <c r="E724" s="121">
        <v>13.71</v>
      </c>
      <c r="F724" s="92">
        <v>358187</v>
      </c>
      <c r="G724" s="125">
        <v>45931</v>
      </c>
      <c r="H724" s="123">
        <v>45966</v>
      </c>
      <c r="I724" s="92" t="s">
        <v>124</v>
      </c>
      <c r="J724" s="94" t="s">
        <v>808</v>
      </c>
      <c r="K724" s="92"/>
      <c r="L724" s="92" t="s">
        <v>150</v>
      </c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</row>
    <row r="725" spans="1:29">
      <c r="A725" s="94"/>
      <c r="B725" s="89"/>
      <c r="C725" s="69" t="str">
        <f t="shared" ca="1" si="6"/>
        <v>OK</v>
      </c>
      <c r="D725" s="92" t="s">
        <v>152</v>
      </c>
      <c r="E725" s="121">
        <v>13.71</v>
      </c>
      <c r="F725" s="92">
        <v>358187</v>
      </c>
      <c r="G725" s="125">
        <v>45931</v>
      </c>
      <c r="H725" s="123">
        <v>45966</v>
      </c>
      <c r="I725" s="92" t="s">
        <v>124</v>
      </c>
      <c r="J725" s="94" t="s">
        <v>808</v>
      </c>
      <c r="K725" s="92"/>
      <c r="L725" s="92" t="s">
        <v>152</v>
      </c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</row>
    <row r="726" spans="1:29">
      <c r="A726" s="94"/>
      <c r="B726" s="89"/>
      <c r="C726" s="69" t="str">
        <f t="shared" ca="1" si="6"/>
        <v>OK</v>
      </c>
      <c r="D726" s="92" t="s">
        <v>154</v>
      </c>
      <c r="E726" s="121">
        <v>13.71</v>
      </c>
      <c r="F726" s="92">
        <v>358187</v>
      </c>
      <c r="G726" s="125">
        <v>45931</v>
      </c>
      <c r="H726" s="123">
        <v>45966</v>
      </c>
      <c r="I726" s="92" t="s">
        <v>124</v>
      </c>
      <c r="J726" s="94" t="s">
        <v>808</v>
      </c>
      <c r="K726" s="92"/>
      <c r="L726" s="92" t="s">
        <v>154</v>
      </c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</row>
    <row r="727" spans="1:29">
      <c r="A727" s="94"/>
      <c r="B727" s="89"/>
      <c r="C727" s="69" t="str">
        <f t="shared" ca="1" si="6"/>
        <v>OK</v>
      </c>
      <c r="D727" s="92" t="s">
        <v>156</v>
      </c>
      <c r="E727" s="121">
        <v>13.71</v>
      </c>
      <c r="F727" s="92">
        <v>358187</v>
      </c>
      <c r="G727" s="125">
        <v>45931</v>
      </c>
      <c r="H727" s="123">
        <v>45966</v>
      </c>
      <c r="I727" s="92" t="s">
        <v>124</v>
      </c>
      <c r="J727" s="94" t="s">
        <v>808</v>
      </c>
      <c r="K727" s="92"/>
      <c r="L727" s="92" t="s">
        <v>156</v>
      </c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</row>
    <row r="728" spans="1:29">
      <c r="A728" s="94"/>
      <c r="B728" s="89"/>
      <c r="C728" s="69" t="str">
        <f t="shared" ca="1" si="6"/>
        <v>OK</v>
      </c>
      <c r="D728" s="92" t="s">
        <v>158</v>
      </c>
      <c r="E728" s="121">
        <v>13.71</v>
      </c>
      <c r="F728" s="92">
        <v>358187</v>
      </c>
      <c r="G728" s="125">
        <v>45931</v>
      </c>
      <c r="H728" s="123">
        <v>45966</v>
      </c>
      <c r="I728" s="92" t="s">
        <v>124</v>
      </c>
      <c r="J728" s="94" t="s">
        <v>808</v>
      </c>
      <c r="K728" s="92"/>
      <c r="L728" s="92" t="s">
        <v>158</v>
      </c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</row>
    <row r="729" spans="1:29">
      <c r="A729" s="94"/>
      <c r="B729" s="89"/>
      <c r="C729" s="69" t="str">
        <f t="shared" ca="1" si="6"/>
        <v>OK</v>
      </c>
      <c r="D729" s="92" t="s">
        <v>162</v>
      </c>
      <c r="E729" s="121">
        <v>13.71</v>
      </c>
      <c r="F729" s="92">
        <v>358187</v>
      </c>
      <c r="G729" s="125">
        <v>45931</v>
      </c>
      <c r="H729" s="123">
        <v>45966</v>
      </c>
      <c r="I729" s="92" t="s">
        <v>124</v>
      </c>
      <c r="J729" s="94" t="s">
        <v>808</v>
      </c>
      <c r="K729" s="92"/>
      <c r="L729" s="92" t="s">
        <v>162</v>
      </c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</row>
    <row r="730" spans="1:29">
      <c r="A730" s="94"/>
      <c r="B730" s="89"/>
      <c r="C730" s="69" t="str">
        <f t="shared" ca="1" si="6"/>
        <v>OK</v>
      </c>
      <c r="D730" s="92" t="s">
        <v>161</v>
      </c>
      <c r="E730" s="121">
        <v>13.71</v>
      </c>
      <c r="F730" s="92">
        <v>358187</v>
      </c>
      <c r="G730" s="125">
        <v>45931</v>
      </c>
      <c r="H730" s="123">
        <v>45966</v>
      </c>
      <c r="I730" s="92" t="s">
        <v>124</v>
      </c>
      <c r="J730" s="94" t="s">
        <v>808</v>
      </c>
      <c r="K730" s="92"/>
      <c r="L730" s="92" t="s">
        <v>161</v>
      </c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</row>
    <row r="731" spans="1:29">
      <c r="A731" s="94"/>
      <c r="B731" s="89"/>
      <c r="C731" s="69" t="str">
        <f t="shared" ca="1" si="6"/>
        <v>OK</v>
      </c>
      <c r="D731" s="92" t="s">
        <v>643</v>
      </c>
      <c r="E731" s="121">
        <v>13.71</v>
      </c>
      <c r="F731" s="92">
        <v>358187</v>
      </c>
      <c r="G731" s="125">
        <v>45931</v>
      </c>
      <c r="H731" s="123">
        <v>45966</v>
      </c>
      <c r="I731" s="92" t="s">
        <v>124</v>
      </c>
      <c r="J731" s="94" t="s">
        <v>808</v>
      </c>
      <c r="K731" s="92"/>
      <c r="L731" s="92" t="s">
        <v>643</v>
      </c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</row>
    <row r="732" spans="1:29">
      <c r="A732" s="94"/>
      <c r="B732" s="89"/>
      <c r="C732" s="69" t="str">
        <f t="shared" ca="1" si="6"/>
        <v>OK</v>
      </c>
      <c r="D732" s="92" t="s">
        <v>644</v>
      </c>
      <c r="E732" s="121">
        <v>13.71</v>
      </c>
      <c r="F732" s="92">
        <v>358187</v>
      </c>
      <c r="G732" s="125">
        <v>45931</v>
      </c>
      <c r="H732" s="123">
        <v>45966</v>
      </c>
      <c r="I732" s="92" t="s">
        <v>124</v>
      </c>
      <c r="J732" s="94" t="s">
        <v>808</v>
      </c>
      <c r="K732" s="92"/>
      <c r="L732" s="92" t="s">
        <v>644</v>
      </c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</row>
    <row r="733" spans="1:29">
      <c r="A733" s="94"/>
      <c r="B733" s="89"/>
      <c r="C733" s="69" t="str">
        <f t="shared" ca="1" si="6"/>
        <v>OK</v>
      </c>
      <c r="D733" s="92" t="s">
        <v>496</v>
      </c>
      <c r="E733" s="121">
        <v>13.71</v>
      </c>
      <c r="F733" s="92">
        <v>358187</v>
      </c>
      <c r="G733" s="125">
        <v>45931</v>
      </c>
      <c r="H733" s="123">
        <v>45966</v>
      </c>
      <c r="I733" s="92" t="s">
        <v>124</v>
      </c>
      <c r="J733" s="94" t="s">
        <v>808</v>
      </c>
      <c r="K733" s="92"/>
      <c r="L733" s="92" t="s">
        <v>496</v>
      </c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</row>
    <row r="734" spans="1:29">
      <c r="A734" s="94"/>
      <c r="B734" s="89"/>
      <c r="C734" s="69" t="str">
        <f t="shared" ca="1" si="6"/>
        <v>OK</v>
      </c>
      <c r="D734" s="92" t="s">
        <v>169</v>
      </c>
      <c r="E734" s="121">
        <v>13.71</v>
      </c>
      <c r="F734" s="92">
        <v>358187</v>
      </c>
      <c r="G734" s="125">
        <v>45931</v>
      </c>
      <c r="H734" s="123">
        <v>45966</v>
      </c>
      <c r="I734" s="92" t="s">
        <v>124</v>
      </c>
      <c r="J734" s="94" t="s">
        <v>808</v>
      </c>
      <c r="K734" s="92"/>
      <c r="L734" s="92" t="s">
        <v>169</v>
      </c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</row>
    <row r="735" spans="1:29">
      <c r="A735" s="94"/>
      <c r="B735" s="89"/>
      <c r="C735" s="69" t="str">
        <f t="shared" ca="1" si="6"/>
        <v>OK</v>
      </c>
      <c r="D735" s="92" t="s">
        <v>172</v>
      </c>
      <c r="E735" s="121">
        <v>13.71</v>
      </c>
      <c r="F735" s="92">
        <v>358187</v>
      </c>
      <c r="G735" s="125">
        <v>45931</v>
      </c>
      <c r="H735" s="123">
        <v>45966</v>
      </c>
      <c r="I735" s="92" t="s">
        <v>124</v>
      </c>
      <c r="J735" s="94" t="s">
        <v>808</v>
      </c>
      <c r="K735" s="92"/>
      <c r="L735" s="92" t="s">
        <v>172</v>
      </c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</row>
    <row r="736" spans="1:29">
      <c r="A736" s="94"/>
      <c r="B736" s="89"/>
      <c r="C736" s="69" t="str">
        <f t="shared" ca="1" si="6"/>
        <v>OK</v>
      </c>
      <c r="D736" s="92" t="s">
        <v>174</v>
      </c>
      <c r="E736" s="121">
        <v>13.71</v>
      </c>
      <c r="F736" s="92">
        <v>358187</v>
      </c>
      <c r="G736" s="125">
        <v>45931</v>
      </c>
      <c r="H736" s="123">
        <v>45966</v>
      </c>
      <c r="I736" s="92" t="s">
        <v>124</v>
      </c>
      <c r="J736" s="94" t="s">
        <v>808</v>
      </c>
      <c r="K736" s="92"/>
      <c r="L736" s="92" t="s">
        <v>174</v>
      </c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</row>
    <row r="737" spans="1:29">
      <c r="A737" s="94"/>
      <c r="B737" s="89"/>
      <c r="C737" s="69" t="str">
        <f t="shared" ca="1" si="6"/>
        <v>OK</v>
      </c>
      <c r="D737" s="92" t="s">
        <v>175</v>
      </c>
      <c r="E737" s="121">
        <v>13.71</v>
      </c>
      <c r="F737" s="92">
        <v>358187</v>
      </c>
      <c r="G737" s="125">
        <v>45931</v>
      </c>
      <c r="H737" s="123">
        <v>45966</v>
      </c>
      <c r="I737" s="92" t="s">
        <v>124</v>
      </c>
      <c r="J737" s="94" t="s">
        <v>808</v>
      </c>
      <c r="K737" s="92"/>
      <c r="L737" s="92" t="s">
        <v>175</v>
      </c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</row>
    <row r="738" spans="1:29">
      <c r="A738" s="94"/>
      <c r="B738" s="89"/>
      <c r="C738" s="69" t="str">
        <f t="shared" ca="1" si="6"/>
        <v>OK</v>
      </c>
      <c r="D738" s="92" t="s">
        <v>176</v>
      </c>
      <c r="E738" s="121">
        <v>13.71</v>
      </c>
      <c r="F738" s="92">
        <v>358187</v>
      </c>
      <c r="G738" s="125">
        <v>45931</v>
      </c>
      <c r="H738" s="123">
        <v>45966</v>
      </c>
      <c r="I738" s="92" t="s">
        <v>124</v>
      </c>
      <c r="J738" s="94" t="s">
        <v>808</v>
      </c>
      <c r="K738" s="92"/>
      <c r="L738" s="92" t="s">
        <v>176</v>
      </c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</row>
    <row r="739" spans="1:29">
      <c r="A739" s="94"/>
      <c r="B739" s="89"/>
      <c r="C739" s="69" t="str">
        <f t="shared" ca="1" si="6"/>
        <v>OK</v>
      </c>
      <c r="D739" s="92" t="s">
        <v>646</v>
      </c>
      <c r="E739" s="121">
        <v>13.71</v>
      </c>
      <c r="F739" s="92">
        <v>358187</v>
      </c>
      <c r="G739" s="125">
        <v>45931</v>
      </c>
      <c r="H739" s="123">
        <v>45966</v>
      </c>
      <c r="I739" s="92" t="s">
        <v>124</v>
      </c>
      <c r="J739" s="94" t="s">
        <v>808</v>
      </c>
      <c r="K739" s="92"/>
      <c r="L739" s="92" t="s">
        <v>646</v>
      </c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</row>
    <row r="740" spans="1:29">
      <c r="A740" s="94"/>
      <c r="B740" s="89"/>
      <c r="C740" s="69" t="str">
        <f t="shared" ca="1" si="6"/>
        <v>OK</v>
      </c>
      <c r="D740" s="92" t="s">
        <v>183</v>
      </c>
      <c r="E740" s="121">
        <v>13.71</v>
      </c>
      <c r="F740" s="92">
        <v>358187</v>
      </c>
      <c r="G740" s="125">
        <v>45931</v>
      </c>
      <c r="H740" s="123">
        <v>45966</v>
      </c>
      <c r="I740" s="92" t="s">
        <v>124</v>
      </c>
      <c r="J740" s="94" t="s">
        <v>808</v>
      </c>
      <c r="K740" s="92"/>
      <c r="L740" s="92" t="s">
        <v>183</v>
      </c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</row>
    <row r="741" spans="1:29">
      <c r="A741" s="94"/>
      <c r="B741" s="89"/>
      <c r="C741" s="69" t="str">
        <f t="shared" ca="1" si="6"/>
        <v>OK</v>
      </c>
      <c r="D741" s="92" t="s">
        <v>186</v>
      </c>
      <c r="E741" s="121">
        <v>13.71</v>
      </c>
      <c r="F741" s="92">
        <v>358187</v>
      </c>
      <c r="G741" s="125">
        <v>45931</v>
      </c>
      <c r="H741" s="123">
        <v>45966</v>
      </c>
      <c r="I741" s="92" t="s">
        <v>124</v>
      </c>
      <c r="J741" s="94" t="s">
        <v>808</v>
      </c>
      <c r="K741" s="92"/>
      <c r="L741" s="92" t="s">
        <v>186</v>
      </c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</row>
    <row r="742" spans="1:29">
      <c r="A742" s="94"/>
      <c r="B742" s="89"/>
      <c r="C742" s="69" t="str">
        <f t="shared" ca="1" si="6"/>
        <v>OK</v>
      </c>
      <c r="D742" s="92" t="s">
        <v>187</v>
      </c>
      <c r="E742" s="121">
        <v>13.71</v>
      </c>
      <c r="F742" s="92">
        <v>358187</v>
      </c>
      <c r="G742" s="125">
        <v>45931</v>
      </c>
      <c r="H742" s="123">
        <v>45966</v>
      </c>
      <c r="I742" s="92" t="s">
        <v>124</v>
      </c>
      <c r="J742" s="94" t="s">
        <v>808</v>
      </c>
      <c r="K742" s="92"/>
      <c r="L742" s="92" t="s">
        <v>187</v>
      </c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</row>
    <row r="743" spans="1:29">
      <c r="A743" s="94"/>
      <c r="B743" s="89"/>
      <c r="C743" s="69" t="str">
        <f t="shared" ca="1" si="6"/>
        <v>OK</v>
      </c>
      <c r="D743" s="92" t="s">
        <v>189</v>
      </c>
      <c r="E743" s="121">
        <v>13.71</v>
      </c>
      <c r="F743" s="92">
        <v>358187</v>
      </c>
      <c r="G743" s="125">
        <v>45931</v>
      </c>
      <c r="H743" s="123">
        <v>45966</v>
      </c>
      <c r="I743" s="92" t="s">
        <v>124</v>
      </c>
      <c r="J743" s="94" t="s">
        <v>808</v>
      </c>
      <c r="K743" s="92"/>
      <c r="L743" s="92" t="s">
        <v>189</v>
      </c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</row>
    <row r="744" spans="1:29">
      <c r="A744" s="94"/>
      <c r="B744" s="89"/>
      <c r="C744" s="69" t="str">
        <f t="shared" ca="1" si="6"/>
        <v>OK</v>
      </c>
      <c r="D744" s="92" t="s">
        <v>191</v>
      </c>
      <c r="E744" s="121">
        <v>13.71</v>
      </c>
      <c r="F744" s="92">
        <v>358187</v>
      </c>
      <c r="G744" s="125">
        <v>45931</v>
      </c>
      <c r="H744" s="123">
        <v>45966</v>
      </c>
      <c r="I744" s="92" t="s">
        <v>124</v>
      </c>
      <c r="J744" s="94" t="s">
        <v>808</v>
      </c>
      <c r="K744" s="92"/>
      <c r="L744" s="92" t="s">
        <v>191</v>
      </c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</row>
    <row r="745" spans="1:29">
      <c r="A745" s="94"/>
      <c r="B745" s="89"/>
      <c r="C745" s="69" t="str">
        <f t="shared" ca="1" si="6"/>
        <v>OK</v>
      </c>
      <c r="D745" s="92" t="s">
        <v>501</v>
      </c>
      <c r="E745" s="121">
        <v>13.71</v>
      </c>
      <c r="F745" s="92">
        <v>358187</v>
      </c>
      <c r="G745" s="125">
        <v>45931</v>
      </c>
      <c r="H745" s="123">
        <v>45966</v>
      </c>
      <c r="I745" s="92" t="s">
        <v>124</v>
      </c>
      <c r="J745" s="94" t="s">
        <v>808</v>
      </c>
      <c r="K745" s="92"/>
      <c r="L745" s="92" t="s">
        <v>501</v>
      </c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</row>
    <row r="746" spans="1:29">
      <c r="A746" s="94"/>
      <c r="B746" s="89"/>
      <c r="C746" s="69" t="str">
        <f t="shared" ca="1" si="6"/>
        <v>OK</v>
      </c>
      <c r="D746" s="92" t="s">
        <v>195</v>
      </c>
      <c r="E746" s="121">
        <v>13.71</v>
      </c>
      <c r="F746" s="92">
        <v>358187</v>
      </c>
      <c r="G746" s="125">
        <v>45931</v>
      </c>
      <c r="H746" s="123">
        <v>45966</v>
      </c>
      <c r="I746" s="92" t="s">
        <v>124</v>
      </c>
      <c r="J746" s="94" t="s">
        <v>808</v>
      </c>
      <c r="K746" s="92"/>
      <c r="L746" s="92" t="s">
        <v>195</v>
      </c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</row>
    <row r="747" spans="1:29">
      <c r="A747" s="94"/>
      <c r="B747" s="89"/>
      <c r="C747" s="69" t="str">
        <f t="shared" ca="1" si="6"/>
        <v>OK</v>
      </c>
      <c r="D747" s="92" t="s">
        <v>196</v>
      </c>
      <c r="E747" s="121">
        <v>13.71</v>
      </c>
      <c r="F747" s="92">
        <v>358187</v>
      </c>
      <c r="G747" s="125">
        <v>45931</v>
      </c>
      <c r="H747" s="123">
        <v>45966</v>
      </c>
      <c r="I747" s="92" t="s">
        <v>124</v>
      </c>
      <c r="J747" s="94" t="s">
        <v>808</v>
      </c>
      <c r="K747" s="92"/>
      <c r="L747" s="92" t="s">
        <v>196</v>
      </c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</row>
    <row r="748" spans="1:29">
      <c r="A748" s="94"/>
      <c r="B748" s="89"/>
      <c r="C748" s="69" t="str">
        <f t="shared" ca="1" si="6"/>
        <v>OK</v>
      </c>
      <c r="D748" s="92" t="s">
        <v>460</v>
      </c>
      <c r="E748" s="121">
        <v>13.71</v>
      </c>
      <c r="F748" s="92">
        <v>358187</v>
      </c>
      <c r="G748" s="125">
        <v>45931</v>
      </c>
      <c r="H748" s="123">
        <v>45966</v>
      </c>
      <c r="I748" s="92" t="s">
        <v>124</v>
      </c>
      <c r="J748" s="94" t="s">
        <v>808</v>
      </c>
      <c r="K748" s="92"/>
      <c r="L748" s="92" t="s">
        <v>460</v>
      </c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</row>
    <row r="749" spans="1:29">
      <c r="A749" s="94"/>
      <c r="B749" s="89"/>
      <c r="C749" s="69" t="str">
        <f t="shared" ca="1" si="6"/>
        <v>OK</v>
      </c>
      <c r="D749" s="92" t="s">
        <v>198</v>
      </c>
      <c r="E749" s="121">
        <v>13.71</v>
      </c>
      <c r="F749" s="92">
        <v>358187</v>
      </c>
      <c r="G749" s="125">
        <v>45931</v>
      </c>
      <c r="H749" s="123">
        <v>45966</v>
      </c>
      <c r="I749" s="92" t="s">
        <v>124</v>
      </c>
      <c r="J749" s="94" t="s">
        <v>808</v>
      </c>
      <c r="K749" s="92"/>
      <c r="L749" s="92" t="s">
        <v>198</v>
      </c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</row>
    <row r="750" spans="1:29">
      <c r="A750" s="94"/>
      <c r="B750" s="89"/>
      <c r="C750" s="69" t="str">
        <f t="shared" ca="1" si="6"/>
        <v>OK</v>
      </c>
      <c r="D750" s="92" t="s">
        <v>199</v>
      </c>
      <c r="E750" s="121">
        <v>13.71</v>
      </c>
      <c r="F750" s="92">
        <v>358187</v>
      </c>
      <c r="G750" s="125">
        <v>45931</v>
      </c>
      <c r="H750" s="123">
        <v>45966</v>
      </c>
      <c r="I750" s="92" t="s">
        <v>124</v>
      </c>
      <c r="J750" s="94" t="s">
        <v>808</v>
      </c>
      <c r="K750" s="92"/>
      <c r="L750" s="92" t="s">
        <v>199</v>
      </c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</row>
    <row r="751" spans="1:29">
      <c r="A751" s="94"/>
      <c r="B751" s="89"/>
      <c r="C751" s="69" t="str">
        <f t="shared" ca="1" si="6"/>
        <v>OK</v>
      </c>
      <c r="D751" s="92" t="s">
        <v>201</v>
      </c>
      <c r="E751" s="121">
        <v>13.71</v>
      </c>
      <c r="F751" s="92">
        <v>358187</v>
      </c>
      <c r="G751" s="125">
        <v>45931</v>
      </c>
      <c r="H751" s="123">
        <v>45966</v>
      </c>
      <c r="I751" s="92" t="s">
        <v>124</v>
      </c>
      <c r="J751" s="94" t="s">
        <v>808</v>
      </c>
      <c r="K751" s="92"/>
      <c r="L751" s="92" t="s">
        <v>201</v>
      </c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</row>
    <row r="752" spans="1:29">
      <c r="A752" s="94"/>
      <c r="B752" s="89"/>
      <c r="C752" s="69" t="str">
        <f t="shared" ca="1" si="6"/>
        <v>OK</v>
      </c>
      <c r="D752" s="92" t="s">
        <v>204</v>
      </c>
      <c r="E752" s="121">
        <v>13.71</v>
      </c>
      <c r="F752" s="92">
        <v>358187</v>
      </c>
      <c r="G752" s="125">
        <v>45931</v>
      </c>
      <c r="H752" s="123">
        <v>45966</v>
      </c>
      <c r="I752" s="92" t="s">
        <v>124</v>
      </c>
      <c r="J752" s="94" t="s">
        <v>808</v>
      </c>
      <c r="K752" s="92"/>
      <c r="L752" s="92" t="s">
        <v>204</v>
      </c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</row>
    <row r="753" spans="1:29">
      <c r="A753" s="94"/>
      <c r="B753" s="89"/>
      <c r="C753" s="69" t="str">
        <f t="shared" ca="1" si="6"/>
        <v>OK</v>
      </c>
      <c r="D753" s="92" t="s">
        <v>206</v>
      </c>
      <c r="E753" s="121">
        <v>13.71</v>
      </c>
      <c r="F753" s="92">
        <v>358187</v>
      </c>
      <c r="G753" s="125">
        <v>45931</v>
      </c>
      <c r="H753" s="123">
        <v>45966</v>
      </c>
      <c r="I753" s="92" t="s">
        <v>124</v>
      </c>
      <c r="J753" s="94" t="s">
        <v>808</v>
      </c>
      <c r="K753" s="92"/>
      <c r="L753" s="92" t="s">
        <v>206</v>
      </c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</row>
    <row r="754" spans="1:29">
      <c r="A754" s="94"/>
      <c r="B754" s="89"/>
      <c r="C754" s="69" t="str">
        <f t="shared" ca="1" si="6"/>
        <v>OK</v>
      </c>
      <c r="D754" s="92" t="s">
        <v>506</v>
      </c>
      <c r="E754" s="121">
        <v>13.71</v>
      </c>
      <c r="F754" s="92">
        <v>358187</v>
      </c>
      <c r="G754" s="125">
        <v>45931</v>
      </c>
      <c r="H754" s="123">
        <v>45966</v>
      </c>
      <c r="I754" s="92" t="s">
        <v>124</v>
      </c>
      <c r="J754" s="94" t="s">
        <v>808</v>
      </c>
      <c r="K754" s="92"/>
      <c r="L754" s="92" t="s">
        <v>506</v>
      </c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</row>
    <row r="755" spans="1:29">
      <c r="A755" s="94"/>
      <c r="B755" s="89"/>
      <c r="C755" s="69" t="str">
        <f t="shared" ca="1" si="6"/>
        <v>OK</v>
      </c>
      <c r="D755" s="92" t="s">
        <v>507</v>
      </c>
      <c r="E755" s="121">
        <v>13.71</v>
      </c>
      <c r="F755" s="92">
        <v>358187</v>
      </c>
      <c r="G755" s="125">
        <v>45931</v>
      </c>
      <c r="H755" s="123">
        <v>45966</v>
      </c>
      <c r="I755" s="92" t="s">
        <v>124</v>
      </c>
      <c r="J755" s="94" t="s">
        <v>808</v>
      </c>
      <c r="K755" s="92"/>
      <c r="L755" s="92" t="s">
        <v>507</v>
      </c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</row>
    <row r="756" spans="1:29">
      <c r="A756" s="94"/>
      <c r="B756" s="89"/>
      <c r="C756" s="69" t="str">
        <f t="shared" ca="1" si="6"/>
        <v>OK</v>
      </c>
      <c r="D756" s="92" t="s">
        <v>209</v>
      </c>
      <c r="E756" s="121">
        <v>13.71</v>
      </c>
      <c r="F756" s="92">
        <v>358187</v>
      </c>
      <c r="G756" s="125">
        <v>45931</v>
      </c>
      <c r="H756" s="123">
        <v>45966</v>
      </c>
      <c r="I756" s="92" t="s">
        <v>124</v>
      </c>
      <c r="J756" s="94" t="s">
        <v>808</v>
      </c>
      <c r="K756" s="92"/>
      <c r="L756" s="92" t="s">
        <v>209</v>
      </c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</row>
    <row r="757" spans="1:29">
      <c r="A757" s="94"/>
      <c r="B757" s="89"/>
      <c r="C757" s="69" t="str">
        <f t="shared" ca="1" si="6"/>
        <v>OK</v>
      </c>
      <c r="D757" s="92" t="s">
        <v>210</v>
      </c>
      <c r="E757" s="121">
        <v>13.71</v>
      </c>
      <c r="F757" s="92">
        <v>358187</v>
      </c>
      <c r="G757" s="125">
        <v>45931</v>
      </c>
      <c r="H757" s="123">
        <v>45966</v>
      </c>
      <c r="I757" s="92" t="s">
        <v>124</v>
      </c>
      <c r="J757" s="94" t="s">
        <v>808</v>
      </c>
      <c r="K757" s="92"/>
      <c r="L757" s="92" t="s">
        <v>210</v>
      </c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</row>
    <row r="758" spans="1:29">
      <c r="A758" s="94"/>
      <c r="B758" s="89"/>
      <c r="C758" s="69" t="str">
        <f t="shared" ca="1" si="6"/>
        <v>OK</v>
      </c>
      <c r="D758" s="92" t="s">
        <v>213</v>
      </c>
      <c r="E758" s="121">
        <v>13.71</v>
      </c>
      <c r="F758" s="92">
        <v>358187</v>
      </c>
      <c r="G758" s="125">
        <v>45931</v>
      </c>
      <c r="H758" s="123">
        <v>45966</v>
      </c>
      <c r="I758" s="92" t="s">
        <v>124</v>
      </c>
      <c r="J758" s="94" t="s">
        <v>808</v>
      </c>
      <c r="K758" s="92"/>
      <c r="L758" s="92" t="s">
        <v>213</v>
      </c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</row>
    <row r="759" spans="1:29">
      <c r="A759" s="94"/>
      <c r="B759" s="89"/>
      <c r="C759" s="69" t="str">
        <f t="shared" ca="1" si="6"/>
        <v>OK</v>
      </c>
      <c r="D759" s="92" t="s">
        <v>215</v>
      </c>
      <c r="E759" s="121">
        <v>13.71</v>
      </c>
      <c r="F759" s="92">
        <v>358187</v>
      </c>
      <c r="G759" s="125">
        <v>45931</v>
      </c>
      <c r="H759" s="123">
        <v>45966</v>
      </c>
      <c r="I759" s="92" t="s">
        <v>124</v>
      </c>
      <c r="J759" s="94" t="s">
        <v>808</v>
      </c>
      <c r="K759" s="92"/>
      <c r="L759" s="92" t="s">
        <v>215</v>
      </c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</row>
    <row r="760" spans="1:29">
      <c r="A760" s="94"/>
      <c r="B760" s="89"/>
      <c r="C760" s="69" t="str">
        <f t="shared" ca="1" si="6"/>
        <v>OK</v>
      </c>
      <c r="D760" s="92" t="s">
        <v>218</v>
      </c>
      <c r="E760" s="121">
        <v>13.71</v>
      </c>
      <c r="F760" s="92">
        <v>358187</v>
      </c>
      <c r="G760" s="125">
        <v>45931</v>
      </c>
      <c r="H760" s="123">
        <v>45966</v>
      </c>
      <c r="I760" s="92" t="s">
        <v>124</v>
      </c>
      <c r="J760" s="94" t="s">
        <v>808</v>
      </c>
      <c r="K760" s="92"/>
      <c r="L760" s="92" t="s">
        <v>218</v>
      </c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</row>
    <row r="761" spans="1:29">
      <c r="A761" s="94"/>
      <c r="B761" s="89"/>
      <c r="C761" s="69" t="str">
        <f t="shared" ca="1" si="6"/>
        <v>OK</v>
      </c>
      <c r="D761" s="92" t="s">
        <v>220</v>
      </c>
      <c r="E761" s="121">
        <v>13.71</v>
      </c>
      <c r="F761" s="92">
        <v>358187</v>
      </c>
      <c r="G761" s="125">
        <v>45931</v>
      </c>
      <c r="H761" s="123">
        <v>45966</v>
      </c>
      <c r="I761" s="92" t="s">
        <v>124</v>
      </c>
      <c r="J761" s="94" t="s">
        <v>808</v>
      </c>
      <c r="K761" s="92"/>
      <c r="L761" s="92" t="s">
        <v>220</v>
      </c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</row>
    <row r="762" spans="1:29">
      <c r="A762" s="94"/>
      <c r="B762" s="89"/>
      <c r="C762" s="69" t="str">
        <f t="shared" ca="1" si="6"/>
        <v>OK</v>
      </c>
      <c r="D762" s="92" t="s">
        <v>221</v>
      </c>
      <c r="E762" s="121">
        <v>13.71</v>
      </c>
      <c r="F762" s="92">
        <v>358187</v>
      </c>
      <c r="G762" s="125">
        <v>45931</v>
      </c>
      <c r="H762" s="123">
        <v>45966</v>
      </c>
      <c r="I762" s="92" t="s">
        <v>124</v>
      </c>
      <c r="J762" s="94" t="s">
        <v>808</v>
      </c>
      <c r="K762" s="92"/>
      <c r="L762" s="92" t="s">
        <v>221</v>
      </c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</row>
    <row r="763" spans="1:29">
      <c r="A763" s="94"/>
      <c r="B763" s="89"/>
      <c r="C763" s="69" t="str">
        <f t="shared" ca="1" si="6"/>
        <v>OK</v>
      </c>
      <c r="D763" s="92" t="s">
        <v>222</v>
      </c>
      <c r="E763" s="121">
        <v>13.71</v>
      </c>
      <c r="F763" s="92">
        <v>358187</v>
      </c>
      <c r="G763" s="125">
        <v>45931</v>
      </c>
      <c r="H763" s="123">
        <v>45966</v>
      </c>
      <c r="I763" s="92" t="s">
        <v>124</v>
      </c>
      <c r="J763" s="94" t="s">
        <v>808</v>
      </c>
      <c r="K763" s="92"/>
      <c r="L763" s="92" t="s">
        <v>222</v>
      </c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</row>
    <row r="764" spans="1:29">
      <c r="A764" s="94"/>
      <c r="B764" s="89"/>
      <c r="C764" s="69" t="str">
        <f t="shared" ca="1" si="6"/>
        <v>OK</v>
      </c>
      <c r="D764" s="92" t="s">
        <v>226</v>
      </c>
      <c r="E764" s="121">
        <v>13.71</v>
      </c>
      <c r="F764" s="92">
        <v>358187</v>
      </c>
      <c r="G764" s="125">
        <v>45931</v>
      </c>
      <c r="H764" s="123">
        <v>45966</v>
      </c>
      <c r="I764" s="92" t="s">
        <v>124</v>
      </c>
      <c r="J764" s="94" t="s">
        <v>808</v>
      </c>
      <c r="K764" s="92"/>
      <c r="L764" s="92" t="s">
        <v>226</v>
      </c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</row>
    <row r="765" spans="1:29">
      <c r="A765" s="94"/>
      <c r="B765" s="89"/>
      <c r="C765" s="69" t="str">
        <f t="shared" ca="1" si="6"/>
        <v>OK</v>
      </c>
      <c r="D765" s="92" t="s">
        <v>227</v>
      </c>
      <c r="E765" s="121">
        <v>13.71</v>
      </c>
      <c r="F765" s="92">
        <v>358187</v>
      </c>
      <c r="G765" s="125">
        <v>45931</v>
      </c>
      <c r="H765" s="123">
        <v>45966</v>
      </c>
      <c r="I765" s="92" t="s">
        <v>124</v>
      </c>
      <c r="J765" s="94" t="s">
        <v>808</v>
      </c>
      <c r="K765" s="92"/>
      <c r="L765" s="92" t="s">
        <v>227</v>
      </c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</row>
    <row r="766" spans="1:29">
      <c r="A766" s="94"/>
      <c r="B766" s="89"/>
      <c r="C766" s="69" t="str">
        <f t="shared" ca="1" si="6"/>
        <v>OK</v>
      </c>
      <c r="D766" s="92" t="s">
        <v>228</v>
      </c>
      <c r="E766" s="121">
        <v>13.71</v>
      </c>
      <c r="F766" s="92">
        <v>358187</v>
      </c>
      <c r="G766" s="125">
        <v>45931</v>
      </c>
      <c r="H766" s="123">
        <v>45966</v>
      </c>
      <c r="I766" s="92" t="s">
        <v>124</v>
      </c>
      <c r="J766" s="94" t="s">
        <v>808</v>
      </c>
      <c r="K766" s="92"/>
      <c r="L766" s="92" t="s">
        <v>228</v>
      </c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</row>
    <row r="767" spans="1:29">
      <c r="A767" s="94"/>
      <c r="B767" s="89"/>
      <c r="C767" s="69" t="str">
        <f t="shared" ca="1" si="6"/>
        <v>OK</v>
      </c>
      <c r="D767" s="92" t="s">
        <v>230</v>
      </c>
      <c r="E767" s="121">
        <v>13.71</v>
      </c>
      <c r="F767" s="92">
        <v>358187</v>
      </c>
      <c r="G767" s="125">
        <v>45931</v>
      </c>
      <c r="H767" s="123">
        <v>45966</v>
      </c>
      <c r="I767" s="92" t="s">
        <v>124</v>
      </c>
      <c r="J767" s="94" t="s">
        <v>808</v>
      </c>
      <c r="K767" s="92"/>
      <c r="L767" s="92" t="s">
        <v>230</v>
      </c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</row>
    <row r="768" spans="1:29">
      <c r="A768" s="94"/>
      <c r="B768" s="89"/>
      <c r="C768" s="69" t="str">
        <f t="shared" ca="1" si="6"/>
        <v>OK</v>
      </c>
      <c r="D768" s="92" t="s">
        <v>232</v>
      </c>
      <c r="E768" s="121">
        <v>13.71</v>
      </c>
      <c r="F768" s="92">
        <v>358187</v>
      </c>
      <c r="G768" s="125">
        <v>45931</v>
      </c>
      <c r="H768" s="123">
        <v>45966</v>
      </c>
      <c r="I768" s="92" t="s">
        <v>124</v>
      </c>
      <c r="J768" s="94" t="s">
        <v>808</v>
      </c>
      <c r="K768" s="92"/>
      <c r="L768" s="92" t="s">
        <v>232</v>
      </c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</row>
    <row r="769" spans="1:29">
      <c r="A769" s="94"/>
      <c r="B769" s="89"/>
      <c r="C769" s="69" t="str">
        <f t="shared" ca="1" si="6"/>
        <v>OK</v>
      </c>
      <c r="D769" s="92" t="s">
        <v>233</v>
      </c>
      <c r="E769" s="121">
        <v>13.71</v>
      </c>
      <c r="F769" s="92">
        <v>358187</v>
      </c>
      <c r="G769" s="125">
        <v>45931</v>
      </c>
      <c r="H769" s="123">
        <v>45966</v>
      </c>
      <c r="I769" s="92" t="s">
        <v>124</v>
      </c>
      <c r="J769" s="94" t="s">
        <v>808</v>
      </c>
      <c r="K769" s="92"/>
      <c r="L769" s="92" t="s">
        <v>233</v>
      </c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</row>
    <row r="770" spans="1:29">
      <c r="A770" s="94"/>
      <c r="B770" s="89"/>
      <c r="C770" s="69" t="str">
        <f t="shared" ca="1" si="6"/>
        <v>OK</v>
      </c>
      <c r="D770" s="92" t="s">
        <v>235</v>
      </c>
      <c r="E770" s="121">
        <v>13.71</v>
      </c>
      <c r="F770" s="92">
        <v>358187</v>
      </c>
      <c r="G770" s="125">
        <v>45931</v>
      </c>
      <c r="H770" s="123">
        <v>45966</v>
      </c>
      <c r="I770" s="92" t="s">
        <v>124</v>
      </c>
      <c r="J770" s="94" t="s">
        <v>808</v>
      </c>
      <c r="K770" s="92"/>
      <c r="L770" s="92" t="s">
        <v>235</v>
      </c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</row>
    <row r="771" spans="1:29">
      <c r="A771" s="94"/>
      <c r="B771" s="89"/>
      <c r="C771" s="69" t="str">
        <f t="shared" ca="1" si="6"/>
        <v>OK</v>
      </c>
      <c r="D771" s="92" t="s">
        <v>236</v>
      </c>
      <c r="E771" s="121">
        <v>13.71</v>
      </c>
      <c r="F771" s="92">
        <v>358187</v>
      </c>
      <c r="G771" s="125">
        <v>45931</v>
      </c>
      <c r="H771" s="123">
        <v>45966</v>
      </c>
      <c r="I771" s="92" t="s">
        <v>124</v>
      </c>
      <c r="J771" s="94" t="s">
        <v>808</v>
      </c>
      <c r="K771" s="92"/>
      <c r="L771" s="92" t="s">
        <v>236</v>
      </c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</row>
    <row r="772" spans="1:29">
      <c r="A772" s="94"/>
      <c r="B772" s="89"/>
      <c r="C772" s="69" t="str">
        <f t="shared" ca="1" si="6"/>
        <v>OK</v>
      </c>
      <c r="D772" s="92" t="s">
        <v>809</v>
      </c>
      <c r="E772" s="121">
        <v>13.71</v>
      </c>
      <c r="F772" s="92">
        <v>358187</v>
      </c>
      <c r="G772" s="125">
        <v>45931</v>
      </c>
      <c r="H772" s="123">
        <v>45966</v>
      </c>
      <c r="I772" s="92" t="s">
        <v>124</v>
      </c>
      <c r="J772" s="94" t="s">
        <v>808</v>
      </c>
      <c r="K772" s="92"/>
      <c r="L772" s="92" t="s">
        <v>809</v>
      </c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</row>
    <row r="773" spans="1:29">
      <c r="A773" s="94"/>
      <c r="B773" s="89"/>
      <c r="C773" s="69" t="str">
        <f t="shared" ca="1" si="6"/>
        <v>OK</v>
      </c>
      <c r="D773" s="92" t="s">
        <v>240</v>
      </c>
      <c r="E773" s="121">
        <v>13.71</v>
      </c>
      <c r="F773" s="92">
        <v>358187</v>
      </c>
      <c r="G773" s="125">
        <v>45931</v>
      </c>
      <c r="H773" s="123">
        <v>45966</v>
      </c>
      <c r="I773" s="92" t="s">
        <v>124</v>
      </c>
      <c r="J773" s="94" t="s">
        <v>808</v>
      </c>
      <c r="K773" s="92"/>
      <c r="L773" s="92" t="s">
        <v>240</v>
      </c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</row>
    <row r="774" spans="1:29">
      <c r="A774" s="94"/>
      <c r="B774" s="89"/>
      <c r="C774" s="69" t="str">
        <f t="shared" ca="1" si="6"/>
        <v>OK</v>
      </c>
      <c r="D774" s="92" t="s">
        <v>242</v>
      </c>
      <c r="E774" s="121">
        <v>13.71</v>
      </c>
      <c r="F774" s="92">
        <v>358187</v>
      </c>
      <c r="G774" s="125">
        <v>45931</v>
      </c>
      <c r="H774" s="123">
        <v>45966</v>
      </c>
      <c r="I774" s="92" t="s">
        <v>124</v>
      </c>
      <c r="J774" s="94" t="s">
        <v>808</v>
      </c>
      <c r="K774" s="92"/>
      <c r="L774" s="92" t="s">
        <v>242</v>
      </c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</row>
    <row r="775" spans="1:29">
      <c r="A775" s="94"/>
      <c r="B775" s="89"/>
      <c r="C775" s="69" t="str">
        <f t="shared" ca="1" si="6"/>
        <v>OK</v>
      </c>
      <c r="D775" s="92" t="s">
        <v>244</v>
      </c>
      <c r="E775" s="121">
        <v>13.71</v>
      </c>
      <c r="F775" s="92">
        <v>358187</v>
      </c>
      <c r="G775" s="125">
        <v>45931</v>
      </c>
      <c r="H775" s="123">
        <v>45966</v>
      </c>
      <c r="I775" s="92" t="s">
        <v>124</v>
      </c>
      <c r="J775" s="94" t="s">
        <v>808</v>
      </c>
      <c r="K775" s="92"/>
      <c r="L775" s="92" t="s">
        <v>244</v>
      </c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</row>
    <row r="776" spans="1:29">
      <c r="A776" s="94"/>
      <c r="B776" s="89"/>
      <c r="C776" s="69" t="str">
        <f t="shared" ca="1" si="6"/>
        <v>OK</v>
      </c>
      <c r="D776" s="92" t="s">
        <v>246</v>
      </c>
      <c r="E776" s="121">
        <v>13.71</v>
      </c>
      <c r="F776" s="92">
        <v>358187</v>
      </c>
      <c r="G776" s="125">
        <v>45931</v>
      </c>
      <c r="H776" s="123">
        <v>45966</v>
      </c>
      <c r="I776" s="92" t="s">
        <v>124</v>
      </c>
      <c r="J776" s="94" t="s">
        <v>808</v>
      </c>
      <c r="K776" s="92"/>
      <c r="L776" s="92" t="s">
        <v>246</v>
      </c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</row>
    <row r="777" spans="1:29">
      <c r="A777" s="94"/>
      <c r="B777" s="89"/>
      <c r="C777" s="69" t="str">
        <f t="shared" ca="1" si="6"/>
        <v>OK</v>
      </c>
      <c r="D777" s="92" t="s">
        <v>248</v>
      </c>
      <c r="E777" s="121">
        <v>13.71</v>
      </c>
      <c r="F777" s="92">
        <v>358187</v>
      </c>
      <c r="G777" s="125">
        <v>45931</v>
      </c>
      <c r="H777" s="123">
        <v>45966</v>
      </c>
      <c r="I777" s="92" t="s">
        <v>124</v>
      </c>
      <c r="J777" s="94" t="s">
        <v>808</v>
      </c>
      <c r="K777" s="92"/>
      <c r="L777" s="92" t="s">
        <v>248</v>
      </c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</row>
    <row r="778" spans="1:29">
      <c r="A778" s="94"/>
      <c r="B778" s="89"/>
      <c r="C778" s="69" t="str">
        <f t="shared" ca="1" si="6"/>
        <v>OK</v>
      </c>
      <c r="D778" s="92" t="s">
        <v>249</v>
      </c>
      <c r="E778" s="121">
        <v>13.71</v>
      </c>
      <c r="F778" s="92">
        <v>358187</v>
      </c>
      <c r="G778" s="125">
        <v>45931</v>
      </c>
      <c r="H778" s="123">
        <v>45966</v>
      </c>
      <c r="I778" s="92" t="s">
        <v>124</v>
      </c>
      <c r="J778" s="94" t="s">
        <v>808</v>
      </c>
      <c r="K778" s="92"/>
      <c r="L778" s="92" t="s">
        <v>249</v>
      </c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</row>
    <row r="779" spans="1:29">
      <c r="A779" s="94"/>
      <c r="B779" s="89"/>
      <c r="C779" s="69" t="str">
        <f t="shared" ca="1" si="6"/>
        <v>OK</v>
      </c>
      <c r="D779" s="92" t="s">
        <v>253</v>
      </c>
      <c r="E779" s="121">
        <v>13.71</v>
      </c>
      <c r="F779" s="92">
        <v>358187</v>
      </c>
      <c r="G779" s="125">
        <v>45931</v>
      </c>
      <c r="H779" s="123">
        <v>45966</v>
      </c>
      <c r="I779" s="92" t="s">
        <v>124</v>
      </c>
      <c r="J779" s="94" t="s">
        <v>808</v>
      </c>
      <c r="K779" s="92"/>
      <c r="L779" s="92" t="s">
        <v>253</v>
      </c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</row>
    <row r="780" spans="1:29">
      <c r="A780" s="94"/>
      <c r="B780" s="89"/>
      <c r="C780" s="69" t="str">
        <f t="shared" ca="1" si="6"/>
        <v>OK</v>
      </c>
      <c r="D780" s="92" t="s">
        <v>259</v>
      </c>
      <c r="E780" s="121">
        <v>13.71</v>
      </c>
      <c r="F780" s="92">
        <v>358187</v>
      </c>
      <c r="G780" s="125">
        <v>45931</v>
      </c>
      <c r="H780" s="123">
        <v>45966</v>
      </c>
      <c r="I780" s="92" t="s">
        <v>124</v>
      </c>
      <c r="J780" s="94" t="s">
        <v>808</v>
      </c>
      <c r="K780" s="92"/>
      <c r="L780" s="92" t="s">
        <v>259</v>
      </c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</row>
    <row r="781" spans="1:29">
      <c r="A781" s="94"/>
      <c r="B781" s="89"/>
      <c r="C781" s="69" t="str">
        <f t="shared" ca="1" si="6"/>
        <v>OK</v>
      </c>
      <c r="D781" s="92" t="s">
        <v>467</v>
      </c>
      <c r="E781" s="121">
        <v>13.71</v>
      </c>
      <c r="F781" s="92">
        <v>358187</v>
      </c>
      <c r="G781" s="125">
        <v>45931</v>
      </c>
      <c r="H781" s="123">
        <v>45966</v>
      </c>
      <c r="I781" s="92" t="s">
        <v>124</v>
      </c>
      <c r="J781" s="94" t="s">
        <v>808</v>
      </c>
      <c r="K781" s="92"/>
      <c r="L781" s="92" t="s">
        <v>467</v>
      </c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</row>
    <row r="782" spans="1:29">
      <c r="A782" s="94"/>
      <c r="B782" s="89"/>
      <c r="C782" s="69" t="str">
        <f t="shared" ca="1" si="6"/>
        <v>OK</v>
      </c>
      <c r="D782" s="92" t="s">
        <v>261</v>
      </c>
      <c r="E782" s="121">
        <v>13.71</v>
      </c>
      <c r="F782" s="92">
        <v>358187</v>
      </c>
      <c r="G782" s="125">
        <v>45931</v>
      </c>
      <c r="H782" s="123">
        <v>45966</v>
      </c>
      <c r="I782" s="92" t="s">
        <v>124</v>
      </c>
      <c r="J782" s="94" t="s">
        <v>808</v>
      </c>
      <c r="K782" s="92"/>
      <c r="L782" s="92" t="s">
        <v>261</v>
      </c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</row>
    <row r="783" spans="1:29">
      <c r="A783" s="94"/>
      <c r="B783" s="89"/>
      <c r="C783" s="69" t="str">
        <f t="shared" ca="1" si="6"/>
        <v>OK</v>
      </c>
      <c r="D783" s="92" t="s">
        <v>264</v>
      </c>
      <c r="E783" s="121">
        <v>13.71</v>
      </c>
      <c r="F783" s="92">
        <v>358187</v>
      </c>
      <c r="G783" s="125">
        <v>45931</v>
      </c>
      <c r="H783" s="123">
        <v>45966</v>
      </c>
      <c r="I783" s="92" t="s">
        <v>124</v>
      </c>
      <c r="J783" s="94" t="s">
        <v>808</v>
      </c>
      <c r="K783" s="92"/>
      <c r="L783" s="92" t="s">
        <v>264</v>
      </c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</row>
    <row r="784" spans="1:29">
      <c r="A784" s="94"/>
      <c r="B784" s="89"/>
      <c r="C784" s="69" t="str">
        <f t="shared" ca="1" si="6"/>
        <v>OK</v>
      </c>
      <c r="D784" s="92" t="s">
        <v>437</v>
      </c>
      <c r="E784" s="121">
        <v>13.71</v>
      </c>
      <c r="F784" s="92">
        <v>358187</v>
      </c>
      <c r="G784" s="125">
        <v>45931</v>
      </c>
      <c r="H784" s="123">
        <v>45966</v>
      </c>
      <c r="I784" s="92" t="s">
        <v>124</v>
      </c>
      <c r="J784" s="94" t="s">
        <v>808</v>
      </c>
      <c r="K784" s="92"/>
      <c r="L784" s="92" t="s">
        <v>437</v>
      </c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</row>
    <row r="785" spans="1:29">
      <c r="A785" s="94"/>
      <c r="B785" s="89"/>
      <c r="C785" s="69" t="str">
        <f t="shared" ca="1" si="6"/>
        <v>OK</v>
      </c>
      <c r="D785" s="92" t="s">
        <v>265</v>
      </c>
      <c r="E785" s="121">
        <v>13.71</v>
      </c>
      <c r="F785" s="92">
        <v>358187</v>
      </c>
      <c r="G785" s="125">
        <v>45931</v>
      </c>
      <c r="H785" s="123">
        <v>45966</v>
      </c>
      <c r="I785" s="92" t="s">
        <v>124</v>
      </c>
      <c r="J785" s="94" t="s">
        <v>808</v>
      </c>
      <c r="K785" s="92"/>
      <c r="L785" s="92" t="s">
        <v>265</v>
      </c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</row>
    <row r="786" spans="1:29">
      <c r="A786" s="94"/>
      <c r="B786" s="89"/>
      <c r="C786" s="69" t="str">
        <f t="shared" ca="1" si="6"/>
        <v>OK</v>
      </c>
      <c r="D786" s="92" t="s">
        <v>266</v>
      </c>
      <c r="E786" s="121">
        <v>13.71</v>
      </c>
      <c r="F786" s="92">
        <v>358187</v>
      </c>
      <c r="G786" s="125">
        <v>45931</v>
      </c>
      <c r="H786" s="123">
        <v>45966</v>
      </c>
      <c r="I786" s="92" t="s">
        <v>124</v>
      </c>
      <c r="J786" s="94" t="s">
        <v>808</v>
      </c>
      <c r="K786" s="92"/>
      <c r="L786" s="92" t="s">
        <v>266</v>
      </c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</row>
    <row r="787" spans="1:29">
      <c r="A787" s="94"/>
      <c r="B787" s="89"/>
      <c r="C787" s="69" t="str">
        <f t="shared" ca="1" si="6"/>
        <v>OK</v>
      </c>
      <c r="D787" s="92" t="s">
        <v>439</v>
      </c>
      <c r="E787" s="121">
        <v>13.71</v>
      </c>
      <c r="F787" s="92">
        <v>358187</v>
      </c>
      <c r="G787" s="125">
        <v>45931</v>
      </c>
      <c r="H787" s="123">
        <v>45966</v>
      </c>
      <c r="I787" s="92" t="s">
        <v>124</v>
      </c>
      <c r="J787" s="94" t="s">
        <v>808</v>
      </c>
      <c r="K787" s="92"/>
      <c r="L787" s="92" t="s">
        <v>439</v>
      </c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</row>
    <row r="788" spans="1:29">
      <c r="A788" s="94"/>
      <c r="B788" s="89"/>
      <c r="C788" s="69" t="str">
        <f t="shared" ca="1" si="6"/>
        <v>OK</v>
      </c>
      <c r="D788" s="92" t="s">
        <v>267</v>
      </c>
      <c r="E788" s="121">
        <v>13.71</v>
      </c>
      <c r="F788" s="92">
        <v>358187</v>
      </c>
      <c r="G788" s="125">
        <v>45931</v>
      </c>
      <c r="H788" s="123">
        <v>45966</v>
      </c>
      <c r="I788" s="92" t="s">
        <v>124</v>
      </c>
      <c r="J788" s="94" t="s">
        <v>808</v>
      </c>
      <c r="K788" s="92"/>
      <c r="L788" s="92" t="s">
        <v>267</v>
      </c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</row>
    <row r="789" spans="1:29">
      <c r="A789" s="94"/>
      <c r="B789" s="89"/>
      <c r="C789" s="69" t="str">
        <f t="shared" ca="1" si="6"/>
        <v>OK</v>
      </c>
      <c r="D789" s="92" t="s">
        <v>270</v>
      </c>
      <c r="E789" s="121">
        <v>13.71</v>
      </c>
      <c r="F789" s="92">
        <v>358187</v>
      </c>
      <c r="G789" s="125">
        <v>45931</v>
      </c>
      <c r="H789" s="123">
        <v>45966</v>
      </c>
      <c r="I789" s="92" t="s">
        <v>124</v>
      </c>
      <c r="J789" s="94" t="s">
        <v>808</v>
      </c>
      <c r="K789" s="92"/>
      <c r="L789" s="92" t="s">
        <v>270</v>
      </c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</row>
    <row r="790" spans="1:29">
      <c r="A790" s="94"/>
      <c r="B790" s="89"/>
      <c r="C790" s="69" t="str">
        <f t="shared" ca="1" si="6"/>
        <v>OK</v>
      </c>
      <c r="D790" s="92" t="s">
        <v>271</v>
      </c>
      <c r="E790" s="121">
        <v>13.71</v>
      </c>
      <c r="F790" s="92">
        <v>358187</v>
      </c>
      <c r="G790" s="125">
        <v>45931</v>
      </c>
      <c r="H790" s="123">
        <v>45966</v>
      </c>
      <c r="I790" s="92" t="s">
        <v>124</v>
      </c>
      <c r="J790" s="94" t="s">
        <v>808</v>
      </c>
      <c r="K790" s="92"/>
      <c r="L790" s="92" t="s">
        <v>271</v>
      </c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</row>
    <row r="791" spans="1:29">
      <c r="A791" s="94"/>
      <c r="B791" s="89"/>
      <c r="C791" s="69" t="str">
        <f t="shared" ca="1" si="6"/>
        <v>OK</v>
      </c>
      <c r="D791" s="92" t="s">
        <v>274</v>
      </c>
      <c r="E791" s="121">
        <v>13.71</v>
      </c>
      <c r="F791" s="92">
        <v>358187</v>
      </c>
      <c r="G791" s="125">
        <v>45931</v>
      </c>
      <c r="H791" s="123">
        <v>45966</v>
      </c>
      <c r="I791" s="92" t="s">
        <v>124</v>
      </c>
      <c r="J791" s="94" t="s">
        <v>808</v>
      </c>
      <c r="K791" s="92"/>
      <c r="L791" s="92" t="s">
        <v>274</v>
      </c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</row>
    <row r="792" spans="1:29">
      <c r="A792" s="94"/>
      <c r="B792" s="89"/>
      <c r="C792" s="69" t="str">
        <f t="shared" ca="1" si="6"/>
        <v>OK</v>
      </c>
      <c r="D792" s="92" t="s">
        <v>277</v>
      </c>
      <c r="E792" s="121">
        <v>13.71</v>
      </c>
      <c r="F792" s="92">
        <v>358187</v>
      </c>
      <c r="G792" s="125">
        <v>45931</v>
      </c>
      <c r="H792" s="123">
        <v>45966</v>
      </c>
      <c r="I792" s="92" t="s">
        <v>124</v>
      </c>
      <c r="J792" s="94" t="s">
        <v>808</v>
      </c>
      <c r="K792" s="92"/>
      <c r="L792" s="92" t="s">
        <v>277</v>
      </c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</row>
    <row r="793" spans="1:29">
      <c r="A793" s="94"/>
      <c r="B793" s="89"/>
      <c r="C793" s="69" t="str">
        <f t="shared" ca="1" si="6"/>
        <v>OK</v>
      </c>
      <c r="D793" s="92" t="s">
        <v>527</v>
      </c>
      <c r="E793" s="121">
        <v>13.71</v>
      </c>
      <c r="F793" s="92">
        <v>358187</v>
      </c>
      <c r="G793" s="125">
        <v>45931</v>
      </c>
      <c r="H793" s="123">
        <v>45966</v>
      </c>
      <c r="I793" s="92" t="s">
        <v>124</v>
      </c>
      <c r="J793" s="94" t="s">
        <v>808</v>
      </c>
      <c r="K793" s="92"/>
      <c r="L793" s="92" t="s">
        <v>527</v>
      </c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</row>
    <row r="794" spans="1:29">
      <c r="A794" s="94"/>
      <c r="B794" s="89"/>
      <c r="C794" s="69" t="str">
        <f t="shared" ca="1" si="6"/>
        <v>OK</v>
      </c>
      <c r="D794" s="92" t="s">
        <v>475</v>
      </c>
      <c r="E794" s="121">
        <v>13.71</v>
      </c>
      <c r="F794" s="92">
        <v>358187</v>
      </c>
      <c r="G794" s="125">
        <v>45931</v>
      </c>
      <c r="H794" s="123">
        <v>45966</v>
      </c>
      <c r="I794" s="92" t="s">
        <v>124</v>
      </c>
      <c r="J794" s="94" t="s">
        <v>808</v>
      </c>
      <c r="K794" s="92"/>
      <c r="L794" s="92" t="s">
        <v>475</v>
      </c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</row>
    <row r="795" spans="1:29">
      <c r="A795" s="94"/>
      <c r="B795" s="89"/>
      <c r="C795" s="69" t="str">
        <f t="shared" ca="1" si="6"/>
        <v>OK</v>
      </c>
      <c r="D795" s="92" t="s">
        <v>279</v>
      </c>
      <c r="E795" s="121">
        <v>13.71</v>
      </c>
      <c r="F795" s="92">
        <v>358187</v>
      </c>
      <c r="G795" s="125">
        <v>45931</v>
      </c>
      <c r="H795" s="123">
        <v>45966</v>
      </c>
      <c r="I795" s="92" t="s">
        <v>124</v>
      </c>
      <c r="J795" s="94" t="s">
        <v>808</v>
      </c>
      <c r="K795" s="92"/>
      <c r="L795" s="92" t="s">
        <v>279</v>
      </c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</row>
    <row r="796" spans="1:29">
      <c r="A796" s="94"/>
      <c r="B796" s="89"/>
      <c r="C796" s="69" t="str">
        <f t="shared" ca="1" si="6"/>
        <v>OK</v>
      </c>
      <c r="D796" s="92" t="s">
        <v>281</v>
      </c>
      <c r="E796" s="121">
        <v>13.71</v>
      </c>
      <c r="F796" s="92">
        <v>358187</v>
      </c>
      <c r="G796" s="125">
        <v>45931</v>
      </c>
      <c r="H796" s="123">
        <v>45966</v>
      </c>
      <c r="I796" s="92" t="s">
        <v>124</v>
      </c>
      <c r="J796" s="94" t="s">
        <v>808</v>
      </c>
      <c r="K796" s="92"/>
      <c r="L796" s="92" t="s">
        <v>281</v>
      </c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</row>
    <row r="797" spans="1:29">
      <c r="A797" s="94"/>
      <c r="B797" s="89"/>
      <c r="C797" s="69" t="str">
        <f t="shared" ca="1" si="6"/>
        <v>OK</v>
      </c>
      <c r="D797" s="92" t="s">
        <v>283</v>
      </c>
      <c r="E797" s="121">
        <v>13.71</v>
      </c>
      <c r="F797" s="92">
        <v>358187</v>
      </c>
      <c r="G797" s="125">
        <v>45931</v>
      </c>
      <c r="H797" s="123">
        <v>45966</v>
      </c>
      <c r="I797" s="92" t="s">
        <v>124</v>
      </c>
      <c r="J797" s="94" t="s">
        <v>808</v>
      </c>
      <c r="K797" s="92"/>
      <c r="L797" s="92" t="s">
        <v>283</v>
      </c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</row>
    <row r="798" spans="1:29">
      <c r="A798" s="94"/>
      <c r="B798" s="89"/>
      <c r="C798" s="69" t="str">
        <f t="shared" ca="1" si="6"/>
        <v>OK</v>
      </c>
      <c r="D798" s="92" t="s">
        <v>285</v>
      </c>
      <c r="E798" s="121">
        <v>13.71</v>
      </c>
      <c r="F798" s="92">
        <v>358187</v>
      </c>
      <c r="G798" s="125">
        <v>45931</v>
      </c>
      <c r="H798" s="123">
        <v>45966</v>
      </c>
      <c r="I798" s="92" t="s">
        <v>124</v>
      </c>
      <c r="J798" s="94" t="s">
        <v>808</v>
      </c>
      <c r="K798" s="92"/>
      <c r="L798" s="92" t="s">
        <v>285</v>
      </c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</row>
    <row r="799" spans="1:29">
      <c r="A799" s="94"/>
      <c r="B799" s="89"/>
      <c r="C799" s="69" t="str">
        <f t="shared" ca="1" si="6"/>
        <v>OK</v>
      </c>
      <c r="D799" s="92" t="s">
        <v>531</v>
      </c>
      <c r="E799" s="121">
        <v>13.71</v>
      </c>
      <c r="F799" s="92">
        <v>358187</v>
      </c>
      <c r="G799" s="125">
        <v>45931</v>
      </c>
      <c r="H799" s="123">
        <v>45966</v>
      </c>
      <c r="I799" s="92" t="s">
        <v>124</v>
      </c>
      <c r="J799" s="94" t="s">
        <v>808</v>
      </c>
      <c r="K799" s="92"/>
      <c r="L799" s="92" t="s">
        <v>531</v>
      </c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</row>
    <row r="800" spans="1:29">
      <c r="A800" s="94"/>
      <c r="B800" s="89"/>
      <c r="C800" s="69" t="str">
        <f t="shared" ca="1" si="6"/>
        <v>OK</v>
      </c>
      <c r="D800" s="92" t="s">
        <v>289</v>
      </c>
      <c r="E800" s="121">
        <v>13.71</v>
      </c>
      <c r="F800" s="92">
        <v>358187</v>
      </c>
      <c r="G800" s="125">
        <v>45931</v>
      </c>
      <c r="H800" s="123">
        <v>45966</v>
      </c>
      <c r="I800" s="92" t="s">
        <v>124</v>
      </c>
      <c r="J800" s="94" t="s">
        <v>808</v>
      </c>
      <c r="K800" s="92"/>
      <c r="L800" s="92" t="s">
        <v>289</v>
      </c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</row>
    <row r="801" spans="1:29">
      <c r="A801" s="94"/>
      <c r="B801" s="89"/>
      <c r="C801" s="69" t="str">
        <f t="shared" ca="1" si="6"/>
        <v>OK</v>
      </c>
      <c r="D801" s="92" t="s">
        <v>810</v>
      </c>
      <c r="E801" s="121">
        <v>13.71</v>
      </c>
      <c r="F801" s="92">
        <v>358187</v>
      </c>
      <c r="G801" s="125">
        <v>45931</v>
      </c>
      <c r="H801" s="123">
        <v>45966</v>
      </c>
      <c r="I801" s="92" t="s">
        <v>124</v>
      </c>
      <c r="J801" s="94" t="s">
        <v>808</v>
      </c>
      <c r="K801" s="92"/>
      <c r="L801" s="92" t="s">
        <v>810</v>
      </c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</row>
    <row r="802" spans="1:29">
      <c r="A802" s="94"/>
      <c r="B802" s="89"/>
      <c r="C802" s="69" t="str">
        <f t="shared" ca="1" si="6"/>
        <v>OK</v>
      </c>
      <c r="D802" s="92" t="s">
        <v>532</v>
      </c>
      <c r="E802" s="121">
        <v>13.71</v>
      </c>
      <c r="F802" s="92">
        <v>358187</v>
      </c>
      <c r="G802" s="125">
        <v>45931</v>
      </c>
      <c r="H802" s="123">
        <v>45966</v>
      </c>
      <c r="I802" s="92" t="s">
        <v>124</v>
      </c>
      <c r="J802" s="94" t="s">
        <v>808</v>
      </c>
      <c r="K802" s="92"/>
      <c r="L802" s="92" t="s">
        <v>532</v>
      </c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</row>
    <row r="803" spans="1:29">
      <c r="A803" s="94"/>
      <c r="B803" s="89"/>
      <c r="C803" s="69" t="str">
        <f t="shared" ca="1" si="6"/>
        <v>OK</v>
      </c>
      <c r="D803" s="92" t="s">
        <v>294</v>
      </c>
      <c r="E803" s="121">
        <v>13.71</v>
      </c>
      <c r="F803" s="92">
        <v>358187</v>
      </c>
      <c r="G803" s="125">
        <v>45931</v>
      </c>
      <c r="H803" s="123">
        <v>45966</v>
      </c>
      <c r="I803" s="92" t="s">
        <v>124</v>
      </c>
      <c r="J803" s="94" t="s">
        <v>808</v>
      </c>
      <c r="K803" s="92"/>
      <c r="L803" s="92" t="s">
        <v>294</v>
      </c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</row>
    <row r="804" spans="1:29">
      <c r="A804" s="94"/>
      <c r="B804" s="89"/>
      <c r="C804" s="69" t="str">
        <f t="shared" ca="1" si="6"/>
        <v>OK</v>
      </c>
      <c r="D804" s="92" t="s">
        <v>297</v>
      </c>
      <c r="E804" s="121">
        <v>13.71</v>
      </c>
      <c r="F804" s="92">
        <v>358187</v>
      </c>
      <c r="G804" s="125">
        <v>45931</v>
      </c>
      <c r="H804" s="123">
        <v>45966</v>
      </c>
      <c r="I804" s="92" t="s">
        <v>124</v>
      </c>
      <c r="J804" s="94" t="s">
        <v>808</v>
      </c>
      <c r="K804" s="92"/>
      <c r="L804" s="92" t="s">
        <v>297</v>
      </c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</row>
    <row r="805" spans="1:29">
      <c r="A805" s="94"/>
      <c r="B805" s="89"/>
      <c r="C805" s="69" t="str">
        <f t="shared" ca="1" si="6"/>
        <v>OK</v>
      </c>
      <c r="D805" s="92" t="s">
        <v>535</v>
      </c>
      <c r="E805" s="121">
        <v>13.71</v>
      </c>
      <c r="F805" s="92">
        <v>358187</v>
      </c>
      <c r="G805" s="125">
        <v>45931</v>
      </c>
      <c r="H805" s="123">
        <v>45966</v>
      </c>
      <c r="I805" s="92" t="s">
        <v>124</v>
      </c>
      <c r="J805" s="94" t="s">
        <v>808</v>
      </c>
      <c r="K805" s="92"/>
      <c r="L805" s="92" t="s">
        <v>535</v>
      </c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</row>
    <row r="806" spans="1:29">
      <c r="A806" s="94"/>
      <c r="B806" s="89"/>
      <c r="C806" s="69" t="str">
        <f t="shared" ca="1" si="6"/>
        <v>OK</v>
      </c>
      <c r="D806" s="92" t="s">
        <v>299</v>
      </c>
      <c r="E806" s="121">
        <v>13.71</v>
      </c>
      <c r="F806" s="92">
        <v>358187</v>
      </c>
      <c r="G806" s="125">
        <v>45931</v>
      </c>
      <c r="H806" s="123">
        <v>45966</v>
      </c>
      <c r="I806" s="92" t="s">
        <v>124</v>
      </c>
      <c r="J806" s="94" t="s">
        <v>808</v>
      </c>
      <c r="K806" s="92"/>
      <c r="L806" s="92" t="s">
        <v>299</v>
      </c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</row>
    <row r="807" spans="1:29">
      <c r="A807" s="94"/>
      <c r="B807" s="89"/>
      <c r="C807" s="69" t="str">
        <f t="shared" ca="1" si="6"/>
        <v>OK</v>
      </c>
      <c r="D807" s="92" t="s">
        <v>302</v>
      </c>
      <c r="E807" s="121">
        <v>13.71</v>
      </c>
      <c r="F807" s="92">
        <v>358187</v>
      </c>
      <c r="G807" s="125">
        <v>45931</v>
      </c>
      <c r="H807" s="123">
        <v>45966</v>
      </c>
      <c r="I807" s="92" t="s">
        <v>124</v>
      </c>
      <c r="J807" s="94" t="s">
        <v>808</v>
      </c>
      <c r="K807" s="92"/>
      <c r="L807" s="92" t="s">
        <v>302</v>
      </c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</row>
    <row r="808" spans="1:29">
      <c r="A808" s="94"/>
      <c r="B808" s="89"/>
      <c r="C808" s="69" t="str">
        <f t="shared" ca="1" si="6"/>
        <v>OK</v>
      </c>
      <c r="D808" s="92" t="s">
        <v>305</v>
      </c>
      <c r="E808" s="121">
        <v>13.71</v>
      </c>
      <c r="F808" s="92">
        <v>358187</v>
      </c>
      <c r="G808" s="125">
        <v>45931</v>
      </c>
      <c r="H808" s="123">
        <v>45966</v>
      </c>
      <c r="I808" s="92" t="s">
        <v>124</v>
      </c>
      <c r="J808" s="94" t="s">
        <v>808</v>
      </c>
      <c r="K808" s="92"/>
      <c r="L808" s="92" t="s">
        <v>305</v>
      </c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</row>
    <row r="809" spans="1:29">
      <c r="A809" s="94"/>
      <c r="B809" s="89"/>
      <c r="C809" s="69" t="str">
        <f t="shared" ca="1" si="6"/>
        <v>OK</v>
      </c>
      <c r="D809" s="92" t="s">
        <v>307</v>
      </c>
      <c r="E809" s="121">
        <v>13.71</v>
      </c>
      <c r="F809" s="92">
        <v>358187</v>
      </c>
      <c r="G809" s="125">
        <v>45931</v>
      </c>
      <c r="H809" s="123">
        <v>45966</v>
      </c>
      <c r="I809" s="92" t="s">
        <v>124</v>
      </c>
      <c r="J809" s="94" t="s">
        <v>808</v>
      </c>
      <c r="K809" s="92"/>
      <c r="L809" s="92" t="s">
        <v>307</v>
      </c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</row>
    <row r="810" spans="1:29">
      <c r="A810" s="94"/>
      <c r="B810" s="89"/>
      <c r="C810" s="69" t="str">
        <f t="shared" ca="1" si="6"/>
        <v>OK</v>
      </c>
      <c r="D810" s="92" t="s">
        <v>309</v>
      </c>
      <c r="E810" s="121">
        <v>13.71</v>
      </c>
      <c r="F810" s="92">
        <v>358187</v>
      </c>
      <c r="G810" s="125">
        <v>45931</v>
      </c>
      <c r="H810" s="123">
        <v>45966</v>
      </c>
      <c r="I810" s="92" t="s">
        <v>124</v>
      </c>
      <c r="J810" s="94" t="s">
        <v>808</v>
      </c>
      <c r="K810" s="92"/>
      <c r="L810" s="92" t="s">
        <v>309</v>
      </c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</row>
    <row r="811" spans="1:29">
      <c r="A811" s="94"/>
      <c r="B811" s="89"/>
      <c r="C811" s="69" t="str">
        <f t="shared" ca="1" si="6"/>
        <v>OK</v>
      </c>
      <c r="D811" s="92" t="s">
        <v>441</v>
      </c>
      <c r="E811" s="121">
        <v>13.71</v>
      </c>
      <c r="F811" s="92">
        <v>358187</v>
      </c>
      <c r="G811" s="125">
        <v>45931</v>
      </c>
      <c r="H811" s="123">
        <v>45966</v>
      </c>
      <c r="I811" s="92" t="s">
        <v>124</v>
      </c>
      <c r="J811" s="94" t="s">
        <v>808</v>
      </c>
      <c r="K811" s="92"/>
      <c r="L811" s="92" t="s">
        <v>441</v>
      </c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</row>
    <row r="812" spans="1:29">
      <c r="A812" s="94"/>
      <c r="B812" s="89"/>
      <c r="C812" s="69" t="str">
        <f t="shared" ca="1" si="6"/>
        <v>OK</v>
      </c>
      <c r="D812" s="92" t="s">
        <v>311</v>
      </c>
      <c r="E812" s="121">
        <v>13.71</v>
      </c>
      <c r="F812" s="92">
        <v>358187</v>
      </c>
      <c r="G812" s="125">
        <v>45931</v>
      </c>
      <c r="H812" s="123">
        <v>45966</v>
      </c>
      <c r="I812" s="92" t="s">
        <v>124</v>
      </c>
      <c r="J812" s="94" t="s">
        <v>808</v>
      </c>
      <c r="K812" s="92"/>
      <c r="L812" s="92" t="s">
        <v>311</v>
      </c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</row>
    <row r="813" spans="1:29">
      <c r="A813" s="94"/>
      <c r="B813" s="89"/>
      <c r="C813" s="69" t="str">
        <f t="shared" ca="1" si="6"/>
        <v>OK</v>
      </c>
      <c r="D813" s="92" t="s">
        <v>313</v>
      </c>
      <c r="E813" s="121">
        <v>13.71</v>
      </c>
      <c r="F813" s="92">
        <v>358187</v>
      </c>
      <c r="G813" s="125">
        <v>45931</v>
      </c>
      <c r="H813" s="123">
        <v>45966</v>
      </c>
      <c r="I813" s="92" t="s">
        <v>124</v>
      </c>
      <c r="J813" s="94" t="s">
        <v>808</v>
      </c>
      <c r="K813" s="92"/>
      <c r="L813" s="92" t="s">
        <v>313</v>
      </c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</row>
    <row r="814" spans="1:29">
      <c r="A814" s="94"/>
      <c r="B814" s="89"/>
      <c r="C814" s="69" t="str">
        <f t="shared" ca="1" si="6"/>
        <v>OK</v>
      </c>
      <c r="D814" s="92" t="s">
        <v>314</v>
      </c>
      <c r="E814" s="121">
        <v>13.71</v>
      </c>
      <c r="F814" s="92">
        <v>358187</v>
      </c>
      <c r="G814" s="125">
        <v>45931</v>
      </c>
      <c r="H814" s="123">
        <v>45966</v>
      </c>
      <c r="I814" s="92" t="s">
        <v>124</v>
      </c>
      <c r="J814" s="94" t="s">
        <v>808</v>
      </c>
      <c r="K814" s="92"/>
      <c r="L814" s="92" t="s">
        <v>314</v>
      </c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</row>
    <row r="815" spans="1:29">
      <c r="A815" s="94"/>
      <c r="B815" s="89"/>
      <c r="C815" s="69" t="str">
        <f t="shared" ca="1" si="6"/>
        <v>OK</v>
      </c>
      <c r="D815" s="92" t="s">
        <v>316</v>
      </c>
      <c r="E815" s="121">
        <v>13.71</v>
      </c>
      <c r="F815" s="92">
        <v>358187</v>
      </c>
      <c r="G815" s="125">
        <v>45931</v>
      </c>
      <c r="H815" s="123">
        <v>45966</v>
      </c>
      <c r="I815" s="92" t="s">
        <v>124</v>
      </c>
      <c r="J815" s="94" t="s">
        <v>808</v>
      </c>
      <c r="K815" s="92"/>
      <c r="L815" s="92" t="s">
        <v>316</v>
      </c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</row>
    <row r="816" spans="1:29">
      <c r="A816" s="94"/>
      <c r="B816" s="89"/>
      <c r="C816" s="69" t="str">
        <f t="shared" ca="1" si="6"/>
        <v>OK</v>
      </c>
      <c r="D816" s="92" t="s">
        <v>317</v>
      </c>
      <c r="E816" s="121">
        <v>13.71</v>
      </c>
      <c r="F816" s="92">
        <v>358187</v>
      </c>
      <c r="G816" s="125">
        <v>45931</v>
      </c>
      <c r="H816" s="123">
        <v>45966</v>
      </c>
      <c r="I816" s="92" t="s">
        <v>124</v>
      </c>
      <c r="J816" s="94" t="s">
        <v>808</v>
      </c>
      <c r="K816" s="92"/>
      <c r="L816" s="92" t="s">
        <v>317</v>
      </c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</row>
    <row r="817" spans="1:29">
      <c r="A817" s="94"/>
      <c r="B817" s="89"/>
      <c r="C817" s="69" t="str">
        <f t="shared" ca="1" si="6"/>
        <v>OK</v>
      </c>
      <c r="D817" s="92" t="s">
        <v>319</v>
      </c>
      <c r="E817" s="121">
        <v>13.71</v>
      </c>
      <c r="F817" s="92">
        <v>358187</v>
      </c>
      <c r="G817" s="125">
        <v>45931</v>
      </c>
      <c r="H817" s="123">
        <v>45966</v>
      </c>
      <c r="I817" s="92" t="s">
        <v>124</v>
      </c>
      <c r="J817" s="94" t="s">
        <v>808</v>
      </c>
      <c r="K817" s="92"/>
      <c r="L817" s="92" t="s">
        <v>319</v>
      </c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</row>
    <row r="818" spans="1:29">
      <c r="A818" s="94"/>
      <c r="B818" s="89"/>
      <c r="C818" s="69" t="str">
        <f t="shared" ca="1" si="6"/>
        <v>OK</v>
      </c>
      <c r="D818" s="92" t="s">
        <v>321</v>
      </c>
      <c r="E818" s="121">
        <v>13.71</v>
      </c>
      <c r="F818" s="92">
        <v>358187</v>
      </c>
      <c r="G818" s="125">
        <v>45931</v>
      </c>
      <c r="H818" s="123">
        <v>45966</v>
      </c>
      <c r="I818" s="92" t="s">
        <v>124</v>
      </c>
      <c r="J818" s="94" t="s">
        <v>808</v>
      </c>
      <c r="K818" s="92"/>
      <c r="L818" s="92" t="s">
        <v>321</v>
      </c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</row>
    <row r="819" spans="1:29">
      <c r="A819" s="94"/>
      <c r="B819" s="89"/>
      <c r="C819" s="69" t="str">
        <f t="shared" ca="1" si="6"/>
        <v>OK</v>
      </c>
      <c r="D819" s="92" t="s">
        <v>484</v>
      </c>
      <c r="E819" s="121">
        <v>13.71</v>
      </c>
      <c r="F819" s="92">
        <v>358187</v>
      </c>
      <c r="G819" s="125">
        <v>45931</v>
      </c>
      <c r="H819" s="123">
        <v>45966</v>
      </c>
      <c r="I819" s="92" t="s">
        <v>124</v>
      </c>
      <c r="J819" s="94" t="s">
        <v>808</v>
      </c>
      <c r="K819" s="92"/>
      <c r="L819" s="92" t="s">
        <v>484</v>
      </c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</row>
    <row r="820" spans="1:29">
      <c r="A820" s="94"/>
      <c r="B820" s="89"/>
      <c r="C820" s="69" t="str">
        <f t="shared" ca="1" si="6"/>
        <v>OK</v>
      </c>
      <c r="D820" s="92" t="s">
        <v>324</v>
      </c>
      <c r="E820" s="121">
        <v>13.71</v>
      </c>
      <c r="F820" s="92">
        <v>358187</v>
      </c>
      <c r="G820" s="125">
        <v>45931</v>
      </c>
      <c r="H820" s="123">
        <v>45966</v>
      </c>
      <c r="I820" s="92" t="s">
        <v>124</v>
      </c>
      <c r="J820" s="94" t="s">
        <v>808</v>
      </c>
      <c r="K820" s="92"/>
      <c r="L820" s="92" t="s">
        <v>324</v>
      </c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</row>
    <row r="821" spans="1:29">
      <c r="A821" s="94"/>
      <c r="B821" s="89"/>
      <c r="C821" s="69" t="str">
        <f t="shared" ca="1" si="6"/>
        <v>OK</v>
      </c>
      <c r="D821" s="92" t="s">
        <v>325</v>
      </c>
      <c r="E821" s="121">
        <v>13.71</v>
      </c>
      <c r="F821" s="92">
        <v>358187</v>
      </c>
      <c r="G821" s="125">
        <v>45931</v>
      </c>
      <c r="H821" s="123">
        <v>45966</v>
      </c>
      <c r="I821" s="92" t="s">
        <v>124</v>
      </c>
      <c r="J821" s="94" t="s">
        <v>808</v>
      </c>
      <c r="K821" s="92"/>
      <c r="L821" s="92" t="s">
        <v>325</v>
      </c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</row>
    <row r="822" spans="1:29">
      <c r="A822" s="94"/>
      <c r="B822" s="89"/>
      <c r="C822" s="69" t="str">
        <f t="shared" ca="1" si="6"/>
        <v>OK</v>
      </c>
      <c r="D822" s="92" t="s">
        <v>326</v>
      </c>
      <c r="E822" s="121">
        <v>13.71</v>
      </c>
      <c r="F822" s="92">
        <v>358187</v>
      </c>
      <c r="G822" s="125">
        <v>45931</v>
      </c>
      <c r="H822" s="123">
        <v>45966</v>
      </c>
      <c r="I822" s="92" t="s">
        <v>124</v>
      </c>
      <c r="J822" s="94" t="s">
        <v>808</v>
      </c>
      <c r="K822" s="92"/>
      <c r="L822" s="92" t="s">
        <v>326</v>
      </c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</row>
    <row r="823" spans="1:29">
      <c r="A823" s="94"/>
      <c r="B823" s="89"/>
      <c r="C823" s="69" t="str">
        <f t="shared" ca="1" si="6"/>
        <v>OK</v>
      </c>
      <c r="D823" s="92" t="s">
        <v>328</v>
      </c>
      <c r="E823" s="121">
        <v>13.71</v>
      </c>
      <c r="F823" s="92">
        <v>358187</v>
      </c>
      <c r="G823" s="125">
        <v>45931</v>
      </c>
      <c r="H823" s="123">
        <v>45966</v>
      </c>
      <c r="I823" s="92" t="s">
        <v>124</v>
      </c>
      <c r="J823" s="94" t="s">
        <v>808</v>
      </c>
      <c r="K823" s="92"/>
      <c r="L823" s="92" t="s">
        <v>328</v>
      </c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</row>
    <row r="824" spans="1:29">
      <c r="A824" s="94"/>
      <c r="B824" s="89"/>
      <c r="C824" s="69" t="str">
        <f t="shared" ca="1" si="6"/>
        <v>OK</v>
      </c>
      <c r="D824" s="92" t="s">
        <v>329</v>
      </c>
      <c r="E824" s="121">
        <v>13.71</v>
      </c>
      <c r="F824" s="92">
        <v>358187</v>
      </c>
      <c r="G824" s="125">
        <v>45931</v>
      </c>
      <c r="H824" s="123">
        <v>45966</v>
      </c>
      <c r="I824" s="92" t="s">
        <v>124</v>
      </c>
      <c r="J824" s="94" t="s">
        <v>808</v>
      </c>
      <c r="K824" s="92"/>
      <c r="L824" s="92" t="s">
        <v>329</v>
      </c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</row>
    <row r="825" spans="1:29">
      <c r="A825" s="94"/>
      <c r="B825" s="89"/>
      <c r="C825" s="69" t="str">
        <f t="shared" ca="1" si="6"/>
        <v>OK</v>
      </c>
      <c r="D825" s="92" t="s">
        <v>330</v>
      </c>
      <c r="E825" s="121">
        <v>13.71</v>
      </c>
      <c r="F825" s="92">
        <v>358187</v>
      </c>
      <c r="G825" s="125">
        <v>45931</v>
      </c>
      <c r="H825" s="123">
        <v>45966</v>
      </c>
      <c r="I825" s="92" t="s">
        <v>124</v>
      </c>
      <c r="J825" s="94" t="s">
        <v>808</v>
      </c>
      <c r="K825" s="92"/>
      <c r="L825" s="92" t="s">
        <v>330</v>
      </c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</row>
    <row r="826" spans="1:29">
      <c r="A826" s="94"/>
      <c r="B826" s="89"/>
      <c r="C826" s="69" t="str">
        <f t="shared" ca="1" si="6"/>
        <v>OK</v>
      </c>
      <c r="D826" s="92" t="s">
        <v>331</v>
      </c>
      <c r="E826" s="121">
        <v>13.71</v>
      </c>
      <c r="F826" s="92">
        <v>358187</v>
      </c>
      <c r="G826" s="125">
        <v>45931</v>
      </c>
      <c r="H826" s="123">
        <v>45966</v>
      </c>
      <c r="I826" s="92" t="s">
        <v>124</v>
      </c>
      <c r="J826" s="94" t="s">
        <v>808</v>
      </c>
      <c r="K826" s="92"/>
      <c r="L826" s="92" t="s">
        <v>331</v>
      </c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</row>
    <row r="827" spans="1:29">
      <c r="A827" s="94"/>
      <c r="B827" s="89"/>
      <c r="C827" s="69" t="str">
        <f t="shared" ca="1" si="6"/>
        <v>Incompleto</v>
      </c>
      <c r="D827" s="92" t="s">
        <v>811</v>
      </c>
      <c r="E827" s="121">
        <v>13.71</v>
      </c>
      <c r="F827" s="92">
        <v>358187</v>
      </c>
      <c r="G827" s="125">
        <v>45931</v>
      </c>
      <c r="H827" s="123">
        <v>45966</v>
      </c>
      <c r="I827" s="92" t="s">
        <v>124</v>
      </c>
      <c r="J827" s="94" t="s">
        <v>808</v>
      </c>
      <c r="K827" s="92"/>
      <c r="L827" s="92" t="s">
        <v>811</v>
      </c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</row>
    <row r="828" spans="1:29">
      <c r="A828" s="94"/>
      <c r="B828" s="89"/>
      <c r="C828" s="69" t="str">
        <f t="shared" ca="1" si="6"/>
        <v>Incompleto</v>
      </c>
      <c r="D828" s="92" t="s">
        <v>812</v>
      </c>
      <c r="E828" s="121">
        <v>13.71</v>
      </c>
      <c r="F828" s="92">
        <v>358187</v>
      </c>
      <c r="G828" s="125">
        <v>45931</v>
      </c>
      <c r="H828" s="123">
        <v>45966</v>
      </c>
      <c r="I828" s="92" t="s">
        <v>124</v>
      </c>
      <c r="J828" s="94" t="s">
        <v>808</v>
      </c>
      <c r="K828" s="92"/>
      <c r="L828" s="92" t="s">
        <v>812</v>
      </c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</row>
    <row r="829" spans="1:29">
      <c r="A829" s="94"/>
      <c r="B829" s="89"/>
      <c r="C829" s="69" t="str">
        <f t="shared" ca="1" si="6"/>
        <v>OK</v>
      </c>
      <c r="D829" s="92" t="s">
        <v>332</v>
      </c>
      <c r="E829" s="121">
        <v>13.71</v>
      </c>
      <c r="F829" s="92">
        <v>358187</v>
      </c>
      <c r="G829" s="125">
        <v>45931</v>
      </c>
      <c r="H829" s="123">
        <v>45966</v>
      </c>
      <c r="I829" s="92" t="s">
        <v>124</v>
      </c>
      <c r="J829" s="94" t="s">
        <v>808</v>
      </c>
      <c r="K829" s="92"/>
      <c r="L829" s="92" t="s">
        <v>332</v>
      </c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</row>
    <row r="830" spans="1:29">
      <c r="A830" s="94"/>
      <c r="B830" s="89"/>
      <c r="C830" s="69" t="str">
        <f t="shared" ca="1" si="6"/>
        <v>OK</v>
      </c>
      <c r="D830" s="92" t="s">
        <v>334</v>
      </c>
      <c r="E830" s="121">
        <v>13.71</v>
      </c>
      <c r="F830" s="92">
        <v>358187</v>
      </c>
      <c r="G830" s="125">
        <v>45931</v>
      </c>
      <c r="H830" s="123">
        <v>45966</v>
      </c>
      <c r="I830" s="92" t="s">
        <v>124</v>
      </c>
      <c r="J830" s="94" t="s">
        <v>808</v>
      </c>
      <c r="K830" s="92"/>
      <c r="L830" s="92" t="s">
        <v>334</v>
      </c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</row>
    <row r="831" spans="1:29">
      <c r="A831" s="94"/>
      <c r="B831" s="89"/>
      <c r="C831" s="69" t="str">
        <f t="shared" ca="1" si="6"/>
        <v>OK</v>
      </c>
      <c r="D831" s="92" t="s">
        <v>335</v>
      </c>
      <c r="E831" s="121">
        <v>13.71</v>
      </c>
      <c r="F831" s="92">
        <v>358187</v>
      </c>
      <c r="G831" s="125">
        <v>45931</v>
      </c>
      <c r="H831" s="123">
        <v>45966</v>
      </c>
      <c r="I831" s="92" t="s">
        <v>124</v>
      </c>
      <c r="J831" s="94" t="s">
        <v>808</v>
      </c>
      <c r="K831" s="92"/>
      <c r="L831" s="92" t="s">
        <v>335</v>
      </c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</row>
    <row r="832" spans="1:29">
      <c r="A832" s="94"/>
      <c r="B832" s="89"/>
      <c r="C832" s="69" t="str">
        <f t="shared" ca="1" si="6"/>
        <v>OK</v>
      </c>
      <c r="D832" s="92" t="s">
        <v>336</v>
      </c>
      <c r="E832" s="121">
        <v>13.71</v>
      </c>
      <c r="F832" s="92">
        <v>358187</v>
      </c>
      <c r="G832" s="125">
        <v>45931</v>
      </c>
      <c r="H832" s="123">
        <v>45966</v>
      </c>
      <c r="I832" s="92" t="s">
        <v>124</v>
      </c>
      <c r="J832" s="94" t="s">
        <v>808</v>
      </c>
      <c r="K832" s="92"/>
      <c r="L832" s="92" t="s">
        <v>336</v>
      </c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</row>
    <row r="833" spans="1:29">
      <c r="A833" s="94"/>
      <c r="B833" s="89"/>
      <c r="C833" s="69" t="str">
        <f t="shared" ca="1" si="6"/>
        <v>OK</v>
      </c>
      <c r="D833" s="92" t="s">
        <v>337</v>
      </c>
      <c r="E833" s="121">
        <v>13.71</v>
      </c>
      <c r="F833" s="92">
        <v>358187</v>
      </c>
      <c r="G833" s="125">
        <v>45931</v>
      </c>
      <c r="H833" s="123">
        <v>45966</v>
      </c>
      <c r="I833" s="92" t="s">
        <v>124</v>
      </c>
      <c r="J833" s="94" t="s">
        <v>808</v>
      </c>
      <c r="K833" s="92"/>
      <c r="L833" s="92" t="s">
        <v>337</v>
      </c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</row>
    <row r="834" spans="1:29">
      <c r="A834" s="94"/>
      <c r="B834" s="89"/>
      <c r="C834" s="69" t="str">
        <f t="shared" ca="1" si="6"/>
        <v>OK</v>
      </c>
      <c r="D834" s="92" t="s">
        <v>339</v>
      </c>
      <c r="E834" s="121">
        <v>13.71</v>
      </c>
      <c r="F834" s="92">
        <v>358187</v>
      </c>
      <c r="G834" s="125">
        <v>45931</v>
      </c>
      <c r="H834" s="123">
        <v>45966</v>
      </c>
      <c r="I834" s="92" t="s">
        <v>124</v>
      </c>
      <c r="J834" s="94" t="s">
        <v>808</v>
      </c>
      <c r="K834" s="92"/>
      <c r="L834" s="92" t="s">
        <v>339</v>
      </c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</row>
    <row r="835" spans="1:29">
      <c r="A835" s="94"/>
      <c r="B835" s="89"/>
      <c r="C835" s="69" t="str">
        <f t="shared" ca="1" si="6"/>
        <v>OK</v>
      </c>
      <c r="D835" s="92" t="s">
        <v>341</v>
      </c>
      <c r="E835" s="121">
        <v>13.71</v>
      </c>
      <c r="F835" s="92">
        <v>358187</v>
      </c>
      <c r="G835" s="125">
        <v>45931</v>
      </c>
      <c r="H835" s="123">
        <v>45966</v>
      </c>
      <c r="I835" s="92" t="s">
        <v>124</v>
      </c>
      <c r="J835" s="94" t="s">
        <v>808</v>
      </c>
      <c r="K835" s="92"/>
      <c r="L835" s="92" t="s">
        <v>341</v>
      </c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</row>
    <row r="836" spans="1:29">
      <c r="A836" s="94"/>
      <c r="B836" s="89"/>
      <c r="C836" s="69" t="str">
        <f t="shared" ca="1" si="6"/>
        <v>OK</v>
      </c>
      <c r="D836" s="92" t="s">
        <v>488</v>
      </c>
      <c r="E836" s="121">
        <v>13.71</v>
      </c>
      <c r="F836" s="92">
        <v>358187</v>
      </c>
      <c r="G836" s="125">
        <v>45931</v>
      </c>
      <c r="H836" s="123">
        <v>45966</v>
      </c>
      <c r="I836" s="92" t="s">
        <v>124</v>
      </c>
      <c r="J836" s="94" t="s">
        <v>808</v>
      </c>
      <c r="K836" s="92"/>
      <c r="L836" s="92" t="s">
        <v>488</v>
      </c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</row>
    <row r="837" spans="1:29">
      <c r="A837" s="94"/>
      <c r="B837" s="89"/>
      <c r="C837" s="69" t="str">
        <f t="shared" ca="1" si="6"/>
        <v>OK</v>
      </c>
      <c r="D837" s="92" t="s">
        <v>344</v>
      </c>
      <c r="E837" s="121">
        <v>13.71</v>
      </c>
      <c r="F837" s="92">
        <v>358187</v>
      </c>
      <c r="G837" s="125">
        <v>45931</v>
      </c>
      <c r="H837" s="123">
        <v>45966</v>
      </c>
      <c r="I837" s="92" t="s">
        <v>124</v>
      </c>
      <c r="J837" s="94" t="s">
        <v>808</v>
      </c>
      <c r="K837" s="92"/>
      <c r="L837" s="92" t="s">
        <v>344</v>
      </c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</row>
    <row r="838" spans="1:29">
      <c r="A838" s="94"/>
      <c r="B838" s="89"/>
      <c r="C838" s="69" t="str">
        <f t="shared" ca="1" si="6"/>
        <v>OK</v>
      </c>
      <c r="D838" s="92" t="s">
        <v>347</v>
      </c>
      <c r="E838" s="121">
        <v>13.71</v>
      </c>
      <c r="F838" s="92">
        <v>358187</v>
      </c>
      <c r="G838" s="125">
        <v>45931</v>
      </c>
      <c r="H838" s="123">
        <v>45966</v>
      </c>
      <c r="I838" s="92" t="s">
        <v>124</v>
      </c>
      <c r="J838" s="94" t="s">
        <v>808</v>
      </c>
      <c r="K838" s="92"/>
      <c r="L838" s="92" t="s">
        <v>347</v>
      </c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</row>
    <row r="839" spans="1:29">
      <c r="A839" s="94"/>
      <c r="B839" s="89"/>
      <c r="C839" s="69" t="str">
        <f t="shared" ca="1" si="6"/>
        <v>OK</v>
      </c>
      <c r="D839" s="92" t="s">
        <v>542</v>
      </c>
      <c r="E839" s="121">
        <v>13.71</v>
      </c>
      <c r="F839" s="92">
        <v>358187</v>
      </c>
      <c r="G839" s="125">
        <v>45931</v>
      </c>
      <c r="H839" s="123">
        <v>45966</v>
      </c>
      <c r="I839" s="92" t="s">
        <v>124</v>
      </c>
      <c r="J839" s="94" t="s">
        <v>808</v>
      </c>
      <c r="K839" s="92"/>
      <c r="L839" s="92" t="s">
        <v>542</v>
      </c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</row>
    <row r="840" spans="1:29">
      <c r="A840" s="94"/>
      <c r="B840" s="89"/>
      <c r="C840" s="69" t="str">
        <f t="shared" ca="1" si="6"/>
        <v>OK</v>
      </c>
      <c r="D840" s="92" t="s">
        <v>443</v>
      </c>
      <c r="E840" s="121">
        <v>13.71</v>
      </c>
      <c r="F840" s="92">
        <v>358187</v>
      </c>
      <c r="G840" s="125">
        <v>45931</v>
      </c>
      <c r="H840" s="123">
        <v>45966</v>
      </c>
      <c r="I840" s="92" t="s">
        <v>124</v>
      </c>
      <c r="J840" s="94" t="s">
        <v>808</v>
      </c>
      <c r="K840" s="92"/>
      <c r="L840" s="92" t="s">
        <v>443</v>
      </c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</row>
    <row r="841" spans="1:29">
      <c r="A841" s="94"/>
      <c r="B841" s="89"/>
      <c r="C841" s="69" t="str">
        <f t="shared" ca="1" si="6"/>
        <v>OK</v>
      </c>
      <c r="D841" s="92" t="s">
        <v>349</v>
      </c>
      <c r="E841" s="121">
        <v>13.71</v>
      </c>
      <c r="F841" s="92">
        <v>358187</v>
      </c>
      <c r="G841" s="125">
        <v>45931</v>
      </c>
      <c r="H841" s="123">
        <v>45966</v>
      </c>
      <c r="I841" s="92" t="s">
        <v>124</v>
      </c>
      <c r="J841" s="94" t="s">
        <v>808</v>
      </c>
      <c r="K841" s="92"/>
      <c r="L841" s="92" t="s">
        <v>349</v>
      </c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</row>
    <row r="842" spans="1:29">
      <c r="A842" s="94"/>
      <c r="B842" s="89"/>
      <c r="C842" s="69" t="str">
        <f t="shared" ca="1" si="6"/>
        <v>OK</v>
      </c>
      <c r="D842" s="92" t="s">
        <v>351</v>
      </c>
      <c r="E842" s="121">
        <v>13.71</v>
      </c>
      <c r="F842" s="92">
        <v>358187</v>
      </c>
      <c r="G842" s="125">
        <v>45931</v>
      </c>
      <c r="H842" s="123">
        <v>45966</v>
      </c>
      <c r="I842" s="92" t="s">
        <v>124</v>
      </c>
      <c r="J842" s="94" t="s">
        <v>808</v>
      </c>
      <c r="K842" s="92"/>
      <c r="L842" s="92" t="s">
        <v>351</v>
      </c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</row>
    <row r="843" spans="1:29">
      <c r="A843" s="94"/>
      <c r="B843" s="89"/>
      <c r="C843" s="69" t="str">
        <f t="shared" ca="1" si="6"/>
        <v>OK</v>
      </c>
      <c r="D843" s="92" t="s">
        <v>353</v>
      </c>
      <c r="E843" s="121">
        <v>13.71</v>
      </c>
      <c r="F843" s="92">
        <v>358187</v>
      </c>
      <c r="G843" s="125">
        <v>45931</v>
      </c>
      <c r="H843" s="123">
        <v>45966</v>
      </c>
      <c r="I843" s="92" t="s">
        <v>124</v>
      </c>
      <c r="J843" s="94" t="s">
        <v>808</v>
      </c>
      <c r="K843" s="92"/>
      <c r="L843" s="92" t="s">
        <v>353</v>
      </c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</row>
    <row r="844" spans="1:29">
      <c r="A844" s="94"/>
      <c r="B844" s="89"/>
      <c r="C844" s="69" t="str">
        <f t="shared" ca="1" si="6"/>
        <v>OK</v>
      </c>
      <c r="D844" s="92" t="s">
        <v>356</v>
      </c>
      <c r="E844" s="121">
        <v>13.71</v>
      </c>
      <c r="F844" s="92">
        <v>358187</v>
      </c>
      <c r="G844" s="125">
        <v>45931</v>
      </c>
      <c r="H844" s="123">
        <v>45966</v>
      </c>
      <c r="I844" s="92" t="s">
        <v>124</v>
      </c>
      <c r="J844" s="94" t="s">
        <v>808</v>
      </c>
      <c r="K844" s="92"/>
      <c r="L844" s="92" t="s">
        <v>356</v>
      </c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</row>
    <row r="845" spans="1:29">
      <c r="A845" s="94"/>
      <c r="B845" s="89"/>
      <c r="C845" s="69" t="str">
        <f t="shared" ca="1" si="6"/>
        <v>OK</v>
      </c>
      <c r="D845" s="92" t="s">
        <v>444</v>
      </c>
      <c r="E845" s="121">
        <v>13.71</v>
      </c>
      <c r="F845" s="92">
        <v>358187</v>
      </c>
      <c r="G845" s="125">
        <v>45931</v>
      </c>
      <c r="H845" s="123">
        <v>45966</v>
      </c>
      <c r="I845" s="92" t="s">
        <v>124</v>
      </c>
      <c r="J845" s="94" t="s">
        <v>808</v>
      </c>
      <c r="K845" s="92"/>
      <c r="L845" s="92" t="s">
        <v>444</v>
      </c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</row>
    <row r="846" spans="1:29">
      <c r="A846" s="94"/>
      <c r="B846" s="89"/>
      <c r="C846" s="69" t="str">
        <f t="shared" ca="1" si="6"/>
        <v>OK</v>
      </c>
      <c r="D846" s="92" t="s">
        <v>547</v>
      </c>
      <c r="E846" s="121">
        <v>13.71</v>
      </c>
      <c r="F846" s="92">
        <v>358187</v>
      </c>
      <c r="G846" s="125">
        <v>45931</v>
      </c>
      <c r="H846" s="123">
        <v>45966</v>
      </c>
      <c r="I846" s="92" t="s">
        <v>124</v>
      </c>
      <c r="J846" s="94" t="s">
        <v>808</v>
      </c>
      <c r="K846" s="92"/>
      <c r="L846" s="92" t="s">
        <v>547</v>
      </c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</row>
    <row r="847" spans="1:29">
      <c r="A847" s="94"/>
      <c r="B847" s="89"/>
      <c r="C847" s="69" t="str">
        <f t="shared" ca="1" si="6"/>
        <v>OK</v>
      </c>
      <c r="D847" s="92" t="s">
        <v>357</v>
      </c>
      <c r="E847" s="121">
        <v>13.71</v>
      </c>
      <c r="F847" s="92">
        <v>358187</v>
      </c>
      <c r="G847" s="125">
        <v>45931</v>
      </c>
      <c r="H847" s="123">
        <v>45966</v>
      </c>
      <c r="I847" s="92" t="s">
        <v>124</v>
      </c>
      <c r="J847" s="94" t="s">
        <v>808</v>
      </c>
      <c r="K847" s="92"/>
      <c r="L847" s="92" t="s">
        <v>357</v>
      </c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</row>
    <row r="848" spans="1:29">
      <c r="A848" s="94"/>
      <c r="B848" s="89"/>
      <c r="C848" s="69" t="str">
        <f t="shared" ca="1" si="6"/>
        <v>OK</v>
      </c>
      <c r="D848" s="92" t="s">
        <v>358</v>
      </c>
      <c r="E848" s="121">
        <v>13.71</v>
      </c>
      <c r="F848" s="92">
        <v>358187</v>
      </c>
      <c r="G848" s="125">
        <v>45931</v>
      </c>
      <c r="H848" s="123">
        <v>45966</v>
      </c>
      <c r="I848" s="92" t="s">
        <v>124</v>
      </c>
      <c r="J848" s="94" t="s">
        <v>808</v>
      </c>
      <c r="K848" s="92"/>
      <c r="L848" s="92" t="s">
        <v>358</v>
      </c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</row>
    <row r="849" spans="1:29">
      <c r="A849" s="94"/>
      <c r="B849" s="89"/>
      <c r="C849" s="69" t="str">
        <f t="shared" ca="1" si="6"/>
        <v>OK</v>
      </c>
      <c r="D849" s="92" t="s">
        <v>360</v>
      </c>
      <c r="E849" s="121">
        <v>13.71</v>
      </c>
      <c r="F849" s="92">
        <v>358187</v>
      </c>
      <c r="G849" s="125">
        <v>45931</v>
      </c>
      <c r="H849" s="123">
        <v>45966</v>
      </c>
      <c r="I849" s="92" t="s">
        <v>124</v>
      </c>
      <c r="J849" s="94" t="s">
        <v>808</v>
      </c>
      <c r="K849" s="92"/>
      <c r="L849" s="92" t="s">
        <v>360</v>
      </c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</row>
    <row r="850" spans="1:29">
      <c r="A850" s="94"/>
      <c r="B850" s="89"/>
      <c r="C850" s="69" t="str">
        <f t="shared" ca="1" si="6"/>
        <v>OK</v>
      </c>
      <c r="D850" s="92" t="s">
        <v>363</v>
      </c>
      <c r="E850" s="121">
        <v>13.71</v>
      </c>
      <c r="F850" s="92">
        <v>358187</v>
      </c>
      <c r="G850" s="125">
        <v>45931</v>
      </c>
      <c r="H850" s="123">
        <v>45966</v>
      </c>
      <c r="I850" s="92" t="s">
        <v>124</v>
      </c>
      <c r="J850" s="94" t="s">
        <v>808</v>
      </c>
      <c r="K850" s="92"/>
      <c r="L850" s="92" t="s">
        <v>363</v>
      </c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</row>
    <row r="851" spans="1:29">
      <c r="A851" s="94"/>
      <c r="B851" s="89"/>
      <c r="C851" s="69" t="str">
        <f t="shared" ca="1" si="6"/>
        <v>OK</v>
      </c>
      <c r="D851" s="92" t="s">
        <v>364</v>
      </c>
      <c r="E851" s="121">
        <v>13.71</v>
      </c>
      <c r="F851" s="92">
        <v>358187</v>
      </c>
      <c r="G851" s="125">
        <v>45931</v>
      </c>
      <c r="H851" s="123">
        <v>45966</v>
      </c>
      <c r="I851" s="92" t="s">
        <v>124</v>
      </c>
      <c r="J851" s="94" t="s">
        <v>808</v>
      </c>
      <c r="K851" s="92"/>
      <c r="L851" s="92" t="s">
        <v>364</v>
      </c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</row>
    <row r="852" spans="1:29">
      <c r="A852" s="94"/>
      <c r="B852" s="89"/>
      <c r="C852" s="69" t="str">
        <f t="shared" ca="1" si="6"/>
        <v>OK</v>
      </c>
      <c r="D852" s="92" t="s">
        <v>365</v>
      </c>
      <c r="E852" s="121">
        <v>13.71</v>
      </c>
      <c r="F852" s="92">
        <v>358187</v>
      </c>
      <c r="G852" s="125">
        <v>45931</v>
      </c>
      <c r="H852" s="123">
        <v>45966</v>
      </c>
      <c r="I852" s="92" t="s">
        <v>124</v>
      </c>
      <c r="J852" s="94" t="s">
        <v>808</v>
      </c>
      <c r="K852" s="92"/>
      <c r="L852" s="92" t="s">
        <v>365</v>
      </c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</row>
    <row r="853" spans="1:29">
      <c r="A853" s="94"/>
      <c r="B853" s="89"/>
      <c r="C853" s="69" t="str">
        <f t="shared" ca="1" si="6"/>
        <v>OK</v>
      </c>
      <c r="D853" s="92" t="s">
        <v>367</v>
      </c>
      <c r="E853" s="121">
        <v>13.71</v>
      </c>
      <c r="F853" s="92">
        <v>358187</v>
      </c>
      <c r="G853" s="125">
        <v>45931</v>
      </c>
      <c r="H853" s="123">
        <v>45966</v>
      </c>
      <c r="I853" s="92" t="s">
        <v>124</v>
      </c>
      <c r="J853" s="94" t="s">
        <v>808</v>
      </c>
      <c r="K853" s="92"/>
      <c r="L853" s="92" t="s">
        <v>367</v>
      </c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</row>
    <row r="854" spans="1:29">
      <c r="A854" s="94"/>
      <c r="B854" s="89"/>
      <c r="C854" s="69" t="str">
        <f t="shared" ca="1" si="6"/>
        <v>OK</v>
      </c>
      <c r="D854" s="92" t="s">
        <v>368</v>
      </c>
      <c r="E854" s="121">
        <v>13.71</v>
      </c>
      <c r="F854" s="92">
        <v>358187</v>
      </c>
      <c r="G854" s="125">
        <v>45931</v>
      </c>
      <c r="H854" s="123">
        <v>45966</v>
      </c>
      <c r="I854" s="92" t="s">
        <v>124</v>
      </c>
      <c r="J854" s="94" t="s">
        <v>808</v>
      </c>
      <c r="K854" s="92"/>
      <c r="L854" s="92" t="s">
        <v>368</v>
      </c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</row>
    <row r="855" spans="1:29">
      <c r="A855" s="94"/>
      <c r="B855" s="89"/>
      <c r="C855" s="69" t="str">
        <f t="shared" ca="1" si="6"/>
        <v>OK</v>
      </c>
      <c r="D855" s="92" t="s">
        <v>369</v>
      </c>
      <c r="E855" s="121">
        <v>13.71</v>
      </c>
      <c r="F855" s="92">
        <v>358187</v>
      </c>
      <c r="G855" s="125">
        <v>45931</v>
      </c>
      <c r="H855" s="123">
        <v>45966</v>
      </c>
      <c r="I855" s="92" t="s">
        <v>124</v>
      </c>
      <c r="J855" s="94" t="s">
        <v>808</v>
      </c>
      <c r="K855" s="92"/>
      <c r="L855" s="92" t="s">
        <v>369</v>
      </c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</row>
    <row r="856" spans="1:29">
      <c r="A856" s="94"/>
      <c r="B856" s="89"/>
      <c r="C856" s="69" t="str">
        <f t="shared" ca="1" si="6"/>
        <v>OK</v>
      </c>
      <c r="D856" s="92" t="s">
        <v>552</v>
      </c>
      <c r="E856" s="121">
        <v>13.71</v>
      </c>
      <c r="F856" s="92">
        <v>358187</v>
      </c>
      <c r="G856" s="125">
        <v>45931</v>
      </c>
      <c r="H856" s="123">
        <v>45966</v>
      </c>
      <c r="I856" s="92" t="s">
        <v>124</v>
      </c>
      <c r="J856" s="94" t="s">
        <v>808</v>
      </c>
      <c r="K856" s="92"/>
      <c r="L856" s="92" t="s">
        <v>552</v>
      </c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</row>
    <row r="857" spans="1:29">
      <c r="A857" s="94"/>
      <c r="B857" s="89"/>
      <c r="C857" s="69" t="str">
        <f t="shared" ca="1" si="6"/>
        <v>OK</v>
      </c>
      <c r="D857" s="92" t="s">
        <v>372</v>
      </c>
      <c r="E857" s="121">
        <v>13.71</v>
      </c>
      <c r="F857" s="92">
        <v>358187</v>
      </c>
      <c r="G857" s="125">
        <v>45931</v>
      </c>
      <c r="H857" s="123">
        <v>45966</v>
      </c>
      <c r="I857" s="92" t="s">
        <v>124</v>
      </c>
      <c r="J857" s="94" t="s">
        <v>808</v>
      </c>
      <c r="K857" s="92"/>
      <c r="L857" s="92" t="s">
        <v>372</v>
      </c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</row>
    <row r="858" spans="1:29">
      <c r="A858" s="94"/>
      <c r="B858" s="89"/>
      <c r="C858" s="69" t="str">
        <f t="shared" ca="1" si="6"/>
        <v>OK</v>
      </c>
      <c r="D858" s="92" t="s">
        <v>375</v>
      </c>
      <c r="E858" s="121">
        <v>13.71</v>
      </c>
      <c r="F858" s="92">
        <v>358187</v>
      </c>
      <c r="G858" s="125">
        <v>45931</v>
      </c>
      <c r="H858" s="123">
        <v>45966</v>
      </c>
      <c r="I858" s="92" t="s">
        <v>124</v>
      </c>
      <c r="J858" s="94" t="s">
        <v>808</v>
      </c>
      <c r="K858" s="92"/>
      <c r="L858" s="92" t="s">
        <v>375</v>
      </c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</row>
    <row r="859" spans="1:29">
      <c r="A859" s="94"/>
      <c r="B859" s="89"/>
      <c r="C859" s="69" t="str">
        <f t="shared" ca="1" si="6"/>
        <v>OK</v>
      </c>
      <c r="D859" s="92" t="s">
        <v>378</v>
      </c>
      <c r="E859" s="121">
        <v>13.71</v>
      </c>
      <c r="F859" s="92">
        <v>358187</v>
      </c>
      <c r="G859" s="125">
        <v>45931</v>
      </c>
      <c r="H859" s="123">
        <v>45966</v>
      </c>
      <c r="I859" s="92" t="s">
        <v>124</v>
      </c>
      <c r="J859" s="94" t="s">
        <v>808</v>
      </c>
      <c r="K859" s="92"/>
      <c r="L859" s="92" t="s">
        <v>378</v>
      </c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</row>
    <row r="860" spans="1:29">
      <c r="A860" s="94"/>
      <c r="B860" s="89"/>
      <c r="C860" s="69" t="str">
        <f t="shared" ca="1" si="6"/>
        <v>OK</v>
      </c>
      <c r="D860" s="92" t="s">
        <v>379</v>
      </c>
      <c r="E860" s="121">
        <v>13.71</v>
      </c>
      <c r="F860" s="92">
        <v>358187</v>
      </c>
      <c r="G860" s="125">
        <v>45931</v>
      </c>
      <c r="H860" s="123">
        <v>45966</v>
      </c>
      <c r="I860" s="92" t="s">
        <v>124</v>
      </c>
      <c r="J860" s="94" t="s">
        <v>808</v>
      </c>
      <c r="K860" s="92"/>
      <c r="L860" s="92" t="s">
        <v>379</v>
      </c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</row>
    <row r="861" spans="1:29">
      <c r="A861" s="94"/>
      <c r="B861" s="89"/>
      <c r="C861" s="69" t="str">
        <f t="shared" ca="1" si="6"/>
        <v>OK</v>
      </c>
      <c r="D861" s="92" t="s">
        <v>382</v>
      </c>
      <c r="E861" s="121">
        <v>13.71</v>
      </c>
      <c r="F861" s="92">
        <v>358187</v>
      </c>
      <c r="G861" s="125">
        <v>45931</v>
      </c>
      <c r="H861" s="123">
        <v>45966</v>
      </c>
      <c r="I861" s="92" t="s">
        <v>124</v>
      </c>
      <c r="J861" s="94" t="s">
        <v>808</v>
      </c>
      <c r="K861" s="92"/>
      <c r="L861" s="92" t="s">
        <v>382</v>
      </c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</row>
    <row r="862" spans="1:29">
      <c r="A862" s="94"/>
      <c r="B862" s="89"/>
      <c r="C862" s="69" t="str">
        <f t="shared" ca="1" si="6"/>
        <v>OK</v>
      </c>
      <c r="D862" s="92" t="s">
        <v>384</v>
      </c>
      <c r="E862" s="121">
        <v>13.71</v>
      </c>
      <c r="F862" s="92">
        <v>358187</v>
      </c>
      <c r="G862" s="125">
        <v>45931</v>
      </c>
      <c r="H862" s="123">
        <v>45966</v>
      </c>
      <c r="I862" s="92" t="s">
        <v>124</v>
      </c>
      <c r="J862" s="94" t="s">
        <v>808</v>
      </c>
      <c r="K862" s="92"/>
      <c r="L862" s="92" t="s">
        <v>384</v>
      </c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</row>
    <row r="863" spans="1:29">
      <c r="A863" s="94"/>
      <c r="B863" s="89"/>
      <c r="C863" s="69" t="str">
        <f t="shared" ca="1" si="6"/>
        <v>OK</v>
      </c>
      <c r="D863" s="92" t="s">
        <v>385</v>
      </c>
      <c r="E863" s="121">
        <v>13.71</v>
      </c>
      <c r="F863" s="92">
        <v>358187</v>
      </c>
      <c r="G863" s="125">
        <v>45931</v>
      </c>
      <c r="H863" s="123">
        <v>45966</v>
      </c>
      <c r="I863" s="92" t="s">
        <v>124</v>
      </c>
      <c r="J863" s="94" t="s">
        <v>808</v>
      </c>
      <c r="K863" s="92"/>
      <c r="L863" s="92" t="s">
        <v>385</v>
      </c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</row>
    <row r="864" spans="1:29">
      <c r="A864" s="94"/>
      <c r="B864" s="89"/>
      <c r="C864" s="69" t="str">
        <f t="shared" ca="1" si="6"/>
        <v>OK</v>
      </c>
      <c r="D864" s="92" t="s">
        <v>386</v>
      </c>
      <c r="E864" s="121">
        <v>13.71</v>
      </c>
      <c r="F864" s="92">
        <v>358187</v>
      </c>
      <c r="G864" s="125">
        <v>45931</v>
      </c>
      <c r="H864" s="123">
        <v>45966</v>
      </c>
      <c r="I864" s="92" t="s">
        <v>124</v>
      </c>
      <c r="J864" s="94" t="s">
        <v>808</v>
      </c>
      <c r="K864" s="92"/>
      <c r="L864" s="92" t="s">
        <v>386</v>
      </c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</row>
    <row r="865" spans="1:29">
      <c r="A865" s="94"/>
      <c r="B865" s="89"/>
      <c r="C865" s="69" t="str">
        <f t="shared" ca="1" si="6"/>
        <v>OK</v>
      </c>
      <c r="D865" s="92" t="s">
        <v>387</v>
      </c>
      <c r="E865" s="121">
        <v>13.71</v>
      </c>
      <c r="F865" s="92">
        <v>358187</v>
      </c>
      <c r="G865" s="125">
        <v>45931</v>
      </c>
      <c r="H865" s="123">
        <v>45966</v>
      </c>
      <c r="I865" s="92" t="s">
        <v>124</v>
      </c>
      <c r="J865" s="94" t="s">
        <v>808</v>
      </c>
      <c r="K865" s="92"/>
      <c r="L865" s="92" t="s">
        <v>387</v>
      </c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</row>
    <row r="866" spans="1:29">
      <c r="A866" s="94"/>
      <c r="B866" s="89"/>
      <c r="C866" s="69" t="str">
        <f t="shared" ca="1" si="6"/>
        <v>OK</v>
      </c>
      <c r="D866" s="92" t="s">
        <v>388</v>
      </c>
      <c r="E866" s="121">
        <v>13.71</v>
      </c>
      <c r="F866" s="92">
        <v>358187</v>
      </c>
      <c r="G866" s="125">
        <v>45931</v>
      </c>
      <c r="H866" s="123">
        <v>45966</v>
      </c>
      <c r="I866" s="92" t="s">
        <v>124</v>
      </c>
      <c r="J866" s="94" t="s">
        <v>808</v>
      </c>
      <c r="K866" s="92"/>
      <c r="L866" s="92" t="s">
        <v>388</v>
      </c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</row>
    <row r="867" spans="1:29">
      <c r="A867" s="94"/>
      <c r="B867" s="89"/>
      <c r="C867" s="69" t="str">
        <f t="shared" ca="1" si="6"/>
        <v>OK</v>
      </c>
      <c r="D867" s="92" t="s">
        <v>553</v>
      </c>
      <c r="E867" s="121">
        <v>13.71</v>
      </c>
      <c r="F867" s="92">
        <v>358187</v>
      </c>
      <c r="G867" s="125">
        <v>45931</v>
      </c>
      <c r="H867" s="123">
        <v>45966</v>
      </c>
      <c r="I867" s="92" t="s">
        <v>124</v>
      </c>
      <c r="J867" s="94" t="s">
        <v>808</v>
      </c>
      <c r="K867" s="92"/>
      <c r="L867" s="92" t="s">
        <v>553</v>
      </c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</row>
    <row r="868" spans="1:29">
      <c r="A868" s="94"/>
      <c r="B868" s="89"/>
      <c r="C868" s="69" t="str">
        <f t="shared" ca="1" si="6"/>
        <v>OK</v>
      </c>
      <c r="D868" s="92" t="s">
        <v>391</v>
      </c>
      <c r="E868" s="121">
        <v>13.71</v>
      </c>
      <c r="F868" s="92">
        <v>358187</v>
      </c>
      <c r="G868" s="125">
        <v>45931</v>
      </c>
      <c r="H868" s="123">
        <v>45966</v>
      </c>
      <c r="I868" s="92" t="s">
        <v>124</v>
      </c>
      <c r="J868" s="94" t="s">
        <v>808</v>
      </c>
      <c r="K868" s="92"/>
      <c r="L868" s="92" t="s">
        <v>391</v>
      </c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</row>
    <row r="869" spans="1:29">
      <c r="A869" s="94"/>
      <c r="B869" s="89"/>
      <c r="C869" s="69" t="str">
        <f t="shared" ca="1" si="6"/>
        <v>OK</v>
      </c>
      <c r="D869" s="92" t="s">
        <v>813</v>
      </c>
      <c r="E869" s="121">
        <v>13.71</v>
      </c>
      <c r="F869" s="92">
        <v>358187</v>
      </c>
      <c r="G869" s="125">
        <v>45931</v>
      </c>
      <c r="H869" s="123">
        <v>45966</v>
      </c>
      <c r="I869" s="92" t="s">
        <v>124</v>
      </c>
      <c r="J869" s="94" t="s">
        <v>808</v>
      </c>
      <c r="K869" s="92"/>
      <c r="L869" s="92" t="s">
        <v>813</v>
      </c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</row>
    <row r="870" spans="1:29">
      <c r="A870" s="94"/>
      <c r="B870" s="89"/>
      <c r="C870" s="69" t="str">
        <f t="shared" ca="1" si="6"/>
        <v>OK</v>
      </c>
      <c r="D870" s="92" t="s">
        <v>494</v>
      </c>
      <c r="E870" s="121">
        <v>13.71</v>
      </c>
      <c r="F870" s="92">
        <v>358187</v>
      </c>
      <c r="G870" s="125">
        <v>45931</v>
      </c>
      <c r="H870" s="123">
        <v>45966</v>
      </c>
      <c r="I870" s="92" t="s">
        <v>124</v>
      </c>
      <c r="J870" s="94" t="s">
        <v>808</v>
      </c>
      <c r="K870" s="92"/>
      <c r="L870" s="92" t="s">
        <v>494</v>
      </c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</row>
    <row r="871" spans="1:29">
      <c r="A871" s="94"/>
      <c r="B871" s="89"/>
      <c r="C871" s="69" t="str">
        <f t="shared" ca="1" si="6"/>
        <v>OK</v>
      </c>
      <c r="D871" s="92" t="s">
        <v>395</v>
      </c>
      <c r="E871" s="121">
        <v>13.71</v>
      </c>
      <c r="F871" s="92">
        <v>358187</v>
      </c>
      <c r="G871" s="125">
        <v>45931</v>
      </c>
      <c r="H871" s="123">
        <v>45966</v>
      </c>
      <c r="I871" s="92" t="s">
        <v>124</v>
      </c>
      <c r="J871" s="94" t="s">
        <v>808</v>
      </c>
      <c r="K871" s="92"/>
      <c r="L871" s="92" t="s">
        <v>395</v>
      </c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</row>
    <row r="872" spans="1:29">
      <c r="A872" s="94"/>
      <c r="B872" s="89"/>
      <c r="C872" s="69" t="str">
        <f t="shared" ca="1" si="6"/>
        <v>OK</v>
      </c>
      <c r="D872" s="92" t="s">
        <v>398</v>
      </c>
      <c r="E872" s="121">
        <v>13.71</v>
      </c>
      <c r="F872" s="92">
        <v>358187</v>
      </c>
      <c r="G872" s="125">
        <v>45931</v>
      </c>
      <c r="H872" s="123">
        <v>45966</v>
      </c>
      <c r="I872" s="92" t="s">
        <v>124</v>
      </c>
      <c r="J872" s="94" t="s">
        <v>808</v>
      </c>
      <c r="K872" s="92"/>
      <c r="L872" s="92" t="s">
        <v>398</v>
      </c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</row>
    <row r="873" spans="1:29">
      <c r="A873" s="94"/>
      <c r="B873" s="89"/>
      <c r="C873" s="69" t="str">
        <f t="shared" ca="1" si="6"/>
        <v>OK</v>
      </c>
      <c r="D873" s="92" t="s">
        <v>401</v>
      </c>
      <c r="E873" s="121">
        <v>13.71</v>
      </c>
      <c r="F873" s="92">
        <v>358187</v>
      </c>
      <c r="G873" s="125">
        <v>45931</v>
      </c>
      <c r="H873" s="123">
        <v>45966</v>
      </c>
      <c r="I873" s="92" t="s">
        <v>124</v>
      </c>
      <c r="J873" s="94" t="s">
        <v>808</v>
      </c>
      <c r="K873" s="92"/>
      <c r="L873" s="92" t="s">
        <v>401</v>
      </c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</row>
    <row r="874" spans="1:29">
      <c r="A874" s="94"/>
      <c r="B874" s="89"/>
      <c r="C874" s="69" t="str">
        <f t="shared" ca="1" si="6"/>
        <v>OK</v>
      </c>
      <c r="D874" s="92" t="s">
        <v>402</v>
      </c>
      <c r="E874" s="121">
        <v>13.71</v>
      </c>
      <c r="F874" s="92">
        <v>358187</v>
      </c>
      <c r="G874" s="125">
        <v>45931</v>
      </c>
      <c r="H874" s="123">
        <v>45966</v>
      </c>
      <c r="I874" s="92" t="s">
        <v>124</v>
      </c>
      <c r="J874" s="94" t="s">
        <v>808</v>
      </c>
      <c r="K874" s="92"/>
      <c r="L874" s="92" t="s">
        <v>402</v>
      </c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</row>
    <row r="875" spans="1:29">
      <c r="A875" s="94"/>
      <c r="B875" s="89"/>
      <c r="C875" s="69" t="str">
        <f t="shared" ca="1" si="6"/>
        <v>OK</v>
      </c>
      <c r="D875" s="92" t="s">
        <v>404</v>
      </c>
      <c r="E875" s="121">
        <v>13.71</v>
      </c>
      <c r="F875" s="92">
        <v>358187</v>
      </c>
      <c r="G875" s="125">
        <v>45931</v>
      </c>
      <c r="H875" s="123">
        <v>45966</v>
      </c>
      <c r="I875" s="92" t="s">
        <v>124</v>
      </c>
      <c r="J875" s="94" t="s">
        <v>808</v>
      </c>
      <c r="K875" s="92"/>
      <c r="L875" s="92" t="s">
        <v>404</v>
      </c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</row>
    <row r="876" spans="1:29">
      <c r="A876" s="94"/>
      <c r="B876" s="89"/>
      <c r="C876" s="69" t="str">
        <f t="shared" ca="1" si="6"/>
        <v>OK</v>
      </c>
      <c r="D876" s="92" t="s">
        <v>405</v>
      </c>
      <c r="E876" s="121">
        <v>13.71</v>
      </c>
      <c r="F876" s="92">
        <v>358187</v>
      </c>
      <c r="G876" s="125">
        <v>45931</v>
      </c>
      <c r="H876" s="123">
        <v>45966</v>
      </c>
      <c r="I876" s="92" t="s">
        <v>124</v>
      </c>
      <c r="J876" s="94" t="s">
        <v>808</v>
      </c>
      <c r="K876" s="92"/>
      <c r="L876" s="92" t="s">
        <v>405</v>
      </c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</row>
    <row r="877" spans="1:29">
      <c r="A877" s="94"/>
      <c r="B877" s="89"/>
      <c r="C877" s="69" t="str">
        <f t="shared" ca="1" si="6"/>
        <v>OK</v>
      </c>
      <c r="D877" s="92" t="s">
        <v>406</v>
      </c>
      <c r="E877" s="121">
        <v>13.71</v>
      </c>
      <c r="F877" s="92">
        <v>358187</v>
      </c>
      <c r="G877" s="125">
        <v>45931</v>
      </c>
      <c r="H877" s="123">
        <v>45966</v>
      </c>
      <c r="I877" s="92" t="s">
        <v>124</v>
      </c>
      <c r="J877" s="94" t="s">
        <v>808</v>
      </c>
      <c r="K877" s="92"/>
      <c r="L877" s="92" t="s">
        <v>406</v>
      </c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</row>
    <row r="878" spans="1:29">
      <c r="A878" s="94"/>
      <c r="B878" s="89"/>
      <c r="C878" s="69" t="str">
        <f t="shared" ca="1" si="6"/>
        <v>OK</v>
      </c>
      <c r="D878" s="92" t="s">
        <v>447</v>
      </c>
      <c r="E878" s="121">
        <v>13.71</v>
      </c>
      <c r="F878" s="92">
        <v>358187</v>
      </c>
      <c r="G878" s="125">
        <v>45931</v>
      </c>
      <c r="H878" s="123">
        <v>45966</v>
      </c>
      <c r="I878" s="92" t="s">
        <v>124</v>
      </c>
      <c r="J878" s="94" t="s">
        <v>808</v>
      </c>
      <c r="K878" s="92"/>
      <c r="L878" s="92" t="s">
        <v>447</v>
      </c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</row>
    <row r="879" spans="1:29">
      <c r="A879" s="94"/>
      <c r="B879" s="89"/>
      <c r="C879" s="69" t="str">
        <f t="shared" ca="1" si="6"/>
        <v>OK</v>
      </c>
      <c r="D879" s="92" t="s">
        <v>407</v>
      </c>
      <c r="E879" s="121">
        <v>13.71</v>
      </c>
      <c r="F879" s="92">
        <v>358187</v>
      </c>
      <c r="G879" s="125">
        <v>45931</v>
      </c>
      <c r="H879" s="123">
        <v>45966</v>
      </c>
      <c r="I879" s="92" t="s">
        <v>124</v>
      </c>
      <c r="J879" s="94" t="s">
        <v>808</v>
      </c>
      <c r="K879" s="92"/>
      <c r="L879" s="92" t="s">
        <v>407</v>
      </c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</row>
    <row r="880" spans="1:29">
      <c r="A880" s="94"/>
      <c r="B880" s="89"/>
      <c r="C880" s="69" t="str">
        <f t="shared" ca="1" si="6"/>
        <v>OK</v>
      </c>
      <c r="D880" s="92" t="s">
        <v>449</v>
      </c>
      <c r="E880" s="121">
        <v>13.71</v>
      </c>
      <c r="F880" s="92">
        <v>358187</v>
      </c>
      <c r="G880" s="125">
        <v>45931</v>
      </c>
      <c r="H880" s="123">
        <v>45966</v>
      </c>
      <c r="I880" s="92" t="s">
        <v>124</v>
      </c>
      <c r="J880" s="94" t="s">
        <v>808</v>
      </c>
      <c r="K880" s="92"/>
      <c r="L880" s="92" t="s">
        <v>449</v>
      </c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</row>
    <row r="881" spans="1:29">
      <c r="A881" s="94"/>
      <c r="B881" s="89"/>
      <c r="C881" s="69" t="str">
        <f t="shared" ca="1" si="6"/>
        <v>OK</v>
      </c>
      <c r="D881" s="92" t="s">
        <v>409</v>
      </c>
      <c r="E881" s="121">
        <v>13.71</v>
      </c>
      <c r="F881" s="92">
        <v>358187</v>
      </c>
      <c r="G881" s="125">
        <v>45931</v>
      </c>
      <c r="H881" s="123">
        <v>45966</v>
      </c>
      <c r="I881" s="92" t="s">
        <v>124</v>
      </c>
      <c r="J881" s="94" t="s">
        <v>808</v>
      </c>
      <c r="K881" s="92"/>
      <c r="L881" s="92" t="s">
        <v>409</v>
      </c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</row>
    <row r="882" spans="1:29">
      <c r="A882" s="94"/>
      <c r="B882" s="89"/>
      <c r="C882" s="69" t="str">
        <f t="shared" ca="1" si="6"/>
        <v>OK</v>
      </c>
      <c r="D882" s="92" t="s">
        <v>410</v>
      </c>
      <c r="E882" s="121">
        <v>13.71</v>
      </c>
      <c r="F882" s="92">
        <v>358187</v>
      </c>
      <c r="G882" s="125">
        <v>45931</v>
      </c>
      <c r="H882" s="123">
        <v>45966</v>
      </c>
      <c r="I882" s="92" t="s">
        <v>124</v>
      </c>
      <c r="J882" s="94" t="s">
        <v>808</v>
      </c>
      <c r="K882" s="92"/>
      <c r="L882" s="92" t="s">
        <v>410</v>
      </c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</row>
    <row r="883" spans="1:29">
      <c r="A883" s="94"/>
      <c r="B883" s="89"/>
      <c r="C883" s="69" t="str">
        <f t="shared" ca="1" si="6"/>
        <v>OK</v>
      </c>
      <c r="D883" s="92" t="s">
        <v>451</v>
      </c>
      <c r="E883" s="121">
        <v>13.71</v>
      </c>
      <c r="F883" s="92">
        <v>358187</v>
      </c>
      <c r="G883" s="125">
        <v>45931</v>
      </c>
      <c r="H883" s="123">
        <v>45966</v>
      </c>
      <c r="I883" s="92" t="s">
        <v>124</v>
      </c>
      <c r="J883" s="94" t="s">
        <v>808</v>
      </c>
      <c r="K883" s="92"/>
      <c r="L883" s="92" t="s">
        <v>451</v>
      </c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</row>
    <row r="884" spans="1:29">
      <c r="A884" s="94"/>
      <c r="B884" s="89"/>
      <c r="C884" s="69" t="str">
        <f t="shared" ca="1" si="6"/>
        <v>OK</v>
      </c>
      <c r="D884" s="92" t="s">
        <v>411</v>
      </c>
      <c r="E884" s="121">
        <v>13.71</v>
      </c>
      <c r="F884" s="92">
        <v>358187</v>
      </c>
      <c r="G884" s="125">
        <v>45931</v>
      </c>
      <c r="H884" s="123">
        <v>45966</v>
      </c>
      <c r="I884" s="92" t="s">
        <v>124</v>
      </c>
      <c r="J884" s="94" t="s">
        <v>808</v>
      </c>
      <c r="K884" s="92"/>
      <c r="L884" s="92" t="s">
        <v>411</v>
      </c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</row>
    <row r="885" spans="1:29">
      <c r="A885" s="94"/>
      <c r="B885" s="89"/>
      <c r="C885" s="69" t="str">
        <f t="shared" ca="1" si="6"/>
        <v>OK</v>
      </c>
      <c r="D885" s="92" t="s">
        <v>413</v>
      </c>
      <c r="E885" s="121">
        <v>13.71</v>
      </c>
      <c r="F885" s="92">
        <v>358187</v>
      </c>
      <c r="G885" s="125">
        <v>45931</v>
      </c>
      <c r="H885" s="123">
        <v>45966</v>
      </c>
      <c r="I885" s="92" t="s">
        <v>124</v>
      </c>
      <c r="J885" s="94" t="s">
        <v>808</v>
      </c>
      <c r="K885" s="92"/>
      <c r="L885" s="92" t="s">
        <v>413</v>
      </c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</row>
    <row r="886" spans="1:29">
      <c r="A886" s="94"/>
      <c r="B886" s="89"/>
      <c r="C886" s="69" t="str">
        <f t="shared" ca="1" si="6"/>
        <v>OK</v>
      </c>
      <c r="D886" s="92" t="s">
        <v>414</v>
      </c>
      <c r="E886" s="121">
        <v>13.71</v>
      </c>
      <c r="F886" s="92">
        <v>358187</v>
      </c>
      <c r="G886" s="125">
        <v>45931</v>
      </c>
      <c r="H886" s="123">
        <v>45966</v>
      </c>
      <c r="I886" s="92" t="s">
        <v>124</v>
      </c>
      <c r="J886" s="94" t="s">
        <v>808</v>
      </c>
      <c r="K886" s="92"/>
      <c r="L886" s="92" t="s">
        <v>414</v>
      </c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</row>
    <row r="887" spans="1:29">
      <c r="A887" s="94"/>
      <c r="B887" s="89"/>
      <c r="C887" s="69" t="str">
        <f t="shared" ca="1" si="6"/>
        <v>OK</v>
      </c>
      <c r="D887" s="92" t="s">
        <v>563</v>
      </c>
      <c r="E887" s="121">
        <v>13.71</v>
      </c>
      <c r="F887" s="92">
        <v>358187</v>
      </c>
      <c r="G887" s="125">
        <v>45931</v>
      </c>
      <c r="H887" s="123">
        <v>45966</v>
      </c>
      <c r="I887" s="92" t="s">
        <v>124</v>
      </c>
      <c r="J887" s="94" t="s">
        <v>808</v>
      </c>
      <c r="K887" s="92"/>
      <c r="L887" s="92" t="s">
        <v>563</v>
      </c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</row>
    <row r="888" spans="1:29">
      <c r="A888" s="94"/>
      <c r="B888" s="89"/>
      <c r="C888" s="69" t="str">
        <f t="shared" ca="1" si="6"/>
        <v>OK</v>
      </c>
      <c r="D888" s="92" t="s">
        <v>415</v>
      </c>
      <c r="E888" s="121">
        <v>13.71</v>
      </c>
      <c r="F888" s="92">
        <v>358187</v>
      </c>
      <c r="G888" s="125">
        <v>45931</v>
      </c>
      <c r="H888" s="123">
        <v>45966</v>
      </c>
      <c r="I888" s="92" t="s">
        <v>124</v>
      </c>
      <c r="J888" s="94" t="s">
        <v>808</v>
      </c>
      <c r="K888" s="92"/>
      <c r="L888" s="92" t="s">
        <v>415</v>
      </c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</row>
    <row r="889" spans="1:29">
      <c r="A889" s="94"/>
      <c r="B889" s="89"/>
      <c r="C889" s="69" t="str">
        <f t="shared" ca="1" si="6"/>
        <v>OK</v>
      </c>
      <c r="D889" s="92" t="s">
        <v>416</v>
      </c>
      <c r="E889" s="121">
        <v>13.71</v>
      </c>
      <c r="F889" s="92">
        <v>358187</v>
      </c>
      <c r="G889" s="125">
        <v>45931</v>
      </c>
      <c r="H889" s="123">
        <v>45966</v>
      </c>
      <c r="I889" s="92" t="s">
        <v>124</v>
      </c>
      <c r="J889" s="94" t="s">
        <v>808</v>
      </c>
      <c r="K889" s="92"/>
      <c r="L889" s="92" t="s">
        <v>416</v>
      </c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</row>
    <row r="890" spans="1:29">
      <c r="A890" s="94"/>
      <c r="B890" s="89"/>
      <c r="C890" s="69" t="str">
        <f t="shared" ca="1" si="6"/>
        <v>OK</v>
      </c>
      <c r="D890" s="92" t="s">
        <v>418</v>
      </c>
      <c r="E890" s="121">
        <v>13.71</v>
      </c>
      <c r="F890" s="92">
        <v>358187</v>
      </c>
      <c r="G890" s="125">
        <v>45931</v>
      </c>
      <c r="H890" s="123">
        <v>45966</v>
      </c>
      <c r="I890" s="92" t="s">
        <v>124</v>
      </c>
      <c r="J890" s="94" t="s">
        <v>808</v>
      </c>
      <c r="K890" s="92"/>
      <c r="L890" s="92" t="s">
        <v>418</v>
      </c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</row>
    <row r="891" spans="1:29">
      <c r="A891" s="94"/>
      <c r="B891" s="89"/>
      <c r="C891" s="69" t="str">
        <f t="shared" ca="1" si="6"/>
        <v>OK</v>
      </c>
      <c r="D891" s="92" t="s">
        <v>420</v>
      </c>
      <c r="E891" s="121">
        <v>13.71</v>
      </c>
      <c r="F891" s="92">
        <v>358187</v>
      </c>
      <c r="G891" s="125">
        <v>45931</v>
      </c>
      <c r="H891" s="123">
        <v>45966</v>
      </c>
      <c r="I891" s="92" t="s">
        <v>124</v>
      </c>
      <c r="J891" s="94" t="s">
        <v>808</v>
      </c>
      <c r="K891" s="92"/>
      <c r="L891" s="92" t="s">
        <v>420</v>
      </c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</row>
    <row r="892" spans="1:29">
      <c r="A892" s="94"/>
      <c r="B892" s="89"/>
      <c r="C892" s="69" t="str">
        <f t="shared" ca="1" si="6"/>
        <v>OK</v>
      </c>
      <c r="D892" s="92" t="s">
        <v>452</v>
      </c>
      <c r="E892" s="121">
        <v>13.71</v>
      </c>
      <c r="F892" s="92">
        <v>358187</v>
      </c>
      <c r="G892" s="125">
        <v>45931</v>
      </c>
      <c r="H892" s="123">
        <v>45966</v>
      </c>
      <c r="I892" s="92" t="s">
        <v>124</v>
      </c>
      <c r="J892" s="94" t="s">
        <v>808</v>
      </c>
      <c r="K892" s="92"/>
      <c r="L892" s="92" t="s">
        <v>452</v>
      </c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</row>
    <row r="893" spans="1:29">
      <c r="A893" s="94"/>
      <c r="B893" s="89"/>
      <c r="C893" s="69" t="str">
        <f t="shared" ca="1" si="6"/>
        <v>OK</v>
      </c>
      <c r="D893" s="92" t="s">
        <v>564</v>
      </c>
      <c r="E893" s="121">
        <v>13.71</v>
      </c>
      <c r="F893" s="92">
        <v>358187</v>
      </c>
      <c r="G893" s="125">
        <v>45931</v>
      </c>
      <c r="H893" s="123">
        <v>45966</v>
      </c>
      <c r="I893" s="92" t="s">
        <v>124</v>
      </c>
      <c r="J893" s="94" t="s">
        <v>808</v>
      </c>
      <c r="K893" s="92"/>
      <c r="L893" s="92" t="s">
        <v>564</v>
      </c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</row>
    <row r="894" spans="1:29">
      <c r="A894" s="94"/>
      <c r="B894" s="89"/>
      <c r="C894" s="69" t="str">
        <f t="shared" ca="1" si="6"/>
        <v>OK</v>
      </c>
      <c r="D894" s="92" t="s">
        <v>422</v>
      </c>
      <c r="E894" s="121">
        <v>13.71</v>
      </c>
      <c r="F894" s="92">
        <v>358187</v>
      </c>
      <c r="G894" s="125">
        <v>45931</v>
      </c>
      <c r="H894" s="123">
        <v>45966</v>
      </c>
      <c r="I894" s="92" t="s">
        <v>124</v>
      </c>
      <c r="J894" s="94" t="s">
        <v>808</v>
      </c>
      <c r="K894" s="92"/>
      <c r="L894" s="92" t="s">
        <v>422</v>
      </c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</row>
    <row r="895" spans="1:29">
      <c r="A895" s="94"/>
      <c r="B895" s="89"/>
      <c r="C895" s="69" t="str">
        <f t="shared" ca="1" si="6"/>
        <v>OK</v>
      </c>
      <c r="D895" s="92" t="s">
        <v>423</v>
      </c>
      <c r="E895" s="121">
        <v>13.71</v>
      </c>
      <c r="F895" s="92">
        <v>358187</v>
      </c>
      <c r="G895" s="125">
        <v>45931</v>
      </c>
      <c r="H895" s="123">
        <v>45966</v>
      </c>
      <c r="I895" s="92" t="s">
        <v>124</v>
      </c>
      <c r="J895" s="94" t="s">
        <v>808</v>
      </c>
      <c r="K895" s="92"/>
      <c r="L895" s="92" t="s">
        <v>423</v>
      </c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</row>
    <row r="896" spans="1:29">
      <c r="A896" s="94"/>
      <c r="B896" s="89"/>
      <c r="C896" s="69" t="str">
        <f t="shared" ca="1" si="6"/>
        <v>OK</v>
      </c>
      <c r="D896" s="92" t="s">
        <v>425</v>
      </c>
      <c r="E896" s="121">
        <v>13.71</v>
      </c>
      <c r="F896" s="92">
        <v>358187</v>
      </c>
      <c r="G896" s="125">
        <v>45931</v>
      </c>
      <c r="H896" s="123">
        <v>45966</v>
      </c>
      <c r="I896" s="92" t="s">
        <v>124</v>
      </c>
      <c r="J896" s="94" t="s">
        <v>808</v>
      </c>
      <c r="K896" s="92"/>
      <c r="L896" s="92" t="s">
        <v>425</v>
      </c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</row>
    <row r="897" spans="1:29">
      <c r="A897" s="94"/>
      <c r="B897" s="89"/>
      <c r="C897" s="69" t="str">
        <f t="shared" ca="1" si="6"/>
        <v>OK</v>
      </c>
      <c r="D897" s="92" t="s">
        <v>427</v>
      </c>
      <c r="E897" s="121">
        <v>13.71</v>
      </c>
      <c r="F897" s="92">
        <v>358187</v>
      </c>
      <c r="G897" s="125">
        <v>45931</v>
      </c>
      <c r="H897" s="123">
        <v>45966</v>
      </c>
      <c r="I897" s="92" t="s">
        <v>124</v>
      </c>
      <c r="J897" s="94" t="s">
        <v>808</v>
      </c>
      <c r="K897" s="92"/>
      <c r="L897" s="92" t="s">
        <v>427</v>
      </c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</row>
    <row r="898" spans="1:29">
      <c r="A898" s="94"/>
      <c r="B898" s="89"/>
      <c r="C898" s="69" t="str">
        <f t="shared" ca="1" si="6"/>
        <v>OK</v>
      </c>
      <c r="D898" s="92" t="s">
        <v>428</v>
      </c>
      <c r="E898" s="121">
        <v>13.71</v>
      </c>
      <c r="F898" s="92">
        <v>358187</v>
      </c>
      <c r="G898" s="125">
        <v>45931</v>
      </c>
      <c r="H898" s="123">
        <v>45966</v>
      </c>
      <c r="I898" s="92" t="s">
        <v>124</v>
      </c>
      <c r="J898" s="94" t="s">
        <v>808</v>
      </c>
      <c r="K898" s="92"/>
      <c r="L898" s="92" t="s">
        <v>428</v>
      </c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</row>
    <row r="899" spans="1:29">
      <c r="A899" s="94"/>
      <c r="B899" s="89"/>
      <c r="C899" s="69" t="str">
        <f t="shared" ca="1" si="6"/>
        <v>OK</v>
      </c>
      <c r="D899" s="92" t="s">
        <v>430</v>
      </c>
      <c r="E899" s="121">
        <v>13.71</v>
      </c>
      <c r="F899" s="92">
        <v>358187</v>
      </c>
      <c r="G899" s="125">
        <v>45931</v>
      </c>
      <c r="H899" s="123">
        <v>45966</v>
      </c>
      <c r="I899" s="92" t="s">
        <v>124</v>
      </c>
      <c r="J899" s="94" t="s">
        <v>808</v>
      </c>
      <c r="K899" s="92"/>
      <c r="L899" s="92" t="s">
        <v>430</v>
      </c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</row>
    <row r="900" spans="1:29">
      <c r="A900" s="94"/>
      <c r="B900" s="89"/>
      <c r="C900" s="69" t="str">
        <f t="shared" ca="1" si="6"/>
        <v>OK</v>
      </c>
      <c r="D900" s="92" t="s">
        <v>570</v>
      </c>
      <c r="E900" s="121">
        <v>13.71</v>
      </c>
      <c r="F900" s="92">
        <v>358187</v>
      </c>
      <c r="G900" s="125">
        <v>45931</v>
      </c>
      <c r="H900" s="123">
        <v>45966</v>
      </c>
      <c r="I900" s="92" t="s">
        <v>124</v>
      </c>
      <c r="J900" s="94" t="s">
        <v>808</v>
      </c>
      <c r="K900" s="92"/>
      <c r="L900" s="92" t="s">
        <v>570</v>
      </c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</row>
    <row r="901" spans="1:29">
      <c r="A901" s="94"/>
      <c r="B901" s="89"/>
      <c r="C901" s="69" t="str">
        <f t="shared" ca="1" si="6"/>
        <v>OK</v>
      </c>
      <c r="D901" s="126" t="s">
        <v>720</v>
      </c>
      <c r="E901" s="121">
        <v>13.71</v>
      </c>
      <c r="F901" s="92">
        <v>358187</v>
      </c>
      <c r="G901" s="125">
        <v>45931</v>
      </c>
      <c r="H901" s="123">
        <v>45966</v>
      </c>
      <c r="I901" s="92" t="s">
        <v>124</v>
      </c>
      <c r="J901" s="94" t="s">
        <v>808</v>
      </c>
      <c r="K901" s="92"/>
      <c r="L901" s="92" t="s">
        <v>831</v>
      </c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</row>
    <row r="902" spans="1:29">
      <c r="A902" s="94"/>
      <c r="B902" s="89"/>
      <c r="C902" s="69" t="str">
        <f t="shared" ca="1" si="6"/>
        <v>OK</v>
      </c>
      <c r="D902" s="92" t="s">
        <v>513</v>
      </c>
      <c r="E902" s="121">
        <v>27.42</v>
      </c>
      <c r="F902" s="92">
        <v>358187</v>
      </c>
      <c r="G902" s="125">
        <v>45931</v>
      </c>
      <c r="H902" s="123">
        <v>45966</v>
      </c>
      <c r="I902" s="92" t="s">
        <v>124</v>
      </c>
      <c r="J902" s="94" t="s">
        <v>808</v>
      </c>
      <c r="K902" s="92"/>
      <c r="L902" s="92" t="s">
        <v>513</v>
      </c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</row>
    <row r="903" spans="1:29">
      <c r="A903" s="94"/>
      <c r="B903" s="89"/>
      <c r="C903" s="69" t="str">
        <f t="shared" ca="1" si="6"/>
        <v>OK</v>
      </c>
      <c r="D903" s="92" t="s">
        <v>574</v>
      </c>
      <c r="E903" s="121">
        <v>13.71</v>
      </c>
      <c r="F903" s="92">
        <v>358187</v>
      </c>
      <c r="G903" s="125">
        <v>45931</v>
      </c>
      <c r="H903" s="123">
        <v>45966</v>
      </c>
      <c r="I903" s="92" t="s">
        <v>124</v>
      </c>
      <c r="J903" s="94" t="s">
        <v>808</v>
      </c>
      <c r="K903" s="92"/>
      <c r="L903" s="92" t="s">
        <v>574</v>
      </c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</row>
    <row r="904" spans="1:29">
      <c r="A904" s="94"/>
      <c r="B904" s="89"/>
      <c r="C904" s="69" t="str">
        <f t="shared" ca="1" si="6"/>
        <v>OK</v>
      </c>
      <c r="D904" s="92" t="s">
        <v>524</v>
      </c>
      <c r="E904" s="121">
        <v>27.42</v>
      </c>
      <c r="F904" s="92">
        <v>358187</v>
      </c>
      <c r="G904" s="125">
        <v>45931</v>
      </c>
      <c r="H904" s="123">
        <v>45966</v>
      </c>
      <c r="I904" s="92" t="s">
        <v>124</v>
      </c>
      <c r="J904" s="94" t="s">
        <v>808</v>
      </c>
      <c r="K904" s="92"/>
      <c r="L904" s="92" t="s">
        <v>524</v>
      </c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</row>
    <row r="905" spans="1:29">
      <c r="A905" s="94"/>
      <c r="B905" s="89"/>
      <c r="C905" s="69" t="str">
        <f t="shared" ca="1" si="6"/>
        <v>OK</v>
      </c>
      <c r="D905" s="92" t="s">
        <v>525</v>
      </c>
      <c r="E905" s="121">
        <v>27.42</v>
      </c>
      <c r="F905" s="92">
        <v>358187</v>
      </c>
      <c r="G905" s="125">
        <v>45931</v>
      </c>
      <c r="H905" s="123">
        <v>45966</v>
      </c>
      <c r="I905" s="92" t="s">
        <v>124</v>
      </c>
      <c r="J905" s="94" t="s">
        <v>808</v>
      </c>
      <c r="K905" s="92"/>
      <c r="L905" s="92" t="s">
        <v>525</v>
      </c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</row>
    <row r="906" spans="1:29">
      <c r="A906" s="94"/>
      <c r="B906" s="89"/>
      <c r="C906" s="69" t="str">
        <f t="shared" ca="1" si="6"/>
        <v>OK</v>
      </c>
      <c r="D906" s="92" t="s">
        <v>575</v>
      </c>
      <c r="E906" s="121">
        <v>13.71</v>
      </c>
      <c r="F906" s="92">
        <v>358187</v>
      </c>
      <c r="G906" s="125">
        <v>45931</v>
      </c>
      <c r="H906" s="123">
        <v>45966</v>
      </c>
      <c r="I906" s="92" t="s">
        <v>124</v>
      </c>
      <c r="J906" s="94" t="s">
        <v>808</v>
      </c>
      <c r="K906" s="92"/>
      <c r="L906" s="92" t="s">
        <v>575</v>
      </c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</row>
    <row r="907" spans="1:29">
      <c r="A907" s="94"/>
      <c r="B907" s="89"/>
      <c r="C907" s="69" t="str">
        <f t="shared" ca="1" si="6"/>
        <v>OK</v>
      </c>
      <c r="D907" s="92" t="s">
        <v>577</v>
      </c>
      <c r="E907" s="121">
        <v>13.71</v>
      </c>
      <c r="F907" s="92">
        <v>358187</v>
      </c>
      <c r="G907" s="125">
        <v>45931</v>
      </c>
      <c r="H907" s="123">
        <v>45966</v>
      </c>
      <c r="I907" s="92" t="s">
        <v>124</v>
      </c>
      <c r="J907" s="94" t="s">
        <v>808</v>
      </c>
      <c r="K907" s="92"/>
      <c r="L907" s="92" t="s">
        <v>577</v>
      </c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</row>
    <row r="908" spans="1:29">
      <c r="A908" s="94"/>
      <c r="B908" s="89"/>
      <c r="C908" s="69" t="str">
        <f t="shared" ca="1" si="6"/>
        <v>OK</v>
      </c>
      <c r="D908" s="126" t="s">
        <v>717</v>
      </c>
      <c r="E908" s="121">
        <v>13.71</v>
      </c>
      <c r="F908" s="92">
        <v>358187</v>
      </c>
      <c r="G908" s="125">
        <v>45931</v>
      </c>
      <c r="H908" s="123">
        <v>45966</v>
      </c>
      <c r="I908" s="92" t="s">
        <v>124</v>
      </c>
      <c r="J908" s="94" t="s">
        <v>808</v>
      </c>
      <c r="K908" s="92"/>
      <c r="L908" s="92" t="s">
        <v>701</v>
      </c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</row>
    <row r="909" spans="1:29">
      <c r="A909" s="94"/>
      <c r="B909" s="89"/>
      <c r="C909" s="69" t="str">
        <f t="shared" ca="1" si="6"/>
        <v>OK</v>
      </c>
      <c r="D909" s="126" t="s">
        <v>832</v>
      </c>
      <c r="E909" s="121">
        <v>13.71</v>
      </c>
      <c r="F909" s="92">
        <v>358187</v>
      </c>
      <c r="G909" s="125">
        <v>45931</v>
      </c>
      <c r="H909" s="123">
        <v>45966</v>
      </c>
      <c r="I909" s="92" t="s">
        <v>124</v>
      </c>
      <c r="J909" s="94" t="s">
        <v>808</v>
      </c>
      <c r="K909" s="92"/>
      <c r="L909" s="92" t="s">
        <v>833</v>
      </c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</row>
    <row r="910" spans="1:29">
      <c r="A910" s="94"/>
      <c r="B910" s="89"/>
      <c r="C910" s="69" t="str">
        <f t="shared" ca="1" si="6"/>
        <v>OK</v>
      </c>
      <c r="D910" s="92" t="s">
        <v>581</v>
      </c>
      <c r="E910" s="121">
        <v>13.71</v>
      </c>
      <c r="F910" s="92">
        <v>358187</v>
      </c>
      <c r="G910" s="125">
        <v>45931</v>
      </c>
      <c r="H910" s="123">
        <v>45966</v>
      </c>
      <c r="I910" s="92" t="s">
        <v>124</v>
      </c>
      <c r="J910" s="94" t="s">
        <v>808</v>
      </c>
      <c r="K910" s="92"/>
      <c r="L910" s="92" t="s">
        <v>581</v>
      </c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</row>
    <row r="911" spans="1:29">
      <c r="A911" s="94"/>
      <c r="B911" s="89"/>
      <c r="C911" s="69" t="str">
        <f t="shared" ca="1" si="6"/>
        <v>OK</v>
      </c>
      <c r="D911" s="92" t="s">
        <v>549</v>
      </c>
      <c r="E911" s="121">
        <v>27.42</v>
      </c>
      <c r="F911" s="92">
        <v>358187</v>
      </c>
      <c r="G911" s="125">
        <v>45931</v>
      </c>
      <c r="H911" s="123">
        <v>45966</v>
      </c>
      <c r="I911" s="92" t="s">
        <v>124</v>
      </c>
      <c r="J911" s="94" t="s">
        <v>808</v>
      </c>
      <c r="K911" s="92"/>
      <c r="L911" s="92" t="s">
        <v>549</v>
      </c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</row>
    <row r="912" spans="1:29">
      <c r="A912" s="94"/>
      <c r="B912" s="89"/>
      <c r="C912" s="69" t="str">
        <f t="shared" ca="1" si="6"/>
        <v>OK</v>
      </c>
      <c r="D912" s="92" t="s">
        <v>585</v>
      </c>
      <c r="E912" s="121">
        <v>13.71</v>
      </c>
      <c r="F912" s="92">
        <v>358187</v>
      </c>
      <c r="G912" s="125">
        <v>45931</v>
      </c>
      <c r="H912" s="123">
        <v>45966</v>
      </c>
      <c r="I912" s="92" t="s">
        <v>124</v>
      </c>
      <c r="J912" s="94" t="s">
        <v>808</v>
      </c>
      <c r="K912" s="92"/>
      <c r="L912" s="92" t="s">
        <v>585</v>
      </c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</row>
    <row r="913" spans="1:29">
      <c r="A913" s="94"/>
      <c r="B913" s="89"/>
      <c r="C913" s="69" t="str">
        <f t="shared" ca="1" si="6"/>
        <v>OK</v>
      </c>
      <c r="D913" s="92" t="s">
        <v>560</v>
      </c>
      <c r="E913" s="121">
        <v>27.42</v>
      </c>
      <c r="F913" s="92">
        <v>358187</v>
      </c>
      <c r="G913" s="125">
        <v>45931</v>
      </c>
      <c r="H913" s="123">
        <v>45966</v>
      </c>
      <c r="I913" s="92" t="s">
        <v>124</v>
      </c>
      <c r="J913" s="94" t="s">
        <v>808</v>
      </c>
      <c r="K913" s="92"/>
      <c r="L913" s="92" t="s">
        <v>560</v>
      </c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</row>
    <row r="914" spans="1:29">
      <c r="A914" s="94"/>
      <c r="B914" s="89"/>
      <c r="C914" s="69" t="str">
        <f t="shared" ca="1" si="6"/>
        <v>OK</v>
      </c>
      <c r="D914" s="92" t="s">
        <v>562</v>
      </c>
      <c r="E914" s="121">
        <v>27.42</v>
      </c>
      <c r="F914" s="92">
        <v>358187</v>
      </c>
      <c r="G914" s="125">
        <v>45931</v>
      </c>
      <c r="H914" s="123">
        <v>45966</v>
      </c>
      <c r="I914" s="92" t="s">
        <v>124</v>
      </c>
      <c r="J914" s="94" t="s">
        <v>808</v>
      </c>
      <c r="K914" s="92"/>
      <c r="L914" s="92" t="s">
        <v>562</v>
      </c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</row>
    <row r="915" spans="1:29">
      <c r="A915" s="94"/>
      <c r="B915" s="89"/>
      <c r="C915" s="69" t="str">
        <f t="shared" ca="1" si="6"/>
        <v>OK</v>
      </c>
      <c r="D915" s="92" t="s">
        <v>567</v>
      </c>
      <c r="E915" s="121">
        <v>27.42</v>
      </c>
      <c r="F915" s="92">
        <v>358187</v>
      </c>
      <c r="G915" s="125">
        <v>45931</v>
      </c>
      <c r="H915" s="123">
        <v>45966</v>
      </c>
      <c r="I915" s="92" t="s">
        <v>124</v>
      </c>
      <c r="J915" s="94" t="s">
        <v>808</v>
      </c>
      <c r="K915" s="92"/>
      <c r="L915" s="92" t="s">
        <v>567</v>
      </c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</row>
    <row r="916" spans="1:29">
      <c r="A916" s="94"/>
      <c r="B916" s="89"/>
      <c r="C916" s="69" t="str">
        <f t="shared" ca="1" si="6"/>
        <v>OK</v>
      </c>
      <c r="D916" s="92" t="s">
        <v>278</v>
      </c>
      <c r="E916" s="121">
        <v>161.1</v>
      </c>
      <c r="F916" s="92">
        <v>358188</v>
      </c>
      <c r="G916" s="125">
        <v>45931</v>
      </c>
      <c r="H916" s="123">
        <v>45966</v>
      </c>
      <c r="I916" s="92" t="s">
        <v>124</v>
      </c>
      <c r="J916" s="94" t="s">
        <v>808</v>
      </c>
      <c r="K916" s="92"/>
      <c r="L916" s="92" t="s">
        <v>278</v>
      </c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</row>
    <row r="917" spans="1:29">
      <c r="A917" s="94"/>
      <c r="B917" s="89"/>
      <c r="C917" s="69" t="str">
        <f t="shared" ca="1" si="6"/>
        <v>Incompleto</v>
      </c>
      <c r="D917" s="92" t="s">
        <v>346</v>
      </c>
      <c r="E917" s="121">
        <v>161.1</v>
      </c>
      <c r="F917" s="92">
        <v>358188</v>
      </c>
      <c r="G917" s="125">
        <v>45931</v>
      </c>
      <c r="H917" s="123">
        <v>45966</v>
      </c>
      <c r="I917" s="92" t="s">
        <v>124</v>
      </c>
      <c r="J917" s="94" t="s">
        <v>808</v>
      </c>
      <c r="K917" s="92"/>
      <c r="L917" s="92" t="s">
        <v>346</v>
      </c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</row>
    <row r="918" spans="1:29">
      <c r="A918" s="94"/>
      <c r="B918" s="89"/>
      <c r="C918" s="69" t="str">
        <f t="shared" ca="1" si="6"/>
        <v>OK</v>
      </c>
      <c r="D918" s="94" t="s">
        <v>180</v>
      </c>
      <c r="E918" s="119">
        <v>18.59</v>
      </c>
      <c r="F918" s="94">
        <v>376260</v>
      </c>
      <c r="G918" s="127">
        <v>45931</v>
      </c>
      <c r="H918" s="128">
        <v>45976</v>
      </c>
      <c r="I918" s="94" t="s">
        <v>124</v>
      </c>
      <c r="J918" s="94" t="s">
        <v>808</v>
      </c>
      <c r="K918" s="92"/>
      <c r="L918" s="94" t="s">
        <v>180</v>
      </c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</row>
    <row r="919" spans="1:29">
      <c r="A919" s="94"/>
      <c r="B919" s="89"/>
      <c r="C919" s="69" t="str">
        <f t="shared" ca="1" si="6"/>
        <v>OK</v>
      </c>
      <c r="D919" s="94" t="s">
        <v>193</v>
      </c>
      <c r="E919" s="119">
        <v>18.59</v>
      </c>
      <c r="F919" s="94">
        <v>376260</v>
      </c>
      <c r="G919" s="127">
        <v>45931</v>
      </c>
      <c r="H919" s="128">
        <v>45976</v>
      </c>
      <c r="I919" s="94" t="s">
        <v>124</v>
      </c>
      <c r="J919" s="94" t="s">
        <v>808</v>
      </c>
      <c r="K919" s="92"/>
      <c r="L919" s="94" t="s">
        <v>193</v>
      </c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</row>
    <row r="920" spans="1:29">
      <c r="A920" s="94"/>
      <c r="B920" s="89"/>
      <c r="C920" s="69" t="str">
        <f t="shared" ca="1" si="6"/>
        <v>OK</v>
      </c>
      <c r="D920" s="94" t="s">
        <v>223</v>
      </c>
      <c r="E920" s="119">
        <v>18.59</v>
      </c>
      <c r="F920" s="94">
        <v>376260</v>
      </c>
      <c r="G920" s="127">
        <v>45931</v>
      </c>
      <c r="H920" s="128">
        <v>45976</v>
      </c>
      <c r="I920" s="94" t="s">
        <v>124</v>
      </c>
      <c r="J920" s="94" t="s">
        <v>808</v>
      </c>
      <c r="K920" s="92"/>
      <c r="L920" s="94" t="s">
        <v>223</v>
      </c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</row>
    <row r="921" spans="1:29">
      <c r="A921" s="94"/>
      <c r="B921" s="89"/>
      <c r="C921" s="69" t="str">
        <f t="shared" ca="1" si="6"/>
        <v>Incompleto</v>
      </c>
      <c r="D921" s="94" t="s">
        <v>807</v>
      </c>
      <c r="E921" s="119">
        <v>18.59</v>
      </c>
      <c r="F921" s="94">
        <v>376260</v>
      </c>
      <c r="G921" s="127">
        <v>45931</v>
      </c>
      <c r="H921" s="128">
        <v>45976</v>
      </c>
      <c r="I921" s="94" t="s">
        <v>124</v>
      </c>
      <c r="J921" s="94" t="s">
        <v>808</v>
      </c>
      <c r="K921" s="92"/>
      <c r="L921" s="94" t="s">
        <v>807</v>
      </c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</row>
    <row r="922" spans="1:29">
      <c r="A922" s="94"/>
      <c r="B922" s="89"/>
      <c r="C922" s="69" t="str">
        <f t="shared" ca="1" si="6"/>
        <v>OK</v>
      </c>
      <c r="D922" s="94" t="s">
        <v>361</v>
      </c>
      <c r="E922" s="119">
        <v>18.59</v>
      </c>
      <c r="F922" s="94">
        <v>376260</v>
      </c>
      <c r="G922" s="127">
        <v>45931</v>
      </c>
      <c r="H922" s="128">
        <v>45976</v>
      </c>
      <c r="I922" s="94" t="s">
        <v>124</v>
      </c>
      <c r="J922" s="94" t="s">
        <v>808</v>
      </c>
      <c r="K922" s="92"/>
      <c r="L922" s="94" t="s">
        <v>361</v>
      </c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</row>
    <row r="923" spans="1:29">
      <c r="A923" s="94"/>
      <c r="B923" s="89"/>
      <c r="C923" s="69" t="str">
        <f t="shared" ca="1" si="6"/>
        <v>OK</v>
      </c>
      <c r="D923" s="94" t="s">
        <v>392</v>
      </c>
      <c r="E923" s="119">
        <v>18.59</v>
      </c>
      <c r="F923" s="94">
        <v>376260</v>
      </c>
      <c r="G923" s="127">
        <v>45931</v>
      </c>
      <c r="H923" s="128">
        <v>45976</v>
      </c>
      <c r="I923" s="94" t="s">
        <v>124</v>
      </c>
      <c r="J923" s="94" t="s">
        <v>808</v>
      </c>
      <c r="K923" s="92"/>
      <c r="L923" s="94" t="s">
        <v>392</v>
      </c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</row>
    <row r="924" spans="1:29">
      <c r="A924" s="94"/>
      <c r="B924" s="89"/>
      <c r="C924" s="69" t="str">
        <f t="shared" ca="1" si="6"/>
        <v>OK</v>
      </c>
      <c r="D924" s="94" t="s">
        <v>254</v>
      </c>
      <c r="E924" s="119">
        <v>59.67</v>
      </c>
      <c r="F924" s="94">
        <v>376259</v>
      </c>
      <c r="G924" s="127">
        <v>45931</v>
      </c>
      <c r="H924" s="128">
        <v>45976</v>
      </c>
      <c r="I924" s="94" t="s">
        <v>124</v>
      </c>
      <c r="J924" s="94" t="s">
        <v>808</v>
      </c>
      <c r="K924" s="92"/>
      <c r="L924" s="94" t="s">
        <v>256</v>
      </c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</row>
    <row r="925" spans="1:29">
      <c r="A925" s="94"/>
      <c r="B925" s="89"/>
      <c r="C925" s="69" t="str">
        <f t="shared" ca="1" si="6"/>
        <v>OK</v>
      </c>
      <c r="D925" s="94" t="s">
        <v>275</v>
      </c>
      <c r="E925" s="119">
        <v>59.67</v>
      </c>
      <c r="F925" s="94">
        <v>376259</v>
      </c>
      <c r="G925" s="127">
        <v>45931</v>
      </c>
      <c r="H925" s="128">
        <v>45976</v>
      </c>
      <c r="I925" s="94" t="s">
        <v>124</v>
      </c>
      <c r="J925" s="94" t="s">
        <v>808</v>
      </c>
      <c r="K925" s="92"/>
      <c r="L925" s="94" t="s">
        <v>276</v>
      </c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</row>
    <row r="926" spans="1:29">
      <c r="A926" s="94"/>
      <c r="B926" s="89"/>
      <c r="C926" s="69" t="str">
        <f t="shared" ca="1" si="6"/>
        <v>Incompleto</v>
      </c>
      <c r="D926" s="94" t="s">
        <v>394</v>
      </c>
      <c r="E926" s="119">
        <v>59.67</v>
      </c>
      <c r="F926" s="94">
        <v>376259</v>
      </c>
      <c r="G926" s="127">
        <v>45931</v>
      </c>
      <c r="H926" s="128">
        <v>45976</v>
      </c>
      <c r="I926" s="94" t="s">
        <v>124</v>
      </c>
      <c r="J926" s="94" t="s">
        <v>808</v>
      </c>
      <c r="K926" s="92"/>
      <c r="L926" s="94" t="s">
        <v>394</v>
      </c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</row>
    <row r="927" spans="1:29">
      <c r="A927" s="94"/>
      <c r="B927" s="89"/>
      <c r="C927" s="69" t="str">
        <f t="shared" ca="1" si="6"/>
        <v>OK</v>
      </c>
      <c r="D927" s="92" t="s">
        <v>146</v>
      </c>
      <c r="E927" s="121">
        <v>13.71</v>
      </c>
      <c r="F927" s="92">
        <v>397015</v>
      </c>
      <c r="G927" s="125">
        <v>45962</v>
      </c>
      <c r="H927" s="123">
        <v>45996</v>
      </c>
      <c r="I927" s="92" t="s">
        <v>124</v>
      </c>
      <c r="J927" s="94" t="s">
        <v>808</v>
      </c>
      <c r="K927" s="92"/>
      <c r="L927" s="92" t="s">
        <v>146</v>
      </c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</row>
    <row r="928" spans="1:29">
      <c r="A928" s="94"/>
      <c r="B928" s="89"/>
      <c r="C928" s="69" t="str">
        <f t="shared" ca="1" si="6"/>
        <v>OK</v>
      </c>
      <c r="D928" s="92" t="s">
        <v>148</v>
      </c>
      <c r="E928" s="121">
        <v>13.71</v>
      </c>
      <c r="F928" s="92">
        <v>397015</v>
      </c>
      <c r="G928" s="125">
        <v>45962</v>
      </c>
      <c r="H928" s="123">
        <v>45996</v>
      </c>
      <c r="I928" s="92" t="s">
        <v>124</v>
      </c>
      <c r="J928" s="94" t="s">
        <v>808</v>
      </c>
      <c r="K928" s="92"/>
      <c r="L928" s="92" t="s">
        <v>148</v>
      </c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</row>
    <row r="929" spans="1:29">
      <c r="A929" s="94"/>
      <c r="B929" s="89"/>
      <c r="C929" s="69" t="str">
        <f t="shared" ca="1" si="6"/>
        <v>OK</v>
      </c>
      <c r="D929" s="92" t="s">
        <v>150</v>
      </c>
      <c r="E929" s="121">
        <v>13.71</v>
      </c>
      <c r="F929" s="92">
        <v>397015</v>
      </c>
      <c r="G929" s="125">
        <v>45962</v>
      </c>
      <c r="H929" s="123">
        <v>45996</v>
      </c>
      <c r="I929" s="92" t="s">
        <v>124</v>
      </c>
      <c r="J929" s="94" t="s">
        <v>808</v>
      </c>
      <c r="K929" s="92"/>
      <c r="L929" s="92" t="s">
        <v>150</v>
      </c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</row>
    <row r="930" spans="1:29">
      <c r="A930" s="94"/>
      <c r="B930" s="89"/>
      <c r="C930" s="69" t="str">
        <f t="shared" ca="1" si="6"/>
        <v>OK</v>
      </c>
      <c r="D930" s="92" t="s">
        <v>152</v>
      </c>
      <c r="E930" s="121">
        <v>13.71</v>
      </c>
      <c r="F930" s="92">
        <v>397015</v>
      </c>
      <c r="G930" s="125">
        <v>45962</v>
      </c>
      <c r="H930" s="123">
        <v>45996</v>
      </c>
      <c r="I930" s="92" t="s">
        <v>124</v>
      </c>
      <c r="J930" s="94" t="s">
        <v>808</v>
      </c>
      <c r="K930" s="92"/>
      <c r="L930" s="92" t="s">
        <v>152</v>
      </c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</row>
    <row r="931" spans="1:29">
      <c r="A931" s="94"/>
      <c r="B931" s="89"/>
      <c r="C931" s="69" t="str">
        <f t="shared" ca="1" si="6"/>
        <v>OK</v>
      </c>
      <c r="D931" s="92" t="s">
        <v>154</v>
      </c>
      <c r="E931" s="121">
        <v>13.71</v>
      </c>
      <c r="F931" s="92">
        <v>397015</v>
      </c>
      <c r="G931" s="125">
        <v>45962</v>
      </c>
      <c r="H931" s="123">
        <v>45996</v>
      </c>
      <c r="I931" s="92" t="s">
        <v>124</v>
      </c>
      <c r="J931" s="94" t="s">
        <v>808</v>
      </c>
      <c r="K931" s="92"/>
      <c r="L931" s="92" t="s">
        <v>154</v>
      </c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</row>
    <row r="932" spans="1:29">
      <c r="A932" s="94"/>
      <c r="B932" s="89"/>
      <c r="C932" s="69" t="str">
        <f t="shared" ca="1" si="6"/>
        <v>OK</v>
      </c>
      <c r="D932" s="92" t="s">
        <v>156</v>
      </c>
      <c r="E932" s="121">
        <v>13.71</v>
      </c>
      <c r="F932" s="92">
        <v>397015</v>
      </c>
      <c r="G932" s="125">
        <v>45962</v>
      </c>
      <c r="H932" s="123">
        <v>45996</v>
      </c>
      <c r="I932" s="92" t="s">
        <v>124</v>
      </c>
      <c r="J932" s="94" t="s">
        <v>808</v>
      </c>
      <c r="K932" s="92"/>
      <c r="L932" s="92" t="s">
        <v>156</v>
      </c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</row>
    <row r="933" spans="1:29">
      <c r="A933" s="94"/>
      <c r="B933" s="89"/>
      <c r="C933" s="69" t="str">
        <f t="shared" ca="1" si="6"/>
        <v>OK</v>
      </c>
      <c r="D933" s="69" t="s">
        <v>834</v>
      </c>
      <c r="E933" s="121">
        <v>13.71</v>
      </c>
      <c r="F933" s="92">
        <v>397015</v>
      </c>
      <c r="G933" s="125">
        <v>45962</v>
      </c>
      <c r="H933" s="123">
        <v>45996</v>
      </c>
      <c r="I933" s="92" t="s">
        <v>124</v>
      </c>
      <c r="J933" s="94" t="s">
        <v>808</v>
      </c>
      <c r="K933" s="92"/>
      <c r="L933" s="92" t="s">
        <v>817</v>
      </c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</row>
    <row r="934" spans="1:29">
      <c r="A934" s="94"/>
      <c r="B934" s="89"/>
      <c r="C934" s="69" t="str">
        <f t="shared" ca="1" si="6"/>
        <v>OK</v>
      </c>
      <c r="D934" s="69" t="s">
        <v>835</v>
      </c>
      <c r="E934" s="121">
        <v>13.71</v>
      </c>
      <c r="F934" s="92">
        <v>397015</v>
      </c>
      <c r="G934" s="125">
        <v>45962</v>
      </c>
      <c r="H934" s="123">
        <v>45996</v>
      </c>
      <c r="I934" s="92" t="s">
        <v>124</v>
      </c>
      <c r="J934" s="94" t="s">
        <v>808</v>
      </c>
      <c r="K934" s="92"/>
      <c r="L934" s="92" t="s">
        <v>818</v>
      </c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</row>
    <row r="935" spans="1:29">
      <c r="A935" s="94"/>
      <c r="B935" s="89"/>
      <c r="C935" s="69" t="str">
        <f t="shared" ca="1" si="6"/>
        <v>OK</v>
      </c>
      <c r="D935" s="92" t="s">
        <v>643</v>
      </c>
      <c r="E935" s="121">
        <v>13.71</v>
      </c>
      <c r="F935" s="92">
        <v>397015</v>
      </c>
      <c r="G935" s="125">
        <v>45962</v>
      </c>
      <c r="H935" s="123">
        <v>45996</v>
      </c>
      <c r="I935" s="92" t="s">
        <v>124</v>
      </c>
      <c r="J935" s="94" t="s">
        <v>808</v>
      </c>
      <c r="K935" s="92"/>
      <c r="L935" s="92" t="s">
        <v>643</v>
      </c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</row>
    <row r="936" spans="1:29">
      <c r="A936" s="94"/>
      <c r="B936" s="89"/>
      <c r="C936" s="69" t="str">
        <f t="shared" ca="1" si="6"/>
        <v>OK</v>
      </c>
      <c r="D936" s="92" t="s">
        <v>644</v>
      </c>
      <c r="E936" s="121">
        <v>13.71</v>
      </c>
      <c r="F936" s="92">
        <v>397015</v>
      </c>
      <c r="G936" s="125">
        <v>45962</v>
      </c>
      <c r="H936" s="123">
        <v>45996</v>
      </c>
      <c r="I936" s="92" t="s">
        <v>124</v>
      </c>
      <c r="J936" s="94" t="s">
        <v>808</v>
      </c>
      <c r="K936" s="92"/>
      <c r="L936" s="92" t="s">
        <v>644</v>
      </c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</row>
    <row r="937" spans="1:29">
      <c r="A937" s="94"/>
      <c r="B937" s="89"/>
      <c r="C937" s="69" t="str">
        <f t="shared" ca="1" si="6"/>
        <v>OK</v>
      </c>
      <c r="D937" s="92" t="s">
        <v>496</v>
      </c>
      <c r="E937" s="121">
        <v>13.71</v>
      </c>
      <c r="F937" s="92">
        <v>397015</v>
      </c>
      <c r="G937" s="125">
        <v>45962</v>
      </c>
      <c r="H937" s="123">
        <v>45996</v>
      </c>
      <c r="I937" s="92" t="s">
        <v>124</v>
      </c>
      <c r="J937" s="94" t="s">
        <v>808</v>
      </c>
      <c r="K937" s="92"/>
      <c r="L937" s="92" t="s">
        <v>496</v>
      </c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</row>
    <row r="938" spans="1:29">
      <c r="A938" s="94"/>
      <c r="B938" s="89"/>
      <c r="C938" s="69" t="str">
        <f t="shared" ca="1" si="6"/>
        <v>OK</v>
      </c>
      <c r="D938" s="92" t="s">
        <v>570</v>
      </c>
      <c r="E938" s="121">
        <v>13.71</v>
      </c>
      <c r="F938" s="92">
        <v>397015</v>
      </c>
      <c r="G938" s="125">
        <v>45962</v>
      </c>
      <c r="H938" s="123">
        <v>45996</v>
      </c>
      <c r="I938" s="92" t="s">
        <v>124</v>
      </c>
      <c r="J938" s="94" t="s">
        <v>808</v>
      </c>
      <c r="K938" s="92"/>
      <c r="L938" s="92" t="s">
        <v>570</v>
      </c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</row>
    <row r="939" spans="1:29">
      <c r="A939" s="94"/>
      <c r="B939" s="89"/>
      <c r="C939" s="69" t="str">
        <f t="shared" ca="1" si="6"/>
        <v>OK</v>
      </c>
      <c r="D939" s="92" t="s">
        <v>169</v>
      </c>
      <c r="E939" s="121">
        <v>13.71</v>
      </c>
      <c r="F939" s="92">
        <v>397015</v>
      </c>
      <c r="G939" s="125">
        <v>45962</v>
      </c>
      <c r="H939" s="123">
        <v>45996</v>
      </c>
      <c r="I939" s="92" t="s">
        <v>124</v>
      </c>
      <c r="J939" s="94" t="s">
        <v>808</v>
      </c>
      <c r="K939" s="92"/>
      <c r="L939" s="92" t="s">
        <v>169</v>
      </c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</row>
    <row r="940" spans="1:29">
      <c r="A940" s="94"/>
      <c r="B940" s="89"/>
      <c r="C940" s="69" t="str">
        <f t="shared" ca="1" si="6"/>
        <v>OK</v>
      </c>
      <c r="D940" s="92" t="s">
        <v>172</v>
      </c>
      <c r="E940" s="121">
        <v>13.71</v>
      </c>
      <c r="F940" s="92">
        <v>397015</v>
      </c>
      <c r="G940" s="125">
        <v>45962</v>
      </c>
      <c r="H940" s="123">
        <v>45996</v>
      </c>
      <c r="I940" s="92" t="s">
        <v>124</v>
      </c>
      <c r="J940" s="94" t="s">
        <v>808</v>
      </c>
      <c r="K940" s="92"/>
      <c r="L940" s="92" t="s">
        <v>172</v>
      </c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</row>
    <row r="941" spans="1:29">
      <c r="A941" s="94"/>
      <c r="B941" s="89"/>
      <c r="C941" s="69" t="str">
        <f t="shared" ca="1" si="6"/>
        <v>OK</v>
      </c>
      <c r="D941" s="92" t="s">
        <v>174</v>
      </c>
      <c r="E941" s="121">
        <v>13.71</v>
      </c>
      <c r="F941" s="92">
        <v>397015</v>
      </c>
      <c r="G941" s="125">
        <v>45962</v>
      </c>
      <c r="H941" s="123">
        <v>45996</v>
      </c>
      <c r="I941" s="92" t="s">
        <v>124</v>
      </c>
      <c r="J941" s="94" t="s">
        <v>808</v>
      </c>
      <c r="K941" s="92"/>
      <c r="L941" s="92" t="s">
        <v>174</v>
      </c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</row>
    <row r="942" spans="1:29">
      <c r="A942" s="94"/>
      <c r="B942" s="89"/>
      <c r="C942" s="69" t="str">
        <f t="shared" ca="1" si="6"/>
        <v>OK</v>
      </c>
      <c r="D942" s="92" t="s">
        <v>175</v>
      </c>
      <c r="E942" s="121">
        <v>13.71</v>
      </c>
      <c r="F942" s="92">
        <v>397015</v>
      </c>
      <c r="G942" s="125">
        <v>45962</v>
      </c>
      <c r="H942" s="123">
        <v>45996</v>
      </c>
      <c r="I942" s="92" t="s">
        <v>124</v>
      </c>
      <c r="J942" s="94" t="s">
        <v>808</v>
      </c>
      <c r="K942" s="92"/>
      <c r="L942" s="92" t="s">
        <v>175</v>
      </c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</row>
    <row r="943" spans="1:29">
      <c r="A943" s="94"/>
      <c r="B943" s="89"/>
      <c r="C943" s="69" t="str">
        <f t="shared" ca="1" si="6"/>
        <v>OK</v>
      </c>
      <c r="D943" s="92" t="s">
        <v>176</v>
      </c>
      <c r="E943" s="121">
        <v>13.71</v>
      </c>
      <c r="F943" s="92">
        <v>397015</v>
      </c>
      <c r="G943" s="125">
        <v>45962</v>
      </c>
      <c r="H943" s="123">
        <v>45996</v>
      </c>
      <c r="I943" s="92" t="s">
        <v>124</v>
      </c>
      <c r="J943" s="94" t="s">
        <v>808</v>
      </c>
      <c r="K943" s="92"/>
      <c r="L943" s="92" t="s">
        <v>178</v>
      </c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</row>
    <row r="944" spans="1:29">
      <c r="A944" s="94"/>
      <c r="B944" s="89"/>
      <c r="C944" s="69" t="str">
        <f t="shared" ca="1" si="6"/>
        <v>OK</v>
      </c>
      <c r="D944" s="92" t="s">
        <v>646</v>
      </c>
      <c r="E944" s="121">
        <v>13.71</v>
      </c>
      <c r="F944" s="92">
        <v>397015</v>
      </c>
      <c r="G944" s="125">
        <v>45962</v>
      </c>
      <c r="H944" s="123">
        <v>45996</v>
      </c>
      <c r="I944" s="92" t="s">
        <v>124</v>
      </c>
      <c r="J944" s="94" t="s">
        <v>808</v>
      </c>
      <c r="K944" s="92"/>
      <c r="L944" s="92" t="s">
        <v>646</v>
      </c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</row>
    <row r="945" spans="1:29">
      <c r="A945" s="94"/>
      <c r="B945" s="89"/>
      <c r="C945" s="69" t="str">
        <f t="shared" ca="1" si="6"/>
        <v>OK</v>
      </c>
      <c r="D945" s="92" t="s">
        <v>183</v>
      </c>
      <c r="E945" s="121">
        <v>13.71</v>
      </c>
      <c r="F945" s="92">
        <v>397015</v>
      </c>
      <c r="G945" s="125">
        <v>45962</v>
      </c>
      <c r="H945" s="123">
        <v>45996</v>
      </c>
      <c r="I945" s="92" t="s">
        <v>124</v>
      </c>
      <c r="J945" s="94" t="s">
        <v>808</v>
      </c>
      <c r="K945" s="92"/>
      <c r="L945" s="92" t="s">
        <v>183</v>
      </c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</row>
    <row r="946" spans="1:29">
      <c r="A946" s="94"/>
      <c r="B946" s="89"/>
      <c r="C946" s="69" t="str">
        <f t="shared" ca="1" si="6"/>
        <v>OK</v>
      </c>
      <c r="D946" s="92" t="s">
        <v>186</v>
      </c>
      <c r="E946" s="121">
        <v>13.71</v>
      </c>
      <c r="F946" s="92">
        <v>397015</v>
      </c>
      <c r="G946" s="125">
        <v>45962</v>
      </c>
      <c r="H946" s="123">
        <v>45996</v>
      </c>
      <c r="I946" s="92" t="s">
        <v>124</v>
      </c>
      <c r="J946" s="94" t="s">
        <v>808</v>
      </c>
      <c r="K946" s="92"/>
      <c r="L946" s="92" t="s">
        <v>186</v>
      </c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</row>
    <row r="947" spans="1:29">
      <c r="A947" s="94"/>
      <c r="B947" s="89"/>
      <c r="C947" s="69" t="str">
        <f t="shared" ca="1" si="6"/>
        <v>OK</v>
      </c>
      <c r="D947" s="92" t="s">
        <v>187</v>
      </c>
      <c r="E947" s="121">
        <v>13.71</v>
      </c>
      <c r="F947" s="92">
        <v>397015</v>
      </c>
      <c r="G947" s="125">
        <v>45962</v>
      </c>
      <c r="H947" s="123">
        <v>45996</v>
      </c>
      <c r="I947" s="92" t="s">
        <v>124</v>
      </c>
      <c r="J947" s="94" t="s">
        <v>808</v>
      </c>
      <c r="K947" s="92"/>
      <c r="L947" s="92" t="s">
        <v>187</v>
      </c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</row>
    <row r="948" spans="1:29">
      <c r="A948" s="94"/>
      <c r="B948" s="89"/>
      <c r="C948" s="69" t="str">
        <f t="shared" ca="1" si="6"/>
        <v>OK</v>
      </c>
      <c r="D948" s="69" t="s">
        <v>720</v>
      </c>
      <c r="E948" s="121">
        <v>13.71</v>
      </c>
      <c r="F948" s="92">
        <v>397015</v>
      </c>
      <c r="G948" s="125">
        <v>45962</v>
      </c>
      <c r="H948" s="123">
        <v>45996</v>
      </c>
      <c r="I948" s="92" t="s">
        <v>124</v>
      </c>
      <c r="J948" s="94" t="s">
        <v>808</v>
      </c>
      <c r="K948" s="92"/>
      <c r="L948" s="92" t="s">
        <v>831</v>
      </c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</row>
    <row r="949" spans="1:29">
      <c r="A949" s="94"/>
      <c r="B949" s="89"/>
      <c r="C949" s="69" t="str">
        <f t="shared" ca="1" si="6"/>
        <v>OK</v>
      </c>
      <c r="D949" s="92" t="s">
        <v>189</v>
      </c>
      <c r="E949" s="121">
        <v>13.71</v>
      </c>
      <c r="F949" s="92">
        <v>397015</v>
      </c>
      <c r="G949" s="125">
        <v>45962</v>
      </c>
      <c r="H949" s="123">
        <v>45996</v>
      </c>
      <c r="I949" s="92" t="s">
        <v>124</v>
      </c>
      <c r="J949" s="94" t="s">
        <v>808</v>
      </c>
      <c r="K949" s="92"/>
      <c r="L949" s="92" t="s">
        <v>189</v>
      </c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</row>
    <row r="950" spans="1:29">
      <c r="A950" s="94"/>
      <c r="B950" s="89"/>
      <c r="C950" s="69" t="str">
        <f t="shared" ca="1" si="6"/>
        <v>OK</v>
      </c>
      <c r="D950" s="92" t="s">
        <v>191</v>
      </c>
      <c r="E950" s="121">
        <v>13.71</v>
      </c>
      <c r="F950" s="92">
        <v>397015</v>
      </c>
      <c r="G950" s="125">
        <v>45962</v>
      </c>
      <c r="H950" s="123">
        <v>45996</v>
      </c>
      <c r="I950" s="92" t="s">
        <v>124</v>
      </c>
      <c r="J950" s="94" t="s">
        <v>808</v>
      </c>
      <c r="K950" s="92"/>
      <c r="L950" s="92" t="s">
        <v>191</v>
      </c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</row>
    <row r="951" spans="1:29">
      <c r="A951" s="94"/>
      <c r="B951" s="89"/>
      <c r="C951" s="69" t="str">
        <f t="shared" ca="1" si="6"/>
        <v>OK</v>
      </c>
      <c r="D951" s="92" t="s">
        <v>501</v>
      </c>
      <c r="E951" s="121">
        <v>13.71</v>
      </c>
      <c r="F951" s="92">
        <v>397015</v>
      </c>
      <c r="G951" s="125">
        <v>45962</v>
      </c>
      <c r="H951" s="123">
        <v>45996</v>
      </c>
      <c r="I951" s="92" t="s">
        <v>124</v>
      </c>
      <c r="J951" s="94" t="s">
        <v>808</v>
      </c>
      <c r="K951" s="92"/>
      <c r="L951" s="92" t="s">
        <v>501</v>
      </c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</row>
    <row r="952" spans="1:29">
      <c r="A952" s="94"/>
      <c r="B952" s="89"/>
      <c r="C952" s="69" t="str">
        <f t="shared" ca="1" si="6"/>
        <v>OK</v>
      </c>
      <c r="D952" s="92" t="s">
        <v>195</v>
      </c>
      <c r="E952" s="121">
        <v>13.71</v>
      </c>
      <c r="F952" s="92">
        <v>397015</v>
      </c>
      <c r="G952" s="125">
        <v>45962</v>
      </c>
      <c r="H952" s="123">
        <v>45996</v>
      </c>
      <c r="I952" s="92" t="s">
        <v>124</v>
      </c>
      <c r="J952" s="94" t="s">
        <v>808</v>
      </c>
      <c r="K952" s="92"/>
      <c r="L952" s="92" t="s">
        <v>195</v>
      </c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</row>
    <row r="953" spans="1:29">
      <c r="A953" s="94"/>
      <c r="B953" s="89"/>
      <c r="C953" s="69" t="str">
        <f t="shared" ca="1" si="6"/>
        <v>OK</v>
      </c>
      <c r="D953" s="92" t="s">
        <v>196</v>
      </c>
      <c r="E953" s="121">
        <v>13.71</v>
      </c>
      <c r="F953" s="92">
        <v>397015</v>
      </c>
      <c r="G953" s="125">
        <v>45962</v>
      </c>
      <c r="H953" s="123">
        <v>45996</v>
      </c>
      <c r="I953" s="92" t="s">
        <v>124</v>
      </c>
      <c r="J953" s="94" t="s">
        <v>808</v>
      </c>
      <c r="K953" s="92"/>
      <c r="L953" s="92" t="s">
        <v>819</v>
      </c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</row>
    <row r="954" spans="1:29">
      <c r="A954" s="94"/>
      <c r="B954" s="89"/>
      <c r="C954" s="69" t="str">
        <f t="shared" ca="1" si="6"/>
        <v>OK</v>
      </c>
      <c r="D954" s="92" t="s">
        <v>460</v>
      </c>
      <c r="E954" s="121">
        <v>13.71</v>
      </c>
      <c r="F954" s="92">
        <v>397015</v>
      </c>
      <c r="G954" s="125">
        <v>45962</v>
      </c>
      <c r="H954" s="123">
        <v>45996</v>
      </c>
      <c r="I954" s="92" t="s">
        <v>124</v>
      </c>
      <c r="J954" s="94" t="s">
        <v>808</v>
      </c>
      <c r="K954" s="92"/>
      <c r="L954" s="92" t="s">
        <v>460</v>
      </c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</row>
    <row r="955" spans="1:29">
      <c r="A955" s="94"/>
      <c r="B955" s="89"/>
      <c r="C955" s="69" t="str">
        <f t="shared" ca="1" si="6"/>
        <v>OK</v>
      </c>
      <c r="D955" s="92" t="s">
        <v>198</v>
      </c>
      <c r="E955" s="121">
        <v>13.71</v>
      </c>
      <c r="F955" s="92">
        <v>397015</v>
      </c>
      <c r="G955" s="125">
        <v>45962</v>
      </c>
      <c r="H955" s="123">
        <v>45996</v>
      </c>
      <c r="I955" s="92" t="s">
        <v>124</v>
      </c>
      <c r="J955" s="94" t="s">
        <v>808</v>
      </c>
      <c r="K955" s="92"/>
      <c r="L955" s="92" t="s">
        <v>198</v>
      </c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</row>
    <row r="956" spans="1:29">
      <c r="A956" s="94"/>
      <c r="B956" s="89"/>
      <c r="C956" s="69" t="str">
        <f t="shared" ca="1" si="6"/>
        <v>OK</v>
      </c>
      <c r="D956" s="92" t="s">
        <v>199</v>
      </c>
      <c r="E956" s="121">
        <v>13.71</v>
      </c>
      <c r="F956" s="92">
        <v>397015</v>
      </c>
      <c r="G956" s="125">
        <v>45962</v>
      </c>
      <c r="H956" s="123">
        <v>45996</v>
      </c>
      <c r="I956" s="92" t="s">
        <v>124</v>
      </c>
      <c r="J956" s="94" t="s">
        <v>808</v>
      </c>
      <c r="K956" s="92"/>
      <c r="L956" s="92" t="s">
        <v>199</v>
      </c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</row>
    <row r="957" spans="1:29">
      <c r="A957" s="94"/>
      <c r="B957" s="89"/>
      <c r="C957" s="69" t="str">
        <f t="shared" ca="1" si="6"/>
        <v>OK</v>
      </c>
      <c r="D957" s="92" t="s">
        <v>201</v>
      </c>
      <c r="E957" s="121">
        <v>13.71</v>
      </c>
      <c r="F957" s="92">
        <v>397015</v>
      </c>
      <c r="G957" s="125">
        <v>45962</v>
      </c>
      <c r="H957" s="123">
        <v>45996</v>
      </c>
      <c r="I957" s="92" t="s">
        <v>124</v>
      </c>
      <c r="J957" s="94" t="s">
        <v>808</v>
      </c>
      <c r="K957" s="92"/>
      <c r="L957" s="92" t="s">
        <v>201</v>
      </c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</row>
    <row r="958" spans="1:29">
      <c r="A958" s="94"/>
      <c r="B958" s="89"/>
      <c r="C958" s="69" t="str">
        <f t="shared" ca="1" si="6"/>
        <v>OK</v>
      </c>
      <c r="D958" s="92" t="s">
        <v>204</v>
      </c>
      <c r="E958" s="121">
        <v>13.71</v>
      </c>
      <c r="F958" s="92">
        <v>397015</v>
      </c>
      <c r="G958" s="125">
        <v>45962</v>
      </c>
      <c r="H958" s="123">
        <v>45996</v>
      </c>
      <c r="I958" s="92" t="s">
        <v>124</v>
      </c>
      <c r="J958" s="94" t="s">
        <v>808</v>
      </c>
      <c r="K958" s="92"/>
      <c r="L958" s="92" t="s">
        <v>204</v>
      </c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</row>
    <row r="959" spans="1:29">
      <c r="A959" s="94"/>
      <c r="B959" s="89"/>
      <c r="C959" s="69" t="str">
        <f t="shared" ca="1" si="6"/>
        <v>OK</v>
      </c>
      <c r="D959" s="92" t="s">
        <v>206</v>
      </c>
      <c r="E959" s="121">
        <v>13.71</v>
      </c>
      <c r="F959" s="92">
        <v>397015</v>
      </c>
      <c r="G959" s="125">
        <v>45962</v>
      </c>
      <c r="H959" s="123">
        <v>45996</v>
      </c>
      <c r="I959" s="92" t="s">
        <v>124</v>
      </c>
      <c r="J959" s="94" t="s">
        <v>808</v>
      </c>
      <c r="K959" s="92"/>
      <c r="L959" s="92" t="s">
        <v>206</v>
      </c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</row>
    <row r="960" spans="1:29">
      <c r="A960" s="94"/>
      <c r="B960" s="89"/>
      <c r="C960" s="69" t="str">
        <f t="shared" ca="1" si="6"/>
        <v>OK</v>
      </c>
      <c r="D960" s="92" t="s">
        <v>507</v>
      </c>
      <c r="E960" s="121">
        <v>13.71</v>
      </c>
      <c r="F960" s="92">
        <v>397015</v>
      </c>
      <c r="G960" s="125">
        <v>45962</v>
      </c>
      <c r="H960" s="123">
        <v>45996</v>
      </c>
      <c r="I960" s="92" t="s">
        <v>124</v>
      </c>
      <c r="J960" s="94" t="s">
        <v>808</v>
      </c>
      <c r="K960" s="92"/>
      <c r="L960" s="92" t="s">
        <v>698</v>
      </c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</row>
    <row r="961" spans="1:29">
      <c r="A961" s="94"/>
      <c r="B961" s="89"/>
      <c r="C961" s="69" t="str">
        <f t="shared" ca="1" si="6"/>
        <v>OK</v>
      </c>
      <c r="D961" s="92" t="s">
        <v>209</v>
      </c>
      <c r="E961" s="121">
        <v>13.71</v>
      </c>
      <c r="F961" s="92">
        <v>397015</v>
      </c>
      <c r="G961" s="125">
        <v>45962</v>
      </c>
      <c r="H961" s="123">
        <v>45996</v>
      </c>
      <c r="I961" s="92" t="s">
        <v>124</v>
      </c>
      <c r="J961" s="94" t="s">
        <v>808</v>
      </c>
      <c r="K961" s="92"/>
      <c r="L961" s="92" t="s">
        <v>209</v>
      </c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</row>
    <row r="962" spans="1:29">
      <c r="A962" s="94"/>
      <c r="B962" s="89"/>
      <c r="C962" s="69" t="str">
        <f t="shared" ca="1" si="6"/>
        <v>OK</v>
      </c>
      <c r="D962" s="92" t="s">
        <v>210</v>
      </c>
      <c r="E962" s="121">
        <v>13.71</v>
      </c>
      <c r="F962" s="92">
        <v>397015</v>
      </c>
      <c r="G962" s="125">
        <v>45962</v>
      </c>
      <c r="H962" s="123">
        <v>45996</v>
      </c>
      <c r="I962" s="92" t="s">
        <v>124</v>
      </c>
      <c r="J962" s="94" t="s">
        <v>808</v>
      </c>
      <c r="K962" s="92"/>
      <c r="L962" s="92" t="s">
        <v>820</v>
      </c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</row>
    <row r="963" spans="1:29">
      <c r="A963" s="94"/>
      <c r="B963" s="89"/>
      <c r="C963" s="69" t="str">
        <f t="shared" ca="1" si="6"/>
        <v>OK</v>
      </c>
      <c r="D963" s="92" t="s">
        <v>213</v>
      </c>
      <c r="E963" s="121">
        <v>13.71</v>
      </c>
      <c r="F963" s="92">
        <v>397015</v>
      </c>
      <c r="G963" s="125">
        <v>45962</v>
      </c>
      <c r="H963" s="123">
        <v>45996</v>
      </c>
      <c r="I963" s="92" t="s">
        <v>124</v>
      </c>
      <c r="J963" s="94" t="s">
        <v>808</v>
      </c>
      <c r="K963" s="92"/>
      <c r="L963" s="92" t="s">
        <v>213</v>
      </c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</row>
    <row r="964" spans="1:29">
      <c r="A964" s="94"/>
      <c r="B964" s="89"/>
      <c r="C964" s="69" t="str">
        <f t="shared" ca="1" si="6"/>
        <v>OK</v>
      </c>
      <c r="D964" s="92" t="s">
        <v>215</v>
      </c>
      <c r="E964" s="121">
        <v>13.71</v>
      </c>
      <c r="F964" s="92">
        <v>397015</v>
      </c>
      <c r="G964" s="125">
        <v>45962</v>
      </c>
      <c r="H964" s="123">
        <v>45996</v>
      </c>
      <c r="I964" s="92" t="s">
        <v>124</v>
      </c>
      <c r="J964" s="94" t="s">
        <v>808</v>
      </c>
      <c r="K964" s="92"/>
      <c r="L964" s="92" t="s">
        <v>215</v>
      </c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</row>
    <row r="965" spans="1:29">
      <c r="A965" s="94"/>
      <c r="B965" s="89"/>
      <c r="C965" s="69" t="str">
        <f t="shared" ca="1" si="6"/>
        <v>OK</v>
      </c>
      <c r="D965" s="92" t="s">
        <v>218</v>
      </c>
      <c r="E965" s="121">
        <v>13.71</v>
      </c>
      <c r="F965" s="92">
        <v>397015</v>
      </c>
      <c r="G965" s="125">
        <v>45962</v>
      </c>
      <c r="H965" s="123">
        <v>45996</v>
      </c>
      <c r="I965" s="92" t="s">
        <v>124</v>
      </c>
      <c r="J965" s="94" t="s">
        <v>808</v>
      </c>
      <c r="K965" s="92"/>
      <c r="L965" s="92" t="s">
        <v>218</v>
      </c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</row>
    <row r="966" spans="1:29">
      <c r="A966" s="94"/>
      <c r="B966" s="89"/>
      <c r="C966" s="69" t="str">
        <f t="shared" ca="1" si="6"/>
        <v>OK</v>
      </c>
      <c r="D966" s="92" t="s">
        <v>220</v>
      </c>
      <c r="E966" s="121">
        <v>13.71</v>
      </c>
      <c r="F966" s="92">
        <v>397015</v>
      </c>
      <c r="G966" s="125">
        <v>45962</v>
      </c>
      <c r="H966" s="123">
        <v>45996</v>
      </c>
      <c r="I966" s="92" t="s">
        <v>124</v>
      </c>
      <c r="J966" s="94" t="s">
        <v>808</v>
      </c>
      <c r="K966" s="92"/>
      <c r="L966" s="92" t="s">
        <v>220</v>
      </c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</row>
    <row r="967" spans="1:29">
      <c r="A967" s="94"/>
      <c r="B967" s="89"/>
      <c r="C967" s="69" t="str">
        <f t="shared" ca="1" si="6"/>
        <v>OK</v>
      </c>
      <c r="D967" s="92" t="s">
        <v>513</v>
      </c>
      <c r="E967" s="121">
        <v>13.71</v>
      </c>
      <c r="F967" s="92">
        <v>397015</v>
      </c>
      <c r="G967" s="125">
        <v>45962</v>
      </c>
      <c r="H967" s="123">
        <v>45996</v>
      </c>
      <c r="I967" s="92" t="s">
        <v>124</v>
      </c>
      <c r="J967" s="94" t="s">
        <v>808</v>
      </c>
      <c r="K967" s="92"/>
      <c r="L967" s="92" t="s">
        <v>513</v>
      </c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</row>
    <row r="968" spans="1:29">
      <c r="A968" s="94"/>
      <c r="B968" s="89"/>
      <c r="C968" s="69" t="str">
        <f t="shared" ca="1" si="6"/>
        <v>OK</v>
      </c>
      <c r="D968" s="92" t="s">
        <v>221</v>
      </c>
      <c r="E968" s="121">
        <v>13.71</v>
      </c>
      <c r="F968" s="92">
        <v>397015</v>
      </c>
      <c r="G968" s="125">
        <v>45962</v>
      </c>
      <c r="H968" s="123">
        <v>45996</v>
      </c>
      <c r="I968" s="92" t="s">
        <v>124</v>
      </c>
      <c r="J968" s="94" t="s">
        <v>808</v>
      </c>
      <c r="K968" s="92"/>
      <c r="L968" s="92" t="s">
        <v>221</v>
      </c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</row>
    <row r="969" spans="1:29">
      <c r="A969" s="94"/>
      <c r="B969" s="89"/>
      <c r="C969" s="69" t="str">
        <f t="shared" ca="1" si="6"/>
        <v>OK</v>
      </c>
      <c r="D969" s="92" t="s">
        <v>226</v>
      </c>
      <c r="E969" s="121">
        <v>13.71</v>
      </c>
      <c r="F969" s="92">
        <v>397015</v>
      </c>
      <c r="G969" s="125">
        <v>45962</v>
      </c>
      <c r="H969" s="123">
        <v>45996</v>
      </c>
      <c r="I969" s="92" t="s">
        <v>124</v>
      </c>
      <c r="J969" s="94" t="s">
        <v>808</v>
      </c>
      <c r="K969" s="92"/>
      <c r="L969" s="92" t="s">
        <v>226</v>
      </c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</row>
    <row r="970" spans="1:29">
      <c r="A970" s="94"/>
      <c r="B970" s="89"/>
      <c r="C970" s="69" t="str">
        <f t="shared" ca="1" si="6"/>
        <v>OK</v>
      </c>
      <c r="D970" s="92" t="s">
        <v>574</v>
      </c>
      <c r="E970" s="121">
        <v>13.74</v>
      </c>
      <c r="F970" s="92">
        <v>397015</v>
      </c>
      <c r="G970" s="125">
        <v>45962</v>
      </c>
      <c r="H970" s="123">
        <v>45996</v>
      </c>
      <c r="I970" s="92" t="s">
        <v>124</v>
      </c>
      <c r="J970" s="94" t="s">
        <v>808</v>
      </c>
      <c r="K970" s="92"/>
      <c r="L970" s="92" t="s">
        <v>574</v>
      </c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</row>
    <row r="971" spans="1:29">
      <c r="A971" s="94"/>
      <c r="B971" s="89"/>
      <c r="C971" s="69" t="str">
        <f t="shared" ca="1" si="6"/>
        <v>OK</v>
      </c>
      <c r="D971" s="92" t="s">
        <v>227</v>
      </c>
      <c r="E971" s="121">
        <v>13.71</v>
      </c>
      <c r="F971" s="92">
        <v>397015</v>
      </c>
      <c r="G971" s="125">
        <v>45962</v>
      </c>
      <c r="H971" s="123">
        <v>45996</v>
      </c>
      <c r="I971" s="92" t="s">
        <v>124</v>
      </c>
      <c r="J971" s="94" t="s">
        <v>808</v>
      </c>
      <c r="K971" s="92"/>
      <c r="L971" s="92" t="s">
        <v>227</v>
      </c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</row>
    <row r="972" spans="1:29">
      <c r="A972" s="94"/>
      <c r="B972" s="89"/>
      <c r="C972" s="69" t="str">
        <f t="shared" ca="1" si="6"/>
        <v>OK</v>
      </c>
      <c r="D972" s="92" t="s">
        <v>230</v>
      </c>
      <c r="E972" s="121">
        <v>13.71</v>
      </c>
      <c r="F972" s="92">
        <v>397015</v>
      </c>
      <c r="G972" s="125">
        <v>45962</v>
      </c>
      <c r="H972" s="123">
        <v>45996</v>
      </c>
      <c r="I972" s="92" t="s">
        <v>124</v>
      </c>
      <c r="J972" s="94" t="s">
        <v>808</v>
      </c>
      <c r="K972" s="92"/>
      <c r="L972" s="92" t="s">
        <v>230</v>
      </c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</row>
    <row r="973" spans="1:29">
      <c r="A973" s="94"/>
      <c r="B973" s="89"/>
      <c r="C973" s="69" t="str">
        <f t="shared" ca="1" si="6"/>
        <v>OK</v>
      </c>
      <c r="D973" s="92" t="s">
        <v>232</v>
      </c>
      <c r="E973" s="121">
        <v>13.71</v>
      </c>
      <c r="F973" s="92">
        <v>397015</v>
      </c>
      <c r="G973" s="125">
        <v>45962</v>
      </c>
      <c r="H973" s="123">
        <v>45996</v>
      </c>
      <c r="I973" s="92" t="s">
        <v>124</v>
      </c>
      <c r="J973" s="94" t="s">
        <v>808</v>
      </c>
      <c r="K973" s="92"/>
      <c r="L973" s="92" t="s">
        <v>232</v>
      </c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</row>
    <row r="974" spans="1:29">
      <c r="A974" s="94"/>
      <c r="B974" s="89"/>
      <c r="C974" s="69" t="str">
        <f t="shared" ca="1" si="6"/>
        <v>OK</v>
      </c>
      <c r="D974" s="92" t="s">
        <v>233</v>
      </c>
      <c r="E974" s="121">
        <v>13.71</v>
      </c>
      <c r="F974" s="92">
        <v>397015</v>
      </c>
      <c r="G974" s="125">
        <v>45962</v>
      </c>
      <c r="H974" s="123">
        <v>45996</v>
      </c>
      <c r="I974" s="92" t="s">
        <v>124</v>
      </c>
      <c r="J974" s="94" t="s">
        <v>808</v>
      </c>
      <c r="K974" s="92"/>
      <c r="L974" s="92" t="s">
        <v>233</v>
      </c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</row>
    <row r="975" spans="1:29">
      <c r="A975" s="94"/>
      <c r="B975" s="89"/>
      <c r="C975" s="69" t="str">
        <f t="shared" ca="1" si="6"/>
        <v>OK</v>
      </c>
      <c r="D975" s="92" t="s">
        <v>235</v>
      </c>
      <c r="E975" s="121">
        <v>13.71</v>
      </c>
      <c r="F975" s="92">
        <v>397015</v>
      </c>
      <c r="G975" s="125">
        <v>45962</v>
      </c>
      <c r="H975" s="123">
        <v>45996</v>
      </c>
      <c r="I975" s="92" t="s">
        <v>124</v>
      </c>
      <c r="J975" s="94" t="s">
        <v>808</v>
      </c>
      <c r="K975" s="92"/>
      <c r="L975" s="92" t="s">
        <v>235</v>
      </c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</row>
    <row r="976" spans="1:29">
      <c r="A976" s="94"/>
      <c r="B976" s="89"/>
      <c r="C976" s="69" t="str">
        <f t="shared" ca="1" si="6"/>
        <v>OK</v>
      </c>
      <c r="D976" s="92" t="s">
        <v>236</v>
      </c>
      <c r="E976" s="121">
        <v>13.71</v>
      </c>
      <c r="F976" s="92">
        <v>397015</v>
      </c>
      <c r="G976" s="125">
        <v>45962</v>
      </c>
      <c r="H976" s="123">
        <v>45996</v>
      </c>
      <c r="I976" s="92" t="s">
        <v>124</v>
      </c>
      <c r="J976" s="94" t="s">
        <v>808</v>
      </c>
      <c r="K976" s="92"/>
      <c r="L976" s="92" t="s">
        <v>236</v>
      </c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</row>
    <row r="977" spans="1:29">
      <c r="A977" s="94"/>
      <c r="B977" s="89"/>
      <c r="C977" s="69" t="str">
        <f t="shared" ref="C977:C1188" ca="1" si="7">IF(COUNTIF(A:A, D977)&gt;0, "OK", "Incompleto")</f>
        <v>OK</v>
      </c>
      <c r="D977" s="92" t="s">
        <v>809</v>
      </c>
      <c r="E977" s="121">
        <v>13.71</v>
      </c>
      <c r="F977" s="92">
        <v>397015</v>
      </c>
      <c r="G977" s="125">
        <v>45962</v>
      </c>
      <c r="H977" s="123">
        <v>45996</v>
      </c>
      <c r="I977" s="92" t="s">
        <v>124</v>
      </c>
      <c r="J977" s="94" t="s">
        <v>808</v>
      </c>
      <c r="K977" s="92"/>
      <c r="L977" s="92" t="s">
        <v>809</v>
      </c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</row>
    <row r="978" spans="1:29">
      <c r="A978" s="94"/>
      <c r="B978" s="89"/>
      <c r="C978" s="69" t="str">
        <f t="shared" ca="1" si="7"/>
        <v>OK</v>
      </c>
      <c r="D978" s="92" t="s">
        <v>240</v>
      </c>
      <c r="E978" s="121">
        <v>13.71</v>
      </c>
      <c r="F978" s="92">
        <v>397015</v>
      </c>
      <c r="G978" s="125">
        <v>45962</v>
      </c>
      <c r="H978" s="123">
        <v>45996</v>
      </c>
      <c r="I978" s="92" t="s">
        <v>124</v>
      </c>
      <c r="J978" s="94" t="s">
        <v>808</v>
      </c>
      <c r="K978" s="92"/>
      <c r="L978" s="92" t="s">
        <v>241</v>
      </c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</row>
    <row r="979" spans="1:29">
      <c r="A979" s="94"/>
      <c r="B979" s="89"/>
      <c r="C979" s="69" t="str">
        <f t="shared" ca="1" si="7"/>
        <v>OK</v>
      </c>
      <c r="D979" s="92" t="s">
        <v>242</v>
      </c>
      <c r="E979" s="121">
        <v>13.71</v>
      </c>
      <c r="F979" s="92">
        <v>397015</v>
      </c>
      <c r="G979" s="125">
        <v>45962</v>
      </c>
      <c r="H979" s="123">
        <v>45996</v>
      </c>
      <c r="I979" s="92" t="s">
        <v>124</v>
      </c>
      <c r="J979" s="94" t="s">
        <v>808</v>
      </c>
      <c r="K979" s="92"/>
      <c r="L979" s="92" t="s">
        <v>703</v>
      </c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</row>
    <row r="980" spans="1:29">
      <c r="A980" s="94"/>
      <c r="B980" s="89"/>
      <c r="C980" s="69" t="str">
        <f t="shared" ca="1" si="7"/>
        <v>OK</v>
      </c>
      <c r="D980" s="92" t="s">
        <v>244</v>
      </c>
      <c r="E980" s="121">
        <v>13.71</v>
      </c>
      <c r="F980" s="92">
        <v>397015</v>
      </c>
      <c r="G980" s="125">
        <v>45962</v>
      </c>
      <c r="H980" s="123">
        <v>45996</v>
      </c>
      <c r="I980" s="92" t="s">
        <v>124</v>
      </c>
      <c r="J980" s="94" t="s">
        <v>808</v>
      </c>
      <c r="K980" s="92"/>
      <c r="L980" s="92" t="s">
        <v>244</v>
      </c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</row>
    <row r="981" spans="1:29">
      <c r="A981" s="94"/>
      <c r="B981" s="89"/>
      <c r="C981" s="69" t="str">
        <f t="shared" ca="1" si="7"/>
        <v>OK</v>
      </c>
      <c r="D981" s="92" t="s">
        <v>246</v>
      </c>
      <c r="E981" s="121">
        <v>13.71</v>
      </c>
      <c r="F981" s="92">
        <v>397015</v>
      </c>
      <c r="G981" s="125">
        <v>45962</v>
      </c>
      <c r="H981" s="123">
        <v>45996</v>
      </c>
      <c r="I981" s="92" t="s">
        <v>124</v>
      </c>
      <c r="J981" s="94" t="s">
        <v>808</v>
      </c>
      <c r="K981" s="92"/>
      <c r="L981" s="92" t="s">
        <v>821</v>
      </c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</row>
    <row r="982" spans="1:29">
      <c r="A982" s="94"/>
      <c r="B982" s="89"/>
      <c r="C982" s="69" t="str">
        <f t="shared" ca="1" si="7"/>
        <v>OK</v>
      </c>
      <c r="D982" s="92" t="s">
        <v>248</v>
      </c>
      <c r="E982" s="121">
        <v>13.71</v>
      </c>
      <c r="F982" s="92">
        <v>397015</v>
      </c>
      <c r="G982" s="125">
        <v>45962</v>
      </c>
      <c r="H982" s="123">
        <v>45996</v>
      </c>
      <c r="I982" s="92" t="s">
        <v>124</v>
      </c>
      <c r="J982" s="94" t="s">
        <v>808</v>
      </c>
      <c r="K982" s="92"/>
      <c r="L982" s="92" t="s">
        <v>704</v>
      </c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</row>
    <row r="983" spans="1:29">
      <c r="A983" s="94"/>
      <c r="B983" s="89"/>
      <c r="C983" s="69" t="str">
        <f t="shared" ca="1" si="7"/>
        <v>OK</v>
      </c>
      <c r="D983" s="92" t="s">
        <v>249</v>
      </c>
      <c r="E983" s="121">
        <v>13.71</v>
      </c>
      <c r="F983" s="92">
        <v>397015</v>
      </c>
      <c r="G983" s="125">
        <v>45962</v>
      </c>
      <c r="H983" s="123">
        <v>45996</v>
      </c>
      <c r="I983" s="92" t="s">
        <v>124</v>
      </c>
      <c r="J983" s="94" t="s">
        <v>808</v>
      </c>
      <c r="K983" s="92"/>
      <c r="L983" s="92" t="s">
        <v>249</v>
      </c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</row>
    <row r="984" spans="1:29">
      <c r="A984" s="94"/>
      <c r="B984" s="89"/>
      <c r="C984" s="69" t="str">
        <f t="shared" ca="1" si="7"/>
        <v>OK</v>
      </c>
      <c r="D984" s="92" t="s">
        <v>253</v>
      </c>
      <c r="E984" s="121">
        <v>13.71</v>
      </c>
      <c r="F984" s="92">
        <v>397015</v>
      </c>
      <c r="G984" s="125">
        <v>45962</v>
      </c>
      <c r="H984" s="123">
        <v>45996</v>
      </c>
      <c r="I984" s="92" t="s">
        <v>124</v>
      </c>
      <c r="J984" s="94" t="s">
        <v>808</v>
      </c>
      <c r="K984" s="92"/>
      <c r="L984" s="92" t="s">
        <v>253</v>
      </c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  <c r="AB984" s="92"/>
      <c r="AC984" s="92"/>
    </row>
    <row r="985" spans="1:29">
      <c r="A985" s="94"/>
      <c r="B985" s="89"/>
      <c r="C985" s="69" t="str">
        <f t="shared" ca="1" si="7"/>
        <v>OK</v>
      </c>
      <c r="D985" s="92" t="s">
        <v>259</v>
      </c>
      <c r="E985" s="121">
        <v>13.71</v>
      </c>
      <c r="F985" s="92">
        <v>397015</v>
      </c>
      <c r="G985" s="125">
        <v>45962</v>
      </c>
      <c r="H985" s="123">
        <v>45996</v>
      </c>
      <c r="I985" s="92" t="s">
        <v>124</v>
      </c>
      <c r="J985" s="94" t="s">
        <v>808</v>
      </c>
      <c r="K985" s="92"/>
      <c r="L985" s="92" t="s">
        <v>822</v>
      </c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  <c r="AB985" s="92"/>
      <c r="AC985" s="92"/>
    </row>
    <row r="986" spans="1:29">
      <c r="A986" s="94"/>
      <c r="B986" s="89"/>
      <c r="C986" s="69" t="str">
        <f t="shared" ca="1" si="7"/>
        <v>OK</v>
      </c>
      <c r="D986" s="92" t="s">
        <v>467</v>
      </c>
      <c r="E986" s="121">
        <v>13.71</v>
      </c>
      <c r="F986" s="92">
        <v>397015</v>
      </c>
      <c r="G986" s="125">
        <v>45962</v>
      </c>
      <c r="H986" s="123">
        <v>45996</v>
      </c>
      <c r="I986" s="92" t="s">
        <v>124</v>
      </c>
      <c r="J986" s="94" t="s">
        <v>808</v>
      </c>
      <c r="K986" s="92"/>
      <c r="L986" s="92" t="s">
        <v>467</v>
      </c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  <c r="AB986" s="92"/>
      <c r="AC986" s="92"/>
    </row>
    <row r="987" spans="1:29">
      <c r="A987" s="94"/>
      <c r="B987" s="89"/>
      <c r="C987" s="69" t="str">
        <f t="shared" ca="1" si="7"/>
        <v>OK</v>
      </c>
      <c r="D987" s="92" t="s">
        <v>261</v>
      </c>
      <c r="E987" s="121">
        <v>13.71</v>
      </c>
      <c r="F987" s="92">
        <v>397015</v>
      </c>
      <c r="G987" s="125">
        <v>45962</v>
      </c>
      <c r="H987" s="123">
        <v>45996</v>
      </c>
      <c r="I987" s="92" t="s">
        <v>124</v>
      </c>
      <c r="J987" s="94" t="s">
        <v>808</v>
      </c>
      <c r="K987" s="92"/>
      <c r="L987" s="92" t="s">
        <v>261</v>
      </c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  <c r="AB987" s="92"/>
      <c r="AC987" s="92"/>
    </row>
    <row r="988" spans="1:29">
      <c r="A988" s="94"/>
      <c r="B988" s="89"/>
      <c r="C988" s="69" t="str">
        <f t="shared" ca="1" si="7"/>
        <v>OK</v>
      </c>
      <c r="D988" s="92" t="s">
        <v>264</v>
      </c>
      <c r="E988" s="121">
        <v>13.71</v>
      </c>
      <c r="F988" s="92">
        <v>397015</v>
      </c>
      <c r="G988" s="125">
        <v>45962</v>
      </c>
      <c r="H988" s="123">
        <v>45996</v>
      </c>
      <c r="I988" s="92" t="s">
        <v>124</v>
      </c>
      <c r="J988" s="94" t="s">
        <v>808</v>
      </c>
      <c r="K988" s="92"/>
      <c r="L988" s="92" t="s">
        <v>264</v>
      </c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  <c r="AB988" s="92"/>
      <c r="AC988" s="92"/>
    </row>
    <row r="989" spans="1:29">
      <c r="A989" s="94"/>
      <c r="B989" s="89"/>
      <c r="C989" s="69" t="str">
        <f t="shared" ca="1" si="7"/>
        <v>OK</v>
      </c>
      <c r="D989" s="92" t="s">
        <v>437</v>
      </c>
      <c r="E989" s="121">
        <v>13.71</v>
      </c>
      <c r="F989" s="92">
        <v>397015</v>
      </c>
      <c r="G989" s="125">
        <v>45962</v>
      </c>
      <c r="H989" s="123">
        <v>45996</v>
      </c>
      <c r="I989" s="92" t="s">
        <v>124</v>
      </c>
      <c r="J989" s="94" t="s">
        <v>808</v>
      </c>
      <c r="K989" s="92"/>
      <c r="L989" s="92" t="s">
        <v>437</v>
      </c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  <c r="AB989" s="92"/>
      <c r="AC989" s="92"/>
    </row>
    <row r="990" spans="1:29">
      <c r="A990" s="94"/>
      <c r="B990" s="89"/>
      <c r="C990" s="69" t="str">
        <f t="shared" ca="1" si="7"/>
        <v>OK</v>
      </c>
      <c r="D990" s="92" t="s">
        <v>525</v>
      </c>
      <c r="E990" s="121">
        <v>13.71</v>
      </c>
      <c r="F990" s="92">
        <v>397015</v>
      </c>
      <c r="G990" s="125">
        <v>45962</v>
      </c>
      <c r="H990" s="123">
        <v>45996</v>
      </c>
      <c r="I990" s="92" t="s">
        <v>124</v>
      </c>
      <c r="J990" s="94" t="s">
        <v>808</v>
      </c>
      <c r="K990" s="92"/>
      <c r="L990" s="92" t="s">
        <v>699</v>
      </c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  <c r="AB990" s="92"/>
      <c r="AC990" s="92"/>
    </row>
    <row r="991" spans="1:29">
      <c r="A991" s="94"/>
      <c r="B991" s="89"/>
      <c r="C991" s="69" t="str">
        <f t="shared" ca="1" si="7"/>
        <v>OK</v>
      </c>
      <c r="D991" s="92" t="s">
        <v>266</v>
      </c>
      <c r="E991" s="121">
        <v>13.71</v>
      </c>
      <c r="F991" s="92">
        <v>397015</v>
      </c>
      <c r="G991" s="125">
        <v>45962</v>
      </c>
      <c r="H991" s="123">
        <v>45996</v>
      </c>
      <c r="I991" s="92" t="s">
        <v>124</v>
      </c>
      <c r="J991" s="94" t="s">
        <v>808</v>
      </c>
      <c r="K991" s="92"/>
      <c r="L991" s="92" t="s">
        <v>823</v>
      </c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  <c r="AB991" s="92"/>
      <c r="AC991" s="92"/>
    </row>
    <row r="992" spans="1:29">
      <c r="A992" s="94"/>
      <c r="B992" s="89"/>
      <c r="C992" s="69" t="str">
        <f t="shared" ca="1" si="7"/>
        <v>OK</v>
      </c>
      <c r="D992" s="92" t="s">
        <v>439</v>
      </c>
      <c r="E992" s="121">
        <v>13.71</v>
      </c>
      <c r="F992" s="92">
        <v>397015</v>
      </c>
      <c r="G992" s="125">
        <v>45962</v>
      </c>
      <c r="H992" s="123">
        <v>45996</v>
      </c>
      <c r="I992" s="92" t="s">
        <v>124</v>
      </c>
      <c r="J992" s="94" t="s">
        <v>808</v>
      </c>
      <c r="K992" s="92"/>
      <c r="L992" s="92" t="s">
        <v>439</v>
      </c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  <c r="AB992" s="92"/>
      <c r="AC992" s="92"/>
    </row>
    <row r="993" spans="1:29">
      <c r="A993" s="94"/>
      <c r="B993" s="89"/>
      <c r="C993" s="69" t="str">
        <f t="shared" ca="1" si="7"/>
        <v>OK</v>
      </c>
      <c r="D993" s="92" t="s">
        <v>267</v>
      </c>
      <c r="E993" s="121">
        <v>13.71</v>
      </c>
      <c r="F993" s="92">
        <v>397015</v>
      </c>
      <c r="G993" s="125">
        <v>45962</v>
      </c>
      <c r="H993" s="123">
        <v>45996</v>
      </c>
      <c r="I993" s="92" t="s">
        <v>124</v>
      </c>
      <c r="J993" s="94" t="s">
        <v>808</v>
      </c>
      <c r="K993" s="92"/>
      <c r="L993" s="92" t="s">
        <v>267</v>
      </c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  <c r="AB993" s="92"/>
      <c r="AC993" s="92"/>
    </row>
    <row r="994" spans="1:29">
      <c r="A994" s="94"/>
      <c r="B994" s="89"/>
      <c r="C994" s="69" t="str">
        <f t="shared" ca="1" si="7"/>
        <v>OK</v>
      </c>
      <c r="D994" s="92" t="s">
        <v>270</v>
      </c>
      <c r="E994" s="121">
        <v>13.71</v>
      </c>
      <c r="F994" s="92">
        <v>397015</v>
      </c>
      <c r="G994" s="125">
        <v>45962</v>
      </c>
      <c r="H994" s="123">
        <v>45996</v>
      </c>
      <c r="I994" s="92" t="s">
        <v>124</v>
      </c>
      <c r="J994" s="94" t="s">
        <v>808</v>
      </c>
      <c r="K994" s="92"/>
      <c r="L994" s="92" t="s">
        <v>270</v>
      </c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  <c r="AB994" s="92"/>
      <c r="AC994" s="92"/>
    </row>
    <row r="995" spans="1:29">
      <c r="A995" s="94"/>
      <c r="B995" s="89"/>
      <c r="C995" s="69" t="str">
        <f t="shared" ca="1" si="7"/>
        <v>OK</v>
      </c>
      <c r="D995" s="92" t="s">
        <v>271</v>
      </c>
      <c r="E995" s="121">
        <v>13.71</v>
      </c>
      <c r="F995" s="92">
        <v>397015</v>
      </c>
      <c r="G995" s="125">
        <v>45962</v>
      </c>
      <c r="H995" s="123">
        <v>45996</v>
      </c>
      <c r="I995" s="92" t="s">
        <v>124</v>
      </c>
      <c r="J995" s="94" t="s">
        <v>808</v>
      </c>
      <c r="K995" s="92"/>
      <c r="L995" s="92" t="s">
        <v>271</v>
      </c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  <c r="AB995" s="92"/>
      <c r="AC995" s="92"/>
    </row>
    <row r="996" spans="1:29">
      <c r="A996" s="94"/>
      <c r="B996" s="89"/>
      <c r="C996" s="69" t="str">
        <f t="shared" ca="1" si="7"/>
        <v>OK</v>
      </c>
      <c r="D996" s="92" t="s">
        <v>274</v>
      </c>
      <c r="E996" s="121">
        <v>13.71</v>
      </c>
      <c r="F996" s="92">
        <v>397015</v>
      </c>
      <c r="G996" s="125">
        <v>45962</v>
      </c>
      <c r="H996" s="123">
        <v>45996</v>
      </c>
      <c r="I996" s="92" t="s">
        <v>124</v>
      </c>
      <c r="J996" s="94" t="s">
        <v>808</v>
      </c>
      <c r="K996" s="92"/>
      <c r="L996" s="92" t="s">
        <v>274</v>
      </c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  <c r="AB996" s="92"/>
      <c r="AC996" s="92"/>
    </row>
    <row r="997" spans="1:29">
      <c r="A997" s="94"/>
      <c r="B997" s="89"/>
      <c r="C997" s="69" t="str">
        <f t="shared" ca="1" si="7"/>
        <v>OK</v>
      </c>
      <c r="D997" s="92" t="s">
        <v>277</v>
      </c>
      <c r="E997" s="121">
        <v>13.71</v>
      </c>
      <c r="F997" s="92">
        <v>397015</v>
      </c>
      <c r="G997" s="125">
        <v>45962</v>
      </c>
      <c r="H997" s="123">
        <v>45996</v>
      </c>
      <c r="I997" s="92" t="s">
        <v>124</v>
      </c>
      <c r="J997" s="94" t="s">
        <v>808</v>
      </c>
      <c r="K997" s="92"/>
      <c r="L997" s="92" t="s">
        <v>277</v>
      </c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  <c r="AB997" s="92"/>
      <c r="AC997" s="92"/>
    </row>
    <row r="998" spans="1:29">
      <c r="A998" s="94"/>
      <c r="B998" s="89"/>
      <c r="C998" s="69" t="str">
        <f t="shared" ca="1" si="7"/>
        <v>OK</v>
      </c>
      <c r="D998" s="92" t="s">
        <v>527</v>
      </c>
      <c r="E998" s="121">
        <v>13.71</v>
      </c>
      <c r="F998" s="92">
        <v>397015</v>
      </c>
      <c r="G998" s="125">
        <v>45962</v>
      </c>
      <c r="H998" s="123">
        <v>45996</v>
      </c>
      <c r="I998" s="92" t="s">
        <v>124</v>
      </c>
      <c r="J998" s="94" t="s">
        <v>808</v>
      </c>
      <c r="K998" s="92"/>
      <c r="L998" s="92" t="s">
        <v>527</v>
      </c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  <c r="AB998" s="92"/>
      <c r="AC998" s="92"/>
    </row>
    <row r="999" spans="1:29">
      <c r="A999" s="94"/>
      <c r="B999" s="89"/>
      <c r="C999" s="69" t="str">
        <f t="shared" ca="1" si="7"/>
        <v>OK</v>
      </c>
      <c r="D999" s="92" t="s">
        <v>475</v>
      </c>
      <c r="E999" s="121">
        <v>13.71</v>
      </c>
      <c r="F999" s="92">
        <v>397015</v>
      </c>
      <c r="G999" s="125">
        <v>45962</v>
      </c>
      <c r="H999" s="123">
        <v>45996</v>
      </c>
      <c r="I999" s="92" t="s">
        <v>124</v>
      </c>
      <c r="J999" s="94" t="s">
        <v>808</v>
      </c>
      <c r="K999" s="92"/>
      <c r="L999" s="92" t="s">
        <v>475</v>
      </c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  <c r="AB999" s="92"/>
      <c r="AC999" s="92"/>
    </row>
    <row r="1000" spans="1:29">
      <c r="A1000" s="94"/>
      <c r="B1000" s="89"/>
      <c r="C1000" s="69" t="str">
        <f t="shared" ca="1" si="7"/>
        <v>OK</v>
      </c>
      <c r="D1000" s="118" t="s">
        <v>279</v>
      </c>
      <c r="E1000" s="121">
        <v>13.71</v>
      </c>
      <c r="F1000" s="92">
        <v>397015</v>
      </c>
      <c r="G1000" s="125">
        <v>45962</v>
      </c>
      <c r="H1000" s="123">
        <v>45996</v>
      </c>
      <c r="I1000" s="92" t="s">
        <v>124</v>
      </c>
      <c r="J1000" s="94" t="s">
        <v>808</v>
      </c>
      <c r="K1000" s="92"/>
      <c r="L1000" s="92" t="s">
        <v>824</v>
      </c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  <c r="AB1000" s="92"/>
      <c r="AC1000" s="92"/>
    </row>
    <row r="1001" spans="1:29">
      <c r="A1001" s="94"/>
      <c r="B1001" s="92"/>
      <c r="C1001" s="69" t="str">
        <f t="shared" ca="1" si="7"/>
        <v>OK</v>
      </c>
      <c r="D1001" s="92" t="s">
        <v>281</v>
      </c>
      <c r="E1001" s="121">
        <v>13.71</v>
      </c>
      <c r="F1001" s="92">
        <v>397015</v>
      </c>
      <c r="G1001" s="125">
        <v>45962</v>
      </c>
      <c r="H1001" s="123">
        <v>45996</v>
      </c>
      <c r="I1001" s="92" t="s">
        <v>124</v>
      </c>
      <c r="J1001" s="94" t="s">
        <v>808</v>
      </c>
      <c r="K1001" s="92"/>
      <c r="L1001" s="92" t="s">
        <v>281</v>
      </c>
      <c r="M1001" s="92"/>
      <c r="N1001" s="92"/>
      <c r="O1001" s="92"/>
      <c r="P1001" s="92"/>
      <c r="Q1001" s="92"/>
      <c r="R1001" s="92"/>
      <c r="S1001" s="92"/>
      <c r="T1001" s="92"/>
      <c r="U1001" s="92"/>
      <c r="V1001" s="92"/>
      <c r="W1001" s="92"/>
      <c r="X1001" s="92"/>
      <c r="Y1001" s="92"/>
      <c r="Z1001" s="92"/>
      <c r="AA1001" s="92"/>
      <c r="AB1001" s="92"/>
      <c r="AC1001" s="92"/>
    </row>
    <row r="1002" spans="1:29">
      <c r="A1002" s="94"/>
      <c r="B1002" s="92"/>
      <c r="C1002" s="69" t="str">
        <f t="shared" ca="1" si="7"/>
        <v>OK</v>
      </c>
      <c r="D1002" s="92" t="s">
        <v>283</v>
      </c>
      <c r="E1002" s="121">
        <v>13.71</v>
      </c>
      <c r="F1002" s="92">
        <v>397015</v>
      </c>
      <c r="G1002" s="125">
        <v>45962</v>
      </c>
      <c r="H1002" s="123">
        <v>45996</v>
      </c>
      <c r="I1002" s="92" t="s">
        <v>124</v>
      </c>
      <c r="J1002" s="94" t="s">
        <v>808</v>
      </c>
      <c r="K1002" s="92"/>
      <c r="L1002" s="92" t="s">
        <v>702</v>
      </c>
      <c r="M1002" s="92"/>
      <c r="N1002" s="92"/>
      <c r="O1002" s="92"/>
      <c r="P1002" s="92"/>
      <c r="Q1002" s="92"/>
      <c r="R1002" s="92"/>
      <c r="S1002" s="92"/>
      <c r="T1002" s="92"/>
      <c r="U1002" s="92"/>
      <c r="V1002" s="92"/>
      <c r="W1002" s="92"/>
      <c r="X1002" s="92"/>
      <c r="Y1002" s="92"/>
      <c r="Z1002" s="92"/>
      <c r="AA1002" s="92"/>
      <c r="AB1002" s="92"/>
      <c r="AC1002" s="92"/>
    </row>
    <row r="1003" spans="1:29">
      <c r="A1003" s="94"/>
      <c r="B1003" s="92"/>
      <c r="C1003" s="69" t="str">
        <f t="shared" ca="1" si="7"/>
        <v>OK</v>
      </c>
      <c r="D1003" s="92" t="s">
        <v>285</v>
      </c>
      <c r="E1003" s="121">
        <v>13.71</v>
      </c>
      <c r="F1003" s="92">
        <v>397015</v>
      </c>
      <c r="G1003" s="125">
        <v>45962</v>
      </c>
      <c r="H1003" s="123">
        <v>45996</v>
      </c>
      <c r="I1003" s="92" t="s">
        <v>124</v>
      </c>
      <c r="J1003" s="94" t="s">
        <v>808</v>
      </c>
      <c r="K1003" s="92"/>
      <c r="L1003" s="92" t="s">
        <v>285</v>
      </c>
      <c r="M1003" s="92"/>
      <c r="N1003" s="92"/>
      <c r="O1003" s="92"/>
      <c r="P1003" s="92"/>
      <c r="Q1003" s="92"/>
      <c r="R1003" s="92"/>
      <c r="S1003" s="92"/>
      <c r="T1003" s="92"/>
      <c r="U1003" s="92"/>
      <c r="V1003" s="92"/>
      <c r="W1003" s="92"/>
      <c r="X1003" s="92"/>
      <c r="Y1003" s="92"/>
      <c r="Z1003" s="92"/>
      <c r="AA1003" s="92"/>
      <c r="AB1003" s="92"/>
      <c r="AC1003" s="92"/>
    </row>
    <row r="1004" spans="1:29">
      <c r="A1004" s="94"/>
      <c r="B1004" s="92"/>
      <c r="C1004" s="69" t="str">
        <f t="shared" ca="1" si="7"/>
        <v>OK</v>
      </c>
      <c r="D1004" s="92" t="s">
        <v>531</v>
      </c>
      <c r="E1004" s="121">
        <v>13.71</v>
      </c>
      <c r="F1004" s="92">
        <v>397015</v>
      </c>
      <c r="G1004" s="125">
        <v>45962</v>
      </c>
      <c r="H1004" s="123">
        <v>45996</v>
      </c>
      <c r="I1004" s="92" t="s">
        <v>124</v>
      </c>
      <c r="J1004" s="94" t="s">
        <v>808</v>
      </c>
      <c r="K1004" s="92"/>
      <c r="L1004" s="92" t="s">
        <v>531</v>
      </c>
      <c r="M1004" s="92"/>
      <c r="N1004" s="92"/>
      <c r="O1004" s="92"/>
      <c r="P1004" s="92"/>
      <c r="Q1004" s="92"/>
      <c r="R1004" s="92"/>
      <c r="S1004" s="92"/>
      <c r="T1004" s="92"/>
      <c r="U1004" s="92"/>
      <c r="V1004" s="92"/>
      <c r="W1004" s="92"/>
      <c r="X1004" s="92"/>
      <c r="Y1004" s="92"/>
      <c r="Z1004" s="92"/>
      <c r="AA1004" s="92"/>
      <c r="AB1004" s="92"/>
      <c r="AC1004" s="92"/>
    </row>
    <row r="1005" spans="1:29">
      <c r="A1005" s="94"/>
      <c r="B1005" s="92"/>
      <c r="C1005" s="69" t="str">
        <f t="shared" ca="1" si="7"/>
        <v>OK</v>
      </c>
      <c r="D1005" s="92" t="s">
        <v>575</v>
      </c>
      <c r="E1005" s="121">
        <v>13.71</v>
      </c>
      <c r="F1005" s="92">
        <v>397015</v>
      </c>
      <c r="G1005" s="125">
        <v>45962</v>
      </c>
      <c r="H1005" s="123">
        <v>45996</v>
      </c>
      <c r="I1005" s="92" t="s">
        <v>124</v>
      </c>
      <c r="J1005" s="94" t="s">
        <v>808</v>
      </c>
      <c r="K1005" s="92"/>
      <c r="L1005" s="92" t="s">
        <v>575</v>
      </c>
      <c r="M1005" s="92"/>
      <c r="N1005" s="92"/>
      <c r="O1005" s="92"/>
      <c r="P1005" s="92"/>
      <c r="Q1005" s="92"/>
      <c r="R1005" s="92"/>
      <c r="S1005" s="92"/>
      <c r="T1005" s="92"/>
      <c r="U1005" s="92"/>
      <c r="V1005" s="92"/>
      <c r="W1005" s="92"/>
      <c r="X1005" s="92"/>
      <c r="Y1005" s="92"/>
      <c r="Z1005" s="92"/>
      <c r="AA1005" s="92"/>
      <c r="AB1005" s="92"/>
      <c r="AC1005" s="92"/>
    </row>
    <row r="1006" spans="1:29">
      <c r="A1006" s="94"/>
      <c r="B1006" s="92"/>
      <c r="C1006" s="69" t="str">
        <f t="shared" ca="1" si="7"/>
        <v>OK</v>
      </c>
      <c r="D1006" s="92" t="s">
        <v>577</v>
      </c>
      <c r="E1006" s="121">
        <v>13.71</v>
      </c>
      <c r="F1006" s="92">
        <v>397015</v>
      </c>
      <c r="G1006" s="125">
        <v>45962</v>
      </c>
      <c r="H1006" s="123">
        <v>45996</v>
      </c>
      <c r="I1006" s="92" t="s">
        <v>124</v>
      </c>
      <c r="J1006" s="94" t="s">
        <v>808</v>
      </c>
      <c r="K1006" s="92"/>
      <c r="L1006" s="92" t="s">
        <v>836</v>
      </c>
      <c r="M1006" s="92"/>
      <c r="N1006" s="92"/>
      <c r="O1006" s="92"/>
      <c r="P1006" s="92"/>
      <c r="Q1006" s="92"/>
      <c r="R1006" s="92"/>
      <c r="S1006" s="92"/>
      <c r="T1006" s="92"/>
      <c r="U1006" s="92"/>
      <c r="V1006" s="92"/>
      <c r="W1006" s="92"/>
      <c r="X1006" s="92"/>
      <c r="Y1006" s="92"/>
      <c r="Z1006" s="92"/>
      <c r="AA1006" s="92"/>
      <c r="AB1006" s="92"/>
      <c r="AC1006" s="92"/>
    </row>
    <row r="1007" spans="1:29">
      <c r="A1007" s="94"/>
      <c r="B1007" s="92"/>
      <c r="C1007" s="69" t="str">
        <f t="shared" ca="1" si="7"/>
        <v>OK</v>
      </c>
      <c r="D1007" s="92" t="s">
        <v>289</v>
      </c>
      <c r="E1007" s="121">
        <v>13.71</v>
      </c>
      <c r="F1007" s="92">
        <v>397015</v>
      </c>
      <c r="G1007" s="125">
        <v>45962</v>
      </c>
      <c r="H1007" s="123">
        <v>45996</v>
      </c>
      <c r="I1007" s="92" t="s">
        <v>124</v>
      </c>
      <c r="J1007" s="94" t="s">
        <v>808</v>
      </c>
      <c r="K1007" s="92"/>
      <c r="L1007" s="92" t="s">
        <v>289</v>
      </c>
      <c r="M1007" s="92"/>
      <c r="N1007" s="92"/>
      <c r="O1007" s="92"/>
      <c r="P1007" s="92"/>
      <c r="Q1007" s="92"/>
      <c r="R1007" s="92"/>
      <c r="S1007" s="92"/>
      <c r="T1007" s="92"/>
      <c r="U1007" s="92"/>
      <c r="V1007" s="92"/>
      <c r="W1007" s="92"/>
      <c r="X1007" s="92"/>
      <c r="Y1007" s="92"/>
      <c r="Z1007" s="92"/>
      <c r="AA1007" s="92"/>
      <c r="AB1007" s="92"/>
      <c r="AC1007" s="92"/>
    </row>
    <row r="1008" spans="1:29">
      <c r="A1008" s="94"/>
      <c r="B1008" s="92"/>
      <c r="C1008" s="69" t="str">
        <f t="shared" ca="1" si="7"/>
        <v>OK</v>
      </c>
      <c r="D1008" s="92" t="s">
        <v>810</v>
      </c>
      <c r="E1008" s="121">
        <v>13.71</v>
      </c>
      <c r="F1008" s="92">
        <v>397015</v>
      </c>
      <c r="G1008" s="125">
        <v>45962</v>
      </c>
      <c r="H1008" s="123">
        <v>45996</v>
      </c>
      <c r="I1008" s="92" t="s">
        <v>124</v>
      </c>
      <c r="J1008" s="94" t="s">
        <v>808</v>
      </c>
      <c r="K1008" s="92"/>
      <c r="L1008" s="92" t="s">
        <v>825</v>
      </c>
      <c r="M1008" s="92"/>
      <c r="N1008" s="92"/>
      <c r="O1008" s="92"/>
      <c r="P1008" s="92"/>
      <c r="Q1008" s="92"/>
      <c r="R1008" s="92"/>
      <c r="S1008" s="92"/>
      <c r="T1008" s="92"/>
      <c r="U1008" s="92"/>
      <c r="V1008" s="92"/>
      <c r="W1008" s="92"/>
      <c r="X1008" s="92"/>
      <c r="Y1008" s="92"/>
      <c r="Z1008" s="92"/>
      <c r="AA1008" s="92"/>
      <c r="AB1008" s="92"/>
      <c r="AC1008" s="92"/>
    </row>
    <row r="1009" spans="1:29">
      <c r="A1009" s="94"/>
      <c r="B1009" s="92"/>
      <c r="C1009" s="69" t="str">
        <f t="shared" ca="1" si="7"/>
        <v>OK</v>
      </c>
      <c r="D1009" s="118" t="s">
        <v>532</v>
      </c>
      <c r="E1009" s="121">
        <v>13.71</v>
      </c>
      <c r="F1009" s="92">
        <v>397015</v>
      </c>
      <c r="G1009" s="125">
        <v>45962</v>
      </c>
      <c r="H1009" s="123">
        <v>45996</v>
      </c>
      <c r="I1009" s="92" t="s">
        <v>124</v>
      </c>
      <c r="J1009" s="94" t="s">
        <v>808</v>
      </c>
      <c r="K1009" s="92"/>
      <c r="L1009" s="92" t="s">
        <v>829</v>
      </c>
      <c r="M1009" s="92"/>
      <c r="N1009" s="92"/>
      <c r="O1009" s="92"/>
      <c r="P1009" s="92"/>
      <c r="Q1009" s="92"/>
      <c r="R1009" s="92"/>
      <c r="S1009" s="92"/>
      <c r="T1009" s="92"/>
      <c r="U1009" s="92"/>
      <c r="V1009" s="92"/>
      <c r="W1009" s="92"/>
      <c r="X1009" s="92"/>
      <c r="Y1009" s="92"/>
      <c r="Z1009" s="92"/>
      <c r="AA1009" s="92"/>
      <c r="AB1009" s="92"/>
      <c r="AC1009" s="92"/>
    </row>
    <row r="1010" spans="1:29">
      <c r="A1010" s="94"/>
      <c r="B1010" s="92"/>
      <c r="C1010" s="69" t="str">
        <f t="shared" ca="1" si="7"/>
        <v>OK</v>
      </c>
      <c r="D1010" s="92" t="s">
        <v>294</v>
      </c>
      <c r="E1010" s="121">
        <v>13.71</v>
      </c>
      <c r="F1010" s="92">
        <v>397015</v>
      </c>
      <c r="G1010" s="125">
        <v>45962</v>
      </c>
      <c r="H1010" s="123">
        <v>45996</v>
      </c>
      <c r="I1010" s="92" t="s">
        <v>124</v>
      </c>
      <c r="J1010" s="94" t="s">
        <v>808</v>
      </c>
      <c r="K1010" s="92"/>
      <c r="L1010" s="92" t="s">
        <v>296</v>
      </c>
      <c r="M1010" s="92"/>
      <c r="N1010" s="92"/>
      <c r="O1010" s="92"/>
      <c r="P1010" s="92"/>
      <c r="Q1010" s="92"/>
      <c r="R1010" s="92"/>
      <c r="S1010" s="92"/>
      <c r="T1010" s="92"/>
      <c r="U1010" s="92"/>
      <c r="V1010" s="92"/>
      <c r="W1010" s="92"/>
      <c r="X1010" s="92"/>
      <c r="Y1010" s="92"/>
      <c r="Z1010" s="92"/>
      <c r="AA1010" s="92"/>
      <c r="AB1010" s="92"/>
      <c r="AC1010" s="92"/>
    </row>
    <row r="1011" spans="1:29">
      <c r="A1011" s="94"/>
      <c r="B1011" s="92"/>
      <c r="C1011" s="69" t="str">
        <f t="shared" ca="1" si="7"/>
        <v>OK</v>
      </c>
      <c r="D1011" s="92" t="s">
        <v>297</v>
      </c>
      <c r="E1011" s="121">
        <v>13.71</v>
      </c>
      <c r="F1011" s="92">
        <v>397015</v>
      </c>
      <c r="G1011" s="125">
        <v>45962</v>
      </c>
      <c r="H1011" s="123">
        <v>45996</v>
      </c>
      <c r="I1011" s="92" t="s">
        <v>124</v>
      </c>
      <c r="J1011" s="94" t="s">
        <v>808</v>
      </c>
      <c r="K1011" s="92"/>
      <c r="L1011" s="92" t="s">
        <v>297</v>
      </c>
      <c r="M1011" s="92"/>
      <c r="N1011" s="92"/>
      <c r="O1011" s="92"/>
      <c r="P1011" s="92"/>
      <c r="Q1011" s="92"/>
      <c r="R1011" s="92"/>
      <c r="S1011" s="92"/>
      <c r="T1011" s="92"/>
      <c r="U1011" s="92"/>
      <c r="V1011" s="92"/>
      <c r="W1011" s="92"/>
      <c r="X1011" s="92"/>
      <c r="Y1011" s="92"/>
      <c r="Z1011" s="92"/>
      <c r="AA1011" s="92"/>
      <c r="AB1011" s="92"/>
      <c r="AC1011" s="92"/>
    </row>
    <row r="1012" spans="1:29">
      <c r="A1012" s="94"/>
      <c r="B1012" s="92"/>
      <c r="C1012" s="69" t="str">
        <f t="shared" ca="1" si="7"/>
        <v>OK</v>
      </c>
      <c r="D1012" s="92" t="s">
        <v>579</v>
      </c>
      <c r="E1012" s="121">
        <v>13.71</v>
      </c>
      <c r="F1012" s="92">
        <v>397015</v>
      </c>
      <c r="G1012" s="125">
        <v>45962</v>
      </c>
      <c r="H1012" s="123">
        <v>45996</v>
      </c>
      <c r="I1012" s="92" t="s">
        <v>124</v>
      </c>
      <c r="J1012" s="94" t="s">
        <v>808</v>
      </c>
      <c r="K1012" s="92"/>
      <c r="L1012" s="92" t="s">
        <v>701</v>
      </c>
      <c r="M1012" s="92"/>
      <c r="N1012" s="92"/>
      <c r="O1012" s="92"/>
      <c r="P1012" s="92"/>
      <c r="Q1012" s="92"/>
      <c r="R1012" s="92"/>
      <c r="S1012" s="92"/>
      <c r="T1012" s="92"/>
      <c r="U1012" s="92"/>
      <c r="V1012" s="92"/>
      <c r="W1012" s="92"/>
      <c r="X1012" s="92"/>
      <c r="Y1012" s="92"/>
      <c r="Z1012" s="92"/>
      <c r="AA1012" s="92"/>
      <c r="AB1012" s="92"/>
      <c r="AC1012" s="92"/>
    </row>
    <row r="1013" spans="1:29">
      <c r="A1013" s="94"/>
      <c r="B1013" s="92"/>
      <c r="C1013" s="69" t="str">
        <f t="shared" ca="1" si="7"/>
        <v>OK</v>
      </c>
      <c r="D1013" s="92" t="s">
        <v>535</v>
      </c>
      <c r="E1013" s="121">
        <v>13.71</v>
      </c>
      <c r="F1013" s="92">
        <v>397015</v>
      </c>
      <c r="G1013" s="125">
        <v>45962</v>
      </c>
      <c r="H1013" s="123">
        <v>45996</v>
      </c>
      <c r="I1013" s="92" t="s">
        <v>124</v>
      </c>
      <c r="J1013" s="94" t="s">
        <v>808</v>
      </c>
      <c r="K1013" s="92"/>
      <c r="L1013" s="92" t="s">
        <v>830</v>
      </c>
      <c r="M1013" s="92"/>
      <c r="N1013" s="92"/>
      <c r="O1013" s="92"/>
      <c r="P1013" s="92"/>
      <c r="Q1013" s="92"/>
      <c r="R1013" s="92"/>
      <c r="S1013" s="92"/>
      <c r="T1013" s="92"/>
      <c r="U1013" s="92"/>
      <c r="V1013" s="92"/>
      <c r="W1013" s="92"/>
      <c r="X1013" s="92"/>
      <c r="Y1013" s="92"/>
      <c r="Z1013" s="92"/>
      <c r="AA1013" s="92"/>
      <c r="AB1013" s="92"/>
      <c r="AC1013" s="92"/>
    </row>
    <row r="1014" spans="1:29">
      <c r="A1014" s="94"/>
      <c r="B1014" s="92"/>
      <c r="C1014" s="69" t="str">
        <f t="shared" ca="1" si="7"/>
        <v>OK</v>
      </c>
      <c r="D1014" s="92" t="s">
        <v>580</v>
      </c>
      <c r="E1014" s="121">
        <v>13.71</v>
      </c>
      <c r="F1014" s="92">
        <v>397015</v>
      </c>
      <c r="G1014" s="125">
        <v>45962</v>
      </c>
      <c r="H1014" s="123">
        <v>45996</v>
      </c>
      <c r="I1014" s="92" t="s">
        <v>124</v>
      </c>
      <c r="J1014" s="94" t="s">
        <v>808</v>
      </c>
      <c r="K1014" s="92"/>
      <c r="L1014" s="92" t="s">
        <v>833</v>
      </c>
      <c r="M1014" s="92"/>
      <c r="N1014" s="92"/>
      <c r="O1014" s="92"/>
      <c r="P1014" s="92"/>
      <c r="Q1014" s="92"/>
      <c r="R1014" s="92"/>
      <c r="S1014" s="92"/>
      <c r="T1014" s="92"/>
      <c r="U1014" s="92"/>
      <c r="V1014" s="92"/>
      <c r="W1014" s="92"/>
      <c r="X1014" s="92"/>
      <c r="Y1014" s="92"/>
      <c r="Z1014" s="92"/>
      <c r="AA1014" s="92"/>
      <c r="AB1014" s="92"/>
      <c r="AC1014" s="92"/>
    </row>
    <row r="1015" spans="1:29">
      <c r="A1015" s="94"/>
      <c r="B1015" s="92"/>
      <c r="C1015" s="69" t="str">
        <f t="shared" ca="1" si="7"/>
        <v>OK</v>
      </c>
      <c r="D1015" s="92" t="s">
        <v>299</v>
      </c>
      <c r="E1015" s="121">
        <v>13.71</v>
      </c>
      <c r="F1015" s="92">
        <v>397015</v>
      </c>
      <c r="G1015" s="125">
        <v>45962</v>
      </c>
      <c r="H1015" s="123">
        <v>45996</v>
      </c>
      <c r="I1015" s="92" t="s">
        <v>124</v>
      </c>
      <c r="J1015" s="94" t="s">
        <v>808</v>
      </c>
      <c r="K1015" s="92"/>
      <c r="L1015" s="92" t="s">
        <v>299</v>
      </c>
      <c r="M1015" s="92"/>
      <c r="N1015" s="92"/>
      <c r="O1015" s="92"/>
      <c r="P1015" s="92"/>
      <c r="Q1015" s="92"/>
      <c r="R1015" s="92"/>
      <c r="S1015" s="92"/>
      <c r="T1015" s="92"/>
      <c r="U1015" s="92"/>
      <c r="V1015" s="92"/>
      <c r="W1015" s="92"/>
      <c r="X1015" s="92"/>
      <c r="Y1015" s="92"/>
      <c r="Z1015" s="92"/>
      <c r="AA1015" s="92"/>
      <c r="AB1015" s="92"/>
      <c r="AC1015" s="92"/>
    </row>
    <row r="1016" spans="1:29">
      <c r="A1016" s="94"/>
      <c r="B1016" s="92"/>
      <c r="C1016" s="69" t="str">
        <f t="shared" ca="1" si="7"/>
        <v>OK</v>
      </c>
      <c r="D1016" s="92" t="s">
        <v>302</v>
      </c>
      <c r="E1016" s="121">
        <v>13.71</v>
      </c>
      <c r="F1016" s="92">
        <v>397015</v>
      </c>
      <c r="G1016" s="125">
        <v>45962</v>
      </c>
      <c r="H1016" s="123">
        <v>45996</v>
      </c>
      <c r="I1016" s="92" t="s">
        <v>124</v>
      </c>
      <c r="J1016" s="94" t="s">
        <v>808</v>
      </c>
      <c r="K1016" s="92"/>
      <c r="L1016" s="92" t="s">
        <v>302</v>
      </c>
      <c r="M1016" s="92"/>
      <c r="N1016" s="92"/>
      <c r="O1016" s="92"/>
      <c r="P1016" s="92"/>
      <c r="Q1016" s="92"/>
      <c r="R1016" s="92"/>
      <c r="S1016" s="92"/>
      <c r="T1016" s="92"/>
      <c r="U1016" s="92"/>
      <c r="V1016" s="92"/>
      <c r="W1016" s="92"/>
      <c r="X1016" s="92"/>
      <c r="Y1016" s="92"/>
      <c r="Z1016" s="92"/>
      <c r="AA1016" s="92"/>
      <c r="AB1016" s="92"/>
      <c r="AC1016" s="92"/>
    </row>
    <row r="1017" spans="1:29">
      <c r="A1017" s="94"/>
      <c r="B1017" s="92"/>
      <c r="C1017" s="69" t="str">
        <f t="shared" ca="1" si="7"/>
        <v>OK</v>
      </c>
      <c r="D1017" s="92" t="s">
        <v>305</v>
      </c>
      <c r="E1017" s="121">
        <v>13.71</v>
      </c>
      <c r="F1017" s="92">
        <v>397015</v>
      </c>
      <c r="G1017" s="125">
        <v>45962</v>
      </c>
      <c r="H1017" s="123">
        <v>45996</v>
      </c>
      <c r="I1017" s="92" t="s">
        <v>124</v>
      </c>
      <c r="J1017" s="94" t="s">
        <v>808</v>
      </c>
      <c r="K1017" s="92"/>
      <c r="L1017" s="92" t="s">
        <v>305</v>
      </c>
      <c r="M1017" s="92"/>
      <c r="N1017" s="92"/>
      <c r="O1017" s="92"/>
      <c r="P1017" s="92"/>
      <c r="Q1017" s="92"/>
      <c r="R1017" s="92"/>
      <c r="S1017" s="92"/>
      <c r="T1017" s="92"/>
      <c r="U1017" s="92"/>
      <c r="V1017" s="92"/>
      <c r="W1017" s="92"/>
      <c r="X1017" s="92"/>
      <c r="Y1017" s="92"/>
      <c r="Z1017" s="92"/>
      <c r="AA1017" s="92"/>
      <c r="AB1017" s="92"/>
      <c r="AC1017" s="92"/>
    </row>
    <row r="1018" spans="1:29">
      <c r="A1018" s="94"/>
      <c r="B1018" s="92"/>
      <c r="C1018" s="69" t="str">
        <f t="shared" ca="1" si="7"/>
        <v>OK</v>
      </c>
      <c r="D1018" s="92" t="s">
        <v>307</v>
      </c>
      <c r="E1018" s="121">
        <v>13.71</v>
      </c>
      <c r="F1018" s="92">
        <v>397015</v>
      </c>
      <c r="G1018" s="125">
        <v>45962</v>
      </c>
      <c r="H1018" s="123">
        <v>45996</v>
      </c>
      <c r="I1018" s="92" t="s">
        <v>124</v>
      </c>
      <c r="J1018" s="94" t="s">
        <v>808</v>
      </c>
      <c r="K1018" s="92"/>
      <c r="L1018" s="92" t="s">
        <v>307</v>
      </c>
      <c r="M1018" s="92"/>
      <c r="N1018" s="92"/>
      <c r="O1018" s="92"/>
      <c r="P1018" s="92"/>
      <c r="Q1018" s="92"/>
      <c r="R1018" s="92"/>
      <c r="S1018" s="92"/>
      <c r="T1018" s="92"/>
      <c r="U1018" s="92"/>
      <c r="V1018" s="92"/>
      <c r="W1018" s="92"/>
      <c r="X1018" s="92"/>
      <c r="Y1018" s="92"/>
      <c r="Z1018" s="92"/>
      <c r="AA1018" s="92"/>
      <c r="AB1018" s="92"/>
      <c r="AC1018" s="92"/>
    </row>
    <row r="1019" spans="1:29">
      <c r="A1019" s="94"/>
      <c r="B1019" s="92"/>
      <c r="C1019" s="69" t="str">
        <f t="shared" ca="1" si="7"/>
        <v>OK</v>
      </c>
      <c r="D1019" s="92" t="s">
        <v>309</v>
      </c>
      <c r="E1019" s="121">
        <v>13.71</v>
      </c>
      <c r="F1019" s="92">
        <v>397015</v>
      </c>
      <c r="G1019" s="125">
        <v>45962</v>
      </c>
      <c r="H1019" s="123">
        <v>45996</v>
      </c>
      <c r="I1019" s="92" t="s">
        <v>124</v>
      </c>
      <c r="J1019" s="94" t="s">
        <v>808</v>
      </c>
      <c r="K1019" s="92"/>
      <c r="L1019" s="92" t="s">
        <v>309</v>
      </c>
      <c r="M1019" s="92"/>
      <c r="N1019" s="92"/>
      <c r="O1019" s="92"/>
      <c r="P1019" s="92"/>
      <c r="Q1019" s="92"/>
      <c r="R1019" s="92"/>
      <c r="S1019" s="92"/>
      <c r="T1019" s="92"/>
      <c r="U1019" s="92"/>
      <c r="V1019" s="92"/>
      <c r="W1019" s="92"/>
      <c r="X1019" s="92"/>
      <c r="Y1019" s="92"/>
      <c r="Z1019" s="92"/>
      <c r="AA1019" s="92"/>
      <c r="AB1019" s="92"/>
      <c r="AC1019" s="92"/>
    </row>
    <row r="1020" spans="1:29">
      <c r="A1020" s="94"/>
      <c r="B1020" s="92"/>
      <c r="C1020" s="69" t="str">
        <f t="shared" ca="1" si="7"/>
        <v>OK</v>
      </c>
      <c r="D1020" s="92" t="s">
        <v>441</v>
      </c>
      <c r="E1020" s="121">
        <v>13.71</v>
      </c>
      <c r="F1020" s="92">
        <v>397015</v>
      </c>
      <c r="G1020" s="125">
        <v>45962</v>
      </c>
      <c r="H1020" s="123">
        <v>45996</v>
      </c>
      <c r="I1020" s="92" t="s">
        <v>124</v>
      </c>
      <c r="J1020" s="94" t="s">
        <v>808</v>
      </c>
      <c r="K1020" s="92"/>
      <c r="L1020" s="92" t="s">
        <v>441</v>
      </c>
      <c r="M1020" s="92"/>
      <c r="N1020" s="92"/>
      <c r="O1020" s="92"/>
      <c r="P1020" s="92"/>
      <c r="Q1020" s="92"/>
      <c r="R1020" s="92"/>
      <c r="S1020" s="92"/>
      <c r="T1020" s="92"/>
      <c r="U1020" s="92"/>
      <c r="V1020" s="92"/>
      <c r="W1020" s="92"/>
      <c r="X1020" s="92"/>
      <c r="Y1020" s="92"/>
      <c r="Z1020" s="92"/>
      <c r="AA1020" s="92"/>
      <c r="AB1020" s="92"/>
      <c r="AC1020" s="92"/>
    </row>
    <row r="1021" spans="1:29">
      <c r="A1021" s="94"/>
      <c r="B1021" s="92"/>
      <c r="C1021" s="69" t="str">
        <f t="shared" ca="1" si="7"/>
        <v>OK</v>
      </c>
      <c r="D1021" s="92" t="s">
        <v>311</v>
      </c>
      <c r="E1021" s="121">
        <v>13.71</v>
      </c>
      <c r="F1021" s="92">
        <v>397015</v>
      </c>
      <c r="G1021" s="125">
        <v>45962</v>
      </c>
      <c r="H1021" s="123">
        <v>45996</v>
      </c>
      <c r="I1021" s="92" t="s">
        <v>124</v>
      </c>
      <c r="J1021" s="94" t="s">
        <v>808</v>
      </c>
      <c r="K1021" s="92"/>
      <c r="L1021" s="92" t="s">
        <v>311</v>
      </c>
      <c r="M1021" s="92"/>
      <c r="N1021" s="92"/>
      <c r="O1021" s="92"/>
      <c r="P1021" s="92"/>
      <c r="Q1021" s="92"/>
      <c r="R1021" s="92"/>
      <c r="S1021" s="92"/>
      <c r="T1021" s="92"/>
      <c r="U1021" s="92"/>
      <c r="V1021" s="92"/>
      <c r="W1021" s="92"/>
      <c r="X1021" s="92"/>
      <c r="Y1021" s="92"/>
      <c r="Z1021" s="92"/>
      <c r="AA1021" s="92"/>
      <c r="AB1021" s="92"/>
      <c r="AC1021" s="92"/>
    </row>
    <row r="1022" spans="1:29">
      <c r="A1022" s="94"/>
      <c r="B1022" s="92"/>
      <c r="C1022" s="69" t="str">
        <f t="shared" ca="1" si="7"/>
        <v>OK</v>
      </c>
      <c r="D1022" s="92" t="s">
        <v>313</v>
      </c>
      <c r="E1022" s="121">
        <v>13.71</v>
      </c>
      <c r="F1022" s="92">
        <v>397015</v>
      </c>
      <c r="G1022" s="125">
        <v>45962</v>
      </c>
      <c r="H1022" s="123">
        <v>45996</v>
      </c>
      <c r="I1022" s="92" t="s">
        <v>124</v>
      </c>
      <c r="J1022" s="94" t="s">
        <v>808</v>
      </c>
      <c r="K1022" s="92"/>
      <c r="L1022" s="92" t="s">
        <v>313</v>
      </c>
      <c r="M1022" s="92"/>
      <c r="N1022" s="92"/>
      <c r="O1022" s="92"/>
      <c r="P1022" s="92"/>
      <c r="Q1022" s="92"/>
      <c r="R1022" s="92"/>
      <c r="S1022" s="92"/>
      <c r="T1022" s="92"/>
      <c r="U1022" s="92"/>
      <c r="V1022" s="92"/>
      <c r="W1022" s="92"/>
      <c r="X1022" s="92"/>
      <c r="Y1022" s="92"/>
      <c r="Z1022" s="92"/>
      <c r="AA1022" s="92"/>
      <c r="AB1022" s="92"/>
      <c r="AC1022" s="92"/>
    </row>
    <row r="1023" spans="1:29">
      <c r="A1023" s="94"/>
      <c r="B1023" s="92"/>
      <c r="C1023" s="69" t="str">
        <f t="shared" ca="1" si="7"/>
        <v>OK</v>
      </c>
      <c r="D1023" s="92" t="s">
        <v>314</v>
      </c>
      <c r="E1023" s="121">
        <v>13.71</v>
      </c>
      <c r="F1023" s="92">
        <v>397015</v>
      </c>
      <c r="G1023" s="125">
        <v>45962</v>
      </c>
      <c r="H1023" s="123">
        <v>45996</v>
      </c>
      <c r="I1023" s="92" t="s">
        <v>124</v>
      </c>
      <c r="J1023" s="94" t="s">
        <v>808</v>
      </c>
      <c r="K1023" s="92"/>
      <c r="L1023" s="92" t="s">
        <v>314</v>
      </c>
      <c r="M1023" s="92"/>
      <c r="N1023" s="92"/>
      <c r="O1023" s="92"/>
      <c r="P1023" s="92"/>
      <c r="Q1023" s="92"/>
      <c r="R1023" s="92"/>
      <c r="S1023" s="92"/>
      <c r="T1023" s="92"/>
      <c r="U1023" s="92"/>
      <c r="V1023" s="92"/>
      <c r="W1023" s="92"/>
      <c r="X1023" s="92"/>
      <c r="Y1023" s="92"/>
      <c r="Z1023" s="92"/>
      <c r="AA1023" s="92"/>
      <c r="AB1023" s="92"/>
      <c r="AC1023" s="92"/>
    </row>
    <row r="1024" spans="1:29">
      <c r="A1024" s="94"/>
      <c r="B1024" s="92"/>
      <c r="C1024" s="69" t="str">
        <f t="shared" ca="1" si="7"/>
        <v>OK</v>
      </c>
      <c r="D1024" s="92" t="s">
        <v>316</v>
      </c>
      <c r="E1024" s="121">
        <v>13.71</v>
      </c>
      <c r="F1024" s="92">
        <v>397015</v>
      </c>
      <c r="G1024" s="125">
        <v>45962</v>
      </c>
      <c r="H1024" s="123">
        <v>45996</v>
      </c>
      <c r="I1024" s="92" t="s">
        <v>124</v>
      </c>
      <c r="J1024" s="94" t="s">
        <v>808</v>
      </c>
      <c r="K1024" s="92"/>
      <c r="L1024" s="92" t="s">
        <v>316</v>
      </c>
      <c r="M1024" s="92"/>
      <c r="N1024" s="92"/>
      <c r="O1024" s="92"/>
      <c r="P1024" s="92"/>
      <c r="Q1024" s="92"/>
      <c r="R1024" s="92"/>
      <c r="S1024" s="92"/>
      <c r="T1024" s="92"/>
      <c r="U1024" s="92"/>
      <c r="V1024" s="92"/>
      <c r="W1024" s="92"/>
      <c r="X1024" s="92"/>
      <c r="Y1024" s="92"/>
      <c r="Z1024" s="92"/>
      <c r="AA1024" s="92"/>
      <c r="AB1024" s="92"/>
      <c r="AC1024" s="92"/>
    </row>
    <row r="1025" spans="1:29">
      <c r="A1025" s="94"/>
      <c r="B1025" s="92"/>
      <c r="C1025" s="69" t="str">
        <f t="shared" ca="1" si="7"/>
        <v>OK</v>
      </c>
      <c r="D1025" s="92" t="s">
        <v>317</v>
      </c>
      <c r="E1025" s="121">
        <v>13.71</v>
      </c>
      <c r="F1025" s="92">
        <v>397015</v>
      </c>
      <c r="G1025" s="125">
        <v>45962</v>
      </c>
      <c r="H1025" s="123">
        <v>45996</v>
      </c>
      <c r="I1025" s="92" t="s">
        <v>124</v>
      </c>
      <c r="J1025" s="94" t="s">
        <v>808</v>
      </c>
      <c r="K1025" s="92"/>
      <c r="L1025" s="92" t="s">
        <v>317</v>
      </c>
      <c r="M1025" s="92"/>
      <c r="N1025" s="92"/>
      <c r="O1025" s="92"/>
      <c r="P1025" s="92"/>
      <c r="Q1025" s="92"/>
      <c r="R1025" s="92"/>
      <c r="S1025" s="92"/>
      <c r="T1025" s="92"/>
      <c r="U1025" s="92"/>
      <c r="V1025" s="92"/>
      <c r="W1025" s="92"/>
      <c r="X1025" s="92"/>
      <c r="Y1025" s="92"/>
      <c r="Z1025" s="92"/>
      <c r="AA1025" s="92"/>
      <c r="AB1025" s="92"/>
      <c r="AC1025" s="92"/>
    </row>
    <row r="1026" spans="1:29">
      <c r="A1026" s="94"/>
      <c r="B1026" s="92"/>
      <c r="C1026" s="69" t="str">
        <f t="shared" ca="1" si="7"/>
        <v>OK</v>
      </c>
      <c r="D1026" s="92" t="s">
        <v>319</v>
      </c>
      <c r="E1026" s="121">
        <v>13.71</v>
      </c>
      <c r="F1026" s="92">
        <v>397015</v>
      </c>
      <c r="G1026" s="125">
        <v>45962</v>
      </c>
      <c r="H1026" s="123">
        <v>45996</v>
      </c>
      <c r="I1026" s="92" t="s">
        <v>124</v>
      </c>
      <c r="J1026" s="94" t="s">
        <v>808</v>
      </c>
      <c r="K1026" s="92"/>
      <c r="L1026" s="92" t="s">
        <v>319</v>
      </c>
      <c r="M1026" s="92"/>
      <c r="N1026" s="92"/>
      <c r="O1026" s="92"/>
      <c r="P1026" s="92"/>
      <c r="Q1026" s="92"/>
      <c r="R1026" s="92"/>
      <c r="S1026" s="92"/>
      <c r="T1026" s="92"/>
      <c r="U1026" s="92"/>
      <c r="V1026" s="92"/>
      <c r="W1026" s="92"/>
      <c r="X1026" s="92"/>
      <c r="Y1026" s="92"/>
      <c r="Z1026" s="92"/>
      <c r="AA1026" s="92"/>
      <c r="AB1026" s="92"/>
      <c r="AC1026" s="92"/>
    </row>
    <row r="1027" spans="1:29">
      <c r="A1027" s="94"/>
      <c r="B1027" s="92"/>
      <c r="C1027" s="69" t="str">
        <f t="shared" ca="1" si="7"/>
        <v>OK</v>
      </c>
      <c r="D1027" s="92" t="s">
        <v>581</v>
      </c>
      <c r="E1027" s="121">
        <v>13.71</v>
      </c>
      <c r="F1027" s="92">
        <v>397015</v>
      </c>
      <c r="G1027" s="125">
        <v>45962</v>
      </c>
      <c r="H1027" s="123">
        <v>45996</v>
      </c>
      <c r="I1027" s="92" t="s">
        <v>124</v>
      </c>
      <c r="J1027" s="94" t="s">
        <v>808</v>
      </c>
      <c r="K1027" s="92"/>
      <c r="L1027" s="92" t="s">
        <v>581</v>
      </c>
      <c r="M1027" s="92"/>
      <c r="N1027" s="92"/>
      <c r="O1027" s="92"/>
      <c r="P1027" s="92"/>
      <c r="Q1027" s="92"/>
      <c r="R1027" s="92"/>
      <c r="S1027" s="92"/>
      <c r="T1027" s="92"/>
      <c r="U1027" s="92"/>
      <c r="V1027" s="92"/>
      <c r="W1027" s="92"/>
      <c r="X1027" s="92"/>
      <c r="Y1027" s="92"/>
      <c r="Z1027" s="92"/>
      <c r="AA1027" s="92"/>
      <c r="AB1027" s="92"/>
      <c r="AC1027" s="92"/>
    </row>
    <row r="1028" spans="1:29">
      <c r="A1028" s="94"/>
      <c r="B1028" s="92"/>
      <c r="C1028" s="69" t="str">
        <f t="shared" ca="1" si="7"/>
        <v>OK</v>
      </c>
      <c r="D1028" s="92" t="s">
        <v>321</v>
      </c>
      <c r="E1028" s="121">
        <v>13.71</v>
      </c>
      <c r="F1028" s="92">
        <v>397015</v>
      </c>
      <c r="G1028" s="125">
        <v>45962</v>
      </c>
      <c r="H1028" s="123">
        <v>45996</v>
      </c>
      <c r="I1028" s="92" t="s">
        <v>124</v>
      </c>
      <c r="J1028" s="94" t="s">
        <v>808</v>
      </c>
      <c r="K1028" s="92"/>
      <c r="L1028" s="92" t="s">
        <v>321</v>
      </c>
      <c r="M1028" s="92"/>
      <c r="N1028" s="92"/>
      <c r="O1028" s="92"/>
      <c r="P1028" s="92"/>
      <c r="Q1028" s="92"/>
      <c r="R1028" s="92"/>
      <c r="S1028" s="92"/>
      <c r="T1028" s="92"/>
      <c r="U1028" s="92"/>
      <c r="V1028" s="92"/>
      <c r="W1028" s="92"/>
      <c r="X1028" s="92"/>
      <c r="Y1028" s="92"/>
      <c r="Z1028" s="92"/>
      <c r="AA1028" s="92"/>
      <c r="AB1028" s="92"/>
      <c r="AC1028" s="92"/>
    </row>
    <row r="1029" spans="1:29">
      <c r="A1029" s="94"/>
      <c r="B1029" s="92"/>
      <c r="C1029" s="69" t="str">
        <f t="shared" ca="1" si="7"/>
        <v>OK</v>
      </c>
      <c r="D1029" s="92" t="s">
        <v>484</v>
      </c>
      <c r="E1029" s="121">
        <v>13.71</v>
      </c>
      <c r="F1029" s="92">
        <v>397015</v>
      </c>
      <c r="G1029" s="125">
        <v>45962</v>
      </c>
      <c r="H1029" s="123">
        <v>45996</v>
      </c>
      <c r="I1029" s="92" t="s">
        <v>124</v>
      </c>
      <c r="J1029" s="94" t="s">
        <v>808</v>
      </c>
      <c r="K1029" s="92"/>
      <c r="L1029" s="92" t="s">
        <v>484</v>
      </c>
      <c r="M1029" s="92"/>
      <c r="N1029" s="92"/>
      <c r="O1029" s="92"/>
      <c r="P1029" s="92"/>
      <c r="Q1029" s="92"/>
      <c r="R1029" s="92"/>
      <c r="S1029" s="92"/>
      <c r="T1029" s="92"/>
      <c r="U1029" s="92"/>
      <c r="V1029" s="92"/>
      <c r="W1029" s="92"/>
      <c r="X1029" s="92"/>
      <c r="Y1029" s="92"/>
      <c r="Z1029" s="92"/>
      <c r="AA1029" s="92"/>
      <c r="AB1029" s="92"/>
      <c r="AC1029" s="92"/>
    </row>
    <row r="1030" spans="1:29">
      <c r="A1030" s="94"/>
      <c r="B1030" s="92"/>
      <c r="C1030" s="69" t="str">
        <f t="shared" ca="1" si="7"/>
        <v>OK</v>
      </c>
      <c r="D1030" s="92" t="s">
        <v>324</v>
      </c>
      <c r="E1030" s="121">
        <v>13.71</v>
      </c>
      <c r="F1030" s="92">
        <v>397015</v>
      </c>
      <c r="G1030" s="125">
        <v>45962</v>
      </c>
      <c r="H1030" s="123">
        <v>45996</v>
      </c>
      <c r="I1030" s="92" t="s">
        <v>124</v>
      </c>
      <c r="J1030" s="94" t="s">
        <v>808</v>
      </c>
      <c r="K1030" s="92"/>
      <c r="L1030" s="92" t="s">
        <v>324</v>
      </c>
      <c r="M1030" s="92"/>
      <c r="N1030" s="92"/>
      <c r="O1030" s="92"/>
      <c r="P1030" s="92"/>
      <c r="Q1030" s="92"/>
      <c r="R1030" s="92"/>
      <c r="S1030" s="92"/>
      <c r="T1030" s="92"/>
      <c r="U1030" s="92"/>
      <c r="V1030" s="92"/>
      <c r="W1030" s="92"/>
      <c r="X1030" s="92"/>
      <c r="Y1030" s="92"/>
      <c r="Z1030" s="92"/>
      <c r="AA1030" s="92"/>
      <c r="AB1030" s="92"/>
      <c r="AC1030" s="92"/>
    </row>
    <row r="1031" spans="1:29">
      <c r="A1031" s="94"/>
      <c r="B1031" s="92"/>
      <c r="C1031" s="69" t="str">
        <f t="shared" ca="1" si="7"/>
        <v>OK</v>
      </c>
      <c r="D1031" s="92" t="s">
        <v>325</v>
      </c>
      <c r="E1031" s="121">
        <v>13.71</v>
      </c>
      <c r="F1031" s="92">
        <v>397015</v>
      </c>
      <c r="G1031" s="125">
        <v>45962</v>
      </c>
      <c r="H1031" s="123">
        <v>45996</v>
      </c>
      <c r="I1031" s="92" t="s">
        <v>124</v>
      </c>
      <c r="J1031" s="94" t="s">
        <v>808</v>
      </c>
      <c r="K1031" s="92"/>
      <c r="L1031" s="92" t="s">
        <v>325</v>
      </c>
      <c r="M1031" s="92"/>
      <c r="N1031" s="92"/>
      <c r="O1031" s="92"/>
      <c r="P1031" s="92"/>
      <c r="Q1031" s="92"/>
      <c r="R1031" s="92"/>
      <c r="S1031" s="92"/>
      <c r="T1031" s="92"/>
      <c r="U1031" s="92"/>
      <c r="V1031" s="92"/>
      <c r="W1031" s="92"/>
      <c r="X1031" s="92"/>
      <c r="Y1031" s="92"/>
      <c r="Z1031" s="92"/>
      <c r="AA1031" s="92"/>
      <c r="AB1031" s="92"/>
      <c r="AC1031" s="92"/>
    </row>
    <row r="1032" spans="1:29">
      <c r="A1032" s="94"/>
      <c r="B1032" s="92"/>
      <c r="C1032" s="69" t="str">
        <f t="shared" ca="1" si="7"/>
        <v>OK</v>
      </c>
      <c r="D1032" s="92" t="s">
        <v>326</v>
      </c>
      <c r="E1032" s="121">
        <v>13.71</v>
      </c>
      <c r="F1032" s="92">
        <v>397015</v>
      </c>
      <c r="G1032" s="125">
        <v>45962</v>
      </c>
      <c r="H1032" s="123">
        <v>45996</v>
      </c>
      <c r="I1032" s="92" t="s">
        <v>124</v>
      </c>
      <c r="J1032" s="94" t="s">
        <v>808</v>
      </c>
      <c r="K1032" s="92"/>
      <c r="L1032" s="92" t="s">
        <v>326</v>
      </c>
      <c r="M1032" s="92"/>
      <c r="N1032" s="92"/>
      <c r="O1032" s="92"/>
      <c r="P1032" s="92"/>
      <c r="Q1032" s="92"/>
      <c r="R1032" s="92"/>
      <c r="S1032" s="92"/>
      <c r="T1032" s="92"/>
      <c r="U1032" s="92"/>
      <c r="V1032" s="92"/>
      <c r="W1032" s="92"/>
      <c r="X1032" s="92"/>
      <c r="Y1032" s="92"/>
      <c r="Z1032" s="92"/>
      <c r="AA1032" s="92"/>
      <c r="AB1032" s="92"/>
      <c r="AC1032" s="92"/>
    </row>
    <row r="1033" spans="1:29">
      <c r="A1033" s="94"/>
      <c r="B1033" s="92"/>
      <c r="C1033" s="69" t="str">
        <f t="shared" ca="1" si="7"/>
        <v>OK</v>
      </c>
      <c r="D1033" s="92" t="s">
        <v>328</v>
      </c>
      <c r="E1033" s="121">
        <v>13.71</v>
      </c>
      <c r="F1033" s="92">
        <v>397015</v>
      </c>
      <c r="G1033" s="125">
        <v>45962</v>
      </c>
      <c r="H1033" s="123">
        <v>45996</v>
      </c>
      <c r="I1033" s="92" t="s">
        <v>124</v>
      </c>
      <c r="J1033" s="94" t="s">
        <v>808</v>
      </c>
      <c r="K1033" s="92"/>
      <c r="L1033" s="92" t="s">
        <v>328</v>
      </c>
      <c r="M1033" s="92"/>
      <c r="N1033" s="92"/>
      <c r="O1033" s="92"/>
      <c r="P1033" s="92"/>
      <c r="Q1033" s="92"/>
      <c r="R1033" s="92"/>
      <c r="S1033" s="92"/>
      <c r="T1033" s="92"/>
      <c r="U1033" s="92"/>
      <c r="V1033" s="92"/>
      <c r="W1033" s="92"/>
      <c r="X1033" s="92"/>
      <c r="Y1033" s="92"/>
      <c r="Z1033" s="92"/>
      <c r="AA1033" s="92"/>
      <c r="AB1033" s="92"/>
      <c r="AC1033" s="92"/>
    </row>
    <row r="1034" spans="1:29">
      <c r="A1034" s="94"/>
      <c r="B1034" s="92"/>
      <c r="C1034" s="69" t="str">
        <f t="shared" ca="1" si="7"/>
        <v>OK</v>
      </c>
      <c r="D1034" s="92" t="s">
        <v>329</v>
      </c>
      <c r="E1034" s="121">
        <v>13.71</v>
      </c>
      <c r="F1034" s="92">
        <v>397015</v>
      </c>
      <c r="G1034" s="125">
        <v>45962</v>
      </c>
      <c r="H1034" s="123">
        <v>45996</v>
      </c>
      <c r="I1034" s="92" t="s">
        <v>124</v>
      </c>
      <c r="J1034" s="94" t="s">
        <v>808</v>
      </c>
      <c r="K1034" s="92"/>
      <c r="L1034" s="92" t="s">
        <v>329</v>
      </c>
      <c r="M1034" s="92"/>
      <c r="N1034" s="92"/>
      <c r="O1034" s="92"/>
      <c r="P1034" s="92"/>
      <c r="Q1034" s="92"/>
      <c r="R1034" s="92"/>
      <c r="S1034" s="92"/>
      <c r="T1034" s="92"/>
      <c r="U1034" s="92"/>
      <c r="V1034" s="92"/>
      <c r="W1034" s="92"/>
      <c r="X1034" s="92"/>
      <c r="Y1034" s="92"/>
      <c r="Z1034" s="92"/>
      <c r="AA1034" s="92"/>
      <c r="AB1034" s="92"/>
      <c r="AC1034" s="92"/>
    </row>
    <row r="1035" spans="1:29">
      <c r="A1035" s="94"/>
      <c r="B1035" s="92"/>
      <c r="C1035" s="69" t="str">
        <f t="shared" ca="1" si="7"/>
        <v>OK</v>
      </c>
      <c r="D1035" s="92" t="s">
        <v>330</v>
      </c>
      <c r="E1035" s="121">
        <v>13.71</v>
      </c>
      <c r="F1035" s="92">
        <v>397015</v>
      </c>
      <c r="G1035" s="125">
        <v>45962</v>
      </c>
      <c r="H1035" s="123">
        <v>45996</v>
      </c>
      <c r="I1035" s="92" t="s">
        <v>124</v>
      </c>
      <c r="J1035" s="94" t="s">
        <v>808</v>
      </c>
      <c r="K1035" s="92"/>
      <c r="L1035" s="92" t="s">
        <v>330</v>
      </c>
      <c r="M1035" s="92"/>
      <c r="N1035" s="92"/>
      <c r="O1035" s="92"/>
      <c r="P1035" s="92"/>
      <c r="Q1035" s="92"/>
      <c r="R1035" s="92"/>
      <c r="S1035" s="92"/>
      <c r="T1035" s="92"/>
      <c r="U1035" s="92"/>
      <c r="V1035" s="92"/>
      <c r="W1035" s="92"/>
      <c r="X1035" s="92"/>
      <c r="Y1035" s="92"/>
      <c r="Z1035" s="92"/>
      <c r="AA1035" s="92"/>
      <c r="AB1035" s="92"/>
      <c r="AC1035" s="92"/>
    </row>
    <row r="1036" spans="1:29">
      <c r="A1036" s="94"/>
      <c r="B1036" s="92"/>
      <c r="C1036" s="69" t="str">
        <f t="shared" ca="1" si="7"/>
        <v>OK</v>
      </c>
      <c r="D1036" s="92" t="s">
        <v>332</v>
      </c>
      <c r="E1036" s="121">
        <v>13.71</v>
      </c>
      <c r="F1036" s="92">
        <v>397015</v>
      </c>
      <c r="G1036" s="125">
        <v>45962</v>
      </c>
      <c r="H1036" s="123">
        <v>45996</v>
      </c>
      <c r="I1036" s="92" t="s">
        <v>124</v>
      </c>
      <c r="J1036" s="94" t="s">
        <v>808</v>
      </c>
      <c r="K1036" s="92"/>
      <c r="L1036" s="92" t="s">
        <v>332</v>
      </c>
      <c r="M1036" s="92"/>
      <c r="N1036" s="92"/>
      <c r="O1036" s="92"/>
      <c r="P1036" s="92"/>
      <c r="Q1036" s="92"/>
      <c r="R1036" s="92"/>
      <c r="S1036" s="92"/>
      <c r="T1036" s="92"/>
      <c r="U1036" s="92"/>
      <c r="V1036" s="92"/>
      <c r="W1036" s="92"/>
      <c r="X1036" s="92"/>
      <c r="Y1036" s="92"/>
      <c r="Z1036" s="92"/>
      <c r="AA1036" s="92"/>
      <c r="AB1036" s="92"/>
      <c r="AC1036" s="92"/>
    </row>
    <row r="1037" spans="1:29">
      <c r="A1037" s="94"/>
      <c r="B1037" s="92"/>
      <c r="C1037" s="69" t="str">
        <f t="shared" ca="1" si="7"/>
        <v>OK</v>
      </c>
      <c r="D1037" s="92" t="s">
        <v>334</v>
      </c>
      <c r="E1037" s="121">
        <v>13.71</v>
      </c>
      <c r="F1037" s="92">
        <v>397015</v>
      </c>
      <c r="G1037" s="125">
        <v>45962</v>
      </c>
      <c r="H1037" s="123">
        <v>45996</v>
      </c>
      <c r="I1037" s="92" t="s">
        <v>124</v>
      </c>
      <c r="J1037" s="94" t="s">
        <v>808</v>
      </c>
      <c r="K1037" s="92"/>
      <c r="L1037" s="92" t="s">
        <v>334</v>
      </c>
      <c r="M1037" s="92"/>
      <c r="N1037" s="92"/>
      <c r="O1037" s="92"/>
      <c r="P1037" s="92"/>
      <c r="Q1037" s="92"/>
      <c r="R1037" s="92"/>
      <c r="S1037" s="92"/>
      <c r="T1037" s="92"/>
      <c r="U1037" s="92"/>
      <c r="V1037" s="92"/>
      <c r="W1037" s="92"/>
      <c r="X1037" s="92"/>
      <c r="Y1037" s="92"/>
      <c r="Z1037" s="92"/>
      <c r="AA1037" s="92"/>
      <c r="AB1037" s="92"/>
      <c r="AC1037" s="92"/>
    </row>
    <row r="1038" spans="1:29">
      <c r="A1038" s="94"/>
      <c r="B1038" s="92"/>
      <c r="C1038" s="69" t="str">
        <f t="shared" ca="1" si="7"/>
        <v>OK</v>
      </c>
      <c r="D1038" s="92" t="s">
        <v>335</v>
      </c>
      <c r="E1038" s="121">
        <v>13.71</v>
      </c>
      <c r="F1038" s="92">
        <v>397015</v>
      </c>
      <c r="G1038" s="125">
        <v>45962</v>
      </c>
      <c r="H1038" s="123">
        <v>45996</v>
      </c>
      <c r="I1038" s="92" t="s">
        <v>124</v>
      </c>
      <c r="J1038" s="94" t="s">
        <v>808</v>
      </c>
      <c r="K1038" s="92"/>
      <c r="L1038" s="92" t="s">
        <v>335</v>
      </c>
      <c r="M1038" s="92"/>
      <c r="N1038" s="92"/>
      <c r="O1038" s="92"/>
      <c r="P1038" s="92"/>
      <c r="Q1038" s="92"/>
      <c r="R1038" s="92"/>
      <c r="S1038" s="92"/>
      <c r="T1038" s="92"/>
      <c r="U1038" s="92"/>
      <c r="V1038" s="92"/>
      <c r="W1038" s="92"/>
      <c r="X1038" s="92"/>
      <c r="Y1038" s="92"/>
      <c r="Z1038" s="92"/>
      <c r="AA1038" s="92"/>
      <c r="AB1038" s="92"/>
      <c r="AC1038" s="92"/>
    </row>
    <row r="1039" spans="1:29">
      <c r="A1039" s="94"/>
      <c r="B1039" s="92"/>
      <c r="C1039" s="69" t="str">
        <f t="shared" ca="1" si="7"/>
        <v>OK</v>
      </c>
      <c r="D1039" s="92" t="s">
        <v>336</v>
      </c>
      <c r="E1039" s="121">
        <v>13.71</v>
      </c>
      <c r="F1039" s="92">
        <v>397015</v>
      </c>
      <c r="G1039" s="125">
        <v>45962</v>
      </c>
      <c r="H1039" s="123">
        <v>45996</v>
      </c>
      <c r="I1039" s="92" t="s">
        <v>124</v>
      </c>
      <c r="J1039" s="94" t="s">
        <v>808</v>
      </c>
      <c r="K1039" s="92"/>
      <c r="L1039" s="92" t="s">
        <v>336</v>
      </c>
      <c r="M1039" s="92"/>
      <c r="N1039" s="92"/>
      <c r="O1039" s="92"/>
      <c r="P1039" s="92"/>
      <c r="Q1039" s="92"/>
      <c r="R1039" s="92"/>
      <c r="S1039" s="92"/>
      <c r="T1039" s="92"/>
      <c r="U1039" s="92"/>
      <c r="V1039" s="92"/>
      <c r="W1039" s="92"/>
      <c r="X1039" s="92"/>
      <c r="Y1039" s="92"/>
      <c r="Z1039" s="92"/>
      <c r="AA1039" s="92"/>
      <c r="AB1039" s="92"/>
      <c r="AC1039" s="92"/>
    </row>
    <row r="1040" spans="1:29">
      <c r="A1040" s="94"/>
      <c r="B1040" s="92"/>
      <c r="C1040" s="69" t="str">
        <f t="shared" ca="1" si="7"/>
        <v>OK</v>
      </c>
      <c r="D1040" s="92" t="s">
        <v>337</v>
      </c>
      <c r="E1040" s="121">
        <v>13.71</v>
      </c>
      <c r="F1040" s="92">
        <v>397015</v>
      </c>
      <c r="G1040" s="125">
        <v>45962</v>
      </c>
      <c r="H1040" s="123">
        <v>45996</v>
      </c>
      <c r="I1040" s="92" t="s">
        <v>124</v>
      </c>
      <c r="J1040" s="94" t="s">
        <v>808</v>
      </c>
      <c r="K1040" s="92"/>
      <c r="L1040" s="92" t="s">
        <v>709</v>
      </c>
      <c r="M1040" s="92"/>
      <c r="N1040" s="92"/>
      <c r="O1040" s="92"/>
      <c r="P1040" s="92"/>
      <c r="Q1040" s="92"/>
      <c r="R1040" s="92"/>
      <c r="S1040" s="92"/>
      <c r="T1040" s="92"/>
      <c r="U1040" s="92"/>
      <c r="V1040" s="92"/>
      <c r="W1040" s="92"/>
      <c r="X1040" s="92"/>
      <c r="Y1040" s="92"/>
      <c r="Z1040" s="92"/>
      <c r="AA1040" s="92"/>
      <c r="AB1040" s="92"/>
      <c r="AC1040" s="92"/>
    </row>
    <row r="1041" spans="1:29">
      <c r="A1041" s="94"/>
      <c r="B1041" s="92"/>
      <c r="C1041" s="69" t="str">
        <f t="shared" ca="1" si="7"/>
        <v>OK</v>
      </c>
      <c r="D1041" s="92" t="s">
        <v>339</v>
      </c>
      <c r="E1041" s="121">
        <v>13.71</v>
      </c>
      <c r="F1041" s="92">
        <v>397015</v>
      </c>
      <c r="G1041" s="125">
        <v>45962</v>
      </c>
      <c r="H1041" s="123">
        <v>45996</v>
      </c>
      <c r="I1041" s="92" t="s">
        <v>124</v>
      </c>
      <c r="J1041" s="94" t="s">
        <v>808</v>
      </c>
      <c r="K1041" s="92"/>
      <c r="L1041" s="92" t="s">
        <v>339</v>
      </c>
      <c r="M1041" s="92"/>
      <c r="N1041" s="92"/>
      <c r="O1041" s="92"/>
      <c r="P1041" s="92"/>
      <c r="Q1041" s="92"/>
      <c r="R1041" s="92"/>
      <c r="S1041" s="92"/>
      <c r="T1041" s="92"/>
      <c r="U1041" s="92"/>
      <c r="V1041" s="92"/>
      <c r="W1041" s="92"/>
      <c r="X1041" s="92"/>
      <c r="Y1041" s="92"/>
      <c r="Z1041" s="92"/>
      <c r="AA1041" s="92"/>
      <c r="AB1041" s="92"/>
      <c r="AC1041" s="92"/>
    </row>
    <row r="1042" spans="1:29">
      <c r="A1042" s="94"/>
      <c r="B1042" s="92"/>
      <c r="C1042" s="69" t="str">
        <f t="shared" ca="1" si="7"/>
        <v>OK</v>
      </c>
      <c r="D1042" s="92" t="s">
        <v>341</v>
      </c>
      <c r="E1042" s="121">
        <v>13.71</v>
      </c>
      <c r="F1042" s="92">
        <v>397015</v>
      </c>
      <c r="G1042" s="125">
        <v>45962</v>
      </c>
      <c r="H1042" s="123">
        <v>45996</v>
      </c>
      <c r="I1042" s="92" t="s">
        <v>124</v>
      </c>
      <c r="J1042" s="94" t="s">
        <v>808</v>
      </c>
      <c r="K1042" s="92"/>
      <c r="L1042" s="92" t="s">
        <v>341</v>
      </c>
      <c r="M1042" s="92"/>
      <c r="N1042" s="92"/>
      <c r="O1042" s="92"/>
      <c r="P1042" s="92"/>
      <c r="Q1042" s="92"/>
      <c r="R1042" s="92"/>
      <c r="S1042" s="92"/>
      <c r="T1042" s="92"/>
      <c r="U1042" s="92"/>
      <c r="V1042" s="92"/>
      <c r="W1042" s="92"/>
      <c r="X1042" s="92"/>
      <c r="Y1042" s="92"/>
      <c r="Z1042" s="92"/>
      <c r="AA1042" s="92"/>
      <c r="AB1042" s="92"/>
      <c r="AC1042" s="92"/>
    </row>
    <row r="1043" spans="1:29">
      <c r="A1043" s="94"/>
      <c r="B1043" s="92"/>
      <c r="C1043" s="69" t="str">
        <f t="shared" ca="1" si="7"/>
        <v>OK</v>
      </c>
      <c r="D1043" s="92" t="s">
        <v>488</v>
      </c>
      <c r="E1043" s="121">
        <v>13.71</v>
      </c>
      <c r="F1043" s="92">
        <v>397015</v>
      </c>
      <c r="G1043" s="125">
        <v>45962</v>
      </c>
      <c r="H1043" s="123">
        <v>45996</v>
      </c>
      <c r="I1043" s="92" t="s">
        <v>124</v>
      </c>
      <c r="J1043" s="94" t="s">
        <v>808</v>
      </c>
      <c r="K1043" s="92"/>
      <c r="L1043" s="92" t="s">
        <v>488</v>
      </c>
      <c r="M1043" s="92"/>
      <c r="N1043" s="92"/>
      <c r="O1043" s="92"/>
      <c r="P1043" s="92"/>
      <c r="Q1043" s="92"/>
      <c r="R1043" s="92"/>
      <c r="S1043" s="92"/>
      <c r="T1043" s="92"/>
      <c r="U1043" s="92"/>
      <c r="V1043" s="92"/>
      <c r="W1043" s="92"/>
      <c r="X1043" s="92"/>
      <c r="Y1043" s="92"/>
      <c r="Z1043" s="92"/>
      <c r="AA1043" s="92"/>
      <c r="AB1043" s="92"/>
      <c r="AC1043" s="92"/>
    </row>
    <row r="1044" spans="1:29">
      <c r="A1044" s="94"/>
      <c r="B1044" s="92"/>
      <c r="C1044" s="69" t="str">
        <f t="shared" ca="1" si="7"/>
        <v>OK</v>
      </c>
      <c r="D1044" s="118" t="s">
        <v>344</v>
      </c>
      <c r="E1044" s="121">
        <v>13.71</v>
      </c>
      <c r="F1044" s="92">
        <v>397015</v>
      </c>
      <c r="G1044" s="125">
        <v>45962</v>
      </c>
      <c r="H1044" s="123">
        <v>45996</v>
      </c>
      <c r="I1044" s="92" t="s">
        <v>124</v>
      </c>
      <c r="J1044" s="94" t="s">
        <v>808</v>
      </c>
      <c r="K1044" s="92"/>
      <c r="L1044" s="92" t="s">
        <v>826</v>
      </c>
      <c r="M1044" s="92"/>
      <c r="N1044" s="92"/>
      <c r="O1044" s="92"/>
      <c r="P1044" s="92"/>
      <c r="Q1044" s="92"/>
      <c r="R1044" s="92"/>
      <c r="S1044" s="92"/>
      <c r="T1044" s="92"/>
      <c r="U1044" s="92"/>
      <c r="V1044" s="92"/>
      <c r="W1044" s="92"/>
      <c r="X1044" s="92"/>
      <c r="Y1044" s="92"/>
      <c r="Z1044" s="92"/>
      <c r="AA1044" s="92"/>
      <c r="AB1044" s="92"/>
      <c r="AC1044" s="92"/>
    </row>
    <row r="1045" spans="1:29">
      <c r="A1045" s="94"/>
      <c r="B1045" s="92"/>
      <c r="C1045" s="69" t="str">
        <f t="shared" ca="1" si="7"/>
        <v>OK</v>
      </c>
      <c r="D1045" s="92" t="s">
        <v>347</v>
      </c>
      <c r="E1045" s="121">
        <v>13.71</v>
      </c>
      <c r="F1045" s="92">
        <v>397015</v>
      </c>
      <c r="G1045" s="125">
        <v>45962</v>
      </c>
      <c r="H1045" s="123">
        <v>45996</v>
      </c>
      <c r="I1045" s="92" t="s">
        <v>124</v>
      </c>
      <c r="J1045" s="94" t="s">
        <v>808</v>
      </c>
      <c r="K1045" s="92"/>
      <c r="L1045" s="92" t="s">
        <v>708</v>
      </c>
      <c r="M1045" s="92"/>
      <c r="N1045" s="92"/>
      <c r="O1045" s="92"/>
      <c r="P1045" s="92"/>
      <c r="Q1045" s="92"/>
      <c r="R1045" s="92"/>
      <c r="S1045" s="92"/>
      <c r="T1045" s="92"/>
      <c r="U1045" s="92"/>
      <c r="V1045" s="92"/>
      <c r="W1045" s="92"/>
      <c r="X1045" s="92"/>
      <c r="Y1045" s="92"/>
      <c r="Z1045" s="92"/>
      <c r="AA1045" s="92"/>
      <c r="AB1045" s="92"/>
      <c r="AC1045" s="92"/>
    </row>
    <row r="1046" spans="1:29">
      <c r="A1046" s="94"/>
      <c r="B1046" s="92"/>
      <c r="C1046" s="69" t="str">
        <f t="shared" ca="1" si="7"/>
        <v>OK</v>
      </c>
      <c r="D1046" s="92" t="s">
        <v>542</v>
      </c>
      <c r="E1046" s="121">
        <v>13.71</v>
      </c>
      <c r="F1046" s="92">
        <v>397015</v>
      </c>
      <c r="G1046" s="125">
        <v>45962</v>
      </c>
      <c r="H1046" s="123">
        <v>45996</v>
      </c>
      <c r="I1046" s="92" t="s">
        <v>124</v>
      </c>
      <c r="J1046" s="94" t="s">
        <v>808</v>
      </c>
      <c r="K1046" s="92"/>
      <c r="L1046" s="92" t="s">
        <v>542</v>
      </c>
      <c r="M1046" s="92"/>
      <c r="N1046" s="92"/>
      <c r="O1046" s="92"/>
      <c r="P1046" s="92"/>
      <c r="Q1046" s="92"/>
      <c r="R1046" s="92"/>
      <c r="S1046" s="92"/>
      <c r="T1046" s="92"/>
      <c r="U1046" s="92"/>
      <c r="V1046" s="92"/>
      <c r="W1046" s="92"/>
      <c r="X1046" s="92"/>
      <c r="Y1046" s="92"/>
      <c r="Z1046" s="92"/>
      <c r="AA1046" s="92"/>
      <c r="AB1046" s="92"/>
      <c r="AC1046" s="92"/>
    </row>
    <row r="1047" spans="1:29">
      <c r="A1047" s="94"/>
      <c r="B1047" s="92"/>
      <c r="C1047" s="69" t="str">
        <f t="shared" ca="1" si="7"/>
        <v>OK</v>
      </c>
      <c r="D1047" s="92" t="s">
        <v>443</v>
      </c>
      <c r="E1047" s="121">
        <v>13.71</v>
      </c>
      <c r="F1047" s="92">
        <v>397015</v>
      </c>
      <c r="G1047" s="125">
        <v>45962</v>
      </c>
      <c r="H1047" s="123">
        <v>45996</v>
      </c>
      <c r="I1047" s="92" t="s">
        <v>124</v>
      </c>
      <c r="J1047" s="94" t="s">
        <v>808</v>
      </c>
      <c r="K1047" s="92"/>
      <c r="L1047" s="92" t="s">
        <v>443</v>
      </c>
      <c r="M1047" s="92"/>
      <c r="N1047" s="92"/>
      <c r="O1047" s="92"/>
      <c r="P1047" s="92"/>
      <c r="Q1047" s="92"/>
      <c r="R1047" s="92"/>
      <c r="S1047" s="92"/>
      <c r="T1047" s="92"/>
      <c r="U1047" s="92"/>
      <c r="V1047" s="92"/>
      <c r="W1047" s="92"/>
      <c r="X1047" s="92"/>
      <c r="Y1047" s="92"/>
      <c r="Z1047" s="92"/>
      <c r="AA1047" s="92"/>
      <c r="AB1047" s="92"/>
      <c r="AC1047" s="92"/>
    </row>
    <row r="1048" spans="1:29">
      <c r="A1048" s="94"/>
      <c r="B1048" s="92"/>
      <c r="C1048" s="69" t="str">
        <f t="shared" ca="1" si="7"/>
        <v>OK</v>
      </c>
      <c r="D1048" s="92" t="s">
        <v>349</v>
      </c>
      <c r="E1048" s="121">
        <v>13.71</v>
      </c>
      <c r="F1048" s="92">
        <v>397015</v>
      </c>
      <c r="G1048" s="125">
        <v>45962</v>
      </c>
      <c r="H1048" s="123">
        <v>45996</v>
      </c>
      <c r="I1048" s="92" t="s">
        <v>124</v>
      </c>
      <c r="J1048" s="94" t="s">
        <v>808</v>
      </c>
      <c r="K1048" s="92"/>
      <c r="L1048" s="92" t="s">
        <v>349</v>
      </c>
      <c r="M1048" s="92"/>
      <c r="N1048" s="92"/>
      <c r="O1048" s="92"/>
      <c r="P1048" s="92"/>
      <c r="Q1048" s="92"/>
      <c r="R1048" s="92"/>
      <c r="S1048" s="92"/>
      <c r="T1048" s="92"/>
      <c r="U1048" s="92"/>
      <c r="V1048" s="92"/>
      <c r="W1048" s="92"/>
      <c r="X1048" s="92"/>
      <c r="Y1048" s="92"/>
      <c r="Z1048" s="92"/>
      <c r="AA1048" s="92"/>
      <c r="AB1048" s="92"/>
      <c r="AC1048" s="92"/>
    </row>
    <row r="1049" spans="1:29">
      <c r="A1049" s="94"/>
      <c r="B1049" s="92"/>
      <c r="C1049" s="69" t="str">
        <f t="shared" ca="1" si="7"/>
        <v>OK</v>
      </c>
      <c r="D1049" s="92" t="s">
        <v>351</v>
      </c>
      <c r="E1049" s="121">
        <v>13.71</v>
      </c>
      <c r="F1049" s="92">
        <v>397015</v>
      </c>
      <c r="G1049" s="125">
        <v>45962</v>
      </c>
      <c r="H1049" s="123">
        <v>45996</v>
      </c>
      <c r="I1049" s="92" t="s">
        <v>124</v>
      </c>
      <c r="J1049" s="94" t="s">
        <v>808</v>
      </c>
      <c r="K1049" s="92"/>
      <c r="L1049" s="92" t="s">
        <v>351</v>
      </c>
      <c r="M1049" s="92"/>
      <c r="N1049" s="92"/>
      <c r="O1049" s="92"/>
      <c r="P1049" s="92"/>
      <c r="Q1049" s="92"/>
      <c r="R1049" s="92"/>
      <c r="S1049" s="92"/>
      <c r="T1049" s="92"/>
      <c r="U1049" s="92"/>
      <c r="V1049" s="92"/>
      <c r="W1049" s="92"/>
      <c r="X1049" s="92"/>
      <c r="Y1049" s="92"/>
      <c r="Z1049" s="92"/>
      <c r="AA1049" s="92"/>
      <c r="AB1049" s="92"/>
      <c r="AC1049" s="92"/>
    </row>
    <row r="1050" spans="1:29">
      <c r="A1050" s="94"/>
      <c r="B1050" s="92"/>
      <c r="C1050" s="69" t="str">
        <f t="shared" ca="1" si="7"/>
        <v>OK</v>
      </c>
      <c r="D1050" s="92" t="s">
        <v>353</v>
      </c>
      <c r="E1050" s="121">
        <v>13.71</v>
      </c>
      <c r="F1050" s="92">
        <v>397015</v>
      </c>
      <c r="G1050" s="125">
        <v>45962</v>
      </c>
      <c r="H1050" s="123">
        <v>45996</v>
      </c>
      <c r="I1050" s="92" t="s">
        <v>124</v>
      </c>
      <c r="J1050" s="94" t="s">
        <v>808</v>
      </c>
      <c r="K1050" s="92"/>
      <c r="L1050" s="92" t="s">
        <v>353</v>
      </c>
      <c r="M1050" s="92"/>
      <c r="N1050" s="92"/>
      <c r="O1050" s="92"/>
      <c r="P1050" s="92"/>
      <c r="Q1050" s="92"/>
      <c r="R1050" s="92"/>
      <c r="S1050" s="92"/>
      <c r="T1050" s="92"/>
      <c r="U1050" s="92"/>
      <c r="V1050" s="92"/>
      <c r="W1050" s="92"/>
      <c r="X1050" s="92"/>
      <c r="Y1050" s="92"/>
      <c r="Z1050" s="92"/>
      <c r="AA1050" s="92"/>
      <c r="AB1050" s="92"/>
      <c r="AC1050" s="92"/>
    </row>
    <row r="1051" spans="1:29">
      <c r="A1051" s="94"/>
      <c r="B1051" s="92"/>
      <c r="C1051" s="69" t="str">
        <f t="shared" ca="1" si="7"/>
        <v>OK</v>
      </c>
      <c r="D1051" s="92" t="s">
        <v>356</v>
      </c>
      <c r="E1051" s="121">
        <v>13.71</v>
      </c>
      <c r="F1051" s="92">
        <v>397015</v>
      </c>
      <c r="G1051" s="125">
        <v>45962</v>
      </c>
      <c r="H1051" s="123">
        <v>45996</v>
      </c>
      <c r="I1051" s="92" t="s">
        <v>124</v>
      </c>
      <c r="J1051" s="94" t="s">
        <v>808</v>
      </c>
      <c r="K1051" s="92"/>
      <c r="L1051" s="92" t="s">
        <v>356</v>
      </c>
      <c r="M1051" s="92"/>
      <c r="N1051" s="92"/>
      <c r="O1051" s="92"/>
      <c r="P1051" s="92"/>
      <c r="Q1051" s="92"/>
      <c r="R1051" s="92"/>
      <c r="S1051" s="92"/>
      <c r="T1051" s="92"/>
      <c r="U1051" s="92"/>
      <c r="V1051" s="92"/>
      <c r="W1051" s="92"/>
      <c r="X1051" s="92"/>
      <c r="Y1051" s="92"/>
      <c r="Z1051" s="92"/>
      <c r="AA1051" s="92"/>
      <c r="AB1051" s="92"/>
      <c r="AC1051" s="92"/>
    </row>
    <row r="1052" spans="1:29">
      <c r="A1052" s="94"/>
      <c r="B1052" s="92"/>
      <c r="C1052" s="69" t="str">
        <f t="shared" ca="1" si="7"/>
        <v>OK</v>
      </c>
      <c r="D1052" s="92" t="s">
        <v>444</v>
      </c>
      <c r="E1052" s="121">
        <v>13.71</v>
      </c>
      <c r="F1052" s="92">
        <v>397015</v>
      </c>
      <c r="G1052" s="125">
        <v>45962</v>
      </c>
      <c r="H1052" s="123">
        <v>45996</v>
      </c>
      <c r="I1052" s="92" t="s">
        <v>124</v>
      </c>
      <c r="J1052" s="94" t="s">
        <v>808</v>
      </c>
      <c r="K1052" s="92"/>
      <c r="L1052" s="92" t="s">
        <v>710</v>
      </c>
      <c r="M1052" s="92"/>
      <c r="N1052" s="92"/>
      <c r="O1052" s="92"/>
      <c r="P1052" s="92"/>
      <c r="Q1052" s="92"/>
      <c r="R1052" s="92"/>
      <c r="S1052" s="92"/>
      <c r="T1052" s="92"/>
      <c r="U1052" s="92"/>
      <c r="V1052" s="92"/>
      <c r="W1052" s="92"/>
      <c r="X1052" s="92"/>
      <c r="Y1052" s="92"/>
      <c r="Z1052" s="92"/>
      <c r="AA1052" s="92"/>
      <c r="AB1052" s="92"/>
      <c r="AC1052" s="92"/>
    </row>
    <row r="1053" spans="1:29">
      <c r="A1053" s="94"/>
      <c r="B1053" s="92"/>
      <c r="C1053" s="69" t="str">
        <f t="shared" ca="1" si="7"/>
        <v>OK</v>
      </c>
      <c r="D1053" s="92" t="s">
        <v>547</v>
      </c>
      <c r="E1053" s="121">
        <v>13.71</v>
      </c>
      <c r="F1053" s="92">
        <v>397015</v>
      </c>
      <c r="G1053" s="125">
        <v>45962</v>
      </c>
      <c r="H1053" s="123">
        <v>45996</v>
      </c>
      <c r="I1053" s="92" t="s">
        <v>124</v>
      </c>
      <c r="J1053" s="94" t="s">
        <v>808</v>
      </c>
      <c r="K1053" s="92"/>
      <c r="L1053" s="92" t="s">
        <v>700</v>
      </c>
      <c r="M1053" s="92"/>
      <c r="N1053" s="92"/>
      <c r="O1053" s="92"/>
      <c r="P1053" s="92"/>
      <c r="Q1053" s="92"/>
      <c r="R1053" s="92"/>
      <c r="S1053" s="92"/>
      <c r="T1053" s="92"/>
      <c r="U1053" s="92"/>
      <c r="V1053" s="92"/>
      <c r="W1053" s="92"/>
      <c r="X1053" s="92"/>
      <c r="Y1053" s="92"/>
      <c r="Z1053" s="92"/>
      <c r="AA1053" s="92"/>
      <c r="AB1053" s="92"/>
      <c r="AC1053" s="92"/>
    </row>
    <row r="1054" spans="1:29">
      <c r="A1054" s="94"/>
      <c r="B1054" s="92"/>
      <c r="C1054" s="69" t="str">
        <f t="shared" ca="1" si="7"/>
        <v>OK</v>
      </c>
      <c r="D1054" s="92" t="s">
        <v>357</v>
      </c>
      <c r="E1054" s="121">
        <v>13.71</v>
      </c>
      <c r="F1054" s="92">
        <v>397015</v>
      </c>
      <c r="G1054" s="125">
        <v>45962</v>
      </c>
      <c r="H1054" s="123">
        <v>45996</v>
      </c>
      <c r="I1054" s="92" t="s">
        <v>124</v>
      </c>
      <c r="J1054" s="94" t="s">
        <v>808</v>
      </c>
      <c r="K1054" s="92"/>
      <c r="L1054" s="92" t="s">
        <v>357</v>
      </c>
      <c r="M1054" s="92"/>
      <c r="N1054" s="92"/>
      <c r="O1054" s="92"/>
      <c r="P1054" s="92"/>
      <c r="Q1054" s="92"/>
      <c r="R1054" s="92"/>
      <c r="S1054" s="92"/>
      <c r="T1054" s="92"/>
      <c r="U1054" s="92"/>
      <c r="V1054" s="92"/>
      <c r="W1054" s="92"/>
      <c r="X1054" s="92"/>
      <c r="Y1054" s="92"/>
      <c r="Z1054" s="92"/>
      <c r="AA1054" s="92"/>
      <c r="AB1054" s="92"/>
      <c r="AC1054" s="92"/>
    </row>
    <row r="1055" spans="1:29">
      <c r="A1055" s="94"/>
      <c r="B1055" s="92"/>
      <c r="C1055" s="69" t="str">
        <f t="shared" ca="1" si="7"/>
        <v>OK</v>
      </c>
      <c r="D1055" s="92" t="s">
        <v>358</v>
      </c>
      <c r="E1055" s="121">
        <v>13.71</v>
      </c>
      <c r="F1055" s="92">
        <v>397015</v>
      </c>
      <c r="G1055" s="125">
        <v>45962</v>
      </c>
      <c r="H1055" s="123">
        <v>45996</v>
      </c>
      <c r="I1055" s="92" t="s">
        <v>124</v>
      </c>
      <c r="J1055" s="94" t="s">
        <v>808</v>
      </c>
      <c r="K1055" s="92"/>
      <c r="L1055" s="92" t="s">
        <v>358</v>
      </c>
      <c r="M1055" s="92"/>
      <c r="N1055" s="92"/>
      <c r="O1055" s="92"/>
      <c r="P1055" s="92"/>
      <c r="Q1055" s="92"/>
      <c r="R1055" s="92"/>
      <c r="S1055" s="92"/>
      <c r="T1055" s="92"/>
      <c r="U1055" s="92"/>
      <c r="V1055" s="92"/>
      <c r="W1055" s="92"/>
      <c r="X1055" s="92"/>
      <c r="Y1055" s="92"/>
      <c r="Z1055" s="92"/>
      <c r="AA1055" s="92"/>
      <c r="AB1055" s="92"/>
      <c r="AC1055" s="92"/>
    </row>
    <row r="1056" spans="1:29">
      <c r="A1056" s="94"/>
      <c r="B1056" s="92"/>
      <c r="C1056" s="69" t="str">
        <f t="shared" ca="1" si="7"/>
        <v>OK</v>
      </c>
      <c r="D1056" s="92" t="s">
        <v>360</v>
      </c>
      <c r="E1056" s="121">
        <v>13.71</v>
      </c>
      <c r="F1056" s="92">
        <v>397015</v>
      </c>
      <c r="G1056" s="125">
        <v>45962</v>
      </c>
      <c r="H1056" s="123">
        <v>45996</v>
      </c>
      <c r="I1056" s="92" t="s">
        <v>124</v>
      </c>
      <c r="J1056" s="94" t="s">
        <v>808</v>
      </c>
      <c r="K1056" s="92"/>
      <c r="L1056" s="92" t="s">
        <v>360</v>
      </c>
      <c r="M1056" s="92"/>
      <c r="N1056" s="92"/>
      <c r="O1056" s="92"/>
      <c r="P1056" s="92"/>
      <c r="Q1056" s="92"/>
      <c r="R1056" s="92"/>
      <c r="S1056" s="92"/>
      <c r="T1056" s="92"/>
      <c r="U1056" s="92"/>
      <c r="V1056" s="92"/>
      <c r="W1056" s="92"/>
      <c r="X1056" s="92"/>
      <c r="Y1056" s="92"/>
      <c r="Z1056" s="92"/>
      <c r="AA1056" s="92"/>
      <c r="AB1056" s="92"/>
      <c r="AC1056" s="92"/>
    </row>
    <row r="1057" spans="1:29">
      <c r="A1057" s="94"/>
      <c r="B1057" s="92"/>
      <c r="C1057" s="69" t="str">
        <f t="shared" ca="1" si="7"/>
        <v>OK</v>
      </c>
      <c r="D1057" s="92" t="s">
        <v>363</v>
      </c>
      <c r="E1057" s="121">
        <v>13.71</v>
      </c>
      <c r="F1057" s="92">
        <v>397015</v>
      </c>
      <c r="G1057" s="125">
        <v>45962</v>
      </c>
      <c r="H1057" s="123">
        <v>45996</v>
      </c>
      <c r="I1057" s="92" t="s">
        <v>124</v>
      </c>
      <c r="J1057" s="94" t="s">
        <v>808</v>
      </c>
      <c r="K1057" s="92"/>
      <c r="L1057" s="92" t="s">
        <v>363</v>
      </c>
      <c r="M1057" s="92"/>
      <c r="N1057" s="92"/>
      <c r="O1057" s="92"/>
      <c r="P1057" s="92"/>
      <c r="Q1057" s="92"/>
      <c r="R1057" s="92"/>
      <c r="S1057" s="92"/>
      <c r="T1057" s="92"/>
      <c r="U1057" s="92"/>
      <c r="V1057" s="92"/>
      <c r="W1057" s="92"/>
      <c r="X1057" s="92"/>
      <c r="Y1057" s="92"/>
      <c r="Z1057" s="92"/>
      <c r="AA1057" s="92"/>
      <c r="AB1057" s="92"/>
      <c r="AC1057" s="92"/>
    </row>
    <row r="1058" spans="1:29">
      <c r="A1058" s="94"/>
      <c r="B1058" s="92"/>
      <c r="C1058" s="69" t="str">
        <f t="shared" ca="1" si="7"/>
        <v>OK</v>
      </c>
      <c r="D1058" s="92" t="s">
        <v>365</v>
      </c>
      <c r="E1058" s="121">
        <v>13.71</v>
      </c>
      <c r="F1058" s="92">
        <v>397015</v>
      </c>
      <c r="G1058" s="125">
        <v>45962</v>
      </c>
      <c r="H1058" s="123">
        <v>45996</v>
      </c>
      <c r="I1058" s="92" t="s">
        <v>124</v>
      </c>
      <c r="J1058" s="94" t="s">
        <v>808</v>
      </c>
      <c r="K1058" s="92"/>
      <c r="L1058" s="92" t="s">
        <v>366</v>
      </c>
      <c r="M1058" s="92"/>
      <c r="N1058" s="92"/>
      <c r="O1058" s="92"/>
      <c r="P1058" s="92"/>
      <c r="Q1058" s="92"/>
      <c r="R1058" s="92"/>
      <c r="S1058" s="92"/>
      <c r="T1058" s="92"/>
      <c r="U1058" s="92"/>
      <c r="V1058" s="92"/>
      <c r="W1058" s="92"/>
      <c r="X1058" s="92"/>
      <c r="Y1058" s="92"/>
      <c r="Z1058" s="92"/>
      <c r="AA1058" s="92"/>
      <c r="AB1058" s="92"/>
      <c r="AC1058" s="92"/>
    </row>
    <row r="1059" spans="1:29">
      <c r="A1059" s="94"/>
      <c r="B1059" s="92"/>
      <c r="C1059" s="69" t="str">
        <f t="shared" ca="1" si="7"/>
        <v>OK</v>
      </c>
      <c r="D1059" s="92" t="s">
        <v>367</v>
      </c>
      <c r="E1059" s="121">
        <v>13.71</v>
      </c>
      <c r="F1059" s="92">
        <v>397015</v>
      </c>
      <c r="G1059" s="125">
        <v>45962</v>
      </c>
      <c r="H1059" s="123">
        <v>45996</v>
      </c>
      <c r="I1059" s="92" t="s">
        <v>124</v>
      </c>
      <c r="J1059" s="94" t="s">
        <v>808</v>
      </c>
      <c r="K1059" s="92"/>
      <c r="L1059" s="92" t="s">
        <v>367</v>
      </c>
      <c r="M1059" s="92"/>
      <c r="N1059" s="92"/>
      <c r="O1059" s="92"/>
      <c r="P1059" s="92"/>
      <c r="Q1059" s="92"/>
      <c r="R1059" s="92"/>
      <c r="S1059" s="92"/>
      <c r="T1059" s="92"/>
      <c r="U1059" s="92"/>
      <c r="V1059" s="92"/>
      <c r="W1059" s="92"/>
      <c r="X1059" s="92"/>
      <c r="Y1059" s="92"/>
      <c r="Z1059" s="92"/>
      <c r="AA1059" s="92"/>
      <c r="AB1059" s="92"/>
      <c r="AC1059" s="92"/>
    </row>
    <row r="1060" spans="1:29">
      <c r="A1060" s="94"/>
      <c r="B1060" s="92"/>
      <c r="C1060" s="69" t="str">
        <f t="shared" ca="1" si="7"/>
        <v>OK</v>
      </c>
      <c r="D1060" s="92" t="s">
        <v>549</v>
      </c>
      <c r="E1060" s="121">
        <v>13.71</v>
      </c>
      <c r="F1060" s="92">
        <v>397015</v>
      </c>
      <c r="G1060" s="125">
        <v>45962</v>
      </c>
      <c r="H1060" s="123">
        <v>45996</v>
      </c>
      <c r="I1060" s="92" t="s">
        <v>124</v>
      </c>
      <c r="J1060" s="94" t="s">
        <v>808</v>
      </c>
      <c r="K1060" s="92"/>
      <c r="L1060" s="92" t="s">
        <v>706</v>
      </c>
      <c r="M1060" s="92"/>
      <c r="N1060" s="92"/>
      <c r="O1060" s="92"/>
      <c r="P1060" s="92"/>
      <c r="Q1060" s="92"/>
      <c r="R1060" s="92"/>
      <c r="S1060" s="92"/>
      <c r="T1060" s="92"/>
      <c r="U1060" s="92"/>
      <c r="V1060" s="92"/>
      <c r="W1060" s="92"/>
      <c r="X1060" s="92"/>
      <c r="Y1060" s="92"/>
      <c r="Z1060" s="92"/>
      <c r="AA1060" s="92"/>
      <c r="AB1060" s="92"/>
      <c r="AC1060" s="92"/>
    </row>
    <row r="1061" spans="1:29">
      <c r="A1061" s="94"/>
      <c r="B1061" s="92"/>
      <c r="C1061" s="69" t="str">
        <f t="shared" ca="1" si="7"/>
        <v>OK</v>
      </c>
      <c r="D1061" s="92" t="s">
        <v>368</v>
      </c>
      <c r="E1061" s="121">
        <v>13.71</v>
      </c>
      <c r="F1061" s="92">
        <v>397015</v>
      </c>
      <c r="G1061" s="125">
        <v>45962</v>
      </c>
      <c r="H1061" s="123">
        <v>45996</v>
      </c>
      <c r="I1061" s="92" t="s">
        <v>124</v>
      </c>
      <c r="J1061" s="94" t="s">
        <v>808</v>
      </c>
      <c r="K1061" s="92"/>
      <c r="L1061" s="92" t="s">
        <v>368</v>
      </c>
      <c r="M1061" s="92"/>
      <c r="N1061" s="92"/>
      <c r="O1061" s="92"/>
      <c r="P1061" s="92"/>
      <c r="Q1061" s="92"/>
      <c r="R1061" s="92"/>
      <c r="S1061" s="92"/>
      <c r="T1061" s="92"/>
      <c r="U1061" s="92"/>
      <c r="V1061" s="92"/>
      <c r="W1061" s="92"/>
      <c r="X1061" s="92"/>
      <c r="Y1061" s="92"/>
      <c r="Z1061" s="92"/>
      <c r="AA1061" s="92"/>
      <c r="AB1061" s="92"/>
      <c r="AC1061" s="92"/>
    </row>
    <row r="1062" spans="1:29">
      <c r="A1062" s="94"/>
      <c r="B1062" s="92"/>
      <c r="C1062" s="69" t="str">
        <f t="shared" ca="1" si="7"/>
        <v>OK</v>
      </c>
      <c r="D1062" s="92" t="s">
        <v>369</v>
      </c>
      <c r="E1062" s="121">
        <v>13.71</v>
      </c>
      <c r="F1062" s="92">
        <v>397015</v>
      </c>
      <c r="G1062" s="125">
        <v>45962</v>
      </c>
      <c r="H1062" s="123">
        <v>45996</v>
      </c>
      <c r="I1062" s="92" t="s">
        <v>124</v>
      </c>
      <c r="J1062" s="94" t="s">
        <v>808</v>
      </c>
      <c r="K1062" s="92"/>
      <c r="L1062" s="92" t="s">
        <v>369</v>
      </c>
      <c r="M1062" s="92"/>
      <c r="N1062" s="92"/>
      <c r="O1062" s="92"/>
      <c r="P1062" s="92"/>
      <c r="Q1062" s="92"/>
      <c r="R1062" s="92"/>
      <c r="S1062" s="92"/>
      <c r="T1062" s="92"/>
      <c r="U1062" s="92"/>
      <c r="V1062" s="92"/>
      <c r="W1062" s="92"/>
      <c r="X1062" s="92"/>
      <c r="Y1062" s="92"/>
      <c r="Z1062" s="92"/>
      <c r="AA1062" s="92"/>
      <c r="AB1062" s="92"/>
      <c r="AC1062" s="92"/>
    </row>
    <row r="1063" spans="1:29">
      <c r="A1063" s="94"/>
      <c r="B1063" s="92"/>
      <c r="C1063" s="69" t="str">
        <f t="shared" ca="1" si="7"/>
        <v>OK</v>
      </c>
      <c r="D1063" s="92" t="s">
        <v>552</v>
      </c>
      <c r="E1063" s="121">
        <v>13.71</v>
      </c>
      <c r="F1063" s="92">
        <v>397015</v>
      </c>
      <c r="G1063" s="125">
        <v>45962</v>
      </c>
      <c r="H1063" s="123">
        <v>45996</v>
      </c>
      <c r="I1063" s="92" t="s">
        <v>124</v>
      </c>
      <c r="J1063" s="94" t="s">
        <v>808</v>
      </c>
      <c r="K1063" s="92"/>
      <c r="L1063" s="92" t="s">
        <v>552</v>
      </c>
      <c r="M1063" s="92"/>
      <c r="N1063" s="92"/>
      <c r="O1063" s="92"/>
      <c r="P1063" s="92"/>
      <c r="Q1063" s="92"/>
      <c r="R1063" s="92"/>
      <c r="S1063" s="92"/>
      <c r="T1063" s="92"/>
      <c r="U1063" s="92"/>
      <c r="V1063" s="92"/>
      <c r="W1063" s="92"/>
      <c r="X1063" s="92"/>
      <c r="Y1063" s="92"/>
      <c r="Z1063" s="92"/>
      <c r="AA1063" s="92"/>
      <c r="AB1063" s="92"/>
      <c r="AC1063" s="92"/>
    </row>
    <row r="1064" spans="1:29">
      <c r="A1064" s="94"/>
      <c r="B1064" s="92"/>
      <c r="C1064" s="69" t="str">
        <f t="shared" ca="1" si="7"/>
        <v>OK</v>
      </c>
      <c r="D1064" s="92" t="s">
        <v>372</v>
      </c>
      <c r="E1064" s="121">
        <v>13.71</v>
      </c>
      <c r="F1064" s="92">
        <v>397015</v>
      </c>
      <c r="G1064" s="125">
        <v>45962</v>
      </c>
      <c r="H1064" s="123">
        <v>45996</v>
      </c>
      <c r="I1064" s="92" t="s">
        <v>124</v>
      </c>
      <c r="J1064" s="94" t="s">
        <v>808</v>
      </c>
      <c r="K1064" s="92"/>
      <c r="L1064" s="92" t="s">
        <v>372</v>
      </c>
      <c r="M1064" s="92"/>
      <c r="N1064" s="92"/>
      <c r="O1064" s="92"/>
      <c r="P1064" s="92"/>
      <c r="Q1064" s="92"/>
      <c r="R1064" s="92"/>
      <c r="S1064" s="92"/>
      <c r="T1064" s="92"/>
      <c r="U1064" s="92"/>
      <c r="V1064" s="92"/>
      <c r="W1064" s="92"/>
      <c r="X1064" s="92"/>
      <c r="Y1064" s="92"/>
      <c r="Z1064" s="92"/>
      <c r="AA1064" s="92"/>
      <c r="AB1064" s="92"/>
      <c r="AC1064" s="92"/>
    </row>
    <row r="1065" spans="1:29">
      <c r="A1065" s="94"/>
      <c r="B1065" s="92"/>
      <c r="C1065" s="69" t="str">
        <f t="shared" ca="1" si="7"/>
        <v>OK</v>
      </c>
      <c r="D1065" s="92" t="s">
        <v>375</v>
      </c>
      <c r="E1065" s="121">
        <v>13.71</v>
      </c>
      <c r="F1065" s="92">
        <v>397015</v>
      </c>
      <c r="G1065" s="125">
        <v>45962</v>
      </c>
      <c r="H1065" s="123">
        <v>45996</v>
      </c>
      <c r="I1065" s="92" t="s">
        <v>124</v>
      </c>
      <c r="J1065" s="94" t="s">
        <v>808</v>
      </c>
      <c r="K1065" s="92"/>
      <c r="L1065" s="92" t="s">
        <v>375</v>
      </c>
      <c r="M1065" s="92"/>
      <c r="N1065" s="92"/>
      <c r="O1065" s="92"/>
      <c r="P1065" s="92"/>
      <c r="Q1065" s="92"/>
      <c r="R1065" s="92"/>
      <c r="S1065" s="92"/>
      <c r="T1065" s="92"/>
      <c r="U1065" s="92"/>
      <c r="V1065" s="92"/>
      <c r="W1065" s="92"/>
      <c r="X1065" s="92"/>
      <c r="Y1065" s="92"/>
      <c r="Z1065" s="92"/>
      <c r="AA1065" s="92"/>
      <c r="AB1065" s="92"/>
      <c r="AC1065" s="92"/>
    </row>
    <row r="1066" spans="1:29">
      <c r="A1066" s="94"/>
      <c r="B1066" s="92"/>
      <c r="C1066" s="69" t="str">
        <f t="shared" ca="1" si="7"/>
        <v>OK</v>
      </c>
      <c r="D1066" s="92" t="s">
        <v>378</v>
      </c>
      <c r="E1066" s="121">
        <v>13.71</v>
      </c>
      <c r="F1066" s="92">
        <v>397015</v>
      </c>
      <c r="G1066" s="125">
        <v>45962</v>
      </c>
      <c r="H1066" s="123">
        <v>45996</v>
      </c>
      <c r="I1066" s="92" t="s">
        <v>124</v>
      </c>
      <c r="J1066" s="94" t="s">
        <v>808</v>
      </c>
      <c r="K1066" s="92"/>
      <c r="L1066" s="92" t="s">
        <v>378</v>
      </c>
      <c r="M1066" s="92"/>
      <c r="N1066" s="92"/>
      <c r="O1066" s="92"/>
      <c r="P1066" s="92"/>
      <c r="Q1066" s="92"/>
      <c r="R1066" s="92"/>
      <c r="S1066" s="92"/>
      <c r="T1066" s="92"/>
      <c r="U1066" s="92"/>
      <c r="V1066" s="92"/>
      <c r="W1066" s="92"/>
      <c r="X1066" s="92"/>
      <c r="Y1066" s="92"/>
      <c r="Z1066" s="92"/>
      <c r="AA1066" s="92"/>
      <c r="AB1066" s="92"/>
      <c r="AC1066" s="92"/>
    </row>
    <row r="1067" spans="1:29">
      <c r="A1067" s="94"/>
      <c r="B1067" s="92"/>
      <c r="C1067" s="69" t="str">
        <f t="shared" ca="1" si="7"/>
        <v>OK</v>
      </c>
      <c r="D1067" s="92" t="s">
        <v>379</v>
      </c>
      <c r="E1067" s="121">
        <v>13.71</v>
      </c>
      <c r="F1067" s="92">
        <v>397015</v>
      </c>
      <c r="G1067" s="125">
        <v>45962</v>
      </c>
      <c r="H1067" s="123">
        <v>45996</v>
      </c>
      <c r="I1067" s="92" t="s">
        <v>124</v>
      </c>
      <c r="J1067" s="94" t="s">
        <v>808</v>
      </c>
      <c r="K1067" s="92"/>
      <c r="L1067" s="92" t="s">
        <v>379</v>
      </c>
      <c r="M1067" s="92"/>
      <c r="N1067" s="92"/>
      <c r="O1067" s="92"/>
      <c r="P1067" s="92"/>
      <c r="Q1067" s="92"/>
      <c r="R1067" s="92"/>
      <c r="S1067" s="92"/>
      <c r="T1067" s="92"/>
      <c r="U1067" s="92"/>
      <c r="V1067" s="92"/>
      <c r="W1067" s="92"/>
      <c r="X1067" s="92"/>
      <c r="Y1067" s="92"/>
      <c r="Z1067" s="92"/>
      <c r="AA1067" s="92"/>
      <c r="AB1067" s="92"/>
      <c r="AC1067" s="92"/>
    </row>
    <row r="1068" spans="1:29">
      <c r="A1068" s="94"/>
      <c r="B1068" s="92"/>
      <c r="C1068" s="69" t="str">
        <f t="shared" ca="1" si="7"/>
        <v>OK</v>
      </c>
      <c r="D1068" s="92" t="s">
        <v>382</v>
      </c>
      <c r="E1068" s="121">
        <v>13.71</v>
      </c>
      <c r="F1068" s="92">
        <v>397015</v>
      </c>
      <c r="G1068" s="125">
        <v>45962</v>
      </c>
      <c r="H1068" s="123">
        <v>45996</v>
      </c>
      <c r="I1068" s="92" t="s">
        <v>124</v>
      </c>
      <c r="J1068" s="94" t="s">
        <v>808</v>
      </c>
      <c r="K1068" s="92"/>
      <c r="L1068" s="92" t="s">
        <v>382</v>
      </c>
      <c r="M1068" s="92"/>
      <c r="N1068" s="92"/>
      <c r="O1068" s="92"/>
      <c r="P1068" s="92"/>
      <c r="Q1068" s="92"/>
      <c r="R1068" s="92"/>
      <c r="S1068" s="92"/>
      <c r="T1068" s="92"/>
      <c r="U1068" s="92"/>
      <c r="V1068" s="92"/>
      <c r="W1068" s="92"/>
      <c r="X1068" s="92"/>
      <c r="Y1068" s="92"/>
      <c r="Z1068" s="92"/>
      <c r="AA1068" s="92"/>
      <c r="AB1068" s="92"/>
      <c r="AC1068" s="92"/>
    </row>
    <row r="1069" spans="1:29">
      <c r="A1069" s="94"/>
      <c r="B1069" s="92"/>
      <c r="C1069" s="69" t="str">
        <f t="shared" ca="1" si="7"/>
        <v>OK</v>
      </c>
      <c r="D1069" s="92" t="s">
        <v>384</v>
      </c>
      <c r="E1069" s="121">
        <v>13.71</v>
      </c>
      <c r="F1069" s="92">
        <v>397015</v>
      </c>
      <c r="G1069" s="125">
        <v>45962</v>
      </c>
      <c r="H1069" s="123">
        <v>45996</v>
      </c>
      <c r="I1069" s="92" t="s">
        <v>124</v>
      </c>
      <c r="J1069" s="94" t="s">
        <v>808</v>
      </c>
      <c r="K1069" s="92"/>
      <c r="L1069" s="92" t="s">
        <v>384</v>
      </c>
      <c r="M1069" s="92"/>
      <c r="N1069" s="92"/>
      <c r="O1069" s="92"/>
      <c r="P1069" s="92"/>
      <c r="Q1069" s="92"/>
      <c r="R1069" s="92"/>
      <c r="S1069" s="92"/>
      <c r="T1069" s="92"/>
      <c r="U1069" s="92"/>
      <c r="V1069" s="92"/>
      <c r="W1069" s="92"/>
      <c r="X1069" s="92"/>
      <c r="Y1069" s="92"/>
      <c r="Z1069" s="92"/>
      <c r="AA1069" s="92"/>
      <c r="AB1069" s="92"/>
      <c r="AC1069" s="92"/>
    </row>
    <row r="1070" spans="1:29">
      <c r="A1070" s="94"/>
      <c r="B1070" s="92"/>
      <c r="C1070" s="69" t="str">
        <f t="shared" ca="1" si="7"/>
        <v>OK</v>
      </c>
      <c r="D1070" s="92" t="s">
        <v>385</v>
      </c>
      <c r="E1070" s="121">
        <v>13.71</v>
      </c>
      <c r="F1070" s="92">
        <v>397015</v>
      </c>
      <c r="G1070" s="125">
        <v>45962</v>
      </c>
      <c r="H1070" s="123">
        <v>45996</v>
      </c>
      <c r="I1070" s="92" t="s">
        <v>124</v>
      </c>
      <c r="J1070" s="94" t="s">
        <v>808</v>
      </c>
      <c r="K1070" s="92"/>
      <c r="L1070" s="92" t="s">
        <v>385</v>
      </c>
      <c r="M1070" s="92"/>
      <c r="N1070" s="92"/>
      <c r="O1070" s="92"/>
      <c r="P1070" s="92"/>
      <c r="Q1070" s="92"/>
      <c r="R1070" s="92"/>
      <c r="S1070" s="92"/>
      <c r="T1070" s="92"/>
      <c r="U1070" s="92"/>
      <c r="V1070" s="92"/>
      <c r="W1070" s="92"/>
      <c r="X1070" s="92"/>
      <c r="Y1070" s="92"/>
      <c r="Z1070" s="92"/>
      <c r="AA1070" s="92"/>
      <c r="AB1070" s="92"/>
      <c r="AC1070" s="92"/>
    </row>
    <row r="1071" spans="1:29">
      <c r="A1071" s="94"/>
      <c r="B1071" s="92"/>
      <c r="C1071" s="69" t="str">
        <f t="shared" ca="1" si="7"/>
        <v>OK</v>
      </c>
      <c r="D1071" s="92" t="s">
        <v>386</v>
      </c>
      <c r="E1071" s="121">
        <v>13.71</v>
      </c>
      <c r="F1071" s="92">
        <v>397015</v>
      </c>
      <c r="G1071" s="125">
        <v>45962</v>
      </c>
      <c r="H1071" s="123">
        <v>45996</v>
      </c>
      <c r="I1071" s="92" t="s">
        <v>124</v>
      </c>
      <c r="J1071" s="94" t="s">
        <v>808</v>
      </c>
      <c r="K1071" s="92"/>
      <c r="L1071" s="92" t="s">
        <v>386</v>
      </c>
      <c r="M1071" s="92"/>
      <c r="N1071" s="92"/>
      <c r="O1071" s="92"/>
      <c r="P1071" s="92"/>
      <c r="Q1071" s="92"/>
      <c r="R1071" s="92"/>
      <c r="S1071" s="92"/>
      <c r="T1071" s="92"/>
      <c r="U1071" s="92"/>
      <c r="V1071" s="92"/>
      <c r="W1071" s="92"/>
      <c r="X1071" s="92"/>
      <c r="Y1071" s="92"/>
      <c r="Z1071" s="92"/>
      <c r="AA1071" s="92"/>
      <c r="AB1071" s="92"/>
      <c r="AC1071" s="92"/>
    </row>
    <row r="1072" spans="1:29">
      <c r="A1072" s="94"/>
      <c r="B1072" s="92"/>
      <c r="C1072" s="69" t="str">
        <f t="shared" ca="1" si="7"/>
        <v>OK</v>
      </c>
      <c r="D1072" s="92" t="s">
        <v>387</v>
      </c>
      <c r="E1072" s="121">
        <v>13.71</v>
      </c>
      <c r="F1072" s="92">
        <v>397015</v>
      </c>
      <c r="G1072" s="125">
        <v>45962</v>
      </c>
      <c r="H1072" s="123">
        <v>45996</v>
      </c>
      <c r="I1072" s="92" t="s">
        <v>124</v>
      </c>
      <c r="J1072" s="94" t="s">
        <v>808</v>
      </c>
      <c r="K1072" s="92"/>
      <c r="L1072" s="92" t="s">
        <v>387</v>
      </c>
      <c r="M1072" s="92"/>
      <c r="N1072" s="92"/>
      <c r="O1072" s="92"/>
      <c r="P1072" s="92"/>
      <c r="Q1072" s="92"/>
      <c r="R1072" s="92"/>
      <c r="S1072" s="92"/>
      <c r="T1072" s="92"/>
      <c r="U1072" s="92"/>
      <c r="V1072" s="92"/>
      <c r="W1072" s="92"/>
      <c r="X1072" s="92"/>
      <c r="Y1072" s="92"/>
      <c r="Z1072" s="92"/>
      <c r="AA1072" s="92"/>
      <c r="AB1072" s="92"/>
      <c r="AC1072" s="92"/>
    </row>
    <row r="1073" spans="1:29">
      <c r="A1073" s="94"/>
      <c r="B1073" s="92"/>
      <c r="C1073" s="69" t="str">
        <f t="shared" ca="1" si="7"/>
        <v>OK</v>
      </c>
      <c r="D1073" s="92" t="s">
        <v>388</v>
      </c>
      <c r="E1073" s="121">
        <v>13.71</v>
      </c>
      <c r="F1073" s="92">
        <v>397015</v>
      </c>
      <c r="G1073" s="125">
        <v>45962</v>
      </c>
      <c r="H1073" s="123">
        <v>45996</v>
      </c>
      <c r="I1073" s="92" t="s">
        <v>124</v>
      </c>
      <c r="J1073" s="94" t="s">
        <v>808</v>
      </c>
      <c r="K1073" s="92"/>
      <c r="L1073" s="92" t="s">
        <v>388</v>
      </c>
      <c r="M1073" s="92"/>
      <c r="N1073" s="92"/>
      <c r="O1073" s="92"/>
      <c r="P1073" s="92"/>
      <c r="Q1073" s="92"/>
      <c r="R1073" s="92"/>
      <c r="S1073" s="92"/>
      <c r="T1073" s="92"/>
      <c r="U1073" s="92"/>
      <c r="V1073" s="92"/>
      <c r="W1073" s="92"/>
      <c r="X1073" s="92"/>
      <c r="Y1073" s="92"/>
      <c r="Z1073" s="92"/>
      <c r="AA1073" s="92"/>
      <c r="AB1073" s="92"/>
      <c r="AC1073" s="92"/>
    </row>
    <row r="1074" spans="1:29">
      <c r="A1074" s="94"/>
      <c r="B1074" s="92"/>
      <c r="C1074" s="69" t="str">
        <f t="shared" ca="1" si="7"/>
        <v>OK</v>
      </c>
      <c r="D1074" s="92" t="s">
        <v>553</v>
      </c>
      <c r="E1074" s="121">
        <v>13.71</v>
      </c>
      <c r="F1074" s="92">
        <v>397015</v>
      </c>
      <c r="G1074" s="125">
        <v>45962</v>
      </c>
      <c r="H1074" s="123">
        <v>45996</v>
      </c>
      <c r="I1074" s="92" t="s">
        <v>124</v>
      </c>
      <c r="J1074" s="94" t="s">
        <v>808</v>
      </c>
      <c r="K1074" s="92"/>
      <c r="L1074" s="92" t="s">
        <v>553</v>
      </c>
      <c r="M1074" s="92"/>
      <c r="N1074" s="92"/>
      <c r="O1074" s="92"/>
      <c r="P1074" s="92"/>
      <c r="Q1074" s="92"/>
      <c r="R1074" s="92"/>
      <c r="S1074" s="92"/>
      <c r="T1074" s="92"/>
      <c r="U1074" s="92"/>
      <c r="V1074" s="92"/>
      <c r="W1074" s="92"/>
      <c r="X1074" s="92"/>
      <c r="Y1074" s="92"/>
      <c r="Z1074" s="92"/>
      <c r="AA1074" s="92"/>
      <c r="AB1074" s="92"/>
      <c r="AC1074" s="92"/>
    </row>
    <row r="1075" spans="1:29">
      <c r="A1075" s="94"/>
      <c r="B1075" s="92"/>
      <c r="C1075" s="69" t="str">
        <f t="shared" ca="1" si="7"/>
        <v>OK</v>
      </c>
      <c r="D1075" s="92" t="s">
        <v>391</v>
      </c>
      <c r="E1075" s="121">
        <v>13.71</v>
      </c>
      <c r="F1075" s="92">
        <v>397015</v>
      </c>
      <c r="G1075" s="125">
        <v>45962</v>
      </c>
      <c r="H1075" s="123">
        <v>45996</v>
      </c>
      <c r="I1075" s="92" t="s">
        <v>124</v>
      </c>
      <c r="J1075" s="94" t="s">
        <v>808</v>
      </c>
      <c r="K1075" s="92"/>
      <c r="L1075" s="92" t="s">
        <v>391</v>
      </c>
      <c r="M1075" s="92"/>
      <c r="N1075" s="92"/>
      <c r="O1075" s="92"/>
      <c r="P1075" s="92"/>
      <c r="Q1075" s="92"/>
      <c r="R1075" s="92"/>
      <c r="S1075" s="92"/>
      <c r="T1075" s="92"/>
      <c r="U1075" s="92"/>
      <c r="V1075" s="92"/>
      <c r="W1075" s="92"/>
      <c r="X1075" s="92"/>
      <c r="Y1075" s="92"/>
      <c r="Z1075" s="92"/>
      <c r="AA1075" s="92"/>
      <c r="AB1075" s="92"/>
      <c r="AC1075" s="92"/>
    </row>
    <row r="1076" spans="1:29">
      <c r="A1076" s="94"/>
      <c r="B1076" s="92"/>
      <c r="C1076" s="69" t="str">
        <f t="shared" ca="1" si="7"/>
        <v>OK</v>
      </c>
      <c r="D1076" s="92" t="s">
        <v>813</v>
      </c>
      <c r="E1076" s="121">
        <v>13.71</v>
      </c>
      <c r="F1076" s="92">
        <v>397015</v>
      </c>
      <c r="G1076" s="125">
        <v>45962</v>
      </c>
      <c r="H1076" s="123">
        <v>45996</v>
      </c>
      <c r="I1076" s="92" t="s">
        <v>124</v>
      </c>
      <c r="J1076" s="94" t="s">
        <v>808</v>
      </c>
      <c r="K1076" s="92"/>
      <c r="L1076" s="92" t="s">
        <v>813</v>
      </c>
      <c r="M1076" s="92"/>
      <c r="N1076" s="92"/>
      <c r="O1076" s="92"/>
      <c r="P1076" s="92"/>
      <c r="Q1076" s="92"/>
      <c r="R1076" s="92"/>
      <c r="S1076" s="92"/>
      <c r="T1076" s="92"/>
      <c r="U1076" s="92"/>
      <c r="V1076" s="92"/>
      <c r="W1076" s="92"/>
      <c r="X1076" s="92"/>
      <c r="Y1076" s="92"/>
      <c r="Z1076" s="92"/>
      <c r="AA1076" s="92"/>
      <c r="AB1076" s="92"/>
      <c r="AC1076" s="92"/>
    </row>
    <row r="1077" spans="1:29">
      <c r="A1077" s="94"/>
      <c r="B1077" s="92"/>
      <c r="C1077" s="69" t="str">
        <f t="shared" ca="1" si="7"/>
        <v>OK</v>
      </c>
      <c r="D1077" s="92" t="s">
        <v>494</v>
      </c>
      <c r="E1077" s="121">
        <v>13.71</v>
      </c>
      <c r="F1077" s="92">
        <v>397015</v>
      </c>
      <c r="G1077" s="125">
        <v>45962</v>
      </c>
      <c r="H1077" s="123">
        <v>45996</v>
      </c>
      <c r="I1077" s="92" t="s">
        <v>124</v>
      </c>
      <c r="J1077" s="94" t="s">
        <v>808</v>
      </c>
      <c r="K1077" s="92"/>
      <c r="L1077" s="92" t="s">
        <v>786</v>
      </c>
      <c r="M1077" s="92"/>
      <c r="N1077" s="92"/>
      <c r="O1077" s="92"/>
      <c r="P1077" s="92"/>
      <c r="Q1077" s="92"/>
      <c r="R1077" s="92"/>
      <c r="S1077" s="92"/>
      <c r="T1077" s="92"/>
      <c r="U1077" s="92"/>
      <c r="V1077" s="92"/>
      <c r="W1077" s="92"/>
      <c r="X1077" s="92"/>
      <c r="Y1077" s="92"/>
      <c r="Z1077" s="92"/>
      <c r="AA1077" s="92"/>
      <c r="AB1077" s="92"/>
      <c r="AC1077" s="92"/>
    </row>
    <row r="1078" spans="1:29">
      <c r="A1078" s="94"/>
      <c r="B1078" s="92"/>
      <c r="C1078" s="69" t="str">
        <f t="shared" ca="1" si="7"/>
        <v>OK</v>
      </c>
      <c r="D1078" s="69" t="s">
        <v>395</v>
      </c>
      <c r="E1078" s="121">
        <v>13.71</v>
      </c>
      <c r="F1078" s="92">
        <v>397015</v>
      </c>
      <c r="G1078" s="125">
        <v>45962</v>
      </c>
      <c r="H1078" s="123">
        <v>45996</v>
      </c>
      <c r="I1078" s="92" t="s">
        <v>124</v>
      </c>
      <c r="J1078" s="94" t="s">
        <v>808</v>
      </c>
      <c r="K1078" s="92"/>
      <c r="L1078" s="92" t="s">
        <v>827</v>
      </c>
      <c r="M1078" s="92"/>
      <c r="N1078" s="92"/>
      <c r="O1078" s="92"/>
      <c r="P1078" s="92"/>
      <c r="Q1078" s="92"/>
      <c r="R1078" s="92"/>
      <c r="S1078" s="92"/>
      <c r="T1078" s="92"/>
      <c r="U1078" s="92"/>
      <c r="V1078" s="92"/>
      <c r="W1078" s="92"/>
      <c r="X1078" s="92"/>
      <c r="Y1078" s="92"/>
      <c r="Z1078" s="92"/>
      <c r="AA1078" s="92"/>
      <c r="AB1078" s="92"/>
      <c r="AC1078" s="92"/>
    </row>
    <row r="1079" spans="1:29">
      <c r="A1079" s="94"/>
      <c r="B1079" s="92"/>
      <c r="C1079" s="69" t="str">
        <f t="shared" ca="1" si="7"/>
        <v>OK</v>
      </c>
      <c r="D1079" s="92" t="s">
        <v>398</v>
      </c>
      <c r="E1079" s="121">
        <v>13.71</v>
      </c>
      <c r="F1079" s="92">
        <v>397015</v>
      </c>
      <c r="G1079" s="125">
        <v>45962</v>
      </c>
      <c r="H1079" s="123">
        <v>45996</v>
      </c>
      <c r="I1079" s="92" t="s">
        <v>124</v>
      </c>
      <c r="J1079" s="94" t="s">
        <v>808</v>
      </c>
      <c r="K1079" s="92"/>
      <c r="L1079" s="92" t="s">
        <v>398</v>
      </c>
      <c r="M1079" s="92"/>
      <c r="N1079" s="92"/>
      <c r="O1079" s="92"/>
      <c r="P1079" s="92"/>
      <c r="Q1079" s="92"/>
      <c r="R1079" s="92"/>
      <c r="S1079" s="92"/>
      <c r="T1079" s="92"/>
      <c r="U1079" s="92"/>
      <c r="V1079" s="92"/>
      <c r="W1079" s="92"/>
      <c r="X1079" s="92"/>
      <c r="Y1079" s="92"/>
      <c r="Z1079" s="92"/>
      <c r="AA1079" s="92"/>
      <c r="AB1079" s="92"/>
      <c r="AC1079" s="92"/>
    </row>
    <row r="1080" spans="1:29">
      <c r="A1080" s="94"/>
      <c r="B1080" s="92"/>
      <c r="C1080" s="69" t="str">
        <f t="shared" ca="1" si="7"/>
        <v>OK</v>
      </c>
      <c r="D1080" s="92" t="s">
        <v>401</v>
      </c>
      <c r="E1080" s="121">
        <v>13.71</v>
      </c>
      <c r="F1080" s="92">
        <v>397015</v>
      </c>
      <c r="G1080" s="125">
        <v>45962</v>
      </c>
      <c r="H1080" s="123">
        <v>45996</v>
      </c>
      <c r="I1080" s="92" t="s">
        <v>124</v>
      </c>
      <c r="J1080" s="94" t="s">
        <v>808</v>
      </c>
      <c r="K1080" s="92"/>
      <c r="L1080" s="92" t="s">
        <v>401</v>
      </c>
      <c r="M1080" s="92"/>
      <c r="N1080" s="92"/>
      <c r="O1080" s="92"/>
      <c r="P1080" s="92"/>
      <c r="Q1080" s="92"/>
      <c r="R1080" s="92"/>
      <c r="S1080" s="92"/>
      <c r="T1080" s="92"/>
      <c r="U1080" s="92"/>
      <c r="V1080" s="92"/>
      <c r="W1080" s="92"/>
      <c r="X1080" s="92"/>
      <c r="Y1080" s="92"/>
      <c r="Z1080" s="92"/>
      <c r="AA1080" s="92"/>
      <c r="AB1080" s="92"/>
      <c r="AC1080" s="92"/>
    </row>
    <row r="1081" spans="1:29">
      <c r="A1081" s="94"/>
      <c r="B1081" s="92"/>
      <c r="C1081" s="69" t="str">
        <f t="shared" ca="1" si="7"/>
        <v>OK</v>
      </c>
      <c r="D1081" s="92" t="s">
        <v>402</v>
      </c>
      <c r="E1081" s="121">
        <v>13.71</v>
      </c>
      <c r="F1081" s="92">
        <v>397015</v>
      </c>
      <c r="G1081" s="125">
        <v>45962</v>
      </c>
      <c r="H1081" s="123">
        <v>45996</v>
      </c>
      <c r="I1081" s="92" t="s">
        <v>124</v>
      </c>
      <c r="J1081" s="94" t="s">
        <v>808</v>
      </c>
      <c r="K1081" s="92"/>
      <c r="L1081" s="92" t="s">
        <v>402</v>
      </c>
      <c r="M1081" s="92"/>
      <c r="N1081" s="92"/>
      <c r="O1081" s="92"/>
      <c r="P1081" s="92"/>
      <c r="Q1081" s="92"/>
      <c r="R1081" s="92"/>
      <c r="S1081" s="92"/>
      <c r="T1081" s="92"/>
      <c r="U1081" s="92"/>
      <c r="V1081" s="92"/>
      <c r="W1081" s="92"/>
      <c r="X1081" s="92"/>
      <c r="Y1081" s="92"/>
      <c r="Z1081" s="92"/>
      <c r="AA1081" s="92"/>
      <c r="AB1081" s="92"/>
      <c r="AC1081" s="92"/>
    </row>
    <row r="1082" spans="1:29">
      <c r="A1082" s="94"/>
      <c r="B1082" s="92"/>
      <c r="C1082" s="69" t="str">
        <f t="shared" ca="1" si="7"/>
        <v>OK</v>
      </c>
      <c r="D1082" s="92" t="s">
        <v>404</v>
      </c>
      <c r="E1082" s="121">
        <v>13.71</v>
      </c>
      <c r="F1082" s="92">
        <v>397015</v>
      </c>
      <c r="G1082" s="125">
        <v>45962</v>
      </c>
      <c r="H1082" s="123">
        <v>45996</v>
      </c>
      <c r="I1082" s="92" t="s">
        <v>124</v>
      </c>
      <c r="J1082" s="94" t="s">
        <v>808</v>
      </c>
      <c r="K1082" s="92"/>
      <c r="L1082" s="92" t="s">
        <v>404</v>
      </c>
      <c r="M1082" s="92"/>
      <c r="N1082" s="92"/>
      <c r="O1082" s="92"/>
      <c r="P1082" s="92"/>
      <c r="Q1082" s="92"/>
      <c r="R1082" s="92"/>
      <c r="S1082" s="92"/>
      <c r="T1082" s="92"/>
      <c r="U1082" s="92"/>
      <c r="V1082" s="92"/>
      <c r="W1082" s="92"/>
      <c r="X1082" s="92"/>
      <c r="Y1082" s="92"/>
      <c r="Z1082" s="92"/>
      <c r="AA1082" s="92"/>
      <c r="AB1082" s="92"/>
      <c r="AC1082" s="92"/>
    </row>
    <row r="1083" spans="1:29">
      <c r="A1083" s="94"/>
      <c r="B1083" s="92"/>
      <c r="C1083" s="69" t="str">
        <f t="shared" ca="1" si="7"/>
        <v>OK</v>
      </c>
      <c r="D1083" s="92" t="s">
        <v>405</v>
      </c>
      <c r="E1083" s="121">
        <v>13.71</v>
      </c>
      <c r="F1083" s="92">
        <v>397015</v>
      </c>
      <c r="G1083" s="125">
        <v>45962</v>
      </c>
      <c r="H1083" s="123">
        <v>45996</v>
      </c>
      <c r="I1083" s="92" t="s">
        <v>124</v>
      </c>
      <c r="J1083" s="94" t="s">
        <v>808</v>
      </c>
      <c r="K1083" s="92"/>
      <c r="L1083" s="92" t="s">
        <v>405</v>
      </c>
      <c r="M1083" s="92"/>
      <c r="N1083" s="92"/>
      <c r="O1083" s="92"/>
      <c r="P1083" s="92"/>
      <c r="Q1083" s="92"/>
      <c r="R1083" s="92"/>
      <c r="S1083" s="92"/>
      <c r="T1083" s="92"/>
      <c r="U1083" s="92"/>
      <c r="V1083" s="92"/>
      <c r="W1083" s="92"/>
      <c r="X1083" s="92"/>
      <c r="Y1083" s="92"/>
      <c r="Z1083" s="92"/>
      <c r="AA1083" s="92"/>
      <c r="AB1083" s="92"/>
      <c r="AC1083" s="92"/>
    </row>
    <row r="1084" spans="1:29">
      <c r="A1084" s="94"/>
      <c r="B1084" s="92"/>
      <c r="C1084" s="69" t="str">
        <f t="shared" ca="1" si="7"/>
        <v>OK</v>
      </c>
      <c r="D1084" s="92" t="s">
        <v>406</v>
      </c>
      <c r="E1084" s="121">
        <v>13.71</v>
      </c>
      <c r="F1084" s="92">
        <v>397015</v>
      </c>
      <c r="G1084" s="125">
        <v>45962</v>
      </c>
      <c r="H1084" s="123">
        <v>45996</v>
      </c>
      <c r="I1084" s="92" t="s">
        <v>124</v>
      </c>
      <c r="J1084" s="94" t="s">
        <v>808</v>
      </c>
      <c r="K1084" s="92"/>
      <c r="L1084" s="92" t="s">
        <v>406</v>
      </c>
      <c r="M1084" s="92"/>
      <c r="N1084" s="92"/>
      <c r="O1084" s="92"/>
      <c r="P1084" s="92"/>
      <c r="Q1084" s="92"/>
      <c r="R1084" s="92"/>
      <c r="S1084" s="92"/>
      <c r="T1084" s="92"/>
      <c r="U1084" s="92"/>
      <c r="V1084" s="92"/>
      <c r="W1084" s="92"/>
      <c r="X1084" s="92"/>
      <c r="Y1084" s="92"/>
      <c r="Z1084" s="92"/>
      <c r="AA1084" s="92"/>
      <c r="AB1084" s="92"/>
      <c r="AC1084" s="92"/>
    </row>
    <row r="1085" spans="1:29">
      <c r="A1085" s="94"/>
      <c r="B1085" s="92"/>
      <c r="C1085" s="69" t="str">
        <f t="shared" ca="1" si="7"/>
        <v>OK</v>
      </c>
      <c r="D1085" s="92" t="s">
        <v>447</v>
      </c>
      <c r="E1085" s="121">
        <v>13.71</v>
      </c>
      <c r="F1085" s="92">
        <v>397015</v>
      </c>
      <c r="G1085" s="125">
        <v>45962</v>
      </c>
      <c r="H1085" s="123">
        <v>45996</v>
      </c>
      <c r="I1085" s="92" t="s">
        <v>124</v>
      </c>
      <c r="J1085" s="94" t="s">
        <v>808</v>
      </c>
      <c r="K1085" s="92"/>
      <c r="L1085" s="92" t="s">
        <v>448</v>
      </c>
      <c r="M1085" s="92"/>
      <c r="N1085" s="92"/>
      <c r="O1085" s="92"/>
      <c r="P1085" s="92"/>
      <c r="Q1085" s="92"/>
      <c r="R1085" s="92"/>
      <c r="S1085" s="92"/>
      <c r="T1085" s="92"/>
      <c r="U1085" s="92"/>
      <c r="V1085" s="92"/>
      <c r="W1085" s="92"/>
      <c r="X1085" s="92"/>
      <c r="Y1085" s="92"/>
      <c r="Z1085" s="92"/>
      <c r="AA1085" s="92"/>
      <c r="AB1085" s="92"/>
      <c r="AC1085" s="92"/>
    </row>
    <row r="1086" spans="1:29">
      <c r="A1086" s="94"/>
      <c r="B1086" s="92"/>
      <c r="C1086" s="69" t="str">
        <f t="shared" ca="1" si="7"/>
        <v>OK</v>
      </c>
      <c r="D1086" s="92" t="s">
        <v>407</v>
      </c>
      <c r="E1086" s="121">
        <v>13.71</v>
      </c>
      <c r="F1086" s="92">
        <v>397015</v>
      </c>
      <c r="G1086" s="125">
        <v>45962</v>
      </c>
      <c r="H1086" s="123">
        <v>45996</v>
      </c>
      <c r="I1086" s="92" t="s">
        <v>124</v>
      </c>
      <c r="J1086" s="94" t="s">
        <v>808</v>
      </c>
      <c r="K1086" s="92"/>
      <c r="L1086" s="92" t="s">
        <v>407</v>
      </c>
      <c r="M1086" s="92"/>
      <c r="N1086" s="92"/>
      <c r="O1086" s="92"/>
      <c r="P1086" s="92"/>
      <c r="Q1086" s="92"/>
      <c r="R1086" s="92"/>
      <c r="S1086" s="92"/>
      <c r="T1086" s="92"/>
      <c r="U1086" s="92"/>
      <c r="V1086" s="92"/>
      <c r="W1086" s="92"/>
      <c r="X1086" s="92"/>
      <c r="Y1086" s="92"/>
      <c r="Z1086" s="92"/>
      <c r="AA1086" s="92"/>
      <c r="AB1086" s="92"/>
      <c r="AC1086" s="92"/>
    </row>
    <row r="1087" spans="1:29">
      <c r="A1087" s="94"/>
      <c r="B1087" s="92"/>
      <c r="C1087" s="69" t="str">
        <f t="shared" ca="1" si="7"/>
        <v>OK</v>
      </c>
      <c r="D1087" s="92" t="s">
        <v>449</v>
      </c>
      <c r="E1087" s="121">
        <v>13.71</v>
      </c>
      <c r="F1087" s="92">
        <v>397015</v>
      </c>
      <c r="G1087" s="125">
        <v>45962</v>
      </c>
      <c r="H1087" s="123">
        <v>45996</v>
      </c>
      <c r="I1087" s="92" t="s">
        <v>124</v>
      </c>
      <c r="J1087" s="94" t="s">
        <v>808</v>
      </c>
      <c r="K1087" s="92"/>
      <c r="L1087" s="92" t="s">
        <v>837</v>
      </c>
      <c r="M1087" s="92"/>
      <c r="N1087" s="92"/>
      <c r="O1087" s="92"/>
      <c r="P1087" s="92"/>
      <c r="Q1087" s="92"/>
      <c r="R1087" s="92"/>
      <c r="S1087" s="92"/>
      <c r="T1087" s="92"/>
      <c r="U1087" s="92"/>
      <c r="V1087" s="92"/>
      <c r="W1087" s="92"/>
      <c r="X1087" s="92"/>
      <c r="Y1087" s="92"/>
      <c r="Z1087" s="92"/>
      <c r="AA1087" s="92"/>
      <c r="AB1087" s="92"/>
      <c r="AC1087" s="92"/>
    </row>
    <row r="1088" spans="1:29">
      <c r="A1088" s="94"/>
      <c r="B1088" s="92"/>
      <c r="C1088" s="69" t="str">
        <f t="shared" ca="1" si="7"/>
        <v>OK</v>
      </c>
      <c r="D1088" s="92" t="s">
        <v>409</v>
      </c>
      <c r="E1088" s="121">
        <v>13.71</v>
      </c>
      <c r="F1088" s="92">
        <v>397015</v>
      </c>
      <c r="G1088" s="125">
        <v>45962</v>
      </c>
      <c r="H1088" s="123">
        <v>45996</v>
      </c>
      <c r="I1088" s="92" t="s">
        <v>124</v>
      </c>
      <c r="J1088" s="94" t="s">
        <v>808</v>
      </c>
      <c r="K1088" s="92"/>
      <c r="L1088" s="92" t="s">
        <v>409</v>
      </c>
      <c r="M1088" s="92"/>
      <c r="N1088" s="92"/>
      <c r="O1088" s="92"/>
      <c r="P1088" s="92"/>
      <c r="Q1088" s="92"/>
      <c r="R1088" s="92"/>
      <c r="S1088" s="92"/>
      <c r="T1088" s="92"/>
      <c r="U1088" s="92"/>
      <c r="V1088" s="92"/>
      <c r="W1088" s="92"/>
      <c r="X1088" s="92"/>
      <c r="Y1088" s="92"/>
      <c r="Z1088" s="92"/>
      <c r="AA1088" s="92"/>
      <c r="AB1088" s="92"/>
      <c r="AC1088" s="92"/>
    </row>
    <row r="1089" spans="1:29">
      <c r="A1089" s="94"/>
      <c r="B1089" s="92"/>
      <c r="C1089" s="69" t="str">
        <f t="shared" ca="1" si="7"/>
        <v>OK</v>
      </c>
      <c r="D1089" s="92" t="s">
        <v>410</v>
      </c>
      <c r="E1089" s="121">
        <v>13.71</v>
      </c>
      <c r="F1089" s="92">
        <v>397015</v>
      </c>
      <c r="G1089" s="125">
        <v>45962</v>
      </c>
      <c r="H1089" s="123">
        <v>45996</v>
      </c>
      <c r="I1089" s="92" t="s">
        <v>124</v>
      </c>
      <c r="J1089" s="94" t="s">
        <v>808</v>
      </c>
      <c r="K1089" s="92"/>
      <c r="L1089" s="92" t="s">
        <v>410</v>
      </c>
      <c r="M1089" s="92"/>
      <c r="N1089" s="92"/>
      <c r="O1089" s="92"/>
      <c r="P1089" s="92"/>
      <c r="Q1089" s="92"/>
      <c r="R1089" s="92"/>
      <c r="S1089" s="92"/>
      <c r="T1089" s="92"/>
      <c r="U1089" s="92"/>
      <c r="V1089" s="92"/>
      <c r="W1089" s="92"/>
      <c r="X1089" s="92"/>
      <c r="Y1089" s="92"/>
      <c r="Z1089" s="92"/>
      <c r="AA1089" s="92"/>
      <c r="AB1089" s="92"/>
      <c r="AC1089" s="92"/>
    </row>
    <row r="1090" spans="1:29">
      <c r="A1090" s="94"/>
      <c r="B1090" s="92"/>
      <c r="C1090" s="69" t="str">
        <f t="shared" ca="1" si="7"/>
        <v>OK</v>
      </c>
      <c r="D1090" s="92" t="s">
        <v>585</v>
      </c>
      <c r="E1090" s="121">
        <v>13.71</v>
      </c>
      <c r="F1090" s="92">
        <v>397015</v>
      </c>
      <c r="G1090" s="125">
        <v>45962</v>
      </c>
      <c r="H1090" s="123">
        <v>45996</v>
      </c>
      <c r="I1090" s="92" t="s">
        <v>124</v>
      </c>
      <c r="J1090" s="94" t="s">
        <v>808</v>
      </c>
      <c r="K1090" s="92"/>
      <c r="L1090" s="92" t="s">
        <v>585</v>
      </c>
      <c r="M1090" s="92"/>
      <c r="N1090" s="92"/>
      <c r="O1090" s="92"/>
      <c r="P1090" s="92"/>
      <c r="Q1090" s="92"/>
      <c r="R1090" s="92"/>
      <c r="S1090" s="92"/>
      <c r="T1090" s="92"/>
      <c r="U1090" s="92"/>
      <c r="V1090" s="92"/>
      <c r="W1090" s="92"/>
      <c r="X1090" s="92"/>
      <c r="Y1090" s="92"/>
      <c r="Z1090" s="92"/>
      <c r="AA1090" s="92"/>
      <c r="AB1090" s="92"/>
      <c r="AC1090" s="92"/>
    </row>
    <row r="1091" spans="1:29">
      <c r="A1091" s="94"/>
      <c r="B1091" s="92"/>
      <c r="C1091" s="69" t="str">
        <f t="shared" ca="1" si="7"/>
        <v>OK</v>
      </c>
      <c r="D1091" s="92" t="s">
        <v>560</v>
      </c>
      <c r="E1091" s="121">
        <v>13.71</v>
      </c>
      <c r="F1091" s="92">
        <v>397015</v>
      </c>
      <c r="G1091" s="125">
        <v>45962</v>
      </c>
      <c r="H1091" s="123">
        <v>45996</v>
      </c>
      <c r="I1091" s="92" t="s">
        <v>124</v>
      </c>
      <c r="J1091" s="94" t="s">
        <v>808</v>
      </c>
      <c r="K1091" s="92"/>
      <c r="L1091" s="92" t="s">
        <v>560</v>
      </c>
      <c r="M1091" s="92"/>
      <c r="N1091" s="92"/>
      <c r="O1091" s="92"/>
      <c r="P1091" s="92"/>
      <c r="Q1091" s="92"/>
      <c r="R1091" s="92"/>
      <c r="S1091" s="92"/>
      <c r="T1091" s="92"/>
      <c r="U1091" s="92"/>
      <c r="V1091" s="92"/>
      <c r="W1091" s="92"/>
      <c r="X1091" s="92"/>
      <c r="Y1091" s="92"/>
      <c r="Z1091" s="92"/>
      <c r="AA1091" s="92"/>
      <c r="AB1091" s="92"/>
      <c r="AC1091" s="92"/>
    </row>
    <row r="1092" spans="1:29">
      <c r="A1092" s="94"/>
      <c r="B1092" s="92"/>
      <c r="C1092" s="69" t="str">
        <f t="shared" ca="1" si="7"/>
        <v>OK</v>
      </c>
      <c r="D1092" s="92" t="s">
        <v>451</v>
      </c>
      <c r="E1092" s="121">
        <v>13.71</v>
      </c>
      <c r="F1092" s="92">
        <v>397015</v>
      </c>
      <c r="G1092" s="125">
        <v>45962</v>
      </c>
      <c r="H1092" s="123">
        <v>45996</v>
      </c>
      <c r="I1092" s="92" t="s">
        <v>124</v>
      </c>
      <c r="J1092" s="94" t="s">
        <v>808</v>
      </c>
      <c r="K1092" s="92"/>
      <c r="L1092" s="92" t="s">
        <v>451</v>
      </c>
      <c r="M1092" s="92"/>
      <c r="N1092" s="92"/>
      <c r="O1092" s="92"/>
      <c r="P1092" s="92"/>
      <c r="Q1092" s="92"/>
      <c r="R1092" s="92"/>
      <c r="S1092" s="92"/>
      <c r="T1092" s="92"/>
      <c r="U1092" s="92"/>
      <c r="V1092" s="92"/>
      <c r="W1092" s="92"/>
      <c r="X1092" s="92"/>
      <c r="Y1092" s="92"/>
      <c r="Z1092" s="92"/>
      <c r="AA1092" s="92"/>
      <c r="AB1092" s="92"/>
      <c r="AC1092" s="92"/>
    </row>
    <row r="1093" spans="1:29">
      <c r="A1093" s="94"/>
      <c r="B1093" s="92"/>
      <c r="C1093" s="69" t="str">
        <f t="shared" ca="1" si="7"/>
        <v>OK</v>
      </c>
      <c r="D1093" s="92" t="s">
        <v>411</v>
      </c>
      <c r="E1093" s="121">
        <v>13.71</v>
      </c>
      <c r="F1093" s="92">
        <v>397015</v>
      </c>
      <c r="G1093" s="125">
        <v>45962</v>
      </c>
      <c r="H1093" s="123">
        <v>45996</v>
      </c>
      <c r="I1093" s="92" t="s">
        <v>124</v>
      </c>
      <c r="J1093" s="94" t="s">
        <v>808</v>
      </c>
      <c r="K1093" s="92"/>
      <c r="L1093" s="92" t="s">
        <v>411</v>
      </c>
      <c r="M1093" s="92"/>
      <c r="N1093" s="92"/>
      <c r="O1093" s="92"/>
      <c r="P1093" s="92"/>
      <c r="Q1093" s="92"/>
      <c r="R1093" s="92"/>
      <c r="S1093" s="92"/>
      <c r="T1093" s="92"/>
      <c r="U1093" s="92"/>
      <c r="V1093" s="92"/>
      <c r="W1093" s="92"/>
      <c r="X1093" s="92"/>
      <c r="Y1093" s="92"/>
      <c r="Z1093" s="92"/>
      <c r="AA1093" s="92"/>
      <c r="AB1093" s="92"/>
      <c r="AC1093" s="92"/>
    </row>
    <row r="1094" spans="1:29">
      <c r="A1094" s="94"/>
      <c r="B1094" s="92"/>
      <c r="C1094" s="69" t="str">
        <f t="shared" ca="1" si="7"/>
        <v>OK</v>
      </c>
      <c r="D1094" s="92" t="s">
        <v>413</v>
      </c>
      <c r="E1094" s="121">
        <v>13.71</v>
      </c>
      <c r="F1094" s="92">
        <v>397015</v>
      </c>
      <c r="G1094" s="125">
        <v>45962</v>
      </c>
      <c r="H1094" s="123">
        <v>45996</v>
      </c>
      <c r="I1094" s="92" t="s">
        <v>124</v>
      </c>
      <c r="J1094" s="94" t="s">
        <v>808</v>
      </c>
      <c r="K1094" s="92"/>
      <c r="L1094" s="92" t="s">
        <v>413</v>
      </c>
      <c r="M1094" s="92"/>
      <c r="N1094" s="92"/>
      <c r="O1094" s="92"/>
      <c r="P1094" s="92"/>
      <c r="Q1094" s="92"/>
      <c r="R1094" s="92"/>
      <c r="S1094" s="92"/>
      <c r="T1094" s="92"/>
      <c r="U1094" s="92"/>
      <c r="V1094" s="92"/>
      <c r="W1094" s="92"/>
      <c r="X1094" s="92"/>
      <c r="Y1094" s="92"/>
      <c r="Z1094" s="92"/>
      <c r="AA1094" s="92"/>
      <c r="AB1094" s="92"/>
      <c r="AC1094" s="92"/>
    </row>
    <row r="1095" spans="1:29">
      <c r="A1095" s="94"/>
      <c r="B1095" s="92"/>
      <c r="C1095" s="69" t="str">
        <f t="shared" ca="1" si="7"/>
        <v>OK</v>
      </c>
      <c r="D1095" s="92" t="s">
        <v>562</v>
      </c>
      <c r="E1095" s="121">
        <v>13.71</v>
      </c>
      <c r="F1095" s="92">
        <v>397015</v>
      </c>
      <c r="G1095" s="125">
        <v>45962</v>
      </c>
      <c r="H1095" s="123">
        <v>45996</v>
      </c>
      <c r="I1095" s="92" t="s">
        <v>124</v>
      </c>
      <c r="J1095" s="94" t="s">
        <v>808</v>
      </c>
      <c r="K1095" s="92"/>
      <c r="L1095" s="92" t="s">
        <v>562</v>
      </c>
      <c r="M1095" s="92"/>
      <c r="N1095" s="92"/>
      <c r="O1095" s="92"/>
      <c r="P1095" s="92"/>
      <c r="Q1095" s="92"/>
      <c r="R1095" s="92"/>
      <c r="S1095" s="92"/>
      <c r="T1095" s="92"/>
      <c r="U1095" s="92"/>
      <c r="V1095" s="92"/>
      <c r="W1095" s="92"/>
      <c r="X1095" s="92"/>
      <c r="Y1095" s="92"/>
      <c r="Z1095" s="92"/>
      <c r="AA1095" s="92"/>
      <c r="AB1095" s="92"/>
      <c r="AC1095" s="92"/>
    </row>
    <row r="1096" spans="1:29">
      <c r="A1096" s="94"/>
      <c r="B1096" s="92"/>
      <c r="C1096" s="69" t="str">
        <f t="shared" ca="1" si="7"/>
        <v>OK</v>
      </c>
      <c r="D1096" s="92" t="s">
        <v>414</v>
      </c>
      <c r="E1096" s="121">
        <v>13.71</v>
      </c>
      <c r="F1096" s="92">
        <v>397015</v>
      </c>
      <c r="G1096" s="125">
        <v>45962</v>
      </c>
      <c r="H1096" s="123">
        <v>45996</v>
      </c>
      <c r="I1096" s="92" t="s">
        <v>124</v>
      </c>
      <c r="J1096" s="94" t="s">
        <v>808</v>
      </c>
      <c r="K1096" s="92"/>
      <c r="L1096" s="92" t="s">
        <v>414</v>
      </c>
      <c r="M1096" s="92"/>
      <c r="N1096" s="92"/>
      <c r="O1096" s="92"/>
      <c r="P1096" s="92"/>
      <c r="Q1096" s="92"/>
      <c r="R1096" s="92"/>
      <c r="S1096" s="92"/>
      <c r="T1096" s="92"/>
      <c r="U1096" s="92"/>
      <c r="V1096" s="92"/>
      <c r="W1096" s="92"/>
      <c r="X1096" s="92"/>
      <c r="Y1096" s="92"/>
      <c r="Z1096" s="92"/>
      <c r="AA1096" s="92"/>
      <c r="AB1096" s="92"/>
      <c r="AC1096" s="92"/>
    </row>
    <row r="1097" spans="1:29">
      <c r="A1097" s="94"/>
      <c r="B1097" s="92"/>
      <c r="C1097" s="69" t="str">
        <f t="shared" ca="1" si="7"/>
        <v>OK</v>
      </c>
      <c r="D1097" s="92" t="s">
        <v>563</v>
      </c>
      <c r="E1097" s="121">
        <v>13.71</v>
      </c>
      <c r="F1097" s="92">
        <v>397015</v>
      </c>
      <c r="G1097" s="125">
        <v>45962</v>
      </c>
      <c r="H1097" s="123">
        <v>45996</v>
      </c>
      <c r="I1097" s="92" t="s">
        <v>124</v>
      </c>
      <c r="J1097" s="94" t="s">
        <v>808</v>
      </c>
      <c r="K1097" s="92"/>
      <c r="L1097" s="92" t="s">
        <v>563</v>
      </c>
      <c r="M1097" s="92"/>
      <c r="N1097" s="92"/>
      <c r="O1097" s="92"/>
      <c r="P1097" s="92"/>
      <c r="Q1097" s="92"/>
      <c r="R1097" s="92"/>
      <c r="S1097" s="92"/>
      <c r="T1097" s="92"/>
      <c r="U1097" s="92"/>
      <c r="V1097" s="92"/>
      <c r="W1097" s="92"/>
      <c r="X1097" s="92"/>
      <c r="Y1097" s="92"/>
      <c r="Z1097" s="92"/>
      <c r="AA1097" s="92"/>
      <c r="AB1097" s="92"/>
      <c r="AC1097" s="92"/>
    </row>
    <row r="1098" spans="1:29">
      <c r="A1098" s="94"/>
      <c r="B1098" s="92"/>
      <c r="C1098" s="69" t="str">
        <f t="shared" ca="1" si="7"/>
        <v>OK</v>
      </c>
      <c r="D1098" s="92" t="s">
        <v>415</v>
      </c>
      <c r="E1098" s="121">
        <v>13.71</v>
      </c>
      <c r="F1098" s="92">
        <v>397015</v>
      </c>
      <c r="G1098" s="125">
        <v>45962</v>
      </c>
      <c r="H1098" s="123">
        <v>45996</v>
      </c>
      <c r="I1098" s="92" t="s">
        <v>124</v>
      </c>
      <c r="J1098" s="94" t="s">
        <v>808</v>
      </c>
      <c r="K1098" s="92"/>
      <c r="L1098" s="92" t="s">
        <v>415</v>
      </c>
      <c r="M1098" s="92"/>
      <c r="N1098" s="92"/>
      <c r="O1098" s="92"/>
      <c r="P1098" s="92"/>
      <c r="Q1098" s="92"/>
      <c r="R1098" s="92"/>
      <c r="S1098" s="92"/>
      <c r="T1098" s="92"/>
      <c r="U1098" s="92"/>
      <c r="V1098" s="92"/>
      <c r="W1098" s="92"/>
      <c r="X1098" s="92"/>
      <c r="Y1098" s="92"/>
      <c r="Z1098" s="92"/>
      <c r="AA1098" s="92"/>
      <c r="AB1098" s="92"/>
      <c r="AC1098" s="92"/>
    </row>
    <row r="1099" spans="1:29">
      <c r="A1099" s="94"/>
      <c r="B1099" s="92"/>
      <c r="C1099" s="69" t="str">
        <f t="shared" ca="1" si="7"/>
        <v>OK</v>
      </c>
      <c r="D1099" s="92" t="s">
        <v>416</v>
      </c>
      <c r="E1099" s="121">
        <v>13.71</v>
      </c>
      <c r="F1099" s="92">
        <v>397015</v>
      </c>
      <c r="G1099" s="125">
        <v>45962</v>
      </c>
      <c r="H1099" s="123">
        <v>45996</v>
      </c>
      <c r="I1099" s="92" t="s">
        <v>124</v>
      </c>
      <c r="J1099" s="94" t="s">
        <v>808</v>
      </c>
      <c r="K1099" s="92"/>
      <c r="L1099" s="92" t="s">
        <v>417</v>
      </c>
      <c r="M1099" s="92"/>
      <c r="N1099" s="92"/>
      <c r="O1099" s="92"/>
      <c r="P1099" s="92"/>
      <c r="Q1099" s="92"/>
      <c r="R1099" s="92"/>
      <c r="S1099" s="92"/>
      <c r="T1099" s="92"/>
      <c r="U1099" s="92"/>
      <c r="V1099" s="92"/>
      <c r="W1099" s="92"/>
      <c r="X1099" s="92"/>
      <c r="Y1099" s="92"/>
      <c r="Z1099" s="92"/>
      <c r="AA1099" s="92"/>
      <c r="AB1099" s="92"/>
      <c r="AC1099" s="92"/>
    </row>
    <row r="1100" spans="1:29">
      <c r="A1100" s="94"/>
      <c r="B1100" s="92"/>
      <c r="C1100" s="69" t="str">
        <f t="shared" ca="1" si="7"/>
        <v>OK</v>
      </c>
      <c r="D1100" s="92" t="s">
        <v>418</v>
      </c>
      <c r="E1100" s="121">
        <v>13.71</v>
      </c>
      <c r="F1100" s="92">
        <v>397015</v>
      </c>
      <c r="G1100" s="125">
        <v>45962</v>
      </c>
      <c r="H1100" s="123">
        <v>45996</v>
      </c>
      <c r="I1100" s="92" t="s">
        <v>124</v>
      </c>
      <c r="J1100" s="94" t="s">
        <v>808</v>
      </c>
      <c r="K1100" s="92"/>
      <c r="L1100" s="92" t="s">
        <v>418</v>
      </c>
      <c r="M1100" s="92"/>
      <c r="N1100" s="92"/>
      <c r="O1100" s="92"/>
      <c r="P1100" s="92"/>
      <c r="Q1100" s="92"/>
      <c r="R1100" s="92"/>
      <c r="S1100" s="92"/>
      <c r="T1100" s="92"/>
      <c r="U1100" s="92"/>
      <c r="V1100" s="92"/>
      <c r="W1100" s="92"/>
      <c r="X1100" s="92"/>
      <c r="Y1100" s="92"/>
      <c r="Z1100" s="92"/>
      <c r="AA1100" s="92"/>
      <c r="AB1100" s="92"/>
      <c r="AC1100" s="92"/>
    </row>
    <row r="1101" spans="1:29">
      <c r="A1101" s="94"/>
      <c r="B1101" s="92"/>
      <c r="C1101" s="69" t="str">
        <f t="shared" ca="1" si="7"/>
        <v>OK</v>
      </c>
      <c r="D1101" s="92" t="s">
        <v>420</v>
      </c>
      <c r="E1101" s="121">
        <v>13.71</v>
      </c>
      <c r="F1101" s="92">
        <v>397015</v>
      </c>
      <c r="G1101" s="125">
        <v>45962</v>
      </c>
      <c r="H1101" s="123">
        <v>45996</v>
      </c>
      <c r="I1101" s="92" t="s">
        <v>124</v>
      </c>
      <c r="J1101" s="94" t="s">
        <v>808</v>
      </c>
      <c r="K1101" s="92"/>
      <c r="L1101" s="92" t="s">
        <v>420</v>
      </c>
      <c r="M1101" s="92"/>
      <c r="N1101" s="92"/>
      <c r="O1101" s="92"/>
      <c r="P1101" s="92"/>
      <c r="Q1101" s="92"/>
      <c r="R1101" s="92"/>
      <c r="S1101" s="92"/>
      <c r="T1101" s="92"/>
      <c r="U1101" s="92"/>
      <c r="V1101" s="92"/>
      <c r="W1101" s="92"/>
      <c r="X1101" s="92"/>
      <c r="Y1101" s="92"/>
      <c r="Z1101" s="92"/>
      <c r="AA1101" s="92"/>
      <c r="AB1101" s="92"/>
      <c r="AC1101" s="92"/>
    </row>
    <row r="1102" spans="1:29">
      <c r="A1102" s="94"/>
      <c r="B1102" s="92"/>
      <c r="C1102" s="69" t="str">
        <f t="shared" ca="1" si="7"/>
        <v>OK</v>
      </c>
      <c r="D1102" s="92" t="s">
        <v>452</v>
      </c>
      <c r="E1102" s="121">
        <v>13.71</v>
      </c>
      <c r="F1102" s="92">
        <v>397015</v>
      </c>
      <c r="G1102" s="125">
        <v>45962</v>
      </c>
      <c r="H1102" s="123">
        <v>45996</v>
      </c>
      <c r="I1102" s="92" t="s">
        <v>124</v>
      </c>
      <c r="J1102" s="94" t="s">
        <v>808</v>
      </c>
      <c r="K1102" s="92"/>
      <c r="L1102" s="92" t="s">
        <v>712</v>
      </c>
      <c r="M1102" s="92"/>
      <c r="N1102" s="92"/>
      <c r="O1102" s="92"/>
      <c r="P1102" s="92"/>
      <c r="Q1102" s="92"/>
      <c r="R1102" s="92"/>
      <c r="S1102" s="92"/>
      <c r="T1102" s="92"/>
      <c r="U1102" s="92"/>
      <c r="V1102" s="92"/>
      <c r="W1102" s="92"/>
      <c r="X1102" s="92"/>
      <c r="Y1102" s="92"/>
      <c r="Z1102" s="92"/>
      <c r="AA1102" s="92"/>
      <c r="AB1102" s="92"/>
      <c r="AC1102" s="92"/>
    </row>
    <row r="1103" spans="1:29">
      <c r="A1103" s="94"/>
      <c r="B1103" s="92"/>
      <c r="C1103" s="69" t="str">
        <f t="shared" ca="1" si="7"/>
        <v>OK</v>
      </c>
      <c r="D1103" s="92" t="s">
        <v>564</v>
      </c>
      <c r="E1103" s="121">
        <v>13.71</v>
      </c>
      <c r="F1103" s="92">
        <v>397015</v>
      </c>
      <c r="G1103" s="125">
        <v>45962</v>
      </c>
      <c r="H1103" s="123">
        <v>45996</v>
      </c>
      <c r="I1103" s="92" t="s">
        <v>124</v>
      </c>
      <c r="J1103" s="94" t="s">
        <v>808</v>
      </c>
      <c r="K1103" s="92"/>
      <c r="L1103" s="92" t="s">
        <v>707</v>
      </c>
      <c r="M1103" s="92"/>
      <c r="N1103" s="92"/>
      <c r="O1103" s="92"/>
      <c r="P1103" s="92"/>
      <c r="Q1103" s="92"/>
      <c r="R1103" s="92"/>
      <c r="S1103" s="92"/>
      <c r="T1103" s="92"/>
      <c r="U1103" s="92"/>
      <c r="V1103" s="92"/>
      <c r="W1103" s="92"/>
      <c r="X1103" s="92"/>
      <c r="Y1103" s="92"/>
      <c r="Z1103" s="92"/>
      <c r="AA1103" s="92"/>
      <c r="AB1103" s="92"/>
      <c r="AC1103" s="92"/>
    </row>
    <row r="1104" spans="1:29">
      <c r="A1104" s="94"/>
      <c r="B1104" s="92"/>
      <c r="C1104" s="69" t="str">
        <f t="shared" ca="1" si="7"/>
        <v>OK</v>
      </c>
      <c r="D1104" s="92" t="s">
        <v>422</v>
      </c>
      <c r="E1104" s="121">
        <v>13.71</v>
      </c>
      <c r="F1104" s="92">
        <v>397015</v>
      </c>
      <c r="G1104" s="125">
        <v>45962</v>
      </c>
      <c r="H1104" s="123">
        <v>45996</v>
      </c>
      <c r="I1104" s="92" t="s">
        <v>124</v>
      </c>
      <c r="J1104" s="94" t="s">
        <v>808</v>
      </c>
      <c r="K1104" s="92"/>
      <c r="L1104" s="92" t="s">
        <v>422</v>
      </c>
      <c r="M1104" s="92"/>
      <c r="N1104" s="92"/>
      <c r="O1104" s="92"/>
      <c r="P1104" s="92"/>
      <c r="Q1104" s="92"/>
      <c r="R1104" s="92"/>
      <c r="S1104" s="92"/>
      <c r="T1104" s="92"/>
      <c r="U1104" s="92"/>
      <c r="V1104" s="92"/>
      <c r="W1104" s="92"/>
      <c r="X1104" s="92"/>
      <c r="Y1104" s="92"/>
      <c r="Z1104" s="92"/>
      <c r="AA1104" s="92"/>
      <c r="AB1104" s="92"/>
      <c r="AC1104" s="92"/>
    </row>
    <row r="1105" spans="1:29">
      <c r="A1105" s="94"/>
      <c r="B1105" s="92"/>
      <c r="C1105" s="69" t="str">
        <f t="shared" ca="1" si="7"/>
        <v>OK</v>
      </c>
      <c r="D1105" s="92" t="s">
        <v>423</v>
      </c>
      <c r="E1105" s="121">
        <v>13.71</v>
      </c>
      <c r="F1105" s="92">
        <v>397015</v>
      </c>
      <c r="G1105" s="125">
        <v>45962</v>
      </c>
      <c r="H1105" s="123">
        <v>45996</v>
      </c>
      <c r="I1105" s="92" t="s">
        <v>124</v>
      </c>
      <c r="J1105" s="94" t="s">
        <v>808</v>
      </c>
      <c r="K1105" s="92"/>
      <c r="L1105" s="92" t="s">
        <v>423</v>
      </c>
      <c r="M1105" s="92"/>
      <c r="N1105" s="92"/>
      <c r="O1105" s="92"/>
      <c r="P1105" s="92"/>
      <c r="Q1105" s="92"/>
      <c r="R1105" s="92"/>
      <c r="S1105" s="92"/>
      <c r="T1105" s="92"/>
      <c r="U1105" s="92"/>
      <c r="V1105" s="92"/>
      <c r="W1105" s="92"/>
      <c r="X1105" s="92"/>
      <c r="Y1105" s="92"/>
      <c r="Z1105" s="92"/>
      <c r="AA1105" s="92"/>
      <c r="AB1105" s="92"/>
      <c r="AC1105" s="92"/>
    </row>
    <row r="1106" spans="1:29">
      <c r="A1106" s="94"/>
      <c r="B1106" s="92"/>
      <c r="C1106" s="69" t="str">
        <f t="shared" ca="1" si="7"/>
        <v>OK</v>
      </c>
      <c r="D1106" s="92" t="s">
        <v>425</v>
      </c>
      <c r="E1106" s="121">
        <v>13.71</v>
      </c>
      <c r="F1106" s="92">
        <v>397015</v>
      </c>
      <c r="G1106" s="125">
        <v>45962</v>
      </c>
      <c r="H1106" s="123">
        <v>45996</v>
      </c>
      <c r="I1106" s="92" t="s">
        <v>124</v>
      </c>
      <c r="J1106" s="94" t="s">
        <v>808</v>
      </c>
      <c r="K1106" s="92"/>
      <c r="L1106" s="92" t="s">
        <v>425</v>
      </c>
      <c r="M1106" s="92"/>
      <c r="N1106" s="92"/>
      <c r="O1106" s="92"/>
      <c r="P1106" s="92"/>
      <c r="Q1106" s="92"/>
      <c r="R1106" s="92"/>
      <c r="S1106" s="92"/>
      <c r="T1106" s="92"/>
      <c r="U1106" s="92"/>
      <c r="V1106" s="92"/>
      <c r="W1106" s="92"/>
      <c r="X1106" s="92"/>
      <c r="Y1106" s="92"/>
      <c r="Z1106" s="92"/>
      <c r="AA1106" s="92"/>
      <c r="AB1106" s="92"/>
      <c r="AC1106" s="92"/>
    </row>
    <row r="1107" spans="1:29">
      <c r="A1107" s="94"/>
      <c r="B1107" s="92"/>
      <c r="C1107" s="69" t="str">
        <f t="shared" ca="1" si="7"/>
        <v>OK</v>
      </c>
      <c r="D1107" s="92" t="s">
        <v>567</v>
      </c>
      <c r="E1107" s="121">
        <v>13.71</v>
      </c>
      <c r="F1107" s="92">
        <v>397015</v>
      </c>
      <c r="G1107" s="125">
        <v>45962</v>
      </c>
      <c r="H1107" s="123">
        <v>45996</v>
      </c>
      <c r="I1107" s="92" t="s">
        <v>124</v>
      </c>
      <c r="J1107" s="94" t="s">
        <v>808</v>
      </c>
      <c r="K1107" s="92"/>
      <c r="L1107" s="92" t="s">
        <v>567</v>
      </c>
      <c r="M1107" s="92"/>
      <c r="N1107" s="92"/>
      <c r="O1107" s="92"/>
      <c r="P1107" s="92"/>
      <c r="Q1107" s="92"/>
      <c r="R1107" s="92"/>
      <c r="S1107" s="92"/>
      <c r="T1107" s="92"/>
      <c r="U1107" s="92"/>
      <c r="V1107" s="92"/>
      <c r="W1107" s="92"/>
      <c r="X1107" s="92"/>
      <c r="Y1107" s="92"/>
      <c r="Z1107" s="92"/>
      <c r="AA1107" s="92"/>
      <c r="AB1107" s="92"/>
      <c r="AC1107" s="92"/>
    </row>
    <row r="1108" spans="1:29">
      <c r="A1108" s="94"/>
      <c r="B1108" s="92"/>
      <c r="C1108" s="69" t="str">
        <f t="shared" ca="1" si="7"/>
        <v>OK</v>
      </c>
      <c r="D1108" s="92" t="s">
        <v>427</v>
      </c>
      <c r="E1108" s="121">
        <v>13.71</v>
      </c>
      <c r="F1108" s="92">
        <v>397015</v>
      </c>
      <c r="G1108" s="125">
        <v>45962</v>
      </c>
      <c r="H1108" s="123">
        <v>45996</v>
      </c>
      <c r="I1108" s="92" t="s">
        <v>124</v>
      </c>
      <c r="J1108" s="94" t="s">
        <v>808</v>
      </c>
      <c r="K1108" s="92"/>
      <c r="L1108" s="92" t="s">
        <v>427</v>
      </c>
      <c r="M1108" s="92"/>
      <c r="N1108" s="92"/>
      <c r="O1108" s="92"/>
      <c r="P1108" s="92"/>
      <c r="Q1108" s="92"/>
      <c r="R1108" s="92"/>
      <c r="S1108" s="92"/>
      <c r="T1108" s="92"/>
      <c r="U1108" s="92"/>
      <c r="V1108" s="92"/>
      <c r="W1108" s="92"/>
      <c r="X1108" s="92"/>
      <c r="Y1108" s="92"/>
      <c r="Z1108" s="92"/>
      <c r="AA1108" s="92"/>
      <c r="AB1108" s="92"/>
      <c r="AC1108" s="92"/>
    </row>
    <row r="1109" spans="1:29">
      <c r="A1109" s="94"/>
      <c r="B1109" s="92"/>
      <c r="C1109" s="69" t="str">
        <f t="shared" ca="1" si="7"/>
        <v>OK</v>
      </c>
      <c r="D1109" s="92" t="s">
        <v>428</v>
      </c>
      <c r="E1109" s="121">
        <v>13.71</v>
      </c>
      <c r="F1109" s="92">
        <v>397015</v>
      </c>
      <c r="G1109" s="125">
        <v>45962</v>
      </c>
      <c r="H1109" s="123">
        <v>45996</v>
      </c>
      <c r="I1109" s="92" t="s">
        <v>124</v>
      </c>
      <c r="J1109" s="94" t="s">
        <v>808</v>
      </c>
      <c r="K1109" s="92"/>
      <c r="L1109" s="92" t="s">
        <v>828</v>
      </c>
      <c r="M1109" s="92"/>
      <c r="N1109" s="92"/>
      <c r="O1109" s="92"/>
      <c r="P1109" s="92"/>
      <c r="Q1109" s="92"/>
      <c r="R1109" s="92"/>
      <c r="S1109" s="92"/>
      <c r="T1109" s="92"/>
      <c r="U1109" s="92"/>
      <c r="V1109" s="92"/>
      <c r="W1109" s="92"/>
      <c r="X1109" s="92"/>
      <c r="Y1109" s="92"/>
      <c r="Z1109" s="92"/>
      <c r="AA1109" s="92"/>
      <c r="AB1109" s="92"/>
      <c r="AC1109" s="92"/>
    </row>
    <row r="1110" spans="1:29">
      <c r="A1110" s="94"/>
      <c r="B1110" s="92"/>
      <c r="C1110" s="69" t="str">
        <f t="shared" ca="1" si="7"/>
        <v>OK</v>
      </c>
      <c r="D1110" s="92" t="s">
        <v>430</v>
      </c>
      <c r="E1110" s="121">
        <v>13.71</v>
      </c>
      <c r="F1110" s="92">
        <v>397015</v>
      </c>
      <c r="G1110" s="125">
        <v>45962</v>
      </c>
      <c r="H1110" s="123">
        <v>45996</v>
      </c>
      <c r="I1110" s="92" t="s">
        <v>124</v>
      </c>
      <c r="J1110" s="94" t="s">
        <v>808</v>
      </c>
      <c r="K1110" s="92"/>
      <c r="L1110" s="92" t="s">
        <v>430</v>
      </c>
      <c r="M1110" s="92"/>
      <c r="N1110" s="92"/>
      <c r="O1110" s="92"/>
      <c r="P1110" s="92"/>
      <c r="Q1110" s="92"/>
      <c r="R1110" s="92"/>
      <c r="S1110" s="92"/>
      <c r="T1110" s="92"/>
      <c r="U1110" s="92"/>
      <c r="V1110" s="92"/>
      <c r="W1110" s="92"/>
      <c r="X1110" s="92"/>
      <c r="Y1110" s="92"/>
      <c r="Z1110" s="92"/>
      <c r="AA1110" s="92"/>
      <c r="AB1110" s="92"/>
      <c r="AC1110" s="92"/>
    </row>
    <row r="1111" spans="1:29">
      <c r="A1111" s="94"/>
      <c r="B1111" s="92"/>
      <c r="C1111" s="69" t="str">
        <f t="shared" ca="1" si="7"/>
        <v>OK</v>
      </c>
      <c r="D1111" s="92" t="s">
        <v>569</v>
      </c>
      <c r="E1111" s="121">
        <v>27.42</v>
      </c>
      <c r="F1111" s="92">
        <v>397015</v>
      </c>
      <c r="G1111" s="125">
        <v>45962</v>
      </c>
      <c r="H1111" s="123">
        <v>45996</v>
      </c>
      <c r="I1111" s="92" t="s">
        <v>124</v>
      </c>
      <c r="J1111" s="94" t="s">
        <v>808</v>
      </c>
      <c r="K1111" s="92"/>
      <c r="L1111" s="92" t="s">
        <v>569</v>
      </c>
      <c r="M1111" s="92"/>
      <c r="N1111" s="92"/>
      <c r="O1111" s="92"/>
      <c r="P1111" s="92"/>
      <c r="Q1111" s="92"/>
      <c r="R1111" s="92"/>
      <c r="S1111" s="92"/>
      <c r="T1111" s="92"/>
      <c r="U1111" s="92"/>
      <c r="V1111" s="92"/>
      <c r="W1111" s="92"/>
      <c r="X1111" s="92"/>
      <c r="Y1111" s="92"/>
      <c r="Z1111" s="92"/>
      <c r="AA1111" s="92"/>
      <c r="AB1111" s="92"/>
      <c r="AC1111" s="92"/>
    </row>
    <row r="1112" spans="1:29">
      <c r="A1112" s="94"/>
      <c r="B1112" s="92"/>
      <c r="C1112" s="69" t="str">
        <f t="shared" ca="1" si="7"/>
        <v>OK</v>
      </c>
      <c r="D1112" s="92" t="s">
        <v>588</v>
      </c>
      <c r="E1112" s="121">
        <v>13.71</v>
      </c>
      <c r="F1112" s="92">
        <v>397015</v>
      </c>
      <c r="G1112" s="125">
        <v>45962</v>
      </c>
      <c r="H1112" s="123">
        <v>45996</v>
      </c>
      <c r="I1112" s="92" t="s">
        <v>124</v>
      </c>
      <c r="J1112" s="94" t="s">
        <v>808</v>
      </c>
      <c r="K1112" s="92"/>
      <c r="L1112" s="92" t="s">
        <v>838</v>
      </c>
      <c r="M1112" s="92"/>
      <c r="N1112" s="92"/>
      <c r="O1112" s="92"/>
      <c r="P1112" s="92"/>
      <c r="Q1112" s="92"/>
      <c r="R1112" s="92"/>
      <c r="S1112" s="92"/>
      <c r="T1112" s="92"/>
      <c r="U1112" s="92"/>
      <c r="V1112" s="92"/>
      <c r="W1112" s="92"/>
      <c r="X1112" s="92"/>
      <c r="Y1112" s="92"/>
      <c r="Z1112" s="92"/>
      <c r="AA1112" s="92"/>
      <c r="AB1112" s="92"/>
      <c r="AC1112" s="92"/>
    </row>
    <row r="1113" spans="1:29">
      <c r="A1113" s="94"/>
      <c r="B1113" s="92"/>
      <c r="C1113" s="69" t="str">
        <f t="shared" ca="1" si="7"/>
        <v>OK</v>
      </c>
      <c r="D1113" s="92" t="s">
        <v>589</v>
      </c>
      <c r="E1113" s="121">
        <v>13.71</v>
      </c>
      <c r="F1113" s="92">
        <v>397015</v>
      </c>
      <c r="G1113" s="125">
        <v>45962</v>
      </c>
      <c r="H1113" s="123">
        <v>45996</v>
      </c>
      <c r="I1113" s="92" t="s">
        <v>124</v>
      </c>
      <c r="J1113" s="94" t="s">
        <v>808</v>
      </c>
      <c r="K1113" s="92"/>
      <c r="L1113" s="92" t="s">
        <v>725</v>
      </c>
      <c r="M1113" s="92"/>
      <c r="N1113" s="92"/>
      <c r="O1113" s="92"/>
      <c r="P1113" s="92"/>
      <c r="Q1113" s="92"/>
      <c r="R1113" s="92"/>
      <c r="S1113" s="92"/>
      <c r="T1113" s="92"/>
      <c r="U1113" s="92"/>
      <c r="V1113" s="92"/>
      <c r="W1113" s="92"/>
      <c r="X1113" s="92"/>
      <c r="Y1113" s="92"/>
      <c r="Z1113" s="92"/>
      <c r="AA1113" s="92"/>
      <c r="AB1113" s="92"/>
      <c r="AC1113" s="92"/>
    </row>
    <row r="1114" spans="1:29">
      <c r="A1114" s="94"/>
      <c r="B1114" s="92"/>
      <c r="C1114" s="69" t="str">
        <f t="shared" ca="1" si="7"/>
        <v>OK</v>
      </c>
      <c r="D1114" s="92" t="s">
        <v>278</v>
      </c>
      <c r="E1114" s="121">
        <v>161.1</v>
      </c>
      <c r="F1114" s="92">
        <v>397016</v>
      </c>
      <c r="G1114" s="125">
        <v>45962</v>
      </c>
      <c r="H1114" s="123">
        <v>45996</v>
      </c>
      <c r="I1114" s="92" t="s">
        <v>124</v>
      </c>
      <c r="J1114" s="94" t="s">
        <v>808</v>
      </c>
      <c r="K1114" s="92"/>
      <c r="L1114" s="92" t="s">
        <v>278</v>
      </c>
      <c r="M1114" s="92"/>
      <c r="N1114" s="92"/>
      <c r="O1114" s="92"/>
      <c r="P1114" s="92"/>
      <c r="Q1114" s="92"/>
      <c r="R1114" s="92"/>
      <c r="S1114" s="92"/>
      <c r="T1114" s="92"/>
      <c r="U1114" s="92"/>
      <c r="V1114" s="92"/>
      <c r="W1114" s="92"/>
      <c r="X1114" s="92"/>
      <c r="Y1114" s="92"/>
      <c r="Z1114" s="92"/>
      <c r="AA1114" s="92"/>
      <c r="AB1114" s="92"/>
      <c r="AC1114" s="92"/>
    </row>
    <row r="1115" spans="1:29">
      <c r="A1115" s="94"/>
      <c r="B1115" s="92"/>
      <c r="C1115" s="69" t="str">
        <f t="shared" ca="1" si="7"/>
        <v>Incompleto</v>
      </c>
      <c r="D1115" s="92" t="s">
        <v>346</v>
      </c>
      <c r="E1115" s="121">
        <v>161.1</v>
      </c>
      <c r="F1115" s="92">
        <v>397016</v>
      </c>
      <c r="G1115" s="125">
        <v>45962</v>
      </c>
      <c r="H1115" s="123">
        <v>45996</v>
      </c>
      <c r="I1115" s="92" t="s">
        <v>124</v>
      </c>
      <c r="J1115" s="94" t="s">
        <v>808</v>
      </c>
      <c r="K1115" s="92"/>
      <c r="L1115" s="92" t="s">
        <v>346</v>
      </c>
      <c r="M1115" s="92"/>
      <c r="N1115" s="92"/>
      <c r="O1115" s="92"/>
      <c r="P1115" s="92"/>
      <c r="Q1115" s="92"/>
      <c r="R1115" s="92"/>
      <c r="S1115" s="92"/>
      <c r="T1115" s="92"/>
      <c r="U1115" s="92"/>
      <c r="V1115" s="92"/>
      <c r="W1115" s="92"/>
      <c r="X1115" s="92"/>
      <c r="Y1115" s="92"/>
      <c r="Z1115" s="92"/>
      <c r="AA1115" s="92"/>
      <c r="AB1115" s="92"/>
      <c r="AC1115" s="92"/>
    </row>
    <row r="1116" spans="1:29">
      <c r="A1116" s="94"/>
      <c r="B1116" s="92"/>
      <c r="C1116" s="69" t="str">
        <f t="shared" ca="1" si="7"/>
        <v>OK</v>
      </c>
      <c r="D1116" s="92" t="s">
        <v>180</v>
      </c>
      <c r="E1116" s="121">
        <v>18.59</v>
      </c>
      <c r="F1116" s="92">
        <v>416989</v>
      </c>
      <c r="G1116" s="125">
        <v>45962</v>
      </c>
      <c r="H1116" s="124">
        <v>46006</v>
      </c>
      <c r="I1116" s="92" t="s">
        <v>124</v>
      </c>
      <c r="J1116" s="94" t="s">
        <v>808</v>
      </c>
      <c r="K1116" s="92"/>
      <c r="L1116" s="92" t="s">
        <v>180</v>
      </c>
      <c r="M1116" s="92"/>
      <c r="N1116" s="92"/>
      <c r="O1116" s="92"/>
      <c r="P1116" s="92"/>
      <c r="Q1116" s="92"/>
      <c r="R1116" s="92"/>
      <c r="S1116" s="92"/>
      <c r="T1116" s="92"/>
      <c r="U1116" s="92"/>
      <c r="V1116" s="92"/>
      <c r="W1116" s="92"/>
      <c r="X1116" s="92"/>
      <c r="Y1116" s="92"/>
      <c r="Z1116" s="92"/>
      <c r="AA1116" s="92"/>
      <c r="AB1116" s="92"/>
      <c r="AC1116" s="92"/>
    </row>
    <row r="1117" spans="1:29">
      <c r="A1117" s="94"/>
      <c r="B1117" s="92"/>
      <c r="C1117" s="69" t="str">
        <f t="shared" ca="1" si="7"/>
        <v>OK</v>
      </c>
      <c r="D1117" s="92" t="s">
        <v>193</v>
      </c>
      <c r="E1117" s="121">
        <v>18.59</v>
      </c>
      <c r="F1117" s="92">
        <v>416989</v>
      </c>
      <c r="G1117" s="125">
        <v>45962</v>
      </c>
      <c r="H1117" s="124">
        <v>46006</v>
      </c>
      <c r="I1117" s="92" t="s">
        <v>124</v>
      </c>
      <c r="J1117" s="94" t="s">
        <v>808</v>
      </c>
      <c r="K1117" s="92"/>
      <c r="L1117" s="92" t="s">
        <v>193</v>
      </c>
      <c r="M1117" s="92"/>
      <c r="N1117" s="92"/>
      <c r="O1117" s="92"/>
      <c r="P1117" s="92"/>
      <c r="Q1117" s="92"/>
      <c r="R1117" s="92"/>
      <c r="S1117" s="92"/>
      <c r="T1117" s="92"/>
      <c r="U1117" s="92"/>
      <c r="V1117" s="92"/>
      <c r="W1117" s="92"/>
      <c r="X1117" s="92"/>
      <c r="Y1117" s="92"/>
      <c r="Z1117" s="92"/>
      <c r="AA1117" s="92"/>
      <c r="AB1117" s="92"/>
      <c r="AC1117" s="92"/>
    </row>
    <row r="1118" spans="1:29">
      <c r="A1118" s="94"/>
      <c r="B1118" s="92"/>
      <c r="C1118" s="69" t="str">
        <f t="shared" ca="1" si="7"/>
        <v>OK</v>
      </c>
      <c r="D1118" s="92" t="s">
        <v>223</v>
      </c>
      <c r="E1118" s="121">
        <v>18.59</v>
      </c>
      <c r="F1118" s="92">
        <v>416989</v>
      </c>
      <c r="G1118" s="125">
        <v>45962</v>
      </c>
      <c r="H1118" s="124">
        <v>46006</v>
      </c>
      <c r="I1118" s="92" t="s">
        <v>124</v>
      </c>
      <c r="J1118" s="94" t="s">
        <v>808</v>
      </c>
      <c r="K1118" s="92"/>
      <c r="L1118" s="92" t="s">
        <v>223</v>
      </c>
      <c r="M1118" s="92"/>
      <c r="N1118" s="92"/>
      <c r="O1118" s="92"/>
      <c r="P1118" s="92"/>
      <c r="Q1118" s="92"/>
      <c r="R1118" s="92"/>
      <c r="S1118" s="92"/>
      <c r="T1118" s="92"/>
      <c r="U1118" s="92"/>
      <c r="V1118" s="92"/>
      <c r="W1118" s="92"/>
      <c r="X1118" s="92"/>
      <c r="Y1118" s="92"/>
      <c r="Z1118" s="92"/>
      <c r="AA1118" s="92"/>
      <c r="AB1118" s="92"/>
      <c r="AC1118" s="92"/>
    </row>
    <row r="1119" spans="1:29">
      <c r="A1119" s="94"/>
      <c r="B1119" s="92"/>
      <c r="C1119" s="69" t="str">
        <f t="shared" ca="1" si="7"/>
        <v>OK</v>
      </c>
      <c r="D1119" s="92" t="s">
        <v>361</v>
      </c>
      <c r="E1119" s="121">
        <v>18.59</v>
      </c>
      <c r="F1119" s="92">
        <v>416989</v>
      </c>
      <c r="G1119" s="125">
        <v>45962</v>
      </c>
      <c r="H1119" s="124">
        <v>46006</v>
      </c>
      <c r="I1119" s="92" t="s">
        <v>124</v>
      </c>
      <c r="J1119" s="94" t="s">
        <v>808</v>
      </c>
      <c r="K1119" s="92"/>
      <c r="L1119" s="92" t="s">
        <v>361</v>
      </c>
      <c r="M1119" s="92"/>
      <c r="N1119" s="92"/>
      <c r="O1119" s="92"/>
      <c r="P1119" s="92"/>
      <c r="Q1119" s="92"/>
      <c r="R1119" s="92"/>
      <c r="S1119" s="92"/>
      <c r="T1119" s="92"/>
      <c r="U1119" s="92"/>
      <c r="V1119" s="92"/>
      <c r="W1119" s="92"/>
      <c r="X1119" s="92"/>
      <c r="Y1119" s="92"/>
      <c r="Z1119" s="92"/>
      <c r="AA1119" s="92"/>
      <c r="AB1119" s="92"/>
      <c r="AC1119" s="92"/>
    </row>
    <row r="1120" spans="1:29">
      <c r="A1120" s="94"/>
      <c r="B1120" s="92"/>
      <c r="C1120" s="69" t="str">
        <f t="shared" ca="1" si="7"/>
        <v>OK</v>
      </c>
      <c r="D1120" s="92" t="s">
        <v>392</v>
      </c>
      <c r="E1120" s="121">
        <v>18.59</v>
      </c>
      <c r="F1120" s="92">
        <v>416989</v>
      </c>
      <c r="G1120" s="125">
        <v>45962</v>
      </c>
      <c r="H1120" s="124">
        <v>46006</v>
      </c>
      <c r="I1120" s="92" t="s">
        <v>124</v>
      </c>
      <c r="J1120" s="94" t="s">
        <v>808</v>
      </c>
      <c r="K1120" s="92"/>
      <c r="L1120" s="92" t="s">
        <v>392</v>
      </c>
      <c r="M1120" s="92"/>
      <c r="N1120" s="92"/>
      <c r="O1120" s="92"/>
      <c r="P1120" s="92"/>
      <c r="Q1120" s="92"/>
      <c r="R1120" s="92"/>
      <c r="S1120" s="92"/>
      <c r="T1120" s="92"/>
      <c r="U1120" s="92"/>
      <c r="V1120" s="92"/>
      <c r="W1120" s="92"/>
      <c r="X1120" s="92"/>
      <c r="Y1120" s="92"/>
      <c r="Z1120" s="92"/>
      <c r="AA1120" s="92"/>
      <c r="AB1120" s="92"/>
      <c r="AC1120" s="92"/>
    </row>
    <row r="1121" spans="1:29">
      <c r="A1121" s="94"/>
      <c r="B1121" s="92"/>
      <c r="C1121" s="69" t="str">
        <f t="shared" ca="1" si="7"/>
        <v>OK</v>
      </c>
      <c r="D1121" s="92" t="s">
        <v>254</v>
      </c>
      <c r="E1121" s="121">
        <v>59.67</v>
      </c>
      <c r="F1121" s="92">
        <v>416990</v>
      </c>
      <c r="G1121" s="125">
        <v>45962</v>
      </c>
      <c r="H1121" s="124">
        <v>46006</v>
      </c>
      <c r="I1121" s="92" t="s">
        <v>124</v>
      </c>
      <c r="J1121" s="94" t="s">
        <v>808</v>
      </c>
      <c r="K1121" s="92"/>
      <c r="L1121" s="92" t="s">
        <v>256</v>
      </c>
      <c r="M1121" s="92"/>
      <c r="N1121" s="92"/>
      <c r="O1121" s="92"/>
      <c r="P1121" s="92"/>
      <c r="Q1121" s="92"/>
      <c r="R1121" s="92"/>
      <c r="S1121" s="92"/>
      <c r="T1121" s="92"/>
      <c r="U1121" s="92"/>
      <c r="V1121" s="92"/>
      <c r="W1121" s="92"/>
      <c r="X1121" s="92"/>
      <c r="Y1121" s="92"/>
      <c r="Z1121" s="92"/>
      <c r="AA1121" s="92"/>
      <c r="AB1121" s="92"/>
      <c r="AC1121" s="92"/>
    </row>
    <row r="1122" spans="1:29">
      <c r="A1122" s="94"/>
      <c r="B1122" s="92"/>
      <c r="C1122" s="69" t="str">
        <f t="shared" ca="1" si="7"/>
        <v>OK</v>
      </c>
      <c r="D1122" s="92" t="s">
        <v>275</v>
      </c>
      <c r="E1122" s="121">
        <v>59.67</v>
      </c>
      <c r="F1122" s="92">
        <v>416990</v>
      </c>
      <c r="G1122" s="125">
        <v>45962</v>
      </c>
      <c r="H1122" s="124">
        <v>46006</v>
      </c>
      <c r="I1122" s="92" t="s">
        <v>124</v>
      </c>
      <c r="J1122" s="94" t="s">
        <v>808</v>
      </c>
      <c r="K1122" s="92"/>
      <c r="L1122" s="92" t="s">
        <v>276</v>
      </c>
      <c r="M1122" s="92"/>
      <c r="N1122" s="92"/>
      <c r="O1122" s="92"/>
      <c r="P1122" s="92"/>
      <c r="Q1122" s="92"/>
      <c r="R1122" s="92"/>
      <c r="S1122" s="92"/>
      <c r="T1122" s="92"/>
      <c r="U1122" s="92"/>
      <c r="V1122" s="92"/>
      <c r="W1122" s="92"/>
      <c r="X1122" s="92"/>
      <c r="Y1122" s="92"/>
      <c r="Z1122" s="92"/>
      <c r="AA1122" s="92"/>
      <c r="AB1122" s="92"/>
      <c r="AC1122" s="92"/>
    </row>
    <row r="1123" spans="1:29">
      <c r="A1123" s="94"/>
      <c r="B1123" s="92"/>
      <c r="C1123" s="69" t="str">
        <f t="shared" ca="1" si="7"/>
        <v>Incompleto</v>
      </c>
      <c r="D1123" s="92" t="s">
        <v>394</v>
      </c>
      <c r="E1123" s="121">
        <v>59.68</v>
      </c>
      <c r="F1123" s="92">
        <v>416990</v>
      </c>
      <c r="G1123" s="125">
        <v>45962</v>
      </c>
      <c r="H1123" s="124">
        <v>46006</v>
      </c>
      <c r="I1123" s="92" t="s">
        <v>124</v>
      </c>
      <c r="J1123" s="94" t="s">
        <v>808</v>
      </c>
      <c r="K1123" s="92"/>
      <c r="L1123" s="92" t="s">
        <v>394</v>
      </c>
      <c r="M1123" s="92"/>
      <c r="N1123" s="92"/>
      <c r="O1123" s="92"/>
      <c r="P1123" s="92"/>
      <c r="Q1123" s="92"/>
      <c r="R1123" s="92"/>
      <c r="S1123" s="92"/>
      <c r="T1123" s="92"/>
      <c r="U1123" s="92"/>
      <c r="V1123" s="92"/>
      <c r="W1123" s="92"/>
      <c r="X1123" s="92"/>
      <c r="Y1123" s="92"/>
      <c r="Z1123" s="92"/>
      <c r="AA1123" s="92"/>
      <c r="AB1123" s="92"/>
      <c r="AC1123" s="92"/>
    </row>
    <row r="1124" spans="1:29">
      <c r="A1124" s="94"/>
      <c r="B1124" s="92"/>
      <c r="C1124" s="69" t="str">
        <f t="shared" ca="1" si="7"/>
        <v>Incompleto</v>
      </c>
      <c r="D1124" s="92"/>
      <c r="E1124" s="92"/>
      <c r="F1124" s="92"/>
      <c r="G1124" s="92"/>
      <c r="H1124" s="92"/>
      <c r="I1124" s="92"/>
      <c r="J1124" s="94"/>
      <c r="K1124" s="92"/>
      <c r="L1124" s="92"/>
      <c r="M1124" s="92"/>
      <c r="N1124" s="92"/>
      <c r="O1124" s="92"/>
      <c r="P1124" s="92"/>
      <c r="Q1124" s="92"/>
      <c r="R1124" s="92"/>
      <c r="S1124" s="92"/>
      <c r="T1124" s="92"/>
      <c r="U1124" s="92"/>
      <c r="V1124" s="92"/>
      <c r="W1124" s="92"/>
      <c r="X1124" s="92"/>
      <c r="Y1124" s="92"/>
      <c r="Z1124" s="92"/>
      <c r="AA1124" s="92"/>
      <c r="AB1124" s="92"/>
      <c r="AC1124" s="92"/>
    </row>
    <row r="1125" spans="1:29">
      <c r="A1125" s="94"/>
      <c r="B1125" s="92"/>
      <c r="C1125" s="69" t="str">
        <f t="shared" ca="1" si="7"/>
        <v>Incompleto</v>
      </c>
      <c r="D1125" s="92"/>
      <c r="E1125" s="92"/>
      <c r="F1125" s="92"/>
      <c r="G1125" s="92"/>
      <c r="H1125" s="92"/>
      <c r="I1125" s="92"/>
      <c r="J1125" s="94"/>
      <c r="K1125" s="92"/>
      <c r="L1125" s="92"/>
      <c r="M1125" s="92"/>
      <c r="N1125" s="92"/>
      <c r="O1125" s="92"/>
      <c r="P1125" s="92"/>
      <c r="Q1125" s="92"/>
      <c r="R1125" s="92"/>
      <c r="S1125" s="92"/>
      <c r="T1125" s="92"/>
      <c r="U1125" s="92"/>
      <c r="V1125" s="92"/>
      <c r="W1125" s="92"/>
      <c r="X1125" s="92"/>
      <c r="Y1125" s="92"/>
      <c r="Z1125" s="92"/>
      <c r="AA1125" s="92"/>
      <c r="AB1125" s="92"/>
      <c r="AC1125" s="92"/>
    </row>
    <row r="1126" spans="1:29">
      <c r="A1126" s="94"/>
      <c r="B1126" s="92"/>
      <c r="C1126" s="69" t="str">
        <f t="shared" ca="1" si="7"/>
        <v>Incompleto</v>
      </c>
      <c r="D1126" s="92"/>
      <c r="E1126" s="92"/>
      <c r="F1126" s="92"/>
      <c r="G1126" s="92"/>
      <c r="H1126" s="92"/>
      <c r="I1126" s="92"/>
      <c r="J1126" s="94"/>
      <c r="K1126" s="92"/>
      <c r="L1126" s="92"/>
      <c r="M1126" s="92"/>
      <c r="N1126" s="92"/>
      <c r="O1126" s="92"/>
      <c r="P1126" s="92"/>
      <c r="Q1126" s="92"/>
      <c r="R1126" s="92"/>
      <c r="S1126" s="92"/>
      <c r="T1126" s="92"/>
      <c r="U1126" s="92"/>
      <c r="V1126" s="92"/>
      <c r="W1126" s="92"/>
      <c r="X1126" s="92"/>
      <c r="Y1126" s="92"/>
      <c r="Z1126" s="92"/>
      <c r="AA1126" s="92"/>
      <c r="AB1126" s="92"/>
      <c r="AC1126" s="92"/>
    </row>
    <row r="1127" spans="1:29">
      <c r="A1127" s="94"/>
      <c r="B1127" s="92"/>
      <c r="C1127" s="69" t="str">
        <f t="shared" ca="1" si="7"/>
        <v>Incompleto</v>
      </c>
      <c r="D1127" s="92"/>
      <c r="E1127" s="92"/>
      <c r="F1127" s="92"/>
      <c r="G1127" s="92"/>
      <c r="H1127" s="92"/>
      <c r="I1127" s="92"/>
      <c r="J1127" s="94"/>
      <c r="K1127" s="92"/>
      <c r="L1127" s="92"/>
      <c r="M1127" s="92"/>
      <c r="N1127" s="92"/>
      <c r="O1127" s="92"/>
      <c r="P1127" s="92"/>
      <c r="Q1127" s="92"/>
      <c r="R1127" s="92"/>
      <c r="S1127" s="92"/>
      <c r="T1127" s="92"/>
      <c r="U1127" s="92"/>
      <c r="V1127" s="92"/>
      <c r="W1127" s="92"/>
      <c r="X1127" s="92"/>
      <c r="Y1127" s="92"/>
      <c r="Z1127" s="92"/>
      <c r="AA1127" s="92"/>
      <c r="AB1127" s="92"/>
      <c r="AC1127" s="92"/>
    </row>
    <row r="1128" spans="1:29">
      <c r="A1128" s="94"/>
      <c r="B1128" s="92"/>
      <c r="C1128" s="69" t="str">
        <f t="shared" ca="1" si="7"/>
        <v>Incompleto</v>
      </c>
      <c r="D1128" s="92"/>
      <c r="E1128" s="92"/>
      <c r="F1128" s="92"/>
      <c r="G1128" s="92"/>
      <c r="H1128" s="92"/>
      <c r="I1128" s="92"/>
      <c r="J1128" s="94"/>
      <c r="K1128" s="92"/>
      <c r="L1128" s="92"/>
      <c r="M1128" s="92"/>
      <c r="N1128" s="92"/>
      <c r="O1128" s="92"/>
      <c r="P1128" s="92"/>
      <c r="Q1128" s="92"/>
      <c r="R1128" s="92"/>
      <c r="S1128" s="92"/>
      <c r="T1128" s="92"/>
      <c r="U1128" s="92"/>
      <c r="V1128" s="92"/>
      <c r="W1128" s="92"/>
      <c r="X1128" s="92"/>
      <c r="Y1128" s="92"/>
      <c r="Z1128" s="92"/>
      <c r="AA1128" s="92"/>
      <c r="AB1128" s="92"/>
      <c r="AC1128" s="92"/>
    </row>
    <row r="1129" spans="1:29">
      <c r="A1129" s="94"/>
      <c r="B1129" s="92"/>
      <c r="C1129" s="69" t="str">
        <f t="shared" ca="1" si="7"/>
        <v>Incompleto</v>
      </c>
      <c r="D1129" s="92"/>
      <c r="E1129" s="92"/>
      <c r="F1129" s="92"/>
      <c r="G1129" s="92"/>
      <c r="H1129" s="92"/>
      <c r="I1129" s="92"/>
      <c r="J1129" s="94"/>
      <c r="K1129" s="92"/>
      <c r="L1129" s="92"/>
      <c r="M1129" s="92"/>
      <c r="N1129" s="92"/>
      <c r="O1129" s="92"/>
      <c r="P1129" s="92"/>
      <c r="Q1129" s="92"/>
      <c r="R1129" s="92"/>
      <c r="S1129" s="92"/>
      <c r="T1129" s="92"/>
      <c r="U1129" s="92"/>
      <c r="V1129" s="92"/>
      <c r="W1129" s="92"/>
      <c r="X1129" s="92"/>
      <c r="Y1129" s="92"/>
      <c r="Z1129" s="92"/>
      <c r="AA1129" s="92"/>
      <c r="AB1129" s="92"/>
      <c r="AC1129" s="92"/>
    </row>
    <row r="1130" spans="1:29">
      <c r="A1130" s="94"/>
      <c r="B1130" s="92"/>
      <c r="C1130" s="69" t="str">
        <f t="shared" ca="1" si="7"/>
        <v>Incompleto</v>
      </c>
      <c r="D1130" s="92"/>
      <c r="E1130" s="92"/>
      <c r="F1130" s="92"/>
      <c r="G1130" s="92"/>
      <c r="H1130" s="92"/>
      <c r="I1130" s="92"/>
      <c r="J1130" s="94"/>
      <c r="K1130" s="92"/>
      <c r="L1130" s="92"/>
      <c r="M1130" s="92"/>
      <c r="N1130" s="92"/>
      <c r="O1130" s="92"/>
      <c r="P1130" s="92"/>
      <c r="Q1130" s="92"/>
      <c r="R1130" s="92"/>
      <c r="S1130" s="92"/>
      <c r="T1130" s="92"/>
      <c r="U1130" s="92"/>
      <c r="V1130" s="92"/>
      <c r="W1130" s="92"/>
      <c r="X1130" s="92"/>
      <c r="Y1130" s="92"/>
      <c r="Z1130" s="92"/>
      <c r="AA1130" s="92"/>
      <c r="AB1130" s="92"/>
      <c r="AC1130" s="92"/>
    </row>
    <row r="1131" spans="1:29">
      <c r="A1131" s="94"/>
      <c r="B1131" s="92"/>
      <c r="C1131" s="69" t="str">
        <f t="shared" ca="1" si="7"/>
        <v>Incompleto</v>
      </c>
      <c r="D1131" s="92"/>
      <c r="E1131" s="92"/>
      <c r="F1131" s="92"/>
      <c r="G1131" s="92"/>
      <c r="H1131" s="92"/>
      <c r="I1131" s="92"/>
      <c r="J1131" s="94"/>
      <c r="K1131" s="92"/>
      <c r="L1131" s="92"/>
      <c r="M1131" s="92"/>
      <c r="N1131" s="92"/>
      <c r="O1131" s="92"/>
      <c r="P1131" s="92"/>
      <c r="Q1131" s="92"/>
      <c r="R1131" s="92"/>
      <c r="S1131" s="92"/>
      <c r="T1131" s="92"/>
      <c r="U1131" s="92"/>
      <c r="V1131" s="92"/>
      <c r="W1131" s="92"/>
      <c r="X1131" s="92"/>
      <c r="Y1131" s="92"/>
      <c r="Z1131" s="92"/>
      <c r="AA1131" s="92"/>
      <c r="AB1131" s="92"/>
      <c r="AC1131" s="92"/>
    </row>
    <row r="1132" spans="1:29">
      <c r="A1132" s="94"/>
      <c r="B1132" s="92"/>
      <c r="C1132" s="69" t="str">
        <f t="shared" ca="1" si="7"/>
        <v>Incompleto</v>
      </c>
      <c r="D1132" s="92"/>
      <c r="E1132" s="92"/>
      <c r="F1132" s="92"/>
      <c r="G1132" s="92"/>
      <c r="H1132" s="92"/>
      <c r="I1132" s="92"/>
      <c r="J1132" s="94"/>
      <c r="K1132" s="92"/>
      <c r="L1132" s="92"/>
      <c r="M1132" s="92"/>
      <c r="N1132" s="92"/>
      <c r="O1132" s="92"/>
      <c r="P1132" s="92"/>
      <c r="Q1132" s="92"/>
      <c r="R1132" s="92"/>
      <c r="S1132" s="92"/>
      <c r="T1132" s="92"/>
      <c r="U1132" s="92"/>
      <c r="V1132" s="92"/>
      <c r="W1132" s="92"/>
      <c r="X1132" s="92"/>
      <c r="Y1132" s="92"/>
      <c r="Z1132" s="92"/>
      <c r="AA1132" s="92"/>
      <c r="AB1132" s="92"/>
      <c r="AC1132" s="92"/>
    </row>
    <row r="1133" spans="1:29">
      <c r="A1133" s="94"/>
      <c r="B1133" s="92"/>
      <c r="C1133" s="69" t="str">
        <f t="shared" ca="1" si="7"/>
        <v>Incompleto</v>
      </c>
      <c r="D1133" s="92"/>
      <c r="E1133" s="92"/>
      <c r="F1133" s="92"/>
      <c r="G1133" s="92"/>
      <c r="H1133" s="92"/>
      <c r="I1133" s="92"/>
      <c r="J1133" s="94"/>
      <c r="K1133" s="92"/>
      <c r="L1133" s="92"/>
      <c r="M1133" s="92"/>
      <c r="N1133" s="92"/>
      <c r="O1133" s="92"/>
      <c r="P1133" s="92"/>
      <c r="Q1133" s="92"/>
      <c r="R1133" s="92"/>
      <c r="S1133" s="92"/>
      <c r="T1133" s="92"/>
      <c r="U1133" s="92"/>
      <c r="V1133" s="92"/>
      <c r="W1133" s="92"/>
      <c r="X1133" s="92"/>
      <c r="Y1133" s="92"/>
      <c r="Z1133" s="92"/>
      <c r="AA1133" s="92"/>
      <c r="AB1133" s="92"/>
      <c r="AC1133" s="92"/>
    </row>
    <row r="1134" spans="1:29">
      <c r="A1134" s="94"/>
      <c r="B1134" s="92"/>
      <c r="C1134" s="69" t="str">
        <f t="shared" ca="1" si="7"/>
        <v>Incompleto</v>
      </c>
      <c r="D1134" s="92"/>
      <c r="E1134" s="92"/>
      <c r="F1134" s="92"/>
      <c r="G1134" s="92"/>
      <c r="H1134" s="92"/>
      <c r="I1134" s="92"/>
      <c r="J1134" s="94"/>
      <c r="K1134" s="92"/>
      <c r="L1134" s="92"/>
      <c r="M1134" s="92"/>
      <c r="N1134" s="92"/>
      <c r="O1134" s="92"/>
      <c r="P1134" s="92"/>
      <c r="Q1134" s="92"/>
      <c r="R1134" s="92"/>
      <c r="S1134" s="92"/>
      <c r="T1134" s="92"/>
      <c r="U1134" s="92"/>
      <c r="V1134" s="92"/>
      <c r="W1134" s="92"/>
      <c r="X1134" s="92"/>
      <c r="Y1134" s="92"/>
      <c r="Z1134" s="92"/>
      <c r="AA1134" s="92"/>
      <c r="AB1134" s="92"/>
      <c r="AC1134" s="92"/>
    </row>
    <row r="1135" spans="1:29">
      <c r="A1135" s="94"/>
      <c r="B1135" s="92"/>
      <c r="C1135" s="69" t="str">
        <f t="shared" ca="1" si="7"/>
        <v>Incompleto</v>
      </c>
      <c r="D1135" s="92"/>
      <c r="E1135" s="92"/>
      <c r="F1135" s="92"/>
      <c r="G1135" s="92"/>
      <c r="H1135" s="92"/>
      <c r="I1135" s="92"/>
      <c r="J1135" s="94"/>
      <c r="K1135" s="92"/>
      <c r="L1135" s="92"/>
      <c r="M1135" s="92"/>
      <c r="N1135" s="92"/>
      <c r="O1135" s="92"/>
      <c r="P1135" s="92"/>
      <c r="Q1135" s="92"/>
      <c r="R1135" s="92"/>
      <c r="S1135" s="92"/>
      <c r="T1135" s="92"/>
      <c r="U1135" s="92"/>
      <c r="V1135" s="92"/>
      <c r="W1135" s="92"/>
      <c r="X1135" s="92"/>
      <c r="Y1135" s="92"/>
      <c r="Z1135" s="92"/>
      <c r="AA1135" s="92"/>
      <c r="AB1135" s="92"/>
      <c r="AC1135" s="92"/>
    </row>
    <row r="1136" spans="1:29">
      <c r="A1136" s="94"/>
      <c r="B1136" s="92"/>
      <c r="C1136" s="69" t="str">
        <f t="shared" ca="1" si="7"/>
        <v>Incompleto</v>
      </c>
      <c r="D1136" s="92"/>
      <c r="E1136" s="92"/>
      <c r="F1136" s="92"/>
      <c r="G1136" s="92"/>
      <c r="H1136" s="92"/>
      <c r="I1136" s="92"/>
      <c r="J1136" s="94"/>
      <c r="K1136" s="92"/>
      <c r="L1136" s="92"/>
      <c r="M1136" s="92"/>
      <c r="N1136" s="92"/>
      <c r="O1136" s="92"/>
      <c r="P1136" s="92"/>
      <c r="Q1136" s="92"/>
      <c r="R1136" s="92"/>
      <c r="S1136" s="92"/>
      <c r="T1136" s="92"/>
      <c r="U1136" s="92"/>
      <c r="V1136" s="92"/>
      <c r="W1136" s="92"/>
      <c r="X1136" s="92"/>
      <c r="Y1136" s="92"/>
      <c r="Z1136" s="92"/>
      <c r="AA1136" s="92"/>
      <c r="AB1136" s="92"/>
      <c r="AC1136" s="92"/>
    </row>
    <row r="1137" spans="1:29">
      <c r="A1137" s="94"/>
      <c r="B1137" s="92"/>
      <c r="C1137" s="69" t="str">
        <f t="shared" ca="1" si="7"/>
        <v>Incompleto</v>
      </c>
      <c r="D1137" s="92"/>
      <c r="E1137" s="92"/>
      <c r="F1137" s="92"/>
      <c r="G1137" s="92"/>
      <c r="H1137" s="92"/>
      <c r="I1137" s="92"/>
      <c r="J1137" s="94"/>
      <c r="K1137" s="92"/>
      <c r="L1137" s="92"/>
      <c r="M1137" s="92"/>
      <c r="N1137" s="92"/>
      <c r="O1137" s="92"/>
      <c r="P1137" s="92"/>
      <c r="Q1137" s="92"/>
      <c r="R1137" s="92"/>
      <c r="S1137" s="92"/>
      <c r="T1137" s="92"/>
      <c r="U1137" s="92"/>
      <c r="V1137" s="92"/>
      <c r="W1137" s="92"/>
      <c r="X1137" s="92"/>
      <c r="Y1137" s="92"/>
      <c r="Z1137" s="92"/>
      <c r="AA1137" s="92"/>
      <c r="AB1137" s="92"/>
      <c r="AC1137" s="92"/>
    </row>
    <row r="1138" spans="1:29">
      <c r="A1138" s="94"/>
      <c r="B1138" s="92"/>
      <c r="C1138" s="69" t="str">
        <f t="shared" ca="1" si="7"/>
        <v>Incompleto</v>
      </c>
      <c r="D1138" s="92"/>
      <c r="E1138" s="92"/>
      <c r="F1138" s="92"/>
      <c r="G1138" s="92"/>
      <c r="H1138" s="92"/>
      <c r="I1138" s="92"/>
      <c r="J1138" s="94"/>
      <c r="K1138" s="92"/>
      <c r="L1138" s="92"/>
      <c r="M1138" s="92"/>
      <c r="N1138" s="92"/>
      <c r="O1138" s="92"/>
      <c r="P1138" s="92"/>
      <c r="Q1138" s="92"/>
      <c r="R1138" s="92"/>
      <c r="S1138" s="92"/>
      <c r="T1138" s="92"/>
      <c r="U1138" s="92"/>
      <c r="V1138" s="92"/>
      <c r="W1138" s="92"/>
      <c r="X1138" s="92"/>
      <c r="Y1138" s="92"/>
      <c r="Z1138" s="92"/>
      <c r="AA1138" s="92"/>
      <c r="AB1138" s="92"/>
      <c r="AC1138" s="92"/>
    </row>
    <row r="1139" spans="1:29">
      <c r="A1139" s="94"/>
      <c r="B1139" s="92"/>
      <c r="C1139" s="69" t="str">
        <f t="shared" ca="1" si="7"/>
        <v>Incompleto</v>
      </c>
      <c r="D1139" s="92"/>
      <c r="E1139" s="92"/>
      <c r="F1139" s="92"/>
      <c r="G1139" s="92"/>
      <c r="H1139" s="92"/>
      <c r="I1139" s="92"/>
      <c r="J1139" s="94"/>
      <c r="K1139" s="92"/>
      <c r="L1139" s="92"/>
      <c r="M1139" s="92"/>
      <c r="N1139" s="92"/>
      <c r="O1139" s="92"/>
      <c r="P1139" s="92"/>
      <c r="Q1139" s="92"/>
      <c r="R1139" s="92"/>
      <c r="S1139" s="92"/>
      <c r="T1139" s="92"/>
      <c r="U1139" s="92"/>
      <c r="V1139" s="92"/>
      <c r="W1139" s="92"/>
      <c r="X1139" s="92"/>
      <c r="Y1139" s="92"/>
      <c r="Z1139" s="92"/>
      <c r="AA1139" s="92"/>
      <c r="AB1139" s="92"/>
      <c r="AC1139" s="92"/>
    </row>
    <row r="1140" spans="1:29">
      <c r="A1140" s="94"/>
      <c r="B1140" s="92"/>
      <c r="C1140" s="69" t="str">
        <f t="shared" ca="1" si="7"/>
        <v>Incompleto</v>
      </c>
      <c r="D1140" s="92"/>
      <c r="E1140" s="92"/>
      <c r="F1140" s="92"/>
      <c r="G1140" s="92"/>
      <c r="H1140" s="92"/>
      <c r="I1140" s="92"/>
      <c r="J1140" s="94"/>
      <c r="K1140" s="92"/>
      <c r="L1140" s="92"/>
      <c r="M1140" s="92"/>
      <c r="N1140" s="92"/>
      <c r="O1140" s="92"/>
      <c r="P1140" s="92"/>
      <c r="Q1140" s="92"/>
      <c r="R1140" s="92"/>
      <c r="S1140" s="92"/>
      <c r="T1140" s="92"/>
      <c r="U1140" s="92"/>
      <c r="V1140" s="92"/>
      <c r="W1140" s="92"/>
      <c r="X1140" s="92"/>
      <c r="Y1140" s="92"/>
      <c r="Z1140" s="92"/>
      <c r="AA1140" s="92"/>
      <c r="AB1140" s="92"/>
      <c r="AC1140" s="92"/>
    </row>
    <row r="1141" spans="1:29">
      <c r="A1141" s="94"/>
      <c r="B1141" s="92"/>
      <c r="C1141" s="69" t="str">
        <f t="shared" ca="1" si="7"/>
        <v>Incompleto</v>
      </c>
      <c r="D1141" s="92"/>
      <c r="E1141" s="92"/>
      <c r="F1141" s="92"/>
      <c r="G1141" s="92"/>
      <c r="H1141" s="92"/>
      <c r="I1141" s="92"/>
      <c r="J1141" s="94"/>
      <c r="K1141" s="92"/>
      <c r="L1141" s="92"/>
      <c r="M1141" s="92"/>
      <c r="N1141" s="92"/>
      <c r="O1141" s="92"/>
      <c r="P1141" s="92"/>
      <c r="Q1141" s="92"/>
      <c r="R1141" s="92"/>
      <c r="S1141" s="92"/>
      <c r="T1141" s="92"/>
      <c r="U1141" s="92"/>
      <c r="V1141" s="92"/>
      <c r="W1141" s="92"/>
      <c r="X1141" s="92"/>
      <c r="Y1141" s="92"/>
      <c r="Z1141" s="92"/>
      <c r="AA1141" s="92"/>
      <c r="AB1141" s="92"/>
      <c r="AC1141" s="92"/>
    </row>
    <row r="1142" spans="1:29">
      <c r="A1142" s="94"/>
      <c r="B1142" s="92"/>
      <c r="C1142" s="69" t="str">
        <f t="shared" ca="1" si="7"/>
        <v>Incompleto</v>
      </c>
      <c r="D1142" s="92"/>
      <c r="E1142" s="92"/>
      <c r="F1142" s="92"/>
      <c r="G1142" s="92"/>
      <c r="H1142" s="92"/>
      <c r="I1142" s="92"/>
      <c r="J1142" s="94"/>
      <c r="K1142" s="92"/>
      <c r="L1142" s="92"/>
      <c r="M1142" s="92"/>
      <c r="N1142" s="92"/>
      <c r="O1142" s="92"/>
      <c r="P1142" s="92"/>
      <c r="Q1142" s="92"/>
      <c r="R1142" s="92"/>
      <c r="S1142" s="92"/>
      <c r="T1142" s="92"/>
      <c r="U1142" s="92"/>
      <c r="V1142" s="92"/>
      <c r="W1142" s="92"/>
      <c r="X1142" s="92"/>
      <c r="Y1142" s="92"/>
      <c r="Z1142" s="92"/>
      <c r="AA1142" s="92"/>
      <c r="AB1142" s="92"/>
      <c r="AC1142" s="92"/>
    </row>
    <row r="1143" spans="1:29">
      <c r="A1143" s="94"/>
      <c r="B1143" s="92"/>
      <c r="C1143" s="69" t="str">
        <f t="shared" ca="1" si="7"/>
        <v>Incompleto</v>
      </c>
      <c r="D1143" s="92"/>
      <c r="E1143" s="92"/>
      <c r="F1143" s="92"/>
      <c r="G1143" s="92"/>
      <c r="H1143" s="92"/>
      <c r="I1143" s="92"/>
      <c r="J1143" s="94"/>
      <c r="K1143" s="92"/>
      <c r="L1143" s="92"/>
      <c r="M1143" s="92"/>
      <c r="N1143" s="92"/>
      <c r="O1143" s="92"/>
      <c r="P1143" s="92"/>
      <c r="Q1143" s="92"/>
      <c r="R1143" s="92"/>
      <c r="S1143" s="92"/>
      <c r="T1143" s="92"/>
      <c r="U1143" s="92"/>
      <c r="V1143" s="92"/>
      <c r="W1143" s="92"/>
      <c r="X1143" s="92"/>
      <c r="Y1143" s="92"/>
      <c r="Z1143" s="92"/>
      <c r="AA1143" s="92"/>
      <c r="AB1143" s="92"/>
      <c r="AC1143" s="92"/>
    </row>
    <row r="1144" spans="1:29">
      <c r="A1144" s="94"/>
      <c r="B1144" s="92"/>
      <c r="C1144" s="69" t="str">
        <f t="shared" ca="1" si="7"/>
        <v>Incompleto</v>
      </c>
      <c r="D1144" s="92"/>
      <c r="E1144" s="92"/>
      <c r="F1144" s="92"/>
      <c r="G1144" s="92"/>
      <c r="H1144" s="92"/>
      <c r="I1144" s="92"/>
      <c r="J1144" s="94"/>
      <c r="K1144" s="92"/>
      <c r="L1144" s="92"/>
      <c r="M1144" s="92"/>
      <c r="N1144" s="92"/>
      <c r="O1144" s="92"/>
      <c r="P1144" s="92"/>
      <c r="Q1144" s="92"/>
      <c r="R1144" s="92"/>
      <c r="S1144" s="92"/>
      <c r="T1144" s="92"/>
      <c r="U1144" s="92"/>
      <c r="V1144" s="92"/>
      <c r="W1144" s="92"/>
      <c r="X1144" s="92"/>
      <c r="Y1144" s="92"/>
      <c r="Z1144" s="92"/>
      <c r="AA1144" s="92"/>
      <c r="AB1144" s="92"/>
      <c r="AC1144" s="92"/>
    </row>
    <row r="1145" spans="1:29">
      <c r="A1145" s="94"/>
      <c r="B1145" s="92"/>
      <c r="C1145" s="69" t="str">
        <f t="shared" ca="1" si="7"/>
        <v>Incompleto</v>
      </c>
      <c r="D1145" s="92"/>
      <c r="E1145" s="92"/>
      <c r="F1145" s="92"/>
      <c r="G1145" s="92"/>
      <c r="H1145" s="92"/>
      <c r="I1145" s="92"/>
      <c r="J1145" s="94"/>
      <c r="K1145" s="92"/>
      <c r="L1145" s="92"/>
      <c r="M1145" s="92"/>
      <c r="N1145" s="92"/>
      <c r="O1145" s="92"/>
      <c r="P1145" s="92"/>
      <c r="Q1145" s="92"/>
      <c r="R1145" s="92"/>
      <c r="S1145" s="92"/>
      <c r="T1145" s="92"/>
      <c r="U1145" s="92"/>
      <c r="V1145" s="92"/>
      <c r="W1145" s="92"/>
      <c r="X1145" s="92"/>
      <c r="Y1145" s="92"/>
      <c r="Z1145" s="92"/>
      <c r="AA1145" s="92"/>
      <c r="AB1145" s="92"/>
      <c r="AC1145" s="92"/>
    </row>
    <row r="1146" spans="1:29">
      <c r="A1146" s="94"/>
      <c r="B1146" s="92"/>
      <c r="C1146" s="69" t="str">
        <f t="shared" ca="1" si="7"/>
        <v>Incompleto</v>
      </c>
      <c r="D1146" s="92"/>
      <c r="E1146" s="92"/>
      <c r="F1146" s="92"/>
      <c r="G1146" s="92"/>
      <c r="H1146" s="92"/>
      <c r="I1146" s="92"/>
      <c r="J1146" s="94"/>
      <c r="K1146" s="92"/>
      <c r="L1146" s="92"/>
      <c r="M1146" s="92"/>
      <c r="N1146" s="92"/>
      <c r="O1146" s="92"/>
      <c r="P1146" s="92"/>
      <c r="Q1146" s="92"/>
      <c r="R1146" s="92"/>
      <c r="S1146" s="92"/>
      <c r="T1146" s="92"/>
      <c r="U1146" s="92"/>
      <c r="V1146" s="92"/>
      <c r="W1146" s="92"/>
      <c r="X1146" s="92"/>
      <c r="Y1146" s="92"/>
      <c r="Z1146" s="92"/>
      <c r="AA1146" s="92"/>
      <c r="AB1146" s="92"/>
      <c r="AC1146" s="92"/>
    </row>
    <row r="1147" spans="1:29">
      <c r="A1147" s="94"/>
      <c r="B1147" s="92"/>
      <c r="C1147" s="69" t="str">
        <f t="shared" ca="1" si="7"/>
        <v>Incompleto</v>
      </c>
      <c r="D1147" s="92"/>
      <c r="E1147" s="92"/>
      <c r="F1147" s="92"/>
      <c r="G1147" s="92"/>
      <c r="H1147" s="92"/>
      <c r="I1147" s="92"/>
      <c r="J1147" s="94"/>
      <c r="K1147" s="92"/>
      <c r="L1147" s="92"/>
      <c r="M1147" s="92"/>
      <c r="N1147" s="92"/>
      <c r="O1147" s="92"/>
      <c r="P1147" s="92"/>
      <c r="Q1147" s="92"/>
      <c r="R1147" s="92"/>
      <c r="S1147" s="92"/>
      <c r="T1147" s="92"/>
      <c r="U1147" s="92"/>
      <c r="V1147" s="92"/>
      <c r="W1147" s="92"/>
      <c r="X1147" s="92"/>
      <c r="Y1147" s="92"/>
      <c r="Z1147" s="92"/>
      <c r="AA1147" s="92"/>
      <c r="AB1147" s="92"/>
      <c r="AC1147" s="92"/>
    </row>
    <row r="1148" spans="1:29">
      <c r="A1148" s="94"/>
      <c r="B1148" s="92"/>
      <c r="C1148" s="69" t="str">
        <f t="shared" ca="1" si="7"/>
        <v>Incompleto</v>
      </c>
      <c r="D1148" s="92"/>
      <c r="E1148" s="92"/>
      <c r="F1148" s="92"/>
      <c r="G1148" s="92"/>
      <c r="H1148" s="92"/>
      <c r="I1148" s="92"/>
      <c r="J1148" s="94"/>
      <c r="K1148" s="92"/>
      <c r="L1148" s="92"/>
      <c r="M1148" s="92"/>
      <c r="N1148" s="92"/>
      <c r="O1148" s="92"/>
      <c r="P1148" s="92"/>
      <c r="Q1148" s="92"/>
      <c r="R1148" s="92"/>
      <c r="S1148" s="92"/>
      <c r="T1148" s="92"/>
      <c r="U1148" s="92"/>
      <c r="V1148" s="92"/>
      <c r="W1148" s="92"/>
      <c r="X1148" s="92"/>
      <c r="Y1148" s="92"/>
      <c r="Z1148" s="92"/>
      <c r="AA1148" s="92"/>
      <c r="AB1148" s="92"/>
      <c r="AC1148" s="92"/>
    </row>
    <row r="1149" spans="1:29">
      <c r="A1149" s="94"/>
      <c r="B1149" s="92"/>
      <c r="C1149" s="69" t="str">
        <f t="shared" ca="1" si="7"/>
        <v>Incompleto</v>
      </c>
      <c r="D1149" s="92"/>
      <c r="E1149" s="92"/>
      <c r="F1149" s="92"/>
      <c r="G1149" s="92"/>
      <c r="H1149" s="92"/>
      <c r="I1149" s="92"/>
      <c r="J1149" s="94"/>
      <c r="K1149" s="92"/>
      <c r="L1149" s="92"/>
      <c r="M1149" s="92"/>
      <c r="N1149" s="92"/>
      <c r="O1149" s="92"/>
      <c r="P1149" s="92"/>
      <c r="Q1149" s="92"/>
      <c r="R1149" s="92"/>
      <c r="S1149" s="92"/>
      <c r="T1149" s="92"/>
      <c r="U1149" s="92"/>
      <c r="V1149" s="92"/>
      <c r="W1149" s="92"/>
      <c r="X1149" s="92"/>
      <c r="Y1149" s="92"/>
      <c r="Z1149" s="92"/>
      <c r="AA1149" s="92"/>
      <c r="AB1149" s="92"/>
      <c r="AC1149" s="92"/>
    </row>
    <row r="1150" spans="1:29">
      <c r="A1150" s="94"/>
      <c r="B1150" s="92"/>
      <c r="C1150" s="69" t="str">
        <f t="shared" ca="1" si="7"/>
        <v>Incompleto</v>
      </c>
      <c r="D1150" s="92"/>
      <c r="E1150" s="92"/>
      <c r="F1150" s="92"/>
      <c r="G1150" s="92"/>
      <c r="H1150" s="92"/>
      <c r="I1150" s="92"/>
      <c r="J1150" s="94"/>
      <c r="K1150" s="92"/>
      <c r="L1150" s="92"/>
      <c r="M1150" s="92"/>
      <c r="N1150" s="92"/>
      <c r="O1150" s="92"/>
      <c r="P1150" s="92"/>
      <c r="Q1150" s="92"/>
      <c r="R1150" s="92"/>
      <c r="S1150" s="92"/>
      <c r="T1150" s="92"/>
      <c r="U1150" s="92"/>
      <c r="V1150" s="92"/>
      <c r="W1150" s="92"/>
      <c r="X1150" s="92"/>
      <c r="Y1150" s="92"/>
      <c r="Z1150" s="92"/>
      <c r="AA1150" s="92"/>
      <c r="AB1150" s="92"/>
      <c r="AC1150" s="92"/>
    </row>
    <row r="1151" spans="1:29">
      <c r="A1151" s="94"/>
      <c r="B1151" s="92"/>
      <c r="C1151" s="69" t="str">
        <f t="shared" ca="1" si="7"/>
        <v>Incompleto</v>
      </c>
      <c r="D1151" s="92"/>
      <c r="E1151" s="92"/>
      <c r="F1151" s="92"/>
      <c r="G1151" s="92"/>
      <c r="H1151" s="92"/>
      <c r="I1151" s="92"/>
      <c r="J1151" s="94"/>
      <c r="K1151" s="92"/>
      <c r="L1151" s="92"/>
      <c r="M1151" s="92"/>
      <c r="N1151" s="92"/>
      <c r="O1151" s="92"/>
      <c r="P1151" s="92"/>
      <c r="Q1151" s="92"/>
      <c r="R1151" s="92"/>
      <c r="S1151" s="92"/>
      <c r="T1151" s="92"/>
      <c r="U1151" s="92"/>
      <c r="V1151" s="92"/>
      <c r="W1151" s="92"/>
      <c r="X1151" s="92"/>
      <c r="Y1151" s="92"/>
      <c r="Z1151" s="92"/>
      <c r="AA1151" s="92"/>
      <c r="AB1151" s="92"/>
      <c r="AC1151" s="92"/>
    </row>
    <row r="1152" spans="1:29">
      <c r="A1152" s="94"/>
      <c r="B1152" s="92"/>
      <c r="C1152" s="69" t="str">
        <f t="shared" ca="1" si="7"/>
        <v>Incompleto</v>
      </c>
      <c r="D1152" s="92"/>
      <c r="E1152" s="92"/>
      <c r="F1152" s="92"/>
      <c r="G1152" s="92"/>
      <c r="H1152" s="92"/>
      <c r="I1152" s="92"/>
      <c r="J1152" s="94"/>
      <c r="K1152" s="92"/>
      <c r="L1152" s="92"/>
      <c r="M1152" s="92"/>
      <c r="N1152" s="92"/>
      <c r="O1152" s="92"/>
      <c r="P1152" s="92"/>
      <c r="Q1152" s="92"/>
      <c r="R1152" s="92"/>
      <c r="S1152" s="92"/>
      <c r="T1152" s="92"/>
      <c r="U1152" s="92"/>
      <c r="V1152" s="92"/>
      <c r="W1152" s="92"/>
      <c r="X1152" s="92"/>
      <c r="Y1152" s="92"/>
      <c r="Z1152" s="92"/>
      <c r="AA1152" s="92"/>
      <c r="AB1152" s="92"/>
      <c r="AC1152" s="92"/>
    </row>
    <row r="1153" spans="1:29">
      <c r="A1153" s="94"/>
      <c r="B1153" s="92"/>
      <c r="C1153" s="69" t="str">
        <f t="shared" ca="1" si="7"/>
        <v>Incompleto</v>
      </c>
      <c r="D1153" s="92"/>
      <c r="E1153" s="92"/>
      <c r="F1153" s="92"/>
      <c r="G1153" s="92"/>
      <c r="H1153" s="92"/>
      <c r="I1153" s="92"/>
      <c r="J1153" s="94"/>
      <c r="K1153" s="92"/>
      <c r="L1153" s="92"/>
      <c r="M1153" s="92"/>
      <c r="N1153" s="92"/>
      <c r="O1153" s="92"/>
      <c r="P1153" s="92"/>
      <c r="Q1153" s="92"/>
      <c r="R1153" s="92"/>
      <c r="S1153" s="92"/>
      <c r="T1153" s="92"/>
      <c r="U1153" s="92"/>
      <c r="V1153" s="92"/>
      <c r="W1153" s="92"/>
      <c r="X1153" s="92"/>
      <c r="Y1153" s="92"/>
      <c r="Z1153" s="92"/>
      <c r="AA1153" s="92"/>
      <c r="AB1153" s="92"/>
      <c r="AC1153" s="92"/>
    </row>
    <row r="1154" spans="1:29">
      <c r="A1154" s="94"/>
      <c r="B1154" s="92"/>
      <c r="C1154" s="69" t="str">
        <f t="shared" ca="1" si="7"/>
        <v>Incompleto</v>
      </c>
      <c r="D1154" s="92"/>
      <c r="E1154" s="92"/>
      <c r="F1154" s="92"/>
      <c r="G1154" s="92"/>
      <c r="H1154" s="92"/>
      <c r="I1154" s="92"/>
      <c r="J1154" s="94"/>
      <c r="K1154" s="92"/>
      <c r="L1154" s="92"/>
      <c r="M1154" s="92"/>
      <c r="N1154" s="92"/>
      <c r="O1154" s="92"/>
      <c r="P1154" s="92"/>
      <c r="Q1154" s="92"/>
      <c r="R1154" s="92"/>
      <c r="S1154" s="92"/>
      <c r="T1154" s="92"/>
      <c r="U1154" s="92"/>
      <c r="V1154" s="92"/>
      <c r="W1154" s="92"/>
      <c r="X1154" s="92"/>
      <c r="Y1154" s="92"/>
      <c r="Z1154" s="92"/>
      <c r="AA1154" s="92"/>
      <c r="AB1154" s="92"/>
      <c r="AC1154" s="92"/>
    </row>
    <row r="1155" spans="1:29">
      <c r="A1155" s="94"/>
      <c r="B1155" s="92"/>
      <c r="C1155" s="69" t="str">
        <f t="shared" ca="1" si="7"/>
        <v>Incompleto</v>
      </c>
      <c r="D1155" s="92"/>
      <c r="E1155" s="92"/>
      <c r="F1155" s="92"/>
      <c r="G1155" s="92"/>
      <c r="H1155" s="92"/>
      <c r="I1155" s="92"/>
      <c r="J1155" s="94"/>
      <c r="K1155" s="92"/>
      <c r="L1155" s="92"/>
      <c r="M1155" s="92"/>
      <c r="N1155" s="92"/>
      <c r="O1155" s="92"/>
      <c r="P1155" s="92"/>
      <c r="Q1155" s="92"/>
      <c r="R1155" s="92"/>
      <c r="S1155" s="92"/>
      <c r="T1155" s="92"/>
      <c r="U1155" s="92"/>
      <c r="V1155" s="92"/>
      <c r="W1155" s="92"/>
      <c r="X1155" s="92"/>
      <c r="Y1155" s="92"/>
      <c r="Z1155" s="92"/>
      <c r="AA1155" s="92"/>
      <c r="AB1155" s="92"/>
      <c r="AC1155" s="92"/>
    </row>
    <row r="1156" spans="1:29">
      <c r="A1156" s="94"/>
      <c r="B1156" s="92"/>
      <c r="C1156" s="69" t="str">
        <f t="shared" ca="1" si="7"/>
        <v>Incompleto</v>
      </c>
      <c r="D1156" s="92"/>
      <c r="E1156" s="92"/>
      <c r="F1156" s="92"/>
      <c r="G1156" s="92"/>
      <c r="H1156" s="92"/>
      <c r="I1156" s="92"/>
      <c r="J1156" s="94"/>
      <c r="K1156" s="92"/>
      <c r="L1156" s="92"/>
      <c r="M1156" s="92"/>
      <c r="N1156" s="92"/>
      <c r="O1156" s="92"/>
      <c r="P1156" s="92"/>
      <c r="Q1156" s="92"/>
      <c r="R1156" s="92"/>
      <c r="S1156" s="92"/>
      <c r="T1156" s="92"/>
      <c r="U1156" s="92"/>
      <c r="V1156" s="92"/>
      <c r="W1156" s="92"/>
      <c r="X1156" s="92"/>
      <c r="Y1156" s="92"/>
      <c r="Z1156" s="92"/>
      <c r="AA1156" s="92"/>
      <c r="AB1156" s="92"/>
      <c r="AC1156" s="92"/>
    </row>
    <row r="1157" spans="1:29">
      <c r="A1157" s="94"/>
      <c r="B1157" s="92"/>
      <c r="C1157" s="69" t="str">
        <f t="shared" ca="1" si="7"/>
        <v>Incompleto</v>
      </c>
      <c r="D1157" s="92"/>
      <c r="E1157" s="92"/>
      <c r="F1157" s="92"/>
      <c r="G1157" s="92"/>
      <c r="H1157" s="92"/>
      <c r="I1157" s="92"/>
      <c r="J1157" s="94"/>
      <c r="K1157" s="92"/>
      <c r="L1157" s="92"/>
      <c r="M1157" s="92"/>
      <c r="N1157" s="92"/>
      <c r="O1157" s="92"/>
      <c r="P1157" s="92"/>
      <c r="Q1157" s="92"/>
      <c r="R1157" s="92"/>
      <c r="S1157" s="92"/>
      <c r="T1157" s="92"/>
      <c r="U1157" s="92"/>
      <c r="V1157" s="92"/>
      <c r="W1157" s="92"/>
      <c r="X1157" s="92"/>
      <c r="Y1157" s="92"/>
      <c r="Z1157" s="92"/>
      <c r="AA1157" s="92"/>
      <c r="AB1157" s="92"/>
      <c r="AC1157" s="92"/>
    </row>
    <row r="1158" spans="1:29">
      <c r="A1158" s="94"/>
      <c r="B1158" s="92"/>
      <c r="C1158" s="69" t="str">
        <f t="shared" ca="1" si="7"/>
        <v>Incompleto</v>
      </c>
      <c r="D1158" s="92"/>
      <c r="E1158" s="92"/>
      <c r="F1158" s="92"/>
      <c r="G1158" s="92"/>
      <c r="H1158" s="92"/>
      <c r="I1158" s="92"/>
      <c r="J1158" s="94"/>
      <c r="K1158" s="92"/>
      <c r="L1158" s="92"/>
      <c r="M1158" s="92"/>
      <c r="N1158" s="92"/>
      <c r="O1158" s="92"/>
      <c r="P1158" s="92"/>
      <c r="Q1158" s="92"/>
      <c r="R1158" s="92"/>
      <c r="S1158" s="92"/>
      <c r="T1158" s="92"/>
      <c r="U1158" s="92"/>
      <c r="V1158" s="92"/>
      <c r="W1158" s="92"/>
      <c r="X1158" s="92"/>
      <c r="Y1158" s="92"/>
      <c r="Z1158" s="92"/>
      <c r="AA1158" s="92"/>
      <c r="AB1158" s="92"/>
      <c r="AC1158" s="92"/>
    </row>
    <row r="1159" spans="1:29">
      <c r="A1159" s="94"/>
      <c r="B1159" s="92"/>
      <c r="C1159" s="69" t="str">
        <f t="shared" ca="1" si="7"/>
        <v>Incompleto</v>
      </c>
      <c r="D1159" s="92"/>
      <c r="E1159" s="92"/>
      <c r="F1159" s="92"/>
      <c r="G1159" s="92"/>
      <c r="H1159" s="92"/>
      <c r="I1159" s="92"/>
      <c r="J1159" s="94"/>
      <c r="K1159" s="92"/>
      <c r="L1159" s="92"/>
      <c r="M1159" s="92"/>
      <c r="N1159" s="92"/>
      <c r="O1159" s="92"/>
      <c r="P1159" s="92"/>
      <c r="Q1159" s="92"/>
      <c r="R1159" s="92"/>
      <c r="S1159" s="92"/>
      <c r="T1159" s="92"/>
      <c r="U1159" s="92"/>
      <c r="V1159" s="92"/>
      <c r="W1159" s="92"/>
      <c r="X1159" s="92"/>
      <c r="Y1159" s="92"/>
      <c r="Z1159" s="92"/>
      <c r="AA1159" s="92"/>
      <c r="AB1159" s="92"/>
      <c r="AC1159" s="92"/>
    </row>
    <row r="1160" spans="1:29">
      <c r="A1160" s="94"/>
      <c r="B1160" s="92"/>
      <c r="C1160" s="69" t="str">
        <f t="shared" ca="1" si="7"/>
        <v>Incompleto</v>
      </c>
      <c r="D1160" s="92"/>
      <c r="E1160" s="92"/>
      <c r="F1160" s="92"/>
      <c r="G1160" s="92"/>
      <c r="H1160" s="92"/>
      <c r="I1160" s="92"/>
      <c r="J1160" s="94"/>
      <c r="K1160" s="92"/>
      <c r="L1160" s="92"/>
      <c r="M1160" s="92"/>
      <c r="N1160" s="92"/>
      <c r="O1160" s="92"/>
      <c r="P1160" s="92"/>
      <c r="Q1160" s="92"/>
      <c r="R1160" s="92"/>
      <c r="S1160" s="92"/>
      <c r="T1160" s="92"/>
      <c r="U1160" s="92"/>
      <c r="V1160" s="92"/>
      <c r="W1160" s="92"/>
      <c r="X1160" s="92"/>
      <c r="Y1160" s="92"/>
      <c r="Z1160" s="92"/>
      <c r="AA1160" s="92"/>
      <c r="AB1160" s="92"/>
      <c r="AC1160" s="92"/>
    </row>
    <row r="1161" spans="1:29">
      <c r="A1161" s="94"/>
      <c r="B1161" s="92"/>
      <c r="C1161" s="69" t="str">
        <f t="shared" ca="1" si="7"/>
        <v>Incompleto</v>
      </c>
      <c r="D1161" s="92"/>
      <c r="E1161" s="92"/>
      <c r="F1161" s="92"/>
      <c r="G1161" s="92"/>
      <c r="H1161" s="92"/>
      <c r="I1161" s="92"/>
      <c r="J1161" s="94"/>
      <c r="K1161" s="92"/>
      <c r="L1161" s="92"/>
      <c r="M1161" s="92"/>
      <c r="N1161" s="92"/>
      <c r="O1161" s="92"/>
      <c r="P1161" s="92"/>
      <c r="Q1161" s="92"/>
      <c r="R1161" s="92"/>
      <c r="S1161" s="92"/>
      <c r="T1161" s="92"/>
      <c r="U1161" s="92"/>
      <c r="V1161" s="92"/>
      <c r="W1161" s="92"/>
      <c r="X1161" s="92"/>
      <c r="Y1161" s="92"/>
      <c r="Z1161" s="92"/>
      <c r="AA1161" s="92"/>
      <c r="AB1161" s="92"/>
      <c r="AC1161" s="92"/>
    </row>
    <row r="1162" spans="1:29">
      <c r="A1162" s="94"/>
      <c r="B1162" s="92"/>
      <c r="C1162" s="69" t="str">
        <f t="shared" ca="1" si="7"/>
        <v>Incompleto</v>
      </c>
      <c r="D1162" s="92"/>
      <c r="E1162" s="92"/>
      <c r="F1162" s="92"/>
      <c r="G1162" s="92"/>
      <c r="H1162" s="92"/>
      <c r="I1162" s="92"/>
      <c r="J1162" s="94"/>
      <c r="K1162" s="92"/>
      <c r="L1162" s="92"/>
      <c r="M1162" s="92"/>
      <c r="N1162" s="92"/>
      <c r="O1162" s="92"/>
      <c r="P1162" s="92"/>
      <c r="Q1162" s="92"/>
      <c r="R1162" s="92"/>
      <c r="S1162" s="92"/>
      <c r="T1162" s="92"/>
      <c r="U1162" s="92"/>
      <c r="V1162" s="92"/>
      <c r="W1162" s="92"/>
      <c r="X1162" s="92"/>
      <c r="Y1162" s="92"/>
      <c r="Z1162" s="92"/>
      <c r="AA1162" s="92"/>
      <c r="AB1162" s="92"/>
      <c r="AC1162" s="92"/>
    </row>
    <row r="1163" spans="1:29">
      <c r="A1163" s="94"/>
      <c r="B1163" s="92"/>
      <c r="C1163" s="69" t="str">
        <f t="shared" ca="1" si="7"/>
        <v>Incompleto</v>
      </c>
      <c r="D1163" s="92"/>
      <c r="E1163" s="92"/>
      <c r="F1163" s="92"/>
      <c r="G1163" s="92"/>
      <c r="H1163" s="92"/>
      <c r="I1163" s="92"/>
      <c r="J1163" s="94"/>
      <c r="K1163" s="92"/>
      <c r="L1163" s="92"/>
      <c r="M1163" s="92"/>
      <c r="N1163" s="92"/>
      <c r="O1163" s="92"/>
      <c r="P1163" s="92"/>
      <c r="Q1163" s="92"/>
      <c r="R1163" s="92"/>
      <c r="S1163" s="92"/>
      <c r="T1163" s="92"/>
      <c r="U1163" s="92"/>
      <c r="V1163" s="92"/>
      <c r="W1163" s="92"/>
      <c r="X1163" s="92"/>
      <c r="Y1163" s="92"/>
      <c r="Z1163" s="92"/>
      <c r="AA1163" s="92"/>
      <c r="AB1163" s="92"/>
      <c r="AC1163" s="92"/>
    </row>
    <row r="1164" spans="1:29">
      <c r="A1164" s="94"/>
      <c r="B1164" s="92"/>
      <c r="C1164" s="69" t="str">
        <f t="shared" ca="1" si="7"/>
        <v>Incompleto</v>
      </c>
      <c r="D1164" s="92"/>
      <c r="E1164" s="92"/>
      <c r="F1164" s="92"/>
      <c r="G1164" s="92"/>
      <c r="H1164" s="92"/>
      <c r="I1164" s="92"/>
      <c r="J1164" s="94"/>
      <c r="K1164" s="92"/>
      <c r="L1164" s="92"/>
      <c r="M1164" s="92"/>
      <c r="N1164" s="92"/>
      <c r="O1164" s="92"/>
      <c r="P1164" s="92"/>
      <c r="Q1164" s="92"/>
      <c r="R1164" s="92"/>
      <c r="S1164" s="92"/>
      <c r="T1164" s="92"/>
      <c r="U1164" s="92"/>
      <c r="V1164" s="92"/>
      <c r="W1164" s="92"/>
      <c r="X1164" s="92"/>
      <c r="Y1164" s="92"/>
      <c r="Z1164" s="92"/>
      <c r="AA1164" s="92"/>
      <c r="AB1164" s="92"/>
      <c r="AC1164" s="92"/>
    </row>
    <row r="1165" spans="1:29">
      <c r="A1165" s="94"/>
      <c r="B1165" s="92"/>
      <c r="C1165" s="69" t="str">
        <f t="shared" ca="1" si="7"/>
        <v>Incompleto</v>
      </c>
      <c r="D1165" s="92"/>
      <c r="E1165" s="92"/>
      <c r="F1165" s="92"/>
      <c r="G1165" s="92"/>
      <c r="H1165" s="92"/>
      <c r="I1165" s="92"/>
      <c r="J1165" s="94"/>
      <c r="K1165" s="92"/>
      <c r="L1165" s="92"/>
      <c r="M1165" s="92"/>
      <c r="N1165" s="92"/>
      <c r="O1165" s="92"/>
      <c r="P1165" s="92"/>
      <c r="Q1165" s="92"/>
      <c r="R1165" s="92"/>
      <c r="S1165" s="92"/>
      <c r="T1165" s="92"/>
      <c r="U1165" s="92"/>
      <c r="V1165" s="92"/>
      <c r="W1165" s="92"/>
      <c r="X1165" s="92"/>
      <c r="Y1165" s="92"/>
      <c r="Z1165" s="92"/>
      <c r="AA1165" s="92"/>
      <c r="AB1165" s="92"/>
      <c r="AC1165" s="92"/>
    </row>
    <row r="1166" spans="1:29">
      <c r="A1166" s="94"/>
      <c r="B1166" s="92"/>
      <c r="C1166" s="69" t="str">
        <f t="shared" ca="1" si="7"/>
        <v>Incompleto</v>
      </c>
      <c r="D1166" s="92"/>
      <c r="E1166" s="92"/>
      <c r="F1166" s="92"/>
      <c r="G1166" s="92"/>
      <c r="H1166" s="92"/>
      <c r="I1166" s="92"/>
      <c r="J1166" s="94"/>
      <c r="K1166" s="92"/>
      <c r="L1166" s="92"/>
      <c r="M1166" s="92"/>
      <c r="N1166" s="92"/>
      <c r="O1166" s="92"/>
      <c r="P1166" s="92"/>
      <c r="Q1166" s="92"/>
      <c r="R1166" s="92"/>
      <c r="S1166" s="92"/>
      <c r="T1166" s="92"/>
      <c r="U1166" s="92"/>
      <c r="V1166" s="92"/>
      <c r="W1166" s="92"/>
      <c r="X1166" s="92"/>
      <c r="Y1166" s="92"/>
      <c r="Z1166" s="92"/>
      <c r="AA1166" s="92"/>
      <c r="AB1166" s="92"/>
      <c r="AC1166" s="92"/>
    </row>
    <row r="1167" spans="1:29">
      <c r="A1167" s="94"/>
      <c r="B1167" s="92"/>
      <c r="C1167" s="69" t="str">
        <f t="shared" ca="1" si="7"/>
        <v>Incompleto</v>
      </c>
      <c r="D1167" s="92"/>
      <c r="E1167" s="92"/>
      <c r="F1167" s="92"/>
      <c r="G1167" s="92"/>
      <c r="H1167" s="92"/>
      <c r="I1167" s="92"/>
      <c r="J1167" s="94"/>
      <c r="K1167" s="92"/>
      <c r="L1167" s="92"/>
      <c r="M1167" s="92"/>
      <c r="N1167" s="92"/>
      <c r="O1167" s="92"/>
      <c r="P1167" s="92"/>
      <c r="Q1167" s="92"/>
      <c r="R1167" s="92"/>
      <c r="S1167" s="92"/>
      <c r="T1167" s="92"/>
      <c r="U1167" s="92"/>
      <c r="V1167" s="92"/>
      <c r="W1167" s="92"/>
      <c r="X1167" s="92"/>
      <c r="Y1167" s="92"/>
      <c r="Z1167" s="92"/>
      <c r="AA1167" s="92"/>
      <c r="AB1167" s="92"/>
      <c r="AC1167" s="92"/>
    </row>
    <row r="1168" spans="1:29">
      <c r="A1168" s="94"/>
      <c r="B1168" s="92"/>
      <c r="C1168" s="69" t="str">
        <f t="shared" ca="1" si="7"/>
        <v>Incompleto</v>
      </c>
      <c r="D1168" s="92"/>
      <c r="E1168" s="92"/>
      <c r="F1168" s="92"/>
      <c r="G1168" s="92"/>
      <c r="H1168" s="92"/>
      <c r="I1168" s="92"/>
      <c r="J1168" s="94"/>
      <c r="K1168" s="92"/>
      <c r="L1168" s="92"/>
      <c r="M1168" s="92"/>
      <c r="N1168" s="92"/>
      <c r="O1168" s="92"/>
      <c r="P1168" s="92"/>
      <c r="Q1168" s="92"/>
      <c r="R1168" s="92"/>
      <c r="S1168" s="92"/>
      <c r="T1168" s="92"/>
      <c r="U1168" s="92"/>
      <c r="V1168" s="92"/>
      <c r="W1168" s="92"/>
      <c r="X1168" s="92"/>
      <c r="Y1168" s="92"/>
      <c r="Z1168" s="92"/>
      <c r="AA1168" s="92"/>
      <c r="AB1168" s="92"/>
      <c r="AC1168" s="92"/>
    </row>
    <row r="1169" spans="1:29">
      <c r="A1169" s="94"/>
      <c r="B1169" s="92"/>
      <c r="C1169" s="69" t="str">
        <f t="shared" ca="1" si="7"/>
        <v>Incompleto</v>
      </c>
      <c r="D1169" s="92"/>
      <c r="E1169" s="92"/>
      <c r="F1169" s="92"/>
      <c r="G1169" s="92"/>
      <c r="H1169" s="92"/>
      <c r="I1169" s="92"/>
      <c r="J1169" s="94"/>
      <c r="K1169" s="92"/>
      <c r="L1169" s="92"/>
      <c r="M1169" s="92"/>
      <c r="N1169" s="92"/>
      <c r="O1169" s="92"/>
      <c r="P1169" s="92"/>
      <c r="Q1169" s="92"/>
      <c r="R1169" s="92"/>
      <c r="S1169" s="92"/>
      <c r="T1169" s="92"/>
      <c r="U1169" s="92"/>
      <c r="V1169" s="92"/>
      <c r="W1169" s="92"/>
      <c r="X1169" s="92"/>
      <c r="Y1169" s="92"/>
      <c r="Z1169" s="92"/>
      <c r="AA1169" s="92"/>
      <c r="AB1169" s="92"/>
      <c r="AC1169" s="92"/>
    </row>
    <row r="1170" spans="1:29">
      <c r="A1170" s="94"/>
      <c r="B1170" s="92"/>
      <c r="C1170" s="69" t="str">
        <f t="shared" ca="1" si="7"/>
        <v>Incompleto</v>
      </c>
      <c r="D1170" s="92"/>
      <c r="E1170" s="92"/>
      <c r="F1170" s="92"/>
      <c r="G1170" s="92"/>
      <c r="H1170" s="92"/>
      <c r="I1170" s="92"/>
      <c r="J1170" s="94"/>
      <c r="K1170" s="92"/>
      <c r="L1170" s="92"/>
      <c r="M1170" s="92"/>
      <c r="N1170" s="92"/>
      <c r="O1170" s="92"/>
      <c r="P1170" s="92"/>
      <c r="Q1170" s="92"/>
      <c r="R1170" s="92"/>
      <c r="S1170" s="92"/>
      <c r="T1170" s="92"/>
      <c r="U1170" s="92"/>
      <c r="V1170" s="92"/>
      <c r="W1170" s="92"/>
      <c r="X1170" s="92"/>
      <c r="Y1170" s="92"/>
      <c r="Z1170" s="92"/>
      <c r="AA1170" s="92"/>
      <c r="AB1170" s="92"/>
      <c r="AC1170" s="92"/>
    </row>
    <row r="1171" spans="1:29">
      <c r="A1171" s="94"/>
      <c r="B1171" s="92"/>
      <c r="C1171" s="69" t="str">
        <f t="shared" ca="1" si="7"/>
        <v>Incompleto</v>
      </c>
      <c r="D1171" s="92"/>
      <c r="E1171" s="92"/>
      <c r="F1171" s="92"/>
      <c r="G1171" s="92"/>
      <c r="H1171" s="92"/>
      <c r="I1171" s="92"/>
      <c r="J1171" s="94"/>
      <c r="K1171" s="92"/>
      <c r="L1171" s="92"/>
      <c r="M1171" s="92"/>
      <c r="N1171" s="92"/>
      <c r="O1171" s="92"/>
      <c r="P1171" s="92"/>
      <c r="Q1171" s="92"/>
      <c r="R1171" s="92"/>
      <c r="S1171" s="92"/>
      <c r="T1171" s="92"/>
      <c r="U1171" s="92"/>
      <c r="V1171" s="92"/>
      <c r="W1171" s="92"/>
      <c r="X1171" s="92"/>
      <c r="Y1171" s="92"/>
      <c r="Z1171" s="92"/>
      <c r="AA1171" s="92"/>
      <c r="AB1171" s="92"/>
      <c r="AC1171" s="92"/>
    </row>
    <row r="1172" spans="1:29">
      <c r="A1172" s="94"/>
      <c r="B1172" s="92"/>
      <c r="C1172" s="69" t="str">
        <f t="shared" ca="1" si="7"/>
        <v>Incompleto</v>
      </c>
      <c r="D1172" s="92"/>
      <c r="E1172" s="92"/>
      <c r="F1172" s="92"/>
      <c r="G1172" s="92"/>
      <c r="H1172" s="92"/>
      <c r="I1172" s="92"/>
      <c r="J1172" s="94"/>
      <c r="K1172" s="92"/>
      <c r="L1172" s="92"/>
      <c r="M1172" s="92"/>
      <c r="N1172" s="92"/>
      <c r="O1172" s="92"/>
      <c r="P1172" s="92"/>
      <c r="Q1172" s="92"/>
      <c r="R1172" s="92"/>
      <c r="S1172" s="92"/>
      <c r="T1172" s="92"/>
      <c r="U1172" s="92"/>
      <c r="V1172" s="92"/>
      <c r="W1172" s="92"/>
      <c r="X1172" s="92"/>
      <c r="Y1172" s="92"/>
      <c r="Z1172" s="92"/>
      <c r="AA1172" s="92"/>
      <c r="AB1172" s="92"/>
      <c r="AC1172" s="92"/>
    </row>
    <row r="1173" spans="1:29">
      <c r="A1173" s="94"/>
      <c r="B1173" s="92"/>
      <c r="C1173" s="69" t="str">
        <f t="shared" ca="1" si="7"/>
        <v>Incompleto</v>
      </c>
      <c r="D1173" s="92"/>
      <c r="E1173" s="92"/>
      <c r="F1173" s="92"/>
      <c r="G1173" s="92"/>
      <c r="H1173" s="92"/>
      <c r="I1173" s="92"/>
      <c r="J1173" s="94"/>
      <c r="K1173" s="92"/>
      <c r="L1173" s="92"/>
      <c r="M1173" s="92"/>
      <c r="N1173" s="92"/>
      <c r="O1173" s="92"/>
      <c r="P1173" s="92"/>
      <c r="Q1173" s="92"/>
      <c r="R1173" s="92"/>
      <c r="S1173" s="92"/>
      <c r="T1173" s="92"/>
      <c r="U1173" s="92"/>
      <c r="V1173" s="92"/>
      <c r="W1173" s="92"/>
      <c r="X1173" s="92"/>
      <c r="Y1173" s="92"/>
      <c r="Z1173" s="92"/>
      <c r="AA1173" s="92"/>
      <c r="AB1173" s="92"/>
      <c r="AC1173" s="92"/>
    </row>
    <row r="1174" spans="1:29">
      <c r="A1174" s="94"/>
      <c r="B1174" s="92"/>
      <c r="C1174" s="69" t="str">
        <f t="shared" ca="1" si="7"/>
        <v>Incompleto</v>
      </c>
      <c r="D1174" s="92"/>
      <c r="E1174" s="92"/>
      <c r="F1174" s="92"/>
      <c r="G1174" s="92"/>
      <c r="H1174" s="92"/>
      <c r="I1174" s="92"/>
      <c r="J1174" s="94"/>
      <c r="K1174" s="92"/>
      <c r="L1174" s="92"/>
      <c r="M1174" s="92"/>
      <c r="N1174" s="92"/>
      <c r="O1174" s="92"/>
      <c r="P1174" s="92"/>
      <c r="Q1174" s="92"/>
      <c r="R1174" s="92"/>
      <c r="S1174" s="92"/>
      <c r="T1174" s="92"/>
      <c r="U1174" s="92"/>
      <c r="V1174" s="92"/>
      <c r="W1174" s="92"/>
      <c r="X1174" s="92"/>
      <c r="Y1174" s="92"/>
      <c r="Z1174" s="92"/>
      <c r="AA1174" s="92"/>
      <c r="AB1174" s="92"/>
      <c r="AC1174" s="92"/>
    </row>
    <row r="1175" spans="1:29">
      <c r="A1175" s="94"/>
      <c r="B1175" s="92"/>
      <c r="C1175" s="69" t="str">
        <f t="shared" ca="1" si="7"/>
        <v>Incompleto</v>
      </c>
      <c r="D1175" s="92"/>
      <c r="E1175" s="92"/>
      <c r="F1175" s="92"/>
      <c r="G1175" s="92"/>
      <c r="H1175" s="92"/>
      <c r="I1175" s="92"/>
      <c r="J1175" s="94"/>
      <c r="K1175" s="92"/>
      <c r="L1175" s="92"/>
      <c r="M1175" s="92"/>
      <c r="N1175" s="92"/>
      <c r="O1175" s="92"/>
      <c r="P1175" s="92"/>
      <c r="Q1175" s="92"/>
      <c r="R1175" s="92"/>
      <c r="S1175" s="92"/>
      <c r="T1175" s="92"/>
      <c r="U1175" s="92"/>
      <c r="V1175" s="92"/>
      <c r="W1175" s="92"/>
      <c r="X1175" s="92"/>
      <c r="Y1175" s="92"/>
      <c r="Z1175" s="92"/>
      <c r="AA1175" s="92"/>
      <c r="AB1175" s="92"/>
      <c r="AC1175" s="92"/>
    </row>
    <row r="1176" spans="1:29">
      <c r="A1176" s="94"/>
      <c r="B1176" s="92"/>
      <c r="C1176" s="69" t="str">
        <f t="shared" ca="1" si="7"/>
        <v>Incompleto</v>
      </c>
      <c r="D1176" s="92"/>
      <c r="E1176" s="92"/>
      <c r="F1176" s="92"/>
      <c r="G1176" s="92"/>
      <c r="H1176" s="92"/>
      <c r="I1176" s="92"/>
      <c r="J1176" s="94"/>
      <c r="K1176" s="92"/>
      <c r="L1176" s="92"/>
      <c r="M1176" s="92"/>
      <c r="N1176" s="92"/>
      <c r="O1176" s="92"/>
      <c r="P1176" s="92"/>
      <c r="Q1176" s="92"/>
      <c r="R1176" s="92"/>
      <c r="S1176" s="92"/>
      <c r="T1176" s="92"/>
      <c r="U1176" s="92"/>
      <c r="V1176" s="92"/>
      <c r="W1176" s="92"/>
      <c r="X1176" s="92"/>
      <c r="Y1176" s="92"/>
      <c r="Z1176" s="92"/>
      <c r="AA1176" s="92"/>
      <c r="AB1176" s="92"/>
      <c r="AC1176" s="92"/>
    </row>
    <row r="1177" spans="1:29">
      <c r="A1177" s="94"/>
      <c r="B1177" s="92"/>
      <c r="C1177" s="69" t="str">
        <f t="shared" ca="1" si="7"/>
        <v>Incompleto</v>
      </c>
      <c r="D1177" s="92"/>
      <c r="E1177" s="92"/>
      <c r="F1177" s="92"/>
      <c r="G1177" s="92"/>
      <c r="H1177" s="92"/>
      <c r="I1177" s="92"/>
      <c r="J1177" s="94"/>
      <c r="K1177" s="92"/>
      <c r="L1177" s="92"/>
      <c r="M1177" s="92"/>
      <c r="N1177" s="92"/>
      <c r="O1177" s="92"/>
      <c r="P1177" s="92"/>
      <c r="Q1177" s="92"/>
      <c r="R1177" s="92"/>
      <c r="S1177" s="92"/>
      <c r="T1177" s="92"/>
      <c r="U1177" s="92"/>
      <c r="V1177" s="92"/>
      <c r="W1177" s="92"/>
      <c r="X1177" s="92"/>
      <c r="Y1177" s="92"/>
      <c r="Z1177" s="92"/>
      <c r="AA1177" s="92"/>
      <c r="AB1177" s="92"/>
      <c r="AC1177" s="92"/>
    </row>
    <row r="1178" spans="1:29">
      <c r="A1178" s="94"/>
      <c r="B1178" s="92"/>
      <c r="C1178" s="69" t="str">
        <f t="shared" ca="1" si="7"/>
        <v>Incompleto</v>
      </c>
      <c r="D1178" s="92"/>
      <c r="E1178" s="92"/>
      <c r="F1178" s="92"/>
      <c r="G1178" s="92"/>
      <c r="H1178" s="92"/>
      <c r="I1178" s="92"/>
      <c r="J1178" s="94"/>
      <c r="K1178" s="92"/>
      <c r="L1178" s="92"/>
      <c r="M1178" s="92"/>
      <c r="N1178" s="92"/>
      <c r="O1178" s="92"/>
      <c r="P1178" s="92"/>
      <c r="Q1178" s="92"/>
      <c r="R1178" s="92"/>
      <c r="S1178" s="92"/>
      <c r="T1178" s="92"/>
      <c r="U1178" s="92"/>
      <c r="V1178" s="92"/>
      <c r="W1178" s="92"/>
      <c r="X1178" s="92"/>
      <c r="Y1178" s="92"/>
      <c r="Z1178" s="92"/>
      <c r="AA1178" s="92"/>
      <c r="AB1178" s="92"/>
      <c r="AC1178" s="92"/>
    </row>
    <row r="1179" spans="1:29">
      <c r="A1179" s="94"/>
      <c r="B1179" s="92"/>
      <c r="C1179" s="69" t="str">
        <f t="shared" ca="1" si="7"/>
        <v>Incompleto</v>
      </c>
      <c r="D1179" s="92"/>
      <c r="E1179" s="92"/>
      <c r="F1179" s="92"/>
      <c r="G1179" s="92"/>
      <c r="H1179" s="92"/>
      <c r="I1179" s="92"/>
      <c r="J1179" s="94"/>
      <c r="K1179" s="92"/>
      <c r="L1179" s="92"/>
      <c r="M1179" s="92"/>
      <c r="N1179" s="92"/>
      <c r="O1179" s="92"/>
      <c r="P1179" s="92"/>
      <c r="Q1179" s="92"/>
      <c r="R1179" s="92"/>
      <c r="S1179" s="92"/>
      <c r="T1179" s="92"/>
      <c r="U1179" s="92"/>
      <c r="V1179" s="92"/>
      <c r="W1179" s="92"/>
      <c r="X1179" s="92"/>
      <c r="Y1179" s="92"/>
      <c r="Z1179" s="92"/>
      <c r="AA1179" s="92"/>
      <c r="AB1179" s="92"/>
      <c r="AC1179" s="92"/>
    </row>
    <row r="1180" spans="1:29">
      <c r="A1180" s="94"/>
      <c r="B1180" s="92"/>
      <c r="C1180" s="69" t="str">
        <f t="shared" ca="1" si="7"/>
        <v>Incompleto</v>
      </c>
      <c r="D1180" s="92"/>
      <c r="E1180" s="92"/>
      <c r="F1180" s="92"/>
      <c r="G1180" s="92"/>
      <c r="H1180" s="92"/>
      <c r="I1180" s="92"/>
      <c r="J1180" s="94"/>
      <c r="K1180" s="92"/>
      <c r="L1180" s="92"/>
      <c r="M1180" s="92"/>
      <c r="N1180" s="92"/>
      <c r="O1180" s="92"/>
      <c r="P1180" s="92"/>
      <c r="Q1180" s="92"/>
      <c r="R1180" s="92"/>
      <c r="S1180" s="92"/>
      <c r="T1180" s="92"/>
      <c r="U1180" s="92"/>
      <c r="V1180" s="92"/>
      <c r="W1180" s="92"/>
      <c r="X1180" s="92"/>
      <c r="Y1180" s="92"/>
      <c r="Z1180" s="92"/>
      <c r="AA1180" s="92"/>
      <c r="AB1180" s="92"/>
      <c r="AC1180" s="92"/>
    </row>
    <row r="1181" spans="1:29">
      <c r="A1181" s="94"/>
      <c r="B1181" s="92"/>
      <c r="C1181" s="69" t="str">
        <f t="shared" ca="1" si="7"/>
        <v>Incompleto</v>
      </c>
      <c r="D1181" s="92"/>
      <c r="E1181" s="92"/>
      <c r="F1181" s="92"/>
      <c r="G1181" s="92"/>
      <c r="H1181" s="92"/>
      <c r="I1181" s="92"/>
      <c r="J1181" s="94"/>
      <c r="K1181" s="92"/>
      <c r="L1181" s="92"/>
      <c r="M1181" s="92"/>
      <c r="N1181" s="92"/>
      <c r="O1181" s="92"/>
      <c r="P1181" s="92"/>
      <c r="Q1181" s="92"/>
      <c r="R1181" s="92"/>
      <c r="S1181" s="92"/>
      <c r="T1181" s="92"/>
      <c r="U1181" s="92"/>
      <c r="V1181" s="92"/>
      <c r="W1181" s="92"/>
      <c r="X1181" s="92"/>
      <c r="Y1181" s="92"/>
      <c r="Z1181" s="92"/>
      <c r="AA1181" s="92"/>
      <c r="AB1181" s="92"/>
      <c r="AC1181" s="92"/>
    </row>
    <row r="1182" spans="1:29">
      <c r="A1182" s="94"/>
      <c r="B1182" s="92"/>
      <c r="C1182" s="69" t="str">
        <f t="shared" ca="1" si="7"/>
        <v>Incompleto</v>
      </c>
      <c r="D1182" s="92"/>
      <c r="E1182" s="92"/>
      <c r="F1182" s="92"/>
      <c r="G1182" s="92"/>
      <c r="H1182" s="92"/>
      <c r="I1182" s="92"/>
      <c r="J1182" s="94"/>
      <c r="K1182" s="92"/>
      <c r="L1182" s="92"/>
      <c r="M1182" s="92"/>
      <c r="N1182" s="92"/>
      <c r="O1182" s="92"/>
      <c r="P1182" s="92"/>
      <c r="Q1182" s="92"/>
      <c r="R1182" s="92"/>
      <c r="S1182" s="92"/>
      <c r="T1182" s="92"/>
      <c r="U1182" s="92"/>
      <c r="V1182" s="92"/>
      <c r="W1182" s="92"/>
      <c r="X1182" s="92"/>
      <c r="Y1182" s="92"/>
      <c r="Z1182" s="92"/>
      <c r="AA1182" s="92"/>
      <c r="AB1182" s="92"/>
      <c r="AC1182" s="92"/>
    </row>
    <row r="1183" spans="1:29">
      <c r="A1183" s="94"/>
      <c r="B1183" s="92"/>
      <c r="C1183" s="69" t="str">
        <f t="shared" ca="1" si="7"/>
        <v>Incompleto</v>
      </c>
      <c r="D1183" s="92"/>
      <c r="E1183" s="92"/>
      <c r="F1183" s="92"/>
      <c r="G1183" s="92"/>
      <c r="H1183" s="92"/>
      <c r="I1183" s="92"/>
      <c r="J1183" s="94"/>
      <c r="K1183" s="92"/>
      <c r="L1183" s="92"/>
      <c r="M1183" s="92"/>
      <c r="N1183" s="92"/>
      <c r="O1183" s="92"/>
      <c r="P1183" s="92"/>
      <c r="Q1183" s="92"/>
      <c r="R1183" s="92"/>
      <c r="S1183" s="92"/>
      <c r="T1183" s="92"/>
      <c r="U1183" s="92"/>
      <c r="V1183" s="92"/>
      <c r="W1183" s="92"/>
      <c r="X1183" s="92"/>
      <c r="Y1183" s="92"/>
      <c r="Z1183" s="92"/>
      <c r="AA1183" s="92"/>
      <c r="AB1183" s="92"/>
      <c r="AC1183" s="92"/>
    </row>
    <row r="1184" spans="1:29">
      <c r="A1184" s="94"/>
      <c r="B1184" s="92"/>
      <c r="C1184" s="69" t="str">
        <f t="shared" ca="1" si="7"/>
        <v>Incompleto</v>
      </c>
      <c r="D1184" s="92"/>
      <c r="E1184" s="92"/>
      <c r="F1184" s="92"/>
      <c r="G1184" s="92"/>
      <c r="H1184" s="92"/>
      <c r="I1184" s="92"/>
      <c r="J1184" s="94"/>
      <c r="K1184" s="92"/>
      <c r="L1184" s="92"/>
      <c r="M1184" s="92"/>
      <c r="N1184" s="92"/>
      <c r="O1184" s="92"/>
      <c r="P1184" s="92"/>
      <c r="Q1184" s="92"/>
      <c r="R1184" s="92"/>
      <c r="S1184" s="92"/>
      <c r="T1184" s="92"/>
      <c r="U1184" s="92"/>
      <c r="V1184" s="92"/>
      <c r="W1184" s="92"/>
      <c r="X1184" s="92"/>
      <c r="Y1184" s="92"/>
      <c r="Z1184" s="92"/>
      <c r="AA1184" s="92"/>
      <c r="AB1184" s="92"/>
      <c r="AC1184" s="92"/>
    </row>
    <row r="1185" spans="1:29">
      <c r="A1185" s="94"/>
      <c r="B1185" s="92"/>
      <c r="C1185" s="69" t="str">
        <f t="shared" ca="1" si="7"/>
        <v>Incompleto</v>
      </c>
      <c r="D1185" s="92"/>
      <c r="E1185" s="92"/>
      <c r="F1185" s="92"/>
      <c r="G1185" s="92"/>
      <c r="H1185" s="92"/>
      <c r="I1185" s="92"/>
      <c r="J1185" s="94"/>
      <c r="K1185" s="92"/>
      <c r="L1185" s="92"/>
      <c r="M1185" s="92"/>
      <c r="N1185" s="92"/>
      <c r="O1185" s="92"/>
      <c r="P1185" s="92"/>
      <c r="Q1185" s="92"/>
      <c r="R1185" s="92"/>
      <c r="S1185" s="92"/>
      <c r="T1185" s="92"/>
      <c r="U1185" s="92"/>
      <c r="V1185" s="92"/>
      <c r="W1185" s="92"/>
      <c r="X1185" s="92"/>
      <c r="Y1185" s="92"/>
      <c r="Z1185" s="92"/>
      <c r="AA1185" s="92"/>
      <c r="AB1185" s="92"/>
      <c r="AC1185" s="92"/>
    </row>
    <row r="1186" spans="1:29">
      <c r="A1186" s="94"/>
      <c r="B1186" s="92"/>
      <c r="C1186" s="69" t="str">
        <f t="shared" ca="1" si="7"/>
        <v>Incompleto</v>
      </c>
      <c r="D1186" s="92"/>
      <c r="E1186" s="92"/>
      <c r="F1186" s="92"/>
      <c r="G1186" s="92"/>
      <c r="H1186" s="92"/>
      <c r="I1186" s="92"/>
      <c r="J1186" s="94"/>
      <c r="K1186" s="92"/>
      <c r="L1186" s="92"/>
      <c r="M1186" s="92"/>
      <c r="N1186" s="92"/>
      <c r="O1186" s="92"/>
      <c r="P1186" s="92"/>
      <c r="Q1186" s="92"/>
      <c r="R1186" s="92"/>
      <c r="S1186" s="92"/>
      <c r="T1186" s="92"/>
      <c r="U1186" s="92"/>
      <c r="V1186" s="92"/>
      <c r="W1186" s="92"/>
      <c r="X1186" s="92"/>
      <c r="Y1186" s="92"/>
      <c r="Z1186" s="92"/>
      <c r="AA1186" s="92"/>
      <c r="AB1186" s="92"/>
      <c r="AC1186" s="92"/>
    </row>
    <row r="1187" spans="1:29">
      <c r="A1187" s="94"/>
      <c r="B1187" s="92"/>
      <c r="C1187" s="69" t="str">
        <f t="shared" ca="1" si="7"/>
        <v>Incompleto</v>
      </c>
      <c r="D1187" s="92"/>
      <c r="E1187" s="92"/>
      <c r="F1187" s="92"/>
      <c r="G1187" s="92"/>
      <c r="H1187" s="92"/>
      <c r="I1187" s="92"/>
      <c r="J1187" s="94"/>
      <c r="K1187" s="92"/>
      <c r="L1187" s="92"/>
      <c r="M1187" s="92"/>
      <c r="N1187" s="92"/>
      <c r="O1187" s="92"/>
      <c r="P1187" s="92"/>
      <c r="Q1187" s="92"/>
      <c r="R1187" s="92"/>
      <c r="S1187" s="92"/>
      <c r="T1187" s="92"/>
      <c r="U1187" s="92"/>
      <c r="V1187" s="92"/>
      <c r="W1187" s="92"/>
      <c r="X1187" s="92"/>
      <c r="Y1187" s="92"/>
      <c r="Z1187" s="92"/>
      <c r="AA1187" s="92"/>
      <c r="AB1187" s="92"/>
      <c r="AC1187" s="92"/>
    </row>
    <row r="1188" spans="1:29">
      <c r="A1188" s="94"/>
      <c r="B1188" s="92"/>
      <c r="C1188" s="69" t="str">
        <f t="shared" ca="1" si="7"/>
        <v>Incompleto</v>
      </c>
      <c r="D1188" s="92"/>
      <c r="E1188" s="92"/>
      <c r="F1188" s="92"/>
      <c r="G1188" s="92"/>
      <c r="H1188" s="92"/>
      <c r="I1188" s="92"/>
      <c r="J1188" s="94"/>
      <c r="K1188" s="92"/>
      <c r="L1188" s="92"/>
      <c r="M1188" s="92"/>
      <c r="N1188" s="92"/>
      <c r="O1188" s="92"/>
      <c r="P1188" s="92"/>
      <c r="Q1188" s="92"/>
      <c r="R1188" s="92"/>
      <c r="S1188" s="92"/>
      <c r="T1188" s="92"/>
      <c r="U1188" s="92"/>
      <c r="V1188" s="92"/>
      <c r="W1188" s="92"/>
      <c r="X1188" s="92"/>
      <c r="Y1188" s="92"/>
      <c r="Z1188" s="92"/>
      <c r="AA1188" s="92"/>
      <c r="AB1188" s="92"/>
      <c r="AC1188" s="92"/>
    </row>
  </sheetData>
  <autoFilter ref="A1:AC1188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86E8"/>
    <outlinePr summaryBelow="0" summaryRight="0"/>
  </sheetPr>
  <dimension ref="A1:AB2014"/>
  <sheetViews>
    <sheetView workbookViewId="0"/>
  </sheetViews>
  <sheetFormatPr defaultColWidth="12.6640625" defaultRowHeight="15" customHeight="1"/>
  <cols>
    <col min="1" max="1" width="43.6640625" customWidth="1"/>
    <col min="3" max="3" width="23.77734375" customWidth="1"/>
    <col min="4" max="4" width="43.109375" customWidth="1"/>
    <col min="5" max="5" width="17.77734375" customWidth="1"/>
    <col min="6" max="6" width="16.44140625" customWidth="1"/>
    <col min="7" max="7" width="14.33203125" customWidth="1"/>
    <col min="8" max="8" width="14.6640625" customWidth="1"/>
    <col min="9" max="9" width="16.109375" customWidth="1"/>
    <col min="10" max="10" width="46.77734375" customWidth="1"/>
    <col min="11" max="12" width="33.6640625" customWidth="1"/>
  </cols>
  <sheetData>
    <row r="1" spans="1:28">
      <c r="A1" s="76" t="s">
        <v>52</v>
      </c>
      <c r="B1" s="76" t="s">
        <v>633</v>
      </c>
      <c r="C1" s="77" t="s">
        <v>804</v>
      </c>
      <c r="D1" s="79" t="s">
        <v>634</v>
      </c>
      <c r="E1" s="129" t="s">
        <v>635</v>
      </c>
      <c r="F1" s="79" t="s">
        <v>636</v>
      </c>
      <c r="G1" s="130" t="s">
        <v>637</v>
      </c>
      <c r="H1" s="131" t="s">
        <v>638</v>
      </c>
      <c r="I1" s="79" t="s">
        <v>639</v>
      </c>
      <c r="J1" s="79" t="s">
        <v>640</v>
      </c>
      <c r="K1" s="132" t="s">
        <v>839</v>
      </c>
      <c r="L1" s="132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</row>
    <row r="2" spans="1:28">
      <c r="A2" s="69" t="str">
        <f ca="1">IFERROR(__xludf.DUMMYFUNCTION("unique(flatten(LISTAFOLHAS!A3:A1001))"),"ADRIANO SOUZA SANTOS")</f>
        <v>ADRIANO SOUZA SANTOS</v>
      </c>
      <c r="B2" s="80" t="s">
        <v>641</v>
      </c>
      <c r="C2" s="69" t="str">
        <f t="shared" ref="C2:C120" ca="1" si="0">IF(COUNTIF(A:A, D2)&gt;0, "OK", "Incompleto")</f>
        <v>OK</v>
      </c>
      <c r="D2" s="94" t="s">
        <v>146</v>
      </c>
      <c r="E2" s="98">
        <v>185.74</v>
      </c>
      <c r="F2" s="94">
        <v>31718013</v>
      </c>
      <c r="G2" s="93">
        <v>45809</v>
      </c>
      <c r="H2" s="120">
        <v>45835</v>
      </c>
      <c r="I2" s="94" t="s">
        <v>133</v>
      </c>
      <c r="J2" s="94" t="s">
        <v>840</v>
      </c>
      <c r="K2" s="94"/>
      <c r="L2" s="94" t="s">
        <v>146</v>
      </c>
    </row>
    <row r="3" spans="1:28">
      <c r="A3" s="69" t="str">
        <f ca="1">IFERROR(__xludf.DUMMYFUNCTION("""COMPUTED_VALUE"""),"ALESSANDRO SOARES RIBEIRO")</f>
        <v>ALESSANDRO SOARES RIBEIRO</v>
      </c>
      <c r="B3" s="80" t="s">
        <v>641</v>
      </c>
      <c r="C3" s="69" t="str">
        <f t="shared" ca="1" si="0"/>
        <v>OK</v>
      </c>
      <c r="D3" s="118" t="s">
        <v>172</v>
      </c>
      <c r="E3" s="98">
        <v>120.41</v>
      </c>
      <c r="F3" s="94">
        <v>31718013</v>
      </c>
      <c r="G3" s="93">
        <v>45809</v>
      </c>
      <c r="H3" s="120">
        <v>45835</v>
      </c>
      <c r="I3" s="94" t="s">
        <v>133</v>
      </c>
      <c r="J3" s="94" t="s">
        <v>840</v>
      </c>
      <c r="K3" s="94"/>
      <c r="L3" s="94" t="s">
        <v>841</v>
      </c>
    </row>
    <row r="4" spans="1:28">
      <c r="A4" s="69" t="str">
        <f ca="1">IFERROR(__xludf.DUMMYFUNCTION("""COMPUTED_VALUE"""),"ALEXANDRE FERREIRA DE LIMA")</f>
        <v>ALEXANDRE FERREIRA DE LIMA</v>
      </c>
      <c r="B4" s="80" t="s">
        <v>641</v>
      </c>
      <c r="C4" s="69" t="str">
        <f t="shared" ca="1" si="0"/>
        <v>OK</v>
      </c>
      <c r="D4" s="94" t="s">
        <v>213</v>
      </c>
      <c r="E4" s="98">
        <v>134.5</v>
      </c>
      <c r="F4" s="94">
        <v>31718013</v>
      </c>
      <c r="G4" s="93">
        <v>45809</v>
      </c>
      <c r="H4" s="120">
        <v>45835</v>
      </c>
      <c r="I4" s="94" t="s">
        <v>133</v>
      </c>
      <c r="J4" s="94" t="s">
        <v>840</v>
      </c>
      <c r="K4" s="94"/>
      <c r="L4" s="94" t="s">
        <v>213</v>
      </c>
    </row>
    <row r="5" spans="1:28">
      <c r="A5" s="69" t="str">
        <f ca="1">IFERROR(__xludf.DUMMYFUNCTION("""COMPUTED_VALUE"""),"ALEXANDRE SOUZA DE ABREU")</f>
        <v>ALEXANDRE SOUZA DE ABREU</v>
      </c>
      <c r="B5" s="80" t="s">
        <v>641</v>
      </c>
      <c r="C5" s="69" t="str">
        <f t="shared" ca="1" si="0"/>
        <v>OK</v>
      </c>
      <c r="D5" s="94" t="s">
        <v>232</v>
      </c>
      <c r="E5" s="98">
        <v>677.51</v>
      </c>
      <c r="F5" s="94">
        <v>31718013</v>
      </c>
      <c r="G5" s="93">
        <v>45809</v>
      </c>
      <c r="H5" s="120">
        <v>45835</v>
      </c>
      <c r="I5" s="94" t="s">
        <v>133</v>
      </c>
      <c r="J5" s="94" t="s">
        <v>840</v>
      </c>
      <c r="K5" s="94"/>
      <c r="L5" s="94" t="s">
        <v>232</v>
      </c>
    </row>
    <row r="6" spans="1:28">
      <c r="A6" s="69" t="str">
        <f ca="1">IFERROR(__xludf.DUMMYFUNCTION("""COMPUTED_VALUE"""),"ALEX ANTONIO VICTORINO")</f>
        <v>ALEX ANTONIO VICTORINO</v>
      </c>
      <c r="B6" s="80" t="s">
        <v>641</v>
      </c>
      <c r="C6" s="69" t="str">
        <f t="shared" ca="1" si="0"/>
        <v>OK</v>
      </c>
      <c r="D6" s="118" t="s">
        <v>418</v>
      </c>
      <c r="E6" s="98">
        <v>152.96</v>
      </c>
      <c r="F6" s="94">
        <v>31718013</v>
      </c>
      <c r="G6" s="93">
        <v>45809</v>
      </c>
      <c r="H6" s="120">
        <v>45835</v>
      </c>
      <c r="I6" s="94" t="s">
        <v>133</v>
      </c>
      <c r="J6" s="94" t="s">
        <v>840</v>
      </c>
      <c r="K6" s="94"/>
      <c r="L6" s="94" t="s">
        <v>419</v>
      </c>
    </row>
    <row r="7" spans="1:28">
      <c r="A7" s="69" t="str">
        <f ca="1">IFERROR(__xludf.DUMMYFUNCTION("""COMPUTED_VALUE"""),"ALEX SENA DE SOUZA")</f>
        <v>ALEX SENA DE SOUZA</v>
      </c>
      <c r="B7" s="80" t="s">
        <v>641</v>
      </c>
      <c r="C7" s="69" t="str">
        <f t="shared" ca="1" si="0"/>
        <v>OK</v>
      </c>
      <c r="D7" s="118" t="s">
        <v>254</v>
      </c>
      <c r="E7" s="98">
        <v>483.01</v>
      </c>
      <c r="F7" s="94">
        <v>31718013</v>
      </c>
      <c r="G7" s="93">
        <v>45809</v>
      </c>
      <c r="H7" s="120">
        <v>45835</v>
      </c>
      <c r="I7" s="94" t="s">
        <v>133</v>
      </c>
      <c r="J7" s="94" t="s">
        <v>840</v>
      </c>
      <c r="K7" s="94"/>
      <c r="L7" s="94" t="s">
        <v>256</v>
      </c>
    </row>
    <row r="8" spans="1:28">
      <c r="A8" s="69" t="str">
        <f ca="1">IFERROR(__xludf.DUMMYFUNCTION("""COMPUTED_VALUE"""),"ALIENE FORAPANI LOPES")</f>
        <v>ALIENE FORAPANI LOPES</v>
      </c>
      <c r="B8" s="80" t="s">
        <v>641</v>
      </c>
      <c r="C8" s="69" t="str">
        <f t="shared" ca="1" si="0"/>
        <v>OK</v>
      </c>
      <c r="D8" s="94" t="s">
        <v>367</v>
      </c>
      <c r="E8" s="98">
        <v>120.41</v>
      </c>
      <c r="F8" s="94">
        <v>31718013</v>
      </c>
      <c r="G8" s="93">
        <v>45809</v>
      </c>
      <c r="H8" s="120">
        <v>45835</v>
      </c>
      <c r="I8" s="94" t="s">
        <v>133</v>
      </c>
      <c r="J8" s="94" t="s">
        <v>840</v>
      </c>
      <c r="K8" s="94"/>
      <c r="L8" s="94" t="s">
        <v>367</v>
      </c>
    </row>
    <row r="9" spans="1:28">
      <c r="A9" s="69" t="str">
        <f ca="1">IFERROR(__xludf.DUMMYFUNCTION("""COMPUTED_VALUE"""),"ALISSON SANTOS DO NASCIMENTO")</f>
        <v>ALISSON SANTOS DO NASCIMENTO</v>
      </c>
      <c r="B9" s="84" t="s">
        <v>645</v>
      </c>
      <c r="C9" s="69" t="str">
        <f t="shared" ca="1" si="0"/>
        <v>OK</v>
      </c>
      <c r="D9" s="118" t="s">
        <v>275</v>
      </c>
      <c r="E9" s="98">
        <v>898.28</v>
      </c>
      <c r="F9" s="94">
        <v>31718013</v>
      </c>
      <c r="G9" s="93">
        <v>45809</v>
      </c>
      <c r="H9" s="120">
        <v>45835</v>
      </c>
      <c r="I9" s="94" t="s">
        <v>133</v>
      </c>
      <c r="J9" s="94" t="s">
        <v>840</v>
      </c>
      <c r="K9" s="94"/>
      <c r="L9" s="94" t="s">
        <v>276</v>
      </c>
    </row>
    <row r="10" spans="1:28">
      <c r="A10" s="69" t="str">
        <f ca="1">IFERROR(__xludf.DUMMYFUNCTION("""COMPUTED_VALUE"""),"ALLAM LUCAS MESQUITA DA SILVA")</f>
        <v>ALLAM LUCAS MESQUITA DA SILVA</v>
      </c>
      <c r="B10" s="80" t="s">
        <v>641</v>
      </c>
      <c r="C10" s="69" t="str">
        <f t="shared" ca="1" si="0"/>
        <v>OK</v>
      </c>
      <c r="D10" s="94" t="s">
        <v>156</v>
      </c>
      <c r="E10" s="98">
        <v>327.60000000000002</v>
      </c>
      <c r="F10" s="94">
        <v>31718013</v>
      </c>
      <c r="G10" s="93">
        <v>45809</v>
      </c>
      <c r="H10" s="120">
        <v>45835</v>
      </c>
      <c r="I10" s="94" t="s">
        <v>133</v>
      </c>
      <c r="J10" s="94" t="s">
        <v>840</v>
      </c>
      <c r="K10" s="94"/>
      <c r="L10" s="94" t="s">
        <v>156</v>
      </c>
    </row>
    <row r="11" spans="1:28">
      <c r="A11" s="69" t="str">
        <f ca="1">IFERROR(__xludf.DUMMYFUNCTION("""COMPUTED_VALUE"""),"ALLAN DELFIM DOS SANTOS")</f>
        <v>ALLAN DELFIM DOS SANTOS</v>
      </c>
      <c r="B11" s="80" t="s">
        <v>641</v>
      </c>
      <c r="C11" s="69" t="str">
        <f t="shared" ca="1" si="0"/>
        <v>OK</v>
      </c>
      <c r="D11" s="118" t="s">
        <v>191</v>
      </c>
      <c r="E11" s="98">
        <v>134.5</v>
      </c>
      <c r="F11" s="94">
        <v>31718013</v>
      </c>
      <c r="G11" s="93">
        <v>45809</v>
      </c>
      <c r="H11" s="120">
        <v>45835</v>
      </c>
      <c r="I11" s="94" t="s">
        <v>133</v>
      </c>
      <c r="J11" s="94" t="s">
        <v>840</v>
      </c>
      <c r="K11" s="94"/>
      <c r="L11" s="94" t="s">
        <v>842</v>
      </c>
    </row>
    <row r="12" spans="1:28">
      <c r="A12" s="69" t="str">
        <f ca="1">IFERROR(__xludf.DUMMYFUNCTION("""COMPUTED_VALUE"""),"AMANDA CRISTINA DE SOUZA ESTEVES")</f>
        <v>AMANDA CRISTINA DE SOUZA ESTEVES</v>
      </c>
      <c r="B12" s="84" t="s">
        <v>647</v>
      </c>
      <c r="C12" s="69" t="str">
        <f t="shared" ca="1" si="0"/>
        <v>OK</v>
      </c>
      <c r="D12" s="94" t="s">
        <v>198</v>
      </c>
      <c r="E12" s="98">
        <v>134.5</v>
      </c>
      <c r="F12" s="94">
        <v>31718013</v>
      </c>
      <c r="G12" s="93">
        <v>45809</v>
      </c>
      <c r="H12" s="120">
        <v>45835</v>
      </c>
      <c r="I12" s="94" t="s">
        <v>133</v>
      </c>
      <c r="J12" s="94" t="s">
        <v>840</v>
      </c>
      <c r="K12" s="94"/>
      <c r="L12" s="94" t="s">
        <v>198</v>
      </c>
    </row>
    <row r="13" spans="1:28">
      <c r="A13" s="69" t="str">
        <f ca="1">IFERROR(__xludf.DUMMYFUNCTION("""COMPUTED_VALUE"""),"AMANDA GOMES ALFENAS")</f>
        <v>AMANDA GOMES ALFENAS</v>
      </c>
      <c r="B13" s="85" t="s">
        <v>648</v>
      </c>
      <c r="C13" s="69" t="str">
        <f t="shared" ca="1" si="0"/>
        <v>OK</v>
      </c>
      <c r="D13" s="94" t="s">
        <v>201</v>
      </c>
      <c r="E13" s="98">
        <v>199.77</v>
      </c>
      <c r="F13" s="94">
        <v>31718013</v>
      </c>
      <c r="G13" s="93">
        <v>45809</v>
      </c>
      <c r="H13" s="120">
        <v>45835</v>
      </c>
      <c r="I13" s="94" t="s">
        <v>133</v>
      </c>
      <c r="J13" s="94" t="s">
        <v>840</v>
      </c>
      <c r="K13" s="94"/>
      <c r="L13" s="94" t="s">
        <v>201</v>
      </c>
    </row>
    <row r="14" spans="1:28">
      <c r="A14" s="69" t="str">
        <f ca="1">IFERROR(__xludf.DUMMYFUNCTION("""COMPUTED_VALUE"""),"ANA BEATRIZ SAMPAIO TORRES DOS SANTOS")</f>
        <v>ANA BEATRIZ SAMPAIO TORRES DOS SANTOS</v>
      </c>
      <c r="B14" s="85" t="s">
        <v>648</v>
      </c>
      <c r="C14" s="69" t="str">
        <f t="shared" ca="1" si="0"/>
        <v>OK</v>
      </c>
      <c r="D14" s="94" t="s">
        <v>297</v>
      </c>
      <c r="E14" s="98">
        <v>439.38</v>
      </c>
      <c r="F14" s="94">
        <v>31718013</v>
      </c>
      <c r="G14" s="93">
        <v>45809</v>
      </c>
      <c r="H14" s="120">
        <v>45835</v>
      </c>
      <c r="I14" s="94" t="s">
        <v>133</v>
      </c>
      <c r="J14" s="94" t="s">
        <v>840</v>
      </c>
      <c r="K14" s="94"/>
      <c r="L14" s="94" t="s">
        <v>297</v>
      </c>
    </row>
    <row r="15" spans="1:28">
      <c r="A15" s="69" t="str">
        <f ca="1">IFERROR(__xludf.DUMMYFUNCTION("""COMPUTED_VALUE"""),"ANA BEATRIZ SOARES FERREIRA DE OLIVEIRA")</f>
        <v>ANA BEATRIZ SOARES FERREIRA DE OLIVEIRA</v>
      </c>
      <c r="B15" s="84" t="s">
        <v>650</v>
      </c>
      <c r="C15" s="69" t="str">
        <f t="shared" ca="1" si="0"/>
        <v>OK</v>
      </c>
      <c r="D15" s="94" t="s">
        <v>326</v>
      </c>
      <c r="E15" s="98">
        <v>271.47000000000003</v>
      </c>
      <c r="F15" s="94">
        <v>31718013</v>
      </c>
      <c r="G15" s="93">
        <v>45809</v>
      </c>
      <c r="H15" s="120">
        <v>45835</v>
      </c>
      <c r="I15" s="94" t="s">
        <v>133</v>
      </c>
      <c r="J15" s="94" t="s">
        <v>840</v>
      </c>
      <c r="K15" s="94"/>
      <c r="L15" s="94" t="s">
        <v>326</v>
      </c>
    </row>
    <row r="16" spans="1:28">
      <c r="A16" s="69" t="str">
        <f ca="1">IFERROR(__xludf.DUMMYFUNCTION("""COMPUTED_VALUE"""),"ANA CAROLINA MARQUES SERAFIM")</f>
        <v>ANA CAROLINA MARQUES SERAFIM</v>
      </c>
      <c r="B16" s="80" t="s">
        <v>641</v>
      </c>
      <c r="C16" s="69" t="str">
        <f t="shared" ca="1" si="0"/>
        <v>OK</v>
      </c>
      <c r="D16" s="94" t="s">
        <v>387</v>
      </c>
      <c r="E16" s="98">
        <v>185.74</v>
      </c>
      <c r="F16" s="94">
        <v>31718013</v>
      </c>
      <c r="G16" s="93">
        <v>45809</v>
      </c>
      <c r="H16" s="120">
        <v>45835</v>
      </c>
      <c r="I16" s="94" t="s">
        <v>133</v>
      </c>
      <c r="J16" s="94" t="s">
        <v>840</v>
      </c>
      <c r="K16" s="94"/>
      <c r="L16" s="94" t="s">
        <v>387</v>
      </c>
    </row>
    <row r="17" spans="1:12">
      <c r="A17" s="69" t="str">
        <f ca="1">IFERROR(__xludf.DUMMYFUNCTION("""COMPUTED_VALUE"""),"ANDERSON BARBOSA PEREIRA")</f>
        <v>ANDERSON BARBOSA PEREIRA</v>
      </c>
      <c r="B17" s="80" t="s">
        <v>641</v>
      </c>
      <c r="C17" s="69" t="str">
        <f t="shared" ca="1" si="0"/>
        <v>OK</v>
      </c>
      <c r="D17" s="94" t="s">
        <v>427</v>
      </c>
      <c r="E17" s="98">
        <v>134.5</v>
      </c>
      <c r="F17" s="94">
        <v>31718013</v>
      </c>
      <c r="G17" s="93">
        <v>45809</v>
      </c>
      <c r="H17" s="120">
        <v>45835</v>
      </c>
      <c r="I17" s="94" t="s">
        <v>133</v>
      </c>
      <c r="J17" s="94" t="s">
        <v>840</v>
      </c>
      <c r="K17" s="94"/>
      <c r="L17" s="94" t="s">
        <v>427</v>
      </c>
    </row>
    <row r="18" spans="1:12">
      <c r="A18" s="69" t="str">
        <f ca="1">IFERROR(__xludf.DUMMYFUNCTION("""COMPUTED_VALUE"""),"ANDERSON FERREIRA SANTANA")</f>
        <v>ANDERSON FERREIRA SANTANA</v>
      </c>
      <c r="B18" s="80" t="s">
        <v>641</v>
      </c>
      <c r="C18" s="69" t="str">
        <f t="shared" ca="1" si="0"/>
        <v>OK</v>
      </c>
      <c r="D18" s="118" t="s">
        <v>317</v>
      </c>
      <c r="E18" s="98">
        <v>120.41</v>
      </c>
      <c r="F18" s="94">
        <v>31718013</v>
      </c>
      <c r="G18" s="93">
        <v>45809</v>
      </c>
      <c r="H18" s="120">
        <v>45835</v>
      </c>
      <c r="I18" s="94" t="s">
        <v>133</v>
      </c>
      <c r="J18" s="94" t="s">
        <v>840</v>
      </c>
      <c r="K18" s="94"/>
      <c r="L18" s="94" t="s">
        <v>843</v>
      </c>
    </row>
    <row r="19" spans="1:12">
      <c r="A19" s="69" t="str">
        <f ca="1">IFERROR(__xludf.DUMMYFUNCTION("""COMPUTED_VALUE"""),"ANDERSON PACHECO LOULA SALES")</f>
        <v>ANDERSON PACHECO LOULA SALES</v>
      </c>
      <c r="B19" s="80" t="s">
        <v>641</v>
      </c>
      <c r="C19" s="69" t="str">
        <f t="shared" ca="1" si="0"/>
        <v>OK</v>
      </c>
      <c r="D19" s="94" t="s">
        <v>349</v>
      </c>
      <c r="E19" s="98">
        <v>318.92</v>
      </c>
      <c r="F19" s="94">
        <v>31718013</v>
      </c>
      <c r="G19" s="93">
        <v>45809</v>
      </c>
      <c r="H19" s="120">
        <v>45835</v>
      </c>
      <c r="I19" s="94" t="s">
        <v>133</v>
      </c>
      <c r="J19" s="94" t="s">
        <v>840</v>
      </c>
      <c r="K19" s="94"/>
      <c r="L19" s="94" t="s">
        <v>349</v>
      </c>
    </row>
    <row r="20" spans="1:12">
      <c r="A20" s="69" t="str">
        <f ca="1">IFERROR(__xludf.DUMMYFUNCTION("""COMPUTED_VALUE"""),"ANDERSON SANTOS PROMMERCHENKEL")</f>
        <v>ANDERSON SANTOS PROMMERCHENKEL</v>
      </c>
      <c r="B20" s="80" t="s">
        <v>641</v>
      </c>
      <c r="C20" s="69" t="str">
        <f t="shared" ca="1" si="0"/>
        <v>OK</v>
      </c>
      <c r="D20" s="94" t="s">
        <v>244</v>
      </c>
      <c r="E20" s="98">
        <v>272.27999999999997</v>
      </c>
      <c r="F20" s="94">
        <v>31718013</v>
      </c>
      <c r="G20" s="93">
        <v>45809</v>
      </c>
      <c r="H20" s="120">
        <v>45835</v>
      </c>
      <c r="I20" s="94" t="s">
        <v>133</v>
      </c>
      <c r="J20" s="94" t="s">
        <v>840</v>
      </c>
      <c r="K20" s="94"/>
      <c r="L20" s="94" t="s">
        <v>244</v>
      </c>
    </row>
    <row r="21" spans="1:12">
      <c r="A21" s="69" t="str">
        <f ca="1">IFERROR(__xludf.DUMMYFUNCTION("""COMPUTED_VALUE"""),"ANDERSON VIEIRA BARBOZA")</f>
        <v>ANDERSON VIEIRA BARBOZA</v>
      </c>
      <c r="B21" s="86" t="s">
        <v>641</v>
      </c>
      <c r="C21" s="69" t="str">
        <f t="shared" ca="1" si="0"/>
        <v>Incompleto</v>
      </c>
      <c r="D21" s="94" t="s">
        <v>346</v>
      </c>
      <c r="E21" s="98">
        <v>3691.15</v>
      </c>
      <c r="F21" s="94">
        <v>31718013</v>
      </c>
      <c r="G21" s="93">
        <v>45809</v>
      </c>
      <c r="H21" s="120">
        <v>45835</v>
      </c>
      <c r="I21" s="94" t="s">
        <v>133</v>
      </c>
      <c r="J21" s="94" t="s">
        <v>840</v>
      </c>
      <c r="K21" s="94"/>
      <c r="L21" s="94" t="s">
        <v>346</v>
      </c>
    </row>
    <row r="22" spans="1:12">
      <c r="A22" s="69" t="str">
        <f ca="1">IFERROR(__xludf.DUMMYFUNCTION("""COMPUTED_VALUE"""),"ANDRE LUIZ PEREIRA COSTA")</f>
        <v>ANDRE LUIZ PEREIRA COSTA</v>
      </c>
      <c r="B22" s="85" t="s">
        <v>651</v>
      </c>
      <c r="C22" s="69" t="str">
        <f t="shared" ca="1" si="0"/>
        <v>OK</v>
      </c>
      <c r="D22" s="94" t="s">
        <v>391</v>
      </c>
      <c r="E22" s="98">
        <v>1039.25</v>
      </c>
      <c r="F22" s="94">
        <v>31718013</v>
      </c>
      <c r="G22" s="93">
        <v>45809</v>
      </c>
      <c r="H22" s="120">
        <v>45835</v>
      </c>
      <c r="I22" s="94" t="s">
        <v>133</v>
      </c>
      <c r="J22" s="94" t="s">
        <v>840</v>
      </c>
      <c r="K22" s="94"/>
      <c r="L22" s="94" t="s">
        <v>391</v>
      </c>
    </row>
    <row r="23" spans="1:12">
      <c r="A23" s="69" t="str">
        <f ca="1">IFERROR(__xludf.DUMMYFUNCTION("""COMPUTED_VALUE"""),"ANGÉLICA DE FRANÇA RAMOS")</f>
        <v>ANGÉLICA DE FRANÇA RAMOS</v>
      </c>
      <c r="B23" s="80" t="s">
        <v>641</v>
      </c>
      <c r="C23" s="69" t="str">
        <f t="shared" ca="1" si="0"/>
        <v>OK</v>
      </c>
      <c r="D23" s="94" t="s">
        <v>161</v>
      </c>
      <c r="E23" s="98">
        <v>120.41</v>
      </c>
      <c r="F23" s="94">
        <v>31718013</v>
      </c>
      <c r="G23" s="93">
        <v>45809</v>
      </c>
      <c r="H23" s="120">
        <v>45835</v>
      </c>
      <c r="I23" s="94" t="s">
        <v>133</v>
      </c>
      <c r="J23" s="94" t="s">
        <v>840</v>
      </c>
      <c r="K23" s="94"/>
      <c r="L23" s="94" t="s">
        <v>161</v>
      </c>
    </row>
    <row r="24" spans="1:12">
      <c r="A24" s="69" t="str">
        <f ca="1">IFERROR(__xludf.DUMMYFUNCTION("""COMPUTED_VALUE"""),"ANNA BEATRIZ DOS SANTOS CARNEIRO SILVA")</f>
        <v>ANNA BEATRIZ DOS SANTOS CARNEIRO SILVA</v>
      </c>
      <c r="B24" s="80" t="s">
        <v>641</v>
      </c>
      <c r="C24" s="69" t="str">
        <f t="shared" ca="1" si="0"/>
        <v>OK</v>
      </c>
      <c r="D24" s="94" t="s">
        <v>270</v>
      </c>
      <c r="E24" s="98">
        <v>271.47000000000003</v>
      </c>
      <c r="F24" s="94">
        <v>31718013</v>
      </c>
      <c r="G24" s="93">
        <v>45809</v>
      </c>
      <c r="H24" s="120">
        <v>45835</v>
      </c>
      <c r="I24" s="94" t="s">
        <v>133</v>
      </c>
      <c r="J24" s="94" t="s">
        <v>840</v>
      </c>
      <c r="K24" s="94"/>
      <c r="L24" s="94" t="s">
        <v>270</v>
      </c>
    </row>
    <row r="25" spans="1:12">
      <c r="A25" s="69" t="str">
        <f ca="1">IFERROR(__xludf.DUMMYFUNCTION("""COMPUTED_VALUE"""),"ANTONIO DIOGO DA SILVA TEIXEIRA")</f>
        <v>ANTONIO DIOGO DA SILVA TEIXEIRA</v>
      </c>
      <c r="B25" s="80" t="s">
        <v>641</v>
      </c>
      <c r="C25" s="69" t="str">
        <f t="shared" ca="1" si="0"/>
        <v>OK</v>
      </c>
      <c r="D25" s="94" t="s">
        <v>384</v>
      </c>
      <c r="E25" s="98">
        <v>185.74</v>
      </c>
      <c r="F25" s="94">
        <v>31718013</v>
      </c>
      <c r="G25" s="93">
        <v>45809</v>
      </c>
      <c r="H25" s="120">
        <v>45835</v>
      </c>
      <c r="I25" s="94" t="s">
        <v>133</v>
      </c>
      <c r="J25" s="94" t="s">
        <v>840</v>
      </c>
      <c r="K25" s="94"/>
      <c r="L25" s="94" t="s">
        <v>384</v>
      </c>
    </row>
    <row r="26" spans="1:12">
      <c r="A26" s="69" t="str">
        <f ca="1">IFERROR(__xludf.DUMMYFUNCTION("""COMPUTED_VALUE"""),"ARTHUR CASSILHAS DA MATA")</f>
        <v>ARTHUR CASSILHAS DA MATA</v>
      </c>
      <c r="B26" s="80" t="s">
        <v>641</v>
      </c>
      <c r="C26" s="69" t="str">
        <f t="shared" ca="1" si="0"/>
        <v>OK</v>
      </c>
      <c r="D26" s="118" t="s">
        <v>398</v>
      </c>
      <c r="E26" s="98">
        <v>861.16</v>
      </c>
      <c r="F26" s="94">
        <v>31718013</v>
      </c>
      <c r="G26" s="93">
        <v>45809</v>
      </c>
      <c r="H26" s="120">
        <v>45835</v>
      </c>
      <c r="I26" s="94" t="s">
        <v>133</v>
      </c>
      <c r="J26" s="94" t="s">
        <v>840</v>
      </c>
      <c r="K26" s="94"/>
      <c r="L26" s="94" t="s">
        <v>400</v>
      </c>
    </row>
    <row r="27" spans="1:12">
      <c r="A27" s="69" t="str">
        <f ca="1">IFERROR(__xludf.DUMMYFUNCTION("""COMPUTED_VALUE"""),"ARTHUR RODRIGUES RANGEL")</f>
        <v>ARTHUR RODRIGUES RANGEL</v>
      </c>
      <c r="B27" s="80" t="s">
        <v>641</v>
      </c>
      <c r="C27" s="69" t="str">
        <f t="shared" ca="1" si="0"/>
        <v>OK</v>
      </c>
      <c r="D27" s="94" t="s">
        <v>180</v>
      </c>
      <c r="E27" s="98">
        <v>458.61</v>
      </c>
      <c r="F27" s="94">
        <v>31718013</v>
      </c>
      <c r="G27" s="93">
        <v>45809</v>
      </c>
      <c r="H27" s="120">
        <v>45835</v>
      </c>
      <c r="I27" s="94" t="s">
        <v>133</v>
      </c>
      <c r="J27" s="94" t="s">
        <v>840</v>
      </c>
      <c r="K27" s="94"/>
      <c r="L27" s="94" t="s">
        <v>180</v>
      </c>
    </row>
    <row r="28" spans="1:12">
      <c r="A28" s="69" t="str">
        <f ca="1">IFERROR(__xludf.DUMMYFUNCTION("""COMPUTED_VALUE"""),"ARTHUR SOUZA LEMOS PINHEIRO")</f>
        <v>ARTHUR SOUZA LEMOS PINHEIRO</v>
      </c>
      <c r="B28" s="80" t="s">
        <v>641</v>
      </c>
      <c r="C28" s="69" t="str">
        <f t="shared" ca="1" si="0"/>
        <v>OK</v>
      </c>
      <c r="D28" s="118" t="s">
        <v>392</v>
      </c>
      <c r="E28" s="98">
        <v>326.48</v>
      </c>
      <c r="F28" s="94">
        <v>31718013</v>
      </c>
      <c r="G28" s="93">
        <v>45809</v>
      </c>
      <c r="H28" s="120">
        <v>45835</v>
      </c>
      <c r="I28" s="94" t="s">
        <v>133</v>
      </c>
      <c r="J28" s="94" t="s">
        <v>840</v>
      </c>
      <c r="K28" s="94"/>
      <c r="L28" s="94" t="s">
        <v>844</v>
      </c>
    </row>
    <row r="29" spans="1:12">
      <c r="A29" s="69" t="str">
        <f ca="1">IFERROR(__xludf.DUMMYFUNCTION("""COMPUTED_VALUE"""),"ARTHUR TELES SILVA DE ANDRADE")</f>
        <v>ARTHUR TELES SILVA DE ANDRADE</v>
      </c>
      <c r="B29" s="86" t="s">
        <v>641</v>
      </c>
      <c r="C29" s="69" t="str">
        <f t="shared" ca="1" si="0"/>
        <v>OK</v>
      </c>
      <c r="D29" s="94" t="s">
        <v>405</v>
      </c>
      <c r="E29" s="98">
        <v>120.41</v>
      </c>
      <c r="F29" s="94">
        <v>31718013</v>
      </c>
      <c r="G29" s="93">
        <v>45809</v>
      </c>
      <c r="H29" s="120">
        <v>45835</v>
      </c>
      <c r="I29" s="94" t="s">
        <v>133</v>
      </c>
      <c r="J29" s="94" t="s">
        <v>840</v>
      </c>
      <c r="K29" s="94"/>
      <c r="L29" s="94" t="s">
        <v>405</v>
      </c>
    </row>
    <row r="30" spans="1:12">
      <c r="A30" s="69" t="str">
        <f ca="1">IFERROR(__xludf.DUMMYFUNCTION("""COMPUTED_VALUE"""),"ARTUR OLIVEIRA CABRAL")</f>
        <v>ARTUR OLIVEIRA CABRAL</v>
      </c>
      <c r="B30" s="80" t="s">
        <v>641</v>
      </c>
      <c r="C30" s="69" t="str">
        <f t="shared" ca="1" si="0"/>
        <v>OK</v>
      </c>
      <c r="D30" s="94" t="s">
        <v>175</v>
      </c>
      <c r="E30" s="98">
        <v>240.96</v>
      </c>
      <c r="F30" s="94">
        <v>31718013</v>
      </c>
      <c r="G30" s="93">
        <v>45809</v>
      </c>
      <c r="H30" s="120">
        <v>45835</v>
      </c>
      <c r="I30" s="94" t="s">
        <v>133</v>
      </c>
      <c r="J30" s="94" t="s">
        <v>840</v>
      </c>
      <c r="K30" s="94"/>
      <c r="L30" s="94" t="s">
        <v>175</v>
      </c>
    </row>
    <row r="31" spans="1:12">
      <c r="A31" s="69" t="str">
        <f ca="1">IFERROR(__xludf.DUMMYFUNCTION("""COMPUTED_VALUE"""),"AUREA CRISTINA DE OLIVEIRA BERNARDES")</f>
        <v>AUREA CRISTINA DE OLIVEIRA BERNARDES</v>
      </c>
      <c r="B31" s="85" t="s">
        <v>652</v>
      </c>
      <c r="C31" s="69" t="str">
        <f t="shared" ca="1" si="0"/>
        <v>OK</v>
      </c>
      <c r="D31" s="94" t="s">
        <v>206</v>
      </c>
      <c r="E31" s="98">
        <v>480.73</v>
      </c>
      <c r="F31" s="94">
        <v>31718013</v>
      </c>
      <c r="G31" s="93">
        <v>45809</v>
      </c>
      <c r="H31" s="120">
        <v>45835</v>
      </c>
      <c r="I31" s="94" t="s">
        <v>133</v>
      </c>
      <c r="J31" s="94" t="s">
        <v>840</v>
      </c>
      <c r="K31" s="94"/>
      <c r="L31" s="94" t="s">
        <v>206</v>
      </c>
    </row>
    <row r="32" spans="1:12">
      <c r="A32" s="69" t="str">
        <f ca="1">IFERROR(__xludf.DUMMYFUNCTION("""COMPUTED_VALUE"""),"BEATRIZ MEIRA CUNHA")</f>
        <v>BEATRIZ MEIRA CUNHA</v>
      </c>
      <c r="B32" s="80" t="s">
        <v>641</v>
      </c>
      <c r="C32" s="69" t="str">
        <f t="shared" ca="1" si="0"/>
        <v>OK</v>
      </c>
      <c r="D32" s="94" t="s">
        <v>321</v>
      </c>
      <c r="E32" s="98">
        <v>195.94</v>
      </c>
      <c r="F32" s="94">
        <v>31718013</v>
      </c>
      <c r="G32" s="93">
        <v>45809</v>
      </c>
      <c r="H32" s="120">
        <v>45835</v>
      </c>
      <c r="I32" s="94" t="s">
        <v>133</v>
      </c>
      <c r="J32" s="94" t="s">
        <v>840</v>
      </c>
      <c r="K32" s="94"/>
      <c r="L32" s="94" t="s">
        <v>321</v>
      </c>
    </row>
    <row r="33" spans="1:12">
      <c r="A33" s="69" t="str">
        <f ca="1">IFERROR(__xludf.DUMMYFUNCTION("""COMPUTED_VALUE"""),"BIANCA RODRIGUES DA SILVEIRA")</f>
        <v>BIANCA RODRIGUES DA SILVEIRA</v>
      </c>
      <c r="B33" s="80" t="s">
        <v>641</v>
      </c>
      <c r="C33" s="69" t="str">
        <f t="shared" ca="1" si="0"/>
        <v>OK</v>
      </c>
      <c r="D33" s="94" t="s">
        <v>395</v>
      </c>
      <c r="E33" s="98">
        <v>133.82</v>
      </c>
      <c r="F33" s="94">
        <v>31718013</v>
      </c>
      <c r="G33" s="93">
        <v>45809</v>
      </c>
      <c r="H33" s="120">
        <v>45835</v>
      </c>
      <c r="I33" s="94" t="s">
        <v>133</v>
      </c>
      <c r="J33" s="94" t="s">
        <v>840</v>
      </c>
      <c r="K33" s="94"/>
      <c r="L33" s="94" t="s">
        <v>395</v>
      </c>
    </row>
    <row r="34" spans="1:12">
      <c r="A34" s="69" t="str">
        <f ca="1">IFERROR(__xludf.DUMMYFUNCTION("""COMPUTED_VALUE"""),"BRUNA DE JESUS DA SILVA")</f>
        <v>BRUNA DE JESUS DA SILVA</v>
      </c>
      <c r="B34" s="80" t="s">
        <v>641</v>
      </c>
      <c r="C34" s="69" t="str">
        <f t="shared" ca="1" si="0"/>
        <v>OK</v>
      </c>
      <c r="D34" s="94" t="s">
        <v>339</v>
      </c>
      <c r="E34" s="98">
        <v>240.82</v>
      </c>
      <c r="F34" s="94">
        <v>31718013</v>
      </c>
      <c r="G34" s="93">
        <v>45809</v>
      </c>
      <c r="H34" s="120">
        <v>45835</v>
      </c>
      <c r="I34" s="94" t="s">
        <v>133</v>
      </c>
      <c r="J34" s="94" t="s">
        <v>840</v>
      </c>
      <c r="K34" s="94"/>
      <c r="L34" s="94" t="s">
        <v>339</v>
      </c>
    </row>
    <row r="35" spans="1:12">
      <c r="A35" s="69" t="str">
        <f ca="1">IFERROR(__xludf.DUMMYFUNCTION("""COMPUTED_VALUE"""),"BRUNNO MARQUES ESPOSITO")</f>
        <v>BRUNNO MARQUES ESPOSITO</v>
      </c>
      <c r="B35" s="80" t="s">
        <v>641</v>
      </c>
      <c r="C35" s="69" t="str">
        <f t="shared" ca="1" si="0"/>
        <v>OK</v>
      </c>
      <c r="D35" s="94" t="s">
        <v>195</v>
      </c>
      <c r="E35" s="98">
        <v>120.41</v>
      </c>
      <c r="F35" s="94">
        <v>31718013</v>
      </c>
      <c r="G35" s="93">
        <v>45809</v>
      </c>
      <c r="H35" s="120">
        <v>45835</v>
      </c>
      <c r="I35" s="94" t="s">
        <v>133</v>
      </c>
      <c r="J35" s="94" t="s">
        <v>840</v>
      </c>
      <c r="K35" s="94"/>
      <c r="L35" s="94" t="s">
        <v>195</v>
      </c>
    </row>
    <row r="36" spans="1:12">
      <c r="A36" s="69" t="str">
        <f ca="1">IFERROR(__xludf.DUMMYFUNCTION("""COMPUTED_VALUE"""),"BRUNO DE MORAES LIMA")</f>
        <v>BRUNO DE MORAES LIMA</v>
      </c>
      <c r="B36" s="80" t="s">
        <v>641</v>
      </c>
      <c r="C36" s="69" t="str">
        <f t="shared" ca="1" si="0"/>
        <v>OK</v>
      </c>
      <c r="D36" s="94" t="s">
        <v>253</v>
      </c>
      <c r="E36" s="98">
        <v>228.49</v>
      </c>
      <c r="F36" s="94">
        <v>31718013</v>
      </c>
      <c r="G36" s="93">
        <v>45809</v>
      </c>
      <c r="H36" s="120">
        <v>45835</v>
      </c>
      <c r="I36" s="94" t="s">
        <v>133</v>
      </c>
      <c r="J36" s="94" t="s">
        <v>840</v>
      </c>
      <c r="K36" s="94"/>
      <c r="L36" s="94" t="s">
        <v>253</v>
      </c>
    </row>
    <row r="37" spans="1:12">
      <c r="A37" s="69" t="str">
        <f ca="1">IFERROR(__xludf.DUMMYFUNCTION("""COMPUTED_VALUE"""),"BRUNO DUTRA DE MACEDO")</f>
        <v>BRUNO DUTRA DE MACEDO</v>
      </c>
      <c r="B37" s="80" t="s">
        <v>641</v>
      </c>
      <c r="C37" s="69" t="str">
        <f t="shared" ca="1" si="0"/>
        <v>OK</v>
      </c>
      <c r="D37" s="94" t="s">
        <v>415</v>
      </c>
      <c r="E37" s="98">
        <v>102.58</v>
      </c>
      <c r="F37" s="94">
        <v>31718013</v>
      </c>
      <c r="G37" s="93">
        <v>45809</v>
      </c>
      <c r="H37" s="120">
        <v>45835</v>
      </c>
      <c r="I37" s="94" t="s">
        <v>133</v>
      </c>
      <c r="J37" s="94" t="s">
        <v>840</v>
      </c>
      <c r="K37" s="94"/>
      <c r="L37" s="94" t="s">
        <v>415</v>
      </c>
    </row>
    <row r="38" spans="1:12">
      <c r="A38" s="69" t="str">
        <f ca="1">IFERROR(__xludf.DUMMYFUNCTION("""COMPUTED_VALUE"""),"CARLOS DA SILVA SANTOS")</f>
        <v>CARLOS DA SILVA SANTOS</v>
      </c>
      <c r="B38" s="85" t="s">
        <v>648</v>
      </c>
      <c r="C38" s="69" t="str">
        <f t="shared" ca="1" si="0"/>
        <v>OK</v>
      </c>
      <c r="D38" s="94" t="s">
        <v>430</v>
      </c>
      <c r="E38" s="98">
        <v>120.41</v>
      </c>
      <c r="F38" s="94">
        <v>31718013</v>
      </c>
      <c r="G38" s="93">
        <v>45809</v>
      </c>
      <c r="H38" s="120">
        <v>45835</v>
      </c>
      <c r="I38" s="94" t="s">
        <v>133</v>
      </c>
      <c r="J38" s="94" t="s">
        <v>840</v>
      </c>
      <c r="K38" s="94"/>
      <c r="L38" s="94" t="s">
        <v>430</v>
      </c>
    </row>
    <row r="39" spans="1:12">
      <c r="A39" s="69" t="str">
        <f ca="1">IFERROR(__xludf.DUMMYFUNCTION("""COMPUTED_VALUE"""),"CARLOS EDUARDO DE MORAIS RODRIGUES JUNIOR")</f>
        <v>CARLOS EDUARDO DE MORAIS RODRIGUES JUNIOR</v>
      </c>
      <c r="B39" s="80" t="s">
        <v>641</v>
      </c>
      <c r="C39" s="69" t="str">
        <f t="shared" ca="1" si="0"/>
        <v>OK</v>
      </c>
      <c r="D39" s="118" t="s">
        <v>337</v>
      </c>
      <c r="E39" s="98">
        <v>120.41</v>
      </c>
      <c r="F39" s="94">
        <v>31718013</v>
      </c>
      <c r="G39" s="93">
        <v>45809</v>
      </c>
      <c r="H39" s="120">
        <v>45835</v>
      </c>
      <c r="I39" s="94" t="s">
        <v>133</v>
      </c>
      <c r="J39" s="94" t="s">
        <v>840</v>
      </c>
      <c r="K39" s="94"/>
      <c r="L39" s="94" t="s">
        <v>709</v>
      </c>
    </row>
    <row r="40" spans="1:12">
      <c r="A40" s="69" t="str">
        <f ca="1">IFERROR(__xludf.DUMMYFUNCTION("""COMPUTED_VALUE"""),"CARLOS EDUARDO SILVA DE SOUZA")</f>
        <v>CARLOS EDUARDO SILVA DE SOUZA</v>
      </c>
      <c r="B40" s="80" t="s">
        <v>641</v>
      </c>
      <c r="C40" s="69" t="str">
        <f t="shared" ca="1" si="0"/>
        <v>OK</v>
      </c>
      <c r="D40" s="118" t="s">
        <v>428</v>
      </c>
      <c r="E40" s="98">
        <v>102.58</v>
      </c>
      <c r="F40" s="94">
        <v>31718013</v>
      </c>
      <c r="G40" s="93">
        <v>45809</v>
      </c>
      <c r="H40" s="120">
        <v>45835</v>
      </c>
      <c r="I40" s="94" t="s">
        <v>133</v>
      </c>
      <c r="J40" s="94" t="s">
        <v>840</v>
      </c>
      <c r="K40" s="94"/>
      <c r="L40" s="94" t="s">
        <v>845</v>
      </c>
    </row>
    <row r="41" spans="1:12">
      <c r="A41" s="69" t="str">
        <f ca="1">IFERROR(__xludf.DUMMYFUNCTION("""COMPUTED_VALUE"""),"CARLOS GOMES DA SILVA")</f>
        <v>CARLOS GOMES DA SILVA</v>
      </c>
      <c r="B41" s="80" t="s">
        <v>641</v>
      </c>
      <c r="C41" s="69" t="str">
        <f t="shared" ca="1" si="0"/>
        <v>OK</v>
      </c>
      <c r="D41" s="94" t="s">
        <v>152</v>
      </c>
      <c r="E41" s="98">
        <v>221.78</v>
      </c>
      <c r="F41" s="94">
        <v>31718013</v>
      </c>
      <c r="G41" s="93">
        <v>45809</v>
      </c>
      <c r="H41" s="120">
        <v>45835</v>
      </c>
      <c r="I41" s="94" t="s">
        <v>133</v>
      </c>
      <c r="J41" s="94" t="s">
        <v>840</v>
      </c>
      <c r="K41" s="94"/>
      <c r="L41" s="94" t="s">
        <v>152</v>
      </c>
    </row>
    <row r="42" spans="1:12">
      <c r="A42" s="69" t="str">
        <f ca="1">IFERROR(__xludf.DUMMYFUNCTION("""COMPUTED_VALUE"""),"CARLOS ROBERTO MESQUITA")</f>
        <v>CARLOS ROBERTO MESQUITA</v>
      </c>
      <c r="B42" s="86" t="s">
        <v>641</v>
      </c>
      <c r="C42" s="69" t="str">
        <f t="shared" ca="1" si="0"/>
        <v>OK</v>
      </c>
      <c r="D42" s="94" t="s">
        <v>236</v>
      </c>
      <c r="E42" s="98">
        <v>438.1</v>
      </c>
      <c r="F42" s="94">
        <v>31718013</v>
      </c>
      <c r="G42" s="93">
        <v>45809</v>
      </c>
      <c r="H42" s="120">
        <v>45835</v>
      </c>
      <c r="I42" s="94" t="s">
        <v>133</v>
      </c>
      <c r="J42" s="94" t="s">
        <v>840</v>
      </c>
      <c r="K42" s="94"/>
      <c r="L42" s="94" t="s">
        <v>236</v>
      </c>
    </row>
    <row r="43" spans="1:12">
      <c r="A43" s="69" t="str">
        <f ca="1">IFERROR(__xludf.DUMMYFUNCTION("""COMPUTED_VALUE"""),"CASSIANO FERREIRA MORAES")</f>
        <v>CASSIANO FERREIRA MORAES</v>
      </c>
      <c r="B43" s="86" t="s">
        <v>641</v>
      </c>
      <c r="C43" s="69" t="str">
        <f t="shared" ca="1" si="0"/>
        <v>OK</v>
      </c>
      <c r="D43" s="94" t="s">
        <v>257</v>
      </c>
      <c r="E43" s="98">
        <v>120.41</v>
      </c>
      <c r="F43" s="94">
        <v>31718013</v>
      </c>
      <c r="G43" s="93">
        <v>45809</v>
      </c>
      <c r="H43" s="120">
        <v>45835</v>
      </c>
      <c r="I43" s="94" t="s">
        <v>133</v>
      </c>
      <c r="J43" s="94" t="s">
        <v>840</v>
      </c>
      <c r="K43" s="94"/>
      <c r="L43" s="94" t="s">
        <v>257</v>
      </c>
    </row>
    <row r="44" spans="1:12">
      <c r="A44" s="69" t="str">
        <f ca="1">IFERROR(__xludf.DUMMYFUNCTION("""COMPUTED_VALUE"""),"CAUÃ BARBOSA DE CARVALHO")</f>
        <v>CAUÃ BARBOSA DE CARVALHO</v>
      </c>
      <c r="B44" s="80" t="s">
        <v>641</v>
      </c>
      <c r="C44" s="69" t="str">
        <f t="shared" ca="1" si="0"/>
        <v>OK</v>
      </c>
      <c r="D44" s="94" t="s">
        <v>357</v>
      </c>
      <c r="E44" s="98">
        <v>383.25</v>
      </c>
      <c r="F44" s="94">
        <v>31718013</v>
      </c>
      <c r="G44" s="93">
        <v>45809</v>
      </c>
      <c r="H44" s="120">
        <v>45835</v>
      </c>
      <c r="I44" s="94" t="s">
        <v>133</v>
      </c>
      <c r="J44" s="94" t="s">
        <v>840</v>
      </c>
      <c r="K44" s="94"/>
      <c r="L44" s="94" t="s">
        <v>357</v>
      </c>
    </row>
    <row r="45" spans="1:12">
      <c r="A45" s="69" t="str">
        <f ca="1">IFERROR(__xludf.DUMMYFUNCTION("""COMPUTED_VALUE"""),"CAUÃ DE FREITAS LEITE")</f>
        <v>CAUÃ DE FREITAS LEITE</v>
      </c>
      <c r="B45" s="86" t="s">
        <v>641</v>
      </c>
      <c r="C45" s="69" t="str">
        <f t="shared" ca="1" si="0"/>
        <v>OK</v>
      </c>
      <c r="D45" s="94" t="s">
        <v>226</v>
      </c>
      <c r="E45" s="98">
        <v>124.03</v>
      </c>
      <c r="F45" s="94">
        <v>31718013</v>
      </c>
      <c r="G45" s="93">
        <v>45809</v>
      </c>
      <c r="H45" s="120">
        <v>45835</v>
      </c>
      <c r="I45" s="94" t="s">
        <v>133</v>
      </c>
      <c r="J45" s="94" t="s">
        <v>840</v>
      </c>
      <c r="K45" s="94"/>
      <c r="L45" s="94" t="s">
        <v>226</v>
      </c>
    </row>
    <row r="46" spans="1:12">
      <c r="A46" s="69" t="str">
        <f ca="1">IFERROR(__xludf.DUMMYFUNCTION("""COMPUTED_VALUE"""),"CAUA VIEIRA LORENCINI ZANONI")</f>
        <v>CAUA VIEIRA LORENCINI ZANONI</v>
      </c>
      <c r="B46" s="85" t="s">
        <v>652</v>
      </c>
      <c r="C46" s="69" t="str">
        <f t="shared" ca="1" si="0"/>
        <v>OK</v>
      </c>
      <c r="D46" s="118" t="s">
        <v>347</v>
      </c>
      <c r="E46" s="98">
        <v>134.5</v>
      </c>
      <c r="F46" s="94">
        <v>31718013</v>
      </c>
      <c r="G46" s="93">
        <v>45809</v>
      </c>
      <c r="H46" s="120">
        <v>45835</v>
      </c>
      <c r="I46" s="94" t="s">
        <v>133</v>
      </c>
      <c r="J46" s="94" t="s">
        <v>840</v>
      </c>
      <c r="K46" s="94"/>
      <c r="L46" s="94" t="s">
        <v>846</v>
      </c>
    </row>
    <row r="47" spans="1:12">
      <c r="A47" s="69" t="str">
        <f ca="1">IFERROR(__xludf.DUMMYFUNCTION("""COMPUTED_VALUE"""),"CLARA GABRIELLE NASCIMENTO FIEL")</f>
        <v>CLARA GABRIELLE NASCIMENTO FIEL</v>
      </c>
      <c r="B47" s="85" t="s">
        <v>654</v>
      </c>
      <c r="C47" s="69" t="str">
        <f t="shared" ca="1" si="0"/>
        <v>OK</v>
      </c>
      <c r="D47" s="94" t="s">
        <v>401</v>
      </c>
      <c r="E47" s="98">
        <v>185.74</v>
      </c>
      <c r="F47" s="94">
        <v>31718013</v>
      </c>
      <c r="G47" s="93">
        <v>45809</v>
      </c>
      <c r="H47" s="120">
        <v>45835</v>
      </c>
      <c r="I47" s="94" t="s">
        <v>133</v>
      </c>
      <c r="J47" s="94" t="s">
        <v>840</v>
      </c>
      <c r="K47" s="94"/>
      <c r="L47" s="94" t="s">
        <v>401</v>
      </c>
    </row>
    <row r="48" spans="1:12">
      <c r="A48" s="69" t="str">
        <f ca="1">IFERROR(__xludf.DUMMYFUNCTION("""COMPUTED_VALUE"""),"CLERISTON CLEDSON GOMES DA SILVA")</f>
        <v>CLERISTON CLEDSON GOMES DA SILVA</v>
      </c>
      <c r="B48" s="80" t="s">
        <v>641</v>
      </c>
      <c r="C48" s="69" t="str">
        <f t="shared" ca="1" si="0"/>
        <v>OK</v>
      </c>
      <c r="D48" s="94" t="s">
        <v>279</v>
      </c>
      <c r="E48" s="98">
        <v>195.94</v>
      </c>
      <c r="F48" s="94">
        <v>31718013</v>
      </c>
      <c r="G48" s="93">
        <v>45809</v>
      </c>
      <c r="H48" s="120">
        <v>45835</v>
      </c>
      <c r="I48" s="94" t="s">
        <v>133</v>
      </c>
      <c r="J48" s="94" t="s">
        <v>840</v>
      </c>
      <c r="K48" s="94"/>
      <c r="L48" s="94" t="s">
        <v>279</v>
      </c>
    </row>
    <row r="49" spans="1:12">
      <c r="A49" s="69" t="str">
        <f ca="1">IFERROR(__xludf.DUMMYFUNCTION("""COMPUTED_VALUE"""),"CLEVERSON BHERING CLARE JUNIOR")</f>
        <v>CLEVERSON BHERING CLARE JUNIOR</v>
      </c>
      <c r="B49" s="85" t="s">
        <v>655</v>
      </c>
      <c r="C49" s="69" t="str">
        <f t="shared" ca="1" si="0"/>
        <v>OK</v>
      </c>
      <c r="D49" s="118" t="s">
        <v>334</v>
      </c>
      <c r="E49" s="98">
        <v>120.41</v>
      </c>
      <c r="F49" s="94">
        <v>31718013</v>
      </c>
      <c r="G49" s="93">
        <v>45809</v>
      </c>
      <c r="H49" s="120">
        <v>45835</v>
      </c>
      <c r="I49" s="94" t="s">
        <v>133</v>
      </c>
      <c r="J49" s="94" t="s">
        <v>840</v>
      </c>
      <c r="K49" s="94"/>
      <c r="L49" s="94" t="s">
        <v>847</v>
      </c>
    </row>
    <row r="50" spans="1:12">
      <c r="A50" s="69" t="str">
        <f ca="1">IFERROR(__xludf.DUMMYFUNCTION("""COMPUTED_VALUE"""),"DANIEL ANCHIETA BRAZIEL PETZOLD")</f>
        <v>DANIEL ANCHIETA BRAZIEL PETZOLD</v>
      </c>
      <c r="B50" s="80" t="s">
        <v>641</v>
      </c>
      <c r="C50" s="69" t="str">
        <f t="shared" ca="1" si="0"/>
        <v>OK</v>
      </c>
      <c r="D50" s="94" t="s">
        <v>385</v>
      </c>
      <c r="E50" s="98">
        <v>134.5</v>
      </c>
      <c r="F50" s="94">
        <v>31718013</v>
      </c>
      <c r="G50" s="93">
        <v>45809</v>
      </c>
      <c r="H50" s="120">
        <v>45835</v>
      </c>
      <c r="I50" s="94" t="s">
        <v>133</v>
      </c>
      <c r="J50" s="94" t="s">
        <v>840</v>
      </c>
      <c r="K50" s="94"/>
      <c r="L50" s="94" t="s">
        <v>385</v>
      </c>
    </row>
    <row r="51" spans="1:12">
      <c r="A51" s="69" t="str">
        <f ca="1">IFERROR(__xludf.DUMMYFUNCTION("""COMPUTED_VALUE"""),"DANIEL DUARTE ALVES")</f>
        <v>DANIEL DUARTE ALVES</v>
      </c>
      <c r="B51" s="80" t="s">
        <v>641</v>
      </c>
      <c r="C51" s="69" t="str">
        <f t="shared" ca="1" si="0"/>
        <v>OK</v>
      </c>
      <c r="D51" s="94" t="s">
        <v>407</v>
      </c>
      <c r="E51" s="98">
        <v>561.95000000000005</v>
      </c>
      <c r="F51" s="94">
        <v>31718013</v>
      </c>
      <c r="G51" s="93">
        <v>45809</v>
      </c>
      <c r="H51" s="120">
        <v>45835</v>
      </c>
      <c r="I51" s="94" t="s">
        <v>133</v>
      </c>
      <c r="J51" s="94" t="s">
        <v>840</v>
      </c>
      <c r="K51" s="94"/>
      <c r="L51" s="94" t="s">
        <v>407</v>
      </c>
    </row>
    <row r="52" spans="1:12">
      <c r="A52" s="69" t="str">
        <f ca="1">IFERROR(__xludf.DUMMYFUNCTION("""COMPUTED_VALUE"""),"DANIEL VICTOR TEODORO MOREIRA")</f>
        <v>DANIEL VICTOR TEODORO MOREIRA</v>
      </c>
      <c r="B52" s="80" t="s">
        <v>641</v>
      </c>
      <c r="C52" s="69" t="str">
        <f t="shared" ca="1" si="0"/>
        <v>OK</v>
      </c>
      <c r="D52" s="94" t="s">
        <v>336</v>
      </c>
      <c r="E52" s="98">
        <v>120.41</v>
      </c>
      <c r="F52" s="94">
        <v>31718013</v>
      </c>
      <c r="G52" s="93">
        <v>45809</v>
      </c>
      <c r="H52" s="120">
        <v>45835</v>
      </c>
      <c r="I52" s="94" t="s">
        <v>133</v>
      </c>
      <c r="J52" s="94" t="s">
        <v>840</v>
      </c>
      <c r="K52" s="94"/>
      <c r="L52" s="94" t="s">
        <v>336</v>
      </c>
    </row>
    <row r="53" spans="1:12">
      <c r="A53" s="69" t="str">
        <f ca="1">IFERROR(__xludf.DUMMYFUNCTION("""COMPUTED_VALUE"""),"DAVI DOUGLAS BATISTA DOS SANTOS")</f>
        <v>DAVI DOUGLAS BATISTA DOS SANTOS</v>
      </c>
      <c r="B53" s="86" t="s">
        <v>641</v>
      </c>
      <c r="C53" s="69" t="str">
        <f t="shared" ca="1" si="0"/>
        <v>OK</v>
      </c>
      <c r="D53" s="94" t="s">
        <v>223</v>
      </c>
      <c r="E53" s="98">
        <v>120.41</v>
      </c>
      <c r="F53" s="94">
        <v>31718013</v>
      </c>
      <c r="G53" s="93">
        <v>45809</v>
      </c>
      <c r="H53" s="120">
        <v>45835</v>
      </c>
      <c r="I53" s="94" t="s">
        <v>133</v>
      </c>
      <c r="J53" s="94" t="s">
        <v>840</v>
      </c>
      <c r="K53" s="94"/>
      <c r="L53" s="94" t="s">
        <v>223</v>
      </c>
    </row>
    <row r="54" spans="1:12">
      <c r="A54" s="69" t="str">
        <f ca="1">IFERROR(__xludf.DUMMYFUNCTION("""COMPUTED_VALUE"""),"DAVI ELIAS DA SILVA CARVALHO")</f>
        <v>DAVI ELIAS DA SILVA CARVALHO</v>
      </c>
      <c r="B54" s="80" t="s">
        <v>641</v>
      </c>
      <c r="C54" s="69" t="str">
        <f t="shared" ca="1" si="0"/>
        <v>OK</v>
      </c>
      <c r="D54" s="94" t="s">
        <v>316</v>
      </c>
      <c r="E54" s="98">
        <v>134.5</v>
      </c>
      <c r="F54" s="94">
        <v>31718013</v>
      </c>
      <c r="G54" s="93">
        <v>45809</v>
      </c>
      <c r="H54" s="120">
        <v>45835</v>
      </c>
      <c r="I54" s="94" t="s">
        <v>133</v>
      </c>
      <c r="J54" s="94" t="s">
        <v>840</v>
      </c>
      <c r="K54" s="94"/>
      <c r="L54" s="94" t="s">
        <v>316</v>
      </c>
    </row>
    <row r="55" spans="1:12">
      <c r="A55" s="69" t="str">
        <f ca="1">IFERROR(__xludf.DUMMYFUNCTION("""COMPUTED_VALUE"""),"DAVI VASCONCELLOS MACEDO")</f>
        <v>DAVI VASCONCELLOS MACEDO</v>
      </c>
      <c r="B55" s="80" t="s">
        <v>641</v>
      </c>
      <c r="C55" s="69" t="str">
        <f t="shared" ca="1" si="0"/>
        <v>OK</v>
      </c>
      <c r="D55" s="94" t="s">
        <v>266</v>
      </c>
      <c r="E55" s="98">
        <v>102.58</v>
      </c>
      <c r="F55" s="94">
        <v>31718013</v>
      </c>
      <c r="G55" s="93">
        <v>45809</v>
      </c>
      <c r="H55" s="120">
        <v>45835</v>
      </c>
      <c r="I55" s="94" t="s">
        <v>133</v>
      </c>
      <c r="J55" s="94" t="s">
        <v>840</v>
      </c>
      <c r="K55" s="94"/>
      <c r="L55" s="94" t="s">
        <v>266</v>
      </c>
    </row>
    <row r="56" spans="1:12">
      <c r="A56" s="69" t="str">
        <f ca="1">IFERROR(__xludf.DUMMYFUNCTION("""COMPUTED_VALUE"""),"DIEGO CARLOS DA SILVA SANTOS")</f>
        <v>DIEGO CARLOS DA SILVA SANTOS</v>
      </c>
      <c r="B56" s="80" t="s">
        <v>641</v>
      </c>
      <c r="C56" s="69" t="str">
        <f t="shared" ca="1" si="0"/>
        <v>OK</v>
      </c>
      <c r="D56" s="118" t="s">
        <v>646</v>
      </c>
      <c r="E56" s="98">
        <v>102.58</v>
      </c>
      <c r="F56" s="94">
        <v>31718013</v>
      </c>
      <c r="G56" s="93">
        <v>45809</v>
      </c>
      <c r="H56" s="120">
        <v>45835</v>
      </c>
      <c r="I56" s="94" t="s">
        <v>133</v>
      </c>
      <c r="J56" s="94" t="s">
        <v>840</v>
      </c>
      <c r="K56" s="94"/>
      <c r="L56" s="94" t="s">
        <v>848</v>
      </c>
    </row>
    <row r="57" spans="1:12">
      <c r="A57" s="69" t="str">
        <f ca="1">IFERROR(__xludf.DUMMYFUNCTION("""COMPUTED_VALUE"""),"DIEGO FERNANDES ALVES MARTINS")</f>
        <v>DIEGO FERNANDES ALVES MARTINS</v>
      </c>
      <c r="B57" s="80" t="s">
        <v>641</v>
      </c>
      <c r="C57" s="69" t="str">
        <f t="shared" ca="1" si="0"/>
        <v>OK</v>
      </c>
      <c r="D57" s="94" t="s">
        <v>233</v>
      </c>
      <c r="E57" s="98">
        <v>282.39999999999998</v>
      </c>
      <c r="F57" s="94">
        <v>31718013</v>
      </c>
      <c r="G57" s="93">
        <v>45809</v>
      </c>
      <c r="H57" s="120">
        <v>45835</v>
      </c>
      <c r="I57" s="94" t="s">
        <v>133</v>
      </c>
      <c r="J57" s="94" t="s">
        <v>840</v>
      </c>
      <c r="K57" s="94"/>
      <c r="L57" s="94" t="s">
        <v>233</v>
      </c>
    </row>
    <row r="58" spans="1:12">
      <c r="A58" s="69" t="str">
        <f ca="1">IFERROR(__xludf.DUMMYFUNCTION("""COMPUTED_VALUE"""),"DOUGLAS DE SOUZA PAULO")</f>
        <v>DOUGLAS DE SOUZA PAULO</v>
      </c>
      <c r="B58" s="84" t="s">
        <v>645</v>
      </c>
      <c r="C58" s="69" t="str">
        <f t="shared" ca="1" si="0"/>
        <v>OK</v>
      </c>
      <c r="D58" s="94" t="s">
        <v>330</v>
      </c>
      <c r="E58" s="98">
        <v>120.41</v>
      </c>
      <c r="F58" s="94">
        <v>31718013</v>
      </c>
      <c r="G58" s="93">
        <v>45809</v>
      </c>
      <c r="H58" s="120">
        <v>45835</v>
      </c>
      <c r="I58" s="94" t="s">
        <v>133</v>
      </c>
      <c r="J58" s="94" t="s">
        <v>840</v>
      </c>
      <c r="K58" s="94"/>
      <c r="L58" s="94" t="s">
        <v>330</v>
      </c>
    </row>
    <row r="59" spans="1:12">
      <c r="A59" s="69" t="str">
        <f ca="1">IFERROR(__xludf.DUMMYFUNCTION("""COMPUTED_VALUE"""),"DOUGLAS RODRIGUES DIAS")</f>
        <v>DOUGLAS RODRIGUES DIAS</v>
      </c>
      <c r="B59" s="80" t="s">
        <v>641</v>
      </c>
      <c r="C59" s="69" t="str">
        <f t="shared" ca="1" si="0"/>
        <v>OK</v>
      </c>
      <c r="D59" s="118" t="s">
        <v>344</v>
      </c>
      <c r="E59" s="98">
        <v>221.78</v>
      </c>
      <c r="F59" s="94">
        <v>31718013</v>
      </c>
      <c r="G59" s="93">
        <v>45809</v>
      </c>
      <c r="H59" s="120">
        <v>45835</v>
      </c>
      <c r="I59" s="94" t="s">
        <v>133</v>
      </c>
      <c r="J59" s="94" t="s">
        <v>840</v>
      </c>
      <c r="K59" s="94"/>
      <c r="L59" s="94" t="s">
        <v>705</v>
      </c>
    </row>
    <row r="60" spans="1:12">
      <c r="A60" s="69" t="str">
        <f ca="1">IFERROR(__xludf.DUMMYFUNCTION("""COMPUTED_VALUE"""),"EDILEI SANTOS SILVA")</f>
        <v>EDILEI SANTOS SILVA</v>
      </c>
      <c r="B60" s="80" t="s">
        <v>641</v>
      </c>
      <c r="C60" s="69" t="str">
        <f t="shared" ca="1" si="0"/>
        <v>OK</v>
      </c>
      <c r="D60" s="118" t="s">
        <v>283</v>
      </c>
      <c r="E60" s="98">
        <v>167.85</v>
      </c>
      <c r="F60" s="94">
        <v>31718013</v>
      </c>
      <c r="G60" s="93">
        <v>45809</v>
      </c>
      <c r="H60" s="120">
        <v>45835</v>
      </c>
      <c r="I60" s="94" t="s">
        <v>133</v>
      </c>
      <c r="J60" s="94" t="s">
        <v>840</v>
      </c>
      <c r="K60" s="94"/>
      <c r="L60" s="94" t="s">
        <v>849</v>
      </c>
    </row>
    <row r="61" spans="1:12">
      <c r="A61" s="69" t="str">
        <f ca="1">IFERROR(__xludf.DUMMYFUNCTION("""COMPUTED_VALUE"""),"EDMILSON MENDES DE SOUZA")</f>
        <v>EDMILSON MENDES DE SOUZA</v>
      </c>
      <c r="B61" s="80" t="s">
        <v>641</v>
      </c>
      <c r="C61" s="69" t="str">
        <f t="shared" ca="1" si="0"/>
        <v>OK</v>
      </c>
      <c r="D61" s="94" t="s">
        <v>267</v>
      </c>
      <c r="E61" s="98">
        <v>102.58</v>
      </c>
      <c r="F61" s="94">
        <v>31718013</v>
      </c>
      <c r="G61" s="93">
        <v>45809</v>
      </c>
      <c r="H61" s="120">
        <v>45835</v>
      </c>
      <c r="I61" s="94" t="s">
        <v>133</v>
      </c>
      <c r="J61" s="94" t="s">
        <v>840</v>
      </c>
      <c r="K61" s="94"/>
      <c r="L61" s="94" t="s">
        <v>267</v>
      </c>
    </row>
    <row r="62" spans="1:12">
      <c r="A62" s="69" t="str">
        <f ca="1">IFERROR(__xludf.DUMMYFUNCTION("""COMPUTED_VALUE"""),"EDRIZIO SANTANA DA SILVA")</f>
        <v>EDRIZIO SANTANA DA SILVA</v>
      </c>
      <c r="B62" s="85" t="s">
        <v>656</v>
      </c>
      <c r="C62" s="69" t="str">
        <f t="shared" ca="1" si="0"/>
        <v>OK</v>
      </c>
      <c r="D62" s="94" t="s">
        <v>325</v>
      </c>
      <c r="E62" s="98">
        <v>120.41</v>
      </c>
      <c r="F62" s="94">
        <v>31718013</v>
      </c>
      <c r="G62" s="93">
        <v>45809</v>
      </c>
      <c r="H62" s="120">
        <v>45835</v>
      </c>
      <c r="I62" s="94" t="s">
        <v>133</v>
      </c>
      <c r="J62" s="94" t="s">
        <v>840</v>
      </c>
      <c r="K62" s="94"/>
      <c r="L62" s="94" t="s">
        <v>325</v>
      </c>
    </row>
    <row r="63" spans="1:12">
      <c r="A63" s="69" t="str">
        <f ca="1">IFERROR(__xludf.DUMMYFUNCTION("""COMPUTED_VALUE"""),"EDUARDO FERREIRA DA MOTTA")</f>
        <v>EDUARDO FERREIRA DA MOTTA</v>
      </c>
      <c r="B63" s="85" t="s">
        <v>645</v>
      </c>
      <c r="C63" s="69" t="str">
        <f t="shared" ca="1" si="0"/>
        <v>OK</v>
      </c>
      <c r="D63" s="94" t="s">
        <v>378</v>
      </c>
      <c r="E63" s="98">
        <v>120.41</v>
      </c>
      <c r="F63" s="94">
        <v>31718013</v>
      </c>
      <c r="G63" s="93">
        <v>45809</v>
      </c>
      <c r="H63" s="120">
        <v>45835</v>
      </c>
      <c r="I63" s="94" t="s">
        <v>133</v>
      </c>
      <c r="J63" s="94" t="s">
        <v>840</v>
      </c>
      <c r="K63" s="94"/>
      <c r="L63" s="94" t="s">
        <v>378</v>
      </c>
    </row>
    <row r="64" spans="1:12">
      <c r="A64" s="69" t="str">
        <f ca="1">IFERROR(__xludf.DUMMYFUNCTION("""COMPUTED_VALUE"""),"EDUARDO MARTINS DE LUCENA")</f>
        <v>EDUARDO MARTINS DE LUCENA</v>
      </c>
      <c r="B64" s="80" t="s">
        <v>641</v>
      </c>
      <c r="C64" s="69" t="str">
        <f t="shared" ca="1" si="0"/>
        <v>OK</v>
      </c>
      <c r="D64" s="94" t="s">
        <v>289</v>
      </c>
      <c r="E64" s="98">
        <v>209.35</v>
      </c>
      <c r="F64" s="94">
        <v>31718013</v>
      </c>
      <c r="G64" s="93">
        <v>45809</v>
      </c>
      <c r="H64" s="120">
        <v>45835</v>
      </c>
      <c r="I64" s="94" t="s">
        <v>133</v>
      </c>
      <c r="J64" s="94" t="s">
        <v>840</v>
      </c>
      <c r="K64" s="94"/>
      <c r="L64" s="94" t="s">
        <v>289</v>
      </c>
    </row>
    <row r="65" spans="1:12">
      <c r="A65" s="69" t="str">
        <f ca="1">IFERROR(__xludf.DUMMYFUNCTION("""COMPUTED_VALUE"""),"EDUARDO MENDES AVILA")</f>
        <v>EDUARDO MENDES AVILA</v>
      </c>
      <c r="B65" s="80" t="s">
        <v>641</v>
      </c>
      <c r="C65" s="69" t="str">
        <f t="shared" ca="1" si="0"/>
        <v>OK</v>
      </c>
      <c r="D65" s="118" t="s">
        <v>281</v>
      </c>
      <c r="E65" s="98">
        <v>120.41</v>
      </c>
      <c r="F65" s="94">
        <v>31718013</v>
      </c>
      <c r="G65" s="93">
        <v>45809</v>
      </c>
      <c r="H65" s="120">
        <v>45835</v>
      </c>
      <c r="I65" s="94" t="s">
        <v>133</v>
      </c>
      <c r="J65" s="94" t="s">
        <v>840</v>
      </c>
      <c r="K65" s="94"/>
      <c r="L65" s="94" t="s">
        <v>850</v>
      </c>
    </row>
    <row r="66" spans="1:12">
      <c r="A66" s="69" t="str">
        <f ca="1">IFERROR(__xludf.DUMMYFUNCTION("""COMPUTED_VALUE"""),"EMERSON ADAUTO DA SILVA")</f>
        <v>EMERSON ADAUTO DA SILVA</v>
      </c>
      <c r="B66" s="80" t="s">
        <v>641</v>
      </c>
      <c r="C66" s="69" t="str">
        <f t="shared" ca="1" si="0"/>
        <v>OK</v>
      </c>
      <c r="D66" s="118" t="s">
        <v>810</v>
      </c>
      <c r="E66" s="98">
        <v>-88.24</v>
      </c>
      <c r="F66" s="94">
        <v>31718013</v>
      </c>
      <c r="G66" s="93">
        <v>45809</v>
      </c>
      <c r="H66" s="120">
        <v>45835</v>
      </c>
      <c r="I66" s="94" t="s">
        <v>133</v>
      </c>
      <c r="J66" s="94" t="s">
        <v>840</v>
      </c>
      <c r="K66" s="94"/>
      <c r="L66" s="94" t="s">
        <v>825</v>
      </c>
    </row>
    <row r="67" spans="1:12">
      <c r="A67" s="69" t="str">
        <f ca="1">IFERROR(__xludf.DUMMYFUNCTION("""COMPUTED_VALUE"""),"EMERSON DA SILVA GOMES")</f>
        <v>EMERSON DA SILVA GOMES</v>
      </c>
      <c r="B67" s="86" t="s">
        <v>641</v>
      </c>
      <c r="C67" s="69" t="str">
        <f t="shared" ca="1" si="0"/>
        <v>OK</v>
      </c>
      <c r="D67" s="94" t="s">
        <v>409</v>
      </c>
      <c r="E67" s="98">
        <v>185.74</v>
      </c>
      <c r="F67" s="94">
        <v>31718013</v>
      </c>
      <c r="G67" s="93">
        <v>45809</v>
      </c>
      <c r="H67" s="120">
        <v>45835</v>
      </c>
      <c r="I67" s="94" t="s">
        <v>133</v>
      </c>
      <c r="J67" s="94" t="s">
        <v>840</v>
      </c>
      <c r="K67" s="94"/>
      <c r="L67" s="94" t="s">
        <v>409</v>
      </c>
    </row>
    <row r="68" spans="1:12">
      <c r="A68" s="69" t="str">
        <f ca="1">IFERROR(__xludf.DUMMYFUNCTION("""COMPUTED_VALUE"""),"EMILLY VITORIA CABRAL DANTAS")</f>
        <v>EMILLY VITORIA CABRAL DANTAS</v>
      </c>
      <c r="B68" s="80" t="s">
        <v>641</v>
      </c>
      <c r="C68" s="69" t="str">
        <f t="shared" ca="1" si="0"/>
        <v>OK</v>
      </c>
      <c r="D68" s="94" t="s">
        <v>150</v>
      </c>
      <c r="E68" s="98">
        <v>185.74</v>
      </c>
      <c r="F68" s="94">
        <v>31718013</v>
      </c>
      <c r="G68" s="93">
        <v>45809</v>
      </c>
      <c r="H68" s="120">
        <v>45835</v>
      </c>
      <c r="I68" s="94" t="s">
        <v>133</v>
      </c>
      <c r="J68" s="94" t="s">
        <v>840</v>
      </c>
      <c r="K68" s="94"/>
      <c r="L68" s="94" t="s">
        <v>150</v>
      </c>
    </row>
    <row r="69" spans="1:12">
      <c r="A69" s="69" t="str">
        <f ca="1">IFERROR(__xludf.DUMMYFUNCTION("""COMPUTED_VALUE"""),"ENNYA GOMES OLIVEIRA CAMPOS")</f>
        <v>ENNYA GOMES OLIVEIRA CAMPOS</v>
      </c>
      <c r="B69" s="86" t="s">
        <v>641</v>
      </c>
      <c r="C69" s="69" t="str">
        <f t="shared" ca="1" si="0"/>
        <v>OK</v>
      </c>
      <c r="D69" s="94" t="s">
        <v>375</v>
      </c>
      <c r="E69" s="98">
        <v>120.41</v>
      </c>
      <c r="F69" s="94">
        <v>31718013</v>
      </c>
      <c r="G69" s="93">
        <v>45809</v>
      </c>
      <c r="H69" s="120">
        <v>45835</v>
      </c>
      <c r="I69" s="94" t="s">
        <v>133</v>
      </c>
      <c r="J69" s="94" t="s">
        <v>840</v>
      </c>
      <c r="K69" s="94"/>
      <c r="L69" s="94" t="s">
        <v>375</v>
      </c>
    </row>
    <row r="70" spans="1:12">
      <c r="A70" s="69" t="str">
        <f ca="1">IFERROR(__xludf.DUMMYFUNCTION("""COMPUTED_VALUE"""),"ENZO ALCÂNTARA CABRAL")</f>
        <v>ENZO ALCÂNTARA CABRAL</v>
      </c>
      <c r="B70" s="85" t="s">
        <v>657</v>
      </c>
      <c r="C70" s="69" t="str">
        <f t="shared" ca="1" si="0"/>
        <v>OK</v>
      </c>
      <c r="D70" s="94" t="s">
        <v>228</v>
      </c>
      <c r="E70" s="98">
        <v>120.41</v>
      </c>
      <c r="F70" s="94">
        <v>31718013</v>
      </c>
      <c r="G70" s="93">
        <v>45809</v>
      </c>
      <c r="H70" s="120">
        <v>45835</v>
      </c>
      <c r="I70" s="94" t="s">
        <v>133</v>
      </c>
      <c r="J70" s="94" t="s">
        <v>840</v>
      </c>
      <c r="K70" s="94"/>
      <c r="L70" s="94" t="s">
        <v>228</v>
      </c>
    </row>
    <row r="71" spans="1:12">
      <c r="A71" s="69" t="str">
        <f ca="1">IFERROR(__xludf.DUMMYFUNCTION("""COMPUTED_VALUE"""),"ESTHER VICTÓRIA DOS SANTOS FARIA")</f>
        <v>ESTHER VICTÓRIA DOS SANTOS FARIA</v>
      </c>
      <c r="B71" s="80" t="s">
        <v>641</v>
      </c>
      <c r="C71" s="69" t="str">
        <f t="shared" ca="1" si="0"/>
        <v>OK</v>
      </c>
      <c r="D71" s="94" t="s">
        <v>162</v>
      </c>
      <c r="E71" s="98">
        <v>102.58</v>
      </c>
      <c r="F71" s="94">
        <v>31718013</v>
      </c>
      <c r="G71" s="93">
        <v>45809</v>
      </c>
      <c r="H71" s="120">
        <v>45835</v>
      </c>
      <c r="I71" s="94" t="s">
        <v>133</v>
      </c>
      <c r="J71" s="94" t="s">
        <v>840</v>
      </c>
      <c r="K71" s="94"/>
      <c r="L71" s="94" t="s">
        <v>162</v>
      </c>
    </row>
    <row r="72" spans="1:12">
      <c r="A72" s="69" t="str">
        <f ca="1">IFERROR(__xludf.DUMMYFUNCTION("""COMPUTED_VALUE"""),"FABIANO DE OLIVEIRA MACHADO")</f>
        <v>FABIANO DE OLIVEIRA MACHADO</v>
      </c>
      <c r="B72" s="85" t="s">
        <v>645</v>
      </c>
      <c r="C72" s="69" t="str">
        <f t="shared" ca="1" si="0"/>
        <v>OK</v>
      </c>
      <c r="D72" s="94" t="s">
        <v>148</v>
      </c>
      <c r="E72" s="98">
        <v>134.5</v>
      </c>
      <c r="F72" s="94">
        <v>31718013</v>
      </c>
      <c r="G72" s="93">
        <v>45809</v>
      </c>
      <c r="H72" s="120">
        <v>45835</v>
      </c>
      <c r="I72" s="94" t="s">
        <v>133</v>
      </c>
      <c r="J72" s="94" t="s">
        <v>840</v>
      </c>
      <c r="K72" s="94"/>
      <c r="L72" s="94" t="s">
        <v>148</v>
      </c>
    </row>
    <row r="73" spans="1:12">
      <c r="A73" s="69" t="str">
        <f ca="1">IFERROR(__xludf.DUMMYFUNCTION("""COMPUTED_VALUE"""),"FABRICIO LORENCINI ZANONI")</f>
        <v>FABRICIO LORENCINI ZANONI</v>
      </c>
      <c r="B73" s="80" t="s">
        <v>641</v>
      </c>
      <c r="C73" s="69" t="str">
        <f t="shared" ca="1" si="0"/>
        <v>OK</v>
      </c>
      <c r="D73" s="94" t="s">
        <v>215</v>
      </c>
      <c r="E73" s="98">
        <v>120.41</v>
      </c>
      <c r="F73" s="94">
        <v>31718013</v>
      </c>
      <c r="G73" s="93">
        <v>45809</v>
      </c>
      <c r="H73" s="120">
        <v>45835</v>
      </c>
      <c r="I73" s="94" t="s">
        <v>133</v>
      </c>
      <c r="J73" s="94" t="s">
        <v>840</v>
      </c>
      <c r="K73" s="94"/>
      <c r="L73" s="94" t="s">
        <v>215</v>
      </c>
    </row>
    <row r="74" spans="1:12">
      <c r="A74" s="69" t="str">
        <f ca="1">IFERROR(__xludf.DUMMYFUNCTION("""COMPUTED_VALUE"""),"FELIPE CORREA CONCEIÇÃO")</f>
        <v>FELIPE CORREA CONCEIÇÃO</v>
      </c>
      <c r="B74" s="85" t="s">
        <v>658</v>
      </c>
      <c r="C74" s="69" t="str">
        <f t="shared" ca="1" si="0"/>
        <v>OK</v>
      </c>
      <c r="D74" s="118" t="s">
        <v>813</v>
      </c>
      <c r="E74" s="98">
        <v>-122.93</v>
      </c>
      <c r="F74" s="94">
        <v>31718013</v>
      </c>
      <c r="G74" s="93">
        <v>45809</v>
      </c>
      <c r="H74" s="120">
        <v>45835</v>
      </c>
      <c r="I74" s="94" t="s">
        <v>133</v>
      </c>
      <c r="J74" s="94" t="s">
        <v>840</v>
      </c>
      <c r="K74" s="94"/>
      <c r="L74" s="94" t="s">
        <v>851</v>
      </c>
    </row>
    <row r="75" spans="1:12">
      <c r="A75" s="69" t="str">
        <f ca="1">IFERROR(__xludf.DUMMYFUNCTION("""COMPUTED_VALUE"""),"FELIPE GOMES SILVA")</f>
        <v>FELIPE GOMES SILVA</v>
      </c>
      <c r="B75" s="80" t="s">
        <v>641</v>
      </c>
      <c r="C75" s="69" t="str">
        <f t="shared" ca="1" si="0"/>
        <v>OK</v>
      </c>
      <c r="D75" s="94" t="s">
        <v>302</v>
      </c>
      <c r="E75" s="98">
        <v>102.58</v>
      </c>
      <c r="F75" s="94">
        <v>31718013</v>
      </c>
      <c r="G75" s="93">
        <v>45809</v>
      </c>
      <c r="H75" s="120">
        <v>45835</v>
      </c>
      <c r="I75" s="94" t="s">
        <v>133</v>
      </c>
      <c r="J75" s="94" t="s">
        <v>840</v>
      </c>
      <c r="K75" s="94"/>
      <c r="L75" s="94" t="s">
        <v>302</v>
      </c>
    </row>
    <row r="76" spans="1:12">
      <c r="A76" s="69" t="str">
        <f ca="1">IFERROR(__xludf.DUMMYFUNCTION("""COMPUTED_VALUE"""),"FELIPE TAVARES ARAUJO")</f>
        <v>FELIPE TAVARES ARAUJO</v>
      </c>
      <c r="B76" s="80" t="s">
        <v>641</v>
      </c>
      <c r="C76" s="69" t="str">
        <f t="shared" ca="1" si="0"/>
        <v>OK</v>
      </c>
      <c r="D76" s="94" t="s">
        <v>741</v>
      </c>
      <c r="E76" s="98">
        <v>212.5</v>
      </c>
      <c r="F76" s="94">
        <v>31718013</v>
      </c>
      <c r="G76" s="93">
        <v>45809</v>
      </c>
      <c r="H76" s="120">
        <v>45835</v>
      </c>
      <c r="I76" s="94" t="s">
        <v>133</v>
      </c>
      <c r="J76" s="94" t="s">
        <v>840</v>
      </c>
      <c r="K76" s="94"/>
      <c r="L76" s="94" t="s">
        <v>741</v>
      </c>
    </row>
    <row r="77" spans="1:12">
      <c r="A77" s="69" t="str">
        <f ca="1">IFERROR(__xludf.DUMMYFUNCTION("""COMPUTED_VALUE"""),"FELIPE VARGAS DE SOUZA")</f>
        <v>FELIPE VARGAS DE SOUZA</v>
      </c>
      <c r="B77" s="80" t="s">
        <v>641</v>
      </c>
      <c r="C77" s="69" t="str">
        <f t="shared" ca="1" si="0"/>
        <v>OK</v>
      </c>
      <c r="D77" s="94" t="s">
        <v>363</v>
      </c>
      <c r="E77" s="98">
        <v>102.58</v>
      </c>
      <c r="F77" s="94">
        <v>31718013</v>
      </c>
      <c r="G77" s="93">
        <v>45809</v>
      </c>
      <c r="H77" s="120">
        <v>45835</v>
      </c>
      <c r="I77" s="94" t="s">
        <v>133</v>
      </c>
      <c r="J77" s="94" t="s">
        <v>840</v>
      </c>
      <c r="K77" s="94"/>
      <c r="L77" s="94" t="s">
        <v>363</v>
      </c>
    </row>
    <row r="78" spans="1:12">
      <c r="A78" s="69" t="str">
        <f ca="1">IFERROR(__xludf.DUMMYFUNCTION("""COMPUTED_VALUE"""),"FERNANDA GIOIA GONÇALVES VAZ")</f>
        <v>FERNANDA GIOIA GONÇALVES VAZ</v>
      </c>
      <c r="B78" s="86" t="s">
        <v>641</v>
      </c>
      <c r="C78" s="69" t="str">
        <f t="shared" ca="1" si="0"/>
        <v>OK</v>
      </c>
      <c r="D78" s="94" t="s">
        <v>852</v>
      </c>
      <c r="E78" s="98">
        <v>-74.83</v>
      </c>
      <c r="F78" s="94">
        <v>31718013</v>
      </c>
      <c r="G78" s="93">
        <v>45809</v>
      </c>
      <c r="H78" s="120">
        <v>45835</v>
      </c>
      <c r="I78" s="94" t="s">
        <v>133</v>
      </c>
      <c r="J78" s="94" t="s">
        <v>840</v>
      </c>
      <c r="K78" s="94"/>
      <c r="L78" s="94" t="s">
        <v>852</v>
      </c>
    </row>
    <row r="79" spans="1:12">
      <c r="A79" s="69" t="str">
        <f ca="1">IFERROR(__xludf.DUMMYFUNCTION("""COMPUTED_VALUE"""),"FERNANDO MENDONÇA FERNANDES")</f>
        <v>FERNANDO MENDONÇA FERNANDES</v>
      </c>
      <c r="B79" s="80" t="s">
        <v>641</v>
      </c>
      <c r="C79" s="69" t="str">
        <f t="shared" ca="1" si="0"/>
        <v>OK</v>
      </c>
      <c r="D79" s="94" t="s">
        <v>309</v>
      </c>
      <c r="E79" s="98">
        <v>120.41</v>
      </c>
      <c r="F79" s="94">
        <v>31718013</v>
      </c>
      <c r="G79" s="93">
        <v>45809</v>
      </c>
      <c r="H79" s="120">
        <v>45835</v>
      </c>
      <c r="I79" s="94" t="s">
        <v>133</v>
      </c>
      <c r="J79" s="94" t="s">
        <v>840</v>
      </c>
      <c r="K79" s="94"/>
      <c r="L79" s="94" t="s">
        <v>309</v>
      </c>
    </row>
    <row r="80" spans="1:12">
      <c r="A80" s="69" t="str">
        <f ca="1">IFERROR(__xludf.DUMMYFUNCTION("""COMPUTED_VALUE"""),"FERNANDO PAIVA SILVA DE SOUZA")</f>
        <v>FERNANDO PAIVA SILVA DE SOUZA</v>
      </c>
      <c r="B80" s="80" t="s">
        <v>641</v>
      </c>
      <c r="C80" s="69" t="str">
        <f t="shared" ca="1" si="0"/>
        <v>OK</v>
      </c>
      <c r="D80" s="94" t="s">
        <v>816</v>
      </c>
      <c r="E80" s="98">
        <v>-97.11</v>
      </c>
      <c r="F80" s="94">
        <v>31718013</v>
      </c>
      <c r="G80" s="93">
        <v>45809</v>
      </c>
      <c r="H80" s="120">
        <v>45835</v>
      </c>
      <c r="I80" s="94" t="s">
        <v>133</v>
      </c>
      <c r="J80" s="94" t="s">
        <v>840</v>
      </c>
      <c r="K80" s="94"/>
      <c r="L80" s="94" t="s">
        <v>816</v>
      </c>
    </row>
    <row r="81" spans="1:12">
      <c r="A81" s="69" t="str">
        <f ca="1">IFERROR(__xludf.DUMMYFUNCTION("""COMPUTED_VALUE"""),"FILIPE DE SOUSA BOLONINI")</f>
        <v>FILIPE DE SOUSA BOLONINI</v>
      </c>
      <c r="B81" s="80" t="s">
        <v>641</v>
      </c>
      <c r="C81" s="69" t="str">
        <f t="shared" ca="1" si="0"/>
        <v>OK</v>
      </c>
      <c r="D81" s="94" t="s">
        <v>853</v>
      </c>
      <c r="E81" s="98">
        <v>-82.72</v>
      </c>
      <c r="F81" s="94">
        <v>31718013</v>
      </c>
      <c r="G81" s="93">
        <v>45809</v>
      </c>
      <c r="H81" s="120">
        <v>45835</v>
      </c>
      <c r="I81" s="94" t="s">
        <v>133</v>
      </c>
      <c r="J81" s="94" t="s">
        <v>840</v>
      </c>
      <c r="K81" s="94"/>
      <c r="L81" s="94" t="s">
        <v>853</v>
      </c>
    </row>
    <row r="82" spans="1:12">
      <c r="A82" s="69" t="str">
        <f ca="1">IFERROR(__xludf.DUMMYFUNCTION("""COMPUTED_VALUE"""),"FILIPE FERREIRA AGRA DE ARAUJO")</f>
        <v>FILIPE FERREIRA AGRA DE ARAUJO</v>
      </c>
      <c r="B82" s="80" t="s">
        <v>641</v>
      </c>
      <c r="C82" s="69" t="str">
        <f t="shared" ca="1" si="0"/>
        <v>OK</v>
      </c>
      <c r="D82" s="118" t="s">
        <v>249</v>
      </c>
      <c r="E82" s="98">
        <v>120.41</v>
      </c>
      <c r="F82" s="94">
        <v>31718013</v>
      </c>
      <c r="G82" s="93">
        <v>45809</v>
      </c>
      <c r="H82" s="120">
        <v>45835</v>
      </c>
      <c r="I82" s="94" t="s">
        <v>133</v>
      </c>
      <c r="J82" s="94" t="s">
        <v>840</v>
      </c>
      <c r="K82" s="94"/>
      <c r="L82" s="94" t="s">
        <v>250</v>
      </c>
    </row>
    <row r="83" spans="1:12">
      <c r="A83" s="69" t="str">
        <f ca="1">IFERROR(__xludf.DUMMYFUNCTION("""COMPUTED_VALUE"""),"FLAVIANO DE ALMEIDA DOS SANTOS")</f>
        <v>FLAVIANO DE ALMEIDA DOS SANTOS</v>
      </c>
      <c r="B83" s="86" t="s">
        <v>641</v>
      </c>
      <c r="C83" s="69" t="str">
        <f t="shared" ca="1" si="0"/>
        <v>OK</v>
      </c>
      <c r="D83" s="94" t="s">
        <v>854</v>
      </c>
      <c r="E83" s="98">
        <v>-158.02000000000001</v>
      </c>
      <c r="F83" s="94">
        <v>31718013</v>
      </c>
      <c r="G83" s="93">
        <v>45809</v>
      </c>
      <c r="H83" s="120">
        <v>45835</v>
      </c>
      <c r="I83" s="94" t="s">
        <v>133</v>
      </c>
      <c r="J83" s="94" t="s">
        <v>840</v>
      </c>
      <c r="K83" s="94"/>
      <c r="L83" s="94" t="s">
        <v>854</v>
      </c>
    </row>
    <row r="84" spans="1:12">
      <c r="A84" s="69" t="str">
        <f ca="1">IFERROR(__xludf.DUMMYFUNCTION("""COMPUTED_VALUE"""),"FRANCISCO DA SILVA ALVES")</f>
        <v>FRANCISCO DA SILVA ALVES</v>
      </c>
      <c r="B84" s="85" t="s">
        <v>655</v>
      </c>
      <c r="C84" s="69" t="str">
        <f t="shared" ca="1" si="0"/>
        <v>OK</v>
      </c>
      <c r="D84" s="118" t="s">
        <v>855</v>
      </c>
      <c r="E84" s="98">
        <v>-31.84</v>
      </c>
      <c r="F84" s="94">
        <v>31718013</v>
      </c>
      <c r="G84" s="93">
        <v>45809</v>
      </c>
      <c r="H84" s="120">
        <v>45835</v>
      </c>
      <c r="I84" s="94" t="s">
        <v>133</v>
      </c>
      <c r="J84" s="94" t="s">
        <v>840</v>
      </c>
      <c r="K84" s="94"/>
      <c r="L84" s="94" t="s">
        <v>856</v>
      </c>
    </row>
    <row r="85" spans="1:12">
      <c r="A85" s="69" t="str">
        <f ca="1">IFERROR(__xludf.DUMMYFUNCTION("""COMPUTED_VALUE"""),"FREDERICO TAVARES GOMES DA CUNHA")</f>
        <v>FREDERICO TAVARES GOMES DA CUNHA</v>
      </c>
      <c r="B85" s="80" t="s">
        <v>641</v>
      </c>
      <c r="C85" s="69" t="str">
        <f t="shared" ca="1" si="0"/>
        <v>OK</v>
      </c>
      <c r="D85" s="94" t="s">
        <v>329</v>
      </c>
      <c r="E85" s="98">
        <v>120.41</v>
      </c>
      <c r="F85" s="94">
        <v>31718013</v>
      </c>
      <c r="G85" s="93">
        <v>45809</v>
      </c>
      <c r="H85" s="120">
        <v>45835</v>
      </c>
      <c r="I85" s="94" t="s">
        <v>133</v>
      </c>
      <c r="J85" s="94" t="s">
        <v>840</v>
      </c>
      <c r="K85" s="94"/>
      <c r="L85" s="94" t="s">
        <v>329</v>
      </c>
    </row>
    <row r="86" spans="1:12">
      <c r="A86" s="69" t="str">
        <f ca="1">IFERROR(__xludf.DUMMYFUNCTION("""COMPUTED_VALUE"""),"GABRIEL CARVALHO PEREIRA")</f>
        <v>GABRIEL CARVALHO PEREIRA</v>
      </c>
      <c r="B86" s="85" t="s">
        <v>659</v>
      </c>
      <c r="C86" s="69" t="str">
        <f t="shared" ca="1" si="0"/>
        <v>OK</v>
      </c>
      <c r="D86" s="94" t="s">
        <v>857</v>
      </c>
      <c r="E86" s="98">
        <v>-101.23</v>
      </c>
      <c r="F86" s="94">
        <v>31718013</v>
      </c>
      <c r="G86" s="93">
        <v>45809</v>
      </c>
      <c r="H86" s="120">
        <v>45835</v>
      </c>
      <c r="I86" s="94" t="s">
        <v>133</v>
      </c>
      <c r="J86" s="94" t="s">
        <v>840</v>
      </c>
      <c r="K86" s="94"/>
      <c r="L86" s="94" t="s">
        <v>857</v>
      </c>
    </row>
    <row r="87" spans="1:12">
      <c r="A87" s="69" t="str">
        <f ca="1">IFERROR(__xludf.DUMMYFUNCTION("""COMPUTED_VALUE"""),"GABRIEL DE ALMEIDA MONTEIRO")</f>
        <v>GABRIEL DE ALMEIDA MONTEIRO</v>
      </c>
      <c r="B87" s="86" t="s">
        <v>641</v>
      </c>
      <c r="C87" s="69" t="str">
        <f t="shared" ca="1" si="0"/>
        <v>OK</v>
      </c>
      <c r="D87" s="94" t="s">
        <v>331</v>
      </c>
      <c r="E87" s="98">
        <v>102.58</v>
      </c>
      <c r="F87" s="94">
        <v>31718013</v>
      </c>
      <c r="G87" s="93">
        <v>45809</v>
      </c>
      <c r="H87" s="120">
        <v>45835</v>
      </c>
      <c r="I87" s="94" t="s">
        <v>133</v>
      </c>
      <c r="J87" s="94" t="s">
        <v>840</v>
      </c>
      <c r="K87" s="94"/>
      <c r="L87" s="94" t="s">
        <v>331</v>
      </c>
    </row>
    <row r="88" spans="1:12">
      <c r="A88" s="69" t="str">
        <f ca="1">IFERROR(__xludf.DUMMYFUNCTION("""COMPUTED_VALUE"""),"GABRIELLA VARELA DE OLIVEIRA")</f>
        <v>GABRIELLA VARELA DE OLIVEIRA</v>
      </c>
      <c r="B88" s="80" t="s">
        <v>641</v>
      </c>
      <c r="C88" s="69" t="str">
        <f t="shared" ca="1" si="0"/>
        <v>OK</v>
      </c>
      <c r="D88" s="118" t="s">
        <v>858</v>
      </c>
      <c r="E88" s="98">
        <v>207.7</v>
      </c>
      <c r="F88" s="94">
        <v>31718013</v>
      </c>
      <c r="G88" s="93">
        <v>45809</v>
      </c>
      <c r="H88" s="120">
        <v>45835</v>
      </c>
      <c r="I88" s="94" t="s">
        <v>133</v>
      </c>
      <c r="J88" s="94" t="s">
        <v>840</v>
      </c>
      <c r="K88" s="94"/>
      <c r="L88" s="94" t="s">
        <v>859</v>
      </c>
    </row>
    <row r="89" spans="1:12">
      <c r="A89" s="69" t="str">
        <f ca="1">IFERROR(__xludf.DUMMYFUNCTION("""COMPUTED_VALUE"""),"GABRIEL LIRA AUAD CARRIÓ")</f>
        <v>GABRIEL LIRA AUAD CARRIÓ</v>
      </c>
      <c r="B89" s="85" t="s">
        <v>662</v>
      </c>
      <c r="C89" s="69" t="str">
        <f t="shared" ca="1" si="0"/>
        <v>OK</v>
      </c>
      <c r="D89" s="94" t="s">
        <v>323</v>
      </c>
      <c r="E89" s="98">
        <v>185.74</v>
      </c>
      <c r="F89" s="94">
        <v>31718013</v>
      </c>
      <c r="G89" s="93">
        <v>45809</v>
      </c>
      <c r="H89" s="120">
        <v>45835</v>
      </c>
      <c r="I89" s="94" t="s">
        <v>133</v>
      </c>
      <c r="J89" s="94" t="s">
        <v>840</v>
      </c>
      <c r="K89" s="94"/>
      <c r="L89" s="94" t="s">
        <v>323</v>
      </c>
    </row>
    <row r="90" spans="1:12">
      <c r="A90" s="69" t="str">
        <f ca="1">IFERROR(__xludf.DUMMYFUNCTION("""COMPUTED_VALUE"""),"GABRIEL SAMPAIO DE SOUSA")</f>
        <v>GABRIEL SAMPAIO DE SOUSA</v>
      </c>
      <c r="B90" s="85" t="s">
        <v>645</v>
      </c>
      <c r="C90" s="69" t="str">
        <f t="shared" ca="1" si="0"/>
        <v>OK</v>
      </c>
      <c r="D90" s="94" t="s">
        <v>404</v>
      </c>
      <c r="E90" s="98">
        <v>120.41</v>
      </c>
      <c r="F90" s="94">
        <v>31718013</v>
      </c>
      <c r="G90" s="93">
        <v>45809</v>
      </c>
      <c r="H90" s="120">
        <v>45835</v>
      </c>
      <c r="I90" s="94" t="s">
        <v>133</v>
      </c>
      <c r="J90" s="94" t="s">
        <v>840</v>
      </c>
      <c r="K90" s="94"/>
      <c r="L90" s="94" t="s">
        <v>404</v>
      </c>
    </row>
    <row r="91" spans="1:12">
      <c r="A91" s="69" t="str">
        <f ca="1">IFERROR(__xludf.DUMMYFUNCTION("""COMPUTED_VALUE"""),"GEORGIA MARIANA DA SILVA")</f>
        <v>GEORGIA MARIANA DA SILVA</v>
      </c>
      <c r="B91" s="80" t="s">
        <v>641</v>
      </c>
      <c r="C91" s="69" t="str">
        <f t="shared" ca="1" si="0"/>
        <v>OK</v>
      </c>
      <c r="D91" s="94" t="s">
        <v>189</v>
      </c>
      <c r="E91" s="98">
        <v>141.86000000000001</v>
      </c>
      <c r="F91" s="94">
        <v>31718013</v>
      </c>
      <c r="G91" s="93">
        <v>45809</v>
      </c>
      <c r="H91" s="120">
        <v>45835</v>
      </c>
      <c r="I91" s="94" t="s">
        <v>133</v>
      </c>
      <c r="J91" s="94" t="s">
        <v>840</v>
      </c>
      <c r="K91" s="94"/>
      <c r="L91" s="94" t="s">
        <v>189</v>
      </c>
    </row>
    <row r="92" spans="1:12">
      <c r="A92" s="69" t="str">
        <f ca="1">IFERROR(__xludf.DUMMYFUNCTION("""COMPUTED_VALUE"""),"GEORGIA MARIANA DA SILVA PEREIRA")</f>
        <v>GEORGIA MARIANA DA SILVA PEREIRA</v>
      </c>
      <c r="B92" s="80" t="s">
        <v>641</v>
      </c>
      <c r="C92" s="69" t="str">
        <f t="shared" ca="1" si="0"/>
        <v>OK</v>
      </c>
      <c r="D92" s="94" t="s">
        <v>210</v>
      </c>
      <c r="E92" s="98">
        <v>102.58</v>
      </c>
      <c r="F92" s="94">
        <v>31718013</v>
      </c>
      <c r="G92" s="93">
        <v>45809</v>
      </c>
      <c r="H92" s="120">
        <v>45835</v>
      </c>
      <c r="I92" s="94" t="s">
        <v>133</v>
      </c>
      <c r="J92" s="94" t="s">
        <v>840</v>
      </c>
      <c r="K92" s="94"/>
      <c r="L92" s="94" t="s">
        <v>210</v>
      </c>
    </row>
    <row r="93" spans="1:12">
      <c r="A93" s="69" t="str">
        <f ca="1">IFERROR(__xludf.DUMMYFUNCTION("""COMPUTED_VALUE"""),"GIOVANNI MATOS STELAI GIRÃO")</f>
        <v>GIOVANNI MATOS STELAI GIRÃO</v>
      </c>
      <c r="B93" s="80" t="s">
        <v>641</v>
      </c>
      <c r="C93" s="69" t="str">
        <f t="shared" ca="1" si="0"/>
        <v>OK</v>
      </c>
      <c r="D93" s="94" t="s">
        <v>154</v>
      </c>
      <c r="E93" s="98">
        <v>297.31</v>
      </c>
      <c r="F93" s="94">
        <v>31718013</v>
      </c>
      <c r="G93" s="93">
        <v>45809</v>
      </c>
      <c r="H93" s="120">
        <v>45835</v>
      </c>
      <c r="I93" s="94" t="s">
        <v>133</v>
      </c>
      <c r="J93" s="94" t="s">
        <v>840</v>
      </c>
      <c r="K93" s="94"/>
      <c r="L93" s="94" t="s">
        <v>154</v>
      </c>
    </row>
    <row r="94" spans="1:12">
      <c r="A94" s="69" t="str">
        <f ca="1">IFERROR(__xludf.DUMMYFUNCTION("""COMPUTED_VALUE"""),"GLAUBER RODRIGUES GOMES")</f>
        <v>GLAUBER RODRIGUES GOMES</v>
      </c>
      <c r="B94" s="86" t="s">
        <v>641</v>
      </c>
      <c r="C94" s="69" t="str">
        <f t="shared" ca="1" si="0"/>
        <v>OK</v>
      </c>
      <c r="D94" s="94" t="s">
        <v>273</v>
      </c>
      <c r="E94" s="98">
        <v>176.26</v>
      </c>
      <c r="F94" s="94">
        <v>31718013</v>
      </c>
      <c r="G94" s="93">
        <v>45809</v>
      </c>
      <c r="H94" s="120">
        <v>45835</v>
      </c>
      <c r="I94" s="94" t="s">
        <v>133</v>
      </c>
      <c r="J94" s="94" t="s">
        <v>840</v>
      </c>
      <c r="K94" s="94"/>
      <c r="L94" s="94" t="s">
        <v>273</v>
      </c>
    </row>
    <row r="95" spans="1:12">
      <c r="A95" s="69" t="str">
        <f ca="1">IFERROR(__xludf.DUMMYFUNCTION("""COMPUTED_VALUE"""),"GLAUBERT RODRIGUES DE JESUS")</f>
        <v>GLAUBERT RODRIGUES DE JESUS</v>
      </c>
      <c r="B95" s="80" t="s">
        <v>641</v>
      </c>
      <c r="C95" s="69" t="str">
        <f t="shared" ca="1" si="0"/>
        <v>OK</v>
      </c>
      <c r="D95" s="94" t="s">
        <v>251</v>
      </c>
      <c r="E95" s="98">
        <v>134.5</v>
      </c>
      <c r="F95" s="94">
        <v>31718013</v>
      </c>
      <c r="G95" s="93">
        <v>45809</v>
      </c>
      <c r="H95" s="120">
        <v>45835</v>
      </c>
      <c r="I95" s="94" t="s">
        <v>133</v>
      </c>
      <c r="J95" s="94" t="s">
        <v>840</v>
      </c>
      <c r="K95" s="94"/>
      <c r="L95" s="94" t="s">
        <v>251</v>
      </c>
    </row>
    <row r="96" spans="1:12">
      <c r="A96" s="69" t="str">
        <f ca="1">IFERROR(__xludf.DUMMYFUNCTION("""COMPUTED_VALUE"""),"GRAZIELLE VITORIA NEVES GOMES")</f>
        <v>GRAZIELLE VITORIA NEVES GOMES</v>
      </c>
      <c r="B96" s="80" t="s">
        <v>641</v>
      </c>
      <c r="C96" s="69" t="str">
        <f t="shared" ca="1" si="0"/>
        <v>OK</v>
      </c>
      <c r="D96" s="94" t="s">
        <v>328</v>
      </c>
      <c r="E96" s="98">
        <v>120.41</v>
      </c>
      <c r="F96" s="94">
        <v>31718013</v>
      </c>
      <c r="G96" s="93">
        <v>45809</v>
      </c>
      <c r="H96" s="120">
        <v>45835</v>
      </c>
      <c r="I96" s="94" t="s">
        <v>133</v>
      </c>
      <c r="J96" s="94" t="s">
        <v>840</v>
      </c>
      <c r="K96" s="94"/>
      <c r="L96" s="94" t="s">
        <v>328</v>
      </c>
    </row>
    <row r="97" spans="1:12">
      <c r="A97" s="69" t="str">
        <f ca="1">IFERROR(__xludf.DUMMYFUNCTION("""COMPUTED_VALUE"""),"GUILHERME SIMOES DE CARVALHO")</f>
        <v>GUILHERME SIMOES DE CARVALHO</v>
      </c>
      <c r="B97" s="85" t="s">
        <v>645</v>
      </c>
      <c r="C97" s="69" t="str">
        <f t="shared" ca="1" si="0"/>
        <v>OK</v>
      </c>
      <c r="D97" s="94" t="s">
        <v>382</v>
      </c>
      <c r="E97" s="98">
        <v>228.49</v>
      </c>
      <c r="F97" s="94">
        <v>31718013</v>
      </c>
      <c r="G97" s="93">
        <v>45809</v>
      </c>
      <c r="H97" s="120">
        <v>45835</v>
      </c>
      <c r="I97" s="94" t="s">
        <v>133</v>
      </c>
      <c r="J97" s="94" t="s">
        <v>840</v>
      </c>
      <c r="K97" s="94"/>
      <c r="L97" s="94" t="s">
        <v>382</v>
      </c>
    </row>
    <row r="98" spans="1:12">
      <c r="A98" s="69" t="str">
        <f ca="1">IFERROR(__xludf.DUMMYFUNCTION("""COMPUTED_VALUE"""),"GUSTAVO MACHADO SOEIRO")</f>
        <v>GUSTAVO MACHADO SOEIRO</v>
      </c>
      <c r="B98" s="80" t="s">
        <v>641</v>
      </c>
      <c r="C98" s="69" t="str">
        <f t="shared" ca="1" si="0"/>
        <v>OK</v>
      </c>
      <c r="D98" s="94" t="s">
        <v>644</v>
      </c>
      <c r="E98" s="98">
        <v>102.58</v>
      </c>
      <c r="F98" s="94">
        <v>31718013</v>
      </c>
      <c r="G98" s="93">
        <v>45809</v>
      </c>
      <c r="H98" s="120">
        <v>45835</v>
      </c>
      <c r="I98" s="94" t="s">
        <v>133</v>
      </c>
      <c r="J98" s="94" t="s">
        <v>840</v>
      </c>
      <c r="K98" s="94"/>
      <c r="L98" s="94" t="s">
        <v>644</v>
      </c>
    </row>
    <row r="99" spans="1:12">
      <c r="A99" s="69" t="str">
        <f ca="1">IFERROR(__xludf.DUMMYFUNCTION("""COMPUTED_VALUE"""),"HUGO DE AQUINO VOLOTÃO")</f>
        <v>HUGO DE AQUINO VOLOTÃO</v>
      </c>
      <c r="B99" s="86" t="s">
        <v>641</v>
      </c>
      <c r="C99" s="69" t="str">
        <f t="shared" ca="1" si="0"/>
        <v>OK</v>
      </c>
      <c r="D99" s="94" t="s">
        <v>218</v>
      </c>
      <c r="E99" s="98">
        <v>75.53</v>
      </c>
      <c r="F99" s="94">
        <v>31718013</v>
      </c>
      <c r="G99" s="93">
        <v>45809</v>
      </c>
      <c r="H99" s="120">
        <v>45835</v>
      </c>
      <c r="I99" s="94" t="s">
        <v>133</v>
      </c>
      <c r="J99" s="94" t="s">
        <v>840</v>
      </c>
      <c r="K99" s="94"/>
      <c r="L99" s="94" t="s">
        <v>218</v>
      </c>
    </row>
    <row r="100" spans="1:12">
      <c r="A100" s="69" t="str">
        <f ca="1">IFERROR(__xludf.DUMMYFUNCTION("""COMPUTED_VALUE"""),"IGOR BARROS DA SILVA")</f>
        <v>IGOR BARROS DA SILVA</v>
      </c>
      <c r="B100" s="80" t="s">
        <v>641</v>
      </c>
      <c r="C100" s="69" t="str">
        <f t="shared" ca="1" si="0"/>
        <v>OK</v>
      </c>
      <c r="D100" s="94" t="s">
        <v>235</v>
      </c>
      <c r="E100" s="98">
        <v>297.31</v>
      </c>
      <c r="F100" s="94">
        <v>31718013</v>
      </c>
      <c r="G100" s="93">
        <v>45809</v>
      </c>
      <c r="H100" s="120">
        <v>45835</v>
      </c>
      <c r="I100" s="94" t="s">
        <v>133</v>
      </c>
      <c r="J100" s="94" t="s">
        <v>840</v>
      </c>
      <c r="K100" s="94"/>
      <c r="L100" s="94" t="s">
        <v>235</v>
      </c>
    </row>
    <row r="101" spans="1:12">
      <c r="A101" s="69" t="str">
        <f ca="1">IFERROR(__xludf.DUMMYFUNCTION("""COMPUTED_VALUE"""),"IURY CAUAM JESUS DA COSTA")</f>
        <v>IURY CAUAM JESUS DA COSTA</v>
      </c>
      <c r="B101" s="80" t="s">
        <v>641</v>
      </c>
      <c r="C101" s="69" t="str">
        <f t="shared" ca="1" si="0"/>
        <v>OK</v>
      </c>
      <c r="D101" s="118" t="s">
        <v>240</v>
      </c>
      <c r="E101" s="98">
        <v>102.58</v>
      </c>
      <c r="F101" s="94">
        <v>31718013</v>
      </c>
      <c r="G101" s="93">
        <v>45809</v>
      </c>
      <c r="H101" s="120">
        <v>45835</v>
      </c>
      <c r="I101" s="94" t="s">
        <v>133</v>
      </c>
      <c r="J101" s="94" t="s">
        <v>840</v>
      </c>
      <c r="K101" s="94"/>
      <c r="L101" s="94" t="s">
        <v>241</v>
      </c>
    </row>
    <row r="102" spans="1:12">
      <c r="A102" s="69" t="str">
        <f ca="1">IFERROR(__xludf.DUMMYFUNCTION("""COMPUTED_VALUE"""),"IURY DOS SANTOS DA SILVA")</f>
        <v>IURY DOS SANTOS DA SILVA</v>
      </c>
      <c r="B102" s="80" t="s">
        <v>641</v>
      </c>
      <c r="C102" s="69" t="str">
        <f t="shared" ca="1" si="0"/>
        <v>OK</v>
      </c>
      <c r="D102" s="118" t="s">
        <v>369</v>
      </c>
      <c r="E102" s="98">
        <v>120.41</v>
      </c>
      <c r="F102" s="94">
        <v>31718013</v>
      </c>
      <c r="G102" s="93">
        <v>45809</v>
      </c>
      <c r="H102" s="120">
        <v>45835</v>
      </c>
      <c r="I102" s="94" t="s">
        <v>133</v>
      </c>
      <c r="J102" s="94" t="s">
        <v>840</v>
      </c>
      <c r="K102" s="94"/>
      <c r="L102" s="94" t="s">
        <v>860</v>
      </c>
    </row>
    <row r="103" spans="1:12">
      <c r="A103" s="69" t="str">
        <f ca="1">IFERROR(__xludf.DUMMYFUNCTION("""COMPUTED_VALUE"""),"IVAN DE MELLO")</f>
        <v>IVAN DE MELLO</v>
      </c>
      <c r="B103" s="80" t="s">
        <v>641</v>
      </c>
      <c r="C103" s="69" t="str">
        <f t="shared" ca="1" si="0"/>
        <v>OK</v>
      </c>
      <c r="D103" s="94" t="s">
        <v>420</v>
      </c>
      <c r="E103" s="98">
        <v>120.41</v>
      </c>
      <c r="F103" s="94">
        <v>31718013</v>
      </c>
      <c r="G103" s="93">
        <v>45809</v>
      </c>
      <c r="H103" s="120">
        <v>45835</v>
      </c>
      <c r="I103" s="94" t="s">
        <v>133</v>
      </c>
      <c r="J103" s="94" t="s">
        <v>840</v>
      </c>
      <c r="K103" s="94"/>
      <c r="L103" s="94" t="s">
        <v>420</v>
      </c>
    </row>
    <row r="104" spans="1:12">
      <c r="A104" s="69" t="str">
        <f ca="1">IFERROR(__xludf.DUMMYFUNCTION("""COMPUTED_VALUE"""),"JACSON DE LIMA LEANDRO")</f>
        <v>JACSON DE LIMA LEANDRO</v>
      </c>
      <c r="B104" s="80" t="s">
        <v>641</v>
      </c>
      <c r="C104" s="69" t="str">
        <f t="shared" ca="1" si="0"/>
        <v>OK</v>
      </c>
      <c r="D104" s="94" t="s">
        <v>643</v>
      </c>
      <c r="E104" s="98">
        <v>648.88</v>
      </c>
      <c r="F104" s="94">
        <v>31718013</v>
      </c>
      <c r="G104" s="93">
        <v>45809</v>
      </c>
      <c r="H104" s="120">
        <v>45835</v>
      </c>
      <c r="I104" s="94" t="s">
        <v>133</v>
      </c>
      <c r="J104" s="94" t="s">
        <v>840</v>
      </c>
      <c r="K104" s="94"/>
      <c r="L104" s="94" t="s">
        <v>643</v>
      </c>
    </row>
    <row r="105" spans="1:12">
      <c r="A105" s="69" t="str">
        <f ca="1">IFERROR(__xludf.DUMMYFUNCTION("""COMPUTED_VALUE"""),"JANILSON FERREIRA ACIOLI JUNIOR")</f>
        <v>JANILSON FERREIRA ACIOLI JUNIOR</v>
      </c>
      <c r="B105" s="84" t="s">
        <v>664</v>
      </c>
      <c r="C105" s="69" t="str">
        <f t="shared" ca="1" si="0"/>
        <v>OK</v>
      </c>
      <c r="D105" s="94" t="s">
        <v>324</v>
      </c>
      <c r="E105" s="98">
        <v>404.73</v>
      </c>
      <c r="F105" s="94">
        <v>31718013</v>
      </c>
      <c r="G105" s="93">
        <v>45809</v>
      </c>
      <c r="H105" s="120">
        <v>45835</v>
      </c>
      <c r="I105" s="94" t="s">
        <v>133</v>
      </c>
      <c r="J105" s="94" t="s">
        <v>840</v>
      </c>
      <c r="K105" s="94"/>
      <c r="L105" s="94" t="s">
        <v>324</v>
      </c>
    </row>
    <row r="106" spans="1:12">
      <c r="A106" s="69" t="str">
        <f ca="1">IFERROR(__xludf.DUMMYFUNCTION("""COMPUTED_VALUE"""),"JEANDERSON CRISTIAN DA SILVA TEIXEIRA")</f>
        <v>JEANDERSON CRISTIAN DA SILVA TEIXEIRA</v>
      </c>
      <c r="B106" s="80" t="s">
        <v>641</v>
      </c>
      <c r="C106" s="69" t="str">
        <f t="shared" ca="1" si="0"/>
        <v>OK</v>
      </c>
      <c r="D106" s="118" t="s">
        <v>242</v>
      </c>
      <c r="E106" s="98">
        <v>223.91</v>
      </c>
      <c r="F106" s="94">
        <v>31718013</v>
      </c>
      <c r="G106" s="93">
        <v>45809</v>
      </c>
      <c r="H106" s="120">
        <v>45835</v>
      </c>
      <c r="I106" s="94" t="s">
        <v>133</v>
      </c>
      <c r="J106" s="94" t="s">
        <v>840</v>
      </c>
      <c r="K106" s="94"/>
      <c r="L106" s="94" t="s">
        <v>703</v>
      </c>
    </row>
    <row r="107" spans="1:12">
      <c r="A107" s="69" t="str">
        <f ca="1">IFERROR(__xludf.DUMMYFUNCTION("""COMPUTED_VALUE"""),"JENIFFER LUISA CHAGAS DA CONCEIÇÃO")</f>
        <v>JENIFFER LUISA CHAGAS DA CONCEIÇÃO</v>
      </c>
      <c r="B107" s="85" t="s">
        <v>665</v>
      </c>
      <c r="C107" s="69" t="str">
        <f t="shared" ca="1" si="0"/>
        <v>OK</v>
      </c>
      <c r="D107" s="94" t="s">
        <v>386</v>
      </c>
      <c r="E107" s="98">
        <v>223.91</v>
      </c>
      <c r="F107" s="94">
        <v>31718013</v>
      </c>
      <c r="G107" s="93">
        <v>45809</v>
      </c>
      <c r="H107" s="120">
        <v>45835</v>
      </c>
      <c r="I107" s="94" t="s">
        <v>133</v>
      </c>
      <c r="J107" s="94" t="s">
        <v>840</v>
      </c>
      <c r="K107" s="94"/>
      <c r="L107" s="94" t="s">
        <v>386</v>
      </c>
    </row>
    <row r="108" spans="1:12">
      <c r="A108" s="69" t="str">
        <f ca="1">IFERROR(__xludf.DUMMYFUNCTION("""COMPUTED_VALUE"""),"JHEANCARLOS JESUS DA SILVA")</f>
        <v>JHEANCARLOS JESUS DA SILVA</v>
      </c>
      <c r="B108" s="80" t="s">
        <v>641</v>
      </c>
      <c r="C108" s="69" t="str">
        <f t="shared" ca="1" si="0"/>
        <v>OK</v>
      </c>
      <c r="D108" s="94" t="s">
        <v>232</v>
      </c>
      <c r="E108" s="98">
        <v>129.97999999999999</v>
      </c>
      <c r="F108" s="94">
        <v>31886216</v>
      </c>
      <c r="G108" s="93">
        <v>45839</v>
      </c>
      <c r="H108" s="120">
        <v>45804</v>
      </c>
      <c r="I108" s="94" t="s">
        <v>133</v>
      </c>
      <c r="J108" s="94" t="s">
        <v>840</v>
      </c>
      <c r="K108" s="94"/>
      <c r="L108" s="94" t="s">
        <v>232</v>
      </c>
    </row>
    <row r="109" spans="1:12">
      <c r="A109" s="69" t="str">
        <f ca="1">IFERROR(__xludf.DUMMYFUNCTION("""COMPUTED_VALUE"""),"JHONNY FERREIRA MOREIRA")</f>
        <v>JHONNY FERREIRA MOREIRA</v>
      </c>
      <c r="B109" s="80" t="s">
        <v>641</v>
      </c>
      <c r="C109" s="69" t="str">
        <f t="shared" ca="1" si="0"/>
        <v>OK</v>
      </c>
      <c r="D109" s="118" t="s">
        <v>254</v>
      </c>
      <c r="E109" s="98">
        <v>122.15</v>
      </c>
      <c r="F109" s="94">
        <v>31886216</v>
      </c>
      <c r="G109" s="93">
        <v>45839</v>
      </c>
      <c r="H109" s="120">
        <v>45804</v>
      </c>
      <c r="I109" s="94" t="s">
        <v>133</v>
      </c>
      <c r="J109" s="94" t="s">
        <v>840</v>
      </c>
      <c r="K109" s="94"/>
      <c r="L109" s="94" t="s">
        <v>256</v>
      </c>
    </row>
    <row r="110" spans="1:12">
      <c r="A110" s="69" t="str">
        <f ca="1">IFERROR(__xludf.DUMMYFUNCTION("""COMPUTED_VALUE"""),"JHOUBERTT DA SILVA QUINTANILHA")</f>
        <v>JHOUBERTT DA SILVA QUINTANILHA</v>
      </c>
      <c r="B110" s="80" t="s">
        <v>641</v>
      </c>
      <c r="C110" s="69" t="str">
        <f t="shared" ca="1" si="0"/>
        <v>OK</v>
      </c>
      <c r="D110" s="118" t="s">
        <v>275</v>
      </c>
      <c r="E110" s="98">
        <v>32.630000000000003</v>
      </c>
      <c r="F110" s="94">
        <v>31886216</v>
      </c>
      <c r="G110" s="93">
        <v>45839</v>
      </c>
      <c r="H110" s="120">
        <v>45804</v>
      </c>
      <c r="I110" s="94" t="s">
        <v>133</v>
      </c>
      <c r="J110" s="94" t="s">
        <v>840</v>
      </c>
      <c r="K110" s="94"/>
      <c r="L110" s="94" t="s">
        <v>276</v>
      </c>
    </row>
    <row r="111" spans="1:12">
      <c r="A111" s="69" t="str">
        <f ca="1">IFERROR(__xludf.DUMMYFUNCTION("""COMPUTED_VALUE"""),"JOÃO DE JESUS MELONIO REIS")</f>
        <v>JOÃO DE JESUS MELONIO REIS</v>
      </c>
      <c r="B111" s="80" t="s">
        <v>641</v>
      </c>
      <c r="C111" s="69" t="str">
        <f t="shared" ca="1" si="0"/>
        <v>OK</v>
      </c>
      <c r="D111" s="94" t="s">
        <v>198</v>
      </c>
      <c r="E111" s="98">
        <v>109.25</v>
      </c>
      <c r="F111" s="94">
        <v>31886216</v>
      </c>
      <c r="G111" s="93">
        <v>45839</v>
      </c>
      <c r="H111" s="120">
        <v>45804</v>
      </c>
      <c r="I111" s="94" t="s">
        <v>133</v>
      </c>
      <c r="J111" s="94" t="s">
        <v>840</v>
      </c>
      <c r="K111" s="94"/>
      <c r="L111" s="94" t="s">
        <v>198</v>
      </c>
    </row>
    <row r="112" spans="1:12">
      <c r="A112" s="69" t="str">
        <f ca="1">IFERROR(__xludf.DUMMYFUNCTION("""COMPUTED_VALUE"""),"JOÃO GABRIEL DE LIMA PEREIRA")</f>
        <v>JOÃO GABRIEL DE LIMA PEREIRA</v>
      </c>
      <c r="B112" s="85" t="s">
        <v>666</v>
      </c>
      <c r="C112" s="69" t="str">
        <f t="shared" ca="1" si="0"/>
        <v>OK</v>
      </c>
      <c r="D112" s="94" t="s">
        <v>387</v>
      </c>
      <c r="E112" s="98">
        <v>1.49</v>
      </c>
      <c r="F112" s="94">
        <v>31886216</v>
      </c>
      <c r="G112" s="93">
        <v>45839</v>
      </c>
      <c r="H112" s="120">
        <v>45804</v>
      </c>
      <c r="I112" s="94" t="s">
        <v>133</v>
      </c>
      <c r="J112" s="94" t="s">
        <v>840</v>
      </c>
      <c r="K112" s="94"/>
      <c r="L112" s="94" t="s">
        <v>387</v>
      </c>
    </row>
    <row r="113" spans="1:12">
      <c r="A113" s="69" t="str">
        <f ca="1">IFERROR(__xludf.DUMMYFUNCTION("""COMPUTED_VALUE"""),"JOÃO LUCAS LIMA PEREIRA")</f>
        <v>JOÃO LUCAS LIMA PEREIRA</v>
      </c>
      <c r="B113" s="80" t="s">
        <v>641</v>
      </c>
      <c r="C113" s="69" t="str">
        <f t="shared" ca="1" si="0"/>
        <v>OK</v>
      </c>
      <c r="D113" s="94" t="s">
        <v>244</v>
      </c>
      <c r="E113" s="98">
        <v>33.270000000000003</v>
      </c>
      <c r="F113" s="94">
        <v>31886216</v>
      </c>
      <c r="G113" s="93">
        <v>45839</v>
      </c>
      <c r="H113" s="120">
        <v>45804</v>
      </c>
      <c r="I113" s="94" t="s">
        <v>133</v>
      </c>
      <c r="J113" s="94" t="s">
        <v>840</v>
      </c>
      <c r="K113" s="94"/>
      <c r="L113" s="94" t="s">
        <v>244</v>
      </c>
    </row>
    <row r="114" spans="1:12">
      <c r="A114" s="69" t="str">
        <f ca="1">IFERROR(__xludf.DUMMYFUNCTION("""COMPUTED_VALUE"""),"JOAO PAULO TAVARES SILVA")</f>
        <v>JOAO PAULO TAVARES SILVA</v>
      </c>
      <c r="B114" s="85" t="s">
        <v>667</v>
      </c>
      <c r="C114" s="69" t="str">
        <f t="shared" ca="1" si="0"/>
        <v>OK</v>
      </c>
      <c r="D114" s="94" t="s">
        <v>391</v>
      </c>
      <c r="E114" s="98">
        <v>48.37</v>
      </c>
      <c r="F114" s="94">
        <v>31886216</v>
      </c>
      <c r="G114" s="93">
        <v>45839</v>
      </c>
      <c r="H114" s="120">
        <v>45804</v>
      </c>
      <c r="I114" s="94" t="s">
        <v>133</v>
      </c>
      <c r="J114" s="94" t="s">
        <v>840</v>
      </c>
      <c r="K114" s="94"/>
      <c r="L114" s="94" t="s">
        <v>391</v>
      </c>
    </row>
    <row r="115" spans="1:12">
      <c r="A115" s="69" t="str">
        <f ca="1">IFERROR(__xludf.DUMMYFUNCTION("""COMPUTED_VALUE"""),"JOÃO PEDRO CARDOSO ARIO")</f>
        <v>JOÃO PEDRO CARDOSO ARIO</v>
      </c>
      <c r="B115" s="80" t="s">
        <v>641</v>
      </c>
      <c r="C115" s="69" t="str">
        <f t="shared" ca="1" si="0"/>
        <v>OK</v>
      </c>
      <c r="D115" s="118" t="s">
        <v>270</v>
      </c>
      <c r="E115" s="98">
        <v>65.099999999999994</v>
      </c>
      <c r="F115" s="94">
        <v>31886216</v>
      </c>
      <c r="G115" s="93">
        <v>45839</v>
      </c>
      <c r="H115" s="120">
        <v>45804</v>
      </c>
      <c r="I115" s="94" t="s">
        <v>133</v>
      </c>
      <c r="J115" s="94" t="s">
        <v>840</v>
      </c>
      <c r="K115" s="94"/>
      <c r="L115" s="94" t="s">
        <v>861</v>
      </c>
    </row>
    <row r="116" spans="1:12">
      <c r="A116" s="69" t="str">
        <f ca="1">IFERROR(__xludf.DUMMYFUNCTION("""COMPUTED_VALUE"""),"JOÃO RODRIGUES PEREIRA")</f>
        <v>JOÃO RODRIGUES PEREIRA</v>
      </c>
      <c r="B116" s="80" t="s">
        <v>641</v>
      </c>
      <c r="C116" s="69" t="str">
        <f t="shared" ca="1" si="0"/>
        <v>OK</v>
      </c>
      <c r="D116" s="94" t="s">
        <v>384</v>
      </c>
      <c r="E116" s="98">
        <v>100.31</v>
      </c>
      <c r="F116" s="94">
        <v>31886216</v>
      </c>
      <c r="G116" s="93">
        <v>45839</v>
      </c>
      <c r="H116" s="120">
        <v>45804</v>
      </c>
      <c r="I116" s="94" t="s">
        <v>133</v>
      </c>
      <c r="J116" s="94" t="s">
        <v>840</v>
      </c>
      <c r="K116" s="94"/>
      <c r="L116" s="94" t="s">
        <v>384</v>
      </c>
    </row>
    <row r="117" spans="1:12">
      <c r="A117" s="69" t="str">
        <f ca="1">IFERROR(__xludf.DUMMYFUNCTION("""COMPUTED_VALUE"""),"JOÃO VICTOR VASCONCELLOS DE SOUSA")</f>
        <v>JOÃO VICTOR VASCONCELLOS DE SOUSA</v>
      </c>
      <c r="B117" s="80" t="s">
        <v>641</v>
      </c>
      <c r="C117" s="69" t="str">
        <f t="shared" ca="1" si="0"/>
        <v>Incompleto</v>
      </c>
      <c r="D117" s="94" t="s">
        <v>346</v>
      </c>
      <c r="E117" s="98">
        <v>38.21</v>
      </c>
      <c r="F117" s="94">
        <v>31886216</v>
      </c>
      <c r="G117" s="93">
        <v>45839</v>
      </c>
      <c r="H117" s="120">
        <v>45804</v>
      </c>
      <c r="I117" s="94" t="s">
        <v>133</v>
      </c>
      <c r="J117" s="94" t="s">
        <v>840</v>
      </c>
      <c r="K117" s="94"/>
      <c r="L117" s="94" t="s">
        <v>346</v>
      </c>
    </row>
    <row r="118" spans="1:12">
      <c r="A118" s="69" t="str">
        <f ca="1">IFERROR(__xludf.DUMMYFUNCTION("""COMPUTED_VALUE"""),"JOÃO VITOR MOÇO SANTOS")</f>
        <v>JOÃO VITOR MOÇO SANTOS</v>
      </c>
      <c r="B118" s="85" t="s">
        <v>668</v>
      </c>
      <c r="C118" s="69" t="str">
        <f t="shared" ca="1" si="0"/>
        <v>Incompleto</v>
      </c>
      <c r="D118" s="94" t="s">
        <v>346</v>
      </c>
      <c r="E118" s="98">
        <v>0.68</v>
      </c>
      <c r="F118" s="94">
        <v>31886216</v>
      </c>
      <c r="G118" s="93">
        <v>45839</v>
      </c>
      <c r="H118" s="120">
        <v>45804</v>
      </c>
      <c r="I118" s="94" t="s">
        <v>133</v>
      </c>
      <c r="J118" s="94" t="s">
        <v>840</v>
      </c>
      <c r="K118" s="94"/>
      <c r="L118" s="94" t="s">
        <v>346</v>
      </c>
    </row>
    <row r="119" spans="1:12">
      <c r="A119" s="69" t="str">
        <f ca="1">IFERROR(__xludf.DUMMYFUNCTION("""COMPUTED_VALUE"""),"JORGE LUIZ RAMOS JUNIOR")</f>
        <v>JORGE LUIZ RAMOS JUNIOR</v>
      </c>
      <c r="B119" s="80" t="s">
        <v>641</v>
      </c>
      <c r="C119" s="69" t="str">
        <f t="shared" ca="1" si="0"/>
        <v>OK</v>
      </c>
      <c r="D119" s="94" t="s">
        <v>180</v>
      </c>
      <c r="E119" s="98">
        <v>145.07999999999998</v>
      </c>
      <c r="F119" s="94">
        <v>31886216</v>
      </c>
      <c r="G119" s="93">
        <v>45839</v>
      </c>
      <c r="H119" s="120">
        <v>45804</v>
      </c>
      <c r="I119" s="94" t="s">
        <v>133</v>
      </c>
      <c r="J119" s="94" t="s">
        <v>840</v>
      </c>
      <c r="K119" s="94"/>
      <c r="L119" s="94" t="s">
        <v>180</v>
      </c>
    </row>
    <row r="120" spans="1:12">
      <c r="A120" s="69" t="str">
        <f ca="1">IFERROR(__xludf.DUMMYFUNCTION("""COMPUTED_VALUE"""),"JOSÉ FÁBIO ALVES DA SILVA")</f>
        <v>JOSÉ FÁBIO ALVES DA SILVA</v>
      </c>
      <c r="B120" s="80" t="s">
        <v>641</v>
      </c>
      <c r="C120" s="69" t="str">
        <f t="shared" ca="1" si="0"/>
        <v>OK</v>
      </c>
      <c r="D120" s="94" t="s">
        <v>321</v>
      </c>
      <c r="E120" s="98">
        <v>65.27</v>
      </c>
      <c r="F120" s="94">
        <v>31886216</v>
      </c>
      <c r="G120" s="93">
        <v>45839</v>
      </c>
      <c r="H120" s="120">
        <v>45804</v>
      </c>
      <c r="I120" s="94" t="s">
        <v>133</v>
      </c>
      <c r="J120" s="94" t="s">
        <v>840</v>
      </c>
      <c r="K120" s="94"/>
      <c r="L120" s="94" t="s">
        <v>321</v>
      </c>
    </row>
    <row r="121" spans="1:12">
      <c r="A121" s="69" t="str">
        <f ca="1">IFERROR(__xludf.DUMMYFUNCTION("""COMPUTED_VALUE"""),"JOSÉ LEONARDO PENHA PEREIRA")</f>
        <v>JOSÉ LEONARDO PENHA PEREIRA</v>
      </c>
      <c r="B121" s="80" t="s">
        <v>641</v>
      </c>
      <c r="C121" s="87">
        <v>45674</v>
      </c>
      <c r="D121" s="94" t="s">
        <v>862</v>
      </c>
      <c r="E121" s="98">
        <v>1.35</v>
      </c>
      <c r="F121" s="94">
        <v>31886216</v>
      </c>
      <c r="G121" s="93">
        <v>45839</v>
      </c>
      <c r="H121" s="120">
        <v>45804</v>
      </c>
      <c r="I121" s="94" t="s">
        <v>133</v>
      </c>
      <c r="J121" s="94" t="s">
        <v>840</v>
      </c>
      <c r="K121" s="94"/>
      <c r="L121" s="94" t="s">
        <v>862</v>
      </c>
    </row>
    <row r="122" spans="1:12">
      <c r="A122" s="69" t="str">
        <f ca="1">IFERROR(__xludf.DUMMYFUNCTION("""COMPUTED_VALUE"""),"JOSÉ MARCOS PEREIRA DA SILVA")</f>
        <v>JOSÉ MARCOS PEREIRA DA SILVA</v>
      </c>
      <c r="B122" s="80" t="s">
        <v>641</v>
      </c>
      <c r="C122" s="69" t="str">
        <f t="shared" ref="C122:C154" ca="1" si="1">IF(COUNTIF(A:A, D122)&gt;0, "OK", "Incompleto")</f>
        <v>OK</v>
      </c>
      <c r="D122" s="94" t="s">
        <v>195</v>
      </c>
      <c r="E122" s="98">
        <v>150.97</v>
      </c>
      <c r="F122" s="94">
        <v>31886216</v>
      </c>
      <c r="G122" s="93">
        <v>45839</v>
      </c>
      <c r="H122" s="120">
        <v>45804</v>
      </c>
      <c r="I122" s="94" t="s">
        <v>133</v>
      </c>
      <c r="J122" s="94" t="s">
        <v>840</v>
      </c>
      <c r="K122" s="94"/>
      <c r="L122" s="94" t="s">
        <v>195</v>
      </c>
    </row>
    <row r="123" spans="1:12">
      <c r="A123" s="69" t="str">
        <f ca="1">IFERROR(__xludf.DUMMYFUNCTION("""COMPUTED_VALUE"""),"JOYCE DE OLIVEIRA MOTA")</f>
        <v>JOYCE DE OLIVEIRA MOTA</v>
      </c>
      <c r="B123" s="86" t="s">
        <v>641</v>
      </c>
      <c r="C123" s="69" t="str">
        <f t="shared" ca="1" si="1"/>
        <v>OK</v>
      </c>
      <c r="D123" s="94" t="s">
        <v>236</v>
      </c>
      <c r="E123" s="98">
        <v>362.1</v>
      </c>
      <c r="F123" s="94">
        <v>31886216</v>
      </c>
      <c r="G123" s="93">
        <v>45839</v>
      </c>
      <c r="H123" s="120">
        <v>45804</v>
      </c>
      <c r="I123" s="94" t="s">
        <v>133</v>
      </c>
      <c r="J123" s="94" t="s">
        <v>840</v>
      </c>
      <c r="K123" s="94"/>
      <c r="L123" s="94" t="s">
        <v>236</v>
      </c>
    </row>
    <row r="124" spans="1:12">
      <c r="A124" s="69" t="str">
        <f ca="1">IFERROR(__xludf.DUMMYFUNCTION("""COMPUTED_VALUE"""),"JUAN PATRICK MOURA NUNES")</f>
        <v>JUAN PATRICK MOURA NUNES</v>
      </c>
      <c r="B124" s="80" t="s">
        <v>641</v>
      </c>
      <c r="C124" s="69" t="str">
        <f t="shared" ca="1" si="1"/>
        <v>OK</v>
      </c>
      <c r="D124" s="94" t="s">
        <v>357</v>
      </c>
      <c r="E124" s="98">
        <v>65.27</v>
      </c>
      <c r="F124" s="94">
        <v>31886216</v>
      </c>
      <c r="G124" s="93">
        <v>45839</v>
      </c>
      <c r="H124" s="120">
        <v>45804</v>
      </c>
      <c r="I124" s="94" t="s">
        <v>133</v>
      </c>
      <c r="J124" s="94" t="s">
        <v>840</v>
      </c>
      <c r="K124" s="94"/>
      <c r="L124" s="94" t="s">
        <v>357</v>
      </c>
    </row>
    <row r="125" spans="1:12">
      <c r="A125" s="69" t="str">
        <f ca="1">IFERROR(__xludf.DUMMYFUNCTION("""COMPUTED_VALUE"""),"JULIANA DA SILVA SILVEIRA")</f>
        <v>JULIANA DA SILVA SILVEIRA</v>
      </c>
      <c r="B125" s="80" t="s">
        <v>641</v>
      </c>
      <c r="C125" s="69" t="str">
        <f t="shared" ca="1" si="1"/>
        <v>OK</v>
      </c>
      <c r="D125" s="94" t="s">
        <v>385</v>
      </c>
      <c r="E125" s="98">
        <v>25.41</v>
      </c>
      <c r="F125" s="94">
        <v>31886216</v>
      </c>
      <c r="G125" s="93">
        <v>45839</v>
      </c>
      <c r="H125" s="120">
        <v>45804</v>
      </c>
      <c r="I125" s="94" t="s">
        <v>133</v>
      </c>
      <c r="J125" s="94" t="s">
        <v>840</v>
      </c>
      <c r="K125" s="94"/>
      <c r="L125" s="94" t="s">
        <v>385</v>
      </c>
    </row>
    <row r="126" spans="1:12">
      <c r="A126" s="69" t="str">
        <f ca="1">IFERROR(__xludf.DUMMYFUNCTION("""COMPUTED_VALUE"""),"KAIKE PENHA SOARES")</f>
        <v>KAIKE PENHA SOARES</v>
      </c>
      <c r="B126" s="80" t="s">
        <v>641</v>
      </c>
      <c r="C126" s="69" t="str">
        <f t="shared" ca="1" si="1"/>
        <v>OK</v>
      </c>
      <c r="D126" s="118" t="s">
        <v>407</v>
      </c>
      <c r="E126" s="98">
        <v>54</v>
      </c>
      <c r="F126" s="94">
        <v>31886216</v>
      </c>
      <c r="G126" s="93">
        <v>45839</v>
      </c>
      <c r="H126" s="120">
        <v>45804</v>
      </c>
      <c r="I126" s="94" t="s">
        <v>133</v>
      </c>
      <c r="J126" s="94" t="s">
        <v>840</v>
      </c>
      <c r="K126" s="94"/>
      <c r="L126" s="94" t="s">
        <v>863</v>
      </c>
    </row>
    <row r="127" spans="1:12">
      <c r="A127" s="69" t="str">
        <f ca="1">IFERROR(__xludf.DUMMYFUNCTION("""COMPUTED_VALUE"""),"KALEB PINHEIRO DA MATA")</f>
        <v>KALEB PINHEIRO DA MATA</v>
      </c>
      <c r="B127" s="85" t="s">
        <v>669</v>
      </c>
      <c r="C127" s="69" t="str">
        <f t="shared" ca="1" si="1"/>
        <v>OK</v>
      </c>
      <c r="D127" s="94" t="s">
        <v>233</v>
      </c>
      <c r="E127" s="98">
        <v>567.42999999999995</v>
      </c>
      <c r="F127" s="94">
        <v>31886216</v>
      </c>
      <c r="G127" s="93">
        <v>45839</v>
      </c>
      <c r="H127" s="120">
        <v>45804</v>
      </c>
      <c r="I127" s="94" t="s">
        <v>133</v>
      </c>
      <c r="J127" s="94" t="s">
        <v>840</v>
      </c>
      <c r="K127" s="94"/>
      <c r="L127" s="94" t="s">
        <v>233</v>
      </c>
    </row>
    <row r="128" spans="1:12">
      <c r="A128" s="69" t="str">
        <f ca="1">IFERROR(__xludf.DUMMYFUNCTION("""COMPUTED_VALUE"""),"KANANDA SOARES DA CRUZ MORALES")</f>
        <v>KANANDA SOARES DA CRUZ MORALES</v>
      </c>
      <c r="B128" s="80" t="s">
        <v>641</v>
      </c>
      <c r="C128" s="69" t="str">
        <f t="shared" ca="1" si="1"/>
        <v>OK</v>
      </c>
      <c r="D128" s="94" t="s">
        <v>267</v>
      </c>
      <c r="E128" s="98">
        <v>13.41</v>
      </c>
      <c r="F128" s="94">
        <v>31886216</v>
      </c>
      <c r="G128" s="93">
        <v>45839</v>
      </c>
      <c r="H128" s="120">
        <v>45804</v>
      </c>
      <c r="I128" s="94" t="s">
        <v>133</v>
      </c>
      <c r="J128" s="94" t="s">
        <v>840</v>
      </c>
      <c r="K128" s="94"/>
      <c r="L128" s="94" t="s">
        <v>267</v>
      </c>
    </row>
    <row r="129" spans="1:12">
      <c r="A129" s="69" t="str">
        <f ca="1">IFERROR(__xludf.DUMMYFUNCTION("""COMPUTED_VALUE"""),"LARA FERREIRA DA CONCEIÇÃO")</f>
        <v>LARA FERREIRA DA CONCEIÇÃO</v>
      </c>
      <c r="B129" s="85" t="s">
        <v>670</v>
      </c>
      <c r="C129" s="69" t="str">
        <f t="shared" ca="1" si="1"/>
        <v>OK</v>
      </c>
      <c r="D129" s="94" t="s">
        <v>289</v>
      </c>
      <c r="E129" s="98">
        <v>26.82</v>
      </c>
      <c r="F129" s="94">
        <v>31886216</v>
      </c>
      <c r="G129" s="93">
        <v>45839</v>
      </c>
      <c r="H129" s="120">
        <v>45804</v>
      </c>
      <c r="I129" s="94" t="s">
        <v>133</v>
      </c>
      <c r="J129" s="94" t="s">
        <v>840</v>
      </c>
      <c r="K129" s="94"/>
      <c r="L129" s="94" t="s">
        <v>289</v>
      </c>
    </row>
    <row r="130" spans="1:12">
      <c r="A130" s="69" t="str">
        <f ca="1">IFERROR(__xludf.DUMMYFUNCTION("""COMPUTED_VALUE"""),"LARISSA CRISTINNA SILVA DA COSTA")</f>
        <v>LARISSA CRISTINNA SILVA DA COSTA</v>
      </c>
      <c r="B130" s="86" t="s">
        <v>641</v>
      </c>
      <c r="C130" s="69" t="str">
        <f t="shared" ca="1" si="1"/>
        <v>OK</v>
      </c>
      <c r="D130" s="94" t="s">
        <v>375</v>
      </c>
      <c r="E130" s="98">
        <v>12</v>
      </c>
      <c r="F130" s="94">
        <v>31886216</v>
      </c>
      <c r="G130" s="93">
        <v>45839</v>
      </c>
      <c r="H130" s="120">
        <v>45804</v>
      </c>
      <c r="I130" s="94" t="s">
        <v>133</v>
      </c>
      <c r="J130" s="94" t="s">
        <v>840</v>
      </c>
      <c r="K130" s="94"/>
      <c r="L130" s="94" t="s">
        <v>375</v>
      </c>
    </row>
    <row r="131" spans="1:12">
      <c r="A131" s="69" t="str">
        <f ca="1">IFERROR(__xludf.DUMMYFUNCTION("""COMPUTED_VALUE"""),"LARISSA LIMA DE MOURA")</f>
        <v>LARISSA LIMA DE MOURA</v>
      </c>
      <c r="B131" s="80" t="s">
        <v>641</v>
      </c>
      <c r="C131" s="69" t="str">
        <f t="shared" ca="1" si="1"/>
        <v>OK</v>
      </c>
      <c r="D131" s="94" t="s">
        <v>210</v>
      </c>
      <c r="E131" s="98">
        <v>12</v>
      </c>
      <c r="F131" s="94">
        <v>31886216</v>
      </c>
      <c r="G131" s="93">
        <v>45839</v>
      </c>
      <c r="H131" s="120">
        <v>45804</v>
      </c>
      <c r="I131" s="94" t="s">
        <v>133</v>
      </c>
      <c r="J131" s="94" t="s">
        <v>840</v>
      </c>
      <c r="K131" s="94"/>
      <c r="L131" s="94" t="s">
        <v>210</v>
      </c>
    </row>
    <row r="132" spans="1:12">
      <c r="A132" s="69" t="str">
        <f ca="1">IFERROR(__xludf.DUMMYFUNCTION("""COMPUTED_VALUE"""),"LEANDRO RANGEL DE OLIVEIRA")</f>
        <v>LEANDRO RANGEL DE OLIVEIRA</v>
      </c>
      <c r="B132" s="80" t="s">
        <v>641</v>
      </c>
      <c r="C132" s="69" t="str">
        <f t="shared" ca="1" si="1"/>
        <v>OK</v>
      </c>
      <c r="D132" s="94" t="s">
        <v>154</v>
      </c>
      <c r="E132" s="98">
        <v>65.27</v>
      </c>
      <c r="F132" s="94">
        <v>31886216</v>
      </c>
      <c r="G132" s="93">
        <v>45839</v>
      </c>
      <c r="H132" s="120">
        <v>45804</v>
      </c>
      <c r="I132" s="94" t="s">
        <v>133</v>
      </c>
      <c r="J132" s="94" t="s">
        <v>840</v>
      </c>
      <c r="K132" s="94"/>
      <c r="L132" s="94" t="s">
        <v>154</v>
      </c>
    </row>
    <row r="133" spans="1:12">
      <c r="A133" s="69" t="str">
        <f ca="1">IFERROR(__xludf.DUMMYFUNCTION("""COMPUTED_VALUE"""),"LEANDRO SOUZA BRAUL")</f>
        <v>LEANDRO SOUZA BRAUL</v>
      </c>
      <c r="B133" s="80" t="s">
        <v>641</v>
      </c>
      <c r="C133" s="69" t="str">
        <f t="shared" ca="1" si="1"/>
        <v>OK</v>
      </c>
      <c r="D133" s="94" t="s">
        <v>273</v>
      </c>
      <c r="E133" s="98">
        <v>101.46</v>
      </c>
      <c r="F133" s="94">
        <v>31886216</v>
      </c>
      <c r="G133" s="93">
        <v>45839</v>
      </c>
      <c r="H133" s="120">
        <v>45804</v>
      </c>
      <c r="I133" s="94" t="s">
        <v>133</v>
      </c>
      <c r="J133" s="94" t="s">
        <v>840</v>
      </c>
      <c r="K133" s="94"/>
      <c r="L133" s="94" t="s">
        <v>273</v>
      </c>
    </row>
    <row r="134" spans="1:12">
      <c r="A134" s="69" t="str">
        <f ca="1">IFERROR(__xludf.DUMMYFUNCTION("""COMPUTED_VALUE"""),"LENON MARTINS DOS SANTOS")</f>
        <v>LENON MARTINS DOS SANTOS</v>
      </c>
      <c r="B134" s="80" t="s">
        <v>641</v>
      </c>
      <c r="C134" s="69" t="str">
        <f t="shared" ca="1" si="1"/>
        <v>OK</v>
      </c>
      <c r="D134" s="94" t="s">
        <v>382</v>
      </c>
      <c r="E134" s="98">
        <v>130.54</v>
      </c>
      <c r="F134" s="94">
        <v>31886216</v>
      </c>
      <c r="G134" s="93">
        <v>45839</v>
      </c>
      <c r="H134" s="120">
        <v>45804</v>
      </c>
      <c r="I134" s="94" t="s">
        <v>133</v>
      </c>
      <c r="J134" s="94" t="s">
        <v>840</v>
      </c>
      <c r="K134" s="94"/>
      <c r="L134" s="94" t="s">
        <v>382</v>
      </c>
    </row>
    <row r="135" spans="1:12">
      <c r="A135" s="69" t="str">
        <f ca="1">IFERROR(__xludf.DUMMYFUNCTION("""COMPUTED_VALUE"""),"LEONARDO BEN SENOR CASALES MARQUES RIBAS")</f>
        <v>LEONARDO BEN SENOR CASALES MARQUES RIBAS</v>
      </c>
      <c r="B135" s="80" t="s">
        <v>641</v>
      </c>
      <c r="C135" s="69" t="str">
        <f t="shared" ca="1" si="1"/>
        <v>OK</v>
      </c>
      <c r="D135" s="94" t="s">
        <v>643</v>
      </c>
      <c r="E135" s="98">
        <v>21.45</v>
      </c>
      <c r="F135" s="94">
        <v>31886216</v>
      </c>
      <c r="G135" s="93">
        <v>45839</v>
      </c>
      <c r="H135" s="120">
        <v>45804</v>
      </c>
      <c r="I135" s="94" t="s">
        <v>133</v>
      </c>
      <c r="J135" s="94" t="s">
        <v>840</v>
      </c>
      <c r="K135" s="94"/>
      <c r="L135" s="94" t="s">
        <v>643</v>
      </c>
    </row>
    <row r="136" spans="1:12">
      <c r="A136" s="69" t="str">
        <f ca="1">IFERROR(__xludf.DUMMYFUNCTION("""COMPUTED_VALUE"""),"LEONARDO DUARTE RANGEL")</f>
        <v>LEONARDO DUARTE RANGEL</v>
      </c>
      <c r="B136" s="85" t="s">
        <v>671</v>
      </c>
      <c r="C136" s="69" t="str">
        <f t="shared" ca="1" si="1"/>
        <v>OK</v>
      </c>
      <c r="D136" s="94" t="s">
        <v>174</v>
      </c>
      <c r="E136" s="98">
        <v>488.39</v>
      </c>
      <c r="F136" s="94">
        <v>584559</v>
      </c>
      <c r="G136" s="93">
        <v>45809</v>
      </c>
      <c r="H136" s="120">
        <v>45818</v>
      </c>
      <c r="I136" s="94" t="s">
        <v>133</v>
      </c>
      <c r="J136" s="94" t="s">
        <v>864</v>
      </c>
      <c r="K136" s="94"/>
      <c r="L136" s="94" t="s">
        <v>174</v>
      </c>
    </row>
    <row r="137" spans="1:12">
      <c r="A137" s="69" t="str">
        <f ca="1">IFERROR(__xludf.DUMMYFUNCTION("""COMPUTED_VALUE"""),"LEONARDO LUCIANO DA SILVA")</f>
        <v>LEONARDO LUCIANO DA SILVA</v>
      </c>
      <c r="B137" s="85" t="s">
        <v>672</v>
      </c>
      <c r="C137" s="69" t="str">
        <f t="shared" ca="1" si="1"/>
        <v>OK</v>
      </c>
      <c r="D137" s="118" t="s">
        <v>176</v>
      </c>
      <c r="E137" s="98">
        <v>400.3</v>
      </c>
      <c r="F137" s="94">
        <v>584559</v>
      </c>
      <c r="G137" s="93">
        <v>45809</v>
      </c>
      <c r="H137" s="120">
        <v>45818</v>
      </c>
      <c r="I137" s="94" t="s">
        <v>133</v>
      </c>
      <c r="J137" s="94" t="s">
        <v>864</v>
      </c>
      <c r="K137" s="94"/>
      <c r="L137" s="94" t="s">
        <v>865</v>
      </c>
    </row>
    <row r="138" spans="1:12">
      <c r="A138" s="69" t="str">
        <f ca="1">IFERROR(__xludf.DUMMYFUNCTION("""COMPUTED_VALUE"""),"LEONARDO NERI DE MELLO")</f>
        <v>LEONARDO NERI DE MELLO</v>
      </c>
      <c r="B138" s="80" t="s">
        <v>641</v>
      </c>
      <c r="C138" s="69" t="str">
        <f t="shared" ca="1" si="1"/>
        <v>OK</v>
      </c>
      <c r="D138" s="94" t="s">
        <v>209</v>
      </c>
      <c r="E138" s="98">
        <v>325.14999999999998</v>
      </c>
      <c r="F138" s="94">
        <v>584559</v>
      </c>
      <c r="G138" s="93">
        <v>45809</v>
      </c>
      <c r="H138" s="120">
        <v>45818</v>
      </c>
      <c r="I138" s="94" t="s">
        <v>133</v>
      </c>
      <c r="J138" s="94" t="s">
        <v>864</v>
      </c>
      <c r="K138" s="94"/>
      <c r="L138" s="94" t="s">
        <v>209</v>
      </c>
    </row>
    <row r="139" spans="1:12">
      <c r="A139" s="69" t="str">
        <f ca="1">IFERROR(__xludf.DUMMYFUNCTION("""COMPUTED_VALUE"""),"LINCON LIMA MATIAS")</f>
        <v>LINCON LIMA MATIAS</v>
      </c>
      <c r="B139" s="80" t="s">
        <v>641</v>
      </c>
      <c r="C139" s="69" t="str">
        <f t="shared" ca="1" si="1"/>
        <v>OK</v>
      </c>
      <c r="D139" s="94" t="s">
        <v>227</v>
      </c>
      <c r="E139" s="98">
        <v>488.39</v>
      </c>
      <c r="F139" s="94">
        <v>584559</v>
      </c>
      <c r="G139" s="93">
        <v>45809</v>
      </c>
      <c r="H139" s="120">
        <v>45818</v>
      </c>
      <c r="I139" s="94" t="s">
        <v>133</v>
      </c>
      <c r="J139" s="94" t="s">
        <v>864</v>
      </c>
      <c r="K139" s="94"/>
      <c r="L139" s="94" t="s">
        <v>227</v>
      </c>
    </row>
    <row r="140" spans="1:12">
      <c r="A140" s="69" t="str">
        <f ca="1">IFERROR(__xludf.DUMMYFUNCTION("""COMPUTED_VALUE"""),"LORENA VIEIRA DE CASTRO SILVA")</f>
        <v>LORENA VIEIRA DE CASTRO SILVA</v>
      </c>
      <c r="B140" s="86" t="s">
        <v>641</v>
      </c>
      <c r="C140" s="69" t="str">
        <f t="shared" ca="1" si="1"/>
        <v>OK</v>
      </c>
      <c r="D140" s="94" t="s">
        <v>246</v>
      </c>
      <c r="E140" s="98">
        <v>533.39</v>
      </c>
      <c r="F140" s="94">
        <v>584559</v>
      </c>
      <c r="G140" s="93">
        <v>45809</v>
      </c>
      <c r="H140" s="120">
        <v>45818</v>
      </c>
      <c r="I140" s="94" t="s">
        <v>133</v>
      </c>
      <c r="J140" s="94" t="s">
        <v>864</v>
      </c>
      <c r="K140" s="94"/>
      <c r="L140" s="94" t="s">
        <v>246</v>
      </c>
    </row>
    <row r="141" spans="1:12">
      <c r="A141" s="69" t="str">
        <f ca="1">IFERROR(__xludf.DUMMYFUNCTION("""COMPUTED_VALUE"""),"LORRAINE SANTOS DA SILVA")</f>
        <v>LORRAINE SANTOS DA SILVA</v>
      </c>
      <c r="B141" s="80" t="s">
        <v>641</v>
      </c>
      <c r="C141" s="69" t="str">
        <f t="shared" ca="1" si="1"/>
        <v>OK</v>
      </c>
      <c r="D141" s="94" t="s">
        <v>259</v>
      </c>
      <c r="E141" s="98">
        <v>200.15</v>
      </c>
      <c r="F141" s="94">
        <v>584559</v>
      </c>
      <c r="G141" s="93">
        <v>45809</v>
      </c>
      <c r="H141" s="120">
        <v>45818</v>
      </c>
      <c r="I141" s="94" t="s">
        <v>133</v>
      </c>
      <c r="J141" s="94" t="s">
        <v>864</v>
      </c>
      <c r="K141" s="94"/>
      <c r="L141" s="94" t="s">
        <v>259</v>
      </c>
    </row>
    <row r="142" spans="1:12">
      <c r="A142" s="69" t="str">
        <f ca="1">IFERROR(__xludf.DUMMYFUNCTION("""COMPUTED_VALUE"""),"LUAN MODESTO PINTO")</f>
        <v>LUAN MODESTO PINTO</v>
      </c>
      <c r="B142" s="80" t="s">
        <v>641</v>
      </c>
      <c r="C142" s="69" t="str">
        <f t="shared" ca="1" si="1"/>
        <v>OK</v>
      </c>
      <c r="D142" s="94" t="s">
        <v>271</v>
      </c>
      <c r="E142" s="98">
        <v>200.15</v>
      </c>
      <c r="F142" s="94">
        <v>584559</v>
      </c>
      <c r="G142" s="93">
        <v>45809</v>
      </c>
      <c r="H142" s="120">
        <v>45818</v>
      </c>
      <c r="I142" s="94" t="s">
        <v>133</v>
      </c>
      <c r="J142" s="94" t="s">
        <v>864</v>
      </c>
      <c r="K142" s="94"/>
      <c r="L142" s="94" t="s">
        <v>271</v>
      </c>
    </row>
    <row r="143" spans="1:12">
      <c r="A143" s="69" t="str">
        <f ca="1">IFERROR(__xludf.DUMMYFUNCTION("""COMPUTED_VALUE"""),"LUAN TEIXEIRA DE SOUZA")</f>
        <v>LUAN TEIXEIRA DE SOUZA</v>
      </c>
      <c r="B143" s="80" t="s">
        <v>641</v>
      </c>
      <c r="C143" s="69" t="str">
        <f t="shared" ca="1" si="1"/>
        <v>OK</v>
      </c>
      <c r="D143" s="94" t="s">
        <v>274</v>
      </c>
      <c r="E143" s="98">
        <v>200.15</v>
      </c>
      <c r="F143" s="94">
        <v>584559</v>
      </c>
      <c r="G143" s="93">
        <v>45809</v>
      </c>
      <c r="H143" s="120">
        <v>45818</v>
      </c>
      <c r="I143" s="94" t="s">
        <v>133</v>
      </c>
      <c r="J143" s="94" t="s">
        <v>864</v>
      </c>
      <c r="K143" s="94"/>
      <c r="L143" s="94" t="s">
        <v>274</v>
      </c>
    </row>
    <row r="144" spans="1:12">
      <c r="A144" s="69" t="str">
        <f ca="1">IFERROR(__xludf.DUMMYFUNCTION("""COMPUTED_VALUE"""),"LUCAS DE CARVALHO SOBRAL")</f>
        <v>LUCAS DE CARVALHO SOBRAL</v>
      </c>
      <c r="B144" s="85" t="s">
        <v>673</v>
      </c>
      <c r="C144" s="69" t="str">
        <f t="shared" ca="1" si="1"/>
        <v>OK</v>
      </c>
      <c r="D144" s="94" t="s">
        <v>278</v>
      </c>
      <c r="E144" s="98">
        <v>4335.3899999999994</v>
      </c>
      <c r="F144" s="94">
        <v>584559</v>
      </c>
      <c r="G144" s="93">
        <v>45809</v>
      </c>
      <c r="H144" s="120">
        <v>45818</v>
      </c>
      <c r="I144" s="94" t="s">
        <v>133</v>
      </c>
      <c r="J144" s="94" t="s">
        <v>864</v>
      </c>
      <c r="K144" s="94"/>
      <c r="L144" s="94" t="s">
        <v>278</v>
      </c>
    </row>
    <row r="145" spans="1:12">
      <c r="A145" s="69" t="str">
        <f ca="1">IFERROR(__xludf.DUMMYFUNCTION("""COMPUTED_VALUE"""),"LUCAS DOS SANTOS GOULLART")</f>
        <v>LUCAS DOS SANTOS GOULLART</v>
      </c>
      <c r="B145" s="80" t="s">
        <v>641</v>
      </c>
      <c r="C145" s="69" t="str">
        <f t="shared" ca="1" si="1"/>
        <v>OK</v>
      </c>
      <c r="D145" s="94" t="s">
        <v>278</v>
      </c>
      <c r="E145" s="98">
        <v>2869.12</v>
      </c>
      <c r="F145" s="94">
        <v>584559</v>
      </c>
      <c r="G145" s="93">
        <v>45809</v>
      </c>
      <c r="H145" s="120">
        <v>45818</v>
      </c>
      <c r="I145" s="94" t="s">
        <v>133</v>
      </c>
      <c r="J145" s="94" t="s">
        <v>864</v>
      </c>
      <c r="K145" s="94"/>
      <c r="L145" s="94" t="s">
        <v>278</v>
      </c>
    </row>
    <row r="146" spans="1:12">
      <c r="A146" s="69" t="str">
        <f ca="1">IFERROR(__xludf.DUMMYFUNCTION("""COMPUTED_VALUE"""),"LUCAS PEREIRA DA SILVA")</f>
        <v>LUCAS PEREIRA DA SILVA</v>
      </c>
      <c r="B146" s="85" t="s">
        <v>671</v>
      </c>
      <c r="C146" s="69" t="str">
        <f t="shared" ca="1" si="1"/>
        <v>OK</v>
      </c>
      <c r="D146" s="94" t="s">
        <v>285</v>
      </c>
      <c r="E146" s="98">
        <v>245.15</v>
      </c>
      <c r="F146" s="94">
        <v>584559</v>
      </c>
      <c r="G146" s="93">
        <v>45809</v>
      </c>
      <c r="H146" s="120">
        <v>45818</v>
      </c>
      <c r="I146" s="94" t="s">
        <v>133</v>
      </c>
      <c r="J146" s="94" t="s">
        <v>864</v>
      </c>
      <c r="K146" s="94"/>
      <c r="L146" s="94" t="s">
        <v>285</v>
      </c>
    </row>
    <row r="147" spans="1:12">
      <c r="A147" s="69" t="str">
        <f ca="1">IFERROR(__xludf.DUMMYFUNCTION("""COMPUTED_VALUE"""),"LUCCA DE JESUS LOPES")</f>
        <v>LUCCA DE JESUS LOPES</v>
      </c>
      <c r="B147" s="80" t="s">
        <v>641</v>
      </c>
      <c r="C147" s="69" t="str">
        <f t="shared" ca="1" si="1"/>
        <v>OK</v>
      </c>
      <c r="D147" s="94" t="s">
        <v>307</v>
      </c>
      <c r="E147" s="98">
        <v>200.15</v>
      </c>
      <c r="F147" s="94">
        <v>584559</v>
      </c>
      <c r="G147" s="93">
        <v>45809</v>
      </c>
      <c r="H147" s="120">
        <v>45818</v>
      </c>
      <c r="I147" s="94" t="s">
        <v>133</v>
      </c>
      <c r="J147" s="94" t="s">
        <v>864</v>
      </c>
      <c r="K147" s="94"/>
      <c r="L147" s="94" t="s">
        <v>307</v>
      </c>
    </row>
    <row r="148" spans="1:12">
      <c r="A148" s="69" t="str">
        <f ca="1">IFERROR(__xludf.DUMMYFUNCTION("""COMPUTED_VALUE"""),"LUIZA")</f>
        <v>LUIZA</v>
      </c>
      <c r="B148" s="80" t="s">
        <v>641</v>
      </c>
      <c r="C148" s="69" t="str">
        <f t="shared" ca="1" si="1"/>
        <v>OK</v>
      </c>
      <c r="D148" s="94" t="s">
        <v>351</v>
      </c>
      <c r="E148" s="98">
        <v>200.15</v>
      </c>
      <c r="F148" s="94">
        <v>584559</v>
      </c>
      <c r="G148" s="93">
        <v>45809</v>
      </c>
      <c r="H148" s="120">
        <v>45818</v>
      </c>
      <c r="I148" s="94" t="s">
        <v>133</v>
      </c>
      <c r="J148" s="94" t="s">
        <v>864</v>
      </c>
      <c r="K148" s="94"/>
      <c r="L148" s="94" t="s">
        <v>351</v>
      </c>
    </row>
    <row r="149" spans="1:12">
      <c r="A149" s="69" t="str">
        <f ca="1">IFERROR(__xludf.DUMMYFUNCTION("""COMPUTED_VALUE"""),"LUIZA MENEGHELLI BARCELLOS")</f>
        <v>LUIZA MENEGHELLI BARCELLOS</v>
      </c>
      <c r="B149" s="86" t="s">
        <v>641</v>
      </c>
      <c r="C149" s="69" t="str">
        <f t="shared" ca="1" si="1"/>
        <v>Incompleto</v>
      </c>
      <c r="D149" s="94"/>
      <c r="E149" s="98"/>
      <c r="F149" s="94"/>
      <c r="G149" s="93"/>
      <c r="H149" s="120"/>
      <c r="I149" s="94"/>
      <c r="J149" s="94"/>
      <c r="K149" s="94"/>
      <c r="L149" s="94" t="s">
        <v>866</v>
      </c>
    </row>
    <row r="150" spans="1:12">
      <c r="A150" s="69" t="str">
        <f ca="1">IFERROR(__xludf.DUMMYFUNCTION("""COMPUTED_VALUE"""),"LUIZ CARLOS ASSIS")</f>
        <v>LUIZ CARLOS ASSIS</v>
      </c>
      <c r="B150" s="86" t="s">
        <v>641</v>
      </c>
      <c r="C150" s="69" t="str">
        <f t="shared" ca="1" si="1"/>
        <v>Incompleto</v>
      </c>
      <c r="D150" s="94"/>
      <c r="E150" s="98"/>
      <c r="F150" s="94"/>
      <c r="G150" s="93"/>
      <c r="H150" s="120"/>
      <c r="I150" s="94"/>
      <c r="J150" s="94"/>
      <c r="K150" s="94"/>
      <c r="L150" s="94" t="s">
        <v>866</v>
      </c>
    </row>
    <row r="151" spans="1:12">
      <c r="A151" s="69" t="str">
        <f ca="1">IFERROR(__xludf.DUMMYFUNCTION("""COMPUTED_VALUE"""),"LUIZ CARLOS ROSA CARREIRO")</f>
        <v>LUIZ CARLOS ROSA CARREIRO</v>
      </c>
      <c r="B151" s="80" t="s">
        <v>641</v>
      </c>
      <c r="C151" s="69" t="str">
        <f t="shared" ca="1" si="1"/>
        <v>Incompleto</v>
      </c>
      <c r="D151" s="94"/>
      <c r="E151" s="98"/>
      <c r="F151" s="94"/>
      <c r="G151" s="93"/>
      <c r="H151" s="120"/>
      <c r="I151" s="94"/>
      <c r="J151" s="94"/>
      <c r="K151" s="94"/>
      <c r="L151" s="94" t="s">
        <v>866</v>
      </c>
    </row>
    <row r="152" spans="1:12">
      <c r="A152" s="69" t="str">
        <f ca="1">IFERROR(__xludf.DUMMYFUNCTION("""COMPUTED_VALUE"""),"LUIZ FABRICIO BONFIM SOARES")</f>
        <v>LUIZ FABRICIO BONFIM SOARES</v>
      </c>
      <c r="B152" s="80" t="s">
        <v>641</v>
      </c>
      <c r="C152" s="69" t="str">
        <f t="shared" ca="1" si="1"/>
        <v>Incompleto</v>
      </c>
      <c r="D152" s="94"/>
      <c r="E152" s="98"/>
      <c r="F152" s="94"/>
      <c r="G152" s="93"/>
      <c r="H152" s="120"/>
      <c r="I152" s="94"/>
      <c r="J152" s="94"/>
      <c r="K152" s="94"/>
      <c r="L152" s="94" t="s">
        <v>866</v>
      </c>
    </row>
    <row r="153" spans="1:12">
      <c r="A153" s="69" t="str">
        <f ca="1">IFERROR(__xludf.DUMMYFUNCTION("""COMPUTED_VALUE"""),"LUIZ GABRIEL DUARTE ALVES")</f>
        <v>LUIZ GABRIEL DUARTE ALVES</v>
      </c>
      <c r="B153" s="80" t="s">
        <v>641</v>
      </c>
      <c r="C153" s="69" t="str">
        <f t="shared" ca="1" si="1"/>
        <v>Incompleto</v>
      </c>
      <c r="D153" s="94"/>
      <c r="E153" s="98"/>
      <c r="F153" s="94"/>
      <c r="G153" s="93"/>
      <c r="H153" s="120"/>
      <c r="I153" s="94"/>
      <c r="J153" s="94"/>
      <c r="K153" s="94"/>
      <c r="L153" s="94" t="s">
        <v>867</v>
      </c>
    </row>
    <row r="154" spans="1:12">
      <c r="A154" s="69" t="str">
        <f ca="1">IFERROR(__xludf.DUMMYFUNCTION("""COMPUTED_VALUE"""),"LUIZ HENRIQUE MENDONÇA DE SOUZA")</f>
        <v>LUIZ HENRIQUE MENDONÇA DE SOUZA</v>
      </c>
      <c r="B154" s="80" t="s">
        <v>641</v>
      </c>
      <c r="C154" s="69" t="str">
        <f t="shared" ca="1" si="1"/>
        <v>Incompleto</v>
      </c>
      <c r="D154" s="94"/>
      <c r="E154" s="98"/>
      <c r="F154" s="94"/>
      <c r="G154" s="93"/>
      <c r="H154" s="120"/>
      <c r="I154" s="94"/>
      <c r="J154" s="94"/>
      <c r="K154" s="94"/>
      <c r="L154" s="94" t="s">
        <v>867</v>
      </c>
    </row>
    <row r="155" spans="1:12">
      <c r="A155" s="69" t="str">
        <f ca="1">IFERROR(__xludf.DUMMYFUNCTION("""COMPUTED_VALUE"""),"LUIZ TOSCANO DE BRITO JUNIOR")</f>
        <v>LUIZ TOSCANO DE BRITO JUNIOR</v>
      </c>
      <c r="B155" s="80" t="s">
        <v>641</v>
      </c>
      <c r="C155" s="87">
        <v>45736</v>
      </c>
      <c r="D155" s="94" t="s">
        <v>868</v>
      </c>
      <c r="E155" s="98">
        <v>488.39</v>
      </c>
      <c r="F155" s="94">
        <v>584559</v>
      </c>
      <c r="G155" s="93">
        <v>45809</v>
      </c>
      <c r="H155" s="120">
        <v>45818</v>
      </c>
      <c r="I155" s="94" t="s">
        <v>133</v>
      </c>
      <c r="J155" s="94" t="s">
        <v>864</v>
      </c>
      <c r="K155" s="94"/>
      <c r="L155" s="94" t="s">
        <v>868</v>
      </c>
    </row>
    <row r="156" spans="1:12">
      <c r="A156" s="69" t="str">
        <f ca="1">IFERROR(__xludf.DUMMYFUNCTION("""COMPUTED_VALUE"""),"MAGNON SILVA DE JESUS")</f>
        <v>MAGNON SILVA DE JESUS</v>
      </c>
      <c r="B156" s="85" t="s">
        <v>645</v>
      </c>
      <c r="C156" s="69" t="str">
        <f t="shared" ref="C156:C410" ca="1" si="2">IF(COUNTIF(A:A, D156)&gt;0, "OK", "Incompleto")</f>
        <v>OK</v>
      </c>
      <c r="D156" s="94" t="s">
        <v>402</v>
      </c>
      <c r="E156" s="98">
        <v>777.56</v>
      </c>
      <c r="F156" s="94">
        <v>584559</v>
      </c>
      <c r="G156" s="93">
        <v>45809</v>
      </c>
      <c r="H156" s="120">
        <v>45818</v>
      </c>
      <c r="I156" s="94" t="s">
        <v>133</v>
      </c>
      <c r="J156" s="94" t="s">
        <v>864</v>
      </c>
      <c r="K156" s="94"/>
      <c r="L156" s="94" t="s">
        <v>402</v>
      </c>
    </row>
    <row r="157" spans="1:12">
      <c r="A157" s="69" t="str">
        <f ca="1">IFERROR(__xludf.DUMMYFUNCTION("""COMPUTED_VALUE"""),"MAIARA GERMANO DOS SANTOS ARAUJO")</f>
        <v>MAIARA GERMANO DOS SANTOS ARAUJO</v>
      </c>
      <c r="B157" s="80" t="s">
        <v>641</v>
      </c>
      <c r="C157" s="69" t="str">
        <f t="shared" ca="1" si="2"/>
        <v>OK</v>
      </c>
      <c r="D157" s="94" t="s">
        <v>402</v>
      </c>
      <c r="E157" s="98">
        <v>318.67</v>
      </c>
      <c r="F157" s="94">
        <v>584559</v>
      </c>
      <c r="G157" s="93">
        <v>45809</v>
      </c>
      <c r="H157" s="120">
        <v>45818</v>
      </c>
      <c r="I157" s="94" t="s">
        <v>133</v>
      </c>
      <c r="J157" s="94" t="s">
        <v>864</v>
      </c>
      <c r="K157" s="94"/>
      <c r="L157" s="94" t="s">
        <v>402</v>
      </c>
    </row>
    <row r="158" spans="1:12">
      <c r="A158" s="69" t="str">
        <f ca="1">IFERROR(__xludf.DUMMYFUNCTION("""COMPUTED_VALUE"""),"MARCELLE DA COSTA COSTA")</f>
        <v>MARCELLE DA COSTA COSTA</v>
      </c>
      <c r="B158" s="80" t="s">
        <v>641</v>
      </c>
      <c r="C158" s="69" t="str">
        <f t="shared" ca="1" si="2"/>
        <v>OK</v>
      </c>
      <c r="D158" s="94" t="s">
        <v>402</v>
      </c>
      <c r="E158" s="98">
        <v>318.67</v>
      </c>
      <c r="F158" s="94">
        <v>584559</v>
      </c>
      <c r="G158" s="93">
        <v>45809</v>
      </c>
      <c r="H158" s="120">
        <v>45818</v>
      </c>
      <c r="I158" s="94" t="s">
        <v>133</v>
      </c>
      <c r="J158" s="94" t="s">
        <v>864</v>
      </c>
      <c r="K158" s="94"/>
      <c r="L158" s="94" t="s">
        <v>402</v>
      </c>
    </row>
    <row r="159" spans="1:12">
      <c r="A159" s="69" t="str">
        <f ca="1">IFERROR(__xludf.DUMMYFUNCTION("""COMPUTED_VALUE"""),"MARCELO JORGE ARAUJO COUTO")</f>
        <v>MARCELO JORGE ARAUJO COUTO</v>
      </c>
      <c r="B159" s="80" t="s">
        <v>641</v>
      </c>
      <c r="C159" s="69" t="str">
        <f t="shared" ca="1" si="2"/>
        <v>OK</v>
      </c>
      <c r="D159" s="94" t="s">
        <v>402</v>
      </c>
      <c r="E159" s="98">
        <v>318.67</v>
      </c>
      <c r="F159" s="94">
        <v>584559</v>
      </c>
      <c r="G159" s="93">
        <v>45809</v>
      </c>
      <c r="H159" s="120">
        <v>45818</v>
      </c>
      <c r="I159" s="94" t="s">
        <v>133</v>
      </c>
      <c r="J159" s="94" t="s">
        <v>864</v>
      </c>
      <c r="K159" s="94"/>
      <c r="L159" s="94" t="s">
        <v>402</v>
      </c>
    </row>
    <row r="160" spans="1:12">
      <c r="A160" s="69" t="str">
        <f ca="1">IFERROR(__xludf.DUMMYFUNCTION("""COMPUTED_VALUE"""),"MARCELO MENDONÇA BARROZO DA SILVA")</f>
        <v>MARCELO MENDONÇA BARROZO DA SILVA</v>
      </c>
      <c r="B160" s="80" t="s">
        <v>641</v>
      </c>
      <c r="C160" s="69" t="str">
        <f t="shared" ca="1" si="2"/>
        <v>OK</v>
      </c>
      <c r="D160" s="94" t="s">
        <v>410</v>
      </c>
      <c r="E160" s="98">
        <v>200.15</v>
      </c>
      <c r="F160" s="94">
        <v>584559</v>
      </c>
      <c r="G160" s="93">
        <v>45809</v>
      </c>
      <c r="H160" s="120">
        <v>45818</v>
      </c>
      <c r="I160" s="94" t="s">
        <v>133</v>
      </c>
      <c r="J160" s="94" t="s">
        <v>864</v>
      </c>
      <c r="K160" s="94"/>
      <c r="L160" s="94" t="s">
        <v>410</v>
      </c>
    </row>
    <row r="161" spans="1:12">
      <c r="A161" s="69" t="str">
        <f ca="1">IFERROR(__xludf.DUMMYFUNCTION("""COMPUTED_VALUE"""),"MARCELO TADEU DE ANDRADE WAIANDT")</f>
        <v>MARCELO TADEU DE ANDRADE WAIANDT</v>
      </c>
      <c r="B161" s="80" t="s">
        <v>641</v>
      </c>
      <c r="C161" s="69" t="str">
        <f t="shared" ca="1" si="2"/>
        <v>OK</v>
      </c>
      <c r="D161" s="94" t="s">
        <v>422</v>
      </c>
      <c r="E161" s="98">
        <v>200.15</v>
      </c>
      <c r="F161" s="94">
        <v>584559</v>
      </c>
      <c r="G161" s="93">
        <v>45809</v>
      </c>
      <c r="H161" s="120">
        <v>45818</v>
      </c>
      <c r="I161" s="94" t="s">
        <v>133</v>
      </c>
      <c r="J161" s="94" t="s">
        <v>864</v>
      </c>
      <c r="K161" s="94"/>
      <c r="L161" s="94" t="s">
        <v>422</v>
      </c>
    </row>
    <row r="162" spans="1:12">
      <c r="A162" s="69" t="str">
        <f ca="1">IFERROR(__xludf.DUMMYFUNCTION("""COMPUTED_VALUE"""),"MARCIO SILVA MASCARENHAS")</f>
        <v>MARCIO SILVA MASCARENHAS</v>
      </c>
      <c r="B162" s="80" t="s">
        <v>641</v>
      </c>
      <c r="C162" s="69" t="str">
        <f t="shared" ca="1" si="2"/>
        <v>Incompleto</v>
      </c>
      <c r="D162" s="94" t="s">
        <v>869</v>
      </c>
      <c r="E162" s="98">
        <v>14</v>
      </c>
      <c r="F162" s="94">
        <v>584559</v>
      </c>
      <c r="G162" s="93">
        <v>45809</v>
      </c>
      <c r="H162" s="120">
        <v>45818</v>
      </c>
      <c r="I162" s="94" t="s">
        <v>133</v>
      </c>
      <c r="J162" s="94" t="s">
        <v>864</v>
      </c>
      <c r="K162" s="94"/>
      <c r="L162" s="94" t="s">
        <v>869</v>
      </c>
    </row>
    <row r="163" spans="1:12">
      <c r="A163" s="69" t="str">
        <f ca="1">IFERROR(__xludf.DUMMYFUNCTION("""COMPUTED_VALUE"""),"MARCOS URSULINO DA SILVA")</f>
        <v>MARCOS URSULINO DA SILVA</v>
      </c>
      <c r="B163" s="80" t="s">
        <v>641</v>
      </c>
      <c r="C163" s="69" t="str">
        <f t="shared" ca="1" si="2"/>
        <v>OK</v>
      </c>
      <c r="D163" s="94" t="s">
        <v>174</v>
      </c>
      <c r="E163" s="98">
        <v>488.39</v>
      </c>
      <c r="F163" s="94" t="s">
        <v>870</v>
      </c>
      <c r="G163" s="93">
        <v>45839</v>
      </c>
      <c r="H163" s="120">
        <v>45848</v>
      </c>
      <c r="I163" s="94" t="s">
        <v>133</v>
      </c>
      <c r="J163" s="94" t="s">
        <v>864</v>
      </c>
      <c r="K163" s="94"/>
      <c r="L163" s="94" t="s">
        <v>174</v>
      </c>
    </row>
    <row r="164" spans="1:12">
      <c r="A164" s="69" t="str">
        <f ca="1">IFERROR(__xludf.DUMMYFUNCTION("""COMPUTED_VALUE"""),"MARIANA PASSAMANI SALAROLLI")</f>
        <v>MARIANA PASSAMANI SALAROLLI</v>
      </c>
      <c r="B164" s="80" t="s">
        <v>641</v>
      </c>
      <c r="C164" s="69" t="str">
        <f t="shared" ca="1" si="2"/>
        <v>OK</v>
      </c>
      <c r="D164" s="118" t="s">
        <v>176</v>
      </c>
      <c r="E164" s="98">
        <v>200.15</v>
      </c>
      <c r="F164" s="94" t="s">
        <v>870</v>
      </c>
      <c r="G164" s="93">
        <v>45839</v>
      </c>
      <c r="H164" s="120">
        <v>45848</v>
      </c>
      <c r="I164" s="94" t="s">
        <v>133</v>
      </c>
      <c r="J164" s="94" t="s">
        <v>864</v>
      </c>
      <c r="K164" s="94"/>
      <c r="L164" s="94" t="s">
        <v>865</v>
      </c>
    </row>
    <row r="165" spans="1:12">
      <c r="A165" s="69" t="str">
        <f ca="1">IFERROR(__xludf.DUMMYFUNCTION("""COMPUTED_VALUE"""),"MARIANA TAUFFER DE ALMEIDA VALADARES")</f>
        <v>MARIANA TAUFFER DE ALMEIDA VALADARES</v>
      </c>
      <c r="B165" s="80" t="s">
        <v>641</v>
      </c>
      <c r="C165" s="69" t="str">
        <f t="shared" ca="1" si="2"/>
        <v>OK</v>
      </c>
      <c r="D165" s="94" t="s">
        <v>183</v>
      </c>
      <c r="E165" s="98">
        <v>400.3</v>
      </c>
      <c r="F165" s="94" t="s">
        <v>870</v>
      </c>
      <c r="G165" s="93">
        <v>45839</v>
      </c>
      <c r="H165" s="120">
        <v>45848</v>
      </c>
      <c r="I165" s="94" t="s">
        <v>133</v>
      </c>
      <c r="J165" s="94" t="s">
        <v>864</v>
      </c>
      <c r="K165" s="94"/>
      <c r="L165" s="94" t="s">
        <v>183</v>
      </c>
    </row>
    <row r="166" spans="1:12">
      <c r="A166" s="69" t="str">
        <f ca="1">IFERROR(__xludf.DUMMYFUNCTION("""COMPUTED_VALUE"""),"MARIANE DA SILVA MELO")</f>
        <v>MARIANE DA SILVA MELO</v>
      </c>
      <c r="B166" s="85" t="s">
        <v>648</v>
      </c>
      <c r="C166" s="69" t="str">
        <f t="shared" ca="1" si="2"/>
        <v>OK</v>
      </c>
      <c r="D166" s="94" t="s">
        <v>209</v>
      </c>
      <c r="E166" s="98">
        <v>235.15</v>
      </c>
      <c r="F166" s="94" t="s">
        <v>870</v>
      </c>
      <c r="G166" s="93">
        <v>45839</v>
      </c>
      <c r="H166" s="120">
        <v>45848</v>
      </c>
      <c r="I166" s="94" t="s">
        <v>133</v>
      </c>
      <c r="J166" s="94" t="s">
        <v>864</v>
      </c>
      <c r="K166" s="94"/>
      <c r="L166" s="94" t="s">
        <v>209</v>
      </c>
    </row>
    <row r="167" spans="1:12">
      <c r="A167" s="69" t="str">
        <f ca="1">IFERROR(__xludf.DUMMYFUNCTION("""COMPUTED_VALUE"""),"MARIA SILVIA SILVA DE BARROS")</f>
        <v>MARIA SILVIA SILVA DE BARROS</v>
      </c>
      <c r="B167" s="84" t="s">
        <v>673</v>
      </c>
      <c r="C167" s="69" t="str">
        <f t="shared" ca="1" si="2"/>
        <v>OK</v>
      </c>
      <c r="D167" s="94" t="s">
        <v>227</v>
      </c>
      <c r="E167" s="98">
        <v>488.39</v>
      </c>
      <c r="F167" s="94" t="s">
        <v>870</v>
      </c>
      <c r="G167" s="93">
        <v>45839</v>
      </c>
      <c r="H167" s="120">
        <v>45848</v>
      </c>
      <c r="I167" s="94" t="s">
        <v>133</v>
      </c>
      <c r="J167" s="94" t="s">
        <v>864</v>
      </c>
      <c r="K167" s="94"/>
      <c r="L167" s="94" t="s">
        <v>227</v>
      </c>
    </row>
    <row r="168" spans="1:12">
      <c r="A168" s="69" t="str">
        <f ca="1">IFERROR(__xludf.DUMMYFUNCTION("""COMPUTED_VALUE"""),"MATHEUS BARROS SIMIÃO FERREIRA")</f>
        <v>MATHEUS BARROS SIMIÃO FERREIRA</v>
      </c>
      <c r="B168" s="80" t="s">
        <v>641</v>
      </c>
      <c r="C168" s="69" t="str">
        <f t="shared" ca="1" si="2"/>
        <v>OK</v>
      </c>
      <c r="D168" s="94" t="s">
        <v>246</v>
      </c>
      <c r="E168" s="98">
        <v>488.39</v>
      </c>
      <c r="F168" s="94" t="s">
        <v>870</v>
      </c>
      <c r="G168" s="93">
        <v>45839</v>
      </c>
      <c r="H168" s="120">
        <v>45848</v>
      </c>
      <c r="I168" s="94" t="s">
        <v>133</v>
      </c>
      <c r="J168" s="94" t="s">
        <v>864</v>
      </c>
      <c r="K168" s="94"/>
      <c r="L168" s="94" t="s">
        <v>246</v>
      </c>
    </row>
    <row r="169" spans="1:12">
      <c r="A169" s="69" t="str">
        <f ca="1">IFERROR(__xludf.DUMMYFUNCTION("""COMPUTED_VALUE"""),"MATHEUS BENÍCIO DE AZEVEDO CUNHA")</f>
        <v>MATHEUS BENÍCIO DE AZEVEDO CUNHA</v>
      </c>
      <c r="B169" s="86" t="s">
        <v>641</v>
      </c>
      <c r="C169" s="69" t="str">
        <f t="shared" ca="1" si="2"/>
        <v>OK</v>
      </c>
      <c r="D169" s="94" t="s">
        <v>259</v>
      </c>
      <c r="E169" s="98">
        <v>200.15</v>
      </c>
      <c r="F169" s="94" t="s">
        <v>870</v>
      </c>
      <c r="G169" s="93">
        <v>45839</v>
      </c>
      <c r="H169" s="120">
        <v>45848</v>
      </c>
      <c r="I169" s="94" t="s">
        <v>133</v>
      </c>
      <c r="J169" s="94" t="s">
        <v>864</v>
      </c>
      <c r="K169" s="94"/>
      <c r="L169" s="94" t="s">
        <v>259</v>
      </c>
    </row>
    <row r="170" spans="1:12">
      <c r="A170" s="69" t="str">
        <f ca="1">IFERROR(__xludf.DUMMYFUNCTION("""COMPUTED_VALUE"""),"MATHEUS FRANCO DA COSTA")</f>
        <v>MATHEUS FRANCO DA COSTA</v>
      </c>
      <c r="B170" s="80" t="s">
        <v>641</v>
      </c>
      <c r="C170" s="69" t="str">
        <f t="shared" ca="1" si="2"/>
        <v>OK</v>
      </c>
      <c r="D170" s="94" t="s">
        <v>271</v>
      </c>
      <c r="E170" s="98">
        <v>200.15</v>
      </c>
      <c r="F170" s="94" t="s">
        <v>870</v>
      </c>
      <c r="G170" s="93">
        <v>45839</v>
      </c>
      <c r="H170" s="120">
        <v>45848</v>
      </c>
      <c r="I170" s="94" t="s">
        <v>133</v>
      </c>
      <c r="J170" s="94" t="s">
        <v>864</v>
      </c>
      <c r="K170" s="94"/>
      <c r="L170" s="94" t="s">
        <v>271</v>
      </c>
    </row>
    <row r="171" spans="1:12">
      <c r="A171" s="69" t="str">
        <f ca="1">IFERROR(__xludf.DUMMYFUNCTION("""COMPUTED_VALUE"""),"MATHEUS LUCAS BARBOSA DA SILVA")</f>
        <v>MATHEUS LUCAS BARBOSA DA SILVA</v>
      </c>
      <c r="B171" s="80" t="s">
        <v>641</v>
      </c>
      <c r="C171" s="69" t="str">
        <f t="shared" ca="1" si="2"/>
        <v>OK</v>
      </c>
      <c r="D171" s="94" t="s">
        <v>274</v>
      </c>
      <c r="E171" s="98">
        <v>200.15</v>
      </c>
      <c r="F171" s="94" t="s">
        <v>870</v>
      </c>
      <c r="G171" s="93">
        <v>45839</v>
      </c>
      <c r="H171" s="120">
        <v>45848</v>
      </c>
      <c r="I171" s="94" t="s">
        <v>133</v>
      </c>
      <c r="J171" s="94" t="s">
        <v>864</v>
      </c>
      <c r="K171" s="94"/>
      <c r="L171" s="94" t="s">
        <v>274</v>
      </c>
    </row>
    <row r="172" spans="1:12">
      <c r="A172" s="69" t="str">
        <f ca="1">IFERROR(__xludf.DUMMYFUNCTION("""COMPUTED_VALUE"""),"MAURICIO LIMA DE ARAUJO")</f>
        <v>MAURICIO LIMA DE ARAUJO</v>
      </c>
      <c r="B172" s="80" t="s">
        <v>641</v>
      </c>
      <c r="C172" s="69" t="str">
        <f t="shared" ca="1" si="2"/>
        <v>OK</v>
      </c>
      <c r="D172" s="94" t="s">
        <v>278</v>
      </c>
      <c r="E172" s="98">
        <v>4107.3899999999994</v>
      </c>
      <c r="F172" s="94" t="s">
        <v>870</v>
      </c>
      <c r="G172" s="93">
        <v>45839</v>
      </c>
      <c r="H172" s="120">
        <v>45848</v>
      </c>
      <c r="I172" s="94" t="s">
        <v>133</v>
      </c>
      <c r="J172" s="94" t="s">
        <v>864</v>
      </c>
      <c r="K172" s="94"/>
      <c r="L172" s="94" t="s">
        <v>278</v>
      </c>
    </row>
    <row r="173" spans="1:12">
      <c r="A173" s="69" t="str">
        <f ca="1">IFERROR(__xludf.DUMMYFUNCTION("""COMPUTED_VALUE"""),"MAYARA PIMENTEL DA SILVA")</f>
        <v>MAYARA PIMENTEL DA SILVA</v>
      </c>
      <c r="B173" s="86" t="s">
        <v>641</v>
      </c>
      <c r="C173" s="69" t="str">
        <f t="shared" ca="1" si="2"/>
        <v>OK</v>
      </c>
      <c r="D173" s="94" t="s">
        <v>278</v>
      </c>
      <c r="E173" s="98">
        <v>2802.12</v>
      </c>
      <c r="F173" s="94" t="s">
        <v>870</v>
      </c>
      <c r="G173" s="93">
        <v>45839</v>
      </c>
      <c r="H173" s="120">
        <v>45848</v>
      </c>
      <c r="I173" s="94" t="s">
        <v>133</v>
      </c>
      <c r="J173" s="94" t="s">
        <v>864</v>
      </c>
      <c r="K173" s="94"/>
      <c r="L173" s="94" t="s">
        <v>278</v>
      </c>
    </row>
    <row r="174" spans="1:12">
      <c r="A174" s="69" t="str">
        <f ca="1">IFERROR(__xludf.DUMMYFUNCTION("""COMPUTED_VALUE"""),"MAYCON GABRIEL SILVA DE SOUZA")</f>
        <v>MAYCON GABRIEL SILVA DE SOUZA</v>
      </c>
      <c r="B174" s="80" t="s">
        <v>641</v>
      </c>
      <c r="C174" s="69" t="str">
        <f t="shared" ca="1" si="2"/>
        <v>OK</v>
      </c>
      <c r="D174" s="94" t="s">
        <v>285</v>
      </c>
      <c r="E174" s="98">
        <v>200.15</v>
      </c>
      <c r="F174" s="94" t="s">
        <v>870</v>
      </c>
      <c r="G174" s="93">
        <v>45839</v>
      </c>
      <c r="H174" s="120">
        <v>45848</v>
      </c>
      <c r="I174" s="94" t="s">
        <v>133</v>
      </c>
      <c r="J174" s="94" t="s">
        <v>864</v>
      </c>
      <c r="K174" s="94"/>
      <c r="L174" s="94" t="s">
        <v>285</v>
      </c>
    </row>
    <row r="175" spans="1:12">
      <c r="A175" s="69" t="str">
        <f ca="1">IFERROR(__xludf.DUMMYFUNCTION("""COMPUTED_VALUE"""),"NADSON SANTOS DE JESUS")</f>
        <v>NADSON SANTOS DE JESUS</v>
      </c>
      <c r="B175" s="80" t="s">
        <v>641</v>
      </c>
      <c r="C175" s="69" t="str">
        <f t="shared" ca="1" si="2"/>
        <v>OK</v>
      </c>
      <c r="D175" s="94" t="s">
        <v>307</v>
      </c>
      <c r="E175" s="98">
        <v>200.15</v>
      </c>
      <c r="F175" s="94" t="s">
        <v>870</v>
      </c>
      <c r="G175" s="93">
        <v>45839</v>
      </c>
      <c r="H175" s="120">
        <v>45848</v>
      </c>
      <c r="I175" s="94" t="s">
        <v>133</v>
      </c>
      <c r="J175" s="94" t="s">
        <v>864</v>
      </c>
      <c r="K175" s="94"/>
      <c r="L175" s="94" t="s">
        <v>307</v>
      </c>
    </row>
    <row r="176" spans="1:12">
      <c r="A176" s="69" t="str">
        <f ca="1">IFERROR(__xludf.DUMMYFUNCTION("""COMPUTED_VALUE"""),"NATÃ MARTINS FRANÇA")</f>
        <v>NATÃ MARTINS FRANÇA</v>
      </c>
      <c r="B176" s="80" t="s">
        <v>641</v>
      </c>
      <c r="C176" s="69" t="str">
        <f t="shared" ca="1" si="2"/>
        <v>OK</v>
      </c>
      <c r="D176" s="94" t="s">
        <v>351</v>
      </c>
      <c r="E176" s="98">
        <v>245.15</v>
      </c>
      <c r="F176" s="94" t="s">
        <v>870</v>
      </c>
      <c r="G176" s="93">
        <v>45839</v>
      </c>
      <c r="H176" s="120">
        <v>45848</v>
      </c>
      <c r="I176" s="94" t="s">
        <v>133</v>
      </c>
      <c r="J176" s="94" t="s">
        <v>864</v>
      </c>
      <c r="K176" s="94"/>
      <c r="L176" s="94" t="s">
        <v>351</v>
      </c>
    </row>
    <row r="177" spans="1:12">
      <c r="A177" s="69" t="str">
        <f ca="1">IFERROR(__xludf.DUMMYFUNCTION("""COMPUTED_VALUE"""),"NATAN ALEX LINS ALVES")</f>
        <v>NATAN ALEX LINS ALVES</v>
      </c>
      <c r="B177" s="80" t="s">
        <v>641</v>
      </c>
      <c r="C177" s="69" t="str">
        <f t="shared" ca="1" si="2"/>
        <v>Incompleto</v>
      </c>
      <c r="D177" s="94"/>
      <c r="E177" s="98"/>
      <c r="F177" s="94"/>
      <c r="G177" s="93"/>
      <c r="H177" s="120"/>
      <c r="I177" s="94"/>
      <c r="J177" s="94"/>
      <c r="K177" s="94"/>
      <c r="L177" s="94" t="s">
        <v>866</v>
      </c>
    </row>
    <row r="178" spans="1:12">
      <c r="A178" s="69" t="str">
        <f ca="1">IFERROR(__xludf.DUMMYFUNCTION("""COMPUTED_VALUE"""),"PABLO HENRIQUE DA SILVA MOURA")</f>
        <v>PABLO HENRIQUE DA SILVA MOURA</v>
      </c>
      <c r="B178" s="80" t="s">
        <v>641</v>
      </c>
      <c r="C178" s="69" t="str">
        <f t="shared" ca="1" si="2"/>
        <v>Incompleto</v>
      </c>
      <c r="D178" s="94"/>
      <c r="E178" s="98"/>
      <c r="F178" s="94"/>
      <c r="G178" s="93"/>
      <c r="H178" s="120"/>
      <c r="I178" s="94"/>
      <c r="J178" s="94"/>
      <c r="K178" s="94"/>
      <c r="L178" s="94" t="s">
        <v>866</v>
      </c>
    </row>
    <row r="179" spans="1:12">
      <c r="A179" s="69" t="str">
        <f ca="1">IFERROR(__xludf.DUMMYFUNCTION("""COMPUTED_VALUE"""),"PATRIC EUDES SILVA BASÍLIO")</f>
        <v>PATRIC EUDES SILVA BASÍLIO</v>
      </c>
      <c r="B179" s="80" t="s">
        <v>641</v>
      </c>
      <c r="C179" s="69" t="str">
        <f t="shared" ca="1" si="2"/>
        <v>Incompleto</v>
      </c>
      <c r="D179" s="94"/>
      <c r="E179" s="98"/>
      <c r="F179" s="94"/>
      <c r="G179" s="93"/>
      <c r="H179" s="120"/>
      <c r="I179" s="94"/>
      <c r="J179" s="94"/>
      <c r="K179" s="94"/>
      <c r="L179" s="94" t="s">
        <v>866</v>
      </c>
    </row>
    <row r="180" spans="1:12">
      <c r="A180" s="69" t="str">
        <f ca="1">IFERROR(__xludf.DUMMYFUNCTION("""COMPUTED_VALUE"""),"PATRICK DIAS")</f>
        <v>PATRICK DIAS</v>
      </c>
      <c r="B180" s="80" t="s">
        <v>641</v>
      </c>
      <c r="C180" s="69" t="str">
        <f t="shared" ca="1" si="2"/>
        <v>Incompleto</v>
      </c>
      <c r="D180" s="94"/>
      <c r="E180" s="98"/>
      <c r="F180" s="94"/>
      <c r="G180" s="93"/>
      <c r="H180" s="120"/>
      <c r="I180" s="94"/>
      <c r="J180" s="94"/>
      <c r="K180" s="94"/>
      <c r="L180" s="94" t="s">
        <v>866</v>
      </c>
    </row>
    <row r="181" spans="1:12">
      <c r="A181" s="69" t="str">
        <f ca="1">IFERROR(__xludf.DUMMYFUNCTION("""COMPUTED_VALUE"""),"PATRICK ROBERTO DOS SANTOS MARTINS")</f>
        <v>PATRICK ROBERTO DOS SANTOS MARTINS</v>
      </c>
      <c r="B181" s="80" t="s">
        <v>641</v>
      </c>
      <c r="C181" s="69" t="str">
        <f t="shared" ca="1" si="2"/>
        <v>Incompleto</v>
      </c>
      <c r="D181" s="94"/>
      <c r="E181" s="98"/>
      <c r="F181" s="94"/>
      <c r="G181" s="93"/>
      <c r="H181" s="120"/>
      <c r="I181" s="94"/>
      <c r="J181" s="94"/>
      <c r="K181" s="94"/>
      <c r="L181" s="94" t="s">
        <v>867</v>
      </c>
    </row>
    <row r="182" spans="1:12">
      <c r="A182" s="69" t="str">
        <f ca="1">IFERROR(__xludf.DUMMYFUNCTION("""COMPUTED_VALUE"""),"PAULA SABOYA DA MATTA")</f>
        <v>PAULA SABOYA DA MATTA</v>
      </c>
      <c r="B182" s="80" t="s">
        <v>641</v>
      </c>
      <c r="C182" s="69" t="str">
        <f t="shared" ca="1" si="2"/>
        <v>Incompleto</v>
      </c>
      <c r="D182" s="94"/>
      <c r="E182" s="98"/>
      <c r="F182" s="94"/>
      <c r="G182" s="93"/>
      <c r="H182" s="120"/>
      <c r="I182" s="94"/>
      <c r="J182" s="94"/>
      <c r="K182" s="94"/>
      <c r="L182" s="94" t="s">
        <v>867</v>
      </c>
    </row>
    <row r="183" spans="1:12">
      <c r="A183" s="69" t="str">
        <f ca="1">IFERROR(__xludf.DUMMYFUNCTION("""COMPUTED_VALUE"""),"PAULO HENRIQUE SOUZA DOS SANTOS")</f>
        <v>PAULO HENRIQUE SOUZA DOS SANTOS</v>
      </c>
      <c r="B183" s="80" t="s">
        <v>641</v>
      </c>
      <c r="C183" s="69" t="str">
        <f t="shared" ca="1" si="2"/>
        <v>OK</v>
      </c>
      <c r="D183" s="94" t="s">
        <v>402</v>
      </c>
      <c r="E183" s="98">
        <v>777.56</v>
      </c>
      <c r="F183" s="94" t="s">
        <v>870</v>
      </c>
      <c r="G183" s="93">
        <v>45839</v>
      </c>
      <c r="H183" s="120">
        <v>45848</v>
      </c>
      <c r="I183" s="94" t="s">
        <v>133</v>
      </c>
      <c r="J183" s="94" t="s">
        <v>864</v>
      </c>
      <c r="K183" s="94"/>
      <c r="L183" s="94" t="s">
        <v>402</v>
      </c>
    </row>
    <row r="184" spans="1:12">
      <c r="A184" s="69" t="str">
        <f ca="1">IFERROR(__xludf.DUMMYFUNCTION("""COMPUTED_VALUE"""),"PEDRO HENRIQUE DA SILVA TEIXEIRA")</f>
        <v>PEDRO HENRIQUE DA SILVA TEIXEIRA</v>
      </c>
      <c r="B184" s="80" t="s">
        <v>641</v>
      </c>
      <c r="C184" s="69" t="str">
        <f t="shared" ca="1" si="2"/>
        <v>OK</v>
      </c>
      <c r="D184" s="94" t="s">
        <v>402</v>
      </c>
      <c r="E184" s="98">
        <v>358.67</v>
      </c>
      <c r="F184" s="94" t="s">
        <v>870</v>
      </c>
      <c r="G184" s="93">
        <v>45839</v>
      </c>
      <c r="H184" s="120">
        <v>45848</v>
      </c>
      <c r="I184" s="94" t="s">
        <v>133</v>
      </c>
      <c r="J184" s="94" t="s">
        <v>864</v>
      </c>
      <c r="K184" s="94"/>
      <c r="L184" s="94" t="s">
        <v>402</v>
      </c>
    </row>
    <row r="185" spans="1:12">
      <c r="A185" s="69" t="str">
        <f ca="1">IFERROR(__xludf.DUMMYFUNCTION("""COMPUTED_VALUE"""),"PEDRO HENRIQUE LEMOS BONFIM")</f>
        <v>PEDRO HENRIQUE LEMOS BONFIM</v>
      </c>
      <c r="B185" s="80" t="s">
        <v>641</v>
      </c>
      <c r="C185" s="69" t="str">
        <f t="shared" ca="1" si="2"/>
        <v>OK</v>
      </c>
      <c r="D185" s="94" t="s">
        <v>402</v>
      </c>
      <c r="E185" s="98">
        <v>318.67</v>
      </c>
      <c r="F185" s="94" t="s">
        <v>870</v>
      </c>
      <c r="G185" s="93">
        <v>45839</v>
      </c>
      <c r="H185" s="120">
        <v>45848</v>
      </c>
      <c r="I185" s="94" t="s">
        <v>133</v>
      </c>
      <c r="J185" s="94" t="s">
        <v>864</v>
      </c>
      <c r="K185" s="94"/>
      <c r="L185" s="94" t="s">
        <v>402</v>
      </c>
    </row>
    <row r="186" spans="1:12">
      <c r="A186" s="69" t="str">
        <f ca="1">IFERROR(__xludf.DUMMYFUNCTION("""COMPUTED_VALUE"""),"RAFAEL CARDOSO LEITE")</f>
        <v>RAFAEL CARDOSO LEITE</v>
      </c>
      <c r="B186" s="80" t="s">
        <v>641</v>
      </c>
      <c r="C186" s="69" t="str">
        <f t="shared" ca="1" si="2"/>
        <v>OK</v>
      </c>
      <c r="D186" s="94" t="s">
        <v>402</v>
      </c>
      <c r="E186" s="98">
        <v>318.67</v>
      </c>
      <c r="F186" s="94" t="s">
        <v>870</v>
      </c>
      <c r="G186" s="93">
        <v>45839</v>
      </c>
      <c r="H186" s="120">
        <v>45848</v>
      </c>
      <c r="I186" s="94" t="s">
        <v>133</v>
      </c>
      <c r="J186" s="94" t="s">
        <v>864</v>
      </c>
      <c r="K186" s="94"/>
      <c r="L186" s="94" t="s">
        <v>402</v>
      </c>
    </row>
    <row r="187" spans="1:12">
      <c r="A187" s="69" t="str">
        <f ca="1">IFERROR(__xludf.DUMMYFUNCTION("""COMPUTED_VALUE"""),"RAFAEL SIMÕES SILVA")</f>
        <v>RAFAEL SIMÕES SILVA</v>
      </c>
      <c r="B187" s="84" t="s">
        <v>664</v>
      </c>
      <c r="C187" s="69" t="str">
        <f t="shared" ca="1" si="2"/>
        <v>OK</v>
      </c>
      <c r="D187" s="94" t="s">
        <v>410</v>
      </c>
      <c r="E187" s="98">
        <v>200.15</v>
      </c>
      <c r="F187" s="94" t="s">
        <v>870</v>
      </c>
      <c r="G187" s="93">
        <v>45839</v>
      </c>
      <c r="H187" s="120">
        <v>45848</v>
      </c>
      <c r="I187" s="94" t="s">
        <v>133</v>
      </c>
      <c r="J187" s="94" t="s">
        <v>864</v>
      </c>
      <c r="K187" s="94"/>
      <c r="L187" s="94" t="s">
        <v>410</v>
      </c>
    </row>
    <row r="188" spans="1:12">
      <c r="A188" s="69" t="str">
        <f ca="1">IFERROR(__xludf.DUMMYFUNCTION("""COMPUTED_VALUE"""),"RAPHAEL DE SOUZA SANTORO")</f>
        <v>RAPHAEL DE SOUZA SANTORO</v>
      </c>
      <c r="B188" s="80" t="s">
        <v>641</v>
      </c>
      <c r="C188" s="69" t="str">
        <f t="shared" ca="1" si="2"/>
        <v>OK</v>
      </c>
      <c r="D188" s="94" t="s">
        <v>422</v>
      </c>
      <c r="E188" s="98">
        <v>200.15</v>
      </c>
      <c r="F188" s="94" t="s">
        <v>870</v>
      </c>
      <c r="G188" s="93">
        <v>45839</v>
      </c>
      <c r="H188" s="120">
        <v>45848</v>
      </c>
      <c r="I188" s="94" t="s">
        <v>133</v>
      </c>
      <c r="J188" s="94" t="s">
        <v>864</v>
      </c>
      <c r="K188" s="94"/>
      <c r="L188" s="94" t="s">
        <v>422</v>
      </c>
    </row>
    <row r="189" spans="1:12">
      <c r="A189" s="69" t="str">
        <f ca="1">IFERROR(__xludf.DUMMYFUNCTION("""COMPUTED_VALUE"""),"REINALDO ALMEIDA DOS SANTOS")</f>
        <v>REINALDO ALMEIDA DOS SANTOS</v>
      </c>
      <c r="B189" s="85" t="s">
        <v>674</v>
      </c>
      <c r="C189" s="69" t="str">
        <f t="shared" ca="1" si="2"/>
        <v>Incompleto</v>
      </c>
      <c r="D189" s="94" t="s">
        <v>869</v>
      </c>
      <c r="E189" s="98">
        <v>14</v>
      </c>
      <c r="F189" s="94" t="s">
        <v>870</v>
      </c>
      <c r="G189" s="93">
        <v>45839</v>
      </c>
      <c r="H189" s="120">
        <v>45848</v>
      </c>
      <c r="I189" s="94" t="s">
        <v>133</v>
      </c>
      <c r="J189" s="94" t="s">
        <v>864</v>
      </c>
      <c r="K189" s="94"/>
      <c r="L189" s="94" t="s">
        <v>869</v>
      </c>
    </row>
    <row r="190" spans="1:12">
      <c r="A190" s="69" t="str">
        <f ca="1">IFERROR(__xludf.DUMMYFUNCTION("""COMPUTED_VALUE"""),"RENAN PRATA MONTEIRO")</f>
        <v>RENAN PRATA MONTEIRO</v>
      </c>
      <c r="B190" s="80" t="s">
        <v>641</v>
      </c>
      <c r="C190" s="69" t="str">
        <f t="shared" ca="1" si="2"/>
        <v>OK</v>
      </c>
      <c r="D190" s="94" t="s">
        <v>174</v>
      </c>
      <c r="E190" s="98">
        <v>488.39</v>
      </c>
      <c r="F190" s="94" t="s">
        <v>871</v>
      </c>
      <c r="G190" s="93">
        <v>45870</v>
      </c>
      <c r="H190" s="120">
        <v>45879</v>
      </c>
      <c r="I190" s="94" t="s">
        <v>872</v>
      </c>
      <c r="J190" s="94" t="s">
        <v>864</v>
      </c>
      <c r="K190" s="94"/>
      <c r="L190" s="94" t="s">
        <v>174</v>
      </c>
    </row>
    <row r="191" spans="1:12">
      <c r="A191" s="69" t="str">
        <f ca="1">IFERROR(__xludf.DUMMYFUNCTION("""COMPUTED_VALUE"""),"RENAN SALDANHA DUARTE")</f>
        <v>RENAN SALDANHA DUARTE</v>
      </c>
      <c r="B191" s="86" t="s">
        <v>641</v>
      </c>
      <c r="C191" s="69" t="str">
        <f t="shared" ca="1" si="2"/>
        <v>OK</v>
      </c>
      <c r="D191" s="118" t="s">
        <v>176</v>
      </c>
      <c r="E191" s="98">
        <v>200.15</v>
      </c>
      <c r="F191" s="94" t="s">
        <v>871</v>
      </c>
      <c r="G191" s="93">
        <v>45870</v>
      </c>
      <c r="H191" s="120">
        <v>45879</v>
      </c>
      <c r="I191" s="94" t="s">
        <v>872</v>
      </c>
      <c r="J191" s="94" t="s">
        <v>864</v>
      </c>
      <c r="K191" s="94"/>
      <c r="L191" s="94" t="s">
        <v>865</v>
      </c>
    </row>
    <row r="192" spans="1:12">
      <c r="A192" s="69" t="str">
        <f ca="1">IFERROR(__xludf.DUMMYFUNCTION("""COMPUTED_VALUE"""),"RENATO DOS SANTOS SILVA")</f>
        <v>RENATO DOS SANTOS SILVA</v>
      </c>
      <c r="B192" s="80" t="s">
        <v>641</v>
      </c>
      <c r="C192" s="69" t="str">
        <f t="shared" ca="1" si="2"/>
        <v>OK</v>
      </c>
      <c r="D192" s="94" t="s">
        <v>183</v>
      </c>
      <c r="E192" s="98">
        <v>200.15</v>
      </c>
      <c r="F192" s="94" t="s">
        <v>871</v>
      </c>
      <c r="G192" s="93">
        <v>45870</v>
      </c>
      <c r="H192" s="120">
        <v>45879</v>
      </c>
      <c r="I192" s="94" t="s">
        <v>872</v>
      </c>
      <c r="J192" s="94" t="s">
        <v>864</v>
      </c>
      <c r="K192" s="94"/>
      <c r="L192" s="94" t="s">
        <v>183</v>
      </c>
    </row>
    <row r="193" spans="1:12">
      <c r="A193" s="69" t="str">
        <f ca="1">IFERROR(__xludf.DUMMYFUNCTION("""COMPUTED_VALUE"""),"RENATO RIBEIRO")</f>
        <v>RENATO RIBEIRO</v>
      </c>
      <c r="B193" s="85" t="s">
        <v>645</v>
      </c>
      <c r="C193" s="69" t="str">
        <f t="shared" ca="1" si="2"/>
        <v>OK</v>
      </c>
      <c r="D193" s="94" t="s">
        <v>209</v>
      </c>
      <c r="E193" s="98">
        <v>280.14999999999998</v>
      </c>
      <c r="F193" s="94" t="s">
        <v>871</v>
      </c>
      <c r="G193" s="93">
        <v>45870</v>
      </c>
      <c r="H193" s="120">
        <v>45879</v>
      </c>
      <c r="I193" s="94" t="s">
        <v>872</v>
      </c>
      <c r="J193" s="94" t="s">
        <v>864</v>
      </c>
      <c r="K193" s="94"/>
      <c r="L193" s="94" t="s">
        <v>209</v>
      </c>
    </row>
    <row r="194" spans="1:12">
      <c r="A194" s="69" t="str">
        <f ca="1">IFERROR(__xludf.DUMMYFUNCTION("""COMPUTED_VALUE"""),"ROBERTO REGO JUNIOR")</f>
        <v>ROBERTO REGO JUNIOR</v>
      </c>
      <c r="B194" s="80" t="s">
        <v>641</v>
      </c>
      <c r="C194" s="69" t="str">
        <f t="shared" ca="1" si="2"/>
        <v>OK</v>
      </c>
      <c r="D194" s="94" t="s">
        <v>227</v>
      </c>
      <c r="E194" s="98">
        <v>488.39</v>
      </c>
      <c r="F194" s="94" t="s">
        <v>871</v>
      </c>
      <c r="G194" s="93">
        <v>45870</v>
      </c>
      <c r="H194" s="120">
        <v>45879</v>
      </c>
      <c r="I194" s="94" t="s">
        <v>872</v>
      </c>
      <c r="J194" s="94" t="s">
        <v>864</v>
      </c>
      <c r="K194" s="94"/>
      <c r="L194" s="94" t="s">
        <v>227</v>
      </c>
    </row>
    <row r="195" spans="1:12">
      <c r="A195" s="69" t="str">
        <f ca="1">IFERROR(__xludf.DUMMYFUNCTION("""COMPUTED_VALUE"""),"ROBSON FERREIRA DA SILVA")</f>
        <v>ROBSON FERREIRA DA SILVA</v>
      </c>
      <c r="B195" s="80" t="s">
        <v>641</v>
      </c>
      <c r="C195" s="69" t="str">
        <f t="shared" ca="1" si="2"/>
        <v>OK</v>
      </c>
      <c r="D195" s="94" t="s">
        <v>246</v>
      </c>
      <c r="E195" s="98">
        <v>488.39</v>
      </c>
      <c r="F195" s="94" t="s">
        <v>871</v>
      </c>
      <c r="G195" s="93">
        <v>45870</v>
      </c>
      <c r="H195" s="120">
        <v>45879</v>
      </c>
      <c r="I195" s="94" t="s">
        <v>872</v>
      </c>
      <c r="J195" s="94" t="s">
        <v>864</v>
      </c>
      <c r="K195" s="94"/>
      <c r="L195" s="94" t="s">
        <v>246</v>
      </c>
    </row>
    <row r="196" spans="1:12">
      <c r="A196" s="69" t="str">
        <f ca="1">IFERROR(__xludf.DUMMYFUNCTION("""COMPUTED_VALUE"""),"ROBSON LUIZ DE OLIVEIRA ALBUQUERQUE")</f>
        <v>ROBSON LUIZ DE OLIVEIRA ALBUQUERQUE</v>
      </c>
      <c r="B196" s="86" t="s">
        <v>641</v>
      </c>
      <c r="C196" s="69" t="str">
        <f t="shared" ca="1" si="2"/>
        <v>OK</v>
      </c>
      <c r="D196" s="94" t="s">
        <v>259</v>
      </c>
      <c r="E196" s="98">
        <v>200.15</v>
      </c>
      <c r="F196" s="94" t="s">
        <v>871</v>
      </c>
      <c r="G196" s="93">
        <v>45870</v>
      </c>
      <c r="H196" s="120">
        <v>45879</v>
      </c>
      <c r="I196" s="94" t="s">
        <v>872</v>
      </c>
      <c r="J196" s="94" t="s">
        <v>864</v>
      </c>
      <c r="K196" s="94"/>
      <c r="L196" s="94" t="s">
        <v>259</v>
      </c>
    </row>
    <row r="197" spans="1:12">
      <c r="A197" s="69" t="str">
        <f ca="1">IFERROR(__xludf.DUMMYFUNCTION("""COMPUTED_VALUE"""),"RODRIGO CESAR MEIRELLES FERREIRA")</f>
        <v>RODRIGO CESAR MEIRELLES FERREIRA</v>
      </c>
      <c r="B197" s="80" t="s">
        <v>641</v>
      </c>
      <c r="C197" s="69" t="str">
        <f t="shared" ca="1" si="2"/>
        <v>OK</v>
      </c>
      <c r="D197" s="94" t="s">
        <v>271</v>
      </c>
      <c r="E197" s="98">
        <v>200.15</v>
      </c>
      <c r="F197" s="94" t="s">
        <v>871</v>
      </c>
      <c r="G197" s="93">
        <v>45870</v>
      </c>
      <c r="H197" s="120">
        <v>45879</v>
      </c>
      <c r="I197" s="94" t="s">
        <v>872</v>
      </c>
      <c r="J197" s="94" t="s">
        <v>864</v>
      </c>
      <c r="K197" s="94"/>
      <c r="L197" s="94" t="s">
        <v>271</v>
      </c>
    </row>
    <row r="198" spans="1:12">
      <c r="A198" s="69" t="str">
        <f ca="1">IFERROR(__xludf.DUMMYFUNCTION("""COMPUTED_VALUE"""),"RODRIGO GUIMARÃES MARTINS")</f>
        <v>RODRIGO GUIMARÃES MARTINS</v>
      </c>
      <c r="B198" s="80" t="s">
        <v>641</v>
      </c>
      <c r="C198" s="69" t="str">
        <f t="shared" ca="1" si="2"/>
        <v>OK</v>
      </c>
      <c r="D198" s="94" t="s">
        <v>274</v>
      </c>
      <c r="E198" s="98">
        <v>200.15</v>
      </c>
      <c r="F198" s="94" t="s">
        <v>871</v>
      </c>
      <c r="G198" s="93">
        <v>45870</v>
      </c>
      <c r="H198" s="120">
        <v>45879</v>
      </c>
      <c r="I198" s="94" t="s">
        <v>872</v>
      </c>
      <c r="J198" s="94" t="s">
        <v>864</v>
      </c>
      <c r="K198" s="94"/>
      <c r="L198" s="94" t="s">
        <v>274</v>
      </c>
    </row>
    <row r="199" spans="1:12">
      <c r="A199" s="69" t="str">
        <f ca="1">IFERROR(__xludf.DUMMYFUNCTION("""COMPUTED_VALUE"""),"ROGER RODRIGUES DE OLIVEIRA")</f>
        <v>ROGER RODRIGUES DE OLIVEIRA</v>
      </c>
      <c r="B199" s="80" t="s">
        <v>641</v>
      </c>
      <c r="C199" s="69" t="str">
        <f t="shared" ca="1" si="2"/>
        <v>OK</v>
      </c>
      <c r="D199" s="94" t="s">
        <v>278</v>
      </c>
      <c r="E199" s="98">
        <v>3972.3899999999994</v>
      </c>
      <c r="F199" s="94" t="s">
        <v>871</v>
      </c>
      <c r="G199" s="93">
        <v>45870</v>
      </c>
      <c r="H199" s="120">
        <v>45879</v>
      </c>
      <c r="I199" s="94" t="s">
        <v>872</v>
      </c>
      <c r="J199" s="94" t="s">
        <v>864</v>
      </c>
      <c r="K199" s="94"/>
      <c r="L199" s="94" t="s">
        <v>278</v>
      </c>
    </row>
    <row r="200" spans="1:12">
      <c r="A200" s="69" t="str">
        <f ca="1">IFERROR(__xludf.DUMMYFUNCTION("""COMPUTED_VALUE"""),"RUAN CARLOS DA SILVA DOS SANTOS")</f>
        <v>RUAN CARLOS DA SILVA DOS SANTOS</v>
      </c>
      <c r="B200" s="80" t="s">
        <v>641</v>
      </c>
      <c r="C200" s="69" t="str">
        <f t="shared" ca="1" si="2"/>
        <v>OK</v>
      </c>
      <c r="D200" s="94" t="s">
        <v>278</v>
      </c>
      <c r="E200" s="98">
        <v>2842.12</v>
      </c>
      <c r="F200" s="94" t="s">
        <v>871</v>
      </c>
      <c r="G200" s="93">
        <v>45870</v>
      </c>
      <c r="H200" s="120">
        <v>45879</v>
      </c>
      <c r="I200" s="94" t="s">
        <v>872</v>
      </c>
      <c r="J200" s="94" t="s">
        <v>864</v>
      </c>
      <c r="K200" s="94"/>
      <c r="L200" s="94" t="s">
        <v>278</v>
      </c>
    </row>
    <row r="201" spans="1:12">
      <c r="A201" s="69" t="str">
        <f ca="1">IFERROR(__xludf.DUMMYFUNCTION("""COMPUTED_VALUE"""),"RUANY CRISTINA DA COSTA ALVES BARCELOS")</f>
        <v>RUANY CRISTINA DA COSTA ALVES BARCELOS</v>
      </c>
      <c r="B201" s="80" t="s">
        <v>641</v>
      </c>
      <c r="C201" s="69" t="str">
        <f t="shared" ca="1" si="2"/>
        <v>OK</v>
      </c>
      <c r="D201" s="94" t="s">
        <v>285</v>
      </c>
      <c r="E201" s="98">
        <v>200.15</v>
      </c>
      <c r="F201" s="94" t="s">
        <v>871</v>
      </c>
      <c r="G201" s="93">
        <v>45870</v>
      </c>
      <c r="H201" s="120">
        <v>45879</v>
      </c>
      <c r="I201" s="94" t="s">
        <v>872</v>
      </c>
      <c r="J201" s="94" t="s">
        <v>864</v>
      </c>
      <c r="K201" s="94"/>
      <c r="L201" s="94" t="s">
        <v>285</v>
      </c>
    </row>
    <row r="202" spans="1:12">
      <c r="A202" s="69" t="str">
        <f ca="1">IFERROR(__xludf.DUMMYFUNCTION("""COMPUTED_VALUE"""),"RUBENS NUNES DA LUZ JUNIOR")</f>
        <v>RUBENS NUNES DA LUZ JUNIOR</v>
      </c>
      <c r="B202" s="80" t="s">
        <v>641</v>
      </c>
      <c r="C202" s="69" t="str">
        <f t="shared" ca="1" si="2"/>
        <v>OK</v>
      </c>
      <c r="D202" s="94" t="s">
        <v>307</v>
      </c>
      <c r="E202" s="98">
        <v>200.15</v>
      </c>
      <c r="F202" s="94" t="s">
        <v>871</v>
      </c>
      <c r="G202" s="93">
        <v>45870</v>
      </c>
      <c r="H202" s="120">
        <v>45879</v>
      </c>
      <c r="I202" s="94" t="s">
        <v>872</v>
      </c>
      <c r="J202" s="94" t="s">
        <v>864</v>
      </c>
      <c r="K202" s="94"/>
      <c r="L202" s="94" t="s">
        <v>307</v>
      </c>
    </row>
    <row r="203" spans="1:12">
      <c r="A203" s="69" t="str">
        <f ca="1">IFERROR(__xludf.DUMMYFUNCTION("""COMPUTED_VALUE"""),"RUBERLAN ROCCON NOGUEIRA")</f>
        <v>RUBERLAN ROCCON NOGUEIRA</v>
      </c>
      <c r="B203" s="80" t="s">
        <v>641</v>
      </c>
      <c r="C203" s="69" t="str">
        <f t="shared" ca="1" si="2"/>
        <v>OK</v>
      </c>
      <c r="D203" s="94" t="s">
        <v>351</v>
      </c>
      <c r="E203" s="98">
        <v>200.15</v>
      </c>
      <c r="F203" s="94" t="s">
        <v>871</v>
      </c>
      <c r="G203" s="93">
        <v>45870</v>
      </c>
      <c r="H203" s="120">
        <v>45879</v>
      </c>
      <c r="I203" s="94" t="s">
        <v>872</v>
      </c>
      <c r="J203" s="94" t="s">
        <v>864</v>
      </c>
      <c r="K203" s="94"/>
      <c r="L203" s="94" t="s">
        <v>351</v>
      </c>
    </row>
    <row r="204" spans="1:12">
      <c r="A204" s="69" t="str">
        <f ca="1">IFERROR(__xludf.DUMMYFUNCTION("""COMPUTED_VALUE"""),"RUI ALVARENGA BARBOSA NETO")</f>
        <v>RUI ALVARENGA BARBOSA NETO</v>
      </c>
      <c r="B204" s="80" t="s">
        <v>641</v>
      </c>
      <c r="C204" s="69" t="str">
        <f t="shared" ca="1" si="2"/>
        <v>Incompleto</v>
      </c>
      <c r="D204" s="94"/>
      <c r="E204" s="98"/>
      <c r="F204" s="94"/>
      <c r="G204" s="93"/>
      <c r="H204" s="120"/>
      <c r="I204" s="94"/>
      <c r="J204" s="94"/>
      <c r="K204" s="94"/>
      <c r="L204" s="94" t="s">
        <v>866</v>
      </c>
    </row>
    <row r="205" spans="1:12">
      <c r="A205" s="69" t="str">
        <f ca="1">IFERROR(__xludf.DUMMYFUNCTION("""COMPUTED_VALUE"""),"SAMUEL BASTOS MIGUEL")</f>
        <v>SAMUEL BASTOS MIGUEL</v>
      </c>
      <c r="B205" s="80" t="s">
        <v>641</v>
      </c>
      <c r="C205" s="69" t="str">
        <f t="shared" ca="1" si="2"/>
        <v>Incompleto</v>
      </c>
      <c r="D205" s="94"/>
      <c r="E205" s="98"/>
      <c r="F205" s="94"/>
      <c r="G205" s="93"/>
      <c r="H205" s="120"/>
      <c r="I205" s="94"/>
      <c r="J205" s="94"/>
      <c r="K205" s="94"/>
      <c r="L205" s="94" t="s">
        <v>866</v>
      </c>
    </row>
    <row r="206" spans="1:12">
      <c r="A206" s="69" t="str">
        <f ca="1">IFERROR(__xludf.DUMMYFUNCTION("""COMPUTED_VALUE"""),"SANDERSON SOARES ALVES")</f>
        <v>SANDERSON SOARES ALVES</v>
      </c>
      <c r="B206" s="80" t="s">
        <v>641</v>
      </c>
      <c r="C206" s="69" t="str">
        <f t="shared" ca="1" si="2"/>
        <v>Incompleto</v>
      </c>
      <c r="D206" s="94"/>
      <c r="E206" s="98"/>
      <c r="F206" s="94"/>
      <c r="G206" s="93"/>
      <c r="H206" s="120"/>
      <c r="I206" s="94"/>
      <c r="J206" s="94"/>
      <c r="K206" s="94"/>
      <c r="L206" s="94" t="s">
        <v>866</v>
      </c>
    </row>
    <row r="207" spans="1:12">
      <c r="A207" s="69" t="str">
        <f ca="1">IFERROR(__xludf.DUMMYFUNCTION("""COMPUTED_VALUE"""),"SEBASTIÃO GESUINO GOMES FILHO")</f>
        <v>SEBASTIÃO GESUINO GOMES FILHO</v>
      </c>
      <c r="B207" s="80" t="s">
        <v>641</v>
      </c>
      <c r="C207" s="69" t="str">
        <f t="shared" ca="1" si="2"/>
        <v>Incompleto</v>
      </c>
      <c r="D207" s="94"/>
      <c r="E207" s="98"/>
      <c r="F207" s="94"/>
      <c r="G207" s="93"/>
      <c r="H207" s="120"/>
      <c r="I207" s="94"/>
      <c r="J207" s="94"/>
      <c r="K207" s="94"/>
      <c r="L207" s="94" t="s">
        <v>866</v>
      </c>
    </row>
    <row r="208" spans="1:12">
      <c r="A208" s="69" t="str">
        <f ca="1">IFERROR(__xludf.DUMMYFUNCTION("""COMPUTED_VALUE"""),"SEBASTIÃO MANOEL DE SOUZA")</f>
        <v>SEBASTIÃO MANOEL DE SOUZA</v>
      </c>
      <c r="B208" s="80" t="s">
        <v>641</v>
      </c>
      <c r="C208" s="69" t="str">
        <f t="shared" ca="1" si="2"/>
        <v>Incompleto</v>
      </c>
      <c r="D208" s="94"/>
      <c r="E208" s="98"/>
      <c r="F208" s="94"/>
      <c r="G208" s="93"/>
      <c r="H208" s="120"/>
      <c r="I208" s="94"/>
      <c r="J208" s="94"/>
      <c r="K208" s="94"/>
      <c r="L208" s="94" t="s">
        <v>867</v>
      </c>
    </row>
    <row r="209" spans="1:12">
      <c r="A209" s="69" t="str">
        <f ca="1">IFERROR(__xludf.DUMMYFUNCTION("""COMPUTED_VALUE"""),"SOLANO DOS SANTOS FONTES")</f>
        <v>SOLANO DOS SANTOS FONTES</v>
      </c>
      <c r="B209" s="80" t="s">
        <v>641</v>
      </c>
      <c r="C209" s="69" t="str">
        <f t="shared" ca="1" si="2"/>
        <v>Incompleto</v>
      </c>
      <c r="D209" s="94"/>
      <c r="E209" s="98"/>
      <c r="F209" s="94"/>
      <c r="G209" s="93"/>
      <c r="H209" s="120"/>
      <c r="I209" s="94"/>
      <c r="J209" s="94"/>
      <c r="K209" s="94"/>
      <c r="L209" s="94" t="s">
        <v>867</v>
      </c>
    </row>
    <row r="210" spans="1:12">
      <c r="A210" s="69" t="str">
        <f ca="1">IFERROR(__xludf.DUMMYFUNCTION("""COMPUTED_VALUE"""),"TARCIS FRANCISCO MACHADO DA SILVA")</f>
        <v>TARCIS FRANCISCO MACHADO DA SILVA</v>
      </c>
      <c r="B210" s="85" t="s">
        <v>645</v>
      </c>
      <c r="C210" s="69" t="str">
        <f t="shared" ca="1" si="2"/>
        <v>OK</v>
      </c>
      <c r="D210" s="94" t="s">
        <v>402</v>
      </c>
      <c r="E210" s="98">
        <v>829.56</v>
      </c>
      <c r="F210" s="94" t="s">
        <v>871</v>
      </c>
      <c r="G210" s="93">
        <v>45870</v>
      </c>
      <c r="H210" s="120">
        <v>45879</v>
      </c>
      <c r="I210" s="94" t="s">
        <v>872</v>
      </c>
      <c r="J210" s="94" t="s">
        <v>864</v>
      </c>
      <c r="K210" s="94"/>
      <c r="L210" s="94" t="s">
        <v>402</v>
      </c>
    </row>
    <row r="211" spans="1:12">
      <c r="A211" s="69" t="str">
        <f ca="1">IFERROR(__xludf.DUMMYFUNCTION("""COMPUTED_VALUE"""),"TELMO LEONARDO PAIVA BEZERRA")</f>
        <v>TELMO LEONARDO PAIVA BEZERRA</v>
      </c>
      <c r="B211" s="80" t="s">
        <v>641</v>
      </c>
      <c r="C211" s="69" t="str">
        <f t="shared" ca="1" si="2"/>
        <v>OK</v>
      </c>
      <c r="D211" s="94" t="s">
        <v>402</v>
      </c>
      <c r="E211" s="98">
        <v>358.67</v>
      </c>
      <c r="F211" s="94" t="s">
        <v>871</v>
      </c>
      <c r="G211" s="93">
        <v>45870</v>
      </c>
      <c r="H211" s="120">
        <v>45879</v>
      </c>
      <c r="I211" s="94" t="s">
        <v>872</v>
      </c>
      <c r="J211" s="94" t="s">
        <v>864</v>
      </c>
      <c r="K211" s="94"/>
      <c r="L211" s="94" t="s">
        <v>402</v>
      </c>
    </row>
    <row r="212" spans="1:12">
      <c r="A212" s="69" t="str">
        <f ca="1">IFERROR(__xludf.DUMMYFUNCTION("""COMPUTED_VALUE"""),"THIAGO DA SILVA OLIVEIRA")</f>
        <v>THIAGO DA SILVA OLIVEIRA</v>
      </c>
      <c r="B212" s="80" t="s">
        <v>641</v>
      </c>
      <c r="C212" s="69" t="str">
        <f t="shared" ca="1" si="2"/>
        <v>OK</v>
      </c>
      <c r="D212" s="94" t="s">
        <v>402</v>
      </c>
      <c r="E212" s="98">
        <v>318.67</v>
      </c>
      <c r="F212" s="94" t="s">
        <v>871</v>
      </c>
      <c r="G212" s="93">
        <v>45870</v>
      </c>
      <c r="H212" s="120">
        <v>45879</v>
      </c>
      <c r="I212" s="94" t="s">
        <v>872</v>
      </c>
      <c r="J212" s="94" t="s">
        <v>864</v>
      </c>
      <c r="K212" s="94"/>
      <c r="L212" s="94" t="s">
        <v>402</v>
      </c>
    </row>
    <row r="213" spans="1:12">
      <c r="A213" s="69" t="str">
        <f ca="1">IFERROR(__xludf.DUMMYFUNCTION("""COMPUTED_VALUE"""),"THIAGO DE ASSIS DE ALMEIDA SANTOS")</f>
        <v>THIAGO DE ASSIS DE ALMEIDA SANTOS</v>
      </c>
      <c r="B213" s="80" t="s">
        <v>641</v>
      </c>
      <c r="C213" s="69" t="str">
        <f t="shared" ca="1" si="2"/>
        <v>OK</v>
      </c>
      <c r="D213" s="94" t="s">
        <v>402</v>
      </c>
      <c r="E213" s="98">
        <v>318.67</v>
      </c>
      <c r="F213" s="94" t="s">
        <v>871</v>
      </c>
      <c r="G213" s="93">
        <v>45870</v>
      </c>
      <c r="H213" s="120">
        <v>45879</v>
      </c>
      <c r="I213" s="94" t="s">
        <v>872</v>
      </c>
      <c r="J213" s="94" t="s">
        <v>864</v>
      </c>
      <c r="K213" s="94"/>
      <c r="L213" s="94" t="s">
        <v>402</v>
      </c>
    </row>
    <row r="214" spans="1:12">
      <c r="A214" s="69" t="str">
        <f ca="1">IFERROR(__xludf.DUMMYFUNCTION("""COMPUTED_VALUE"""),"THIAGO THIERRY FERNANDES FERREIRA DA SILVA")</f>
        <v>THIAGO THIERRY FERNANDES FERREIRA DA SILVA</v>
      </c>
      <c r="B214" s="85" t="s">
        <v>645</v>
      </c>
      <c r="C214" s="69" t="str">
        <f t="shared" ca="1" si="2"/>
        <v>OK</v>
      </c>
      <c r="D214" s="118" t="s">
        <v>447</v>
      </c>
      <c r="E214" s="98">
        <v>200.15</v>
      </c>
      <c r="F214" s="94" t="s">
        <v>871</v>
      </c>
      <c r="G214" s="93">
        <v>45870</v>
      </c>
      <c r="H214" s="120">
        <v>45879</v>
      </c>
      <c r="I214" s="94" t="s">
        <v>872</v>
      </c>
      <c r="J214" s="94" t="s">
        <v>864</v>
      </c>
      <c r="K214" s="94"/>
      <c r="L214" s="94" t="s">
        <v>448</v>
      </c>
    </row>
    <row r="215" spans="1:12">
      <c r="A215" s="69" t="str">
        <f ca="1">IFERROR(__xludf.DUMMYFUNCTION("""COMPUTED_VALUE"""),"TIAGO DO NASCIMENTO MORAES")</f>
        <v>TIAGO DO NASCIMENTO MORAES</v>
      </c>
      <c r="B215" s="80" t="s">
        <v>641</v>
      </c>
      <c r="C215" s="69" t="str">
        <f t="shared" ca="1" si="2"/>
        <v>OK</v>
      </c>
      <c r="D215" s="94" t="s">
        <v>410</v>
      </c>
      <c r="E215" s="98">
        <v>200.15</v>
      </c>
      <c r="F215" s="94" t="s">
        <v>871</v>
      </c>
      <c r="G215" s="93">
        <v>45870</v>
      </c>
      <c r="H215" s="120">
        <v>45879</v>
      </c>
      <c r="I215" s="94" t="s">
        <v>872</v>
      </c>
      <c r="J215" s="94" t="s">
        <v>864</v>
      </c>
      <c r="K215" s="94"/>
      <c r="L215" s="94" t="s">
        <v>410</v>
      </c>
    </row>
    <row r="216" spans="1:12">
      <c r="A216" s="69" t="str">
        <f ca="1">IFERROR(__xludf.DUMMYFUNCTION("""COMPUTED_VALUE"""),"VALDECIR GOMES DE LIMA")</f>
        <v>VALDECIR GOMES DE LIMA</v>
      </c>
      <c r="B216" s="80" t="s">
        <v>641</v>
      </c>
      <c r="C216" s="69" t="str">
        <f t="shared" ca="1" si="2"/>
        <v>OK</v>
      </c>
      <c r="D216" s="94" t="s">
        <v>422</v>
      </c>
      <c r="E216" s="98">
        <v>200.15</v>
      </c>
      <c r="F216" s="94" t="s">
        <v>871</v>
      </c>
      <c r="G216" s="93">
        <v>45870</v>
      </c>
      <c r="H216" s="120">
        <v>45879</v>
      </c>
      <c r="I216" s="94" t="s">
        <v>872</v>
      </c>
      <c r="J216" s="94" t="s">
        <v>864</v>
      </c>
      <c r="K216" s="94"/>
      <c r="L216" s="94" t="s">
        <v>422</v>
      </c>
    </row>
    <row r="217" spans="1:12">
      <c r="A217" s="69" t="str">
        <f ca="1">IFERROR(__xludf.DUMMYFUNCTION("""COMPUTED_VALUE"""),"VALTER RODRIGUES DIAS")</f>
        <v>VALTER RODRIGUES DIAS</v>
      </c>
      <c r="B217" s="80" t="s">
        <v>641</v>
      </c>
      <c r="C217" s="69" t="str">
        <f t="shared" ca="1" si="2"/>
        <v>Incompleto</v>
      </c>
      <c r="D217" s="94" t="s">
        <v>869</v>
      </c>
      <c r="E217" s="98">
        <v>14</v>
      </c>
      <c r="F217" s="94" t="s">
        <v>871</v>
      </c>
      <c r="G217" s="93">
        <v>45870</v>
      </c>
      <c r="H217" s="120">
        <v>45879</v>
      </c>
      <c r="I217" s="94" t="s">
        <v>872</v>
      </c>
      <c r="J217" s="94" t="s">
        <v>864</v>
      </c>
      <c r="K217" s="94"/>
      <c r="L217" s="94" t="s">
        <v>869</v>
      </c>
    </row>
    <row r="218" spans="1:12">
      <c r="A218" s="69" t="str">
        <f ca="1">IFERROR(__xludf.DUMMYFUNCTION("""COMPUTED_VALUE"""),"VANDERBETY SÁ TAVARES")</f>
        <v>VANDERBETY SÁ TAVARES</v>
      </c>
      <c r="B218" s="80" t="s">
        <v>641</v>
      </c>
      <c r="C218" s="69" t="str">
        <f t="shared" ca="1" si="2"/>
        <v>OK</v>
      </c>
      <c r="D218" s="94" t="s">
        <v>154</v>
      </c>
      <c r="E218" s="98">
        <v>101.36644</v>
      </c>
      <c r="F218" s="94">
        <v>50847600</v>
      </c>
      <c r="G218" s="93">
        <v>45870</v>
      </c>
      <c r="H218" s="120">
        <v>45879</v>
      </c>
      <c r="I218" s="94" t="s">
        <v>133</v>
      </c>
      <c r="J218" s="94" t="s">
        <v>873</v>
      </c>
      <c r="K218" s="133">
        <v>9552446195.1200008</v>
      </c>
      <c r="L218" s="94" t="s">
        <v>154</v>
      </c>
    </row>
    <row r="219" spans="1:12">
      <c r="A219" s="69" t="str">
        <f ca="1">IFERROR(__xludf.DUMMYFUNCTION("""COMPUTED_VALUE"""),"VANDESON MONDEGO FLOR")</f>
        <v>VANDESON MONDEGO FLOR</v>
      </c>
      <c r="B219" s="80" t="s">
        <v>641</v>
      </c>
      <c r="C219" s="69" t="str">
        <f t="shared" ca="1" si="2"/>
        <v>OK</v>
      </c>
      <c r="D219" s="94" t="s">
        <v>156</v>
      </c>
      <c r="E219" s="98">
        <v>175.90568800000003</v>
      </c>
      <c r="F219" s="94">
        <v>50847600</v>
      </c>
      <c r="G219" s="93">
        <v>45870</v>
      </c>
      <c r="H219" s="120">
        <v>45879</v>
      </c>
      <c r="I219" s="94" t="s">
        <v>133</v>
      </c>
      <c r="J219" s="94" t="s">
        <v>873</v>
      </c>
      <c r="K219" s="133">
        <v>9552446195.1200008</v>
      </c>
      <c r="L219" s="94" t="s">
        <v>156</v>
      </c>
    </row>
    <row r="220" spans="1:12">
      <c r="A220" s="69" t="str">
        <f ca="1">IFERROR(__xludf.DUMMYFUNCTION("""COMPUTED_VALUE"""),"VANILSON OLIVEIRA VERAS")</f>
        <v>VANILSON OLIVEIRA VERAS</v>
      </c>
      <c r="B220" s="85" t="s">
        <v>648</v>
      </c>
      <c r="C220" s="69" t="str">
        <f t="shared" ca="1" si="2"/>
        <v>OK</v>
      </c>
      <c r="D220" s="94" t="s">
        <v>180</v>
      </c>
      <c r="E220" s="98">
        <v>370.25906400000002</v>
      </c>
      <c r="F220" s="94">
        <v>50847600</v>
      </c>
      <c r="G220" s="93">
        <v>45870</v>
      </c>
      <c r="H220" s="120">
        <v>45879</v>
      </c>
      <c r="I220" s="94" t="s">
        <v>133</v>
      </c>
      <c r="J220" s="94" t="s">
        <v>873</v>
      </c>
      <c r="K220" s="133">
        <v>9552446195.1200008</v>
      </c>
      <c r="L220" s="94" t="s">
        <v>180</v>
      </c>
    </row>
    <row r="221" spans="1:12">
      <c r="A221" s="69" t="str">
        <f ca="1">IFERROR(__xludf.DUMMYFUNCTION("""COMPUTED_VALUE"""),"VICTOR HONORIO")</f>
        <v>VICTOR HONORIO</v>
      </c>
      <c r="B221" s="80" t="s">
        <v>641</v>
      </c>
      <c r="C221" s="69" t="str">
        <f t="shared" ca="1" si="2"/>
        <v>OK</v>
      </c>
      <c r="D221" s="94" t="s">
        <v>196</v>
      </c>
      <c r="E221" s="98">
        <v>137.659368</v>
      </c>
      <c r="F221" s="94">
        <v>50847600</v>
      </c>
      <c r="G221" s="93">
        <v>45870</v>
      </c>
      <c r="H221" s="120">
        <v>45879</v>
      </c>
      <c r="I221" s="94" t="s">
        <v>133</v>
      </c>
      <c r="J221" s="94" t="s">
        <v>873</v>
      </c>
      <c r="K221" s="133">
        <v>9552446195.1200008</v>
      </c>
      <c r="L221" s="94" t="s">
        <v>196</v>
      </c>
    </row>
    <row r="222" spans="1:12">
      <c r="A222" s="69" t="str">
        <f ca="1">IFERROR(__xludf.DUMMYFUNCTION("""COMPUTED_VALUE"""),"VICTÓRIA ROCIO PEREIRA")</f>
        <v>VICTÓRIA ROCIO PEREIRA</v>
      </c>
      <c r="B222" s="80" t="s">
        <v>641</v>
      </c>
      <c r="C222" s="69" t="str">
        <f t="shared" ca="1" si="2"/>
        <v>OK</v>
      </c>
      <c r="D222" s="94" t="s">
        <v>232</v>
      </c>
      <c r="E222" s="98">
        <v>137.659368</v>
      </c>
      <c r="F222" s="94">
        <v>50847600</v>
      </c>
      <c r="G222" s="93">
        <v>45870</v>
      </c>
      <c r="H222" s="120">
        <v>45879</v>
      </c>
      <c r="I222" s="94" t="s">
        <v>133</v>
      </c>
      <c r="J222" s="94" t="s">
        <v>873</v>
      </c>
      <c r="K222" s="133">
        <v>9552446195.1200008</v>
      </c>
      <c r="L222" s="94" t="s">
        <v>232</v>
      </c>
    </row>
    <row r="223" spans="1:12">
      <c r="A223" s="69" t="str">
        <f ca="1">IFERROR(__xludf.DUMMYFUNCTION("""COMPUTED_VALUE"""),"VICTOR LUCAS LOPES DE LIMA")</f>
        <v>VICTOR LUCAS LOPES DE LIMA</v>
      </c>
      <c r="B223" s="80" t="s">
        <v>641</v>
      </c>
      <c r="C223" s="69" t="str">
        <f t="shared" ca="1" si="2"/>
        <v>OK</v>
      </c>
      <c r="D223" s="94" t="s">
        <v>233</v>
      </c>
      <c r="E223" s="98">
        <v>151.42439199999998</v>
      </c>
      <c r="F223" s="94">
        <v>50847600</v>
      </c>
      <c r="G223" s="93">
        <v>45870</v>
      </c>
      <c r="H223" s="120">
        <v>45879</v>
      </c>
      <c r="I223" s="94" t="s">
        <v>133</v>
      </c>
      <c r="J223" s="94" t="s">
        <v>873</v>
      </c>
      <c r="K223" s="133">
        <v>9552446195.1200008</v>
      </c>
      <c r="L223" s="94" t="s">
        <v>233</v>
      </c>
    </row>
    <row r="224" spans="1:12">
      <c r="A224" s="69" t="str">
        <f ca="1">IFERROR(__xludf.DUMMYFUNCTION("""COMPUTED_VALUE"""),"VINÍCIUS PINTO GALDINO DA SILVA")</f>
        <v>VINÍCIUS PINTO GALDINO DA SILVA</v>
      </c>
      <c r="B224" s="80" t="s">
        <v>641</v>
      </c>
      <c r="C224" s="69" t="str">
        <f t="shared" ca="1" si="2"/>
        <v>OK</v>
      </c>
      <c r="D224" s="94" t="s">
        <v>235</v>
      </c>
      <c r="E224" s="98">
        <v>101.36644</v>
      </c>
      <c r="F224" s="94">
        <v>50847600</v>
      </c>
      <c r="G224" s="93">
        <v>45870</v>
      </c>
      <c r="H224" s="120">
        <v>45879</v>
      </c>
      <c r="I224" s="94" t="s">
        <v>133</v>
      </c>
      <c r="J224" s="94" t="s">
        <v>873</v>
      </c>
      <c r="K224" s="133">
        <v>9552446195.1200008</v>
      </c>
      <c r="L224" s="94" t="s">
        <v>235</v>
      </c>
    </row>
    <row r="225" spans="1:12">
      <c r="A225" s="69" t="str">
        <f ca="1">IFERROR(__xludf.DUMMYFUNCTION("""COMPUTED_VALUE"""),"VITOR DA SILVA MIRANDA")</f>
        <v>VITOR DA SILVA MIRANDA</v>
      </c>
      <c r="B225" s="80" t="s">
        <v>641</v>
      </c>
      <c r="C225" s="69" t="str">
        <f t="shared" ca="1" si="2"/>
        <v>OK</v>
      </c>
      <c r="D225" s="94" t="s">
        <v>236</v>
      </c>
      <c r="E225" s="98">
        <v>249.258296</v>
      </c>
      <c r="F225" s="94">
        <v>50847600</v>
      </c>
      <c r="G225" s="93">
        <v>45870</v>
      </c>
      <c r="H225" s="120">
        <v>45879</v>
      </c>
      <c r="I225" s="94" t="s">
        <v>133</v>
      </c>
      <c r="J225" s="94" t="s">
        <v>873</v>
      </c>
      <c r="K225" s="133">
        <v>9552446195.1200008</v>
      </c>
      <c r="L225" s="94" t="s">
        <v>236</v>
      </c>
    </row>
    <row r="226" spans="1:12">
      <c r="A226" s="69" t="str">
        <f ca="1">IFERROR(__xludf.DUMMYFUNCTION("""COMPUTED_VALUE"""),"VITÓRIA CORRÊA DA SILVA DE SOUZA")</f>
        <v>VITÓRIA CORRÊA DA SILVA DE SOUZA</v>
      </c>
      <c r="B226" s="89"/>
      <c r="C226" s="69" t="str">
        <f t="shared" ca="1" si="2"/>
        <v>OK</v>
      </c>
      <c r="D226" s="94" t="s">
        <v>253</v>
      </c>
      <c r="E226" s="98">
        <v>101.36644</v>
      </c>
      <c r="F226" s="94">
        <v>50847600</v>
      </c>
      <c r="G226" s="93">
        <v>45870</v>
      </c>
      <c r="H226" s="120">
        <v>45879</v>
      </c>
      <c r="I226" s="94" t="s">
        <v>133</v>
      </c>
      <c r="J226" s="94" t="s">
        <v>873</v>
      </c>
      <c r="K226" s="133">
        <v>9552446195.1200008</v>
      </c>
      <c r="L226" s="94" t="s">
        <v>253</v>
      </c>
    </row>
    <row r="227" spans="1:12">
      <c r="A227" s="69" t="str">
        <f ca="1">IFERROR(__xludf.DUMMYFUNCTION("""COMPUTED_VALUE"""),"VITÓRIA LIMA DE SOUZA")</f>
        <v>VITÓRIA LIMA DE SOUZA</v>
      </c>
      <c r="B227" s="89"/>
      <c r="C227" s="69" t="str">
        <f t="shared" ca="1" si="2"/>
        <v>OK</v>
      </c>
      <c r="D227" s="94" t="s">
        <v>270</v>
      </c>
      <c r="E227" s="98">
        <v>202.73287999999999</v>
      </c>
      <c r="F227" s="94">
        <v>50847600</v>
      </c>
      <c r="G227" s="93">
        <v>45870</v>
      </c>
      <c r="H227" s="120">
        <v>45879</v>
      </c>
      <c r="I227" s="94" t="s">
        <v>133</v>
      </c>
      <c r="J227" s="94" t="s">
        <v>873</v>
      </c>
      <c r="K227" s="133">
        <v>9552446195.1200008</v>
      </c>
      <c r="L227" s="94" t="s">
        <v>270</v>
      </c>
    </row>
    <row r="228" spans="1:12">
      <c r="A228" s="69" t="str">
        <f ca="1">IFERROR(__xludf.DUMMYFUNCTION("""COMPUTED_VALUE"""),"VITOR MARTINS DE OLIVEIRA MATTOS")</f>
        <v>VITOR MARTINS DE OLIVEIRA MATTOS</v>
      </c>
      <c r="B228" s="89"/>
      <c r="C228" s="69" t="str">
        <f t="shared" ca="1" si="2"/>
        <v>OK</v>
      </c>
      <c r="D228" s="94" t="s">
        <v>279</v>
      </c>
      <c r="E228" s="98">
        <v>101.36644</v>
      </c>
      <c r="F228" s="94">
        <v>50847600</v>
      </c>
      <c r="G228" s="93">
        <v>45870</v>
      </c>
      <c r="H228" s="120">
        <v>45879</v>
      </c>
      <c r="I228" s="94" t="s">
        <v>133</v>
      </c>
      <c r="J228" s="94" t="s">
        <v>873</v>
      </c>
      <c r="K228" s="133">
        <v>9552446195.1200008</v>
      </c>
      <c r="L228" s="94" t="s">
        <v>279</v>
      </c>
    </row>
    <row r="229" spans="1:12">
      <c r="A229" s="69" t="str">
        <f ca="1">IFERROR(__xludf.DUMMYFUNCTION("""COMPUTED_VALUE"""),"WANDERSON DE OLIVEIRA DUTRA")</f>
        <v>WANDERSON DE OLIVEIRA DUTRA</v>
      </c>
      <c r="B229" s="89"/>
      <c r="C229" s="69" t="str">
        <f t="shared" ca="1" si="2"/>
        <v>OK</v>
      </c>
      <c r="D229" s="94" t="s">
        <v>289</v>
      </c>
      <c r="E229" s="98">
        <v>101.36644</v>
      </c>
      <c r="F229" s="94">
        <v>50847600</v>
      </c>
      <c r="G229" s="93">
        <v>45870</v>
      </c>
      <c r="H229" s="120">
        <v>45879</v>
      </c>
      <c r="I229" s="94" t="s">
        <v>133</v>
      </c>
      <c r="J229" s="94" t="s">
        <v>873</v>
      </c>
      <c r="K229" s="133">
        <v>9552446195.1200008</v>
      </c>
      <c r="L229" s="94" t="s">
        <v>289</v>
      </c>
    </row>
    <row r="230" spans="1:12">
      <c r="A230" s="69" t="str">
        <f ca="1">IFERROR(__xludf.DUMMYFUNCTION("""COMPUTED_VALUE"""),"WASHINGTON SANTOS OLIVEIRA DE ASSIS")</f>
        <v>WASHINGTON SANTOS OLIVEIRA DE ASSIS</v>
      </c>
      <c r="B230" s="89"/>
      <c r="C230" s="69" t="str">
        <f t="shared" ca="1" si="2"/>
        <v>OK</v>
      </c>
      <c r="D230" s="94" t="s">
        <v>441</v>
      </c>
      <c r="E230" s="98">
        <v>151.42439199999998</v>
      </c>
      <c r="F230" s="94">
        <v>50847600</v>
      </c>
      <c r="G230" s="93">
        <v>45870</v>
      </c>
      <c r="H230" s="120">
        <v>45879</v>
      </c>
      <c r="I230" s="94" t="s">
        <v>133</v>
      </c>
      <c r="J230" s="94" t="s">
        <v>873</v>
      </c>
      <c r="K230" s="133">
        <v>9552446195.1200008</v>
      </c>
      <c r="L230" s="94" t="s">
        <v>441</v>
      </c>
    </row>
    <row r="231" spans="1:12">
      <c r="A231" s="69" t="str">
        <f ca="1">IFERROR(__xludf.DUMMYFUNCTION("""COMPUTED_VALUE"""),"WELLINGTON CARVALHO PEREIRA")</f>
        <v>WELLINGTON CARVALHO PEREIRA</v>
      </c>
      <c r="B231" s="89"/>
      <c r="C231" s="69" t="str">
        <f t="shared" ca="1" si="2"/>
        <v>OK</v>
      </c>
      <c r="D231" s="94" t="s">
        <v>321</v>
      </c>
      <c r="E231" s="98">
        <v>101.36644</v>
      </c>
      <c r="F231" s="94">
        <v>50847600</v>
      </c>
      <c r="G231" s="93">
        <v>45870</v>
      </c>
      <c r="H231" s="120">
        <v>45879</v>
      </c>
      <c r="I231" s="94" t="s">
        <v>133</v>
      </c>
      <c r="J231" s="94" t="s">
        <v>873</v>
      </c>
      <c r="K231" s="133">
        <v>9552446195.1200008</v>
      </c>
      <c r="L231" s="94" t="s">
        <v>321</v>
      </c>
    </row>
    <row r="232" spans="1:12">
      <c r="A232" s="69" t="str">
        <f ca="1">IFERROR(__xludf.DUMMYFUNCTION("""COMPUTED_VALUE"""),"WELLINGTON DA COSTA OLIVEIRA")</f>
        <v>WELLINGTON DA COSTA OLIVEIRA</v>
      </c>
      <c r="B232" s="89"/>
      <c r="C232" s="69" t="str">
        <f t="shared" ca="1" si="2"/>
        <v>OK</v>
      </c>
      <c r="D232" s="94" t="s">
        <v>339</v>
      </c>
      <c r="E232" s="98">
        <v>151.42439199999998</v>
      </c>
      <c r="F232" s="94">
        <v>50847600</v>
      </c>
      <c r="G232" s="93">
        <v>45870</v>
      </c>
      <c r="H232" s="120">
        <v>45879</v>
      </c>
      <c r="I232" s="94" t="s">
        <v>133</v>
      </c>
      <c r="J232" s="94" t="s">
        <v>873</v>
      </c>
      <c r="K232" s="133">
        <v>9552446195.1200008</v>
      </c>
      <c r="L232" s="94" t="s">
        <v>339</v>
      </c>
    </row>
    <row r="233" spans="1:12">
      <c r="A233" s="69" t="str">
        <f ca="1">IFERROR(__xludf.DUMMYFUNCTION("""COMPUTED_VALUE"""),"WILIAN SANTOS DE OLIVEIRA")</f>
        <v>WILIAN SANTOS DE OLIVEIRA</v>
      </c>
      <c r="B233" s="89"/>
      <c r="C233" s="69" t="str">
        <f t="shared" ca="1" si="2"/>
        <v>OK</v>
      </c>
      <c r="D233" s="94" t="s">
        <v>443</v>
      </c>
      <c r="E233" s="98">
        <v>151.42439199999998</v>
      </c>
      <c r="F233" s="94">
        <v>50847600</v>
      </c>
      <c r="G233" s="93">
        <v>45870</v>
      </c>
      <c r="H233" s="120">
        <v>45879</v>
      </c>
      <c r="I233" s="94" t="s">
        <v>133</v>
      </c>
      <c r="J233" s="94" t="s">
        <v>873</v>
      </c>
      <c r="K233" s="133">
        <v>9552446195.1200008</v>
      </c>
      <c r="L233" s="94" t="s">
        <v>443</v>
      </c>
    </row>
    <row r="234" spans="1:12">
      <c r="A234" s="69" t="str">
        <f ca="1">IFERROR(__xludf.DUMMYFUNCTION("""COMPUTED_VALUE"""),"WILLIAN WALLACE MONTEIRO MENDONÇA")</f>
        <v>WILLIAN WALLACE MONTEIRO MENDONÇA</v>
      </c>
      <c r="B234" s="89"/>
      <c r="C234" s="69" t="str">
        <f t="shared" ca="1" si="2"/>
        <v>OK</v>
      </c>
      <c r="D234" s="94" t="s">
        <v>358</v>
      </c>
      <c r="E234" s="98">
        <v>137.659368</v>
      </c>
      <c r="F234" s="94">
        <v>50847600</v>
      </c>
      <c r="G234" s="93">
        <v>45870</v>
      </c>
      <c r="H234" s="120">
        <v>45879</v>
      </c>
      <c r="I234" s="94" t="s">
        <v>133</v>
      </c>
      <c r="J234" s="94" t="s">
        <v>873</v>
      </c>
      <c r="K234" s="133">
        <v>9552446195.1200008</v>
      </c>
      <c r="L234" s="94" t="s">
        <v>358</v>
      </c>
    </row>
    <row r="235" spans="1:12">
      <c r="A235" s="69" t="str">
        <f ca="1">IFERROR(__xludf.DUMMYFUNCTION("""COMPUTED_VALUE"""),"YAN LOPES TEIXEIRA")</f>
        <v>YAN LOPES TEIXEIRA</v>
      </c>
      <c r="B235" s="89"/>
      <c r="C235" s="69" t="str">
        <f t="shared" ca="1" si="2"/>
        <v>OK</v>
      </c>
      <c r="D235" s="94" t="s">
        <v>364</v>
      </c>
      <c r="E235" s="98">
        <v>165.05249599999999</v>
      </c>
      <c r="F235" s="94">
        <v>50847600</v>
      </c>
      <c r="G235" s="93">
        <v>45870</v>
      </c>
      <c r="H235" s="120">
        <v>45879</v>
      </c>
      <c r="I235" s="94" t="s">
        <v>133</v>
      </c>
      <c r="J235" s="94" t="s">
        <v>873</v>
      </c>
      <c r="K235" s="133">
        <v>9552446195.1200008</v>
      </c>
      <c r="L235" s="94" t="s">
        <v>364</v>
      </c>
    </row>
    <row r="236" spans="1:12">
      <c r="A236" s="69" t="str">
        <f ca="1">IFERROR(__xludf.DUMMYFUNCTION("""COMPUTED_VALUE"""),"")</f>
        <v/>
      </c>
      <c r="B236" s="89"/>
      <c r="C236" s="69" t="str">
        <f t="shared" ca="1" si="2"/>
        <v>OK</v>
      </c>
      <c r="D236" s="94" t="s">
        <v>382</v>
      </c>
      <c r="E236" s="98">
        <v>101.36644</v>
      </c>
      <c r="F236" s="94">
        <v>50847600</v>
      </c>
      <c r="G236" s="93">
        <v>45870</v>
      </c>
      <c r="H236" s="120">
        <v>45879</v>
      </c>
      <c r="I236" s="94" t="s">
        <v>133</v>
      </c>
      <c r="J236" s="94" t="s">
        <v>873</v>
      </c>
      <c r="K236" s="133">
        <v>9552446195.1200008</v>
      </c>
      <c r="L236" s="94" t="s">
        <v>382</v>
      </c>
    </row>
    <row r="237" spans="1:12">
      <c r="A237" s="69"/>
      <c r="B237" s="89"/>
      <c r="C237" s="69" t="str">
        <f t="shared" ca="1" si="2"/>
        <v>OK</v>
      </c>
      <c r="D237" s="94" t="s">
        <v>407</v>
      </c>
      <c r="E237" s="98">
        <v>350.62473600000004</v>
      </c>
      <c r="F237" s="94">
        <v>50847600</v>
      </c>
      <c r="G237" s="93">
        <v>45870</v>
      </c>
      <c r="H237" s="120">
        <v>45879</v>
      </c>
      <c r="I237" s="94" t="s">
        <v>133</v>
      </c>
      <c r="J237" s="94" t="s">
        <v>873</v>
      </c>
      <c r="K237" s="133">
        <v>9552446195.1200008</v>
      </c>
      <c r="L237" s="94" t="s">
        <v>407</v>
      </c>
    </row>
    <row r="238" spans="1:12">
      <c r="B238" s="89"/>
      <c r="C238" s="69" t="str">
        <f t="shared" ca="1" si="2"/>
        <v>OK</v>
      </c>
      <c r="D238" s="94" t="s">
        <v>451</v>
      </c>
      <c r="E238" s="98">
        <v>167.526184</v>
      </c>
      <c r="F238" s="94">
        <v>50847600</v>
      </c>
      <c r="G238" s="93">
        <v>45870</v>
      </c>
      <c r="H238" s="120">
        <v>45879</v>
      </c>
      <c r="I238" s="94" t="s">
        <v>133</v>
      </c>
      <c r="J238" s="94" t="s">
        <v>873</v>
      </c>
      <c r="K238" s="133">
        <v>9552446195.1200008</v>
      </c>
      <c r="L238" s="94" t="s">
        <v>451</v>
      </c>
    </row>
    <row r="239" spans="1:12">
      <c r="B239" s="89"/>
      <c r="C239" s="69" t="str">
        <f t="shared" ca="1" si="2"/>
        <v>OK</v>
      </c>
      <c r="D239" s="94" t="s">
        <v>416</v>
      </c>
      <c r="E239" s="98">
        <v>137.659368</v>
      </c>
      <c r="F239" s="94">
        <v>50847600</v>
      </c>
      <c r="G239" s="93">
        <v>45870</v>
      </c>
      <c r="H239" s="120">
        <v>45879</v>
      </c>
      <c r="I239" s="94" t="s">
        <v>133</v>
      </c>
      <c r="J239" s="94" t="s">
        <v>873</v>
      </c>
      <c r="K239" s="133">
        <v>9552446195.1200008</v>
      </c>
      <c r="L239" s="94" t="s">
        <v>417</v>
      </c>
    </row>
    <row r="240" spans="1:12">
      <c r="B240" s="89"/>
      <c r="C240" s="69" t="str">
        <f t="shared" ca="1" si="2"/>
        <v>OK</v>
      </c>
      <c r="D240" s="94" t="s">
        <v>146</v>
      </c>
      <c r="E240" s="98">
        <v>249.258296</v>
      </c>
      <c r="F240" s="94">
        <v>50847600</v>
      </c>
      <c r="G240" s="93">
        <v>45870</v>
      </c>
      <c r="H240" s="120">
        <v>45879</v>
      </c>
      <c r="I240" s="94" t="s">
        <v>133</v>
      </c>
      <c r="J240" s="94" t="s">
        <v>873</v>
      </c>
      <c r="K240" s="133">
        <v>9552446195.1200008</v>
      </c>
      <c r="L240" s="94" t="s">
        <v>146</v>
      </c>
    </row>
    <row r="241" spans="2:12">
      <c r="B241" s="89"/>
      <c r="C241" s="69" t="str">
        <f t="shared" ca="1" si="2"/>
        <v>OK</v>
      </c>
      <c r="D241" s="94" t="s">
        <v>148</v>
      </c>
      <c r="E241" s="98">
        <v>175.90568800000003</v>
      </c>
      <c r="F241" s="94">
        <v>50847600</v>
      </c>
      <c r="G241" s="93">
        <v>45870</v>
      </c>
      <c r="H241" s="120">
        <v>45879</v>
      </c>
      <c r="I241" s="94" t="s">
        <v>133</v>
      </c>
      <c r="J241" s="94" t="s">
        <v>873</v>
      </c>
      <c r="K241" s="133">
        <v>9552446195.1200008</v>
      </c>
      <c r="L241" s="94" t="s">
        <v>148</v>
      </c>
    </row>
    <row r="242" spans="2:12">
      <c r="B242" s="89"/>
      <c r="C242" s="69" t="str">
        <f t="shared" ca="1" si="2"/>
        <v>OK</v>
      </c>
      <c r="D242" s="94" t="s">
        <v>150</v>
      </c>
      <c r="E242" s="98">
        <v>249.258296</v>
      </c>
      <c r="F242" s="94">
        <v>50847600</v>
      </c>
      <c r="G242" s="93">
        <v>45870</v>
      </c>
      <c r="H242" s="120">
        <v>45879</v>
      </c>
      <c r="I242" s="94" t="s">
        <v>133</v>
      </c>
      <c r="J242" s="94" t="s">
        <v>873</v>
      </c>
      <c r="K242" s="133">
        <v>9552446195.1200008</v>
      </c>
      <c r="L242" s="94" t="s">
        <v>150</v>
      </c>
    </row>
    <row r="243" spans="2:12">
      <c r="B243" s="89"/>
      <c r="C243" s="69" t="str">
        <f t="shared" ca="1" si="2"/>
        <v>OK</v>
      </c>
      <c r="D243" s="94" t="s">
        <v>152</v>
      </c>
      <c r="E243" s="98">
        <v>336.49459200000001</v>
      </c>
      <c r="F243" s="94">
        <v>50847600</v>
      </c>
      <c r="G243" s="93">
        <v>45870</v>
      </c>
      <c r="H243" s="120">
        <v>45879</v>
      </c>
      <c r="I243" s="94" t="s">
        <v>133</v>
      </c>
      <c r="J243" s="94" t="s">
        <v>873</v>
      </c>
      <c r="K243" s="133">
        <v>9552446195.1200008</v>
      </c>
      <c r="L243" s="94" t="s">
        <v>152</v>
      </c>
    </row>
    <row r="244" spans="2:12">
      <c r="B244" s="89"/>
      <c r="C244" s="69" t="str">
        <f t="shared" ca="1" si="2"/>
        <v>OK</v>
      </c>
      <c r="D244" s="94" t="s">
        <v>154</v>
      </c>
      <c r="E244" s="98">
        <v>336.49459200000001</v>
      </c>
      <c r="F244" s="94">
        <v>50847600</v>
      </c>
      <c r="G244" s="93">
        <v>45870</v>
      </c>
      <c r="H244" s="120">
        <v>45879</v>
      </c>
      <c r="I244" s="94" t="s">
        <v>133</v>
      </c>
      <c r="J244" s="94" t="s">
        <v>873</v>
      </c>
      <c r="K244" s="133">
        <v>9552446195.1200008</v>
      </c>
      <c r="L244" s="94" t="s">
        <v>154</v>
      </c>
    </row>
    <row r="245" spans="2:12">
      <c r="B245" s="89"/>
      <c r="C245" s="69" t="str">
        <f t="shared" ca="1" si="2"/>
        <v>OK</v>
      </c>
      <c r="D245" s="94" t="s">
        <v>156</v>
      </c>
      <c r="E245" s="98">
        <v>249.258296</v>
      </c>
      <c r="F245" s="94">
        <v>50847600</v>
      </c>
      <c r="G245" s="93">
        <v>45870</v>
      </c>
      <c r="H245" s="120">
        <v>45879</v>
      </c>
      <c r="I245" s="94" t="s">
        <v>133</v>
      </c>
      <c r="J245" s="94" t="s">
        <v>873</v>
      </c>
      <c r="K245" s="133">
        <v>9552446195.1200008</v>
      </c>
      <c r="L245" s="94" t="s">
        <v>156</v>
      </c>
    </row>
    <row r="246" spans="2:12">
      <c r="B246" s="89"/>
      <c r="C246" s="69" t="str">
        <f t="shared" ca="1" si="2"/>
        <v>OK</v>
      </c>
      <c r="D246" s="94" t="s">
        <v>161</v>
      </c>
      <c r="E246" s="98">
        <v>165.05249599999999</v>
      </c>
      <c r="F246" s="94">
        <v>50847600</v>
      </c>
      <c r="G246" s="93">
        <v>45870</v>
      </c>
      <c r="H246" s="120">
        <v>45879</v>
      </c>
      <c r="I246" s="94" t="s">
        <v>133</v>
      </c>
      <c r="J246" s="94" t="s">
        <v>873</v>
      </c>
      <c r="K246" s="133">
        <v>9552446195.1200008</v>
      </c>
      <c r="L246" s="94" t="s">
        <v>161</v>
      </c>
    </row>
    <row r="247" spans="2:12">
      <c r="B247" s="89"/>
      <c r="C247" s="69" t="str">
        <f t="shared" ca="1" si="2"/>
        <v>OK</v>
      </c>
      <c r="D247" s="94" t="s">
        <v>162</v>
      </c>
      <c r="E247" s="98">
        <v>137.659368</v>
      </c>
      <c r="F247" s="94">
        <v>50847600</v>
      </c>
      <c r="G247" s="93">
        <v>45870</v>
      </c>
      <c r="H247" s="120">
        <v>45879</v>
      </c>
      <c r="I247" s="94" t="s">
        <v>133</v>
      </c>
      <c r="J247" s="94" t="s">
        <v>873</v>
      </c>
      <c r="K247" s="133">
        <v>9552446195.1200008</v>
      </c>
      <c r="L247" s="94" t="s">
        <v>162</v>
      </c>
    </row>
    <row r="248" spans="2:12">
      <c r="B248" s="89"/>
      <c r="C248" s="69" t="str">
        <f t="shared" ca="1" si="2"/>
        <v>OK</v>
      </c>
      <c r="D248" s="94" t="s">
        <v>644</v>
      </c>
      <c r="E248" s="98">
        <v>137.659368</v>
      </c>
      <c r="F248" s="94">
        <v>50847600</v>
      </c>
      <c r="G248" s="93">
        <v>45870</v>
      </c>
      <c r="H248" s="120">
        <v>45879</v>
      </c>
      <c r="I248" s="94" t="s">
        <v>133</v>
      </c>
      <c r="J248" s="94" t="s">
        <v>873</v>
      </c>
      <c r="K248" s="133">
        <v>9552446195.1200008</v>
      </c>
      <c r="L248" s="94" t="s">
        <v>644</v>
      </c>
    </row>
    <row r="249" spans="2:12">
      <c r="B249" s="89"/>
      <c r="C249" s="69" t="str">
        <f t="shared" ca="1" si="2"/>
        <v>OK</v>
      </c>
      <c r="D249" s="94" t="s">
        <v>172</v>
      </c>
      <c r="E249" s="98">
        <v>167.526184</v>
      </c>
      <c r="F249" s="94">
        <v>50847600</v>
      </c>
      <c r="G249" s="93">
        <v>45870</v>
      </c>
      <c r="H249" s="120">
        <v>45879</v>
      </c>
      <c r="I249" s="94" t="s">
        <v>133</v>
      </c>
      <c r="J249" s="94" t="s">
        <v>873</v>
      </c>
      <c r="K249" s="133">
        <v>9552446195.1200008</v>
      </c>
      <c r="L249" s="94" t="s">
        <v>172</v>
      </c>
    </row>
    <row r="250" spans="2:12">
      <c r="B250" s="89"/>
      <c r="C250" s="69" t="str">
        <f t="shared" ca="1" si="2"/>
        <v>OK</v>
      </c>
      <c r="D250" s="94" t="s">
        <v>175</v>
      </c>
      <c r="E250" s="98">
        <v>249.258296</v>
      </c>
      <c r="F250" s="94">
        <v>50847600</v>
      </c>
      <c r="G250" s="93">
        <v>45870</v>
      </c>
      <c r="H250" s="120">
        <v>45879</v>
      </c>
      <c r="I250" s="94" t="s">
        <v>133</v>
      </c>
      <c r="J250" s="94" t="s">
        <v>873</v>
      </c>
      <c r="K250" s="133">
        <v>9552446195.1200008</v>
      </c>
      <c r="L250" s="94" t="s">
        <v>175</v>
      </c>
    </row>
    <row r="251" spans="2:12">
      <c r="B251" s="89"/>
      <c r="C251" s="69" t="str">
        <f t="shared" ca="1" si="2"/>
        <v>OK</v>
      </c>
      <c r="D251" s="94" t="s">
        <v>646</v>
      </c>
      <c r="E251" s="98">
        <v>137.659368</v>
      </c>
      <c r="F251" s="94">
        <v>50847600</v>
      </c>
      <c r="G251" s="93">
        <v>45870</v>
      </c>
      <c r="H251" s="120">
        <v>45879</v>
      </c>
      <c r="I251" s="94" t="s">
        <v>133</v>
      </c>
      <c r="J251" s="94" t="s">
        <v>873</v>
      </c>
      <c r="K251" s="133">
        <v>9552446195.1200008</v>
      </c>
      <c r="L251" s="94" t="s">
        <v>646</v>
      </c>
    </row>
    <row r="252" spans="2:12">
      <c r="B252" s="89"/>
      <c r="C252" s="69" t="str">
        <f t="shared" ca="1" si="2"/>
        <v>OK</v>
      </c>
      <c r="D252" s="94" t="s">
        <v>180</v>
      </c>
      <c r="E252" s="98">
        <v>175.90568800000003</v>
      </c>
      <c r="F252" s="94">
        <v>50847600</v>
      </c>
      <c r="G252" s="93">
        <v>45870</v>
      </c>
      <c r="H252" s="120">
        <v>45879</v>
      </c>
      <c r="I252" s="94" t="s">
        <v>133</v>
      </c>
      <c r="J252" s="94" t="s">
        <v>873</v>
      </c>
      <c r="K252" s="133">
        <v>9552446195.1200008</v>
      </c>
      <c r="L252" s="94" t="s">
        <v>180</v>
      </c>
    </row>
    <row r="253" spans="2:12">
      <c r="B253" s="89"/>
      <c r="C253" s="69" t="str">
        <f t="shared" ca="1" si="2"/>
        <v>OK</v>
      </c>
      <c r="D253" s="94" t="s">
        <v>189</v>
      </c>
      <c r="E253" s="98">
        <v>165.05249599999999</v>
      </c>
      <c r="F253" s="94">
        <v>50847600</v>
      </c>
      <c r="G253" s="93">
        <v>45870</v>
      </c>
      <c r="H253" s="120">
        <v>45879</v>
      </c>
      <c r="I253" s="94" t="s">
        <v>133</v>
      </c>
      <c r="J253" s="94" t="s">
        <v>873</v>
      </c>
      <c r="K253" s="133">
        <v>9552446195.1200008</v>
      </c>
      <c r="L253" s="94" t="s">
        <v>189</v>
      </c>
    </row>
    <row r="254" spans="2:12">
      <c r="B254" s="89"/>
      <c r="C254" s="69" t="str">
        <f t="shared" ca="1" si="2"/>
        <v>OK</v>
      </c>
      <c r="D254" s="94" t="s">
        <v>191</v>
      </c>
      <c r="E254" s="98">
        <v>175.90568800000003</v>
      </c>
      <c r="F254" s="94">
        <v>50847600</v>
      </c>
      <c r="G254" s="93">
        <v>45870</v>
      </c>
      <c r="H254" s="120">
        <v>45879</v>
      </c>
      <c r="I254" s="94" t="s">
        <v>133</v>
      </c>
      <c r="J254" s="94" t="s">
        <v>873</v>
      </c>
      <c r="K254" s="133">
        <v>9552446195.1200008</v>
      </c>
      <c r="L254" s="94" t="s">
        <v>191</v>
      </c>
    </row>
    <row r="255" spans="2:12">
      <c r="B255" s="89"/>
      <c r="C255" s="69" t="str">
        <f t="shared" ca="1" si="2"/>
        <v>OK</v>
      </c>
      <c r="D255" s="94" t="s">
        <v>195</v>
      </c>
      <c r="E255" s="98">
        <v>165.05249599999999</v>
      </c>
      <c r="F255" s="94">
        <v>50847600</v>
      </c>
      <c r="G255" s="93">
        <v>45870</v>
      </c>
      <c r="H255" s="120">
        <v>45879</v>
      </c>
      <c r="I255" s="94" t="s">
        <v>133</v>
      </c>
      <c r="J255" s="94" t="s">
        <v>873</v>
      </c>
      <c r="K255" s="133">
        <v>9552446195.1200008</v>
      </c>
      <c r="L255" s="94" t="s">
        <v>195</v>
      </c>
    </row>
    <row r="256" spans="2:12">
      <c r="B256" s="89"/>
      <c r="C256" s="69" t="str">
        <f t="shared" ca="1" si="2"/>
        <v>OK</v>
      </c>
      <c r="D256" s="94" t="s">
        <v>198</v>
      </c>
      <c r="E256" s="98">
        <v>175.90568800000003</v>
      </c>
      <c r="F256" s="94">
        <v>50847600</v>
      </c>
      <c r="G256" s="93">
        <v>45870</v>
      </c>
      <c r="H256" s="120">
        <v>45879</v>
      </c>
      <c r="I256" s="94" t="s">
        <v>133</v>
      </c>
      <c r="J256" s="94" t="s">
        <v>873</v>
      </c>
      <c r="K256" s="133">
        <v>9552446195.1200008</v>
      </c>
      <c r="L256" s="94" t="s">
        <v>198</v>
      </c>
    </row>
    <row r="257" spans="2:12">
      <c r="B257" s="89"/>
      <c r="C257" s="69" t="str">
        <f t="shared" ca="1" si="2"/>
        <v>OK</v>
      </c>
      <c r="D257" s="94" t="s">
        <v>201</v>
      </c>
      <c r="E257" s="98">
        <v>175.90568800000003</v>
      </c>
      <c r="F257" s="94">
        <v>50847600</v>
      </c>
      <c r="G257" s="93">
        <v>45870</v>
      </c>
      <c r="H257" s="120">
        <v>45879</v>
      </c>
      <c r="I257" s="94" t="s">
        <v>133</v>
      </c>
      <c r="J257" s="94" t="s">
        <v>873</v>
      </c>
      <c r="K257" s="133">
        <v>9552446195.1200008</v>
      </c>
      <c r="L257" s="94" t="s">
        <v>201</v>
      </c>
    </row>
    <row r="258" spans="2:12">
      <c r="B258" s="89"/>
      <c r="C258" s="69" t="str">
        <f t="shared" ca="1" si="2"/>
        <v>OK</v>
      </c>
      <c r="D258" s="94" t="s">
        <v>206</v>
      </c>
      <c r="E258" s="98">
        <v>608.11648800000012</v>
      </c>
      <c r="F258" s="94">
        <v>50847600</v>
      </c>
      <c r="G258" s="93">
        <v>45870</v>
      </c>
      <c r="H258" s="120">
        <v>45879</v>
      </c>
      <c r="I258" s="94" t="s">
        <v>133</v>
      </c>
      <c r="J258" s="94" t="s">
        <v>873</v>
      </c>
      <c r="K258" s="133">
        <v>9552446195.1200008</v>
      </c>
      <c r="L258" s="94" t="s">
        <v>206</v>
      </c>
    </row>
    <row r="259" spans="2:12">
      <c r="B259" s="89"/>
      <c r="C259" s="69" t="str">
        <f t="shared" ca="1" si="2"/>
        <v>OK</v>
      </c>
      <c r="D259" s="94" t="s">
        <v>210</v>
      </c>
      <c r="E259" s="98">
        <v>137.659368</v>
      </c>
      <c r="F259" s="94">
        <v>50847600</v>
      </c>
      <c r="G259" s="93">
        <v>45870</v>
      </c>
      <c r="H259" s="120">
        <v>45879</v>
      </c>
      <c r="I259" s="94" t="s">
        <v>133</v>
      </c>
      <c r="J259" s="94" t="s">
        <v>873</v>
      </c>
      <c r="K259" s="133">
        <v>9552446195.1200008</v>
      </c>
      <c r="L259" s="94" t="s">
        <v>210</v>
      </c>
    </row>
    <row r="260" spans="2:12">
      <c r="B260" s="89"/>
      <c r="C260" s="69" t="str">
        <f t="shared" ca="1" si="2"/>
        <v>OK</v>
      </c>
      <c r="D260" s="94" t="s">
        <v>213</v>
      </c>
      <c r="E260" s="98">
        <v>175.90568800000003</v>
      </c>
      <c r="F260" s="94">
        <v>50847600</v>
      </c>
      <c r="G260" s="93">
        <v>45870</v>
      </c>
      <c r="H260" s="120">
        <v>45879</v>
      </c>
      <c r="I260" s="94" t="s">
        <v>133</v>
      </c>
      <c r="J260" s="94" t="s">
        <v>873</v>
      </c>
      <c r="K260" s="133">
        <v>9552446195.1200008</v>
      </c>
      <c r="L260" s="94" t="s">
        <v>213</v>
      </c>
    </row>
    <row r="261" spans="2:12">
      <c r="B261" s="89"/>
      <c r="C261" s="69" t="str">
        <f t="shared" ca="1" si="2"/>
        <v>OK</v>
      </c>
      <c r="D261" s="94" t="s">
        <v>215</v>
      </c>
      <c r="E261" s="98">
        <v>165.05249599999999</v>
      </c>
      <c r="F261" s="94">
        <v>50847600</v>
      </c>
      <c r="G261" s="93">
        <v>45870</v>
      </c>
      <c r="H261" s="120">
        <v>45879</v>
      </c>
      <c r="I261" s="94" t="s">
        <v>133</v>
      </c>
      <c r="J261" s="94" t="s">
        <v>873</v>
      </c>
      <c r="K261" s="133">
        <v>9552446195.1200008</v>
      </c>
      <c r="L261" s="94" t="s">
        <v>215</v>
      </c>
    </row>
    <row r="262" spans="2:12">
      <c r="B262" s="89"/>
      <c r="C262" s="69" t="str">
        <f t="shared" ca="1" si="2"/>
        <v>OK</v>
      </c>
      <c r="D262" s="94" t="s">
        <v>218</v>
      </c>
      <c r="E262" s="98">
        <v>101.36644</v>
      </c>
      <c r="F262" s="94">
        <v>50847600</v>
      </c>
      <c r="G262" s="93">
        <v>45870</v>
      </c>
      <c r="H262" s="120">
        <v>45879</v>
      </c>
      <c r="I262" s="94" t="s">
        <v>133</v>
      </c>
      <c r="J262" s="94" t="s">
        <v>873</v>
      </c>
      <c r="K262" s="133">
        <v>9552446195.1200008</v>
      </c>
      <c r="L262" s="94" t="s">
        <v>218</v>
      </c>
    </row>
    <row r="263" spans="2:12">
      <c r="B263" s="89"/>
      <c r="C263" s="69" t="str">
        <f t="shared" ca="1" si="2"/>
        <v>OK</v>
      </c>
      <c r="D263" s="94" t="s">
        <v>741</v>
      </c>
      <c r="E263" s="98">
        <v>151.42439199999998</v>
      </c>
      <c r="F263" s="94">
        <v>50847600</v>
      </c>
      <c r="G263" s="93">
        <v>45870</v>
      </c>
      <c r="H263" s="120">
        <v>45879</v>
      </c>
      <c r="I263" s="94" t="s">
        <v>133</v>
      </c>
      <c r="J263" s="94" t="s">
        <v>873</v>
      </c>
      <c r="K263" s="133">
        <v>9552446195.1200008</v>
      </c>
      <c r="L263" s="94" t="s">
        <v>741</v>
      </c>
    </row>
    <row r="264" spans="2:12">
      <c r="B264" s="89"/>
      <c r="C264" s="69" t="str">
        <f t="shared" ca="1" si="2"/>
        <v>OK</v>
      </c>
      <c r="D264" s="94" t="s">
        <v>223</v>
      </c>
      <c r="E264" s="98">
        <v>167.526184</v>
      </c>
      <c r="F264" s="94">
        <v>50847600</v>
      </c>
      <c r="G264" s="93">
        <v>45870</v>
      </c>
      <c r="H264" s="120">
        <v>45879</v>
      </c>
      <c r="I264" s="94" t="s">
        <v>133</v>
      </c>
      <c r="J264" s="94" t="s">
        <v>873</v>
      </c>
      <c r="K264" s="133">
        <v>9552446195.1200008</v>
      </c>
      <c r="L264" s="94" t="s">
        <v>223</v>
      </c>
    </row>
    <row r="265" spans="2:12">
      <c r="B265" s="89"/>
      <c r="C265" s="69" t="str">
        <f t="shared" ca="1" si="2"/>
        <v>OK</v>
      </c>
      <c r="D265" s="94" t="s">
        <v>226</v>
      </c>
      <c r="E265" s="98">
        <v>137.659368</v>
      </c>
      <c r="F265" s="94">
        <v>50847600</v>
      </c>
      <c r="G265" s="93">
        <v>45870</v>
      </c>
      <c r="H265" s="120">
        <v>45879</v>
      </c>
      <c r="I265" s="94" t="s">
        <v>133</v>
      </c>
      <c r="J265" s="94" t="s">
        <v>873</v>
      </c>
      <c r="K265" s="133">
        <v>9552446195.1200008</v>
      </c>
      <c r="L265" s="94" t="s">
        <v>226</v>
      </c>
    </row>
    <row r="266" spans="2:12">
      <c r="B266" s="89"/>
      <c r="C266" s="69" t="str">
        <f t="shared" ca="1" si="2"/>
        <v>OK</v>
      </c>
      <c r="D266" s="94" t="s">
        <v>228</v>
      </c>
      <c r="E266" s="98">
        <v>165.05249599999999</v>
      </c>
      <c r="F266" s="94">
        <v>50847600</v>
      </c>
      <c r="G266" s="93">
        <v>45870</v>
      </c>
      <c r="H266" s="120">
        <v>45879</v>
      </c>
      <c r="I266" s="94" t="s">
        <v>133</v>
      </c>
      <c r="J266" s="94" t="s">
        <v>873</v>
      </c>
      <c r="K266" s="133">
        <v>9552446195.1200008</v>
      </c>
      <c r="L266" s="94" t="s">
        <v>228</v>
      </c>
    </row>
    <row r="267" spans="2:12">
      <c r="B267" s="89"/>
      <c r="C267" s="69" t="str">
        <f t="shared" ca="1" si="2"/>
        <v>OK</v>
      </c>
      <c r="D267" s="94" t="s">
        <v>232</v>
      </c>
      <c r="E267" s="98">
        <v>608.11648800000012</v>
      </c>
      <c r="F267" s="94">
        <v>50847600</v>
      </c>
      <c r="G267" s="93">
        <v>45870</v>
      </c>
      <c r="H267" s="120">
        <v>45879</v>
      </c>
      <c r="I267" s="94" t="s">
        <v>133</v>
      </c>
      <c r="J267" s="94" t="s">
        <v>873</v>
      </c>
      <c r="K267" s="133">
        <v>9552446195.1200008</v>
      </c>
      <c r="L267" s="94" t="s">
        <v>232</v>
      </c>
    </row>
    <row r="268" spans="2:12">
      <c r="B268" s="89"/>
      <c r="C268" s="69" t="str">
        <f t="shared" ca="1" si="2"/>
        <v>OK</v>
      </c>
      <c r="D268" s="94" t="s">
        <v>852</v>
      </c>
      <c r="E268" s="98">
        <v>137.659368</v>
      </c>
      <c r="F268" s="94">
        <v>50847600</v>
      </c>
      <c r="G268" s="93">
        <v>45870</v>
      </c>
      <c r="H268" s="120">
        <v>45879</v>
      </c>
      <c r="I268" s="94" t="s">
        <v>133</v>
      </c>
      <c r="J268" s="94" t="s">
        <v>873</v>
      </c>
      <c r="K268" s="133">
        <v>9552446195.1200008</v>
      </c>
      <c r="L268" s="94" t="s">
        <v>852</v>
      </c>
    </row>
    <row r="269" spans="2:12">
      <c r="B269" s="89"/>
      <c r="C269" s="69" t="str">
        <f t="shared" ca="1" si="2"/>
        <v>OK</v>
      </c>
      <c r="D269" s="94" t="s">
        <v>233</v>
      </c>
      <c r="E269" s="98">
        <v>151.42439199999998</v>
      </c>
      <c r="F269" s="94">
        <v>50847600</v>
      </c>
      <c r="G269" s="93">
        <v>45870</v>
      </c>
      <c r="H269" s="120">
        <v>45879</v>
      </c>
      <c r="I269" s="94" t="s">
        <v>133</v>
      </c>
      <c r="J269" s="94" t="s">
        <v>873</v>
      </c>
      <c r="K269" s="133">
        <v>9552446195.1200008</v>
      </c>
      <c r="L269" s="94" t="s">
        <v>233</v>
      </c>
    </row>
    <row r="270" spans="2:12">
      <c r="B270" s="89"/>
      <c r="C270" s="69" t="str">
        <f t="shared" ca="1" si="2"/>
        <v>OK</v>
      </c>
      <c r="D270" s="94" t="s">
        <v>235</v>
      </c>
      <c r="E270" s="98">
        <v>336.49459200000001</v>
      </c>
      <c r="F270" s="94">
        <v>50847600</v>
      </c>
      <c r="G270" s="93">
        <v>45870</v>
      </c>
      <c r="H270" s="120">
        <v>45879</v>
      </c>
      <c r="I270" s="94" t="s">
        <v>133</v>
      </c>
      <c r="J270" s="94" t="s">
        <v>873</v>
      </c>
      <c r="K270" s="133">
        <v>9552446195.1200008</v>
      </c>
      <c r="L270" s="94" t="s">
        <v>235</v>
      </c>
    </row>
    <row r="271" spans="2:12">
      <c r="B271" s="89"/>
      <c r="C271" s="69" t="str">
        <f t="shared" ca="1" si="2"/>
        <v>OK</v>
      </c>
      <c r="D271" s="94" t="s">
        <v>236</v>
      </c>
      <c r="E271" s="98">
        <v>249.258296</v>
      </c>
      <c r="F271" s="94">
        <v>50847600</v>
      </c>
      <c r="G271" s="93">
        <v>45870</v>
      </c>
      <c r="H271" s="120">
        <v>45879</v>
      </c>
      <c r="I271" s="94" t="s">
        <v>133</v>
      </c>
      <c r="J271" s="94" t="s">
        <v>873</v>
      </c>
      <c r="K271" s="133">
        <v>9552446195.1200008</v>
      </c>
      <c r="L271" s="94" t="s">
        <v>236</v>
      </c>
    </row>
    <row r="272" spans="2:12">
      <c r="B272" s="89"/>
      <c r="C272" s="69" t="str">
        <f t="shared" ca="1" si="2"/>
        <v>OK</v>
      </c>
      <c r="D272" s="94" t="s">
        <v>249</v>
      </c>
      <c r="E272" s="98">
        <v>165.05249599999999</v>
      </c>
      <c r="F272" s="94">
        <v>50847600</v>
      </c>
      <c r="G272" s="93">
        <v>45870</v>
      </c>
      <c r="H272" s="120">
        <v>45879</v>
      </c>
      <c r="I272" s="94" t="s">
        <v>133</v>
      </c>
      <c r="J272" s="94" t="s">
        <v>873</v>
      </c>
      <c r="K272" s="133">
        <v>9552446195.1200008</v>
      </c>
      <c r="L272" s="94" t="s">
        <v>249</v>
      </c>
    </row>
    <row r="273" spans="2:12">
      <c r="B273" s="89"/>
      <c r="C273" s="69" t="str">
        <f t="shared" ca="1" si="2"/>
        <v>OK</v>
      </c>
      <c r="D273" s="94" t="s">
        <v>251</v>
      </c>
      <c r="E273" s="98">
        <v>175.90568800000003</v>
      </c>
      <c r="F273" s="94">
        <v>50847600</v>
      </c>
      <c r="G273" s="93">
        <v>45870</v>
      </c>
      <c r="H273" s="120">
        <v>45879</v>
      </c>
      <c r="I273" s="94" t="s">
        <v>133</v>
      </c>
      <c r="J273" s="94" t="s">
        <v>873</v>
      </c>
      <c r="K273" s="133">
        <v>9552446195.1200008</v>
      </c>
      <c r="L273" s="94" t="s">
        <v>252</v>
      </c>
    </row>
    <row r="274" spans="2:12">
      <c r="B274" s="89"/>
      <c r="C274" s="69" t="str">
        <f t="shared" ca="1" si="2"/>
        <v>OK</v>
      </c>
      <c r="D274" s="94" t="s">
        <v>253</v>
      </c>
      <c r="E274" s="98">
        <v>165.05249599999999</v>
      </c>
      <c r="F274" s="94">
        <v>50847600</v>
      </c>
      <c r="G274" s="93">
        <v>45870</v>
      </c>
      <c r="H274" s="120">
        <v>45879</v>
      </c>
      <c r="I274" s="94" t="s">
        <v>133</v>
      </c>
      <c r="J274" s="94" t="s">
        <v>873</v>
      </c>
      <c r="K274" s="133">
        <v>9552446195.1200008</v>
      </c>
      <c r="L274" s="94" t="s">
        <v>253</v>
      </c>
    </row>
    <row r="275" spans="2:12">
      <c r="B275" s="89"/>
      <c r="C275" s="69" t="str">
        <f t="shared" ca="1" si="2"/>
        <v>OK</v>
      </c>
      <c r="D275" s="94" t="s">
        <v>257</v>
      </c>
      <c r="E275" s="98">
        <v>165.05249599999999</v>
      </c>
      <c r="F275" s="94">
        <v>50847600</v>
      </c>
      <c r="G275" s="93">
        <v>45870</v>
      </c>
      <c r="H275" s="120">
        <v>45879</v>
      </c>
      <c r="I275" s="94" t="s">
        <v>133</v>
      </c>
      <c r="J275" s="94" t="s">
        <v>873</v>
      </c>
      <c r="K275" s="133">
        <v>9552446195.1200008</v>
      </c>
      <c r="L275" s="94" t="s">
        <v>257</v>
      </c>
    </row>
    <row r="276" spans="2:12">
      <c r="B276" s="89"/>
      <c r="C276" s="69" t="str">
        <f t="shared" ca="1" si="2"/>
        <v>OK</v>
      </c>
      <c r="D276" s="94" t="s">
        <v>266</v>
      </c>
      <c r="E276" s="98">
        <v>137.659368</v>
      </c>
      <c r="F276" s="94">
        <v>50847600</v>
      </c>
      <c r="G276" s="93">
        <v>45870</v>
      </c>
      <c r="H276" s="120">
        <v>45879</v>
      </c>
      <c r="I276" s="94" t="s">
        <v>133</v>
      </c>
      <c r="J276" s="94" t="s">
        <v>873</v>
      </c>
      <c r="K276" s="133">
        <v>9552446195.1200008</v>
      </c>
      <c r="L276" s="94" t="s">
        <v>266</v>
      </c>
    </row>
    <row r="277" spans="2:12">
      <c r="B277" s="89"/>
      <c r="C277" s="69" t="str">
        <f t="shared" ca="1" si="2"/>
        <v>OK</v>
      </c>
      <c r="D277" s="94" t="s">
        <v>267</v>
      </c>
      <c r="E277" s="98">
        <v>137.659368</v>
      </c>
      <c r="F277" s="94">
        <v>50847600</v>
      </c>
      <c r="G277" s="93">
        <v>45870</v>
      </c>
      <c r="H277" s="120">
        <v>45879</v>
      </c>
      <c r="I277" s="94" t="s">
        <v>133</v>
      </c>
      <c r="J277" s="94" t="s">
        <v>873</v>
      </c>
      <c r="K277" s="133">
        <v>9552446195.1200008</v>
      </c>
      <c r="L277" s="94" t="s">
        <v>267</v>
      </c>
    </row>
    <row r="278" spans="2:12">
      <c r="B278" s="89"/>
      <c r="C278" s="69" t="str">
        <f t="shared" ca="1" si="2"/>
        <v>OK</v>
      </c>
      <c r="D278" s="94" t="s">
        <v>270</v>
      </c>
      <c r="E278" s="98">
        <v>165.05249599999999</v>
      </c>
      <c r="F278" s="94">
        <v>50847600</v>
      </c>
      <c r="G278" s="93">
        <v>45870</v>
      </c>
      <c r="H278" s="120">
        <v>45879</v>
      </c>
      <c r="I278" s="94" t="s">
        <v>133</v>
      </c>
      <c r="J278" s="94" t="s">
        <v>873</v>
      </c>
      <c r="K278" s="133">
        <v>9552446195.1200008</v>
      </c>
      <c r="L278" s="94" t="s">
        <v>270</v>
      </c>
    </row>
    <row r="279" spans="2:12">
      <c r="B279" s="89"/>
      <c r="C279" s="69" t="str">
        <f t="shared" ca="1" si="2"/>
        <v>OK</v>
      </c>
      <c r="D279" s="94" t="s">
        <v>273</v>
      </c>
      <c r="E279" s="98">
        <v>137.659368</v>
      </c>
      <c r="F279" s="94">
        <v>50847600</v>
      </c>
      <c r="G279" s="93">
        <v>45870</v>
      </c>
      <c r="H279" s="120">
        <v>45879</v>
      </c>
      <c r="I279" s="94" t="s">
        <v>133</v>
      </c>
      <c r="J279" s="94" t="s">
        <v>873</v>
      </c>
      <c r="K279" s="133">
        <v>9552446195.1200008</v>
      </c>
      <c r="L279" s="94" t="s">
        <v>273</v>
      </c>
    </row>
    <row r="280" spans="2:12">
      <c r="B280" s="89"/>
      <c r="C280" s="69" t="str">
        <f t="shared" ca="1" si="2"/>
        <v>OK</v>
      </c>
      <c r="D280" s="94" t="s">
        <v>854</v>
      </c>
      <c r="E280" s="98">
        <v>167.526184</v>
      </c>
      <c r="F280" s="94">
        <v>50847600</v>
      </c>
      <c r="G280" s="93">
        <v>45870</v>
      </c>
      <c r="H280" s="120">
        <v>45879</v>
      </c>
      <c r="I280" s="94" t="s">
        <v>133</v>
      </c>
      <c r="J280" s="94" t="s">
        <v>873</v>
      </c>
      <c r="K280" s="133">
        <v>9552446195.1200008</v>
      </c>
      <c r="L280" s="94" t="s">
        <v>854</v>
      </c>
    </row>
    <row r="281" spans="2:12">
      <c r="B281" s="89"/>
      <c r="C281" s="69" t="str">
        <f t="shared" ca="1" si="2"/>
        <v>OK</v>
      </c>
      <c r="D281" s="94" t="s">
        <v>279</v>
      </c>
      <c r="E281" s="98">
        <v>151.42439199999998</v>
      </c>
      <c r="F281" s="94">
        <v>50847600</v>
      </c>
      <c r="G281" s="93">
        <v>45870</v>
      </c>
      <c r="H281" s="120">
        <v>45879</v>
      </c>
      <c r="I281" s="94" t="s">
        <v>133</v>
      </c>
      <c r="J281" s="94" t="s">
        <v>873</v>
      </c>
      <c r="K281" s="133">
        <v>9552446195.1200008</v>
      </c>
      <c r="L281" s="94" t="s">
        <v>279</v>
      </c>
    </row>
    <row r="282" spans="2:12">
      <c r="B282" s="89"/>
      <c r="C282" s="69" t="str">
        <f t="shared" ca="1" si="2"/>
        <v>OK</v>
      </c>
      <c r="D282" s="94" t="s">
        <v>281</v>
      </c>
      <c r="E282" s="98">
        <v>165.05249599999999</v>
      </c>
      <c r="F282" s="94">
        <v>50847600</v>
      </c>
      <c r="G282" s="93">
        <v>45870</v>
      </c>
      <c r="H282" s="120">
        <v>45879</v>
      </c>
      <c r="I282" s="94" t="s">
        <v>133</v>
      </c>
      <c r="J282" s="94" t="s">
        <v>873</v>
      </c>
      <c r="K282" s="133">
        <v>9552446195.1200008</v>
      </c>
      <c r="L282" s="94" t="s">
        <v>281</v>
      </c>
    </row>
    <row r="283" spans="2:12">
      <c r="B283" s="89"/>
      <c r="C283" s="69" t="str">
        <f t="shared" ca="1" si="2"/>
        <v>OK</v>
      </c>
      <c r="D283" s="94" t="s">
        <v>283</v>
      </c>
      <c r="E283" s="98">
        <v>137.659368</v>
      </c>
      <c r="F283" s="94">
        <v>50847600</v>
      </c>
      <c r="G283" s="93">
        <v>45870</v>
      </c>
      <c r="H283" s="120">
        <v>45879</v>
      </c>
      <c r="I283" s="94" t="s">
        <v>133</v>
      </c>
      <c r="J283" s="94" t="s">
        <v>873</v>
      </c>
      <c r="K283" s="133">
        <v>9552446195.1200008</v>
      </c>
      <c r="L283" s="94" t="s">
        <v>702</v>
      </c>
    </row>
    <row r="284" spans="2:12">
      <c r="B284" s="89"/>
      <c r="C284" s="69" t="str">
        <f t="shared" ca="1" si="2"/>
        <v>OK</v>
      </c>
      <c r="D284" s="94" t="s">
        <v>289</v>
      </c>
      <c r="E284" s="98">
        <v>165.05249599999999</v>
      </c>
      <c r="F284" s="94">
        <v>50847600</v>
      </c>
      <c r="G284" s="93">
        <v>45870</v>
      </c>
      <c r="H284" s="120">
        <v>45879</v>
      </c>
      <c r="I284" s="94" t="s">
        <v>133</v>
      </c>
      <c r="J284" s="94" t="s">
        <v>873</v>
      </c>
      <c r="K284" s="133">
        <v>9552446195.1200008</v>
      </c>
      <c r="L284" s="94" t="s">
        <v>289</v>
      </c>
    </row>
    <row r="285" spans="2:12">
      <c r="B285" s="89"/>
      <c r="C285" s="69" t="str">
        <f t="shared" ca="1" si="2"/>
        <v>OK</v>
      </c>
      <c r="D285" s="94" t="s">
        <v>810</v>
      </c>
      <c r="E285" s="98">
        <v>137.659368</v>
      </c>
      <c r="F285" s="94">
        <v>50847600</v>
      </c>
      <c r="G285" s="93">
        <v>45870</v>
      </c>
      <c r="H285" s="120">
        <v>45879</v>
      </c>
      <c r="I285" s="94" t="s">
        <v>133</v>
      </c>
      <c r="J285" s="94" t="s">
        <v>873</v>
      </c>
      <c r="K285" s="133">
        <v>9552446195.1200008</v>
      </c>
      <c r="L285" s="94" t="s">
        <v>825</v>
      </c>
    </row>
    <row r="286" spans="2:12">
      <c r="B286" s="89"/>
      <c r="C286" s="69" t="str">
        <f t="shared" ca="1" si="2"/>
        <v>OK</v>
      </c>
      <c r="D286" s="94" t="s">
        <v>297</v>
      </c>
      <c r="E286" s="98">
        <v>249.258296</v>
      </c>
      <c r="F286" s="94">
        <v>50847600</v>
      </c>
      <c r="G286" s="93">
        <v>45870</v>
      </c>
      <c r="H286" s="120">
        <v>45879</v>
      </c>
      <c r="I286" s="94" t="s">
        <v>133</v>
      </c>
      <c r="J286" s="94" t="s">
        <v>873</v>
      </c>
      <c r="K286" s="133">
        <v>9552446195.1200008</v>
      </c>
      <c r="L286" s="94" t="s">
        <v>297</v>
      </c>
    </row>
    <row r="287" spans="2:12">
      <c r="B287" s="89"/>
      <c r="C287" s="69" t="str">
        <f t="shared" ca="1" si="2"/>
        <v>OK</v>
      </c>
      <c r="D287" s="94" t="s">
        <v>302</v>
      </c>
      <c r="E287" s="98">
        <v>137.659368</v>
      </c>
      <c r="F287" s="94">
        <v>50847600</v>
      </c>
      <c r="G287" s="93">
        <v>45870</v>
      </c>
      <c r="H287" s="120">
        <v>45879</v>
      </c>
      <c r="I287" s="94" t="s">
        <v>133</v>
      </c>
      <c r="J287" s="94" t="s">
        <v>873</v>
      </c>
      <c r="K287" s="133">
        <v>9552446195.1200008</v>
      </c>
      <c r="L287" s="94" t="s">
        <v>302</v>
      </c>
    </row>
    <row r="288" spans="2:12">
      <c r="B288" s="89"/>
      <c r="C288" s="69" t="str">
        <f t="shared" ca="1" si="2"/>
        <v>OK</v>
      </c>
      <c r="D288" s="94" t="s">
        <v>316</v>
      </c>
      <c r="E288" s="98">
        <v>175.90568800000003</v>
      </c>
      <c r="F288" s="94">
        <v>50847600</v>
      </c>
      <c r="G288" s="93">
        <v>45870</v>
      </c>
      <c r="H288" s="120">
        <v>45879</v>
      </c>
      <c r="I288" s="94" t="s">
        <v>133</v>
      </c>
      <c r="J288" s="94" t="s">
        <v>873</v>
      </c>
      <c r="K288" s="133">
        <v>9552446195.1200008</v>
      </c>
      <c r="L288" s="94" t="s">
        <v>316</v>
      </c>
    </row>
    <row r="289" spans="2:12">
      <c r="B289" s="89"/>
      <c r="C289" s="69" t="str">
        <f t="shared" ca="1" si="2"/>
        <v>OK</v>
      </c>
      <c r="D289" s="94" t="s">
        <v>317</v>
      </c>
      <c r="E289" s="98">
        <v>167.526184</v>
      </c>
      <c r="F289" s="94">
        <v>50847600</v>
      </c>
      <c r="G289" s="93">
        <v>45870</v>
      </c>
      <c r="H289" s="120">
        <v>45879</v>
      </c>
      <c r="I289" s="94" t="s">
        <v>133</v>
      </c>
      <c r="J289" s="94" t="s">
        <v>873</v>
      </c>
      <c r="K289" s="133">
        <v>9552446195.1200008</v>
      </c>
      <c r="L289" s="94" t="s">
        <v>317</v>
      </c>
    </row>
    <row r="290" spans="2:12">
      <c r="B290" s="89"/>
      <c r="C290" s="69" t="str">
        <f t="shared" ca="1" si="2"/>
        <v>OK</v>
      </c>
      <c r="D290" s="94" t="s">
        <v>321</v>
      </c>
      <c r="E290" s="98">
        <v>165.05249599999999</v>
      </c>
      <c r="F290" s="94">
        <v>50847600</v>
      </c>
      <c r="G290" s="93">
        <v>45870</v>
      </c>
      <c r="H290" s="120">
        <v>45879</v>
      </c>
      <c r="I290" s="94" t="s">
        <v>133</v>
      </c>
      <c r="J290" s="94" t="s">
        <v>873</v>
      </c>
      <c r="K290" s="133">
        <v>9552446195.1200008</v>
      </c>
      <c r="L290" s="94" t="s">
        <v>321</v>
      </c>
    </row>
    <row r="291" spans="2:12">
      <c r="B291" s="89"/>
      <c r="C291" s="69" t="str">
        <f t="shared" ca="1" si="2"/>
        <v>OK</v>
      </c>
      <c r="D291" s="94" t="s">
        <v>323</v>
      </c>
      <c r="E291" s="98">
        <v>249.258296</v>
      </c>
      <c r="F291" s="94">
        <v>50847600</v>
      </c>
      <c r="G291" s="93">
        <v>45870</v>
      </c>
      <c r="H291" s="120">
        <v>45879</v>
      </c>
      <c r="I291" s="94" t="s">
        <v>133</v>
      </c>
      <c r="J291" s="94" t="s">
        <v>873</v>
      </c>
      <c r="K291" s="133">
        <v>9552446195.1200008</v>
      </c>
      <c r="L291" s="94" t="s">
        <v>323</v>
      </c>
    </row>
    <row r="292" spans="2:12">
      <c r="B292" s="89"/>
      <c r="C292" s="69" t="str">
        <f t="shared" ca="1" si="2"/>
        <v>OK</v>
      </c>
      <c r="D292" s="94" t="s">
        <v>325</v>
      </c>
      <c r="E292" s="98">
        <v>151.42439199999998</v>
      </c>
      <c r="F292" s="94">
        <v>50847600</v>
      </c>
      <c r="G292" s="93">
        <v>45870</v>
      </c>
      <c r="H292" s="120">
        <v>45879</v>
      </c>
      <c r="I292" s="94" t="s">
        <v>133</v>
      </c>
      <c r="J292" s="94" t="s">
        <v>873</v>
      </c>
      <c r="K292" s="133">
        <v>9552446195.1200008</v>
      </c>
      <c r="L292" s="94" t="s">
        <v>325</v>
      </c>
    </row>
    <row r="293" spans="2:12">
      <c r="B293" s="89"/>
      <c r="C293" s="69" t="str">
        <f t="shared" ca="1" si="2"/>
        <v>OK</v>
      </c>
      <c r="D293" s="94" t="s">
        <v>326</v>
      </c>
      <c r="E293" s="98">
        <v>167.526184</v>
      </c>
      <c r="F293" s="94">
        <v>50847600</v>
      </c>
      <c r="G293" s="93">
        <v>45870</v>
      </c>
      <c r="H293" s="120">
        <v>45879</v>
      </c>
      <c r="I293" s="94" t="s">
        <v>133</v>
      </c>
      <c r="J293" s="94" t="s">
        <v>873</v>
      </c>
      <c r="K293" s="133">
        <v>9552446195.1200008</v>
      </c>
      <c r="L293" s="94" t="s">
        <v>326</v>
      </c>
    </row>
    <row r="294" spans="2:12">
      <c r="B294" s="89"/>
      <c r="C294" s="69" t="str">
        <f t="shared" ca="1" si="2"/>
        <v>OK</v>
      </c>
      <c r="D294" s="94" t="s">
        <v>328</v>
      </c>
      <c r="E294" s="98">
        <v>151.42439199999998</v>
      </c>
      <c r="F294" s="94">
        <v>50847600</v>
      </c>
      <c r="G294" s="93">
        <v>45870</v>
      </c>
      <c r="H294" s="120">
        <v>45879</v>
      </c>
      <c r="I294" s="94" t="s">
        <v>133</v>
      </c>
      <c r="J294" s="94" t="s">
        <v>873</v>
      </c>
      <c r="K294" s="133">
        <v>9552446195.1200008</v>
      </c>
      <c r="L294" s="94" t="s">
        <v>328</v>
      </c>
    </row>
    <row r="295" spans="2:12">
      <c r="B295" s="89"/>
      <c r="C295" s="69" t="str">
        <f t="shared" ca="1" si="2"/>
        <v>OK</v>
      </c>
      <c r="D295" s="94" t="s">
        <v>329</v>
      </c>
      <c r="E295" s="98">
        <v>165.05249599999999</v>
      </c>
      <c r="F295" s="94">
        <v>50847600</v>
      </c>
      <c r="G295" s="93">
        <v>45870</v>
      </c>
      <c r="H295" s="120">
        <v>45879</v>
      </c>
      <c r="I295" s="94" t="s">
        <v>133</v>
      </c>
      <c r="J295" s="94" t="s">
        <v>873</v>
      </c>
      <c r="K295" s="133">
        <v>9552446195.1200008</v>
      </c>
      <c r="L295" s="94" t="s">
        <v>329</v>
      </c>
    </row>
    <row r="296" spans="2:12">
      <c r="B296" s="89"/>
      <c r="C296" s="69" t="str">
        <f t="shared" ca="1" si="2"/>
        <v>OK</v>
      </c>
      <c r="D296" s="94" t="s">
        <v>330</v>
      </c>
      <c r="E296" s="98">
        <v>151.42439199999998</v>
      </c>
      <c r="F296" s="94">
        <v>50847600</v>
      </c>
      <c r="G296" s="93">
        <v>45870</v>
      </c>
      <c r="H296" s="120">
        <v>45879</v>
      </c>
      <c r="I296" s="94" t="s">
        <v>133</v>
      </c>
      <c r="J296" s="94" t="s">
        <v>873</v>
      </c>
      <c r="K296" s="133">
        <v>9552446195.1200008</v>
      </c>
      <c r="L296" s="94" t="s">
        <v>330</v>
      </c>
    </row>
    <row r="297" spans="2:12">
      <c r="B297" s="89"/>
      <c r="C297" s="69" t="str">
        <f t="shared" ca="1" si="2"/>
        <v>OK</v>
      </c>
      <c r="D297" s="94" t="s">
        <v>331</v>
      </c>
      <c r="E297" s="98">
        <v>137.659368</v>
      </c>
      <c r="F297" s="94">
        <v>50847600</v>
      </c>
      <c r="G297" s="93">
        <v>45870</v>
      </c>
      <c r="H297" s="120">
        <v>45879</v>
      </c>
      <c r="I297" s="94" t="s">
        <v>133</v>
      </c>
      <c r="J297" s="94" t="s">
        <v>873</v>
      </c>
      <c r="K297" s="133">
        <v>9552446195.1200008</v>
      </c>
      <c r="L297" s="94" t="s">
        <v>331</v>
      </c>
    </row>
    <row r="298" spans="2:12">
      <c r="B298" s="89"/>
      <c r="C298" s="69" t="str">
        <f t="shared" ca="1" si="2"/>
        <v>OK</v>
      </c>
      <c r="D298" s="94" t="s">
        <v>334</v>
      </c>
      <c r="E298" s="98">
        <v>165.05249599999999</v>
      </c>
      <c r="F298" s="94">
        <v>50847600</v>
      </c>
      <c r="G298" s="93">
        <v>45870</v>
      </c>
      <c r="H298" s="120">
        <v>45879</v>
      </c>
      <c r="I298" s="94" t="s">
        <v>133</v>
      </c>
      <c r="J298" s="94" t="s">
        <v>873</v>
      </c>
      <c r="K298" s="133">
        <v>9552446195.1200008</v>
      </c>
      <c r="L298" s="94" t="s">
        <v>334</v>
      </c>
    </row>
    <row r="299" spans="2:12">
      <c r="B299" s="89"/>
      <c r="C299" s="69" t="str">
        <f t="shared" ca="1" si="2"/>
        <v>OK</v>
      </c>
      <c r="D299" s="94" t="s">
        <v>336</v>
      </c>
      <c r="E299" s="98">
        <v>151.42439199999998</v>
      </c>
      <c r="F299" s="94">
        <v>50847600</v>
      </c>
      <c r="G299" s="93">
        <v>45870</v>
      </c>
      <c r="H299" s="120">
        <v>45879</v>
      </c>
      <c r="I299" s="94" t="s">
        <v>133</v>
      </c>
      <c r="J299" s="94" t="s">
        <v>873</v>
      </c>
      <c r="K299" s="133">
        <v>9552446195.1200008</v>
      </c>
      <c r="L299" s="94" t="s">
        <v>336</v>
      </c>
    </row>
    <row r="300" spans="2:12">
      <c r="B300" s="89"/>
      <c r="C300" s="69" t="str">
        <f t="shared" ca="1" si="2"/>
        <v>OK</v>
      </c>
      <c r="D300" s="94" t="s">
        <v>337</v>
      </c>
      <c r="E300" s="98">
        <v>165.05249599999999</v>
      </c>
      <c r="F300" s="94">
        <v>50847600</v>
      </c>
      <c r="G300" s="93">
        <v>45870</v>
      </c>
      <c r="H300" s="120">
        <v>45879</v>
      </c>
      <c r="I300" s="94" t="s">
        <v>133</v>
      </c>
      <c r="J300" s="94" t="s">
        <v>873</v>
      </c>
      <c r="K300" s="133">
        <v>9552446195.1200008</v>
      </c>
      <c r="L300" s="94" t="s">
        <v>709</v>
      </c>
    </row>
    <row r="301" spans="2:12">
      <c r="B301" s="89"/>
      <c r="C301" s="69" t="str">
        <f t="shared" ca="1" si="2"/>
        <v>OK</v>
      </c>
      <c r="D301" s="94" t="s">
        <v>339</v>
      </c>
      <c r="E301" s="98">
        <v>151.42439199999998</v>
      </c>
      <c r="F301" s="94">
        <v>50847600</v>
      </c>
      <c r="G301" s="93">
        <v>45870</v>
      </c>
      <c r="H301" s="120">
        <v>45879</v>
      </c>
      <c r="I301" s="94" t="s">
        <v>133</v>
      </c>
      <c r="J301" s="94" t="s">
        <v>873</v>
      </c>
      <c r="K301" s="133">
        <v>9552446195.1200008</v>
      </c>
      <c r="L301" s="94" t="s">
        <v>339</v>
      </c>
    </row>
    <row r="302" spans="2:12">
      <c r="B302" s="89"/>
      <c r="C302" s="69" t="str">
        <f t="shared" ca="1" si="2"/>
        <v>OK</v>
      </c>
      <c r="D302" s="94" t="s">
        <v>344</v>
      </c>
      <c r="E302" s="98">
        <v>336.49459200000001</v>
      </c>
      <c r="F302" s="94">
        <v>50847600</v>
      </c>
      <c r="G302" s="93">
        <v>45870</v>
      </c>
      <c r="H302" s="120">
        <v>45879</v>
      </c>
      <c r="I302" s="94" t="s">
        <v>133</v>
      </c>
      <c r="J302" s="94" t="s">
        <v>873</v>
      </c>
      <c r="K302" s="133">
        <v>9552446195.1200008</v>
      </c>
      <c r="L302" s="94" t="s">
        <v>705</v>
      </c>
    </row>
    <row r="303" spans="2:12">
      <c r="B303" s="89"/>
      <c r="C303" s="69" t="str">
        <f t="shared" ca="1" si="2"/>
        <v>OK</v>
      </c>
      <c r="D303" s="94" t="s">
        <v>347</v>
      </c>
      <c r="E303" s="98">
        <v>175.90568800000003</v>
      </c>
      <c r="F303" s="94">
        <v>50847600</v>
      </c>
      <c r="G303" s="93">
        <v>45870</v>
      </c>
      <c r="H303" s="120">
        <v>45879</v>
      </c>
      <c r="I303" s="94" t="s">
        <v>133</v>
      </c>
      <c r="J303" s="94" t="s">
        <v>873</v>
      </c>
      <c r="K303" s="133">
        <v>9552446195.1200008</v>
      </c>
      <c r="L303" s="94" t="s">
        <v>708</v>
      </c>
    </row>
    <row r="304" spans="2:12">
      <c r="B304" s="89"/>
      <c r="C304" s="69" t="str">
        <f t="shared" ca="1" si="2"/>
        <v>OK</v>
      </c>
      <c r="D304" s="94" t="s">
        <v>349</v>
      </c>
      <c r="E304" s="98">
        <v>403.79533600000002</v>
      </c>
      <c r="F304" s="94">
        <v>50847600</v>
      </c>
      <c r="G304" s="93">
        <v>45870</v>
      </c>
      <c r="H304" s="120">
        <v>45879</v>
      </c>
      <c r="I304" s="94" t="s">
        <v>133</v>
      </c>
      <c r="J304" s="94" t="s">
        <v>873</v>
      </c>
      <c r="K304" s="133">
        <v>9552446195.1200008</v>
      </c>
      <c r="L304" s="94" t="s">
        <v>349</v>
      </c>
    </row>
    <row r="305" spans="2:12">
      <c r="B305" s="89"/>
      <c r="C305" s="69" t="str">
        <f t="shared" ca="1" si="2"/>
        <v>OK</v>
      </c>
      <c r="D305" s="94" t="s">
        <v>357</v>
      </c>
      <c r="E305" s="98">
        <v>151.42439199999998</v>
      </c>
      <c r="F305" s="94">
        <v>50847600</v>
      </c>
      <c r="G305" s="93">
        <v>45870</v>
      </c>
      <c r="H305" s="120">
        <v>45879</v>
      </c>
      <c r="I305" s="94" t="s">
        <v>133</v>
      </c>
      <c r="J305" s="94" t="s">
        <v>873</v>
      </c>
      <c r="K305" s="133">
        <v>9552446195.1200008</v>
      </c>
      <c r="L305" s="94" t="s">
        <v>357</v>
      </c>
    </row>
    <row r="306" spans="2:12">
      <c r="B306" s="89"/>
      <c r="C306" s="69" t="str">
        <f t="shared" ca="1" si="2"/>
        <v>OK</v>
      </c>
      <c r="D306" s="94" t="s">
        <v>363</v>
      </c>
      <c r="E306" s="98">
        <v>137.659368</v>
      </c>
      <c r="F306" s="94">
        <v>50847600</v>
      </c>
      <c r="G306" s="93">
        <v>45870</v>
      </c>
      <c r="H306" s="120">
        <v>45879</v>
      </c>
      <c r="I306" s="94" t="s">
        <v>133</v>
      </c>
      <c r="J306" s="94" t="s">
        <v>873</v>
      </c>
      <c r="K306" s="133">
        <v>9552446195.1200008</v>
      </c>
      <c r="L306" s="94" t="s">
        <v>363</v>
      </c>
    </row>
    <row r="307" spans="2:12">
      <c r="B307" s="89"/>
      <c r="C307" s="69" t="str">
        <f t="shared" ca="1" si="2"/>
        <v>OK</v>
      </c>
      <c r="D307" s="94" t="s">
        <v>367</v>
      </c>
      <c r="E307" s="98">
        <v>151.42439199999998</v>
      </c>
      <c r="F307" s="94">
        <v>50847600</v>
      </c>
      <c r="G307" s="93">
        <v>45870</v>
      </c>
      <c r="H307" s="120">
        <v>45879</v>
      </c>
      <c r="I307" s="94" t="s">
        <v>133</v>
      </c>
      <c r="J307" s="94" t="s">
        <v>873</v>
      </c>
      <c r="K307" s="133">
        <v>9552446195.1200008</v>
      </c>
      <c r="L307" s="94" t="s">
        <v>367</v>
      </c>
    </row>
    <row r="308" spans="2:12">
      <c r="B308" s="89"/>
      <c r="C308" s="69" t="str">
        <f t="shared" ca="1" si="2"/>
        <v>OK</v>
      </c>
      <c r="D308" s="94" t="s">
        <v>375</v>
      </c>
      <c r="E308" s="98">
        <v>151.42439199999998</v>
      </c>
      <c r="F308" s="94">
        <v>50847600</v>
      </c>
      <c r="G308" s="93">
        <v>45870</v>
      </c>
      <c r="H308" s="120">
        <v>45879</v>
      </c>
      <c r="I308" s="94" t="s">
        <v>133</v>
      </c>
      <c r="J308" s="94" t="s">
        <v>873</v>
      </c>
      <c r="K308" s="133">
        <v>9552446195.1200008</v>
      </c>
      <c r="L308" s="94" t="s">
        <v>375</v>
      </c>
    </row>
    <row r="309" spans="2:12">
      <c r="B309" s="89"/>
      <c r="C309" s="69" t="str">
        <f t="shared" ca="1" si="2"/>
        <v>OK</v>
      </c>
      <c r="D309" s="94" t="s">
        <v>378</v>
      </c>
      <c r="E309" s="98">
        <v>151.42439199999998</v>
      </c>
      <c r="F309" s="94">
        <v>50847600</v>
      </c>
      <c r="G309" s="93">
        <v>45870</v>
      </c>
      <c r="H309" s="120">
        <v>45879</v>
      </c>
      <c r="I309" s="94" t="s">
        <v>133</v>
      </c>
      <c r="J309" s="94" t="s">
        <v>873</v>
      </c>
      <c r="K309" s="133">
        <v>9552446195.1200008</v>
      </c>
      <c r="L309" s="94" t="s">
        <v>378</v>
      </c>
    </row>
    <row r="310" spans="2:12">
      <c r="B310" s="89"/>
      <c r="C310" s="69" t="str">
        <f t="shared" ca="1" si="2"/>
        <v>OK</v>
      </c>
      <c r="D310" s="94" t="s">
        <v>382</v>
      </c>
      <c r="E310" s="98">
        <v>151.42439199999998</v>
      </c>
      <c r="F310" s="94">
        <v>50847600</v>
      </c>
      <c r="G310" s="93">
        <v>45870</v>
      </c>
      <c r="H310" s="120">
        <v>45879</v>
      </c>
      <c r="I310" s="94" t="s">
        <v>133</v>
      </c>
      <c r="J310" s="94" t="s">
        <v>873</v>
      </c>
      <c r="K310" s="133">
        <v>9552446195.1200008</v>
      </c>
      <c r="L310" s="94" t="s">
        <v>382</v>
      </c>
    </row>
    <row r="311" spans="2:12">
      <c r="B311" s="89"/>
      <c r="C311" s="69" t="str">
        <f t="shared" ca="1" si="2"/>
        <v>OK</v>
      </c>
      <c r="D311" s="94" t="s">
        <v>384</v>
      </c>
      <c r="E311" s="98">
        <v>249.258296</v>
      </c>
      <c r="F311" s="94">
        <v>50847600</v>
      </c>
      <c r="G311" s="93">
        <v>45870</v>
      </c>
      <c r="H311" s="120">
        <v>45879</v>
      </c>
      <c r="I311" s="94" t="s">
        <v>133</v>
      </c>
      <c r="J311" s="94" t="s">
        <v>873</v>
      </c>
      <c r="K311" s="133">
        <v>9552446195.1200008</v>
      </c>
      <c r="L311" s="94" t="s">
        <v>384</v>
      </c>
    </row>
    <row r="312" spans="2:12">
      <c r="B312" s="89"/>
      <c r="C312" s="69" t="str">
        <f t="shared" ca="1" si="2"/>
        <v>OK</v>
      </c>
      <c r="D312" s="94" t="s">
        <v>385</v>
      </c>
      <c r="E312" s="98">
        <v>175.90568800000003</v>
      </c>
      <c r="F312" s="94">
        <v>50847600</v>
      </c>
      <c r="G312" s="93">
        <v>45870</v>
      </c>
      <c r="H312" s="120">
        <v>45879</v>
      </c>
      <c r="I312" s="94" t="s">
        <v>133</v>
      </c>
      <c r="J312" s="94" t="s">
        <v>873</v>
      </c>
      <c r="K312" s="133">
        <v>9552446195.1200008</v>
      </c>
      <c r="L312" s="94" t="s">
        <v>385</v>
      </c>
    </row>
    <row r="313" spans="2:12">
      <c r="B313" s="89"/>
      <c r="C313" s="69" t="str">
        <f t="shared" ca="1" si="2"/>
        <v>OK</v>
      </c>
      <c r="D313" s="94" t="s">
        <v>391</v>
      </c>
      <c r="E313" s="98">
        <v>608.11648800000012</v>
      </c>
      <c r="F313" s="94">
        <v>50847600</v>
      </c>
      <c r="G313" s="93">
        <v>45870</v>
      </c>
      <c r="H313" s="120">
        <v>45879</v>
      </c>
      <c r="I313" s="94" t="s">
        <v>133</v>
      </c>
      <c r="J313" s="94" t="s">
        <v>873</v>
      </c>
      <c r="K313" s="133">
        <v>9552446195.1200008</v>
      </c>
      <c r="L313" s="94" t="s">
        <v>391</v>
      </c>
    </row>
    <row r="314" spans="2:12">
      <c r="B314" s="89"/>
      <c r="C314" s="69" t="str">
        <f t="shared" ca="1" si="2"/>
        <v>OK</v>
      </c>
      <c r="D314" s="94" t="s">
        <v>392</v>
      </c>
      <c r="E314" s="98">
        <v>167.526184</v>
      </c>
      <c r="F314" s="94">
        <v>50847600</v>
      </c>
      <c r="G314" s="93">
        <v>45870</v>
      </c>
      <c r="H314" s="120">
        <v>45879</v>
      </c>
      <c r="I314" s="94" t="s">
        <v>133</v>
      </c>
      <c r="J314" s="94" t="s">
        <v>873</v>
      </c>
      <c r="K314" s="133">
        <v>9552446195.1200008</v>
      </c>
      <c r="L314" s="94" t="s">
        <v>392</v>
      </c>
    </row>
    <row r="315" spans="2:12">
      <c r="B315" s="89"/>
      <c r="C315" s="69" t="str">
        <f t="shared" ca="1" si="2"/>
        <v>OK</v>
      </c>
      <c r="D315" s="94" t="s">
        <v>813</v>
      </c>
      <c r="E315" s="98">
        <v>175.90568800000003</v>
      </c>
      <c r="F315" s="94">
        <v>50847600</v>
      </c>
      <c r="G315" s="93">
        <v>45870</v>
      </c>
      <c r="H315" s="120">
        <v>45879</v>
      </c>
      <c r="I315" s="94" t="s">
        <v>133</v>
      </c>
      <c r="J315" s="94" t="s">
        <v>873</v>
      </c>
      <c r="K315" s="133">
        <v>9552446195.1200008</v>
      </c>
      <c r="L315" s="94" t="s">
        <v>813</v>
      </c>
    </row>
    <row r="316" spans="2:12">
      <c r="B316" s="89"/>
      <c r="C316" s="69" t="str">
        <f t="shared" ca="1" si="2"/>
        <v>OK</v>
      </c>
      <c r="D316" s="94" t="s">
        <v>816</v>
      </c>
      <c r="E316" s="98">
        <v>165.05249599999999</v>
      </c>
      <c r="F316" s="94">
        <v>50847600</v>
      </c>
      <c r="G316" s="93">
        <v>45870</v>
      </c>
      <c r="H316" s="120">
        <v>45879</v>
      </c>
      <c r="I316" s="94" t="s">
        <v>133</v>
      </c>
      <c r="J316" s="94" t="s">
        <v>873</v>
      </c>
      <c r="K316" s="133">
        <v>9552446195.1200008</v>
      </c>
      <c r="L316" s="94" t="s">
        <v>816</v>
      </c>
    </row>
    <row r="317" spans="2:12">
      <c r="B317" s="89"/>
      <c r="C317" s="69" t="str">
        <f t="shared" ca="1" si="2"/>
        <v>OK</v>
      </c>
      <c r="D317" s="94" t="s">
        <v>395</v>
      </c>
      <c r="E317" s="98">
        <v>151.42439199999998</v>
      </c>
      <c r="F317" s="94">
        <v>50847600</v>
      </c>
      <c r="G317" s="93">
        <v>45870</v>
      </c>
      <c r="H317" s="120">
        <v>45879</v>
      </c>
      <c r="I317" s="94" t="s">
        <v>133</v>
      </c>
      <c r="J317" s="94" t="s">
        <v>873</v>
      </c>
      <c r="K317" s="133">
        <v>9552446195.1200008</v>
      </c>
      <c r="L317" s="94" t="s">
        <v>395</v>
      </c>
    </row>
    <row r="318" spans="2:12">
      <c r="B318" s="89"/>
      <c r="C318" s="69" t="str">
        <f t="shared" ca="1" si="2"/>
        <v>OK</v>
      </c>
      <c r="D318" s="94" t="s">
        <v>401</v>
      </c>
      <c r="E318" s="98">
        <v>249.258296</v>
      </c>
      <c r="F318" s="94">
        <v>50847600</v>
      </c>
      <c r="G318" s="93">
        <v>45870</v>
      </c>
      <c r="H318" s="120">
        <v>45879</v>
      </c>
      <c r="I318" s="94" t="s">
        <v>133</v>
      </c>
      <c r="J318" s="94" t="s">
        <v>873</v>
      </c>
      <c r="K318" s="133">
        <v>9552446195.1200008</v>
      </c>
      <c r="L318" s="94" t="s">
        <v>401</v>
      </c>
    </row>
    <row r="319" spans="2:12">
      <c r="B319" s="89"/>
      <c r="C319" s="69" t="str">
        <f t="shared" ca="1" si="2"/>
        <v>OK</v>
      </c>
      <c r="D319" s="94" t="s">
        <v>404</v>
      </c>
      <c r="E319" s="98">
        <v>151.42439199999998</v>
      </c>
      <c r="F319" s="94">
        <v>50847600</v>
      </c>
      <c r="G319" s="93">
        <v>45870</v>
      </c>
      <c r="H319" s="120">
        <v>45879</v>
      </c>
      <c r="I319" s="94" t="s">
        <v>133</v>
      </c>
      <c r="J319" s="94" t="s">
        <v>873</v>
      </c>
      <c r="K319" s="133">
        <v>9552446195.1200008</v>
      </c>
      <c r="L319" s="94" t="s">
        <v>404</v>
      </c>
    </row>
    <row r="320" spans="2:12">
      <c r="B320" s="89"/>
      <c r="C320" s="69" t="str">
        <f t="shared" ca="1" si="2"/>
        <v>OK</v>
      </c>
      <c r="D320" s="94" t="s">
        <v>405</v>
      </c>
      <c r="E320" s="98">
        <v>167.526184</v>
      </c>
      <c r="F320" s="94">
        <v>50847600</v>
      </c>
      <c r="G320" s="93">
        <v>45870</v>
      </c>
      <c r="H320" s="120">
        <v>45879</v>
      </c>
      <c r="I320" s="94" t="s">
        <v>133</v>
      </c>
      <c r="J320" s="94" t="s">
        <v>873</v>
      </c>
      <c r="K320" s="133">
        <v>9552446195.1200008</v>
      </c>
      <c r="L320" s="94" t="s">
        <v>405</v>
      </c>
    </row>
    <row r="321" spans="2:12">
      <c r="B321" s="89"/>
      <c r="C321" s="69" t="str">
        <f t="shared" ca="1" si="2"/>
        <v>OK</v>
      </c>
      <c r="D321" s="94" t="s">
        <v>407</v>
      </c>
      <c r="E321" s="98">
        <v>336.49459200000001</v>
      </c>
      <c r="F321" s="94">
        <v>50847600</v>
      </c>
      <c r="G321" s="93">
        <v>45870</v>
      </c>
      <c r="H321" s="120">
        <v>45879</v>
      </c>
      <c r="I321" s="94" t="s">
        <v>133</v>
      </c>
      <c r="J321" s="94" t="s">
        <v>873</v>
      </c>
      <c r="K321" s="133">
        <v>9552446195.1200008</v>
      </c>
      <c r="L321" s="94" t="s">
        <v>407</v>
      </c>
    </row>
    <row r="322" spans="2:12">
      <c r="B322" s="89"/>
      <c r="C322" s="69" t="str">
        <f t="shared" ca="1" si="2"/>
        <v>OK</v>
      </c>
      <c r="D322" s="94" t="s">
        <v>409</v>
      </c>
      <c r="E322" s="98">
        <v>249.258296</v>
      </c>
      <c r="F322" s="94">
        <v>50847600</v>
      </c>
      <c r="G322" s="93">
        <v>45870</v>
      </c>
      <c r="H322" s="120">
        <v>45879</v>
      </c>
      <c r="I322" s="94" t="s">
        <v>133</v>
      </c>
      <c r="J322" s="94" t="s">
        <v>873</v>
      </c>
      <c r="K322" s="133">
        <v>9552446195.1200008</v>
      </c>
      <c r="L322" s="94" t="s">
        <v>409</v>
      </c>
    </row>
    <row r="323" spans="2:12">
      <c r="B323" s="89"/>
      <c r="C323" s="69" t="str">
        <f t="shared" ca="1" si="2"/>
        <v>OK</v>
      </c>
      <c r="D323" s="94" t="s">
        <v>415</v>
      </c>
      <c r="E323" s="98">
        <v>151.42439199999998</v>
      </c>
      <c r="F323" s="94">
        <v>50847600</v>
      </c>
      <c r="G323" s="93">
        <v>45870</v>
      </c>
      <c r="H323" s="120">
        <v>45879</v>
      </c>
      <c r="I323" s="94" t="s">
        <v>133</v>
      </c>
      <c r="J323" s="94" t="s">
        <v>873</v>
      </c>
      <c r="K323" s="133">
        <v>9552446195.1200008</v>
      </c>
      <c r="L323" s="94" t="s">
        <v>415</v>
      </c>
    </row>
    <row r="324" spans="2:12">
      <c r="B324" s="89"/>
      <c r="C324" s="69" t="str">
        <f t="shared" ca="1" si="2"/>
        <v>OK</v>
      </c>
      <c r="D324" s="94" t="s">
        <v>418</v>
      </c>
      <c r="E324" s="98">
        <v>167.526184</v>
      </c>
      <c r="F324" s="94">
        <v>50847600</v>
      </c>
      <c r="G324" s="93">
        <v>45870</v>
      </c>
      <c r="H324" s="120">
        <v>45879</v>
      </c>
      <c r="I324" s="94" t="s">
        <v>133</v>
      </c>
      <c r="J324" s="94" t="s">
        <v>873</v>
      </c>
      <c r="K324" s="133">
        <v>9552446195.1200008</v>
      </c>
      <c r="L324" s="94" t="s">
        <v>419</v>
      </c>
    </row>
    <row r="325" spans="2:12">
      <c r="B325" s="89"/>
      <c r="C325" s="69" t="str">
        <f t="shared" ca="1" si="2"/>
        <v>OK</v>
      </c>
      <c r="D325" s="94" t="s">
        <v>853</v>
      </c>
      <c r="E325" s="98">
        <v>137.659368</v>
      </c>
      <c r="F325" s="94">
        <v>50847600</v>
      </c>
      <c r="G325" s="93">
        <v>45870</v>
      </c>
      <c r="H325" s="120">
        <v>45879</v>
      </c>
      <c r="I325" s="94" t="s">
        <v>133</v>
      </c>
      <c r="J325" s="94" t="s">
        <v>873</v>
      </c>
      <c r="K325" s="133">
        <v>9552446195.1200008</v>
      </c>
      <c r="L325" s="94" t="s">
        <v>853</v>
      </c>
    </row>
    <row r="326" spans="2:12">
      <c r="B326" s="89"/>
      <c r="C326" s="69" t="str">
        <f t="shared" ca="1" si="2"/>
        <v>OK</v>
      </c>
      <c r="D326" s="94" t="s">
        <v>427</v>
      </c>
      <c r="E326" s="98">
        <v>175.90568800000003</v>
      </c>
      <c r="F326" s="94">
        <v>50847600</v>
      </c>
      <c r="G326" s="93">
        <v>45870</v>
      </c>
      <c r="H326" s="120">
        <v>45879</v>
      </c>
      <c r="I326" s="94" t="s">
        <v>133</v>
      </c>
      <c r="J326" s="94" t="s">
        <v>873</v>
      </c>
      <c r="K326" s="133">
        <v>9552446195.1200008</v>
      </c>
      <c r="L326" s="94" t="s">
        <v>427</v>
      </c>
    </row>
    <row r="327" spans="2:12">
      <c r="B327" s="89"/>
      <c r="C327" s="69" t="str">
        <f t="shared" ca="1" si="2"/>
        <v>OK</v>
      </c>
      <c r="D327" s="94" t="s">
        <v>428</v>
      </c>
      <c r="E327" s="98">
        <v>137.659368</v>
      </c>
      <c r="F327" s="94">
        <v>50847600</v>
      </c>
      <c r="G327" s="93">
        <v>45870</v>
      </c>
      <c r="H327" s="120">
        <v>45879</v>
      </c>
      <c r="I327" s="94" t="s">
        <v>133</v>
      </c>
      <c r="J327" s="94" t="s">
        <v>873</v>
      </c>
      <c r="K327" s="133">
        <v>9552446195.1200008</v>
      </c>
      <c r="L327" s="94" t="s">
        <v>713</v>
      </c>
    </row>
    <row r="328" spans="2:12">
      <c r="B328" s="89"/>
      <c r="C328" s="69" t="str">
        <f t="shared" ca="1" si="2"/>
        <v>OK</v>
      </c>
      <c r="D328" s="94" t="s">
        <v>430</v>
      </c>
      <c r="E328" s="98">
        <v>165.05249599999999</v>
      </c>
      <c r="F328" s="94">
        <v>50847600</v>
      </c>
      <c r="G328" s="93">
        <v>45870</v>
      </c>
      <c r="H328" s="120">
        <v>45879</v>
      </c>
      <c r="I328" s="94" t="s">
        <v>133</v>
      </c>
      <c r="J328" s="94" t="s">
        <v>873</v>
      </c>
      <c r="K328" s="133">
        <v>9552446195.1200008</v>
      </c>
      <c r="L328" s="94" t="s">
        <v>430</v>
      </c>
    </row>
    <row r="329" spans="2:12">
      <c r="B329" s="89"/>
      <c r="C329" s="69" t="str">
        <f t="shared" ca="1" si="2"/>
        <v>OK</v>
      </c>
      <c r="D329" s="94" t="s">
        <v>232</v>
      </c>
      <c r="E329" s="98">
        <v>119.30296</v>
      </c>
      <c r="F329" s="94">
        <v>50847600</v>
      </c>
      <c r="G329" s="93">
        <v>45870</v>
      </c>
      <c r="H329" s="120">
        <v>45879</v>
      </c>
      <c r="I329" s="94" t="s">
        <v>133</v>
      </c>
      <c r="J329" s="94" t="s">
        <v>873</v>
      </c>
      <c r="K329" s="133">
        <v>9552446195.1200008</v>
      </c>
      <c r="L329" s="94" t="s">
        <v>874</v>
      </c>
    </row>
    <row r="330" spans="2:12">
      <c r="B330" s="89"/>
      <c r="C330" s="69" t="str">
        <f t="shared" ca="1" si="2"/>
        <v>OK</v>
      </c>
      <c r="D330" s="94" t="s">
        <v>156</v>
      </c>
      <c r="E330" s="98">
        <v>152.45585600000001</v>
      </c>
      <c r="F330" s="94">
        <v>50847600</v>
      </c>
      <c r="G330" s="93">
        <v>45870</v>
      </c>
      <c r="H330" s="120">
        <v>45879</v>
      </c>
      <c r="I330" s="94" t="s">
        <v>133</v>
      </c>
      <c r="J330" s="94" t="s">
        <v>873</v>
      </c>
      <c r="K330" s="133">
        <v>9552446195.1200008</v>
      </c>
      <c r="L330" s="94" t="s">
        <v>875</v>
      </c>
    </row>
    <row r="331" spans="2:12">
      <c r="B331" s="89"/>
      <c r="C331" s="69" t="str">
        <f t="shared" ca="1" si="2"/>
        <v>OK</v>
      </c>
      <c r="D331" s="94" t="s">
        <v>270</v>
      </c>
      <c r="E331" s="98">
        <v>87.847871999999995</v>
      </c>
      <c r="F331" s="94">
        <v>50847600</v>
      </c>
      <c r="G331" s="93">
        <v>45870</v>
      </c>
      <c r="H331" s="120">
        <v>45879</v>
      </c>
      <c r="I331" s="94" t="s">
        <v>133</v>
      </c>
      <c r="J331" s="94" t="s">
        <v>873</v>
      </c>
      <c r="K331" s="133">
        <v>9552446195.1200008</v>
      </c>
      <c r="L331" s="94" t="s">
        <v>876</v>
      </c>
    </row>
    <row r="332" spans="2:12">
      <c r="B332" s="89"/>
      <c r="C332" s="69" t="str">
        <f t="shared" ca="1" si="2"/>
        <v>OK</v>
      </c>
      <c r="D332" s="94" t="s">
        <v>270</v>
      </c>
      <c r="E332" s="98">
        <v>87.847871999999995</v>
      </c>
      <c r="F332" s="94">
        <v>50847600</v>
      </c>
      <c r="G332" s="93">
        <v>45870</v>
      </c>
      <c r="H332" s="120">
        <v>45879</v>
      </c>
      <c r="I332" s="94" t="s">
        <v>133</v>
      </c>
      <c r="J332" s="94" t="s">
        <v>873</v>
      </c>
      <c r="K332" s="133">
        <v>9552446195.1200008</v>
      </c>
      <c r="L332" s="94" t="s">
        <v>877</v>
      </c>
    </row>
    <row r="333" spans="2:12">
      <c r="B333" s="89"/>
      <c r="C333" s="69" t="str">
        <f t="shared" ca="1" si="2"/>
        <v>OK</v>
      </c>
      <c r="D333" s="94" t="s">
        <v>180</v>
      </c>
      <c r="E333" s="98">
        <v>87.847871999999995</v>
      </c>
      <c r="F333" s="94">
        <v>50847600</v>
      </c>
      <c r="G333" s="93">
        <v>45870</v>
      </c>
      <c r="H333" s="120">
        <v>45879</v>
      </c>
      <c r="I333" s="94" t="s">
        <v>133</v>
      </c>
      <c r="J333" s="94" t="s">
        <v>873</v>
      </c>
      <c r="K333" s="133">
        <v>9552446195.1200008</v>
      </c>
      <c r="L333" s="94" t="s">
        <v>878</v>
      </c>
    </row>
    <row r="334" spans="2:12">
      <c r="B334" s="89"/>
      <c r="C334" s="69" t="str">
        <f t="shared" ca="1" si="2"/>
        <v>OK</v>
      </c>
      <c r="D334" s="94" t="s">
        <v>180</v>
      </c>
      <c r="E334" s="98">
        <v>87.847871999999995</v>
      </c>
      <c r="F334" s="94">
        <v>50847600</v>
      </c>
      <c r="G334" s="93">
        <v>45870</v>
      </c>
      <c r="H334" s="120">
        <v>45879</v>
      </c>
      <c r="I334" s="94" t="s">
        <v>133</v>
      </c>
      <c r="J334" s="94" t="s">
        <v>873</v>
      </c>
      <c r="K334" s="133">
        <v>9552446195.1200008</v>
      </c>
      <c r="L334" s="94" t="s">
        <v>879</v>
      </c>
    </row>
    <row r="335" spans="2:12">
      <c r="B335" s="89"/>
      <c r="C335" s="69" t="str">
        <f t="shared" ca="1" si="2"/>
        <v>OK</v>
      </c>
      <c r="D335" s="94" t="s">
        <v>180</v>
      </c>
      <c r="E335" s="98">
        <v>145.18996800000002</v>
      </c>
      <c r="F335" s="94">
        <v>50847600</v>
      </c>
      <c r="G335" s="93">
        <v>45870</v>
      </c>
      <c r="H335" s="120">
        <v>45879</v>
      </c>
      <c r="I335" s="94" t="s">
        <v>133</v>
      </c>
      <c r="J335" s="94" t="s">
        <v>873</v>
      </c>
      <c r="K335" s="133">
        <v>9552446195.1200008</v>
      </c>
      <c r="L335" s="94" t="s">
        <v>880</v>
      </c>
    </row>
    <row r="336" spans="2:12">
      <c r="B336" s="89"/>
      <c r="C336" s="69" t="str">
        <f t="shared" ca="1" si="2"/>
        <v>OK</v>
      </c>
      <c r="D336" s="94" t="s">
        <v>321</v>
      </c>
      <c r="E336" s="98">
        <v>87.847871999999995</v>
      </c>
      <c r="F336" s="94">
        <v>50847600</v>
      </c>
      <c r="G336" s="93">
        <v>45870</v>
      </c>
      <c r="H336" s="120">
        <v>45879</v>
      </c>
      <c r="I336" s="94" t="s">
        <v>133</v>
      </c>
      <c r="J336" s="94" t="s">
        <v>873</v>
      </c>
      <c r="K336" s="133">
        <v>9552446195.1200008</v>
      </c>
      <c r="L336" s="94" t="s">
        <v>881</v>
      </c>
    </row>
    <row r="337" spans="2:12">
      <c r="B337" s="89"/>
      <c r="C337" s="69" t="str">
        <f t="shared" ca="1" si="2"/>
        <v>OK</v>
      </c>
      <c r="D337" s="94" t="s">
        <v>339</v>
      </c>
      <c r="E337" s="98">
        <v>131.23325600000001</v>
      </c>
      <c r="F337" s="94">
        <v>50847600</v>
      </c>
      <c r="G337" s="93">
        <v>45870</v>
      </c>
      <c r="H337" s="120">
        <v>45879</v>
      </c>
      <c r="I337" s="94" t="s">
        <v>133</v>
      </c>
      <c r="J337" s="94" t="s">
        <v>873</v>
      </c>
      <c r="K337" s="133">
        <v>9552446195.1200008</v>
      </c>
      <c r="L337" s="94" t="s">
        <v>882</v>
      </c>
    </row>
    <row r="338" spans="2:12">
      <c r="B338" s="89"/>
      <c r="C338" s="69" t="str">
        <f t="shared" ca="1" si="2"/>
        <v>OK</v>
      </c>
      <c r="D338" s="94" t="s">
        <v>253</v>
      </c>
      <c r="E338" s="98">
        <v>87.847871999999995</v>
      </c>
      <c r="F338" s="94">
        <v>50847600</v>
      </c>
      <c r="G338" s="93">
        <v>45870</v>
      </c>
      <c r="H338" s="120">
        <v>45879</v>
      </c>
      <c r="I338" s="94" t="s">
        <v>133</v>
      </c>
      <c r="J338" s="94" t="s">
        <v>873</v>
      </c>
      <c r="K338" s="133">
        <v>9552446195.1200008</v>
      </c>
      <c r="L338" s="94" t="s">
        <v>883</v>
      </c>
    </row>
    <row r="339" spans="2:12">
      <c r="B339" s="89"/>
      <c r="C339" s="69" t="str">
        <f t="shared" ca="1" si="2"/>
        <v>OK</v>
      </c>
      <c r="D339" s="94" t="s">
        <v>236</v>
      </c>
      <c r="E339" s="98">
        <v>216.02324800000002</v>
      </c>
      <c r="F339" s="94">
        <v>50847600</v>
      </c>
      <c r="G339" s="93">
        <v>45870</v>
      </c>
      <c r="H339" s="120">
        <v>45879</v>
      </c>
      <c r="I339" s="94" t="s">
        <v>133</v>
      </c>
      <c r="J339" s="94" t="s">
        <v>873</v>
      </c>
      <c r="K339" s="133">
        <v>9552446195.1200008</v>
      </c>
      <c r="L339" s="94" t="s">
        <v>884</v>
      </c>
    </row>
    <row r="340" spans="2:12">
      <c r="B340" s="89"/>
      <c r="C340" s="69" t="str">
        <f t="shared" ca="1" si="2"/>
        <v>OK</v>
      </c>
      <c r="D340" s="94" t="s">
        <v>279</v>
      </c>
      <c r="E340" s="98">
        <v>87.847871999999995</v>
      </c>
      <c r="F340" s="94">
        <v>50847600</v>
      </c>
      <c r="G340" s="93">
        <v>45870</v>
      </c>
      <c r="H340" s="120">
        <v>45879</v>
      </c>
      <c r="I340" s="94" t="s">
        <v>133</v>
      </c>
      <c r="J340" s="94" t="s">
        <v>873</v>
      </c>
      <c r="K340" s="133">
        <v>9552446195.1200008</v>
      </c>
      <c r="L340" s="94" t="s">
        <v>885</v>
      </c>
    </row>
    <row r="341" spans="2:12">
      <c r="B341" s="89"/>
      <c r="C341" s="69" t="str">
        <f t="shared" ca="1" si="2"/>
        <v>OK</v>
      </c>
      <c r="D341" s="94" t="s">
        <v>407</v>
      </c>
      <c r="E341" s="98">
        <v>216.02324800000002</v>
      </c>
      <c r="F341" s="94">
        <v>50847600</v>
      </c>
      <c r="G341" s="93">
        <v>45870</v>
      </c>
      <c r="H341" s="120">
        <v>45879</v>
      </c>
      <c r="I341" s="94" t="s">
        <v>133</v>
      </c>
      <c r="J341" s="94" t="s">
        <v>873</v>
      </c>
      <c r="K341" s="133">
        <v>9552446195.1200008</v>
      </c>
      <c r="L341" s="94" t="s">
        <v>886</v>
      </c>
    </row>
    <row r="342" spans="2:12">
      <c r="B342" s="89"/>
      <c r="C342" s="69" t="str">
        <f t="shared" ca="1" si="2"/>
        <v>OK</v>
      </c>
      <c r="D342" s="94" t="s">
        <v>407</v>
      </c>
      <c r="E342" s="98">
        <v>87.847871999999995</v>
      </c>
      <c r="F342" s="94">
        <v>50847600</v>
      </c>
      <c r="G342" s="93">
        <v>45870</v>
      </c>
      <c r="H342" s="120">
        <v>45879</v>
      </c>
      <c r="I342" s="94" t="s">
        <v>133</v>
      </c>
      <c r="J342" s="94" t="s">
        <v>873</v>
      </c>
      <c r="K342" s="133">
        <v>9552446195.1200008</v>
      </c>
      <c r="L342" s="94" t="s">
        <v>887</v>
      </c>
    </row>
    <row r="343" spans="2:12">
      <c r="B343" s="89"/>
      <c r="C343" s="69" t="str">
        <f t="shared" ca="1" si="2"/>
        <v>OK</v>
      </c>
      <c r="D343" s="94" t="s">
        <v>233</v>
      </c>
      <c r="E343" s="98">
        <v>131.23325600000001</v>
      </c>
      <c r="F343" s="94">
        <v>50847600</v>
      </c>
      <c r="G343" s="93">
        <v>45870</v>
      </c>
      <c r="H343" s="120">
        <v>45879</v>
      </c>
      <c r="I343" s="94" t="s">
        <v>133</v>
      </c>
      <c r="J343" s="94" t="s">
        <v>873</v>
      </c>
      <c r="K343" s="133">
        <v>9552446195.1200008</v>
      </c>
      <c r="L343" s="94" t="s">
        <v>888</v>
      </c>
    </row>
    <row r="344" spans="2:12">
      <c r="B344" s="89"/>
      <c r="C344" s="69" t="str">
        <f t="shared" ca="1" si="2"/>
        <v>OK</v>
      </c>
      <c r="D344" s="94" t="s">
        <v>289</v>
      </c>
      <c r="E344" s="98">
        <v>87.847871999999995</v>
      </c>
      <c r="F344" s="94">
        <v>50847600</v>
      </c>
      <c r="G344" s="93">
        <v>45870</v>
      </c>
      <c r="H344" s="120">
        <v>45879</v>
      </c>
      <c r="I344" s="94" t="s">
        <v>133</v>
      </c>
      <c r="J344" s="94" t="s">
        <v>873</v>
      </c>
      <c r="K344" s="133">
        <v>9552446195.1200008</v>
      </c>
      <c r="L344" s="94" t="s">
        <v>889</v>
      </c>
    </row>
    <row r="345" spans="2:12">
      <c r="B345" s="89"/>
      <c r="C345" s="69" t="str">
        <f t="shared" ca="1" si="2"/>
        <v>OK</v>
      </c>
      <c r="D345" s="94" t="s">
        <v>154</v>
      </c>
      <c r="E345" s="98">
        <v>87.847871999999995</v>
      </c>
      <c r="F345" s="94">
        <v>50847600</v>
      </c>
      <c r="G345" s="93">
        <v>45870</v>
      </c>
      <c r="H345" s="120">
        <v>45879</v>
      </c>
      <c r="I345" s="94" t="s">
        <v>133</v>
      </c>
      <c r="J345" s="94" t="s">
        <v>873</v>
      </c>
      <c r="K345" s="133">
        <v>9552446195.1200008</v>
      </c>
      <c r="L345" s="94" t="s">
        <v>890</v>
      </c>
    </row>
    <row r="346" spans="2:12">
      <c r="B346" s="89"/>
      <c r="C346" s="69" t="str">
        <f t="shared" ca="1" si="2"/>
        <v>OK</v>
      </c>
      <c r="D346" s="94" t="s">
        <v>382</v>
      </c>
      <c r="E346" s="98">
        <v>87.847871999999995</v>
      </c>
      <c r="F346" s="94">
        <v>50847600</v>
      </c>
      <c r="G346" s="93">
        <v>45870</v>
      </c>
      <c r="H346" s="120">
        <v>45879</v>
      </c>
      <c r="I346" s="94" t="s">
        <v>133</v>
      </c>
      <c r="J346" s="94" t="s">
        <v>873</v>
      </c>
      <c r="K346" s="133">
        <v>9552446195.1200008</v>
      </c>
      <c r="L346" s="94" t="s">
        <v>891</v>
      </c>
    </row>
    <row r="347" spans="2:12">
      <c r="B347" s="89"/>
      <c r="C347" s="69" t="str">
        <f t="shared" ca="1" si="2"/>
        <v>OK</v>
      </c>
      <c r="D347" s="94" t="s">
        <v>235</v>
      </c>
      <c r="E347" s="98">
        <v>87.847871999999995</v>
      </c>
      <c r="F347" s="94">
        <v>50847600</v>
      </c>
      <c r="G347" s="93">
        <v>45870</v>
      </c>
      <c r="H347" s="120">
        <v>45879</v>
      </c>
      <c r="I347" s="94" t="s">
        <v>133</v>
      </c>
      <c r="J347" s="94" t="s">
        <v>873</v>
      </c>
      <c r="K347" s="133">
        <v>9552446195.1200008</v>
      </c>
      <c r="L347" s="94" t="s">
        <v>892</v>
      </c>
    </row>
    <row r="348" spans="2:12">
      <c r="B348" s="89"/>
      <c r="C348" s="69" t="str">
        <f t="shared" ca="1" si="2"/>
        <v>OK</v>
      </c>
      <c r="D348" s="94" t="s">
        <v>358</v>
      </c>
      <c r="E348" s="98">
        <v>119.30296</v>
      </c>
      <c r="F348" s="94">
        <v>50847600</v>
      </c>
      <c r="G348" s="93">
        <v>45870</v>
      </c>
      <c r="H348" s="120">
        <v>45879</v>
      </c>
      <c r="I348" s="94" t="s">
        <v>133</v>
      </c>
      <c r="J348" s="94" t="s">
        <v>873</v>
      </c>
      <c r="K348" s="133">
        <v>9552446195.1200008</v>
      </c>
      <c r="L348" s="94" t="s">
        <v>358</v>
      </c>
    </row>
    <row r="349" spans="2:12">
      <c r="B349" s="89"/>
      <c r="C349" s="69" t="str">
        <f t="shared" ca="1" si="2"/>
        <v>OK</v>
      </c>
      <c r="D349" s="94" t="s">
        <v>364</v>
      </c>
      <c r="E349" s="98">
        <v>143.04488800000001</v>
      </c>
      <c r="F349" s="94">
        <v>50847600</v>
      </c>
      <c r="G349" s="93">
        <v>45870</v>
      </c>
      <c r="H349" s="120">
        <v>45879</v>
      </c>
      <c r="I349" s="94" t="s">
        <v>133</v>
      </c>
      <c r="J349" s="94" t="s">
        <v>873</v>
      </c>
      <c r="K349" s="133">
        <v>9552446195.1200008</v>
      </c>
      <c r="L349" s="94" t="s">
        <v>364</v>
      </c>
    </row>
    <row r="350" spans="2:12">
      <c r="B350" s="89"/>
      <c r="C350" s="69" t="str">
        <f t="shared" ca="1" si="2"/>
        <v>OK</v>
      </c>
      <c r="D350" s="94" t="s">
        <v>451</v>
      </c>
      <c r="E350" s="98">
        <v>145.18996800000002</v>
      </c>
      <c r="F350" s="94">
        <v>50847600</v>
      </c>
      <c r="G350" s="93">
        <v>45870</v>
      </c>
      <c r="H350" s="120">
        <v>45879</v>
      </c>
      <c r="I350" s="94" t="s">
        <v>133</v>
      </c>
      <c r="J350" s="94" t="s">
        <v>873</v>
      </c>
      <c r="K350" s="133">
        <v>9552446195.1200008</v>
      </c>
      <c r="L350" s="94" t="s">
        <v>451</v>
      </c>
    </row>
    <row r="351" spans="2:12">
      <c r="B351" s="89"/>
      <c r="C351" s="69" t="str">
        <f t="shared" ca="1" si="2"/>
        <v>OK</v>
      </c>
      <c r="D351" s="94" t="s">
        <v>441</v>
      </c>
      <c r="E351" s="98">
        <v>131.23325600000001</v>
      </c>
      <c r="F351" s="94">
        <v>50847600</v>
      </c>
      <c r="G351" s="93">
        <v>45870</v>
      </c>
      <c r="H351" s="120">
        <v>45879</v>
      </c>
      <c r="I351" s="94" t="s">
        <v>133</v>
      </c>
      <c r="J351" s="94" t="s">
        <v>873</v>
      </c>
      <c r="K351" s="133">
        <v>9552446195.1200008</v>
      </c>
      <c r="L351" s="94" t="s">
        <v>441</v>
      </c>
    </row>
    <row r="352" spans="2:12">
      <c r="B352" s="89"/>
      <c r="C352" s="69" t="str">
        <f t="shared" ca="1" si="2"/>
        <v>OK</v>
      </c>
      <c r="D352" s="94" t="s">
        <v>443</v>
      </c>
      <c r="E352" s="98">
        <v>131.23325600000001</v>
      </c>
      <c r="F352" s="94">
        <v>50847600</v>
      </c>
      <c r="G352" s="93">
        <v>45870</v>
      </c>
      <c r="H352" s="120">
        <v>45879</v>
      </c>
      <c r="I352" s="94" t="s">
        <v>133</v>
      </c>
      <c r="J352" s="94" t="s">
        <v>873</v>
      </c>
      <c r="K352" s="133">
        <v>9552446195.1200008</v>
      </c>
      <c r="L352" s="94" t="s">
        <v>443</v>
      </c>
    </row>
    <row r="353" spans="2:12">
      <c r="B353" s="89"/>
      <c r="C353" s="69" t="str">
        <f t="shared" ca="1" si="2"/>
        <v>OK</v>
      </c>
      <c r="D353" s="94" t="s">
        <v>196</v>
      </c>
      <c r="E353" s="98">
        <v>119.30296</v>
      </c>
      <c r="F353" s="94">
        <v>50847600</v>
      </c>
      <c r="G353" s="93">
        <v>45870</v>
      </c>
      <c r="H353" s="120">
        <v>45879</v>
      </c>
      <c r="I353" s="94" t="s">
        <v>133</v>
      </c>
      <c r="J353" s="94" t="s">
        <v>873</v>
      </c>
      <c r="K353" s="133">
        <v>9552446195.1200008</v>
      </c>
      <c r="L353" s="94" t="s">
        <v>196</v>
      </c>
    </row>
    <row r="354" spans="2:12">
      <c r="B354" s="89"/>
      <c r="C354" s="69" t="str">
        <f t="shared" ca="1" si="2"/>
        <v>OK</v>
      </c>
      <c r="D354" s="94" t="s">
        <v>416</v>
      </c>
      <c r="E354" s="98">
        <v>119.30296</v>
      </c>
      <c r="F354" s="94">
        <v>50847600</v>
      </c>
      <c r="G354" s="93">
        <v>45870</v>
      </c>
      <c r="H354" s="120">
        <v>45879</v>
      </c>
      <c r="I354" s="94" t="s">
        <v>133</v>
      </c>
      <c r="J354" s="94" t="s">
        <v>873</v>
      </c>
      <c r="K354" s="133">
        <v>9552446195.1200008</v>
      </c>
      <c r="L354" s="94" t="s">
        <v>417</v>
      </c>
    </row>
    <row r="355" spans="2:12">
      <c r="B355" s="89"/>
      <c r="C355" s="69" t="str">
        <f t="shared" ca="1" si="2"/>
        <v>OK</v>
      </c>
      <c r="D355" s="118" t="s">
        <v>244</v>
      </c>
      <c r="E355" s="98">
        <v>345.34</v>
      </c>
      <c r="F355" s="94">
        <v>31967213</v>
      </c>
      <c r="G355" s="93">
        <v>45839</v>
      </c>
      <c r="H355" s="120">
        <v>45885</v>
      </c>
      <c r="I355" s="94" t="s">
        <v>133</v>
      </c>
      <c r="J355" s="94" t="s">
        <v>840</v>
      </c>
      <c r="K355" s="92"/>
      <c r="L355" s="94" t="s">
        <v>893</v>
      </c>
    </row>
    <row r="356" spans="2:12">
      <c r="B356" s="89"/>
      <c r="C356" s="69" t="str">
        <f t="shared" ca="1" si="2"/>
        <v>OK</v>
      </c>
      <c r="D356" s="118" t="s">
        <v>254</v>
      </c>
      <c r="E356" s="98">
        <v>616.27</v>
      </c>
      <c r="F356" s="94">
        <v>31967213</v>
      </c>
      <c r="G356" s="93">
        <v>45839</v>
      </c>
      <c r="H356" s="120">
        <v>45885</v>
      </c>
      <c r="I356" s="94" t="s">
        <v>133</v>
      </c>
      <c r="J356" s="94" t="s">
        <v>840</v>
      </c>
      <c r="K356" s="92"/>
      <c r="L356" s="94" t="s">
        <v>256</v>
      </c>
    </row>
    <row r="357" spans="2:12">
      <c r="B357" s="89"/>
      <c r="C357" s="69" t="str">
        <f t="shared" ca="1" si="2"/>
        <v>OK</v>
      </c>
      <c r="D357" s="118" t="s">
        <v>275</v>
      </c>
      <c r="E357" s="98">
        <v>953.44</v>
      </c>
      <c r="F357" s="94">
        <v>31967213</v>
      </c>
      <c r="G357" s="93">
        <v>45839</v>
      </c>
      <c r="H357" s="120">
        <v>45885</v>
      </c>
      <c r="I357" s="94" t="s">
        <v>133</v>
      </c>
      <c r="J357" s="94" t="s">
        <v>840</v>
      </c>
      <c r="K357" s="92"/>
      <c r="L357" s="94" t="s">
        <v>276</v>
      </c>
    </row>
    <row r="358" spans="2:12">
      <c r="B358" s="89"/>
      <c r="C358" s="69" t="str">
        <f t="shared" ca="1" si="2"/>
        <v>Incompleto</v>
      </c>
      <c r="D358" s="94" t="s">
        <v>346</v>
      </c>
      <c r="E358" s="134">
        <v>3603.3999999999996</v>
      </c>
      <c r="F358" s="94">
        <v>31967213</v>
      </c>
      <c r="G358" s="93">
        <v>45839</v>
      </c>
      <c r="H358" s="120">
        <v>45885</v>
      </c>
      <c r="I358" s="94" t="s">
        <v>133</v>
      </c>
      <c r="J358" s="94" t="s">
        <v>840</v>
      </c>
      <c r="K358" s="92"/>
      <c r="L358" s="94" t="s">
        <v>346</v>
      </c>
    </row>
    <row r="359" spans="2:12">
      <c r="B359" s="89"/>
      <c r="C359" s="69" t="str">
        <f t="shared" ca="1" si="2"/>
        <v>OK</v>
      </c>
      <c r="D359" s="94" t="s">
        <v>391</v>
      </c>
      <c r="E359" s="98">
        <v>1408.36</v>
      </c>
      <c r="F359" s="94">
        <v>31967213</v>
      </c>
      <c r="G359" s="93">
        <v>45839</v>
      </c>
      <c r="H359" s="120">
        <v>45885</v>
      </c>
      <c r="I359" s="94" t="s">
        <v>133</v>
      </c>
      <c r="J359" s="94" t="s">
        <v>840</v>
      </c>
      <c r="K359" s="92"/>
      <c r="L359" s="94" t="s">
        <v>391</v>
      </c>
    </row>
    <row r="360" spans="2:12">
      <c r="B360" s="89"/>
      <c r="C360" s="69" t="str">
        <f t="shared" ca="1" si="2"/>
        <v>OK</v>
      </c>
      <c r="D360" s="118" t="s">
        <v>398</v>
      </c>
      <c r="E360" s="98">
        <v>1293.94</v>
      </c>
      <c r="F360" s="94">
        <v>31967213</v>
      </c>
      <c r="G360" s="93">
        <v>45839</v>
      </c>
      <c r="H360" s="120">
        <v>45885</v>
      </c>
      <c r="I360" s="94" t="s">
        <v>133</v>
      </c>
      <c r="J360" s="94" t="s">
        <v>840</v>
      </c>
      <c r="K360" s="135"/>
      <c r="L360" s="94" t="s">
        <v>400</v>
      </c>
    </row>
    <row r="361" spans="2:12">
      <c r="B361" s="89"/>
      <c r="C361" s="69" t="str">
        <f t="shared" ca="1" si="2"/>
        <v>OK</v>
      </c>
      <c r="D361" s="94" t="s">
        <v>894</v>
      </c>
      <c r="E361" s="98">
        <v>245.76</v>
      </c>
      <c r="F361" s="94">
        <v>760031</v>
      </c>
      <c r="G361" s="93">
        <v>45839</v>
      </c>
      <c r="H361" s="120">
        <v>45906</v>
      </c>
      <c r="I361" s="94" t="s">
        <v>133</v>
      </c>
      <c r="J361" s="94" t="s">
        <v>873</v>
      </c>
      <c r="K361" s="92"/>
      <c r="L361" s="94" t="s">
        <v>894</v>
      </c>
    </row>
    <row r="362" spans="2:12">
      <c r="B362" s="89"/>
      <c r="C362" s="69" t="str">
        <f t="shared" ca="1" si="2"/>
        <v>OK</v>
      </c>
      <c r="D362" s="94" t="s">
        <v>498</v>
      </c>
      <c r="E362" s="98">
        <v>165.18</v>
      </c>
      <c r="F362" s="94">
        <v>760031</v>
      </c>
      <c r="G362" s="93">
        <v>45839</v>
      </c>
      <c r="H362" s="120">
        <v>45906</v>
      </c>
      <c r="I362" s="94" t="s">
        <v>133</v>
      </c>
      <c r="J362" s="94" t="s">
        <v>873</v>
      </c>
      <c r="K362" s="92"/>
      <c r="L362" s="94" t="s">
        <v>498</v>
      </c>
    </row>
    <row r="363" spans="2:12">
      <c r="B363" s="89"/>
      <c r="C363" s="69" t="str">
        <f t="shared" ca="1" si="2"/>
        <v>OK</v>
      </c>
      <c r="D363" s="94" t="s">
        <v>510</v>
      </c>
      <c r="E363" s="98">
        <v>173.44</v>
      </c>
      <c r="F363" s="94">
        <v>760031</v>
      </c>
      <c r="G363" s="93">
        <v>45839</v>
      </c>
      <c r="H363" s="120">
        <v>45906</v>
      </c>
      <c r="I363" s="94" t="s">
        <v>133</v>
      </c>
      <c r="J363" s="94" t="s">
        <v>873</v>
      </c>
      <c r="K363" s="92"/>
      <c r="L363" s="94" t="s">
        <v>510</v>
      </c>
    </row>
    <row r="364" spans="2:12">
      <c r="B364" s="89"/>
      <c r="C364" s="69" t="str">
        <f t="shared" ca="1" si="2"/>
        <v>OK</v>
      </c>
      <c r="D364" s="94" t="s">
        <v>895</v>
      </c>
      <c r="E364" s="98">
        <v>599.59</v>
      </c>
      <c r="F364" s="94">
        <v>760031</v>
      </c>
      <c r="G364" s="93">
        <v>45839</v>
      </c>
      <c r="H364" s="120">
        <v>45906</v>
      </c>
      <c r="I364" s="94" t="s">
        <v>133</v>
      </c>
      <c r="J364" s="94" t="s">
        <v>873</v>
      </c>
      <c r="K364" s="92"/>
      <c r="L364" s="94" t="s">
        <v>895</v>
      </c>
    </row>
    <row r="365" spans="2:12">
      <c r="B365" s="89"/>
      <c r="C365" s="69" t="str">
        <f t="shared" ca="1" si="2"/>
        <v>OK</v>
      </c>
      <c r="D365" s="118" t="s">
        <v>418</v>
      </c>
      <c r="E365" s="98">
        <v>165.18</v>
      </c>
      <c r="F365" s="94">
        <v>760031</v>
      </c>
      <c r="G365" s="93">
        <v>45839</v>
      </c>
      <c r="H365" s="120">
        <v>45906</v>
      </c>
      <c r="I365" s="94" t="s">
        <v>133</v>
      </c>
      <c r="J365" s="94" t="s">
        <v>873</v>
      </c>
      <c r="K365" s="92"/>
      <c r="L365" s="94" t="s">
        <v>896</v>
      </c>
    </row>
    <row r="366" spans="2:12">
      <c r="B366" s="89"/>
      <c r="C366" s="69" t="str">
        <f t="shared" ca="1" si="2"/>
        <v>OK</v>
      </c>
      <c r="D366" s="94" t="s">
        <v>897</v>
      </c>
      <c r="E366" s="98">
        <v>149.30000000000001</v>
      </c>
      <c r="F366" s="94">
        <v>760031</v>
      </c>
      <c r="G366" s="93">
        <v>45839</v>
      </c>
      <c r="H366" s="120">
        <v>45906</v>
      </c>
      <c r="I366" s="94" t="s">
        <v>133</v>
      </c>
      <c r="J366" s="94" t="s">
        <v>873</v>
      </c>
      <c r="K366" s="92"/>
      <c r="L366" s="94" t="s">
        <v>897</v>
      </c>
    </row>
    <row r="367" spans="2:12">
      <c r="B367" s="89"/>
      <c r="C367" s="69" t="str">
        <f t="shared" ca="1" si="2"/>
        <v>OK</v>
      </c>
      <c r="D367" s="94" t="s">
        <v>898</v>
      </c>
      <c r="E367" s="98">
        <v>245.76</v>
      </c>
      <c r="F367" s="94">
        <v>760031</v>
      </c>
      <c r="G367" s="93">
        <v>45839</v>
      </c>
      <c r="H367" s="120">
        <v>45906</v>
      </c>
      <c r="I367" s="94" t="s">
        <v>133</v>
      </c>
      <c r="J367" s="94" t="s">
        <v>873</v>
      </c>
      <c r="K367" s="92"/>
      <c r="L367" s="94" t="s">
        <v>898</v>
      </c>
    </row>
    <row r="368" spans="2:12">
      <c r="B368" s="89"/>
      <c r="C368" s="69" t="str">
        <f t="shared" ca="1" si="2"/>
        <v>OK</v>
      </c>
      <c r="D368" s="94" t="s">
        <v>500</v>
      </c>
      <c r="E368" s="98">
        <v>173.44</v>
      </c>
      <c r="F368" s="94">
        <v>760031</v>
      </c>
      <c r="G368" s="93">
        <v>45839</v>
      </c>
      <c r="H368" s="120">
        <v>45906</v>
      </c>
      <c r="I368" s="94" t="s">
        <v>133</v>
      </c>
      <c r="J368" s="94" t="s">
        <v>873</v>
      </c>
      <c r="K368" s="92"/>
      <c r="L368" s="94" t="s">
        <v>500</v>
      </c>
    </row>
    <row r="369" spans="2:12">
      <c r="B369" s="89"/>
      <c r="C369" s="69" t="str">
        <f t="shared" ca="1" si="2"/>
        <v>OK</v>
      </c>
      <c r="D369" s="94" t="s">
        <v>899</v>
      </c>
      <c r="E369" s="98">
        <v>173.44</v>
      </c>
      <c r="F369" s="94">
        <v>760031</v>
      </c>
      <c r="G369" s="93">
        <v>45839</v>
      </c>
      <c r="H369" s="120">
        <v>45906</v>
      </c>
      <c r="I369" s="94" t="s">
        <v>133</v>
      </c>
      <c r="J369" s="94" t="s">
        <v>873</v>
      </c>
      <c r="K369" s="92"/>
      <c r="L369" s="94" t="s">
        <v>899</v>
      </c>
    </row>
    <row r="370" spans="2:12">
      <c r="B370" s="89"/>
      <c r="C370" s="69" t="str">
        <f t="shared" ca="1" si="2"/>
        <v>OK</v>
      </c>
      <c r="D370" s="94" t="s">
        <v>505</v>
      </c>
      <c r="E370" s="98">
        <v>173.44</v>
      </c>
      <c r="F370" s="94">
        <v>760031</v>
      </c>
      <c r="G370" s="93">
        <v>45839</v>
      </c>
      <c r="H370" s="120">
        <v>45906</v>
      </c>
      <c r="I370" s="94" t="s">
        <v>133</v>
      </c>
      <c r="J370" s="94" t="s">
        <v>873</v>
      </c>
      <c r="K370" s="92"/>
      <c r="L370" s="94" t="s">
        <v>505</v>
      </c>
    </row>
    <row r="371" spans="2:12">
      <c r="B371" s="89"/>
      <c r="C371" s="69" t="str">
        <f t="shared" ca="1" si="2"/>
        <v>OK</v>
      </c>
      <c r="D371" s="94" t="s">
        <v>900</v>
      </c>
      <c r="E371" s="98">
        <v>245.76</v>
      </c>
      <c r="F371" s="94">
        <v>760031</v>
      </c>
      <c r="G371" s="93">
        <v>45839</v>
      </c>
      <c r="H371" s="120">
        <v>45906</v>
      </c>
      <c r="I371" s="94" t="s">
        <v>133</v>
      </c>
      <c r="J371" s="94" t="s">
        <v>873</v>
      </c>
      <c r="K371" s="92"/>
      <c r="L371" s="94" t="s">
        <v>900</v>
      </c>
    </row>
    <row r="372" spans="2:12">
      <c r="B372" s="89"/>
      <c r="C372" s="69" t="str">
        <f t="shared" ca="1" si="2"/>
        <v>OK</v>
      </c>
      <c r="D372" s="94" t="s">
        <v>901</v>
      </c>
      <c r="E372" s="98">
        <v>165.18</v>
      </c>
      <c r="F372" s="94">
        <v>760031</v>
      </c>
      <c r="G372" s="93">
        <v>45839</v>
      </c>
      <c r="H372" s="120">
        <v>45906</v>
      </c>
      <c r="I372" s="94" t="s">
        <v>133</v>
      </c>
      <c r="J372" s="94" t="s">
        <v>873</v>
      </c>
      <c r="K372" s="92"/>
      <c r="L372" s="94" t="s">
        <v>901</v>
      </c>
    </row>
    <row r="373" spans="2:12">
      <c r="B373" s="89"/>
      <c r="C373" s="69" t="str">
        <f t="shared" ca="1" si="2"/>
        <v>OK</v>
      </c>
      <c r="D373" s="94" t="s">
        <v>902</v>
      </c>
      <c r="E373" s="98">
        <v>173.44</v>
      </c>
      <c r="F373" s="94">
        <v>760031</v>
      </c>
      <c r="G373" s="93">
        <v>45839</v>
      </c>
      <c r="H373" s="120">
        <v>45906</v>
      </c>
      <c r="I373" s="94" t="s">
        <v>133</v>
      </c>
      <c r="J373" s="94" t="s">
        <v>873</v>
      </c>
      <c r="K373" s="92"/>
      <c r="L373" s="94" t="s">
        <v>902</v>
      </c>
    </row>
    <row r="374" spans="2:12">
      <c r="B374" s="89"/>
      <c r="C374" s="69" t="str">
        <f t="shared" ca="1" si="2"/>
        <v>OK</v>
      </c>
      <c r="D374" s="94" t="s">
        <v>539</v>
      </c>
      <c r="E374" s="98">
        <v>165.18</v>
      </c>
      <c r="F374" s="94">
        <v>760031</v>
      </c>
      <c r="G374" s="93">
        <v>45839</v>
      </c>
      <c r="H374" s="120">
        <v>45906</v>
      </c>
      <c r="I374" s="94" t="s">
        <v>133</v>
      </c>
      <c r="J374" s="94" t="s">
        <v>873</v>
      </c>
      <c r="K374" s="92"/>
      <c r="L374" s="94" t="s">
        <v>539</v>
      </c>
    </row>
    <row r="375" spans="2:12">
      <c r="B375" s="89"/>
      <c r="C375" s="69" t="str">
        <f t="shared" ca="1" si="2"/>
        <v>OK</v>
      </c>
      <c r="D375" s="94" t="s">
        <v>903</v>
      </c>
      <c r="E375" s="98">
        <v>398.13</v>
      </c>
      <c r="F375" s="94">
        <v>760031</v>
      </c>
      <c r="G375" s="93">
        <v>45839</v>
      </c>
      <c r="H375" s="120">
        <v>45906</v>
      </c>
      <c r="I375" s="94" t="s">
        <v>133</v>
      </c>
      <c r="J375" s="94" t="s">
        <v>873</v>
      </c>
      <c r="K375" s="92"/>
      <c r="L375" s="94" t="s">
        <v>903</v>
      </c>
    </row>
    <row r="376" spans="2:12">
      <c r="B376" s="89"/>
      <c r="C376" s="69" t="str">
        <f t="shared" ca="1" si="2"/>
        <v>OK</v>
      </c>
      <c r="D376" s="94" t="s">
        <v>904</v>
      </c>
      <c r="E376" s="98">
        <v>599.59</v>
      </c>
      <c r="F376" s="94">
        <v>760031</v>
      </c>
      <c r="G376" s="93">
        <v>45839</v>
      </c>
      <c r="H376" s="120">
        <v>45906</v>
      </c>
      <c r="I376" s="94" t="s">
        <v>133</v>
      </c>
      <c r="J376" s="94" t="s">
        <v>873</v>
      </c>
      <c r="K376" s="92"/>
      <c r="L376" s="94" t="s">
        <v>904</v>
      </c>
    </row>
    <row r="377" spans="2:12">
      <c r="B377" s="89"/>
      <c r="C377" s="69" t="str">
        <f t="shared" ca="1" si="2"/>
        <v>OK</v>
      </c>
      <c r="D377" s="94" t="s">
        <v>835</v>
      </c>
      <c r="E377" s="98">
        <v>162.74</v>
      </c>
      <c r="F377" s="94">
        <v>760031</v>
      </c>
      <c r="G377" s="93">
        <v>45839</v>
      </c>
      <c r="H377" s="120">
        <v>45906</v>
      </c>
      <c r="I377" s="94" t="s">
        <v>133</v>
      </c>
      <c r="J377" s="94" t="s">
        <v>873</v>
      </c>
      <c r="K377" s="92"/>
      <c r="L377" s="94" t="s">
        <v>835</v>
      </c>
    </row>
    <row r="378" spans="2:12">
      <c r="B378" s="89"/>
      <c r="C378" s="69" t="str">
        <f t="shared" ca="1" si="2"/>
        <v>OK</v>
      </c>
      <c r="D378" s="94" t="s">
        <v>905</v>
      </c>
      <c r="E378" s="98">
        <v>162.74</v>
      </c>
      <c r="F378" s="94">
        <v>760031</v>
      </c>
      <c r="G378" s="93">
        <v>45839</v>
      </c>
      <c r="H378" s="120">
        <v>45906</v>
      </c>
      <c r="I378" s="94" t="s">
        <v>133</v>
      </c>
      <c r="J378" s="94" t="s">
        <v>873</v>
      </c>
      <c r="K378" s="92"/>
      <c r="L378" s="94" t="s">
        <v>905</v>
      </c>
    </row>
    <row r="379" spans="2:12">
      <c r="B379" s="89"/>
      <c r="C379" s="69" t="str">
        <f t="shared" ca="1" si="2"/>
        <v>OK</v>
      </c>
      <c r="D379" s="94" t="s">
        <v>906</v>
      </c>
      <c r="E379" s="98">
        <v>245.76</v>
      </c>
      <c r="F379" s="94">
        <v>760031</v>
      </c>
      <c r="G379" s="93">
        <v>45839</v>
      </c>
      <c r="H379" s="120">
        <v>45906</v>
      </c>
      <c r="I379" s="94" t="s">
        <v>133</v>
      </c>
      <c r="J379" s="94" t="s">
        <v>873</v>
      </c>
      <c r="K379" s="92"/>
      <c r="L379" s="94" t="s">
        <v>906</v>
      </c>
    </row>
    <row r="380" spans="2:12">
      <c r="B380" s="89"/>
      <c r="C380" s="69" t="str">
        <f t="shared" ca="1" si="2"/>
        <v>OK</v>
      </c>
      <c r="D380" s="94" t="s">
        <v>907</v>
      </c>
      <c r="E380" s="98">
        <v>173.44</v>
      </c>
      <c r="F380" s="94">
        <v>760031</v>
      </c>
      <c r="G380" s="93">
        <v>45839</v>
      </c>
      <c r="H380" s="120">
        <v>45906</v>
      </c>
      <c r="I380" s="94" t="s">
        <v>133</v>
      </c>
      <c r="J380" s="94" t="s">
        <v>873</v>
      </c>
      <c r="K380" s="92"/>
      <c r="L380" s="94" t="s">
        <v>907</v>
      </c>
    </row>
    <row r="381" spans="2:12">
      <c r="B381" s="89"/>
      <c r="C381" s="69" t="str">
        <f t="shared" ca="1" si="2"/>
        <v>OK</v>
      </c>
      <c r="D381" s="94" t="s">
        <v>908</v>
      </c>
      <c r="E381" s="98">
        <v>165.18</v>
      </c>
      <c r="F381" s="94">
        <v>760031</v>
      </c>
      <c r="G381" s="93">
        <v>45839</v>
      </c>
      <c r="H381" s="120">
        <v>45906</v>
      </c>
      <c r="I381" s="94" t="s">
        <v>133</v>
      </c>
      <c r="J381" s="94" t="s">
        <v>873</v>
      </c>
      <c r="K381" s="92"/>
      <c r="L381" s="94" t="s">
        <v>908</v>
      </c>
    </row>
    <row r="382" spans="2:12">
      <c r="B382" s="89"/>
      <c r="C382" s="69" t="str">
        <f t="shared" ca="1" si="2"/>
        <v>OK</v>
      </c>
      <c r="D382" s="94" t="s">
        <v>909</v>
      </c>
      <c r="E382" s="98">
        <v>165.18</v>
      </c>
      <c r="F382" s="94">
        <v>760031</v>
      </c>
      <c r="G382" s="93">
        <v>45839</v>
      </c>
      <c r="H382" s="120">
        <v>45906</v>
      </c>
      <c r="I382" s="94" t="s">
        <v>133</v>
      </c>
      <c r="J382" s="94" t="s">
        <v>873</v>
      </c>
      <c r="K382" s="92"/>
      <c r="L382" s="94" t="s">
        <v>909</v>
      </c>
    </row>
    <row r="383" spans="2:12">
      <c r="B383" s="89"/>
      <c r="C383" s="69" t="str">
        <f t="shared" ca="1" si="2"/>
        <v>OK</v>
      </c>
      <c r="D383" s="94" t="s">
        <v>910</v>
      </c>
      <c r="E383" s="98">
        <v>245.76</v>
      </c>
      <c r="F383" s="94">
        <v>760031</v>
      </c>
      <c r="G383" s="93">
        <v>45839</v>
      </c>
      <c r="H383" s="120">
        <v>45906</v>
      </c>
      <c r="I383" s="94" t="s">
        <v>133</v>
      </c>
      <c r="J383" s="94" t="s">
        <v>873</v>
      </c>
      <c r="K383" s="92"/>
      <c r="L383" s="94" t="s">
        <v>910</v>
      </c>
    </row>
    <row r="384" spans="2:12">
      <c r="B384" s="89"/>
      <c r="C384" s="69" t="str">
        <f t="shared" ca="1" si="2"/>
        <v>OK</v>
      </c>
      <c r="D384" s="94" t="s">
        <v>911</v>
      </c>
      <c r="E384" s="98">
        <v>599.59</v>
      </c>
      <c r="F384" s="94">
        <v>760031</v>
      </c>
      <c r="G384" s="93">
        <v>45839</v>
      </c>
      <c r="H384" s="120">
        <v>45906</v>
      </c>
      <c r="I384" s="94" t="s">
        <v>133</v>
      </c>
      <c r="J384" s="94" t="s">
        <v>873</v>
      </c>
      <c r="K384" s="92"/>
      <c r="L384" s="94" t="s">
        <v>911</v>
      </c>
    </row>
    <row r="385" spans="2:12">
      <c r="B385" s="89"/>
      <c r="C385" s="69" t="str">
        <f t="shared" ca="1" si="2"/>
        <v>OK</v>
      </c>
      <c r="D385" s="94" t="s">
        <v>912</v>
      </c>
      <c r="E385" s="98">
        <v>162.74</v>
      </c>
      <c r="F385" s="94">
        <v>760031</v>
      </c>
      <c r="G385" s="93">
        <v>45839</v>
      </c>
      <c r="H385" s="120">
        <v>45906</v>
      </c>
      <c r="I385" s="94" t="s">
        <v>133</v>
      </c>
      <c r="J385" s="94" t="s">
        <v>873</v>
      </c>
      <c r="K385" s="92"/>
      <c r="L385" s="94" t="s">
        <v>912</v>
      </c>
    </row>
    <row r="386" spans="2:12">
      <c r="B386" s="89"/>
      <c r="C386" s="69" t="str">
        <f t="shared" ca="1" si="2"/>
        <v>OK</v>
      </c>
      <c r="D386" s="94" t="s">
        <v>913</v>
      </c>
      <c r="E386" s="98">
        <v>149.30000000000001</v>
      </c>
      <c r="F386" s="94">
        <v>760031</v>
      </c>
      <c r="G386" s="93">
        <v>45839</v>
      </c>
      <c r="H386" s="120">
        <v>45906</v>
      </c>
      <c r="I386" s="94" t="s">
        <v>133</v>
      </c>
      <c r="J386" s="94" t="s">
        <v>873</v>
      </c>
      <c r="K386" s="92"/>
      <c r="L386" s="94" t="s">
        <v>913</v>
      </c>
    </row>
    <row r="387" spans="2:12">
      <c r="B387" s="89"/>
      <c r="C387" s="69" t="str">
        <f t="shared" ca="1" si="2"/>
        <v>OK</v>
      </c>
      <c r="D387" s="94" t="s">
        <v>914</v>
      </c>
      <c r="E387" s="98">
        <v>149.30000000000001</v>
      </c>
      <c r="F387" s="94">
        <v>760031</v>
      </c>
      <c r="G387" s="93">
        <v>45839</v>
      </c>
      <c r="H387" s="120">
        <v>45906</v>
      </c>
      <c r="I387" s="94" t="s">
        <v>133</v>
      </c>
      <c r="J387" s="94" t="s">
        <v>873</v>
      </c>
      <c r="K387" s="92"/>
      <c r="L387" s="94" t="s">
        <v>914</v>
      </c>
    </row>
    <row r="388" spans="2:12">
      <c r="B388" s="89"/>
      <c r="C388" s="69" t="str">
        <f t="shared" ca="1" si="2"/>
        <v>OK</v>
      </c>
      <c r="D388" s="94" t="s">
        <v>915</v>
      </c>
      <c r="E388" s="98">
        <v>162.74</v>
      </c>
      <c r="F388" s="94">
        <v>760031</v>
      </c>
      <c r="G388" s="93">
        <v>45839</v>
      </c>
      <c r="H388" s="120">
        <v>45906</v>
      </c>
      <c r="I388" s="94" t="s">
        <v>133</v>
      </c>
      <c r="J388" s="94" t="s">
        <v>873</v>
      </c>
      <c r="K388" s="92"/>
      <c r="L388" s="94" t="s">
        <v>915</v>
      </c>
    </row>
    <row r="389" spans="2:12">
      <c r="B389" s="89"/>
      <c r="C389" s="69" t="str">
        <f t="shared" ca="1" si="2"/>
        <v>OK</v>
      </c>
      <c r="D389" s="94" t="s">
        <v>916</v>
      </c>
      <c r="E389" s="98">
        <v>162.74</v>
      </c>
      <c r="F389" s="94">
        <v>760031</v>
      </c>
      <c r="G389" s="93">
        <v>45839</v>
      </c>
      <c r="H389" s="120">
        <v>45906</v>
      </c>
      <c r="I389" s="94" t="s">
        <v>133</v>
      </c>
      <c r="J389" s="94" t="s">
        <v>873</v>
      </c>
      <c r="K389" s="92"/>
      <c r="L389" s="94" t="s">
        <v>916</v>
      </c>
    </row>
    <row r="390" spans="2:12">
      <c r="B390" s="89"/>
      <c r="C390" s="69" t="str">
        <f t="shared" ca="1" si="2"/>
        <v>OK</v>
      </c>
      <c r="D390" s="94" t="s">
        <v>917</v>
      </c>
      <c r="E390" s="98">
        <v>135.72999999999999</v>
      </c>
      <c r="F390" s="94">
        <v>760031</v>
      </c>
      <c r="G390" s="93">
        <v>45839</v>
      </c>
      <c r="H390" s="120">
        <v>45906</v>
      </c>
      <c r="I390" s="94" t="s">
        <v>133</v>
      </c>
      <c r="J390" s="94" t="s">
        <v>873</v>
      </c>
      <c r="K390" s="92"/>
      <c r="L390" s="94" t="s">
        <v>917</v>
      </c>
    </row>
    <row r="391" spans="2:12">
      <c r="B391" s="89"/>
      <c r="C391" s="69" t="str">
        <f t="shared" ca="1" si="2"/>
        <v>OK</v>
      </c>
      <c r="D391" s="94" t="s">
        <v>918</v>
      </c>
      <c r="E391" s="98">
        <v>162.74</v>
      </c>
      <c r="F391" s="94">
        <v>760031</v>
      </c>
      <c r="G391" s="93">
        <v>45839</v>
      </c>
      <c r="H391" s="120">
        <v>45906</v>
      </c>
      <c r="I391" s="94" t="s">
        <v>133</v>
      </c>
      <c r="J391" s="94" t="s">
        <v>873</v>
      </c>
      <c r="K391" s="92"/>
      <c r="L391" s="94" t="s">
        <v>918</v>
      </c>
    </row>
    <row r="392" spans="2:12">
      <c r="B392" s="89"/>
      <c r="C392" s="69" t="str">
        <f t="shared" ca="1" si="2"/>
        <v>OK</v>
      </c>
      <c r="D392" s="118" t="s">
        <v>337</v>
      </c>
      <c r="E392" s="98">
        <v>162.74</v>
      </c>
      <c r="F392" s="94">
        <v>760031</v>
      </c>
      <c r="G392" s="93">
        <v>45839</v>
      </c>
      <c r="H392" s="120">
        <v>45906</v>
      </c>
      <c r="I392" s="94" t="s">
        <v>133</v>
      </c>
      <c r="J392" s="94" t="s">
        <v>873</v>
      </c>
      <c r="K392" s="92"/>
      <c r="L392" s="94" t="s">
        <v>919</v>
      </c>
    </row>
    <row r="393" spans="2:12">
      <c r="B393" s="89"/>
      <c r="C393" s="69" t="str">
        <f t="shared" ca="1" si="2"/>
        <v>OK</v>
      </c>
      <c r="D393" s="118" t="s">
        <v>428</v>
      </c>
      <c r="E393" s="98">
        <v>135.72999999999999</v>
      </c>
      <c r="F393" s="94">
        <v>760031</v>
      </c>
      <c r="G393" s="93">
        <v>45839</v>
      </c>
      <c r="H393" s="120">
        <v>45906</v>
      </c>
      <c r="I393" s="94" t="s">
        <v>133</v>
      </c>
      <c r="J393" s="94" t="s">
        <v>873</v>
      </c>
      <c r="K393" s="92"/>
      <c r="L393" s="94" t="s">
        <v>920</v>
      </c>
    </row>
    <row r="394" spans="2:12">
      <c r="B394" s="89"/>
      <c r="C394" s="69" t="str">
        <f t="shared" ca="1" si="2"/>
        <v>OK</v>
      </c>
      <c r="D394" s="94" t="s">
        <v>921</v>
      </c>
      <c r="E394" s="98">
        <v>331.78</v>
      </c>
      <c r="F394" s="94">
        <v>760031</v>
      </c>
      <c r="G394" s="93">
        <v>45839</v>
      </c>
      <c r="H394" s="120">
        <v>45906</v>
      </c>
      <c r="I394" s="94" t="s">
        <v>133</v>
      </c>
      <c r="J394" s="94" t="s">
        <v>873</v>
      </c>
      <c r="K394" s="92"/>
      <c r="L394" s="94" t="s">
        <v>921</v>
      </c>
    </row>
    <row r="395" spans="2:12">
      <c r="B395" s="89"/>
      <c r="C395" s="69" t="str">
        <f t="shared" ca="1" si="2"/>
        <v>OK</v>
      </c>
      <c r="D395" s="94" t="s">
        <v>922</v>
      </c>
      <c r="E395" s="98">
        <v>245.76</v>
      </c>
      <c r="F395" s="94">
        <v>760031</v>
      </c>
      <c r="G395" s="93">
        <v>45839</v>
      </c>
      <c r="H395" s="120">
        <v>45906</v>
      </c>
      <c r="I395" s="94" t="s">
        <v>133</v>
      </c>
      <c r="J395" s="94" t="s">
        <v>873</v>
      </c>
      <c r="K395" s="92"/>
      <c r="L395" s="94" t="s">
        <v>922</v>
      </c>
    </row>
    <row r="396" spans="2:12">
      <c r="B396" s="89"/>
      <c r="C396" s="69" t="str">
        <f t="shared" ca="1" si="2"/>
        <v>OK</v>
      </c>
      <c r="D396" s="94" t="s">
        <v>923</v>
      </c>
      <c r="E396" s="98">
        <v>162.74</v>
      </c>
      <c r="F396" s="94">
        <v>760031</v>
      </c>
      <c r="G396" s="93">
        <v>45839</v>
      </c>
      <c r="H396" s="120">
        <v>45906</v>
      </c>
      <c r="I396" s="94" t="s">
        <v>133</v>
      </c>
      <c r="J396" s="94" t="s">
        <v>873</v>
      </c>
      <c r="K396" s="92"/>
      <c r="L396" s="94" t="s">
        <v>923</v>
      </c>
    </row>
    <row r="397" spans="2:12">
      <c r="B397" s="89"/>
      <c r="C397" s="69" t="str">
        <f t="shared" ca="1" si="2"/>
        <v>OK</v>
      </c>
      <c r="D397" s="94" t="s">
        <v>924</v>
      </c>
      <c r="E397" s="98">
        <v>149.30000000000001</v>
      </c>
      <c r="F397" s="94">
        <v>760031</v>
      </c>
      <c r="G397" s="93">
        <v>45839</v>
      </c>
      <c r="H397" s="120">
        <v>45906</v>
      </c>
      <c r="I397" s="94" t="s">
        <v>133</v>
      </c>
      <c r="J397" s="94" t="s">
        <v>873</v>
      </c>
      <c r="K397" s="92"/>
      <c r="L397" s="94" t="s">
        <v>924</v>
      </c>
    </row>
    <row r="398" spans="2:12">
      <c r="B398" s="89"/>
      <c r="C398" s="69" t="str">
        <f t="shared" ca="1" si="2"/>
        <v>OK</v>
      </c>
      <c r="D398" s="94" t="s">
        <v>925</v>
      </c>
      <c r="E398" s="98">
        <v>135.72999999999999</v>
      </c>
      <c r="F398" s="94">
        <v>760031</v>
      </c>
      <c r="G398" s="93">
        <v>45839</v>
      </c>
      <c r="H398" s="120">
        <v>45906</v>
      </c>
      <c r="I398" s="94" t="s">
        <v>133</v>
      </c>
      <c r="J398" s="94" t="s">
        <v>873</v>
      </c>
      <c r="K398" s="92"/>
      <c r="L398" s="94" t="s">
        <v>925</v>
      </c>
    </row>
    <row r="399" spans="2:12">
      <c r="B399" s="89"/>
      <c r="C399" s="69" t="str">
        <f t="shared" ca="1" si="2"/>
        <v>OK</v>
      </c>
      <c r="D399" s="118" t="s">
        <v>347</v>
      </c>
      <c r="E399" s="98">
        <v>173.44</v>
      </c>
      <c r="F399" s="94">
        <v>760031</v>
      </c>
      <c r="G399" s="93">
        <v>45839</v>
      </c>
      <c r="H399" s="120">
        <v>45906</v>
      </c>
      <c r="I399" s="94" t="s">
        <v>133</v>
      </c>
      <c r="J399" s="94" t="s">
        <v>873</v>
      </c>
      <c r="K399" s="92"/>
      <c r="L399" s="94" t="s">
        <v>926</v>
      </c>
    </row>
    <row r="400" spans="2:12">
      <c r="B400" s="89"/>
      <c r="C400" s="69" t="str">
        <f t="shared" ca="1" si="2"/>
        <v>OK</v>
      </c>
      <c r="D400" s="94" t="s">
        <v>927</v>
      </c>
      <c r="E400" s="98">
        <v>245.76</v>
      </c>
      <c r="F400" s="94">
        <v>760031</v>
      </c>
      <c r="G400" s="93">
        <v>45839</v>
      </c>
      <c r="H400" s="120">
        <v>45906</v>
      </c>
      <c r="I400" s="94" t="s">
        <v>133</v>
      </c>
      <c r="J400" s="94" t="s">
        <v>873</v>
      </c>
      <c r="K400" s="92"/>
      <c r="L400" s="94" t="s">
        <v>927</v>
      </c>
    </row>
    <row r="401" spans="2:12">
      <c r="B401" s="89"/>
      <c r="C401" s="69" t="str">
        <f t="shared" ca="1" si="2"/>
        <v>OK</v>
      </c>
      <c r="D401" s="94" t="s">
        <v>928</v>
      </c>
      <c r="E401" s="98">
        <v>149.30000000000001</v>
      </c>
      <c r="F401" s="94">
        <v>760031</v>
      </c>
      <c r="G401" s="93">
        <v>45839</v>
      </c>
      <c r="H401" s="120">
        <v>45906</v>
      </c>
      <c r="I401" s="94" t="s">
        <v>133</v>
      </c>
      <c r="J401" s="94" t="s">
        <v>873</v>
      </c>
      <c r="K401" s="92"/>
      <c r="L401" s="94" t="s">
        <v>928</v>
      </c>
    </row>
    <row r="402" spans="2:12">
      <c r="B402" s="89"/>
      <c r="C402" s="69" t="str">
        <f t="shared" ca="1" si="2"/>
        <v>OK</v>
      </c>
      <c r="D402" s="94" t="s">
        <v>929</v>
      </c>
      <c r="E402" s="98">
        <v>162.74</v>
      </c>
      <c r="F402" s="94">
        <v>760031</v>
      </c>
      <c r="G402" s="93">
        <v>45839</v>
      </c>
      <c r="H402" s="120">
        <v>45906</v>
      </c>
      <c r="I402" s="94" t="s">
        <v>133</v>
      </c>
      <c r="J402" s="94" t="s">
        <v>873</v>
      </c>
      <c r="K402" s="92"/>
      <c r="L402" s="94" t="s">
        <v>929</v>
      </c>
    </row>
    <row r="403" spans="2:12">
      <c r="B403" s="89"/>
      <c r="C403" s="69" t="str">
        <f t="shared" ca="1" si="2"/>
        <v>OK</v>
      </c>
      <c r="D403" s="94" t="s">
        <v>930</v>
      </c>
      <c r="E403" s="98">
        <v>173.44</v>
      </c>
      <c r="F403" s="94">
        <v>760031</v>
      </c>
      <c r="G403" s="93">
        <v>45839</v>
      </c>
      <c r="H403" s="120">
        <v>45906</v>
      </c>
      <c r="I403" s="94" t="s">
        <v>133</v>
      </c>
      <c r="J403" s="94" t="s">
        <v>873</v>
      </c>
      <c r="K403" s="92"/>
      <c r="L403" s="94" t="s">
        <v>930</v>
      </c>
    </row>
    <row r="404" spans="2:12">
      <c r="B404" s="89"/>
      <c r="C404" s="69" t="str">
        <f t="shared" ca="1" si="2"/>
        <v>OK</v>
      </c>
      <c r="D404" s="94" t="s">
        <v>931</v>
      </c>
      <c r="E404" s="98">
        <v>331.78</v>
      </c>
      <c r="F404" s="94">
        <v>760031</v>
      </c>
      <c r="G404" s="93">
        <v>45839</v>
      </c>
      <c r="H404" s="120">
        <v>45906</v>
      </c>
      <c r="I404" s="94" t="s">
        <v>133</v>
      </c>
      <c r="J404" s="94" t="s">
        <v>873</v>
      </c>
      <c r="K404" s="92"/>
      <c r="L404" s="94" t="s">
        <v>931</v>
      </c>
    </row>
    <row r="405" spans="2:12">
      <c r="B405" s="89"/>
      <c r="C405" s="69" t="str">
        <f t="shared" ca="1" si="2"/>
        <v>OK</v>
      </c>
      <c r="D405" s="94" t="s">
        <v>932</v>
      </c>
      <c r="E405" s="98">
        <v>149.30000000000001</v>
      </c>
      <c r="F405" s="94">
        <v>760031</v>
      </c>
      <c r="G405" s="93">
        <v>45839</v>
      </c>
      <c r="H405" s="120">
        <v>45906</v>
      </c>
      <c r="I405" s="94" t="s">
        <v>133</v>
      </c>
      <c r="J405" s="94" t="s">
        <v>873</v>
      </c>
      <c r="K405" s="92"/>
      <c r="L405" s="94" t="s">
        <v>932</v>
      </c>
    </row>
    <row r="406" spans="2:12">
      <c r="B406" s="89"/>
      <c r="C406" s="69" t="str">
        <f t="shared" ca="1" si="2"/>
        <v>OK</v>
      </c>
      <c r="D406" s="94" t="s">
        <v>933</v>
      </c>
      <c r="E406" s="98">
        <v>165.18</v>
      </c>
      <c r="F406" s="94">
        <v>760031</v>
      </c>
      <c r="G406" s="93">
        <v>45839</v>
      </c>
      <c r="H406" s="120">
        <v>45906</v>
      </c>
      <c r="I406" s="94" t="s">
        <v>133</v>
      </c>
      <c r="J406" s="94" t="s">
        <v>873</v>
      </c>
      <c r="K406" s="92"/>
      <c r="L406" s="94" t="s">
        <v>933</v>
      </c>
    </row>
    <row r="407" spans="2:12">
      <c r="B407" s="89"/>
      <c r="C407" s="69" t="str">
        <f t="shared" ca="1" si="2"/>
        <v>OK</v>
      </c>
      <c r="D407" s="94" t="s">
        <v>934</v>
      </c>
      <c r="E407" s="98">
        <v>173.44</v>
      </c>
      <c r="F407" s="94">
        <v>760031</v>
      </c>
      <c r="G407" s="93">
        <v>45839</v>
      </c>
      <c r="H407" s="120">
        <v>45906</v>
      </c>
      <c r="I407" s="94" t="s">
        <v>133</v>
      </c>
      <c r="J407" s="94" t="s">
        <v>873</v>
      </c>
      <c r="K407" s="92"/>
      <c r="L407" s="94" t="s">
        <v>934</v>
      </c>
    </row>
    <row r="408" spans="2:12">
      <c r="B408" s="89"/>
      <c r="C408" s="69" t="str">
        <f t="shared" ca="1" si="2"/>
        <v>OK</v>
      </c>
      <c r="D408" s="94" t="s">
        <v>935</v>
      </c>
      <c r="E408" s="98">
        <v>135.72999999999999</v>
      </c>
      <c r="F408" s="94">
        <v>760031</v>
      </c>
      <c r="G408" s="93">
        <v>45839</v>
      </c>
      <c r="H408" s="120">
        <v>45906</v>
      </c>
      <c r="I408" s="94" t="s">
        <v>133</v>
      </c>
      <c r="J408" s="94" t="s">
        <v>873</v>
      </c>
      <c r="K408" s="92"/>
      <c r="L408" s="94" t="s">
        <v>935</v>
      </c>
    </row>
    <row r="409" spans="2:12">
      <c r="B409" s="89"/>
      <c r="C409" s="69" t="str">
        <f t="shared" ca="1" si="2"/>
        <v>OK</v>
      </c>
      <c r="D409" s="94" t="s">
        <v>936</v>
      </c>
      <c r="E409" s="98">
        <v>135.72999999999999</v>
      </c>
      <c r="F409" s="94">
        <v>760031</v>
      </c>
      <c r="G409" s="93">
        <v>45839</v>
      </c>
      <c r="H409" s="120">
        <v>45906</v>
      </c>
      <c r="I409" s="94" t="s">
        <v>133</v>
      </c>
      <c r="J409" s="94" t="s">
        <v>873</v>
      </c>
      <c r="K409" s="92"/>
      <c r="L409" s="94" t="s">
        <v>936</v>
      </c>
    </row>
    <row r="410" spans="2:12">
      <c r="B410" s="89"/>
      <c r="C410" s="69" t="str">
        <f t="shared" ca="1" si="2"/>
        <v>OK</v>
      </c>
      <c r="D410" s="94" t="s">
        <v>516</v>
      </c>
      <c r="E410" s="98">
        <v>149.30000000000001</v>
      </c>
      <c r="F410" s="94">
        <v>760031</v>
      </c>
      <c r="G410" s="93">
        <v>45839</v>
      </c>
      <c r="H410" s="120">
        <v>45906</v>
      </c>
      <c r="I410" s="94" t="s">
        <v>133</v>
      </c>
      <c r="J410" s="94" t="s">
        <v>873</v>
      </c>
      <c r="K410" s="92"/>
      <c r="L410" s="94" t="s">
        <v>516</v>
      </c>
    </row>
    <row r="411" spans="2:12">
      <c r="B411" s="89"/>
      <c r="C411" s="69" t="str">
        <f t="shared" ref="C411:C665" ca="1" si="3">IF(COUNTIF(A:A, D411)&gt;0, "OK", "Incompleto")</f>
        <v>OK</v>
      </c>
      <c r="D411" s="94" t="s">
        <v>937</v>
      </c>
      <c r="E411" s="98">
        <v>149.30000000000001</v>
      </c>
      <c r="F411" s="94">
        <v>760031</v>
      </c>
      <c r="G411" s="93">
        <v>45839</v>
      </c>
      <c r="H411" s="120">
        <v>45906</v>
      </c>
      <c r="I411" s="94" t="s">
        <v>133</v>
      </c>
      <c r="J411" s="94" t="s">
        <v>873</v>
      </c>
      <c r="K411" s="92"/>
      <c r="L411" s="94" t="s">
        <v>937</v>
      </c>
    </row>
    <row r="412" spans="2:12">
      <c r="B412" s="89"/>
      <c r="C412" s="69" t="str">
        <f t="shared" ca="1" si="3"/>
        <v>OK</v>
      </c>
      <c r="D412" s="118" t="s">
        <v>344</v>
      </c>
      <c r="E412" s="98">
        <v>331.78</v>
      </c>
      <c r="F412" s="94">
        <v>760031</v>
      </c>
      <c r="G412" s="93">
        <v>45839</v>
      </c>
      <c r="H412" s="120">
        <v>45906</v>
      </c>
      <c r="I412" s="94" t="s">
        <v>133</v>
      </c>
      <c r="J412" s="94" t="s">
        <v>873</v>
      </c>
      <c r="K412" s="92"/>
      <c r="L412" s="94" t="s">
        <v>938</v>
      </c>
    </row>
    <row r="413" spans="2:12">
      <c r="B413" s="89"/>
      <c r="C413" s="69" t="str">
        <f t="shared" ca="1" si="3"/>
        <v>OK</v>
      </c>
      <c r="D413" s="118" t="s">
        <v>283</v>
      </c>
      <c r="E413" s="98">
        <v>135.72999999999999</v>
      </c>
      <c r="F413" s="94">
        <v>760031</v>
      </c>
      <c r="G413" s="93">
        <v>45839</v>
      </c>
      <c r="H413" s="120">
        <v>45906</v>
      </c>
      <c r="I413" s="94" t="s">
        <v>133</v>
      </c>
      <c r="J413" s="94" t="s">
        <v>873</v>
      </c>
      <c r="K413" s="92"/>
      <c r="L413" s="94" t="s">
        <v>939</v>
      </c>
    </row>
    <row r="414" spans="2:12">
      <c r="B414" s="89"/>
      <c r="C414" s="69" t="str">
        <f t="shared" ca="1" si="3"/>
        <v>OK</v>
      </c>
      <c r="D414" s="94" t="s">
        <v>940</v>
      </c>
      <c r="E414" s="98">
        <v>135.72999999999999</v>
      </c>
      <c r="F414" s="94">
        <v>760031</v>
      </c>
      <c r="G414" s="93">
        <v>45839</v>
      </c>
      <c r="H414" s="120">
        <v>45906</v>
      </c>
      <c r="I414" s="94" t="s">
        <v>133</v>
      </c>
      <c r="J414" s="94" t="s">
        <v>873</v>
      </c>
      <c r="K414" s="92"/>
      <c r="L414" s="94" t="s">
        <v>940</v>
      </c>
    </row>
    <row r="415" spans="2:12">
      <c r="B415" s="89"/>
      <c r="C415" s="69" t="str">
        <f t="shared" ca="1" si="3"/>
        <v>OK</v>
      </c>
      <c r="D415" s="94" t="s">
        <v>941</v>
      </c>
      <c r="E415" s="98">
        <v>149.30000000000001</v>
      </c>
      <c r="F415" s="94">
        <v>760031</v>
      </c>
      <c r="G415" s="93">
        <v>45839</v>
      </c>
      <c r="H415" s="120">
        <v>45906</v>
      </c>
      <c r="I415" s="94" t="s">
        <v>133</v>
      </c>
      <c r="J415" s="94" t="s">
        <v>873</v>
      </c>
      <c r="K415" s="92"/>
      <c r="L415" s="94" t="s">
        <v>941</v>
      </c>
    </row>
    <row r="416" spans="2:12">
      <c r="B416" s="89"/>
      <c r="C416" s="69" t="str">
        <f t="shared" ca="1" si="3"/>
        <v>OK</v>
      </c>
      <c r="D416" s="94" t="s">
        <v>942</v>
      </c>
      <c r="E416" s="98">
        <v>149.30000000000001</v>
      </c>
      <c r="F416" s="94">
        <v>760031</v>
      </c>
      <c r="G416" s="93">
        <v>45839</v>
      </c>
      <c r="H416" s="120">
        <v>45906</v>
      </c>
      <c r="I416" s="94" t="s">
        <v>133</v>
      </c>
      <c r="J416" s="94" t="s">
        <v>873</v>
      </c>
      <c r="K416" s="92"/>
      <c r="L416" s="94" t="s">
        <v>942</v>
      </c>
    </row>
    <row r="417" spans="2:12">
      <c r="B417" s="89"/>
      <c r="C417" s="69" t="str">
        <f t="shared" ca="1" si="3"/>
        <v>OK</v>
      </c>
      <c r="D417" s="94" t="s">
        <v>943</v>
      </c>
      <c r="E417" s="98">
        <v>162.74</v>
      </c>
      <c r="F417" s="94">
        <v>760031</v>
      </c>
      <c r="G417" s="93">
        <v>45839</v>
      </c>
      <c r="H417" s="120">
        <v>45906</v>
      </c>
      <c r="I417" s="94" t="s">
        <v>133</v>
      </c>
      <c r="J417" s="94" t="s">
        <v>873</v>
      </c>
      <c r="K417" s="92"/>
      <c r="L417" s="94" t="s">
        <v>943</v>
      </c>
    </row>
    <row r="418" spans="2:12">
      <c r="B418" s="89"/>
      <c r="C418" s="69" t="str">
        <f t="shared" ca="1" si="3"/>
        <v>OK</v>
      </c>
      <c r="D418" s="94" t="s">
        <v>528</v>
      </c>
      <c r="E418" s="98">
        <v>162.74</v>
      </c>
      <c r="F418" s="94">
        <v>760031</v>
      </c>
      <c r="G418" s="93">
        <v>45839</v>
      </c>
      <c r="H418" s="120">
        <v>45906</v>
      </c>
      <c r="I418" s="94" t="s">
        <v>133</v>
      </c>
      <c r="J418" s="94" t="s">
        <v>873</v>
      </c>
      <c r="K418" s="92"/>
      <c r="L418" s="94" t="s">
        <v>528</v>
      </c>
    </row>
    <row r="419" spans="2:12">
      <c r="B419" s="89"/>
      <c r="C419" s="69" t="str">
        <f t="shared" ca="1" si="3"/>
        <v>OK</v>
      </c>
      <c r="D419" s="118" t="s">
        <v>810</v>
      </c>
      <c r="E419" s="98">
        <v>135.72999999999999</v>
      </c>
      <c r="F419" s="94">
        <v>760031</v>
      </c>
      <c r="G419" s="93">
        <v>45839</v>
      </c>
      <c r="H419" s="120">
        <v>45906</v>
      </c>
      <c r="I419" s="94" t="s">
        <v>133</v>
      </c>
      <c r="J419" s="94" t="s">
        <v>873</v>
      </c>
      <c r="K419" s="92"/>
      <c r="L419" s="94" t="s">
        <v>944</v>
      </c>
    </row>
    <row r="420" spans="2:12">
      <c r="B420" s="89"/>
      <c r="C420" s="69" t="str">
        <f t="shared" ca="1" si="3"/>
        <v>OK</v>
      </c>
      <c r="D420" s="94" t="s">
        <v>945</v>
      </c>
      <c r="E420" s="98">
        <v>245.76</v>
      </c>
      <c r="F420" s="94">
        <v>760031</v>
      </c>
      <c r="G420" s="93">
        <v>45839</v>
      </c>
      <c r="H420" s="120">
        <v>45906</v>
      </c>
      <c r="I420" s="94" t="s">
        <v>133</v>
      </c>
      <c r="J420" s="94" t="s">
        <v>873</v>
      </c>
      <c r="K420" s="92"/>
      <c r="L420" s="94" t="s">
        <v>945</v>
      </c>
    </row>
    <row r="421" spans="2:12">
      <c r="B421" s="89"/>
      <c r="C421" s="69" t="str">
        <f t="shared" ca="1" si="3"/>
        <v>OK</v>
      </c>
      <c r="D421" s="94" t="s">
        <v>946</v>
      </c>
      <c r="E421" s="98">
        <v>245.76</v>
      </c>
      <c r="F421" s="94">
        <v>760031</v>
      </c>
      <c r="G421" s="93">
        <v>45839</v>
      </c>
      <c r="H421" s="120">
        <v>45906</v>
      </c>
      <c r="I421" s="94" t="s">
        <v>133</v>
      </c>
      <c r="J421" s="94" t="s">
        <v>873</v>
      </c>
      <c r="K421" s="92"/>
      <c r="L421" s="94" t="s">
        <v>946</v>
      </c>
    </row>
    <row r="422" spans="2:12">
      <c r="B422" s="89"/>
      <c r="C422" s="69" t="str">
        <f t="shared" ca="1" si="3"/>
        <v>OK</v>
      </c>
      <c r="D422" s="94" t="s">
        <v>947</v>
      </c>
      <c r="E422" s="98">
        <v>149.30000000000001</v>
      </c>
      <c r="F422" s="94">
        <v>760031</v>
      </c>
      <c r="G422" s="93">
        <v>45839</v>
      </c>
      <c r="H422" s="120">
        <v>45906</v>
      </c>
      <c r="I422" s="94" t="s">
        <v>133</v>
      </c>
      <c r="J422" s="94" t="s">
        <v>873</v>
      </c>
      <c r="K422" s="92"/>
      <c r="L422" s="94" t="s">
        <v>947</v>
      </c>
    </row>
    <row r="423" spans="2:12">
      <c r="B423" s="89"/>
      <c r="C423" s="69" t="str">
        <f t="shared" ca="1" si="3"/>
        <v>OK</v>
      </c>
      <c r="D423" s="94" t="s">
        <v>948</v>
      </c>
      <c r="E423" s="98">
        <v>162.74</v>
      </c>
      <c r="F423" s="94">
        <v>760031</v>
      </c>
      <c r="G423" s="93">
        <v>45839</v>
      </c>
      <c r="H423" s="120">
        <v>45906</v>
      </c>
      <c r="I423" s="94" t="s">
        <v>133</v>
      </c>
      <c r="J423" s="94" t="s">
        <v>873</v>
      </c>
      <c r="K423" s="92"/>
      <c r="L423" s="94" t="s">
        <v>948</v>
      </c>
    </row>
    <row r="424" spans="2:12">
      <c r="B424" s="89"/>
      <c r="C424" s="69" t="str">
        <f t="shared" ca="1" si="3"/>
        <v>OK</v>
      </c>
      <c r="D424" s="94" t="s">
        <v>834</v>
      </c>
      <c r="E424" s="98">
        <v>135.72999999999999</v>
      </c>
      <c r="F424" s="94">
        <v>760031</v>
      </c>
      <c r="G424" s="93">
        <v>45839</v>
      </c>
      <c r="H424" s="120">
        <v>45906</v>
      </c>
      <c r="I424" s="94" t="s">
        <v>133</v>
      </c>
      <c r="J424" s="94" t="s">
        <v>873</v>
      </c>
      <c r="K424" s="92"/>
      <c r="L424" s="94" t="s">
        <v>834</v>
      </c>
    </row>
    <row r="425" spans="2:12">
      <c r="B425" s="89"/>
      <c r="C425" s="69" t="str">
        <f t="shared" ca="1" si="3"/>
        <v>OK</v>
      </c>
      <c r="D425" s="94" t="s">
        <v>949</v>
      </c>
      <c r="E425" s="98">
        <v>173.44</v>
      </c>
      <c r="F425" s="94">
        <v>760031</v>
      </c>
      <c r="G425" s="93">
        <v>45839</v>
      </c>
      <c r="H425" s="120">
        <v>45906</v>
      </c>
      <c r="I425" s="94" t="s">
        <v>133</v>
      </c>
      <c r="J425" s="94" t="s">
        <v>873</v>
      </c>
      <c r="K425" s="92"/>
      <c r="L425" s="94" t="s">
        <v>949</v>
      </c>
    </row>
    <row r="426" spans="2:12">
      <c r="B426" s="89"/>
      <c r="C426" s="69" t="str">
        <f t="shared" ca="1" si="3"/>
        <v>OK</v>
      </c>
      <c r="D426" s="94" t="s">
        <v>511</v>
      </c>
      <c r="E426" s="98">
        <v>162.74</v>
      </c>
      <c r="F426" s="94">
        <v>760031</v>
      </c>
      <c r="G426" s="93">
        <v>45839</v>
      </c>
      <c r="H426" s="120">
        <v>45906</v>
      </c>
      <c r="I426" s="94" t="s">
        <v>133</v>
      </c>
      <c r="J426" s="94" t="s">
        <v>873</v>
      </c>
      <c r="K426" s="92"/>
      <c r="L426" s="94" t="s">
        <v>511</v>
      </c>
    </row>
    <row r="427" spans="2:12">
      <c r="B427" s="89"/>
      <c r="C427" s="69" t="str">
        <f t="shared" ca="1" si="3"/>
        <v>OK</v>
      </c>
      <c r="D427" s="94" t="s">
        <v>950</v>
      </c>
      <c r="E427" s="98">
        <v>173.44</v>
      </c>
      <c r="F427" s="94">
        <v>760031</v>
      </c>
      <c r="G427" s="93">
        <v>45839</v>
      </c>
      <c r="H427" s="120">
        <v>45906</v>
      </c>
      <c r="I427" s="94" t="s">
        <v>133</v>
      </c>
      <c r="J427" s="94" t="s">
        <v>873</v>
      </c>
      <c r="K427" s="92"/>
      <c r="L427" s="94" t="s">
        <v>950</v>
      </c>
    </row>
    <row r="428" spans="2:12">
      <c r="B428" s="89"/>
      <c r="C428" s="69" t="str">
        <f t="shared" ca="1" si="3"/>
        <v>OK</v>
      </c>
      <c r="D428" s="94" t="s">
        <v>951</v>
      </c>
      <c r="E428" s="98">
        <v>135.72999999999999</v>
      </c>
      <c r="F428" s="94">
        <v>760031</v>
      </c>
      <c r="G428" s="93">
        <v>45839</v>
      </c>
      <c r="H428" s="120">
        <v>45906</v>
      </c>
      <c r="I428" s="94" t="s">
        <v>133</v>
      </c>
      <c r="J428" s="94" t="s">
        <v>873</v>
      </c>
      <c r="K428" s="92"/>
      <c r="L428" s="94" t="s">
        <v>951</v>
      </c>
    </row>
    <row r="429" spans="2:12">
      <c r="B429" s="89"/>
      <c r="C429" s="69" t="str">
        <f t="shared" ca="1" si="3"/>
        <v>OK</v>
      </c>
      <c r="D429" s="94" t="s">
        <v>952</v>
      </c>
      <c r="E429" s="98">
        <v>149.30000000000001</v>
      </c>
      <c r="F429" s="94">
        <v>760031</v>
      </c>
      <c r="G429" s="93">
        <v>45839</v>
      </c>
      <c r="H429" s="120">
        <v>45906</v>
      </c>
      <c r="I429" s="94" t="s">
        <v>133</v>
      </c>
      <c r="J429" s="94" t="s">
        <v>873</v>
      </c>
      <c r="K429" s="92"/>
      <c r="L429" s="94" t="s">
        <v>952</v>
      </c>
    </row>
    <row r="430" spans="2:12">
      <c r="B430" s="89"/>
      <c r="C430" s="69" t="str">
        <f t="shared" ca="1" si="3"/>
        <v>OK</v>
      </c>
      <c r="D430" s="94" t="s">
        <v>953</v>
      </c>
      <c r="E430" s="98">
        <v>135.72999999999999</v>
      </c>
      <c r="F430" s="94">
        <v>760031</v>
      </c>
      <c r="G430" s="93">
        <v>45839</v>
      </c>
      <c r="H430" s="120">
        <v>45906</v>
      </c>
      <c r="I430" s="94" t="s">
        <v>133</v>
      </c>
      <c r="J430" s="94" t="s">
        <v>873</v>
      </c>
      <c r="K430" s="92"/>
      <c r="L430" s="94" t="s">
        <v>953</v>
      </c>
    </row>
    <row r="431" spans="2:12">
      <c r="B431" s="89"/>
      <c r="C431" s="69" t="str">
        <f t="shared" ca="1" si="3"/>
        <v>OK</v>
      </c>
      <c r="D431" s="94" t="s">
        <v>954</v>
      </c>
      <c r="E431" s="98">
        <v>135.72999999999999</v>
      </c>
      <c r="F431" s="94">
        <v>760031</v>
      </c>
      <c r="G431" s="93">
        <v>45839</v>
      </c>
      <c r="H431" s="120">
        <v>45906</v>
      </c>
      <c r="I431" s="94" t="s">
        <v>133</v>
      </c>
      <c r="J431" s="94" t="s">
        <v>873</v>
      </c>
      <c r="K431" s="92"/>
      <c r="L431" s="94" t="s">
        <v>954</v>
      </c>
    </row>
    <row r="432" spans="2:12">
      <c r="B432" s="89"/>
      <c r="C432" s="69" t="str">
        <f t="shared" ca="1" si="3"/>
        <v>OK</v>
      </c>
      <c r="D432" s="94" t="s">
        <v>955</v>
      </c>
      <c r="E432" s="98">
        <v>162.74</v>
      </c>
      <c r="F432" s="94">
        <v>760031</v>
      </c>
      <c r="G432" s="93">
        <v>45839</v>
      </c>
      <c r="H432" s="120">
        <v>45906</v>
      </c>
      <c r="I432" s="94" t="s">
        <v>133</v>
      </c>
      <c r="J432" s="94" t="s">
        <v>873</v>
      </c>
      <c r="K432" s="92"/>
      <c r="L432" s="94" t="s">
        <v>955</v>
      </c>
    </row>
    <row r="433" spans="2:12">
      <c r="B433" s="89"/>
      <c r="C433" s="69" t="str">
        <f t="shared" ca="1" si="3"/>
        <v>OK</v>
      </c>
      <c r="D433" s="94" t="s">
        <v>956</v>
      </c>
      <c r="E433" s="98">
        <v>135.72999999999999</v>
      </c>
      <c r="F433" s="94">
        <v>760031</v>
      </c>
      <c r="G433" s="93">
        <v>45839</v>
      </c>
      <c r="H433" s="120">
        <v>45906</v>
      </c>
      <c r="I433" s="94" t="s">
        <v>133</v>
      </c>
      <c r="J433" s="94" t="s">
        <v>873</v>
      </c>
      <c r="K433" s="92"/>
      <c r="L433" s="94" t="s">
        <v>956</v>
      </c>
    </row>
    <row r="434" spans="2:12">
      <c r="B434" s="89"/>
      <c r="C434" s="69" t="str">
        <f t="shared" ca="1" si="3"/>
        <v>OK</v>
      </c>
      <c r="D434" s="94" t="s">
        <v>522</v>
      </c>
      <c r="E434" s="98">
        <v>162.74</v>
      </c>
      <c r="F434" s="94">
        <v>760031</v>
      </c>
      <c r="G434" s="93">
        <v>45839</v>
      </c>
      <c r="H434" s="120">
        <v>45906</v>
      </c>
      <c r="I434" s="94" t="s">
        <v>133</v>
      </c>
      <c r="J434" s="94" t="s">
        <v>873</v>
      </c>
      <c r="K434" s="92"/>
      <c r="L434" s="94" t="s">
        <v>522</v>
      </c>
    </row>
    <row r="435" spans="2:12">
      <c r="B435" s="89"/>
      <c r="C435" s="69" t="str">
        <f t="shared" ca="1" si="3"/>
        <v>OK</v>
      </c>
      <c r="D435" s="94" t="s">
        <v>957</v>
      </c>
      <c r="E435" s="98">
        <v>165.18</v>
      </c>
      <c r="F435" s="94">
        <v>760031</v>
      </c>
      <c r="G435" s="93">
        <v>45839</v>
      </c>
      <c r="H435" s="120">
        <v>45906</v>
      </c>
      <c r="I435" s="94" t="s">
        <v>133</v>
      </c>
      <c r="J435" s="94" t="s">
        <v>873</v>
      </c>
      <c r="K435" s="92"/>
      <c r="L435" s="94" t="s">
        <v>957</v>
      </c>
    </row>
    <row r="436" spans="2:12">
      <c r="B436" s="89"/>
      <c r="C436" s="69" t="str">
        <f t="shared" ca="1" si="3"/>
        <v>OK</v>
      </c>
      <c r="D436" s="94" t="s">
        <v>958</v>
      </c>
      <c r="E436" s="98">
        <v>162.74</v>
      </c>
      <c r="F436" s="94">
        <v>760031</v>
      </c>
      <c r="G436" s="93">
        <v>45839</v>
      </c>
      <c r="H436" s="120">
        <v>45906</v>
      </c>
      <c r="I436" s="94" t="s">
        <v>133</v>
      </c>
      <c r="J436" s="94" t="s">
        <v>873</v>
      </c>
      <c r="K436" s="92"/>
      <c r="L436" s="94" t="s">
        <v>958</v>
      </c>
    </row>
    <row r="437" spans="2:12">
      <c r="B437" s="89"/>
      <c r="C437" s="69" t="str">
        <f t="shared" ca="1" si="3"/>
        <v>OK</v>
      </c>
      <c r="D437" s="94" t="s">
        <v>959</v>
      </c>
      <c r="E437" s="98">
        <v>135.72999999999999</v>
      </c>
      <c r="F437" s="94">
        <v>760031</v>
      </c>
      <c r="G437" s="93">
        <v>45839</v>
      </c>
      <c r="H437" s="120">
        <v>45906</v>
      </c>
      <c r="I437" s="94" t="s">
        <v>133</v>
      </c>
      <c r="J437" s="94" t="s">
        <v>873</v>
      </c>
      <c r="K437" s="92"/>
      <c r="L437" s="94" t="s">
        <v>959</v>
      </c>
    </row>
    <row r="438" spans="2:12">
      <c r="B438" s="89"/>
      <c r="C438" s="69" t="str">
        <f t="shared" ca="1" si="3"/>
        <v>OK</v>
      </c>
      <c r="D438" s="94" t="s">
        <v>960</v>
      </c>
      <c r="E438" s="98">
        <v>245.76</v>
      </c>
      <c r="F438" s="94">
        <v>760031</v>
      </c>
      <c r="G438" s="93">
        <v>45839</v>
      </c>
      <c r="H438" s="120">
        <v>45906</v>
      </c>
      <c r="I438" s="94" t="s">
        <v>133</v>
      </c>
      <c r="J438" s="94" t="s">
        <v>873</v>
      </c>
      <c r="K438" s="92"/>
      <c r="L438" s="94" t="s">
        <v>960</v>
      </c>
    </row>
    <row r="439" spans="2:12">
      <c r="B439" s="89"/>
      <c r="C439" s="69" t="str">
        <f t="shared" ca="1" si="3"/>
        <v>OK</v>
      </c>
      <c r="D439" s="94" t="s">
        <v>961</v>
      </c>
      <c r="E439" s="98">
        <v>149.30000000000001</v>
      </c>
      <c r="F439" s="94">
        <v>760031</v>
      </c>
      <c r="G439" s="93">
        <v>45839</v>
      </c>
      <c r="H439" s="120">
        <v>45906</v>
      </c>
      <c r="I439" s="94" t="s">
        <v>133</v>
      </c>
      <c r="J439" s="94" t="s">
        <v>873</v>
      </c>
      <c r="K439" s="92"/>
      <c r="L439" s="94" t="s">
        <v>961</v>
      </c>
    </row>
    <row r="440" spans="2:12">
      <c r="B440" s="89"/>
      <c r="C440" s="69" t="str">
        <f t="shared" ca="1" si="3"/>
        <v>OK</v>
      </c>
      <c r="D440" s="94" t="s">
        <v>962</v>
      </c>
      <c r="E440" s="98">
        <v>162.74</v>
      </c>
      <c r="F440" s="94">
        <v>760031</v>
      </c>
      <c r="G440" s="93">
        <v>45839</v>
      </c>
      <c r="H440" s="120">
        <v>45906</v>
      </c>
      <c r="I440" s="94" t="s">
        <v>133</v>
      </c>
      <c r="J440" s="94" t="s">
        <v>873</v>
      </c>
      <c r="K440" s="92"/>
      <c r="L440" s="94" t="s">
        <v>962</v>
      </c>
    </row>
    <row r="441" spans="2:12">
      <c r="B441" s="89"/>
      <c r="C441" s="69" t="str">
        <f t="shared" ca="1" si="3"/>
        <v>OK</v>
      </c>
      <c r="D441" s="94" t="s">
        <v>509</v>
      </c>
      <c r="E441" s="98">
        <v>135.72999999999999</v>
      </c>
      <c r="F441" s="94">
        <v>760031</v>
      </c>
      <c r="G441" s="93">
        <v>45839</v>
      </c>
      <c r="H441" s="120">
        <v>45906</v>
      </c>
      <c r="I441" s="94" t="s">
        <v>133</v>
      </c>
      <c r="J441" s="94" t="s">
        <v>873</v>
      </c>
      <c r="K441" s="92"/>
      <c r="L441" s="94" t="s">
        <v>509</v>
      </c>
    </row>
    <row r="442" spans="2:12">
      <c r="B442" s="89"/>
      <c r="C442" s="69" t="str">
        <f t="shared" ca="1" si="3"/>
        <v>OK</v>
      </c>
      <c r="D442" s="94" t="s">
        <v>963</v>
      </c>
      <c r="E442" s="98">
        <v>331.78</v>
      </c>
      <c r="F442" s="94">
        <v>760031</v>
      </c>
      <c r="G442" s="93">
        <v>45839</v>
      </c>
      <c r="H442" s="120">
        <v>45906</v>
      </c>
      <c r="I442" s="94" t="s">
        <v>133</v>
      </c>
      <c r="J442" s="94" t="s">
        <v>873</v>
      </c>
      <c r="K442" s="92"/>
      <c r="L442" s="94" t="s">
        <v>963</v>
      </c>
    </row>
    <row r="443" spans="2:12">
      <c r="B443" s="89"/>
      <c r="C443" s="69" t="str">
        <f t="shared" ca="1" si="3"/>
        <v>OK</v>
      </c>
      <c r="D443" s="94" t="s">
        <v>964</v>
      </c>
      <c r="E443" s="98">
        <v>135.72999999999999</v>
      </c>
      <c r="F443" s="94">
        <v>760031</v>
      </c>
      <c r="G443" s="93">
        <v>45839</v>
      </c>
      <c r="H443" s="120">
        <v>45906</v>
      </c>
      <c r="I443" s="94" t="s">
        <v>133</v>
      </c>
      <c r="J443" s="94" t="s">
        <v>873</v>
      </c>
      <c r="K443" s="92"/>
      <c r="L443" s="94" t="s">
        <v>964</v>
      </c>
    </row>
    <row r="444" spans="2:12">
      <c r="B444" s="89"/>
      <c r="C444" s="69" t="str">
        <f t="shared" ca="1" si="3"/>
        <v>OK</v>
      </c>
      <c r="D444" s="118" t="s">
        <v>251</v>
      </c>
      <c r="E444" s="98">
        <v>173.44</v>
      </c>
      <c r="F444" s="94">
        <v>760031</v>
      </c>
      <c r="G444" s="93">
        <v>45839</v>
      </c>
      <c r="H444" s="120">
        <v>45906</v>
      </c>
      <c r="I444" s="94" t="s">
        <v>133</v>
      </c>
      <c r="J444" s="94" t="s">
        <v>873</v>
      </c>
      <c r="K444" s="92"/>
      <c r="L444" s="94" t="s">
        <v>965</v>
      </c>
    </row>
    <row r="445" spans="2:12">
      <c r="B445" s="89"/>
      <c r="C445" s="69" t="str">
        <f t="shared" ca="1" si="3"/>
        <v>OK</v>
      </c>
      <c r="D445" s="94" t="s">
        <v>966</v>
      </c>
      <c r="E445" s="98">
        <v>149.30000000000001</v>
      </c>
      <c r="F445" s="94">
        <v>760031</v>
      </c>
      <c r="G445" s="93">
        <v>45839</v>
      </c>
      <c r="H445" s="120">
        <v>45906</v>
      </c>
      <c r="I445" s="94" t="s">
        <v>133</v>
      </c>
      <c r="J445" s="94" t="s">
        <v>873</v>
      </c>
      <c r="K445" s="92"/>
      <c r="L445" s="94" t="s">
        <v>966</v>
      </c>
    </row>
    <row r="446" spans="2:12">
      <c r="B446" s="89"/>
      <c r="C446" s="69" t="str">
        <f t="shared" ca="1" si="3"/>
        <v>OK</v>
      </c>
      <c r="D446" s="94" t="s">
        <v>967</v>
      </c>
      <c r="E446" s="98">
        <v>149.30000000000001</v>
      </c>
      <c r="F446" s="94">
        <v>760031</v>
      </c>
      <c r="G446" s="93">
        <v>45839</v>
      </c>
      <c r="H446" s="120">
        <v>45906</v>
      </c>
      <c r="I446" s="94" t="s">
        <v>133</v>
      </c>
      <c r="J446" s="94" t="s">
        <v>873</v>
      </c>
      <c r="K446" s="92"/>
      <c r="L446" s="94" t="s">
        <v>967</v>
      </c>
    </row>
    <row r="447" spans="2:12">
      <c r="B447" s="89"/>
      <c r="C447" s="69" t="str">
        <f t="shared" ca="1" si="3"/>
        <v>OK</v>
      </c>
      <c r="D447" s="94" t="s">
        <v>968</v>
      </c>
      <c r="E447" s="98">
        <v>135.72999999999999</v>
      </c>
      <c r="F447" s="94">
        <v>760031</v>
      </c>
      <c r="G447" s="93">
        <v>45839</v>
      </c>
      <c r="H447" s="120">
        <v>45906</v>
      </c>
      <c r="I447" s="94" t="s">
        <v>133</v>
      </c>
      <c r="J447" s="94" t="s">
        <v>873</v>
      </c>
      <c r="K447" s="92"/>
      <c r="L447" s="94" t="s">
        <v>968</v>
      </c>
    </row>
    <row r="448" spans="2:12">
      <c r="B448" s="89"/>
      <c r="C448" s="69" t="str">
        <f t="shared" ca="1" si="3"/>
        <v>OK</v>
      </c>
      <c r="D448" s="94" t="s">
        <v>512</v>
      </c>
      <c r="E448" s="98">
        <v>99.95</v>
      </c>
      <c r="F448" s="94">
        <v>760031</v>
      </c>
      <c r="G448" s="93">
        <v>45839</v>
      </c>
      <c r="H448" s="120">
        <v>45906</v>
      </c>
      <c r="I448" s="94" t="s">
        <v>133</v>
      </c>
      <c r="J448" s="94" t="s">
        <v>873</v>
      </c>
      <c r="K448" s="92"/>
      <c r="L448" s="94" t="s">
        <v>512</v>
      </c>
    </row>
    <row r="449" spans="2:12">
      <c r="B449" s="89"/>
      <c r="C449" s="69" t="str">
        <f t="shared" ca="1" si="3"/>
        <v>OK</v>
      </c>
      <c r="D449" s="94" t="s">
        <v>969</v>
      </c>
      <c r="E449" s="98">
        <v>331.78</v>
      </c>
      <c r="F449" s="94">
        <v>760031</v>
      </c>
      <c r="G449" s="93">
        <v>45839</v>
      </c>
      <c r="H449" s="120">
        <v>45906</v>
      </c>
      <c r="I449" s="94" t="s">
        <v>133</v>
      </c>
      <c r="J449" s="94" t="s">
        <v>873</v>
      </c>
      <c r="K449" s="92"/>
      <c r="L449" s="94" t="s">
        <v>969</v>
      </c>
    </row>
    <row r="450" spans="2:12">
      <c r="B450" s="89"/>
      <c r="C450" s="69" t="str">
        <f t="shared" ca="1" si="3"/>
        <v>OK</v>
      </c>
      <c r="D450" s="94" t="s">
        <v>156</v>
      </c>
      <c r="E450" s="98">
        <v>0.38</v>
      </c>
      <c r="F450" s="94">
        <v>32045491</v>
      </c>
      <c r="G450" s="93">
        <v>45870</v>
      </c>
      <c r="H450" s="120">
        <v>45887</v>
      </c>
      <c r="I450" s="94" t="s">
        <v>133</v>
      </c>
      <c r="J450" s="94" t="s">
        <v>840</v>
      </c>
      <c r="K450" s="92"/>
      <c r="L450" s="94" t="s">
        <v>156</v>
      </c>
    </row>
    <row r="451" spans="2:12">
      <c r="B451" s="89"/>
      <c r="C451" s="69" t="str">
        <f t="shared" ca="1" si="3"/>
        <v>OK</v>
      </c>
      <c r="D451" s="94" t="s">
        <v>180</v>
      </c>
      <c r="E451" s="98">
        <v>58.74</v>
      </c>
      <c r="F451" s="94">
        <v>32045491</v>
      </c>
      <c r="G451" s="93">
        <v>45870</v>
      </c>
      <c r="H451" s="120">
        <v>45887</v>
      </c>
      <c r="I451" s="94" t="s">
        <v>133</v>
      </c>
      <c r="J451" s="94" t="s">
        <v>840</v>
      </c>
      <c r="K451" s="135"/>
      <c r="L451" s="94" t="s">
        <v>180</v>
      </c>
    </row>
    <row r="452" spans="2:12">
      <c r="B452" s="89"/>
      <c r="C452" s="69" t="str">
        <f t="shared" ca="1" si="3"/>
        <v>OK</v>
      </c>
      <c r="D452" s="94" t="s">
        <v>195</v>
      </c>
      <c r="E452" s="98">
        <v>17.190000000000001</v>
      </c>
      <c r="F452" s="94">
        <v>32045491</v>
      </c>
      <c r="G452" s="93">
        <v>45870</v>
      </c>
      <c r="H452" s="120">
        <v>45887</v>
      </c>
      <c r="I452" s="94" t="s">
        <v>133</v>
      </c>
      <c r="J452" s="94" t="s">
        <v>840</v>
      </c>
      <c r="K452" s="135"/>
      <c r="L452" s="94" t="s">
        <v>195</v>
      </c>
    </row>
    <row r="453" spans="2:12">
      <c r="B453" s="89"/>
      <c r="C453" s="69" t="str">
        <f t="shared" ca="1" si="3"/>
        <v>OK</v>
      </c>
      <c r="D453" s="94" t="s">
        <v>210</v>
      </c>
      <c r="E453" s="98">
        <v>106.08</v>
      </c>
      <c r="F453" s="94">
        <v>32045491</v>
      </c>
      <c r="G453" s="93">
        <v>45870</v>
      </c>
      <c r="H453" s="120">
        <v>45887</v>
      </c>
      <c r="I453" s="94" t="s">
        <v>133</v>
      </c>
      <c r="J453" s="94" t="s">
        <v>840</v>
      </c>
      <c r="K453" s="135"/>
      <c r="L453" s="94" t="s">
        <v>210</v>
      </c>
    </row>
    <row r="454" spans="2:12">
      <c r="B454" s="89"/>
      <c r="C454" s="69" t="str">
        <f t="shared" ca="1" si="3"/>
        <v>OK</v>
      </c>
      <c r="D454" s="94" t="s">
        <v>232</v>
      </c>
      <c r="E454" s="98">
        <v>94.18</v>
      </c>
      <c r="F454" s="94">
        <v>32045491</v>
      </c>
      <c r="G454" s="93">
        <v>45870</v>
      </c>
      <c r="H454" s="120">
        <v>45887</v>
      </c>
      <c r="I454" s="94" t="s">
        <v>133</v>
      </c>
      <c r="J454" s="94" t="s">
        <v>840</v>
      </c>
      <c r="K454" s="135"/>
      <c r="L454" s="94" t="s">
        <v>232</v>
      </c>
    </row>
    <row r="455" spans="2:12">
      <c r="B455" s="89"/>
      <c r="C455" s="69" t="str">
        <f t="shared" ca="1" si="3"/>
        <v>OK</v>
      </c>
      <c r="D455" s="94" t="s">
        <v>233</v>
      </c>
      <c r="E455" s="98">
        <v>101.55</v>
      </c>
      <c r="F455" s="94">
        <v>32045491</v>
      </c>
      <c r="G455" s="93">
        <v>45870</v>
      </c>
      <c r="H455" s="120">
        <v>45887</v>
      </c>
      <c r="I455" s="94" t="s">
        <v>133</v>
      </c>
      <c r="J455" s="94" t="s">
        <v>840</v>
      </c>
      <c r="K455" s="135"/>
      <c r="L455" s="94" t="s">
        <v>233</v>
      </c>
    </row>
    <row r="456" spans="2:12">
      <c r="B456" s="89"/>
      <c r="C456" s="69" t="str">
        <f t="shared" ca="1" si="3"/>
        <v>OK</v>
      </c>
      <c r="D456" s="94" t="s">
        <v>235</v>
      </c>
      <c r="E456" s="98">
        <v>16.62</v>
      </c>
      <c r="F456" s="94">
        <v>32045491</v>
      </c>
      <c r="G456" s="93">
        <v>45870</v>
      </c>
      <c r="H456" s="120">
        <v>45887</v>
      </c>
      <c r="I456" s="94" t="s">
        <v>133</v>
      </c>
      <c r="J456" s="94" t="s">
        <v>840</v>
      </c>
      <c r="K456" s="135"/>
      <c r="L456" s="94" t="s">
        <v>235</v>
      </c>
    </row>
    <row r="457" spans="2:12">
      <c r="B457" s="89"/>
      <c r="C457" s="69" t="str">
        <f t="shared" ca="1" si="3"/>
        <v>OK</v>
      </c>
      <c r="D457" s="94" t="s">
        <v>236</v>
      </c>
      <c r="E457" s="98">
        <v>12.38</v>
      </c>
      <c r="F457" s="94">
        <v>32045491</v>
      </c>
      <c r="G457" s="93">
        <v>45870</v>
      </c>
      <c r="H457" s="120">
        <v>45887</v>
      </c>
      <c r="I457" s="94" t="s">
        <v>133</v>
      </c>
      <c r="J457" s="94" t="s">
        <v>840</v>
      </c>
      <c r="K457" s="135"/>
      <c r="L457" s="94" t="s">
        <v>236</v>
      </c>
    </row>
    <row r="458" spans="2:12">
      <c r="B458" s="89"/>
      <c r="C458" s="69" t="str">
        <f t="shared" ca="1" si="3"/>
        <v>OK</v>
      </c>
      <c r="D458" s="94" t="s">
        <v>244</v>
      </c>
      <c r="E458" s="98">
        <v>32.549999999999997</v>
      </c>
      <c r="F458" s="94">
        <v>32045491</v>
      </c>
      <c r="G458" s="93">
        <v>45870</v>
      </c>
      <c r="H458" s="120">
        <v>45887</v>
      </c>
      <c r="I458" s="94" t="s">
        <v>133</v>
      </c>
      <c r="J458" s="94" t="s">
        <v>840</v>
      </c>
      <c r="K458" s="135"/>
      <c r="L458" s="94" t="s">
        <v>244</v>
      </c>
    </row>
    <row r="459" spans="2:12">
      <c r="B459" s="89"/>
      <c r="C459" s="69" t="str">
        <f t="shared" ca="1" si="3"/>
        <v>OK</v>
      </c>
      <c r="D459" s="94" t="s">
        <v>270</v>
      </c>
      <c r="E459" s="98">
        <v>58.96</v>
      </c>
      <c r="F459" s="94">
        <v>32045491</v>
      </c>
      <c r="G459" s="93">
        <v>45870</v>
      </c>
      <c r="H459" s="120">
        <v>45887</v>
      </c>
      <c r="I459" s="94" t="s">
        <v>133</v>
      </c>
      <c r="J459" s="94" t="s">
        <v>840</v>
      </c>
      <c r="K459" s="135"/>
      <c r="L459" s="94" t="s">
        <v>270</v>
      </c>
    </row>
    <row r="460" spans="2:12">
      <c r="B460" s="89"/>
      <c r="C460" s="69" t="str">
        <f t="shared" ca="1" si="3"/>
        <v>OK</v>
      </c>
      <c r="D460" s="94" t="s">
        <v>273</v>
      </c>
      <c r="E460" s="98">
        <v>30.6</v>
      </c>
      <c r="F460" s="94">
        <v>32045491</v>
      </c>
      <c r="G460" s="93">
        <v>45870</v>
      </c>
      <c r="H460" s="120">
        <v>45887</v>
      </c>
      <c r="I460" s="94" t="s">
        <v>133</v>
      </c>
      <c r="J460" s="94" t="s">
        <v>840</v>
      </c>
      <c r="K460" s="135"/>
      <c r="L460" s="94" t="s">
        <v>273</v>
      </c>
    </row>
    <row r="461" spans="2:12">
      <c r="B461" s="89"/>
      <c r="C461" s="69" t="str">
        <f t="shared" ca="1" si="3"/>
        <v>OK</v>
      </c>
      <c r="D461" s="118" t="s">
        <v>858</v>
      </c>
      <c r="E461" s="98">
        <v>12</v>
      </c>
      <c r="F461" s="94">
        <v>32045491</v>
      </c>
      <c r="G461" s="93">
        <v>45870</v>
      </c>
      <c r="H461" s="120">
        <v>45887</v>
      </c>
      <c r="I461" s="94" t="s">
        <v>133</v>
      </c>
      <c r="J461" s="94" t="s">
        <v>840</v>
      </c>
      <c r="K461" s="135"/>
      <c r="L461" s="94" t="s">
        <v>859</v>
      </c>
    </row>
    <row r="462" spans="2:12">
      <c r="B462" s="89"/>
      <c r="C462" s="69" t="str">
        <f t="shared" ca="1" si="3"/>
        <v>OK</v>
      </c>
      <c r="D462" s="118" t="s">
        <v>275</v>
      </c>
      <c r="E462" s="98">
        <v>571.53</v>
      </c>
      <c r="F462" s="94">
        <v>32045491</v>
      </c>
      <c r="G462" s="93">
        <v>45870</v>
      </c>
      <c r="H462" s="120">
        <v>45887</v>
      </c>
      <c r="I462" s="94" t="s">
        <v>133</v>
      </c>
      <c r="J462" s="94" t="s">
        <v>840</v>
      </c>
      <c r="K462" s="135"/>
      <c r="L462" s="94" t="s">
        <v>276</v>
      </c>
    </row>
    <row r="463" spans="2:12">
      <c r="B463" s="89"/>
      <c r="C463" s="69" t="str">
        <f t="shared" ca="1" si="3"/>
        <v>OK</v>
      </c>
      <c r="D463" s="94" t="s">
        <v>854</v>
      </c>
      <c r="E463" s="98">
        <v>13.74</v>
      </c>
      <c r="F463" s="94">
        <v>32045491</v>
      </c>
      <c r="G463" s="93">
        <v>45870</v>
      </c>
      <c r="H463" s="120">
        <v>45887</v>
      </c>
      <c r="I463" s="94" t="s">
        <v>133</v>
      </c>
      <c r="J463" s="94" t="s">
        <v>840</v>
      </c>
      <c r="K463" s="135"/>
      <c r="L463" s="94" t="s">
        <v>854</v>
      </c>
    </row>
    <row r="464" spans="2:12">
      <c r="B464" s="89"/>
      <c r="C464" s="69" t="str">
        <f t="shared" ca="1" si="3"/>
        <v>OK</v>
      </c>
      <c r="D464" s="94" t="s">
        <v>321</v>
      </c>
      <c r="E464" s="98">
        <v>32.630000000000003</v>
      </c>
      <c r="F464" s="94">
        <v>32045491</v>
      </c>
      <c r="G464" s="93">
        <v>45870</v>
      </c>
      <c r="H464" s="120">
        <v>45887</v>
      </c>
      <c r="I464" s="94" t="s">
        <v>133</v>
      </c>
      <c r="J464" s="94" t="s">
        <v>840</v>
      </c>
      <c r="K464" s="135"/>
      <c r="L464" s="94" t="s">
        <v>321</v>
      </c>
    </row>
    <row r="465" spans="2:12">
      <c r="B465" s="89"/>
      <c r="C465" s="69" t="str">
        <f t="shared" ca="1" si="3"/>
        <v>OK</v>
      </c>
      <c r="D465" s="94" t="s">
        <v>331</v>
      </c>
      <c r="E465" s="98">
        <v>65.27</v>
      </c>
      <c r="F465" s="94">
        <v>32045491</v>
      </c>
      <c r="G465" s="93">
        <v>45870</v>
      </c>
      <c r="H465" s="120">
        <v>45887</v>
      </c>
      <c r="I465" s="94" t="s">
        <v>133</v>
      </c>
      <c r="J465" s="94" t="s">
        <v>840</v>
      </c>
      <c r="K465" s="135"/>
      <c r="L465" s="94" t="s">
        <v>331</v>
      </c>
    </row>
    <row r="466" spans="2:12">
      <c r="B466" s="89"/>
      <c r="C466" s="69" t="str">
        <f t="shared" ca="1" si="3"/>
        <v>OK</v>
      </c>
      <c r="D466" s="94" t="s">
        <v>339</v>
      </c>
      <c r="E466" s="98">
        <v>151.99</v>
      </c>
      <c r="F466" s="94">
        <v>32045491</v>
      </c>
      <c r="G466" s="93">
        <v>45870</v>
      </c>
      <c r="H466" s="120">
        <v>45887</v>
      </c>
      <c r="I466" s="94" t="s">
        <v>133</v>
      </c>
      <c r="J466" s="94" t="s">
        <v>840</v>
      </c>
      <c r="K466" s="135"/>
      <c r="L466" s="94" t="s">
        <v>339</v>
      </c>
    </row>
    <row r="467" spans="2:12">
      <c r="B467" s="89"/>
      <c r="C467" s="69" t="str">
        <f t="shared" ca="1" si="3"/>
        <v>OK</v>
      </c>
      <c r="D467" s="118" t="s">
        <v>344</v>
      </c>
      <c r="E467" s="98">
        <v>65.27</v>
      </c>
      <c r="F467" s="94">
        <v>32045491</v>
      </c>
      <c r="G467" s="93">
        <v>45870</v>
      </c>
      <c r="H467" s="120">
        <v>45887</v>
      </c>
      <c r="I467" s="94" t="s">
        <v>133</v>
      </c>
      <c r="J467" s="94" t="s">
        <v>840</v>
      </c>
      <c r="K467" s="135"/>
      <c r="L467" s="94" t="s">
        <v>705</v>
      </c>
    </row>
    <row r="468" spans="2:12">
      <c r="B468" s="89"/>
      <c r="C468" s="69" t="str">
        <f t="shared" ca="1" si="3"/>
        <v>OK</v>
      </c>
      <c r="D468" s="94" t="s">
        <v>391</v>
      </c>
      <c r="E468" s="98">
        <v>140.44</v>
      </c>
      <c r="F468" s="94">
        <v>32045491</v>
      </c>
      <c r="G468" s="93">
        <v>45870</v>
      </c>
      <c r="H468" s="120">
        <v>45887</v>
      </c>
      <c r="I468" s="94" t="s">
        <v>133</v>
      </c>
      <c r="J468" s="94" t="s">
        <v>840</v>
      </c>
      <c r="K468" s="135"/>
      <c r="L468" s="94" t="s">
        <v>391</v>
      </c>
    </row>
    <row r="469" spans="2:12">
      <c r="B469" s="89"/>
      <c r="C469" s="69" t="str">
        <f t="shared" ca="1" si="3"/>
        <v>OK</v>
      </c>
      <c r="D469" s="94" t="s">
        <v>395</v>
      </c>
      <c r="E469" s="98">
        <v>12</v>
      </c>
      <c r="F469" s="94">
        <v>32045491</v>
      </c>
      <c r="G469" s="93">
        <v>45870</v>
      </c>
      <c r="H469" s="120">
        <v>45887</v>
      </c>
      <c r="I469" s="94" t="s">
        <v>133</v>
      </c>
      <c r="J469" s="94" t="s">
        <v>840</v>
      </c>
      <c r="K469" s="135"/>
      <c r="L469" s="94" t="s">
        <v>395</v>
      </c>
    </row>
    <row r="470" spans="2:12">
      <c r="B470" s="89"/>
      <c r="C470" s="69" t="str">
        <f t="shared" ca="1" si="3"/>
        <v>OK</v>
      </c>
      <c r="D470" s="94" t="s">
        <v>404</v>
      </c>
      <c r="E470" s="98">
        <v>49.17</v>
      </c>
      <c r="F470" s="94">
        <v>32045491</v>
      </c>
      <c r="G470" s="93">
        <v>45870</v>
      </c>
      <c r="H470" s="120">
        <v>45887</v>
      </c>
      <c r="I470" s="94" t="s">
        <v>133</v>
      </c>
      <c r="J470" s="94" t="s">
        <v>840</v>
      </c>
      <c r="K470" s="135"/>
      <c r="L470" s="94" t="s">
        <v>404</v>
      </c>
    </row>
    <row r="471" spans="2:12">
      <c r="B471" s="89"/>
      <c r="C471" s="69" t="str">
        <f t="shared" ca="1" si="3"/>
        <v>OK</v>
      </c>
      <c r="D471" s="94" t="s">
        <v>407</v>
      </c>
      <c r="E471" s="98">
        <v>27</v>
      </c>
      <c r="F471" s="94">
        <v>32045491</v>
      </c>
      <c r="G471" s="93">
        <v>45870</v>
      </c>
      <c r="H471" s="120">
        <v>45887</v>
      </c>
      <c r="I471" s="94" t="s">
        <v>133</v>
      </c>
      <c r="J471" s="94" t="s">
        <v>840</v>
      </c>
      <c r="K471" s="135"/>
      <c r="L471" s="94" t="s">
        <v>407</v>
      </c>
    </row>
    <row r="472" spans="2:12">
      <c r="B472" s="89"/>
      <c r="C472" s="69" t="str">
        <f t="shared" ca="1" si="3"/>
        <v>OK</v>
      </c>
      <c r="D472" s="94" t="s">
        <v>857</v>
      </c>
      <c r="E472" s="98">
        <v>7.78</v>
      </c>
      <c r="F472" s="94">
        <v>32045491</v>
      </c>
      <c r="G472" s="93">
        <v>45870</v>
      </c>
      <c r="H472" s="120">
        <v>45887</v>
      </c>
      <c r="I472" s="94" t="s">
        <v>133</v>
      </c>
      <c r="J472" s="94" t="s">
        <v>840</v>
      </c>
      <c r="K472" s="135"/>
      <c r="L472" s="94" t="s">
        <v>857</v>
      </c>
    </row>
    <row r="473" spans="2:12">
      <c r="B473" s="89"/>
      <c r="C473" s="69" t="str">
        <f t="shared" ca="1" si="3"/>
        <v>OK</v>
      </c>
      <c r="D473" s="94" t="s">
        <v>420</v>
      </c>
      <c r="E473" s="98">
        <v>28.62</v>
      </c>
      <c r="F473" s="94">
        <v>32045491</v>
      </c>
      <c r="G473" s="93">
        <v>45870</v>
      </c>
      <c r="H473" s="120">
        <v>45887</v>
      </c>
      <c r="I473" s="94" t="s">
        <v>133</v>
      </c>
      <c r="J473" s="94" t="s">
        <v>840</v>
      </c>
      <c r="K473" s="135"/>
      <c r="L473" s="94" t="s">
        <v>420</v>
      </c>
    </row>
    <row r="474" spans="2:12">
      <c r="B474" s="89"/>
      <c r="C474" s="69" t="str">
        <f t="shared" ca="1" si="3"/>
        <v>Incompleto</v>
      </c>
      <c r="D474" s="94" t="s">
        <v>346</v>
      </c>
      <c r="E474" s="98">
        <v>10320.539999999999</v>
      </c>
      <c r="F474" s="94">
        <v>32130102</v>
      </c>
      <c r="G474" s="93">
        <v>45901</v>
      </c>
      <c r="H474" s="120">
        <v>45916</v>
      </c>
      <c r="I474" s="94" t="s">
        <v>133</v>
      </c>
      <c r="J474" s="94" t="s">
        <v>840</v>
      </c>
      <c r="K474" s="135"/>
      <c r="L474" s="94" t="s">
        <v>346</v>
      </c>
    </row>
    <row r="475" spans="2:12">
      <c r="B475" s="89"/>
      <c r="C475" s="69" t="str">
        <f t="shared" ca="1" si="3"/>
        <v>OK</v>
      </c>
      <c r="D475" s="94" t="s">
        <v>244</v>
      </c>
      <c r="E475" s="98">
        <v>345.34</v>
      </c>
      <c r="F475" s="94">
        <v>32130102</v>
      </c>
      <c r="G475" s="93">
        <v>45901</v>
      </c>
      <c r="H475" s="120">
        <v>45916</v>
      </c>
      <c r="I475" s="94" t="s">
        <v>133</v>
      </c>
      <c r="J475" s="94" t="s">
        <v>840</v>
      </c>
      <c r="K475" s="135"/>
      <c r="L475" s="94" t="s">
        <v>244</v>
      </c>
    </row>
    <row r="476" spans="2:12">
      <c r="B476" s="89"/>
      <c r="C476" s="69" t="str">
        <f t="shared" ca="1" si="3"/>
        <v>OK</v>
      </c>
      <c r="D476" s="118" t="s">
        <v>254</v>
      </c>
      <c r="E476" s="98">
        <v>646.27</v>
      </c>
      <c r="F476" s="94">
        <v>32130102</v>
      </c>
      <c r="G476" s="93">
        <v>45901</v>
      </c>
      <c r="H476" s="120">
        <v>45916</v>
      </c>
      <c r="I476" s="94" t="s">
        <v>133</v>
      </c>
      <c r="J476" s="94" t="s">
        <v>840</v>
      </c>
      <c r="K476" s="135"/>
      <c r="L476" s="94" t="s">
        <v>256</v>
      </c>
    </row>
    <row r="477" spans="2:12">
      <c r="B477" s="89"/>
      <c r="C477" s="69" t="str">
        <f t="shared" ca="1" si="3"/>
        <v>OK</v>
      </c>
      <c r="D477" s="118" t="s">
        <v>275</v>
      </c>
      <c r="E477" s="98">
        <v>953.44</v>
      </c>
      <c r="F477" s="94">
        <v>32130102</v>
      </c>
      <c r="G477" s="93">
        <v>45901</v>
      </c>
      <c r="H477" s="120">
        <v>45916</v>
      </c>
      <c r="I477" s="94" t="s">
        <v>133</v>
      </c>
      <c r="J477" s="94" t="s">
        <v>840</v>
      </c>
      <c r="K477" s="135"/>
      <c r="L477" s="94" t="s">
        <v>276</v>
      </c>
    </row>
    <row r="478" spans="2:12">
      <c r="B478" s="89"/>
      <c r="C478" s="69" t="str">
        <f t="shared" ca="1" si="3"/>
        <v>OK</v>
      </c>
      <c r="D478" s="94" t="s">
        <v>391</v>
      </c>
      <c r="E478" s="98">
        <v>1408.36</v>
      </c>
      <c r="F478" s="94">
        <v>32130102</v>
      </c>
      <c r="G478" s="93">
        <v>45901</v>
      </c>
      <c r="H478" s="120">
        <v>45916</v>
      </c>
      <c r="I478" s="94" t="s">
        <v>133</v>
      </c>
      <c r="J478" s="94" t="s">
        <v>840</v>
      </c>
      <c r="K478" s="135"/>
      <c r="L478" s="94" t="s">
        <v>391</v>
      </c>
    </row>
    <row r="479" spans="2:12">
      <c r="B479" s="89"/>
      <c r="C479" s="69" t="str">
        <f t="shared" ca="1" si="3"/>
        <v>OK</v>
      </c>
      <c r="D479" s="118" t="s">
        <v>398</v>
      </c>
      <c r="E479" s="98">
        <v>1293.94</v>
      </c>
      <c r="F479" s="94">
        <v>32130102</v>
      </c>
      <c r="G479" s="93">
        <v>45901</v>
      </c>
      <c r="H479" s="120">
        <v>45916</v>
      </c>
      <c r="I479" s="94" t="s">
        <v>133</v>
      </c>
      <c r="J479" s="94" t="s">
        <v>840</v>
      </c>
      <c r="K479" s="135"/>
      <c r="L479" s="94" t="s">
        <v>400</v>
      </c>
    </row>
    <row r="480" spans="2:12">
      <c r="B480" s="89"/>
      <c r="C480" s="69" t="str">
        <f t="shared" ca="1" si="3"/>
        <v>OK</v>
      </c>
      <c r="D480" s="94" t="s">
        <v>146</v>
      </c>
      <c r="E480" s="98">
        <v>248.78042350000001</v>
      </c>
      <c r="F480" s="94">
        <v>5094760031</v>
      </c>
      <c r="G480" s="93">
        <v>45901</v>
      </c>
      <c r="H480" s="120">
        <v>45910</v>
      </c>
      <c r="I480" s="94" t="s">
        <v>133</v>
      </c>
      <c r="J480" s="94" t="s">
        <v>873</v>
      </c>
      <c r="K480" s="94" t="s">
        <v>970</v>
      </c>
      <c r="L480" s="94" t="s">
        <v>146</v>
      </c>
    </row>
    <row r="481" spans="2:12">
      <c r="B481" s="89"/>
      <c r="C481" s="69" t="str">
        <f t="shared" ca="1" si="3"/>
        <v>OK</v>
      </c>
      <c r="D481" s="94" t="s">
        <v>148</v>
      </c>
      <c r="E481" s="98">
        <v>175.56844550000002</v>
      </c>
      <c r="F481" s="94">
        <v>5094760031</v>
      </c>
      <c r="G481" s="93">
        <v>45901</v>
      </c>
      <c r="H481" s="120">
        <v>45910</v>
      </c>
      <c r="I481" s="94" t="s">
        <v>133</v>
      </c>
      <c r="J481" s="94" t="s">
        <v>873</v>
      </c>
      <c r="K481" s="94" t="s">
        <v>970</v>
      </c>
      <c r="L481" s="94" t="s">
        <v>148</v>
      </c>
    </row>
    <row r="482" spans="2:12">
      <c r="B482" s="89"/>
      <c r="C482" s="69" t="str">
        <f t="shared" ca="1" si="3"/>
        <v>OK</v>
      </c>
      <c r="D482" s="94" t="s">
        <v>150</v>
      </c>
      <c r="E482" s="98">
        <v>248.78042350000001</v>
      </c>
      <c r="F482" s="94">
        <v>5094760031</v>
      </c>
      <c r="G482" s="93">
        <v>45901</v>
      </c>
      <c r="H482" s="120">
        <v>45910</v>
      </c>
      <c r="I482" s="94" t="s">
        <v>133</v>
      </c>
      <c r="J482" s="94" t="s">
        <v>873</v>
      </c>
      <c r="K482" s="94" t="s">
        <v>970</v>
      </c>
      <c r="L482" s="94" t="s">
        <v>150</v>
      </c>
    </row>
    <row r="483" spans="2:12">
      <c r="B483" s="89"/>
      <c r="C483" s="69" t="str">
        <f t="shared" ca="1" si="3"/>
        <v>OK</v>
      </c>
      <c r="D483" s="94" t="s">
        <v>152</v>
      </c>
      <c r="E483" s="98">
        <v>335.84947199999999</v>
      </c>
      <c r="F483" s="94">
        <v>5094760031</v>
      </c>
      <c r="G483" s="93">
        <v>45901</v>
      </c>
      <c r="H483" s="120">
        <v>45910</v>
      </c>
      <c r="I483" s="94" t="s">
        <v>133</v>
      </c>
      <c r="J483" s="94" t="s">
        <v>873</v>
      </c>
      <c r="K483" s="94" t="s">
        <v>970</v>
      </c>
      <c r="L483" s="94" t="s">
        <v>152</v>
      </c>
    </row>
    <row r="484" spans="2:12">
      <c r="B484" s="89"/>
      <c r="C484" s="69" t="str">
        <f t="shared" ca="1" si="3"/>
        <v>OK</v>
      </c>
      <c r="D484" s="94" t="s">
        <v>154</v>
      </c>
      <c r="E484" s="98">
        <v>335.84947199999999</v>
      </c>
      <c r="F484" s="94">
        <v>5094760031</v>
      </c>
      <c r="G484" s="93">
        <v>45901</v>
      </c>
      <c r="H484" s="120">
        <v>45910</v>
      </c>
      <c r="I484" s="94" t="s">
        <v>133</v>
      </c>
      <c r="J484" s="94" t="s">
        <v>873</v>
      </c>
      <c r="K484" s="94" t="s">
        <v>970</v>
      </c>
      <c r="L484" s="94" t="s">
        <v>154</v>
      </c>
    </row>
    <row r="485" spans="2:12">
      <c r="B485" s="89"/>
      <c r="C485" s="69" t="str">
        <f t="shared" ca="1" si="3"/>
        <v>OK</v>
      </c>
      <c r="D485" s="94" t="s">
        <v>154</v>
      </c>
      <c r="E485" s="98">
        <v>101.17210249999999</v>
      </c>
      <c r="F485" s="94">
        <v>5094760031</v>
      </c>
      <c r="G485" s="93">
        <v>45901</v>
      </c>
      <c r="H485" s="120">
        <v>45910</v>
      </c>
      <c r="I485" s="94" t="s">
        <v>133</v>
      </c>
      <c r="J485" s="94" t="s">
        <v>873</v>
      </c>
      <c r="K485" s="94" t="s">
        <v>970</v>
      </c>
      <c r="L485" s="94" t="s">
        <v>154</v>
      </c>
    </row>
    <row r="486" spans="2:12">
      <c r="B486" s="89"/>
      <c r="C486" s="69" t="str">
        <f t="shared" ca="1" si="3"/>
        <v>OK</v>
      </c>
      <c r="D486" s="94" t="s">
        <v>156</v>
      </c>
      <c r="E486" s="98">
        <v>248.78042350000001</v>
      </c>
      <c r="F486" s="94">
        <v>5094760031</v>
      </c>
      <c r="G486" s="93">
        <v>45901</v>
      </c>
      <c r="H486" s="120">
        <v>45910</v>
      </c>
      <c r="I486" s="94" t="s">
        <v>133</v>
      </c>
      <c r="J486" s="94" t="s">
        <v>873</v>
      </c>
      <c r="K486" s="94" t="s">
        <v>970</v>
      </c>
      <c r="L486" s="94" t="s">
        <v>156</v>
      </c>
    </row>
    <row r="487" spans="2:12">
      <c r="B487" s="89"/>
      <c r="C487" s="69" t="str">
        <f t="shared" ca="1" si="3"/>
        <v>OK</v>
      </c>
      <c r="D487" s="94" t="s">
        <v>156</v>
      </c>
      <c r="E487" s="98">
        <v>175.56844550000002</v>
      </c>
      <c r="F487" s="94">
        <v>5094760031</v>
      </c>
      <c r="G487" s="93">
        <v>45901</v>
      </c>
      <c r="H487" s="120">
        <v>45910</v>
      </c>
      <c r="I487" s="94" t="s">
        <v>133</v>
      </c>
      <c r="J487" s="94" t="s">
        <v>873</v>
      </c>
      <c r="K487" s="94" t="s">
        <v>970</v>
      </c>
      <c r="L487" s="94" t="s">
        <v>156</v>
      </c>
    </row>
    <row r="488" spans="2:12">
      <c r="B488" s="89"/>
      <c r="C488" s="69" t="str">
        <f t="shared" ca="1" si="3"/>
        <v>OK</v>
      </c>
      <c r="D488" s="94" t="s">
        <v>161</v>
      </c>
      <c r="E488" s="98">
        <v>164.73606100000001</v>
      </c>
      <c r="F488" s="94">
        <v>5094760031</v>
      </c>
      <c r="G488" s="93">
        <v>45901</v>
      </c>
      <c r="H488" s="120">
        <v>45910</v>
      </c>
      <c r="I488" s="94" t="s">
        <v>133</v>
      </c>
      <c r="J488" s="94" t="s">
        <v>873</v>
      </c>
      <c r="K488" s="94" t="s">
        <v>970</v>
      </c>
      <c r="L488" s="94" t="s">
        <v>161</v>
      </c>
    </row>
    <row r="489" spans="2:12">
      <c r="B489" s="89"/>
      <c r="C489" s="69" t="str">
        <f t="shared" ca="1" si="3"/>
        <v>OK</v>
      </c>
      <c r="D489" s="94" t="s">
        <v>162</v>
      </c>
      <c r="E489" s="98">
        <v>137.39545050000001</v>
      </c>
      <c r="F489" s="94">
        <v>5094760031</v>
      </c>
      <c r="G489" s="93">
        <v>45901</v>
      </c>
      <c r="H489" s="120">
        <v>45910</v>
      </c>
      <c r="I489" s="94" t="s">
        <v>133</v>
      </c>
      <c r="J489" s="94" t="s">
        <v>873</v>
      </c>
      <c r="K489" s="94" t="s">
        <v>970</v>
      </c>
      <c r="L489" s="94" t="s">
        <v>162</v>
      </c>
    </row>
    <row r="490" spans="2:12">
      <c r="B490" s="89"/>
      <c r="C490" s="69" t="str">
        <f t="shared" ca="1" si="3"/>
        <v>OK</v>
      </c>
      <c r="D490" s="94" t="s">
        <v>644</v>
      </c>
      <c r="E490" s="98">
        <v>137.39545050000001</v>
      </c>
      <c r="F490" s="94">
        <v>5094760031</v>
      </c>
      <c r="G490" s="93">
        <v>45901</v>
      </c>
      <c r="H490" s="120">
        <v>45910</v>
      </c>
      <c r="I490" s="94" t="s">
        <v>133</v>
      </c>
      <c r="J490" s="94" t="s">
        <v>873</v>
      </c>
      <c r="K490" s="94" t="s">
        <v>970</v>
      </c>
      <c r="L490" s="94" t="s">
        <v>644</v>
      </c>
    </row>
    <row r="491" spans="2:12">
      <c r="B491" s="89"/>
      <c r="C491" s="69" t="str">
        <f t="shared" ca="1" si="3"/>
        <v>OK</v>
      </c>
      <c r="D491" s="94" t="s">
        <v>172</v>
      </c>
      <c r="E491" s="98">
        <v>167.2050065</v>
      </c>
      <c r="F491" s="94">
        <v>5094760031</v>
      </c>
      <c r="G491" s="93">
        <v>45901</v>
      </c>
      <c r="H491" s="120">
        <v>45910</v>
      </c>
      <c r="I491" s="94" t="s">
        <v>133</v>
      </c>
      <c r="J491" s="94" t="s">
        <v>873</v>
      </c>
      <c r="K491" s="94" t="s">
        <v>970</v>
      </c>
      <c r="L491" s="94" t="s">
        <v>172</v>
      </c>
    </row>
    <row r="492" spans="2:12">
      <c r="B492" s="89"/>
      <c r="C492" s="69" t="str">
        <f t="shared" ca="1" si="3"/>
        <v>OK</v>
      </c>
      <c r="D492" s="94" t="s">
        <v>175</v>
      </c>
      <c r="E492" s="98">
        <v>248.78042350000001</v>
      </c>
      <c r="F492" s="94">
        <v>5094760031</v>
      </c>
      <c r="G492" s="93">
        <v>45901</v>
      </c>
      <c r="H492" s="120">
        <v>45910</v>
      </c>
      <c r="I492" s="94" t="s">
        <v>133</v>
      </c>
      <c r="J492" s="94" t="s">
        <v>873</v>
      </c>
      <c r="K492" s="94" t="s">
        <v>970</v>
      </c>
      <c r="L492" s="94" t="s">
        <v>175</v>
      </c>
    </row>
    <row r="493" spans="2:12">
      <c r="B493" s="89"/>
      <c r="C493" s="69" t="str">
        <f t="shared" ca="1" si="3"/>
        <v>OK</v>
      </c>
      <c r="D493" s="94" t="s">
        <v>646</v>
      </c>
      <c r="E493" s="98">
        <v>137.39545050000001</v>
      </c>
      <c r="F493" s="94">
        <v>5094760031</v>
      </c>
      <c r="G493" s="93">
        <v>45901</v>
      </c>
      <c r="H493" s="120">
        <v>45910</v>
      </c>
      <c r="I493" s="94" t="s">
        <v>133</v>
      </c>
      <c r="J493" s="94" t="s">
        <v>873</v>
      </c>
      <c r="K493" s="94" t="s">
        <v>970</v>
      </c>
      <c r="L493" s="94" t="s">
        <v>646</v>
      </c>
    </row>
    <row r="494" spans="2:12">
      <c r="B494" s="89"/>
      <c r="C494" s="69" t="str">
        <f t="shared" ca="1" si="3"/>
        <v>OK</v>
      </c>
      <c r="D494" s="94" t="s">
        <v>180</v>
      </c>
      <c r="E494" s="98">
        <v>175.56844550000002</v>
      </c>
      <c r="F494" s="94">
        <v>5094760031</v>
      </c>
      <c r="G494" s="93">
        <v>45901</v>
      </c>
      <c r="H494" s="120">
        <v>45910</v>
      </c>
      <c r="I494" s="94" t="s">
        <v>133</v>
      </c>
      <c r="J494" s="94" t="s">
        <v>873</v>
      </c>
      <c r="K494" s="94" t="s">
        <v>970</v>
      </c>
      <c r="L494" s="94" t="s">
        <v>180</v>
      </c>
    </row>
    <row r="495" spans="2:12">
      <c r="B495" s="89"/>
      <c r="C495" s="69" t="str">
        <f t="shared" ca="1" si="3"/>
        <v>OK</v>
      </c>
      <c r="D495" s="94" t="s">
        <v>180</v>
      </c>
      <c r="E495" s="98">
        <v>101.17210249999999</v>
      </c>
      <c r="F495" s="94">
        <v>5094760031</v>
      </c>
      <c r="G495" s="93">
        <v>45901</v>
      </c>
      <c r="H495" s="120">
        <v>45910</v>
      </c>
      <c r="I495" s="94" t="s">
        <v>133</v>
      </c>
      <c r="J495" s="94" t="s">
        <v>873</v>
      </c>
      <c r="K495" s="94" t="s">
        <v>970</v>
      </c>
      <c r="L495" s="94" t="s">
        <v>180</v>
      </c>
    </row>
    <row r="496" spans="2:12">
      <c r="B496" s="89"/>
      <c r="C496" s="69" t="str">
        <f t="shared" ca="1" si="3"/>
        <v>OK</v>
      </c>
      <c r="D496" s="94" t="s">
        <v>180</v>
      </c>
      <c r="E496" s="98">
        <v>101.17210249999999</v>
      </c>
      <c r="F496" s="94">
        <v>5094760031</v>
      </c>
      <c r="G496" s="93">
        <v>45901</v>
      </c>
      <c r="H496" s="120">
        <v>45910</v>
      </c>
      <c r="I496" s="94" t="s">
        <v>133</v>
      </c>
      <c r="J496" s="94" t="s">
        <v>873</v>
      </c>
      <c r="K496" s="94" t="s">
        <v>970</v>
      </c>
      <c r="L496" s="94" t="s">
        <v>180</v>
      </c>
    </row>
    <row r="497" spans="2:12">
      <c r="B497" s="89"/>
      <c r="C497" s="69" t="str">
        <f t="shared" ca="1" si="3"/>
        <v>OK</v>
      </c>
      <c r="D497" s="94" t="s">
        <v>180</v>
      </c>
      <c r="E497" s="98">
        <v>167.2050065</v>
      </c>
      <c r="F497" s="94">
        <v>5094760031</v>
      </c>
      <c r="G497" s="93">
        <v>45901</v>
      </c>
      <c r="H497" s="120">
        <v>45910</v>
      </c>
      <c r="I497" s="94" t="s">
        <v>133</v>
      </c>
      <c r="J497" s="94" t="s">
        <v>873</v>
      </c>
      <c r="K497" s="94" t="s">
        <v>970</v>
      </c>
      <c r="L497" s="94" t="s">
        <v>180</v>
      </c>
    </row>
    <row r="498" spans="2:12">
      <c r="B498" s="89"/>
      <c r="C498" s="69" t="str">
        <f t="shared" ca="1" si="3"/>
        <v>OK</v>
      </c>
      <c r="D498" s="94" t="s">
        <v>189</v>
      </c>
      <c r="E498" s="98">
        <v>164.73606100000001</v>
      </c>
      <c r="F498" s="94">
        <v>5094760031</v>
      </c>
      <c r="G498" s="93">
        <v>45901</v>
      </c>
      <c r="H498" s="120">
        <v>45910</v>
      </c>
      <c r="I498" s="94" t="s">
        <v>133</v>
      </c>
      <c r="J498" s="94" t="s">
        <v>873</v>
      </c>
      <c r="K498" s="94" t="s">
        <v>970</v>
      </c>
      <c r="L498" s="94" t="s">
        <v>189</v>
      </c>
    </row>
    <row r="499" spans="2:12">
      <c r="B499" s="89"/>
      <c r="C499" s="69" t="str">
        <f t="shared" ca="1" si="3"/>
        <v>OK</v>
      </c>
      <c r="D499" s="94" t="s">
        <v>191</v>
      </c>
      <c r="E499" s="98">
        <v>175.56844550000002</v>
      </c>
      <c r="F499" s="94">
        <v>5094760031</v>
      </c>
      <c r="G499" s="93">
        <v>45901</v>
      </c>
      <c r="H499" s="120">
        <v>45910</v>
      </c>
      <c r="I499" s="94" t="s">
        <v>133</v>
      </c>
      <c r="J499" s="94" t="s">
        <v>873</v>
      </c>
      <c r="K499" s="94" t="s">
        <v>970</v>
      </c>
      <c r="L499" s="94" t="s">
        <v>191</v>
      </c>
    </row>
    <row r="500" spans="2:12">
      <c r="B500" s="89"/>
      <c r="C500" s="69" t="str">
        <f t="shared" ca="1" si="3"/>
        <v>OK</v>
      </c>
      <c r="D500" s="94" t="s">
        <v>195</v>
      </c>
      <c r="E500" s="98">
        <v>164.73606100000001</v>
      </c>
      <c r="F500" s="94">
        <v>5094760031</v>
      </c>
      <c r="G500" s="93">
        <v>45901</v>
      </c>
      <c r="H500" s="120">
        <v>45910</v>
      </c>
      <c r="I500" s="94" t="s">
        <v>133</v>
      </c>
      <c r="J500" s="94" t="s">
        <v>873</v>
      </c>
      <c r="K500" s="94" t="s">
        <v>970</v>
      </c>
      <c r="L500" s="94" t="s">
        <v>195</v>
      </c>
    </row>
    <row r="501" spans="2:12">
      <c r="B501" s="89"/>
      <c r="C501" s="69" t="str">
        <f t="shared" ca="1" si="3"/>
        <v>OK</v>
      </c>
      <c r="D501" s="94" t="s">
        <v>196</v>
      </c>
      <c r="E501" s="98">
        <v>137.39545050000001</v>
      </c>
      <c r="F501" s="94">
        <v>5094760031</v>
      </c>
      <c r="G501" s="93">
        <v>45901</v>
      </c>
      <c r="H501" s="120">
        <v>45910</v>
      </c>
      <c r="I501" s="94" t="s">
        <v>133</v>
      </c>
      <c r="J501" s="94" t="s">
        <v>873</v>
      </c>
      <c r="K501" s="94" t="s">
        <v>970</v>
      </c>
      <c r="L501" s="94" t="s">
        <v>196</v>
      </c>
    </row>
    <row r="502" spans="2:12">
      <c r="B502" s="89"/>
      <c r="C502" s="69" t="str">
        <f t="shared" ca="1" si="3"/>
        <v>OK</v>
      </c>
      <c r="D502" s="94" t="s">
        <v>198</v>
      </c>
      <c r="E502" s="98">
        <v>175.56844550000002</v>
      </c>
      <c r="F502" s="94">
        <v>5094760031</v>
      </c>
      <c r="G502" s="93">
        <v>45901</v>
      </c>
      <c r="H502" s="120">
        <v>45910</v>
      </c>
      <c r="I502" s="94" t="s">
        <v>133</v>
      </c>
      <c r="J502" s="94" t="s">
        <v>873</v>
      </c>
      <c r="K502" s="94" t="s">
        <v>970</v>
      </c>
      <c r="L502" s="94" t="s">
        <v>198</v>
      </c>
    </row>
    <row r="503" spans="2:12">
      <c r="B503" s="89"/>
      <c r="C503" s="69" t="str">
        <f t="shared" ca="1" si="3"/>
        <v>OK</v>
      </c>
      <c r="D503" s="94" t="s">
        <v>201</v>
      </c>
      <c r="E503" s="98">
        <v>175.56844550000002</v>
      </c>
      <c r="F503" s="94">
        <v>5094760031</v>
      </c>
      <c r="G503" s="93">
        <v>45901</v>
      </c>
      <c r="H503" s="120">
        <v>45910</v>
      </c>
      <c r="I503" s="94" t="s">
        <v>133</v>
      </c>
      <c r="J503" s="94" t="s">
        <v>873</v>
      </c>
      <c r="K503" s="94" t="s">
        <v>970</v>
      </c>
      <c r="L503" s="94" t="s">
        <v>201</v>
      </c>
    </row>
    <row r="504" spans="2:12">
      <c r="B504" s="89"/>
      <c r="C504" s="69" t="str">
        <f t="shared" ca="1" si="3"/>
        <v>OK</v>
      </c>
      <c r="D504" s="94" t="s">
        <v>206</v>
      </c>
      <c r="E504" s="98">
        <v>606.95062050000001</v>
      </c>
      <c r="F504" s="94">
        <v>5094760031</v>
      </c>
      <c r="G504" s="93">
        <v>45901</v>
      </c>
      <c r="H504" s="120">
        <v>45910</v>
      </c>
      <c r="I504" s="94" t="s">
        <v>133</v>
      </c>
      <c r="J504" s="94" t="s">
        <v>873</v>
      </c>
      <c r="K504" s="94" t="s">
        <v>970</v>
      </c>
      <c r="L504" s="94" t="s">
        <v>206</v>
      </c>
    </row>
    <row r="505" spans="2:12">
      <c r="B505" s="89"/>
      <c r="C505" s="69" t="str">
        <f t="shared" ca="1" si="3"/>
        <v>OK</v>
      </c>
      <c r="D505" s="94" t="s">
        <v>210</v>
      </c>
      <c r="E505" s="98">
        <v>137.39545050000001</v>
      </c>
      <c r="F505" s="94">
        <v>5094760031</v>
      </c>
      <c r="G505" s="93">
        <v>45901</v>
      </c>
      <c r="H505" s="120">
        <v>45910</v>
      </c>
      <c r="I505" s="94" t="s">
        <v>133</v>
      </c>
      <c r="J505" s="94" t="s">
        <v>873</v>
      </c>
      <c r="K505" s="94" t="s">
        <v>970</v>
      </c>
      <c r="L505" s="94" t="s">
        <v>210</v>
      </c>
    </row>
    <row r="506" spans="2:12">
      <c r="B506" s="89"/>
      <c r="C506" s="69" t="str">
        <f t="shared" ca="1" si="3"/>
        <v>OK</v>
      </c>
      <c r="D506" s="94" t="s">
        <v>213</v>
      </c>
      <c r="E506" s="98">
        <v>175.56844550000002</v>
      </c>
      <c r="F506" s="94">
        <v>5094760031</v>
      </c>
      <c r="G506" s="93">
        <v>45901</v>
      </c>
      <c r="H506" s="120">
        <v>45910</v>
      </c>
      <c r="I506" s="94" t="s">
        <v>133</v>
      </c>
      <c r="J506" s="94" t="s">
        <v>873</v>
      </c>
      <c r="K506" s="94" t="s">
        <v>970</v>
      </c>
      <c r="L506" s="94" t="s">
        <v>213</v>
      </c>
    </row>
    <row r="507" spans="2:12">
      <c r="B507" s="89"/>
      <c r="C507" s="69" t="str">
        <f t="shared" ca="1" si="3"/>
        <v>OK</v>
      </c>
      <c r="D507" s="94" t="s">
        <v>215</v>
      </c>
      <c r="E507" s="98">
        <v>164.73606100000001</v>
      </c>
      <c r="F507" s="94">
        <v>5094760031</v>
      </c>
      <c r="G507" s="93">
        <v>45901</v>
      </c>
      <c r="H507" s="120">
        <v>45910</v>
      </c>
      <c r="I507" s="94" t="s">
        <v>133</v>
      </c>
      <c r="J507" s="94" t="s">
        <v>873</v>
      </c>
      <c r="K507" s="94" t="s">
        <v>970</v>
      </c>
      <c r="L507" s="94" t="s">
        <v>215</v>
      </c>
    </row>
    <row r="508" spans="2:12">
      <c r="B508" s="89"/>
      <c r="C508" s="69" t="str">
        <f t="shared" ca="1" si="3"/>
        <v>OK</v>
      </c>
      <c r="D508" s="94" t="s">
        <v>218</v>
      </c>
      <c r="E508" s="98">
        <v>101.17210249999999</v>
      </c>
      <c r="F508" s="94">
        <v>5094760031</v>
      </c>
      <c r="G508" s="93">
        <v>45901</v>
      </c>
      <c r="H508" s="120">
        <v>45910</v>
      </c>
      <c r="I508" s="94" t="s">
        <v>133</v>
      </c>
      <c r="J508" s="94" t="s">
        <v>873</v>
      </c>
      <c r="K508" s="94" t="s">
        <v>970</v>
      </c>
      <c r="L508" s="94" t="s">
        <v>218</v>
      </c>
    </row>
    <row r="509" spans="2:12">
      <c r="B509" s="89"/>
      <c r="C509" s="69" t="str">
        <f t="shared" ca="1" si="3"/>
        <v>OK</v>
      </c>
      <c r="D509" s="94" t="s">
        <v>741</v>
      </c>
      <c r="E509" s="98">
        <v>151.1340845</v>
      </c>
      <c r="F509" s="94">
        <v>5094760031</v>
      </c>
      <c r="G509" s="93">
        <v>45901</v>
      </c>
      <c r="H509" s="120">
        <v>45910</v>
      </c>
      <c r="I509" s="94" t="s">
        <v>133</v>
      </c>
      <c r="J509" s="94" t="s">
        <v>873</v>
      </c>
      <c r="K509" s="94" t="s">
        <v>970</v>
      </c>
      <c r="L509" s="94" t="s">
        <v>741</v>
      </c>
    </row>
    <row r="510" spans="2:12">
      <c r="B510" s="89"/>
      <c r="C510" s="69" t="str">
        <f t="shared" ca="1" si="3"/>
        <v>OK</v>
      </c>
      <c r="D510" s="94" t="s">
        <v>221</v>
      </c>
      <c r="E510" s="98">
        <v>151.1340845</v>
      </c>
      <c r="F510" s="94">
        <v>5094760031</v>
      </c>
      <c r="G510" s="93">
        <v>45901</v>
      </c>
      <c r="H510" s="120">
        <v>45910</v>
      </c>
      <c r="I510" s="94" t="s">
        <v>133</v>
      </c>
      <c r="J510" s="94" t="s">
        <v>873</v>
      </c>
      <c r="K510" s="94" t="s">
        <v>970</v>
      </c>
      <c r="L510" s="94" t="s">
        <v>221</v>
      </c>
    </row>
    <row r="511" spans="2:12">
      <c r="B511" s="89"/>
      <c r="C511" s="69" t="str">
        <f t="shared" ca="1" si="3"/>
        <v>OK</v>
      </c>
      <c r="D511" s="94" t="s">
        <v>223</v>
      </c>
      <c r="E511" s="98">
        <v>167.2050065</v>
      </c>
      <c r="F511" s="94">
        <v>5094760031</v>
      </c>
      <c r="G511" s="93">
        <v>45901</v>
      </c>
      <c r="H511" s="120">
        <v>45910</v>
      </c>
      <c r="I511" s="94" t="s">
        <v>133</v>
      </c>
      <c r="J511" s="94" t="s">
        <v>873</v>
      </c>
      <c r="K511" s="94" t="s">
        <v>970</v>
      </c>
      <c r="L511" s="94" t="s">
        <v>223</v>
      </c>
    </row>
    <row r="512" spans="2:12">
      <c r="B512" s="89"/>
      <c r="C512" s="69" t="str">
        <f t="shared" ca="1" si="3"/>
        <v>OK</v>
      </c>
      <c r="D512" s="94" t="s">
        <v>226</v>
      </c>
      <c r="E512" s="98">
        <v>137.39545050000001</v>
      </c>
      <c r="F512" s="94">
        <v>5094760031</v>
      </c>
      <c r="G512" s="93">
        <v>45901</v>
      </c>
      <c r="H512" s="120">
        <v>45910</v>
      </c>
      <c r="I512" s="94" t="s">
        <v>133</v>
      </c>
      <c r="J512" s="94" t="s">
        <v>873</v>
      </c>
      <c r="K512" s="94" t="s">
        <v>970</v>
      </c>
      <c r="L512" s="94" t="s">
        <v>226</v>
      </c>
    </row>
    <row r="513" spans="2:12">
      <c r="B513" s="89"/>
      <c r="C513" s="69" t="str">
        <f t="shared" ca="1" si="3"/>
        <v>OK</v>
      </c>
      <c r="D513" s="94" t="s">
        <v>228</v>
      </c>
      <c r="E513" s="98">
        <v>164.73606100000001</v>
      </c>
      <c r="F513" s="94">
        <v>5094760031</v>
      </c>
      <c r="G513" s="93">
        <v>45901</v>
      </c>
      <c r="H513" s="120">
        <v>45910</v>
      </c>
      <c r="I513" s="94" t="s">
        <v>133</v>
      </c>
      <c r="J513" s="94" t="s">
        <v>873</v>
      </c>
      <c r="K513" s="94" t="s">
        <v>970</v>
      </c>
      <c r="L513" s="94" t="s">
        <v>228</v>
      </c>
    </row>
    <row r="514" spans="2:12">
      <c r="B514" s="89"/>
      <c r="C514" s="69" t="str">
        <f t="shared" ca="1" si="3"/>
        <v>OK</v>
      </c>
      <c r="D514" s="94" t="s">
        <v>232</v>
      </c>
      <c r="E514" s="98">
        <v>606.95062050000001</v>
      </c>
      <c r="F514" s="94">
        <v>5094760031</v>
      </c>
      <c r="G514" s="93">
        <v>45901</v>
      </c>
      <c r="H514" s="120">
        <v>45910</v>
      </c>
      <c r="I514" s="94" t="s">
        <v>133</v>
      </c>
      <c r="J514" s="94" t="s">
        <v>873</v>
      </c>
      <c r="K514" s="94" t="s">
        <v>970</v>
      </c>
      <c r="L514" s="94" t="s">
        <v>232</v>
      </c>
    </row>
    <row r="515" spans="2:12">
      <c r="B515" s="89"/>
      <c r="C515" s="69" t="str">
        <f t="shared" ca="1" si="3"/>
        <v>OK</v>
      </c>
      <c r="D515" s="94" t="s">
        <v>232</v>
      </c>
      <c r="E515" s="98">
        <v>137.39545050000001</v>
      </c>
      <c r="F515" s="94">
        <v>5094760031</v>
      </c>
      <c r="G515" s="93">
        <v>45901</v>
      </c>
      <c r="H515" s="120">
        <v>45910</v>
      </c>
      <c r="I515" s="94" t="s">
        <v>133</v>
      </c>
      <c r="J515" s="94" t="s">
        <v>873</v>
      </c>
      <c r="K515" s="94" t="s">
        <v>970</v>
      </c>
      <c r="L515" s="94" t="s">
        <v>232</v>
      </c>
    </row>
    <row r="516" spans="2:12">
      <c r="B516" s="89"/>
      <c r="C516" s="69" t="str">
        <f t="shared" ca="1" si="3"/>
        <v>OK</v>
      </c>
      <c r="D516" s="94" t="s">
        <v>233</v>
      </c>
      <c r="E516" s="98">
        <v>151.1340845</v>
      </c>
      <c r="F516" s="94">
        <v>5094760031</v>
      </c>
      <c r="G516" s="93">
        <v>45901</v>
      </c>
      <c r="H516" s="120">
        <v>45910</v>
      </c>
      <c r="I516" s="94" t="s">
        <v>133</v>
      </c>
      <c r="J516" s="94" t="s">
        <v>873</v>
      </c>
      <c r="K516" s="94" t="s">
        <v>970</v>
      </c>
      <c r="L516" s="94" t="s">
        <v>233</v>
      </c>
    </row>
    <row r="517" spans="2:12">
      <c r="B517" s="89"/>
      <c r="C517" s="69" t="str">
        <f t="shared" ca="1" si="3"/>
        <v>OK</v>
      </c>
      <c r="D517" s="94" t="s">
        <v>233</v>
      </c>
      <c r="E517" s="98">
        <v>151.1340845</v>
      </c>
      <c r="F517" s="94">
        <v>5094760031</v>
      </c>
      <c r="G517" s="93">
        <v>45901</v>
      </c>
      <c r="H517" s="120">
        <v>45910</v>
      </c>
      <c r="I517" s="94" t="s">
        <v>133</v>
      </c>
      <c r="J517" s="94" t="s">
        <v>873</v>
      </c>
      <c r="K517" s="94" t="s">
        <v>970</v>
      </c>
      <c r="L517" s="94" t="s">
        <v>233</v>
      </c>
    </row>
    <row r="518" spans="2:12">
      <c r="B518" s="89"/>
      <c r="C518" s="69" t="str">
        <f t="shared" ca="1" si="3"/>
        <v>OK</v>
      </c>
      <c r="D518" s="94" t="s">
        <v>235</v>
      </c>
      <c r="E518" s="98">
        <v>335.84947199999999</v>
      </c>
      <c r="F518" s="94">
        <v>5094760031</v>
      </c>
      <c r="G518" s="93">
        <v>45901</v>
      </c>
      <c r="H518" s="120">
        <v>45910</v>
      </c>
      <c r="I518" s="94" t="s">
        <v>133</v>
      </c>
      <c r="J518" s="94" t="s">
        <v>873</v>
      </c>
      <c r="K518" s="94" t="s">
        <v>970</v>
      </c>
      <c r="L518" s="94" t="s">
        <v>235</v>
      </c>
    </row>
    <row r="519" spans="2:12">
      <c r="B519" s="89"/>
      <c r="C519" s="69" t="str">
        <f t="shared" ca="1" si="3"/>
        <v>OK</v>
      </c>
      <c r="D519" s="94" t="s">
        <v>235</v>
      </c>
      <c r="E519" s="98">
        <v>101.17210249999999</v>
      </c>
      <c r="F519" s="94">
        <v>5094760031</v>
      </c>
      <c r="G519" s="93">
        <v>45901</v>
      </c>
      <c r="H519" s="120">
        <v>45910</v>
      </c>
      <c r="I519" s="94" t="s">
        <v>133</v>
      </c>
      <c r="J519" s="94" t="s">
        <v>873</v>
      </c>
      <c r="K519" s="94" t="s">
        <v>970</v>
      </c>
      <c r="L519" s="94" t="s">
        <v>235</v>
      </c>
    </row>
    <row r="520" spans="2:12">
      <c r="B520" s="89"/>
      <c r="C520" s="69" t="str">
        <f t="shared" ca="1" si="3"/>
        <v>OK</v>
      </c>
      <c r="D520" s="94" t="s">
        <v>236</v>
      </c>
      <c r="E520" s="98">
        <v>248.78042350000001</v>
      </c>
      <c r="F520" s="94">
        <v>5094760031</v>
      </c>
      <c r="G520" s="93">
        <v>45901</v>
      </c>
      <c r="H520" s="120">
        <v>45910</v>
      </c>
      <c r="I520" s="94" t="s">
        <v>133</v>
      </c>
      <c r="J520" s="94" t="s">
        <v>873</v>
      </c>
      <c r="K520" s="94" t="s">
        <v>970</v>
      </c>
      <c r="L520" s="94" t="s">
        <v>236</v>
      </c>
    </row>
    <row r="521" spans="2:12">
      <c r="B521" s="89"/>
      <c r="C521" s="69" t="str">
        <f t="shared" ca="1" si="3"/>
        <v>OK</v>
      </c>
      <c r="D521" s="94" t="s">
        <v>236</v>
      </c>
      <c r="E521" s="98">
        <v>248.78042350000001</v>
      </c>
      <c r="F521" s="94">
        <v>5094760031</v>
      </c>
      <c r="G521" s="93">
        <v>45901</v>
      </c>
      <c r="H521" s="120">
        <v>45910</v>
      </c>
      <c r="I521" s="94" t="s">
        <v>133</v>
      </c>
      <c r="J521" s="94" t="s">
        <v>873</v>
      </c>
      <c r="K521" s="94" t="s">
        <v>970</v>
      </c>
      <c r="L521" s="94" t="s">
        <v>236</v>
      </c>
    </row>
    <row r="522" spans="2:12">
      <c r="B522" s="89"/>
      <c r="C522" s="69" t="str">
        <f t="shared" ca="1" si="3"/>
        <v>OK</v>
      </c>
      <c r="D522" s="94" t="s">
        <v>249</v>
      </c>
      <c r="E522" s="98">
        <v>164.73606100000001</v>
      </c>
      <c r="F522" s="94">
        <v>5094760031</v>
      </c>
      <c r="G522" s="93">
        <v>45901</v>
      </c>
      <c r="H522" s="120">
        <v>45910</v>
      </c>
      <c r="I522" s="94" t="s">
        <v>133</v>
      </c>
      <c r="J522" s="94" t="s">
        <v>873</v>
      </c>
      <c r="K522" s="94" t="s">
        <v>970</v>
      </c>
      <c r="L522" s="94" t="s">
        <v>249</v>
      </c>
    </row>
    <row r="523" spans="2:12">
      <c r="B523" s="89"/>
      <c r="C523" s="69" t="str">
        <f t="shared" ca="1" si="3"/>
        <v>OK</v>
      </c>
      <c r="D523" s="118" t="s">
        <v>251</v>
      </c>
      <c r="E523" s="98">
        <v>175.56844550000002</v>
      </c>
      <c r="F523" s="94">
        <v>5094760031</v>
      </c>
      <c r="G523" s="93">
        <v>45901</v>
      </c>
      <c r="H523" s="120">
        <v>45910</v>
      </c>
      <c r="I523" s="94" t="s">
        <v>133</v>
      </c>
      <c r="J523" s="94" t="s">
        <v>873</v>
      </c>
      <c r="K523" s="94" t="s">
        <v>970</v>
      </c>
      <c r="L523" s="94" t="s">
        <v>252</v>
      </c>
    </row>
    <row r="524" spans="2:12">
      <c r="B524" s="89"/>
      <c r="C524" s="69" t="str">
        <f t="shared" ca="1" si="3"/>
        <v>OK</v>
      </c>
      <c r="D524" s="94" t="s">
        <v>253</v>
      </c>
      <c r="E524" s="98">
        <v>164.73606100000001</v>
      </c>
      <c r="F524" s="94">
        <v>5094760031</v>
      </c>
      <c r="G524" s="93">
        <v>45901</v>
      </c>
      <c r="H524" s="120">
        <v>45910</v>
      </c>
      <c r="I524" s="94" t="s">
        <v>133</v>
      </c>
      <c r="J524" s="94" t="s">
        <v>873</v>
      </c>
      <c r="K524" s="94" t="s">
        <v>970</v>
      </c>
      <c r="L524" s="94" t="s">
        <v>253</v>
      </c>
    </row>
    <row r="525" spans="2:12">
      <c r="B525" s="89"/>
      <c r="C525" s="69" t="str">
        <f t="shared" ca="1" si="3"/>
        <v>OK</v>
      </c>
      <c r="D525" s="94" t="s">
        <v>253</v>
      </c>
      <c r="E525" s="98">
        <v>101.17210249999999</v>
      </c>
      <c r="F525" s="94">
        <v>5094760031</v>
      </c>
      <c r="G525" s="93">
        <v>45901</v>
      </c>
      <c r="H525" s="120">
        <v>45910</v>
      </c>
      <c r="I525" s="94" t="s">
        <v>133</v>
      </c>
      <c r="J525" s="94" t="s">
        <v>873</v>
      </c>
      <c r="K525" s="94" t="s">
        <v>970</v>
      </c>
      <c r="L525" s="94" t="s">
        <v>253</v>
      </c>
    </row>
    <row r="526" spans="2:12">
      <c r="B526" s="89"/>
      <c r="C526" s="69" t="str">
        <f t="shared" ca="1" si="3"/>
        <v>OK</v>
      </c>
      <c r="D526" s="94" t="s">
        <v>266</v>
      </c>
      <c r="E526" s="98">
        <v>137.39545050000001</v>
      </c>
      <c r="F526" s="94">
        <v>5094760031</v>
      </c>
      <c r="G526" s="93">
        <v>45901</v>
      </c>
      <c r="H526" s="120">
        <v>45910</v>
      </c>
      <c r="I526" s="94" t="s">
        <v>133</v>
      </c>
      <c r="J526" s="94" t="s">
        <v>873</v>
      </c>
      <c r="K526" s="94" t="s">
        <v>970</v>
      </c>
      <c r="L526" s="94" t="s">
        <v>266</v>
      </c>
    </row>
    <row r="527" spans="2:12">
      <c r="B527" s="89"/>
      <c r="C527" s="69" t="str">
        <f t="shared" ca="1" si="3"/>
        <v>OK</v>
      </c>
      <c r="D527" s="94" t="s">
        <v>267</v>
      </c>
      <c r="E527" s="98">
        <v>137.39545050000001</v>
      </c>
      <c r="F527" s="94">
        <v>5094760031</v>
      </c>
      <c r="G527" s="93">
        <v>45901</v>
      </c>
      <c r="H527" s="120">
        <v>45910</v>
      </c>
      <c r="I527" s="94" t="s">
        <v>133</v>
      </c>
      <c r="J527" s="94" t="s">
        <v>873</v>
      </c>
      <c r="K527" s="94" t="s">
        <v>970</v>
      </c>
      <c r="L527" s="94" t="s">
        <v>267</v>
      </c>
    </row>
    <row r="528" spans="2:12">
      <c r="B528" s="89"/>
      <c r="C528" s="69" t="str">
        <f t="shared" ca="1" si="3"/>
        <v>OK</v>
      </c>
      <c r="D528" s="94" t="s">
        <v>270</v>
      </c>
      <c r="E528" s="98">
        <v>164.73606100000001</v>
      </c>
      <c r="F528" s="94">
        <v>5094760031</v>
      </c>
      <c r="G528" s="93">
        <v>45901</v>
      </c>
      <c r="H528" s="120">
        <v>45910</v>
      </c>
      <c r="I528" s="94" t="s">
        <v>133</v>
      </c>
      <c r="J528" s="94" t="s">
        <v>873</v>
      </c>
      <c r="K528" s="94" t="s">
        <v>970</v>
      </c>
      <c r="L528" s="94" t="s">
        <v>270</v>
      </c>
    </row>
    <row r="529" spans="2:12">
      <c r="B529" s="89"/>
      <c r="C529" s="69" t="str">
        <f t="shared" ca="1" si="3"/>
        <v>OK</v>
      </c>
      <c r="D529" s="94" t="s">
        <v>270</v>
      </c>
      <c r="E529" s="98">
        <v>101.17210249999999</v>
      </c>
      <c r="F529" s="94">
        <v>5094760031</v>
      </c>
      <c r="G529" s="93">
        <v>45901</v>
      </c>
      <c r="H529" s="120">
        <v>45910</v>
      </c>
      <c r="I529" s="94" t="s">
        <v>133</v>
      </c>
      <c r="J529" s="94" t="s">
        <v>873</v>
      </c>
      <c r="K529" s="94" t="s">
        <v>970</v>
      </c>
      <c r="L529" s="94" t="s">
        <v>270</v>
      </c>
    </row>
    <row r="530" spans="2:12">
      <c r="B530" s="89"/>
      <c r="C530" s="69" t="str">
        <f t="shared" ca="1" si="3"/>
        <v>OK</v>
      </c>
      <c r="D530" s="94" t="s">
        <v>270</v>
      </c>
      <c r="E530" s="98">
        <v>101.17210249999999</v>
      </c>
      <c r="F530" s="94">
        <v>5094760031</v>
      </c>
      <c r="G530" s="93">
        <v>45901</v>
      </c>
      <c r="H530" s="120">
        <v>45910</v>
      </c>
      <c r="I530" s="94" t="s">
        <v>133</v>
      </c>
      <c r="J530" s="94" t="s">
        <v>873</v>
      </c>
      <c r="K530" s="94" t="s">
        <v>970</v>
      </c>
      <c r="L530" s="94" t="s">
        <v>270</v>
      </c>
    </row>
    <row r="531" spans="2:12">
      <c r="B531" s="89"/>
      <c r="C531" s="69" t="str">
        <f t="shared" ca="1" si="3"/>
        <v>OK</v>
      </c>
      <c r="D531" s="94" t="s">
        <v>273</v>
      </c>
      <c r="E531" s="98">
        <v>137.39545050000001</v>
      </c>
      <c r="F531" s="94">
        <v>5094760031</v>
      </c>
      <c r="G531" s="93">
        <v>45901</v>
      </c>
      <c r="H531" s="120">
        <v>45910</v>
      </c>
      <c r="I531" s="94" t="s">
        <v>133</v>
      </c>
      <c r="J531" s="94" t="s">
        <v>873</v>
      </c>
      <c r="K531" s="94" t="s">
        <v>970</v>
      </c>
      <c r="L531" s="94" t="s">
        <v>273</v>
      </c>
    </row>
    <row r="532" spans="2:12">
      <c r="B532" s="89"/>
      <c r="C532" s="69" t="str">
        <f t="shared" ca="1" si="3"/>
        <v>OK</v>
      </c>
      <c r="D532" s="94" t="s">
        <v>279</v>
      </c>
      <c r="E532" s="98">
        <v>151.1340845</v>
      </c>
      <c r="F532" s="94">
        <v>5094760031</v>
      </c>
      <c r="G532" s="93">
        <v>45901</v>
      </c>
      <c r="H532" s="120">
        <v>45910</v>
      </c>
      <c r="I532" s="94" t="s">
        <v>133</v>
      </c>
      <c r="J532" s="94" t="s">
        <v>873</v>
      </c>
      <c r="K532" s="94" t="s">
        <v>970</v>
      </c>
      <c r="L532" s="94" t="s">
        <v>279</v>
      </c>
    </row>
    <row r="533" spans="2:12">
      <c r="B533" s="89"/>
      <c r="C533" s="69" t="str">
        <f t="shared" ca="1" si="3"/>
        <v>OK</v>
      </c>
      <c r="D533" s="94" t="s">
        <v>279</v>
      </c>
      <c r="E533" s="98">
        <v>101.17210249999999</v>
      </c>
      <c r="F533" s="94">
        <v>5094760031</v>
      </c>
      <c r="G533" s="93">
        <v>45901</v>
      </c>
      <c r="H533" s="120">
        <v>45910</v>
      </c>
      <c r="I533" s="94" t="s">
        <v>133</v>
      </c>
      <c r="J533" s="94" t="s">
        <v>873</v>
      </c>
      <c r="K533" s="94" t="s">
        <v>970</v>
      </c>
      <c r="L533" s="94" t="s">
        <v>279</v>
      </c>
    </row>
    <row r="534" spans="2:12">
      <c r="B534" s="89"/>
      <c r="C534" s="69" t="str">
        <f t="shared" ca="1" si="3"/>
        <v>OK</v>
      </c>
      <c r="D534" s="94" t="s">
        <v>281</v>
      </c>
      <c r="E534" s="98">
        <v>164.73606100000001</v>
      </c>
      <c r="F534" s="94">
        <v>5094760031</v>
      </c>
      <c r="G534" s="93">
        <v>45901</v>
      </c>
      <c r="H534" s="120">
        <v>45910</v>
      </c>
      <c r="I534" s="94" t="s">
        <v>133</v>
      </c>
      <c r="J534" s="94" t="s">
        <v>873</v>
      </c>
      <c r="K534" s="94" t="s">
        <v>970</v>
      </c>
      <c r="L534" s="94" t="s">
        <v>281</v>
      </c>
    </row>
    <row r="535" spans="2:12">
      <c r="B535" s="89"/>
      <c r="C535" s="69" t="str">
        <f t="shared" ca="1" si="3"/>
        <v>OK</v>
      </c>
      <c r="D535" s="94" t="s">
        <v>283</v>
      </c>
      <c r="E535" s="98">
        <v>137.39545050000001</v>
      </c>
      <c r="F535" s="94">
        <v>5094760031</v>
      </c>
      <c r="G535" s="93">
        <v>45901</v>
      </c>
      <c r="H535" s="120">
        <v>45910</v>
      </c>
      <c r="I535" s="94" t="s">
        <v>133</v>
      </c>
      <c r="J535" s="94" t="s">
        <v>873</v>
      </c>
      <c r="K535" s="94" t="s">
        <v>970</v>
      </c>
      <c r="L535" s="94" t="s">
        <v>702</v>
      </c>
    </row>
    <row r="536" spans="2:12">
      <c r="B536" s="89"/>
      <c r="C536" s="69" t="str">
        <f t="shared" ca="1" si="3"/>
        <v>OK</v>
      </c>
      <c r="D536" s="118" t="s">
        <v>287</v>
      </c>
      <c r="E536" s="98">
        <v>101.17210249999999</v>
      </c>
      <c r="F536" s="94">
        <v>5094760031</v>
      </c>
      <c r="G536" s="93">
        <v>45901</v>
      </c>
      <c r="H536" s="120">
        <v>45910</v>
      </c>
      <c r="I536" s="94" t="s">
        <v>133</v>
      </c>
      <c r="J536" s="94" t="s">
        <v>873</v>
      </c>
      <c r="K536" s="94" t="s">
        <v>970</v>
      </c>
      <c r="L536" s="94" t="s">
        <v>971</v>
      </c>
    </row>
    <row r="537" spans="2:12">
      <c r="B537" s="89"/>
      <c r="C537" s="69" t="str">
        <f t="shared" ca="1" si="3"/>
        <v>OK</v>
      </c>
      <c r="D537" s="94" t="s">
        <v>289</v>
      </c>
      <c r="E537" s="98">
        <v>164.73606100000001</v>
      </c>
      <c r="F537" s="94">
        <v>5094760031</v>
      </c>
      <c r="G537" s="93">
        <v>45901</v>
      </c>
      <c r="H537" s="120">
        <v>45910</v>
      </c>
      <c r="I537" s="94" t="s">
        <v>133</v>
      </c>
      <c r="J537" s="94" t="s">
        <v>873</v>
      </c>
      <c r="K537" s="94" t="s">
        <v>970</v>
      </c>
      <c r="L537" s="94" t="s">
        <v>289</v>
      </c>
    </row>
    <row r="538" spans="2:12">
      <c r="B538" s="89"/>
      <c r="C538" s="69" t="str">
        <f t="shared" ca="1" si="3"/>
        <v>OK</v>
      </c>
      <c r="D538" s="94" t="s">
        <v>289</v>
      </c>
      <c r="E538" s="98">
        <v>101.17210249999999</v>
      </c>
      <c r="F538" s="94">
        <v>5094760031</v>
      </c>
      <c r="G538" s="93">
        <v>45901</v>
      </c>
      <c r="H538" s="120">
        <v>45910</v>
      </c>
      <c r="I538" s="94" t="s">
        <v>133</v>
      </c>
      <c r="J538" s="94" t="s">
        <v>873</v>
      </c>
      <c r="K538" s="94" t="s">
        <v>970</v>
      </c>
      <c r="L538" s="94" t="s">
        <v>289</v>
      </c>
    </row>
    <row r="539" spans="2:12">
      <c r="B539" s="89"/>
      <c r="C539" s="69" t="str">
        <f t="shared" ca="1" si="3"/>
        <v>OK</v>
      </c>
      <c r="D539" s="94" t="s">
        <v>294</v>
      </c>
      <c r="E539" s="98">
        <v>137.39545050000001</v>
      </c>
      <c r="F539" s="94">
        <v>5094760031</v>
      </c>
      <c r="G539" s="93">
        <v>45901</v>
      </c>
      <c r="H539" s="120">
        <v>45910</v>
      </c>
      <c r="I539" s="94" t="s">
        <v>133</v>
      </c>
      <c r="J539" s="94" t="s">
        <v>873</v>
      </c>
      <c r="K539" s="94" t="s">
        <v>970</v>
      </c>
      <c r="L539" s="94" t="s">
        <v>296</v>
      </c>
    </row>
    <row r="540" spans="2:12">
      <c r="B540" s="89"/>
      <c r="C540" s="69" t="str">
        <f t="shared" ca="1" si="3"/>
        <v>OK</v>
      </c>
      <c r="D540" s="94" t="s">
        <v>297</v>
      </c>
      <c r="E540" s="98">
        <v>248.78042350000001</v>
      </c>
      <c r="F540" s="94">
        <v>5094760031</v>
      </c>
      <c r="G540" s="93">
        <v>45901</v>
      </c>
      <c r="H540" s="120">
        <v>45910</v>
      </c>
      <c r="I540" s="94" t="s">
        <v>133</v>
      </c>
      <c r="J540" s="94" t="s">
        <v>873</v>
      </c>
      <c r="K540" s="94" t="s">
        <v>970</v>
      </c>
      <c r="L540" s="94" t="s">
        <v>297</v>
      </c>
    </row>
    <row r="541" spans="2:12">
      <c r="B541" s="89"/>
      <c r="C541" s="69" t="str">
        <f t="shared" ca="1" si="3"/>
        <v>OK</v>
      </c>
      <c r="D541" s="94" t="s">
        <v>297</v>
      </c>
      <c r="E541" s="98">
        <v>101.17210249999999</v>
      </c>
      <c r="F541" s="94">
        <v>5094760031</v>
      </c>
      <c r="G541" s="93">
        <v>45901</v>
      </c>
      <c r="H541" s="120">
        <v>45910</v>
      </c>
      <c r="I541" s="94" t="s">
        <v>133</v>
      </c>
      <c r="J541" s="94" t="s">
        <v>873</v>
      </c>
      <c r="K541" s="94" t="s">
        <v>970</v>
      </c>
      <c r="L541" s="94" t="s">
        <v>297</v>
      </c>
    </row>
    <row r="542" spans="2:12">
      <c r="B542" s="89"/>
      <c r="C542" s="69" t="str">
        <f t="shared" ca="1" si="3"/>
        <v>OK</v>
      </c>
      <c r="D542" s="94" t="s">
        <v>297</v>
      </c>
      <c r="E542" s="98">
        <v>101.17210249999999</v>
      </c>
      <c r="F542" s="94">
        <v>5094760031</v>
      </c>
      <c r="G542" s="93">
        <v>45901</v>
      </c>
      <c r="H542" s="120">
        <v>45910</v>
      </c>
      <c r="I542" s="94" t="s">
        <v>133</v>
      </c>
      <c r="J542" s="94" t="s">
        <v>873</v>
      </c>
      <c r="K542" s="94" t="s">
        <v>970</v>
      </c>
      <c r="L542" s="94" t="s">
        <v>297</v>
      </c>
    </row>
    <row r="543" spans="2:12">
      <c r="B543" s="89"/>
      <c r="C543" s="69" t="str">
        <f t="shared" ca="1" si="3"/>
        <v>OK</v>
      </c>
      <c r="D543" s="94" t="s">
        <v>297</v>
      </c>
      <c r="E543" s="98">
        <v>137.39545050000001</v>
      </c>
      <c r="F543" s="94">
        <v>5094760031</v>
      </c>
      <c r="G543" s="93">
        <v>45901</v>
      </c>
      <c r="H543" s="120">
        <v>45910</v>
      </c>
      <c r="I543" s="94" t="s">
        <v>133</v>
      </c>
      <c r="J543" s="94" t="s">
        <v>873</v>
      </c>
      <c r="K543" s="94" t="s">
        <v>970</v>
      </c>
      <c r="L543" s="94" t="s">
        <v>297</v>
      </c>
    </row>
    <row r="544" spans="2:12">
      <c r="B544" s="89"/>
      <c r="C544" s="69" t="str">
        <f t="shared" ca="1" si="3"/>
        <v>OK</v>
      </c>
      <c r="D544" s="94" t="s">
        <v>302</v>
      </c>
      <c r="E544" s="98">
        <v>137.39545050000001</v>
      </c>
      <c r="F544" s="94">
        <v>5094760031</v>
      </c>
      <c r="G544" s="93">
        <v>45901</v>
      </c>
      <c r="H544" s="120">
        <v>45910</v>
      </c>
      <c r="I544" s="94" t="s">
        <v>133</v>
      </c>
      <c r="J544" s="94" t="s">
        <v>873</v>
      </c>
      <c r="K544" s="94" t="s">
        <v>970</v>
      </c>
      <c r="L544" s="94" t="s">
        <v>302</v>
      </c>
    </row>
    <row r="545" spans="2:12">
      <c r="B545" s="89"/>
      <c r="C545" s="69" t="str">
        <f t="shared" ca="1" si="3"/>
        <v>OK</v>
      </c>
      <c r="D545" s="94" t="s">
        <v>303</v>
      </c>
      <c r="E545" s="98">
        <v>137.39545050000001</v>
      </c>
      <c r="F545" s="94">
        <v>5094760031</v>
      </c>
      <c r="G545" s="93">
        <v>45901</v>
      </c>
      <c r="H545" s="120">
        <v>45910</v>
      </c>
      <c r="I545" s="94" t="s">
        <v>133</v>
      </c>
      <c r="J545" s="94" t="s">
        <v>873</v>
      </c>
      <c r="K545" s="94" t="s">
        <v>970</v>
      </c>
      <c r="L545" s="94" t="s">
        <v>303</v>
      </c>
    </row>
    <row r="546" spans="2:12">
      <c r="B546" s="89"/>
      <c r="C546" s="69" t="str">
        <f t="shared" ca="1" si="3"/>
        <v>OK</v>
      </c>
      <c r="D546" s="94" t="s">
        <v>441</v>
      </c>
      <c r="E546" s="98">
        <v>151.1340845</v>
      </c>
      <c r="F546" s="94">
        <v>5094760031</v>
      </c>
      <c r="G546" s="93">
        <v>45901</v>
      </c>
      <c r="H546" s="120">
        <v>45910</v>
      </c>
      <c r="I546" s="94" t="s">
        <v>133</v>
      </c>
      <c r="J546" s="94" t="s">
        <v>873</v>
      </c>
      <c r="K546" s="94" t="s">
        <v>970</v>
      </c>
      <c r="L546" s="94" t="s">
        <v>441</v>
      </c>
    </row>
    <row r="547" spans="2:12">
      <c r="B547" s="89"/>
      <c r="C547" s="69" t="str">
        <f t="shared" ca="1" si="3"/>
        <v>OK</v>
      </c>
      <c r="D547" s="94" t="s">
        <v>316</v>
      </c>
      <c r="E547" s="98">
        <v>175.56844550000002</v>
      </c>
      <c r="F547" s="94">
        <v>5094760031</v>
      </c>
      <c r="G547" s="93">
        <v>45901</v>
      </c>
      <c r="H547" s="120">
        <v>45910</v>
      </c>
      <c r="I547" s="94" t="s">
        <v>133</v>
      </c>
      <c r="J547" s="94" t="s">
        <v>873</v>
      </c>
      <c r="K547" s="94" t="s">
        <v>970</v>
      </c>
      <c r="L547" s="94" t="s">
        <v>316</v>
      </c>
    </row>
    <row r="548" spans="2:12">
      <c r="B548" s="89"/>
      <c r="C548" s="69" t="str">
        <f t="shared" ca="1" si="3"/>
        <v>OK</v>
      </c>
      <c r="D548" s="94" t="s">
        <v>317</v>
      </c>
      <c r="E548" s="98">
        <v>167.2050065</v>
      </c>
      <c r="F548" s="94">
        <v>5094760031</v>
      </c>
      <c r="G548" s="93">
        <v>45901</v>
      </c>
      <c r="H548" s="120">
        <v>45910</v>
      </c>
      <c r="I548" s="94" t="s">
        <v>133</v>
      </c>
      <c r="J548" s="94" t="s">
        <v>873</v>
      </c>
      <c r="K548" s="94" t="s">
        <v>970</v>
      </c>
      <c r="L548" s="94" t="s">
        <v>317</v>
      </c>
    </row>
    <row r="549" spans="2:12">
      <c r="B549" s="89"/>
      <c r="C549" s="69" t="str">
        <f t="shared" ca="1" si="3"/>
        <v>OK</v>
      </c>
      <c r="D549" s="94" t="s">
        <v>321</v>
      </c>
      <c r="E549" s="98">
        <v>164.73606100000001</v>
      </c>
      <c r="F549" s="94">
        <v>5094760031</v>
      </c>
      <c r="G549" s="93">
        <v>45901</v>
      </c>
      <c r="H549" s="120">
        <v>45910</v>
      </c>
      <c r="I549" s="94" t="s">
        <v>133</v>
      </c>
      <c r="J549" s="94" t="s">
        <v>873</v>
      </c>
      <c r="K549" s="94" t="s">
        <v>970</v>
      </c>
      <c r="L549" s="94" t="s">
        <v>321</v>
      </c>
    </row>
    <row r="550" spans="2:12">
      <c r="B550" s="89"/>
      <c r="C550" s="69" t="str">
        <f t="shared" ca="1" si="3"/>
        <v>OK</v>
      </c>
      <c r="D550" s="94" t="s">
        <v>321</v>
      </c>
      <c r="E550" s="98">
        <v>101.17210249999999</v>
      </c>
      <c r="F550" s="94">
        <v>5094760031</v>
      </c>
      <c r="G550" s="93">
        <v>45901</v>
      </c>
      <c r="H550" s="120">
        <v>45910</v>
      </c>
      <c r="I550" s="94" t="s">
        <v>133</v>
      </c>
      <c r="J550" s="94" t="s">
        <v>873</v>
      </c>
      <c r="K550" s="94" t="s">
        <v>970</v>
      </c>
      <c r="L550" s="94" t="s">
        <v>321</v>
      </c>
    </row>
    <row r="551" spans="2:12">
      <c r="B551" s="89"/>
      <c r="C551" s="69" t="str">
        <f t="shared" ca="1" si="3"/>
        <v>OK</v>
      </c>
      <c r="D551" s="94" t="s">
        <v>323</v>
      </c>
      <c r="E551" s="98">
        <v>248.78042350000001</v>
      </c>
      <c r="F551" s="94">
        <v>5094760031</v>
      </c>
      <c r="G551" s="93">
        <v>45901</v>
      </c>
      <c r="H551" s="120">
        <v>45910</v>
      </c>
      <c r="I551" s="94" t="s">
        <v>133</v>
      </c>
      <c r="J551" s="94" t="s">
        <v>873</v>
      </c>
      <c r="K551" s="94" t="s">
        <v>970</v>
      </c>
      <c r="L551" s="94" t="s">
        <v>323</v>
      </c>
    </row>
    <row r="552" spans="2:12">
      <c r="B552" s="89"/>
      <c r="C552" s="69" t="str">
        <f t="shared" ca="1" si="3"/>
        <v>OK</v>
      </c>
      <c r="D552" s="94" t="s">
        <v>325</v>
      </c>
      <c r="E552" s="98">
        <v>151.1340845</v>
      </c>
      <c r="F552" s="94">
        <v>5094760031</v>
      </c>
      <c r="G552" s="93">
        <v>45901</v>
      </c>
      <c r="H552" s="120">
        <v>45910</v>
      </c>
      <c r="I552" s="94" t="s">
        <v>133</v>
      </c>
      <c r="J552" s="94" t="s">
        <v>873</v>
      </c>
      <c r="K552" s="94" t="s">
        <v>970</v>
      </c>
      <c r="L552" s="94" t="s">
        <v>325</v>
      </c>
    </row>
    <row r="553" spans="2:12">
      <c r="B553" s="89"/>
      <c r="C553" s="69" t="str">
        <f t="shared" ca="1" si="3"/>
        <v>OK</v>
      </c>
      <c r="D553" s="94" t="s">
        <v>326</v>
      </c>
      <c r="E553" s="98">
        <v>167.2050065</v>
      </c>
      <c r="F553" s="94">
        <v>5094760031</v>
      </c>
      <c r="G553" s="93">
        <v>45901</v>
      </c>
      <c r="H553" s="120">
        <v>45910</v>
      </c>
      <c r="I553" s="94" t="s">
        <v>133</v>
      </c>
      <c r="J553" s="94" t="s">
        <v>873</v>
      </c>
      <c r="K553" s="94" t="s">
        <v>970</v>
      </c>
      <c r="L553" s="94" t="s">
        <v>326</v>
      </c>
    </row>
    <row r="554" spans="2:12">
      <c r="B554" s="89"/>
      <c r="C554" s="69" t="str">
        <f t="shared" ca="1" si="3"/>
        <v>OK</v>
      </c>
      <c r="D554" s="94" t="s">
        <v>326</v>
      </c>
      <c r="E554" s="98">
        <v>101.17210249999999</v>
      </c>
      <c r="F554" s="94">
        <v>5094760031</v>
      </c>
      <c r="G554" s="93">
        <v>45901</v>
      </c>
      <c r="H554" s="120">
        <v>45910</v>
      </c>
      <c r="I554" s="94" t="s">
        <v>133</v>
      </c>
      <c r="J554" s="94" t="s">
        <v>873</v>
      </c>
      <c r="K554" s="94" t="s">
        <v>970</v>
      </c>
      <c r="L554" s="94" t="s">
        <v>326</v>
      </c>
    </row>
    <row r="555" spans="2:12">
      <c r="B555" s="89"/>
      <c r="C555" s="69" t="str">
        <f t="shared" ca="1" si="3"/>
        <v>OK</v>
      </c>
      <c r="D555" s="94" t="s">
        <v>326</v>
      </c>
      <c r="E555" s="98">
        <v>101.17210249999999</v>
      </c>
      <c r="F555" s="94">
        <v>5094760031</v>
      </c>
      <c r="G555" s="93">
        <v>45901</v>
      </c>
      <c r="H555" s="120">
        <v>45910</v>
      </c>
      <c r="I555" s="94" t="s">
        <v>133</v>
      </c>
      <c r="J555" s="94" t="s">
        <v>873</v>
      </c>
      <c r="K555" s="94" t="s">
        <v>970</v>
      </c>
      <c r="L555" s="94" t="s">
        <v>326</v>
      </c>
    </row>
    <row r="556" spans="2:12">
      <c r="B556" s="89"/>
      <c r="C556" s="69" t="str">
        <f t="shared" ca="1" si="3"/>
        <v>OK</v>
      </c>
      <c r="D556" s="94" t="s">
        <v>328</v>
      </c>
      <c r="E556" s="98">
        <v>151.1340845</v>
      </c>
      <c r="F556" s="94">
        <v>5094760031</v>
      </c>
      <c r="G556" s="93">
        <v>45901</v>
      </c>
      <c r="H556" s="120">
        <v>45910</v>
      </c>
      <c r="I556" s="94" t="s">
        <v>133</v>
      </c>
      <c r="J556" s="94" t="s">
        <v>873</v>
      </c>
      <c r="K556" s="94" t="s">
        <v>970</v>
      </c>
      <c r="L556" s="94" t="s">
        <v>328</v>
      </c>
    </row>
    <row r="557" spans="2:12">
      <c r="B557" s="89"/>
      <c r="C557" s="69" t="str">
        <f t="shared" ca="1" si="3"/>
        <v>OK</v>
      </c>
      <c r="D557" s="94" t="s">
        <v>329</v>
      </c>
      <c r="E557" s="98">
        <v>164.73606100000001</v>
      </c>
      <c r="F557" s="94">
        <v>5094760031</v>
      </c>
      <c r="G557" s="93">
        <v>45901</v>
      </c>
      <c r="H557" s="120">
        <v>45910</v>
      </c>
      <c r="I557" s="94" t="s">
        <v>133</v>
      </c>
      <c r="J557" s="94" t="s">
        <v>873</v>
      </c>
      <c r="K557" s="94" t="s">
        <v>970</v>
      </c>
      <c r="L557" s="94" t="s">
        <v>329</v>
      </c>
    </row>
    <row r="558" spans="2:12">
      <c r="B558" s="89"/>
      <c r="C558" s="69" t="str">
        <f t="shared" ca="1" si="3"/>
        <v>OK</v>
      </c>
      <c r="D558" s="94" t="s">
        <v>330</v>
      </c>
      <c r="E558" s="98">
        <v>151.1340845</v>
      </c>
      <c r="F558" s="94">
        <v>5094760031</v>
      </c>
      <c r="G558" s="93">
        <v>45901</v>
      </c>
      <c r="H558" s="120">
        <v>45910</v>
      </c>
      <c r="I558" s="94" t="s">
        <v>133</v>
      </c>
      <c r="J558" s="94" t="s">
        <v>873</v>
      </c>
      <c r="K558" s="94" t="s">
        <v>970</v>
      </c>
      <c r="L558" s="94" t="s">
        <v>330</v>
      </c>
    </row>
    <row r="559" spans="2:12">
      <c r="B559" s="89"/>
      <c r="C559" s="69" t="str">
        <f t="shared" ca="1" si="3"/>
        <v>OK</v>
      </c>
      <c r="D559" s="94" t="s">
        <v>331</v>
      </c>
      <c r="E559" s="98">
        <v>137.39545050000001</v>
      </c>
      <c r="F559" s="94">
        <v>5094760031</v>
      </c>
      <c r="G559" s="93">
        <v>45901</v>
      </c>
      <c r="H559" s="120">
        <v>45910</v>
      </c>
      <c r="I559" s="94" t="s">
        <v>133</v>
      </c>
      <c r="J559" s="94" t="s">
        <v>873</v>
      </c>
      <c r="K559" s="94" t="s">
        <v>970</v>
      </c>
      <c r="L559" s="94" t="s">
        <v>331</v>
      </c>
    </row>
    <row r="560" spans="2:12">
      <c r="B560" s="89"/>
      <c r="C560" s="69" t="str">
        <f t="shared" ca="1" si="3"/>
        <v>OK</v>
      </c>
      <c r="D560" s="94" t="s">
        <v>334</v>
      </c>
      <c r="E560" s="98">
        <v>164.73606100000001</v>
      </c>
      <c r="F560" s="94">
        <v>5094760031</v>
      </c>
      <c r="G560" s="93">
        <v>45901</v>
      </c>
      <c r="H560" s="120">
        <v>45910</v>
      </c>
      <c r="I560" s="94" t="s">
        <v>133</v>
      </c>
      <c r="J560" s="94" t="s">
        <v>873</v>
      </c>
      <c r="K560" s="94" t="s">
        <v>970</v>
      </c>
      <c r="L560" s="94" t="s">
        <v>334</v>
      </c>
    </row>
    <row r="561" spans="2:12">
      <c r="B561" s="89"/>
      <c r="C561" s="69" t="str">
        <f t="shared" ca="1" si="3"/>
        <v>OK</v>
      </c>
      <c r="D561" s="94" t="s">
        <v>336</v>
      </c>
      <c r="E561" s="98">
        <v>151.1340845</v>
      </c>
      <c r="F561" s="94">
        <v>5094760031</v>
      </c>
      <c r="G561" s="93">
        <v>45901</v>
      </c>
      <c r="H561" s="120">
        <v>45910</v>
      </c>
      <c r="I561" s="94" t="s">
        <v>133</v>
      </c>
      <c r="J561" s="94" t="s">
        <v>873</v>
      </c>
      <c r="K561" s="94" t="s">
        <v>970</v>
      </c>
      <c r="L561" s="94" t="s">
        <v>336</v>
      </c>
    </row>
    <row r="562" spans="2:12">
      <c r="B562" s="89"/>
      <c r="C562" s="69" t="str">
        <f t="shared" ca="1" si="3"/>
        <v>OK</v>
      </c>
      <c r="D562" s="94" t="s">
        <v>337</v>
      </c>
      <c r="E562" s="98">
        <v>164.73606100000001</v>
      </c>
      <c r="F562" s="94">
        <v>5094760031</v>
      </c>
      <c r="G562" s="93">
        <v>45901</v>
      </c>
      <c r="H562" s="120">
        <v>45910</v>
      </c>
      <c r="I562" s="94" t="s">
        <v>133</v>
      </c>
      <c r="J562" s="94" t="s">
        <v>873</v>
      </c>
      <c r="K562" s="94" t="s">
        <v>970</v>
      </c>
      <c r="L562" s="94" t="s">
        <v>709</v>
      </c>
    </row>
    <row r="563" spans="2:12">
      <c r="B563" s="89"/>
      <c r="C563" s="69" t="str">
        <f t="shared" ca="1" si="3"/>
        <v>OK</v>
      </c>
      <c r="D563" s="94" t="s">
        <v>339</v>
      </c>
      <c r="E563" s="98">
        <v>151.1340845</v>
      </c>
      <c r="F563" s="94">
        <v>5094760031</v>
      </c>
      <c r="G563" s="93">
        <v>45901</v>
      </c>
      <c r="H563" s="120">
        <v>45910</v>
      </c>
      <c r="I563" s="94" t="s">
        <v>133</v>
      </c>
      <c r="J563" s="94" t="s">
        <v>873</v>
      </c>
      <c r="K563" s="94" t="s">
        <v>970</v>
      </c>
      <c r="L563" s="94" t="s">
        <v>339</v>
      </c>
    </row>
    <row r="564" spans="2:12">
      <c r="B564" s="89"/>
      <c r="C564" s="69" t="str">
        <f t="shared" ca="1" si="3"/>
        <v>OK</v>
      </c>
      <c r="D564" s="94" t="s">
        <v>339</v>
      </c>
      <c r="E564" s="98">
        <v>151.1340845</v>
      </c>
      <c r="F564" s="94">
        <v>5094760031</v>
      </c>
      <c r="G564" s="93">
        <v>45901</v>
      </c>
      <c r="H564" s="120">
        <v>45910</v>
      </c>
      <c r="I564" s="94" t="s">
        <v>133</v>
      </c>
      <c r="J564" s="94" t="s">
        <v>873</v>
      </c>
      <c r="K564" s="94" t="s">
        <v>970</v>
      </c>
      <c r="L564" s="94" t="s">
        <v>339</v>
      </c>
    </row>
    <row r="565" spans="2:12">
      <c r="B565" s="89"/>
      <c r="C565" s="69" t="str">
        <f t="shared" ca="1" si="3"/>
        <v>OK</v>
      </c>
      <c r="D565" s="94" t="s">
        <v>342</v>
      </c>
      <c r="E565" s="98">
        <v>167.2050065</v>
      </c>
      <c r="F565" s="94">
        <v>5094760031</v>
      </c>
      <c r="G565" s="93">
        <v>45901</v>
      </c>
      <c r="H565" s="120">
        <v>45910</v>
      </c>
      <c r="I565" s="94" t="s">
        <v>133</v>
      </c>
      <c r="J565" s="94" t="s">
        <v>873</v>
      </c>
      <c r="K565" s="94" t="s">
        <v>970</v>
      </c>
      <c r="L565" s="94" t="s">
        <v>342</v>
      </c>
    </row>
    <row r="566" spans="2:12">
      <c r="B566" s="89"/>
      <c r="C566" s="69" t="str">
        <f t="shared" ca="1" si="3"/>
        <v>OK</v>
      </c>
      <c r="D566" s="118" t="s">
        <v>344</v>
      </c>
      <c r="E566" s="98">
        <v>335.84947199999999</v>
      </c>
      <c r="F566" s="94">
        <v>5094760031</v>
      </c>
      <c r="G566" s="93">
        <v>45901</v>
      </c>
      <c r="H566" s="120">
        <v>45910</v>
      </c>
      <c r="I566" s="94" t="s">
        <v>133</v>
      </c>
      <c r="J566" s="94" t="s">
        <v>873</v>
      </c>
      <c r="K566" s="94" t="s">
        <v>970</v>
      </c>
      <c r="L566" s="94" t="s">
        <v>705</v>
      </c>
    </row>
    <row r="567" spans="2:12">
      <c r="B567" s="89"/>
      <c r="C567" s="69" t="str">
        <f t="shared" ca="1" si="3"/>
        <v>OK</v>
      </c>
      <c r="D567" s="94" t="s">
        <v>347</v>
      </c>
      <c r="E567" s="98">
        <v>248.78042350000001</v>
      </c>
      <c r="F567" s="94">
        <v>5094760031</v>
      </c>
      <c r="G567" s="93">
        <v>45901</v>
      </c>
      <c r="H567" s="120">
        <v>45910</v>
      </c>
      <c r="I567" s="94" t="s">
        <v>133</v>
      </c>
      <c r="J567" s="94" t="s">
        <v>873</v>
      </c>
      <c r="K567" s="94" t="s">
        <v>970</v>
      </c>
      <c r="L567" s="94" t="s">
        <v>708</v>
      </c>
    </row>
    <row r="568" spans="2:12">
      <c r="B568" s="89"/>
      <c r="C568" s="69" t="str">
        <f t="shared" ca="1" si="3"/>
        <v>OK</v>
      </c>
      <c r="D568" s="94" t="s">
        <v>443</v>
      </c>
      <c r="E568" s="98">
        <v>151.1340845</v>
      </c>
      <c r="F568" s="94">
        <v>5094760031</v>
      </c>
      <c r="G568" s="93">
        <v>45901</v>
      </c>
      <c r="H568" s="120">
        <v>45910</v>
      </c>
      <c r="I568" s="94" t="s">
        <v>133</v>
      </c>
      <c r="J568" s="94" t="s">
        <v>873</v>
      </c>
      <c r="K568" s="94" t="s">
        <v>970</v>
      </c>
      <c r="L568" s="94" t="s">
        <v>443</v>
      </c>
    </row>
    <row r="569" spans="2:12">
      <c r="B569" s="89"/>
      <c r="C569" s="69" t="str">
        <f t="shared" ca="1" si="3"/>
        <v>OK</v>
      </c>
      <c r="D569" s="94" t="s">
        <v>349</v>
      </c>
      <c r="E569" s="98">
        <v>403.02118849999999</v>
      </c>
      <c r="F569" s="94">
        <v>5094760031</v>
      </c>
      <c r="G569" s="93">
        <v>45901</v>
      </c>
      <c r="H569" s="120">
        <v>45910</v>
      </c>
      <c r="I569" s="94" t="s">
        <v>133</v>
      </c>
      <c r="J569" s="94" t="s">
        <v>873</v>
      </c>
      <c r="K569" s="94" t="s">
        <v>970</v>
      </c>
      <c r="L569" s="94" t="s">
        <v>349</v>
      </c>
    </row>
    <row r="570" spans="2:12">
      <c r="B570" s="89"/>
      <c r="C570" s="69" t="str">
        <f t="shared" ca="1" si="3"/>
        <v>OK</v>
      </c>
      <c r="D570" s="94" t="s">
        <v>357</v>
      </c>
      <c r="E570" s="98">
        <v>151.1340845</v>
      </c>
      <c r="F570" s="94">
        <v>5094760031</v>
      </c>
      <c r="G570" s="93">
        <v>45901</v>
      </c>
      <c r="H570" s="120">
        <v>45910</v>
      </c>
      <c r="I570" s="94" t="s">
        <v>133</v>
      </c>
      <c r="J570" s="94" t="s">
        <v>873</v>
      </c>
      <c r="K570" s="94" t="s">
        <v>970</v>
      </c>
      <c r="L570" s="94" t="s">
        <v>357</v>
      </c>
    </row>
    <row r="571" spans="2:12">
      <c r="B571" s="89"/>
      <c r="C571" s="69" t="str">
        <f t="shared" ca="1" si="3"/>
        <v>OK</v>
      </c>
      <c r="D571" s="94" t="s">
        <v>357</v>
      </c>
      <c r="E571" s="98">
        <v>151.1340845</v>
      </c>
      <c r="F571" s="94">
        <v>5094760031</v>
      </c>
      <c r="G571" s="93">
        <v>45901</v>
      </c>
      <c r="H571" s="120">
        <v>45910</v>
      </c>
      <c r="I571" s="94" t="s">
        <v>133</v>
      </c>
      <c r="J571" s="94" t="s">
        <v>873</v>
      </c>
      <c r="K571" s="94" t="s">
        <v>970</v>
      </c>
      <c r="L571" s="94" t="s">
        <v>357</v>
      </c>
    </row>
    <row r="572" spans="2:12">
      <c r="B572" s="89"/>
      <c r="C572" s="69" t="str">
        <f t="shared" ca="1" si="3"/>
        <v>OK</v>
      </c>
      <c r="D572" s="94" t="s">
        <v>358</v>
      </c>
      <c r="E572" s="98">
        <v>137.39545050000001</v>
      </c>
      <c r="F572" s="94">
        <v>5094760031</v>
      </c>
      <c r="G572" s="93">
        <v>45901</v>
      </c>
      <c r="H572" s="120">
        <v>45910</v>
      </c>
      <c r="I572" s="94" t="s">
        <v>133</v>
      </c>
      <c r="J572" s="94" t="s">
        <v>873</v>
      </c>
      <c r="K572" s="94" t="s">
        <v>970</v>
      </c>
      <c r="L572" s="94" t="s">
        <v>358</v>
      </c>
    </row>
    <row r="573" spans="2:12">
      <c r="B573" s="89"/>
      <c r="C573" s="69" t="str">
        <f t="shared" ca="1" si="3"/>
        <v>OK</v>
      </c>
      <c r="D573" s="94" t="s">
        <v>363</v>
      </c>
      <c r="E573" s="98">
        <v>137.39545050000001</v>
      </c>
      <c r="F573" s="94">
        <v>5094760031</v>
      </c>
      <c r="G573" s="93">
        <v>45901</v>
      </c>
      <c r="H573" s="120">
        <v>45910</v>
      </c>
      <c r="I573" s="94" t="s">
        <v>133</v>
      </c>
      <c r="J573" s="94" t="s">
        <v>873</v>
      </c>
      <c r="K573" s="94" t="s">
        <v>970</v>
      </c>
      <c r="L573" s="94" t="s">
        <v>363</v>
      </c>
    </row>
    <row r="574" spans="2:12">
      <c r="B574" s="89"/>
      <c r="C574" s="69" t="str">
        <f t="shared" ca="1" si="3"/>
        <v>OK</v>
      </c>
      <c r="D574" s="94" t="s">
        <v>364</v>
      </c>
      <c r="E574" s="98">
        <v>164.73606100000001</v>
      </c>
      <c r="F574" s="94">
        <v>5094760031</v>
      </c>
      <c r="G574" s="93">
        <v>45901</v>
      </c>
      <c r="H574" s="120">
        <v>45910</v>
      </c>
      <c r="I574" s="94" t="s">
        <v>133</v>
      </c>
      <c r="J574" s="94" t="s">
        <v>873</v>
      </c>
      <c r="K574" s="94" t="s">
        <v>970</v>
      </c>
      <c r="L574" s="94" t="s">
        <v>364</v>
      </c>
    </row>
    <row r="575" spans="2:12">
      <c r="B575" s="89"/>
      <c r="C575" s="69" t="str">
        <f t="shared" ca="1" si="3"/>
        <v>OK</v>
      </c>
      <c r="D575" s="94" t="s">
        <v>367</v>
      </c>
      <c r="E575" s="98">
        <v>151.1340845</v>
      </c>
      <c r="F575" s="94">
        <v>5094760031</v>
      </c>
      <c r="G575" s="93">
        <v>45901</v>
      </c>
      <c r="H575" s="120">
        <v>45910</v>
      </c>
      <c r="I575" s="94" t="s">
        <v>133</v>
      </c>
      <c r="J575" s="94" t="s">
        <v>873</v>
      </c>
      <c r="K575" s="94" t="s">
        <v>970</v>
      </c>
      <c r="L575" s="94" t="s">
        <v>367</v>
      </c>
    </row>
    <row r="576" spans="2:12">
      <c r="B576" s="89"/>
      <c r="C576" s="69" t="str">
        <f t="shared" ca="1" si="3"/>
        <v>OK</v>
      </c>
      <c r="D576" s="94" t="s">
        <v>368</v>
      </c>
      <c r="E576" s="98">
        <v>167.2050065</v>
      </c>
      <c r="F576" s="94">
        <v>5094760031</v>
      </c>
      <c r="G576" s="93">
        <v>45901</v>
      </c>
      <c r="H576" s="120">
        <v>45910</v>
      </c>
      <c r="I576" s="94" t="s">
        <v>133</v>
      </c>
      <c r="J576" s="94" t="s">
        <v>873</v>
      </c>
      <c r="K576" s="94" t="s">
        <v>970</v>
      </c>
      <c r="L576" s="94" t="s">
        <v>368</v>
      </c>
    </row>
    <row r="577" spans="2:12">
      <c r="B577" s="89"/>
      <c r="C577" s="69" t="str">
        <f t="shared" ca="1" si="3"/>
        <v>OK</v>
      </c>
      <c r="D577" s="94" t="s">
        <v>375</v>
      </c>
      <c r="E577" s="98">
        <v>151.1340845</v>
      </c>
      <c r="F577" s="94">
        <v>5094760031</v>
      </c>
      <c r="G577" s="93">
        <v>45901</v>
      </c>
      <c r="H577" s="120">
        <v>45910</v>
      </c>
      <c r="I577" s="94" t="s">
        <v>133</v>
      </c>
      <c r="J577" s="94" t="s">
        <v>873</v>
      </c>
      <c r="K577" s="94" t="s">
        <v>970</v>
      </c>
      <c r="L577" s="94" t="s">
        <v>375</v>
      </c>
    </row>
    <row r="578" spans="2:12">
      <c r="B578" s="89"/>
      <c r="C578" s="69" t="str">
        <f t="shared" ca="1" si="3"/>
        <v>OK</v>
      </c>
      <c r="D578" s="94" t="s">
        <v>378</v>
      </c>
      <c r="E578" s="98">
        <v>151.1340845</v>
      </c>
      <c r="F578" s="94">
        <v>5094760031</v>
      </c>
      <c r="G578" s="93">
        <v>45901</v>
      </c>
      <c r="H578" s="120">
        <v>45910</v>
      </c>
      <c r="I578" s="94" t="s">
        <v>133</v>
      </c>
      <c r="J578" s="94" t="s">
        <v>873</v>
      </c>
      <c r="K578" s="94" t="s">
        <v>970</v>
      </c>
      <c r="L578" s="94" t="s">
        <v>378</v>
      </c>
    </row>
    <row r="579" spans="2:12">
      <c r="B579" s="89"/>
      <c r="C579" s="69" t="str">
        <f t="shared" ca="1" si="3"/>
        <v>OK</v>
      </c>
      <c r="D579" s="94" t="s">
        <v>382</v>
      </c>
      <c r="E579" s="98">
        <v>151.1340845</v>
      </c>
      <c r="F579" s="94">
        <v>5094760031</v>
      </c>
      <c r="G579" s="93">
        <v>45901</v>
      </c>
      <c r="H579" s="120">
        <v>45910</v>
      </c>
      <c r="I579" s="94" t="s">
        <v>133</v>
      </c>
      <c r="J579" s="94" t="s">
        <v>873</v>
      </c>
      <c r="K579" s="94" t="s">
        <v>970</v>
      </c>
      <c r="L579" s="94" t="s">
        <v>382</v>
      </c>
    </row>
    <row r="580" spans="2:12">
      <c r="B580" s="89"/>
      <c r="C580" s="69" t="str">
        <f t="shared" ca="1" si="3"/>
        <v>OK</v>
      </c>
      <c r="D580" s="94" t="s">
        <v>382</v>
      </c>
      <c r="E580" s="98">
        <v>101.17210249999999</v>
      </c>
      <c r="F580" s="94">
        <v>5094760031</v>
      </c>
      <c r="G580" s="93">
        <v>45901</v>
      </c>
      <c r="H580" s="120">
        <v>45910</v>
      </c>
      <c r="I580" s="94" t="s">
        <v>133</v>
      </c>
      <c r="J580" s="94" t="s">
        <v>873</v>
      </c>
      <c r="K580" s="94" t="s">
        <v>970</v>
      </c>
      <c r="L580" s="94" t="s">
        <v>382</v>
      </c>
    </row>
    <row r="581" spans="2:12">
      <c r="B581" s="89"/>
      <c r="C581" s="69" t="str">
        <f t="shared" ca="1" si="3"/>
        <v>OK</v>
      </c>
      <c r="D581" s="94" t="s">
        <v>384</v>
      </c>
      <c r="E581" s="98">
        <v>248.78042350000001</v>
      </c>
      <c r="F581" s="94">
        <v>5094760031</v>
      </c>
      <c r="G581" s="93">
        <v>45901</v>
      </c>
      <c r="H581" s="120">
        <v>45910</v>
      </c>
      <c r="I581" s="94" t="s">
        <v>133</v>
      </c>
      <c r="J581" s="94" t="s">
        <v>873</v>
      </c>
      <c r="K581" s="94" t="s">
        <v>970</v>
      </c>
      <c r="L581" s="94" t="s">
        <v>384</v>
      </c>
    </row>
    <row r="582" spans="2:12">
      <c r="B582" s="89"/>
      <c r="C582" s="69" t="str">
        <f t="shared" ca="1" si="3"/>
        <v>OK</v>
      </c>
      <c r="D582" s="94" t="s">
        <v>385</v>
      </c>
      <c r="E582" s="98">
        <v>175.56844550000002</v>
      </c>
      <c r="F582" s="94">
        <v>5094760031</v>
      </c>
      <c r="G582" s="93">
        <v>45901</v>
      </c>
      <c r="H582" s="120">
        <v>45910</v>
      </c>
      <c r="I582" s="94" t="s">
        <v>133</v>
      </c>
      <c r="J582" s="94" t="s">
        <v>873</v>
      </c>
      <c r="K582" s="94" t="s">
        <v>970</v>
      </c>
      <c r="L582" s="94" t="s">
        <v>385</v>
      </c>
    </row>
    <row r="583" spans="2:12">
      <c r="B583" s="89"/>
      <c r="C583" s="69" t="str">
        <f t="shared" ca="1" si="3"/>
        <v>OK</v>
      </c>
      <c r="D583" s="94" t="s">
        <v>391</v>
      </c>
      <c r="E583" s="98">
        <v>606.95062050000001</v>
      </c>
      <c r="F583" s="94">
        <v>5094760031</v>
      </c>
      <c r="G583" s="93">
        <v>45901</v>
      </c>
      <c r="H583" s="120">
        <v>45910</v>
      </c>
      <c r="I583" s="94" t="s">
        <v>133</v>
      </c>
      <c r="J583" s="94" t="s">
        <v>873</v>
      </c>
      <c r="K583" s="94" t="s">
        <v>970</v>
      </c>
      <c r="L583" s="94" t="s">
        <v>391</v>
      </c>
    </row>
    <row r="584" spans="2:12">
      <c r="B584" s="89"/>
      <c r="C584" s="69" t="str">
        <f t="shared" ca="1" si="3"/>
        <v>OK</v>
      </c>
      <c r="D584" s="94" t="s">
        <v>392</v>
      </c>
      <c r="E584" s="98">
        <v>167.2050065</v>
      </c>
      <c r="F584" s="94">
        <v>5094760031</v>
      </c>
      <c r="G584" s="93">
        <v>45901</v>
      </c>
      <c r="H584" s="120">
        <v>45910</v>
      </c>
      <c r="I584" s="94" t="s">
        <v>133</v>
      </c>
      <c r="J584" s="94" t="s">
        <v>873</v>
      </c>
      <c r="K584" s="94" t="s">
        <v>970</v>
      </c>
      <c r="L584" s="94" t="s">
        <v>392</v>
      </c>
    </row>
    <row r="585" spans="2:12">
      <c r="B585" s="89"/>
      <c r="C585" s="69" t="str">
        <f t="shared" ca="1" si="3"/>
        <v>OK</v>
      </c>
      <c r="D585" s="94" t="s">
        <v>392</v>
      </c>
      <c r="E585" s="98">
        <v>101.17210249999999</v>
      </c>
      <c r="F585" s="94">
        <v>5094760031</v>
      </c>
      <c r="G585" s="93">
        <v>45901</v>
      </c>
      <c r="H585" s="120">
        <v>45910</v>
      </c>
      <c r="I585" s="94" t="s">
        <v>133</v>
      </c>
      <c r="J585" s="94" t="s">
        <v>873</v>
      </c>
      <c r="K585" s="94" t="s">
        <v>970</v>
      </c>
      <c r="L585" s="94" t="s">
        <v>392</v>
      </c>
    </row>
    <row r="586" spans="2:12">
      <c r="B586" s="89"/>
      <c r="C586" s="69" t="str">
        <f t="shared" ca="1" si="3"/>
        <v>OK</v>
      </c>
      <c r="D586" s="94" t="s">
        <v>816</v>
      </c>
      <c r="E586" s="98">
        <v>164.73606100000001</v>
      </c>
      <c r="F586" s="94">
        <v>5094760031</v>
      </c>
      <c r="G586" s="93">
        <v>45901</v>
      </c>
      <c r="H586" s="120">
        <v>45910</v>
      </c>
      <c r="I586" s="94" t="s">
        <v>133</v>
      </c>
      <c r="J586" s="94" t="s">
        <v>873</v>
      </c>
      <c r="K586" s="94" t="s">
        <v>970</v>
      </c>
      <c r="L586" s="94" t="s">
        <v>816</v>
      </c>
    </row>
    <row r="587" spans="2:12">
      <c r="B587" s="89"/>
      <c r="C587" s="69" t="str">
        <f t="shared" ca="1" si="3"/>
        <v>OK</v>
      </c>
      <c r="D587" s="94" t="s">
        <v>395</v>
      </c>
      <c r="E587" s="98">
        <v>151.1340845</v>
      </c>
      <c r="F587" s="94">
        <v>5094760031</v>
      </c>
      <c r="G587" s="93">
        <v>45901</v>
      </c>
      <c r="H587" s="120">
        <v>45910</v>
      </c>
      <c r="I587" s="94" t="s">
        <v>133</v>
      </c>
      <c r="J587" s="94" t="s">
        <v>873</v>
      </c>
      <c r="K587" s="94" t="s">
        <v>970</v>
      </c>
      <c r="L587" s="94" t="s">
        <v>395</v>
      </c>
    </row>
    <row r="588" spans="2:12">
      <c r="B588" s="89"/>
      <c r="C588" s="69" t="str">
        <f t="shared" ca="1" si="3"/>
        <v>OK</v>
      </c>
      <c r="D588" s="94" t="s">
        <v>401</v>
      </c>
      <c r="E588" s="98">
        <v>248.78042350000001</v>
      </c>
      <c r="F588" s="94">
        <v>5094760031</v>
      </c>
      <c r="G588" s="93">
        <v>45901</v>
      </c>
      <c r="H588" s="120">
        <v>45910</v>
      </c>
      <c r="I588" s="94" t="s">
        <v>133</v>
      </c>
      <c r="J588" s="94" t="s">
        <v>873</v>
      </c>
      <c r="K588" s="94" t="s">
        <v>970</v>
      </c>
      <c r="L588" s="94" t="s">
        <v>401</v>
      </c>
    </row>
    <row r="589" spans="2:12">
      <c r="B589" s="89"/>
      <c r="C589" s="69" t="str">
        <f t="shared" ca="1" si="3"/>
        <v>OK</v>
      </c>
      <c r="D589" s="94" t="s">
        <v>404</v>
      </c>
      <c r="E589" s="98">
        <v>151.1340845</v>
      </c>
      <c r="F589" s="94">
        <v>5094760031</v>
      </c>
      <c r="G589" s="93">
        <v>45901</v>
      </c>
      <c r="H589" s="120">
        <v>45910</v>
      </c>
      <c r="I589" s="94" t="s">
        <v>133</v>
      </c>
      <c r="J589" s="94" t="s">
        <v>873</v>
      </c>
      <c r="K589" s="94" t="s">
        <v>970</v>
      </c>
      <c r="L589" s="94" t="s">
        <v>404</v>
      </c>
    </row>
    <row r="590" spans="2:12">
      <c r="B590" s="89"/>
      <c r="C590" s="69" t="str">
        <f t="shared" ca="1" si="3"/>
        <v>OK</v>
      </c>
      <c r="D590" s="94" t="s">
        <v>405</v>
      </c>
      <c r="E590" s="98">
        <v>167.2050065</v>
      </c>
      <c r="F590" s="94">
        <v>5094760031</v>
      </c>
      <c r="G590" s="93">
        <v>45901</v>
      </c>
      <c r="H590" s="120">
        <v>45910</v>
      </c>
      <c r="I590" s="94" t="s">
        <v>133</v>
      </c>
      <c r="J590" s="94" t="s">
        <v>873</v>
      </c>
      <c r="K590" s="94" t="s">
        <v>970</v>
      </c>
      <c r="L590" s="94" t="s">
        <v>405</v>
      </c>
    </row>
    <row r="591" spans="2:12">
      <c r="B591" s="89"/>
      <c r="C591" s="69" t="str">
        <f t="shared" ca="1" si="3"/>
        <v>OK</v>
      </c>
      <c r="D591" s="94" t="s">
        <v>407</v>
      </c>
      <c r="E591" s="98">
        <v>335.84947199999999</v>
      </c>
      <c r="F591" s="94">
        <v>5094760031</v>
      </c>
      <c r="G591" s="93">
        <v>45901</v>
      </c>
      <c r="H591" s="120">
        <v>45910</v>
      </c>
      <c r="I591" s="94" t="s">
        <v>133</v>
      </c>
      <c r="J591" s="94" t="s">
        <v>873</v>
      </c>
      <c r="K591" s="94" t="s">
        <v>970</v>
      </c>
      <c r="L591" s="94" t="s">
        <v>407</v>
      </c>
    </row>
    <row r="592" spans="2:12">
      <c r="B592" s="89"/>
      <c r="C592" s="69" t="str">
        <f t="shared" ca="1" si="3"/>
        <v>OK</v>
      </c>
      <c r="D592" s="94" t="s">
        <v>407</v>
      </c>
      <c r="E592" s="98">
        <v>248.78042350000001</v>
      </c>
      <c r="F592" s="94">
        <v>5094760031</v>
      </c>
      <c r="G592" s="93">
        <v>45901</v>
      </c>
      <c r="H592" s="120">
        <v>45910</v>
      </c>
      <c r="I592" s="94" t="s">
        <v>133</v>
      </c>
      <c r="J592" s="94" t="s">
        <v>873</v>
      </c>
      <c r="K592" s="94" t="s">
        <v>970</v>
      </c>
      <c r="L592" s="94" t="s">
        <v>407</v>
      </c>
    </row>
    <row r="593" spans="2:12">
      <c r="B593" s="89"/>
      <c r="C593" s="69" t="str">
        <f t="shared" ca="1" si="3"/>
        <v>OK</v>
      </c>
      <c r="D593" s="94" t="s">
        <v>407</v>
      </c>
      <c r="E593" s="98">
        <v>101.17210249999999</v>
      </c>
      <c r="F593" s="94">
        <v>5094760031</v>
      </c>
      <c r="G593" s="93">
        <v>45901</v>
      </c>
      <c r="H593" s="120">
        <v>45910</v>
      </c>
      <c r="I593" s="94" t="s">
        <v>133</v>
      </c>
      <c r="J593" s="94" t="s">
        <v>873</v>
      </c>
      <c r="K593" s="94" t="s">
        <v>970</v>
      </c>
      <c r="L593" s="94" t="s">
        <v>407</v>
      </c>
    </row>
    <row r="594" spans="2:12">
      <c r="B594" s="89"/>
      <c r="C594" s="69" t="str">
        <f t="shared" ca="1" si="3"/>
        <v>OK</v>
      </c>
      <c r="D594" s="94" t="s">
        <v>409</v>
      </c>
      <c r="E594" s="98">
        <v>248.78042350000001</v>
      </c>
      <c r="F594" s="94">
        <v>5094760031</v>
      </c>
      <c r="G594" s="93">
        <v>45901</v>
      </c>
      <c r="H594" s="120">
        <v>45910</v>
      </c>
      <c r="I594" s="94" t="s">
        <v>133</v>
      </c>
      <c r="J594" s="94" t="s">
        <v>873</v>
      </c>
      <c r="K594" s="94" t="s">
        <v>970</v>
      </c>
      <c r="L594" s="94" t="s">
        <v>409</v>
      </c>
    </row>
    <row r="595" spans="2:12">
      <c r="B595" s="89"/>
      <c r="C595" s="69" t="str">
        <f t="shared" ca="1" si="3"/>
        <v>OK</v>
      </c>
      <c r="D595" s="94" t="s">
        <v>451</v>
      </c>
      <c r="E595" s="98">
        <v>167.2050065</v>
      </c>
      <c r="F595" s="94">
        <v>5094760031</v>
      </c>
      <c r="G595" s="93">
        <v>45901</v>
      </c>
      <c r="H595" s="120">
        <v>45910</v>
      </c>
      <c r="I595" s="94" t="s">
        <v>133</v>
      </c>
      <c r="J595" s="94" t="s">
        <v>873</v>
      </c>
      <c r="K595" s="94" t="s">
        <v>970</v>
      </c>
      <c r="L595" s="94" t="s">
        <v>451</v>
      </c>
    </row>
    <row r="596" spans="2:12">
      <c r="B596" s="89"/>
      <c r="C596" s="69" t="str">
        <f t="shared" ca="1" si="3"/>
        <v>OK</v>
      </c>
      <c r="D596" s="94" t="s">
        <v>415</v>
      </c>
      <c r="E596" s="98">
        <v>151.1340845</v>
      </c>
      <c r="F596" s="94">
        <v>5094760031</v>
      </c>
      <c r="G596" s="93">
        <v>45901</v>
      </c>
      <c r="H596" s="120">
        <v>45910</v>
      </c>
      <c r="I596" s="94" t="s">
        <v>133</v>
      </c>
      <c r="J596" s="94" t="s">
        <v>873</v>
      </c>
      <c r="K596" s="94" t="s">
        <v>970</v>
      </c>
      <c r="L596" s="94" t="s">
        <v>415</v>
      </c>
    </row>
    <row r="597" spans="2:12">
      <c r="B597" s="89"/>
      <c r="C597" s="69" t="str">
        <f t="shared" ca="1" si="3"/>
        <v>OK</v>
      </c>
      <c r="D597" s="94" t="s">
        <v>416</v>
      </c>
      <c r="E597" s="98">
        <v>137.39545050000001</v>
      </c>
      <c r="F597" s="94">
        <v>5094760031</v>
      </c>
      <c r="G597" s="93">
        <v>45901</v>
      </c>
      <c r="H597" s="120">
        <v>45910</v>
      </c>
      <c r="I597" s="94" t="s">
        <v>133</v>
      </c>
      <c r="J597" s="94" t="s">
        <v>873</v>
      </c>
      <c r="K597" s="94" t="s">
        <v>970</v>
      </c>
      <c r="L597" s="94" t="s">
        <v>417</v>
      </c>
    </row>
    <row r="598" spans="2:12">
      <c r="B598" s="89"/>
      <c r="C598" s="69" t="str">
        <f t="shared" ca="1" si="3"/>
        <v>OK</v>
      </c>
      <c r="D598" s="94" t="s">
        <v>418</v>
      </c>
      <c r="E598" s="98">
        <v>167.2050065</v>
      </c>
      <c r="F598" s="94">
        <v>5094760031</v>
      </c>
      <c r="G598" s="93">
        <v>45901</v>
      </c>
      <c r="H598" s="120">
        <v>45910</v>
      </c>
      <c r="I598" s="94" t="s">
        <v>133</v>
      </c>
      <c r="J598" s="94" t="s">
        <v>873</v>
      </c>
      <c r="K598" s="94" t="s">
        <v>970</v>
      </c>
      <c r="L598" s="94" t="s">
        <v>419</v>
      </c>
    </row>
    <row r="599" spans="2:12">
      <c r="B599" s="89"/>
      <c r="C599" s="69" t="str">
        <f t="shared" ca="1" si="3"/>
        <v>OK</v>
      </c>
      <c r="D599" s="94" t="s">
        <v>427</v>
      </c>
      <c r="E599" s="98">
        <v>175.56844550000002</v>
      </c>
      <c r="F599" s="94">
        <v>5094760031</v>
      </c>
      <c r="G599" s="93">
        <v>45901</v>
      </c>
      <c r="H599" s="120">
        <v>45910</v>
      </c>
      <c r="I599" s="94" t="s">
        <v>133</v>
      </c>
      <c r="J599" s="94" t="s">
        <v>873</v>
      </c>
      <c r="K599" s="94" t="s">
        <v>970</v>
      </c>
      <c r="L599" s="94" t="s">
        <v>427</v>
      </c>
    </row>
    <row r="600" spans="2:12">
      <c r="B600" s="89"/>
      <c r="C600" s="69" t="str">
        <f t="shared" ca="1" si="3"/>
        <v>OK</v>
      </c>
      <c r="D600" s="94" t="s">
        <v>428</v>
      </c>
      <c r="E600" s="98">
        <v>137.39545050000001</v>
      </c>
      <c r="F600" s="94">
        <v>5094760031</v>
      </c>
      <c r="G600" s="93">
        <v>45901</v>
      </c>
      <c r="H600" s="120">
        <v>45910</v>
      </c>
      <c r="I600" s="94" t="s">
        <v>133</v>
      </c>
      <c r="J600" s="94" t="s">
        <v>873</v>
      </c>
      <c r="K600" s="94" t="s">
        <v>970</v>
      </c>
      <c r="L600" s="94" t="s">
        <v>713</v>
      </c>
    </row>
    <row r="601" spans="2:12">
      <c r="B601" s="89"/>
      <c r="C601" s="69" t="str">
        <f t="shared" ca="1" si="3"/>
        <v>OK</v>
      </c>
      <c r="D601" s="94" t="s">
        <v>430</v>
      </c>
      <c r="E601" s="98">
        <v>164.73606100000001</v>
      </c>
      <c r="F601" s="94">
        <v>5094760031</v>
      </c>
      <c r="G601" s="93">
        <v>45901</v>
      </c>
      <c r="H601" s="120">
        <v>45910</v>
      </c>
      <c r="I601" s="94" t="s">
        <v>133</v>
      </c>
      <c r="J601" s="94" t="s">
        <v>873</v>
      </c>
      <c r="K601" s="94" t="s">
        <v>970</v>
      </c>
      <c r="L601" s="94" t="s">
        <v>430</v>
      </c>
    </row>
    <row r="602" spans="2:12">
      <c r="B602" s="89"/>
      <c r="C602" s="69" t="str">
        <f t="shared" ca="1" si="3"/>
        <v>OK</v>
      </c>
      <c r="D602" s="94" t="s">
        <v>297</v>
      </c>
      <c r="E602" s="98">
        <v>165.24624900000001</v>
      </c>
      <c r="F602" s="94">
        <v>5094760031</v>
      </c>
      <c r="G602" s="93">
        <v>45901</v>
      </c>
      <c r="H602" s="120">
        <v>45910</v>
      </c>
      <c r="I602" s="94" t="s">
        <v>133</v>
      </c>
      <c r="J602" s="94" t="s">
        <v>873</v>
      </c>
      <c r="K602" s="94" t="s">
        <v>970</v>
      </c>
      <c r="L602" s="94" t="s">
        <v>297</v>
      </c>
    </row>
    <row r="603" spans="2:12">
      <c r="B603" s="89"/>
      <c r="C603" s="69" t="str">
        <f t="shared" ca="1" si="3"/>
        <v>OK</v>
      </c>
      <c r="D603" s="94" t="s">
        <v>297</v>
      </c>
      <c r="E603" s="98">
        <v>165.24624900000001</v>
      </c>
      <c r="F603" s="94">
        <v>5094760031</v>
      </c>
      <c r="G603" s="93">
        <v>45901</v>
      </c>
      <c r="H603" s="120">
        <v>45910</v>
      </c>
      <c r="I603" s="94" t="s">
        <v>133</v>
      </c>
      <c r="J603" s="94" t="s">
        <v>873</v>
      </c>
      <c r="K603" s="94" t="s">
        <v>970</v>
      </c>
      <c r="L603" s="94" t="s">
        <v>297</v>
      </c>
    </row>
    <row r="604" spans="2:12">
      <c r="B604" s="89"/>
      <c r="C604" s="69" t="str">
        <f t="shared" ca="1" si="3"/>
        <v>OK</v>
      </c>
      <c r="D604" s="94" t="s">
        <v>297</v>
      </c>
      <c r="E604" s="98">
        <v>224.40983600000001</v>
      </c>
      <c r="F604" s="94">
        <v>5094760031</v>
      </c>
      <c r="G604" s="93">
        <v>45901</v>
      </c>
      <c r="H604" s="120">
        <v>45910</v>
      </c>
      <c r="I604" s="94" t="s">
        <v>133</v>
      </c>
      <c r="J604" s="94" t="s">
        <v>873</v>
      </c>
      <c r="K604" s="94" t="s">
        <v>970</v>
      </c>
      <c r="L604" s="94" t="s">
        <v>297</v>
      </c>
    </row>
    <row r="605" spans="2:12">
      <c r="B605" s="89"/>
      <c r="C605" s="69" t="str">
        <f t="shared" ca="1" si="3"/>
        <v>OK</v>
      </c>
      <c r="D605" s="94" t="s">
        <v>326</v>
      </c>
      <c r="E605" s="98">
        <v>165.24624900000001</v>
      </c>
      <c r="F605" s="94">
        <v>5094760031</v>
      </c>
      <c r="G605" s="93">
        <v>45901</v>
      </c>
      <c r="H605" s="120">
        <v>45910</v>
      </c>
      <c r="I605" s="94" t="s">
        <v>133</v>
      </c>
      <c r="J605" s="94" t="s">
        <v>873</v>
      </c>
      <c r="K605" s="94" t="s">
        <v>970</v>
      </c>
      <c r="L605" s="94" t="s">
        <v>326</v>
      </c>
    </row>
    <row r="606" spans="2:12">
      <c r="B606" s="89"/>
      <c r="C606" s="69" t="str">
        <f t="shared" ca="1" si="3"/>
        <v>OK</v>
      </c>
      <c r="D606" s="94" t="s">
        <v>326</v>
      </c>
      <c r="E606" s="98">
        <v>165.24624900000001</v>
      </c>
      <c r="F606" s="94">
        <v>5094760031</v>
      </c>
      <c r="G606" s="93">
        <v>45901</v>
      </c>
      <c r="H606" s="120">
        <v>45910</v>
      </c>
      <c r="I606" s="94" t="s">
        <v>133</v>
      </c>
      <c r="J606" s="94" t="s">
        <v>873</v>
      </c>
      <c r="K606" s="94" t="s">
        <v>970</v>
      </c>
      <c r="L606" s="94" t="s">
        <v>326</v>
      </c>
    </row>
    <row r="607" spans="2:12">
      <c r="B607" s="89"/>
      <c r="C607" s="69" t="str">
        <f t="shared" ca="1" si="3"/>
        <v>OK</v>
      </c>
      <c r="D607" s="94" t="s">
        <v>392</v>
      </c>
      <c r="E607" s="98">
        <v>165.24624900000001</v>
      </c>
      <c r="F607" s="94">
        <v>5094760031</v>
      </c>
      <c r="G607" s="93">
        <v>45901</v>
      </c>
      <c r="H607" s="120">
        <v>45910</v>
      </c>
      <c r="I607" s="94" t="s">
        <v>133</v>
      </c>
      <c r="J607" s="94" t="s">
        <v>873</v>
      </c>
      <c r="K607" s="94" t="s">
        <v>970</v>
      </c>
      <c r="L607" s="94" t="s">
        <v>392</v>
      </c>
    </row>
    <row r="608" spans="2:12">
      <c r="B608" s="89"/>
      <c r="C608" s="69" t="str">
        <f t="shared" ca="1" si="3"/>
        <v>OK</v>
      </c>
      <c r="D608" s="94" t="s">
        <v>357</v>
      </c>
      <c r="E608" s="98">
        <v>246.8489975</v>
      </c>
      <c r="F608" s="94">
        <v>5094760031</v>
      </c>
      <c r="G608" s="93">
        <v>45901</v>
      </c>
      <c r="H608" s="120">
        <v>45910</v>
      </c>
      <c r="I608" s="94" t="s">
        <v>133</v>
      </c>
      <c r="J608" s="94" t="s">
        <v>873</v>
      </c>
      <c r="K608" s="94" t="s">
        <v>970</v>
      </c>
      <c r="L608" s="94" t="s">
        <v>357</v>
      </c>
    </row>
    <row r="609" spans="2:12">
      <c r="B609" s="89"/>
      <c r="C609" s="69" t="str">
        <f t="shared" ca="1" si="3"/>
        <v>OK</v>
      </c>
      <c r="D609" s="94" t="s">
        <v>294</v>
      </c>
      <c r="E609" s="98">
        <v>224.40983600000001</v>
      </c>
      <c r="F609" s="94">
        <v>5094760031</v>
      </c>
      <c r="G609" s="93">
        <v>45901</v>
      </c>
      <c r="H609" s="120">
        <v>45910</v>
      </c>
      <c r="I609" s="94" t="s">
        <v>133</v>
      </c>
      <c r="J609" s="94" t="s">
        <v>873</v>
      </c>
      <c r="K609" s="94" t="s">
        <v>970</v>
      </c>
      <c r="L609" s="94" t="s">
        <v>972</v>
      </c>
    </row>
    <row r="610" spans="2:12">
      <c r="B610" s="89"/>
      <c r="C610" s="69" t="str">
        <f t="shared" ca="1" si="3"/>
        <v>OK</v>
      </c>
      <c r="D610" s="94" t="s">
        <v>303</v>
      </c>
      <c r="E610" s="98">
        <v>224.40983600000001</v>
      </c>
      <c r="F610" s="94">
        <v>5094760031</v>
      </c>
      <c r="G610" s="93">
        <v>45901</v>
      </c>
      <c r="H610" s="120">
        <v>45910</v>
      </c>
      <c r="I610" s="94" t="s">
        <v>133</v>
      </c>
      <c r="J610" s="94" t="s">
        <v>873</v>
      </c>
      <c r="K610" s="94" t="s">
        <v>970</v>
      </c>
      <c r="L610" s="94" t="s">
        <v>303</v>
      </c>
    </row>
    <row r="611" spans="2:12">
      <c r="B611" s="89"/>
      <c r="C611" s="69" t="str">
        <f t="shared" ca="1" si="3"/>
        <v>OK</v>
      </c>
      <c r="D611" s="118" t="s">
        <v>287</v>
      </c>
      <c r="E611" s="98">
        <v>165.24624900000001</v>
      </c>
      <c r="F611" s="94">
        <v>5094760031</v>
      </c>
      <c r="G611" s="93">
        <v>45901</v>
      </c>
      <c r="H611" s="120">
        <v>45910</v>
      </c>
      <c r="I611" s="94" t="s">
        <v>133</v>
      </c>
      <c r="J611" s="94" t="s">
        <v>873</v>
      </c>
      <c r="K611" s="94" t="s">
        <v>970</v>
      </c>
      <c r="L611" s="94" t="s">
        <v>971</v>
      </c>
    </row>
    <row r="612" spans="2:12">
      <c r="B612" s="89"/>
      <c r="C612" s="69" t="str">
        <f t="shared" ca="1" si="3"/>
        <v>OK</v>
      </c>
      <c r="D612" s="94" t="s">
        <v>342</v>
      </c>
      <c r="E612" s="98">
        <v>273.1054585</v>
      </c>
      <c r="F612" s="94">
        <v>5094760031</v>
      </c>
      <c r="G612" s="93">
        <v>45901</v>
      </c>
      <c r="H612" s="120">
        <v>45910</v>
      </c>
      <c r="I612" s="94" t="s">
        <v>133</v>
      </c>
      <c r="J612" s="94" t="s">
        <v>873</v>
      </c>
      <c r="K612" s="94" t="s">
        <v>970</v>
      </c>
      <c r="L612" s="94" t="s">
        <v>342</v>
      </c>
    </row>
    <row r="613" spans="2:12">
      <c r="B613" s="89"/>
      <c r="C613" s="69" t="str">
        <f t="shared" ca="1" si="3"/>
        <v>OK</v>
      </c>
      <c r="D613" s="94" t="s">
        <v>368</v>
      </c>
      <c r="E613" s="98">
        <v>273.1054585</v>
      </c>
      <c r="F613" s="94">
        <v>5094760031</v>
      </c>
      <c r="G613" s="93">
        <v>45901</v>
      </c>
      <c r="H613" s="120">
        <v>45910</v>
      </c>
      <c r="I613" s="94" t="s">
        <v>133</v>
      </c>
      <c r="J613" s="94" t="s">
        <v>873</v>
      </c>
      <c r="K613" s="94" t="s">
        <v>970</v>
      </c>
      <c r="L613" s="94" t="s">
        <v>368</v>
      </c>
    </row>
    <row r="614" spans="2:12">
      <c r="B614" s="89"/>
      <c r="C614" s="69" t="str">
        <f t="shared" ca="1" si="3"/>
        <v>OK</v>
      </c>
      <c r="D614" s="94" t="s">
        <v>221</v>
      </c>
      <c r="E614" s="98">
        <v>246.8489975</v>
      </c>
      <c r="F614" s="94">
        <v>5094760031</v>
      </c>
      <c r="G614" s="93">
        <v>45901</v>
      </c>
      <c r="H614" s="120">
        <v>45910</v>
      </c>
      <c r="I614" s="94" t="s">
        <v>133</v>
      </c>
      <c r="J614" s="94" t="s">
        <v>873</v>
      </c>
      <c r="K614" s="94" t="s">
        <v>970</v>
      </c>
      <c r="L614" s="94" t="s">
        <v>221</v>
      </c>
    </row>
    <row r="615" spans="2:12">
      <c r="B615" s="89"/>
      <c r="C615" s="69" t="str">
        <f t="shared" ca="1" si="3"/>
        <v>OK</v>
      </c>
      <c r="D615" s="94" t="s">
        <v>154</v>
      </c>
      <c r="E615" s="98">
        <v>65.27</v>
      </c>
      <c r="F615" s="94">
        <v>32214041</v>
      </c>
      <c r="G615" s="93">
        <v>45901</v>
      </c>
      <c r="H615" s="120">
        <v>45927</v>
      </c>
      <c r="I615" s="94" t="s">
        <v>133</v>
      </c>
      <c r="J615" s="94" t="s">
        <v>840</v>
      </c>
      <c r="K615" s="135"/>
      <c r="L615" s="94" t="s">
        <v>154</v>
      </c>
    </row>
    <row r="616" spans="2:12">
      <c r="B616" s="89"/>
      <c r="C616" s="69" t="str">
        <f t="shared" ca="1" si="3"/>
        <v>OK</v>
      </c>
      <c r="D616" s="94" t="s">
        <v>180</v>
      </c>
      <c r="E616" s="98">
        <v>19.579999999999998</v>
      </c>
      <c r="F616" s="94">
        <v>32214041</v>
      </c>
      <c r="G616" s="93">
        <v>45901</v>
      </c>
      <c r="H616" s="120">
        <v>45927</v>
      </c>
      <c r="I616" s="94" t="s">
        <v>133</v>
      </c>
      <c r="J616" s="94" t="s">
        <v>840</v>
      </c>
      <c r="K616" s="135"/>
      <c r="L616" s="94" t="s">
        <v>180</v>
      </c>
    </row>
    <row r="617" spans="2:12">
      <c r="B617" s="89"/>
      <c r="C617" s="69" t="str">
        <f t="shared" ca="1" si="3"/>
        <v>OK</v>
      </c>
      <c r="D617" s="94" t="s">
        <v>232</v>
      </c>
      <c r="E617" s="98">
        <v>28.8</v>
      </c>
      <c r="F617" s="94">
        <v>32214041</v>
      </c>
      <c r="G617" s="93">
        <v>45901</v>
      </c>
      <c r="H617" s="120">
        <v>45927</v>
      </c>
      <c r="I617" s="94" t="s">
        <v>133</v>
      </c>
      <c r="J617" s="94" t="s">
        <v>840</v>
      </c>
      <c r="K617" s="135"/>
      <c r="L617" s="94" t="s">
        <v>232</v>
      </c>
    </row>
    <row r="618" spans="2:12">
      <c r="B618" s="89"/>
      <c r="C618" s="69" t="str">
        <f t="shared" ca="1" si="3"/>
        <v>OK</v>
      </c>
      <c r="D618" s="118" t="s">
        <v>233</v>
      </c>
      <c r="E618" s="98">
        <v>27.19</v>
      </c>
      <c r="F618" s="94">
        <v>32214041</v>
      </c>
      <c r="G618" s="93">
        <v>45901</v>
      </c>
      <c r="H618" s="120">
        <v>45927</v>
      </c>
      <c r="I618" s="94" t="s">
        <v>133</v>
      </c>
      <c r="J618" s="94" t="s">
        <v>840</v>
      </c>
      <c r="K618" s="135"/>
      <c r="L618" s="94" t="s">
        <v>973</v>
      </c>
    </row>
    <row r="619" spans="2:12">
      <c r="B619" s="89"/>
      <c r="C619" s="69" t="str">
        <f t="shared" ca="1" si="3"/>
        <v>OK</v>
      </c>
      <c r="D619" s="94" t="s">
        <v>236</v>
      </c>
      <c r="E619" s="98">
        <v>23.86</v>
      </c>
      <c r="F619" s="94">
        <v>32214041</v>
      </c>
      <c r="G619" s="93">
        <v>45901</v>
      </c>
      <c r="H619" s="120">
        <v>45927</v>
      </c>
      <c r="I619" s="94" t="s">
        <v>133</v>
      </c>
      <c r="J619" s="94" t="s">
        <v>840</v>
      </c>
      <c r="K619" s="135"/>
      <c r="L619" s="94" t="s">
        <v>236</v>
      </c>
    </row>
    <row r="620" spans="2:12">
      <c r="B620" s="89"/>
      <c r="C620" s="69" t="str">
        <f t="shared" ca="1" si="3"/>
        <v>OK</v>
      </c>
      <c r="D620" s="118" t="s">
        <v>254</v>
      </c>
      <c r="E620" s="98">
        <v>79.7</v>
      </c>
      <c r="F620" s="94">
        <v>32214041</v>
      </c>
      <c r="G620" s="93">
        <v>45901</v>
      </c>
      <c r="H620" s="120">
        <v>45927</v>
      </c>
      <c r="I620" s="94" t="s">
        <v>133</v>
      </c>
      <c r="J620" s="94" t="s">
        <v>840</v>
      </c>
      <c r="K620" s="135"/>
      <c r="L620" s="94" t="s">
        <v>256</v>
      </c>
    </row>
    <row r="621" spans="2:12">
      <c r="B621" s="89"/>
      <c r="C621" s="69" t="str">
        <f t="shared" ca="1" si="3"/>
        <v>OK</v>
      </c>
      <c r="D621" s="94" t="s">
        <v>270</v>
      </c>
      <c r="E621" s="98">
        <v>14.69</v>
      </c>
      <c r="F621" s="94">
        <v>32214041</v>
      </c>
      <c r="G621" s="93">
        <v>45901</v>
      </c>
      <c r="H621" s="120">
        <v>45927</v>
      </c>
      <c r="I621" s="94" t="s">
        <v>133</v>
      </c>
      <c r="J621" s="94" t="s">
        <v>840</v>
      </c>
      <c r="K621" s="135"/>
      <c r="L621" s="94" t="s">
        <v>270</v>
      </c>
    </row>
    <row r="622" spans="2:12">
      <c r="B622" s="89"/>
      <c r="C622" s="69" t="str">
        <f t="shared" ca="1" si="3"/>
        <v>OK</v>
      </c>
      <c r="D622" s="94" t="s">
        <v>289</v>
      </c>
      <c r="E622" s="98">
        <v>13.41</v>
      </c>
      <c r="F622" s="94">
        <v>32214041</v>
      </c>
      <c r="G622" s="93">
        <v>45901</v>
      </c>
      <c r="H622" s="120">
        <v>45927</v>
      </c>
      <c r="I622" s="94" t="s">
        <v>133</v>
      </c>
      <c r="J622" s="94" t="s">
        <v>840</v>
      </c>
      <c r="K622" s="135"/>
      <c r="L622" s="94" t="s">
        <v>289</v>
      </c>
    </row>
    <row r="623" spans="2:12" ht="15" customHeight="1">
      <c r="B623" s="89"/>
      <c r="C623" s="69" t="str">
        <f t="shared" ca="1" si="3"/>
        <v>OK</v>
      </c>
      <c r="D623" s="136" t="s">
        <v>361</v>
      </c>
      <c r="E623" s="134">
        <v>255.43</v>
      </c>
      <c r="F623" s="136" t="s">
        <v>974</v>
      </c>
      <c r="G623" s="137">
        <v>45698</v>
      </c>
      <c r="H623" s="138">
        <v>45698</v>
      </c>
      <c r="I623" s="94" t="s">
        <v>133</v>
      </c>
      <c r="J623" s="118"/>
      <c r="K623" s="135"/>
      <c r="L623" s="81" t="s">
        <v>361</v>
      </c>
    </row>
    <row r="624" spans="2:12" ht="15" customHeight="1">
      <c r="B624" s="89"/>
      <c r="C624" s="69" t="str">
        <f t="shared" ca="1" si="3"/>
        <v>OK</v>
      </c>
      <c r="D624" s="136" t="s">
        <v>193</v>
      </c>
      <c r="E624" s="134">
        <v>250</v>
      </c>
      <c r="F624" s="136" t="s">
        <v>975</v>
      </c>
      <c r="G624" s="137">
        <v>45698</v>
      </c>
      <c r="H624" s="138">
        <v>45698</v>
      </c>
      <c r="I624" s="94" t="s">
        <v>133</v>
      </c>
      <c r="J624" s="118"/>
      <c r="K624" s="135"/>
      <c r="L624" s="81" t="s">
        <v>193</v>
      </c>
    </row>
    <row r="625" spans="2:12" ht="15" customHeight="1">
      <c r="B625" s="89"/>
      <c r="C625" s="69" t="str">
        <f t="shared" ca="1" si="3"/>
        <v>OK</v>
      </c>
      <c r="D625" s="136" t="s">
        <v>361</v>
      </c>
      <c r="E625" s="134">
        <v>255.43</v>
      </c>
      <c r="F625" s="136" t="s">
        <v>974</v>
      </c>
      <c r="G625" s="137">
        <v>45726</v>
      </c>
      <c r="H625" s="138">
        <v>45726</v>
      </c>
      <c r="I625" s="94" t="s">
        <v>133</v>
      </c>
      <c r="J625" s="118"/>
      <c r="K625" s="135"/>
      <c r="L625" s="81" t="s">
        <v>361</v>
      </c>
    </row>
    <row r="626" spans="2:12" ht="15" customHeight="1">
      <c r="B626" s="89"/>
      <c r="C626" s="69" t="str">
        <f t="shared" ca="1" si="3"/>
        <v>OK</v>
      </c>
      <c r="D626" s="136" t="s">
        <v>193</v>
      </c>
      <c r="E626" s="134">
        <v>250</v>
      </c>
      <c r="F626" s="136" t="s">
        <v>975</v>
      </c>
      <c r="G626" s="137">
        <v>45731</v>
      </c>
      <c r="H626" s="138">
        <v>45731</v>
      </c>
      <c r="I626" s="94" t="s">
        <v>133</v>
      </c>
      <c r="J626" s="118"/>
      <c r="K626" s="135"/>
      <c r="L626" s="81" t="s">
        <v>193</v>
      </c>
    </row>
    <row r="627" spans="2:12" ht="15" customHeight="1">
      <c r="B627" s="89"/>
      <c r="C627" s="69" t="str">
        <f t="shared" ca="1" si="3"/>
        <v>OK</v>
      </c>
      <c r="D627" s="136" t="s">
        <v>193</v>
      </c>
      <c r="E627" s="134">
        <v>250</v>
      </c>
      <c r="F627" s="136" t="s">
        <v>975</v>
      </c>
      <c r="G627" s="137">
        <v>45757</v>
      </c>
      <c r="H627" s="138">
        <v>45757</v>
      </c>
      <c r="I627" s="94" t="s">
        <v>133</v>
      </c>
      <c r="J627" s="118"/>
      <c r="K627" s="135"/>
      <c r="L627" s="81" t="s">
        <v>193</v>
      </c>
    </row>
    <row r="628" spans="2:12" ht="15" customHeight="1">
      <c r="B628" s="89"/>
      <c r="C628" s="69" t="str">
        <f t="shared" ca="1" si="3"/>
        <v>OK</v>
      </c>
      <c r="D628" s="136" t="s">
        <v>361</v>
      </c>
      <c r="E628" s="134">
        <v>255.43</v>
      </c>
      <c r="F628" s="136" t="s">
        <v>974</v>
      </c>
      <c r="G628" s="137">
        <v>45757</v>
      </c>
      <c r="H628" s="138">
        <v>45757</v>
      </c>
      <c r="I628" s="94" t="s">
        <v>133</v>
      </c>
      <c r="J628" s="118"/>
      <c r="K628" s="135"/>
      <c r="L628" s="81" t="s">
        <v>361</v>
      </c>
    </row>
    <row r="629" spans="2:12" ht="15" customHeight="1">
      <c r="B629" s="89"/>
      <c r="C629" s="69" t="str">
        <f t="shared" ca="1" si="3"/>
        <v>OK</v>
      </c>
      <c r="D629" s="136" t="s">
        <v>193</v>
      </c>
      <c r="E629" s="134">
        <v>250</v>
      </c>
      <c r="F629" s="136" t="s">
        <v>975</v>
      </c>
      <c r="G629" s="137">
        <v>45787</v>
      </c>
      <c r="H629" s="138">
        <v>45787</v>
      </c>
      <c r="I629" s="94" t="s">
        <v>133</v>
      </c>
      <c r="J629" s="118"/>
      <c r="K629" s="135"/>
      <c r="L629" s="81" t="s">
        <v>193</v>
      </c>
    </row>
    <row r="630" spans="2:12" ht="15" customHeight="1">
      <c r="B630" s="89"/>
      <c r="C630" s="69" t="str">
        <f t="shared" ca="1" si="3"/>
        <v>OK</v>
      </c>
      <c r="D630" s="136" t="s">
        <v>361</v>
      </c>
      <c r="E630" s="134">
        <v>255.43</v>
      </c>
      <c r="F630" s="136" t="s">
        <v>974</v>
      </c>
      <c r="G630" s="137">
        <v>45787</v>
      </c>
      <c r="H630" s="138">
        <v>45787</v>
      </c>
      <c r="I630" s="94" t="s">
        <v>133</v>
      </c>
      <c r="J630" s="118"/>
      <c r="K630" s="135"/>
      <c r="L630" s="81" t="s">
        <v>361</v>
      </c>
    </row>
    <row r="631" spans="2:12" ht="15" customHeight="1">
      <c r="B631" s="89"/>
      <c r="C631" s="69" t="str">
        <f t="shared" ca="1" si="3"/>
        <v>OK</v>
      </c>
      <c r="D631" s="136" t="s">
        <v>193</v>
      </c>
      <c r="E631" s="134">
        <v>250</v>
      </c>
      <c r="F631" s="136" t="s">
        <v>975</v>
      </c>
      <c r="G631" s="137">
        <v>45818</v>
      </c>
      <c r="H631" s="138">
        <v>45818</v>
      </c>
      <c r="I631" s="94" t="s">
        <v>133</v>
      </c>
      <c r="J631" s="118"/>
      <c r="K631" s="135"/>
      <c r="L631" s="81" t="s">
        <v>193</v>
      </c>
    </row>
    <row r="632" spans="2:12" ht="15" customHeight="1">
      <c r="B632" s="89"/>
      <c r="C632" s="69" t="str">
        <f t="shared" ca="1" si="3"/>
        <v>OK</v>
      </c>
      <c r="D632" s="136" t="s">
        <v>361</v>
      </c>
      <c r="E632" s="134">
        <v>255.43</v>
      </c>
      <c r="F632" s="136" t="s">
        <v>974</v>
      </c>
      <c r="G632" s="137">
        <v>45818</v>
      </c>
      <c r="H632" s="138">
        <v>45818</v>
      </c>
      <c r="I632" s="94" t="s">
        <v>133</v>
      </c>
      <c r="J632" s="118"/>
      <c r="K632" s="135"/>
      <c r="L632" s="81" t="s">
        <v>361</v>
      </c>
    </row>
    <row r="633" spans="2:12" ht="15" customHeight="1">
      <c r="B633" s="89"/>
      <c r="C633" s="69" t="str">
        <f t="shared" ca="1" si="3"/>
        <v>OK</v>
      </c>
      <c r="D633" s="136" t="s">
        <v>361</v>
      </c>
      <c r="E633" s="134">
        <v>255.43</v>
      </c>
      <c r="F633" s="136" t="s">
        <v>976</v>
      </c>
      <c r="G633" s="137">
        <v>45848</v>
      </c>
      <c r="H633" s="138">
        <v>45848</v>
      </c>
      <c r="I633" s="94" t="s">
        <v>133</v>
      </c>
      <c r="J633" s="118"/>
      <c r="K633" s="135"/>
      <c r="L633" s="81" t="s">
        <v>361</v>
      </c>
    </row>
    <row r="634" spans="2:12" ht="15" customHeight="1">
      <c r="B634" s="89"/>
      <c r="C634" s="69" t="str">
        <f t="shared" ca="1" si="3"/>
        <v>OK</v>
      </c>
      <c r="D634" s="136" t="s">
        <v>193</v>
      </c>
      <c r="E634" s="134">
        <v>250</v>
      </c>
      <c r="F634" s="136" t="s">
        <v>977</v>
      </c>
      <c r="G634" s="137">
        <v>45848</v>
      </c>
      <c r="H634" s="138">
        <v>45848</v>
      </c>
      <c r="I634" s="94" t="s">
        <v>133</v>
      </c>
      <c r="J634" s="118"/>
      <c r="K634" s="135"/>
      <c r="L634" s="81" t="s">
        <v>193</v>
      </c>
    </row>
    <row r="635" spans="2:12" ht="15" customHeight="1">
      <c r="B635" s="89"/>
      <c r="C635" s="69" t="str">
        <f t="shared" ca="1" si="3"/>
        <v>OK</v>
      </c>
      <c r="D635" s="136" t="s">
        <v>180</v>
      </c>
      <c r="E635" s="134">
        <v>600</v>
      </c>
      <c r="F635" s="136" t="s">
        <v>978</v>
      </c>
      <c r="G635" s="137">
        <v>45856</v>
      </c>
      <c r="H635" s="138">
        <v>45856</v>
      </c>
      <c r="I635" s="94" t="s">
        <v>133</v>
      </c>
      <c r="J635" s="118"/>
      <c r="K635" s="135"/>
      <c r="L635" s="81" t="s">
        <v>180</v>
      </c>
    </row>
    <row r="636" spans="2:12" ht="15" customHeight="1">
      <c r="B636" s="89"/>
      <c r="C636" s="69" t="str">
        <f t="shared" ca="1" si="3"/>
        <v>OK</v>
      </c>
      <c r="D636" s="136" t="s">
        <v>193</v>
      </c>
      <c r="E636" s="134">
        <v>250</v>
      </c>
      <c r="F636" s="136" t="s">
        <v>979</v>
      </c>
      <c r="G636" s="137">
        <v>45880</v>
      </c>
      <c r="H636" s="138">
        <v>45880</v>
      </c>
      <c r="I636" s="94" t="s">
        <v>133</v>
      </c>
      <c r="J636" s="118"/>
      <c r="K636" s="135"/>
      <c r="L636" s="81" t="s">
        <v>193</v>
      </c>
    </row>
    <row r="637" spans="2:12" ht="15" customHeight="1">
      <c r="B637" s="89"/>
      <c r="C637" s="69" t="str">
        <f t="shared" ca="1" si="3"/>
        <v>OK</v>
      </c>
      <c r="D637" s="136" t="s">
        <v>361</v>
      </c>
      <c r="E637" s="134">
        <v>255.43</v>
      </c>
      <c r="F637" s="136" t="s">
        <v>980</v>
      </c>
      <c r="G637" s="137">
        <v>45880</v>
      </c>
      <c r="H637" s="138">
        <v>45880</v>
      </c>
      <c r="I637" s="94" t="s">
        <v>133</v>
      </c>
      <c r="J637" s="118"/>
      <c r="K637" s="135"/>
      <c r="L637" s="81" t="s">
        <v>361</v>
      </c>
    </row>
    <row r="638" spans="2:12" ht="15" customHeight="1">
      <c r="B638" s="89"/>
      <c r="C638" s="69" t="str">
        <f t="shared" ca="1" si="3"/>
        <v>OK</v>
      </c>
      <c r="D638" s="136" t="s">
        <v>193</v>
      </c>
      <c r="E638" s="134">
        <v>250</v>
      </c>
      <c r="F638" s="136" t="s">
        <v>979</v>
      </c>
      <c r="G638" s="139">
        <v>45901</v>
      </c>
      <c r="H638" s="138">
        <v>45911</v>
      </c>
      <c r="I638" s="94" t="s">
        <v>133</v>
      </c>
      <c r="J638" s="118"/>
      <c r="K638" s="135"/>
      <c r="L638" s="81" t="s">
        <v>193</v>
      </c>
    </row>
    <row r="639" spans="2:12" ht="15" customHeight="1">
      <c r="B639" s="89"/>
      <c r="C639" s="69" t="str">
        <f t="shared" ca="1" si="3"/>
        <v>OK</v>
      </c>
      <c r="D639" s="136" t="s">
        <v>361</v>
      </c>
      <c r="E639" s="134">
        <v>255.43</v>
      </c>
      <c r="F639" s="136" t="s">
        <v>980</v>
      </c>
      <c r="G639" s="139">
        <v>45901</v>
      </c>
      <c r="H639" s="138">
        <v>45911</v>
      </c>
      <c r="I639" s="94" t="s">
        <v>133</v>
      </c>
      <c r="J639" s="118"/>
      <c r="K639" s="135"/>
      <c r="L639" s="81" t="s">
        <v>361</v>
      </c>
    </row>
    <row r="640" spans="2:12" ht="15" customHeight="1">
      <c r="B640" s="89"/>
      <c r="C640" s="69" t="str">
        <f t="shared" ca="1" si="3"/>
        <v>OK</v>
      </c>
      <c r="D640" s="136" t="s">
        <v>193</v>
      </c>
      <c r="E640" s="134">
        <v>250</v>
      </c>
      <c r="F640" s="136" t="s">
        <v>979</v>
      </c>
      <c r="G640" s="139">
        <v>45931</v>
      </c>
      <c r="H640" s="138">
        <v>45941</v>
      </c>
      <c r="I640" s="94" t="s">
        <v>133</v>
      </c>
      <c r="J640" s="118"/>
      <c r="K640" s="135"/>
      <c r="L640" s="81" t="s">
        <v>193</v>
      </c>
    </row>
    <row r="641" spans="2:12" ht="15" customHeight="1">
      <c r="B641" s="89"/>
      <c r="C641" s="69" t="str">
        <f t="shared" ca="1" si="3"/>
        <v>OK</v>
      </c>
      <c r="D641" s="136" t="s">
        <v>361</v>
      </c>
      <c r="E641" s="134">
        <v>255.43</v>
      </c>
      <c r="F641" s="136" t="s">
        <v>980</v>
      </c>
      <c r="G641" s="139">
        <v>45931</v>
      </c>
      <c r="H641" s="138">
        <v>45941</v>
      </c>
      <c r="I641" s="94" t="s">
        <v>133</v>
      </c>
      <c r="J641" s="118"/>
      <c r="K641" s="135"/>
      <c r="L641" s="81" t="s">
        <v>361</v>
      </c>
    </row>
    <row r="642" spans="2:12" ht="15" customHeight="1">
      <c r="B642" s="89"/>
      <c r="C642" s="69" t="str">
        <f t="shared" ca="1" si="3"/>
        <v>OK</v>
      </c>
      <c r="D642" s="136" t="s">
        <v>193</v>
      </c>
      <c r="E642" s="134">
        <v>250</v>
      </c>
      <c r="F642" s="136" t="s">
        <v>979</v>
      </c>
      <c r="G642" s="139">
        <v>45962</v>
      </c>
      <c r="H642" s="138">
        <v>45972</v>
      </c>
      <c r="I642" s="94" t="s">
        <v>133</v>
      </c>
      <c r="J642" s="118"/>
      <c r="K642" s="135"/>
      <c r="L642" s="81" t="s">
        <v>193</v>
      </c>
    </row>
    <row r="643" spans="2:12" ht="15" customHeight="1">
      <c r="B643" s="89"/>
      <c r="C643" s="69" t="str">
        <f t="shared" ca="1" si="3"/>
        <v>OK</v>
      </c>
      <c r="D643" s="136" t="s">
        <v>361</v>
      </c>
      <c r="E643" s="134">
        <v>255.43</v>
      </c>
      <c r="F643" s="136" t="s">
        <v>980</v>
      </c>
      <c r="G643" s="139">
        <v>45962</v>
      </c>
      <c r="H643" s="138">
        <v>45972</v>
      </c>
      <c r="I643" s="94" t="s">
        <v>133</v>
      </c>
      <c r="J643" s="118"/>
      <c r="K643" s="135"/>
      <c r="L643" s="81" t="s">
        <v>361</v>
      </c>
    </row>
    <row r="644" spans="2:12" ht="15" customHeight="1">
      <c r="B644" s="89"/>
      <c r="C644" s="69" t="str">
        <f t="shared" ca="1" si="3"/>
        <v>OK</v>
      </c>
      <c r="D644" s="136" t="s">
        <v>193</v>
      </c>
      <c r="E644" s="134">
        <v>250</v>
      </c>
      <c r="F644" s="136" t="s">
        <v>979</v>
      </c>
      <c r="G644" s="139">
        <v>45992</v>
      </c>
      <c r="H644" s="138">
        <v>46002</v>
      </c>
      <c r="I644" s="94" t="s">
        <v>133</v>
      </c>
      <c r="J644" s="118"/>
      <c r="K644" s="135"/>
      <c r="L644" s="81" t="s">
        <v>193</v>
      </c>
    </row>
    <row r="645" spans="2:12" ht="15" customHeight="1">
      <c r="B645" s="89"/>
      <c r="C645" s="69" t="str">
        <f t="shared" ca="1" si="3"/>
        <v>OK</v>
      </c>
      <c r="D645" s="136" t="s">
        <v>361</v>
      </c>
      <c r="E645" s="134">
        <v>255.43</v>
      </c>
      <c r="F645" s="136" t="s">
        <v>980</v>
      </c>
      <c r="G645" s="139">
        <v>45992</v>
      </c>
      <c r="H645" s="138">
        <v>46002</v>
      </c>
      <c r="I645" s="94" t="s">
        <v>133</v>
      </c>
      <c r="J645" s="118"/>
      <c r="K645" s="135"/>
      <c r="L645" s="81" t="s">
        <v>361</v>
      </c>
    </row>
    <row r="646" spans="2:12" ht="15" customHeight="1">
      <c r="B646" s="89"/>
      <c r="C646" s="69" t="str">
        <f t="shared" ca="1" si="3"/>
        <v>OK</v>
      </c>
      <c r="D646" s="136" t="s">
        <v>174</v>
      </c>
      <c r="E646" s="134">
        <v>488.39</v>
      </c>
      <c r="F646" s="118"/>
      <c r="G646" s="139">
        <v>45901</v>
      </c>
      <c r="H646" s="140">
        <v>45911</v>
      </c>
      <c r="I646" s="118" t="s">
        <v>872</v>
      </c>
      <c r="J646" s="118" t="s">
        <v>864</v>
      </c>
      <c r="K646" s="135"/>
      <c r="L646" s="81" t="s">
        <v>174</v>
      </c>
    </row>
    <row r="647" spans="2:12">
      <c r="B647" s="89"/>
      <c r="C647" s="69" t="str">
        <f t="shared" ca="1" si="3"/>
        <v>OK</v>
      </c>
      <c r="D647" s="118" t="s">
        <v>176</v>
      </c>
      <c r="E647" s="134">
        <v>200.15</v>
      </c>
      <c r="F647" s="118"/>
      <c r="G647" s="139">
        <v>45901</v>
      </c>
      <c r="H647" s="140">
        <v>45911</v>
      </c>
      <c r="I647" s="118" t="s">
        <v>872</v>
      </c>
      <c r="J647" s="118" t="s">
        <v>864</v>
      </c>
      <c r="K647" s="135"/>
      <c r="L647" s="118" t="s">
        <v>865</v>
      </c>
    </row>
    <row r="648" spans="2:12">
      <c r="B648" s="89"/>
      <c r="C648" s="69" t="str">
        <f t="shared" ca="1" si="3"/>
        <v>OK</v>
      </c>
      <c r="D648" s="118" t="s">
        <v>183</v>
      </c>
      <c r="E648" s="134">
        <v>200.15</v>
      </c>
      <c r="F648" s="118"/>
      <c r="G648" s="139">
        <v>45901</v>
      </c>
      <c r="H648" s="140">
        <v>45911</v>
      </c>
      <c r="I648" s="118" t="s">
        <v>872</v>
      </c>
      <c r="J648" s="118" t="s">
        <v>864</v>
      </c>
      <c r="K648" s="135"/>
      <c r="L648" s="118" t="s">
        <v>183</v>
      </c>
    </row>
    <row r="649" spans="2:12">
      <c r="B649" s="89"/>
      <c r="C649" s="69" t="str">
        <f t="shared" ca="1" si="3"/>
        <v>OK</v>
      </c>
      <c r="D649" s="118" t="s">
        <v>209</v>
      </c>
      <c r="E649" s="134">
        <v>200.15</v>
      </c>
      <c r="F649" s="118"/>
      <c r="G649" s="139">
        <v>45901</v>
      </c>
      <c r="H649" s="140">
        <v>45911</v>
      </c>
      <c r="I649" s="118" t="s">
        <v>872</v>
      </c>
      <c r="J649" s="118" t="s">
        <v>864</v>
      </c>
      <c r="K649" s="135"/>
      <c r="L649" s="118" t="s">
        <v>209</v>
      </c>
    </row>
    <row r="650" spans="2:12">
      <c r="B650" s="89"/>
      <c r="C650" s="69" t="str">
        <f t="shared" ca="1" si="3"/>
        <v>OK</v>
      </c>
      <c r="D650" s="118" t="s">
        <v>227</v>
      </c>
      <c r="E650" s="134">
        <v>488.39</v>
      </c>
      <c r="F650" s="118"/>
      <c r="G650" s="139">
        <v>45901</v>
      </c>
      <c r="H650" s="140">
        <v>45911</v>
      </c>
      <c r="I650" s="118" t="s">
        <v>872</v>
      </c>
      <c r="J650" s="118" t="s">
        <v>864</v>
      </c>
      <c r="K650" s="135"/>
      <c r="L650" s="118" t="s">
        <v>227</v>
      </c>
    </row>
    <row r="651" spans="2:12">
      <c r="B651" s="89"/>
      <c r="C651" s="69" t="str">
        <f t="shared" ca="1" si="3"/>
        <v>OK</v>
      </c>
      <c r="D651" s="118" t="s">
        <v>246</v>
      </c>
      <c r="E651" s="134">
        <v>488.39</v>
      </c>
      <c r="F651" s="118"/>
      <c r="G651" s="139">
        <v>45901</v>
      </c>
      <c r="H651" s="140">
        <v>45911</v>
      </c>
      <c r="I651" s="118" t="s">
        <v>872</v>
      </c>
      <c r="J651" s="118" t="s">
        <v>864</v>
      </c>
      <c r="K651" s="135"/>
      <c r="L651" s="118" t="s">
        <v>246</v>
      </c>
    </row>
    <row r="652" spans="2:12">
      <c r="B652" s="89"/>
      <c r="C652" s="69" t="str">
        <f t="shared" ca="1" si="3"/>
        <v>OK</v>
      </c>
      <c r="D652" s="118" t="s">
        <v>259</v>
      </c>
      <c r="E652" s="134">
        <v>200.15</v>
      </c>
      <c r="F652" s="118"/>
      <c r="G652" s="139">
        <v>45901</v>
      </c>
      <c r="H652" s="140">
        <v>45911</v>
      </c>
      <c r="I652" s="118" t="s">
        <v>872</v>
      </c>
      <c r="J652" s="118" t="s">
        <v>864</v>
      </c>
      <c r="K652" s="135"/>
      <c r="L652" s="118" t="s">
        <v>259</v>
      </c>
    </row>
    <row r="653" spans="2:12">
      <c r="B653" s="89"/>
      <c r="C653" s="69" t="str">
        <f t="shared" ca="1" si="3"/>
        <v>OK</v>
      </c>
      <c r="D653" s="118" t="s">
        <v>271</v>
      </c>
      <c r="E653" s="134">
        <v>200.15</v>
      </c>
      <c r="F653" s="118"/>
      <c r="G653" s="139">
        <v>45901</v>
      </c>
      <c r="H653" s="140">
        <v>45911</v>
      </c>
      <c r="I653" s="118" t="s">
        <v>872</v>
      </c>
      <c r="J653" s="118" t="s">
        <v>864</v>
      </c>
      <c r="K653" s="135"/>
      <c r="L653" s="118" t="s">
        <v>271</v>
      </c>
    </row>
    <row r="654" spans="2:12">
      <c r="B654" s="89"/>
      <c r="C654" s="69" t="str">
        <f t="shared" ca="1" si="3"/>
        <v>OK</v>
      </c>
      <c r="D654" s="118" t="s">
        <v>274</v>
      </c>
      <c r="E654" s="134">
        <v>200.15</v>
      </c>
      <c r="F654" s="118"/>
      <c r="G654" s="139">
        <v>45901</v>
      </c>
      <c r="H654" s="140">
        <v>45911</v>
      </c>
      <c r="I654" s="118" t="s">
        <v>872</v>
      </c>
      <c r="J654" s="118" t="s">
        <v>864</v>
      </c>
      <c r="K654" s="135"/>
      <c r="L654" s="118" t="s">
        <v>274</v>
      </c>
    </row>
    <row r="655" spans="2:12">
      <c r="B655" s="89"/>
      <c r="C655" s="69" t="str">
        <f t="shared" ca="1" si="3"/>
        <v>OK</v>
      </c>
      <c r="D655" s="118" t="s">
        <v>278</v>
      </c>
      <c r="E655" s="134">
        <v>6774.5099999999993</v>
      </c>
      <c r="F655" s="118"/>
      <c r="G655" s="139">
        <v>45901</v>
      </c>
      <c r="H655" s="140">
        <v>45911</v>
      </c>
      <c r="I655" s="118" t="s">
        <v>872</v>
      </c>
      <c r="J655" s="118" t="s">
        <v>864</v>
      </c>
      <c r="K655" s="135"/>
      <c r="L655" s="118" t="s">
        <v>278</v>
      </c>
    </row>
    <row r="656" spans="2:12">
      <c r="B656" s="89"/>
      <c r="C656" s="69" t="str">
        <f t="shared" ca="1" si="3"/>
        <v>OK</v>
      </c>
      <c r="D656" s="118" t="s">
        <v>285</v>
      </c>
      <c r="E656" s="134">
        <v>200.15</v>
      </c>
      <c r="F656" s="118"/>
      <c r="G656" s="139">
        <v>45901</v>
      </c>
      <c r="H656" s="140">
        <v>45911</v>
      </c>
      <c r="I656" s="118" t="s">
        <v>872</v>
      </c>
      <c r="J656" s="118" t="s">
        <v>864</v>
      </c>
      <c r="K656" s="135"/>
      <c r="L656" s="118" t="s">
        <v>285</v>
      </c>
    </row>
    <row r="657" spans="2:12">
      <c r="B657" s="89"/>
      <c r="C657" s="69" t="str">
        <f t="shared" ca="1" si="3"/>
        <v>OK</v>
      </c>
      <c r="D657" s="118" t="s">
        <v>305</v>
      </c>
      <c r="E657" s="134">
        <v>426.13</v>
      </c>
      <c r="F657" s="118"/>
      <c r="G657" s="139">
        <v>45901</v>
      </c>
      <c r="H657" s="140">
        <v>45911</v>
      </c>
      <c r="I657" s="118" t="s">
        <v>872</v>
      </c>
      <c r="J657" s="118" t="s">
        <v>864</v>
      </c>
      <c r="K657" s="135"/>
      <c r="L657" s="118" t="s">
        <v>305</v>
      </c>
    </row>
    <row r="658" spans="2:12">
      <c r="B658" s="89"/>
      <c r="C658" s="69" t="str">
        <f t="shared" ca="1" si="3"/>
        <v>OK</v>
      </c>
      <c r="D658" s="118" t="s">
        <v>307</v>
      </c>
      <c r="E658" s="134">
        <v>200.15</v>
      </c>
      <c r="F658" s="118"/>
      <c r="G658" s="139">
        <v>45901</v>
      </c>
      <c r="H658" s="140">
        <v>45911</v>
      </c>
      <c r="I658" s="118" t="s">
        <v>872</v>
      </c>
      <c r="J658" s="118" t="s">
        <v>864</v>
      </c>
      <c r="K658" s="135"/>
      <c r="L658" s="118" t="s">
        <v>307</v>
      </c>
    </row>
    <row r="659" spans="2:12">
      <c r="B659" s="89"/>
      <c r="C659" s="69" t="str">
        <f t="shared" ca="1" si="3"/>
        <v>OK</v>
      </c>
      <c r="D659" s="118" t="s">
        <v>351</v>
      </c>
      <c r="E659" s="134">
        <v>245.15</v>
      </c>
      <c r="F659" s="118"/>
      <c r="G659" s="139">
        <v>45901</v>
      </c>
      <c r="H659" s="140">
        <v>45911</v>
      </c>
      <c r="I659" s="118" t="s">
        <v>872</v>
      </c>
      <c r="J659" s="118" t="s">
        <v>864</v>
      </c>
      <c r="K659" s="135"/>
      <c r="L659" s="118" t="s">
        <v>351</v>
      </c>
    </row>
    <row r="660" spans="2:12">
      <c r="B660" s="89"/>
      <c r="C660" s="69" t="str">
        <f t="shared" ca="1" si="3"/>
        <v>OK</v>
      </c>
      <c r="D660" s="118" t="s">
        <v>402</v>
      </c>
      <c r="E660" s="134">
        <v>1853.5700000000002</v>
      </c>
      <c r="F660" s="118"/>
      <c r="G660" s="139">
        <v>45901</v>
      </c>
      <c r="H660" s="140">
        <v>45911</v>
      </c>
      <c r="I660" s="118" t="s">
        <v>872</v>
      </c>
      <c r="J660" s="118" t="s">
        <v>864</v>
      </c>
      <c r="K660" s="135"/>
      <c r="L660" s="118" t="s">
        <v>402</v>
      </c>
    </row>
    <row r="661" spans="2:12">
      <c r="B661" s="89"/>
      <c r="C661" s="69" t="str">
        <f t="shared" ca="1" si="3"/>
        <v>OK</v>
      </c>
      <c r="D661" s="118" t="s">
        <v>447</v>
      </c>
      <c r="E661" s="134">
        <v>200.15</v>
      </c>
      <c r="F661" s="118"/>
      <c r="G661" s="139">
        <v>45901</v>
      </c>
      <c r="H661" s="140">
        <v>45911</v>
      </c>
      <c r="I661" s="118" t="s">
        <v>872</v>
      </c>
      <c r="J661" s="118" t="s">
        <v>864</v>
      </c>
      <c r="K661" s="135"/>
      <c r="L661" s="118" t="s">
        <v>448</v>
      </c>
    </row>
    <row r="662" spans="2:12">
      <c r="B662" s="89"/>
      <c r="C662" s="69" t="str">
        <f t="shared" ca="1" si="3"/>
        <v>OK</v>
      </c>
      <c r="D662" s="118" t="s">
        <v>410</v>
      </c>
      <c r="E662" s="134">
        <v>200.15</v>
      </c>
      <c r="F662" s="118"/>
      <c r="G662" s="139">
        <v>45901</v>
      </c>
      <c r="H662" s="140">
        <v>45911</v>
      </c>
      <c r="I662" s="118" t="s">
        <v>872</v>
      </c>
      <c r="J662" s="118" t="s">
        <v>864</v>
      </c>
      <c r="K662" s="135"/>
      <c r="L662" s="118" t="s">
        <v>410</v>
      </c>
    </row>
    <row r="663" spans="2:12">
      <c r="B663" s="89"/>
      <c r="C663" s="69" t="str">
        <f t="shared" ca="1" si="3"/>
        <v>OK</v>
      </c>
      <c r="D663" s="118" t="s">
        <v>422</v>
      </c>
      <c r="E663" s="134">
        <v>200.15</v>
      </c>
      <c r="F663" s="118"/>
      <c r="G663" s="139">
        <v>45901</v>
      </c>
      <c r="H663" s="140">
        <v>45911</v>
      </c>
      <c r="I663" s="118" t="s">
        <v>872</v>
      </c>
      <c r="J663" s="118" t="s">
        <v>864</v>
      </c>
      <c r="K663" s="135"/>
      <c r="L663" s="118" t="s">
        <v>422</v>
      </c>
    </row>
    <row r="664" spans="2:12">
      <c r="B664" s="89"/>
      <c r="C664" s="69" t="str">
        <f t="shared" ca="1" si="3"/>
        <v>Incompleto</v>
      </c>
      <c r="D664" s="118" t="s">
        <v>869</v>
      </c>
      <c r="E664" s="134">
        <v>14</v>
      </c>
      <c r="F664" s="118"/>
      <c r="G664" s="139">
        <v>45901</v>
      </c>
      <c r="H664" s="140">
        <v>45911</v>
      </c>
      <c r="I664" s="118" t="s">
        <v>872</v>
      </c>
      <c r="J664" s="118" t="s">
        <v>864</v>
      </c>
      <c r="K664" s="135"/>
      <c r="L664" s="118" t="s">
        <v>869</v>
      </c>
    </row>
    <row r="665" spans="2:12">
      <c r="B665" s="89"/>
      <c r="C665" s="69" t="str">
        <f t="shared" ca="1" si="3"/>
        <v>OK</v>
      </c>
      <c r="D665" s="94" t="s">
        <v>227</v>
      </c>
      <c r="E665" s="98">
        <v>501.25</v>
      </c>
      <c r="F665" s="94">
        <v>20005273072010</v>
      </c>
      <c r="G665" s="93">
        <v>45901</v>
      </c>
      <c r="H665" s="120">
        <v>45918</v>
      </c>
      <c r="I665" s="94" t="s">
        <v>133</v>
      </c>
      <c r="J665" s="94" t="s">
        <v>981</v>
      </c>
      <c r="K665" s="135"/>
      <c r="L665" s="94" t="s">
        <v>227</v>
      </c>
    </row>
    <row r="666" spans="2:12">
      <c r="B666" s="89"/>
      <c r="C666" s="69" t="str">
        <f t="shared" ref="C666:C920" ca="1" si="4">IF(COUNTIF(A:A, D666)&gt;0, "OK", "Incompleto")</f>
        <v>OK</v>
      </c>
      <c r="D666" s="94" t="s">
        <v>246</v>
      </c>
      <c r="E666" s="98">
        <v>501.25</v>
      </c>
      <c r="F666" s="94">
        <v>20005273072010</v>
      </c>
      <c r="G666" s="93">
        <v>45901</v>
      </c>
      <c r="H666" s="120">
        <v>45918</v>
      </c>
      <c r="I666" s="94" t="s">
        <v>133</v>
      </c>
      <c r="J666" s="94" t="s">
        <v>981</v>
      </c>
      <c r="K666" s="135"/>
      <c r="L666" s="94" t="s">
        <v>246</v>
      </c>
    </row>
    <row r="667" spans="2:12">
      <c r="B667" s="89"/>
      <c r="C667" s="69" t="str">
        <f t="shared" ca="1" si="4"/>
        <v>OK</v>
      </c>
      <c r="D667" s="94" t="s">
        <v>259</v>
      </c>
      <c r="E667" s="98">
        <v>419.32</v>
      </c>
      <c r="F667" s="94">
        <v>20005273072010</v>
      </c>
      <c r="G667" s="93">
        <v>45901</v>
      </c>
      <c r="H667" s="120">
        <v>45918</v>
      </c>
      <c r="I667" s="94" t="s">
        <v>133</v>
      </c>
      <c r="J667" s="94" t="s">
        <v>981</v>
      </c>
      <c r="K667" s="135"/>
      <c r="L667" s="94" t="s">
        <v>259</v>
      </c>
    </row>
    <row r="668" spans="2:12">
      <c r="B668" s="89"/>
      <c r="C668" s="69" t="str">
        <f t="shared" ca="1" si="4"/>
        <v>OK</v>
      </c>
      <c r="D668" s="94" t="s">
        <v>274</v>
      </c>
      <c r="E668" s="98">
        <v>245.44</v>
      </c>
      <c r="F668" s="94">
        <v>20005273072010</v>
      </c>
      <c r="G668" s="93">
        <v>45901</v>
      </c>
      <c r="H668" s="120">
        <v>45918</v>
      </c>
      <c r="I668" s="94" t="s">
        <v>133</v>
      </c>
      <c r="J668" s="94" t="s">
        <v>981</v>
      </c>
      <c r="K668" s="135"/>
      <c r="L668" s="94" t="s">
        <v>274</v>
      </c>
    </row>
    <row r="669" spans="2:12">
      <c r="B669" s="89"/>
      <c r="C669" s="69" t="str">
        <f t="shared" ca="1" si="4"/>
        <v>OK</v>
      </c>
      <c r="D669" s="94" t="s">
        <v>410</v>
      </c>
      <c r="E669" s="98">
        <v>361.47</v>
      </c>
      <c r="F669" s="94">
        <v>20005273072010</v>
      </c>
      <c r="G669" s="93">
        <v>45901</v>
      </c>
      <c r="H669" s="120">
        <v>45918</v>
      </c>
      <c r="I669" s="94" t="s">
        <v>133</v>
      </c>
      <c r="J669" s="94" t="s">
        <v>981</v>
      </c>
      <c r="K669" s="135"/>
      <c r="L669" s="94" t="s">
        <v>410</v>
      </c>
    </row>
    <row r="670" spans="2:12">
      <c r="B670" s="89"/>
      <c r="C670" s="69" t="str">
        <f t="shared" ca="1" si="4"/>
        <v>Incompleto</v>
      </c>
      <c r="D670" s="94" t="s">
        <v>982</v>
      </c>
      <c r="E670" s="98">
        <v>48.28</v>
      </c>
      <c r="F670" s="94">
        <v>20005273072010</v>
      </c>
      <c r="G670" s="93">
        <v>45901</v>
      </c>
      <c r="H670" s="120">
        <v>45918</v>
      </c>
      <c r="I670" s="94" t="s">
        <v>133</v>
      </c>
      <c r="J670" s="94" t="s">
        <v>981</v>
      </c>
      <c r="K670" s="135"/>
      <c r="L670" s="94" t="s">
        <v>982</v>
      </c>
    </row>
    <row r="671" spans="2:12">
      <c r="B671" s="89"/>
      <c r="C671" s="69" t="str">
        <f t="shared" ca="1" si="4"/>
        <v>OK</v>
      </c>
      <c r="D671" s="118" t="s">
        <v>169</v>
      </c>
      <c r="E671" s="134">
        <v>338.16821759999993</v>
      </c>
      <c r="F671" s="118">
        <v>5104760031</v>
      </c>
      <c r="G671" s="141">
        <v>45931</v>
      </c>
      <c r="H671" s="142">
        <v>45940</v>
      </c>
      <c r="I671" s="118" t="s">
        <v>133</v>
      </c>
      <c r="J671" s="118" t="s">
        <v>873</v>
      </c>
      <c r="K671" s="135" t="s">
        <v>970</v>
      </c>
      <c r="L671" s="118" t="s">
        <v>169</v>
      </c>
    </row>
    <row r="672" spans="2:12">
      <c r="B672" s="89"/>
      <c r="C672" s="69" t="str">
        <f t="shared" ca="1" si="4"/>
        <v>OK</v>
      </c>
      <c r="D672" s="118" t="s">
        <v>460</v>
      </c>
      <c r="E672" s="134">
        <v>165.87341879999997</v>
      </c>
      <c r="F672" s="118">
        <v>5104760031</v>
      </c>
      <c r="G672" s="141">
        <v>45931</v>
      </c>
      <c r="H672" s="142">
        <v>45940</v>
      </c>
      <c r="I672" s="118" t="s">
        <v>133</v>
      </c>
      <c r="J672" s="118" t="s">
        <v>873</v>
      </c>
      <c r="K672" s="135" t="s">
        <v>970</v>
      </c>
      <c r="L672" s="118" t="s">
        <v>460</v>
      </c>
    </row>
    <row r="673" spans="2:12">
      <c r="B673" s="89"/>
      <c r="C673" s="69" t="str">
        <f t="shared" ca="1" si="4"/>
        <v>OK</v>
      </c>
      <c r="D673" s="118" t="s">
        <v>507</v>
      </c>
      <c r="E673" s="134">
        <v>138.3440454</v>
      </c>
      <c r="F673" s="118">
        <v>5104760031</v>
      </c>
      <c r="G673" s="141">
        <v>45931</v>
      </c>
      <c r="H673" s="142">
        <v>45940</v>
      </c>
      <c r="I673" s="118" t="s">
        <v>133</v>
      </c>
      <c r="J673" s="118" t="s">
        <v>873</v>
      </c>
      <c r="K673" s="135" t="s">
        <v>970</v>
      </c>
      <c r="L673" s="118" t="s">
        <v>698</v>
      </c>
    </row>
    <row r="674" spans="2:12">
      <c r="B674" s="89"/>
      <c r="C674" s="69" t="str">
        <f t="shared" ca="1" si="4"/>
        <v>OK</v>
      </c>
      <c r="D674" s="118" t="s">
        <v>242</v>
      </c>
      <c r="E674" s="134">
        <v>138.3440454</v>
      </c>
      <c r="F674" s="118">
        <v>5104760031</v>
      </c>
      <c r="G674" s="141">
        <v>45931</v>
      </c>
      <c r="H674" s="142">
        <v>45940</v>
      </c>
      <c r="I674" s="118" t="s">
        <v>133</v>
      </c>
      <c r="J674" s="118" t="s">
        <v>873</v>
      </c>
      <c r="K674" s="135" t="s">
        <v>970</v>
      </c>
      <c r="L674" s="118" t="s">
        <v>703</v>
      </c>
    </row>
    <row r="675" spans="2:12">
      <c r="B675" s="89"/>
      <c r="C675" s="69" t="str">
        <f t="shared" ca="1" si="4"/>
        <v>OK</v>
      </c>
      <c r="D675" s="118" t="s">
        <v>437</v>
      </c>
      <c r="E675" s="134">
        <v>272.26651199999998</v>
      </c>
      <c r="F675" s="118">
        <v>5104760031</v>
      </c>
      <c r="G675" s="141">
        <v>45931</v>
      </c>
      <c r="H675" s="142">
        <v>45940</v>
      </c>
      <c r="I675" s="118" t="s">
        <v>133</v>
      </c>
      <c r="J675" s="118" t="s">
        <v>873</v>
      </c>
      <c r="K675" s="135" t="s">
        <v>970</v>
      </c>
      <c r="L675" s="118" t="s">
        <v>437</v>
      </c>
    </row>
    <row r="676" spans="2:12">
      <c r="B676" s="89"/>
      <c r="C676" s="69" t="str">
        <f t="shared" ca="1" si="4"/>
        <v>OK</v>
      </c>
      <c r="D676" s="118" t="s">
        <v>439</v>
      </c>
      <c r="E676" s="134">
        <v>138.3440454</v>
      </c>
      <c r="F676" s="118">
        <v>5104760031</v>
      </c>
      <c r="G676" s="141">
        <v>45931</v>
      </c>
      <c r="H676" s="142">
        <v>45940</v>
      </c>
      <c r="I676" s="118" t="s">
        <v>133</v>
      </c>
      <c r="J676" s="118" t="s">
        <v>873</v>
      </c>
      <c r="K676" s="135" t="s">
        <v>970</v>
      </c>
      <c r="L676" s="118" t="s">
        <v>439</v>
      </c>
    </row>
    <row r="677" spans="2:12">
      <c r="B677" s="89"/>
      <c r="C677" s="69" t="str">
        <f t="shared" ca="1" si="4"/>
        <v>OK</v>
      </c>
      <c r="D677" s="118" t="s">
        <v>527</v>
      </c>
      <c r="E677" s="134">
        <v>138.3440454</v>
      </c>
      <c r="F677" s="118">
        <v>5104760031</v>
      </c>
      <c r="G677" s="141">
        <v>45931</v>
      </c>
      <c r="H677" s="142">
        <v>45940</v>
      </c>
      <c r="I677" s="118" t="s">
        <v>133</v>
      </c>
      <c r="J677" s="118" t="s">
        <v>873</v>
      </c>
      <c r="K677" s="135" t="s">
        <v>970</v>
      </c>
      <c r="L677" s="118" t="s">
        <v>527</v>
      </c>
    </row>
    <row r="678" spans="2:12">
      <c r="B678" s="89"/>
      <c r="C678" s="69" t="str">
        <f t="shared" ca="1" si="4"/>
        <v>OK</v>
      </c>
      <c r="D678" s="118" t="s">
        <v>475</v>
      </c>
      <c r="E678" s="134">
        <v>152.17753259999998</v>
      </c>
      <c r="F678" s="118">
        <v>5104760031</v>
      </c>
      <c r="G678" s="141">
        <v>45931</v>
      </c>
      <c r="H678" s="142">
        <v>45940</v>
      </c>
      <c r="I678" s="118" t="s">
        <v>133</v>
      </c>
      <c r="J678" s="118" t="s">
        <v>873</v>
      </c>
      <c r="K678" s="135" t="s">
        <v>970</v>
      </c>
      <c r="L678" s="118" t="s">
        <v>475</v>
      </c>
    </row>
    <row r="679" spans="2:12">
      <c r="B679" s="89"/>
      <c r="C679" s="69" t="str">
        <f t="shared" ca="1" si="4"/>
        <v>OK</v>
      </c>
      <c r="D679" s="118" t="s">
        <v>311</v>
      </c>
      <c r="E679" s="134">
        <v>334.23282899999998</v>
      </c>
      <c r="F679" s="118">
        <v>5104760031</v>
      </c>
      <c r="G679" s="141">
        <v>45931</v>
      </c>
      <c r="H679" s="142">
        <v>45940</v>
      </c>
      <c r="I679" s="118" t="s">
        <v>133</v>
      </c>
      <c r="J679" s="118" t="s">
        <v>873</v>
      </c>
      <c r="K679" s="135" t="s">
        <v>970</v>
      </c>
      <c r="L679" s="118" t="s">
        <v>311</v>
      </c>
    </row>
    <row r="680" spans="2:12">
      <c r="B680" s="89"/>
      <c r="C680" s="69" t="str">
        <f t="shared" ca="1" si="4"/>
        <v>OK</v>
      </c>
      <c r="D680" s="118" t="s">
        <v>313</v>
      </c>
      <c r="E680" s="134">
        <v>250.49803379999997</v>
      </c>
      <c r="F680" s="118">
        <v>5104760031</v>
      </c>
      <c r="G680" s="141">
        <v>45931</v>
      </c>
      <c r="H680" s="142">
        <v>45940</v>
      </c>
      <c r="I680" s="118" t="s">
        <v>133</v>
      </c>
      <c r="J680" s="118" t="s">
        <v>873</v>
      </c>
      <c r="K680" s="135" t="s">
        <v>970</v>
      </c>
      <c r="L680" s="118" t="s">
        <v>313</v>
      </c>
    </row>
    <row r="681" spans="2:12">
      <c r="B681" s="89"/>
      <c r="C681" s="69" t="str">
        <f t="shared" ca="1" si="4"/>
        <v>OK</v>
      </c>
      <c r="D681" s="118" t="s">
        <v>484</v>
      </c>
      <c r="E681" s="134">
        <v>165.87341879999997</v>
      </c>
      <c r="F681" s="118">
        <v>5104760031</v>
      </c>
      <c r="G681" s="141">
        <v>45931</v>
      </c>
      <c r="H681" s="142">
        <v>45940</v>
      </c>
      <c r="I681" s="118" t="s">
        <v>133</v>
      </c>
      <c r="J681" s="118" t="s">
        <v>873</v>
      </c>
      <c r="K681" s="135" t="s">
        <v>970</v>
      </c>
      <c r="L681" s="118" t="s">
        <v>484</v>
      </c>
    </row>
    <row r="682" spans="2:12">
      <c r="B682" s="89"/>
      <c r="C682" s="69" t="str">
        <f t="shared" ca="1" si="4"/>
        <v>OK</v>
      </c>
      <c r="D682" s="118" t="s">
        <v>488</v>
      </c>
      <c r="E682" s="134">
        <v>152.17753259999998</v>
      </c>
      <c r="F682" s="118">
        <v>5104760031</v>
      </c>
      <c r="G682" s="141">
        <v>45931</v>
      </c>
      <c r="H682" s="142">
        <v>45940</v>
      </c>
      <c r="I682" s="118" t="s">
        <v>133</v>
      </c>
      <c r="J682" s="118" t="s">
        <v>873</v>
      </c>
      <c r="K682" s="135" t="s">
        <v>970</v>
      </c>
      <c r="L682" s="118" t="s">
        <v>488</v>
      </c>
    </row>
    <row r="683" spans="2:12">
      <c r="B683" s="89"/>
      <c r="C683" s="69" t="str">
        <f t="shared" ca="1" si="4"/>
        <v>OK</v>
      </c>
      <c r="D683" s="118" t="s">
        <v>552</v>
      </c>
      <c r="E683" s="134">
        <v>176.78059139999999</v>
      </c>
      <c r="F683" s="118">
        <v>5104760031</v>
      </c>
      <c r="G683" s="141">
        <v>45931</v>
      </c>
      <c r="H683" s="142">
        <v>45940</v>
      </c>
      <c r="I683" s="118" t="s">
        <v>133</v>
      </c>
      <c r="J683" s="118" t="s">
        <v>873</v>
      </c>
      <c r="K683" s="135" t="s">
        <v>970</v>
      </c>
      <c r="L683" s="118" t="s">
        <v>552</v>
      </c>
    </row>
    <row r="684" spans="2:12">
      <c r="B684" s="89"/>
      <c r="C684" s="69" t="str">
        <f t="shared" ca="1" si="4"/>
        <v>OK</v>
      </c>
      <c r="D684" s="118" t="s">
        <v>386</v>
      </c>
      <c r="E684" s="134">
        <v>304.35506519999996</v>
      </c>
      <c r="F684" s="118">
        <v>5104760031</v>
      </c>
      <c r="G684" s="141">
        <v>45931</v>
      </c>
      <c r="H684" s="142">
        <v>45940</v>
      </c>
      <c r="I684" s="118" t="s">
        <v>133</v>
      </c>
      <c r="J684" s="118" t="s">
        <v>873</v>
      </c>
      <c r="K684" s="135" t="s">
        <v>970</v>
      </c>
      <c r="L684" s="118" t="s">
        <v>386</v>
      </c>
    </row>
    <row r="685" spans="2:12">
      <c r="B685" s="89"/>
      <c r="C685" s="69" t="str">
        <f t="shared" ca="1" si="4"/>
        <v>OK</v>
      </c>
      <c r="D685" s="118" t="s">
        <v>553</v>
      </c>
      <c r="E685" s="134">
        <v>440.03882459999994</v>
      </c>
      <c r="F685" s="118">
        <v>5104760031</v>
      </c>
      <c r="G685" s="141">
        <v>45931</v>
      </c>
      <c r="H685" s="142">
        <v>45940</v>
      </c>
      <c r="I685" s="118" t="s">
        <v>133</v>
      </c>
      <c r="J685" s="118" t="s">
        <v>873</v>
      </c>
      <c r="K685" s="135" t="s">
        <v>970</v>
      </c>
      <c r="L685" s="118" t="s">
        <v>553</v>
      </c>
    </row>
    <row r="686" spans="2:12">
      <c r="B686" s="89"/>
      <c r="C686" s="69" t="str">
        <f t="shared" ca="1" si="4"/>
        <v>OK</v>
      </c>
      <c r="D686" s="118" t="s">
        <v>494</v>
      </c>
      <c r="E686" s="134">
        <v>250.49803379999997</v>
      </c>
      <c r="F686" s="118">
        <v>5104760031</v>
      </c>
      <c r="G686" s="141">
        <v>45931</v>
      </c>
      <c r="H686" s="142">
        <v>45940</v>
      </c>
      <c r="I686" s="118" t="s">
        <v>133</v>
      </c>
      <c r="J686" s="118" t="s">
        <v>873</v>
      </c>
      <c r="K686" s="135" t="s">
        <v>970</v>
      </c>
      <c r="L686" s="118" t="s">
        <v>786</v>
      </c>
    </row>
    <row r="687" spans="2:12">
      <c r="B687" s="89"/>
      <c r="C687" s="69" t="str">
        <f t="shared" ca="1" si="4"/>
        <v>OK</v>
      </c>
      <c r="D687" s="118" t="s">
        <v>452</v>
      </c>
      <c r="E687" s="134">
        <v>138.3440454</v>
      </c>
      <c r="F687" s="118">
        <v>5104760031</v>
      </c>
      <c r="G687" s="141">
        <v>45931</v>
      </c>
      <c r="H687" s="142">
        <v>45940</v>
      </c>
      <c r="I687" s="118" t="s">
        <v>133</v>
      </c>
      <c r="J687" s="118" t="s">
        <v>873</v>
      </c>
      <c r="K687" s="135" t="s">
        <v>970</v>
      </c>
      <c r="L687" s="118" t="s">
        <v>983</v>
      </c>
    </row>
    <row r="688" spans="2:12">
      <c r="B688" s="89"/>
      <c r="C688" s="69" t="str">
        <f t="shared" ca="1" si="4"/>
        <v>OK</v>
      </c>
      <c r="D688" s="118" t="s">
        <v>564</v>
      </c>
      <c r="E688" s="134">
        <v>152.17753259999998</v>
      </c>
      <c r="F688" s="118">
        <v>5104760031</v>
      </c>
      <c r="G688" s="141">
        <v>45931</v>
      </c>
      <c r="H688" s="142">
        <v>45940</v>
      </c>
      <c r="I688" s="118" t="s">
        <v>133</v>
      </c>
      <c r="J688" s="118" t="s">
        <v>873</v>
      </c>
      <c r="K688" s="135" t="s">
        <v>970</v>
      </c>
      <c r="L688" s="118" t="s">
        <v>707</v>
      </c>
    </row>
    <row r="689" spans="2:12">
      <c r="B689" s="89"/>
      <c r="C689" s="69" t="str">
        <f t="shared" ca="1" si="4"/>
        <v>OK</v>
      </c>
      <c r="D689" s="118" t="s">
        <v>146</v>
      </c>
      <c r="E689" s="134">
        <v>250.49803379999997</v>
      </c>
      <c r="F689" s="118">
        <v>5104760031</v>
      </c>
      <c r="G689" s="141">
        <v>45931</v>
      </c>
      <c r="H689" s="142">
        <v>45940</v>
      </c>
      <c r="I689" s="118" t="s">
        <v>133</v>
      </c>
      <c r="J689" s="118" t="s">
        <v>873</v>
      </c>
      <c r="K689" s="135" t="s">
        <v>970</v>
      </c>
      <c r="L689" s="118" t="s">
        <v>146</v>
      </c>
    </row>
    <row r="690" spans="2:12">
      <c r="B690" s="89"/>
      <c r="C690" s="69" t="str">
        <f t="shared" ca="1" si="4"/>
        <v>OK</v>
      </c>
      <c r="D690" s="118" t="s">
        <v>148</v>
      </c>
      <c r="E690" s="134">
        <v>250.49803379999997</v>
      </c>
      <c r="F690" s="118">
        <v>5104760031</v>
      </c>
      <c r="G690" s="141">
        <v>45931</v>
      </c>
      <c r="H690" s="142">
        <v>45940</v>
      </c>
      <c r="I690" s="118" t="s">
        <v>133</v>
      </c>
      <c r="J690" s="118" t="s">
        <v>873</v>
      </c>
      <c r="K690" s="135" t="s">
        <v>970</v>
      </c>
      <c r="L690" s="118" t="s">
        <v>148</v>
      </c>
    </row>
    <row r="691" spans="2:12">
      <c r="B691" s="89"/>
      <c r="C691" s="69" t="str">
        <f t="shared" ca="1" si="4"/>
        <v>OK</v>
      </c>
      <c r="D691" s="118" t="s">
        <v>150</v>
      </c>
      <c r="E691" s="134">
        <v>250.49803379999997</v>
      </c>
      <c r="F691" s="118">
        <v>5104760031</v>
      </c>
      <c r="G691" s="141">
        <v>45931</v>
      </c>
      <c r="H691" s="142">
        <v>45940</v>
      </c>
      <c r="I691" s="118" t="s">
        <v>133</v>
      </c>
      <c r="J691" s="118" t="s">
        <v>873</v>
      </c>
      <c r="K691" s="135" t="s">
        <v>970</v>
      </c>
      <c r="L691" s="118" t="s">
        <v>150</v>
      </c>
    </row>
    <row r="692" spans="2:12">
      <c r="B692" s="89"/>
      <c r="C692" s="69" t="str">
        <f t="shared" ca="1" si="4"/>
        <v>OK</v>
      </c>
      <c r="D692" s="118" t="s">
        <v>152</v>
      </c>
      <c r="E692" s="134">
        <v>338.16821759999993</v>
      </c>
      <c r="F692" s="118">
        <v>5104760031</v>
      </c>
      <c r="G692" s="141">
        <v>45931</v>
      </c>
      <c r="H692" s="142">
        <v>45940</v>
      </c>
      <c r="I692" s="118" t="s">
        <v>133</v>
      </c>
      <c r="J692" s="118" t="s">
        <v>873</v>
      </c>
      <c r="K692" s="135" t="s">
        <v>970</v>
      </c>
      <c r="L692" s="118" t="s">
        <v>152</v>
      </c>
    </row>
    <row r="693" spans="2:12">
      <c r="B693" s="89"/>
      <c r="C693" s="69" t="str">
        <f t="shared" ca="1" si="4"/>
        <v>OK</v>
      </c>
      <c r="D693" s="118" t="s">
        <v>154</v>
      </c>
      <c r="E693" s="134">
        <v>440.03882459999994</v>
      </c>
      <c r="F693" s="118">
        <v>5104760031</v>
      </c>
      <c r="G693" s="141">
        <v>45931</v>
      </c>
      <c r="H693" s="142">
        <v>45940</v>
      </c>
      <c r="I693" s="118" t="s">
        <v>133</v>
      </c>
      <c r="J693" s="118" t="s">
        <v>873</v>
      </c>
      <c r="K693" s="135" t="s">
        <v>970</v>
      </c>
      <c r="L693" s="118" t="s">
        <v>154</v>
      </c>
    </row>
    <row r="694" spans="2:12">
      <c r="B694" s="89"/>
      <c r="C694" s="69" t="str">
        <f t="shared" ca="1" si="4"/>
        <v>OK</v>
      </c>
      <c r="D694" s="118" t="s">
        <v>156</v>
      </c>
      <c r="E694" s="134">
        <v>427.27862519999996</v>
      </c>
      <c r="F694" s="118">
        <v>5104760031</v>
      </c>
      <c r="G694" s="141">
        <v>45931</v>
      </c>
      <c r="H694" s="142">
        <v>45940</v>
      </c>
      <c r="I694" s="118" t="s">
        <v>133</v>
      </c>
      <c r="J694" s="118" t="s">
        <v>873</v>
      </c>
      <c r="K694" s="135" t="s">
        <v>970</v>
      </c>
      <c r="L694" s="118" t="s">
        <v>156</v>
      </c>
    </row>
    <row r="695" spans="2:12">
      <c r="B695" s="89"/>
      <c r="C695" s="69" t="str">
        <f t="shared" ca="1" si="4"/>
        <v>OK</v>
      </c>
      <c r="D695" s="118" t="s">
        <v>161</v>
      </c>
      <c r="E695" s="134">
        <v>165.87341879999997</v>
      </c>
      <c r="F695" s="118">
        <v>5104760031</v>
      </c>
      <c r="G695" s="141">
        <v>45931</v>
      </c>
      <c r="H695" s="142">
        <v>45940</v>
      </c>
      <c r="I695" s="118" t="s">
        <v>133</v>
      </c>
      <c r="J695" s="118" t="s">
        <v>873</v>
      </c>
      <c r="K695" s="135" t="s">
        <v>970</v>
      </c>
      <c r="L695" s="118" t="s">
        <v>161</v>
      </c>
    </row>
    <row r="696" spans="2:12">
      <c r="B696" s="89"/>
      <c r="C696" s="69" t="str">
        <f t="shared" ca="1" si="4"/>
        <v>OK</v>
      </c>
      <c r="D696" s="118" t="s">
        <v>162</v>
      </c>
      <c r="E696" s="134">
        <v>138.3440454</v>
      </c>
      <c r="F696" s="118">
        <v>5104760031</v>
      </c>
      <c r="G696" s="141">
        <v>45931</v>
      </c>
      <c r="H696" s="142">
        <v>45940</v>
      </c>
      <c r="I696" s="118" t="s">
        <v>133</v>
      </c>
      <c r="J696" s="118" t="s">
        <v>873</v>
      </c>
      <c r="K696" s="135" t="s">
        <v>970</v>
      </c>
      <c r="L696" s="118" t="s">
        <v>162</v>
      </c>
    </row>
    <row r="697" spans="2:12">
      <c r="B697" s="89"/>
      <c r="C697" s="69" t="str">
        <f t="shared" ca="1" si="4"/>
        <v>OK</v>
      </c>
      <c r="D697" s="118" t="s">
        <v>644</v>
      </c>
      <c r="E697" s="134">
        <v>152.17753259999998</v>
      </c>
      <c r="F697" s="118">
        <v>5104760031</v>
      </c>
      <c r="G697" s="141">
        <v>45931</v>
      </c>
      <c r="H697" s="142">
        <v>45940</v>
      </c>
      <c r="I697" s="118" t="s">
        <v>133</v>
      </c>
      <c r="J697" s="118" t="s">
        <v>873</v>
      </c>
      <c r="K697" s="135" t="s">
        <v>970</v>
      </c>
      <c r="L697" s="118" t="s">
        <v>644</v>
      </c>
    </row>
    <row r="698" spans="2:12">
      <c r="B698" s="89"/>
      <c r="C698" s="69" t="str">
        <f t="shared" ca="1" si="4"/>
        <v>OK</v>
      </c>
      <c r="D698" s="118" t="s">
        <v>172</v>
      </c>
      <c r="E698" s="134">
        <v>168.35941019999999</v>
      </c>
      <c r="F698" s="118">
        <v>5104760031</v>
      </c>
      <c r="G698" s="141">
        <v>45931</v>
      </c>
      <c r="H698" s="142">
        <v>45940</v>
      </c>
      <c r="I698" s="118" t="s">
        <v>133</v>
      </c>
      <c r="J698" s="118" t="s">
        <v>873</v>
      </c>
      <c r="K698" s="135" t="s">
        <v>970</v>
      </c>
      <c r="L698" s="118" t="s">
        <v>172</v>
      </c>
    </row>
    <row r="699" spans="2:12">
      <c r="B699" s="89"/>
      <c r="C699" s="69" t="str">
        <f t="shared" ca="1" si="4"/>
        <v>OK</v>
      </c>
      <c r="D699" s="118" t="s">
        <v>175</v>
      </c>
      <c r="E699" s="134">
        <v>250.49803379999997</v>
      </c>
      <c r="F699" s="118">
        <v>5104760031</v>
      </c>
      <c r="G699" s="141">
        <v>45931</v>
      </c>
      <c r="H699" s="142">
        <v>45940</v>
      </c>
      <c r="I699" s="118" t="s">
        <v>133</v>
      </c>
      <c r="J699" s="118" t="s">
        <v>873</v>
      </c>
      <c r="K699" s="135" t="s">
        <v>970</v>
      </c>
      <c r="L699" s="118" t="s">
        <v>175</v>
      </c>
    </row>
    <row r="700" spans="2:12">
      <c r="B700" s="89"/>
      <c r="C700" s="69" t="str">
        <f t="shared" ca="1" si="4"/>
        <v>OK</v>
      </c>
      <c r="D700" s="118" t="s">
        <v>646</v>
      </c>
      <c r="E700" s="134">
        <v>138.3440454</v>
      </c>
      <c r="F700" s="118">
        <v>5104760031</v>
      </c>
      <c r="G700" s="141">
        <v>45931</v>
      </c>
      <c r="H700" s="142">
        <v>45940</v>
      </c>
      <c r="I700" s="118" t="s">
        <v>133</v>
      </c>
      <c r="J700" s="118" t="s">
        <v>873</v>
      </c>
      <c r="K700" s="135" t="s">
        <v>970</v>
      </c>
      <c r="L700" s="118" t="s">
        <v>646</v>
      </c>
    </row>
    <row r="701" spans="2:12">
      <c r="B701" s="89"/>
      <c r="C701" s="69" t="str">
        <f t="shared" ca="1" si="4"/>
        <v>OK</v>
      </c>
      <c r="D701" s="118" t="s">
        <v>180</v>
      </c>
      <c r="E701" s="134">
        <v>548.88121560000002</v>
      </c>
      <c r="F701" s="118">
        <v>5104760031</v>
      </c>
      <c r="G701" s="141">
        <v>45931</v>
      </c>
      <c r="H701" s="142">
        <v>45940</v>
      </c>
      <c r="I701" s="118" t="s">
        <v>133</v>
      </c>
      <c r="J701" s="118" t="s">
        <v>873</v>
      </c>
      <c r="K701" s="135" t="s">
        <v>970</v>
      </c>
      <c r="L701" s="118" t="s">
        <v>180</v>
      </c>
    </row>
    <row r="702" spans="2:12">
      <c r="B702" s="89"/>
      <c r="C702" s="69" t="str">
        <f t="shared" ca="1" si="4"/>
        <v>OK</v>
      </c>
      <c r="D702" s="118" t="s">
        <v>189</v>
      </c>
      <c r="E702" s="134">
        <v>165.87341879999997</v>
      </c>
      <c r="F702" s="118">
        <v>5104760031</v>
      </c>
      <c r="G702" s="141">
        <v>45931</v>
      </c>
      <c r="H702" s="142">
        <v>45940</v>
      </c>
      <c r="I702" s="118" t="s">
        <v>133</v>
      </c>
      <c r="J702" s="118" t="s">
        <v>873</v>
      </c>
      <c r="K702" s="135" t="s">
        <v>970</v>
      </c>
      <c r="L702" s="118" t="s">
        <v>189</v>
      </c>
    </row>
    <row r="703" spans="2:12">
      <c r="B703" s="89"/>
      <c r="C703" s="69" t="str">
        <f t="shared" ca="1" si="4"/>
        <v>OK</v>
      </c>
      <c r="D703" s="118" t="s">
        <v>191</v>
      </c>
      <c r="E703" s="134">
        <v>176.78059139999999</v>
      </c>
      <c r="F703" s="118">
        <v>5104760031</v>
      </c>
      <c r="G703" s="141">
        <v>45931</v>
      </c>
      <c r="H703" s="142">
        <v>45940</v>
      </c>
      <c r="I703" s="118" t="s">
        <v>133</v>
      </c>
      <c r="J703" s="118" t="s">
        <v>873</v>
      </c>
      <c r="K703" s="135" t="s">
        <v>970</v>
      </c>
      <c r="L703" s="118" t="s">
        <v>191</v>
      </c>
    </row>
    <row r="704" spans="2:12">
      <c r="B704" s="89"/>
      <c r="C704" s="69" t="str">
        <f t="shared" ca="1" si="4"/>
        <v>OK</v>
      </c>
      <c r="D704" s="118" t="s">
        <v>195</v>
      </c>
      <c r="E704" s="134">
        <v>165.87341879999997</v>
      </c>
      <c r="F704" s="118">
        <v>5104760031</v>
      </c>
      <c r="G704" s="141">
        <v>45931</v>
      </c>
      <c r="H704" s="142">
        <v>45940</v>
      </c>
      <c r="I704" s="118" t="s">
        <v>133</v>
      </c>
      <c r="J704" s="118" t="s">
        <v>873</v>
      </c>
      <c r="K704" s="135" t="s">
        <v>970</v>
      </c>
      <c r="L704" s="118" t="s">
        <v>195</v>
      </c>
    </row>
    <row r="705" spans="2:12">
      <c r="B705" s="89"/>
      <c r="C705" s="69" t="str">
        <f t="shared" ca="1" si="4"/>
        <v>OK</v>
      </c>
      <c r="D705" s="118" t="s">
        <v>196</v>
      </c>
      <c r="E705" s="134">
        <v>138.3440454</v>
      </c>
      <c r="F705" s="118">
        <v>5104760031</v>
      </c>
      <c r="G705" s="141">
        <v>45931</v>
      </c>
      <c r="H705" s="142">
        <v>45940</v>
      </c>
      <c r="I705" s="118" t="s">
        <v>133</v>
      </c>
      <c r="J705" s="118" t="s">
        <v>873</v>
      </c>
      <c r="K705" s="135" t="s">
        <v>970</v>
      </c>
      <c r="L705" s="118" t="s">
        <v>196</v>
      </c>
    </row>
    <row r="706" spans="2:12">
      <c r="B706" s="89"/>
      <c r="C706" s="69" t="str">
        <f t="shared" ca="1" si="4"/>
        <v>OK</v>
      </c>
      <c r="D706" s="118" t="s">
        <v>198</v>
      </c>
      <c r="E706" s="134">
        <v>176.78059139999999</v>
      </c>
      <c r="F706" s="118">
        <v>5104760031</v>
      </c>
      <c r="G706" s="141">
        <v>45931</v>
      </c>
      <c r="H706" s="142">
        <v>45940</v>
      </c>
      <c r="I706" s="118" t="s">
        <v>133</v>
      </c>
      <c r="J706" s="118" t="s">
        <v>873</v>
      </c>
      <c r="K706" s="135" t="s">
        <v>970</v>
      </c>
      <c r="L706" s="118" t="s">
        <v>198</v>
      </c>
    </row>
    <row r="707" spans="2:12">
      <c r="B707" s="89"/>
      <c r="C707" s="69" t="str">
        <f t="shared" ca="1" si="4"/>
        <v>OK</v>
      </c>
      <c r="D707" s="118" t="s">
        <v>201</v>
      </c>
      <c r="E707" s="134">
        <v>176.78059139999999</v>
      </c>
      <c r="F707" s="118">
        <v>5104760031</v>
      </c>
      <c r="G707" s="141">
        <v>45931</v>
      </c>
      <c r="H707" s="142">
        <v>45940</v>
      </c>
      <c r="I707" s="118" t="s">
        <v>133</v>
      </c>
      <c r="J707" s="118" t="s">
        <v>873</v>
      </c>
      <c r="K707" s="135" t="s">
        <v>970</v>
      </c>
      <c r="L707" s="118" t="s">
        <v>201</v>
      </c>
    </row>
    <row r="708" spans="2:12">
      <c r="B708" s="89"/>
      <c r="C708" s="69" t="str">
        <f t="shared" ca="1" si="4"/>
        <v>OK</v>
      </c>
      <c r="D708" s="118" t="s">
        <v>206</v>
      </c>
      <c r="E708" s="134">
        <v>611.14108139999996</v>
      </c>
      <c r="F708" s="118">
        <v>5104760031</v>
      </c>
      <c r="G708" s="141">
        <v>45931</v>
      </c>
      <c r="H708" s="142">
        <v>45940</v>
      </c>
      <c r="I708" s="118" t="s">
        <v>133</v>
      </c>
      <c r="J708" s="118" t="s">
        <v>873</v>
      </c>
      <c r="K708" s="135" t="s">
        <v>970</v>
      </c>
      <c r="L708" s="118" t="s">
        <v>206</v>
      </c>
    </row>
    <row r="709" spans="2:12">
      <c r="B709" s="89"/>
      <c r="C709" s="69" t="str">
        <f t="shared" ca="1" si="4"/>
        <v>OK</v>
      </c>
      <c r="D709" s="118" t="s">
        <v>210</v>
      </c>
      <c r="E709" s="134">
        <v>138.3440454</v>
      </c>
      <c r="F709" s="118">
        <v>5104760031</v>
      </c>
      <c r="G709" s="141">
        <v>45931</v>
      </c>
      <c r="H709" s="142">
        <v>45940</v>
      </c>
      <c r="I709" s="118" t="s">
        <v>133</v>
      </c>
      <c r="J709" s="118" t="s">
        <v>873</v>
      </c>
      <c r="K709" s="135" t="s">
        <v>970</v>
      </c>
      <c r="L709" s="118" t="s">
        <v>210</v>
      </c>
    </row>
    <row r="710" spans="2:12">
      <c r="B710" s="89"/>
      <c r="C710" s="69" t="str">
        <f t="shared" ca="1" si="4"/>
        <v>OK</v>
      </c>
      <c r="D710" s="118" t="s">
        <v>213</v>
      </c>
      <c r="E710" s="134">
        <v>176.78059139999999</v>
      </c>
      <c r="F710" s="118">
        <v>5104760031</v>
      </c>
      <c r="G710" s="141">
        <v>45931</v>
      </c>
      <c r="H710" s="142">
        <v>45940</v>
      </c>
      <c r="I710" s="118" t="s">
        <v>133</v>
      </c>
      <c r="J710" s="118" t="s">
        <v>873</v>
      </c>
      <c r="K710" s="135" t="s">
        <v>970</v>
      </c>
      <c r="L710" s="118" t="s">
        <v>213</v>
      </c>
    </row>
    <row r="711" spans="2:12">
      <c r="B711" s="89"/>
      <c r="C711" s="69" t="str">
        <f t="shared" ca="1" si="4"/>
        <v>OK</v>
      </c>
      <c r="D711" s="118" t="s">
        <v>215</v>
      </c>
      <c r="E711" s="134">
        <v>165.87341879999997</v>
      </c>
      <c r="F711" s="118">
        <v>5104760031</v>
      </c>
      <c r="G711" s="141">
        <v>45931</v>
      </c>
      <c r="H711" s="142">
        <v>45940</v>
      </c>
      <c r="I711" s="118" t="s">
        <v>133</v>
      </c>
      <c r="J711" s="118" t="s">
        <v>873</v>
      </c>
      <c r="K711" s="135" t="s">
        <v>970</v>
      </c>
      <c r="L711" s="118" t="s">
        <v>215</v>
      </c>
    </row>
    <row r="712" spans="2:12">
      <c r="B712" s="89"/>
      <c r="C712" s="69" t="str">
        <f t="shared" ca="1" si="4"/>
        <v>OK</v>
      </c>
      <c r="D712" s="118" t="s">
        <v>218</v>
      </c>
      <c r="E712" s="134">
        <v>101.87060699999999</v>
      </c>
      <c r="F712" s="118">
        <v>5104760031</v>
      </c>
      <c r="G712" s="141">
        <v>45931</v>
      </c>
      <c r="H712" s="142">
        <v>45940</v>
      </c>
      <c r="I712" s="118" t="s">
        <v>133</v>
      </c>
      <c r="J712" s="118" t="s">
        <v>873</v>
      </c>
      <c r="K712" s="135" t="s">
        <v>970</v>
      </c>
      <c r="L712" s="118" t="s">
        <v>218</v>
      </c>
    </row>
    <row r="713" spans="2:12">
      <c r="B713" s="89"/>
      <c r="C713" s="69" t="str">
        <f t="shared" ca="1" si="4"/>
        <v>OK</v>
      </c>
      <c r="D713" s="118" t="s">
        <v>741</v>
      </c>
      <c r="E713" s="134">
        <v>152.17753259999998</v>
      </c>
      <c r="F713" s="118">
        <v>5104760031</v>
      </c>
      <c r="G713" s="141">
        <v>45931</v>
      </c>
      <c r="H713" s="142">
        <v>45940</v>
      </c>
      <c r="I713" s="118" t="s">
        <v>133</v>
      </c>
      <c r="J713" s="118" t="s">
        <v>873</v>
      </c>
      <c r="K713" s="135" t="s">
        <v>970</v>
      </c>
      <c r="L713" s="118" t="s">
        <v>741</v>
      </c>
    </row>
    <row r="714" spans="2:12">
      <c r="B714" s="89"/>
      <c r="C714" s="69" t="str">
        <f t="shared" ca="1" si="4"/>
        <v>OK</v>
      </c>
      <c r="D714" s="118" t="s">
        <v>221</v>
      </c>
      <c r="E714" s="134">
        <v>152.17753259999998</v>
      </c>
      <c r="F714" s="118">
        <v>5104760031</v>
      </c>
      <c r="G714" s="141">
        <v>45931</v>
      </c>
      <c r="H714" s="142">
        <v>45940</v>
      </c>
      <c r="I714" s="118" t="s">
        <v>133</v>
      </c>
      <c r="J714" s="118" t="s">
        <v>873</v>
      </c>
      <c r="K714" s="135" t="s">
        <v>970</v>
      </c>
      <c r="L714" s="118" t="s">
        <v>221</v>
      </c>
    </row>
    <row r="715" spans="2:12">
      <c r="B715" s="89"/>
      <c r="C715" s="69" t="str">
        <f t="shared" ca="1" si="4"/>
        <v>OK</v>
      </c>
      <c r="D715" s="118" t="s">
        <v>223</v>
      </c>
      <c r="E715" s="134">
        <v>168.35941019999999</v>
      </c>
      <c r="F715" s="118">
        <v>5104760031</v>
      </c>
      <c r="G715" s="141">
        <v>45931</v>
      </c>
      <c r="H715" s="142">
        <v>45940</v>
      </c>
      <c r="I715" s="118" t="s">
        <v>133</v>
      </c>
      <c r="J715" s="118" t="s">
        <v>873</v>
      </c>
      <c r="K715" s="135" t="s">
        <v>970</v>
      </c>
      <c r="L715" s="118" t="s">
        <v>223</v>
      </c>
    </row>
    <row r="716" spans="2:12">
      <c r="B716" s="89"/>
      <c r="C716" s="69" t="str">
        <f t="shared" ca="1" si="4"/>
        <v>OK</v>
      </c>
      <c r="D716" s="118" t="s">
        <v>226</v>
      </c>
      <c r="E716" s="134">
        <v>138.3440454</v>
      </c>
      <c r="F716" s="118">
        <v>5104760031</v>
      </c>
      <c r="G716" s="141">
        <v>45931</v>
      </c>
      <c r="H716" s="142">
        <v>45940</v>
      </c>
      <c r="I716" s="118" t="s">
        <v>133</v>
      </c>
      <c r="J716" s="118" t="s">
        <v>873</v>
      </c>
      <c r="K716" s="135" t="s">
        <v>970</v>
      </c>
      <c r="L716" s="118" t="s">
        <v>226</v>
      </c>
    </row>
    <row r="717" spans="2:12">
      <c r="B717" s="89"/>
      <c r="C717" s="69" t="str">
        <f t="shared" ca="1" si="4"/>
        <v>OK</v>
      </c>
      <c r="D717" s="118" t="s">
        <v>228</v>
      </c>
      <c r="E717" s="134">
        <v>165.87341879999997</v>
      </c>
      <c r="F717" s="118">
        <v>5104760031</v>
      </c>
      <c r="G717" s="141">
        <v>45931</v>
      </c>
      <c r="H717" s="142">
        <v>45940</v>
      </c>
      <c r="I717" s="118" t="s">
        <v>133</v>
      </c>
      <c r="J717" s="118" t="s">
        <v>873</v>
      </c>
      <c r="K717" s="135" t="s">
        <v>970</v>
      </c>
      <c r="L717" s="118" t="s">
        <v>228</v>
      </c>
    </row>
    <row r="718" spans="2:12">
      <c r="B718" s="89"/>
      <c r="C718" s="69" t="str">
        <f t="shared" ca="1" si="4"/>
        <v>OK</v>
      </c>
      <c r="D718" s="118" t="s">
        <v>232</v>
      </c>
      <c r="E718" s="134">
        <v>749.48512679999988</v>
      </c>
      <c r="F718" s="118">
        <v>5104760031</v>
      </c>
      <c r="G718" s="141">
        <v>45931</v>
      </c>
      <c r="H718" s="142">
        <v>45940</v>
      </c>
      <c r="I718" s="118" t="s">
        <v>133</v>
      </c>
      <c r="J718" s="118" t="s">
        <v>873</v>
      </c>
      <c r="K718" s="135" t="s">
        <v>970</v>
      </c>
      <c r="L718" s="118" t="s">
        <v>232</v>
      </c>
    </row>
    <row r="719" spans="2:12">
      <c r="B719" s="89"/>
      <c r="C719" s="69" t="str">
        <f t="shared" ca="1" si="4"/>
        <v>OK</v>
      </c>
      <c r="D719" s="118" t="s">
        <v>233</v>
      </c>
      <c r="E719" s="134">
        <v>304.35506519999996</v>
      </c>
      <c r="F719" s="118">
        <v>5104760031</v>
      </c>
      <c r="G719" s="141">
        <v>45931</v>
      </c>
      <c r="H719" s="142">
        <v>45940</v>
      </c>
      <c r="I719" s="118" t="s">
        <v>133</v>
      </c>
      <c r="J719" s="118" t="s">
        <v>873</v>
      </c>
      <c r="K719" s="135" t="s">
        <v>970</v>
      </c>
      <c r="L719" s="118" t="s">
        <v>233</v>
      </c>
    </row>
    <row r="720" spans="2:12">
      <c r="B720" s="89"/>
      <c r="C720" s="69" t="str">
        <f t="shared" ca="1" si="4"/>
        <v>OK</v>
      </c>
      <c r="D720" s="118" t="s">
        <v>235</v>
      </c>
      <c r="E720" s="134">
        <v>440.03882459999994</v>
      </c>
      <c r="F720" s="118">
        <v>5104760031</v>
      </c>
      <c r="G720" s="141">
        <v>45931</v>
      </c>
      <c r="H720" s="142">
        <v>45940</v>
      </c>
      <c r="I720" s="118" t="s">
        <v>133</v>
      </c>
      <c r="J720" s="118" t="s">
        <v>873</v>
      </c>
      <c r="K720" s="135" t="s">
        <v>970</v>
      </c>
      <c r="L720" s="118" t="s">
        <v>235</v>
      </c>
    </row>
    <row r="721" spans="2:12">
      <c r="B721" s="89"/>
      <c r="C721" s="69" t="str">
        <f t="shared" ca="1" si="4"/>
        <v>OK</v>
      </c>
      <c r="D721" s="118" t="s">
        <v>236</v>
      </c>
      <c r="E721" s="134">
        <v>500.99606759999995</v>
      </c>
      <c r="F721" s="118">
        <v>5104760031</v>
      </c>
      <c r="G721" s="141">
        <v>45931</v>
      </c>
      <c r="H721" s="142">
        <v>45940</v>
      </c>
      <c r="I721" s="118" t="s">
        <v>133</v>
      </c>
      <c r="J721" s="118" t="s">
        <v>873</v>
      </c>
      <c r="K721" s="135" t="s">
        <v>970</v>
      </c>
      <c r="L721" s="118" t="s">
        <v>236</v>
      </c>
    </row>
    <row r="722" spans="2:12">
      <c r="B722" s="89"/>
      <c r="C722" s="69" t="str">
        <f t="shared" ca="1" si="4"/>
        <v>OK</v>
      </c>
      <c r="D722" s="118" t="s">
        <v>249</v>
      </c>
      <c r="E722" s="134">
        <v>165.87341879999997</v>
      </c>
      <c r="F722" s="118">
        <v>5104760031</v>
      </c>
      <c r="G722" s="141">
        <v>45931</v>
      </c>
      <c r="H722" s="142">
        <v>45940</v>
      </c>
      <c r="I722" s="118" t="s">
        <v>133</v>
      </c>
      <c r="J722" s="118" t="s">
        <v>873</v>
      </c>
      <c r="K722" s="135" t="s">
        <v>970</v>
      </c>
      <c r="L722" s="118" t="s">
        <v>249</v>
      </c>
    </row>
    <row r="723" spans="2:12">
      <c r="B723" s="89"/>
      <c r="C723" s="69" t="str">
        <f t="shared" ca="1" si="4"/>
        <v>OK</v>
      </c>
      <c r="D723" s="94" t="s">
        <v>251</v>
      </c>
      <c r="E723" s="134">
        <v>176.78059139999999</v>
      </c>
      <c r="F723" s="118">
        <v>5104760031</v>
      </c>
      <c r="G723" s="141">
        <v>45931</v>
      </c>
      <c r="H723" s="142">
        <v>45940</v>
      </c>
      <c r="I723" s="118" t="s">
        <v>133</v>
      </c>
      <c r="J723" s="118" t="s">
        <v>873</v>
      </c>
      <c r="K723" s="135" t="s">
        <v>970</v>
      </c>
      <c r="L723" s="118" t="s">
        <v>252</v>
      </c>
    </row>
    <row r="724" spans="2:12">
      <c r="B724" s="89"/>
      <c r="C724" s="69" t="str">
        <f t="shared" ca="1" si="4"/>
        <v>OK</v>
      </c>
      <c r="D724" s="118" t="s">
        <v>253</v>
      </c>
      <c r="E724" s="134">
        <v>267.74402579999997</v>
      </c>
      <c r="F724" s="118">
        <v>5104760031</v>
      </c>
      <c r="G724" s="141">
        <v>45931</v>
      </c>
      <c r="H724" s="142">
        <v>45940</v>
      </c>
      <c r="I724" s="118" t="s">
        <v>133</v>
      </c>
      <c r="J724" s="118" t="s">
        <v>873</v>
      </c>
      <c r="K724" s="135" t="s">
        <v>970</v>
      </c>
      <c r="L724" s="118" t="s">
        <v>253</v>
      </c>
    </row>
    <row r="725" spans="2:12">
      <c r="B725" s="89"/>
      <c r="C725" s="69" t="str">
        <f t="shared" ca="1" si="4"/>
        <v>OK</v>
      </c>
      <c r="D725" s="118" t="s">
        <v>266</v>
      </c>
      <c r="E725" s="134">
        <v>138.3440454</v>
      </c>
      <c r="F725" s="118">
        <v>5104760031</v>
      </c>
      <c r="G725" s="141">
        <v>45931</v>
      </c>
      <c r="H725" s="142">
        <v>45940</v>
      </c>
      <c r="I725" s="118" t="s">
        <v>133</v>
      </c>
      <c r="J725" s="118" t="s">
        <v>873</v>
      </c>
      <c r="K725" s="135" t="s">
        <v>970</v>
      </c>
      <c r="L725" s="118" t="s">
        <v>266</v>
      </c>
    </row>
    <row r="726" spans="2:12">
      <c r="B726" s="89"/>
      <c r="C726" s="69" t="str">
        <f t="shared" ca="1" si="4"/>
        <v>OK</v>
      </c>
      <c r="D726" s="118" t="s">
        <v>267</v>
      </c>
      <c r="E726" s="134">
        <v>138.3440454</v>
      </c>
      <c r="F726" s="118">
        <v>5104760031</v>
      </c>
      <c r="G726" s="141">
        <v>45931</v>
      </c>
      <c r="H726" s="142">
        <v>45940</v>
      </c>
      <c r="I726" s="118" t="s">
        <v>133</v>
      </c>
      <c r="J726" s="118" t="s">
        <v>873</v>
      </c>
      <c r="K726" s="135" t="s">
        <v>970</v>
      </c>
      <c r="L726" s="118" t="s">
        <v>267</v>
      </c>
    </row>
    <row r="727" spans="2:12">
      <c r="B727" s="89"/>
      <c r="C727" s="69" t="str">
        <f t="shared" ca="1" si="4"/>
        <v>OK</v>
      </c>
      <c r="D727" s="118" t="s">
        <v>270</v>
      </c>
      <c r="E727" s="134">
        <v>369.61463279999998</v>
      </c>
      <c r="F727" s="118">
        <v>5104760031</v>
      </c>
      <c r="G727" s="141">
        <v>45931</v>
      </c>
      <c r="H727" s="142">
        <v>45940</v>
      </c>
      <c r="I727" s="118" t="s">
        <v>133</v>
      </c>
      <c r="J727" s="118" t="s">
        <v>873</v>
      </c>
      <c r="K727" s="135" t="s">
        <v>970</v>
      </c>
      <c r="L727" s="118" t="s">
        <v>270</v>
      </c>
    </row>
    <row r="728" spans="2:12">
      <c r="B728" s="89"/>
      <c r="C728" s="69" t="str">
        <f t="shared" ca="1" si="4"/>
        <v>OK</v>
      </c>
      <c r="D728" s="118" t="s">
        <v>273</v>
      </c>
      <c r="E728" s="134">
        <v>138.3440454</v>
      </c>
      <c r="F728" s="118">
        <v>5104760031</v>
      </c>
      <c r="G728" s="141">
        <v>45931</v>
      </c>
      <c r="H728" s="142">
        <v>45940</v>
      </c>
      <c r="I728" s="118" t="s">
        <v>133</v>
      </c>
      <c r="J728" s="118" t="s">
        <v>873</v>
      </c>
      <c r="K728" s="135" t="s">
        <v>970</v>
      </c>
      <c r="L728" s="118" t="s">
        <v>273</v>
      </c>
    </row>
    <row r="729" spans="2:12">
      <c r="B729" s="89"/>
      <c r="C729" s="69" t="str">
        <f t="shared" ca="1" si="4"/>
        <v>OK</v>
      </c>
      <c r="D729" s="118" t="s">
        <v>279</v>
      </c>
      <c r="E729" s="134">
        <v>254.04813959999998</v>
      </c>
      <c r="F729" s="118">
        <v>5104760031</v>
      </c>
      <c r="G729" s="141">
        <v>45931</v>
      </c>
      <c r="H729" s="142">
        <v>45940</v>
      </c>
      <c r="I729" s="118" t="s">
        <v>133</v>
      </c>
      <c r="J729" s="118" t="s">
        <v>873</v>
      </c>
      <c r="K729" s="135" t="s">
        <v>970</v>
      </c>
      <c r="L729" s="118" t="s">
        <v>279</v>
      </c>
    </row>
    <row r="730" spans="2:12">
      <c r="B730" s="89"/>
      <c r="C730" s="69" t="str">
        <f t="shared" ca="1" si="4"/>
        <v>OK</v>
      </c>
      <c r="D730" s="118" t="s">
        <v>281</v>
      </c>
      <c r="E730" s="134">
        <v>165.87341879999997</v>
      </c>
      <c r="F730" s="118">
        <v>5104760031</v>
      </c>
      <c r="G730" s="141">
        <v>45931</v>
      </c>
      <c r="H730" s="142">
        <v>45940</v>
      </c>
      <c r="I730" s="118" t="s">
        <v>133</v>
      </c>
      <c r="J730" s="118" t="s">
        <v>873</v>
      </c>
      <c r="K730" s="135" t="s">
        <v>970</v>
      </c>
      <c r="L730" s="118" t="s">
        <v>281</v>
      </c>
    </row>
    <row r="731" spans="2:12">
      <c r="B731" s="89"/>
      <c r="C731" s="69" t="str">
        <f t="shared" ca="1" si="4"/>
        <v>OK</v>
      </c>
      <c r="D731" s="118" t="s">
        <v>283</v>
      </c>
      <c r="E731" s="134">
        <v>138.3440454</v>
      </c>
      <c r="F731" s="118">
        <v>5104760031</v>
      </c>
      <c r="G731" s="141">
        <v>45931</v>
      </c>
      <c r="H731" s="142">
        <v>45940</v>
      </c>
      <c r="I731" s="118" t="s">
        <v>133</v>
      </c>
      <c r="J731" s="118" t="s">
        <v>873</v>
      </c>
      <c r="K731" s="135" t="s">
        <v>970</v>
      </c>
      <c r="L731" s="118" t="s">
        <v>702</v>
      </c>
    </row>
    <row r="732" spans="2:12">
      <c r="B732" s="89"/>
      <c r="C732" s="69" t="str">
        <f t="shared" ca="1" si="4"/>
        <v>OK</v>
      </c>
      <c r="D732" s="118" t="s">
        <v>287</v>
      </c>
      <c r="E732" s="134">
        <v>101.87060699999999</v>
      </c>
      <c r="F732" s="118">
        <v>5104760031</v>
      </c>
      <c r="G732" s="141">
        <v>45931</v>
      </c>
      <c r="H732" s="142">
        <v>45940</v>
      </c>
      <c r="I732" s="118" t="s">
        <v>133</v>
      </c>
      <c r="J732" s="118" t="s">
        <v>873</v>
      </c>
      <c r="K732" s="135" t="s">
        <v>970</v>
      </c>
      <c r="L732" s="118" t="s">
        <v>971</v>
      </c>
    </row>
    <row r="733" spans="2:12">
      <c r="B733" s="89"/>
      <c r="C733" s="69" t="str">
        <f t="shared" ca="1" si="4"/>
        <v>OK</v>
      </c>
      <c r="D733" s="118" t="s">
        <v>289</v>
      </c>
      <c r="E733" s="134">
        <v>267.74402579999997</v>
      </c>
      <c r="F733" s="118">
        <v>5104760031</v>
      </c>
      <c r="G733" s="141">
        <v>45931</v>
      </c>
      <c r="H733" s="142">
        <v>45940</v>
      </c>
      <c r="I733" s="118" t="s">
        <v>133</v>
      </c>
      <c r="J733" s="118" t="s">
        <v>873</v>
      </c>
      <c r="K733" s="135" t="s">
        <v>970</v>
      </c>
      <c r="L733" s="118" t="s">
        <v>289</v>
      </c>
    </row>
    <row r="734" spans="2:12">
      <c r="B734" s="89"/>
      <c r="C734" s="69" t="str">
        <f t="shared" ca="1" si="4"/>
        <v>OK</v>
      </c>
      <c r="D734" s="118" t="s">
        <v>294</v>
      </c>
      <c r="E734" s="134">
        <v>138.3440454</v>
      </c>
      <c r="F734" s="118">
        <v>5104760031</v>
      </c>
      <c r="G734" s="141">
        <v>45931</v>
      </c>
      <c r="H734" s="142">
        <v>45940</v>
      </c>
      <c r="I734" s="118" t="s">
        <v>133</v>
      </c>
      <c r="J734" s="118" t="s">
        <v>873</v>
      </c>
      <c r="K734" s="135" t="s">
        <v>970</v>
      </c>
      <c r="L734" s="118" t="s">
        <v>296</v>
      </c>
    </row>
    <row r="735" spans="2:12">
      <c r="B735" s="89"/>
      <c r="C735" s="69" t="str">
        <f t="shared" ca="1" si="4"/>
        <v>OK</v>
      </c>
      <c r="D735" s="118" t="s">
        <v>297</v>
      </c>
      <c r="E735" s="134">
        <v>592.58329319999996</v>
      </c>
      <c r="F735" s="118">
        <v>5104760031</v>
      </c>
      <c r="G735" s="141">
        <v>45931</v>
      </c>
      <c r="H735" s="142">
        <v>45940</v>
      </c>
      <c r="I735" s="118" t="s">
        <v>133</v>
      </c>
      <c r="J735" s="118" t="s">
        <v>873</v>
      </c>
      <c r="K735" s="135" t="s">
        <v>970</v>
      </c>
      <c r="L735" s="118" t="s">
        <v>297</v>
      </c>
    </row>
    <row r="736" spans="2:12">
      <c r="B736" s="89"/>
      <c r="C736" s="69" t="str">
        <f t="shared" ca="1" si="4"/>
        <v>OK</v>
      </c>
      <c r="D736" s="118" t="s">
        <v>302</v>
      </c>
      <c r="E736" s="134">
        <v>138.3440454</v>
      </c>
      <c r="F736" s="118">
        <v>5104760031</v>
      </c>
      <c r="G736" s="141">
        <v>45931</v>
      </c>
      <c r="H736" s="142">
        <v>45940</v>
      </c>
      <c r="I736" s="118" t="s">
        <v>133</v>
      </c>
      <c r="J736" s="118" t="s">
        <v>873</v>
      </c>
      <c r="K736" s="135" t="s">
        <v>970</v>
      </c>
      <c r="L736" s="118" t="s">
        <v>302</v>
      </c>
    </row>
    <row r="737" spans="2:12">
      <c r="B737" s="89"/>
      <c r="C737" s="69" t="str">
        <f t="shared" ca="1" si="4"/>
        <v>OK</v>
      </c>
      <c r="D737" s="118" t="s">
        <v>303</v>
      </c>
      <c r="E737" s="134">
        <v>138.3440454</v>
      </c>
      <c r="F737" s="118">
        <v>5104760031</v>
      </c>
      <c r="G737" s="141">
        <v>45931</v>
      </c>
      <c r="H737" s="142">
        <v>45940</v>
      </c>
      <c r="I737" s="118" t="s">
        <v>133</v>
      </c>
      <c r="J737" s="118" t="s">
        <v>873</v>
      </c>
      <c r="K737" s="135" t="s">
        <v>970</v>
      </c>
      <c r="L737" s="118" t="s">
        <v>303</v>
      </c>
    </row>
    <row r="738" spans="2:12">
      <c r="B738" s="89"/>
      <c r="C738" s="69" t="str">
        <f t="shared" ca="1" si="4"/>
        <v>OK</v>
      </c>
      <c r="D738" s="118" t="s">
        <v>441</v>
      </c>
      <c r="E738" s="134">
        <v>152.17753259999998</v>
      </c>
      <c r="F738" s="118">
        <v>5104760031</v>
      </c>
      <c r="G738" s="141">
        <v>45931</v>
      </c>
      <c r="H738" s="142">
        <v>45940</v>
      </c>
      <c r="I738" s="118" t="s">
        <v>133</v>
      </c>
      <c r="J738" s="118" t="s">
        <v>873</v>
      </c>
      <c r="K738" s="135" t="s">
        <v>970</v>
      </c>
      <c r="L738" s="118" t="s">
        <v>441</v>
      </c>
    </row>
    <row r="739" spans="2:12">
      <c r="B739" s="89"/>
      <c r="C739" s="69" t="str">
        <f t="shared" ca="1" si="4"/>
        <v>OK</v>
      </c>
      <c r="D739" s="118" t="s">
        <v>316</v>
      </c>
      <c r="E739" s="134">
        <v>176.78059139999999</v>
      </c>
      <c r="F739" s="118">
        <v>5104760031</v>
      </c>
      <c r="G739" s="141">
        <v>45931</v>
      </c>
      <c r="H739" s="142">
        <v>45940</v>
      </c>
      <c r="I739" s="118" t="s">
        <v>133</v>
      </c>
      <c r="J739" s="118" t="s">
        <v>873</v>
      </c>
      <c r="K739" s="135" t="s">
        <v>970</v>
      </c>
      <c r="L739" s="118" t="s">
        <v>316</v>
      </c>
    </row>
    <row r="740" spans="2:12">
      <c r="B740" s="89"/>
      <c r="C740" s="69" t="str">
        <f t="shared" ca="1" si="4"/>
        <v>OK</v>
      </c>
      <c r="D740" s="118" t="s">
        <v>317</v>
      </c>
      <c r="E740" s="134">
        <v>168.35941019999999</v>
      </c>
      <c r="F740" s="118">
        <v>5104760031</v>
      </c>
      <c r="G740" s="141">
        <v>45931</v>
      </c>
      <c r="H740" s="142">
        <v>45940</v>
      </c>
      <c r="I740" s="118" t="s">
        <v>133</v>
      </c>
      <c r="J740" s="118" t="s">
        <v>873</v>
      </c>
      <c r="K740" s="135" t="s">
        <v>970</v>
      </c>
      <c r="L740" s="118" t="s">
        <v>317</v>
      </c>
    </row>
    <row r="741" spans="2:12">
      <c r="B741" s="89"/>
      <c r="C741" s="69" t="str">
        <f t="shared" ca="1" si="4"/>
        <v>OK</v>
      </c>
      <c r="D741" s="118" t="s">
        <v>321</v>
      </c>
      <c r="E741" s="134">
        <v>267.74402579999997</v>
      </c>
      <c r="F741" s="118">
        <v>5104760031</v>
      </c>
      <c r="G741" s="141">
        <v>45931</v>
      </c>
      <c r="H741" s="142">
        <v>45940</v>
      </c>
      <c r="I741" s="118" t="s">
        <v>133</v>
      </c>
      <c r="J741" s="118" t="s">
        <v>873</v>
      </c>
      <c r="K741" s="135" t="s">
        <v>970</v>
      </c>
      <c r="L741" s="118" t="s">
        <v>321</v>
      </c>
    </row>
    <row r="742" spans="2:12">
      <c r="B742" s="89"/>
      <c r="C742" s="69" t="str">
        <f t="shared" ca="1" si="4"/>
        <v>OK</v>
      </c>
      <c r="D742" s="118" t="s">
        <v>323</v>
      </c>
      <c r="E742" s="134">
        <v>250.49803379999997</v>
      </c>
      <c r="F742" s="118">
        <v>5104760031</v>
      </c>
      <c r="G742" s="141">
        <v>45931</v>
      </c>
      <c r="H742" s="142">
        <v>45940</v>
      </c>
      <c r="I742" s="118" t="s">
        <v>133</v>
      </c>
      <c r="J742" s="118" t="s">
        <v>873</v>
      </c>
      <c r="K742" s="135" t="s">
        <v>970</v>
      </c>
      <c r="L742" s="118" t="s">
        <v>323</v>
      </c>
    </row>
    <row r="743" spans="2:12">
      <c r="B743" s="89"/>
      <c r="C743" s="69" t="str">
        <f t="shared" ca="1" si="4"/>
        <v>OK</v>
      </c>
      <c r="D743" s="118" t="s">
        <v>325</v>
      </c>
      <c r="E743" s="134">
        <v>152.17753259999998</v>
      </c>
      <c r="F743" s="118">
        <v>5104760031</v>
      </c>
      <c r="G743" s="141">
        <v>45931</v>
      </c>
      <c r="H743" s="142">
        <v>45940</v>
      </c>
      <c r="I743" s="118" t="s">
        <v>133</v>
      </c>
      <c r="J743" s="118" t="s">
        <v>873</v>
      </c>
      <c r="K743" s="135" t="s">
        <v>970</v>
      </c>
      <c r="L743" s="118" t="s">
        <v>325</v>
      </c>
    </row>
    <row r="744" spans="2:12">
      <c r="B744" s="89"/>
      <c r="C744" s="69" t="str">
        <f t="shared" ca="1" si="4"/>
        <v>OK</v>
      </c>
      <c r="D744" s="118" t="s">
        <v>326</v>
      </c>
      <c r="E744" s="134">
        <v>372.10062419999997</v>
      </c>
      <c r="F744" s="118">
        <v>5104760031</v>
      </c>
      <c r="G744" s="141">
        <v>45931</v>
      </c>
      <c r="H744" s="142">
        <v>45940</v>
      </c>
      <c r="I744" s="118" t="s">
        <v>133</v>
      </c>
      <c r="J744" s="118" t="s">
        <v>873</v>
      </c>
      <c r="K744" s="135" t="s">
        <v>970</v>
      </c>
      <c r="L744" s="118" t="s">
        <v>326</v>
      </c>
    </row>
    <row r="745" spans="2:12">
      <c r="B745" s="89"/>
      <c r="C745" s="69" t="str">
        <f t="shared" ca="1" si="4"/>
        <v>OK</v>
      </c>
      <c r="D745" s="118" t="s">
        <v>328</v>
      </c>
      <c r="E745" s="134">
        <v>152.17753259999998</v>
      </c>
      <c r="F745" s="118">
        <v>5104760031</v>
      </c>
      <c r="G745" s="141">
        <v>45931</v>
      </c>
      <c r="H745" s="142">
        <v>45940</v>
      </c>
      <c r="I745" s="118" t="s">
        <v>133</v>
      </c>
      <c r="J745" s="118" t="s">
        <v>873</v>
      </c>
      <c r="K745" s="135" t="s">
        <v>970</v>
      </c>
      <c r="L745" s="118" t="s">
        <v>328</v>
      </c>
    </row>
    <row r="746" spans="2:12">
      <c r="B746" s="89"/>
      <c r="C746" s="69" t="str">
        <f t="shared" ca="1" si="4"/>
        <v>OK</v>
      </c>
      <c r="D746" s="118" t="s">
        <v>329</v>
      </c>
      <c r="E746" s="134">
        <v>165.87341879999997</v>
      </c>
      <c r="F746" s="118">
        <v>5104760031</v>
      </c>
      <c r="G746" s="141">
        <v>45931</v>
      </c>
      <c r="H746" s="142">
        <v>45940</v>
      </c>
      <c r="I746" s="118" t="s">
        <v>133</v>
      </c>
      <c r="J746" s="118" t="s">
        <v>873</v>
      </c>
      <c r="K746" s="135" t="s">
        <v>970</v>
      </c>
      <c r="L746" s="118" t="s">
        <v>329</v>
      </c>
    </row>
    <row r="747" spans="2:12">
      <c r="B747" s="89"/>
      <c r="C747" s="69" t="str">
        <f t="shared" ca="1" si="4"/>
        <v>OK</v>
      </c>
      <c r="D747" s="118" t="s">
        <v>330</v>
      </c>
      <c r="E747" s="134">
        <v>152.17753259999998</v>
      </c>
      <c r="F747" s="118">
        <v>5104760031</v>
      </c>
      <c r="G747" s="141">
        <v>45931</v>
      </c>
      <c r="H747" s="142">
        <v>45940</v>
      </c>
      <c r="I747" s="118" t="s">
        <v>133</v>
      </c>
      <c r="J747" s="118" t="s">
        <v>873</v>
      </c>
      <c r="K747" s="135" t="s">
        <v>970</v>
      </c>
      <c r="L747" s="118" t="s">
        <v>330</v>
      </c>
    </row>
    <row r="748" spans="2:12">
      <c r="B748" s="89"/>
      <c r="C748" s="69" t="str">
        <f t="shared" ca="1" si="4"/>
        <v>OK</v>
      </c>
      <c r="D748" s="118" t="s">
        <v>331</v>
      </c>
      <c r="E748" s="134">
        <v>138.3440454</v>
      </c>
      <c r="F748" s="118">
        <v>5104760031</v>
      </c>
      <c r="G748" s="141">
        <v>45931</v>
      </c>
      <c r="H748" s="142">
        <v>45940</v>
      </c>
      <c r="I748" s="118" t="s">
        <v>133</v>
      </c>
      <c r="J748" s="118" t="s">
        <v>873</v>
      </c>
      <c r="K748" s="135" t="s">
        <v>970</v>
      </c>
      <c r="L748" s="118" t="s">
        <v>331</v>
      </c>
    </row>
    <row r="749" spans="2:12">
      <c r="B749" s="89"/>
      <c r="C749" s="69" t="str">
        <f t="shared" ca="1" si="4"/>
        <v>OK</v>
      </c>
      <c r="D749" s="118" t="s">
        <v>334</v>
      </c>
      <c r="E749" s="134">
        <v>165.87341879999997</v>
      </c>
      <c r="F749" s="118">
        <v>5104760031</v>
      </c>
      <c r="G749" s="141">
        <v>45931</v>
      </c>
      <c r="H749" s="142">
        <v>45940</v>
      </c>
      <c r="I749" s="118" t="s">
        <v>133</v>
      </c>
      <c r="J749" s="118" t="s">
        <v>873</v>
      </c>
      <c r="K749" s="135" t="s">
        <v>970</v>
      </c>
      <c r="L749" s="118" t="s">
        <v>334</v>
      </c>
    </row>
    <row r="750" spans="2:12">
      <c r="B750" s="89"/>
      <c r="C750" s="69" t="str">
        <f t="shared" ca="1" si="4"/>
        <v>OK</v>
      </c>
      <c r="D750" s="118" t="s">
        <v>336</v>
      </c>
      <c r="E750" s="134">
        <v>152.17753259999998</v>
      </c>
      <c r="F750" s="118">
        <v>5104760031</v>
      </c>
      <c r="G750" s="141">
        <v>45931</v>
      </c>
      <c r="H750" s="142">
        <v>45940</v>
      </c>
      <c r="I750" s="118" t="s">
        <v>133</v>
      </c>
      <c r="J750" s="118" t="s">
        <v>873</v>
      </c>
      <c r="K750" s="135" t="s">
        <v>970</v>
      </c>
      <c r="L750" s="118" t="s">
        <v>336</v>
      </c>
    </row>
    <row r="751" spans="2:12">
      <c r="B751" s="89"/>
      <c r="C751" s="69" t="str">
        <f t="shared" ca="1" si="4"/>
        <v>OK</v>
      </c>
      <c r="D751" s="118" t="s">
        <v>337</v>
      </c>
      <c r="E751" s="134">
        <v>165.87341879999997</v>
      </c>
      <c r="F751" s="118">
        <v>5104760031</v>
      </c>
      <c r="G751" s="141">
        <v>45931</v>
      </c>
      <c r="H751" s="142">
        <v>45940</v>
      </c>
      <c r="I751" s="118" t="s">
        <v>133</v>
      </c>
      <c r="J751" s="118" t="s">
        <v>873</v>
      </c>
      <c r="K751" s="135" t="s">
        <v>970</v>
      </c>
      <c r="L751" s="118" t="s">
        <v>709</v>
      </c>
    </row>
    <row r="752" spans="2:12">
      <c r="B752" s="89"/>
      <c r="C752" s="69" t="str">
        <f t="shared" ca="1" si="4"/>
        <v>OK</v>
      </c>
      <c r="D752" s="118" t="s">
        <v>339</v>
      </c>
      <c r="E752" s="134">
        <v>304.35506519999996</v>
      </c>
      <c r="F752" s="118">
        <v>5104760031</v>
      </c>
      <c r="G752" s="141">
        <v>45931</v>
      </c>
      <c r="H752" s="142">
        <v>45940</v>
      </c>
      <c r="I752" s="118" t="s">
        <v>133</v>
      </c>
      <c r="J752" s="118" t="s">
        <v>873</v>
      </c>
      <c r="K752" s="135" t="s">
        <v>970</v>
      </c>
      <c r="L752" s="118" t="s">
        <v>339</v>
      </c>
    </row>
    <row r="753" spans="2:12">
      <c r="B753" s="89"/>
      <c r="C753" s="69" t="str">
        <f t="shared" ca="1" si="4"/>
        <v>OK</v>
      </c>
      <c r="D753" s="118" t="s">
        <v>342</v>
      </c>
      <c r="E753" s="134">
        <v>168.35941019999999</v>
      </c>
      <c r="F753" s="118">
        <v>5104760031</v>
      </c>
      <c r="G753" s="141">
        <v>45931</v>
      </c>
      <c r="H753" s="142">
        <v>45940</v>
      </c>
      <c r="I753" s="118" t="s">
        <v>133</v>
      </c>
      <c r="J753" s="118" t="s">
        <v>873</v>
      </c>
      <c r="K753" s="135" t="s">
        <v>970</v>
      </c>
      <c r="L753" s="118" t="s">
        <v>342</v>
      </c>
    </row>
    <row r="754" spans="2:12">
      <c r="B754" s="89"/>
      <c r="C754" s="69" t="str">
        <f t="shared" ca="1" si="4"/>
        <v>OK</v>
      </c>
      <c r="D754" s="118" t="s">
        <v>344</v>
      </c>
      <c r="E754" s="134">
        <v>338.16821759999993</v>
      </c>
      <c r="F754" s="118">
        <v>5104760031</v>
      </c>
      <c r="G754" s="141">
        <v>45931</v>
      </c>
      <c r="H754" s="142">
        <v>45940</v>
      </c>
      <c r="I754" s="118" t="s">
        <v>133</v>
      </c>
      <c r="J754" s="118" t="s">
        <v>873</v>
      </c>
      <c r="K754" s="135" t="s">
        <v>970</v>
      </c>
      <c r="L754" s="118" t="s">
        <v>705</v>
      </c>
    </row>
    <row r="755" spans="2:12">
      <c r="B755" s="89"/>
      <c r="C755" s="69" t="str">
        <f t="shared" ca="1" si="4"/>
        <v>OK</v>
      </c>
      <c r="D755" s="118" t="s">
        <v>347</v>
      </c>
      <c r="E755" s="134">
        <v>250.49803379999997</v>
      </c>
      <c r="F755" s="118">
        <v>5104760031</v>
      </c>
      <c r="G755" s="141">
        <v>45931</v>
      </c>
      <c r="H755" s="142">
        <v>45940</v>
      </c>
      <c r="I755" s="118" t="s">
        <v>133</v>
      </c>
      <c r="J755" s="118" t="s">
        <v>873</v>
      </c>
      <c r="K755" s="135" t="s">
        <v>970</v>
      </c>
      <c r="L755" s="118" t="s">
        <v>708</v>
      </c>
    </row>
    <row r="756" spans="2:12">
      <c r="B756" s="89"/>
      <c r="C756" s="69" t="str">
        <f t="shared" ca="1" si="4"/>
        <v>OK</v>
      </c>
      <c r="D756" s="118" t="s">
        <v>443</v>
      </c>
      <c r="E756" s="134">
        <v>152.17753259999998</v>
      </c>
      <c r="F756" s="118">
        <v>5104760031</v>
      </c>
      <c r="G756" s="141">
        <v>45931</v>
      </c>
      <c r="H756" s="142">
        <v>45940</v>
      </c>
      <c r="I756" s="118" t="s">
        <v>133</v>
      </c>
      <c r="J756" s="118" t="s">
        <v>873</v>
      </c>
      <c r="K756" s="135" t="s">
        <v>970</v>
      </c>
      <c r="L756" s="118" t="s">
        <v>443</v>
      </c>
    </row>
    <row r="757" spans="2:12">
      <c r="B757" s="89"/>
      <c r="C757" s="69" t="str">
        <f t="shared" ca="1" si="4"/>
        <v>OK</v>
      </c>
      <c r="D757" s="118" t="s">
        <v>349</v>
      </c>
      <c r="E757" s="134">
        <v>405.80369579999996</v>
      </c>
      <c r="F757" s="118">
        <v>5104760031</v>
      </c>
      <c r="G757" s="141">
        <v>45931</v>
      </c>
      <c r="H757" s="142">
        <v>45940</v>
      </c>
      <c r="I757" s="118" t="s">
        <v>133</v>
      </c>
      <c r="J757" s="118" t="s">
        <v>873</v>
      </c>
      <c r="K757" s="135" t="s">
        <v>970</v>
      </c>
      <c r="L757" s="118" t="s">
        <v>349</v>
      </c>
    </row>
    <row r="758" spans="2:12">
      <c r="B758" s="89"/>
      <c r="C758" s="69" t="str">
        <f t="shared" ca="1" si="4"/>
        <v>OK</v>
      </c>
      <c r="D758" s="118" t="s">
        <v>357</v>
      </c>
      <c r="E758" s="134">
        <v>304.35506519999996</v>
      </c>
      <c r="F758" s="118">
        <v>5104760031</v>
      </c>
      <c r="G758" s="141">
        <v>45931</v>
      </c>
      <c r="H758" s="142">
        <v>45940</v>
      </c>
      <c r="I758" s="118" t="s">
        <v>133</v>
      </c>
      <c r="J758" s="118" t="s">
        <v>873</v>
      </c>
      <c r="K758" s="135" t="s">
        <v>970</v>
      </c>
      <c r="L758" s="118" t="s">
        <v>357</v>
      </c>
    </row>
    <row r="759" spans="2:12">
      <c r="B759" s="89"/>
      <c r="C759" s="69" t="str">
        <f t="shared" ca="1" si="4"/>
        <v>OK</v>
      </c>
      <c r="D759" s="118" t="s">
        <v>358</v>
      </c>
      <c r="E759" s="134">
        <v>138.3440454</v>
      </c>
      <c r="F759" s="118">
        <v>5104760031</v>
      </c>
      <c r="G759" s="141">
        <v>45931</v>
      </c>
      <c r="H759" s="142">
        <v>45940</v>
      </c>
      <c r="I759" s="118" t="s">
        <v>133</v>
      </c>
      <c r="J759" s="118" t="s">
        <v>873</v>
      </c>
      <c r="K759" s="135" t="s">
        <v>970</v>
      </c>
      <c r="L759" s="118" t="s">
        <v>358</v>
      </c>
    </row>
    <row r="760" spans="2:12">
      <c r="B760" s="89"/>
      <c r="C760" s="69" t="str">
        <f t="shared" ca="1" si="4"/>
        <v>OK</v>
      </c>
      <c r="D760" s="118" t="s">
        <v>363</v>
      </c>
      <c r="E760" s="134">
        <v>138.3440454</v>
      </c>
      <c r="F760" s="118">
        <v>5104760031</v>
      </c>
      <c r="G760" s="141">
        <v>45931</v>
      </c>
      <c r="H760" s="142">
        <v>45940</v>
      </c>
      <c r="I760" s="118" t="s">
        <v>133</v>
      </c>
      <c r="J760" s="118" t="s">
        <v>873</v>
      </c>
      <c r="K760" s="135" t="s">
        <v>970</v>
      </c>
      <c r="L760" s="118" t="s">
        <v>363</v>
      </c>
    </row>
    <row r="761" spans="2:12">
      <c r="B761" s="89"/>
      <c r="C761" s="69" t="str">
        <f t="shared" ca="1" si="4"/>
        <v>OK</v>
      </c>
      <c r="D761" s="118" t="s">
        <v>364</v>
      </c>
      <c r="E761" s="134">
        <v>165.87341879999997</v>
      </c>
      <c r="F761" s="118">
        <v>5104760031</v>
      </c>
      <c r="G761" s="141">
        <v>45931</v>
      </c>
      <c r="H761" s="142">
        <v>45940</v>
      </c>
      <c r="I761" s="118" t="s">
        <v>133</v>
      </c>
      <c r="J761" s="118" t="s">
        <v>873</v>
      </c>
      <c r="K761" s="135" t="s">
        <v>970</v>
      </c>
      <c r="L761" s="118" t="s">
        <v>364</v>
      </c>
    </row>
    <row r="762" spans="2:12">
      <c r="B762" s="89"/>
      <c r="C762" s="69" t="str">
        <f t="shared" ca="1" si="4"/>
        <v>OK</v>
      </c>
      <c r="D762" s="118" t="s">
        <v>367</v>
      </c>
      <c r="E762" s="134">
        <v>152.17753259999998</v>
      </c>
      <c r="F762" s="118">
        <v>5104760031</v>
      </c>
      <c r="G762" s="141">
        <v>45931</v>
      </c>
      <c r="H762" s="142">
        <v>45940</v>
      </c>
      <c r="I762" s="118" t="s">
        <v>133</v>
      </c>
      <c r="J762" s="118" t="s">
        <v>873</v>
      </c>
      <c r="K762" s="135" t="s">
        <v>970</v>
      </c>
      <c r="L762" s="118" t="s">
        <v>367</v>
      </c>
    </row>
    <row r="763" spans="2:12">
      <c r="B763" s="89"/>
      <c r="C763" s="69" t="str">
        <f t="shared" ca="1" si="4"/>
        <v>OK</v>
      </c>
      <c r="D763" s="118" t="s">
        <v>368</v>
      </c>
      <c r="E763" s="134">
        <v>168.35941019999999</v>
      </c>
      <c r="F763" s="118">
        <v>5104760031</v>
      </c>
      <c r="G763" s="141">
        <v>45931</v>
      </c>
      <c r="H763" s="142">
        <v>45940</v>
      </c>
      <c r="I763" s="118" t="s">
        <v>133</v>
      </c>
      <c r="J763" s="118" t="s">
        <v>873</v>
      </c>
      <c r="K763" s="135" t="s">
        <v>970</v>
      </c>
      <c r="L763" s="118" t="s">
        <v>368</v>
      </c>
    </row>
    <row r="764" spans="2:12">
      <c r="B764" s="89"/>
      <c r="C764" s="69" t="str">
        <f t="shared" ca="1" si="4"/>
        <v>OK</v>
      </c>
      <c r="D764" s="118" t="s">
        <v>375</v>
      </c>
      <c r="E764" s="134">
        <v>152.17753259999998</v>
      </c>
      <c r="F764" s="118">
        <v>5104760031</v>
      </c>
      <c r="G764" s="141">
        <v>45931</v>
      </c>
      <c r="H764" s="142">
        <v>45940</v>
      </c>
      <c r="I764" s="118" t="s">
        <v>133</v>
      </c>
      <c r="J764" s="118" t="s">
        <v>873</v>
      </c>
      <c r="K764" s="135" t="s">
        <v>970</v>
      </c>
      <c r="L764" s="118" t="s">
        <v>375</v>
      </c>
    </row>
    <row r="765" spans="2:12">
      <c r="B765" s="89"/>
      <c r="C765" s="69" t="str">
        <f t="shared" ca="1" si="4"/>
        <v>OK</v>
      </c>
      <c r="D765" s="118" t="s">
        <v>378</v>
      </c>
      <c r="E765" s="134">
        <v>152.17753259999998</v>
      </c>
      <c r="F765" s="118">
        <v>5104760031</v>
      </c>
      <c r="G765" s="141">
        <v>45931</v>
      </c>
      <c r="H765" s="142">
        <v>45940</v>
      </c>
      <c r="I765" s="118" t="s">
        <v>133</v>
      </c>
      <c r="J765" s="118" t="s">
        <v>873</v>
      </c>
      <c r="K765" s="135" t="s">
        <v>970</v>
      </c>
      <c r="L765" s="118" t="s">
        <v>378</v>
      </c>
    </row>
    <row r="766" spans="2:12">
      <c r="B766" s="89"/>
      <c r="C766" s="69" t="str">
        <f t="shared" ca="1" si="4"/>
        <v>OK</v>
      </c>
      <c r="D766" s="118" t="s">
        <v>382</v>
      </c>
      <c r="E766" s="134">
        <v>254.04813959999998</v>
      </c>
      <c r="F766" s="118">
        <v>5104760031</v>
      </c>
      <c r="G766" s="141">
        <v>45931</v>
      </c>
      <c r="H766" s="142">
        <v>45940</v>
      </c>
      <c r="I766" s="118" t="s">
        <v>133</v>
      </c>
      <c r="J766" s="118" t="s">
        <v>873</v>
      </c>
      <c r="K766" s="135" t="s">
        <v>970</v>
      </c>
      <c r="L766" s="118" t="s">
        <v>382</v>
      </c>
    </row>
    <row r="767" spans="2:12">
      <c r="B767" s="89"/>
      <c r="C767" s="69" t="str">
        <f t="shared" ca="1" si="4"/>
        <v>OK</v>
      </c>
      <c r="D767" s="118" t="s">
        <v>384</v>
      </c>
      <c r="E767" s="134">
        <v>250.49803379999997</v>
      </c>
      <c r="F767" s="118">
        <v>5104760031</v>
      </c>
      <c r="G767" s="141">
        <v>45931</v>
      </c>
      <c r="H767" s="142">
        <v>45940</v>
      </c>
      <c r="I767" s="118" t="s">
        <v>133</v>
      </c>
      <c r="J767" s="118" t="s">
        <v>873</v>
      </c>
      <c r="K767" s="135" t="s">
        <v>970</v>
      </c>
      <c r="L767" s="118" t="s">
        <v>384</v>
      </c>
    </row>
    <row r="768" spans="2:12">
      <c r="B768" s="89"/>
      <c r="C768" s="69" t="str">
        <f t="shared" ca="1" si="4"/>
        <v>OK</v>
      </c>
      <c r="D768" s="118" t="s">
        <v>385</v>
      </c>
      <c r="E768" s="134">
        <v>176.78059139999999</v>
      </c>
      <c r="F768" s="118">
        <v>5104760031</v>
      </c>
      <c r="G768" s="141">
        <v>45931</v>
      </c>
      <c r="H768" s="142">
        <v>45940</v>
      </c>
      <c r="I768" s="118" t="s">
        <v>133</v>
      </c>
      <c r="J768" s="118" t="s">
        <v>873</v>
      </c>
      <c r="K768" s="135" t="s">
        <v>970</v>
      </c>
      <c r="L768" s="118" t="s">
        <v>385</v>
      </c>
    </row>
    <row r="769" spans="2:12">
      <c r="B769" s="89"/>
      <c r="C769" s="69" t="str">
        <f t="shared" ca="1" si="4"/>
        <v>OK</v>
      </c>
      <c r="D769" s="118" t="s">
        <v>391</v>
      </c>
      <c r="E769" s="134">
        <v>611.14108139999996</v>
      </c>
      <c r="F769" s="118">
        <v>5104760031</v>
      </c>
      <c r="G769" s="141">
        <v>45931</v>
      </c>
      <c r="H769" s="142">
        <v>45940</v>
      </c>
      <c r="I769" s="118" t="s">
        <v>133</v>
      </c>
      <c r="J769" s="118" t="s">
        <v>873</v>
      </c>
      <c r="K769" s="135" t="s">
        <v>970</v>
      </c>
      <c r="L769" s="118" t="s">
        <v>391</v>
      </c>
    </row>
    <row r="770" spans="2:12">
      <c r="B770" s="89"/>
      <c r="C770" s="69" t="str">
        <f t="shared" ca="1" si="4"/>
        <v>OK</v>
      </c>
      <c r="D770" s="118" t="s">
        <v>392</v>
      </c>
      <c r="E770" s="134">
        <v>270.23001719999996</v>
      </c>
      <c r="F770" s="118">
        <v>5104760031</v>
      </c>
      <c r="G770" s="141">
        <v>45931</v>
      </c>
      <c r="H770" s="142">
        <v>45940</v>
      </c>
      <c r="I770" s="118" t="s">
        <v>133</v>
      </c>
      <c r="J770" s="118" t="s">
        <v>873</v>
      </c>
      <c r="K770" s="135" t="s">
        <v>970</v>
      </c>
      <c r="L770" s="118" t="s">
        <v>392</v>
      </c>
    </row>
    <row r="771" spans="2:12">
      <c r="B771" s="89"/>
      <c r="C771" s="69" t="str">
        <f t="shared" ca="1" si="4"/>
        <v>OK</v>
      </c>
      <c r="D771" s="118" t="s">
        <v>816</v>
      </c>
      <c r="E771" s="134">
        <v>165.87341879999997</v>
      </c>
      <c r="F771" s="118">
        <v>5104760031</v>
      </c>
      <c r="G771" s="141">
        <v>45931</v>
      </c>
      <c r="H771" s="142">
        <v>45940</v>
      </c>
      <c r="I771" s="118" t="s">
        <v>133</v>
      </c>
      <c r="J771" s="118" t="s">
        <v>873</v>
      </c>
      <c r="K771" s="135" t="s">
        <v>970</v>
      </c>
      <c r="L771" s="118" t="s">
        <v>816</v>
      </c>
    </row>
    <row r="772" spans="2:12">
      <c r="B772" s="89"/>
      <c r="C772" s="69" t="str">
        <f t="shared" ca="1" si="4"/>
        <v>OK</v>
      </c>
      <c r="D772" s="118" t="s">
        <v>395</v>
      </c>
      <c r="E772" s="134">
        <v>152.17753259999998</v>
      </c>
      <c r="F772" s="118">
        <v>5104760031</v>
      </c>
      <c r="G772" s="141">
        <v>45931</v>
      </c>
      <c r="H772" s="142">
        <v>45940</v>
      </c>
      <c r="I772" s="118" t="s">
        <v>133</v>
      </c>
      <c r="J772" s="118" t="s">
        <v>873</v>
      </c>
      <c r="K772" s="135" t="s">
        <v>970</v>
      </c>
      <c r="L772" s="118" t="s">
        <v>395</v>
      </c>
    </row>
    <row r="773" spans="2:12">
      <c r="B773" s="89"/>
      <c r="C773" s="69" t="str">
        <f t="shared" ca="1" si="4"/>
        <v>OK</v>
      </c>
      <c r="D773" s="118" t="s">
        <v>401</v>
      </c>
      <c r="E773" s="134">
        <v>250.49803379999997</v>
      </c>
      <c r="F773" s="118">
        <v>5104760031</v>
      </c>
      <c r="G773" s="141">
        <v>45931</v>
      </c>
      <c r="H773" s="142">
        <v>45940</v>
      </c>
      <c r="I773" s="118" t="s">
        <v>133</v>
      </c>
      <c r="J773" s="118" t="s">
        <v>873</v>
      </c>
      <c r="K773" s="135" t="s">
        <v>970</v>
      </c>
      <c r="L773" s="118" t="s">
        <v>401</v>
      </c>
    </row>
    <row r="774" spans="2:12">
      <c r="B774" s="89"/>
      <c r="C774" s="69" t="str">
        <f t="shared" ca="1" si="4"/>
        <v>OK</v>
      </c>
      <c r="D774" s="118" t="s">
        <v>404</v>
      </c>
      <c r="E774" s="134">
        <v>152.17753259999998</v>
      </c>
      <c r="F774" s="118">
        <v>5104760031</v>
      </c>
      <c r="G774" s="141">
        <v>45931</v>
      </c>
      <c r="H774" s="142">
        <v>45940</v>
      </c>
      <c r="I774" s="118" t="s">
        <v>133</v>
      </c>
      <c r="J774" s="118" t="s">
        <v>873</v>
      </c>
      <c r="K774" s="135" t="s">
        <v>970</v>
      </c>
      <c r="L774" s="118" t="s">
        <v>404</v>
      </c>
    </row>
    <row r="775" spans="2:12">
      <c r="B775" s="89"/>
      <c r="C775" s="69" t="str">
        <f t="shared" ca="1" si="4"/>
        <v>OK</v>
      </c>
      <c r="D775" s="118" t="s">
        <v>405</v>
      </c>
      <c r="E775" s="134">
        <v>168.35941019999999</v>
      </c>
      <c r="F775" s="118">
        <v>5104760031</v>
      </c>
      <c r="G775" s="141">
        <v>45931</v>
      </c>
      <c r="H775" s="142">
        <v>45940</v>
      </c>
      <c r="I775" s="118" t="s">
        <v>133</v>
      </c>
      <c r="J775" s="118" t="s">
        <v>873</v>
      </c>
      <c r="K775" s="135" t="s">
        <v>970</v>
      </c>
      <c r="L775" s="118" t="s">
        <v>405</v>
      </c>
    </row>
    <row r="776" spans="2:12">
      <c r="B776" s="89"/>
      <c r="C776" s="69" t="str">
        <f t="shared" ca="1" si="4"/>
        <v>OK</v>
      </c>
      <c r="D776" s="118" t="s">
        <v>407</v>
      </c>
      <c r="E776" s="134">
        <v>690.53685839999991</v>
      </c>
      <c r="F776" s="118">
        <v>5104760031</v>
      </c>
      <c r="G776" s="141">
        <v>45931</v>
      </c>
      <c r="H776" s="142">
        <v>45940</v>
      </c>
      <c r="I776" s="118" t="s">
        <v>133</v>
      </c>
      <c r="J776" s="118" t="s">
        <v>873</v>
      </c>
      <c r="K776" s="135" t="s">
        <v>970</v>
      </c>
      <c r="L776" s="118" t="s">
        <v>407</v>
      </c>
    </row>
    <row r="777" spans="2:12">
      <c r="B777" s="89"/>
      <c r="C777" s="69" t="str">
        <f t="shared" ca="1" si="4"/>
        <v>OK</v>
      </c>
      <c r="D777" s="118" t="s">
        <v>409</v>
      </c>
      <c r="E777" s="134">
        <v>250.49803379999997</v>
      </c>
      <c r="F777" s="118">
        <v>5104760031</v>
      </c>
      <c r="G777" s="141">
        <v>45931</v>
      </c>
      <c r="H777" s="142">
        <v>45940</v>
      </c>
      <c r="I777" s="118" t="s">
        <v>133</v>
      </c>
      <c r="J777" s="118" t="s">
        <v>873</v>
      </c>
      <c r="K777" s="135" t="s">
        <v>970</v>
      </c>
      <c r="L777" s="118" t="s">
        <v>409</v>
      </c>
    </row>
    <row r="778" spans="2:12">
      <c r="B778" s="89"/>
      <c r="C778" s="69" t="str">
        <f t="shared" ca="1" si="4"/>
        <v>OK</v>
      </c>
      <c r="D778" s="118" t="s">
        <v>451</v>
      </c>
      <c r="E778" s="134">
        <v>168.35941019999999</v>
      </c>
      <c r="F778" s="118">
        <v>5104760031</v>
      </c>
      <c r="G778" s="141">
        <v>45931</v>
      </c>
      <c r="H778" s="142">
        <v>45940</v>
      </c>
      <c r="I778" s="118" t="s">
        <v>133</v>
      </c>
      <c r="J778" s="118" t="s">
        <v>873</v>
      </c>
      <c r="K778" s="135" t="s">
        <v>970</v>
      </c>
      <c r="L778" s="118" t="s">
        <v>451</v>
      </c>
    </row>
    <row r="779" spans="2:12">
      <c r="B779" s="89"/>
      <c r="C779" s="69" t="str">
        <f t="shared" ca="1" si="4"/>
        <v>OK</v>
      </c>
      <c r="D779" s="118" t="s">
        <v>415</v>
      </c>
      <c r="E779" s="134">
        <v>152.17753259999998</v>
      </c>
      <c r="F779" s="118">
        <v>5104760031</v>
      </c>
      <c r="G779" s="141">
        <v>45931</v>
      </c>
      <c r="H779" s="142">
        <v>45940</v>
      </c>
      <c r="I779" s="118" t="s">
        <v>133</v>
      </c>
      <c r="J779" s="118" t="s">
        <v>873</v>
      </c>
      <c r="K779" s="135" t="s">
        <v>970</v>
      </c>
      <c r="L779" s="118" t="s">
        <v>415</v>
      </c>
    </row>
    <row r="780" spans="2:12">
      <c r="B780" s="89"/>
      <c r="C780" s="69" t="str">
        <f t="shared" ca="1" si="4"/>
        <v>OK</v>
      </c>
      <c r="D780" s="118" t="s">
        <v>416</v>
      </c>
      <c r="E780" s="134">
        <v>138.3440454</v>
      </c>
      <c r="F780" s="118">
        <v>5104760031</v>
      </c>
      <c r="G780" s="141">
        <v>45931</v>
      </c>
      <c r="H780" s="142">
        <v>45940</v>
      </c>
      <c r="I780" s="118" t="s">
        <v>133</v>
      </c>
      <c r="J780" s="118" t="s">
        <v>873</v>
      </c>
      <c r="K780" s="135" t="s">
        <v>970</v>
      </c>
      <c r="L780" s="118" t="s">
        <v>417</v>
      </c>
    </row>
    <row r="781" spans="2:12">
      <c r="B781" s="89"/>
      <c r="C781" s="69" t="str">
        <f t="shared" ca="1" si="4"/>
        <v>OK</v>
      </c>
      <c r="D781" s="118" t="s">
        <v>418</v>
      </c>
      <c r="E781" s="134">
        <v>168.35941019999999</v>
      </c>
      <c r="F781" s="118">
        <v>5104760031</v>
      </c>
      <c r="G781" s="141">
        <v>45931</v>
      </c>
      <c r="H781" s="142">
        <v>45940</v>
      </c>
      <c r="I781" s="118" t="s">
        <v>133</v>
      </c>
      <c r="J781" s="118" t="s">
        <v>873</v>
      </c>
      <c r="K781" s="135" t="s">
        <v>970</v>
      </c>
      <c r="L781" s="118" t="s">
        <v>419</v>
      </c>
    </row>
    <row r="782" spans="2:12">
      <c r="B782" s="89"/>
      <c r="C782" s="69" t="str">
        <f t="shared" ca="1" si="4"/>
        <v>OK</v>
      </c>
      <c r="D782" s="118" t="s">
        <v>427</v>
      </c>
      <c r="E782" s="134">
        <v>176.78059139999999</v>
      </c>
      <c r="F782" s="118">
        <v>5104760031</v>
      </c>
      <c r="G782" s="141">
        <v>45931</v>
      </c>
      <c r="H782" s="142">
        <v>45940</v>
      </c>
      <c r="I782" s="118" t="s">
        <v>133</v>
      </c>
      <c r="J782" s="118" t="s">
        <v>873</v>
      </c>
      <c r="K782" s="135" t="s">
        <v>970</v>
      </c>
      <c r="L782" s="118" t="s">
        <v>427</v>
      </c>
    </row>
    <row r="783" spans="2:12">
      <c r="B783" s="89"/>
      <c r="C783" s="69" t="str">
        <f t="shared" ca="1" si="4"/>
        <v>OK</v>
      </c>
      <c r="D783" s="118" t="s">
        <v>428</v>
      </c>
      <c r="E783" s="134">
        <v>138.3440454</v>
      </c>
      <c r="F783" s="118">
        <v>5104760031</v>
      </c>
      <c r="G783" s="141">
        <v>45931</v>
      </c>
      <c r="H783" s="142">
        <v>45940</v>
      </c>
      <c r="I783" s="118" t="s">
        <v>133</v>
      </c>
      <c r="J783" s="118" t="s">
        <v>873</v>
      </c>
      <c r="K783" s="135" t="s">
        <v>970</v>
      </c>
      <c r="L783" s="118" t="s">
        <v>713</v>
      </c>
    </row>
    <row r="784" spans="2:12">
      <c r="B784" s="89"/>
      <c r="C784" s="69" t="str">
        <f t="shared" ca="1" si="4"/>
        <v>OK</v>
      </c>
      <c r="D784" s="118" t="s">
        <v>430</v>
      </c>
      <c r="E784" s="134">
        <v>165.87341879999997</v>
      </c>
      <c r="F784" s="118">
        <v>5104760031</v>
      </c>
      <c r="G784" s="141">
        <v>45931</v>
      </c>
      <c r="H784" s="142">
        <v>45940</v>
      </c>
      <c r="I784" s="118" t="s">
        <v>133</v>
      </c>
      <c r="J784" s="118" t="s">
        <v>873</v>
      </c>
      <c r="K784" s="135" t="s">
        <v>970</v>
      </c>
      <c r="L784" s="118" t="s">
        <v>430</v>
      </c>
    </row>
    <row r="785" spans="2:12">
      <c r="B785" s="89"/>
      <c r="C785" s="69" t="str">
        <f t="shared" ca="1" si="4"/>
        <v>OK</v>
      </c>
      <c r="D785" s="118" t="s">
        <v>169</v>
      </c>
      <c r="E785" s="134">
        <v>428.34273959999996</v>
      </c>
      <c r="F785" s="118">
        <v>5104760031</v>
      </c>
      <c r="G785" s="141">
        <v>45931</v>
      </c>
      <c r="H785" s="142">
        <v>45940</v>
      </c>
      <c r="I785" s="118" t="s">
        <v>133</v>
      </c>
      <c r="J785" s="118" t="s">
        <v>873</v>
      </c>
      <c r="K785" s="135" t="s">
        <v>970</v>
      </c>
      <c r="L785" s="118" t="s">
        <v>169</v>
      </c>
    </row>
    <row r="786" spans="2:12">
      <c r="B786" s="89"/>
      <c r="C786" s="69" t="str">
        <f t="shared" ca="1" si="4"/>
        <v>OK</v>
      </c>
      <c r="D786" s="118" t="s">
        <v>313</v>
      </c>
      <c r="E786" s="134">
        <v>317.29873259999994</v>
      </c>
      <c r="F786" s="118">
        <v>5104760031</v>
      </c>
      <c r="G786" s="141">
        <v>45931</v>
      </c>
      <c r="H786" s="142">
        <v>45940</v>
      </c>
      <c r="I786" s="118" t="s">
        <v>133</v>
      </c>
      <c r="J786" s="118" t="s">
        <v>873</v>
      </c>
      <c r="K786" s="135" t="s">
        <v>970</v>
      </c>
      <c r="L786" s="118" t="s">
        <v>313</v>
      </c>
    </row>
    <row r="787" spans="2:12">
      <c r="B787" s="89"/>
      <c r="C787" s="69" t="str">
        <f t="shared" ca="1" si="4"/>
        <v>OK</v>
      </c>
      <c r="D787" s="118" t="s">
        <v>311</v>
      </c>
      <c r="E787" s="134">
        <v>300.81413279999998</v>
      </c>
      <c r="F787" s="118">
        <v>5104760031</v>
      </c>
      <c r="G787" s="141">
        <v>45931</v>
      </c>
      <c r="H787" s="142">
        <v>45940</v>
      </c>
      <c r="I787" s="118" t="s">
        <v>133</v>
      </c>
      <c r="J787" s="118" t="s">
        <v>873</v>
      </c>
      <c r="K787" s="135" t="s">
        <v>970</v>
      </c>
      <c r="L787" s="118" t="s">
        <v>311</v>
      </c>
    </row>
    <row r="788" spans="2:12">
      <c r="B788" s="89"/>
      <c r="C788" s="69" t="str">
        <f t="shared" ca="1" si="4"/>
        <v>OK</v>
      </c>
      <c r="D788" s="118" t="s">
        <v>386</v>
      </c>
      <c r="E788" s="134">
        <v>304.35506519999996</v>
      </c>
      <c r="F788" s="118">
        <v>5104760031</v>
      </c>
      <c r="G788" s="141">
        <v>45931</v>
      </c>
      <c r="H788" s="142">
        <v>45940</v>
      </c>
      <c r="I788" s="118" t="s">
        <v>133</v>
      </c>
      <c r="J788" s="118" t="s">
        <v>873</v>
      </c>
      <c r="K788" s="135" t="s">
        <v>970</v>
      </c>
      <c r="L788" s="118" t="s">
        <v>386</v>
      </c>
    </row>
    <row r="789" spans="2:12">
      <c r="B789" s="89"/>
      <c r="C789" s="69" t="str">
        <f t="shared" ca="1" si="4"/>
        <v>OK</v>
      </c>
      <c r="D789" s="118" t="s">
        <v>242</v>
      </c>
      <c r="E789" s="134">
        <v>129.12477839999997</v>
      </c>
      <c r="F789" s="118">
        <v>5104760031</v>
      </c>
      <c r="G789" s="141">
        <v>45931</v>
      </c>
      <c r="H789" s="142">
        <v>45940</v>
      </c>
      <c r="I789" s="118" t="s">
        <v>133</v>
      </c>
      <c r="J789" s="118" t="s">
        <v>873</v>
      </c>
      <c r="K789" s="135" t="s">
        <v>970</v>
      </c>
      <c r="L789" s="118" t="s">
        <v>703</v>
      </c>
    </row>
    <row r="790" spans="2:12">
      <c r="B790" s="89"/>
      <c r="C790" s="69" t="str">
        <f t="shared" ca="1" si="4"/>
        <v>OK</v>
      </c>
      <c r="D790" s="118" t="s">
        <v>452</v>
      </c>
      <c r="E790" s="134">
        <v>124.51055819999998</v>
      </c>
      <c r="F790" s="118">
        <v>5104760031</v>
      </c>
      <c r="G790" s="141">
        <v>45931</v>
      </c>
      <c r="H790" s="142">
        <v>45940</v>
      </c>
      <c r="I790" s="118" t="s">
        <v>133</v>
      </c>
      <c r="J790" s="118" t="s">
        <v>873</v>
      </c>
      <c r="K790" s="135" t="s">
        <v>970</v>
      </c>
      <c r="L790" s="118" t="s">
        <v>983</v>
      </c>
    </row>
    <row r="791" spans="2:12">
      <c r="B791" s="89"/>
      <c r="C791" s="69" t="str">
        <f t="shared" ca="1" si="4"/>
        <v>OK</v>
      </c>
      <c r="D791" s="118" t="s">
        <v>484</v>
      </c>
      <c r="E791" s="134">
        <v>204.57599339999999</v>
      </c>
      <c r="F791" s="118">
        <v>5104760031</v>
      </c>
      <c r="G791" s="141">
        <v>45931</v>
      </c>
      <c r="H791" s="142">
        <v>45940</v>
      </c>
      <c r="I791" s="118" t="s">
        <v>133</v>
      </c>
      <c r="J791" s="118" t="s">
        <v>873</v>
      </c>
      <c r="K791" s="135" t="s">
        <v>970</v>
      </c>
      <c r="L791" s="118" t="s">
        <v>484</v>
      </c>
    </row>
    <row r="792" spans="2:12">
      <c r="B792" s="89"/>
      <c r="C792" s="69" t="str">
        <f t="shared" ca="1" si="4"/>
        <v>OK</v>
      </c>
      <c r="D792" s="118" t="s">
        <v>494</v>
      </c>
      <c r="E792" s="134">
        <v>283.89838320000001</v>
      </c>
      <c r="F792" s="118">
        <v>5104760031</v>
      </c>
      <c r="G792" s="141">
        <v>45931</v>
      </c>
      <c r="H792" s="142">
        <v>45940</v>
      </c>
      <c r="I792" s="118" t="s">
        <v>133</v>
      </c>
      <c r="J792" s="118" t="s">
        <v>873</v>
      </c>
      <c r="K792" s="135" t="s">
        <v>970</v>
      </c>
      <c r="L792" s="118" t="s">
        <v>786</v>
      </c>
    </row>
    <row r="793" spans="2:12">
      <c r="B793" s="89"/>
      <c r="C793" s="69" t="str">
        <f t="shared" ca="1" si="4"/>
        <v>OK</v>
      </c>
      <c r="D793" s="118" t="s">
        <v>460</v>
      </c>
      <c r="E793" s="134">
        <v>187.99048619999999</v>
      </c>
      <c r="F793" s="118">
        <v>5104760031</v>
      </c>
      <c r="G793" s="141">
        <v>45931</v>
      </c>
      <c r="H793" s="142">
        <v>45940</v>
      </c>
      <c r="I793" s="118" t="s">
        <v>133</v>
      </c>
      <c r="J793" s="118" t="s">
        <v>873</v>
      </c>
      <c r="K793" s="135" t="s">
        <v>970</v>
      </c>
      <c r="L793" s="118" t="s">
        <v>460</v>
      </c>
    </row>
    <row r="794" spans="2:12">
      <c r="B794" s="89"/>
      <c r="C794" s="69" t="str">
        <f t="shared" ca="1" si="4"/>
        <v>OK</v>
      </c>
      <c r="D794" s="118" t="s">
        <v>475</v>
      </c>
      <c r="E794" s="134">
        <v>172.46909339999999</v>
      </c>
      <c r="F794" s="118">
        <v>5104760031</v>
      </c>
      <c r="G794" s="141">
        <v>45931</v>
      </c>
      <c r="H794" s="142">
        <v>45940</v>
      </c>
      <c r="I794" s="118" t="s">
        <v>133</v>
      </c>
      <c r="J794" s="118" t="s">
        <v>873</v>
      </c>
      <c r="K794" s="135" t="s">
        <v>970</v>
      </c>
      <c r="L794" s="118" t="s">
        <v>475</v>
      </c>
    </row>
    <row r="795" spans="2:12">
      <c r="B795" s="89"/>
      <c r="C795" s="69" t="str">
        <f t="shared" ca="1" si="4"/>
        <v>OK</v>
      </c>
      <c r="D795" s="118" t="s">
        <v>488</v>
      </c>
      <c r="E795" s="134">
        <v>172.46909339999999</v>
      </c>
      <c r="F795" s="118">
        <v>5104760031</v>
      </c>
      <c r="G795" s="141">
        <v>45931</v>
      </c>
      <c r="H795" s="142">
        <v>45940</v>
      </c>
      <c r="I795" s="118" t="s">
        <v>133</v>
      </c>
      <c r="J795" s="118" t="s">
        <v>873</v>
      </c>
      <c r="K795" s="135" t="s">
        <v>970</v>
      </c>
      <c r="L795" s="118" t="s">
        <v>488</v>
      </c>
    </row>
    <row r="796" spans="2:12">
      <c r="B796" s="89"/>
      <c r="C796" s="69" t="str">
        <f t="shared" ca="1" si="4"/>
        <v>OK</v>
      </c>
      <c r="D796" s="118" t="s">
        <v>552</v>
      </c>
      <c r="E796" s="134">
        <v>176.78059139999999</v>
      </c>
      <c r="F796" s="118">
        <v>5104760031</v>
      </c>
      <c r="G796" s="141">
        <v>45931</v>
      </c>
      <c r="H796" s="142">
        <v>45940</v>
      </c>
      <c r="I796" s="118" t="s">
        <v>133</v>
      </c>
      <c r="J796" s="118" t="s">
        <v>873</v>
      </c>
      <c r="K796" s="135" t="s">
        <v>970</v>
      </c>
      <c r="L796" s="118" t="s">
        <v>552</v>
      </c>
    </row>
    <row r="797" spans="2:12">
      <c r="B797" s="89"/>
      <c r="C797" s="69" t="str">
        <f t="shared" ca="1" si="4"/>
        <v>OK</v>
      </c>
      <c r="D797" s="118" t="s">
        <v>564</v>
      </c>
      <c r="E797" s="134">
        <v>172.46909339999999</v>
      </c>
      <c r="F797" s="118">
        <v>5104760031</v>
      </c>
      <c r="G797" s="141">
        <v>45931</v>
      </c>
      <c r="H797" s="142">
        <v>45940</v>
      </c>
      <c r="I797" s="118" t="s">
        <v>133</v>
      </c>
      <c r="J797" s="118" t="s">
        <v>873</v>
      </c>
      <c r="K797" s="135" t="s">
        <v>970</v>
      </c>
      <c r="L797" s="118" t="s">
        <v>707</v>
      </c>
    </row>
    <row r="798" spans="2:12">
      <c r="B798" s="89"/>
      <c r="C798" s="69" t="str">
        <f t="shared" ca="1" si="4"/>
        <v>OK</v>
      </c>
      <c r="D798" s="118" t="s">
        <v>507</v>
      </c>
      <c r="E798" s="134">
        <v>138.3440454</v>
      </c>
      <c r="F798" s="118">
        <v>5104760031</v>
      </c>
      <c r="G798" s="141">
        <v>45931</v>
      </c>
      <c r="H798" s="142">
        <v>45940</v>
      </c>
      <c r="I798" s="118" t="s">
        <v>133</v>
      </c>
      <c r="J798" s="118" t="s">
        <v>873</v>
      </c>
      <c r="K798" s="135" t="s">
        <v>970</v>
      </c>
      <c r="L798" s="118" t="s">
        <v>698</v>
      </c>
    </row>
    <row r="799" spans="2:12">
      <c r="B799" s="89"/>
      <c r="C799" s="69" t="str">
        <f t="shared" ca="1" si="4"/>
        <v>OK</v>
      </c>
      <c r="D799" s="118" t="s">
        <v>527</v>
      </c>
      <c r="E799" s="134">
        <v>138.3440454</v>
      </c>
      <c r="F799" s="118">
        <v>5104760031</v>
      </c>
      <c r="G799" s="141">
        <v>45931</v>
      </c>
      <c r="H799" s="142">
        <v>45940</v>
      </c>
      <c r="I799" s="118" t="s">
        <v>133</v>
      </c>
      <c r="J799" s="118" t="s">
        <v>873</v>
      </c>
      <c r="K799" s="135" t="s">
        <v>970</v>
      </c>
      <c r="L799" s="118" t="s">
        <v>527</v>
      </c>
    </row>
    <row r="800" spans="2:12">
      <c r="B800" s="89"/>
      <c r="C800" s="69" t="str">
        <f t="shared" ca="1" si="4"/>
        <v>OK</v>
      </c>
      <c r="D800" s="118" t="s">
        <v>553</v>
      </c>
      <c r="E800" s="134">
        <v>440.03882459999994</v>
      </c>
      <c r="F800" s="118">
        <v>5104760031</v>
      </c>
      <c r="G800" s="141">
        <v>45931</v>
      </c>
      <c r="H800" s="142">
        <v>45940</v>
      </c>
      <c r="I800" s="118" t="s">
        <v>133</v>
      </c>
      <c r="J800" s="118" t="s">
        <v>873</v>
      </c>
      <c r="K800" s="135" t="s">
        <v>970</v>
      </c>
      <c r="L800" s="118" t="s">
        <v>553</v>
      </c>
    </row>
    <row r="801" spans="2:12">
      <c r="B801" s="89"/>
      <c r="C801" s="69" t="str">
        <f t="shared" ca="1" si="4"/>
        <v>OK</v>
      </c>
      <c r="D801" s="118" t="s">
        <v>439</v>
      </c>
      <c r="E801" s="134">
        <v>175.2394602</v>
      </c>
      <c r="F801" s="118">
        <v>5104760031</v>
      </c>
      <c r="G801" s="141">
        <v>45931</v>
      </c>
      <c r="H801" s="142">
        <v>45940</v>
      </c>
      <c r="I801" s="118" t="s">
        <v>133</v>
      </c>
      <c r="J801" s="118" t="s">
        <v>873</v>
      </c>
      <c r="K801" s="135" t="s">
        <v>970</v>
      </c>
      <c r="L801" s="118" t="s">
        <v>439</v>
      </c>
    </row>
    <row r="802" spans="2:12">
      <c r="B802" s="89"/>
      <c r="C802" s="69" t="str">
        <f t="shared" ca="1" si="4"/>
        <v>OK</v>
      </c>
      <c r="D802" s="118" t="s">
        <v>437</v>
      </c>
      <c r="E802" s="134">
        <v>344.87397299999998</v>
      </c>
      <c r="F802" s="118">
        <v>5104760031</v>
      </c>
      <c r="G802" s="141">
        <v>45931</v>
      </c>
      <c r="H802" s="142">
        <v>45940</v>
      </c>
      <c r="I802" s="118" t="s">
        <v>133</v>
      </c>
      <c r="J802" s="118" t="s">
        <v>873</v>
      </c>
      <c r="K802" s="135" t="s">
        <v>970</v>
      </c>
      <c r="L802" s="118" t="s">
        <v>437</v>
      </c>
    </row>
    <row r="803" spans="2:12">
      <c r="B803" s="89"/>
      <c r="C803" s="69" t="str">
        <f t="shared" ca="1" si="4"/>
        <v>OK</v>
      </c>
      <c r="D803" s="118" t="s">
        <v>270</v>
      </c>
      <c r="E803" s="134">
        <v>55.040399999999998</v>
      </c>
      <c r="F803" s="118">
        <v>5104760031</v>
      </c>
      <c r="G803" s="141">
        <v>45931</v>
      </c>
      <c r="H803" s="142">
        <v>45940</v>
      </c>
      <c r="I803" s="118" t="s">
        <v>133</v>
      </c>
      <c r="J803" s="118" t="s">
        <v>873</v>
      </c>
      <c r="K803" s="135" t="s">
        <v>970</v>
      </c>
      <c r="L803" s="118" t="s">
        <v>270</v>
      </c>
    </row>
    <row r="804" spans="2:12">
      <c r="B804" s="89"/>
      <c r="C804" s="69" t="str">
        <f t="shared" ca="1" si="4"/>
        <v>OK</v>
      </c>
      <c r="D804" s="118" t="s">
        <v>236</v>
      </c>
      <c r="E804" s="134">
        <v>36.693599999999996</v>
      </c>
      <c r="F804" s="118">
        <v>5104760031</v>
      </c>
      <c r="G804" s="141">
        <v>45931</v>
      </c>
      <c r="H804" s="142">
        <v>45940</v>
      </c>
      <c r="I804" s="118" t="s">
        <v>133</v>
      </c>
      <c r="J804" s="118" t="s">
        <v>873</v>
      </c>
      <c r="K804" s="135" t="s">
        <v>970</v>
      </c>
      <c r="L804" s="118" t="s">
        <v>236</v>
      </c>
    </row>
    <row r="805" spans="2:12">
      <c r="B805" s="89"/>
      <c r="C805" s="69" t="str">
        <f t="shared" ca="1" si="4"/>
        <v>OK</v>
      </c>
      <c r="D805" s="118" t="s">
        <v>401</v>
      </c>
      <c r="E805" s="134">
        <v>25.685519999999997</v>
      </c>
      <c r="F805" s="118">
        <v>5104760031</v>
      </c>
      <c r="G805" s="141">
        <v>45931</v>
      </c>
      <c r="H805" s="142">
        <v>45940</v>
      </c>
      <c r="I805" s="118" t="s">
        <v>133</v>
      </c>
      <c r="J805" s="118" t="s">
        <v>873</v>
      </c>
      <c r="K805" s="135" t="s">
        <v>970</v>
      </c>
      <c r="L805" s="118" t="s">
        <v>401</v>
      </c>
    </row>
    <row r="806" spans="2:12">
      <c r="B806" s="89"/>
      <c r="C806" s="69" t="str">
        <f t="shared" ca="1" si="4"/>
        <v>OK</v>
      </c>
      <c r="D806" s="118" t="s">
        <v>233</v>
      </c>
      <c r="E806" s="134">
        <v>45.866999999999997</v>
      </c>
      <c r="F806" s="118">
        <v>5104760031</v>
      </c>
      <c r="G806" s="141">
        <v>45931</v>
      </c>
      <c r="H806" s="142">
        <v>45940</v>
      </c>
      <c r="I806" s="118" t="s">
        <v>133</v>
      </c>
      <c r="J806" s="118" t="s">
        <v>873</v>
      </c>
      <c r="K806" s="135" t="s">
        <v>970</v>
      </c>
      <c r="L806" s="118" t="s">
        <v>233</v>
      </c>
    </row>
    <row r="807" spans="2:12">
      <c r="B807" s="89"/>
      <c r="C807" s="69" t="str">
        <f t="shared" ca="1" si="4"/>
        <v>OK</v>
      </c>
      <c r="D807" s="118" t="s">
        <v>283</v>
      </c>
      <c r="E807" s="134">
        <v>19.264139999999998</v>
      </c>
      <c r="F807" s="118">
        <v>5104760031</v>
      </c>
      <c r="G807" s="141">
        <v>45931</v>
      </c>
      <c r="H807" s="142">
        <v>45940</v>
      </c>
      <c r="I807" s="118" t="s">
        <v>133</v>
      </c>
      <c r="J807" s="118" t="s">
        <v>873</v>
      </c>
      <c r="K807" s="135" t="s">
        <v>970</v>
      </c>
      <c r="L807" s="118" t="s">
        <v>702</v>
      </c>
    </row>
    <row r="808" spans="2:12">
      <c r="B808" s="89"/>
      <c r="C808" s="69" t="str">
        <f t="shared" ca="1" si="4"/>
        <v>OK</v>
      </c>
      <c r="D808" s="118" t="s">
        <v>289</v>
      </c>
      <c r="E808" s="134">
        <v>25.391971199999997</v>
      </c>
      <c r="F808" s="118">
        <v>5104760031</v>
      </c>
      <c r="G808" s="141">
        <v>45931</v>
      </c>
      <c r="H808" s="142">
        <v>45940</v>
      </c>
      <c r="I808" s="118" t="s">
        <v>133</v>
      </c>
      <c r="J808" s="118" t="s">
        <v>873</v>
      </c>
      <c r="K808" s="135" t="s">
        <v>970</v>
      </c>
      <c r="L808" s="118" t="s">
        <v>289</v>
      </c>
    </row>
    <row r="809" spans="2:12">
      <c r="B809" s="89"/>
      <c r="C809" s="69" t="str">
        <f t="shared" ca="1" si="4"/>
        <v>OK</v>
      </c>
      <c r="D809" s="118" t="s">
        <v>375</v>
      </c>
      <c r="E809" s="134">
        <v>27.520199999999999</v>
      </c>
      <c r="F809" s="118">
        <v>5104760031</v>
      </c>
      <c r="G809" s="141">
        <v>45931</v>
      </c>
      <c r="H809" s="142">
        <v>45940</v>
      </c>
      <c r="I809" s="118" t="s">
        <v>133</v>
      </c>
      <c r="J809" s="118" t="s">
        <v>873</v>
      </c>
      <c r="K809" s="135" t="s">
        <v>970</v>
      </c>
      <c r="L809" s="118" t="s">
        <v>375</v>
      </c>
    </row>
    <row r="810" spans="2:12">
      <c r="B810" s="89"/>
      <c r="C810" s="69" t="str">
        <f t="shared" ca="1" si="4"/>
        <v>OK</v>
      </c>
      <c r="D810" s="118" t="s">
        <v>273</v>
      </c>
      <c r="E810" s="134">
        <v>56.911773599999997</v>
      </c>
      <c r="F810" s="118">
        <v>5104760031</v>
      </c>
      <c r="G810" s="141">
        <v>45931</v>
      </c>
      <c r="H810" s="142">
        <v>45940</v>
      </c>
      <c r="I810" s="118" t="s">
        <v>133</v>
      </c>
      <c r="J810" s="118" t="s">
        <v>873</v>
      </c>
      <c r="K810" s="135" t="s">
        <v>970</v>
      </c>
      <c r="L810" s="118" t="s">
        <v>273</v>
      </c>
    </row>
    <row r="811" spans="2:12">
      <c r="B811" s="89"/>
      <c r="C811" s="69" t="str">
        <f t="shared" ca="1" si="4"/>
        <v>OK</v>
      </c>
      <c r="D811" s="118" t="s">
        <v>342</v>
      </c>
      <c r="E811" s="134">
        <v>27.53</v>
      </c>
      <c r="F811" s="118">
        <v>5104760031</v>
      </c>
      <c r="G811" s="141">
        <v>45931</v>
      </c>
      <c r="H811" s="142">
        <v>45940</v>
      </c>
      <c r="I811" s="118" t="s">
        <v>133</v>
      </c>
      <c r="J811" s="118" t="s">
        <v>873</v>
      </c>
      <c r="K811" s="135" t="s">
        <v>970</v>
      </c>
      <c r="L811" s="118" t="s">
        <v>342</v>
      </c>
    </row>
    <row r="812" spans="2:12">
      <c r="B812" s="89"/>
      <c r="C812" s="69" t="str">
        <f t="shared" ca="1" si="4"/>
        <v>OK</v>
      </c>
      <c r="D812" s="119" t="s">
        <v>646</v>
      </c>
      <c r="E812" s="134">
        <v>-150.81</v>
      </c>
      <c r="F812" s="118">
        <v>5104760031</v>
      </c>
      <c r="G812" s="141">
        <v>45931</v>
      </c>
      <c r="H812" s="142">
        <v>45940</v>
      </c>
      <c r="I812" s="118" t="s">
        <v>133</v>
      </c>
      <c r="J812" s="118" t="s">
        <v>873</v>
      </c>
      <c r="K812" s="135" t="s">
        <v>970</v>
      </c>
      <c r="L812" s="143" t="s">
        <v>646</v>
      </c>
    </row>
    <row r="813" spans="2:12">
      <c r="B813" s="89"/>
      <c r="C813" s="69" t="str">
        <f t="shared" ca="1" si="4"/>
        <v>OK</v>
      </c>
      <c r="D813" s="118" t="s">
        <v>251</v>
      </c>
      <c r="E813" s="134">
        <v>-192.71</v>
      </c>
      <c r="F813" s="118">
        <v>5104760031</v>
      </c>
      <c r="G813" s="141">
        <v>45931</v>
      </c>
      <c r="H813" s="142">
        <v>45940</v>
      </c>
      <c r="I813" s="118" t="s">
        <v>133</v>
      </c>
      <c r="J813" s="118" t="s">
        <v>873</v>
      </c>
      <c r="K813" s="135" t="s">
        <v>970</v>
      </c>
      <c r="L813" s="118" t="s">
        <v>252</v>
      </c>
    </row>
    <row r="814" spans="2:12">
      <c r="B814" s="89"/>
      <c r="C814" s="69" t="str">
        <f t="shared" ca="1" si="4"/>
        <v>OK</v>
      </c>
      <c r="D814" s="118" t="s">
        <v>323</v>
      </c>
      <c r="E814" s="134">
        <v>-273.07</v>
      </c>
      <c r="F814" s="118">
        <v>5104760031</v>
      </c>
      <c r="G814" s="141">
        <v>45931</v>
      </c>
      <c r="H814" s="142">
        <v>45940</v>
      </c>
      <c r="I814" s="118" t="s">
        <v>133</v>
      </c>
      <c r="J814" s="118" t="s">
        <v>873</v>
      </c>
      <c r="K814" s="135" t="s">
        <v>970</v>
      </c>
      <c r="L814" s="118" t="s">
        <v>323</v>
      </c>
    </row>
    <row r="815" spans="2:12">
      <c r="B815" s="89"/>
      <c r="C815" s="69" t="str">
        <f t="shared" ca="1" si="4"/>
        <v>Incompleto</v>
      </c>
      <c r="D815" s="118" t="s">
        <v>346</v>
      </c>
      <c r="E815" s="134">
        <v>6495.5</v>
      </c>
      <c r="F815" s="118">
        <v>32292319</v>
      </c>
      <c r="G815" s="141">
        <v>45931</v>
      </c>
      <c r="H815" s="142">
        <v>45946</v>
      </c>
      <c r="I815" s="118" t="s">
        <v>133</v>
      </c>
      <c r="J815" s="118" t="s">
        <v>840</v>
      </c>
      <c r="K815" s="135"/>
      <c r="L815" s="118" t="s">
        <v>346</v>
      </c>
    </row>
    <row r="816" spans="2:12">
      <c r="B816" s="89"/>
      <c r="C816" s="69" t="str">
        <f t="shared" ca="1" si="4"/>
        <v>OK</v>
      </c>
      <c r="D816" s="118" t="s">
        <v>244</v>
      </c>
      <c r="E816" s="134">
        <v>345.34</v>
      </c>
      <c r="F816" s="118">
        <v>32292319</v>
      </c>
      <c r="G816" s="141">
        <v>45931</v>
      </c>
      <c r="H816" s="142">
        <v>45946</v>
      </c>
      <c r="I816" s="118" t="s">
        <v>133</v>
      </c>
      <c r="J816" s="118" t="s">
        <v>840</v>
      </c>
      <c r="K816" s="135"/>
      <c r="L816" s="118" t="s">
        <v>244</v>
      </c>
    </row>
    <row r="817" spans="2:12">
      <c r="B817" s="89"/>
      <c r="C817" s="69" t="str">
        <f t="shared" ca="1" si="4"/>
        <v>OK</v>
      </c>
      <c r="D817" s="118" t="s">
        <v>254</v>
      </c>
      <c r="E817" s="134">
        <v>640.66</v>
      </c>
      <c r="F817" s="118">
        <v>32292319</v>
      </c>
      <c r="G817" s="141">
        <v>45931</v>
      </c>
      <c r="H817" s="142">
        <v>45946</v>
      </c>
      <c r="I817" s="118" t="s">
        <v>133</v>
      </c>
      <c r="J817" s="118" t="s">
        <v>840</v>
      </c>
      <c r="K817" s="135"/>
      <c r="L817" s="118" t="s">
        <v>254</v>
      </c>
    </row>
    <row r="818" spans="2:12">
      <c r="B818" s="89"/>
      <c r="C818" s="69" t="str">
        <f t="shared" ca="1" si="4"/>
        <v>OK</v>
      </c>
      <c r="D818" s="118" t="s">
        <v>275</v>
      </c>
      <c r="E818" s="134">
        <v>953.44</v>
      </c>
      <c r="F818" s="118">
        <v>32292319</v>
      </c>
      <c r="G818" s="141">
        <v>45931</v>
      </c>
      <c r="H818" s="142">
        <v>45946</v>
      </c>
      <c r="I818" s="118" t="s">
        <v>133</v>
      </c>
      <c r="J818" s="118" t="s">
        <v>840</v>
      </c>
      <c r="K818" s="135"/>
      <c r="L818" s="118" t="s">
        <v>276</v>
      </c>
    </row>
    <row r="819" spans="2:12">
      <c r="B819" s="89"/>
      <c r="C819" s="69" t="str">
        <f t="shared" ca="1" si="4"/>
        <v>OK</v>
      </c>
      <c r="D819" s="118" t="s">
        <v>391</v>
      </c>
      <c r="E819" s="134">
        <v>1489.61</v>
      </c>
      <c r="F819" s="118">
        <v>32292319</v>
      </c>
      <c r="G819" s="141">
        <v>45931</v>
      </c>
      <c r="H819" s="142">
        <v>45946</v>
      </c>
      <c r="I819" s="118" t="s">
        <v>133</v>
      </c>
      <c r="J819" s="118" t="s">
        <v>840</v>
      </c>
      <c r="K819" s="135"/>
      <c r="L819" s="118" t="s">
        <v>391</v>
      </c>
    </row>
    <row r="820" spans="2:12">
      <c r="B820" s="89"/>
      <c r="C820" s="69" t="str">
        <f t="shared" ca="1" si="4"/>
        <v>OK</v>
      </c>
      <c r="D820" s="94" t="s">
        <v>398</v>
      </c>
      <c r="E820" s="134">
        <v>1293.94</v>
      </c>
      <c r="F820" s="118">
        <v>32292319</v>
      </c>
      <c r="G820" s="141">
        <v>45931</v>
      </c>
      <c r="H820" s="142">
        <v>45946</v>
      </c>
      <c r="I820" s="118" t="s">
        <v>133</v>
      </c>
      <c r="J820" s="118" t="s">
        <v>840</v>
      </c>
      <c r="K820" s="135"/>
      <c r="L820" s="118" t="s">
        <v>400</v>
      </c>
    </row>
    <row r="821" spans="2:12">
      <c r="B821" s="89"/>
      <c r="C821" s="69" t="str">
        <f t="shared" ca="1" si="4"/>
        <v>OK</v>
      </c>
      <c r="D821" s="118" t="s">
        <v>174</v>
      </c>
      <c r="E821" s="134">
        <v>488.39</v>
      </c>
      <c r="F821" s="118"/>
      <c r="G821" s="141">
        <v>45931</v>
      </c>
      <c r="H821" s="142">
        <v>45940</v>
      </c>
      <c r="I821" s="118" t="s">
        <v>872</v>
      </c>
      <c r="J821" s="118" t="s">
        <v>864</v>
      </c>
      <c r="K821" s="135"/>
      <c r="L821" s="118" t="s">
        <v>174</v>
      </c>
    </row>
    <row r="822" spans="2:12">
      <c r="B822" s="89"/>
      <c r="C822" s="69" t="str">
        <f t="shared" ca="1" si="4"/>
        <v>OK</v>
      </c>
      <c r="D822" s="118" t="s">
        <v>176</v>
      </c>
      <c r="E822" s="134">
        <v>200.15</v>
      </c>
      <c r="F822" s="118"/>
      <c r="G822" s="141">
        <v>45931</v>
      </c>
      <c r="H822" s="142">
        <v>45940</v>
      </c>
      <c r="I822" s="118" t="s">
        <v>872</v>
      </c>
      <c r="J822" s="118" t="s">
        <v>864</v>
      </c>
      <c r="K822" s="135"/>
      <c r="L822" s="118" t="s">
        <v>865</v>
      </c>
    </row>
    <row r="823" spans="2:12">
      <c r="B823" s="89"/>
      <c r="C823" s="69" t="str">
        <f t="shared" ca="1" si="4"/>
        <v>OK</v>
      </c>
      <c r="D823" s="94" t="s">
        <v>183</v>
      </c>
      <c r="E823" s="134">
        <v>200.15</v>
      </c>
      <c r="F823" s="118"/>
      <c r="G823" s="141">
        <v>45931</v>
      </c>
      <c r="H823" s="142">
        <v>45940</v>
      </c>
      <c r="I823" s="118" t="s">
        <v>872</v>
      </c>
      <c r="J823" s="118" t="s">
        <v>864</v>
      </c>
      <c r="K823" s="135"/>
      <c r="L823" s="118" t="s">
        <v>984</v>
      </c>
    </row>
    <row r="824" spans="2:12">
      <c r="B824" s="89"/>
      <c r="C824" s="69" t="str">
        <f t="shared" ca="1" si="4"/>
        <v>OK</v>
      </c>
      <c r="D824" s="118" t="s">
        <v>209</v>
      </c>
      <c r="E824" s="134">
        <v>235.15</v>
      </c>
      <c r="F824" s="118"/>
      <c r="G824" s="141">
        <v>45931</v>
      </c>
      <c r="H824" s="142">
        <v>45940</v>
      </c>
      <c r="I824" s="118" t="s">
        <v>872</v>
      </c>
      <c r="J824" s="118" t="s">
        <v>864</v>
      </c>
      <c r="K824" s="135"/>
      <c r="L824" s="118" t="s">
        <v>985</v>
      </c>
    </row>
    <row r="825" spans="2:12">
      <c r="B825" s="89"/>
      <c r="C825" s="69" t="str">
        <f t="shared" ca="1" si="4"/>
        <v>OK</v>
      </c>
      <c r="D825" s="118" t="s">
        <v>246</v>
      </c>
      <c r="E825" s="134">
        <v>488.39</v>
      </c>
      <c r="F825" s="118"/>
      <c r="G825" s="141">
        <v>45931</v>
      </c>
      <c r="H825" s="142">
        <v>45940</v>
      </c>
      <c r="I825" s="118" t="s">
        <v>872</v>
      </c>
      <c r="J825" s="118" t="s">
        <v>864</v>
      </c>
      <c r="K825" s="135"/>
      <c r="L825" s="118" t="s">
        <v>246</v>
      </c>
    </row>
    <row r="826" spans="2:12">
      <c r="B826" s="89"/>
      <c r="C826" s="69" t="str">
        <f t="shared" ca="1" si="4"/>
        <v>OK</v>
      </c>
      <c r="D826" s="118" t="s">
        <v>271</v>
      </c>
      <c r="E826" s="134">
        <v>200.15</v>
      </c>
      <c r="F826" s="118"/>
      <c r="G826" s="141">
        <v>45931</v>
      </c>
      <c r="H826" s="142">
        <v>45940</v>
      </c>
      <c r="I826" s="118" t="s">
        <v>872</v>
      </c>
      <c r="J826" s="118" t="s">
        <v>864</v>
      </c>
      <c r="K826" s="135"/>
      <c r="L826" s="118" t="s">
        <v>271</v>
      </c>
    </row>
    <row r="827" spans="2:12">
      <c r="B827" s="89"/>
      <c r="C827" s="69" t="str">
        <f t="shared" ca="1" si="4"/>
        <v>OK</v>
      </c>
      <c r="D827" s="118" t="s">
        <v>274</v>
      </c>
      <c r="E827" s="134">
        <v>200.15</v>
      </c>
      <c r="F827" s="118"/>
      <c r="G827" s="141">
        <v>45931</v>
      </c>
      <c r="H827" s="142">
        <v>45940</v>
      </c>
      <c r="I827" s="118" t="s">
        <v>872</v>
      </c>
      <c r="J827" s="118" t="s">
        <v>864</v>
      </c>
      <c r="K827" s="135"/>
      <c r="L827" s="118" t="s">
        <v>274</v>
      </c>
    </row>
    <row r="828" spans="2:12">
      <c r="B828" s="89"/>
      <c r="C828" s="69" t="str">
        <f t="shared" ca="1" si="4"/>
        <v>OK</v>
      </c>
      <c r="D828" s="118" t="s">
        <v>278</v>
      </c>
      <c r="E828" s="134">
        <v>3321.9300000000003</v>
      </c>
      <c r="F828" s="118"/>
      <c r="G828" s="141">
        <v>45931</v>
      </c>
      <c r="H828" s="142">
        <v>45940</v>
      </c>
      <c r="I828" s="118" t="s">
        <v>872</v>
      </c>
      <c r="J828" s="118" t="s">
        <v>864</v>
      </c>
      <c r="K828" s="135"/>
      <c r="L828" s="118" t="s">
        <v>278</v>
      </c>
    </row>
    <row r="829" spans="2:12">
      <c r="B829" s="89"/>
      <c r="C829" s="69" t="str">
        <f t="shared" ca="1" si="4"/>
        <v>OK</v>
      </c>
      <c r="D829" s="118" t="s">
        <v>285</v>
      </c>
      <c r="E829" s="134">
        <v>200.15</v>
      </c>
      <c r="F829" s="118"/>
      <c r="G829" s="141">
        <v>45931</v>
      </c>
      <c r="H829" s="142">
        <v>45940</v>
      </c>
      <c r="I829" s="118" t="s">
        <v>872</v>
      </c>
      <c r="J829" s="118" t="s">
        <v>864</v>
      </c>
      <c r="K829" s="135"/>
      <c r="L829" s="118" t="s">
        <v>285</v>
      </c>
    </row>
    <row r="830" spans="2:12">
      <c r="B830" s="89"/>
      <c r="C830" s="69" t="str">
        <f t="shared" ca="1" si="4"/>
        <v>OK</v>
      </c>
      <c r="D830" s="118" t="s">
        <v>305</v>
      </c>
      <c r="E830" s="134">
        <v>200.15</v>
      </c>
      <c r="F830" s="118"/>
      <c r="G830" s="141">
        <v>45931</v>
      </c>
      <c r="H830" s="142">
        <v>45940</v>
      </c>
      <c r="I830" s="118" t="s">
        <v>872</v>
      </c>
      <c r="J830" s="118" t="s">
        <v>864</v>
      </c>
      <c r="K830" s="135"/>
      <c r="L830" s="118" t="s">
        <v>305</v>
      </c>
    </row>
    <row r="831" spans="2:12">
      <c r="B831" s="89"/>
      <c r="C831" s="69" t="str">
        <f t="shared" ca="1" si="4"/>
        <v>OK</v>
      </c>
      <c r="D831" s="118" t="s">
        <v>307</v>
      </c>
      <c r="E831" s="134">
        <v>200.15</v>
      </c>
      <c r="F831" s="118"/>
      <c r="G831" s="141">
        <v>45931</v>
      </c>
      <c r="H831" s="142">
        <v>45940</v>
      </c>
      <c r="I831" s="118" t="s">
        <v>872</v>
      </c>
      <c r="J831" s="118" t="s">
        <v>864</v>
      </c>
      <c r="K831" s="135"/>
      <c r="L831" s="118" t="s">
        <v>307</v>
      </c>
    </row>
    <row r="832" spans="2:12">
      <c r="B832" s="89"/>
      <c r="C832" s="69" t="str">
        <f t="shared" ca="1" si="4"/>
        <v>OK</v>
      </c>
      <c r="D832" s="118" t="s">
        <v>351</v>
      </c>
      <c r="E832" s="134">
        <v>245.15</v>
      </c>
      <c r="F832" s="118"/>
      <c r="G832" s="141">
        <v>45931</v>
      </c>
      <c r="H832" s="142">
        <v>45940</v>
      </c>
      <c r="I832" s="118" t="s">
        <v>872</v>
      </c>
      <c r="J832" s="118" t="s">
        <v>864</v>
      </c>
      <c r="K832" s="135"/>
      <c r="L832" s="118" t="s">
        <v>351</v>
      </c>
    </row>
    <row r="833" spans="2:12">
      <c r="B833" s="89"/>
      <c r="C833" s="69" t="str">
        <f t="shared" ca="1" si="4"/>
        <v>OK</v>
      </c>
      <c r="D833" s="118" t="s">
        <v>319</v>
      </c>
      <c r="E833" s="134">
        <v>981.32</v>
      </c>
      <c r="F833" s="118"/>
      <c r="G833" s="141">
        <v>45931</v>
      </c>
      <c r="H833" s="142">
        <v>45940</v>
      </c>
      <c r="I833" s="118" t="s">
        <v>872</v>
      </c>
      <c r="J833" s="118" t="s">
        <v>864</v>
      </c>
      <c r="K833" s="135"/>
      <c r="L833" s="118" t="s">
        <v>867</v>
      </c>
    </row>
    <row r="834" spans="2:12">
      <c r="B834" s="89"/>
      <c r="C834" s="69" t="str">
        <f t="shared" ca="1" si="4"/>
        <v>OK</v>
      </c>
      <c r="D834" s="118" t="s">
        <v>402</v>
      </c>
      <c r="E834" s="134">
        <v>1813.5700000000002</v>
      </c>
      <c r="F834" s="118"/>
      <c r="G834" s="141">
        <v>45931</v>
      </c>
      <c r="H834" s="142">
        <v>45940</v>
      </c>
      <c r="I834" s="118" t="s">
        <v>872</v>
      </c>
      <c r="J834" s="118" t="s">
        <v>864</v>
      </c>
      <c r="K834" s="135"/>
      <c r="L834" s="118" t="s">
        <v>402</v>
      </c>
    </row>
    <row r="835" spans="2:12">
      <c r="B835" s="89"/>
      <c r="C835" s="69" t="str">
        <f t="shared" ca="1" si="4"/>
        <v>OK</v>
      </c>
      <c r="D835" s="118" t="s">
        <v>447</v>
      </c>
      <c r="E835" s="134">
        <v>200.15</v>
      </c>
      <c r="F835" s="118"/>
      <c r="G835" s="141">
        <v>45931</v>
      </c>
      <c r="H835" s="142">
        <v>45940</v>
      </c>
      <c r="I835" s="118" t="s">
        <v>872</v>
      </c>
      <c r="J835" s="118" t="s">
        <v>864</v>
      </c>
      <c r="K835" s="135"/>
      <c r="L835" s="118" t="s">
        <v>448</v>
      </c>
    </row>
    <row r="836" spans="2:12">
      <c r="B836" s="89"/>
      <c r="C836" s="69" t="str">
        <f t="shared" ca="1" si="4"/>
        <v>OK</v>
      </c>
      <c r="D836" s="118" t="s">
        <v>410</v>
      </c>
      <c r="E836" s="134">
        <v>200.15</v>
      </c>
      <c r="F836" s="118"/>
      <c r="G836" s="141">
        <v>45931</v>
      </c>
      <c r="H836" s="142">
        <v>45940</v>
      </c>
      <c r="I836" s="118" t="s">
        <v>872</v>
      </c>
      <c r="J836" s="118" t="s">
        <v>864</v>
      </c>
      <c r="K836" s="135"/>
      <c r="L836" s="118" t="s">
        <v>410</v>
      </c>
    </row>
    <row r="837" spans="2:12">
      <c r="B837" s="89"/>
      <c r="C837" s="69" t="str">
        <f t="shared" ca="1" si="4"/>
        <v>OK</v>
      </c>
      <c r="D837" s="118" t="s">
        <v>422</v>
      </c>
      <c r="E837" s="134">
        <v>200.15</v>
      </c>
      <c r="F837" s="118"/>
      <c r="G837" s="141">
        <v>45931</v>
      </c>
      <c r="H837" s="142">
        <v>45940</v>
      </c>
      <c r="I837" s="118" t="s">
        <v>872</v>
      </c>
      <c r="J837" s="118" t="s">
        <v>864</v>
      </c>
      <c r="K837" s="135"/>
      <c r="L837" s="118" t="s">
        <v>422</v>
      </c>
    </row>
    <row r="838" spans="2:12">
      <c r="B838" s="89"/>
      <c r="C838" s="69" t="str">
        <f t="shared" ca="1" si="4"/>
        <v>Incompleto</v>
      </c>
      <c r="D838" s="118" t="s">
        <v>869</v>
      </c>
      <c r="E838" s="134">
        <v>14</v>
      </c>
      <c r="F838" s="118"/>
      <c r="G838" s="141">
        <v>45931</v>
      </c>
      <c r="H838" s="142">
        <v>45940</v>
      </c>
      <c r="I838" s="118" t="s">
        <v>872</v>
      </c>
      <c r="J838" s="118" t="s">
        <v>864</v>
      </c>
      <c r="K838" s="135"/>
      <c r="L838" s="118" t="s">
        <v>869</v>
      </c>
    </row>
    <row r="839" spans="2:12">
      <c r="B839" s="89"/>
      <c r="C839" s="69" t="str">
        <f t="shared" ca="1" si="4"/>
        <v>OK</v>
      </c>
      <c r="D839" s="118" t="s">
        <v>189</v>
      </c>
      <c r="E839" s="134">
        <v>395.21561799999995</v>
      </c>
      <c r="F839" s="118">
        <v>20005275312890</v>
      </c>
      <c r="G839" s="141">
        <v>45931</v>
      </c>
      <c r="H839" s="142">
        <v>45951</v>
      </c>
      <c r="I839" s="118" t="s">
        <v>133</v>
      </c>
      <c r="J839" s="118" t="s">
        <v>981</v>
      </c>
      <c r="K839" s="135"/>
      <c r="L839" s="94" t="s">
        <v>986</v>
      </c>
    </row>
    <row r="840" spans="2:12">
      <c r="B840" s="89"/>
      <c r="C840" s="69" t="str">
        <f t="shared" ca="1" si="4"/>
        <v>OK</v>
      </c>
      <c r="D840" s="118" t="s">
        <v>227</v>
      </c>
      <c r="E840" s="134">
        <v>586.412375</v>
      </c>
      <c r="F840" s="118">
        <v>20005275312890</v>
      </c>
      <c r="G840" s="141">
        <v>45931</v>
      </c>
      <c r="H840" s="142">
        <v>45951</v>
      </c>
      <c r="I840" s="118" t="s">
        <v>133</v>
      </c>
      <c r="J840" s="118" t="s">
        <v>981</v>
      </c>
      <c r="K840" s="135"/>
      <c r="L840" s="94" t="s">
        <v>227</v>
      </c>
    </row>
    <row r="841" spans="2:12">
      <c r="B841" s="89"/>
      <c r="C841" s="69" t="str">
        <f t="shared" ca="1" si="4"/>
        <v>OK</v>
      </c>
      <c r="D841" s="118" t="s">
        <v>246</v>
      </c>
      <c r="E841" s="134">
        <v>586.412375</v>
      </c>
      <c r="F841" s="118">
        <v>20005275312890</v>
      </c>
      <c r="G841" s="141">
        <v>45931</v>
      </c>
      <c r="H841" s="142">
        <v>45951</v>
      </c>
      <c r="I841" s="118" t="s">
        <v>133</v>
      </c>
      <c r="J841" s="118" t="s">
        <v>981</v>
      </c>
      <c r="K841" s="135"/>
      <c r="L841" s="94" t="s">
        <v>246</v>
      </c>
    </row>
    <row r="842" spans="2:12">
      <c r="B842" s="89"/>
      <c r="C842" s="69" t="str">
        <f t="shared" ca="1" si="4"/>
        <v>OK</v>
      </c>
      <c r="D842" s="118" t="s">
        <v>259</v>
      </c>
      <c r="E842" s="134">
        <v>490.56246799999997</v>
      </c>
      <c r="F842" s="118">
        <v>20005275312890</v>
      </c>
      <c r="G842" s="141">
        <v>45931</v>
      </c>
      <c r="H842" s="142">
        <v>45951</v>
      </c>
      <c r="I842" s="118" t="s">
        <v>133</v>
      </c>
      <c r="J842" s="118" t="s">
        <v>981</v>
      </c>
      <c r="K842" s="135"/>
      <c r="L842" s="94" t="s">
        <v>259</v>
      </c>
    </row>
    <row r="843" spans="2:12">
      <c r="B843" s="89"/>
      <c r="C843" s="69" t="str">
        <f t="shared" ca="1" si="4"/>
        <v>OK</v>
      </c>
      <c r="D843" s="118" t="s">
        <v>274</v>
      </c>
      <c r="E843" s="134">
        <v>287.14025599999997</v>
      </c>
      <c r="F843" s="118">
        <v>20005275312890</v>
      </c>
      <c r="G843" s="141">
        <v>45931</v>
      </c>
      <c r="H843" s="142">
        <v>45951</v>
      </c>
      <c r="I843" s="118" t="s">
        <v>133</v>
      </c>
      <c r="J843" s="118" t="s">
        <v>981</v>
      </c>
      <c r="K843" s="135"/>
      <c r="L843" s="94" t="s">
        <v>274</v>
      </c>
    </row>
    <row r="844" spans="2:12">
      <c r="B844" s="89"/>
      <c r="C844" s="69" t="str">
        <f t="shared" ca="1" si="4"/>
        <v>OK</v>
      </c>
      <c r="D844" s="118" t="s">
        <v>410</v>
      </c>
      <c r="E844" s="134">
        <v>422.98375300000004</v>
      </c>
      <c r="F844" s="118">
        <v>20005275312890</v>
      </c>
      <c r="G844" s="141">
        <v>45931</v>
      </c>
      <c r="H844" s="142">
        <v>45951</v>
      </c>
      <c r="I844" s="118" t="s">
        <v>133</v>
      </c>
      <c r="J844" s="118" t="s">
        <v>981</v>
      </c>
      <c r="K844" s="135"/>
      <c r="L844" s="94" t="s">
        <v>410</v>
      </c>
    </row>
    <row r="845" spans="2:12">
      <c r="B845" s="89"/>
      <c r="C845" s="69" t="str">
        <f t="shared" ca="1" si="4"/>
        <v>OK</v>
      </c>
      <c r="D845" s="118" t="s">
        <v>174</v>
      </c>
      <c r="E845" s="134">
        <v>488.39</v>
      </c>
      <c r="F845" s="118" t="s">
        <v>987</v>
      </c>
      <c r="G845" s="141">
        <v>45962</v>
      </c>
      <c r="H845" s="142">
        <v>45971</v>
      </c>
      <c r="I845" s="118" t="s">
        <v>872</v>
      </c>
      <c r="J845" s="118" t="s">
        <v>864</v>
      </c>
      <c r="K845" s="135"/>
      <c r="L845" s="118" t="s">
        <v>174</v>
      </c>
    </row>
    <row r="846" spans="2:12">
      <c r="B846" s="89"/>
      <c r="C846" s="69" t="str">
        <f t="shared" ca="1" si="4"/>
        <v>OK</v>
      </c>
      <c r="D846" s="118" t="s">
        <v>176</v>
      </c>
      <c r="E846" s="134">
        <v>200.15</v>
      </c>
      <c r="F846" s="118" t="s">
        <v>987</v>
      </c>
      <c r="G846" s="141">
        <v>45962</v>
      </c>
      <c r="H846" s="142">
        <v>45971</v>
      </c>
      <c r="I846" s="118" t="s">
        <v>872</v>
      </c>
      <c r="J846" s="118" t="s">
        <v>864</v>
      </c>
      <c r="K846" s="135"/>
      <c r="L846" s="118" t="s">
        <v>865</v>
      </c>
    </row>
    <row r="847" spans="2:12">
      <c r="B847" s="89"/>
      <c r="C847" s="69" t="str">
        <f t="shared" ca="1" si="4"/>
        <v>OK</v>
      </c>
      <c r="D847" s="118" t="s">
        <v>183</v>
      </c>
      <c r="E847" s="134">
        <v>200.15</v>
      </c>
      <c r="F847" s="118" t="s">
        <v>987</v>
      </c>
      <c r="G847" s="141">
        <v>45962</v>
      </c>
      <c r="H847" s="142">
        <v>45971</v>
      </c>
      <c r="I847" s="118" t="s">
        <v>872</v>
      </c>
      <c r="J847" s="118" t="s">
        <v>864</v>
      </c>
      <c r="K847" s="135"/>
      <c r="L847" s="118" t="s">
        <v>183</v>
      </c>
    </row>
    <row r="848" spans="2:12">
      <c r="B848" s="89"/>
      <c r="C848" s="69" t="str">
        <f t="shared" ca="1" si="4"/>
        <v>OK</v>
      </c>
      <c r="D848" s="118" t="s">
        <v>209</v>
      </c>
      <c r="E848" s="134">
        <v>200.15</v>
      </c>
      <c r="F848" s="118" t="s">
        <v>987</v>
      </c>
      <c r="G848" s="141">
        <v>45962</v>
      </c>
      <c r="H848" s="142">
        <v>45971</v>
      </c>
      <c r="I848" s="118" t="s">
        <v>872</v>
      </c>
      <c r="J848" s="118" t="s">
        <v>864</v>
      </c>
      <c r="K848" s="135"/>
      <c r="L848" s="118" t="s">
        <v>209</v>
      </c>
    </row>
    <row r="849" spans="2:12">
      <c r="B849" s="89"/>
      <c r="C849" s="69" t="str">
        <f t="shared" ca="1" si="4"/>
        <v>OK</v>
      </c>
      <c r="D849" s="118" t="s">
        <v>246</v>
      </c>
      <c r="E849" s="134">
        <v>488.39</v>
      </c>
      <c r="F849" s="118" t="s">
        <v>987</v>
      </c>
      <c r="G849" s="141">
        <v>45962</v>
      </c>
      <c r="H849" s="142">
        <v>45971</v>
      </c>
      <c r="I849" s="118" t="s">
        <v>872</v>
      </c>
      <c r="J849" s="118" t="s">
        <v>864</v>
      </c>
      <c r="K849" s="135"/>
      <c r="L849" s="118" t="s">
        <v>246</v>
      </c>
    </row>
    <row r="850" spans="2:12">
      <c r="B850" s="89"/>
      <c r="C850" s="69" t="str">
        <f t="shared" ca="1" si="4"/>
        <v>OK</v>
      </c>
      <c r="D850" s="118" t="s">
        <v>271</v>
      </c>
      <c r="E850" s="134">
        <v>200.15</v>
      </c>
      <c r="F850" s="118" t="s">
        <v>987</v>
      </c>
      <c r="G850" s="141">
        <v>45962</v>
      </c>
      <c r="H850" s="142">
        <v>45971</v>
      </c>
      <c r="I850" s="118" t="s">
        <v>872</v>
      </c>
      <c r="J850" s="118" t="s">
        <v>864</v>
      </c>
      <c r="K850" s="135"/>
      <c r="L850" s="118" t="s">
        <v>271</v>
      </c>
    </row>
    <row r="851" spans="2:12">
      <c r="B851" s="89"/>
      <c r="C851" s="69" t="str">
        <f t="shared" ca="1" si="4"/>
        <v>OK</v>
      </c>
      <c r="D851" s="118" t="s">
        <v>278</v>
      </c>
      <c r="E851" s="134">
        <v>4230.7</v>
      </c>
      <c r="F851" s="118" t="s">
        <v>987</v>
      </c>
      <c r="G851" s="141">
        <v>45962</v>
      </c>
      <c r="H851" s="142">
        <v>45971</v>
      </c>
      <c r="I851" s="118" t="s">
        <v>872</v>
      </c>
      <c r="J851" s="118" t="s">
        <v>864</v>
      </c>
      <c r="K851" s="135"/>
      <c r="L851" s="118" t="s">
        <v>278</v>
      </c>
    </row>
    <row r="852" spans="2:12">
      <c r="B852" s="89"/>
      <c r="C852" s="69" t="str">
        <f t="shared" ca="1" si="4"/>
        <v>OK</v>
      </c>
      <c r="D852" s="118" t="s">
        <v>285</v>
      </c>
      <c r="E852" s="134">
        <v>245.15</v>
      </c>
      <c r="F852" s="118" t="s">
        <v>987</v>
      </c>
      <c r="G852" s="141">
        <v>45962</v>
      </c>
      <c r="H852" s="142">
        <v>45971</v>
      </c>
      <c r="I852" s="118" t="s">
        <v>872</v>
      </c>
      <c r="J852" s="118" t="s">
        <v>864</v>
      </c>
      <c r="K852" s="135"/>
      <c r="L852" s="118" t="s">
        <v>285</v>
      </c>
    </row>
    <row r="853" spans="2:12">
      <c r="B853" s="89"/>
      <c r="C853" s="69" t="str">
        <f t="shared" ca="1" si="4"/>
        <v>OK</v>
      </c>
      <c r="D853" s="118" t="s">
        <v>305</v>
      </c>
      <c r="E853" s="134">
        <v>200.15</v>
      </c>
      <c r="F853" s="118" t="s">
        <v>987</v>
      </c>
      <c r="G853" s="141">
        <v>45962</v>
      </c>
      <c r="H853" s="142">
        <v>45971</v>
      </c>
      <c r="I853" s="118" t="s">
        <v>872</v>
      </c>
      <c r="J853" s="118" t="s">
        <v>864</v>
      </c>
      <c r="K853" s="135"/>
      <c r="L853" s="118" t="s">
        <v>305</v>
      </c>
    </row>
    <row r="854" spans="2:12">
      <c r="B854" s="89"/>
      <c r="C854" s="69" t="str">
        <f t="shared" ca="1" si="4"/>
        <v>OK</v>
      </c>
      <c r="D854" s="118" t="s">
        <v>307</v>
      </c>
      <c r="E854" s="134">
        <v>245.15</v>
      </c>
      <c r="F854" s="118" t="s">
        <v>987</v>
      </c>
      <c r="G854" s="141">
        <v>45962</v>
      </c>
      <c r="H854" s="142">
        <v>45971</v>
      </c>
      <c r="I854" s="118" t="s">
        <v>872</v>
      </c>
      <c r="J854" s="118" t="s">
        <v>864</v>
      </c>
      <c r="K854" s="135"/>
      <c r="L854" s="118" t="s">
        <v>307</v>
      </c>
    </row>
    <row r="855" spans="2:12">
      <c r="B855" s="89"/>
      <c r="C855" s="69" t="str">
        <f t="shared" ca="1" si="4"/>
        <v>OK</v>
      </c>
      <c r="D855" s="118" t="s">
        <v>351</v>
      </c>
      <c r="E855" s="134">
        <v>200.15</v>
      </c>
      <c r="F855" s="118" t="s">
        <v>987</v>
      </c>
      <c r="G855" s="141">
        <v>45962</v>
      </c>
      <c r="H855" s="142">
        <v>45971</v>
      </c>
      <c r="I855" s="118" t="s">
        <v>872</v>
      </c>
      <c r="J855" s="118" t="s">
        <v>864</v>
      </c>
      <c r="K855" s="135"/>
      <c r="L855" s="118" t="s">
        <v>351</v>
      </c>
    </row>
    <row r="856" spans="2:12">
      <c r="B856" s="89"/>
      <c r="C856" s="69" t="str">
        <f t="shared" ca="1" si="4"/>
        <v>OK</v>
      </c>
      <c r="D856" s="118" t="s">
        <v>319</v>
      </c>
      <c r="E856" s="134">
        <v>1121.32</v>
      </c>
      <c r="F856" s="118" t="s">
        <v>987</v>
      </c>
      <c r="G856" s="141">
        <v>45962</v>
      </c>
      <c r="H856" s="142">
        <v>45971</v>
      </c>
      <c r="I856" s="118" t="s">
        <v>872</v>
      </c>
      <c r="J856" s="118" t="s">
        <v>864</v>
      </c>
      <c r="K856" s="135"/>
      <c r="L856" s="118" t="s">
        <v>319</v>
      </c>
    </row>
    <row r="857" spans="2:12">
      <c r="B857" s="89"/>
      <c r="C857" s="69" t="str">
        <f t="shared" ca="1" si="4"/>
        <v>OK</v>
      </c>
      <c r="D857" s="118" t="s">
        <v>402</v>
      </c>
      <c r="E857" s="134">
        <v>1733.5700000000002</v>
      </c>
      <c r="F857" s="118" t="s">
        <v>987</v>
      </c>
      <c r="G857" s="141">
        <v>45962</v>
      </c>
      <c r="H857" s="142">
        <v>45971</v>
      </c>
      <c r="I857" s="118" t="s">
        <v>872</v>
      </c>
      <c r="J857" s="118" t="s">
        <v>864</v>
      </c>
      <c r="K857" s="135"/>
      <c r="L857" s="118" t="s">
        <v>402</v>
      </c>
    </row>
    <row r="858" spans="2:12">
      <c r="B858" s="89"/>
      <c r="C858" s="69" t="str">
        <f t="shared" ca="1" si="4"/>
        <v>OK</v>
      </c>
      <c r="D858" s="118" t="s">
        <v>447</v>
      </c>
      <c r="E858" s="134">
        <v>200.15</v>
      </c>
      <c r="F858" s="118" t="s">
        <v>987</v>
      </c>
      <c r="G858" s="141">
        <v>45962</v>
      </c>
      <c r="H858" s="142">
        <v>45971</v>
      </c>
      <c r="I858" s="118" t="s">
        <v>872</v>
      </c>
      <c r="J858" s="118" t="s">
        <v>864</v>
      </c>
      <c r="K858" s="135"/>
      <c r="L858" s="118" t="s">
        <v>988</v>
      </c>
    </row>
    <row r="859" spans="2:12">
      <c r="B859" s="89"/>
      <c r="C859" s="69" t="str">
        <f t="shared" ca="1" si="4"/>
        <v>OK</v>
      </c>
      <c r="D859" s="118" t="s">
        <v>410</v>
      </c>
      <c r="E859" s="134">
        <v>200.15</v>
      </c>
      <c r="F859" s="118" t="s">
        <v>987</v>
      </c>
      <c r="G859" s="141">
        <v>45962</v>
      </c>
      <c r="H859" s="142">
        <v>45971</v>
      </c>
      <c r="I859" s="118" t="s">
        <v>872</v>
      </c>
      <c r="J859" s="118" t="s">
        <v>864</v>
      </c>
      <c r="K859" s="135"/>
      <c r="L859" s="118" t="s">
        <v>410</v>
      </c>
    </row>
    <row r="860" spans="2:12">
      <c r="B860" s="89"/>
      <c r="C860" s="69" t="str">
        <f t="shared" ca="1" si="4"/>
        <v>OK</v>
      </c>
      <c r="D860" s="118" t="s">
        <v>422</v>
      </c>
      <c r="E860" s="134">
        <v>200.15</v>
      </c>
      <c r="F860" s="118" t="s">
        <v>987</v>
      </c>
      <c r="G860" s="141">
        <v>45962</v>
      </c>
      <c r="H860" s="142">
        <v>45971</v>
      </c>
      <c r="I860" s="118" t="s">
        <v>872</v>
      </c>
      <c r="J860" s="118" t="s">
        <v>864</v>
      </c>
      <c r="K860" s="135"/>
      <c r="L860" s="118" t="s">
        <v>422</v>
      </c>
    </row>
    <row r="861" spans="2:12">
      <c r="B861" s="89"/>
      <c r="C861" s="69" t="str">
        <f t="shared" ca="1" si="4"/>
        <v>Incompleto</v>
      </c>
      <c r="D861" s="118" t="s">
        <v>869</v>
      </c>
      <c r="E861" s="134">
        <v>14</v>
      </c>
      <c r="F861" s="118" t="s">
        <v>987</v>
      </c>
      <c r="G861" s="141">
        <v>45962</v>
      </c>
      <c r="H861" s="142">
        <v>45971</v>
      </c>
      <c r="I861" s="118" t="s">
        <v>872</v>
      </c>
      <c r="J861" s="118" t="s">
        <v>864</v>
      </c>
      <c r="K861" s="135"/>
      <c r="L861" s="118" t="s">
        <v>869</v>
      </c>
    </row>
    <row r="862" spans="2:12">
      <c r="B862" s="89"/>
      <c r="C862" s="69" t="str">
        <f t="shared" ca="1" si="4"/>
        <v>OK</v>
      </c>
      <c r="D862" s="118" t="s">
        <v>496</v>
      </c>
      <c r="E862" s="134">
        <v>206.11</v>
      </c>
      <c r="F862" s="118">
        <v>2</v>
      </c>
      <c r="G862" s="141">
        <v>45931</v>
      </c>
      <c r="H862" s="140"/>
      <c r="I862" s="118" t="s">
        <v>133</v>
      </c>
      <c r="J862" s="118" t="s">
        <v>989</v>
      </c>
      <c r="K862" s="135"/>
      <c r="L862" s="118" t="s">
        <v>496</v>
      </c>
    </row>
    <row r="863" spans="2:12">
      <c r="B863" s="89"/>
      <c r="C863" s="69" t="str">
        <f t="shared" ca="1" si="4"/>
        <v>OK</v>
      </c>
      <c r="D863" s="118" t="s">
        <v>531</v>
      </c>
      <c r="E863" s="134">
        <v>266.12</v>
      </c>
      <c r="F863" s="118">
        <v>2</v>
      </c>
      <c r="G863" s="141">
        <v>45931</v>
      </c>
      <c r="H863" s="140"/>
      <c r="I863" s="118" t="s">
        <v>133</v>
      </c>
      <c r="J863" s="118" t="s">
        <v>989</v>
      </c>
      <c r="K863" s="135"/>
      <c r="L863" s="118" t="s">
        <v>531</v>
      </c>
    </row>
    <row r="864" spans="2:12">
      <c r="B864" s="89"/>
      <c r="C864" s="69" t="str">
        <f t="shared" ca="1" si="4"/>
        <v>OK</v>
      </c>
      <c r="D864" s="69" t="s">
        <v>532</v>
      </c>
      <c r="E864" s="134">
        <v>477.66</v>
      </c>
      <c r="F864" s="118">
        <v>2</v>
      </c>
      <c r="G864" s="141">
        <v>45931</v>
      </c>
      <c r="H864" s="140"/>
      <c r="I864" s="118" t="s">
        <v>133</v>
      </c>
      <c r="J864" s="118" t="s">
        <v>989</v>
      </c>
      <c r="K864" s="135"/>
      <c r="L864" s="118" t="s">
        <v>990</v>
      </c>
    </row>
    <row r="865" spans="2:12">
      <c r="B865" s="89"/>
      <c r="C865" s="69" t="str">
        <f t="shared" ca="1" si="4"/>
        <v>OK</v>
      </c>
      <c r="D865" s="118" t="s">
        <v>535</v>
      </c>
      <c r="E865" s="134">
        <v>386.12</v>
      </c>
      <c r="F865" s="118">
        <v>2</v>
      </c>
      <c r="G865" s="141">
        <v>45931</v>
      </c>
      <c r="H865" s="140"/>
      <c r="I865" s="118" t="s">
        <v>133</v>
      </c>
      <c r="J865" s="118" t="s">
        <v>989</v>
      </c>
      <c r="K865" s="135"/>
      <c r="L865" s="118" t="s">
        <v>535</v>
      </c>
    </row>
    <row r="866" spans="2:12">
      <c r="B866" s="89"/>
      <c r="C866" s="69" t="str">
        <f t="shared" ca="1" si="4"/>
        <v>OK</v>
      </c>
      <c r="D866" s="118" t="s">
        <v>542</v>
      </c>
      <c r="E866" s="134">
        <v>891.38</v>
      </c>
      <c r="F866" s="118">
        <v>2</v>
      </c>
      <c r="G866" s="141">
        <v>45931</v>
      </c>
      <c r="H866" s="140"/>
      <c r="I866" s="118" t="s">
        <v>133</v>
      </c>
      <c r="J866" s="118" t="s">
        <v>989</v>
      </c>
      <c r="K866" s="135"/>
      <c r="L866" s="118" t="s">
        <v>542</v>
      </c>
    </row>
    <row r="867" spans="2:12">
      <c r="B867" s="89"/>
      <c r="C867" s="69" t="str">
        <f t="shared" ca="1" si="4"/>
        <v>OK</v>
      </c>
      <c r="D867" s="118" t="s">
        <v>562</v>
      </c>
      <c r="E867" s="134">
        <v>386.12</v>
      </c>
      <c r="F867" s="118">
        <v>2</v>
      </c>
      <c r="G867" s="141">
        <v>45931</v>
      </c>
      <c r="H867" s="140"/>
      <c r="I867" s="118" t="s">
        <v>133</v>
      </c>
      <c r="J867" s="118" t="s">
        <v>989</v>
      </c>
      <c r="K867" s="135"/>
      <c r="L867" s="118" t="s">
        <v>562</v>
      </c>
    </row>
    <row r="868" spans="2:12">
      <c r="B868" s="89"/>
      <c r="C868" s="69" t="str">
        <f t="shared" ca="1" si="4"/>
        <v>OK</v>
      </c>
      <c r="D868" s="69" t="s">
        <v>563</v>
      </c>
      <c r="E868" s="134">
        <v>312.89</v>
      </c>
      <c r="F868" s="118">
        <v>2</v>
      </c>
      <c r="G868" s="141">
        <v>45931</v>
      </c>
      <c r="H868" s="140"/>
      <c r="I868" s="118" t="s">
        <v>133</v>
      </c>
      <c r="J868" s="118" t="s">
        <v>989</v>
      </c>
      <c r="K868" s="135"/>
      <c r="L868" s="118" t="s">
        <v>991</v>
      </c>
    </row>
    <row r="869" spans="2:12">
      <c r="B869" s="89"/>
      <c r="C869" s="69" t="str">
        <f t="shared" ca="1" si="4"/>
        <v>Incompleto</v>
      </c>
      <c r="D869" s="118" t="s">
        <v>346</v>
      </c>
      <c r="E869" s="134">
        <v>6495.5</v>
      </c>
      <c r="F869" s="118">
        <v>32458659</v>
      </c>
      <c r="G869" s="141">
        <v>45962</v>
      </c>
      <c r="H869" s="142">
        <v>45977</v>
      </c>
      <c r="I869" s="118" t="s">
        <v>133</v>
      </c>
      <c r="J869" s="118" t="s">
        <v>840</v>
      </c>
      <c r="K869" s="135"/>
      <c r="L869" s="118" t="s">
        <v>346</v>
      </c>
    </row>
    <row r="870" spans="2:12">
      <c r="B870" s="89"/>
      <c r="C870" s="69" t="str">
        <f t="shared" ca="1" si="4"/>
        <v>OK</v>
      </c>
      <c r="D870" s="118" t="s">
        <v>244</v>
      </c>
      <c r="E870" s="134">
        <v>345.34</v>
      </c>
      <c r="F870" s="118">
        <v>32458659</v>
      </c>
      <c r="G870" s="141">
        <v>45962</v>
      </c>
      <c r="H870" s="142">
        <v>45977</v>
      </c>
      <c r="I870" s="118" t="s">
        <v>133</v>
      </c>
      <c r="J870" s="118" t="s">
        <v>840</v>
      </c>
      <c r="K870" s="135"/>
      <c r="L870" s="118" t="s">
        <v>244</v>
      </c>
    </row>
    <row r="871" spans="2:12">
      <c r="B871" s="89"/>
      <c r="C871" s="69" t="str">
        <f t="shared" ca="1" si="4"/>
        <v>OK</v>
      </c>
      <c r="D871" s="118" t="s">
        <v>254</v>
      </c>
      <c r="E871" s="134">
        <v>616.27</v>
      </c>
      <c r="F871" s="118">
        <v>32458659</v>
      </c>
      <c r="G871" s="141">
        <v>45962</v>
      </c>
      <c r="H871" s="142">
        <v>45977</v>
      </c>
      <c r="I871" s="118" t="s">
        <v>133</v>
      </c>
      <c r="J871" s="118" t="s">
        <v>840</v>
      </c>
      <c r="K871" s="135"/>
      <c r="L871" s="118" t="s">
        <v>256</v>
      </c>
    </row>
    <row r="872" spans="2:12">
      <c r="B872" s="89"/>
      <c r="C872" s="69" t="str">
        <f t="shared" ca="1" si="4"/>
        <v>OK</v>
      </c>
      <c r="D872" s="118" t="s">
        <v>275</v>
      </c>
      <c r="E872" s="134">
        <v>1062.5999999999999</v>
      </c>
      <c r="F872" s="118">
        <v>32458659</v>
      </c>
      <c r="G872" s="141">
        <v>45962</v>
      </c>
      <c r="H872" s="142">
        <v>45977</v>
      </c>
      <c r="I872" s="118" t="s">
        <v>133</v>
      </c>
      <c r="J872" s="118" t="s">
        <v>840</v>
      </c>
      <c r="K872" s="135"/>
      <c r="L872" s="118" t="s">
        <v>276</v>
      </c>
    </row>
    <row r="873" spans="2:12">
      <c r="B873" s="89"/>
      <c r="C873" s="69" t="str">
        <f t="shared" ca="1" si="4"/>
        <v>OK</v>
      </c>
      <c r="D873" s="118" t="s">
        <v>391</v>
      </c>
      <c r="E873" s="134">
        <v>1772.36</v>
      </c>
      <c r="F873" s="118">
        <v>32458659</v>
      </c>
      <c r="G873" s="141">
        <v>45962</v>
      </c>
      <c r="H873" s="142">
        <v>45977</v>
      </c>
      <c r="I873" s="118" t="s">
        <v>133</v>
      </c>
      <c r="J873" s="118" t="s">
        <v>840</v>
      </c>
      <c r="K873" s="135"/>
      <c r="L873" s="118" t="s">
        <v>391</v>
      </c>
    </row>
    <row r="874" spans="2:12">
      <c r="B874" s="89"/>
      <c r="C874" s="69" t="str">
        <f t="shared" ca="1" si="4"/>
        <v>OK</v>
      </c>
      <c r="D874" s="118" t="s">
        <v>398</v>
      </c>
      <c r="E874" s="134">
        <v>1293.94</v>
      </c>
      <c r="F874" s="118">
        <v>32458659</v>
      </c>
      <c r="G874" s="141">
        <v>45962</v>
      </c>
      <c r="H874" s="142">
        <v>45977</v>
      </c>
      <c r="I874" s="118" t="s">
        <v>133</v>
      </c>
      <c r="J874" s="118" t="s">
        <v>840</v>
      </c>
      <c r="K874" s="135"/>
      <c r="L874" s="118" t="s">
        <v>400</v>
      </c>
    </row>
    <row r="875" spans="2:12">
      <c r="B875" s="89"/>
      <c r="C875" s="69" t="str">
        <f t="shared" ca="1" si="4"/>
        <v>OK</v>
      </c>
      <c r="D875" s="118" t="s">
        <v>146</v>
      </c>
      <c r="E875" s="134">
        <v>245.76300000000001</v>
      </c>
      <c r="F875" s="118">
        <v>5114760031</v>
      </c>
      <c r="G875" s="141">
        <v>45962</v>
      </c>
      <c r="H875" s="142">
        <v>45971</v>
      </c>
      <c r="I875" s="118" t="s">
        <v>133</v>
      </c>
      <c r="J875" s="118" t="s">
        <v>873</v>
      </c>
      <c r="K875" s="135"/>
      <c r="L875" s="118" t="s">
        <v>146</v>
      </c>
    </row>
    <row r="876" spans="2:12">
      <c r="B876" s="89"/>
      <c r="C876" s="69" t="str">
        <f t="shared" ca="1" si="4"/>
        <v>OK</v>
      </c>
      <c r="D876" s="118" t="s">
        <v>148</v>
      </c>
      <c r="E876" s="134">
        <v>245.76300000000001</v>
      </c>
      <c r="F876" s="118">
        <v>5114760031</v>
      </c>
      <c r="G876" s="141">
        <v>45962</v>
      </c>
      <c r="H876" s="142">
        <v>45971</v>
      </c>
      <c r="I876" s="118" t="s">
        <v>133</v>
      </c>
      <c r="J876" s="118" t="s">
        <v>873</v>
      </c>
      <c r="K876" s="135"/>
      <c r="L876" s="118" t="s">
        <v>148</v>
      </c>
    </row>
    <row r="877" spans="2:12">
      <c r="B877" s="89"/>
      <c r="C877" s="69" t="str">
        <f t="shared" ca="1" si="4"/>
        <v>OK</v>
      </c>
      <c r="D877" s="118" t="s">
        <v>150</v>
      </c>
      <c r="E877" s="134">
        <v>245.76300000000001</v>
      </c>
      <c r="F877" s="118">
        <v>5114760031</v>
      </c>
      <c r="G877" s="141">
        <v>45962</v>
      </c>
      <c r="H877" s="142">
        <v>45971</v>
      </c>
      <c r="I877" s="118" t="s">
        <v>133</v>
      </c>
      <c r="J877" s="118" t="s">
        <v>873</v>
      </c>
      <c r="K877" s="135"/>
      <c r="L877" s="118" t="s">
        <v>150</v>
      </c>
    </row>
    <row r="878" spans="2:12">
      <c r="B878" s="89"/>
      <c r="C878" s="69" t="str">
        <f t="shared" ca="1" si="4"/>
        <v>OK</v>
      </c>
      <c r="D878" s="118" t="s">
        <v>152</v>
      </c>
      <c r="E878" s="134">
        <v>331.77600000000001</v>
      </c>
      <c r="F878" s="118">
        <v>5114760031</v>
      </c>
      <c r="G878" s="141">
        <v>45962</v>
      </c>
      <c r="H878" s="142">
        <v>45971</v>
      </c>
      <c r="I878" s="118" t="s">
        <v>133</v>
      </c>
      <c r="J878" s="118" t="s">
        <v>873</v>
      </c>
      <c r="K878" s="135"/>
      <c r="L878" s="118" t="s">
        <v>152</v>
      </c>
    </row>
    <row r="879" spans="2:12">
      <c r="B879" s="89"/>
      <c r="C879" s="69" t="str">
        <f t="shared" ca="1" si="4"/>
        <v>OK</v>
      </c>
      <c r="D879" s="118" t="s">
        <v>154</v>
      </c>
      <c r="E879" s="134">
        <v>467.50500000000005</v>
      </c>
      <c r="F879" s="118">
        <v>5114760031</v>
      </c>
      <c r="G879" s="141">
        <v>45962</v>
      </c>
      <c r="H879" s="142">
        <v>45971</v>
      </c>
      <c r="I879" s="118" t="s">
        <v>133</v>
      </c>
      <c r="J879" s="118" t="s">
        <v>873</v>
      </c>
      <c r="K879" s="135"/>
      <c r="L879" s="118" t="s">
        <v>154</v>
      </c>
    </row>
    <row r="880" spans="2:12">
      <c r="B880" s="89"/>
      <c r="C880" s="69" t="str">
        <f t="shared" ca="1" si="4"/>
        <v>OK</v>
      </c>
      <c r="D880" s="118" t="s">
        <v>156</v>
      </c>
      <c r="E880" s="134">
        <v>419.202</v>
      </c>
      <c r="F880" s="118">
        <v>5114760031</v>
      </c>
      <c r="G880" s="141">
        <v>45962</v>
      </c>
      <c r="H880" s="142">
        <v>45971</v>
      </c>
      <c r="I880" s="118" t="s">
        <v>133</v>
      </c>
      <c r="J880" s="118" t="s">
        <v>873</v>
      </c>
      <c r="K880" s="135"/>
      <c r="L880" s="118" t="s">
        <v>156</v>
      </c>
    </row>
    <row r="881" spans="2:12">
      <c r="B881" s="89"/>
      <c r="C881" s="69" t="str">
        <f t="shared" ca="1" si="4"/>
        <v>OK</v>
      </c>
      <c r="D881" s="118" t="s">
        <v>161</v>
      </c>
      <c r="E881" s="134">
        <v>355.22300000000001</v>
      </c>
      <c r="F881" s="118">
        <v>5114760031</v>
      </c>
      <c r="G881" s="141">
        <v>45962</v>
      </c>
      <c r="H881" s="142">
        <v>45971</v>
      </c>
      <c r="I881" s="118" t="s">
        <v>133</v>
      </c>
      <c r="J881" s="118" t="s">
        <v>873</v>
      </c>
      <c r="K881" s="135"/>
      <c r="L881" s="118" t="s">
        <v>161</v>
      </c>
    </row>
    <row r="882" spans="2:12">
      <c r="B882" s="89"/>
      <c r="C882" s="69" t="str">
        <f t="shared" ca="1" si="4"/>
        <v>OK</v>
      </c>
      <c r="D882" s="118" t="s">
        <v>162</v>
      </c>
      <c r="E882" s="134">
        <v>135.72900000000001</v>
      </c>
      <c r="F882" s="118">
        <v>5114760031</v>
      </c>
      <c r="G882" s="141">
        <v>45962</v>
      </c>
      <c r="H882" s="142">
        <v>45971</v>
      </c>
      <c r="I882" s="118" t="s">
        <v>133</v>
      </c>
      <c r="J882" s="118" t="s">
        <v>873</v>
      </c>
      <c r="K882" s="135"/>
      <c r="L882" s="118" t="s">
        <v>162</v>
      </c>
    </row>
    <row r="883" spans="2:12">
      <c r="B883" s="89"/>
      <c r="C883" s="69" t="str">
        <f t="shared" ca="1" si="4"/>
        <v>OK</v>
      </c>
      <c r="D883" s="118" t="s">
        <v>169</v>
      </c>
      <c r="E883" s="134">
        <v>331.77600000000001</v>
      </c>
      <c r="F883" s="118">
        <v>5114760031</v>
      </c>
      <c r="G883" s="141">
        <v>45962</v>
      </c>
      <c r="H883" s="142">
        <v>45971</v>
      </c>
      <c r="I883" s="118" t="s">
        <v>133</v>
      </c>
      <c r="J883" s="118" t="s">
        <v>873</v>
      </c>
      <c r="K883" s="135"/>
      <c r="L883" s="118" t="s">
        <v>169</v>
      </c>
    </row>
    <row r="884" spans="2:12">
      <c r="B884" s="89"/>
      <c r="C884" s="69" t="str">
        <f t="shared" ca="1" si="4"/>
        <v>OK</v>
      </c>
      <c r="D884" s="118" t="s">
        <v>172</v>
      </c>
      <c r="E884" s="134">
        <v>165.17699999999999</v>
      </c>
      <c r="F884" s="118">
        <v>5114760031</v>
      </c>
      <c r="G884" s="141">
        <v>45962</v>
      </c>
      <c r="H884" s="142">
        <v>45971</v>
      </c>
      <c r="I884" s="118" t="s">
        <v>133</v>
      </c>
      <c r="J884" s="118" t="s">
        <v>873</v>
      </c>
      <c r="K884" s="135"/>
      <c r="L884" s="118" t="s">
        <v>172</v>
      </c>
    </row>
    <row r="885" spans="2:12">
      <c r="B885" s="89"/>
      <c r="C885" s="69" t="str">
        <f t="shared" ca="1" si="4"/>
        <v>OK</v>
      </c>
      <c r="D885" s="118" t="s">
        <v>175</v>
      </c>
      <c r="E885" s="134">
        <v>332.91300000000001</v>
      </c>
      <c r="F885" s="118">
        <v>5114760031</v>
      </c>
      <c r="G885" s="141">
        <v>45962</v>
      </c>
      <c r="H885" s="142">
        <v>45971</v>
      </c>
      <c r="I885" s="118" t="s">
        <v>133</v>
      </c>
      <c r="J885" s="118" t="s">
        <v>873</v>
      </c>
      <c r="K885" s="135"/>
      <c r="L885" s="118" t="s">
        <v>175</v>
      </c>
    </row>
    <row r="886" spans="2:12">
      <c r="B886" s="89"/>
      <c r="C886" s="69" t="str">
        <f t="shared" ca="1" si="4"/>
        <v>OK</v>
      </c>
      <c r="D886" s="118" t="s">
        <v>180</v>
      </c>
      <c r="E886" s="134">
        <v>570.00600000000009</v>
      </c>
      <c r="F886" s="118">
        <v>5114760031</v>
      </c>
      <c r="G886" s="141">
        <v>45962</v>
      </c>
      <c r="H886" s="142">
        <v>45971</v>
      </c>
      <c r="I886" s="118" t="s">
        <v>133</v>
      </c>
      <c r="J886" s="118" t="s">
        <v>873</v>
      </c>
      <c r="K886" s="135"/>
      <c r="L886" s="118" t="s">
        <v>180</v>
      </c>
    </row>
    <row r="887" spans="2:12">
      <c r="B887" s="89"/>
      <c r="C887" s="69" t="str">
        <f t="shared" ca="1" si="4"/>
        <v>OK</v>
      </c>
      <c r="D887" s="118" t="s">
        <v>189</v>
      </c>
      <c r="E887" s="134">
        <v>162.738</v>
      </c>
      <c r="F887" s="118">
        <v>5114760031</v>
      </c>
      <c r="G887" s="141">
        <v>45962</v>
      </c>
      <c r="H887" s="142">
        <v>45971</v>
      </c>
      <c r="I887" s="118" t="s">
        <v>133</v>
      </c>
      <c r="J887" s="118" t="s">
        <v>873</v>
      </c>
      <c r="K887" s="135"/>
      <c r="L887" s="118" t="s">
        <v>189</v>
      </c>
    </row>
    <row r="888" spans="2:12">
      <c r="B888" s="89"/>
      <c r="C888" s="69" t="str">
        <f t="shared" ca="1" si="4"/>
        <v>OK</v>
      </c>
      <c r="D888" s="118" t="s">
        <v>191</v>
      </c>
      <c r="E888" s="134">
        <v>173.43900000000002</v>
      </c>
      <c r="F888" s="118">
        <v>5114760031</v>
      </c>
      <c r="G888" s="141">
        <v>45962</v>
      </c>
      <c r="H888" s="142">
        <v>45971</v>
      </c>
      <c r="I888" s="118" t="s">
        <v>133</v>
      </c>
      <c r="J888" s="118" t="s">
        <v>873</v>
      </c>
      <c r="K888" s="135"/>
      <c r="L888" s="118" t="s">
        <v>191</v>
      </c>
    </row>
    <row r="889" spans="2:12">
      <c r="B889" s="89"/>
      <c r="C889" s="69" t="str">
        <f t="shared" ca="1" si="4"/>
        <v>OK</v>
      </c>
      <c r="D889" s="118" t="s">
        <v>195</v>
      </c>
      <c r="E889" s="134">
        <v>215.238</v>
      </c>
      <c r="F889" s="118">
        <v>5114760031</v>
      </c>
      <c r="G889" s="141">
        <v>45962</v>
      </c>
      <c r="H889" s="142">
        <v>45971</v>
      </c>
      <c r="I889" s="118" t="s">
        <v>133</v>
      </c>
      <c r="J889" s="118" t="s">
        <v>873</v>
      </c>
      <c r="K889" s="135"/>
      <c r="L889" s="118" t="s">
        <v>195</v>
      </c>
    </row>
    <row r="890" spans="2:12">
      <c r="B890" s="89"/>
      <c r="C890" s="69" t="str">
        <f t="shared" ca="1" si="4"/>
        <v>OK</v>
      </c>
      <c r="D890" s="118" t="s">
        <v>196</v>
      </c>
      <c r="E890" s="134">
        <v>135.72900000000001</v>
      </c>
      <c r="F890" s="118">
        <v>5114760031</v>
      </c>
      <c r="G890" s="141">
        <v>45962</v>
      </c>
      <c r="H890" s="142">
        <v>45971</v>
      </c>
      <c r="I890" s="118" t="s">
        <v>133</v>
      </c>
      <c r="J890" s="118" t="s">
        <v>873</v>
      </c>
      <c r="K890" s="135"/>
      <c r="L890" s="118" t="s">
        <v>196</v>
      </c>
    </row>
    <row r="891" spans="2:12">
      <c r="B891" s="89"/>
      <c r="C891" s="69" t="str">
        <f t="shared" ca="1" si="4"/>
        <v>OK</v>
      </c>
      <c r="D891" s="118" t="s">
        <v>460</v>
      </c>
      <c r="E891" s="134">
        <v>162.738</v>
      </c>
      <c r="F891" s="118">
        <v>5114760031</v>
      </c>
      <c r="G891" s="141">
        <v>45962</v>
      </c>
      <c r="H891" s="142">
        <v>45971</v>
      </c>
      <c r="I891" s="118" t="s">
        <v>133</v>
      </c>
      <c r="J891" s="118" t="s">
        <v>873</v>
      </c>
      <c r="K891" s="135"/>
      <c r="L891" s="118" t="s">
        <v>460</v>
      </c>
    </row>
    <row r="892" spans="2:12">
      <c r="B892" s="89"/>
      <c r="C892" s="69" t="str">
        <f t="shared" ca="1" si="4"/>
        <v>OK</v>
      </c>
      <c r="D892" s="118" t="s">
        <v>198</v>
      </c>
      <c r="E892" s="134">
        <v>173.43900000000002</v>
      </c>
      <c r="F892" s="118">
        <v>5114760031</v>
      </c>
      <c r="G892" s="141">
        <v>45962</v>
      </c>
      <c r="H892" s="142">
        <v>45971</v>
      </c>
      <c r="I892" s="118" t="s">
        <v>133</v>
      </c>
      <c r="J892" s="118" t="s">
        <v>873</v>
      </c>
      <c r="K892" s="135"/>
      <c r="L892" s="118" t="s">
        <v>198</v>
      </c>
    </row>
    <row r="893" spans="2:12">
      <c r="B893" s="89"/>
      <c r="C893" s="69" t="str">
        <f t="shared" ca="1" si="4"/>
        <v>OK</v>
      </c>
      <c r="D893" s="118" t="s">
        <v>201</v>
      </c>
      <c r="E893" s="134">
        <v>173.43900000000002</v>
      </c>
      <c r="F893" s="118">
        <v>5114760031</v>
      </c>
      <c r="G893" s="141">
        <v>45962</v>
      </c>
      <c r="H893" s="142">
        <v>45971</v>
      </c>
      <c r="I893" s="118" t="s">
        <v>133</v>
      </c>
      <c r="J893" s="118" t="s">
        <v>873</v>
      </c>
      <c r="K893" s="135"/>
      <c r="L893" s="118" t="s">
        <v>201</v>
      </c>
    </row>
    <row r="894" spans="2:12">
      <c r="B894" s="89"/>
      <c r="C894" s="69" t="str">
        <f t="shared" ca="1" si="4"/>
        <v>OK</v>
      </c>
      <c r="D894" s="118" t="s">
        <v>206</v>
      </c>
      <c r="E894" s="134">
        <v>599.58900000000006</v>
      </c>
      <c r="F894" s="118">
        <v>5114760031</v>
      </c>
      <c r="G894" s="141">
        <v>45962</v>
      </c>
      <c r="H894" s="142">
        <v>45971</v>
      </c>
      <c r="I894" s="118" t="s">
        <v>133</v>
      </c>
      <c r="J894" s="118" t="s">
        <v>873</v>
      </c>
      <c r="K894" s="135"/>
      <c r="L894" s="118" t="s">
        <v>206</v>
      </c>
    </row>
    <row r="895" spans="2:12">
      <c r="B895" s="89"/>
      <c r="C895" s="69" t="str">
        <f t="shared" ca="1" si="4"/>
        <v>OK</v>
      </c>
      <c r="D895" s="118" t="s">
        <v>507</v>
      </c>
      <c r="E895" s="134">
        <v>135.72900000000001</v>
      </c>
      <c r="F895" s="118">
        <v>5114760031</v>
      </c>
      <c r="G895" s="141">
        <v>45962</v>
      </c>
      <c r="H895" s="142">
        <v>45971</v>
      </c>
      <c r="I895" s="118" t="s">
        <v>133</v>
      </c>
      <c r="J895" s="118" t="s">
        <v>873</v>
      </c>
      <c r="K895" s="135"/>
      <c r="L895" s="118" t="s">
        <v>698</v>
      </c>
    </row>
    <row r="896" spans="2:12">
      <c r="B896" s="89"/>
      <c r="C896" s="69" t="str">
        <f t="shared" ca="1" si="4"/>
        <v>OK</v>
      </c>
      <c r="D896" s="118" t="s">
        <v>210</v>
      </c>
      <c r="E896" s="134">
        <v>135.72900000000001</v>
      </c>
      <c r="F896" s="118">
        <v>5114760031</v>
      </c>
      <c r="G896" s="141">
        <v>45962</v>
      </c>
      <c r="H896" s="142">
        <v>45971</v>
      </c>
      <c r="I896" s="118" t="s">
        <v>133</v>
      </c>
      <c r="J896" s="118" t="s">
        <v>873</v>
      </c>
      <c r="K896" s="135"/>
      <c r="L896" s="118" t="s">
        <v>210</v>
      </c>
    </row>
    <row r="897" spans="2:12">
      <c r="B897" s="89"/>
      <c r="C897" s="69" t="str">
        <f t="shared" ca="1" si="4"/>
        <v>OK</v>
      </c>
      <c r="D897" s="118" t="s">
        <v>213</v>
      </c>
      <c r="E897" s="134">
        <v>173.43900000000002</v>
      </c>
      <c r="F897" s="118">
        <v>5114760031</v>
      </c>
      <c r="G897" s="141">
        <v>45962</v>
      </c>
      <c r="H897" s="142">
        <v>45971</v>
      </c>
      <c r="I897" s="118" t="s">
        <v>133</v>
      </c>
      <c r="J897" s="118" t="s">
        <v>873</v>
      </c>
      <c r="K897" s="135"/>
      <c r="L897" s="118" t="s">
        <v>213</v>
      </c>
    </row>
    <row r="898" spans="2:12">
      <c r="B898" s="89"/>
      <c r="C898" s="69" t="str">
        <f t="shared" ca="1" si="4"/>
        <v>OK</v>
      </c>
      <c r="D898" s="118" t="s">
        <v>215</v>
      </c>
      <c r="E898" s="134">
        <v>162.738</v>
      </c>
      <c r="F898" s="118">
        <v>5114760031</v>
      </c>
      <c r="G898" s="141">
        <v>45962</v>
      </c>
      <c r="H898" s="142">
        <v>45971</v>
      </c>
      <c r="I898" s="118" t="s">
        <v>133</v>
      </c>
      <c r="J898" s="118" t="s">
        <v>873</v>
      </c>
      <c r="K898" s="135"/>
      <c r="L898" s="118" t="s">
        <v>215</v>
      </c>
    </row>
    <row r="899" spans="2:12">
      <c r="B899" s="89"/>
      <c r="C899" s="69" t="str">
        <f t="shared" ca="1" si="4"/>
        <v>OK</v>
      </c>
      <c r="D899" s="118" t="s">
        <v>218</v>
      </c>
      <c r="E899" s="134">
        <v>99.944999999999993</v>
      </c>
      <c r="F899" s="118">
        <v>5114760031</v>
      </c>
      <c r="G899" s="141">
        <v>45962</v>
      </c>
      <c r="H899" s="142">
        <v>45971</v>
      </c>
      <c r="I899" s="118" t="s">
        <v>133</v>
      </c>
      <c r="J899" s="118" t="s">
        <v>873</v>
      </c>
      <c r="K899" s="135"/>
      <c r="L899" s="118" t="s">
        <v>218</v>
      </c>
    </row>
    <row r="900" spans="2:12">
      <c r="B900" s="89"/>
      <c r="C900" s="69" t="str">
        <f t="shared" ca="1" si="4"/>
        <v>OK</v>
      </c>
      <c r="D900" s="118" t="s">
        <v>221</v>
      </c>
      <c r="E900" s="134">
        <v>149.30099999999999</v>
      </c>
      <c r="F900" s="118">
        <v>5114760031</v>
      </c>
      <c r="G900" s="141">
        <v>45962</v>
      </c>
      <c r="H900" s="142">
        <v>45971</v>
      </c>
      <c r="I900" s="118" t="s">
        <v>133</v>
      </c>
      <c r="J900" s="118" t="s">
        <v>873</v>
      </c>
      <c r="K900" s="135"/>
      <c r="L900" s="118" t="s">
        <v>221</v>
      </c>
    </row>
    <row r="901" spans="2:12">
      <c r="B901" s="89"/>
      <c r="C901" s="69" t="str">
        <f t="shared" ca="1" si="4"/>
        <v>OK</v>
      </c>
      <c r="D901" s="118" t="s">
        <v>223</v>
      </c>
      <c r="E901" s="134">
        <v>165.17699999999999</v>
      </c>
      <c r="F901" s="118">
        <v>5114760031</v>
      </c>
      <c r="G901" s="141">
        <v>45962</v>
      </c>
      <c r="H901" s="142">
        <v>45971</v>
      </c>
      <c r="I901" s="118" t="s">
        <v>133</v>
      </c>
      <c r="J901" s="118" t="s">
        <v>873</v>
      </c>
      <c r="K901" s="135"/>
      <c r="L901" s="118" t="s">
        <v>223</v>
      </c>
    </row>
    <row r="902" spans="2:12">
      <c r="B902" s="89"/>
      <c r="C902" s="69" t="str">
        <f t="shared" ca="1" si="4"/>
        <v>OK</v>
      </c>
      <c r="D902" s="118" t="s">
        <v>226</v>
      </c>
      <c r="E902" s="134">
        <v>135.72900000000001</v>
      </c>
      <c r="F902" s="118">
        <v>5114760031</v>
      </c>
      <c r="G902" s="141">
        <v>45962</v>
      </c>
      <c r="H902" s="142">
        <v>45971</v>
      </c>
      <c r="I902" s="118" t="s">
        <v>133</v>
      </c>
      <c r="J902" s="118" t="s">
        <v>873</v>
      </c>
      <c r="K902" s="135"/>
      <c r="L902" s="118" t="s">
        <v>226</v>
      </c>
    </row>
    <row r="903" spans="2:12">
      <c r="B903" s="89"/>
      <c r="C903" s="69" t="str">
        <f t="shared" ca="1" si="4"/>
        <v>OK</v>
      </c>
      <c r="D903" s="118" t="s">
        <v>232</v>
      </c>
      <c r="E903" s="134">
        <v>760.51800000000003</v>
      </c>
      <c r="F903" s="118">
        <v>5114760031</v>
      </c>
      <c r="G903" s="141">
        <v>45962</v>
      </c>
      <c r="H903" s="142">
        <v>45971</v>
      </c>
      <c r="I903" s="118" t="s">
        <v>133</v>
      </c>
      <c r="J903" s="118" t="s">
        <v>873</v>
      </c>
      <c r="K903" s="135"/>
      <c r="L903" s="118" t="s">
        <v>232</v>
      </c>
    </row>
    <row r="904" spans="2:12">
      <c r="B904" s="89"/>
      <c r="C904" s="69" t="str">
        <f t="shared" ca="1" si="4"/>
        <v>OK</v>
      </c>
      <c r="D904" s="118" t="s">
        <v>233</v>
      </c>
      <c r="E904" s="134">
        <v>414.69</v>
      </c>
      <c r="F904" s="118">
        <v>5114760031</v>
      </c>
      <c r="G904" s="141">
        <v>45962</v>
      </c>
      <c r="H904" s="142">
        <v>45971</v>
      </c>
      <c r="I904" s="118" t="s">
        <v>133</v>
      </c>
      <c r="J904" s="118" t="s">
        <v>873</v>
      </c>
      <c r="K904" s="135"/>
      <c r="L904" s="118" t="s">
        <v>233</v>
      </c>
    </row>
    <row r="905" spans="2:12">
      <c r="B905" s="89"/>
      <c r="C905" s="69" t="str">
        <f t="shared" ca="1" si="4"/>
        <v>OK</v>
      </c>
      <c r="D905" s="118" t="s">
        <v>235</v>
      </c>
      <c r="E905" s="134">
        <v>431.721</v>
      </c>
      <c r="F905" s="118">
        <v>5114760031</v>
      </c>
      <c r="G905" s="141">
        <v>45962</v>
      </c>
      <c r="H905" s="142">
        <v>45971</v>
      </c>
      <c r="I905" s="118" t="s">
        <v>133</v>
      </c>
      <c r="J905" s="118" t="s">
        <v>873</v>
      </c>
      <c r="K905" s="135"/>
      <c r="L905" s="118" t="s">
        <v>235</v>
      </c>
    </row>
    <row r="906" spans="2:12">
      <c r="B906" s="89"/>
      <c r="C906" s="69" t="str">
        <f t="shared" ca="1" si="4"/>
        <v>OK</v>
      </c>
      <c r="D906" s="118" t="s">
        <v>236</v>
      </c>
      <c r="E906" s="134">
        <v>625.779</v>
      </c>
      <c r="F906" s="118">
        <v>5114760031</v>
      </c>
      <c r="G906" s="141">
        <v>45962</v>
      </c>
      <c r="H906" s="142">
        <v>45971</v>
      </c>
      <c r="I906" s="118" t="s">
        <v>133</v>
      </c>
      <c r="J906" s="118" t="s">
        <v>873</v>
      </c>
      <c r="K906" s="135"/>
      <c r="L906" s="118" t="s">
        <v>236</v>
      </c>
    </row>
    <row r="907" spans="2:12">
      <c r="B907" s="89"/>
      <c r="C907" s="69" t="str">
        <f t="shared" ca="1" si="4"/>
        <v>OK</v>
      </c>
      <c r="D907" s="118" t="s">
        <v>242</v>
      </c>
      <c r="E907" s="134">
        <v>135.72900000000001</v>
      </c>
      <c r="F907" s="118">
        <v>5114760031</v>
      </c>
      <c r="G907" s="141">
        <v>45962</v>
      </c>
      <c r="H907" s="142">
        <v>45971</v>
      </c>
      <c r="I907" s="118" t="s">
        <v>133</v>
      </c>
      <c r="J907" s="118" t="s">
        <v>873</v>
      </c>
      <c r="K907" s="135"/>
      <c r="L907" s="118" t="s">
        <v>703</v>
      </c>
    </row>
    <row r="908" spans="2:12">
      <c r="B908" s="89"/>
      <c r="C908" s="69" t="str">
        <f t="shared" ca="1" si="4"/>
        <v>OK</v>
      </c>
      <c r="D908" s="118" t="s">
        <v>249</v>
      </c>
      <c r="E908" s="134">
        <v>165.17699999999999</v>
      </c>
      <c r="F908" s="118">
        <v>5114760031</v>
      </c>
      <c r="G908" s="141">
        <v>45962</v>
      </c>
      <c r="H908" s="142">
        <v>45971</v>
      </c>
      <c r="I908" s="118" t="s">
        <v>133</v>
      </c>
      <c r="J908" s="118" t="s">
        <v>873</v>
      </c>
      <c r="K908" s="135"/>
      <c r="L908" s="118" t="s">
        <v>249</v>
      </c>
    </row>
    <row r="909" spans="2:12">
      <c r="B909" s="89"/>
      <c r="C909" s="69" t="str">
        <f t="shared" ca="1" si="4"/>
        <v>OK</v>
      </c>
      <c r="D909" s="118" t="s">
        <v>253</v>
      </c>
      <c r="E909" s="134">
        <v>262.68299999999999</v>
      </c>
      <c r="F909" s="118">
        <v>5114760031</v>
      </c>
      <c r="G909" s="141">
        <v>45962</v>
      </c>
      <c r="H909" s="142">
        <v>45971</v>
      </c>
      <c r="I909" s="118" t="s">
        <v>133</v>
      </c>
      <c r="J909" s="118" t="s">
        <v>873</v>
      </c>
      <c r="K909" s="135"/>
      <c r="L909" s="118" t="s">
        <v>253</v>
      </c>
    </row>
    <row r="910" spans="2:12">
      <c r="B910" s="89"/>
      <c r="C910" s="69" t="str">
        <f t="shared" ca="1" si="4"/>
        <v>OK</v>
      </c>
      <c r="D910" s="118" t="s">
        <v>437</v>
      </c>
      <c r="E910" s="134">
        <v>267.12</v>
      </c>
      <c r="F910" s="118">
        <v>5114760031</v>
      </c>
      <c r="G910" s="141">
        <v>45962</v>
      </c>
      <c r="H910" s="142">
        <v>45971</v>
      </c>
      <c r="I910" s="118" t="s">
        <v>133</v>
      </c>
      <c r="J910" s="118" t="s">
        <v>873</v>
      </c>
      <c r="K910" s="135"/>
      <c r="L910" s="118" t="s">
        <v>437</v>
      </c>
    </row>
    <row r="911" spans="2:12">
      <c r="B911" s="89"/>
      <c r="C911" s="69" t="str">
        <f t="shared" ca="1" si="4"/>
        <v>OK</v>
      </c>
      <c r="D911" s="118" t="s">
        <v>266</v>
      </c>
      <c r="E911" s="134">
        <v>135.72900000000001</v>
      </c>
      <c r="F911" s="118">
        <v>5114760031</v>
      </c>
      <c r="G911" s="141">
        <v>45962</v>
      </c>
      <c r="H911" s="142">
        <v>45971</v>
      </c>
      <c r="I911" s="118" t="s">
        <v>133</v>
      </c>
      <c r="J911" s="118" t="s">
        <v>873</v>
      </c>
      <c r="K911" s="135"/>
      <c r="L911" s="118" t="s">
        <v>266</v>
      </c>
    </row>
    <row r="912" spans="2:12">
      <c r="B912" s="89"/>
      <c r="C912" s="69" t="str">
        <f t="shared" ca="1" si="4"/>
        <v>OK</v>
      </c>
      <c r="D912" s="118" t="s">
        <v>439</v>
      </c>
      <c r="E912" s="134">
        <v>135.72900000000001</v>
      </c>
      <c r="F912" s="118">
        <v>5114760031</v>
      </c>
      <c r="G912" s="141">
        <v>45962</v>
      </c>
      <c r="H912" s="142">
        <v>45971</v>
      </c>
      <c r="I912" s="118" t="s">
        <v>133</v>
      </c>
      <c r="J912" s="118" t="s">
        <v>873</v>
      </c>
      <c r="K912" s="135"/>
      <c r="L912" s="118" t="s">
        <v>439</v>
      </c>
    </row>
    <row r="913" spans="2:12">
      <c r="B913" s="89"/>
      <c r="C913" s="69" t="str">
        <f t="shared" ca="1" si="4"/>
        <v>OK</v>
      </c>
      <c r="D913" s="118" t="s">
        <v>267</v>
      </c>
      <c r="E913" s="134">
        <v>135.72900000000001</v>
      </c>
      <c r="F913" s="118">
        <v>5114760031</v>
      </c>
      <c r="G913" s="141">
        <v>45962</v>
      </c>
      <c r="H913" s="142">
        <v>45971</v>
      </c>
      <c r="I913" s="118" t="s">
        <v>133</v>
      </c>
      <c r="J913" s="118" t="s">
        <v>873</v>
      </c>
      <c r="K913" s="135"/>
      <c r="L913" s="118" t="s">
        <v>267</v>
      </c>
    </row>
    <row r="914" spans="2:12">
      <c r="B914" s="89"/>
      <c r="C914" s="69" t="str">
        <f t="shared" ca="1" si="4"/>
        <v>OK</v>
      </c>
      <c r="D914" s="118" t="s">
        <v>270</v>
      </c>
      <c r="E914" s="134">
        <v>362.62800000000004</v>
      </c>
      <c r="F914" s="118">
        <v>5114760031</v>
      </c>
      <c r="G914" s="141">
        <v>45962</v>
      </c>
      <c r="H914" s="142">
        <v>45971</v>
      </c>
      <c r="I914" s="118" t="s">
        <v>133</v>
      </c>
      <c r="J914" s="118" t="s">
        <v>873</v>
      </c>
      <c r="K914" s="135"/>
      <c r="L914" s="118" t="s">
        <v>270</v>
      </c>
    </row>
    <row r="915" spans="2:12">
      <c r="B915" s="89"/>
      <c r="C915" s="69" t="str">
        <f t="shared" ca="1" si="4"/>
        <v>OK</v>
      </c>
      <c r="D915" s="118" t="s">
        <v>527</v>
      </c>
      <c r="E915" s="134">
        <v>135.72900000000001</v>
      </c>
      <c r="F915" s="118">
        <v>5114760031</v>
      </c>
      <c r="G915" s="141">
        <v>45962</v>
      </c>
      <c r="H915" s="142">
        <v>45971</v>
      </c>
      <c r="I915" s="118" t="s">
        <v>133</v>
      </c>
      <c r="J915" s="118" t="s">
        <v>873</v>
      </c>
      <c r="K915" s="135"/>
      <c r="L915" s="118" t="s">
        <v>527</v>
      </c>
    </row>
    <row r="916" spans="2:12">
      <c r="B916" s="89"/>
      <c r="C916" s="69" t="str">
        <f t="shared" ca="1" si="4"/>
        <v>OK</v>
      </c>
      <c r="D916" s="118" t="s">
        <v>475</v>
      </c>
      <c r="E916" s="134">
        <v>149.30099999999999</v>
      </c>
      <c r="F916" s="118">
        <v>5114760031</v>
      </c>
      <c r="G916" s="141">
        <v>45962</v>
      </c>
      <c r="H916" s="142">
        <v>45971</v>
      </c>
      <c r="I916" s="118" t="s">
        <v>133</v>
      </c>
      <c r="J916" s="118" t="s">
        <v>873</v>
      </c>
      <c r="K916" s="135"/>
      <c r="L916" s="118" t="s">
        <v>475</v>
      </c>
    </row>
    <row r="917" spans="2:12">
      <c r="B917" s="89"/>
      <c r="C917" s="69" t="str">
        <f t="shared" ca="1" si="4"/>
        <v>OK</v>
      </c>
      <c r="D917" s="118" t="s">
        <v>279</v>
      </c>
      <c r="E917" s="134">
        <v>262.68299999999999</v>
      </c>
      <c r="F917" s="118">
        <v>5114760031</v>
      </c>
      <c r="G917" s="141">
        <v>45962</v>
      </c>
      <c r="H917" s="142">
        <v>45971</v>
      </c>
      <c r="I917" s="118" t="s">
        <v>133</v>
      </c>
      <c r="J917" s="118" t="s">
        <v>873</v>
      </c>
      <c r="K917" s="135"/>
      <c r="L917" s="118" t="s">
        <v>279</v>
      </c>
    </row>
    <row r="918" spans="2:12">
      <c r="B918" s="89"/>
      <c r="C918" s="69" t="str">
        <f t="shared" ca="1" si="4"/>
        <v>OK</v>
      </c>
      <c r="D918" s="118" t="s">
        <v>281</v>
      </c>
      <c r="E918" s="134">
        <v>162.738</v>
      </c>
      <c r="F918" s="118">
        <v>5114760031</v>
      </c>
      <c r="G918" s="141">
        <v>45962</v>
      </c>
      <c r="H918" s="142">
        <v>45971</v>
      </c>
      <c r="I918" s="118" t="s">
        <v>133</v>
      </c>
      <c r="J918" s="118" t="s">
        <v>873</v>
      </c>
      <c r="K918" s="135"/>
      <c r="L918" s="118" t="s">
        <v>281</v>
      </c>
    </row>
    <row r="919" spans="2:12">
      <c r="B919" s="89"/>
      <c r="C919" s="69" t="str">
        <f t="shared" ca="1" si="4"/>
        <v>OK</v>
      </c>
      <c r="D919" s="118" t="s">
        <v>283</v>
      </c>
      <c r="E919" s="134">
        <v>135.72900000000001</v>
      </c>
      <c r="F919" s="118">
        <v>5114760031</v>
      </c>
      <c r="G919" s="141">
        <v>45962</v>
      </c>
      <c r="H919" s="142">
        <v>45971</v>
      </c>
      <c r="I919" s="118" t="s">
        <v>133</v>
      </c>
      <c r="J919" s="118" t="s">
        <v>873</v>
      </c>
      <c r="K919" s="135"/>
      <c r="L919" s="118" t="s">
        <v>702</v>
      </c>
    </row>
    <row r="920" spans="2:12">
      <c r="B920" s="89"/>
      <c r="C920" s="69" t="str">
        <f t="shared" ca="1" si="4"/>
        <v>OK</v>
      </c>
      <c r="D920" s="118" t="s">
        <v>287</v>
      </c>
      <c r="E920" s="134">
        <v>99.944999999999993</v>
      </c>
      <c r="F920" s="118">
        <v>5114760031</v>
      </c>
      <c r="G920" s="141">
        <v>45962</v>
      </c>
      <c r="H920" s="142">
        <v>45971</v>
      </c>
      <c r="I920" s="118" t="s">
        <v>133</v>
      </c>
      <c r="J920" s="118" t="s">
        <v>873</v>
      </c>
      <c r="K920" s="135"/>
      <c r="L920" s="118" t="s">
        <v>971</v>
      </c>
    </row>
    <row r="921" spans="2:12">
      <c r="B921" s="89"/>
      <c r="C921" s="69" t="str">
        <f t="shared" ref="C921:C1098" ca="1" si="5">IF(COUNTIF(A:A, D921)&gt;0, "OK", "Incompleto")</f>
        <v>OK</v>
      </c>
      <c r="D921" s="118" t="s">
        <v>289</v>
      </c>
      <c r="E921" s="134">
        <v>302.87700000000001</v>
      </c>
      <c r="F921" s="118">
        <v>5114760031</v>
      </c>
      <c r="G921" s="141">
        <v>45962</v>
      </c>
      <c r="H921" s="142">
        <v>45971</v>
      </c>
      <c r="I921" s="118" t="s">
        <v>133</v>
      </c>
      <c r="J921" s="118" t="s">
        <v>873</v>
      </c>
      <c r="K921" s="135"/>
      <c r="L921" s="118" t="s">
        <v>289</v>
      </c>
    </row>
    <row r="922" spans="2:12">
      <c r="B922" s="89"/>
      <c r="C922" s="69" t="str">
        <f t="shared" ca="1" si="5"/>
        <v>OK</v>
      </c>
      <c r="D922" s="118" t="s">
        <v>294</v>
      </c>
      <c r="E922" s="134">
        <v>135.72900000000001</v>
      </c>
      <c r="F922" s="118">
        <v>5114760031</v>
      </c>
      <c r="G922" s="141">
        <v>45962</v>
      </c>
      <c r="H922" s="142">
        <v>45971</v>
      </c>
      <c r="I922" s="118" t="s">
        <v>133</v>
      </c>
      <c r="J922" s="118" t="s">
        <v>873</v>
      </c>
      <c r="K922" s="135"/>
      <c r="L922" s="118" t="s">
        <v>296</v>
      </c>
    </row>
    <row r="923" spans="2:12">
      <c r="B923" s="89"/>
      <c r="C923" s="69" t="str">
        <f t="shared" ca="1" si="5"/>
        <v>OK</v>
      </c>
      <c r="D923" s="118" t="s">
        <v>297</v>
      </c>
      <c r="E923" s="134">
        <v>581.38200000000006</v>
      </c>
      <c r="F923" s="118">
        <v>5114760031</v>
      </c>
      <c r="G923" s="141">
        <v>45962</v>
      </c>
      <c r="H923" s="142">
        <v>45971</v>
      </c>
      <c r="I923" s="118" t="s">
        <v>133</v>
      </c>
      <c r="J923" s="118" t="s">
        <v>873</v>
      </c>
      <c r="K923" s="135"/>
      <c r="L923" s="118" t="s">
        <v>297</v>
      </c>
    </row>
    <row r="924" spans="2:12">
      <c r="B924" s="89"/>
      <c r="C924" s="69" t="str">
        <f t="shared" ca="1" si="5"/>
        <v>OK</v>
      </c>
      <c r="D924" s="118" t="s">
        <v>302</v>
      </c>
      <c r="E924" s="134">
        <v>135.72900000000001</v>
      </c>
      <c r="F924" s="118">
        <v>5114760031</v>
      </c>
      <c r="G924" s="141">
        <v>45962</v>
      </c>
      <c r="H924" s="142">
        <v>45971</v>
      </c>
      <c r="I924" s="118" t="s">
        <v>133</v>
      </c>
      <c r="J924" s="118" t="s">
        <v>873</v>
      </c>
      <c r="K924" s="135"/>
      <c r="L924" s="118" t="s">
        <v>302</v>
      </c>
    </row>
    <row r="925" spans="2:12">
      <c r="B925" s="89"/>
      <c r="C925" s="69" t="str">
        <f t="shared" ca="1" si="5"/>
        <v>OK</v>
      </c>
      <c r="D925" s="118" t="s">
        <v>441</v>
      </c>
      <c r="E925" s="134">
        <v>149.30099999999999</v>
      </c>
      <c r="F925" s="118">
        <v>5114760031</v>
      </c>
      <c r="G925" s="141">
        <v>45962</v>
      </c>
      <c r="H925" s="142">
        <v>45971</v>
      </c>
      <c r="I925" s="118" t="s">
        <v>133</v>
      </c>
      <c r="J925" s="118" t="s">
        <v>873</v>
      </c>
      <c r="K925" s="135"/>
      <c r="L925" s="118" t="s">
        <v>441</v>
      </c>
    </row>
    <row r="926" spans="2:12">
      <c r="B926" s="89"/>
      <c r="C926" s="69" t="str">
        <f t="shared" ca="1" si="5"/>
        <v>OK</v>
      </c>
      <c r="D926" s="118" t="s">
        <v>311</v>
      </c>
      <c r="E926" s="134">
        <v>327.91500000000002</v>
      </c>
      <c r="F926" s="118">
        <v>5114760031</v>
      </c>
      <c r="G926" s="141">
        <v>45962</v>
      </c>
      <c r="H926" s="142">
        <v>45971</v>
      </c>
      <c r="I926" s="118" t="s">
        <v>133</v>
      </c>
      <c r="J926" s="118" t="s">
        <v>873</v>
      </c>
      <c r="K926" s="135"/>
      <c r="L926" s="118" t="s">
        <v>311</v>
      </c>
    </row>
    <row r="927" spans="2:12">
      <c r="B927" s="89"/>
      <c r="C927" s="69" t="str">
        <f t="shared" ca="1" si="5"/>
        <v>OK</v>
      </c>
      <c r="D927" s="94" t="s">
        <v>313</v>
      </c>
      <c r="E927" s="134">
        <v>245.76300000000001</v>
      </c>
      <c r="F927" s="118">
        <v>5114760031</v>
      </c>
      <c r="G927" s="141">
        <v>45962</v>
      </c>
      <c r="H927" s="142">
        <v>45971</v>
      </c>
      <c r="I927" s="118" t="s">
        <v>133</v>
      </c>
      <c r="J927" s="118" t="s">
        <v>873</v>
      </c>
      <c r="K927" s="135"/>
      <c r="L927" s="94" t="s">
        <v>313</v>
      </c>
    </row>
    <row r="928" spans="2:12">
      <c r="B928" s="89"/>
      <c r="C928" s="69" t="str">
        <f t="shared" ca="1" si="5"/>
        <v>OK</v>
      </c>
      <c r="D928" s="118" t="s">
        <v>316</v>
      </c>
      <c r="E928" s="134">
        <v>173.43900000000002</v>
      </c>
      <c r="F928" s="118">
        <v>5114760031</v>
      </c>
      <c r="G928" s="141">
        <v>45962</v>
      </c>
      <c r="H928" s="142">
        <v>45971</v>
      </c>
      <c r="I928" s="118" t="s">
        <v>133</v>
      </c>
      <c r="J928" s="118" t="s">
        <v>873</v>
      </c>
      <c r="K928" s="135"/>
      <c r="L928" s="118" t="s">
        <v>316</v>
      </c>
    </row>
    <row r="929" spans="2:12">
      <c r="B929" s="89"/>
      <c r="C929" s="69" t="str">
        <f t="shared" ca="1" si="5"/>
        <v>OK</v>
      </c>
      <c r="D929" s="118" t="s">
        <v>317</v>
      </c>
      <c r="E929" s="134">
        <v>165.17699999999999</v>
      </c>
      <c r="F929" s="118">
        <v>5114760031</v>
      </c>
      <c r="G929" s="141">
        <v>45962</v>
      </c>
      <c r="H929" s="142">
        <v>45971</v>
      </c>
      <c r="I929" s="118" t="s">
        <v>133</v>
      </c>
      <c r="J929" s="118" t="s">
        <v>873</v>
      </c>
      <c r="K929" s="135"/>
      <c r="L929" s="118" t="s">
        <v>317</v>
      </c>
    </row>
    <row r="930" spans="2:12">
      <c r="B930" s="89"/>
      <c r="C930" s="69" t="str">
        <f t="shared" ca="1" si="5"/>
        <v>OK</v>
      </c>
      <c r="D930" s="118" t="s">
        <v>321</v>
      </c>
      <c r="E930" s="134">
        <v>262.68299999999999</v>
      </c>
      <c r="F930" s="118">
        <v>5114760031</v>
      </c>
      <c r="G930" s="141">
        <v>45962</v>
      </c>
      <c r="H930" s="142">
        <v>45971</v>
      </c>
      <c r="I930" s="118" t="s">
        <v>133</v>
      </c>
      <c r="J930" s="118" t="s">
        <v>873</v>
      </c>
      <c r="K930" s="135"/>
      <c r="L930" s="118" t="s">
        <v>321</v>
      </c>
    </row>
    <row r="931" spans="2:12">
      <c r="B931" s="89"/>
      <c r="C931" s="69" t="str">
        <f t="shared" ca="1" si="5"/>
        <v>OK</v>
      </c>
      <c r="D931" s="118" t="s">
        <v>484</v>
      </c>
      <c r="E931" s="134">
        <v>162.738</v>
      </c>
      <c r="F931" s="118">
        <v>5114760031</v>
      </c>
      <c r="G931" s="141">
        <v>45962</v>
      </c>
      <c r="H931" s="142">
        <v>45971</v>
      </c>
      <c r="I931" s="118" t="s">
        <v>133</v>
      </c>
      <c r="J931" s="118" t="s">
        <v>873</v>
      </c>
      <c r="K931" s="135"/>
      <c r="L931" s="118" t="s">
        <v>484</v>
      </c>
    </row>
    <row r="932" spans="2:12">
      <c r="B932" s="89"/>
      <c r="C932" s="69" t="str">
        <f t="shared" ca="1" si="5"/>
        <v>OK</v>
      </c>
      <c r="D932" s="118" t="s">
        <v>325</v>
      </c>
      <c r="E932" s="134">
        <v>149.30099999999999</v>
      </c>
      <c r="F932" s="118">
        <v>5114760031</v>
      </c>
      <c r="G932" s="141">
        <v>45962</v>
      </c>
      <c r="H932" s="142">
        <v>45971</v>
      </c>
      <c r="I932" s="118" t="s">
        <v>133</v>
      </c>
      <c r="J932" s="118" t="s">
        <v>873</v>
      </c>
      <c r="K932" s="135"/>
      <c r="L932" s="118" t="s">
        <v>325</v>
      </c>
    </row>
    <row r="933" spans="2:12">
      <c r="B933" s="89"/>
      <c r="C933" s="69" t="str">
        <f t="shared" ca="1" si="5"/>
        <v>OK</v>
      </c>
      <c r="D933" s="118" t="s">
        <v>326</v>
      </c>
      <c r="E933" s="134">
        <v>365.06700000000001</v>
      </c>
      <c r="F933" s="118">
        <v>5114760031</v>
      </c>
      <c r="G933" s="141">
        <v>45962</v>
      </c>
      <c r="H933" s="142">
        <v>45971</v>
      </c>
      <c r="I933" s="118" t="s">
        <v>133</v>
      </c>
      <c r="J933" s="118" t="s">
        <v>873</v>
      </c>
      <c r="K933" s="135"/>
      <c r="L933" s="118" t="s">
        <v>326</v>
      </c>
    </row>
    <row r="934" spans="2:12">
      <c r="B934" s="89"/>
      <c r="C934" s="69" t="str">
        <f t="shared" ca="1" si="5"/>
        <v>OK</v>
      </c>
      <c r="D934" s="118" t="s">
        <v>328</v>
      </c>
      <c r="E934" s="134">
        <v>149.30099999999999</v>
      </c>
      <c r="F934" s="118">
        <v>5114760031</v>
      </c>
      <c r="G934" s="141">
        <v>45962</v>
      </c>
      <c r="H934" s="142">
        <v>45971</v>
      </c>
      <c r="I934" s="118" t="s">
        <v>133</v>
      </c>
      <c r="J934" s="118" t="s">
        <v>873</v>
      </c>
      <c r="K934" s="135"/>
      <c r="L934" s="118" t="s">
        <v>328</v>
      </c>
    </row>
    <row r="935" spans="2:12">
      <c r="B935" s="89"/>
      <c r="C935" s="69" t="str">
        <f t="shared" ca="1" si="5"/>
        <v>OK</v>
      </c>
      <c r="D935" s="118" t="s">
        <v>329</v>
      </c>
      <c r="E935" s="134">
        <v>162.738</v>
      </c>
      <c r="F935" s="118">
        <v>5114760031</v>
      </c>
      <c r="G935" s="141">
        <v>45962</v>
      </c>
      <c r="H935" s="142">
        <v>45971</v>
      </c>
      <c r="I935" s="118" t="s">
        <v>133</v>
      </c>
      <c r="J935" s="118" t="s">
        <v>873</v>
      </c>
      <c r="K935" s="135"/>
      <c r="L935" s="118" t="s">
        <v>329</v>
      </c>
    </row>
    <row r="936" spans="2:12">
      <c r="B936" s="89"/>
      <c r="C936" s="69" t="str">
        <f t="shared" ca="1" si="5"/>
        <v>OK</v>
      </c>
      <c r="D936" s="118" t="s">
        <v>330</v>
      </c>
      <c r="E936" s="134">
        <v>149.30099999999999</v>
      </c>
      <c r="F936" s="118">
        <v>5114760031</v>
      </c>
      <c r="G936" s="141">
        <v>45962</v>
      </c>
      <c r="H936" s="142">
        <v>45971</v>
      </c>
      <c r="I936" s="118" t="s">
        <v>133</v>
      </c>
      <c r="J936" s="118" t="s">
        <v>873</v>
      </c>
      <c r="K936" s="135"/>
      <c r="L936" s="118" t="s">
        <v>330</v>
      </c>
    </row>
    <row r="937" spans="2:12">
      <c r="B937" s="89"/>
      <c r="C937" s="69" t="str">
        <f t="shared" ca="1" si="5"/>
        <v>OK</v>
      </c>
      <c r="D937" s="118" t="s">
        <v>331</v>
      </c>
      <c r="E937" s="134">
        <v>135.72900000000001</v>
      </c>
      <c r="F937" s="118">
        <v>5114760031</v>
      </c>
      <c r="G937" s="141">
        <v>45962</v>
      </c>
      <c r="H937" s="142">
        <v>45971</v>
      </c>
      <c r="I937" s="118" t="s">
        <v>133</v>
      </c>
      <c r="J937" s="118" t="s">
        <v>873</v>
      </c>
      <c r="K937" s="135"/>
      <c r="L937" s="118" t="s">
        <v>331</v>
      </c>
    </row>
    <row r="938" spans="2:12">
      <c r="B938" s="89"/>
      <c r="C938" s="69" t="str">
        <f t="shared" ca="1" si="5"/>
        <v>OK</v>
      </c>
      <c r="D938" s="118" t="s">
        <v>334</v>
      </c>
      <c r="E938" s="134">
        <v>162.738</v>
      </c>
      <c r="F938" s="118">
        <v>5114760031</v>
      </c>
      <c r="G938" s="141">
        <v>45962</v>
      </c>
      <c r="H938" s="142">
        <v>45971</v>
      </c>
      <c r="I938" s="118" t="s">
        <v>133</v>
      </c>
      <c r="J938" s="118" t="s">
        <v>873</v>
      </c>
      <c r="K938" s="135"/>
      <c r="L938" s="118" t="s">
        <v>334</v>
      </c>
    </row>
    <row r="939" spans="2:12">
      <c r="B939" s="89"/>
      <c r="C939" s="69" t="str">
        <f t="shared" ca="1" si="5"/>
        <v>OK</v>
      </c>
      <c r="D939" s="118" t="s">
        <v>336</v>
      </c>
      <c r="E939" s="134">
        <v>149.30099999999999</v>
      </c>
      <c r="F939" s="118">
        <v>5114760031</v>
      </c>
      <c r="G939" s="141">
        <v>45962</v>
      </c>
      <c r="H939" s="142">
        <v>45971</v>
      </c>
      <c r="I939" s="118" t="s">
        <v>133</v>
      </c>
      <c r="J939" s="118" t="s">
        <v>873</v>
      </c>
      <c r="K939" s="135"/>
      <c r="L939" s="118" t="s">
        <v>336</v>
      </c>
    </row>
    <row r="940" spans="2:12">
      <c r="B940" s="89"/>
      <c r="C940" s="69" t="str">
        <f t="shared" ca="1" si="5"/>
        <v>OK</v>
      </c>
      <c r="D940" s="118" t="s">
        <v>337</v>
      </c>
      <c r="E940" s="134">
        <v>162.738</v>
      </c>
      <c r="F940" s="118">
        <v>5114760031</v>
      </c>
      <c r="G940" s="141">
        <v>45962</v>
      </c>
      <c r="H940" s="142">
        <v>45971</v>
      </c>
      <c r="I940" s="118" t="s">
        <v>133</v>
      </c>
      <c r="J940" s="118" t="s">
        <v>873</v>
      </c>
      <c r="K940" s="135"/>
      <c r="L940" s="118" t="s">
        <v>709</v>
      </c>
    </row>
    <row r="941" spans="2:12">
      <c r="B941" s="89"/>
      <c r="C941" s="69" t="str">
        <f t="shared" ca="1" si="5"/>
        <v>OK</v>
      </c>
      <c r="D941" s="118" t="s">
        <v>339</v>
      </c>
      <c r="E941" s="134">
        <v>326.322</v>
      </c>
      <c r="F941" s="118">
        <v>5114760031</v>
      </c>
      <c r="G941" s="141">
        <v>45962</v>
      </c>
      <c r="H941" s="142">
        <v>45971</v>
      </c>
      <c r="I941" s="118" t="s">
        <v>133</v>
      </c>
      <c r="J941" s="118" t="s">
        <v>873</v>
      </c>
      <c r="K941" s="135"/>
      <c r="L941" s="118" t="s">
        <v>339</v>
      </c>
    </row>
    <row r="942" spans="2:12">
      <c r="B942" s="89"/>
      <c r="C942" s="69" t="str">
        <f t="shared" ca="1" si="5"/>
        <v>OK</v>
      </c>
      <c r="D942" s="118" t="s">
        <v>488</v>
      </c>
      <c r="E942" s="134">
        <v>149.30099999999999</v>
      </c>
      <c r="F942" s="118">
        <v>5114760031</v>
      </c>
      <c r="G942" s="141">
        <v>45962</v>
      </c>
      <c r="H942" s="142">
        <v>45971</v>
      </c>
      <c r="I942" s="118" t="s">
        <v>133</v>
      </c>
      <c r="J942" s="118" t="s">
        <v>873</v>
      </c>
      <c r="K942" s="135"/>
      <c r="L942" s="118" t="s">
        <v>488</v>
      </c>
    </row>
    <row r="943" spans="2:12">
      <c r="B943" s="89"/>
      <c r="C943" s="69" t="str">
        <f t="shared" ca="1" si="5"/>
        <v>OK</v>
      </c>
      <c r="D943" s="118" t="s">
        <v>344</v>
      </c>
      <c r="E943" s="134">
        <v>331.77600000000001</v>
      </c>
      <c r="F943" s="118">
        <v>5114760031</v>
      </c>
      <c r="G943" s="141">
        <v>45962</v>
      </c>
      <c r="H943" s="142">
        <v>45971</v>
      </c>
      <c r="I943" s="118" t="s">
        <v>133</v>
      </c>
      <c r="J943" s="118" t="s">
        <v>873</v>
      </c>
      <c r="K943" s="135"/>
      <c r="L943" s="118" t="s">
        <v>705</v>
      </c>
    </row>
    <row r="944" spans="2:12">
      <c r="B944" s="89"/>
      <c r="C944" s="69" t="str">
        <f t="shared" ca="1" si="5"/>
        <v>OK</v>
      </c>
      <c r="D944" s="118" t="s">
        <v>347</v>
      </c>
      <c r="E944" s="134">
        <v>245.76300000000001</v>
      </c>
      <c r="F944" s="118">
        <v>5114760031</v>
      </c>
      <c r="G944" s="141">
        <v>45962</v>
      </c>
      <c r="H944" s="142">
        <v>45971</v>
      </c>
      <c r="I944" s="118" t="s">
        <v>133</v>
      </c>
      <c r="J944" s="118" t="s">
        <v>873</v>
      </c>
      <c r="K944" s="135"/>
      <c r="L944" s="118" t="s">
        <v>708</v>
      </c>
    </row>
    <row r="945" spans="2:12">
      <c r="B945" s="89"/>
      <c r="C945" s="69" t="str">
        <f t="shared" ca="1" si="5"/>
        <v>OK</v>
      </c>
      <c r="D945" s="118" t="s">
        <v>443</v>
      </c>
      <c r="E945" s="134">
        <v>149.30099999999999</v>
      </c>
      <c r="F945" s="118">
        <v>5114760031</v>
      </c>
      <c r="G945" s="141">
        <v>45962</v>
      </c>
      <c r="H945" s="142">
        <v>45971</v>
      </c>
      <c r="I945" s="118" t="s">
        <v>133</v>
      </c>
      <c r="J945" s="118" t="s">
        <v>873</v>
      </c>
      <c r="K945" s="135"/>
      <c r="L945" s="118" t="s">
        <v>443</v>
      </c>
    </row>
    <row r="946" spans="2:12">
      <c r="B946" s="89"/>
      <c r="C946" s="69" t="str">
        <f t="shared" ca="1" si="5"/>
        <v>OK</v>
      </c>
      <c r="D946" s="118" t="s">
        <v>349</v>
      </c>
      <c r="E946" s="134">
        <v>398.13300000000004</v>
      </c>
      <c r="F946" s="118">
        <v>5114760031</v>
      </c>
      <c r="G946" s="141">
        <v>45962</v>
      </c>
      <c r="H946" s="142">
        <v>45971</v>
      </c>
      <c r="I946" s="118" t="s">
        <v>133</v>
      </c>
      <c r="J946" s="118" t="s">
        <v>873</v>
      </c>
      <c r="K946" s="135"/>
      <c r="L946" s="118" t="s">
        <v>349</v>
      </c>
    </row>
    <row r="947" spans="2:12">
      <c r="B947" s="89"/>
      <c r="C947" s="69" t="str">
        <f t="shared" ca="1" si="5"/>
        <v>OK</v>
      </c>
      <c r="D947" s="118" t="s">
        <v>357</v>
      </c>
      <c r="E947" s="134">
        <v>298.60199999999998</v>
      </c>
      <c r="F947" s="118">
        <v>5114760031</v>
      </c>
      <c r="G947" s="141">
        <v>45962</v>
      </c>
      <c r="H947" s="142">
        <v>45971</v>
      </c>
      <c r="I947" s="118" t="s">
        <v>133</v>
      </c>
      <c r="J947" s="118" t="s">
        <v>873</v>
      </c>
      <c r="K947" s="135"/>
      <c r="L947" s="118" t="s">
        <v>357</v>
      </c>
    </row>
    <row r="948" spans="2:12">
      <c r="B948" s="89"/>
      <c r="C948" s="69" t="str">
        <f t="shared" ca="1" si="5"/>
        <v>OK</v>
      </c>
      <c r="D948" s="118" t="s">
        <v>358</v>
      </c>
      <c r="E948" s="134">
        <v>135.72900000000001</v>
      </c>
      <c r="F948" s="118">
        <v>5114760031</v>
      </c>
      <c r="G948" s="141">
        <v>45962</v>
      </c>
      <c r="H948" s="142">
        <v>45971</v>
      </c>
      <c r="I948" s="118" t="s">
        <v>133</v>
      </c>
      <c r="J948" s="118" t="s">
        <v>873</v>
      </c>
      <c r="K948" s="135"/>
      <c r="L948" s="118" t="s">
        <v>358</v>
      </c>
    </row>
    <row r="949" spans="2:12">
      <c r="B949" s="89"/>
      <c r="C949" s="69" t="str">
        <f t="shared" ca="1" si="5"/>
        <v>OK</v>
      </c>
      <c r="D949" s="118" t="s">
        <v>363</v>
      </c>
      <c r="E949" s="134">
        <v>135.72900000000001</v>
      </c>
      <c r="F949" s="118">
        <v>5114760031</v>
      </c>
      <c r="G949" s="141">
        <v>45962</v>
      </c>
      <c r="H949" s="142">
        <v>45971</v>
      </c>
      <c r="I949" s="118" t="s">
        <v>133</v>
      </c>
      <c r="J949" s="118" t="s">
        <v>873</v>
      </c>
      <c r="K949" s="135"/>
      <c r="L949" s="118" t="s">
        <v>363</v>
      </c>
    </row>
    <row r="950" spans="2:12">
      <c r="B950" s="89"/>
      <c r="C950" s="69" t="str">
        <f t="shared" ca="1" si="5"/>
        <v>OK</v>
      </c>
      <c r="D950" s="118" t="s">
        <v>364</v>
      </c>
      <c r="E950" s="134">
        <v>162.738</v>
      </c>
      <c r="F950" s="118">
        <v>5114760031</v>
      </c>
      <c r="G950" s="141">
        <v>45962</v>
      </c>
      <c r="H950" s="142">
        <v>45971</v>
      </c>
      <c r="I950" s="118" t="s">
        <v>133</v>
      </c>
      <c r="J950" s="118" t="s">
        <v>873</v>
      </c>
      <c r="K950" s="135"/>
      <c r="L950" s="118" t="s">
        <v>364</v>
      </c>
    </row>
    <row r="951" spans="2:12">
      <c r="B951" s="89"/>
      <c r="C951" s="69" t="str">
        <f t="shared" ca="1" si="5"/>
        <v>OK</v>
      </c>
      <c r="D951" s="118" t="s">
        <v>367</v>
      </c>
      <c r="E951" s="134">
        <v>149.30099999999999</v>
      </c>
      <c r="F951" s="118">
        <v>5114760031</v>
      </c>
      <c r="G951" s="141">
        <v>45962</v>
      </c>
      <c r="H951" s="142">
        <v>45971</v>
      </c>
      <c r="I951" s="118" t="s">
        <v>133</v>
      </c>
      <c r="J951" s="118" t="s">
        <v>873</v>
      </c>
      <c r="K951" s="135"/>
      <c r="L951" s="118" t="s">
        <v>367</v>
      </c>
    </row>
    <row r="952" spans="2:12">
      <c r="B952" s="89"/>
      <c r="C952" s="69" t="str">
        <f t="shared" ca="1" si="5"/>
        <v>OK</v>
      </c>
      <c r="D952" s="118" t="s">
        <v>368</v>
      </c>
      <c r="E952" s="134">
        <v>165.17699999999999</v>
      </c>
      <c r="F952" s="118">
        <v>5114760031</v>
      </c>
      <c r="G952" s="141">
        <v>45962</v>
      </c>
      <c r="H952" s="142">
        <v>45971</v>
      </c>
      <c r="I952" s="118" t="s">
        <v>133</v>
      </c>
      <c r="J952" s="118" t="s">
        <v>873</v>
      </c>
      <c r="K952" s="135"/>
      <c r="L952" s="118" t="s">
        <v>368</v>
      </c>
    </row>
    <row r="953" spans="2:12">
      <c r="B953" s="89"/>
      <c r="C953" s="69" t="str">
        <f t="shared" ca="1" si="5"/>
        <v>OK</v>
      </c>
      <c r="D953" s="118" t="s">
        <v>552</v>
      </c>
      <c r="E953" s="134">
        <v>173.43900000000002</v>
      </c>
      <c r="F953" s="118">
        <v>5114760031</v>
      </c>
      <c r="G953" s="141">
        <v>45962</v>
      </c>
      <c r="H953" s="142">
        <v>45971</v>
      </c>
      <c r="I953" s="118" t="s">
        <v>133</v>
      </c>
      <c r="J953" s="118" t="s">
        <v>873</v>
      </c>
      <c r="K953" s="135"/>
      <c r="L953" s="118" t="s">
        <v>552</v>
      </c>
    </row>
    <row r="954" spans="2:12">
      <c r="B954" s="89"/>
      <c r="C954" s="69" t="str">
        <f t="shared" ca="1" si="5"/>
        <v>OK</v>
      </c>
      <c r="D954" s="118" t="s">
        <v>375</v>
      </c>
      <c r="E954" s="134">
        <v>149.30099999999999</v>
      </c>
      <c r="F954" s="118">
        <v>5114760031</v>
      </c>
      <c r="G954" s="141">
        <v>45962</v>
      </c>
      <c r="H954" s="142">
        <v>45971</v>
      </c>
      <c r="I954" s="118" t="s">
        <v>133</v>
      </c>
      <c r="J954" s="118" t="s">
        <v>873</v>
      </c>
      <c r="K954" s="135"/>
      <c r="L954" s="118" t="s">
        <v>375</v>
      </c>
    </row>
    <row r="955" spans="2:12">
      <c r="B955" s="89"/>
      <c r="C955" s="69" t="str">
        <f t="shared" ca="1" si="5"/>
        <v>OK</v>
      </c>
      <c r="D955" s="118" t="s">
        <v>378</v>
      </c>
      <c r="E955" s="134">
        <v>149.30099999999999</v>
      </c>
      <c r="F955" s="118">
        <v>5114760031</v>
      </c>
      <c r="G955" s="141">
        <v>45962</v>
      </c>
      <c r="H955" s="142">
        <v>45971</v>
      </c>
      <c r="I955" s="118" t="s">
        <v>133</v>
      </c>
      <c r="J955" s="118" t="s">
        <v>873</v>
      </c>
      <c r="K955" s="135"/>
      <c r="L955" s="118" t="s">
        <v>378</v>
      </c>
    </row>
    <row r="956" spans="2:12">
      <c r="B956" s="89"/>
      <c r="C956" s="69" t="str">
        <f t="shared" ca="1" si="5"/>
        <v>OK</v>
      </c>
      <c r="D956" s="118" t="s">
        <v>382</v>
      </c>
      <c r="E956" s="134">
        <v>249.24600000000001</v>
      </c>
      <c r="F956" s="118">
        <v>5114760031</v>
      </c>
      <c r="G956" s="141">
        <v>45962</v>
      </c>
      <c r="H956" s="142">
        <v>45971</v>
      </c>
      <c r="I956" s="118" t="s">
        <v>133</v>
      </c>
      <c r="J956" s="118" t="s">
        <v>873</v>
      </c>
      <c r="K956" s="135"/>
      <c r="L956" s="118" t="s">
        <v>382</v>
      </c>
    </row>
    <row r="957" spans="2:12">
      <c r="B957" s="89"/>
      <c r="C957" s="69" t="str">
        <f t="shared" ca="1" si="5"/>
        <v>OK</v>
      </c>
      <c r="D957" s="118" t="s">
        <v>384</v>
      </c>
      <c r="E957" s="134">
        <v>245.76300000000001</v>
      </c>
      <c r="F957" s="118">
        <v>5114760031</v>
      </c>
      <c r="G957" s="141">
        <v>45962</v>
      </c>
      <c r="H957" s="142">
        <v>45971</v>
      </c>
      <c r="I957" s="118" t="s">
        <v>133</v>
      </c>
      <c r="J957" s="118" t="s">
        <v>873</v>
      </c>
      <c r="K957" s="135"/>
      <c r="L957" s="118" t="s">
        <v>384</v>
      </c>
    </row>
    <row r="958" spans="2:12">
      <c r="B958" s="89"/>
      <c r="C958" s="69" t="str">
        <f t="shared" ca="1" si="5"/>
        <v>OK</v>
      </c>
      <c r="D958" s="118" t="s">
        <v>385</v>
      </c>
      <c r="E958" s="134">
        <v>173.43900000000002</v>
      </c>
      <c r="F958" s="118">
        <v>5114760031</v>
      </c>
      <c r="G958" s="141">
        <v>45962</v>
      </c>
      <c r="H958" s="142">
        <v>45971</v>
      </c>
      <c r="I958" s="118" t="s">
        <v>133</v>
      </c>
      <c r="J958" s="118" t="s">
        <v>873</v>
      </c>
      <c r="K958" s="135"/>
      <c r="L958" s="118" t="s">
        <v>385</v>
      </c>
    </row>
    <row r="959" spans="2:12">
      <c r="B959" s="89"/>
      <c r="C959" s="69" t="str">
        <f t="shared" ca="1" si="5"/>
        <v>OK</v>
      </c>
      <c r="D959" s="118" t="s">
        <v>386</v>
      </c>
      <c r="E959" s="134">
        <v>298.60199999999998</v>
      </c>
      <c r="F959" s="118">
        <v>5114760031</v>
      </c>
      <c r="G959" s="141">
        <v>45962</v>
      </c>
      <c r="H959" s="142">
        <v>45971</v>
      </c>
      <c r="I959" s="118" t="s">
        <v>133</v>
      </c>
      <c r="J959" s="118" t="s">
        <v>873</v>
      </c>
      <c r="K959" s="135"/>
      <c r="L959" s="118" t="s">
        <v>386</v>
      </c>
    </row>
    <row r="960" spans="2:12">
      <c r="B960" s="89"/>
      <c r="C960" s="69" t="str">
        <f t="shared" ca="1" si="5"/>
        <v>OK</v>
      </c>
      <c r="D960" s="118" t="s">
        <v>553</v>
      </c>
      <c r="E960" s="134">
        <v>431.721</v>
      </c>
      <c r="F960" s="118">
        <v>5114760031</v>
      </c>
      <c r="G960" s="141">
        <v>45962</v>
      </c>
      <c r="H960" s="142">
        <v>45971</v>
      </c>
      <c r="I960" s="118" t="s">
        <v>133</v>
      </c>
      <c r="J960" s="118" t="s">
        <v>873</v>
      </c>
      <c r="K960" s="135"/>
      <c r="L960" s="118" t="s">
        <v>553</v>
      </c>
    </row>
    <row r="961" spans="2:12">
      <c r="B961" s="89"/>
      <c r="C961" s="69" t="str">
        <f t="shared" ca="1" si="5"/>
        <v>OK</v>
      </c>
      <c r="D961" s="118" t="s">
        <v>392</v>
      </c>
      <c r="E961" s="134">
        <v>265.12200000000001</v>
      </c>
      <c r="F961" s="118">
        <v>5114760031</v>
      </c>
      <c r="G961" s="141">
        <v>45962</v>
      </c>
      <c r="H961" s="142">
        <v>45971</v>
      </c>
      <c r="I961" s="118" t="s">
        <v>133</v>
      </c>
      <c r="J961" s="118" t="s">
        <v>873</v>
      </c>
      <c r="K961" s="135"/>
      <c r="L961" s="118" t="s">
        <v>392</v>
      </c>
    </row>
    <row r="962" spans="2:12">
      <c r="B962" s="89"/>
      <c r="C962" s="69" t="str">
        <f t="shared" ca="1" si="5"/>
        <v>OK</v>
      </c>
      <c r="D962" s="118" t="s">
        <v>494</v>
      </c>
      <c r="E962" s="134">
        <v>245.76300000000001</v>
      </c>
      <c r="F962" s="118">
        <v>5114760031</v>
      </c>
      <c r="G962" s="141">
        <v>45962</v>
      </c>
      <c r="H962" s="142">
        <v>45971</v>
      </c>
      <c r="I962" s="118" t="s">
        <v>133</v>
      </c>
      <c r="J962" s="118" t="s">
        <v>873</v>
      </c>
      <c r="K962" s="135"/>
      <c r="L962" s="118" t="s">
        <v>786</v>
      </c>
    </row>
    <row r="963" spans="2:12">
      <c r="B963" s="89"/>
      <c r="C963" s="69" t="str">
        <f t="shared" ca="1" si="5"/>
        <v>OK</v>
      </c>
      <c r="D963" s="118" t="s">
        <v>395</v>
      </c>
      <c r="E963" s="134">
        <v>149.30099999999999</v>
      </c>
      <c r="F963" s="118">
        <v>5114760031</v>
      </c>
      <c r="G963" s="141">
        <v>45962</v>
      </c>
      <c r="H963" s="142">
        <v>45971</v>
      </c>
      <c r="I963" s="118" t="s">
        <v>133</v>
      </c>
      <c r="J963" s="118" t="s">
        <v>873</v>
      </c>
      <c r="K963" s="135"/>
      <c r="L963" s="118" t="s">
        <v>395</v>
      </c>
    </row>
    <row r="964" spans="2:12">
      <c r="B964" s="89"/>
      <c r="C964" s="69" t="str">
        <f t="shared" ca="1" si="5"/>
        <v>OK</v>
      </c>
      <c r="D964" s="118" t="s">
        <v>401</v>
      </c>
      <c r="E964" s="134">
        <v>245.76300000000001</v>
      </c>
      <c r="F964" s="118">
        <v>5114760031</v>
      </c>
      <c r="G964" s="141">
        <v>45962</v>
      </c>
      <c r="H964" s="142">
        <v>45971</v>
      </c>
      <c r="I964" s="118" t="s">
        <v>133</v>
      </c>
      <c r="J964" s="118" t="s">
        <v>873</v>
      </c>
      <c r="K964" s="135"/>
      <c r="L964" s="118" t="s">
        <v>401</v>
      </c>
    </row>
    <row r="965" spans="2:12">
      <c r="B965" s="89"/>
      <c r="C965" s="69" t="str">
        <f t="shared" ca="1" si="5"/>
        <v>OK</v>
      </c>
      <c r="D965" s="118" t="s">
        <v>404</v>
      </c>
      <c r="E965" s="134">
        <v>149.30099999999999</v>
      </c>
      <c r="F965" s="118">
        <v>5114760031</v>
      </c>
      <c r="G965" s="141">
        <v>45962</v>
      </c>
      <c r="H965" s="142">
        <v>45971</v>
      </c>
      <c r="I965" s="118" t="s">
        <v>133</v>
      </c>
      <c r="J965" s="118" t="s">
        <v>873</v>
      </c>
      <c r="K965" s="135"/>
      <c r="L965" s="118" t="s">
        <v>404</v>
      </c>
    </row>
    <row r="966" spans="2:12">
      <c r="B966" s="89"/>
      <c r="C966" s="69" t="str">
        <f t="shared" ca="1" si="5"/>
        <v>OK</v>
      </c>
      <c r="D966" s="118" t="s">
        <v>405</v>
      </c>
      <c r="E966" s="134">
        <v>165.17699999999999</v>
      </c>
      <c r="F966" s="118">
        <v>5114760031</v>
      </c>
      <c r="G966" s="141">
        <v>45962</v>
      </c>
      <c r="H966" s="142">
        <v>45971</v>
      </c>
      <c r="I966" s="118" t="s">
        <v>133</v>
      </c>
      <c r="J966" s="118" t="s">
        <v>873</v>
      </c>
      <c r="K966" s="135"/>
      <c r="L966" s="118" t="s">
        <v>405</v>
      </c>
    </row>
    <row r="967" spans="2:12">
      <c r="B967" s="89"/>
      <c r="C967" s="69" t="str">
        <f t="shared" ca="1" si="5"/>
        <v>OK</v>
      </c>
      <c r="D967" s="118" t="s">
        <v>407</v>
      </c>
      <c r="E967" s="134">
        <v>677.48400000000004</v>
      </c>
      <c r="F967" s="118">
        <v>5114760031</v>
      </c>
      <c r="G967" s="141">
        <v>45962</v>
      </c>
      <c r="H967" s="142">
        <v>45971</v>
      </c>
      <c r="I967" s="118" t="s">
        <v>133</v>
      </c>
      <c r="J967" s="118" t="s">
        <v>873</v>
      </c>
      <c r="K967" s="135"/>
      <c r="L967" s="118" t="s">
        <v>407</v>
      </c>
    </row>
    <row r="968" spans="2:12">
      <c r="B968" s="89"/>
      <c r="C968" s="69" t="str">
        <f t="shared" ca="1" si="5"/>
        <v>OK</v>
      </c>
      <c r="D968" s="118" t="s">
        <v>409</v>
      </c>
      <c r="E968" s="134">
        <v>245.76300000000001</v>
      </c>
      <c r="F968" s="118">
        <v>5114760031</v>
      </c>
      <c r="G968" s="141">
        <v>45962</v>
      </c>
      <c r="H968" s="142">
        <v>45971</v>
      </c>
      <c r="I968" s="118" t="s">
        <v>133</v>
      </c>
      <c r="J968" s="118" t="s">
        <v>873</v>
      </c>
      <c r="K968" s="135"/>
      <c r="L968" s="118" t="s">
        <v>409</v>
      </c>
    </row>
    <row r="969" spans="2:12">
      <c r="B969" s="89"/>
      <c r="C969" s="69" t="str">
        <f t="shared" ca="1" si="5"/>
        <v>OK</v>
      </c>
      <c r="D969" s="118" t="s">
        <v>451</v>
      </c>
      <c r="E969" s="134">
        <v>165.17699999999999</v>
      </c>
      <c r="F969" s="118">
        <v>5114760031</v>
      </c>
      <c r="G969" s="141">
        <v>45962</v>
      </c>
      <c r="H969" s="142">
        <v>45971</v>
      </c>
      <c r="I969" s="118" t="s">
        <v>133</v>
      </c>
      <c r="J969" s="118" t="s">
        <v>873</v>
      </c>
      <c r="K969" s="135"/>
      <c r="L969" s="118" t="s">
        <v>451</v>
      </c>
    </row>
    <row r="970" spans="2:12">
      <c r="B970" s="89"/>
      <c r="C970" s="69" t="str">
        <f t="shared" ca="1" si="5"/>
        <v>OK</v>
      </c>
      <c r="D970" s="118" t="s">
        <v>415</v>
      </c>
      <c r="E970" s="134">
        <v>149.30099999999999</v>
      </c>
      <c r="F970" s="118">
        <v>5114760031</v>
      </c>
      <c r="G970" s="141">
        <v>45962</v>
      </c>
      <c r="H970" s="142">
        <v>45971</v>
      </c>
      <c r="I970" s="118" t="s">
        <v>133</v>
      </c>
      <c r="J970" s="118" t="s">
        <v>873</v>
      </c>
      <c r="K970" s="135"/>
      <c r="L970" s="118" t="s">
        <v>415</v>
      </c>
    </row>
    <row r="971" spans="2:12">
      <c r="B971" s="89"/>
      <c r="C971" s="69" t="str">
        <f t="shared" ca="1" si="5"/>
        <v>OK</v>
      </c>
      <c r="D971" s="118" t="s">
        <v>416</v>
      </c>
      <c r="E971" s="134">
        <v>135.72900000000001</v>
      </c>
      <c r="F971" s="118">
        <v>5114760031</v>
      </c>
      <c r="G971" s="141">
        <v>45962</v>
      </c>
      <c r="H971" s="142">
        <v>45971</v>
      </c>
      <c r="I971" s="118" t="s">
        <v>133</v>
      </c>
      <c r="J971" s="118" t="s">
        <v>873</v>
      </c>
      <c r="K971" s="135"/>
      <c r="L971" s="118" t="s">
        <v>417</v>
      </c>
    </row>
    <row r="972" spans="2:12">
      <c r="B972" s="89"/>
      <c r="C972" s="69" t="str">
        <f t="shared" ca="1" si="5"/>
        <v>OK</v>
      </c>
      <c r="D972" s="118" t="s">
        <v>418</v>
      </c>
      <c r="E972" s="134">
        <v>165.17699999999999</v>
      </c>
      <c r="F972" s="118">
        <v>5114760031</v>
      </c>
      <c r="G972" s="141">
        <v>45962</v>
      </c>
      <c r="H972" s="142">
        <v>45971</v>
      </c>
      <c r="I972" s="118" t="s">
        <v>133</v>
      </c>
      <c r="J972" s="118" t="s">
        <v>873</v>
      </c>
      <c r="K972" s="135"/>
      <c r="L972" s="118" t="s">
        <v>419</v>
      </c>
    </row>
    <row r="973" spans="2:12">
      <c r="B973" s="89"/>
      <c r="C973" s="69" t="str">
        <f t="shared" ca="1" si="5"/>
        <v>OK</v>
      </c>
      <c r="D973" s="118" t="s">
        <v>452</v>
      </c>
      <c r="E973" s="134">
        <v>135.72900000000001</v>
      </c>
      <c r="F973" s="118">
        <v>5114760031</v>
      </c>
      <c r="G973" s="141">
        <v>45962</v>
      </c>
      <c r="H973" s="142">
        <v>45971</v>
      </c>
      <c r="I973" s="118" t="s">
        <v>133</v>
      </c>
      <c r="J973" s="118" t="s">
        <v>873</v>
      </c>
      <c r="K973" s="135"/>
      <c r="L973" s="118" t="s">
        <v>983</v>
      </c>
    </row>
    <row r="974" spans="2:12">
      <c r="B974" s="89"/>
      <c r="C974" s="69" t="str">
        <f t="shared" ca="1" si="5"/>
        <v>OK</v>
      </c>
      <c r="D974" s="118" t="s">
        <v>564</v>
      </c>
      <c r="E974" s="134">
        <v>149.30099999999999</v>
      </c>
      <c r="F974" s="118">
        <v>5114760031</v>
      </c>
      <c r="G974" s="141">
        <v>45962</v>
      </c>
      <c r="H974" s="142">
        <v>45971</v>
      </c>
      <c r="I974" s="118" t="s">
        <v>133</v>
      </c>
      <c r="J974" s="118" t="s">
        <v>873</v>
      </c>
      <c r="K974" s="135"/>
      <c r="L974" s="118" t="s">
        <v>707</v>
      </c>
    </row>
    <row r="975" spans="2:12">
      <c r="B975" s="89"/>
      <c r="C975" s="69" t="str">
        <f t="shared" ca="1" si="5"/>
        <v>OK</v>
      </c>
      <c r="D975" s="118" t="s">
        <v>427</v>
      </c>
      <c r="E975" s="134">
        <v>173.43900000000002</v>
      </c>
      <c r="F975" s="118">
        <v>5114760031</v>
      </c>
      <c r="G975" s="141">
        <v>45962</v>
      </c>
      <c r="H975" s="142">
        <v>45971</v>
      </c>
      <c r="I975" s="118" t="s">
        <v>133</v>
      </c>
      <c r="J975" s="118" t="s">
        <v>873</v>
      </c>
      <c r="K975" s="135"/>
      <c r="L975" s="118" t="s">
        <v>427</v>
      </c>
    </row>
    <row r="976" spans="2:12">
      <c r="B976" s="89"/>
      <c r="C976" s="69" t="str">
        <f t="shared" ca="1" si="5"/>
        <v>OK</v>
      </c>
      <c r="D976" s="118" t="s">
        <v>428</v>
      </c>
      <c r="E976" s="134">
        <v>135.72900000000001</v>
      </c>
      <c r="F976" s="118">
        <v>5114760031</v>
      </c>
      <c r="G976" s="141">
        <v>45962</v>
      </c>
      <c r="H976" s="142">
        <v>45971</v>
      </c>
      <c r="I976" s="118" t="s">
        <v>133</v>
      </c>
      <c r="J976" s="118" t="s">
        <v>873</v>
      </c>
      <c r="K976" s="135"/>
      <c r="L976" s="118" t="s">
        <v>713</v>
      </c>
    </row>
    <row r="977" spans="2:12">
      <c r="B977" s="89"/>
      <c r="C977" s="69" t="str">
        <f t="shared" ca="1" si="5"/>
        <v>OK</v>
      </c>
      <c r="D977" s="118" t="s">
        <v>430</v>
      </c>
      <c r="E977" s="134">
        <v>162.738</v>
      </c>
      <c r="F977" s="118">
        <v>5114760031</v>
      </c>
      <c r="G977" s="141">
        <v>45962</v>
      </c>
      <c r="H977" s="142">
        <v>45971</v>
      </c>
      <c r="I977" s="118" t="s">
        <v>133</v>
      </c>
      <c r="J977" s="118" t="s">
        <v>873</v>
      </c>
      <c r="K977" s="135"/>
      <c r="L977" s="118" t="s">
        <v>430</v>
      </c>
    </row>
    <row r="978" spans="2:12">
      <c r="B978" s="89"/>
      <c r="C978" s="69" t="str">
        <f t="shared" ca="1" si="5"/>
        <v>OK</v>
      </c>
      <c r="D978" s="118" t="s">
        <v>391</v>
      </c>
      <c r="E978" s="134">
        <v>-710.62</v>
      </c>
      <c r="F978" s="118">
        <v>5114760031</v>
      </c>
      <c r="G978" s="141">
        <v>45962</v>
      </c>
      <c r="H978" s="142">
        <v>45971</v>
      </c>
      <c r="I978" s="118" t="s">
        <v>133</v>
      </c>
      <c r="J978" s="118" t="s">
        <v>873</v>
      </c>
      <c r="K978" s="135"/>
      <c r="L978" s="118" t="s">
        <v>391</v>
      </c>
    </row>
    <row r="979" spans="2:12">
      <c r="B979" s="89"/>
      <c r="C979" s="69" t="str">
        <f t="shared" ca="1" si="5"/>
        <v>OK</v>
      </c>
      <c r="D979" s="118" t="s">
        <v>189</v>
      </c>
      <c r="E979" s="134">
        <v>349.25142499999993</v>
      </c>
      <c r="F979" s="118">
        <v>20005000000000</v>
      </c>
      <c r="G979" s="141">
        <v>45962</v>
      </c>
      <c r="H979" s="142">
        <v>45979</v>
      </c>
      <c r="I979" s="118" t="s">
        <v>133</v>
      </c>
      <c r="J979" s="118" t="s">
        <v>981</v>
      </c>
      <c r="K979" s="135"/>
      <c r="L979" s="118" t="s">
        <v>189</v>
      </c>
    </row>
    <row r="980" spans="2:12">
      <c r="B980" s="89"/>
      <c r="C980" s="69" t="str">
        <f t="shared" ca="1" si="5"/>
        <v>OK</v>
      </c>
      <c r="D980" s="118" t="s">
        <v>199</v>
      </c>
      <c r="E980" s="134">
        <v>761.17079999999987</v>
      </c>
      <c r="F980" s="118">
        <v>20005000000000</v>
      </c>
      <c r="G980" s="141">
        <v>45962</v>
      </c>
      <c r="H980" s="142">
        <v>45979</v>
      </c>
      <c r="I980" s="118" t="s">
        <v>133</v>
      </c>
      <c r="J980" s="118" t="s">
        <v>981</v>
      </c>
      <c r="K980" s="135"/>
      <c r="L980" s="118" t="s">
        <v>992</v>
      </c>
    </row>
    <row r="981" spans="2:12">
      <c r="B981" s="89"/>
      <c r="C981" s="69" t="str">
        <f t="shared" ca="1" si="5"/>
        <v>OK</v>
      </c>
      <c r="D981" s="118" t="s">
        <v>227</v>
      </c>
      <c r="E981" s="134">
        <v>518.16718749999995</v>
      </c>
      <c r="F981" s="118">
        <v>20005000000000</v>
      </c>
      <c r="G981" s="141">
        <v>45962</v>
      </c>
      <c r="H981" s="142">
        <v>45979</v>
      </c>
      <c r="I981" s="118" t="s">
        <v>133</v>
      </c>
      <c r="J981" s="118" t="s">
        <v>981</v>
      </c>
      <c r="K981" s="135"/>
      <c r="L981" s="118" t="s">
        <v>227</v>
      </c>
    </row>
    <row r="982" spans="2:12">
      <c r="B982" s="89"/>
      <c r="C982" s="69" t="str">
        <f t="shared" ca="1" si="5"/>
        <v>OK</v>
      </c>
      <c r="D982" s="118" t="s">
        <v>246</v>
      </c>
      <c r="E982" s="134">
        <v>518.16718749999995</v>
      </c>
      <c r="F982" s="118">
        <v>20005000000000</v>
      </c>
      <c r="G982" s="141">
        <v>45962</v>
      </c>
      <c r="H982" s="142">
        <v>45979</v>
      </c>
      <c r="I982" s="118" t="s">
        <v>133</v>
      </c>
      <c r="J982" s="118" t="s">
        <v>981</v>
      </c>
      <c r="K982" s="135"/>
      <c r="L982" s="118" t="s">
        <v>246</v>
      </c>
    </row>
    <row r="983" spans="2:12">
      <c r="B983" s="89"/>
      <c r="C983" s="69" t="str">
        <f t="shared" ca="1" si="5"/>
        <v>OK</v>
      </c>
      <c r="D983" s="118" t="s">
        <v>259</v>
      </c>
      <c r="E983" s="134">
        <v>433.47204999999997</v>
      </c>
      <c r="F983" s="118">
        <v>20005000000000</v>
      </c>
      <c r="G983" s="141">
        <v>45962</v>
      </c>
      <c r="H983" s="142">
        <v>45979</v>
      </c>
      <c r="I983" s="118" t="s">
        <v>133</v>
      </c>
      <c r="J983" s="118" t="s">
        <v>981</v>
      </c>
      <c r="K983" s="135"/>
      <c r="L983" s="118" t="s">
        <v>259</v>
      </c>
    </row>
    <row r="984" spans="2:12">
      <c r="B984" s="89"/>
      <c r="C984" s="69" t="str">
        <f t="shared" ca="1" si="5"/>
        <v>OK</v>
      </c>
      <c r="D984" s="118" t="s">
        <v>274</v>
      </c>
      <c r="E984" s="134">
        <v>253.72359999999998</v>
      </c>
      <c r="F984" s="118">
        <v>20005000000000</v>
      </c>
      <c r="G984" s="141">
        <v>45962</v>
      </c>
      <c r="H984" s="142">
        <v>45979</v>
      </c>
      <c r="I984" s="118" t="s">
        <v>133</v>
      </c>
      <c r="J984" s="118" t="s">
        <v>981</v>
      </c>
      <c r="K984" s="135"/>
      <c r="L984" s="118" t="s">
        <v>274</v>
      </c>
    </row>
    <row r="985" spans="2:12">
      <c r="B985" s="89"/>
      <c r="C985" s="69" t="str">
        <f t="shared" ca="1" si="5"/>
        <v>OK</v>
      </c>
      <c r="D985" s="118" t="s">
        <v>410</v>
      </c>
      <c r="E985" s="134">
        <v>373.66961250000003</v>
      </c>
      <c r="F985" s="118">
        <v>20005000000000</v>
      </c>
      <c r="G985" s="141">
        <v>45962</v>
      </c>
      <c r="H985" s="142">
        <v>45979</v>
      </c>
      <c r="I985" s="118" t="s">
        <v>133</v>
      </c>
      <c r="J985" s="118" t="s">
        <v>981</v>
      </c>
      <c r="K985" s="135"/>
      <c r="L985" s="118" t="s">
        <v>410</v>
      </c>
    </row>
    <row r="986" spans="2:12">
      <c r="B986" s="89"/>
      <c r="C986" s="69" t="str">
        <f t="shared" ca="1" si="5"/>
        <v>OK</v>
      </c>
      <c r="D986" s="118" t="s">
        <v>496</v>
      </c>
      <c r="E986" s="134">
        <v>186.12</v>
      </c>
      <c r="F986" s="118">
        <v>3207488031</v>
      </c>
      <c r="G986" s="141">
        <v>45962</v>
      </c>
      <c r="H986" s="142">
        <v>45991</v>
      </c>
      <c r="I986" s="118" t="s">
        <v>133</v>
      </c>
      <c r="J986" s="118" t="s">
        <v>989</v>
      </c>
      <c r="K986" s="135"/>
      <c r="L986" s="118" t="s">
        <v>993</v>
      </c>
    </row>
    <row r="987" spans="2:12">
      <c r="B987" s="89"/>
      <c r="C987" s="69" t="str">
        <f t="shared" ca="1" si="5"/>
        <v>OK</v>
      </c>
      <c r="D987" s="118" t="s">
        <v>531</v>
      </c>
      <c r="E987" s="134">
        <v>246.14</v>
      </c>
      <c r="F987" s="118">
        <v>3207488031</v>
      </c>
      <c r="G987" s="141">
        <v>45962</v>
      </c>
      <c r="H987" s="142">
        <v>45991</v>
      </c>
      <c r="I987" s="118" t="s">
        <v>133</v>
      </c>
      <c r="J987" s="118" t="s">
        <v>989</v>
      </c>
      <c r="K987" s="135"/>
      <c r="L987" s="118" t="s">
        <v>994</v>
      </c>
    </row>
    <row r="988" spans="2:12">
      <c r="B988" s="89"/>
      <c r="C988" s="69" t="str">
        <f t="shared" ca="1" si="5"/>
        <v>OK</v>
      </c>
      <c r="D988" s="118" t="s">
        <v>532</v>
      </c>
      <c r="E988" s="134">
        <v>457.67</v>
      </c>
      <c r="F988" s="118">
        <v>3207488031</v>
      </c>
      <c r="G988" s="141">
        <v>45962</v>
      </c>
      <c r="H988" s="142">
        <v>45991</v>
      </c>
      <c r="I988" s="118" t="s">
        <v>133</v>
      </c>
      <c r="J988" s="118" t="s">
        <v>989</v>
      </c>
      <c r="K988" s="135"/>
      <c r="L988" s="118" t="s">
        <v>995</v>
      </c>
    </row>
    <row r="989" spans="2:12">
      <c r="B989" s="89"/>
      <c r="C989" s="69" t="str">
        <f t="shared" ca="1" si="5"/>
        <v>OK</v>
      </c>
      <c r="D989" s="118" t="s">
        <v>535</v>
      </c>
      <c r="E989" s="134">
        <v>366.13</v>
      </c>
      <c r="F989" s="118">
        <v>3207488031</v>
      </c>
      <c r="G989" s="141">
        <v>45962</v>
      </c>
      <c r="H989" s="142">
        <v>45991</v>
      </c>
      <c r="I989" s="118" t="s">
        <v>133</v>
      </c>
      <c r="J989" s="118" t="s">
        <v>989</v>
      </c>
      <c r="K989" s="135"/>
      <c r="L989" s="118" t="s">
        <v>996</v>
      </c>
    </row>
    <row r="990" spans="2:12">
      <c r="B990" s="89"/>
      <c r="C990" s="69" t="str">
        <f t="shared" ca="1" si="5"/>
        <v>OK</v>
      </c>
      <c r="D990" s="118" t="s">
        <v>542</v>
      </c>
      <c r="E990" s="134">
        <v>871.4</v>
      </c>
      <c r="F990" s="118">
        <v>3207488031</v>
      </c>
      <c r="G990" s="141">
        <v>45962</v>
      </c>
      <c r="H990" s="142">
        <v>45991</v>
      </c>
      <c r="I990" s="118" t="s">
        <v>133</v>
      </c>
      <c r="J990" s="118" t="s">
        <v>989</v>
      </c>
      <c r="K990" s="135"/>
      <c r="L990" s="118" t="s">
        <v>542</v>
      </c>
    </row>
    <row r="991" spans="2:12">
      <c r="B991" s="89"/>
      <c r="C991" s="69" t="str">
        <f t="shared" ca="1" si="5"/>
        <v>OK</v>
      </c>
      <c r="D991" s="118" t="s">
        <v>562</v>
      </c>
      <c r="E991" s="134">
        <v>366.13</v>
      </c>
      <c r="F991" s="118">
        <v>3207488031</v>
      </c>
      <c r="G991" s="141">
        <v>45962</v>
      </c>
      <c r="H991" s="142">
        <v>45991</v>
      </c>
      <c r="I991" s="118" t="s">
        <v>133</v>
      </c>
      <c r="J991" s="118" t="s">
        <v>989</v>
      </c>
      <c r="K991" s="135"/>
      <c r="L991" s="118" t="s">
        <v>997</v>
      </c>
    </row>
    <row r="992" spans="2:12">
      <c r="B992" s="89"/>
      <c r="C992" s="69" t="str">
        <f t="shared" ca="1" si="5"/>
        <v>OK</v>
      </c>
      <c r="D992" s="118" t="s">
        <v>563</v>
      </c>
      <c r="E992" s="134">
        <v>292.91000000000003</v>
      </c>
      <c r="F992" s="118">
        <v>3207488031</v>
      </c>
      <c r="G992" s="141">
        <v>45962</v>
      </c>
      <c r="H992" s="142">
        <v>45991</v>
      </c>
      <c r="I992" s="118" t="s">
        <v>133</v>
      </c>
      <c r="J992" s="118" t="s">
        <v>989</v>
      </c>
      <c r="K992" s="135"/>
      <c r="L992" s="118" t="s">
        <v>998</v>
      </c>
    </row>
    <row r="993" spans="2:12">
      <c r="B993" s="89"/>
      <c r="C993" s="69" t="str">
        <f t="shared" ca="1" si="5"/>
        <v>Incompleto</v>
      </c>
      <c r="D993" s="118" t="s">
        <v>865</v>
      </c>
      <c r="E993" s="134">
        <v>245.15</v>
      </c>
      <c r="F993" s="118" t="s">
        <v>999</v>
      </c>
      <c r="G993" s="141">
        <v>45992</v>
      </c>
      <c r="H993" s="142">
        <v>46001</v>
      </c>
      <c r="I993" s="118" t="s">
        <v>872</v>
      </c>
      <c r="J993" s="118" t="s">
        <v>864</v>
      </c>
      <c r="K993" s="135"/>
      <c r="L993" s="118" t="s">
        <v>865</v>
      </c>
    </row>
    <row r="994" spans="2:12">
      <c r="B994" s="89"/>
      <c r="C994" s="69" t="str">
        <f t="shared" ca="1" si="5"/>
        <v>OK</v>
      </c>
      <c r="D994" s="118" t="s">
        <v>183</v>
      </c>
      <c r="E994" s="134">
        <v>200.15</v>
      </c>
      <c r="F994" s="118" t="s">
        <v>999</v>
      </c>
      <c r="G994" s="141">
        <v>45992</v>
      </c>
      <c r="H994" s="142">
        <v>46001</v>
      </c>
      <c r="I994" s="118" t="s">
        <v>872</v>
      </c>
      <c r="J994" s="118" t="s">
        <v>864</v>
      </c>
      <c r="K994" s="135"/>
      <c r="L994" s="118" t="s">
        <v>183</v>
      </c>
    </row>
    <row r="995" spans="2:12">
      <c r="B995" s="89"/>
      <c r="C995" s="69" t="str">
        <f t="shared" ca="1" si="5"/>
        <v>OK</v>
      </c>
      <c r="D995" s="118" t="s">
        <v>209</v>
      </c>
      <c r="E995" s="134">
        <v>200.15</v>
      </c>
      <c r="F995" s="118" t="s">
        <v>999</v>
      </c>
      <c r="G995" s="141">
        <v>45992</v>
      </c>
      <c r="H995" s="142">
        <v>46001</v>
      </c>
      <c r="I995" s="118" t="s">
        <v>872</v>
      </c>
      <c r="J995" s="118" t="s">
        <v>864</v>
      </c>
      <c r="K995" s="135"/>
      <c r="L995" s="118" t="s">
        <v>209</v>
      </c>
    </row>
    <row r="996" spans="2:12">
      <c r="B996" s="89"/>
      <c r="C996" s="69" t="str">
        <f t="shared" ca="1" si="5"/>
        <v>OK</v>
      </c>
      <c r="D996" s="118" t="s">
        <v>271</v>
      </c>
      <c r="E996" s="134">
        <v>200.15</v>
      </c>
      <c r="F996" s="118" t="s">
        <v>999</v>
      </c>
      <c r="G996" s="141">
        <v>45992</v>
      </c>
      <c r="H996" s="142">
        <v>46001</v>
      </c>
      <c r="I996" s="118" t="s">
        <v>872</v>
      </c>
      <c r="J996" s="118" t="s">
        <v>864</v>
      </c>
      <c r="K996" s="135"/>
      <c r="L996" s="118" t="s">
        <v>271</v>
      </c>
    </row>
    <row r="997" spans="2:12">
      <c r="B997" s="89"/>
      <c r="C997" s="69" t="str">
        <f t="shared" ca="1" si="5"/>
        <v>OK</v>
      </c>
      <c r="D997" s="118" t="s">
        <v>278</v>
      </c>
      <c r="E997" s="134">
        <v>4119.55</v>
      </c>
      <c r="F997" s="118" t="s">
        <v>999</v>
      </c>
      <c r="G997" s="141">
        <v>45992</v>
      </c>
      <c r="H997" s="142">
        <v>46001</v>
      </c>
      <c r="I997" s="118" t="s">
        <v>872</v>
      </c>
      <c r="J997" s="118" t="s">
        <v>864</v>
      </c>
      <c r="K997" s="135"/>
      <c r="L997" s="118" t="s">
        <v>278</v>
      </c>
    </row>
    <row r="998" spans="2:12">
      <c r="B998" s="89"/>
      <c r="C998" s="69" t="str">
        <f t="shared" ca="1" si="5"/>
        <v>OK</v>
      </c>
      <c r="D998" s="118" t="s">
        <v>285</v>
      </c>
      <c r="E998" s="134">
        <v>200.15</v>
      </c>
      <c r="F998" s="118" t="s">
        <v>999</v>
      </c>
      <c r="G998" s="141">
        <v>45992</v>
      </c>
      <c r="H998" s="142">
        <v>46001</v>
      </c>
      <c r="I998" s="118" t="s">
        <v>872</v>
      </c>
      <c r="J998" s="118" t="s">
        <v>864</v>
      </c>
      <c r="K998" s="135"/>
      <c r="L998" s="118" t="s">
        <v>285</v>
      </c>
    </row>
    <row r="999" spans="2:12">
      <c r="B999" s="89"/>
      <c r="C999" s="69" t="str">
        <f t="shared" ca="1" si="5"/>
        <v>OK</v>
      </c>
      <c r="D999" s="118" t="s">
        <v>299</v>
      </c>
      <c r="E999" s="134">
        <v>226.84</v>
      </c>
      <c r="F999" s="118" t="s">
        <v>999</v>
      </c>
      <c r="G999" s="141">
        <v>45992</v>
      </c>
      <c r="H999" s="142">
        <v>46001</v>
      </c>
      <c r="I999" s="118" t="s">
        <v>872</v>
      </c>
      <c r="J999" s="118" t="s">
        <v>864</v>
      </c>
      <c r="K999" s="135"/>
      <c r="L999" s="118" t="s">
        <v>299</v>
      </c>
    </row>
    <row r="1000" spans="2:12">
      <c r="B1000" s="89"/>
      <c r="C1000" s="69" t="str">
        <f t="shared" ca="1" si="5"/>
        <v>OK</v>
      </c>
      <c r="D1000" s="118" t="s">
        <v>305</v>
      </c>
      <c r="E1000" s="134">
        <v>245.15</v>
      </c>
      <c r="F1000" s="118" t="s">
        <v>999</v>
      </c>
      <c r="G1000" s="141">
        <v>45992</v>
      </c>
      <c r="H1000" s="142">
        <v>46001</v>
      </c>
      <c r="I1000" s="118" t="s">
        <v>872</v>
      </c>
      <c r="J1000" s="118" t="s">
        <v>864</v>
      </c>
      <c r="K1000" s="135"/>
      <c r="L1000" s="118" t="s">
        <v>305</v>
      </c>
    </row>
    <row r="1001" spans="2:12">
      <c r="B1001" s="89"/>
      <c r="C1001" s="69" t="str">
        <f t="shared" ca="1" si="5"/>
        <v>OK</v>
      </c>
      <c r="D1001" s="118" t="s">
        <v>307</v>
      </c>
      <c r="E1001" s="134">
        <v>200.15</v>
      </c>
      <c r="F1001" s="118" t="s">
        <v>999</v>
      </c>
      <c r="G1001" s="141">
        <v>45992</v>
      </c>
      <c r="H1001" s="142">
        <v>46001</v>
      </c>
      <c r="I1001" s="118" t="s">
        <v>872</v>
      </c>
      <c r="J1001" s="118" t="s">
        <v>864</v>
      </c>
      <c r="K1001" s="135"/>
      <c r="L1001" s="118" t="s">
        <v>307</v>
      </c>
    </row>
    <row r="1002" spans="2:12">
      <c r="B1002" s="89"/>
      <c r="C1002" s="69" t="str">
        <f t="shared" ca="1" si="5"/>
        <v>OK</v>
      </c>
      <c r="D1002" s="118" t="s">
        <v>351</v>
      </c>
      <c r="E1002" s="134">
        <v>245.15</v>
      </c>
      <c r="F1002" s="118" t="s">
        <v>999</v>
      </c>
      <c r="G1002" s="141">
        <v>45992</v>
      </c>
      <c r="H1002" s="142">
        <v>46001</v>
      </c>
      <c r="I1002" s="118" t="s">
        <v>872</v>
      </c>
      <c r="J1002" s="118" t="s">
        <v>864</v>
      </c>
      <c r="K1002" s="135"/>
      <c r="L1002" s="118" t="s">
        <v>351</v>
      </c>
    </row>
    <row r="1003" spans="2:12">
      <c r="B1003" s="89"/>
      <c r="C1003" s="69" t="str">
        <f t="shared" ca="1" si="5"/>
        <v>OK</v>
      </c>
      <c r="D1003" s="118" t="s">
        <v>319</v>
      </c>
      <c r="E1003" s="134">
        <v>981.32</v>
      </c>
      <c r="F1003" s="118" t="s">
        <v>999</v>
      </c>
      <c r="G1003" s="141">
        <v>45992</v>
      </c>
      <c r="H1003" s="142">
        <v>46001</v>
      </c>
      <c r="I1003" s="118" t="s">
        <v>872</v>
      </c>
      <c r="J1003" s="118" t="s">
        <v>864</v>
      </c>
      <c r="K1003" s="135"/>
      <c r="L1003" s="118" t="s">
        <v>1000</v>
      </c>
    </row>
    <row r="1004" spans="2:12">
      <c r="B1004" s="89"/>
      <c r="C1004" s="69" t="str">
        <f t="shared" ca="1" si="5"/>
        <v>OK</v>
      </c>
      <c r="D1004" s="118" t="s">
        <v>402</v>
      </c>
      <c r="E1004" s="134">
        <v>1733.5700000000002</v>
      </c>
      <c r="F1004" s="118" t="s">
        <v>999</v>
      </c>
      <c r="G1004" s="141">
        <v>45992</v>
      </c>
      <c r="H1004" s="142">
        <v>46001</v>
      </c>
      <c r="I1004" s="118" t="s">
        <v>872</v>
      </c>
      <c r="J1004" s="118" t="s">
        <v>864</v>
      </c>
      <c r="K1004" s="135"/>
      <c r="L1004" s="118" t="s">
        <v>402</v>
      </c>
    </row>
    <row r="1005" spans="2:12">
      <c r="B1005" s="89"/>
      <c r="C1005" s="69" t="str">
        <f t="shared" ca="1" si="5"/>
        <v>OK</v>
      </c>
      <c r="D1005" s="118" t="s">
        <v>447</v>
      </c>
      <c r="E1005" s="134">
        <v>200.15</v>
      </c>
      <c r="F1005" s="118" t="s">
        <v>999</v>
      </c>
      <c r="G1005" s="141">
        <v>45992</v>
      </c>
      <c r="H1005" s="142">
        <v>46001</v>
      </c>
      <c r="I1005" s="118" t="s">
        <v>872</v>
      </c>
      <c r="J1005" s="118" t="s">
        <v>864</v>
      </c>
      <c r="K1005" s="135"/>
      <c r="L1005" s="118" t="s">
        <v>448</v>
      </c>
    </row>
    <row r="1006" spans="2:12">
      <c r="B1006" s="89"/>
      <c r="C1006" s="69" t="str">
        <f t="shared" ca="1" si="5"/>
        <v>OK</v>
      </c>
      <c r="D1006" s="118" t="s">
        <v>422</v>
      </c>
      <c r="E1006" s="134">
        <v>200.15</v>
      </c>
      <c r="F1006" s="118" t="s">
        <v>999</v>
      </c>
      <c r="G1006" s="141">
        <v>45992</v>
      </c>
      <c r="H1006" s="142">
        <v>46001</v>
      </c>
      <c r="I1006" s="118" t="s">
        <v>872</v>
      </c>
      <c r="J1006" s="118" t="s">
        <v>864</v>
      </c>
      <c r="K1006" s="135"/>
      <c r="L1006" s="118" t="s">
        <v>422</v>
      </c>
    </row>
    <row r="1007" spans="2:12">
      <c r="B1007" s="89"/>
      <c r="C1007" s="69" t="str">
        <f t="shared" ca="1" si="5"/>
        <v>Incompleto</v>
      </c>
      <c r="D1007" s="118" t="s">
        <v>869</v>
      </c>
      <c r="E1007" s="143">
        <v>14</v>
      </c>
      <c r="F1007" s="118" t="s">
        <v>999</v>
      </c>
      <c r="G1007" s="141">
        <v>45992</v>
      </c>
      <c r="H1007" s="142">
        <v>46001</v>
      </c>
      <c r="I1007" s="118" t="s">
        <v>872</v>
      </c>
      <c r="J1007" s="118" t="s">
        <v>864</v>
      </c>
      <c r="K1007" s="135"/>
      <c r="L1007" s="118" t="s">
        <v>869</v>
      </c>
    </row>
    <row r="1008" spans="2:12">
      <c r="B1008" s="89"/>
      <c r="C1008" s="69" t="str">
        <f t="shared" ca="1" si="5"/>
        <v>Incompleto</v>
      </c>
      <c r="D1008" s="118" t="s">
        <v>1001</v>
      </c>
      <c r="E1008" s="143">
        <v>-943.93</v>
      </c>
      <c r="F1008" s="118" t="s">
        <v>999</v>
      </c>
      <c r="G1008" s="141">
        <v>45992</v>
      </c>
      <c r="H1008" s="142">
        <v>46001</v>
      </c>
      <c r="I1008" s="118" t="s">
        <v>872</v>
      </c>
      <c r="J1008" s="118" t="s">
        <v>864</v>
      </c>
      <c r="K1008" s="135"/>
      <c r="L1008" s="118" t="s">
        <v>1001</v>
      </c>
    </row>
    <row r="1009" spans="2:12">
      <c r="B1009" s="89"/>
      <c r="C1009" s="69" t="str">
        <f t="shared" ca="1" si="5"/>
        <v>Incompleto</v>
      </c>
      <c r="D1009" s="118" t="s">
        <v>346</v>
      </c>
      <c r="E1009" s="134">
        <v>6715.5</v>
      </c>
      <c r="F1009" s="118">
        <v>32621381</v>
      </c>
      <c r="G1009" s="141">
        <v>45992</v>
      </c>
      <c r="H1009" s="142"/>
      <c r="I1009" s="118" t="s">
        <v>133</v>
      </c>
      <c r="J1009" s="118" t="s">
        <v>840</v>
      </c>
      <c r="K1009" s="135"/>
      <c r="L1009" s="118" t="s">
        <v>346</v>
      </c>
    </row>
    <row r="1010" spans="2:12">
      <c r="B1010" s="89"/>
      <c r="C1010" s="69" t="str">
        <f t="shared" ca="1" si="5"/>
        <v>OK</v>
      </c>
      <c r="D1010" s="118" t="s">
        <v>244</v>
      </c>
      <c r="E1010" s="143">
        <v>345.34</v>
      </c>
      <c r="F1010" s="118">
        <v>32621381</v>
      </c>
      <c r="G1010" s="141">
        <v>45992</v>
      </c>
      <c r="H1010" s="142"/>
      <c r="I1010" s="118" t="s">
        <v>133</v>
      </c>
      <c r="J1010" s="118" t="s">
        <v>840</v>
      </c>
      <c r="K1010" s="135"/>
      <c r="L1010" s="118" t="s">
        <v>244</v>
      </c>
    </row>
    <row r="1011" spans="2:12">
      <c r="B1011" s="89"/>
      <c r="C1011" s="69" t="str">
        <f t="shared" ca="1" si="5"/>
        <v>Incompleto</v>
      </c>
      <c r="D1011" s="118" t="s">
        <v>256</v>
      </c>
      <c r="E1011" s="143">
        <v>616.27</v>
      </c>
      <c r="F1011" s="118">
        <v>32621381</v>
      </c>
      <c r="G1011" s="141">
        <v>45992</v>
      </c>
      <c r="H1011" s="142"/>
      <c r="I1011" s="118" t="s">
        <v>133</v>
      </c>
      <c r="J1011" s="118" t="s">
        <v>840</v>
      </c>
      <c r="K1011" s="135"/>
      <c r="L1011" s="118" t="s">
        <v>256</v>
      </c>
    </row>
    <row r="1012" spans="2:12">
      <c r="B1012" s="89"/>
      <c r="C1012" s="69" t="str">
        <f t="shared" ca="1" si="5"/>
        <v>Incompleto</v>
      </c>
      <c r="D1012" s="118" t="s">
        <v>276</v>
      </c>
      <c r="E1012" s="134">
        <v>1165.3499999999999</v>
      </c>
      <c r="F1012" s="118">
        <v>32621381</v>
      </c>
      <c r="G1012" s="141">
        <v>45992</v>
      </c>
      <c r="H1012" s="142"/>
      <c r="I1012" s="118" t="s">
        <v>133</v>
      </c>
      <c r="J1012" s="118" t="s">
        <v>840</v>
      </c>
      <c r="K1012" s="135"/>
      <c r="L1012" s="118" t="s">
        <v>276</v>
      </c>
    </row>
    <row r="1013" spans="2:12">
      <c r="B1013" s="89"/>
      <c r="C1013" s="69" t="str">
        <f t="shared" ca="1" si="5"/>
        <v>OK</v>
      </c>
      <c r="D1013" s="118" t="s">
        <v>391</v>
      </c>
      <c r="E1013" s="134">
        <v>1436.86</v>
      </c>
      <c r="F1013" s="118">
        <v>32621381</v>
      </c>
      <c r="G1013" s="141">
        <v>45992</v>
      </c>
      <c r="H1013" s="142"/>
      <c r="I1013" s="118" t="s">
        <v>133</v>
      </c>
      <c r="J1013" s="118" t="s">
        <v>840</v>
      </c>
      <c r="K1013" s="135"/>
      <c r="L1013" s="118" t="s">
        <v>391</v>
      </c>
    </row>
    <row r="1014" spans="2:12">
      <c r="B1014" s="89"/>
      <c r="C1014" s="69" t="str">
        <f t="shared" ca="1" si="5"/>
        <v>Incompleto</v>
      </c>
      <c r="D1014" s="118" t="s">
        <v>400</v>
      </c>
      <c r="E1014" s="134">
        <v>1293.94</v>
      </c>
      <c r="F1014" s="118">
        <v>32621381</v>
      </c>
      <c r="G1014" s="141">
        <v>45992</v>
      </c>
      <c r="H1014" s="142"/>
      <c r="I1014" s="118" t="s">
        <v>133</v>
      </c>
      <c r="J1014" s="118" t="s">
        <v>840</v>
      </c>
      <c r="K1014" s="135"/>
      <c r="L1014" s="118" t="s">
        <v>400</v>
      </c>
    </row>
    <row r="1015" spans="2:12">
      <c r="B1015" s="89"/>
      <c r="C1015" s="69" t="str">
        <f t="shared" ca="1" si="5"/>
        <v>OK</v>
      </c>
      <c r="D1015" s="118" t="s">
        <v>169</v>
      </c>
      <c r="E1015" s="143">
        <v>-368.64</v>
      </c>
      <c r="F1015" s="118">
        <v>5124760031</v>
      </c>
      <c r="G1015" s="141">
        <v>45992</v>
      </c>
      <c r="H1015" s="142">
        <v>46001</v>
      </c>
      <c r="I1015" s="118" t="s">
        <v>133</v>
      </c>
      <c r="J1015" s="118" t="s">
        <v>873</v>
      </c>
      <c r="K1015" s="135"/>
      <c r="L1015" s="118" t="s">
        <v>169</v>
      </c>
    </row>
    <row r="1016" spans="2:12">
      <c r="B1016" s="89"/>
      <c r="C1016" s="69" t="str">
        <f t="shared" ca="1" si="5"/>
        <v>OK</v>
      </c>
      <c r="D1016" s="118" t="s">
        <v>210</v>
      </c>
      <c r="E1016" s="143">
        <v>-150.81</v>
      </c>
      <c r="F1016" s="118">
        <v>5124760031</v>
      </c>
      <c r="G1016" s="141">
        <v>45992</v>
      </c>
      <c r="H1016" s="142">
        <v>46001</v>
      </c>
      <c r="I1016" s="118" t="s">
        <v>133</v>
      </c>
      <c r="J1016" s="118" t="s">
        <v>873</v>
      </c>
      <c r="K1016" s="135"/>
      <c r="L1016" s="118" t="s">
        <v>210</v>
      </c>
    </row>
    <row r="1017" spans="2:12">
      <c r="B1017" s="89"/>
      <c r="C1017" s="69" t="str">
        <f t="shared" ca="1" si="5"/>
        <v>OK</v>
      </c>
      <c r="D1017" s="118" t="s">
        <v>235</v>
      </c>
      <c r="E1017" s="143">
        <v>-368.64</v>
      </c>
      <c r="F1017" s="118">
        <v>5124760031</v>
      </c>
      <c r="G1017" s="141">
        <v>45992</v>
      </c>
      <c r="H1017" s="142">
        <v>46001</v>
      </c>
      <c r="I1017" s="118" t="s">
        <v>133</v>
      </c>
      <c r="J1017" s="118" t="s">
        <v>873</v>
      </c>
      <c r="K1017" s="135"/>
      <c r="L1017" s="118" t="s">
        <v>235</v>
      </c>
    </row>
    <row r="1018" spans="2:12">
      <c r="B1018" s="89"/>
      <c r="C1018" s="69" t="str">
        <f t="shared" ca="1" si="5"/>
        <v>OK</v>
      </c>
      <c r="D1018" s="118" t="s">
        <v>235</v>
      </c>
      <c r="E1018" s="143">
        <v>-111.05</v>
      </c>
      <c r="F1018" s="118">
        <v>5124760031</v>
      </c>
      <c r="G1018" s="141">
        <v>45992</v>
      </c>
      <c r="H1018" s="142">
        <v>46001</v>
      </c>
      <c r="I1018" s="118" t="s">
        <v>133</v>
      </c>
      <c r="J1018" s="118" t="s">
        <v>873</v>
      </c>
      <c r="K1018" s="135"/>
      <c r="L1018" s="118" t="s">
        <v>235</v>
      </c>
    </row>
    <row r="1019" spans="2:12">
      <c r="B1019" s="89"/>
      <c r="C1019" s="69" t="str">
        <f t="shared" ca="1" si="5"/>
        <v>OK</v>
      </c>
      <c r="D1019" s="118" t="s">
        <v>331</v>
      </c>
      <c r="E1019" s="143">
        <v>-150.81</v>
      </c>
      <c r="F1019" s="118">
        <v>5124760031</v>
      </c>
      <c r="G1019" s="141">
        <v>45992</v>
      </c>
      <c r="H1019" s="142">
        <v>46001</v>
      </c>
      <c r="I1019" s="118" t="s">
        <v>133</v>
      </c>
      <c r="J1019" s="118" t="s">
        <v>873</v>
      </c>
      <c r="K1019" s="135"/>
      <c r="L1019" s="118" t="s">
        <v>331</v>
      </c>
    </row>
    <row r="1020" spans="2:12">
      <c r="B1020" s="89"/>
      <c r="C1020" s="69" t="str">
        <f t="shared" ca="1" si="5"/>
        <v>OK</v>
      </c>
      <c r="D1020" s="118" t="s">
        <v>364</v>
      </c>
      <c r="E1020" s="143">
        <v>-180.82</v>
      </c>
      <c r="F1020" s="118">
        <v>5124760031</v>
      </c>
      <c r="G1020" s="141">
        <v>45992</v>
      </c>
      <c r="H1020" s="142">
        <v>46001</v>
      </c>
      <c r="I1020" s="118" t="s">
        <v>133</v>
      </c>
      <c r="J1020" s="118" t="s">
        <v>873</v>
      </c>
      <c r="K1020" s="135"/>
      <c r="L1020" s="118" t="s">
        <v>364</v>
      </c>
    </row>
    <row r="1021" spans="2:12">
      <c r="B1021" s="89"/>
      <c r="C1021" s="69" t="str">
        <f t="shared" ca="1" si="5"/>
        <v>OK</v>
      </c>
      <c r="D1021" s="118" t="s">
        <v>569</v>
      </c>
      <c r="E1021" s="134">
        <v>278.87205600000004</v>
      </c>
      <c r="F1021" s="118">
        <v>5124760031</v>
      </c>
      <c r="G1021" s="141">
        <v>45992</v>
      </c>
      <c r="H1021" s="142">
        <v>46001</v>
      </c>
      <c r="I1021" s="118" t="s">
        <v>133</v>
      </c>
      <c r="J1021" s="118" t="s">
        <v>873</v>
      </c>
      <c r="K1021" s="135"/>
      <c r="L1021" s="118" t="s">
        <v>569</v>
      </c>
    </row>
    <row r="1022" spans="2:12">
      <c r="B1022" s="89"/>
      <c r="C1022" s="69" t="str">
        <f t="shared" ca="1" si="5"/>
        <v>OK</v>
      </c>
      <c r="D1022" s="118" t="s">
        <v>570</v>
      </c>
      <c r="E1022" s="134">
        <v>380.83706100000006</v>
      </c>
      <c r="F1022" s="118">
        <v>5124760031</v>
      </c>
      <c r="G1022" s="141">
        <v>45992</v>
      </c>
      <c r="H1022" s="142">
        <v>46001</v>
      </c>
      <c r="I1022" s="118" t="s">
        <v>133</v>
      </c>
      <c r="J1022" s="118" t="s">
        <v>873</v>
      </c>
      <c r="K1022" s="135"/>
      <c r="L1022" s="118" t="s">
        <v>570</v>
      </c>
    </row>
    <row r="1023" spans="2:12">
      <c r="B1023" s="89"/>
      <c r="C1023" s="69" t="str">
        <f t="shared" ca="1" si="5"/>
        <v>OK</v>
      </c>
      <c r="D1023" s="118" t="s">
        <v>186</v>
      </c>
      <c r="E1023" s="134">
        <v>138.45866100000001</v>
      </c>
      <c r="F1023" s="118">
        <v>5124760031</v>
      </c>
      <c r="G1023" s="141">
        <v>45992</v>
      </c>
      <c r="H1023" s="142">
        <v>46001</v>
      </c>
      <c r="I1023" s="118" t="s">
        <v>133</v>
      </c>
      <c r="J1023" s="118" t="s">
        <v>873</v>
      </c>
      <c r="K1023" s="135"/>
      <c r="L1023" s="118" t="s">
        <v>186</v>
      </c>
    </row>
    <row r="1024" spans="2:12">
      <c r="B1024" s="89"/>
      <c r="C1024" s="69" t="str">
        <f t="shared" ca="1" si="5"/>
        <v>OK</v>
      </c>
      <c r="D1024" s="118" t="s">
        <v>572</v>
      </c>
      <c r="E1024" s="134">
        <v>138.45866100000001</v>
      </c>
      <c r="F1024" s="118">
        <v>5124760031</v>
      </c>
      <c r="G1024" s="141">
        <v>45992</v>
      </c>
      <c r="H1024" s="142">
        <v>46001</v>
      </c>
      <c r="I1024" s="118" t="s">
        <v>133</v>
      </c>
      <c r="J1024" s="118" t="s">
        <v>873</v>
      </c>
      <c r="K1024" s="135"/>
      <c r="L1024" s="118" t="s">
        <v>572</v>
      </c>
    </row>
    <row r="1025" spans="2:12">
      <c r="B1025" s="89"/>
      <c r="C1025" s="69" t="str">
        <f t="shared" ca="1" si="5"/>
        <v>OK</v>
      </c>
      <c r="D1025" s="118" t="s">
        <v>501</v>
      </c>
      <c r="E1025" s="134">
        <v>138.45866100000001</v>
      </c>
      <c r="F1025" s="118">
        <v>5124760031</v>
      </c>
      <c r="G1025" s="141">
        <v>45992</v>
      </c>
      <c r="H1025" s="142">
        <v>46001</v>
      </c>
      <c r="I1025" s="118" t="s">
        <v>133</v>
      </c>
      <c r="J1025" s="118" t="s">
        <v>873</v>
      </c>
      <c r="K1025" s="135"/>
      <c r="L1025" s="118" t="s">
        <v>501</v>
      </c>
    </row>
    <row r="1026" spans="2:12">
      <c r="B1026" s="89"/>
      <c r="C1026" s="69" t="str">
        <f t="shared" ca="1" si="5"/>
        <v>OK</v>
      </c>
      <c r="D1026" s="118" t="s">
        <v>574</v>
      </c>
      <c r="E1026" s="134">
        <v>250.705567</v>
      </c>
      <c r="F1026" s="118">
        <v>5124760031</v>
      </c>
      <c r="G1026" s="141">
        <v>45992</v>
      </c>
      <c r="H1026" s="142">
        <v>46001</v>
      </c>
      <c r="I1026" s="118" t="s">
        <v>133</v>
      </c>
      <c r="J1026" s="118" t="s">
        <v>873</v>
      </c>
      <c r="K1026" s="135"/>
      <c r="L1026" s="118" t="s">
        <v>574</v>
      </c>
    </row>
    <row r="1027" spans="2:12">
      <c r="B1027" s="89"/>
      <c r="C1027" s="69" t="str">
        <f t="shared" ca="1" si="5"/>
        <v>Incompleto</v>
      </c>
      <c r="D1027" s="118" t="s">
        <v>1002</v>
      </c>
      <c r="E1027" s="134">
        <v>152.30360899999999</v>
      </c>
      <c r="F1027" s="118">
        <v>5124760031</v>
      </c>
      <c r="G1027" s="141">
        <v>45992</v>
      </c>
      <c r="H1027" s="142">
        <v>46001</v>
      </c>
      <c r="I1027" s="118" t="s">
        <v>133</v>
      </c>
      <c r="J1027" s="118" t="s">
        <v>873</v>
      </c>
      <c r="K1027" s="135"/>
      <c r="L1027" s="118" t="s">
        <v>1002</v>
      </c>
    </row>
    <row r="1028" spans="2:12">
      <c r="B1028" s="89"/>
      <c r="C1028" s="69" t="str">
        <f t="shared" ca="1" si="5"/>
        <v>Incompleto</v>
      </c>
      <c r="D1028" s="118" t="s">
        <v>701</v>
      </c>
      <c r="E1028" s="134">
        <v>250.705567</v>
      </c>
      <c r="F1028" s="118">
        <v>5124760031</v>
      </c>
      <c r="G1028" s="141">
        <v>45992</v>
      </c>
      <c r="H1028" s="142">
        <v>46001</v>
      </c>
      <c r="I1028" s="118" t="s">
        <v>133</v>
      </c>
      <c r="J1028" s="118" t="s">
        <v>873</v>
      </c>
      <c r="K1028" s="135"/>
      <c r="L1028" s="118" t="s">
        <v>701</v>
      </c>
    </row>
    <row r="1029" spans="2:12">
      <c r="B1029" s="89"/>
      <c r="C1029" s="69" t="str">
        <f t="shared" ca="1" si="5"/>
        <v>OK</v>
      </c>
      <c r="D1029" s="118" t="s">
        <v>309</v>
      </c>
      <c r="E1029" s="134">
        <v>166.010842</v>
      </c>
      <c r="F1029" s="118">
        <v>5124760031</v>
      </c>
      <c r="G1029" s="141">
        <v>45992</v>
      </c>
      <c r="H1029" s="142">
        <v>46001</v>
      </c>
      <c r="I1029" s="118" t="s">
        <v>133</v>
      </c>
      <c r="J1029" s="118" t="s">
        <v>873</v>
      </c>
      <c r="K1029" s="135"/>
      <c r="L1029" s="118" t="s">
        <v>309</v>
      </c>
    </row>
    <row r="1030" spans="2:12">
      <c r="B1030" s="89"/>
      <c r="C1030" s="69" t="str">
        <f t="shared" ca="1" si="5"/>
        <v>Incompleto</v>
      </c>
      <c r="D1030" s="118" t="s">
        <v>725</v>
      </c>
      <c r="E1030" s="134">
        <v>152.30360899999999</v>
      </c>
      <c r="F1030" s="118">
        <v>5124760031</v>
      </c>
      <c r="G1030" s="141">
        <v>45992</v>
      </c>
      <c r="H1030" s="142">
        <v>46001</v>
      </c>
      <c r="I1030" s="118" t="s">
        <v>133</v>
      </c>
      <c r="J1030" s="118" t="s">
        <v>873</v>
      </c>
      <c r="K1030" s="135"/>
      <c r="L1030" s="118" t="s">
        <v>725</v>
      </c>
    </row>
    <row r="1031" spans="2:12">
      <c r="B1031" s="89"/>
      <c r="C1031" s="69" t="str">
        <f t="shared" ca="1" si="5"/>
        <v>OK</v>
      </c>
      <c r="D1031" s="118" t="s">
        <v>581</v>
      </c>
      <c r="E1031" s="134">
        <v>369.92085199999997</v>
      </c>
      <c r="F1031" s="118">
        <v>5124760031</v>
      </c>
      <c r="G1031" s="141">
        <v>45992</v>
      </c>
      <c r="H1031" s="142">
        <v>46001</v>
      </c>
      <c r="I1031" s="118" t="s">
        <v>133</v>
      </c>
      <c r="J1031" s="118" t="s">
        <v>873</v>
      </c>
      <c r="K1031" s="135"/>
      <c r="L1031" s="118" t="s">
        <v>581</v>
      </c>
    </row>
    <row r="1032" spans="2:12">
      <c r="B1032" s="89"/>
      <c r="C1032" s="69" t="str">
        <f t="shared" ca="1" si="5"/>
        <v>OK</v>
      </c>
      <c r="D1032" s="118" t="s">
        <v>324</v>
      </c>
      <c r="E1032" s="134">
        <v>152.30360899999999</v>
      </c>
      <c r="F1032" s="118">
        <v>5124760031</v>
      </c>
      <c r="G1032" s="141">
        <v>45992</v>
      </c>
      <c r="H1032" s="142">
        <v>46001</v>
      </c>
      <c r="I1032" s="118" t="s">
        <v>133</v>
      </c>
      <c r="J1032" s="118" t="s">
        <v>873</v>
      </c>
      <c r="K1032" s="135"/>
      <c r="L1032" s="118" t="s">
        <v>324</v>
      </c>
    </row>
    <row r="1033" spans="2:12">
      <c r="B1033" s="89"/>
      <c r="C1033" s="69" t="str">
        <f t="shared" ca="1" si="5"/>
        <v>OK</v>
      </c>
      <c r="D1033" s="118" t="s">
        <v>328</v>
      </c>
      <c r="E1033" s="134">
        <v>101.955005</v>
      </c>
      <c r="F1033" s="118">
        <v>5124760031</v>
      </c>
      <c r="G1033" s="141">
        <v>45992</v>
      </c>
      <c r="H1033" s="142">
        <v>46001</v>
      </c>
      <c r="I1033" s="118" t="s">
        <v>133</v>
      </c>
      <c r="J1033" s="118" t="s">
        <v>873</v>
      </c>
      <c r="K1033" s="135"/>
      <c r="L1033" s="118" t="s">
        <v>328</v>
      </c>
    </row>
    <row r="1034" spans="2:12">
      <c r="B1034" s="89"/>
      <c r="C1034" s="69" t="str">
        <f t="shared" ca="1" si="5"/>
        <v>OK</v>
      </c>
      <c r="D1034" s="118" t="s">
        <v>369</v>
      </c>
      <c r="E1034" s="134">
        <v>152.30360899999999</v>
      </c>
      <c r="F1034" s="118">
        <v>5124760031</v>
      </c>
      <c r="G1034" s="141">
        <v>45992</v>
      </c>
      <c r="H1034" s="142">
        <v>46001</v>
      </c>
      <c r="I1034" s="118" t="s">
        <v>133</v>
      </c>
      <c r="J1034" s="118" t="s">
        <v>873</v>
      </c>
      <c r="K1034" s="135"/>
      <c r="L1034" s="118" t="s">
        <v>369</v>
      </c>
    </row>
    <row r="1035" spans="2:12">
      <c r="B1035" s="89"/>
      <c r="C1035" s="69" t="str">
        <f t="shared" ca="1" si="5"/>
        <v>OK</v>
      </c>
      <c r="D1035" s="118" t="s">
        <v>387</v>
      </c>
      <c r="E1035" s="134">
        <v>352.660572</v>
      </c>
      <c r="F1035" s="118">
        <v>5124760031</v>
      </c>
      <c r="G1035" s="141">
        <v>45992</v>
      </c>
      <c r="H1035" s="142">
        <v>46001</v>
      </c>
      <c r="I1035" s="118" t="s">
        <v>133</v>
      </c>
      <c r="J1035" s="118" t="s">
        <v>873</v>
      </c>
      <c r="K1035" s="135"/>
      <c r="L1035" s="118" t="s">
        <v>387</v>
      </c>
    </row>
    <row r="1036" spans="2:12">
      <c r="B1036" s="89"/>
      <c r="C1036" s="69" t="str">
        <f t="shared" ca="1" si="5"/>
        <v>OK</v>
      </c>
      <c r="D1036" s="118" t="s">
        <v>585</v>
      </c>
      <c r="E1036" s="134">
        <v>101.955005</v>
      </c>
      <c r="F1036" s="118">
        <v>5124760031</v>
      </c>
      <c r="G1036" s="141">
        <v>45992</v>
      </c>
      <c r="H1036" s="142">
        <v>46001</v>
      </c>
      <c r="I1036" s="118" t="s">
        <v>133</v>
      </c>
      <c r="J1036" s="118" t="s">
        <v>873</v>
      </c>
      <c r="K1036" s="135"/>
      <c r="L1036" s="118" t="s">
        <v>585</v>
      </c>
    </row>
    <row r="1037" spans="2:12">
      <c r="B1037" s="89"/>
      <c r="C1037" s="69" t="str">
        <f t="shared" ca="1" si="5"/>
        <v>OK</v>
      </c>
      <c r="D1037" s="118" t="s">
        <v>146</v>
      </c>
      <c r="E1037" s="134">
        <v>250.705567</v>
      </c>
      <c r="F1037" s="118">
        <v>5124760031</v>
      </c>
      <c r="G1037" s="141">
        <v>45992</v>
      </c>
      <c r="H1037" s="142">
        <v>46001</v>
      </c>
      <c r="I1037" s="118" t="s">
        <v>133</v>
      </c>
      <c r="J1037" s="118" t="s">
        <v>873</v>
      </c>
      <c r="K1037" s="135"/>
      <c r="L1037" s="118" t="s">
        <v>146</v>
      </c>
    </row>
    <row r="1038" spans="2:12">
      <c r="B1038" s="89"/>
      <c r="C1038" s="69" t="str">
        <f t="shared" ca="1" si="5"/>
        <v>OK</v>
      </c>
      <c r="D1038" s="118" t="s">
        <v>148</v>
      </c>
      <c r="E1038" s="134">
        <v>250.705567</v>
      </c>
      <c r="F1038" s="118">
        <v>5124760031</v>
      </c>
      <c r="G1038" s="141">
        <v>45992</v>
      </c>
      <c r="H1038" s="142">
        <v>46001</v>
      </c>
      <c r="I1038" s="118" t="s">
        <v>133</v>
      </c>
      <c r="J1038" s="118" t="s">
        <v>873</v>
      </c>
      <c r="K1038" s="135"/>
      <c r="L1038" s="118" t="s">
        <v>148</v>
      </c>
    </row>
    <row r="1039" spans="2:12">
      <c r="B1039" s="89"/>
      <c r="C1039" s="69" t="str">
        <f t="shared" ca="1" si="5"/>
        <v>OK</v>
      </c>
      <c r="D1039" s="118" t="s">
        <v>150</v>
      </c>
      <c r="E1039" s="134">
        <v>250.705567</v>
      </c>
      <c r="F1039" s="118">
        <v>5124760031</v>
      </c>
      <c r="G1039" s="141">
        <v>45992</v>
      </c>
      <c r="H1039" s="142">
        <v>46001</v>
      </c>
      <c r="I1039" s="118" t="s">
        <v>133</v>
      </c>
      <c r="J1039" s="118" t="s">
        <v>873</v>
      </c>
      <c r="K1039" s="135"/>
      <c r="L1039" s="118" t="s">
        <v>150</v>
      </c>
    </row>
    <row r="1040" spans="2:12">
      <c r="B1040" s="89"/>
      <c r="C1040" s="69" t="str">
        <f t="shared" ca="1" si="5"/>
        <v>OK</v>
      </c>
      <c r="D1040" s="118" t="s">
        <v>152</v>
      </c>
      <c r="E1040" s="134">
        <v>338.44838399999998</v>
      </c>
      <c r="F1040" s="118">
        <v>5124760031</v>
      </c>
      <c r="G1040" s="141">
        <v>45992</v>
      </c>
      <c r="H1040" s="142">
        <v>46001</v>
      </c>
      <c r="I1040" s="118" t="s">
        <v>133</v>
      </c>
      <c r="J1040" s="118" t="s">
        <v>873</v>
      </c>
      <c r="K1040" s="135"/>
      <c r="L1040" s="118" t="s">
        <v>152</v>
      </c>
    </row>
    <row r="1041" spans="2:12">
      <c r="B1041" s="89"/>
      <c r="C1041" s="69" t="str">
        <f t="shared" ca="1" si="5"/>
        <v>OK</v>
      </c>
      <c r="D1041" s="118" t="s">
        <v>154</v>
      </c>
      <c r="E1041" s="134">
        <v>476.90704499999998</v>
      </c>
      <c r="F1041" s="118">
        <v>5124760031</v>
      </c>
      <c r="G1041" s="141">
        <v>45992</v>
      </c>
      <c r="H1041" s="142">
        <v>46001</v>
      </c>
      <c r="I1041" s="118" t="s">
        <v>133</v>
      </c>
      <c r="J1041" s="118" t="s">
        <v>873</v>
      </c>
      <c r="K1041" s="135"/>
      <c r="L1041" s="118" t="s">
        <v>154</v>
      </c>
    </row>
    <row r="1042" spans="2:12">
      <c r="B1042" s="89"/>
      <c r="C1042" s="69" t="str">
        <f t="shared" ca="1" si="5"/>
        <v>OK</v>
      </c>
      <c r="D1042" s="118" t="s">
        <v>156</v>
      </c>
      <c r="E1042" s="134">
        <v>427.63261799999998</v>
      </c>
      <c r="F1042" s="118">
        <v>5124760031</v>
      </c>
      <c r="G1042" s="141">
        <v>45992</v>
      </c>
      <c r="H1042" s="142">
        <v>46001</v>
      </c>
      <c r="I1042" s="118" t="s">
        <v>133</v>
      </c>
      <c r="J1042" s="118" t="s">
        <v>873</v>
      </c>
      <c r="K1042" s="135"/>
      <c r="L1042" s="118" t="s">
        <v>156</v>
      </c>
    </row>
    <row r="1043" spans="2:12">
      <c r="B1043" s="89"/>
      <c r="C1043" s="69" t="str">
        <f t="shared" ca="1" si="5"/>
        <v>OK</v>
      </c>
      <c r="D1043" s="118" t="s">
        <v>161</v>
      </c>
      <c r="E1043" s="134">
        <v>267.965847</v>
      </c>
      <c r="F1043" s="118">
        <v>5124760031</v>
      </c>
      <c r="G1043" s="141">
        <v>45992</v>
      </c>
      <c r="H1043" s="142">
        <v>46001</v>
      </c>
      <c r="I1043" s="118" t="s">
        <v>133</v>
      </c>
      <c r="J1043" s="118" t="s">
        <v>873</v>
      </c>
      <c r="K1043" s="135"/>
      <c r="L1043" s="118" t="s">
        <v>161</v>
      </c>
    </row>
    <row r="1044" spans="2:12">
      <c r="B1044" s="89"/>
      <c r="C1044" s="69" t="str">
        <f t="shared" ca="1" si="5"/>
        <v>OK</v>
      </c>
      <c r="D1044" s="118" t="s">
        <v>162</v>
      </c>
      <c r="E1044" s="134">
        <v>138.45866100000001</v>
      </c>
      <c r="F1044" s="118">
        <v>5124760031</v>
      </c>
      <c r="G1044" s="141">
        <v>45992</v>
      </c>
      <c r="H1044" s="142">
        <v>46001</v>
      </c>
      <c r="I1044" s="118" t="s">
        <v>133</v>
      </c>
      <c r="J1044" s="118" t="s">
        <v>873</v>
      </c>
      <c r="K1044" s="135"/>
      <c r="L1044" s="118" t="s">
        <v>162</v>
      </c>
    </row>
    <row r="1045" spans="2:12">
      <c r="B1045" s="89"/>
      <c r="C1045" s="69" t="str">
        <f t="shared" ca="1" si="5"/>
        <v>OK</v>
      </c>
      <c r="D1045" s="118" t="s">
        <v>169</v>
      </c>
      <c r="E1045" s="134">
        <v>338.44838399999998</v>
      </c>
      <c r="F1045" s="118">
        <v>5124760031</v>
      </c>
      <c r="G1045" s="141">
        <v>45992</v>
      </c>
      <c r="H1045" s="142">
        <v>46001</v>
      </c>
      <c r="I1045" s="118" t="s">
        <v>133</v>
      </c>
      <c r="J1045" s="118" t="s">
        <v>873</v>
      </c>
      <c r="K1045" s="135"/>
      <c r="L1045" s="118" t="s">
        <v>169</v>
      </c>
    </row>
    <row r="1046" spans="2:12">
      <c r="B1046" s="89"/>
      <c r="C1046" s="69" t="str">
        <f t="shared" ca="1" si="5"/>
        <v>OK</v>
      </c>
      <c r="D1046" s="118" t="s">
        <v>172</v>
      </c>
      <c r="E1046" s="134">
        <v>168.49889300000001</v>
      </c>
      <c r="F1046" s="118">
        <v>5124760031</v>
      </c>
      <c r="G1046" s="141">
        <v>45992</v>
      </c>
      <c r="H1046" s="142">
        <v>46001</v>
      </c>
      <c r="I1046" s="118" t="s">
        <v>133</v>
      </c>
      <c r="J1046" s="118" t="s">
        <v>873</v>
      </c>
      <c r="K1046" s="135"/>
      <c r="L1046" s="118" t="s">
        <v>172</v>
      </c>
    </row>
    <row r="1047" spans="2:12">
      <c r="B1047" s="89"/>
      <c r="C1047" s="69" t="str">
        <f t="shared" ca="1" si="5"/>
        <v>OK</v>
      </c>
      <c r="D1047" s="118" t="s">
        <v>175</v>
      </c>
      <c r="E1047" s="134">
        <v>250.705567</v>
      </c>
      <c r="F1047" s="118">
        <v>5124760031</v>
      </c>
      <c r="G1047" s="141">
        <v>45992</v>
      </c>
      <c r="H1047" s="142">
        <v>46001</v>
      </c>
      <c r="I1047" s="118" t="s">
        <v>133</v>
      </c>
      <c r="J1047" s="118" t="s">
        <v>873</v>
      </c>
      <c r="K1047" s="135"/>
      <c r="L1047" s="118" t="s">
        <v>175</v>
      </c>
    </row>
    <row r="1048" spans="2:12">
      <c r="B1048" s="89"/>
      <c r="C1048" s="69" t="str">
        <f t="shared" ca="1" si="5"/>
        <v>OK</v>
      </c>
      <c r="D1048" s="118" t="s">
        <v>180</v>
      </c>
      <c r="E1048" s="134">
        <v>549.33595400000013</v>
      </c>
      <c r="F1048" s="118">
        <v>5124760031</v>
      </c>
      <c r="G1048" s="141">
        <v>45992</v>
      </c>
      <c r="H1048" s="142">
        <v>46001</v>
      </c>
      <c r="I1048" s="118" t="s">
        <v>133</v>
      </c>
      <c r="J1048" s="118" t="s">
        <v>873</v>
      </c>
      <c r="K1048" s="135"/>
      <c r="L1048" s="118" t="s">
        <v>180</v>
      </c>
    </row>
    <row r="1049" spans="2:12">
      <c r="B1049" s="89"/>
      <c r="C1049" s="69" t="str">
        <f t="shared" ca="1" si="5"/>
        <v>OK</v>
      </c>
      <c r="D1049" s="118" t="s">
        <v>189</v>
      </c>
      <c r="E1049" s="134">
        <v>166.010842</v>
      </c>
      <c r="F1049" s="118">
        <v>5124760031</v>
      </c>
      <c r="G1049" s="141">
        <v>45992</v>
      </c>
      <c r="H1049" s="142">
        <v>46001</v>
      </c>
      <c r="I1049" s="118" t="s">
        <v>133</v>
      </c>
      <c r="J1049" s="118" t="s">
        <v>873</v>
      </c>
      <c r="K1049" s="135"/>
      <c r="L1049" s="118" t="s">
        <v>189</v>
      </c>
    </row>
    <row r="1050" spans="2:12">
      <c r="B1050" s="89"/>
      <c r="C1050" s="69" t="str">
        <f t="shared" ca="1" si="5"/>
        <v>OK</v>
      </c>
      <c r="D1050" s="118" t="s">
        <v>191</v>
      </c>
      <c r="E1050" s="134">
        <v>176.92705100000001</v>
      </c>
      <c r="F1050" s="118">
        <v>5124760031</v>
      </c>
      <c r="G1050" s="141">
        <v>45992</v>
      </c>
      <c r="H1050" s="142">
        <v>46001</v>
      </c>
      <c r="I1050" s="118" t="s">
        <v>133</v>
      </c>
      <c r="J1050" s="118" t="s">
        <v>873</v>
      </c>
      <c r="K1050" s="135"/>
      <c r="L1050" s="118" t="s">
        <v>191</v>
      </c>
    </row>
    <row r="1051" spans="2:12">
      <c r="B1051" s="89"/>
      <c r="C1051" s="69" t="str">
        <f t="shared" ca="1" si="5"/>
        <v>OK</v>
      </c>
      <c r="D1051" s="118" t="s">
        <v>195</v>
      </c>
      <c r="E1051" s="134">
        <v>166.010842</v>
      </c>
      <c r="F1051" s="118">
        <v>5124760031</v>
      </c>
      <c r="G1051" s="141">
        <v>45992</v>
      </c>
      <c r="H1051" s="142">
        <v>46001</v>
      </c>
      <c r="I1051" s="118" t="s">
        <v>133</v>
      </c>
      <c r="J1051" s="118" t="s">
        <v>873</v>
      </c>
      <c r="K1051" s="135"/>
      <c r="L1051" s="118" t="s">
        <v>195</v>
      </c>
    </row>
    <row r="1052" spans="2:12">
      <c r="B1052" s="89"/>
      <c r="C1052" s="69" t="str">
        <f t="shared" ca="1" si="5"/>
        <v>OK</v>
      </c>
      <c r="D1052" s="118" t="s">
        <v>196</v>
      </c>
      <c r="E1052" s="134">
        <v>138.45866100000001</v>
      </c>
      <c r="F1052" s="118">
        <v>5124760031</v>
      </c>
      <c r="G1052" s="141">
        <v>45992</v>
      </c>
      <c r="H1052" s="142">
        <v>46001</v>
      </c>
      <c r="I1052" s="118" t="s">
        <v>133</v>
      </c>
      <c r="J1052" s="118" t="s">
        <v>873</v>
      </c>
      <c r="K1052" s="135"/>
      <c r="L1052" s="118" t="s">
        <v>196</v>
      </c>
    </row>
    <row r="1053" spans="2:12">
      <c r="B1053" s="89"/>
      <c r="C1053" s="69" t="str">
        <f t="shared" ca="1" si="5"/>
        <v>OK</v>
      </c>
      <c r="D1053" s="118" t="s">
        <v>460</v>
      </c>
      <c r="E1053" s="134">
        <v>166.010842</v>
      </c>
      <c r="F1053" s="118">
        <v>5124760031</v>
      </c>
      <c r="G1053" s="141">
        <v>45992</v>
      </c>
      <c r="H1053" s="142">
        <v>46001</v>
      </c>
      <c r="I1053" s="118" t="s">
        <v>133</v>
      </c>
      <c r="J1053" s="118" t="s">
        <v>873</v>
      </c>
      <c r="K1053" s="135"/>
      <c r="L1053" s="118" t="s">
        <v>460</v>
      </c>
    </row>
    <row r="1054" spans="2:12">
      <c r="B1054" s="89"/>
      <c r="C1054" s="69" t="str">
        <f t="shared" ca="1" si="5"/>
        <v>OK</v>
      </c>
      <c r="D1054" s="118" t="s">
        <v>198</v>
      </c>
      <c r="E1054" s="134">
        <v>176.92705100000001</v>
      </c>
      <c r="F1054" s="118">
        <v>5124760031</v>
      </c>
      <c r="G1054" s="141">
        <v>45992</v>
      </c>
      <c r="H1054" s="142">
        <v>46001</v>
      </c>
      <c r="I1054" s="118" t="s">
        <v>133</v>
      </c>
      <c r="J1054" s="118" t="s">
        <v>873</v>
      </c>
      <c r="K1054" s="135"/>
      <c r="L1054" s="118" t="s">
        <v>198</v>
      </c>
    </row>
    <row r="1055" spans="2:12">
      <c r="B1055" s="89"/>
      <c r="C1055" s="69" t="str">
        <f t="shared" ca="1" si="5"/>
        <v>OK</v>
      </c>
      <c r="D1055" s="118" t="s">
        <v>201</v>
      </c>
      <c r="E1055" s="134">
        <v>176.92705100000001</v>
      </c>
      <c r="F1055" s="118">
        <v>5124760031</v>
      </c>
      <c r="G1055" s="141">
        <v>45992</v>
      </c>
      <c r="H1055" s="142">
        <v>46001</v>
      </c>
      <c r="I1055" s="118" t="s">
        <v>133</v>
      </c>
      <c r="J1055" s="118" t="s">
        <v>873</v>
      </c>
      <c r="K1055" s="135"/>
      <c r="L1055" s="118" t="s">
        <v>201</v>
      </c>
    </row>
    <row r="1056" spans="2:12">
      <c r="B1056" s="89"/>
      <c r="C1056" s="69" t="str">
        <f t="shared" ca="1" si="5"/>
        <v>OK</v>
      </c>
      <c r="D1056" s="118" t="s">
        <v>206</v>
      </c>
      <c r="E1056" s="134">
        <v>611.64740100000006</v>
      </c>
      <c r="F1056" s="118">
        <v>5124760031</v>
      </c>
      <c r="G1056" s="141">
        <v>45992</v>
      </c>
      <c r="H1056" s="142">
        <v>46001</v>
      </c>
      <c r="I1056" s="118" t="s">
        <v>133</v>
      </c>
      <c r="J1056" s="118" t="s">
        <v>873</v>
      </c>
      <c r="K1056" s="135"/>
      <c r="L1056" s="118" t="s">
        <v>206</v>
      </c>
    </row>
    <row r="1057" spans="2:12">
      <c r="B1057" s="89"/>
      <c r="C1057" s="69" t="str">
        <f t="shared" ca="1" si="5"/>
        <v>Incompleto</v>
      </c>
      <c r="D1057" s="118" t="s">
        <v>698</v>
      </c>
      <c r="E1057" s="134">
        <v>138.45866100000001</v>
      </c>
      <c r="F1057" s="118">
        <v>5124760031</v>
      </c>
      <c r="G1057" s="141">
        <v>45992</v>
      </c>
      <c r="H1057" s="142">
        <v>46001</v>
      </c>
      <c r="I1057" s="118" t="s">
        <v>133</v>
      </c>
      <c r="J1057" s="118" t="s">
        <v>873</v>
      </c>
      <c r="K1057" s="135"/>
      <c r="L1057" s="118" t="s">
        <v>698</v>
      </c>
    </row>
    <row r="1058" spans="2:12">
      <c r="B1058" s="89"/>
      <c r="C1058" s="69" t="str">
        <f t="shared" ca="1" si="5"/>
        <v>OK</v>
      </c>
      <c r="D1058" s="118" t="s">
        <v>210</v>
      </c>
      <c r="E1058" s="134">
        <v>138.45866100000001</v>
      </c>
      <c r="F1058" s="118">
        <v>5124760031</v>
      </c>
      <c r="G1058" s="141">
        <v>45992</v>
      </c>
      <c r="H1058" s="142">
        <v>46001</v>
      </c>
      <c r="I1058" s="118" t="s">
        <v>133</v>
      </c>
      <c r="J1058" s="118" t="s">
        <v>873</v>
      </c>
      <c r="K1058" s="135"/>
      <c r="L1058" s="118" t="s">
        <v>210</v>
      </c>
    </row>
    <row r="1059" spans="2:12">
      <c r="B1059" s="89"/>
      <c r="C1059" s="69" t="str">
        <f t="shared" ca="1" si="5"/>
        <v>OK</v>
      </c>
      <c r="D1059" s="118" t="s">
        <v>213</v>
      </c>
      <c r="E1059" s="134">
        <v>176.92705100000001</v>
      </c>
      <c r="F1059" s="118">
        <v>5124760031</v>
      </c>
      <c r="G1059" s="141">
        <v>45992</v>
      </c>
      <c r="H1059" s="142">
        <v>46001</v>
      </c>
      <c r="I1059" s="118" t="s">
        <v>133</v>
      </c>
      <c r="J1059" s="118" t="s">
        <v>873</v>
      </c>
      <c r="K1059" s="135"/>
      <c r="L1059" s="118" t="s">
        <v>213</v>
      </c>
    </row>
    <row r="1060" spans="2:12">
      <c r="B1060" s="89"/>
      <c r="C1060" s="69" t="str">
        <f t="shared" ca="1" si="5"/>
        <v>OK</v>
      </c>
      <c r="D1060" s="118" t="s">
        <v>215</v>
      </c>
      <c r="E1060" s="134">
        <v>166.010842</v>
      </c>
      <c r="F1060" s="118">
        <v>5124760031</v>
      </c>
      <c r="G1060" s="141">
        <v>45992</v>
      </c>
      <c r="H1060" s="142">
        <v>46001</v>
      </c>
      <c r="I1060" s="118" t="s">
        <v>133</v>
      </c>
      <c r="J1060" s="118" t="s">
        <v>873</v>
      </c>
      <c r="K1060" s="135"/>
      <c r="L1060" s="118" t="s">
        <v>215</v>
      </c>
    </row>
    <row r="1061" spans="2:12">
      <c r="B1061" s="89"/>
      <c r="C1061" s="69" t="str">
        <f t="shared" ca="1" si="5"/>
        <v>OK</v>
      </c>
      <c r="D1061" s="118" t="s">
        <v>218</v>
      </c>
      <c r="E1061" s="134">
        <v>101.955005</v>
      </c>
      <c r="F1061" s="118">
        <v>5124760031</v>
      </c>
      <c r="G1061" s="141">
        <v>45992</v>
      </c>
      <c r="H1061" s="142">
        <v>46001</v>
      </c>
      <c r="I1061" s="118" t="s">
        <v>133</v>
      </c>
      <c r="J1061" s="118" t="s">
        <v>873</v>
      </c>
      <c r="K1061" s="135"/>
      <c r="L1061" s="118" t="s">
        <v>218</v>
      </c>
    </row>
    <row r="1062" spans="2:12">
      <c r="B1062" s="89"/>
      <c r="C1062" s="69" t="str">
        <f t="shared" ca="1" si="5"/>
        <v>OK</v>
      </c>
      <c r="D1062" s="118" t="s">
        <v>221</v>
      </c>
      <c r="E1062" s="134">
        <v>152.30360899999999</v>
      </c>
      <c r="F1062" s="118">
        <v>5124760031</v>
      </c>
      <c r="G1062" s="141">
        <v>45992</v>
      </c>
      <c r="H1062" s="142">
        <v>46001</v>
      </c>
      <c r="I1062" s="118" t="s">
        <v>133</v>
      </c>
      <c r="J1062" s="118" t="s">
        <v>873</v>
      </c>
      <c r="K1062" s="135"/>
      <c r="L1062" s="118" t="s">
        <v>221</v>
      </c>
    </row>
    <row r="1063" spans="2:12">
      <c r="B1063" s="89"/>
      <c r="C1063" s="69" t="str">
        <f t="shared" ca="1" si="5"/>
        <v>OK</v>
      </c>
      <c r="D1063" s="118" t="s">
        <v>223</v>
      </c>
      <c r="E1063" s="134">
        <v>168.49889300000001</v>
      </c>
      <c r="F1063" s="118">
        <v>5124760031</v>
      </c>
      <c r="G1063" s="141">
        <v>45992</v>
      </c>
      <c r="H1063" s="142">
        <v>46001</v>
      </c>
      <c r="I1063" s="118" t="s">
        <v>133</v>
      </c>
      <c r="J1063" s="118" t="s">
        <v>873</v>
      </c>
      <c r="K1063" s="135"/>
      <c r="L1063" s="118" t="s">
        <v>223</v>
      </c>
    </row>
    <row r="1064" spans="2:12">
      <c r="B1064" s="89"/>
      <c r="C1064" s="69" t="str">
        <f t="shared" ca="1" si="5"/>
        <v>OK</v>
      </c>
      <c r="D1064" s="118" t="s">
        <v>226</v>
      </c>
      <c r="E1064" s="134">
        <v>138.45866100000001</v>
      </c>
      <c r="F1064" s="118">
        <v>5124760031</v>
      </c>
      <c r="G1064" s="141">
        <v>45992</v>
      </c>
      <c r="H1064" s="142">
        <v>46001</v>
      </c>
      <c r="I1064" s="118" t="s">
        <v>133</v>
      </c>
      <c r="J1064" s="118" t="s">
        <v>873</v>
      </c>
      <c r="K1064" s="135"/>
      <c r="L1064" s="118" t="s">
        <v>226</v>
      </c>
    </row>
    <row r="1065" spans="2:12">
      <c r="B1065" s="89"/>
      <c r="C1065" s="69" t="str">
        <f t="shared" ca="1" si="5"/>
        <v>OK</v>
      </c>
      <c r="D1065" s="118" t="s">
        <v>232</v>
      </c>
      <c r="E1065" s="134">
        <v>750.10606200000007</v>
      </c>
      <c r="F1065" s="118">
        <v>5124760031</v>
      </c>
      <c r="G1065" s="141">
        <v>45992</v>
      </c>
      <c r="H1065" s="142">
        <v>46001</v>
      </c>
      <c r="I1065" s="118" t="s">
        <v>133</v>
      </c>
      <c r="J1065" s="118" t="s">
        <v>873</v>
      </c>
      <c r="K1065" s="135"/>
      <c r="L1065" s="118" t="s">
        <v>232</v>
      </c>
    </row>
    <row r="1066" spans="2:12">
      <c r="B1066" s="89"/>
      <c r="C1066" s="69" t="str">
        <f t="shared" ca="1" si="5"/>
        <v>OK</v>
      </c>
      <c r="D1066" s="118" t="s">
        <v>233</v>
      </c>
      <c r="E1066" s="134">
        <v>304.60721799999999</v>
      </c>
      <c r="F1066" s="118">
        <v>5124760031</v>
      </c>
      <c r="G1066" s="141">
        <v>45992</v>
      </c>
      <c r="H1066" s="142">
        <v>46001</v>
      </c>
      <c r="I1066" s="118" t="s">
        <v>133</v>
      </c>
      <c r="J1066" s="118" t="s">
        <v>873</v>
      </c>
      <c r="K1066" s="135"/>
      <c r="L1066" s="118" t="s">
        <v>233</v>
      </c>
    </row>
    <row r="1067" spans="2:12">
      <c r="B1067" s="89"/>
      <c r="C1067" s="69" t="str">
        <f t="shared" ca="1" si="5"/>
        <v>OK</v>
      </c>
      <c r="D1067" s="118" t="s">
        <v>235</v>
      </c>
      <c r="E1067" s="134">
        <v>440.40338899999995</v>
      </c>
      <c r="F1067" s="118">
        <v>5124760031</v>
      </c>
      <c r="G1067" s="141">
        <v>45992</v>
      </c>
      <c r="H1067" s="142">
        <v>46001</v>
      </c>
      <c r="I1067" s="118" t="s">
        <v>133</v>
      </c>
      <c r="J1067" s="118" t="s">
        <v>873</v>
      </c>
      <c r="K1067" s="135"/>
      <c r="L1067" s="118" t="s">
        <v>235</v>
      </c>
    </row>
    <row r="1068" spans="2:12">
      <c r="B1068" s="89"/>
      <c r="C1068" s="69" t="str">
        <f t="shared" ca="1" si="5"/>
        <v>OK</v>
      </c>
      <c r="D1068" s="118" t="s">
        <v>236</v>
      </c>
      <c r="E1068" s="134">
        <v>501.411134</v>
      </c>
      <c r="F1068" s="118">
        <v>5124760031</v>
      </c>
      <c r="G1068" s="141">
        <v>45992</v>
      </c>
      <c r="H1068" s="142">
        <v>46001</v>
      </c>
      <c r="I1068" s="118" t="s">
        <v>133</v>
      </c>
      <c r="J1068" s="118" t="s">
        <v>873</v>
      </c>
      <c r="K1068" s="135"/>
      <c r="L1068" s="118" t="s">
        <v>236</v>
      </c>
    </row>
    <row r="1069" spans="2:12">
      <c r="B1069" s="89"/>
      <c r="C1069" s="69" t="str">
        <f t="shared" ca="1" si="5"/>
        <v>Incompleto</v>
      </c>
      <c r="D1069" s="118" t="s">
        <v>703</v>
      </c>
      <c r="E1069" s="134">
        <v>138.45866100000001</v>
      </c>
      <c r="F1069" s="118">
        <v>5124760031</v>
      </c>
      <c r="G1069" s="141">
        <v>45992</v>
      </c>
      <c r="H1069" s="142">
        <v>46001</v>
      </c>
      <c r="I1069" s="118" t="s">
        <v>133</v>
      </c>
      <c r="J1069" s="118" t="s">
        <v>873</v>
      </c>
      <c r="K1069" s="135"/>
      <c r="L1069" s="118" t="s">
        <v>703</v>
      </c>
    </row>
    <row r="1070" spans="2:12">
      <c r="B1070" s="89"/>
      <c r="C1070" s="69" t="str">
        <f t="shared" ca="1" si="5"/>
        <v>OK</v>
      </c>
      <c r="D1070" s="118" t="s">
        <v>249</v>
      </c>
      <c r="E1070" s="134">
        <v>168.49889300000001</v>
      </c>
      <c r="F1070" s="118">
        <v>5124760031</v>
      </c>
      <c r="G1070" s="141">
        <v>45992</v>
      </c>
      <c r="H1070" s="142">
        <v>46001</v>
      </c>
      <c r="I1070" s="118" t="s">
        <v>133</v>
      </c>
      <c r="J1070" s="118" t="s">
        <v>873</v>
      </c>
      <c r="K1070" s="135"/>
      <c r="L1070" s="118" t="s">
        <v>249</v>
      </c>
    </row>
    <row r="1071" spans="2:12">
      <c r="B1071" s="89"/>
      <c r="C1071" s="69" t="str">
        <f t="shared" ca="1" si="5"/>
        <v>Incompleto</v>
      </c>
      <c r="D1071" s="118" t="s">
        <v>252</v>
      </c>
      <c r="E1071" s="134">
        <v>176.92705100000001</v>
      </c>
      <c r="F1071" s="118">
        <v>5124760031</v>
      </c>
      <c r="G1071" s="141">
        <v>45992</v>
      </c>
      <c r="H1071" s="142">
        <v>46001</v>
      </c>
      <c r="I1071" s="118" t="s">
        <v>133</v>
      </c>
      <c r="J1071" s="118" t="s">
        <v>873</v>
      </c>
      <c r="K1071" s="135"/>
      <c r="L1071" s="118" t="s">
        <v>252</v>
      </c>
    </row>
    <row r="1072" spans="2:12">
      <c r="B1072" s="89"/>
      <c r="C1072" s="69" t="str">
        <f t="shared" ca="1" si="5"/>
        <v>OK</v>
      </c>
      <c r="D1072" s="118" t="s">
        <v>253</v>
      </c>
      <c r="E1072" s="134">
        <v>267.965847</v>
      </c>
      <c r="F1072" s="118">
        <v>5124760031</v>
      </c>
      <c r="G1072" s="141">
        <v>45992</v>
      </c>
      <c r="H1072" s="142">
        <v>46001</v>
      </c>
      <c r="I1072" s="118" t="s">
        <v>133</v>
      </c>
      <c r="J1072" s="118" t="s">
        <v>873</v>
      </c>
      <c r="K1072" s="135"/>
      <c r="L1072" s="118" t="s">
        <v>253</v>
      </c>
    </row>
    <row r="1073" spans="2:12">
      <c r="B1073" s="89"/>
      <c r="C1073" s="69" t="str">
        <f t="shared" ca="1" si="5"/>
        <v>OK</v>
      </c>
      <c r="D1073" s="118" t="s">
        <v>437</v>
      </c>
      <c r="E1073" s="134">
        <v>272.49208000000004</v>
      </c>
      <c r="F1073" s="118">
        <v>5124760031</v>
      </c>
      <c r="G1073" s="141">
        <v>45992</v>
      </c>
      <c r="H1073" s="142">
        <v>46001</v>
      </c>
      <c r="I1073" s="118" t="s">
        <v>133</v>
      </c>
      <c r="J1073" s="118" t="s">
        <v>873</v>
      </c>
      <c r="K1073" s="135"/>
      <c r="L1073" s="118" t="s">
        <v>437</v>
      </c>
    </row>
    <row r="1074" spans="2:12">
      <c r="B1074" s="89"/>
      <c r="C1074" s="69" t="str">
        <f t="shared" ca="1" si="5"/>
        <v>OK</v>
      </c>
      <c r="D1074" s="118" t="s">
        <v>266</v>
      </c>
      <c r="E1074" s="134">
        <v>138.45866100000001</v>
      </c>
      <c r="F1074" s="118">
        <v>5124760031</v>
      </c>
      <c r="G1074" s="141">
        <v>45992</v>
      </c>
      <c r="H1074" s="142">
        <v>46001</v>
      </c>
      <c r="I1074" s="118" t="s">
        <v>133</v>
      </c>
      <c r="J1074" s="118" t="s">
        <v>873</v>
      </c>
      <c r="K1074" s="135"/>
      <c r="L1074" s="118" t="s">
        <v>266</v>
      </c>
    </row>
    <row r="1075" spans="2:12">
      <c r="B1075" s="89"/>
      <c r="C1075" s="69" t="str">
        <f t="shared" ca="1" si="5"/>
        <v>OK</v>
      </c>
      <c r="D1075" s="118" t="s">
        <v>439</v>
      </c>
      <c r="E1075" s="134">
        <v>138.45866100000001</v>
      </c>
      <c r="F1075" s="118">
        <v>5124760031</v>
      </c>
      <c r="G1075" s="141">
        <v>45992</v>
      </c>
      <c r="H1075" s="142">
        <v>46001</v>
      </c>
      <c r="I1075" s="118" t="s">
        <v>133</v>
      </c>
      <c r="J1075" s="118" t="s">
        <v>873</v>
      </c>
      <c r="K1075" s="135"/>
      <c r="L1075" s="118" t="s">
        <v>439</v>
      </c>
    </row>
    <row r="1076" spans="2:12">
      <c r="B1076" s="89"/>
      <c r="C1076" s="69" t="str">
        <f t="shared" ca="1" si="5"/>
        <v>OK</v>
      </c>
      <c r="D1076" s="118" t="s">
        <v>267</v>
      </c>
      <c r="E1076" s="134">
        <v>138.45866100000001</v>
      </c>
      <c r="F1076" s="118">
        <v>5124760031</v>
      </c>
      <c r="G1076" s="141">
        <v>45992</v>
      </c>
      <c r="H1076" s="142">
        <v>46001</v>
      </c>
      <c r="I1076" s="118" t="s">
        <v>133</v>
      </c>
      <c r="J1076" s="118" t="s">
        <v>873</v>
      </c>
      <c r="K1076" s="135"/>
      <c r="L1076" s="118" t="s">
        <v>267</v>
      </c>
    </row>
    <row r="1077" spans="2:12">
      <c r="B1077" s="89"/>
      <c r="C1077" s="69" t="str">
        <f t="shared" ca="1" si="5"/>
        <v>OK</v>
      </c>
      <c r="D1077" s="118" t="s">
        <v>270</v>
      </c>
      <c r="E1077" s="134">
        <v>369.92085199999997</v>
      </c>
      <c r="F1077" s="118">
        <v>5124760031</v>
      </c>
      <c r="G1077" s="141">
        <v>45992</v>
      </c>
      <c r="H1077" s="142">
        <v>46001</v>
      </c>
      <c r="I1077" s="118" t="s">
        <v>133</v>
      </c>
      <c r="J1077" s="118" t="s">
        <v>873</v>
      </c>
      <c r="K1077" s="135"/>
      <c r="L1077" s="118" t="s">
        <v>270</v>
      </c>
    </row>
    <row r="1078" spans="2:12">
      <c r="B1078" s="89"/>
      <c r="C1078" s="69" t="str">
        <f t="shared" ca="1" si="5"/>
        <v>OK</v>
      </c>
      <c r="D1078" s="118" t="s">
        <v>527</v>
      </c>
      <c r="E1078" s="134">
        <v>138.47374199999999</v>
      </c>
      <c r="F1078" s="118">
        <v>5124760031</v>
      </c>
      <c r="G1078" s="141">
        <v>45992</v>
      </c>
      <c r="H1078" s="142">
        <v>46001</v>
      </c>
      <c r="I1078" s="118" t="s">
        <v>133</v>
      </c>
      <c r="J1078" s="118" t="s">
        <v>873</v>
      </c>
      <c r="K1078" s="135"/>
      <c r="L1078" s="118" t="s">
        <v>527</v>
      </c>
    </row>
    <row r="1079" spans="2:12">
      <c r="B1079" s="89"/>
      <c r="C1079" s="69" t="str">
        <f t="shared" ca="1" si="5"/>
        <v>OK</v>
      </c>
      <c r="D1079" s="118" t="s">
        <v>475</v>
      </c>
      <c r="E1079" s="134">
        <v>152.32019799999998</v>
      </c>
      <c r="F1079" s="118">
        <v>5124760031</v>
      </c>
      <c r="G1079" s="141">
        <v>45992</v>
      </c>
      <c r="H1079" s="142">
        <v>46001</v>
      </c>
      <c r="I1079" s="118" t="s">
        <v>133</v>
      </c>
      <c r="J1079" s="118" t="s">
        <v>873</v>
      </c>
      <c r="K1079" s="135"/>
      <c r="L1079" s="118" t="s">
        <v>475</v>
      </c>
    </row>
    <row r="1080" spans="2:12">
      <c r="B1080" s="89"/>
      <c r="C1080" s="69" t="str">
        <f t="shared" ca="1" si="5"/>
        <v>OK</v>
      </c>
      <c r="D1080" s="118" t="s">
        <v>279</v>
      </c>
      <c r="E1080" s="134">
        <v>267.99503399999998</v>
      </c>
      <c r="F1080" s="118">
        <v>5124760031</v>
      </c>
      <c r="G1080" s="141">
        <v>45992</v>
      </c>
      <c r="H1080" s="142">
        <v>46001</v>
      </c>
      <c r="I1080" s="118" t="s">
        <v>133</v>
      </c>
      <c r="J1080" s="118" t="s">
        <v>873</v>
      </c>
      <c r="K1080" s="135"/>
      <c r="L1080" s="118" t="s">
        <v>279</v>
      </c>
    </row>
    <row r="1081" spans="2:12">
      <c r="B1081" s="89"/>
      <c r="C1081" s="69" t="str">
        <f t="shared" ca="1" si="5"/>
        <v>OK</v>
      </c>
      <c r="D1081" s="118" t="s">
        <v>281</v>
      </c>
      <c r="E1081" s="134">
        <v>166.02892399999999</v>
      </c>
      <c r="F1081" s="118">
        <v>5124760031</v>
      </c>
      <c r="G1081" s="141">
        <v>45992</v>
      </c>
      <c r="H1081" s="142">
        <v>46001</v>
      </c>
      <c r="I1081" s="118" t="s">
        <v>133</v>
      </c>
      <c r="J1081" s="118" t="s">
        <v>873</v>
      </c>
      <c r="K1081" s="135"/>
      <c r="L1081" s="118" t="s">
        <v>281</v>
      </c>
    </row>
    <row r="1082" spans="2:12">
      <c r="B1082" s="89"/>
      <c r="C1082" s="69" t="str">
        <f t="shared" ca="1" si="5"/>
        <v>Incompleto</v>
      </c>
      <c r="D1082" s="118" t="s">
        <v>702</v>
      </c>
      <c r="E1082" s="134">
        <v>138.47374199999999</v>
      </c>
      <c r="F1082" s="118">
        <v>5124760031</v>
      </c>
      <c r="G1082" s="141">
        <v>45992</v>
      </c>
      <c r="H1082" s="142">
        <v>46001</v>
      </c>
      <c r="I1082" s="118" t="s">
        <v>133</v>
      </c>
      <c r="J1082" s="118" t="s">
        <v>873</v>
      </c>
      <c r="K1082" s="135"/>
      <c r="L1082" s="118" t="s">
        <v>702</v>
      </c>
    </row>
    <row r="1083" spans="2:12">
      <c r="B1083" s="89"/>
      <c r="C1083" s="69" t="str">
        <f t="shared" ca="1" si="5"/>
        <v>Incompleto</v>
      </c>
      <c r="D1083" s="118" t="s">
        <v>971</v>
      </c>
      <c r="E1083" s="134">
        <v>101.96610999999999</v>
      </c>
      <c r="F1083" s="118">
        <v>5124760031</v>
      </c>
      <c r="G1083" s="141">
        <v>45992</v>
      </c>
      <c r="H1083" s="142">
        <v>46001</v>
      </c>
      <c r="I1083" s="118" t="s">
        <v>133</v>
      </c>
      <c r="J1083" s="118" t="s">
        <v>873</v>
      </c>
      <c r="K1083" s="135"/>
      <c r="L1083" s="118" t="s">
        <v>971</v>
      </c>
    </row>
    <row r="1084" spans="2:12">
      <c r="B1084" s="89"/>
      <c r="C1084" s="69" t="str">
        <f t="shared" ca="1" si="5"/>
        <v>OK</v>
      </c>
      <c r="D1084" s="118" t="s">
        <v>289</v>
      </c>
      <c r="E1084" s="134">
        <v>267.99503399999998</v>
      </c>
      <c r="F1084" s="118">
        <v>5124760031</v>
      </c>
      <c r="G1084" s="141">
        <v>45992</v>
      </c>
      <c r="H1084" s="142">
        <v>46001</v>
      </c>
      <c r="I1084" s="118" t="s">
        <v>133</v>
      </c>
      <c r="J1084" s="118" t="s">
        <v>873</v>
      </c>
      <c r="K1084" s="135"/>
      <c r="L1084" s="118" t="s">
        <v>289</v>
      </c>
    </row>
    <row r="1085" spans="2:12">
      <c r="B1085" s="89"/>
      <c r="C1085" s="69" t="str">
        <f t="shared" ca="1" si="5"/>
        <v>Incompleto</v>
      </c>
      <c r="D1085" s="118" t="s">
        <v>296</v>
      </c>
      <c r="E1085" s="134">
        <v>138.47374199999999</v>
      </c>
      <c r="F1085" s="118">
        <v>5124760031</v>
      </c>
      <c r="G1085" s="141">
        <v>45992</v>
      </c>
      <c r="H1085" s="142">
        <v>46001</v>
      </c>
      <c r="I1085" s="118" t="s">
        <v>133</v>
      </c>
      <c r="J1085" s="118" t="s">
        <v>873</v>
      </c>
      <c r="K1085" s="135"/>
      <c r="L1085" s="118" t="s">
        <v>296</v>
      </c>
    </row>
    <row r="1086" spans="2:12">
      <c r="B1086" s="89"/>
      <c r="C1086" s="69" t="str">
        <f t="shared" ca="1" si="5"/>
        <v>OK</v>
      </c>
      <c r="D1086" s="118" t="s">
        <v>297</v>
      </c>
      <c r="E1086" s="134">
        <v>593.13883599999997</v>
      </c>
      <c r="F1086" s="118">
        <v>5124760031</v>
      </c>
      <c r="G1086" s="141">
        <v>45992</v>
      </c>
      <c r="H1086" s="142">
        <v>46001</v>
      </c>
      <c r="I1086" s="118" t="s">
        <v>133</v>
      </c>
      <c r="J1086" s="118" t="s">
        <v>873</v>
      </c>
      <c r="K1086" s="135"/>
      <c r="L1086" s="118" t="s">
        <v>297</v>
      </c>
    </row>
    <row r="1087" spans="2:12">
      <c r="B1087" s="89"/>
      <c r="C1087" s="69" t="str">
        <f t="shared" ca="1" si="5"/>
        <v>OK</v>
      </c>
      <c r="D1087" s="118" t="s">
        <v>302</v>
      </c>
      <c r="E1087" s="134">
        <v>138.47374199999999</v>
      </c>
      <c r="F1087" s="118">
        <v>5124760031</v>
      </c>
      <c r="G1087" s="141">
        <v>45992</v>
      </c>
      <c r="H1087" s="142">
        <v>46001</v>
      </c>
      <c r="I1087" s="118" t="s">
        <v>133</v>
      </c>
      <c r="J1087" s="118" t="s">
        <v>873</v>
      </c>
      <c r="K1087" s="135"/>
      <c r="L1087" s="118" t="s">
        <v>302</v>
      </c>
    </row>
    <row r="1088" spans="2:12">
      <c r="B1088" s="89"/>
      <c r="C1088" s="69" t="str">
        <f t="shared" ca="1" si="5"/>
        <v>OK</v>
      </c>
      <c r="D1088" s="118" t="s">
        <v>441</v>
      </c>
      <c r="E1088" s="134">
        <v>152.32019799999998</v>
      </c>
      <c r="F1088" s="118">
        <v>5124760031</v>
      </c>
      <c r="G1088" s="141">
        <v>45992</v>
      </c>
      <c r="H1088" s="142">
        <v>46001</v>
      </c>
      <c r="I1088" s="118" t="s">
        <v>133</v>
      </c>
      <c r="J1088" s="118" t="s">
        <v>873</v>
      </c>
      <c r="K1088" s="135"/>
      <c r="L1088" s="118" t="s">
        <v>441</v>
      </c>
    </row>
    <row r="1089" spans="2:12">
      <c r="B1089" s="89"/>
      <c r="C1089" s="69" t="str">
        <f t="shared" ca="1" si="5"/>
        <v>OK</v>
      </c>
      <c r="D1089" s="118" t="s">
        <v>311</v>
      </c>
      <c r="E1089" s="134">
        <v>334.54616999999996</v>
      </c>
      <c r="F1089" s="118">
        <v>5124760031</v>
      </c>
      <c r="G1089" s="141">
        <v>45992</v>
      </c>
      <c r="H1089" s="142">
        <v>46001</v>
      </c>
      <c r="I1089" s="118" t="s">
        <v>133</v>
      </c>
      <c r="J1089" s="118" t="s">
        <v>873</v>
      </c>
      <c r="K1089" s="135"/>
      <c r="L1089" s="118" t="s">
        <v>311</v>
      </c>
    </row>
    <row r="1090" spans="2:12">
      <c r="B1090" s="89"/>
      <c r="C1090" s="69" t="str">
        <f t="shared" ca="1" si="5"/>
        <v>OK</v>
      </c>
      <c r="D1090" s="118" t="s">
        <v>313</v>
      </c>
      <c r="E1090" s="134">
        <v>250.73287399999998</v>
      </c>
      <c r="F1090" s="118">
        <v>5124760031</v>
      </c>
      <c r="G1090" s="141">
        <v>45992</v>
      </c>
      <c r="H1090" s="142">
        <v>46001</v>
      </c>
      <c r="I1090" s="118" t="s">
        <v>133</v>
      </c>
      <c r="J1090" s="118" t="s">
        <v>873</v>
      </c>
      <c r="K1090" s="135"/>
      <c r="L1090" s="118" t="s">
        <v>313</v>
      </c>
    </row>
    <row r="1091" spans="2:12">
      <c r="B1091" s="89"/>
      <c r="C1091" s="69" t="str">
        <f t="shared" ca="1" si="5"/>
        <v>OK</v>
      </c>
      <c r="D1091" s="118" t="s">
        <v>316</v>
      </c>
      <c r="E1091" s="134">
        <v>176.94632199999998</v>
      </c>
      <c r="F1091" s="118">
        <v>5124760031</v>
      </c>
      <c r="G1091" s="141">
        <v>45992</v>
      </c>
      <c r="H1091" s="142">
        <v>46001</v>
      </c>
      <c r="I1091" s="118" t="s">
        <v>133</v>
      </c>
      <c r="J1091" s="118" t="s">
        <v>873</v>
      </c>
      <c r="K1091" s="135"/>
      <c r="L1091" s="118" t="s">
        <v>316</v>
      </c>
    </row>
    <row r="1092" spans="2:12">
      <c r="B1092" s="89"/>
      <c r="C1092" s="69" t="str">
        <f t="shared" ca="1" si="5"/>
        <v>OK</v>
      </c>
      <c r="D1092" s="118" t="s">
        <v>317</v>
      </c>
      <c r="E1092" s="134">
        <v>168.51724599999997</v>
      </c>
      <c r="F1092" s="118">
        <v>5124760031</v>
      </c>
      <c r="G1092" s="141">
        <v>45992</v>
      </c>
      <c r="H1092" s="142">
        <v>46001</v>
      </c>
      <c r="I1092" s="118" t="s">
        <v>133</v>
      </c>
      <c r="J1092" s="118" t="s">
        <v>873</v>
      </c>
      <c r="K1092" s="135"/>
      <c r="L1092" s="118" t="s">
        <v>317</v>
      </c>
    </row>
    <row r="1093" spans="2:12">
      <c r="B1093" s="89"/>
      <c r="C1093" s="69" t="str">
        <f t="shared" ca="1" si="5"/>
        <v>OK</v>
      </c>
      <c r="D1093" s="118" t="s">
        <v>321</v>
      </c>
      <c r="E1093" s="134">
        <v>267.99503399999998</v>
      </c>
      <c r="F1093" s="118">
        <v>5124760031</v>
      </c>
      <c r="G1093" s="141">
        <v>45992</v>
      </c>
      <c r="H1093" s="142">
        <v>46001</v>
      </c>
      <c r="I1093" s="118" t="s">
        <v>133</v>
      </c>
      <c r="J1093" s="118" t="s">
        <v>873</v>
      </c>
      <c r="K1093" s="135"/>
      <c r="L1093" s="118" t="s">
        <v>321</v>
      </c>
    </row>
    <row r="1094" spans="2:12">
      <c r="B1094" s="89"/>
      <c r="C1094" s="69" t="str">
        <f t="shared" ca="1" si="5"/>
        <v>OK</v>
      </c>
      <c r="D1094" s="118" t="s">
        <v>484</v>
      </c>
      <c r="E1094" s="134">
        <v>166.02892399999999</v>
      </c>
      <c r="F1094" s="118">
        <v>5124760031</v>
      </c>
      <c r="G1094" s="141">
        <v>45992</v>
      </c>
      <c r="H1094" s="142">
        <v>46001</v>
      </c>
      <c r="I1094" s="118" t="s">
        <v>133</v>
      </c>
      <c r="J1094" s="118" t="s">
        <v>873</v>
      </c>
      <c r="K1094" s="135"/>
      <c r="L1094" s="118" t="s">
        <v>484</v>
      </c>
    </row>
    <row r="1095" spans="2:12">
      <c r="B1095" s="89"/>
      <c r="C1095" s="69" t="str">
        <f t="shared" ca="1" si="5"/>
        <v>OK</v>
      </c>
      <c r="D1095" s="118" t="s">
        <v>325</v>
      </c>
      <c r="E1095" s="134">
        <v>152.32019799999998</v>
      </c>
      <c r="F1095" s="118">
        <v>5124760031</v>
      </c>
      <c r="G1095" s="141">
        <v>45992</v>
      </c>
      <c r="H1095" s="142">
        <v>46001</v>
      </c>
      <c r="I1095" s="118" t="s">
        <v>133</v>
      </c>
      <c r="J1095" s="118" t="s">
        <v>873</v>
      </c>
      <c r="K1095" s="135"/>
      <c r="L1095" s="118" t="s">
        <v>325</v>
      </c>
    </row>
    <row r="1096" spans="2:12">
      <c r="B1096" s="89"/>
      <c r="C1096" s="69" t="str">
        <f t="shared" ca="1" si="5"/>
        <v>OK</v>
      </c>
      <c r="D1096" s="118" t="s">
        <v>326</v>
      </c>
      <c r="E1096" s="134">
        <v>372.44946599999992</v>
      </c>
      <c r="F1096" s="118">
        <v>5124760031</v>
      </c>
      <c r="G1096" s="141">
        <v>45992</v>
      </c>
      <c r="H1096" s="142">
        <v>46001</v>
      </c>
      <c r="I1096" s="118" t="s">
        <v>133</v>
      </c>
      <c r="J1096" s="118" t="s">
        <v>873</v>
      </c>
      <c r="K1096" s="135"/>
      <c r="L1096" s="118" t="s">
        <v>326</v>
      </c>
    </row>
    <row r="1097" spans="2:12">
      <c r="B1097" s="89"/>
      <c r="C1097" s="69" t="str">
        <f t="shared" ca="1" si="5"/>
        <v>OK</v>
      </c>
      <c r="D1097" s="118" t="s">
        <v>328</v>
      </c>
      <c r="E1097" s="134">
        <v>152.32019799999998</v>
      </c>
      <c r="F1097" s="118">
        <v>5124760031</v>
      </c>
      <c r="G1097" s="141">
        <v>45992</v>
      </c>
      <c r="H1097" s="142">
        <v>46001</v>
      </c>
      <c r="I1097" s="118" t="s">
        <v>133</v>
      </c>
      <c r="J1097" s="118" t="s">
        <v>873</v>
      </c>
      <c r="K1097" s="135"/>
      <c r="L1097" s="118" t="s">
        <v>328</v>
      </c>
    </row>
    <row r="1098" spans="2:12">
      <c r="B1098" s="89"/>
      <c r="C1098" s="69" t="str">
        <f t="shared" ca="1" si="5"/>
        <v>OK</v>
      </c>
      <c r="D1098" s="118" t="s">
        <v>329</v>
      </c>
      <c r="E1098" s="134">
        <v>166.02892399999999</v>
      </c>
      <c r="F1098" s="118">
        <v>5124760031</v>
      </c>
      <c r="G1098" s="141">
        <v>45992</v>
      </c>
      <c r="H1098" s="142">
        <v>46001</v>
      </c>
      <c r="I1098" s="118" t="s">
        <v>133</v>
      </c>
      <c r="J1098" s="118" t="s">
        <v>873</v>
      </c>
      <c r="K1098" s="135"/>
      <c r="L1098" s="118" t="s">
        <v>329</v>
      </c>
    </row>
    <row r="1099" spans="2:12">
      <c r="B1099" s="89"/>
      <c r="C1099" s="69" t="str">
        <f t="shared" ref="C1099:C1112" ca="1" si="6">IF(COUNTIF(A:A, D979)&gt;0, "OK", "Incompleto")</f>
        <v>OK</v>
      </c>
      <c r="D1099" s="69" t="s">
        <v>330</v>
      </c>
      <c r="E1099" s="134">
        <v>152.32019799999998</v>
      </c>
      <c r="F1099" s="69">
        <v>5124760031</v>
      </c>
      <c r="G1099" s="110">
        <v>45992</v>
      </c>
      <c r="H1099" s="144">
        <v>46001</v>
      </c>
      <c r="I1099" s="69" t="s">
        <v>133</v>
      </c>
      <c r="J1099" s="69" t="s">
        <v>873</v>
      </c>
      <c r="L1099" s="69" t="s">
        <v>330</v>
      </c>
    </row>
    <row r="1100" spans="2:12">
      <c r="B1100" s="89"/>
      <c r="C1100" s="69" t="str">
        <f t="shared" ca="1" si="6"/>
        <v>OK</v>
      </c>
      <c r="D1100" s="69" t="s">
        <v>331</v>
      </c>
      <c r="E1100" s="134">
        <v>138.47374199999999</v>
      </c>
      <c r="F1100" s="69">
        <v>5124760031</v>
      </c>
      <c r="G1100" s="110">
        <v>45992</v>
      </c>
      <c r="H1100" s="144">
        <v>46001</v>
      </c>
      <c r="I1100" s="69" t="s">
        <v>133</v>
      </c>
      <c r="J1100" s="69" t="s">
        <v>873</v>
      </c>
      <c r="L1100" s="69" t="s">
        <v>331</v>
      </c>
    </row>
    <row r="1101" spans="2:12">
      <c r="B1101" s="89"/>
      <c r="C1101" s="69" t="str">
        <f t="shared" ca="1" si="6"/>
        <v>OK</v>
      </c>
      <c r="D1101" s="69" t="s">
        <v>334</v>
      </c>
      <c r="E1101" s="134">
        <v>166.02892399999999</v>
      </c>
      <c r="F1101" s="69">
        <v>5124760031</v>
      </c>
      <c r="G1101" s="110">
        <v>45992</v>
      </c>
      <c r="H1101" s="144">
        <v>46001</v>
      </c>
      <c r="I1101" s="69" t="s">
        <v>133</v>
      </c>
      <c r="J1101" s="69" t="s">
        <v>873</v>
      </c>
      <c r="L1101" s="69" t="s">
        <v>334</v>
      </c>
    </row>
    <row r="1102" spans="2:12">
      <c r="B1102" s="89"/>
      <c r="C1102" s="69" t="str">
        <f t="shared" ca="1" si="6"/>
        <v>OK</v>
      </c>
      <c r="D1102" s="69" t="s">
        <v>336</v>
      </c>
      <c r="E1102" s="134">
        <v>152.32019799999998</v>
      </c>
      <c r="F1102" s="69">
        <v>5124760031</v>
      </c>
      <c r="G1102" s="110">
        <v>45992</v>
      </c>
      <c r="H1102" s="144">
        <v>46001</v>
      </c>
      <c r="I1102" s="69" t="s">
        <v>133</v>
      </c>
      <c r="J1102" s="69" t="s">
        <v>873</v>
      </c>
      <c r="L1102" s="69" t="s">
        <v>336</v>
      </c>
    </row>
    <row r="1103" spans="2:12">
      <c r="B1103" s="89"/>
      <c r="C1103" s="69" t="str">
        <f t="shared" ca="1" si="6"/>
        <v>OK</v>
      </c>
      <c r="D1103" s="69" t="s">
        <v>709</v>
      </c>
      <c r="E1103" s="134">
        <v>166.02892399999999</v>
      </c>
      <c r="F1103" s="69">
        <v>5124760031</v>
      </c>
      <c r="G1103" s="110">
        <v>45992</v>
      </c>
      <c r="H1103" s="144">
        <v>46001</v>
      </c>
      <c r="I1103" s="69" t="s">
        <v>133</v>
      </c>
      <c r="J1103" s="69" t="s">
        <v>873</v>
      </c>
      <c r="L1103" s="69" t="s">
        <v>709</v>
      </c>
    </row>
    <row r="1104" spans="2:12">
      <c r="B1104" s="89"/>
      <c r="C1104" s="69" t="str">
        <f t="shared" ca="1" si="6"/>
        <v>OK</v>
      </c>
      <c r="D1104" s="69" t="s">
        <v>339</v>
      </c>
      <c r="E1104" s="134">
        <v>304.64039599999995</v>
      </c>
      <c r="F1104" s="69">
        <v>5124760031</v>
      </c>
      <c r="G1104" s="110">
        <v>45992</v>
      </c>
      <c r="H1104" s="144">
        <v>46001</v>
      </c>
      <c r="I1104" s="69" t="s">
        <v>133</v>
      </c>
      <c r="J1104" s="69" t="s">
        <v>873</v>
      </c>
      <c r="L1104" s="69" t="s">
        <v>339</v>
      </c>
    </row>
    <row r="1105" spans="2:12">
      <c r="B1105" s="89"/>
      <c r="C1105" s="69" t="str">
        <f t="shared" ca="1" si="6"/>
        <v>OK</v>
      </c>
      <c r="D1105" s="69" t="s">
        <v>488</v>
      </c>
      <c r="E1105" s="134">
        <v>152.32019799999998</v>
      </c>
      <c r="F1105" s="69">
        <v>5124760031</v>
      </c>
      <c r="G1105" s="110">
        <v>45992</v>
      </c>
      <c r="H1105" s="144">
        <v>46001</v>
      </c>
      <c r="I1105" s="69" t="s">
        <v>133</v>
      </c>
      <c r="J1105" s="69" t="s">
        <v>873</v>
      </c>
      <c r="L1105" s="69" t="s">
        <v>488</v>
      </c>
    </row>
    <row r="1106" spans="2:12">
      <c r="B1106" s="89"/>
      <c r="C1106" s="69" t="str">
        <f t="shared" ca="1" si="6"/>
        <v>OK</v>
      </c>
      <c r="D1106" s="69" t="s">
        <v>705</v>
      </c>
      <c r="E1106" s="134">
        <v>338.48524799999996</v>
      </c>
      <c r="F1106" s="69">
        <v>5124760031</v>
      </c>
      <c r="G1106" s="110">
        <v>45992</v>
      </c>
      <c r="H1106" s="144">
        <v>46001</v>
      </c>
      <c r="I1106" s="69" t="s">
        <v>133</v>
      </c>
      <c r="J1106" s="69" t="s">
        <v>873</v>
      </c>
      <c r="L1106" s="69" t="s">
        <v>705</v>
      </c>
    </row>
    <row r="1107" spans="2:12">
      <c r="B1107" s="89"/>
      <c r="C1107" s="69" t="str">
        <f t="shared" ca="1" si="6"/>
        <v>OK</v>
      </c>
      <c r="D1107" s="69" t="s">
        <v>708</v>
      </c>
      <c r="E1107" s="134">
        <v>250.73287399999998</v>
      </c>
      <c r="F1107" s="69">
        <v>5124760031</v>
      </c>
      <c r="G1107" s="110">
        <v>45992</v>
      </c>
      <c r="H1107" s="144">
        <v>46001</v>
      </c>
      <c r="I1107" s="69" t="s">
        <v>133</v>
      </c>
      <c r="J1107" s="69" t="s">
        <v>873</v>
      </c>
      <c r="L1107" s="69" t="s">
        <v>708</v>
      </c>
    </row>
    <row r="1108" spans="2:12">
      <c r="B1108" s="89"/>
      <c r="C1108" s="69" t="str">
        <f t="shared" ca="1" si="6"/>
        <v>OK</v>
      </c>
      <c r="D1108" s="69" t="s">
        <v>443</v>
      </c>
      <c r="E1108" s="134">
        <v>152.32019799999998</v>
      </c>
      <c r="F1108" s="69">
        <v>5124760031</v>
      </c>
      <c r="G1108" s="110">
        <v>45992</v>
      </c>
      <c r="H1108" s="144">
        <v>46001</v>
      </c>
      <c r="I1108" s="69" t="s">
        <v>133</v>
      </c>
      <c r="J1108" s="69" t="s">
        <v>873</v>
      </c>
      <c r="L1108" s="69" t="s">
        <v>443</v>
      </c>
    </row>
    <row r="1109" spans="2:12">
      <c r="B1109" s="89"/>
      <c r="C1109" s="69" t="str">
        <f t="shared" ca="1" si="6"/>
        <v>OK</v>
      </c>
      <c r="D1109" s="69" t="s">
        <v>349</v>
      </c>
      <c r="E1109" s="134">
        <v>406.18413399999997</v>
      </c>
      <c r="F1109" s="69">
        <v>5124760031</v>
      </c>
      <c r="G1109" s="110">
        <v>45992</v>
      </c>
      <c r="H1109" s="144">
        <v>46001</v>
      </c>
      <c r="I1109" s="69" t="s">
        <v>133</v>
      </c>
      <c r="J1109" s="69" t="s">
        <v>873</v>
      </c>
      <c r="L1109" s="69" t="s">
        <v>349</v>
      </c>
    </row>
    <row r="1110" spans="2:12">
      <c r="B1110" s="89"/>
      <c r="C1110" s="69" t="str">
        <f t="shared" ca="1" si="6"/>
        <v>OK</v>
      </c>
      <c r="D1110" s="69" t="s">
        <v>357</v>
      </c>
      <c r="E1110" s="134">
        <v>304.64039599999995</v>
      </c>
      <c r="F1110" s="69">
        <v>5124760031</v>
      </c>
      <c r="G1110" s="110">
        <v>45992</v>
      </c>
      <c r="H1110" s="144">
        <v>46001</v>
      </c>
      <c r="I1110" s="69" t="s">
        <v>133</v>
      </c>
      <c r="J1110" s="69" t="s">
        <v>873</v>
      </c>
      <c r="L1110" s="69" t="s">
        <v>357</v>
      </c>
    </row>
    <row r="1111" spans="2:12">
      <c r="B1111" s="89"/>
      <c r="C1111" s="69" t="str">
        <f t="shared" ca="1" si="6"/>
        <v>OK</v>
      </c>
      <c r="D1111" s="69" t="s">
        <v>358</v>
      </c>
      <c r="E1111" s="134">
        <v>138.47374199999999</v>
      </c>
      <c r="F1111" s="69">
        <v>5124760031</v>
      </c>
      <c r="G1111" s="110">
        <v>45992</v>
      </c>
      <c r="H1111" s="144">
        <v>46001</v>
      </c>
      <c r="I1111" s="69" t="s">
        <v>133</v>
      </c>
      <c r="J1111" s="69" t="s">
        <v>873</v>
      </c>
      <c r="L1111" s="69" t="s">
        <v>358</v>
      </c>
    </row>
    <row r="1112" spans="2:12">
      <c r="B1112" s="89"/>
      <c r="C1112" s="69" t="str">
        <f t="shared" ca="1" si="6"/>
        <v>OK</v>
      </c>
      <c r="D1112" s="69" t="s">
        <v>363</v>
      </c>
      <c r="E1112" s="134">
        <v>138.47374199999999</v>
      </c>
      <c r="F1112" s="69">
        <v>5124760031</v>
      </c>
      <c r="G1112" s="110">
        <v>45992</v>
      </c>
      <c r="H1112" s="144">
        <v>46001</v>
      </c>
      <c r="I1112" s="69" t="s">
        <v>133</v>
      </c>
      <c r="J1112" s="69" t="s">
        <v>873</v>
      </c>
      <c r="L1112" s="69" t="s">
        <v>363</v>
      </c>
    </row>
    <row r="1113" spans="2:12">
      <c r="B1113" s="89"/>
      <c r="C1113" s="69" t="str">
        <f t="shared" ref="C1113:C1367" ca="1" si="7">IF(COUNTIF(A:A, D1113)&gt;0, "OK", "Incompleto")</f>
        <v>OK</v>
      </c>
      <c r="D1113" s="118" t="s">
        <v>364</v>
      </c>
      <c r="E1113" s="134">
        <v>166.02892399999999</v>
      </c>
      <c r="F1113" s="118">
        <v>5124760031</v>
      </c>
      <c r="G1113" s="141">
        <v>45992</v>
      </c>
      <c r="H1113" s="142">
        <v>46001</v>
      </c>
      <c r="I1113" s="118" t="s">
        <v>133</v>
      </c>
      <c r="J1113" s="118" t="s">
        <v>873</v>
      </c>
      <c r="K1113" s="135"/>
      <c r="L1113" s="118" t="s">
        <v>364</v>
      </c>
    </row>
    <row r="1114" spans="2:12">
      <c r="B1114" s="89"/>
      <c r="C1114" s="69" t="str">
        <f t="shared" ca="1" si="7"/>
        <v>OK</v>
      </c>
      <c r="D1114" s="118" t="s">
        <v>367</v>
      </c>
      <c r="E1114" s="134">
        <v>152.32019799999998</v>
      </c>
      <c r="F1114" s="118">
        <v>5124760031</v>
      </c>
      <c r="G1114" s="141">
        <v>45992</v>
      </c>
      <c r="H1114" s="142">
        <v>46001</v>
      </c>
      <c r="I1114" s="118" t="s">
        <v>133</v>
      </c>
      <c r="J1114" s="118" t="s">
        <v>873</v>
      </c>
      <c r="K1114" s="135"/>
      <c r="L1114" s="118" t="s">
        <v>367</v>
      </c>
    </row>
    <row r="1115" spans="2:12">
      <c r="B1115" s="89"/>
      <c r="C1115" s="69" t="str">
        <f t="shared" ca="1" si="7"/>
        <v>OK</v>
      </c>
      <c r="D1115" s="118" t="s">
        <v>368</v>
      </c>
      <c r="E1115" s="134">
        <v>168.51724599999997</v>
      </c>
      <c r="F1115" s="118">
        <v>5124760031</v>
      </c>
      <c r="G1115" s="141">
        <v>45992</v>
      </c>
      <c r="H1115" s="142">
        <v>46001</v>
      </c>
      <c r="I1115" s="118" t="s">
        <v>133</v>
      </c>
      <c r="J1115" s="118" t="s">
        <v>873</v>
      </c>
      <c r="K1115" s="135"/>
      <c r="L1115" s="118" t="s">
        <v>368</v>
      </c>
    </row>
    <row r="1116" spans="2:12">
      <c r="B1116" s="89"/>
      <c r="C1116" s="69" t="str">
        <f t="shared" ca="1" si="7"/>
        <v>OK</v>
      </c>
      <c r="D1116" s="118" t="s">
        <v>552</v>
      </c>
      <c r="E1116" s="134">
        <v>176.94632199999998</v>
      </c>
      <c r="F1116" s="118">
        <v>5124760031</v>
      </c>
      <c r="G1116" s="141">
        <v>45992</v>
      </c>
      <c r="H1116" s="142">
        <v>46001</v>
      </c>
      <c r="I1116" s="118" t="s">
        <v>133</v>
      </c>
      <c r="J1116" s="118" t="s">
        <v>873</v>
      </c>
      <c r="K1116" s="135"/>
      <c r="L1116" s="118" t="s">
        <v>552</v>
      </c>
    </row>
    <row r="1117" spans="2:12">
      <c r="B1117" s="89"/>
      <c r="C1117" s="69" t="str">
        <f t="shared" ca="1" si="7"/>
        <v>OK</v>
      </c>
      <c r="D1117" s="118" t="s">
        <v>375</v>
      </c>
      <c r="E1117" s="134">
        <v>152.32019799999998</v>
      </c>
      <c r="F1117" s="118">
        <v>5124760031</v>
      </c>
      <c r="G1117" s="141">
        <v>45992</v>
      </c>
      <c r="H1117" s="142">
        <v>46001</v>
      </c>
      <c r="I1117" s="118" t="s">
        <v>133</v>
      </c>
      <c r="J1117" s="118" t="s">
        <v>873</v>
      </c>
      <c r="K1117" s="135"/>
      <c r="L1117" s="118" t="s">
        <v>375</v>
      </c>
    </row>
    <row r="1118" spans="2:12">
      <c r="B1118" s="89"/>
      <c r="C1118" s="69" t="str">
        <f t="shared" ca="1" si="7"/>
        <v>OK</v>
      </c>
      <c r="D1118" s="118" t="s">
        <v>378</v>
      </c>
      <c r="E1118" s="134">
        <v>152.32019799999998</v>
      </c>
      <c r="F1118" s="118">
        <v>5124760031</v>
      </c>
      <c r="G1118" s="141">
        <v>45992</v>
      </c>
      <c r="H1118" s="142">
        <v>46001</v>
      </c>
      <c r="I1118" s="118" t="s">
        <v>133</v>
      </c>
      <c r="J1118" s="118" t="s">
        <v>873</v>
      </c>
      <c r="K1118" s="135"/>
      <c r="L1118" s="118" t="s">
        <v>378</v>
      </c>
    </row>
    <row r="1119" spans="2:12">
      <c r="B1119" s="89"/>
      <c r="C1119" s="69" t="str">
        <f t="shared" ca="1" si="7"/>
        <v>OK</v>
      </c>
      <c r="D1119" s="118" t="s">
        <v>382</v>
      </c>
      <c r="E1119" s="134">
        <v>254.28630799999996</v>
      </c>
      <c r="F1119" s="118">
        <v>5124760031</v>
      </c>
      <c r="G1119" s="141">
        <v>45992</v>
      </c>
      <c r="H1119" s="142">
        <v>46001</v>
      </c>
      <c r="I1119" s="118" t="s">
        <v>133</v>
      </c>
      <c r="J1119" s="118" t="s">
        <v>873</v>
      </c>
      <c r="K1119" s="135"/>
      <c r="L1119" s="118" t="s">
        <v>382</v>
      </c>
    </row>
    <row r="1120" spans="2:12">
      <c r="B1120" s="89"/>
      <c r="C1120" s="69" t="str">
        <f t="shared" ca="1" si="7"/>
        <v>OK</v>
      </c>
      <c r="D1120" s="118" t="s">
        <v>384</v>
      </c>
      <c r="E1120" s="134">
        <v>250.73287399999998</v>
      </c>
      <c r="F1120" s="118">
        <v>5124760031</v>
      </c>
      <c r="G1120" s="141">
        <v>45992</v>
      </c>
      <c r="H1120" s="142">
        <v>46001</v>
      </c>
      <c r="I1120" s="118" t="s">
        <v>133</v>
      </c>
      <c r="J1120" s="118" t="s">
        <v>873</v>
      </c>
      <c r="K1120" s="135"/>
      <c r="L1120" s="118" t="s">
        <v>384</v>
      </c>
    </row>
    <row r="1121" spans="2:12">
      <c r="B1121" s="89"/>
      <c r="C1121" s="69" t="str">
        <f t="shared" ca="1" si="7"/>
        <v>OK</v>
      </c>
      <c r="D1121" s="118" t="s">
        <v>385</v>
      </c>
      <c r="E1121" s="134">
        <v>176.94632199999998</v>
      </c>
      <c r="F1121" s="118">
        <v>5124760031</v>
      </c>
      <c r="G1121" s="141">
        <v>45992</v>
      </c>
      <c r="H1121" s="142">
        <v>46001</v>
      </c>
      <c r="I1121" s="118" t="s">
        <v>133</v>
      </c>
      <c r="J1121" s="118" t="s">
        <v>873</v>
      </c>
      <c r="K1121" s="135"/>
      <c r="L1121" s="118" t="s">
        <v>385</v>
      </c>
    </row>
    <row r="1122" spans="2:12">
      <c r="B1122" s="89"/>
      <c r="C1122" s="69" t="str">
        <f t="shared" ca="1" si="7"/>
        <v>OK</v>
      </c>
      <c r="D1122" s="118" t="s">
        <v>386</v>
      </c>
      <c r="E1122" s="134">
        <v>304.64039599999995</v>
      </c>
      <c r="F1122" s="118">
        <v>5124760031</v>
      </c>
      <c r="G1122" s="141">
        <v>45992</v>
      </c>
      <c r="H1122" s="142">
        <v>46001</v>
      </c>
      <c r="I1122" s="118" t="s">
        <v>133</v>
      </c>
      <c r="J1122" s="118" t="s">
        <v>873</v>
      </c>
      <c r="K1122" s="135"/>
      <c r="L1122" s="118" t="s">
        <v>386</v>
      </c>
    </row>
    <row r="1123" spans="2:12">
      <c r="B1123" s="89"/>
      <c r="C1123" s="69" t="str">
        <f t="shared" ca="1" si="7"/>
        <v>OK</v>
      </c>
      <c r="D1123" s="118" t="s">
        <v>553</v>
      </c>
      <c r="E1123" s="134">
        <v>440.45135799999991</v>
      </c>
      <c r="F1123" s="118">
        <v>5124760031</v>
      </c>
      <c r="G1123" s="141">
        <v>45992</v>
      </c>
      <c r="H1123" s="142">
        <v>46001</v>
      </c>
      <c r="I1123" s="118" t="s">
        <v>133</v>
      </c>
      <c r="J1123" s="118" t="s">
        <v>873</v>
      </c>
      <c r="K1123" s="135"/>
      <c r="L1123" s="118" t="s">
        <v>553</v>
      </c>
    </row>
    <row r="1124" spans="2:12">
      <c r="B1124" s="89"/>
      <c r="C1124" s="69" t="str">
        <f t="shared" ca="1" si="7"/>
        <v>OK</v>
      </c>
      <c r="D1124" s="118" t="s">
        <v>392</v>
      </c>
      <c r="E1124" s="134">
        <v>270.48335599999996</v>
      </c>
      <c r="F1124" s="118">
        <v>5124760031</v>
      </c>
      <c r="G1124" s="141">
        <v>45992</v>
      </c>
      <c r="H1124" s="142">
        <v>46001</v>
      </c>
      <c r="I1124" s="118" t="s">
        <v>133</v>
      </c>
      <c r="J1124" s="118" t="s">
        <v>873</v>
      </c>
      <c r="K1124" s="135"/>
      <c r="L1124" s="118" t="s">
        <v>392</v>
      </c>
    </row>
    <row r="1125" spans="2:12">
      <c r="B1125" s="89"/>
      <c r="C1125" s="69" t="str">
        <f t="shared" ca="1" si="7"/>
        <v>Incompleto</v>
      </c>
      <c r="D1125" s="118" t="s">
        <v>786</v>
      </c>
      <c r="E1125" s="134">
        <v>250.73287399999998</v>
      </c>
      <c r="F1125" s="118">
        <v>5124760031</v>
      </c>
      <c r="G1125" s="141">
        <v>45992</v>
      </c>
      <c r="H1125" s="142">
        <v>46001</v>
      </c>
      <c r="I1125" s="118" t="s">
        <v>133</v>
      </c>
      <c r="J1125" s="118" t="s">
        <v>873</v>
      </c>
      <c r="K1125" s="135"/>
      <c r="L1125" s="118" t="s">
        <v>786</v>
      </c>
    </row>
    <row r="1126" spans="2:12">
      <c r="B1126" s="89"/>
      <c r="C1126" s="69" t="str">
        <f t="shared" ca="1" si="7"/>
        <v>OK</v>
      </c>
      <c r="D1126" s="118" t="s">
        <v>395</v>
      </c>
      <c r="E1126" s="134">
        <v>152.32019799999998</v>
      </c>
      <c r="F1126" s="118">
        <v>5124760031</v>
      </c>
      <c r="G1126" s="141">
        <v>45992</v>
      </c>
      <c r="H1126" s="142">
        <v>46001</v>
      </c>
      <c r="I1126" s="118" t="s">
        <v>133</v>
      </c>
      <c r="J1126" s="118" t="s">
        <v>873</v>
      </c>
      <c r="K1126" s="135"/>
      <c r="L1126" s="118" t="s">
        <v>395</v>
      </c>
    </row>
    <row r="1127" spans="2:12">
      <c r="B1127" s="89"/>
      <c r="C1127" s="69" t="str">
        <f t="shared" ca="1" si="7"/>
        <v>OK</v>
      </c>
      <c r="D1127" s="118" t="s">
        <v>401</v>
      </c>
      <c r="E1127" s="134">
        <v>250.73287399999998</v>
      </c>
      <c r="F1127" s="118">
        <v>5124760031</v>
      </c>
      <c r="G1127" s="141">
        <v>45992</v>
      </c>
      <c r="H1127" s="142">
        <v>46001</v>
      </c>
      <c r="I1127" s="118" t="s">
        <v>133</v>
      </c>
      <c r="J1127" s="118" t="s">
        <v>873</v>
      </c>
      <c r="K1127" s="135"/>
      <c r="L1127" s="118" t="s">
        <v>401</v>
      </c>
    </row>
    <row r="1128" spans="2:12">
      <c r="B1128" s="89"/>
      <c r="C1128" s="69" t="str">
        <f t="shared" ca="1" si="7"/>
        <v>OK</v>
      </c>
      <c r="D1128" s="118" t="s">
        <v>404</v>
      </c>
      <c r="E1128" s="134">
        <v>152.32019799999998</v>
      </c>
      <c r="F1128" s="118">
        <v>5124760031</v>
      </c>
      <c r="G1128" s="141">
        <v>45992</v>
      </c>
      <c r="H1128" s="142">
        <v>46001</v>
      </c>
      <c r="I1128" s="118" t="s">
        <v>133</v>
      </c>
      <c r="J1128" s="118" t="s">
        <v>873</v>
      </c>
      <c r="K1128" s="135"/>
      <c r="L1128" s="118" t="s">
        <v>404</v>
      </c>
    </row>
    <row r="1129" spans="2:12">
      <c r="B1129" s="89"/>
      <c r="C1129" s="69" t="str">
        <f t="shared" ca="1" si="7"/>
        <v>OK</v>
      </c>
      <c r="D1129" s="118" t="s">
        <v>405</v>
      </c>
      <c r="E1129" s="134">
        <v>168.51724599999997</v>
      </c>
      <c r="F1129" s="118">
        <v>5124760031</v>
      </c>
      <c r="G1129" s="141">
        <v>45992</v>
      </c>
      <c r="H1129" s="142">
        <v>46001</v>
      </c>
      <c r="I1129" s="118" t="s">
        <v>133</v>
      </c>
      <c r="J1129" s="118" t="s">
        <v>873</v>
      </c>
      <c r="K1129" s="135"/>
      <c r="L1129" s="118" t="s">
        <v>405</v>
      </c>
    </row>
    <row r="1130" spans="2:12">
      <c r="B1130" s="89"/>
      <c r="C1130" s="69" t="str">
        <f t="shared" ca="1" si="7"/>
        <v>OK</v>
      </c>
      <c r="D1130" s="118" t="s">
        <v>407</v>
      </c>
      <c r="E1130" s="134">
        <v>691.18423199999995</v>
      </c>
      <c r="F1130" s="118">
        <v>5124760031</v>
      </c>
      <c r="G1130" s="141">
        <v>45992</v>
      </c>
      <c r="H1130" s="142">
        <v>46001</v>
      </c>
      <c r="I1130" s="118" t="s">
        <v>133</v>
      </c>
      <c r="J1130" s="118" t="s">
        <v>873</v>
      </c>
      <c r="K1130" s="135"/>
      <c r="L1130" s="118" t="s">
        <v>407</v>
      </c>
    </row>
    <row r="1131" spans="2:12">
      <c r="B1131" s="89"/>
      <c r="C1131" s="69" t="str">
        <f t="shared" ca="1" si="7"/>
        <v>OK</v>
      </c>
      <c r="D1131" s="118" t="s">
        <v>409</v>
      </c>
      <c r="E1131" s="134">
        <v>250.73287399999998</v>
      </c>
      <c r="F1131" s="118">
        <v>5124760031</v>
      </c>
      <c r="G1131" s="141">
        <v>45992</v>
      </c>
      <c r="H1131" s="142">
        <v>46001</v>
      </c>
      <c r="I1131" s="118" t="s">
        <v>133</v>
      </c>
      <c r="J1131" s="118" t="s">
        <v>873</v>
      </c>
      <c r="K1131" s="135"/>
      <c r="L1131" s="118" t="s">
        <v>409</v>
      </c>
    </row>
    <row r="1132" spans="2:12">
      <c r="B1132" s="89"/>
      <c r="C1132" s="69" t="str">
        <f t="shared" ca="1" si="7"/>
        <v>OK</v>
      </c>
      <c r="D1132" s="118" t="s">
        <v>451</v>
      </c>
      <c r="E1132" s="134">
        <v>168.51724599999997</v>
      </c>
      <c r="F1132" s="118">
        <v>5124760031</v>
      </c>
      <c r="G1132" s="141">
        <v>45992</v>
      </c>
      <c r="H1132" s="142">
        <v>46001</v>
      </c>
      <c r="I1132" s="118" t="s">
        <v>133</v>
      </c>
      <c r="J1132" s="118" t="s">
        <v>873</v>
      </c>
      <c r="K1132" s="135"/>
      <c r="L1132" s="118" t="s">
        <v>451</v>
      </c>
    </row>
    <row r="1133" spans="2:12">
      <c r="B1133" s="89"/>
      <c r="C1133" s="69" t="str">
        <f t="shared" ca="1" si="7"/>
        <v>OK</v>
      </c>
      <c r="D1133" s="118" t="s">
        <v>415</v>
      </c>
      <c r="E1133" s="134">
        <v>152.32019799999998</v>
      </c>
      <c r="F1133" s="118">
        <v>5124760031</v>
      </c>
      <c r="G1133" s="141">
        <v>45992</v>
      </c>
      <c r="H1133" s="142">
        <v>46001</v>
      </c>
      <c r="I1133" s="118" t="s">
        <v>133</v>
      </c>
      <c r="J1133" s="118" t="s">
        <v>873</v>
      </c>
      <c r="K1133" s="135"/>
      <c r="L1133" s="118" t="s">
        <v>415</v>
      </c>
    </row>
    <row r="1134" spans="2:12">
      <c r="B1134" s="89"/>
      <c r="C1134" s="69" t="str">
        <f t="shared" ca="1" si="7"/>
        <v>Incompleto</v>
      </c>
      <c r="D1134" s="118" t="s">
        <v>417</v>
      </c>
      <c r="E1134" s="134">
        <v>138.47374199999999</v>
      </c>
      <c r="F1134" s="118">
        <v>5124760031</v>
      </c>
      <c r="G1134" s="141">
        <v>45992</v>
      </c>
      <c r="H1134" s="142">
        <v>46001</v>
      </c>
      <c r="I1134" s="118" t="s">
        <v>133</v>
      </c>
      <c r="J1134" s="118" t="s">
        <v>873</v>
      </c>
      <c r="K1134" s="135"/>
      <c r="L1134" s="118" t="s">
        <v>417</v>
      </c>
    </row>
    <row r="1135" spans="2:12">
      <c r="B1135" s="89"/>
      <c r="C1135" s="69" t="str">
        <f t="shared" ca="1" si="7"/>
        <v>Incompleto</v>
      </c>
      <c r="D1135" s="118" t="s">
        <v>419</v>
      </c>
      <c r="E1135" s="134">
        <v>168.51724599999997</v>
      </c>
      <c r="F1135" s="118">
        <v>5124760031</v>
      </c>
      <c r="G1135" s="141">
        <v>45992</v>
      </c>
      <c r="H1135" s="142">
        <v>46001</v>
      </c>
      <c r="I1135" s="118" t="s">
        <v>133</v>
      </c>
      <c r="J1135" s="118" t="s">
        <v>873</v>
      </c>
      <c r="K1135" s="135"/>
      <c r="L1135" s="118" t="s">
        <v>419</v>
      </c>
    </row>
    <row r="1136" spans="2:12">
      <c r="B1136" s="89"/>
      <c r="C1136" s="69" t="str">
        <f t="shared" ca="1" si="7"/>
        <v>Incompleto</v>
      </c>
      <c r="D1136" s="118" t="s">
        <v>983</v>
      </c>
      <c r="E1136" s="134">
        <v>138.47374199999999</v>
      </c>
      <c r="F1136" s="118">
        <v>5124760031</v>
      </c>
      <c r="G1136" s="141">
        <v>45992</v>
      </c>
      <c r="H1136" s="142">
        <v>46001</v>
      </c>
      <c r="I1136" s="118" t="s">
        <v>133</v>
      </c>
      <c r="J1136" s="118" t="s">
        <v>873</v>
      </c>
      <c r="K1136" s="135"/>
      <c r="L1136" s="118" t="s">
        <v>983</v>
      </c>
    </row>
    <row r="1137" spans="2:12">
      <c r="B1137" s="89"/>
      <c r="C1137" s="69" t="str">
        <f t="shared" ca="1" si="7"/>
        <v>Incompleto</v>
      </c>
      <c r="D1137" s="118" t="s">
        <v>707</v>
      </c>
      <c r="E1137" s="134">
        <v>152.32019799999998</v>
      </c>
      <c r="F1137" s="118">
        <v>5124760031</v>
      </c>
      <c r="G1137" s="141">
        <v>45992</v>
      </c>
      <c r="H1137" s="142">
        <v>46001</v>
      </c>
      <c r="I1137" s="118" t="s">
        <v>133</v>
      </c>
      <c r="J1137" s="118" t="s">
        <v>873</v>
      </c>
      <c r="K1137" s="135"/>
      <c r="L1137" s="118" t="s">
        <v>707</v>
      </c>
    </row>
    <row r="1138" spans="2:12">
      <c r="B1138" s="89"/>
      <c r="C1138" s="69" t="str">
        <f t="shared" ca="1" si="7"/>
        <v>OK</v>
      </c>
      <c r="D1138" s="118" t="s">
        <v>427</v>
      </c>
      <c r="E1138" s="134">
        <v>176.94632199999998</v>
      </c>
      <c r="F1138" s="118">
        <v>5124760031</v>
      </c>
      <c r="G1138" s="141">
        <v>45992</v>
      </c>
      <c r="H1138" s="142">
        <v>46001</v>
      </c>
      <c r="I1138" s="118" t="s">
        <v>133</v>
      </c>
      <c r="J1138" s="118" t="s">
        <v>873</v>
      </c>
      <c r="K1138" s="135"/>
      <c r="L1138" s="118" t="s">
        <v>427</v>
      </c>
    </row>
    <row r="1139" spans="2:12">
      <c r="B1139" s="89"/>
      <c r="C1139" s="69" t="str">
        <f t="shared" ca="1" si="7"/>
        <v>Incompleto</v>
      </c>
      <c r="D1139" s="118" t="s">
        <v>713</v>
      </c>
      <c r="E1139" s="134">
        <v>138.47374199999999</v>
      </c>
      <c r="F1139" s="118">
        <v>5124760031</v>
      </c>
      <c r="G1139" s="141">
        <v>45992</v>
      </c>
      <c r="H1139" s="142">
        <v>46001</v>
      </c>
      <c r="I1139" s="118" t="s">
        <v>133</v>
      </c>
      <c r="J1139" s="118" t="s">
        <v>873</v>
      </c>
      <c r="K1139" s="135"/>
      <c r="L1139" s="118" t="s">
        <v>713</v>
      </c>
    </row>
    <row r="1140" spans="2:12">
      <c r="B1140" s="89"/>
      <c r="C1140" s="69" t="str">
        <f t="shared" ca="1" si="7"/>
        <v>OK</v>
      </c>
      <c r="D1140" s="118" t="s">
        <v>430</v>
      </c>
      <c r="E1140" s="134">
        <v>166.02892399999999</v>
      </c>
      <c r="F1140" s="118">
        <v>5124760031</v>
      </c>
      <c r="G1140" s="141">
        <v>45992</v>
      </c>
      <c r="H1140" s="142">
        <v>46001</v>
      </c>
      <c r="I1140" s="118" t="s">
        <v>133</v>
      </c>
      <c r="J1140" s="118" t="s">
        <v>873</v>
      </c>
      <c r="K1140" s="135"/>
      <c r="L1140" s="118" t="s">
        <v>430</v>
      </c>
    </row>
    <row r="1141" spans="2:12">
      <c r="B1141" s="89"/>
      <c r="C1141" s="69" t="str">
        <f t="shared" ca="1" si="7"/>
        <v>Incompleto</v>
      </c>
      <c r="D1141" s="118" t="s">
        <v>252</v>
      </c>
      <c r="E1141" s="134">
        <v>613.41269199999988</v>
      </c>
      <c r="F1141" s="118">
        <v>5124760031</v>
      </c>
      <c r="G1141" s="141">
        <v>45992</v>
      </c>
      <c r="H1141" s="142">
        <v>46001</v>
      </c>
      <c r="I1141" s="118" t="s">
        <v>133</v>
      </c>
      <c r="J1141" s="118" t="s">
        <v>873</v>
      </c>
      <c r="K1141" s="135"/>
      <c r="L1141" s="118" t="s">
        <v>252</v>
      </c>
    </row>
    <row r="1142" spans="2:12">
      <c r="B1142" s="89"/>
      <c r="C1142" s="69" t="str">
        <f t="shared" ca="1" si="7"/>
        <v>OK</v>
      </c>
      <c r="D1142" s="118" t="s">
        <v>328</v>
      </c>
      <c r="E1142" s="134">
        <v>122.35933199999998</v>
      </c>
      <c r="F1142" s="118">
        <v>5124760031</v>
      </c>
      <c r="G1142" s="141">
        <v>45992</v>
      </c>
      <c r="H1142" s="142">
        <v>46001</v>
      </c>
      <c r="I1142" s="118" t="s">
        <v>133</v>
      </c>
      <c r="J1142" s="118" t="s">
        <v>873</v>
      </c>
      <c r="K1142" s="135"/>
      <c r="L1142" s="118" t="s">
        <v>328</v>
      </c>
    </row>
    <row r="1143" spans="2:12">
      <c r="B1143" s="89"/>
      <c r="C1143" s="69" t="str">
        <f t="shared" ca="1" si="7"/>
        <v>OK</v>
      </c>
      <c r="D1143" s="118" t="s">
        <v>387</v>
      </c>
      <c r="E1143" s="134">
        <v>376.20490399999994</v>
      </c>
      <c r="F1143" s="118">
        <v>5124760031</v>
      </c>
      <c r="G1143" s="141">
        <v>45992</v>
      </c>
      <c r="H1143" s="142">
        <v>46001</v>
      </c>
      <c r="I1143" s="118" t="s">
        <v>133</v>
      </c>
      <c r="J1143" s="118" t="s">
        <v>873</v>
      </c>
      <c r="K1143" s="135"/>
      <c r="L1143" s="118" t="s">
        <v>387</v>
      </c>
    </row>
    <row r="1144" spans="2:12">
      <c r="B1144" s="89"/>
      <c r="C1144" s="69" t="str">
        <f t="shared" ca="1" si="7"/>
        <v>OK</v>
      </c>
      <c r="D1144" s="118" t="s">
        <v>186</v>
      </c>
      <c r="E1144" s="134">
        <v>147.701652</v>
      </c>
      <c r="F1144" s="118">
        <v>5124760031</v>
      </c>
      <c r="G1144" s="141">
        <v>45992</v>
      </c>
      <c r="H1144" s="142">
        <v>46001</v>
      </c>
      <c r="I1144" s="118" t="s">
        <v>133</v>
      </c>
      <c r="J1144" s="118" t="s">
        <v>873</v>
      </c>
      <c r="K1144" s="135"/>
      <c r="L1144" s="118" t="s">
        <v>186</v>
      </c>
    </row>
    <row r="1145" spans="2:12">
      <c r="B1145" s="89"/>
      <c r="C1145" s="69" t="str">
        <f t="shared" ca="1" si="7"/>
        <v>OK</v>
      </c>
      <c r="D1145" s="118" t="s">
        <v>574</v>
      </c>
      <c r="E1145" s="134">
        <v>267.44411399999996</v>
      </c>
      <c r="F1145" s="118">
        <v>5124760031</v>
      </c>
      <c r="G1145" s="141">
        <v>45992</v>
      </c>
      <c r="H1145" s="142">
        <v>46001</v>
      </c>
      <c r="I1145" s="118" t="s">
        <v>133</v>
      </c>
      <c r="J1145" s="118" t="s">
        <v>873</v>
      </c>
      <c r="K1145" s="135"/>
      <c r="L1145" s="118" t="s">
        <v>574</v>
      </c>
    </row>
    <row r="1146" spans="2:12">
      <c r="B1146" s="89"/>
      <c r="C1146" s="69" t="str">
        <f t="shared" ca="1" si="7"/>
        <v>OK</v>
      </c>
      <c r="D1146" s="118" t="s">
        <v>572</v>
      </c>
      <c r="E1146" s="134">
        <v>147.701652</v>
      </c>
      <c r="F1146" s="118">
        <v>5124760031</v>
      </c>
      <c r="G1146" s="141">
        <v>45992</v>
      </c>
      <c r="H1146" s="142">
        <v>46001</v>
      </c>
      <c r="I1146" s="118" t="s">
        <v>133</v>
      </c>
      <c r="J1146" s="118" t="s">
        <v>873</v>
      </c>
      <c r="K1146" s="135"/>
      <c r="L1146" s="118" t="s">
        <v>572</v>
      </c>
    </row>
    <row r="1147" spans="2:12">
      <c r="B1147" s="89"/>
      <c r="C1147" s="69" t="str">
        <f t="shared" ca="1" si="7"/>
        <v>OK</v>
      </c>
      <c r="D1147" s="118" t="s">
        <v>569</v>
      </c>
      <c r="E1147" s="134">
        <v>297.50598199999996</v>
      </c>
      <c r="F1147" s="118">
        <v>5124760031</v>
      </c>
      <c r="G1147" s="141">
        <v>45992</v>
      </c>
      <c r="H1147" s="142">
        <v>46001</v>
      </c>
      <c r="I1147" s="118" t="s">
        <v>133</v>
      </c>
      <c r="J1147" s="118" t="s">
        <v>873</v>
      </c>
      <c r="K1147" s="135"/>
      <c r="L1147" s="118" t="s">
        <v>569</v>
      </c>
    </row>
    <row r="1148" spans="2:12">
      <c r="B1148" s="89"/>
      <c r="C1148" s="69" t="str">
        <f t="shared" ca="1" si="7"/>
        <v>OK</v>
      </c>
      <c r="D1148" s="118" t="s">
        <v>570</v>
      </c>
      <c r="E1148" s="134">
        <v>406.26677199999995</v>
      </c>
      <c r="F1148" s="118">
        <v>5124760031</v>
      </c>
      <c r="G1148" s="141">
        <v>45992</v>
      </c>
      <c r="H1148" s="142">
        <v>46001</v>
      </c>
      <c r="I1148" s="118" t="s">
        <v>133</v>
      </c>
      <c r="J1148" s="118" t="s">
        <v>873</v>
      </c>
      <c r="K1148" s="135"/>
      <c r="L1148" s="118" t="s">
        <v>570</v>
      </c>
    </row>
    <row r="1149" spans="2:12">
      <c r="B1149" s="89"/>
      <c r="C1149" s="69" t="str">
        <f t="shared" ca="1" si="7"/>
        <v>Incompleto</v>
      </c>
      <c r="D1149" s="118" t="s">
        <v>725</v>
      </c>
      <c r="E1149" s="134">
        <v>162.47548999999998</v>
      </c>
      <c r="F1149" s="118">
        <v>5124760031</v>
      </c>
      <c r="G1149" s="141">
        <v>45992</v>
      </c>
      <c r="H1149" s="142">
        <v>46001</v>
      </c>
      <c r="I1149" s="118" t="s">
        <v>133</v>
      </c>
      <c r="J1149" s="118" t="s">
        <v>873</v>
      </c>
      <c r="K1149" s="135"/>
      <c r="L1149" s="118" t="s">
        <v>725</v>
      </c>
    </row>
    <row r="1150" spans="2:12">
      <c r="B1150" s="89"/>
      <c r="C1150" s="69" t="str">
        <f t="shared" ca="1" si="7"/>
        <v>OK</v>
      </c>
      <c r="D1150" s="118" t="s">
        <v>581</v>
      </c>
      <c r="E1150" s="134">
        <v>394.61481399999997</v>
      </c>
      <c r="F1150" s="118">
        <v>5124760031</v>
      </c>
      <c r="G1150" s="141">
        <v>45992</v>
      </c>
      <c r="H1150" s="142">
        <v>46001</v>
      </c>
      <c r="I1150" s="118" t="s">
        <v>133</v>
      </c>
      <c r="J1150" s="118" t="s">
        <v>873</v>
      </c>
      <c r="K1150" s="135"/>
      <c r="L1150" s="118" t="s">
        <v>581</v>
      </c>
    </row>
    <row r="1151" spans="2:12">
      <c r="B1151" s="89"/>
      <c r="C1151" s="69" t="str">
        <f t="shared" ca="1" si="7"/>
        <v>OK</v>
      </c>
      <c r="D1151" s="118" t="s">
        <v>324</v>
      </c>
      <c r="E1151" s="134">
        <v>218.32959599999998</v>
      </c>
      <c r="F1151" s="118">
        <v>5124760031</v>
      </c>
      <c r="G1151" s="141">
        <v>45992</v>
      </c>
      <c r="H1151" s="142">
        <v>46001</v>
      </c>
      <c r="I1151" s="118" t="s">
        <v>133</v>
      </c>
      <c r="J1151" s="118" t="s">
        <v>873</v>
      </c>
      <c r="K1151" s="135"/>
      <c r="L1151" s="118" t="s">
        <v>324</v>
      </c>
    </row>
    <row r="1152" spans="2:12">
      <c r="B1152" s="89"/>
      <c r="C1152" s="69" t="str">
        <f t="shared" ca="1" si="7"/>
        <v>Incompleto</v>
      </c>
      <c r="D1152" s="118" t="s">
        <v>1003</v>
      </c>
      <c r="E1152" s="134">
        <v>218.32959599999998</v>
      </c>
      <c r="F1152" s="118">
        <v>5124760031</v>
      </c>
      <c r="G1152" s="141">
        <v>45992</v>
      </c>
      <c r="H1152" s="142">
        <v>46001</v>
      </c>
      <c r="I1152" s="118" t="s">
        <v>133</v>
      </c>
      <c r="J1152" s="118" t="s">
        <v>873</v>
      </c>
      <c r="K1152" s="135"/>
      <c r="L1152" s="118" t="s">
        <v>1003</v>
      </c>
    </row>
    <row r="1153" spans="2:12">
      <c r="B1153" s="89"/>
      <c r="C1153" s="69" t="str">
        <f t="shared" ca="1" si="7"/>
        <v>Incompleto</v>
      </c>
      <c r="D1153" s="118" t="s">
        <v>701</v>
      </c>
      <c r="E1153" s="134">
        <v>359.38347999999996</v>
      </c>
      <c r="F1153" s="118">
        <v>5124760031</v>
      </c>
      <c r="G1153" s="141">
        <v>45992</v>
      </c>
      <c r="H1153" s="142">
        <v>46001</v>
      </c>
      <c r="I1153" s="118" t="s">
        <v>133</v>
      </c>
      <c r="J1153" s="118" t="s">
        <v>873</v>
      </c>
      <c r="K1153" s="135"/>
      <c r="L1153" s="118" t="s">
        <v>701</v>
      </c>
    </row>
    <row r="1154" spans="2:12">
      <c r="B1154" s="89"/>
      <c r="C1154" s="69" t="str">
        <f t="shared" ca="1" si="7"/>
        <v>OK</v>
      </c>
      <c r="D1154" s="118" t="s">
        <v>309</v>
      </c>
      <c r="E1154" s="134">
        <v>237.97907599999999</v>
      </c>
      <c r="F1154" s="118">
        <v>5124760031</v>
      </c>
      <c r="G1154" s="141">
        <v>45992</v>
      </c>
      <c r="H1154" s="142">
        <v>46001</v>
      </c>
      <c r="I1154" s="118" t="s">
        <v>133</v>
      </c>
      <c r="J1154" s="118" t="s">
        <v>873</v>
      </c>
      <c r="K1154" s="135"/>
      <c r="L1154" s="118" t="s">
        <v>309</v>
      </c>
    </row>
    <row r="1155" spans="2:12">
      <c r="B1155" s="89"/>
      <c r="C1155" s="69" t="str">
        <f t="shared" ca="1" si="7"/>
        <v>Incompleto</v>
      </c>
      <c r="D1155" s="118" t="s">
        <v>1002</v>
      </c>
      <c r="E1155" s="134">
        <v>218.32959599999998</v>
      </c>
      <c r="F1155" s="118">
        <v>5124760031</v>
      </c>
      <c r="G1155" s="141">
        <v>45992</v>
      </c>
      <c r="H1155" s="142">
        <v>46001</v>
      </c>
      <c r="I1155" s="118" t="s">
        <v>133</v>
      </c>
      <c r="J1155" s="118" t="s">
        <v>873</v>
      </c>
      <c r="K1155" s="135"/>
      <c r="L1155" s="118" t="s">
        <v>1002</v>
      </c>
    </row>
    <row r="1156" spans="2:12">
      <c r="B1156" s="89"/>
      <c r="C1156" s="69" t="str">
        <f t="shared" ca="1" si="7"/>
        <v>OK</v>
      </c>
      <c r="D1156" s="118" t="s">
        <v>501</v>
      </c>
      <c r="E1156" s="134">
        <v>198.47811199999998</v>
      </c>
      <c r="F1156" s="118">
        <v>5124760031</v>
      </c>
      <c r="G1156" s="141">
        <v>45992</v>
      </c>
      <c r="H1156" s="142">
        <v>46001</v>
      </c>
      <c r="I1156" s="118" t="s">
        <v>133</v>
      </c>
      <c r="J1156" s="118" t="s">
        <v>873</v>
      </c>
      <c r="K1156" s="135"/>
      <c r="L1156" s="118" t="s">
        <v>501</v>
      </c>
    </row>
    <row r="1157" spans="2:12">
      <c r="B1157" s="89"/>
      <c r="C1157" s="69" t="str">
        <f t="shared" ca="1" si="7"/>
        <v>OK</v>
      </c>
      <c r="D1157" s="118" t="s">
        <v>585</v>
      </c>
      <c r="E1157" s="134">
        <v>146.14989399999996</v>
      </c>
      <c r="F1157" s="118">
        <v>5124760031</v>
      </c>
      <c r="G1157" s="141">
        <v>45992</v>
      </c>
      <c r="H1157" s="142">
        <v>46001</v>
      </c>
      <c r="I1157" s="118" t="s">
        <v>133</v>
      </c>
      <c r="J1157" s="118" t="s">
        <v>873</v>
      </c>
      <c r="K1157" s="135"/>
      <c r="L1157" s="118" t="s">
        <v>585</v>
      </c>
    </row>
    <row r="1158" spans="2:12">
      <c r="B1158" s="89"/>
      <c r="C1158" s="69" t="str">
        <f t="shared" ca="1" si="7"/>
        <v>OK</v>
      </c>
      <c r="D1158" s="118" t="s">
        <v>331</v>
      </c>
      <c r="E1158" s="134">
        <v>-165.89</v>
      </c>
      <c r="F1158" s="118">
        <v>5124760031</v>
      </c>
      <c r="G1158" s="141">
        <v>45992</v>
      </c>
      <c r="H1158" s="142">
        <v>46001</v>
      </c>
      <c r="I1158" s="118" t="s">
        <v>133</v>
      </c>
      <c r="J1158" s="118" t="s">
        <v>873</v>
      </c>
      <c r="K1158" s="135"/>
      <c r="L1158" s="118" t="s">
        <v>331</v>
      </c>
    </row>
    <row r="1159" spans="2:12">
      <c r="B1159" s="89"/>
      <c r="C1159" s="69" t="str">
        <f t="shared" ca="1" si="7"/>
        <v>OK</v>
      </c>
      <c r="D1159" s="118" t="s">
        <v>210</v>
      </c>
      <c r="E1159" s="134">
        <v>-165.89</v>
      </c>
      <c r="F1159" s="118">
        <v>5124760031</v>
      </c>
      <c r="G1159" s="141">
        <v>45992</v>
      </c>
      <c r="H1159" s="142">
        <v>46001</v>
      </c>
      <c r="I1159" s="118" t="s">
        <v>133</v>
      </c>
      <c r="J1159" s="118" t="s">
        <v>873</v>
      </c>
      <c r="K1159" s="135"/>
      <c r="L1159" s="118" t="s">
        <v>210</v>
      </c>
    </row>
    <row r="1160" spans="2:12">
      <c r="B1160" s="89"/>
      <c r="C1160" s="69" t="str">
        <f t="shared" ca="1" si="7"/>
        <v>OK</v>
      </c>
      <c r="D1160" s="118" t="s">
        <v>235</v>
      </c>
      <c r="E1160" s="134">
        <v>-405.5</v>
      </c>
      <c r="F1160" s="118">
        <v>5124760031</v>
      </c>
      <c r="G1160" s="141">
        <v>45992</v>
      </c>
      <c r="H1160" s="142">
        <v>46001</v>
      </c>
      <c r="I1160" s="118" t="s">
        <v>133</v>
      </c>
      <c r="J1160" s="118" t="s">
        <v>873</v>
      </c>
      <c r="K1160" s="135"/>
      <c r="L1160" s="118" t="s">
        <v>235</v>
      </c>
    </row>
    <row r="1161" spans="2:12">
      <c r="B1161" s="89"/>
      <c r="C1161" s="69" t="str">
        <f t="shared" ca="1" si="7"/>
        <v>OK</v>
      </c>
      <c r="D1161" s="118" t="s">
        <v>235</v>
      </c>
      <c r="E1161" s="134">
        <v>-122.16</v>
      </c>
      <c r="F1161" s="118">
        <v>5124760031</v>
      </c>
      <c r="G1161" s="141">
        <v>45992</v>
      </c>
      <c r="H1161" s="142">
        <v>46001</v>
      </c>
      <c r="I1161" s="118" t="s">
        <v>133</v>
      </c>
      <c r="J1161" s="118" t="s">
        <v>873</v>
      </c>
      <c r="K1161" s="135"/>
      <c r="L1161" s="118" t="s">
        <v>892</v>
      </c>
    </row>
    <row r="1162" spans="2:12">
      <c r="B1162" s="89"/>
      <c r="C1162" s="69" t="str">
        <f t="shared" ca="1" si="7"/>
        <v>OK</v>
      </c>
      <c r="D1162" s="118" t="s">
        <v>169</v>
      </c>
      <c r="E1162" s="134">
        <v>-393.22</v>
      </c>
      <c r="F1162" s="118">
        <v>5124760031</v>
      </c>
      <c r="G1162" s="141">
        <v>45992</v>
      </c>
      <c r="H1162" s="142">
        <v>46001</v>
      </c>
      <c r="I1162" s="118" t="s">
        <v>133</v>
      </c>
      <c r="J1162" s="118" t="s">
        <v>873</v>
      </c>
      <c r="K1162" s="135"/>
      <c r="L1162" s="118" t="s">
        <v>169</v>
      </c>
    </row>
    <row r="1163" spans="2:12">
      <c r="B1163" s="89"/>
      <c r="C1163" s="69" t="str">
        <f t="shared" ca="1" si="7"/>
        <v>OK</v>
      </c>
      <c r="D1163" s="118" t="s">
        <v>191</v>
      </c>
      <c r="E1163" s="134">
        <v>59.713500000000003</v>
      </c>
      <c r="F1163" s="118">
        <v>5124760031</v>
      </c>
      <c r="G1163" s="141">
        <v>45992</v>
      </c>
      <c r="H1163" s="142">
        <v>46001</v>
      </c>
      <c r="I1163" s="118" t="s">
        <v>133</v>
      </c>
      <c r="J1163" s="118" t="s">
        <v>873</v>
      </c>
      <c r="K1163" s="135"/>
      <c r="L1163" s="118" t="s">
        <v>191</v>
      </c>
    </row>
    <row r="1164" spans="2:12">
      <c r="B1164" s="89"/>
      <c r="C1164" s="69" t="str">
        <f t="shared" ca="1" si="7"/>
        <v>OK</v>
      </c>
      <c r="D1164" s="118" t="s">
        <v>297</v>
      </c>
      <c r="E1164" s="134">
        <v>63</v>
      </c>
      <c r="F1164" s="118">
        <v>5124760031</v>
      </c>
      <c r="G1164" s="141">
        <v>45992</v>
      </c>
      <c r="H1164" s="142">
        <v>46001</v>
      </c>
      <c r="I1164" s="118" t="s">
        <v>133</v>
      </c>
      <c r="J1164" s="118" t="s">
        <v>873</v>
      </c>
      <c r="K1164" s="135"/>
      <c r="L1164" s="118" t="s">
        <v>297</v>
      </c>
    </row>
    <row r="1165" spans="2:12">
      <c r="B1165" s="89"/>
      <c r="C1165" s="69" t="str">
        <f t="shared" ca="1" si="7"/>
        <v>OK</v>
      </c>
      <c r="D1165" s="118" t="s">
        <v>180</v>
      </c>
      <c r="E1165" s="134">
        <v>31.5</v>
      </c>
      <c r="F1165" s="118">
        <v>5124760031</v>
      </c>
      <c r="G1165" s="141">
        <v>45992</v>
      </c>
      <c r="H1165" s="142">
        <v>46001</v>
      </c>
      <c r="I1165" s="118" t="s">
        <v>133</v>
      </c>
      <c r="J1165" s="118" t="s">
        <v>873</v>
      </c>
      <c r="K1165" s="135"/>
      <c r="L1165" s="118" t="s">
        <v>180</v>
      </c>
    </row>
    <row r="1166" spans="2:12">
      <c r="B1166" s="89"/>
      <c r="C1166" s="69" t="str">
        <f t="shared" ca="1" si="7"/>
        <v>OK</v>
      </c>
      <c r="D1166" s="118" t="s">
        <v>175</v>
      </c>
      <c r="E1166" s="134">
        <v>98.7</v>
      </c>
      <c r="F1166" s="118">
        <v>5124760031</v>
      </c>
      <c r="G1166" s="141">
        <v>45992</v>
      </c>
      <c r="H1166" s="142">
        <v>46001</v>
      </c>
      <c r="I1166" s="118" t="s">
        <v>133</v>
      </c>
      <c r="J1166" s="118" t="s">
        <v>873</v>
      </c>
      <c r="K1166" s="135"/>
      <c r="L1166" s="118" t="s">
        <v>175</v>
      </c>
    </row>
    <row r="1167" spans="2:12">
      <c r="B1167" s="89"/>
      <c r="C1167" s="69" t="str">
        <f t="shared" ca="1" si="7"/>
        <v>OK</v>
      </c>
      <c r="D1167" s="118" t="s">
        <v>206</v>
      </c>
      <c r="E1167" s="134">
        <v>63</v>
      </c>
      <c r="F1167" s="118">
        <v>5124760031</v>
      </c>
      <c r="G1167" s="141">
        <v>45992</v>
      </c>
      <c r="H1167" s="142">
        <v>46001</v>
      </c>
      <c r="I1167" s="118" t="s">
        <v>133</v>
      </c>
      <c r="J1167" s="118" t="s">
        <v>873</v>
      </c>
      <c r="K1167" s="135"/>
      <c r="L1167" s="118" t="s">
        <v>206</v>
      </c>
    </row>
    <row r="1168" spans="2:12">
      <c r="B1168" s="89"/>
      <c r="C1168" s="69" t="str">
        <f t="shared" ca="1" si="7"/>
        <v>OK</v>
      </c>
      <c r="D1168" s="118" t="s">
        <v>321</v>
      </c>
      <c r="E1168" s="134">
        <v>31.5</v>
      </c>
      <c r="F1168" s="118">
        <v>5124760031</v>
      </c>
      <c r="G1168" s="141">
        <v>45992</v>
      </c>
      <c r="H1168" s="142">
        <v>46001</v>
      </c>
      <c r="I1168" s="118" t="s">
        <v>133</v>
      </c>
      <c r="J1168" s="118" t="s">
        <v>873</v>
      </c>
      <c r="K1168" s="135"/>
      <c r="L1168" s="118" t="s">
        <v>321</v>
      </c>
    </row>
    <row r="1169" spans="2:12">
      <c r="B1169" s="89"/>
      <c r="C1169" s="69" t="str">
        <f t="shared" ca="1" si="7"/>
        <v>OK</v>
      </c>
      <c r="D1169" s="118" t="s">
        <v>195</v>
      </c>
      <c r="E1169" s="134">
        <v>8.4</v>
      </c>
      <c r="F1169" s="118">
        <v>5124760031</v>
      </c>
      <c r="G1169" s="141">
        <v>45992</v>
      </c>
      <c r="H1169" s="142">
        <v>46001</v>
      </c>
      <c r="I1169" s="118" t="s">
        <v>133</v>
      </c>
      <c r="J1169" s="118" t="s">
        <v>873</v>
      </c>
      <c r="K1169" s="135"/>
      <c r="L1169" s="118" t="s">
        <v>195</v>
      </c>
    </row>
    <row r="1170" spans="2:12">
      <c r="B1170" s="89"/>
      <c r="C1170" s="69" t="str">
        <f t="shared" ca="1" si="7"/>
        <v>OK</v>
      </c>
      <c r="D1170" s="118" t="s">
        <v>236</v>
      </c>
      <c r="E1170" s="134">
        <v>115.5</v>
      </c>
      <c r="F1170" s="118">
        <v>5124760031</v>
      </c>
      <c r="G1170" s="141">
        <v>45992</v>
      </c>
      <c r="H1170" s="142">
        <v>46001</v>
      </c>
      <c r="I1170" s="118" t="s">
        <v>133</v>
      </c>
      <c r="J1170" s="118" t="s">
        <v>873</v>
      </c>
      <c r="K1170" s="135"/>
      <c r="L1170" s="118" t="s">
        <v>236</v>
      </c>
    </row>
    <row r="1171" spans="2:12">
      <c r="B1171" s="89"/>
      <c r="C1171" s="69" t="str">
        <f t="shared" ca="1" si="7"/>
        <v>OK</v>
      </c>
      <c r="D1171" s="118" t="s">
        <v>401</v>
      </c>
      <c r="E1171" s="134">
        <v>92.4</v>
      </c>
      <c r="F1171" s="118">
        <v>5124760031</v>
      </c>
      <c r="G1171" s="141">
        <v>45992</v>
      </c>
      <c r="H1171" s="142">
        <v>46001</v>
      </c>
      <c r="I1171" s="118" t="s">
        <v>133</v>
      </c>
      <c r="J1171" s="118" t="s">
        <v>873</v>
      </c>
      <c r="K1171" s="135"/>
      <c r="L1171" s="118" t="s">
        <v>401</v>
      </c>
    </row>
    <row r="1172" spans="2:12">
      <c r="B1172" s="89"/>
      <c r="C1172" s="69" t="str">
        <f t="shared" ca="1" si="7"/>
        <v>OK</v>
      </c>
      <c r="D1172" s="118" t="s">
        <v>233</v>
      </c>
      <c r="E1172" s="134">
        <v>60.9</v>
      </c>
      <c r="F1172" s="118">
        <v>5124760031</v>
      </c>
      <c r="G1172" s="141">
        <v>45992</v>
      </c>
      <c r="H1172" s="142">
        <v>46001</v>
      </c>
      <c r="I1172" s="118" t="s">
        <v>133</v>
      </c>
      <c r="J1172" s="118" t="s">
        <v>873</v>
      </c>
      <c r="K1172" s="135"/>
      <c r="L1172" s="118" t="s">
        <v>233</v>
      </c>
    </row>
    <row r="1173" spans="2:12">
      <c r="B1173" s="89"/>
      <c r="C1173" s="69" t="str">
        <f t="shared" ca="1" si="7"/>
        <v>OK</v>
      </c>
      <c r="D1173" s="118" t="s">
        <v>289</v>
      </c>
      <c r="E1173" s="134">
        <v>129.5385</v>
      </c>
      <c r="F1173" s="118">
        <v>5124760031</v>
      </c>
      <c r="G1173" s="141">
        <v>45992</v>
      </c>
      <c r="H1173" s="142">
        <v>46001</v>
      </c>
      <c r="I1173" s="118" t="s">
        <v>133</v>
      </c>
      <c r="J1173" s="118" t="s">
        <v>873</v>
      </c>
      <c r="K1173" s="135"/>
      <c r="L1173" s="118" t="s">
        <v>289</v>
      </c>
    </row>
    <row r="1174" spans="2:12">
      <c r="B1174" s="89"/>
      <c r="C1174" s="69" t="str">
        <f t="shared" ca="1" si="7"/>
        <v>OK</v>
      </c>
      <c r="D1174" s="118" t="s">
        <v>249</v>
      </c>
      <c r="E1174" s="134">
        <v>31.5</v>
      </c>
      <c r="F1174" s="118">
        <v>5124760031</v>
      </c>
      <c r="G1174" s="141">
        <v>45992</v>
      </c>
      <c r="H1174" s="142">
        <v>46001</v>
      </c>
      <c r="I1174" s="118" t="s">
        <v>133</v>
      </c>
      <c r="J1174" s="118" t="s">
        <v>873</v>
      </c>
      <c r="K1174" s="135"/>
      <c r="L1174" s="118" t="s">
        <v>249</v>
      </c>
    </row>
    <row r="1175" spans="2:12">
      <c r="B1175" s="89"/>
      <c r="C1175" s="69" t="str">
        <f t="shared" ca="1" si="7"/>
        <v>OK</v>
      </c>
      <c r="D1175" s="118" t="s">
        <v>404</v>
      </c>
      <c r="E1175" s="134">
        <v>21</v>
      </c>
      <c r="F1175" s="118">
        <v>5124760031</v>
      </c>
      <c r="G1175" s="141">
        <v>45992</v>
      </c>
      <c r="H1175" s="142">
        <v>46001</v>
      </c>
      <c r="I1175" s="118" t="s">
        <v>133</v>
      </c>
      <c r="J1175" s="118" t="s">
        <v>873</v>
      </c>
      <c r="K1175" s="135"/>
      <c r="L1175" s="118" t="s">
        <v>404</v>
      </c>
    </row>
    <row r="1176" spans="2:12">
      <c r="B1176" s="89"/>
      <c r="C1176" s="69" t="str">
        <f t="shared" ca="1" si="7"/>
        <v>OK</v>
      </c>
      <c r="D1176" s="118" t="s">
        <v>382</v>
      </c>
      <c r="E1176" s="134">
        <v>31.5</v>
      </c>
      <c r="F1176" s="118">
        <v>5124760031</v>
      </c>
      <c r="G1176" s="141">
        <v>45992</v>
      </c>
      <c r="H1176" s="142">
        <v>46001</v>
      </c>
      <c r="I1176" s="118" t="s">
        <v>133</v>
      </c>
      <c r="J1176" s="118" t="s">
        <v>873</v>
      </c>
      <c r="K1176" s="135"/>
      <c r="L1176" s="118" t="s">
        <v>382</v>
      </c>
    </row>
    <row r="1177" spans="2:12">
      <c r="B1177" s="89"/>
      <c r="C1177" s="69" t="str">
        <f t="shared" ca="1" si="7"/>
        <v>OK</v>
      </c>
      <c r="D1177" s="118" t="s">
        <v>196</v>
      </c>
      <c r="E1177" s="134">
        <v>21</v>
      </c>
      <c r="F1177" s="118">
        <v>5124760031</v>
      </c>
      <c r="G1177" s="141">
        <v>45992</v>
      </c>
      <c r="H1177" s="142">
        <v>46001</v>
      </c>
      <c r="I1177" s="118" t="s">
        <v>133</v>
      </c>
      <c r="J1177" s="118" t="s">
        <v>873</v>
      </c>
      <c r="K1177" s="135"/>
      <c r="L1177" s="118" t="s">
        <v>196</v>
      </c>
    </row>
    <row r="1178" spans="2:12">
      <c r="B1178" s="89"/>
      <c r="C1178" s="69" t="str">
        <f t="shared" ca="1" si="7"/>
        <v>OK</v>
      </c>
      <c r="D1178" s="118" t="s">
        <v>484</v>
      </c>
      <c r="E1178" s="134">
        <v>21</v>
      </c>
      <c r="F1178" s="118">
        <v>5124760031</v>
      </c>
      <c r="G1178" s="141">
        <v>45992</v>
      </c>
      <c r="H1178" s="142">
        <v>46001</v>
      </c>
      <c r="I1178" s="118" t="s">
        <v>133</v>
      </c>
      <c r="J1178" s="118" t="s">
        <v>873</v>
      </c>
      <c r="K1178" s="135"/>
      <c r="L1178" s="118" t="s">
        <v>484</v>
      </c>
    </row>
    <row r="1179" spans="2:12">
      <c r="B1179" s="89"/>
      <c r="C1179" s="69" t="str">
        <f t="shared" ca="1" si="7"/>
        <v>OK</v>
      </c>
      <c r="D1179" s="118" t="s">
        <v>475</v>
      </c>
      <c r="E1179" s="134">
        <v>31.5</v>
      </c>
      <c r="F1179" s="118">
        <v>5124760031</v>
      </c>
      <c r="G1179" s="141">
        <v>45992</v>
      </c>
      <c r="H1179" s="142">
        <v>46001</v>
      </c>
      <c r="I1179" s="118" t="s">
        <v>133</v>
      </c>
      <c r="J1179" s="118" t="s">
        <v>873</v>
      </c>
      <c r="K1179" s="135"/>
      <c r="L1179" s="118" t="s">
        <v>475</v>
      </c>
    </row>
    <row r="1180" spans="2:12">
      <c r="B1180" s="89"/>
      <c r="C1180" s="69" t="str">
        <f t="shared" ca="1" si="7"/>
        <v>OK</v>
      </c>
      <c r="D1180" s="118" t="s">
        <v>368</v>
      </c>
      <c r="E1180" s="134">
        <v>21</v>
      </c>
      <c r="F1180" s="118">
        <v>5124760031</v>
      </c>
      <c r="G1180" s="141">
        <v>45992</v>
      </c>
      <c r="H1180" s="142">
        <v>46001</v>
      </c>
      <c r="I1180" s="118" t="s">
        <v>133</v>
      </c>
      <c r="J1180" s="118" t="s">
        <v>873</v>
      </c>
      <c r="K1180" s="135"/>
      <c r="L1180" s="118" t="s">
        <v>368</v>
      </c>
    </row>
    <row r="1181" spans="2:12">
      <c r="B1181" s="89"/>
      <c r="C1181" s="69" t="str">
        <f t="shared" ca="1" si="7"/>
        <v>Incompleto</v>
      </c>
      <c r="D1181" s="118"/>
      <c r="E1181" s="134"/>
      <c r="F1181" s="118"/>
      <c r="G1181" s="141"/>
      <c r="H1181" s="140"/>
      <c r="I1181" s="118"/>
      <c r="J1181" s="118"/>
      <c r="K1181" s="135"/>
      <c r="L1181" s="118"/>
    </row>
    <row r="1182" spans="2:12">
      <c r="B1182" s="89"/>
      <c r="C1182" s="69" t="str">
        <f t="shared" ca="1" si="7"/>
        <v>Incompleto</v>
      </c>
      <c r="D1182" s="118"/>
      <c r="E1182" s="134"/>
      <c r="F1182" s="118"/>
      <c r="G1182" s="141"/>
      <c r="H1182" s="140"/>
      <c r="I1182" s="118"/>
      <c r="J1182" s="118"/>
      <c r="K1182" s="135"/>
      <c r="L1182" s="118"/>
    </row>
    <row r="1183" spans="2:12">
      <c r="B1183" s="89"/>
      <c r="C1183" s="69" t="str">
        <f t="shared" ca="1" si="7"/>
        <v>Incompleto</v>
      </c>
      <c r="D1183" s="118"/>
      <c r="E1183" s="134"/>
      <c r="F1183" s="118"/>
      <c r="G1183" s="141"/>
      <c r="H1183" s="140"/>
      <c r="I1183" s="118"/>
      <c r="J1183" s="118"/>
      <c r="K1183" s="135"/>
      <c r="L1183" s="118"/>
    </row>
    <row r="1184" spans="2:12">
      <c r="B1184" s="89"/>
      <c r="C1184" s="69" t="str">
        <f t="shared" ca="1" si="7"/>
        <v>Incompleto</v>
      </c>
      <c r="D1184" s="118"/>
      <c r="E1184" s="134"/>
      <c r="F1184" s="118"/>
      <c r="G1184" s="141"/>
      <c r="H1184" s="140"/>
      <c r="I1184" s="118"/>
      <c r="J1184" s="118"/>
      <c r="K1184" s="135"/>
      <c r="L1184" s="118"/>
    </row>
    <row r="1185" spans="2:12">
      <c r="B1185" s="89"/>
      <c r="C1185" s="69" t="str">
        <f t="shared" ca="1" si="7"/>
        <v>Incompleto</v>
      </c>
      <c r="D1185" s="118"/>
      <c r="E1185" s="134"/>
      <c r="F1185" s="118"/>
      <c r="G1185" s="141"/>
      <c r="H1185" s="140"/>
      <c r="I1185" s="118"/>
      <c r="J1185" s="118"/>
      <c r="K1185" s="135"/>
      <c r="L1185" s="118"/>
    </row>
    <row r="1186" spans="2:12">
      <c r="B1186" s="89"/>
      <c r="C1186" s="69" t="str">
        <f t="shared" ca="1" si="7"/>
        <v>Incompleto</v>
      </c>
      <c r="D1186" s="118"/>
      <c r="E1186" s="134"/>
      <c r="F1186" s="118"/>
      <c r="G1186" s="141"/>
      <c r="H1186" s="140"/>
      <c r="I1186" s="118"/>
      <c r="J1186" s="118"/>
      <c r="K1186" s="135"/>
      <c r="L1186" s="118"/>
    </row>
    <row r="1187" spans="2:12">
      <c r="B1187" s="89"/>
      <c r="C1187" s="69" t="str">
        <f t="shared" ca="1" si="7"/>
        <v>Incompleto</v>
      </c>
      <c r="D1187" s="118"/>
      <c r="E1187" s="134"/>
      <c r="F1187" s="118"/>
      <c r="G1187" s="141"/>
      <c r="H1187" s="140"/>
      <c r="I1187" s="118"/>
      <c r="J1187" s="118"/>
      <c r="K1187" s="135"/>
      <c r="L1187" s="118"/>
    </row>
    <row r="1188" spans="2:12">
      <c r="B1188" s="89"/>
      <c r="C1188" s="69" t="str">
        <f t="shared" ca="1" si="7"/>
        <v>Incompleto</v>
      </c>
      <c r="D1188" s="118"/>
      <c r="E1188" s="134"/>
      <c r="F1188" s="118"/>
      <c r="G1188" s="141"/>
      <c r="H1188" s="140"/>
      <c r="I1188" s="118"/>
      <c r="J1188" s="118"/>
      <c r="K1188" s="135"/>
      <c r="L1188" s="118"/>
    </row>
    <row r="1189" spans="2:12">
      <c r="B1189" s="89"/>
      <c r="C1189" s="69" t="str">
        <f t="shared" ca="1" si="7"/>
        <v>Incompleto</v>
      </c>
      <c r="D1189" s="118"/>
      <c r="E1189" s="134"/>
      <c r="F1189" s="118"/>
      <c r="G1189" s="141"/>
      <c r="H1189" s="140"/>
      <c r="I1189" s="118"/>
      <c r="J1189" s="118"/>
      <c r="K1189" s="135"/>
      <c r="L1189" s="118"/>
    </row>
    <row r="1190" spans="2:12">
      <c r="B1190" s="89"/>
      <c r="C1190" s="69" t="str">
        <f t="shared" ca="1" si="7"/>
        <v>Incompleto</v>
      </c>
      <c r="D1190" s="118"/>
      <c r="E1190" s="134"/>
      <c r="F1190" s="118"/>
      <c r="G1190" s="141"/>
      <c r="H1190" s="140"/>
      <c r="I1190" s="118"/>
      <c r="J1190" s="118"/>
      <c r="K1190" s="135"/>
      <c r="L1190" s="118"/>
    </row>
    <row r="1191" spans="2:12">
      <c r="B1191" s="89"/>
      <c r="C1191" s="69" t="str">
        <f t="shared" ca="1" si="7"/>
        <v>Incompleto</v>
      </c>
      <c r="D1191" s="118"/>
      <c r="E1191" s="134"/>
      <c r="F1191" s="118"/>
      <c r="G1191" s="141"/>
      <c r="H1191" s="140"/>
      <c r="I1191" s="118"/>
      <c r="J1191" s="118"/>
      <c r="K1191" s="135"/>
      <c r="L1191" s="118"/>
    </row>
    <row r="1192" spans="2:12">
      <c r="B1192" s="89"/>
      <c r="C1192" s="69" t="str">
        <f t="shared" ca="1" si="7"/>
        <v>Incompleto</v>
      </c>
      <c r="D1192" s="118"/>
      <c r="E1192" s="134"/>
      <c r="F1192" s="118"/>
      <c r="G1192" s="141"/>
      <c r="H1192" s="140"/>
      <c r="I1192" s="118"/>
      <c r="J1192" s="118"/>
      <c r="K1192" s="135"/>
      <c r="L1192" s="118"/>
    </row>
    <row r="1193" spans="2:12">
      <c r="B1193" s="89"/>
      <c r="C1193" s="69" t="str">
        <f t="shared" ca="1" si="7"/>
        <v>Incompleto</v>
      </c>
      <c r="D1193" s="118"/>
      <c r="E1193" s="134"/>
      <c r="F1193" s="118"/>
      <c r="G1193" s="141"/>
      <c r="H1193" s="140"/>
      <c r="I1193" s="118"/>
      <c r="J1193" s="118"/>
      <c r="K1193" s="135"/>
      <c r="L1193" s="118"/>
    </row>
    <row r="1194" spans="2:12">
      <c r="B1194" s="89"/>
      <c r="C1194" s="69" t="str">
        <f t="shared" ca="1" si="7"/>
        <v>Incompleto</v>
      </c>
      <c r="D1194" s="118"/>
      <c r="E1194" s="134"/>
      <c r="F1194" s="118"/>
      <c r="G1194" s="141"/>
      <c r="H1194" s="140"/>
      <c r="I1194" s="118"/>
      <c r="J1194" s="118"/>
      <c r="K1194" s="135"/>
      <c r="L1194" s="118"/>
    </row>
    <row r="1195" spans="2:12">
      <c r="B1195" s="89"/>
      <c r="C1195" s="69" t="str">
        <f t="shared" ca="1" si="7"/>
        <v>Incompleto</v>
      </c>
      <c r="D1195" s="118"/>
      <c r="E1195" s="134"/>
      <c r="F1195" s="118"/>
      <c r="G1195" s="141"/>
      <c r="H1195" s="140"/>
      <c r="I1195" s="118"/>
      <c r="J1195" s="118"/>
      <c r="K1195" s="135"/>
      <c r="L1195" s="118"/>
    </row>
    <row r="1196" spans="2:12">
      <c r="B1196" s="89"/>
      <c r="C1196" s="69" t="str">
        <f t="shared" ca="1" si="7"/>
        <v>Incompleto</v>
      </c>
      <c r="D1196" s="118"/>
      <c r="E1196" s="134"/>
      <c r="F1196" s="118"/>
      <c r="G1196" s="141"/>
      <c r="H1196" s="140"/>
      <c r="I1196" s="118"/>
      <c r="J1196" s="118"/>
      <c r="K1196" s="135"/>
      <c r="L1196" s="118"/>
    </row>
    <row r="1197" spans="2:12">
      <c r="B1197" s="89"/>
      <c r="C1197" s="69" t="str">
        <f t="shared" ca="1" si="7"/>
        <v>Incompleto</v>
      </c>
      <c r="D1197" s="118"/>
      <c r="E1197" s="134"/>
      <c r="F1197" s="118"/>
      <c r="G1197" s="141"/>
      <c r="H1197" s="140"/>
      <c r="I1197" s="118"/>
      <c r="J1197" s="118"/>
      <c r="K1197" s="135"/>
      <c r="L1197" s="118"/>
    </row>
    <row r="1198" spans="2:12">
      <c r="B1198" s="89"/>
      <c r="C1198" s="69" t="str">
        <f t="shared" ca="1" si="7"/>
        <v>Incompleto</v>
      </c>
      <c r="D1198" s="118"/>
      <c r="E1198" s="134"/>
      <c r="F1198" s="118"/>
      <c r="G1198" s="141"/>
      <c r="H1198" s="140"/>
      <c r="I1198" s="118"/>
      <c r="J1198" s="118"/>
      <c r="K1198" s="135"/>
      <c r="L1198" s="118"/>
    </row>
    <row r="1199" spans="2:12">
      <c r="B1199" s="89"/>
      <c r="C1199" s="69" t="str">
        <f t="shared" ca="1" si="7"/>
        <v>Incompleto</v>
      </c>
      <c r="D1199" s="118"/>
      <c r="E1199" s="134"/>
      <c r="F1199" s="118"/>
      <c r="G1199" s="141"/>
      <c r="H1199" s="140"/>
      <c r="I1199" s="118"/>
      <c r="J1199" s="118"/>
      <c r="K1199" s="135"/>
      <c r="L1199" s="118"/>
    </row>
    <row r="1200" spans="2:12">
      <c r="B1200" s="89"/>
      <c r="C1200" s="69" t="str">
        <f t="shared" ca="1" si="7"/>
        <v>Incompleto</v>
      </c>
      <c r="D1200" s="118"/>
      <c r="E1200" s="134"/>
      <c r="F1200" s="118"/>
      <c r="G1200" s="141"/>
      <c r="H1200" s="140"/>
      <c r="I1200" s="118"/>
      <c r="J1200" s="118"/>
      <c r="K1200" s="135"/>
      <c r="L1200" s="118"/>
    </row>
    <row r="1201" spans="2:12">
      <c r="B1201" s="89"/>
      <c r="C1201" s="69" t="str">
        <f t="shared" ca="1" si="7"/>
        <v>Incompleto</v>
      </c>
      <c r="D1201" s="118"/>
      <c r="E1201" s="134"/>
      <c r="F1201" s="118"/>
      <c r="G1201" s="141"/>
      <c r="H1201" s="140"/>
      <c r="I1201" s="118"/>
      <c r="J1201" s="118"/>
      <c r="K1201" s="135"/>
      <c r="L1201" s="118"/>
    </row>
    <row r="1202" spans="2:12">
      <c r="B1202" s="89"/>
      <c r="C1202" s="69" t="str">
        <f t="shared" ca="1" si="7"/>
        <v>Incompleto</v>
      </c>
      <c r="D1202" s="118"/>
      <c r="E1202" s="134"/>
      <c r="F1202" s="118"/>
      <c r="G1202" s="141"/>
      <c r="H1202" s="140"/>
      <c r="I1202" s="118"/>
      <c r="J1202" s="118"/>
      <c r="K1202" s="135"/>
      <c r="L1202" s="118"/>
    </row>
    <row r="1203" spans="2:12">
      <c r="B1203" s="89"/>
      <c r="C1203" s="69" t="str">
        <f t="shared" ca="1" si="7"/>
        <v>Incompleto</v>
      </c>
      <c r="D1203" s="118"/>
      <c r="E1203" s="134"/>
      <c r="F1203" s="118"/>
      <c r="G1203" s="141"/>
      <c r="H1203" s="140"/>
      <c r="I1203" s="118"/>
      <c r="J1203" s="118"/>
      <c r="K1203" s="135"/>
      <c r="L1203" s="118"/>
    </row>
    <row r="1204" spans="2:12">
      <c r="B1204" s="89"/>
      <c r="C1204" s="69" t="str">
        <f t="shared" ca="1" si="7"/>
        <v>Incompleto</v>
      </c>
      <c r="D1204" s="118"/>
      <c r="E1204" s="134"/>
      <c r="F1204" s="118"/>
      <c r="G1204" s="141"/>
      <c r="H1204" s="140"/>
      <c r="I1204" s="118"/>
      <c r="J1204" s="118"/>
      <c r="K1204" s="135"/>
      <c r="L1204" s="118"/>
    </row>
    <row r="1205" spans="2:12">
      <c r="B1205" s="89"/>
      <c r="C1205" s="69" t="str">
        <f t="shared" ca="1" si="7"/>
        <v>Incompleto</v>
      </c>
      <c r="D1205" s="118"/>
      <c r="E1205" s="134"/>
      <c r="F1205" s="118"/>
      <c r="G1205" s="141"/>
      <c r="H1205" s="140"/>
      <c r="I1205" s="118"/>
      <c r="J1205" s="118"/>
      <c r="K1205" s="135"/>
      <c r="L1205" s="118"/>
    </row>
    <row r="1206" spans="2:12">
      <c r="B1206" s="89"/>
      <c r="C1206" s="69" t="str">
        <f t="shared" ca="1" si="7"/>
        <v>Incompleto</v>
      </c>
      <c r="D1206" s="118"/>
      <c r="E1206" s="134"/>
      <c r="F1206" s="118"/>
      <c r="G1206" s="141"/>
      <c r="H1206" s="140"/>
      <c r="I1206" s="118"/>
      <c r="J1206" s="118"/>
      <c r="K1206" s="135"/>
      <c r="L1206" s="118"/>
    </row>
    <row r="1207" spans="2:12">
      <c r="B1207" s="89"/>
      <c r="C1207" s="69" t="str">
        <f t="shared" ca="1" si="7"/>
        <v>Incompleto</v>
      </c>
      <c r="D1207" s="118"/>
      <c r="E1207" s="134"/>
      <c r="F1207" s="118"/>
      <c r="G1207" s="141"/>
      <c r="H1207" s="140"/>
      <c r="I1207" s="118"/>
      <c r="J1207" s="118"/>
      <c r="K1207" s="135"/>
      <c r="L1207" s="118"/>
    </row>
    <row r="1208" spans="2:12">
      <c r="B1208" s="89"/>
      <c r="C1208" s="69" t="str">
        <f t="shared" ca="1" si="7"/>
        <v>Incompleto</v>
      </c>
      <c r="D1208" s="118"/>
      <c r="E1208" s="134"/>
      <c r="F1208" s="118"/>
      <c r="G1208" s="141"/>
      <c r="H1208" s="140"/>
      <c r="I1208" s="118"/>
      <c r="J1208" s="118"/>
      <c r="K1208" s="135"/>
      <c r="L1208" s="118"/>
    </row>
    <row r="1209" spans="2:12">
      <c r="B1209" s="89"/>
      <c r="C1209" s="69" t="str">
        <f t="shared" ca="1" si="7"/>
        <v>Incompleto</v>
      </c>
      <c r="D1209" s="118"/>
      <c r="E1209" s="134"/>
      <c r="F1209" s="118"/>
      <c r="G1209" s="141"/>
      <c r="H1209" s="140"/>
      <c r="I1209" s="118"/>
      <c r="J1209" s="118"/>
      <c r="K1209" s="135"/>
      <c r="L1209" s="118"/>
    </row>
    <row r="1210" spans="2:12">
      <c r="B1210" s="89"/>
      <c r="C1210" s="69" t="str">
        <f t="shared" ca="1" si="7"/>
        <v>Incompleto</v>
      </c>
      <c r="D1210" s="118"/>
      <c r="E1210" s="134"/>
      <c r="F1210" s="118"/>
      <c r="G1210" s="141"/>
      <c r="H1210" s="140"/>
      <c r="I1210" s="118"/>
      <c r="J1210" s="118"/>
      <c r="K1210" s="135"/>
      <c r="L1210" s="118"/>
    </row>
    <row r="1211" spans="2:12">
      <c r="B1211" s="89"/>
      <c r="C1211" s="69" t="str">
        <f t="shared" ca="1" si="7"/>
        <v>Incompleto</v>
      </c>
      <c r="D1211" s="118"/>
      <c r="E1211" s="134"/>
      <c r="F1211" s="118"/>
      <c r="G1211" s="141"/>
      <c r="H1211" s="140"/>
      <c r="I1211" s="118"/>
      <c r="J1211" s="118"/>
      <c r="K1211" s="135"/>
      <c r="L1211" s="118"/>
    </row>
    <row r="1212" spans="2:12">
      <c r="B1212" s="89"/>
      <c r="C1212" s="69" t="str">
        <f t="shared" ca="1" si="7"/>
        <v>Incompleto</v>
      </c>
      <c r="D1212" s="118"/>
      <c r="E1212" s="134"/>
      <c r="F1212" s="118"/>
      <c r="G1212" s="141"/>
      <c r="H1212" s="140"/>
      <c r="I1212" s="118"/>
      <c r="J1212" s="118"/>
      <c r="K1212" s="135"/>
      <c r="L1212" s="118"/>
    </row>
    <row r="1213" spans="2:12">
      <c r="B1213" s="89"/>
      <c r="C1213" s="69" t="str">
        <f t="shared" ca="1" si="7"/>
        <v>Incompleto</v>
      </c>
      <c r="D1213" s="118"/>
      <c r="E1213" s="134"/>
      <c r="F1213" s="118"/>
      <c r="G1213" s="141"/>
      <c r="H1213" s="140"/>
      <c r="I1213" s="118"/>
      <c r="J1213" s="118"/>
      <c r="K1213" s="135"/>
      <c r="L1213" s="118"/>
    </row>
    <row r="1214" spans="2:12">
      <c r="B1214" s="89"/>
      <c r="C1214" s="69" t="str">
        <f t="shared" ca="1" si="7"/>
        <v>Incompleto</v>
      </c>
      <c r="D1214" s="118"/>
      <c r="E1214" s="134"/>
      <c r="F1214" s="118"/>
      <c r="G1214" s="141"/>
      <c r="H1214" s="140"/>
      <c r="I1214" s="118"/>
      <c r="J1214" s="118"/>
      <c r="K1214" s="135"/>
      <c r="L1214" s="118"/>
    </row>
    <row r="1215" spans="2:12">
      <c r="B1215" s="89"/>
      <c r="C1215" s="69" t="str">
        <f t="shared" ca="1" si="7"/>
        <v>Incompleto</v>
      </c>
      <c r="D1215" s="118"/>
      <c r="E1215" s="134"/>
      <c r="F1215" s="118"/>
      <c r="G1215" s="141"/>
      <c r="H1215" s="140"/>
      <c r="I1215" s="118"/>
      <c r="J1215" s="118"/>
      <c r="K1215" s="135"/>
      <c r="L1215" s="118"/>
    </row>
    <row r="1216" spans="2:12">
      <c r="B1216" s="89"/>
      <c r="C1216" s="69" t="str">
        <f t="shared" ca="1" si="7"/>
        <v>Incompleto</v>
      </c>
      <c r="D1216" s="118"/>
      <c r="E1216" s="134"/>
      <c r="F1216" s="118"/>
      <c r="G1216" s="141"/>
      <c r="H1216" s="140"/>
      <c r="I1216" s="118"/>
      <c r="J1216" s="118"/>
      <c r="K1216" s="135"/>
      <c r="L1216" s="118"/>
    </row>
    <row r="1217" spans="2:12">
      <c r="B1217" s="89"/>
      <c r="C1217" s="69" t="str">
        <f t="shared" ca="1" si="7"/>
        <v>Incompleto</v>
      </c>
      <c r="D1217" s="118"/>
      <c r="E1217" s="134"/>
      <c r="F1217" s="118"/>
      <c r="G1217" s="141"/>
      <c r="H1217" s="140"/>
      <c r="I1217" s="118"/>
      <c r="J1217" s="118"/>
      <c r="K1217" s="135"/>
      <c r="L1217" s="118"/>
    </row>
    <row r="1218" spans="2:12">
      <c r="B1218" s="89"/>
      <c r="C1218" s="69" t="str">
        <f t="shared" ca="1" si="7"/>
        <v>Incompleto</v>
      </c>
      <c r="D1218" s="118"/>
      <c r="E1218" s="134"/>
      <c r="F1218" s="118"/>
      <c r="G1218" s="141"/>
      <c r="H1218" s="140"/>
      <c r="I1218" s="118"/>
      <c r="J1218" s="118"/>
      <c r="K1218" s="135"/>
      <c r="L1218" s="118"/>
    </row>
    <row r="1219" spans="2:12">
      <c r="B1219" s="89"/>
      <c r="C1219" s="69" t="str">
        <f t="shared" ca="1" si="7"/>
        <v>Incompleto</v>
      </c>
      <c r="D1219" s="118"/>
      <c r="E1219" s="134"/>
      <c r="F1219" s="118"/>
      <c r="G1219" s="141"/>
      <c r="H1219" s="140"/>
      <c r="I1219" s="118"/>
      <c r="J1219" s="118"/>
      <c r="K1219" s="135"/>
      <c r="L1219" s="118"/>
    </row>
    <row r="1220" spans="2:12">
      <c r="B1220" s="89"/>
      <c r="C1220" s="69" t="str">
        <f t="shared" ca="1" si="7"/>
        <v>Incompleto</v>
      </c>
      <c r="D1220" s="118"/>
      <c r="E1220" s="134"/>
      <c r="F1220" s="118"/>
      <c r="G1220" s="141"/>
      <c r="H1220" s="140"/>
      <c r="I1220" s="118"/>
      <c r="J1220" s="118"/>
      <c r="K1220" s="135"/>
      <c r="L1220" s="118"/>
    </row>
    <row r="1221" spans="2:12">
      <c r="B1221" s="89"/>
      <c r="C1221" s="69" t="str">
        <f t="shared" ca="1" si="7"/>
        <v>Incompleto</v>
      </c>
      <c r="D1221" s="118"/>
      <c r="E1221" s="134"/>
      <c r="F1221" s="118"/>
      <c r="G1221" s="141"/>
      <c r="H1221" s="140"/>
      <c r="I1221" s="118"/>
      <c r="J1221" s="118"/>
      <c r="K1221" s="135"/>
      <c r="L1221" s="118"/>
    </row>
    <row r="1222" spans="2:12">
      <c r="B1222" s="89"/>
      <c r="C1222" s="69" t="str">
        <f t="shared" ca="1" si="7"/>
        <v>Incompleto</v>
      </c>
      <c r="D1222" s="118"/>
      <c r="E1222" s="134"/>
      <c r="F1222" s="118"/>
      <c r="G1222" s="141"/>
      <c r="H1222" s="140"/>
      <c r="I1222" s="118"/>
      <c r="J1222" s="118"/>
      <c r="K1222" s="135"/>
      <c r="L1222" s="118"/>
    </row>
    <row r="1223" spans="2:12">
      <c r="B1223" s="89"/>
      <c r="C1223" s="69" t="str">
        <f t="shared" ca="1" si="7"/>
        <v>Incompleto</v>
      </c>
      <c r="D1223" s="118"/>
      <c r="E1223" s="134"/>
      <c r="F1223" s="118"/>
      <c r="G1223" s="141"/>
      <c r="H1223" s="140"/>
      <c r="I1223" s="118"/>
      <c r="J1223" s="118"/>
      <c r="K1223" s="135"/>
      <c r="L1223" s="118"/>
    </row>
    <row r="1224" spans="2:12">
      <c r="B1224" s="89"/>
      <c r="C1224" s="69" t="str">
        <f t="shared" ca="1" si="7"/>
        <v>Incompleto</v>
      </c>
      <c r="D1224" s="118"/>
      <c r="E1224" s="134"/>
      <c r="F1224" s="118"/>
      <c r="G1224" s="141"/>
      <c r="H1224" s="140"/>
      <c r="I1224" s="118"/>
      <c r="J1224" s="118"/>
      <c r="K1224" s="135"/>
      <c r="L1224" s="118"/>
    </row>
    <row r="1225" spans="2:12">
      <c r="B1225" s="89"/>
      <c r="C1225" s="69" t="str">
        <f t="shared" ca="1" si="7"/>
        <v>Incompleto</v>
      </c>
      <c r="D1225" s="118"/>
      <c r="E1225" s="134"/>
      <c r="F1225" s="118"/>
      <c r="G1225" s="141"/>
      <c r="H1225" s="140"/>
      <c r="I1225" s="118"/>
      <c r="J1225" s="118"/>
      <c r="K1225" s="135"/>
      <c r="L1225" s="118"/>
    </row>
    <row r="1226" spans="2:12">
      <c r="B1226" s="89"/>
      <c r="C1226" s="69" t="str">
        <f t="shared" ca="1" si="7"/>
        <v>Incompleto</v>
      </c>
      <c r="D1226" s="118"/>
      <c r="E1226" s="134"/>
      <c r="F1226" s="118"/>
      <c r="G1226" s="141"/>
      <c r="H1226" s="140"/>
      <c r="I1226" s="118"/>
      <c r="J1226" s="118"/>
      <c r="K1226" s="135"/>
      <c r="L1226" s="118"/>
    </row>
    <row r="1227" spans="2:12">
      <c r="B1227" s="89"/>
      <c r="C1227" s="69" t="str">
        <f t="shared" ca="1" si="7"/>
        <v>Incompleto</v>
      </c>
      <c r="D1227" s="118"/>
      <c r="E1227" s="134"/>
      <c r="F1227" s="118"/>
      <c r="G1227" s="141"/>
      <c r="H1227" s="140"/>
      <c r="I1227" s="118"/>
      <c r="J1227" s="118"/>
      <c r="K1227" s="135"/>
      <c r="L1227" s="118"/>
    </row>
    <row r="1228" spans="2:12">
      <c r="B1228" s="89"/>
      <c r="C1228" s="69" t="str">
        <f t="shared" ca="1" si="7"/>
        <v>Incompleto</v>
      </c>
      <c r="D1228" s="118"/>
      <c r="E1228" s="134"/>
      <c r="F1228" s="118"/>
      <c r="G1228" s="141"/>
      <c r="H1228" s="140"/>
      <c r="I1228" s="118"/>
      <c r="J1228" s="118"/>
      <c r="K1228" s="135"/>
      <c r="L1228" s="118"/>
    </row>
    <row r="1229" spans="2:12">
      <c r="B1229" s="89"/>
      <c r="C1229" s="69" t="str">
        <f t="shared" ca="1" si="7"/>
        <v>Incompleto</v>
      </c>
      <c r="D1229" s="118"/>
      <c r="E1229" s="134"/>
      <c r="F1229" s="118"/>
      <c r="G1229" s="141"/>
      <c r="H1229" s="140"/>
      <c r="I1229" s="118"/>
      <c r="J1229" s="118"/>
      <c r="K1229" s="135"/>
      <c r="L1229" s="118"/>
    </row>
    <row r="1230" spans="2:12">
      <c r="B1230" s="89"/>
      <c r="C1230" s="69" t="str">
        <f t="shared" ca="1" si="7"/>
        <v>Incompleto</v>
      </c>
      <c r="D1230" s="118"/>
      <c r="E1230" s="134"/>
      <c r="F1230" s="118"/>
      <c r="G1230" s="141"/>
      <c r="H1230" s="140"/>
      <c r="I1230" s="118"/>
      <c r="J1230" s="118"/>
      <c r="K1230" s="135"/>
      <c r="L1230" s="118"/>
    </row>
    <row r="1231" spans="2:12">
      <c r="B1231" s="89"/>
      <c r="C1231" s="69" t="str">
        <f t="shared" ca="1" si="7"/>
        <v>Incompleto</v>
      </c>
      <c r="D1231" s="118"/>
      <c r="E1231" s="134"/>
      <c r="F1231" s="118"/>
      <c r="G1231" s="141"/>
      <c r="H1231" s="140"/>
      <c r="I1231" s="118"/>
      <c r="J1231" s="118"/>
      <c r="K1231" s="135"/>
      <c r="L1231" s="118"/>
    </row>
    <row r="1232" spans="2:12">
      <c r="B1232" s="89"/>
      <c r="C1232" s="69" t="str">
        <f t="shared" ca="1" si="7"/>
        <v>Incompleto</v>
      </c>
      <c r="D1232" s="118"/>
      <c r="E1232" s="134"/>
      <c r="F1232" s="118"/>
      <c r="G1232" s="141"/>
      <c r="H1232" s="140"/>
      <c r="I1232" s="118"/>
      <c r="J1232" s="118"/>
      <c r="K1232" s="135"/>
      <c r="L1232" s="118"/>
    </row>
    <row r="1233" spans="2:12">
      <c r="B1233" s="89"/>
      <c r="C1233" s="69" t="str">
        <f t="shared" ca="1" si="7"/>
        <v>Incompleto</v>
      </c>
      <c r="D1233" s="118"/>
      <c r="E1233" s="134"/>
      <c r="F1233" s="118"/>
      <c r="G1233" s="141"/>
      <c r="H1233" s="140"/>
      <c r="I1233" s="118"/>
      <c r="J1233" s="118"/>
      <c r="K1233" s="135"/>
      <c r="L1233" s="118"/>
    </row>
    <row r="1234" spans="2:12">
      <c r="B1234" s="89"/>
      <c r="C1234" s="69" t="str">
        <f t="shared" ca="1" si="7"/>
        <v>Incompleto</v>
      </c>
      <c r="D1234" s="118"/>
      <c r="E1234" s="134"/>
      <c r="F1234" s="118"/>
      <c r="G1234" s="141"/>
      <c r="H1234" s="140"/>
      <c r="I1234" s="118"/>
      <c r="J1234" s="118"/>
      <c r="K1234" s="135"/>
      <c r="L1234" s="118"/>
    </row>
    <row r="1235" spans="2:12">
      <c r="B1235" s="89"/>
      <c r="C1235" s="69" t="str">
        <f t="shared" ca="1" si="7"/>
        <v>Incompleto</v>
      </c>
      <c r="D1235" s="118"/>
      <c r="E1235" s="134"/>
      <c r="F1235" s="118"/>
      <c r="G1235" s="141"/>
      <c r="H1235" s="140"/>
      <c r="I1235" s="118"/>
      <c r="J1235" s="118"/>
      <c r="K1235" s="135"/>
      <c r="L1235" s="118"/>
    </row>
    <row r="1236" spans="2:12">
      <c r="B1236" s="89"/>
      <c r="C1236" s="69" t="str">
        <f t="shared" ca="1" si="7"/>
        <v>Incompleto</v>
      </c>
      <c r="D1236" s="118"/>
      <c r="E1236" s="134"/>
      <c r="F1236" s="118"/>
      <c r="G1236" s="141"/>
      <c r="H1236" s="140"/>
      <c r="I1236" s="118"/>
      <c r="J1236" s="118"/>
      <c r="K1236" s="135"/>
      <c r="L1236" s="118"/>
    </row>
    <row r="1237" spans="2:12">
      <c r="B1237" s="89"/>
      <c r="C1237" s="69" t="str">
        <f t="shared" ca="1" si="7"/>
        <v>Incompleto</v>
      </c>
      <c r="D1237" s="118"/>
      <c r="E1237" s="134"/>
      <c r="F1237" s="118"/>
      <c r="G1237" s="141"/>
      <c r="H1237" s="140"/>
      <c r="I1237" s="118"/>
      <c r="J1237" s="118"/>
      <c r="K1237" s="135"/>
      <c r="L1237" s="118"/>
    </row>
    <row r="1238" spans="2:12">
      <c r="B1238" s="89"/>
      <c r="C1238" s="69" t="str">
        <f t="shared" ca="1" si="7"/>
        <v>Incompleto</v>
      </c>
      <c r="D1238" s="118"/>
      <c r="E1238" s="134"/>
      <c r="F1238" s="118"/>
      <c r="G1238" s="141"/>
      <c r="H1238" s="140"/>
      <c r="I1238" s="118"/>
      <c r="J1238" s="118"/>
      <c r="K1238" s="135"/>
      <c r="L1238" s="118"/>
    </row>
    <row r="1239" spans="2:12">
      <c r="B1239" s="89"/>
      <c r="C1239" s="69" t="str">
        <f t="shared" ca="1" si="7"/>
        <v>Incompleto</v>
      </c>
      <c r="D1239" s="118"/>
      <c r="E1239" s="134"/>
      <c r="F1239" s="118"/>
      <c r="G1239" s="141"/>
      <c r="H1239" s="140"/>
      <c r="I1239" s="118"/>
      <c r="J1239" s="118"/>
      <c r="K1239" s="135"/>
      <c r="L1239" s="118"/>
    </row>
    <row r="1240" spans="2:12">
      <c r="B1240" s="89"/>
      <c r="C1240" s="69" t="str">
        <f t="shared" ca="1" si="7"/>
        <v>Incompleto</v>
      </c>
      <c r="D1240" s="118"/>
      <c r="E1240" s="134"/>
      <c r="F1240" s="118"/>
      <c r="G1240" s="141"/>
      <c r="H1240" s="140"/>
      <c r="I1240" s="118"/>
      <c r="J1240" s="118"/>
      <c r="K1240" s="135"/>
      <c r="L1240" s="118"/>
    </row>
    <row r="1241" spans="2:12">
      <c r="B1241" s="89"/>
      <c r="C1241" s="69" t="str">
        <f t="shared" ca="1" si="7"/>
        <v>Incompleto</v>
      </c>
      <c r="D1241" s="118"/>
      <c r="E1241" s="134"/>
      <c r="F1241" s="118"/>
      <c r="G1241" s="141"/>
      <c r="H1241" s="140"/>
      <c r="I1241" s="118"/>
      <c r="J1241" s="118"/>
      <c r="K1241" s="135"/>
      <c r="L1241" s="118"/>
    </row>
    <row r="1242" spans="2:12">
      <c r="B1242" s="89"/>
      <c r="C1242" s="69" t="str">
        <f t="shared" ca="1" si="7"/>
        <v>Incompleto</v>
      </c>
      <c r="D1242" s="118"/>
      <c r="E1242" s="134"/>
      <c r="F1242" s="118"/>
      <c r="G1242" s="141"/>
      <c r="H1242" s="140"/>
      <c r="I1242" s="118"/>
      <c r="J1242" s="118"/>
      <c r="K1242" s="135"/>
      <c r="L1242" s="118"/>
    </row>
    <row r="1243" spans="2:12">
      <c r="B1243" s="89"/>
      <c r="C1243" s="69" t="str">
        <f t="shared" ca="1" si="7"/>
        <v>Incompleto</v>
      </c>
      <c r="D1243" s="118"/>
      <c r="E1243" s="134"/>
      <c r="F1243" s="118"/>
      <c r="G1243" s="141"/>
      <c r="H1243" s="140"/>
      <c r="I1243" s="118"/>
      <c r="J1243" s="118"/>
      <c r="K1243" s="135"/>
      <c r="L1243" s="118"/>
    </row>
    <row r="1244" spans="2:12">
      <c r="B1244" s="89"/>
      <c r="C1244" s="69" t="str">
        <f t="shared" ca="1" si="7"/>
        <v>Incompleto</v>
      </c>
      <c r="D1244" s="118"/>
      <c r="E1244" s="134"/>
      <c r="F1244" s="118"/>
      <c r="G1244" s="141"/>
      <c r="H1244" s="140"/>
      <c r="I1244" s="118"/>
      <c r="J1244" s="118"/>
      <c r="K1244" s="135"/>
      <c r="L1244" s="118"/>
    </row>
    <row r="1245" spans="2:12">
      <c r="B1245" s="89"/>
      <c r="C1245" s="69" t="str">
        <f t="shared" ca="1" si="7"/>
        <v>Incompleto</v>
      </c>
      <c r="D1245" s="118"/>
      <c r="E1245" s="134"/>
      <c r="F1245" s="118"/>
      <c r="G1245" s="141"/>
      <c r="H1245" s="140"/>
      <c r="I1245" s="118"/>
      <c r="J1245" s="118"/>
      <c r="K1245" s="135"/>
      <c r="L1245" s="118"/>
    </row>
    <row r="1246" spans="2:12">
      <c r="B1246" s="89"/>
      <c r="C1246" s="69" t="str">
        <f t="shared" ca="1" si="7"/>
        <v>Incompleto</v>
      </c>
      <c r="D1246" s="118"/>
      <c r="E1246" s="134"/>
      <c r="F1246" s="118"/>
      <c r="G1246" s="141"/>
      <c r="H1246" s="140"/>
      <c r="I1246" s="118"/>
      <c r="J1246" s="118"/>
      <c r="K1246" s="135"/>
      <c r="L1246" s="118"/>
    </row>
    <row r="1247" spans="2:12">
      <c r="B1247" s="89"/>
      <c r="C1247" s="69" t="str">
        <f t="shared" ca="1" si="7"/>
        <v>Incompleto</v>
      </c>
      <c r="D1247" s="118"/>
      <c r="E1247" s="134"/>
      <c r="F1247" s="118"/>
      <c r="G1247" s="141"/>
      <c r="H1247" s="140"/>
      <c r="I1247" s="118"/>
      <c r="J1247" s="118"/>
      <c r="K1247" s="135"/>
      <c r="L1247" s="118"/>
    </row>
    <row r="1248" spans="2:12">
      <c r="B1248" s="89"/>
      <c r="C1248" s="69" t="str">
        <f t="shared" ca="1" si="7"/>
        <v>Incompleto</v>
      </c>
      <c r="D1248" s="118"/>
      <c r="E1248" s="134"/>
      <c r="F1248" s="118"/>
      <c r="G1248" s="141"/>
      <c r="H1248" s="140"/>
      <c r="I1248" s="118"/>
      <c r="J1248" s="118"/>
      <c r="K1248" s="135"/>
      <c r="L1248" s="118"/>
    </row>
    <row r="1249" spans="2:12">
      <c r="B1249" s="89"/>
      <c r="C1249" s="69" t="str">
        <f t="shared" ca="1" si="7"/>
        <v>Incompleto</v>
      </c>
      <c r="D1249" s="118"/>
      <c r="E1249" s="134"/>
      <c r="F1249" s="118"/>
      <c r="G1249" s="141"/>
      <c r="H1249" s="140"/>
      <c r="I1249" s="118"/>
      <c r="J1249" s="118"/>
      <c r="K1249" s="135"/>
      <c r="L1249" s="118"/>
    </row>
    <row r="1250" spans="2:12">
      <c r="B1250" s="89"/>
      <c r="C1250" s="69" t="str">
        <f t="shared" ca="1" si="7"/>
        <v>Incompleto</v>
      </c>
      <c r="D1250" s="118"/>
      <c r="E1250" s="134"/>
      <c r="F1250" s="118"/>
      <c r="G1250" s="141"/>
      <c r="H1250" s="140"/>
      <c r="I1250" s="118"/>
      <c r="J1250" s="118"/>
      <c r="K1250" s="135"/>
      <c r="L1250" s="118"/>
    </row>
    <row r="1251" spans="2:12">
      <c r="B1251" s="89"/>
      <c r="C1251" s="69" t="str">
        <f t="shared" ca="1" si="7"/>
        <v>Incompleto</v>
      </c>
      <c r="D1251" s="118"/>
      <c r="E1251" s="134"/>
      <c r="F1251" s="118"/>
      <c r="G1251" s="141"/>
      <c r="H1251" s="140"/>
      <c r="I1251" s="118"/>
      <c r="J1251" s="118"/>
      <c r="K1251" s="135"/>
      <c r="L1251" s="118"/>
    </row>
    <row r="1252" spans="2:12">
      <c r="B1252" s="89"/>
      <c r="C1252" s="69" t="str">
        <f t="shared" ca="1" si="7"/>
        <v>Incompleto</v>
      </c>
      <c r="D1252" s="118"/>
      <c r="E1252" s="134"/>
      <c r="F1252" s="118"/>
      <c r="G1252" s="141"/>
      <c r="H1252" s="140"/>
      <c r="I1252" s="118"/>
      <c r="J1252" s="118"/>
      <c r="K1252" s="135"/>
      <c r="L1252" s="118"/>
    </row>
    <row r="1253" spans="2:12">
      <c r="B1253" s="89"/>
      <c r="C1253" s="69" t="str">
        <f t="shared" ca="1" si="7"/>
        <v>Incompleto</v>
      </c>
      <c r="D1253" s="118"/>
      <c r="E1253" s="134"/>
      <c r="F1253" s="118"/>
      <c r="G1253" s="141"/>
      <c r="H1253" s="140"/>
      <c r="I1253" s="118"/>
      <c r="J1253" s="118"/>
      <c r="K1253" s="135"/>
      <c r="L1253" s="118"/>
    </row>
    <row r="1254" spans="2:12">
      <c r="B1254" s="89"/>
      <c r="C1254" s="69" t="str">
        <f t="shared" ca="1" si="7"/>
        <v>Incompleto</v>
      </c>
      <c r="D1254" s="118"/>
      <c r="E1254" s="134"/>
      <c r="F1254" s="118"/>
      <c r="G1254" s="141"/>
      <c r="H1254" s="140"/>
      <c r="I1254" s="118"/>
      <c r="J1254" s="118"/>
      <c r="K1254" s="135"/>
      <c r="L1254" s="118"/>
    </row>
    <row r="1255" spans="2:12">
      <c r="B1255" s="89"/>
      <c r="C1255" s="69" t="str">
        <f t="shared" ca="1" si="7"/>
        <v>Incompleto</v>
      </c>
      <c r="D1255" s="118"/>
      <c r="E1255" s="134"/>
      <c r="F1255" s="118"/>
      <c r="G1255" s="141"/>
      <c r="H1255" s="140"/>
      <c r="I1255" s="118"/>
      <c r="J1255" s="118"/>
      <c r="K1255" s="135"/>
      <c r="L1255" s="118"/>
    </row>
    <row r="1256" spans="2:12">
      <c r="B1256" s="89"/>
      <c r="C1256" s="69" t="str">
        <f t="shared" ca="1" si="7"/>
        <v>Incompleto</v>
      </c>
      <c r="D1256" s="118"/>
      <c r="E1256" s="134"/>
      <c r="F1256" s="118"/>
      <c r="G1256" s="141"/>
      <c r="H1256" s="140"/>
      <c r="I1256" s="118"/>
      <c r="J1256" s="118"/>
      <c r="K1256" s="135"/>
      <c r="L1256" s="118"/>
    </row>
    <row r="1257" spans="2:12">
      <c r="B1257" s="89"/>
      <c r="C1257" s="69" t="str">
        <f t="shared" ca="1" si="7"/>
        <v>Incompleto</v>
      </c>
      <c r="D1257" s="118"/>
      <c r="E1257" s="134"/>
      <c r="F1257" s="118"/>
      <c r="G1257" s="141"/>
      <c r="H1257" s="140"/>
      <c r="I1257" s="118"/>
      <c r="J1257" s="118"/>
      <c r="K1257" s="135"/>
      <c r="L1257" s="118"/>
    </row>
    <row r="1258" spans="2:12">
      <c r="B1258" s="89"/>
      <c r="C1258" s="69" t="str">
        <f t="shared" ca="1" si="7"/>
        <v>Incompleto</v>
      </c>
      <c r="D1258" s="118"/>
      <c r="E1258" s="134"/>
      <c r="F1258" s="118"/>
      <c r="G1258" s="141"/>
      <c r="H1258" s="140"/>
      <c r="I1258" s="118"/>
      <c r="J1258" s="118"/>
      <c r="K1258" s="135"/>
      <c r="L1258" s="118"/>
    </row>
    <row r="1259" spans="2:12">
      <c r="B1259" s="89"/>
      <c r="C1259" s="69" t="str">
        <f t="shared" ca="1" si="7"/>
        <v>Incompleto</v>
      </c>
      <c r="D1259" s="118"/>
      <c r="E1259" s="134"/>
      <c r="F1259" s="118"/>
      <c r="G1259" s="141"/>
      <c r="H1259" s="140"/>
      <c r="I1259" s="118"/>
      <c r="J1259" s="118"/>
      <c r="K1259" s="135"/>
      <c r="L1259" s="118"/>
    </row>
    <row r="1260" spans="2:12">
      <c r="B1260" s="89"/>
      <c r="C1260" s="69" t="str">
        <f t="shared" ca="1" si="7"/>
        <v>Incompleto</v>
      </c>
      <c r="D1260" s="118"/>
      <c r="E1260" s="134"/>
      <c r="F1260" s="118"/>
      <c r="G1260" s="141"/>
      <c r="H1260" s="140"/>
      <c r="I1260" s="118"/>
      <c r="J1260" s="118"/>
      <c r="K1260" s="135"/>
      <c r="L1260" s="118"/>
    </row>
    <row r="1261" spans="2:12">
      <c r="B1261" s="89"/>
      <c r="C1261" s="69" t="str">
        <f t="shared" ca="1" si="7"/>
        <v>Incompleto</v>
      </c>
      <c r="D1261" s="118"/>
      <c r="E1261" s="134"/>
      <c r="F1261" s="118"/>
      <c r="G1261" s="141"/>
      <c r="H1261" s="140"/>
      <c r="I1261" s="118"/>
      <c r="J1261" s="118"/>
      <c r="K1261" s="135"/>
      <c r="L1261" s="118"/>
    </row>
    <row r="1262" spans="2:12">
      <c r="B1262" s="89"/>
      <c r="C1262" s="69" t="str">
        <f t="shared" ca="1" si="7"/>
        <v>Incompleto</v>
      </c>
      <c r="D1262" s="118"/>
      <c r="E1262" s="134"/>
      <c r="F1262" s="118"/>
      <c r="G1262" s="141"/>
      <c r="H1262" s="140"/>
      <c r="I1262" s="118"/>
      <c r="J1262" s="118"/>
      <c r="K1262" s="135"/>
      <c r="L1262" s="118"/>
    </row>
    <row r="1263" spans="2:12">
      <c r="B1263" s="89"/>
      <c r="C1263" s="69" t="str">
        <f t="shared" ca="1" si="7"/>
        <v>Incompleto</v>
      </c>
      <c r="D1263" s="118"/>
      <c r="E1263" s="134"/>
      <c r="F1263" s="118"/>
      <c r="G1263" s="141"/>
      <c r="H1263" s="140"/>
      <c r="I1263" s="118"/>
      <c r="J1263" s="118"/>
      <c r="K1263" s="135"/>
      <c r="L1263" s="118"/>
    </row>
    <row r="1264" spans="2:12">
      <c r="B1264" s="89"/>
      <c r="C1264" s="69" t="str">
        <f t="shared" ca="1" si="7"/>
        <v>Incompleto</v>
      </c>
      <c r="D1264" s="118"/>
      <c r="E1264" s="134"/>
      <c r="F1264" s="118"/>
      <c r="G1264" s="141"/>
      <c r="H1264" s="140"/>
      <c r="I1264" s="118"/>
      <c r="J1264" s="118"/>
      <c r="K1264" s="135"/>
      <c r="L1264" s="118"/>
    </row>
    <row r="1265" spans="2:12">
      <c r="B1265" s="89"/>
      <c r="C1265" s="69" t="str">
        <f t="shared" ca="1" si="7"/>
        <v>Incompleto</v>
      </c>
      <c r="D1265" s="118"/>
      <c r="E1265" s="134"/>
      <c r="F1265" s="118"/>
      <c r="G1265" s="141"/>
      <c r="H1265" s="140"/>
      <c r="I1265" s="118"/>
      <c r="J1265" s="118"/>
      <c r="K1265" s="135"/>
      <c r="L1265" s="118"/>
    </row>
    <row r="1266" spans="2:12">
      <c r="B1266" s="89"/>
      <c r="C1266" s="69" t="str">
        <f t="shared" ca="1" si="7"/>
        <v>Incompleto</v>
      </c>
      <c r="D1266" s="118"/>
      <c r="E1266" s="134"/>
      <c r="F1266" s="118"/>
      <c r="G1266" s="141"/>
      <c r="H1266" s="140"/>
      <c r="I1266" s="118"/>
      <c r="J1266" s="118"/>
      <c r="K1266" s="135"/>
      <c r="L1266" s="118"/>
    </row>
    <row r="1267" spans="2:12">
      <c r="B1267" s="89"/>
      <c r="C1267" s="69" t="str">
        <f t="shared" ca="1" si="7"/>
        <v>Incompleto</v>
      </c>
      <c r="D1267" s="118"/>
      <c r="E1267" s="134"/>
      <c r="F1267" s="118"/>
      <c r="G1267" s="141"/>
      <c r="H1267" s="140"/>
      <c r="I1267" s="118"/>
      <c r="J1267" s="118"/>
      <c r="K1267" s="135"/>
      <c r="L1267" s="118"/>
    </row>
    <row r="1268" spans="2:12">
      <c r="B1268" s="89"/>
      <c r="C1268" s="69" t="str">
        <f t="shared" ca="1" si="7"/>
        <v>Incompleto</v>
      </c>
      <c r="D1268" s="118"/>
      <c r="E1268" s="134"/>
      <c r="F1268" s="118"/>
      <c r="G1268" s="141"/>
      <c r="H1268" s="140"/>
      <c r="I1268" s="118"/>
      <c r="J1268" s="118"/>
      <c r="K1268" s="135"/>
      <c r="L1268" s="118"/>
    </row>
    <row r="1269" spans="2:12">
      <c r="B1269" s="89"/>
      <c r="C1269" s="69" t="str">
        <f t="shared" ca="1" si="7"/>
        <v>Incompleto</v>
      </c>
      <c r="D1269" s="118"/>
      <c r="E1269" s="134"/>
      <c r="F1269" s="118"/>
      <c r="G1269" s="141"/>
      <c r="H1269" s="140"/>
      <c r="I1269" s="118"/>
      <c r="J1269" s="118"/>
      <c r="K1269" s="135"/>
      <c r="L1269" s="118"/>
    </row>
    <row r="1270" spans="2:12">
      <c r="B1270" s="89"/>
      <c r="C1270" s="69" t="str">
        <f t="shared" ca="1" si="7"/>
        <v>Incompleto</v>
      </c>
      <c r="D1270" s="118"/>
      <c r="E1270" s="134"/>
      <c r="F1270" s="118"/>
      <c r="G1270" s="141"/>
      <c r="H1270" s="140"/>
      <c r="I1270" s="118"/>
      <c r="J1270" s="118"/>
      <c r="K1270" s="135"/>
      <c r="L1270" s="118"/>
    </row>
    <row r="1271" spans="2:12">
      <c r="B1271" s="89"/>
      <c r="C1271" s="69" t="str">
        <f t="shared" ca="1" si="7"/>
        <v>Incompleto</v>
      </c>
      <c r="D1271" s="118"/>
      <c r="E1271" s="134"/>
      <c r="F1271" s="118"/>
      <c r="G1271" s="141"/>
      <c r="H1271" s="140"/>
      <c r="I1271" s="118"/>
      <c r="J1271" s="118"/>
      <c r="K1271" s="135"/>
      <c r="L1271" s="118"/>
    </row>
    <row r="1272" spans="2:12">
      <c r="B1272" s="89"/>
      <c r="C1272" s="69" t="str">
        <f t="shared" ca="1" si="7"/>
        <v>Incompleto</v>
      </c>
      <c r="D1272" s="118"/>
      <c r="E1272" s="134"/>
      <c r="F1272" s="118"/>
      <c r="G1272" s="141"/>
      <c r="H1272" s="140"/>
      <c r="I1272" s="118"/>
      <c r="J1272" s="118"/>
      <c r="K1272" s="135"/>
      <c r="L1272" s="118"/>
    </row>
    <row r="1273" spans="2:12">
      <c r="B1273" s="89"/>
      <c r="C1273" s="69" t="str">
        <f t="shared" ca="1" si="7"/>
        <v>Incompleto</v>
      </c>
      <c r="D1273" s="118"/>
      <c r="E1273" s="134"/>
      <c r="F1273" s="118"/>
      <c r="G1273" s="141"/>
      <c r="H1273" s="140"/>
      <c r="I1273" s="118"/>
      <c r="J1273" s="118"/>
      <c r="K1273" s="135"/>
      <c r="L1273" s="118"/>
    </row>
    <row r="1274" spans="2:12">
      <c r="B1274" s="89"/>
      <c r="C1274" s="69" t="str">
        <f t="shared" ca="1" si="7"/>
        <v>Incompleto</v>
      </c>
      <c r="D1274" s="118"/>
      <c r="E1274" s="134"/>
      <c r="F1274" s="118"/>
      <c r="G1274" s="141"/>
      <c r="H1274" s="140"/>
      <c r="I1274" s="118"/>
      <c r="J1274" s="118"/>
      <c r="K1274" s="135"/>
      <c r="L1274" s="118"/>
    </row>
    <row r="1275" spans="2:12">
      <c r="B1275" s="89"/>
      <c r="C1275" s="69" t="str">
        <f t="shared" ca="1" si="7"/>
        <v>Incompleto</v>
      </c>
      <c r="D1275" s="118"/>
      <c r="E1275" s="134"/>
      <c r="F1275" s="118"/>
      <c r="G1275" s="141"/>
      <c r="H1275" s="140"/>
      <c r="I1275" s="118"/>
      <c r="J1275" s="118"/>
      <c r="K1275" s="135"/>
      <c r="L1275" s="118"/>
    </row>
    <row r="1276" spans="2:12">
      <c r="B1276" s="89"/>
      <c r="C1276" s="69" t="str">
        <f t="shared" ca="1" si="7"/>
        <v>Incompleto</v>
      </c>
      <c r="D1276" s="118"/>
      <c r="E1276" s="134"/>
      <c r="F1276" s="118"/>
      <c r="G1276" s="141"/>
      <c r="H1276" s="140"/>
      <c r="I1276" s="118"/>
      <c r="J1276" s="118"/>
      <c r="K1276" s="135"/>
      <c r="L1276" s="118"/>
    </row>
    <row r="1277" spans="2:12">
      <c r="B1277" s="89"/>
      <c r="C1277" s="69" t="str">
        <f t="shared" ca="1" si="7"/>
        <v>Incompleto</v>
      </c>
      <c r="D1277" s="118"/>
      <c r="E1277" s="134"/>
      <c r="F1277" s="118"/>
      <c r="G1277" s="141"/>
      <c r="H1277" s="140"/>
      <c r="I1277" s="118"/>
      <c r="J1277" s="118"/>
      <c r="K1277" s="135"/>
      <c r="L1277" s="118"/>
    </row>
    <row r="1278" spans="2:12">
      <c r="B1278" s="89"/>
      <c r="C1278" s="69" t="str">
        <f t="shared" ca="1" si="7"/>
        <v>Incompleto</v>
      </c>
      <c r="D1278" s="118"/>
      <c r="E1278" s="134"/>
      <c r="F1278" s="118"/>
      <c r="G1278" s="141"/>
      <c r="H1278" s="140"/>
      <c r="I1278" s="118"/>
      <c r="J1278" s="118"/>
      <c r="K1278" s="135"/>
      <c r="L1278" s="118"/>
    </row>
    <row r="1279" spans="2:12">
      <c r="B1279" s="89"/>
      <c r="C1279" s="69" t="str">
        <f t="shared" ca="1" si="7"/>
        <v>Incompleto</v>
      </c>
      <c r="D1279" s="118"/>
      <c r="E1279" s="134"/>
      <c r="F1279" s="118"/>
      <c r="G1279" s="141"/>
      <c r="H1279" s="140"/>
      <c r="I1279" s="118"/>
      <c r="J1279" s="118"/>
      <c r="K1279" s="135"/>
      <c r="L1279" s="118"/>
    </row>
    <row r="1280" spans="2:12">
      <c r="B1280" s="89"/>
      <c r="C1280" s="69" t="str">
        <f t="shared" ca="1" si="7"/>
        <v>Incompleto</v>
      </c>
      <c r="D1280" s="118"/>
      <c r="E1280" s="134"/>
      <c r="F1280" s="118"/>
      <c r="G1280" s="141"/>
      <c r="H1280" s="140"/>
      <c r="I1280" s="118"/>
      <c r="J1280" s="118"/>
      <c r="K1280" s="135"/>
      <c r="L1280" s="118"/>
    </row>
    <row r="1281" spans="2:12">
      <c r="B1281" s="89"/>
      <c r="C1281" s="69" t="str">
        <f t="shared" ca="1" si="7"/>
        <v>Incompleto</v>
      </c>
      <c r="D1281" s="118"/>
      <c r="E1281" s="134"/>
      <c r="F1281" s="118"/>
      <c r="G1281" s="141"/>
      <c r="H1281" s="140"/>
      <c r="I1281" s="118"/>
      <c r="J1281" s="118"/>
      <c r="K1281" s="135"/>
      <c r="L1281" s="118"/>
    </row>
    <row r="1282" spans="2:12">
      <c r="B1282" s="89"/>
      <c r="C1282" s="69" t="str">
        <f t="shared" ca="1" si="7"/>
        <v>Incompleto</v>
      </c>
      <c r="D1282" s="118"/>
      <c r="E1282" s="134"/>
      <c r="F1282" s="118"/>
      <c r="G1282" s="141"/>
      <c r="H1282" s="140"/>
      <c r="I1282" s="118"/>
      <c r="J1282" s="118"/>
      <c r="K1282" s="135"/>
      <c r="L1282" s="118"/>
    </row>
    <row r="1283" spans="2:12">
      <c r="B1283" s="89"/>
      <c r="C1283" s="69" t="str">
        <f t="shared" ca="1" si="7"/>
        <v>Incompleto</v>
      </c>
      <c r="D1283" s="118"/>
      <c r="E1283" s="134"/>
      <c r="F1283" s="118"/>
      <c r="G1283" s="141"/>
      <c r="H1283" s="140"/>
      <c r="I1283" s="118"/>
      <c r="J1283" s="118"/>
      <c r="K1283" s="135"/>
      <c r="L1283" s="118"/>
    </row>
    <row r="1284" spans="2:12">
      <c r="B1284" s="89"/>
      <c r="C1284" s="69" t="str">
        <f t="shared" ca="1" si="7"/>
        <v>Incompleto</v>
      </c>
      <c r="D1284" s="118"/>
      <c r="E1284" s="134"/>
      <c r="F1284" s="118"/>
      <c r="G1284" s="141"/>
      <c r="H1284" s="140"/>
      <c r="I1284" s="118"/>
      <c r="J1284" s="118"/>
      <c r="K1284" s="135"/>
      <c r="L1284" s="118"/>
    </row>
    <row r="1285" spans="2:12">
      <c r="B1285" s="89"/>
      <c r="C1285" s="69" t="str">
        <f t="shared" ca="1" si="7"/>
        <v>Incompleto</v>
      </c>
      <c r="D1285" s="118"/>
      <c r="E1285" s="134"/>
      <c r="F1285" s="118"/>
      <c r="G1285" s="141"/>
      <c r="H1285" s="140"/>
      <c r="I1285" s="118"/>
      <c r="J1285" s="118"/>
      <c r="K1285" s="135"/>
      <c r="L1285" s="118"/>
    </row>
    <row r="1286" spans="2:12">
      <c r="B1286" s="89"/>
      <c r="C1286" s="69" t="str">
        <f t="shared" ca="1" si="7"/>
        <v>Incompleto</v>
      </c>
      <c r="D1286" s="118"/>
      <c r="E1286" s="134"/>
      <c r="F1286" s="118"/>
      <c r="G1286" s="141"/>
      <c r="H1286" s="140"/>
      <c r="I1286" s="118"/>
      <c r="J1286" s="118"/>
      <c r="K1286" s="135"/>
      <c r="L1286" s="118"/>
    </row>
    <row r="1287" spans="2:12">
      <c r="B1287" s="89"/>
      <c r="C1287" s="69" t="str">
        <f t="shared" ca="1" si="7"/>
        <v>Incompleto</v>
      </c>
      <c r="D1287" s="118"/>
      <c r="E1287" s="134"/>
      <c r="F1287" s="118"/>
      <c r="G1287" s="141"/>
      <c r="H1287" s="140"/>
      <c r="I1287" s="118"/>
      <c r="J1287" s="118"/>
      <c r="K1287" s="135"/>
      <c r="L1287" s="118"/>
    </row>
    <row r="1288" spans="2:12">
      <c r="B1288" s="89"/>
      <c r="C1288" s="69" t="str">
        <f t="shared" ca="1" si="7"/>
        <v>Incompleto</v>
      </c>
      <c r="D1288" s="118"/>
      <c r="E1288" s="134"/>
      <c r="F1288" s="118"/>
      <c r="G1288" s="141"/>
      <c r="H1288" s="140"/>
      <c r="I1288" s="118"/>
      <c r="J1288" s="118"/>
      <c r="K1288" s="135"/>
      <c r="L1288" s="118"/>
    </row>
    <row r="1289" spans="2:12">
      <c r="B1289" s="89"/>
      <c r="C1289" s="69" t="str">
        <f t="shared" ca="1" si="7"/>
        <v>Incompleto</v>
      </c>
      <c r="D1289" s="118"/>
      <c r="E1289" s="134"/>
      <c r="F1289" s="118"/>
      <c r="G1289" s="141"/>
      <c r="H1289" s="140"/>
      <c r="I1289" s="118"/>
      <c r="J1289" s="118"/>
      <c r="K1289" s="135"/>
      <c r="L1289" s="118"/>
    </row>
    <row r="1290" spans="2:12">
      <c r="B1290" s="89"/>
      <c r="C1290" s="69" t="str">
        <f t="shared" ca="1" si="7"/>
        <v>Incompleto</v>
      </c>
      <c r="D1290" s="118"/>
      <c r="E1290" s="134"/>
      <c r="F1290" s="118"/>
      <c r="G1290" s="141"/>
      <c r="H1290" s="140"/>
      <c r="I1290" s="118"/>
      <c r="J1290" s="118"/>
      <c r="K1290" s="135"/>
      <c r="L1290" s="118"/>
    </row>
    <row r="1291" spans="2:12">
      <c r="B1291" s="89"/>
      <c r="C1291" s="69" t="str">
        <f t="shared" ca="1" si="7"/>
        <v>Incompleto</v>
      </c>
      <c r="D1291" s="118"/>
      <c r="E1291" s="134"/>
      <c r="F1291" s="118"/>
      <c r="G1291" s="141"/>
      <c r="H1291" s="140"/>
      <c r="I1291" s="118"/>
      <c r="J1291" s="118"/>
      <c r="K1291" s="135"/>
      <c r="L1291" s="118"/>
    </row>
    <row r="1292" spans="2:12">
      <c r="B1292" s="89"/>
      <c r="C1292" s="69" t="str">
        <f t="shared" ca="1" si="7"/>
        <v>Incompleto</v>
      </c>
      <c r="D1292" s="118"/>
      <c r="E1292" s="134"/>
      <c r="F1292" s="118"/>
      <c r="G1292" s="141"/>
      <c r="H1292" s="140"/>
      <c r="I1292" s="118"/>
      <c r="J1292" s="118"/>
      <c r="K1292" s="135"/>
      <c r="L1292" s="118"/>
    </row>
    <row r="1293" spans="2:12">
      <c r="B1293" s="89"/>
      <c r="C1293" s="69" t="str">
        <f t="shared" ca="1" si="7"/>
        <v>Incompleto</v>
      </c>
      <c r="D1293" s="118"/>
      <c r="E1293" s="134"/>
      <c r="F1293" s="118"/>
      <c r="G1293" s="141"/>
      <c r="H1293" s="140"/>
      <c r="I1293" s="118"/>
      <c r="J1293" s="118"/>
      <c r="K1293" s="135"/>
      <c r="L1293" s="118"/>
    </row>
    <row r="1294" spans="2:12">
      <c r="B1294" s="89"/>
      <c r="C1294" s="69" t="str">
        <f t="shared" ca="1" si="7"/>
        <v>Incompleto</v>
      </c>
      <c r="D1294" s="118"/>
      <c r="E1294" s="134"/>
      <c r="F1294" s="118"/>
      <c r="G1294" s="141"/>
      <c r="H1294" s="140"/>
      <c r="I1294" s="118"/>
      <c r="J1294" s="118"/>
      <c r="K1294" s="135"/>
      <c r="L1294" s="118"/>
    </row>
    <row r="1295" spans="2:12">
      <c r="B1295" s="89"/>
      <c r="C1295" s="69" t="str">
        <f t="shared" ca="1" si="7"/>
        <v>Incompleto</v>
      </c>
      <c r="D1295" s="118"/>
      <c r="E1295" s="134"/>
      <c r="F1295" s="118"/>
      <c r="G1295" s="141"/>
      <c r="H1295" s="140"/>
      <c r="I1295" s="118"/>
      <c r="J1295" s="118"/>
      <c r="K1295" s="135"/>
      <c r="L1295" s="118"/>
    </row>
    <row r="1296" spans="2:12">
      <c r="B1296" s="89"/>
      <c r="C1296" s="69" t="str">
        <f t="shared" ca="1" si="7"/>
        <v>Incompleto</v>
      </c>
      <c r="D1296" s="118"/>
      <c r="E1296" s="134"/>
      <c r="F1296" s="118"/>
      <c r="G1296" s="141"/>
      <c r="H1296" s="140"/>
      <c r="I1296" s="118"/>
      <c r="J1296" s="118"/>
      <c r="K1296" s="135"/>
      <c r="L1296" s="118"/>
    </row>
    <row r="1297" spans="2:12">
      <c r="B1297" s="89"/>
      <c r="C1297" s="69" t="str">
        <f t="shared" ca="1" si="7"/>
        <v>Incompleto</v>
      </c>
      <c r="D1297" s="118"/>
      <c r="E1297" s="134"/>
      <c r="F1297" s="118"/>
      <c r="G1297" s="141"/>
      <c r="H1297" s="140"/>
      <c r="I1297" s="118"/>
      <c r="J1297" s="118"/>
      <c r="K1297" s="135"/>
      <c r="L1297" s="118"/>
    </row>
    <row r="1298" spans="2:12">
      <c r="B1298" s="89"/>
      <c r="C1298" s="69" t="str">
        <f t="shared" ca="1" si="7"/>
        <v>Incompleto</v>
      </c>
      <c r="D1298" s="118"/>
      <c r="E1298" s="134"/>
      <c r="F1298" s="118"/>
      <c r="G1298" s="141"/>
      <c r="H1298" s="140"/>
      <c r="I1298" s="118"/>
      <c r="J1298" s="118"/>
      <c r="K1298" s="135"/>
      <c r="L1298" s="118"/>
    </row>
    <row r="1299" spans="2:12">
      <c r="B1299" s="89"/>
      <c r="C1299" s="69" t="str">
        <f t="shared" ca="1" si="7"/>
        <v>Incompleto</v>
      </c>
      <c r="D1299" s="118"/>
      <c r="E1299" s="134"/>
      <c r="F1299" s="118"/>
      <c r="G1299" s="141"/>
      <c r="H1299" s="140"/>
      <c r="I1299" s="118"/>
      <c r="J1299" s="118"/>
      <c r="K1299" s="135"/>
      <c r="L1299" s="118"/>
    </row>
    <row r="1300" spans="2:12">
      <c r="B1300" s="89"/>
      <c r="C1300" s="69" t="str">
        <f t="shared" ca="1" si="7"/>
        <v>Incompleto</v>
      </c>
      <c r="D1300" s="118"/>
      <c r="E1300" s="134"/>
      <c r="F1300" s="118"/>
      <c r="G1300" s="141"/>
      <c r="H1300" s="140"/>
      <c r="I1300" s="118"/>
      <c r="J1300" s="118"/>
      <c r="K1300" s="135"/>
      <c r="L1300" s="118"/>
    </row>
    <row r="1301" spans="2:12">
      <c r="B1301" s="89"/>
      <c r="C1301" s="69" t="str">
        <f t="shared" ca="1" si="7"/>
        <v>Incompleto</v>
      </c>
      <c r="D1301" s="118"/>
      <c r="E1301" s="134"/>
      <c r="F1301" s="118"/>
      <c r="G1301" s="141"/>
      <c r="H1301" s="140"/>
      <c r="I1301" s="118"/>
      <c r="J1301" s="118"/>
      <c r="K1301" s="135"/>
      <c r="L1301" s="118"/>
    </row>
    <row r="1302" spans="2:12">
      <c r="B1302" s="89"/>
      <c r="C1302" s="69" t="str">
        <f t="shared" ca="1" si="7"/>
        <v>Incompleto</v>
      </c>
      <c r="D1302" s="118"/>
      <c r="E1302" s="134"/>
      <c r="F1302" s="118"/>
      <c r="G1302" s="141"/>
      <c r="H1302" s="140"/>
      <c r="I1302" s="118"/>
      <c r="J1302" s="118"/>
      <c r="K1302" s="135"/>
      <c r="L1302" s="118"/>
    </row>
    <row r="1303" spans="2:12">
      <c r="B1303" s="89"/>
      <c r="C1303" s="69" t="str">
        <f t="shared" ca="1" si="7"/>
        <v>Incompleto</v>
      </c>
      <c r="D1303" s="118"/>
      <c r="E1303" s="134"/>
      <c r="F1303" s="118"/>
      <c r="G1303" s="141"/>
      <c r="H1303" s="140"/>
      <c r="I1303" s="118"/>
      <c r="J1303" s="118"/>
      <c r="K1303" s="135"/>
      <c r="L1303" s="118"/>
    </row>
    <row r="1304" spans="2:12">
      <c r="B1304" s="89"/>
      <c r="C1304" s="69" t="str">
        <f t="shared" ca="1" si="7"/>
        <v>Incompleto</v>
      </c>
      <c r="D1304" s="118"/>
      <c r="E1304" s="134"/>
      <c r="F1304" s="118"/>
      <c r="G1304" s="141"/>
      <c r="H1304" s="140"/>
      <c r="I1304" s="118"/>
      <c r="J1304" s="118"/>
      <c r="K1304" s="135"/>
      <c r="L1304" s="118"/>
    </row>
    <row r="1305" spans="2:12">
      <c r="B1305" s="89"/>
      <c r="C1305" s="69" t="str">
        <f t="shared" ca="1" si="7"/>
        <v>Incompleto</v>
      </c>
      <c r="D1305" s="118"/>
      <c r="E1305" s="134"/>
      <c r="F1305" s="118"/>
      <c r="G1305" s="141"/>
      <c r="H1305" s="140"/>
      <c r="I1305" s="118"/>
      <c r="J1305" s="118"/>
      <c r="K1305" s="135"/>
      <c r="L1305" s="118"/>
    </row>
    <row r="1306" spans="2:12">
      <c r="B1306" s="89"/>
      <c r="C1306" s="69" t="str">
        <f t="shared" ca="1" si="7"/>
        <v>Incompleto</v>
      </c>
      <c r="D1306" s="118"/>
      <c r="E1306" s="134"/>
      <c r="F1306" s="118"/>
      <c r="G1306" s="141"/>
      <c r="H1306" s="140"/>
      <c r="I1306" s="118"/>
      <c r="J1306" s="118"/>
      <c r="K1306" s="135"/>
      <c r="L1306" s="118"/>
    </row>
    <row r="1307" spans="2:12">
      <c r="B1307" s="89"/>
      <c r="C1307" s="69" t="str">
        <f t="shared" ca="1" si="7"/>
        <v>Incompleto</v>
      </c>
      <c r="D1307" s="118"/>
      <c r="E1307" s="134"/>
      <c r="F1307" s="118"/>
      <c r="G1307" s="141"/>
      <c r="H1307" s="140"/>
      <c r="I1307" s="118"/>
      <c r="J1307" s="118"/>
      <c r="K1307" s="135"/>
      <c r="L1307" s="118"/>
    </row>
    <row r="1308" spans="2:12">
      <c r="B1308" s="89"/>
      <c r="C1308" s="69" t="str">
        <f t="shared" ca="1" si="7"/>
        <v>Incompleto</v>
      </c>
      <c r="D1308" s="118"/>
      <c r="E1308" s="134"/>
      <c r="F1308" s="118"/>
      <c r="G1308" s="141"/>
      <c r="H1308" s="140"/>
      <c r="I1308" s="118"/>
      <c r="J1308" s="118"/>
      <c r="K1308" s="135"/>
      <c r="L1308" s="118"/>
    </row>
    <row r="1309" spans="2:12">
      <c r="B1309" s="89"/>
      <c r="C1309" s="69" t="str">
        <f t="shared" ca="1" si="7"/>
        <v>Incompleto</v>
      </c>
      <c r="D1309" s="118"/>
      <c r="E1309" s="134"/>
      <c r="F1309" s="118"/>
      <c r="G1309" s="141"/>
      <c r="H1309" s="140"/>
      <c r="I1309" s="118"/>
      <c r="J1309" s="118"/>
      <c r="K1309" s="135"/>
      <c r="L1309" s="118"/>
    </row>
    <row r="1310" spans="2:12">
      <c r="B1310" s="89"/>
      <c r="C1310" s="69" t="str">
        <f t="shared" ca="1" si="7"/>
        <v>Incompleto</v>
      </c>
      <c r="D1310" s="118"/>
      <c r="E1310" s="134"/>
      <c r="F1310" s="118"/>
      <c r="G1310" s="141"/>
      <c r="H1310" s="140"/>
      <c r="I1310" s="118"/>
      <c r="J1310" s="118"/>
      <c r="K1310" s="135"/>
      <c r="L1310" s="118"/>
    </row>
    <row r="1311" spans="2:12">
      <c r="B1311" s="89"/>
      <c r="C1311" s="69" t="str">
        <f t="shared" ca="1" si="7"/>
        <v>Incompleto</v>
      </c>
      <c r="D1311" s="118"/>
      <c r="E1311" s="134"/>
      <c r="F1311" s="118"/>
      <c r="G1311" s="141"/>
      <c r="H1311" s="140"/>
      <c r="I1311" s="118"/>
      <c r="J1311" s="118"/>
      <c r="K1311" s="135"/>
      <c r="L1311" s="118"/>
    </row>
    <row r="1312" spans="2:12">
      <c r="B1312" s="89"/>
      <c r="C1312" s="69" t="str">
        <f t="shared" ca="1" si="7"/>
        <v>Incompleto</v>
      </c>
      <c r="D1312" s="118"/>
      <c r="E1312" s="134"/>
      <c r="F1312" s="118"/>
      <c r="G1312" s="141"/>
      <c r="H1312" s="140"/>
      <c r="I1312" s="118"/>
      <c r="J1312" s="118"/>
      <c r="K1312" s="135"/>
      <c r="L1312" s="118"/>
    </row>
    <row r="1313" spans="2:12">
      <c r="B1313" s="89"/>
      <c r="C1313" s="69" t="str">
        <f t="shared" ca="1" si="7"/>
        <v>Incompleto</v>
      </c>
      <c r="D1313" s="118"/>
      <c r="E1313" s="134"/>
      <c r="F1313" s="118"/>
      <c r="G1313" s="141"/>
      <c r="H1313" s="140"/>
      <c r="I1313" s="118"/>
      <c r="J1313" s="118"/>
      <c r="K1313" s="135"/>
      <c r="L1313" s="118"/>
    </row>
    <row r="1314" spans="2:12">
      <c r="B1314" s="89"/>
      <c r="C1314" s="69" t="str">
        <f t="shared" ca="1" si="7"/>
        <v>Incompleto</v>
      </c>
      <c r="D1314" s="118"/>
      <c r="E1314" s="134"/>
      <c r="F1314" s="118"/>
      <c r="G1314" s="141"/>
      <c r="H1314" s="140"/>
      <c r="I1314" s="118"/>
      <c r="J1314" s="118"/>
      <c r="K1314" s="135"/>
      <c r="L1314" s="118"/>
    </row>
    <row r="1315" spans="2:12">
      <c r="B1315" s="89"/>
      <c r="C1315" s="69" t="str">
        <f t="shared" ca="1" si="7"/>
        <v>Incompleto</v>
      </c>
      <c r="D1315" s="118"/>
      <c r="E1315" s="134"/>
      <c r="F1315" s="118"/>
      <c r="G1315" s="141"/>
      <c r="H1315" s="140"/>
      <c r="I1315" s="118"/>
      <c r="J1315" s="118"/>
      <c r="K1315" s="135"/>
      <c r="L1315" s="118"/>
    </row>
    <row r="1316" spans="2:12">
      <c r="B1316" s="89"/>
      <c r="C1316" s="69" t="str">
        <f t="shared" ca="1" si="7"/>
        <v>Incompleto</v>
      </c>
      <c r="D1316" s="118"/>
      <c r="E1316" s="134"/>
      <c r="F1316" s="118"/>
      <c r="G1316" s="141"/>
      <c r="H1316" s="140"/>
      <c r="I1316" s="118"/>
      <c r="J1316" s="118"/>
      <c r="K1316" s="135"/>
      <c r="L1316" s="118"/>
    </row>
    <row r="1317" spans="2:12">
      <c r="B1317" s="89"/>
      <c r="C1317" s="69" t="str">
        <f t="shared" ca="1" si="7"/>
        <v>Incompleto</v>
      </c>
      <c r="D1317" s="118"/>
      <c r="E1317" s="134"/>
      <c r="F1317" s="118"/>
      <c r="G1317" s="141"/>
      <c r="H1317" s="140"/>
      <c r="I1317" s="118"/>
      <c r="J1317" s="118"/>
      <c r="K1317" s="135"/>
      <c r="L1317" s="118"/>
    </row>
    <row r="1318" spans="2:12">
      <c r="B1318" s="89"/>
      <c r="C1318" s="69" t="str">
        <f t="shared" ca="1" si="7"/>
        <v>Incompleto</v>
      </c>
      <c r="D1318" s="118"/>
      <c r="E1318" s="134"/>
      <c r="F1318" s="118"/>
      <c r="G1318" s="141"/>
      <c r="H1318" s="140"/>
      <c r="I1318" s="118"/>
      <c r="J1318" s="118"/>
      <c r="K1318" s="135"/>
      <c r="L1318" s="118"/>
    </row>
    <row r="1319" spans="2:12">
      <c r="B1319" s="89"/>
      <c r="C1319" s="69" t="str">
        <f t="shared" ca="1" si="7"/>
        <v>Incompleto</v>
      </c>
      <c r="D1319" s="118"/>
      <c r="E1319" s="134"/>
      <c r="F1319" s="118"/>
      <c r="G1319" s="141"/>
      <c r="H1319" s="140"/>
      <c r="I1319" s="118"/>
      <c r="J1319" s="118"/>
      <c r="K1319" s="135"/>
      <c r="L1319" s="118"/>
    </row>
    <row r="1320" spans="2:12">
      <c r="B1320" s="89"/>
      <c r="C1320" s="69" t="str">
        <f t="shared" ca="1" si="7"/>
        <v>Incompleto</v>
      </c>
      <c r="D1320" s="118"/>
      <c r="E1320" s="134"/>
      <c r="F1320" s="118"/>
      <c r="G1320" s="141"/>
      <c r="H1320" s="140"/>
      <c r="I1320" s="118"/>
      <c r="J1320" s="118"/>
      <c r="K1320" s="135"/>
      <c r="L1320" s="118"/>
    </row>
    <row r="1321" spans="2:12">
      <c r="B1321" s="89"/>
      <c r="C1321" s="69" t="str">
        <f t="shared" ca="1" si="7"/>
        <v>Incompleto</v>
      </c>
      <c r="D1321" s="118"/>
      <c r="E1321" s="134"/>
      <c r="F1321" s="118"/>
      <c r="G1321" s="141"/>
      <c r="H1321" s="140"/>
      <c r="I1321" s="118"/>
      <c r="J1321" s="118"/>
      <c r="K1321" s="135"/>
      <c r="L1321" s="118"/>
    </row>
    <row r="1322" spans="2:12">
      <c r="B1322" s="89"/>
      <c r="C1322" s="69" t="str">
        <f t="shared" ca="1" si="7"/>
        <v>Incompleto</v>
      </c>
      <c r="D1322" s="118"/>
      <c r="E1322" s="134"/>
      <c r="F1322" s="118"/>
      <c r="G1322" s="141"/>
      <c r="H1322" s="140"/>
      <c r="I1322" s="118"/>
      <c r="J1322" s="118"/>
      <c r="K1322" s="135"/>
      <c r="L1322" s="118"/>
    </row>
    <row r="1323" spans="2:12">
      <c r="B1323" s="89"/>
      <c r="C1323" s="69" t="str">
        <f t="shared" ca="1" si="7"/>
        <v>Incompleto</v>
      </c>
      <c r="D1323" s="118"/>
      <c r="E1323" s="134"/>
      <c r="F1323" s="118"/>
      <c r="G1323" s="141"/>
      <c r="H1323" s="140"/>
      <c r="I1323" s="118"/>
      <c r="J1323" s="118"/>
      <c r="K1323" s="135"/>
      <c r="L1323" s="118"/>
    </row>
    <row r="1324" spans="2:12">
      <c r="B1324" s="89"/>
      <c r="C1324" s="69" t="str">
        <f t="shared" ca="1" si="7"/>
        <v>Incompleto</v>
      </c>
      <c r="D1324" s="118"/>
      <c r="E1324" s="134"/>
      <c r="F1324" s="118"/>
      <c r="G1324" s="141"/>
      <c r="H1324" s="140"/>
      <c r="I1324" s="118"/>
      <c r="J1324" s="118"/>
      <c r="K1324" s="135"/>
      <c r="L1324" s="118"/>
    </row>
    <row r="1325" spans="2:12">
      <c r="B1325" s="89"/>
      <c r="C1325" s="69" t="str">
        <f t="shared" ca="1" si="7"/>
        <v>Incompleto</v>
      </c>
      <c r="D1325" s="118"/>
      <c r="E1325" s="134"/>
      <c r="F1325" s="118"/>
      <c r="G1325" s="141"/>
      <c r="H1325" s="140"/>
      <c r="I1325" s="118"/>
      <c r="J1325" s="118"/>
      <c r="K1325" s="135"/>
      <c r="L1325" s="118"/>
    </row>
    <row r="1326" spans="2:12">
      <c r="B1326" s="89"/>
      <c r="C1326" s="69" t="str">
        <f t="shared" ca="1" si="7"/>
        <v>Incompleto</v>
      </c>
      <c r="D1326" s="118"/>
      <c r="E1326" s="134"/>
      <c r="F1326" s="118"/>
      <c r="G1326" s="141"/>
      <c r="H1326" s="140"/>
      <c r="I1326" s="118"/>
      <c r="J1326" s="118"/>
      <c r="K1326" s="135"/>
      <c r="L1326" s="118"/>
    </row>
    <row r="1327" spans="2:12">
      <c r="B1327" s="89"/>
      <c r="C1327" s="69" t="str">
        <f t="shared" ca="1" si="7"/>
        <v>Incompleto</v>
      </c>
      <c r="D1327" s="118"/>
      <c r="E1327" s="134"/>
      <c r="F1327" s="118"/>
      <c r="G1327" s="141"/>
      <c r="H1327" s="140"/>
      <c r="I1327" s="118"/>
      <c r="J1327" s="118"/>
      <c r="K1327" s="135"/>
      <c r="L1327" s="118"/>
    </row>
    <row r="1328" spans="2:12">
      <c r="B1328" s="89"/>
      <c r="C1328" s="69" t="str">
        <f t="shared" ca="1" si="7"/>
        <v>Incompleto</v>
      </c>
      <c r="D1328" s="118"/>
      <c r="E1328" s="134"/>
      <c r="F1328" s="118"/>
      <c r="G1328" s="141"/>
      <c r="H1328" s="140"/>
      <c r="I1328" s="118"/>
      <c r="J1328" s="118"/>
      <c r="K1328" s="135"/>
      <c r="L1328" s="118"/>
    </row>
    <row r="1329" spans="2:12">
      <c r="B1329" s="89"/>
      <c r="C1329" s="69" t="str">
        <f t="shared" ca="1" si="7"/>
        <v>Incompleto</v>
      </c>
      <c r="D1329" s="118"/>
      <c r="E1329" s="134"/>
      <c r="F1329" s="118"/>
      <c r="G1329" s="141"/>
      <c r="H1329" s="140"/>
      <c r="I1329" s="118"/>
      <c r="J1329" s="118"/>
      <c r="K1329" s="135"/>
      <c r="L1329" s="118"/>
    </row>
    <row r="1330" spans="2:12">
      <c r="B1330" s="89"/>
      <c r="C1330" s="69" t="str">
        <f t="shared" ca="1" si="7"/>
        <v>Incompleto</v>
      </c>
      <c r="D1330" s="118"/>
      <c r="E1330" s="134"/>
      <c r="F1330" s="118"/>
      <c r="G1330" s="141"/>
      <c r="H1330" s="140"/>
      <c r="I1330" s="118"/>
      <c r="J1330" s="118"/>
      <c r="K1330" s="135"/>
      <c r="L1330" s="118"/>
    </row>
    <row r="1331" spans="2:12">
      <c r="B1331" s="89"/>
      <c r="C1331" s="69" t="str">
        <f t="shared" ca="1" si="7"/>
        <v>Incompleto</v>
      </c>
      <c r="D1331" s="118"/>
      <c r="E1331" s="134"/>
      <c r="F1331" s="118"/>
      <c r="G1331" s="141"/>
      <c r="H1331" s="140"/>
      <c r="I1331" s="118"/>
      <c r="J1331" s="118"/>
      <c r="K1331" s="135"/>
      <c r="L1331" s="118"/>
    </row>
    <row r="1332" spans="2:12">
      <c r="B1332" s="89"/>
      <c r="C1332" s="69" t="str">
        <f t="shared" ca="1" si="7"/>
        <v>Incompleto</v>
      </c>
      <c r="D1332" s="118"/>
      <c r="E1332" s="134"/>
      <c r="F1332" s="118"/>
      <c r="G1332" s="141"/>
      <c r="H1332" s="140"/>
      <c r="I1332" s="118"/>
      <c r="J1332" s="118"/>
      <c r="K1332" s="135"/>
      <c r="L1332" s="118"/>
    </row>
    <row r="1333" spans="2:12">
      <c r="B1333" s="89"/>
      <c r="C1333" s="69" t="str">
        <f t="shared" ca="1" si="7"/>
        <v>Incompleto</v>
      </c>
      <c r="D1333" s="118"/>
      <c r="E1333" s="134"/>
      <c r="F1333" s="118"/>
      <c r="G1333" s="141"/>
      <c r="H1333" s="140"/>
      <c r="I1333" s="118"/>
      <c r="J1333" s="118"/>
      <c r="K1333" s="135"/>
      <c r="L1333" s="118"/>
    </row>
    <row r="1334" spans="2:12">
      <c r="B1334" s="89"/>
      <c r="C1334" s="69" t="str">
        <f t="shared" ca="1" si="7"/>
        <v>Incompleto</v>
      </c>
      <c r="D1334" s="118"/>
      <c r="E1334" s="134"/>
      <c r="F1334" s="118"/>
      <c r="G1334" s="141"/>
      <c r="H1334" s="140"/>
      <c r="I1334" s="118"/>
      <c r="J1334" s="118"/>
      <c r="K1334" s="135"/>
      <c r="L1334" s="118"/>
    </row>
    <row r="1335" spans="2:12">
      <c r="B1335" s="89"/>
      <c r="C1335" s="69" t="str">
        <f t="shared" ca="1" si="7"/>
        <v>Incompleto</v>
      </c>
      <c r="D1335" s="118"/>
      <c r="E1335" s="134"/>
      <c r="F1335" s="118"/>
      <c r="G1335" s="141"/>
      <c r="H1335" s="140"/>
      <c r="I1335" s="118"/>
      <c r="J1335" s="118"/>
      <c r="K1335" s="135"/>
      <c r="L1335" s="118"/>
    </row>
    <row r="1336" spans="2:12">
      <c r="B1336" s="89"/>
      <c r="C1336" s="69" t="str">
        <f t="shared" ca="1" si="7"/>
        <v>Incompleto</v>
      </c>
      <c r="D1336" s="118"/>
      <c r="E1336" s="134"/>
      <c r="F1336" s="118"/>
      <c r="G1336" s="141"/>
      <c r="H1336" s="140"/>
      <c r="I1336" s="118"/>
      <c r="J1336" s="118"/>
      <c r="K1336" s="135"/>
      <c r="L1336" s="118"/>
    </row>
    <row r="1337" spans="2:12">
      <c r="B1337" s="89"/>
      <c r="C1337" s="69" t="str">
        <f t="shared" ca="1" si="7"/>
        <v>Incompleto</v>
      </c>
      <c r="D1337" s="118"/>
      <c r="E1337" s="134"/>
      <c r="F1337" s="118"/>
      <c r="G1337" s="141"/>
      <c r="H1337" s="140"/>
      <c r="I1337" s="118"/>
      <c r="J1337" s="118"/>
      <c r="K1337" s="135"/>
      <c r="L1337" s="118"/>
    </row>
    <row r="1338" spans="2:12">
      <c r="B1338" s="89"/>
      <c r="C1338" s="69" t="str">
        <f t="shared" ca="1" si="7"/>
        <v>Incompleto</v>
      </c>
      <c r="D1338" s="118"/>
      <c r="E1338" s="134"/>
      <c r="F1338" s="118"/>
      <c r="G1338" s="141"/>
      <c r="H1338" s="140"/>
      <c r="I1338" s="118"/>
      <c r="J1338" s="118"/>
      <c r="K1338" s="135"/>
      <c r="L1338" s="118"/>
    </row>
    <row r="1339" spans="2:12">
      <c r="B1339" s="89"/>
      <c r="C1339" s="69" t="str">
        <f t="shared" ca="1" si="7"/>
        <v>Incompleto</v>
      </c>
      <c r="D1339" s="118"/>
      <c r="E1339" s="134"/>
      <c r="F1339" s="118"/>
      <c r="G1339" s="141"/>
      <c r="H1339" s="140"/>
      <c r="I1339" s="118"/>
      <c r="J1339" s="118"/>
      <c r="K1339" s="135"/>
      <c r="L1339" s="118"/>
    </row>
    <row r="1340" spans="2:12">
      <c r="B1340" s="89"/>
      <c r="C1340" s="69" t="str">
        <f t="shared" ca="1" si="7"/>
        <v>Incompleto</v>
      </c>
      <c r="D1340" s="118"/>
      <c r="E1340" s="134"/>
      <c r="F1340" s="118"/>
      <c r="G1340" s="141"/>
      <c r="H1340" s="140"/>
      <c r="I1340" s="118"/>
      <c r="J1340" s="118"/>
      <c r="K1340" s="135"/>
      <c r="L1340" s="118"/>
    </row>
    <row r="1341" spans="2:12">
      <c r="B1341" s="89"/>
      <c r="C1341" s="69" t="str">
        <f t="shared" ca="1" si="7"/>
        <v>Incompleto</v>
      </c>
      <c r="D1341" s="118"/>
      <c r="E1341" s="134"/>
      <c r="F1341" s="118"/>
      <c r="G1341" s="141"/>
      <c r="H1341" s="140"/>
      <c r="I1341" s="118"/>
      <c r="J1341" s="118"/>
      <c r="K1341" s="135"/>
      <c r="L1341" s="118"/>
    </row>
    <row r="1342" spans="2:12">
      <c r="B1342" s="89"/>
      <c r="C1342" s="69" t="str">
        <f t="shared" ca="1" si="7"/>
        <v>Incompleto</v>
      </c>
      <c r="D1342" s="118"/>
      <c r="E1342" s="134"/>
      <c r="F1342" s="118"/>
      <c r="G1342" s="141"/>
      <c r="H1342" s="140"/>
      <c r="I1342" s="118"/>
      <c r="J1342" s="118"/>
      <c r="K1342" s="135"/>
      <c r="L1342" s="118"/>
    </row>
    <row r="1343" spans="2:12">
      <c r="B1343" s="89"/>
      <c r="C1343" s="69" t="str">
        <f t="shared" ca="1" si="7"/>
        <v>Incompleto</v>
      </c>
      <c r="D1343" s="118"/>
      <c r="E1343" s="134"/>
      <c r="F1343" s="118"/>
      <c r="G1343" s="141"/>
      <c r="H1343" s="140"/>
      <c r="I1343" s="118"/>
      <c r="J1343" s="118"/>
      <c r="K1343" s="135"/>
      <c r="L1343" s="118"/>
    </row>
    <row r="1344" spans="2:12">
      <c r="B1344" s="89"/>
      <c r="C1344" s="69" t="str">
        <f t="shared" ca="1" si="7"/>
        <v>Incompleto</v>
      </c>
      <c r="D1344" s="118"/>
      <c r="E1344" s="134"/>
      <c r="F1344" s="118"/>
      <c r="G1344" s="141"/>
      <c r="H1344" s="140"/>
      <c r="I1344" s="118"/>
      <c r="J1344" s="118"/>
      <c r="K1344" s="135"/>
      <c r="L1344" s="118"/>
    </row>
    <row r="1345" spans="2:12">
      <c r="B1345" s="89"/>
      <c r="C1345" s="69" t="str">
        <f t="shared" ca="1" si="7"/>
        <v>Incompleto</v>
      </c>
      <c r="D1345" s="118"/>
      <c r="E1345" s="134"/>
      <c r="F1345" s="118"/>
      <c r="G1345" s="141"/>
      <c r="H1345" s="140"/>
      <c r="I1345" s="118"/>
      <c r="J1345" s="118"/>
      <c r="K1345" s="135"/>
      <c r="L1345" s="118"/>
    </row>
    <row r="1346" spans="2:12">
      <c r="B1346" s="89"/>
      <c r="C1346" s="69" t="str">
        <f t="shared" ca="1" si="7"/>
        <v>Incompleto</v>
      </c>
      <c r="D1346" s="118"/>
      <c r="E1346" s="134"/>
      <c r="F1346" s="118"/>
      <c r="G1346" s="141"/>
      <c r="H1346" s="140"/>
      <c r="I1346" s="118"/>
      <c r="J1346" s="118"/>
      <c r="K1346" s="135"/>
      <c r="L1346" s="118"/>
    </row>
    <row r="1347" spans="2:12">
      <c r="B1347" s="89"/>
      <c r="C1347" s="69" t="str">
        <f t="shared" ca="1" si="7"/>
        <v>Incompleto</v>
      </c>
      <c r="D1347" s="118"/>
      <c r="E1347" s="134"/>
      <c r="F1347" s="118"/>
      <c r="G1347" s="141"/>
      <c r="H1347" s="140"/>
      <c r="I1347" s="118"/>
      <c r="J1347" s="118"/>
      <c r="K1347" s="135"/>
      <c r="L1347" s="118"/>
    </row>
    <row r="1348" spans="2:12">
      <c r="B1348" s="89"/>
      <c r="C1348" s="69" t="str">
        <f t="shared" ca="1" si="7"/>
        <v>Incompleto</v>
      </c>
      <c r="D1348" s="118"/>
      <c r="E1348" s="134"/>
      <c r="F1348" s="118"/>
      <c r="G1348" s="141"/>
      <c r="H1348" s="140"/>
      <c r="I1348" s="118"/>
      <c r="J1348" s="118"/>
      <c r="K1348" s="135"/>
      <c r="L1348" s="118"/>
    </row>
    <row r="1349" spans="2:12">
      <c r="B1349" s="89"/>
      <c r="C1349" s="69" t="str">
        <f t="shared" ca="1" si="7"/>
        <v>Incompleto</v>
      </c>
      <c r="D1349" s="118"/>
      <c r="E1349" s="134"/>
      <c r="F1349" s="118"/>
      <c r="G1349" s="141"/>
      <c r="H1349" s="140"/>
      <c r="I1349" s="118"/>
      <c r="J1349" s="118"/>
      <c r="K1349" s="135"/>
      <c r="L1349" s="118"/>
    </row>
    <row r="1350" spans="2:12">
      <c r="B1350" s="89"/>
      <c r="C1350" s="69" t="str">
        <f t="shared" ca="1" si="7"/>
        <v>Incompleto</v>
      </c>
      <c r="D1350" s="118"/>
      <c r="E1350" s="134"/>
      <c r="F1350" s="118"/>
      <c r="G1350" s="141"/>
      <c r="H1350" s="140"/>
      <c r="I1350" s="118"/>
      <c r="J1350" s="118"/>
      <c r="K1350" s="135"/>
      <c r="L1350" s="118"/>
    </row>
    <row r="1351" spans="2:12">
      <c r="B1351" s="89"/>
      <c r="C1351" s="69" t="str">
        <f t="shared" ca="1" si="7"/>
        <v>Incompleto</v>
      </c>
      <c r="D1351" s="118"/>
      <c r="E1351" s="134"/>
      <c r="F1351" s="118"/>
      <c r="G1351" s="141"/>
      <c r="H1351" s="140"/>
      <c r="I1351" s="118"/>
      <c r="J1351" s="118"/>
      <c r="K1351" s="135"/>
      <c r="L1351" s="118"/>
    </row>
    <row r="1352" spans="2:12">
      <c r="B1352" s="89"/>
      <c r="C1352" s="69" t="str">
        <f t="shared" ca="1" si="7"/>
        <v>Incompleto</v>
      </c>
      <c r="D1352" s="118"/>
      <c r="E1352" s="134"/>
      <c r="F1352" s="118"/>
      <c r="G1352" s="141"/>
      <c r="H1352" s="140"/>
      <c r="I1352" s="118"/>
      <c r="J1352" s="118"/>
      <c r="K1352" s="135"/>
      <c r="L1352" s="118"/>
    </row>
    <row r="1353" spans="2:12">
      <c r="B1353" s="89"/>
      <c r="C1353" s="69" t="str">
        <f t="shared" ca="1" si="7"/>
        <v>Incompleto</v>
      </c>
      <c r="D1353" s="118"/>
      <c r="E1353" s="134"/>
      <c r="F1353" s="118"/>
      <c r="G1353" s="141"/>
      <c r="H1353" s="140"/>
      <c r="I1353" s="118"/>
      <c r="J1353" s="118"/>
      <c r="K1353" s="135"/>
      <c r="L1353" s="118"/>
    </row>
    <row r="1354" spans="2:12">
      <c r="B1354" s="89"/>
      <c r="C1354" s="69" t="str">
        <f t="shared" ca="1" si="7"/>
        <v>Incompleto</v>
      </c>
      <c r="D1354" s="118"/>
      <c r="E1354" s="134"/>
      <c r="F1354" s="118"/>
      <c r="G1354" s="141"/>
      <c r="H1354" s="140"/>
      <c r="I1354" s="118"/>
      <c r="J1354" s="118"/>
      <c r="K1354" s="135"/>
      <c r="L1354" s="118"/>
    </row>
    <row r="1355" spans="2:12">
      <c r="B1355" s="89"/>
      <c r="C1355" s="69" t="str">
        <f t="shared" ca="1" si="7"/>
        <v>Incompleto</v>
      </c>
      <c r="D1355" s="118"/>
      <c r="E1355" s="134"/>
      <c r="F1355" s="118"/>
      <c r="G1355" s="141"/>
      <c r="H1355" s="140"/>
      <c r="I1355" s="118"/>
      <c r="J1355" s="118"/>
      <c r="K1355" s="135"/>
      <c r="L1355" s="118"/>
    </row>
    <row r="1356" spans="2:12">
      <c r="B1356" s="89"/>
      <c r="C1356" s="69" t="str">
        <f t="shared" ca="1" si="7"/>
        <v>Incompleto</v>
      </c>
      <c r="D1356" s="118"/>
      <c r="E1356" s="134"/>
      <c r="F1356" s="118"/>
      <c r="G1356" s="141"/>
      <c r="H1356" s="140"/>
      <c r="I1356" s="118"/>
      <c r="J1356" s="118"/>
      <c r="K1356" s="135"/>
      <c r="L1356" s="118"/>
    </row>
    <row r="1357" spans="2:12">
      <c r="B1357" s="89"/>
      <c r="C1357" s="69" t="str">
        <f t="shared" ca="1" si="7"/>
        <v>Incompleto</v>
      </c>
      <c r="D1357" s="118"/>
      <c r="E1357" s="134"/>
      <c r="F1357" s="118"/>
      <c r="G1357" s="141"/>
      <c r="H1357" s="140"/>
      <c r="I1357" s="118"/>
      <c r="J1357" s="118"/>
      <c r="K1357" s="135"/>
      <c r="L1357" s="118"/>
    </row>
    <row r="1358" spans="2:12">
      <c r="B1358" s="89"/>
      <c r="C1358" s="69" t="str">
        <f t="shared" ca="1" si="7"/>
        <v>Incompleto</v>
      </c>
      <c r="D1358" s="118"/>
      <c r="E1358" s="134"/>
      <c r="F1358" s="118"/>
      <c r="G1358" s="141"/>
      <c r="H1358" s="140"/>
      <c r="I1358" s="118"/>
      <c r="J1358" s="118"/>
      <c r="K1358" s="135"/>
      <c r="L1358" s="118"/>
    </row>
    <row r="1359" spans="2:12">
      <c r="B1359" s="89"/>
      <c r="C1359" s="69" t="str">
        <f t="shared" ca="1" si="7"/>
        <v>Incompleto</v>
      </c>
      <c r="D1359" s="118"/>
      <c r="E1359" s="134"/>
      <c r="F1359" s="118"/>
      <c r="G1359" s="141"/>
      <c r="H1359" s="140"/>
      <c r="I1359" s="118"/>
      <c r="J1359" s="118"/>
      <c r="K1359" s="135"/>
      <c r="L1359" s="118"/>
    </row>
    <row r="1360" spans="2:12">
      <c r="B1360" s="89"/>
      <c r="C1360" s="69" t="str">
        <f t="shared" ca="1" si="7"/>
        <v>Incompleto</v>
      </c>
      <c r="D1360" s="118"/>
      <c r="E1360" s="134"/>
      <c r="F1360" s="118"/>
      <c r="G1360" s="141"/>
      <c r="H1360" s="140"/>
      <c r="I1360" s="118"/>
      <c r="J1360" s="118"/>
      <c r="K1360" s="135"/>
      <c r="L1360" s="118"/>
    </row>
    <row r="1361" spans="2:12">
      <c r="B1361" s="89"/>
      <c r="C1361" s="69" t="str">
        <f t="shared" ca="1" si="7"/>
        <v>Incompleto</v>
      </c>
      <c r="D1361" s="118"/>
      <c r="E1361" s="134"/>
      <c r="F1361" s="118"/>
      <c r="G1361" s="141"/>
      <c r="H1361" s="140"/>
      <c r="I1361" s="118"/>
      <c r="J1361" s="118"/>
      <c r="K1361" s="135"/>
      <c r="L1361" s="118"/>
    </row>
    <row r="1362" spans="2:12">
      <c r="B1362" s="89"/>
      <c r="C1362" s="69" t="str">
        <f t="shared" ca="1" si="7"/>
        <v>Incompleto</v>
      </c>
      <c r="D1362" s="118"/>
      <c r="E1362" s="134"/>
      <c r="F1362" s="118"/>
      <c r="G1362" s="141"/>
      <c r="H1362" s="140"/>
      <c r="I1362" s="118"/>
      <c r="J1362" s="118"/>
      <c r="K1362" s="135"/>
      <c r="L1362" s="118"/>
    </row>
    <row r="1363" spans="2:12">
      <c r="B1363" s="89"/>
      <c r="C1363" s="69" t="str">
        <f t="shared" ca="1" si="7"/>
        <v>Incompleto</v>
      </c>
      <c r="D1363" s="118"/>
      <c r="E1363" s="134"/>
      <c r="F1363" s="118"/>
      <c r="G1363" s="141"/>
      <c r="H1363" s="140"/>
      <c r="I1363" s="118"/>
      <c r="J1363" s="118"/>
      <c r="K1363" s="135"/>
      <c r="L1363" s="118"/>
    </row>
    <row r="1364" spans="2:12">
      <c r="B1364" s="89"/>
      <c r="C1364" s="69" t="str">
        <f t="shared" ca="1" si="7"/>
        <v>Incompleto</v>
      </c>
      <c r="D1364" s="118"/>
      <c r="E1364" s="134"/>
      <c r="F1364" s="118"/>
      <c r="G1364" s="141"/>
      <c r="H1364" s="140"/>
      <c r="I1364" s="118"/>
      <c r="J1364" s="118"/>
      <c r="K1364" s="135"/>
      <c r="L1364" s="118"/>
    </row>
    <row r="1365" spans="2:12">
      <c r="B1365" s="89"/>
      <c r="C1365" s="69" t="str">
        <f t="shared" ca="1" si="7"/>
        <v>Incompleto</v>
      </c>
      <c r="D1365" s="118"/>
      <c r="E1365" s="134"/>
      <c r="F1365" s="118"/>
      <c r="G1365" s="141"/>
      <c r="H1365" s="140"/>
      <c r="I1365" s="118"/>
      <c r="J1365" s="118"/>
      <c r="K1365" s="135"/>
      <c r="L1365" s="118"/>
    </row>
    <row r="1366" spans="2:12">
      <c r="B1366" s="89"/>
      <c r="C1366" s="69" t="str">
        <f t="shared" ca="1" si="7"/>
        <v>Incompleto</v>
      </c>
      <c r="D1366" s="118"/>
      <c r="E1366" s="134"/>
      <c r="F1366" s="118"/>
      <c r="G1366" s="141"/>
      <c r="H1366" s="140"/>
      <c r="I1366" s="118"/>
      <c r="J1366" s="118"/>
      <c r="K1366" s="135"/>
      <c r="L1366" s="118"/>
    </row>
    <row r="1367" spans="2:12">
      <c r="B1367" s="89"/>
      <c r="C1367" s="69" t="str">
        <f t="shared" ca="1" si="7"/>
        <v>Incompleto</v>
      </c>
      <c r="D1367" s="118"/>
      <c r="E1367" s="134"/>
      <c r="F1367" s="118"/>
      <c r="G1367" s="141"/>
      <c r="H1367" s="140"/>
      <c r="I1367" s="118"/>
      <c r="J1367" s="118"/>
      <c r="K1367" s="135"/>
      <c r="L1367" s="118"/>
    </row>
    <row r="1368" spans="2:12">
      <c r="B1368" s="89"/>
      <c r="C1368" s="69" t="str">
        <f t="shared" ref="C1368:C1622" ca="1" si="8">IF(COUNTIF(A:A, D1368)&gt;0, "OK", "Incompleto")</f>
        <v>Incompleto</v>
      </c>
      <c r="D1368" s="118"/>
      <c r="E1368" s="134"/>
      <c r="F1368" s="118"/>
      <c r="G1368" s="141"/>
      <c r="H1368" s="140"/>
      <c r="I1368" s="118"/>
      <c r="J1368" s="118"/>
      <c r="K1368" s="135"/>
      <c r="L1368" s="118"/>
    </row>
    <row r="1369" spans="2:12">
      <c r="B1369" s="89"/>
      <c r="C1369" s="69" t="str">
        <f t="shared" ca="1" si="8"/>
        <v>Incompleto</v>
      </c>
      <c r="D1369" s="118"/>
      <c r="E1369" s="134"/>
      <c r="F1369" s="118"/>
      <c r="G1369" s="141"/>
      <c r="H1369" s="140"/>
      <c r="I1369" s="118"/>
      <c r="J1369" s="118"/>
      <c r="K1369" s="135"/>
      <c r="L1369" s="118"/>
    </row>
    <row r="1370" spans="2:12">
      <c r="B1370" s="89"/>
      <c r="C1370" s="69" t="str">
        <f t="shared" ca="1" si="8"/>
        <v>Incompleto</v>
      </c>
      <c r="D1370" s="118"/>
      <c r="E1370" s="134"/>
      <c r="F1370" s="118"/>
      <c r="G1370" s="141"/>
      <c r="H1370" s="140"/>
      <c r="I1370" s="118"/>
      <c r="J1370" s="118"/>
      <c r="K1370" s="135"/>
      <c r="L1370" s="118"/>
    </row>
    <row r="1371" spans="2:12">
      <c r="B1371" s="89"/>
      <c r="C1371" s="69" t="str">
        <f t="shared" ca="1" si="8"/>
        <v>Incompleto</v>
      </c>
      <c r="D1371" s="118"/>
      <c r="E1371" s="134"/>
      <c r="F1371" s="118"/>
      <c r="G1371" s="141"/>
      <c r="H1371" s="140"/>
      <c r="I1371" s="118"/>
      <c r="J1371" s="118"/>
      <c r="K1371" s="135"/>
      <c r="L1371" s="118"/>
    </row>
    <row r="1372" spans="2:12">
      <c r="B1372" s="89"/>
      <c r="C1372" s="69" t="str">
        <f t="shared" ca="1" si="8"/>
        <v>Incompleto</v>
      </c>
      <c r="D1372" s="118"/>
      <c r="E1372" s="134"/>
      <c r="F1372" s="118"/>
      <c r="G1372" s="141"/>
      <c r="H1372" s="140"/>
      <c r="I1372" s="118"/>
      <c r="J1372" s="118"/>
      <c r="K1372" s="135"/>
      <c r="L1372" s="118"/>
    </row>
    <row r="1373" spans="2:12">
      <c r="B1373" s="89"/>
      <c r="C1373" s="69" t="str">
        <f t="shared" ca="1" si="8"/>
        <v>Incompleto</v>
      </c>
      <c r="D1373" s="118"/>
      <c r="E1373" s="134"/>
      <c r="F1373" s="118"/>
      <c r="G1373" s="141"/>
      <c r="H1373" s="140"/>
      <c r="I1373" s="118"/>
      <c r="J1373" s="118"/>
      <c r="K1373" s="135"/>
      <c r="L1373" s="118"/>
    </row>
    <row r="1374" spans="2:12">
      <c r="B1374" s="89"/>
      <c r="C1374" s="69" t="str">
        <f t="shared" ca="1" si="8"/>
        <v>Incompleto</v>
      </c>
      <c r="D1374" s="118"/>
      <c r="E1374" s="134"/>
      <c r="F1374" s="118"/>
      <c r="G1374" s="141"/>
      <c r="H1374" s="140"/>
      <c r="I1374" s="118"/>
      <c r="J1374" s="118"/>
      <c r="K1374" s="135"/>
      <c r="L1374" s="118"/>
    </row>
    <row r="1375" spans="2:12">
      <c r="B1375" s="89"/>
      <c r="C1375" s="69" t="str">
        <f t="shared" ca="1" si="8"/>
        <v>Incompleto</v>
      </c>
      <c r="D1375" s="118"/>
      <c r="E1375" s="134"/>
      <c r="F1375" s="118"/>
      <c r="G1375" s="141"/>
      <c r="H1375" s="140"/>
      <c r="I1375" s="118"/>
      <c r="J1375" s="118"/>
      <c r="K1375" s="135"/>
      <c r="L1375" s="118"/>
    </row>
    <row r="1376" spans="2:12">
      <c r="B1376" s="89"/>
      <c r="C1376" s="69" t="str">
        <f t="shared" ca="1" si="8"/>
        <v>Incompleto</v>
      </c>
      <c r="D1376" s="118"/>
      <c r="E1376" s="134"/>
      <c r="F1376" s="118"/>
      <c r="G1376" s="141"/>
      <c r="H1376" s="140"/>
      <c r="I1376" s="118"/>
      <c r="J1376" s="118"/>
      <c r="K1376" s="135"/>
      <c r="L1376" s="118"/>
    </row>
    <row r="1377" spans="2:12">
      <c r="B1377" s="89"/>
      <c r="C1377" s="69" t="str">
        <f t="shared" ca="1" si="8"/>
        <v>Incompleto</v>
      </c>
      <c r="D1377" s="118"/>
      <c r="E1377" s="134"/>
      <c r="F1377" s="118"/>
      <c r="G1377" s="141"/>
      <c r="H1377" s="140"/>
      <c r="I1377" s="118"/>
      <c r="J1377" s="118"/>
      <c r="K1377" s="135"/>
      <c r="L1377" s="118"/>
    </row>
    <row r="1378" spans="2:12">
      <c r="B1378" s="89"/>
      <c r="C1378" s="69" t="str">
        <f t="shared" ca="1" si="8"/>
        <v>Incompleto</v>
      </c>
      <c r="D1378" s="118"/>
      <c r="E1378" s="134"/>
      <c r="F1378" s="118"/>
      <c r="G1378" s="141"/>
      <c r="H1378" s="140"/>
      <c r="I1378" s="118"/>
      <c r="J1378" s="118"/>
      <c r="K1378" s="135"/>
      <c r="L1378" s="118"/>
    </row>
    <row r="1379" spans="2:12">
      <c r="B1379" s="89"/>
      <c r="C1379" s="69" t="str">
        <f t="shared" ca="1" si="8"/>
        <v>Incompleto</v>
      </c>
      <c r="D1379" s="118"/>
      <c r="E1379" s="134"/>
      <c r="F1379" s="118"/>
      <c r="G1379" s="141"/>
      <c r="H1379" s="140"/>
      <c r="I1379" s="118"/>
      <c r="J1379" s="118"/>
      <c r="K1379" s="135"/>
      <c r="L1379" s="118"/>
    </row>
    <row r="1380" spans="2:12">
      <c r="B1380" s="89"/>
      <c r="C1380" s="69" t="str">
        <f t="shared" ca="1" si="8"/>
        <v>Incompleto</v>
      </c>
      <c r="D1380" s="118"/>
      <c r="E1380" s="134"/>
      <c r="F1380" s="118"/>
      <c r="G1380" s="141"/>
      <c r="H1380" s="140"/>
      <c r="I1380" s="118"/>
      <c r="J1380" s="118"/>
      <c r="K1380" s="135"/>
      <c r="L1380" s="118"/>
    </row>
    <row r="1381" spans="2:12">
      <c r="B1381" s="89"/>
      <c r="C1381" s="69" t="str">
        <f t="shared" ca="1" si="8"/>
        <v>Incompleto</v>
      </c>
      <c r="D1381" s="118"/>
      <c r="E1381" s="134"/>
      <c r="F1381" s="118"/>
      <c r="G1381" s="141"/>
      <c r="H1381" s="140"/>
      <c r="I1381" s="118"/>
      <c r="J1381" s="118"/>
      <c r="K1381" s="135"/>
      <c r="L1381" s="118"/>
    </row>
    <row r="1382" spans="2:12">
      <c r="B1382" s="89"/>
      <c r="C1382" s="69" t="str">
        <f t="shared" ca="1" si="8"/>
        <v>Incompleto</v>
      </c>
      <c r="D1382" s="118"/>
      <c r="E1382" s="134"/>
      <c r="F1382" s="118"/>
      <c r="G1382" s="141"/>
      <c r="H1382" s="140"/>
      <c r="I1382" s="118"/>
      <c r="J1382" s="118"/>
      <c r="K1382" s="135"/>
      <c r="L1382" s="118"/>
    </row>
    <row r="1383" spans="2:12">
      <c r="B1383" s="89"/>
      <c r="C1383" s="69" t="str">
        <f t="shared" ca="1" si="8"/>
        <v>Incompleto</v>
      </c>
      <c r="D1383" s="118"/>
      <c r="E1383" s="134"/>
      <c r="F1383" s="118"/>
      <c r="G1383" s="141"/>
      <c r="H1383" s="140"/>
      <c r="I1383" s="118"/>
      <c r="J1383" s="118"/>
      <c r="K1383" s="135"/>
      <c r="L1383" s="118"/>
    </row>
    <row r="1384" spans="2:12">
      <c r="B1384" s="89"/>
      <c r="C1384" s="69" t="str">
        <f t="shared" ca="1" si="8"/>
        <v>Incompleto</v>
      </c>
      <c r="D1384" s="118"/>
      <c r="E1384" s="134"/>
      <c r="F1384" s="118"/>
      <c r="G1384" s="141"/>
      <c r="H1384" s="140"/>
      <c r="I1384" s="118"/>
      <c r="J1384" s="118"/>
      <c r="K1384" s="135"/>
      <c r="L1384" s="118"/>
    </row>
    <row r="1385" spans="2:12">
      <c r="B1385" s="89"/>
      <c r="C1385" s="69" t="str">
        <f t="shared" ca="1" si="8"/>
        <v>Incompleto</v>
      </c>
      <c r="D1385" s="118"/>
      <c r="E1385" s="134"/>
      <c r="F1385" s="118"/>
      <c r="G1385" s="141"/>
      <c r="H1385" s="140"/>
      <c r="I1385" s="118"/>
      <c r="J1385" s="118"/>
      <c r="K1385" s="135"/>
      <c r="L1385" s="118"/>
    </row>
    <row r="1386" spans="2:12">
      <c r="B1386" s="89"/>
      <c r="C1386" s="69" t="str">
        <f t="shared" ca="1" si="8"/>
        <v>Incompleto</v>
      </c>
      <c r="D1386" s="118"/>
      <c r="E1386" s="134"/>
      <c r="F1386" s="118"/>
      <c r="G1386" s="141"/>
      <c r="H1386" s="140"/>
      <c r="I1386" s="118"/>
      <c r="J1386" s="118"/>
      <c r="K1386" s="135"/>
      <c r="L1386" s="118"/>
    </row>
    <row r="1387" spans="2:12">
      <c r="B1387" s="89"/>
      <c r="C1387" s="69" t="str">
        <f t="shared" ca="1" si="8"/>
        <v>Incompleto</v>
      </c>
      <c r="D1387" s="118"/>
      <c r="E1387" s="134"/>
      <c r="F1387" s="118"/>
      <c r="G1387" s="141"/>
      <c r="H1387" s="140"/>
      <c r="I1387" s="118"/>
      <c r="J1387" s="118"/>
      <c r="K1387" s="135"/>
      <c r="L1387" s="118"/>
    </row>
    <row r="1388" spans="2:12">
      <c r="B1388" s="89"/>
      <c r="C1388" s="69" t="str">
        <f t="shared" ca="1" si="8"/>
        <v>Incompleto</v>
      </c>
      <c r="D1388" s="118"/>
      <c r="E1388" s="134"/>
      <c r="F1388" s="118"/>
      <c r="G1388" s="141"/>
      <c r="H1388" s="140"/>
      <c r="I1388" s="118"/>
      <c r="J1388" s="118"/>
      <c r="K1388" s="135"/>
      <c r="L1388" s="118"/>
    </row>
    <row r="1389" spans="2:12">
      <c r="B1389" s="89"/>
      <c r="C1389" s="69" t="str">
        <f t="shared" ca="1" si="8"/>
        <v>Incompleto</v>
      </c>
      <c r="D1389" s="118"/>
      <c r="E1389" s="134"/>
      <c r="F1389" s="118"/>
      <c r="G1389" s="141"/>
      <c r="H1389" s="140"/>
      <c r="I1389" s="118"/>
      <c r="J1389" s="118"/>
      <c r="K1389" s="135"/>
      <c r="L1389" s="118"/>
    </row>
    <row r="1390" spans="2:12">
      <c r="B1390" s="89"/>
      <c r="C1390" s="69" t="str">
        <f t="shared" ca="1" si="8"/>
        <v>Incompleto</v>
      </c>
      <c r="D1390" s="118"/>
      <c r="E1390" s="134"/>
      <c r="F1390" s="118"/>
      <c r="G1390" s="141"/>
      <c r="H1390" s="140"/>
      <c r="I1390" s="118"/>
      <c r="J1390" s="118"/>
      <c r="K1390" s="135"/>
      <c r="L1390" s="118"/>
    </row>
    <row r="1391" spans="2:12">
      <c r="B1391" s="89"/>
      <c r="C1391" s="69" t="str">
        <f t="shared" ca="1" si="8"/>
        <v>Incompleto</v>
      </c>
      <c r="D1391" s="118"/>
      <c r="E1391" s="134"/>
      <c r="F1391" s="118"/>
      <c r="G1391" s="141"/>
      <c r="H1391" s="140"/>
      <c r="I1391" s="118"/>
      <c r="J1391" s="118"/>
      <c r="K1391" s="135"/>
      <c r="L1391" s="118"/>
    </row>
    <row r="1392" spans="2:12">
      <c r="B1392" s="89"/>
      <c r="C1392" s="69" t="str">
        <f t="shared" ca="1" si="8"/>
        <v>Incompleto</v>
      </c>
      <c r="D1392" s="118"/>
      <c r="E1392" s="134"/>
      <c r="F1392" s="118"/>
      <c r="G1392" s="141"/>
      <c r="H1392" s="140"/>
      <c r="I1392" s="118"/>
      <c r="J1392" s="118"/>
      <c r="K1392" s="135"/>
      <c r="L1392" s="118"/>
    </row>
    <row r="1393" spans="2:12">
      <c r="B1393" s="89"/>
      <c r="C1393" s="69" t="str">
        <f t="shared" ca="1" si="8"/>
        <v>Incompleto</v>
      </c>
      <c r="D1393" s="118"/>
      <c r="E1393" s="134"/>
      <c r="F1393" s="118"/>
      <c r="G1393" s="141"/>
      <c r="H1393" s="140"/>
      <c r="I1393" s="118"/>
      <c r="J1393" s="118"/>
      <c r="K1393" s="135"/>
      <c r="L1393" s="118"/>
    </row>
    <row r="1394" spans="2:12">
      <c r="B1394" s="89"/>
      <c r="C1394" s="69" t="str">
        <f t="shared" ca="1" si="8"/>
        <v>Incompleto</v>
      </c>
      <c r="D1394" s="118"/>
      <c r="E1394" s="134"/>
      <c r="F1394" s="118"/>
      <c r="G1394" s="141"/>
      <c r="H1394" s="140"/>
      <c r="I1394" s="118"/>
      <c r="J1394" s="118"/>
      <c r="K1394" s="135"/>
      <c r="L1394" s="118"/>
    </row>
    <row r="1395" spans="2:12">
      <c r="B1395" s="89"/>
      <c r="C1395" s="69" t="str">
        <f t="shared" ca="1" si="8"/>
        <v>Incompleto</v>
      </c>
      <c r="D1395" s="118"/>
      <c r="E1395" s="134"/>
      <c r="F1395" s="118"/>
      <c r="G1395" s="141"/>
      <c r="H1395" s="140"/>
      <c r="I1395" s="118"/>
      <c r="J1395" s="118"/>
      <c r="K1395" s="135"/>
      <c r="L1395" s="118"/>
    </row>
    <row r="1396" spans="2:12">
      <c r="B1396" s="89"/>
      <c r="C1396" s="69" t="str">
        <f t="shared" ca="1" si="8"/>
        <v>Incompleto</v>
      </c>
      <c r="D1396" s="118"/>
      <c r="E1396" s="134"/>
      <c r="F1396" s="118"/>
      <c r="G1396" s="141"/>
      <c r="H1396" s="140"/>
      <c r="I1396" s="118"/>
      <c r="J1396" s="118"/>
      <c r="K1396" s="135"/>
      <c r="L1396" s="118"/>
    </row>
    <row r="1397" spans="2:12">
      <c r="B1397" s="89"/>
      <c r="C1397" s="69" t="str">
        <f t="shared" ca="1" si="8"/>
        <v>Incompleto</v>
      </c>
      <c r="D1397" s="118"/>
      <c r="E1397" s="134"/>
      <c r="F1397" s="118"/>
      <c r="G1397" s="141"/>
      <c r="H1397" s="140"/>
      <c r="I1397" s="118"/>
      <c r="J1397" s="118"/>
      <c r="K1397" s="135"/>
      <c r="L1397" s="118"/>
    </row>
    <row r="1398" spans="2:12">
      <c r="B1398" s="89"/>
      <c r="C1398" s="69" t="str">
        <f t="shared" ca="1" si="8"/>
        <v>Incompleto</v>
      </c>
      <c r="D1398" s="118"/>
      <c r="E1398" s="134"/>
      <c r="F1398" s="118"/>
      <c r="G1398" s="141"/>
      <c r="H1398" s="140"/>
      <c r="I1398" s="118"/>
      <c r="J1398" s="118"/>
      <c r="K1398" s="135"/>
      <c r="L1398" s="118"/>
    </row>
    <row r="1399" spans="2:12">
      <c r="B1399" s="89"/>
      <c r="C1399" s="69" t="str">
        <f t="shared" ca="1" si="8"/>
        <v>Incompleto</v>
      </c>
      <c r="D1399" s="118"/>
      <c r="E1399" s="134"/>
      <c r="F1399" s="118"/>
      <c r="G1399" s="141"/>
      <c r="H1399" s="140"/>
      <c r="I1399" s="118"/>
      <c r="J1399" s="118"/>
      <c r="K1399" s="135"/>
      <c r="L1399" s="118"/>
    </row>
    <row r="1400" spans="2:12">
      <c r="B1400" s="89"/>
      <c r="C1400" s="69" t="str">
        <f t="shared" ca="1" si="8"/>
        <v>Incompleto</v>
      </c>
      <c r="D1400" s="118"/>
      <c r="E1400" s="134"/>
      <c r="F1400" s="118"/>
      <c r="G1400" s="141"/>
      <c r="H1400" s="140"/>
      <c r="I1400" s="118"/>
      <c r="J1400" s="118"/>
      <c r="K1400" s="135"/>
      <c r="L1400" s="118"/>
    </row>
    <row r="1401" spans="2:12">
      <c r="B1401" s="89"/>
      <c r="C1401" s="69" t="str">
        <f t="shared" ca="1" si="8"/>
        <v>Incompleto</v>
      </c>
      <c r="D1401" s="118"/>
      <c r="E1401" s="134"/>
      <c r="F1401" s="118"/>
      <c r="G1401" s="141"/>
      <c r="H1401" s="140"/>
      <c r="I1401" s="118"/>
      <c r="J1401" s="118"/>
      <c r="K1401" s="135"/>
      <c r="L1401" s="118"/>
    </row>
    <row r="1402" spans="2:12">
      <c r="B1402" s="89"/>
      <c r="C1402" s="69" t="str">
        <f t="shared" ca="1" si="8"/>
        <v>Incompleto</v>
      </c>
      <c r="D1402" s="118"/>
      <c r="E1402" s="134"/>
      <c r="F1402" s="118"/>
      <c r="G1402" s="141"/>
      <c r="H1402" s="140"/>
      <c r="I1402" s="118"/>
      <c r="J1402" s="118"/>
      <c r="K1402" s="135"/>
      <c r="L1402" s="118"/>
    </row>
    <row r="1403" spans="2:12">
      <c r="B1403" s="89"/>
      <c r="C1403" s="69" t="str">
        <f t="shared" ca="1" si="8"/>
        <v>Incompleto</v>
      </c>
      <c r="D1403" s="118"/>
      <c r="E1403" s="134"/>
      <c r="F1403" s="118"/>
      <c r="G1403" s="141"/>
      <c r="H1403" s="140"/>
      <c r="I1403" s="118"/>
      <c r="J1403" s="118"/>
      <c r="K1403" s="135"/>
      <c r="L1403" s="118"/>
    </row>
    <row r="1404" spans="2:12">
      <c r="B1404" s="89"/>
      <c r="C1404" s="69" t="str">
        <f t="shared" ca="1" si="8"/>
        <v>Incompleto</v>
      </c>
      <c r="D1404" s="118"/>
      <c r="E1404" s="134"/>
      <c r="F1404" s="118"/>
      <c r="G1404" s="141"/>
      <c r="H1404" s="140"/>
      <c r="I1404" s="118"/>
      <c r="J1404" s="118"/>
      <c r="K1404" s="135"/>
      <c r="L1404" s="118"/>
    </row>
    <row r="1405" spans="2:12">
      <c r="B1405" s="89"/>
      <c r="C1405" s="69" t="str">
        <f t="shared" ca="1" si="8"/>
        <v>Incompleto</v>
      </c>
      <c r="D1405" s="118"/>
      <c r="E1405" s="134"/>
      <c r="F1405" s="118"/>
      <c r="G1405" s="141"/>
      <c r="H1405" s="140"/>
      <c r="I1405" s="118"/>
      <c r="J1405" s="118"/>
      <c r="K1405" s="135"/>
      <c r="L1405" s="118"/>
    </row>
    <row r="1406" spans="2:12">
      <c r="B1406" s="89"/>
      <c r="C1406" s="69" t="str">
        <f t="shared" ca="1" si="8"/>
        <v>Incompleto</v>
      </c>
      <c r="D1406" s="118"/>
      <c r="E1406" s="134"/>
      <c r="F1406" s="118"/>
      <c r="G1406" s="141"/>
      <c r="H1406" s="140"/>
      <c r="I1406" s="118"/>
      <c r="J1406" s="118"/>
      <c r="K1406" s="135"/>
      <c r="L1406" s="118"/>
    </row>
    <row r="1407" spans="2:12">
      <c r="B1407" s="89"/>
      <c r="C1407" s="69" t="str">
        <f t="shared" ca="1" si="8"/>
        <v>Incompleto</v>
      </c>
      <c r="D1407" s="118"/>
      <c r="E1407" s="134"/>
      <c r="F1407" s="118"/>
      <c r="G1407" s="141"/>
      <c r="H1407" s="140"/>
      <c r="I1407" s="118"/>
      <c r="J1407" s="118"/>
      <c r="K1407" s="135"/>
      <c r="L1407" s="118"/>
    </row>
    <row r="1408" spans="2:12">
      <c r="B1408" s="89"/>
      <c r="C1408" s="69" t="str">
        <f t="shared" ca="1" si="8"/>
        <v>Incompleto</v>
      </c>
      <c r="D1408" s="118"/>
      <c r="E1408" s="134"/>
      <c r="F1408" s="118"/>
      <c r="G1408" s="141"/>
      <c r="H1408" s="140"/>
      <c r="I1408" s="118"/>
      <c r="J1408" s="118"/>
      <c r="K1408" s="135"/>
      <c r="L1408" s="118"/>
    </row>
    <row r="1409" spans="2:12">
      <c r="B1409" s="89"/>
      <c r="C1409" s="69" t="str">
        <f t="shared" ca="1" si="8"/>
        <v>Incompleto</v>
      </c>
      <c r="D1409" s="118"/>
      <c r="E1409" s="134"/>
      <c r="F1409" s="118"/>
      <c r="G1409" s="141"/>
      <c r="H1409" s="140"/>
      <c r="I1409" s="118"/>
      <c r="J1409" s="118"/>
      <c r="K1409" s="135"/>
      <c r="L1409" s="118"/>
    </row>
    <row r="1410" spans="2:12">
      <c r="B1410" s="89"/>
      <c r="C1410" s="69" t="str">
        <f t="shared" ca="1" si="8"/>
        <v>Incompleto</v>
      </c>
      <c r="D1410" s="118"/>
      <c r="E1410" s="134"/>
      <c r="F1410" s="118"/>
      <c r="G1410" s="141"/>
      <c r="H1410" s="140"/>
      <c r="I1410" s="118"/>
      <c r="J1410" s="118"/>
      <c r="K1410" s="135"/>
      <c r="L1410" s="118"/>
    </row>
    <row r="1411" spans="2:12">
      <c r="B1411" s="89"/>
      <c r="C1411" s="69" t="str">
        <f t="shared" ca="1" si="8"/>
        <v>Incompleto</v>
      </c>
      <c r="D1411" s="118"/>
      <c r="E1411" s="134"/>
      <c r="F1411" s="118"/>
      <c r="G1411" s="141"/>
      <c r="H1411" s="140"/>
      <c r="I1411" s="118"/>
      <c r="J1411" s="118"/>
      <c r="K1411" s="135"/>
      <c r="L1411" s="118"/>
    </row>
    <row r="1412" spans="2:12">
      <c r="B1412" s="89"/>
      <c r="C1412" s="69" t="str">
        <f t="shared" ca="1" si="8"/>
        <v>Incompleto</v>
      </c>
      <c r="D1412" s="118"/>
      <c r="E1412" s="134"/>
      <c r="F1412" s="118"/>
      <c r="G1412" s="141"/>
      <c r="H1412" s="140"/>
      <c r="I1412" s="118"/>
      <c r="J1412" s="118"/>
      <c r="K1412" s="135"/>
      <c r="L1412" s="118"/>
    </row>
    <row r="1413" spans="2:12">
      <c r="B1413" s="89"/>
      <c r="C1413" s="69" t="str">
        <f t="shared" ca="1" si="8"/>
        <v>Incompleto</v>
      </c>
      <c r="D1413" s="118"/>
      <c r="E1413" s="134"/>
      <c r="F1413" s="118"/>
      <c r="G1413" s="141"/>
      <c r="H1413" s="140"/>
      <c r="I1413" s="118"/>
      <c r="J1413" s="118"/>
      <c r="K1413" s="135"/>
      <c r="L1413" s="118"/>
    </row>
    <row r="1414" spans="2:12">
      <c r="B1414" s="89"/>
      <c r="C1414" s="69" t="str">
        <f t="shared" ca="1" si="8"/>
        <v>Incompleto</v>
      </c>
      <c r="D1414" s="118"/>
      <c r="E1414" s="134"/>
      <c r="F1414" s="118"/>
      <c r="G1414" s="141"/>
      <c r="H1414" s="140"/>
      <c r="I1414" s="118"/>
      <c r="J1414" s="118"/>
      <c r="K1414" s="135"/>
      <c r="L1414" s="118"/>
    </row>
    <row r="1415" spans="2:12">
      <c r="B1415" s="89"/>
      <c r="C1415" s="69" t="str">
        <f t="shared" ca="1" si="8"/>
        <v>Incompleto</v>
      </c>
      <c r="D1415" s="118"/>
      <c r="E1415" s="134"/>
      <c r="F1415" s="118"/>
      <c r="G1415" s="141"/>
      <c r="H1415" s="140"/>
      <c r="I1415" s="118"/>
      <c r="J1415" s="118"/>
      <c r="K1415" s="135"/>
      <c r="L1415" s="118"/>
    </row>
    <row r="1416" spans="2:12">
      <c r="B1416" s="89"/>
      <c r="C1416" s="69" t="str">
        <f t="shared" ca="1" si="8"/>
        <v>Incompleto</v>
      </c>
      <c r="D1416" s="118"/>
      <c r="E1416" s="134"/>
      <c r="F1416" s="118"/>
      <c r="G1416" s="141"/>
      <c r="H1416" s="140"/>
      <c r="I1416" s="118"/>
      <c r="J1416" s="118"/>
      <c r="K1416" s="135"/>
      <c r="L1416" s="118"/>
    </row>
    <row r="1417" spans="2:12">
      <c r="B1417" s="89"/>
      <c r="C1417" s="69" t="str">
        <f t="shared" ca="1" si="8"/>
        <v>Incompleto</v>
      </c>
      <c r="D1417" s="118"/>
      <c r="E1417" s="134"/>
      <c r="F1417" s="118"/>
      <c r="G1417" s="141"/>
      <c r="H1417" s="140"/>
      <c r="I1417" s="118"/>
      <c r="J1417" s="118"/>
      <c r="K1417" s="135"/>
      <c r="L1417" s="118"/>
    </row>
    <row r="1418" spans="2:12">
      <c r="B1418" s="89"/>
      <c r="C1418" s="69" t="str">
        <f t="shared" ca="1" si="8"/>
        <v>Incompleto</v>
      </c>
      <c r="D1418" s="118"/>
      <c r="E1418" s="134"/>
      <c r="F1418" s="118"/>
      <c r="G1418" s="141"/>
      <c r="H1418" s="140"/>
      <c r="I1418" s="118"/>
      <c r="J1418" s="118"/>
      <c r="K1418" s="135"/>
      <c r="L1418" s="118"/>
    </row>
    <row r="1419" spans="2:12">
      <c r="B1419" s="89"/>
      <c r="C1419" s="69" t="str">
        <f t="shared" ca="1" si="8"/>
        <v>Incompleto</v>
      </c>
      <c r="D1419" s="118"/>
      <c r="E1419" s="134"/>
      <c r="F1419" s="118"/>
      <c r="G1419" s="141"/>
      <c r="H1419" s="140"/>
      <c r="I1419" s="118"/>
      <c r="J1419" s="118"/>
      <c r="K1419" s="135"/>
      <c r="L1419" s="118"/>
    </row>
    <row r="1420" spans="2:12">
      <c r="B1420" s="89"/>
      <c r="C1420" s="69" t="str">
        <f t="shared" ca="1" si="8"/>
        <v>Incompleto</v>
      </c>
      <c r="D1420" s="118"/>
      <c r="E1420" s="134"/>
      <c r="F1420" s="118"/>
      <c r="G1420" s="141"/>
      <c r="H1420" s="140"/>
      <c r="I1420" s="118"/>
      <c r="J1420" s="118"/>
      <c r="K1420" s="135"/>
      <c r="L1420" s="118"/>
    </row>
    <row r="1421" spans="2:12">
      <c r="B1421" s="89"/>
      <c r="C1421" s="69" t="str">
        <f t="shared" ca="1" si="8"/>
        <v>Incompleto</v>
      </c>
      <c r="D1421" s="118"/>
      <c r="E1421" s="134"/>
      <c r="F1421" s="118"/>
      <c r="G1421" s="141"/>
      <c r="H1421" s="140"/>
      <c r="I1421" s="118"/>
      <c r="J1421" s="118"/>
      <c r="K1421" s="135"/>
      <c r="L1421" s="118"/>
    </row>
    <row r="1422" spans="2:12">
      <c r="B1422" s="89"/>
      <c r="C1422" s="69" t="str">
        <f t="shared" ca="1" si="8"/>
        <v>Incompleto</v>
      </c>
      <c r="D1422" s="118"/>
      <c r="E1422" s="134"/>
      <c r="F1422" s="118"/>
      <c r="G1422" s="141"/>
      <c r="H1422" s="140"/>
      <c r="I1422" s="118"/>
      <c r="J1422" s="118"/>
      <c r="K1422" s="135"/>
      <c r="L1422" s="118"/>
    </row>
    <row r="1423" spans="2:12">
      <c r="B1423" s="89"/>
      <c r="C1423" s="69" t="str">
        <f t="shared" ca="1" si="8"/>
        <v>Incompleto</v>
      </c>
      <c r="D1423" s="118"/>
      <c r="E1423" s="134"/>
      <c r="F1423" s="118"/>
      <c r="G1423" s="141"/>
      <c r="H1423" s="140"/>
      <c r="I1423" s="118"/>
      <c r="J1423" s="118"/>
      <c r="K1423" s="135"/>
      <c r="L1423" s="118"/>
    </row>
    <row r="1424" spans="2:12">
      <c r="B1424" s="89"/>
      <c r="C1424" s="69" t="str">
        <f t="shared" ca="1" si="8"/>
        <v>Incompleto</v>
      </c>
      <c r="D1424" s="118"/>
      <c r="E1424" s="134"/>
      <c r="F1424" s="118"/>
      <c r="G1424" s="141"/>
      <c r="H1424" s="140"/>
      <c r="I1424" s="118"/>
      <c r="J1424" s="118"/>
      <c r="K1424" s="135"/>
      <c r="L1424" s="118"/>
    </row>
    <row r="1425" spans="2:12">
      <c r="B1425" s="89"/>
      <c r="C1425" s="69" t="str">
        <f t="shared" ca="1" si="8"/>
        <v>Incompleto</v>
      </c>
      <c r="D1425" s="118"/>
      <c r="E1425" s="134"/>
      <c r="F1425" s="118"/>
      <c r="G1425" s="141"/>
      <c r="H1425" s="140"/>
      <c r="I1425" s="118"/>
      <c r="J1425" s="118"/>
      <c r="K1425" s="135"/>
      <c r="L1425" s="118"/>
    </row>
    <row r="1426" spans="2:12">
      <c r="B1426" s="89"/>
      <c r="C1426" s="69" t="str">
        <f t="shared" ca="1" si="8"/>
        <v>Incompleto</v>
      </c>
      <c r="D1426" s="118"/>
      <c r="E1426" s="134"/>
      <c r="F1426" s="118"/>
      <c r="G1426" s="141"/>
      <c r="H1426" s="140"/>
      <c r="I1426" s="118"/>
      <c r="J1426" s="118"/>
      <c r="K1426" s="135"/>
      <c r="L1426" s="118"/>
    </row>
    <row r="1427" spans="2:12">
      <c r="B1427" s="89"/>
      <c r="C1427" s="69" t="str">
        <f t="shared" ca="1" si="8"/>
        <v>Incompleto</v>
      </c>
      <c r="D1427" s="118"/>
      <c r="E1427" s="134"/>
      <c r="F1427" s="118"/>
      <c r="G1427" s="141"/>
      <c r="H1427" s="140"/>
      <c r="I1427" s="118"/>
      <c r="J1427" s="118"/>
      <c r="K1427" s="135"/>
      <c r="L1427" s="118"/>
    </row>
    <row r="1428" spans="2:12">
      <c r="B1428" s="89"/>
      <c r="C1428" s="69" t="str">
        <f t="shared" ca="1" si="8"/>
        <v>Incompleto</v>
      </c>
      <c r="D1428" s="118"/>
      <c r="E1428" s="134"/>
      <c r="F1428" s="118"/>
      <c r="G1428" s="141"/>
      <c r="H1428" s="140"/>
      <c r="I1428" s="118"/>
      <c r="J1428" s="118"/>
      <c r="K1428" s="135"/>
      <c r="L1428" s="118"/>
    </row>
    <row r="1429" spans="2:12">
      <c r="B1429" s="89"/>
      <c r="C1429" s="69" t="str">
        <f t="shared" ca="1" si="8"/>
        <v>Incompleto</v>
      </c>
      <c r="D1429" s="118"/>
      <c r="E1429" s="134"/>
      <c r="F1429" s="118"/>
      <c r="G1429" s="141"/>
      <c r="H1429" s="140"/>
      <c r="I1429" s="118"/>
      <c r="J1429" s="118"/>
      <c r="K1429" s="135"/>
      <c r="L1429" s="118"/>
    </row>
    <row r="1430" spans="2:12">
      <c r="B1430" s="89"/>
      <c r="C1430" s="69" t="str">
        <f t="shared" ca="1" si="8"/>
        <v>Incompleto</v>
      </c>
      <c r="D1430" s="118"/>
      <c r="E1430" s="134"/>
      <c r="F1430" s="118"/>
      <c r="G1430" s="141"/>
      <c r="H1430" s="140"/>
      <c r="I1430" s="118"/>
      <c r="J1430" s="118"/>
      <c r="K1430" s="135"/>
      <c r="L1430" s="118"/>
    </row>
    <row r="1431" spans="2:12">
      <c r="B1431" s="89"/>
      <c r="C1431" s="69" t="str">
        <f t="shared" ca="1" si="8"/>
        <v>Incompleto</v>
      </c>
      <c r="D1431" s="118"/>
      <c r="E1431" s="134"/>
      <c r="F1431" s="118"/>
      <c r="G1431" s="141"/>
      <c r="H1431" s="140"/>
      <c r="I1431" s="118"/>
      <c r="J1431" s="118"/>
      <c r="K1431" s="135"/>
      <c r="L1431" s="118"/>
    </row>
    <row r="1432" spans="2:12">
      <c r="B1432" s="89"/>
      <c r="C1432" s="69" t="str">
        <f t="shared" ca="1" si="8"/>
        <v>Incompleto</v>
      </c>
      <c r="D1432" s="118"/>
      <c r="E1432" s="134"/>
      <c r="F1432" s="118"/>
      <c r="G1432" s="141"/>
      <c r="H1432" s="140"/>
      <c r="I1432" s="118"/>
      <c r="J1432" s="118"/>
      <c r="K1432" s="135"/>
      <c r="L1432" s="118"/>
    </row>
    <row r="1433" spans="2:12">
      <c r="B1433" s="89"/>
      <c r="C1433" s="69" t="str">
        <f t="shared" ca="1" si="8"/>
        <v>Incompleto</v>
      </c>
      <c r="D1433" s="118"/>
      <c r="E1433" s="134"/>
      <c r="F1433" s="118"/>
      <c r="G1433" s="141"/>
      <c r="H1433" s="140"/>
      <c r="I1433" s="118"/>
      <c r="J1433" s="118"/>
      <c r="K1433" s="135"/>
      <c r="L1433" s="118"/>
    </row>
    <row r="1434" spans="2:12">
      <c r="B1434" s="89"/>
      <c r="C1434" s="69" t="str">
        <f t="shared" ca="1" si="8"/>
        <v>Incompleto</v>
      </c>
      <c r="D1434" s="118"/>
      <c r="E1434" s="134"/>
      <c r="F1434" s="118"/>
      <c r="G1434" s="141"/>
      <c r="H1434" s="140"/>
      <c r="I1434" s="118"/>
      <c r="J1434" s="118"/>
      <c r="K1434" s="135"/>
      <c r="L1434" s="118"/>
    </row>
    <row r="1435" spans="2:12">
      <c r="B1435" s="89"/>
      <c r="C1435" s="69" t="str">
        <f t="shared" ca="1" si="8"/>
        <v>Incompleto</v>
      </c>
      <c r="D1435" s="118"/>
      <c r="E1435" s="134"/>
      <c r="F1435" s="118"/>
      <c r="G1435" s="141"/>
      <c r="H1435" s="140"/>
      <c r="I1435" s="118"/>
      <c r="J1435" s="118"/>
      <c r="K1435" s="135"/>
      <c r="L1435" s="118"/>
    </row>
    <row r="1436" spans="2:12">
      <c r="B1436" s="89"/>
      <c r="C1436" s="69" t="str">
        <f t="shared" ca="1" si="8"/>
        <v>Incompleto</v>
      </c>
      <c r="D1436" s="118"/>
      <c r="E1436" s="134"/>
      <c r="F1436" s="118"/>
      <c r="G1436" s="141"/>
      <c r="H1436" s="140"/>
      <c r="I1436" s="118"/>
      <c r="J1436" s="118"/>
      <c r="K1436" s="135"/>
      <c r="L1436" s="118"/>
    </row>
    <row r="1437" spans="2:12">
      <c r="B1437" s="89"/>
      <c r="C1437" s="69" t="str">
        <f t="shared" ca="1" si="8"/>
        <v>Incompleto</v>
      </c>
      <c r="D1437" s="118"/>
      <c r="E1437" s="134"/>
      <c r="F1437" s="118"/>
      <c r="G1437" s="141"/>
      <c r="H1437" s="140"/>
      <c r="I1437" s="118"/>
      <c r="J1437" s="118"/>
      <c r="K1437" s="135"/>
      <c r="L1437" s="118"/>
    </row>
    <row r="1438" spans="2:12">
      <c r="B1438" s="89"/>
      <c r="C1438" s="69" t="str">
        <f t="shared" ca="1" si="8"/>
        <v>Incompleto</v>
      </c>
      <c r="D1438" s="118"/>
      <c r="E1438" s="134"/>
      <c r="F1438" s="118"/>
      <c r="G1438" s="141"/>
      <c r="H1438" s="140"/>
      <c r="I1438" s="118"/>
      <c r="J1438" s="118"/>
      <c r="K1438" s="135"/>
      <c r="L1438" s="118"/>
    </row>
    <row r="1439" spans="2:12">
      <c r="B1439" s="89"/>
      <c r="C1439" s="69" t="str">
        <f t="shared" ca="1" si="8"/>
        <v>Incompleto</v>
      </c>
      <c r="D1439" s="118"/>
      <c r="E1439" s="134"/>
      <c r="F1439" s="118"/>
      <c r="G1439" s="141"/>
      <c r="H1439" s="140"/>
      <c r="I1439" s="118"/>
      <c r="J1439" s="118"/>
      <c r="K1439" s="135"/>
      <c r="L1439" s="118"/>
    </row>
    <row r="1440" spans="2:12">
      <c r="B1440" s="89"/>
      <c r="C1440" s="69" t="str">
        <f t="shared" ca="1" si="8"/>
        <v>Incompleto</v>
      </c>
      <c r="D1440" s="118"/>
      <c r="E1440" s="134"/>
      <c r="F1440" s="118"/>
      <c r="G1440" s="141"/>
      <c r="H1440" s="140"/>
      <c r="I1440" s="118"/>
      <c r="J1440" s="118"/>
      <c r="K1440" s="135"/>
      <c r="L1440" s="118"/>
    </row>
    <row r="1441" spans="2:12">
      <c r="B1441" s="89"/>
      <c r="C1441" s="69" t="str">
        <f t="shared" ca="1" si="8"/>
        <v>Incompleto</v>
      </c>
      <c r="D1441" s="118"/>
      <c r="E1441" s="134"/>
      <c r="F1441" s="118"/>
      <c r="G1441" s="141"/>
      <c r="H1441" s="140"/>
      <c r="I1441" s="118"/>
      <c r="J1441" s="118"/>
      <c r="K1441" s="135"/>
      <c r="L1441" s="118"/>
    </row>
    <row r="1442" spans="2:12">
      <c r="B1442" s="89"/>
      <c r="C1442" s="69" t="str">
        <f t="shared" ca="1" si="8"/>
        <v>Incompleto</v>
      </c>
      <c r="D1442" s="118"/>
      <c r="E1442" s="134"/>
      <c r="F1442" s="118"/>
      <c r="G1442" s="141"/>
      <c r="H1442" s="140"/>
      <c r="I1442" s="118"/>
      <c r="J1442" s="118"/>
      <c r="K1442" s="135"/>
      <c r="L1442" s="118"/>
    </row>
    <row r="1443" spans="2:12">
      <c r="B1443" s="89"/>
      <c r="C1443" s="69" t="str">
        <f t="shared" ca="1" si="8"/>
        <v>Incompleto</v>
      </c>
      <c r="D1443" s="118"/>
      <c r="E1443" s="134"/>
      <c r="F1443" s="118"/>
      <c r="G1443" s="141"/>
      <c r="H1443" s="140"/>
      <c r="I1443" s="118"/>
      <c r="J1443" s="118"/>
      <c r="K1443" s="135"/>
      <c r="L1443" s="118"/>
    </row>
    <row r="1444" spans="2:12">
      <c r="B1444" s="89"/>
      <c r="C1444" s="69" t="str">
        <f t="shared" ca="1" si="8"/>
        <v>Incompleto</v>
      </c>
      <c r="D1444" s="118"/>
      <c r="E1444" s="134"/>
      <c r="F1444" s="118"/>
      <c r="G1444" s="141"/>
      <c r="H1444" s="140"/>
      <c r="I1444" s="118"/>
      <c r="J1444" s="118"/>
      <c r="K1444" s="135"/>
      <c r="L1444" s="118"/>
    </row>
    <row r="1445" spans="2:12">
      <c r="B1445" s="89"/>
      <c r="C1445" s="69" t="str">
        <f t="shared" ca="1" si="8"/>
        <v>Incompleto</v>
      </c>
      <c r="D1445" s="118"/>
      <c r="E1445" s="134"/>
      <c r="F1445" s="118"/>
      <c r="G1445" s="141"/>
      <c r="H1445" s="140"/>
      <c r="I1445" s="118"/>
      <c r="J1445" s="118"/>
      <c r="K1445" s="135"/>
      <c r="L1445" s="118"/>
    </row>
    <row r="1446" spans="2:12">
      <c r="B1446" s="89"/>
      <c r="C1446" s="69" t="str">
        <f t="shared" ca="1" si="8"/>
        <v>Incompleto</v>
      </c>
      <c r="D1446" s="118"/>
      <c r="E1446" s="134"/>
      <c r="F1446" s="118"/>
      <c r="G1446" s="141"/>
      <c r="H1446" s="140"/>
      <c r="I1446" s="118"/>
      <c r="J1446" s="118"/>
      <c r="K1446" s="135"/>
      <c r="L1446" s="118"/>
    </row>
    <row r="1447" spans="2:12">
      <c r="B1447" s="89"/>
      <c r="C1447" s="69" t="str">
        <f t="shared" ca="1" si="8"/>
        <v>Incompleto</v>
      </c>
      <c r="D1447" s="118"/>
      <c r="E1447" s="134"/>
      <c r="F1447" s="118"/>
      <c r="G1447" s="141"/>
      <c r="H1447" s="140"/>
      <c r="I1447" s="118"/>
      <c r="J1447" s="118"/>
      <c r="K1447" s="135"/>
      <c r="L1447" s="118"/>
    </row>
    <row r="1448" spans="2:12">
      <c r="B1448" s="89"/>
      <c r="C1448" s="69" t="str">
        <f t="shared" ca="1" si="8"/>
        <v>Incompleto</v>
      </c>
      <c r="D1448" s="118"/>
      <c r="E1448" s="134"/>
      <c r="F1448" s="118"/>
      <c r="G1448" s="141"/>
      <c r="H1448" s="140"/>
      <c r="I1448" s="118"/>
      <c r="J1448" s="118"/>
      <c r="K1448" s="135"/>
      <c r="L1448" s="118"/>
    </row>
    <row r="1449" spans="2:12">
      <c r="B1449" s="89"/>
      <c r="C1449" s="69" t="str">
        <f t="shared" ca="1" si="8"/>
        <v>Incompleto</v>
      </c>
      <c r="D1449" s="118"/>
      <c r="E1449" s="134"/>
      <c r="F1449" s="118"/>
      <c r="G1449" s="141"/>
      <c r="H1449" s="140"/>
      <c r="I1449" s="118"/>
      <c r="J1449" s="118"/>
      <c r="K1449" s="135"/>
      <c r="L1449" s="118"/>
    </row>
    <row r="1450" spans="2:12">
      <c r="B1450" s="89"/>
      <c r="C1450" s="69" t="str">
        <f t="shared" ca="1" si="8"/>
        <v>Incompleto</v>
      </c>
      <c r="D1450" s="118"/>
      <c r="E1450" s="134"/>
      <c r="F1450" s="118"/>
      <c r="G1450" s="141"/>
      <c r="H1450" s="140"/>
      <c r="I1450" s="118"/>
      <c r="J1450" s="118"/>
      <c r="K1450" s="135"/>
      <c r="L1450" s="118"/>
    </row>
    <row r="1451" spans="2:12">
      <c r="B1451" s="89"/>
      <c r="C1451" s="69" t="str">
        <f t="shared" ca="1" si="8"/>
        <v>Incompleto</v>
      </c>
      <c r="D1451" s="118"/>
      <c r="E1451" s="134"/>
      <c r="F1451" s="118"/>
      <c r="G1451" s="141"/>
      <c r="H1451" s="140"/>
      <c r="I1451" s="118"/>
      <c r="J1451" s="118"/>
      <c r="K1451" s="135"/>
      <c r="L1451" s="118"/>
    </row>
    <row r="1452" spans="2:12">
      <c r="B1452" s="89"/>
      <c r="C1452" s="69" t="str">
        <f t="shared" ca="1" si="8"/>
        <v>Incompleto</v>
      </c>
      <c r="D1452" s="118"/>
      <c r="E1452" s="134"/>
      <c r="F1452" s="118"/>
      <c r="G1452" s="141"/>
      <c r="H1452" s="140"/>
      <c r="I1452" s="118"/>
      <c r="J1452" s="118"/>
      <c r="K1452" s="135"/>
      <c r="L1452" s="118"/>
    </row>
    <row r="1453" spans="2:12">
      <c r="B1453" s="89"/>
      <c r="C1453" s="69" t="str">
        <f t="shared" ca="1" si="8"/>
        <v>Incompleto</v>
      </c>
      <c r="D1453" s="118"/>
      <c r="E1453" s="134"/>
      <c r="F1453" s="118"/>
      <c r="G1453" s="141"/>
      <c r="H1453" s="140"/>
      <c r="I1453" s="118"/>
      <c r="J1453" s="118"/>
      <c r="K1453" s="135"/>
      <c r="L1453" s="118"/>
    </row>
    <row r="1454" spans="2:12">
      <c r="B1454" s="89"/>
      <c r="C1454" s="69" t="str">
        <f t="shared" ca="1" si="8"/>
        <v>Incompleto</v>
      </c>
      <c r="D1454" s="118"/>
      <c r="E1454" s="134"/>
      <c r="F1454" s="118"/>
      <c r="G1454" s="141"/>
      <c r="H1454" s="140"/>
      <c r="I1454" s="118"/>
      <c r="J1454" s="118"/>
      <c r="K1454" s="135"/>
      <c r="L1454" s="118"/>
    </row>
    <row r="1455" spans="2:12">
      <c r="B1455" s="89"/>
      <c r="C1455" s="69" t="str">
        <f t="shared" ca="1" si="8"/>
        <v>Incompleto</v>
      </c>
      <c r="D1455" s="118"/>
      <c r="E1455" s="134"/>
      <c r="F1455" s="118"/>
      <c r="G1455" s="141"/>
      <c r="H1455" s="140"/>
      <c r="I1455" s="118"/>
      <c r="J1455" s="118"/>
      <c r="K1455" s="135"/>
      <c r="L1455" s="118"/>
    </row>
    <row r="1456" spans="2:12">
      <c r="B1456" s="89"/>
      <c r="C1456" s="69" t="str">
        <f t="shared" ca="1" si="8"/>
        <v>Incompleto</v>
      </c>
      <c r="D1456" s="118"/>
      <c r="E1456" s="134"/>
      <c r="F1456" s="118"/>
      <c r="G1456" s="141"/>
      <c r="H1456" s="140"/>
      <c r="I1456" s="118"/>
      <c r="J1456" s="118"/>
      <c r="K1456" s="135"/>
      <c r="L1456" s="118"/>
    </row>
    <row r="1457" spans="2:12">
      <c r="B1457" s="89"/>
      <c r="C1457" s="69" t="str">
        <f t="shared" ca="1" si="8"/>
        <v>Incompleto</v>
      </c>
      <c r="D1457" s="118"/>
      <c r="E1457" s="134"/>
      <c r="F1457" s="118"/>
      <c r="G1457" s="141"/>
      <c r="H1457" s="140"/>
      <c r="I1457" s="118"/>
      <c r="J1457" s="118"/>
      <c r="K1457" s="135"/>
      <c r="L1457" s="118"/>
    </row>
    <row r="1458" spans="2:12">
      <c r="B1458" s="89"/>
      <c r="C1458" s="69" t="str">
        <f t="shared" ca="1" si="8"/>
        <v>Incompleto</v>
      </c>
      <c r="D1458" s="118"/>
      <c r="E1458" s="134"/>
      <c r="F1458" s="118"/>
      <c r="G1458" s="141"/>
      <c r="H1458" s="140"/>
      <c r="I1458" s="118"/>
      <c r="J1458" s="118"/>
      <c r="K1458" s="135"/>
      <c r="L1458" s="118"/>
    </row>
    <row r="1459" spans="2:12">
      <c r="B1459" s="89"/>
      <c r="C1459" s="69" t="str">
        <f t="shared" ca="1" si="8"/>
        <v>Incompleto</v>
      </c>
      <c r="D1459" s="118"/>
      <c r="E1459" s="134"/>
      <c r="F1459" s="118"/>
      <c r="G1459" s="141"/>
      <c r="H1459" s="140"/>
      <c r="I1459" s="118"/>
      <c r="J1459" s="118"/>
      <c r="K1459" s="135"/>
      <c r="L1459" s="118"/>
    </row>
    <row r="1460" spans="2:12">
      <c r="B1460" s="89"/>
      <c r="C1460" s="69" t="str">
        <f t="shared" ca="1" si="8"/>
        <v>Incompleto</v>
      </c>
      <c r="D1460" s="118"/>
      <c r="E1460" s="134"/>
      <c r="F1460" s="118"/>
      <c r="G1460" s="141"/>
      <c r="H1460" s="140"/>
      <c r="I1460" s="118"/>
      <c r="J1460" s="118"/>
      <c r="K1460" s="135"/>
      <c r="L1460" s="118"/>
    </row>
    <row r="1461" spans="2:12">
      <c r="B1461" s="89"/>
      <c r="C1461" s="69" t="str">
        <f t="shared" ca="1" si="8"/>
        <v>Incompleto</v>
      </c>
      <c r="D1461" s="118"/>
      <c r="E1461" s="134"/>
      <c r="F1461" s="118"/>
      <c r="G1461" s="141"/>
      <c r="H1461" s="140"/>
      <c r="I1461" s="118"/>
      <c r="J1461" s="118"/>
      <c r="K1461" s="135"/>
      <c r="L1461" s="118"/>
    </row>
    <row r="1462" spans="2:12">
      <c r="B1462" s="89"/>
      <c r="C1462" s="69" t="str">
        <f t="shared" ca="1" si="8"/>
        <v>Incompleto</v>
      </c>
      <c r="D1462" s="118"/>
      <c r="E1462" s="134"/>
      <c r="F1462" s="118"/>
      <c r="G1462" s="141"/>
      <c r="H1462" s="140"/>
      <c r="I1462" s="118"/>
      <c r="J1462" s="118"/>
      <c r="K1462" s="135"/>
      <c r="L1462" s="118"/>
    </row>
    <row r="1463" spans="2:12">
      <c r="B1463" s="89"/>
      <c r="C1463" s="69" t="str">
        <f t="shared" ca="1" si="8"/>
        <v>Incompleto</v>
      </c>
      <c r="D1463" s="118"/>
      <c r="E1463" s="134"/>
      <c r="F1463" s="118"/>
      <c r="G1463" s="141"/>
      <c r="H1463" s="140"/>
      <c r="I1463" s="118"/>
      <c r="J1463" s="118"/>
      <c r="K1463" s="135"/>
      <c r="L1463" s="118"/>
    </row>
    <row r="1464" spans="2:12">
      <c r="B1464" s="89"/>
      <c r="C1464" s="69" t="str">
        <f t="shared" ca="1" si="8"/>
        <v>Incompleto</v>
      </c>
      <c r="D1464" s="118"/>
      <c r="E1464" s="134"/>
      <c r="F1464" s="118"/>
      <c r="G1464" s="141"/>
      <c r="H1464" s="140"/>
      <c r="I1464" s="118"/>
      <c r="J1464" s="118"/>
      <c r="K1464" s="135"/>
      <c r="L1464" s="118"/>
    </row>
    <row r="1465" spans="2:12">
      <c r="B1465" s="89"/>
      <c r="C1465" s="69" t="str">
        <f t="shared" ca="1" si="8"/>
        <v>Incompleto</v>
      </c>
      <c r="D1465" s="118"/>
      <c r="E1465" s="134"/>
      <c r="F1465" s="118"/>
      <c r="G1465" s="141"/>
      <c r="H1465" s="140"/>
      <c r="I1465" s="118"/>
      <c r="J1465" s="118"/>
      <c r="K1465" s="135"/>
      <c r="L1465" s="118"/>
    </row>
    <row r="1466" spans="2:12">
      <c r="B1466" s="89"/>
      <c r="C1466" s="69" t="str">
        <f t="shared" ca="1" si="8"/>
        <v>Incompleto</v>
      </c>
      <c r="D1466" s="118"/>
      <c r="E1466" s="134"/>
      <c r="F1466" s="118"/>
      <c r="G1466" s="141"/>
      <c r="H1466" s="140"/>
      <c r="I1466" s="118"/>
      <c r="J1466" s="118"/>
      <c r="K1466" s="135"/>
      <c r="L1466" s="118"/>
    </row>
    <row r="1467" spans="2:12">
      <c r="B1467" s="89"/>
      <c r="C1467" s="69" t="str">
        <f t="shared" ca="1" si="8"/>
        <v>Incompleto</v>
      </c>
      <c r="D1467" s="118"/>
      <c r="E1467" s="134"/>
      <c r="F1467" s="118"/>
      <c r="G1467" s="141"/>
      <c r="H1467" s="140"/>
      <c r="I1467" s="118"/>
      <c r="J1467" s="118"/>
      <c r="K1467" s="135"/>
      <c r="L1467" s="118"/>
    </row>
    <row r="1468" spans="2:12">
      <c r="B1468" s="89"/>
      <c r="C1468" s="69" t="str">
        <f t="shared" ca="1" si="8"/>
        <v>Incompleto</v>
      </c>
      <c r="D1468" s="118"/>
      <c r="E1468" s="134"/>
      <c r="F1468" s="118"/>
      <c r="G1468" s="141"/>
      <c r="H1468" s="140"/>
      <c r="I1468" s="118"/>
      <c r="J1468" s="118"/>
      <c r="K1468" s="135"/>
      <c r="L1468" s="118"/>
    </row>
    <row r="1469" spans="2:12">
      <c r="B1469" s="89"/>
      <c r="C1469" s="69" t="str">
        <f t="shared" ca="1" si="8"/>
        <v>Incompleto</v>
      </c>
      <c r="D1469" s="118"/>
      <c r="E1469" s="134"/>
      <c r="F1469" s="118"/>
      <c r="G1469" s="141"/>
      <c r="H1469" s="140"/>
      <c r="I1469" s="118"/>
      <c r="J1469" s="118"/>
      <c r="K1469" s="135"/>
      <c r="L1469" s="118"/>
    </row>
    <row r="1470" spans="2:12">
      <c r="B1470" s="89"/>
      <c r="C1470" s="69" t="str">
        <f t="shared" ca="1" si="8"/>
        <v>Incompleto</v>
      </c>
      <c r="D1470" s="118"/>
      <c r="E1470" s="134"/>
      <c r="F1470" s="118"/>
      <c r="G1470" s="141"/>
      <c r="H1470" s="140"/>
      <c r="I1470" s="118"/>
      <c r="J1470" s="118"/>
      <c r="K1470" s="135"/>
      <c r="L1470" s="118"/>
    </row>
    <row r="1471" spans="2:12">
      <c r="B1471" s="89"/>
      <c r="C1471" s="69" t="str">
        <f t="shared" ca="1" si="8"/>
        <v>Incompleto</v>
      </c>
      <c r="D1471" s="118"/>
      <c r="E1471" s="134"/>
      <c r="F1471" s="118"/>
      <c r="G1471" s="141"/>
      <c r="H1471" s="140"/>
      <c r="I1471" s="118"/>
      <c r="J1471" s="118"/>
      <c r="K1471" s="135"/>
      <c r="L1471" s="118"/>
    </row>
    <row r="1472" spans="2:12">
      <c r="B1472" s="89"/>
      <c r="C1472" s="69" t="str">
        <f t="shared" ca="1" si="8"/>
        <v>Incompleto</v>
      </c>
      <c r="D1472" s="118"/>
      <c r="E1472" s="134"/>
      <c r="F1472" s="118"/>
      <c r="G1472" s="141"/>
      <c r="H1472" s="140"/>
      <c r="I1472" s="118"/>
      <c r="J1472" s="118"/>
      <c r="K1472" s="135"/>
      <c r="L1472" s="118"/>
    </row>
    <row r="1473" spans="2:12">
      <c r="B1473" s="89"/>
      <c r="C1473" s="69" t="str">
        <f t="shared" ca="1" si="8"/>
        <v>Incompleto</v>
      </c>
      <c r="D1473" s="118"/>
      <c r="E1473" s="134"/>
      <c r="F1473" s="118"/>
      <c r="G1473" s="141"/>
      <c r="H1473" s="140"/>
      <c r="I1473" s="118"/>
      <c r="J1473" s="118"/>
      <c r="K1473" s="135"/>
      <c r="L1473" s="118"/>
    </row>
    <row r="1474" spans="2:12">
      <c r="B1474" s="89"/>
      <c r="C1474" s="69" t="str">
        <f t="shared" ca="1" si="8"/>
        <v>Incompleto</v>
      </c>
      <c r="D1474" s="118"/>
      <c r="E1474" s="134"/>
      <c r="F1474" s="118"/>
      <c r="G1474" s="141"/>
      <c r="H1474" s="140"/>
      <c r="I1474" s="118"/>
      <c r="J1474" s="118"/>
      <c r="K1474" s="135"/>
      <c r="L1474" s="118"/>
    </row>
    <row r="1475" spans="2:12">
      <c r="B1475" s="89"/>
      <c r="C1475" s="69" t="str">
        <f t="shared" ca="1" si="8"/>
        <v>Incompleto</v>
      </c>
      <c r="D1475" s="118"/>
      <c r="E1475" s="134"/>
      <c r="F1475" s="118"/>
      <c r="G1475" s="141"/>
      <c r="H1475" s="140"/>
      <c r="I1475" s="118"/>
      <c r="J1475" s="118"/>
      <c r="K1475" s="135"/>
      <c r="L1475" s="118"/>
    </row>
    <row r="1476" spans="2:12">
      <c r="B1476" s="89"/>
      <c r="C1476" s="69" t="str">
        <f t="shared" ca="1" si="8"/>
        <v>Incompleto</v>
      </c>
      <c r="D1476" s="118"/>
      <c r="E1476" s="134"/>
      <c r="F1476" s="118"/>
      <c r="G1476" s="141"/>
      <c r="H1476" s="140"/>
      <c r="I1476" s="118"/>
      <c r="J1476" s="118"/>
      <c r="K1476" s="135"/>
      <c r="L1476" s="118"/>
    </row>
    <row r="1477" spans="2:12">
      <c r="B1477" s="89"/>
      <c r="C1477" s="69" t="str">
        <f t="shared" ca="1" si="8"/>
        <v>Incompleto</v>
      </c>
      <c r="D1477" s="118"/>
      <c r="E1477" s="134"/>
      <c r="F1477" s="118"/>
      <c r="G1477" s="141"/>
      <c r="H1477" s="140"/>
      <c r="I1477" s="118"/>
      <c r="J1477" s="118"/>
      <c r="K1477" s="135"/>
      <c r="L1477" s="118"/>
    </row>
    <row r="1478" spans="2:12">
      <c r="B1478" s="89"/>
      <c r="C1478" s="69" t="str">
        <f t="shared" ca="1" si="8"/>
        <v>Incompleto</v>
      </c>
      <c r="D1478" s="118"/>
      <c r="E1478" s="134"/>
      <c r="F1478" s="118"/>
      <c r="G1478" s="141"/>
      <c r="H1478" s="140"/>
      <c r="I1478" s="118"/>
      <c r="J1478" s="118"/>
      <c r="K1478" s="135"/>
      <c r="L1478" s="118"/>
    </row>
    <row r="1479" spans="2:12">
      <c r="B1479" s="89"/>
      <c r="C1479" s="69" t="str">
        <f t="shared" ca="1" si="8"/>
        <v>Incompleto</v>
      </c>
      <c r="D1479" s="118"/>
      <c r="E1479" s="134"/>
      <c r="F1479" s="118"/>
      <c r="G1479" s="141"/>
      <c r="H1479" s="140"/>
      <c r="I1479" s="118"/>
      <c r="J1479" s="118"/>
      <c r="K1479" s="135"/>
      <c r="L1479" s="118"/>
    </row>
    <row r="1480" spans="2:12">
      <c r="B1480" s="89"/>
      <c r="C1480" s="69" t="str">
        <f t="shared" ca="1" si="8"/>
        <v>Incompleto</v>
      </c>
      <c r="D1480" s="118"/>
      <c r="E1480" s="134"/>
      <c r="F1480" s="118"/>
      <c r="G1480" s="141"/>
      <c r="H1480" s="140"/>
      <c r="I1480" s="118"/>
      <c r="J1480" s="118"/>
      <c r="K1480" s="135"/>
      <c r="L1480" s="118"/>
    </row>
    <row r="1481" spans="2:12">
      <c r="B1481" s="89"/>
      <c r="C1481" s="69" t="str">
        <f t="shared" ca="1" si="8"/>
        <v>Incompleto</v>
      </c>
      <c r="D1481" s="118"/>
      <c r="E1481" s="134"/>
      <c r="F1481" s="118"/>
      <c r="G1481" s="141"/>
      <c r="H1481" s="140"/>
      <c r="I1481" s="118"/>
      <c r="J1481" s="118"/>
      <c r="K1481" s="135"/>
      <c r="L1481" s="118"/>
    </row>
    <row r="1482" spans="2:12">
      <c r="B1482" s="89"/>
      <c r="C1482" s="69" t="str">
        <f t="shared" ca="1" si="8"/>
        <v>Incompleto</v>
      </c>
      <c r="D1482" s="118"/>
      <c r="E1482" s="134"/>
      <c r="F1482" s="118"/>
      <c r="G1482" s="141"/>
      <c r="H1482" s="140"/>
      <c r="I1482" s="118"/>
      <c r="J1482" s="118"/>
      <c r="K1482" s="135"/>
      <c r="L1482" s="118"/>
    </row>
    <row r="1483" spans="2:12">
      <c r="B1483" s="89"/>
      <c r="C1483" s="69" t="str">
        <f t="shared" ca="1" si="8"/>
        <v>Incompleto</v>
      </c>
      <c r="D1483" s="118"/>
      <c r="E1483" s="134"/>
      <c r="F1483" s="118"/>
      <c r="G1483" s="141"/>
      <c r="H1483" s="140"/>
      <c r="I1483" s="118"/>
      <c r="J1483" s="118"/>
      <c r="K1483" s="135"/>
      <c r="L1483" s="118"/>
    </row>
    <row r="1484" spans="2:12">
      <c r="B1484" s="89"/>
      <c r="C1484" s="69" t="str">
        <f t="shared" ca="1" si="8"/>
        <v>Incompleto</v>
      </c>
      <c r="D1484" s="118"/>
      <c r="E1484" s="134"/>
      <c r="F1484" s="118"/>
      <c r="G1484" s="141"/>
      <c r="H1484" s="140"/>
      <c r="I1484" s="118"/>
      <c r="J1484" s="118"/>
      <c r="K1484" s="135"/>
      <c r="L1484" s="118"/>
    </row>
    <row r="1485" spans="2:12">
      <c r="B1485" s="89"/>
      <c r="C1485" s="69" t="str">
        <f t="shared" ca="1" si="8"/>
        <v>Incompleto</v>
      </c>
      <c r="D1485" s="118"/>
      <c r="E1485" s="134"/>
      <c r="F1485" s="118"/>
      <c r="G1485" s="141"/>
      <c r="H1485" s="140"/>
      <c r="I1485" s="118"/>
      <c r="J1485" s="118"/>
      <c r="K1485" s="135"/>
      <c r="L1485" s="118"/>
    </row>
    <row r="1486" spans="2:12">
      <c r="B1486" s="89"/>
      <c r="C1486" s="69" t="str">
        <f t="shared" ca="1" si="8"/>
        <v>Incompleto</v>
      </c>
      <c r="D1486" s="118"/>
      <c r="E1486" s="134"/>
      <c r="F1486" s="118"/>
      <c r="G1486" s="141"/>
      <c r="H1486" s="140"/>
      <c r="I1486" s="118"/>
      <c r="J1486" s="118"/>
      <c r="K1486" s="135"/>
      <c r="L1486" s="118"/>
    </row>
    <row r="1487" spans="2:12">
      <c r="B1487" s="89"/>
      <c r="C1487" s="69" t="str">
        <f t="shared" ca="1" si="8"/>
        <v>Incompleto</v>
      </c>
      <c r="D1487" s="118"/>
      <c r="E1487" s="134"/>
      <c r="F1487" s="118"/>
      <c r="G1487" s="141"/>
      <c r="H1487" s="140"/>
      <c r="I1487" s="118"/>
      <c r="J1487" s="118"/>
      <c r="K1487" s="135"/>
      <c r="L1487" s="118"/>
    </row>
    <row r="1488" spans="2:12">
      <c r="B1488" s="89"/>
      <c r="C1488" s="69" t="str">
        <f t="shared" ca="1" si="8"/>
        <v>Incompleto</v>
      </c>
      <c r="D1488" s="118"/>
      <c r="E1488" s="134"/>
      <c r="F1488" s="118"/>
      <c r="G1488" s="141"/>
      <c r="H1488" s="140"/>
      <c r="I1488" s="118"/>
      <c r="J1488" s="118"/>
      <c r="K1488" s="135"/>
      <c r="L1488" s="118"/>
    </row>
    <row r="1489" spans="2:12">
      <c r="B1489" s="89"/>
      <c r="C1489" s="69" t="str">
        <f t="shared" ca="1" si="8"/>
        <v>Incompleto</v>
      </c>
      <c r="D1489" s="118"/>
      <c r="E1489" s="134"/>
      <c r="F1489" s="118"/>
      <c r="G1489" s="141"/>
      <c r="H1489" s="140"/>
      <c r="I1489" s="118"/>
      <c r="J1489" s="118"/>
      <c r="K1489" s="135"/>
      <c r="L1489" s="118"/>
    </row>
    <row r="1490" spans="2:12">
      <c r="B1490" s="89"/>
      <c r="C1490" s="69" t="str">
        <f t="shared" ca="1" si="8"/>
        <v>Incompleto</v>
      </c>
      <c r="D1490" s="118"/>
      <c r="E1490" s="134"/>
      <c r="F1490" s="118"/>
      <c r="G1490" s="141"/>
      <c r="H1490" s="140"/>
      <c r="I1490" s="118"/>
      <c r="J1490" s="118"/>
      <c r="K1490" s="135"/>
      <c r="L1490" s="118"/>
    </row>
    <row r="1491" spans="2:12">
      <c r="B1491" s="89"/>
      <c r="C1491" s="69" t="str">
        <f t="shared" ca="1" si="8"/>
        <v>Incompleto</v>
      </c>
      <c r="D1491" s="118"/>
      <c r="E1491" s="134"/>
      <c r="F1491" s="118"/>
      <c r="G1491" s="141"/>
      <c r="H1491" s="140"/>
      <c r="I1491" s="118"/>
      <c r="J1491" s="118"/>
      <c r="K1491" s="135"/>
      <c r="L1491" s="118"/>
    </row>
    <row r="1492" spans="2:12">
      <c r="B1492" s="89"/>
      <c r="C1492" s="69" t="str">
        <f t="shared" ca="1" si="8"/>
        <v>Incompleto</v>
      </c>
      <c r="D1492" s="118"/>
      <c r="E1492" s="134"/>
      <c r="F1492" s="118"/>
      <c r="G1492" s="141"/>
      <c r="H1492" s="140"/>
      <c r="I1492" s="118"/>
      <c r="J1492" s="118"/>
      <c r="K1492" s="135"/>
      <c r="L1492" s="118"/>
    </row>
    <row r="1493" spans="2:12">
      <c r="B1493" s="89"/>
      <c r="C1493" s="69" t="str">
        <f t="shared" ca="1" si="8"/>
        <v>Incompleto</v>
      </c>
      <c r="D1493" s="118"/>
      <c r="E1493" s="134"/>
      <c r="F1493" s="118"/>
      <c r="G1493" s="141"/>
      <c r="H1493" s="140"/>
      <c r="I1493" s="118"/>
      <c r="J1493" s="118"/>
      <c r="K1493" s="135"/>
      <c r="L1493" s="118"/>
    </row>
    <row r="1494" spans="2:12">
      <c r="B1494" s="89"/>
      <c r="C1494" s="69" t="str">
        <f t="shared" ca="1" si="8"/>
        <v>Incompleto</v>
      </c>
      <c r="D1494" s="118"/>
      <c r="E1494" s="134"/>
      <c r="F1494" s="118"/>
      <c r="G1494" s="141"/>
      <c r="H1494" s="140"/>
      <c r="I1494" s="118"/>
      <c r="J1494" s="118"/>
      <c r="K1494" s="135"/>
      <c r="L1494" s="118"/>
    </row>
    <row r="1495" spans="2:12">
      <c r="B1495" s="89"/>
      <c r="C1495" s="69" t="str">
        <f t="shared" ca="1" si="8"/>
        <v>Incompleto</v>
      </c>
      <c r="D1495" s="118"/>
      <c r="E1495" s="134"/>
      <c r="F1495" s="118"/>
      <c r="G1495" s="141"/>
      <c r="H1495" s="140"/>
      <c r="I1495" s="118"/>
      <c r="J1495" s="118"/>
      <c r="K1495" s="135"/>
      <c r="L1495" s="118"/>
    </row>
    <row r="1496" spans="2:12">
      <c r="B1496" s="89"/>
      <c r="C1496" s="69" t="str">
        <f t="shared" ca="1" si="8"/>
        <v>Incompleto</v>
      </c>
      <c r="D1496" s="118"/>
      <c r="E1496" s="134"/>
      <c r="F1496" s="118"/>
      <c r="G1496" s="141"/>
      <c r="H1496" s="140"/>
      <c r="I1496" s="118"/>
      <c r="J1496" s="118"/>
      <c r="K1496" s="135"/>
      <c r="L1496" s="118"/>
    </row>
    <row r="1497" spans="2:12">
      <c r="B1497" s="89"/>
      <c r="C1497" s="69" t="str">
        <f t="shared" ca="1" si="8"/>
        <v>Incompleto</v>
      </c>
      <c r="D1497" s="118"/>
      <c r="E1497" s="134"/>
      <c r="F1497" s="118"/>
      <c r="G1497" s="141"/>
      <c r="H1497" s="140"/>
      <c r="I1497" s="118"/>
      <c r="J1497" s="118"/>
      <c r="K1497" s="135"/>
      <c r="L1497" s="118"/>
    </row>
    <row r="1498" spans="2:12">
      <c r="B1498" s="89"/>
      <c r="C1498" s="69" t="str">
        <f t="shared" ca="1" si="8"/>
        <v>Incompleto</v>
      </c>
      <c r="D1498" s="118"/>
      <c r="E1498" s="134"/>
      <c r="F1498" s="118"/>
      <c r="G1498" s="141"/>
      <c r="H1498" s="140"/>
      <c r="I1498" s="118"/>
      <c r="J1498" s="118"/>
      <c r="K1498" s="135"/>
      <c r="L1498" s="118"/>
    </row>
    <row r="1499" spans="2:12">
      <c r="B1499" s="89"/>
      <c r="C1499" s="69" t="str">
        <f t="shared" ca="1" si="8"/>
        <v>Incompleto</v>
      </c>
      <c r="D1499" s="118"/>
      <c r="E1499" s="134"/>
      <c r="F1499" s="118"/>
      <c r="G1499" s="141"/>
      <c r="H1499" s="140"/>
      <c r="I1499" s="118"/>
      <c r="J1499" s="118"/>
      <c r="K1499" s="135"/>
      <c r="L1499" s="118"/>
    </row>
    <row r="1500" spans="2:12">
      <c r="B1500" s="89"/>
      <c r="C1500" s="69" t="str">
        <f t="shared" ca="1" si="8"/>
        <v>Incompleto</v>
      </c>
      <c r="D1500" s="118"/>
      <c r="E1500" s="134"/>
      <c r="F1500" s="118"/>
      <c r="G1500" s="141"/>
      <c r="H1500" s="140"/>
      <c r="I1500" s="118"/>
      <c r="J1500" s="118"/>
      <c r="K1500" s="135"/>
      <c r="L1500" s="118"/>
    </row>
    <row r="1501" spans="2:12">
      <c r="B1501" s="89"/>
      <c r="C1501" s="69" t="str">
        <f t="shared" ca="1" si="8"/>
        <v>Incompleto</v>
      </c>
      <c r="D1501" s="118"/>
      <c r="E1501" s="134"/>
      <c r="F1501" s="118"/>
      <c r="G1501" s="141"/>
      <c r="H1501" s="140"/>
      <c r="I1501" s="118"/>
      <c r="J1501" s="118"/>
      <c r="K1501" s="135"/>
      <c r="L1501" s="118"/>
    </row>
    <row r="1502" spans="2:12">
      <c r="B1502" s="89"/>
      <c r="C1502" s="69" t="str">
        <f t="shared" ca="1" si="8"/>
        <v>Incompleto</v>
      </c>
      <c r="D1502" s="118"/>
      <c r="E1502" s="134"/>
      <c r="F1502" s="118"/>
      <c r="G1502" s="141"/>
      <c r="H1502" s="140"/>
      <c r="I1502" s="118"/>
      <c r="J1502" s="118"/>
      <c r="K1502" s="135"/>
      <c r="L1502" s="118"/>
    </row>
    <row r="1503" spans="2:12">
      <c r="B1503" s="89"/>
      <c r="C1503" s="69" t="str">
        <f t="shared" ca="1" si="8"/>
        <v>Incompleto</v>
      </c>
      <c r="D1503" s="118"/>
      <c r="E1503" s="134"/>
      <c r="F1503" s="118"/>
      <c r="G1503" s="141"/>
      <c r="H1503" s="140"/>
      <c r="I1503" s="118"/>
      <c r="J1503" s="118"/>
      <c r="K1503" s="135"/>
      <c r="L1503" s="118"/>
    </row>
    <row r="1504" spans="2:12">
      <c r="B1504" s="89"/>
      <c r="C1504" s="69" t="str">
        <f t="shared" ca="1" si="8"/>
        <v>Incompleto</v>
      </c>
      <c r="D1504" s="118"/>
      <c r="E1504" s="134"/>
      <c r="F1504" s="118"/>
      <c r="G1504" s="141"/>
      <c r="H1504" s="140"/>
      <c r="I1504" s="118"/>
      <c r="J1504" s="118"/>
      <c r="K1504" s="135"/>
      <c r="L1504" s="118"/>
    </row>
    <row r="1505" spans="2:12">
      <c r="B1505" s="89"/>
      <c r="C1505" s="69" t="str">
        <f t="shared" ca="1" si="8"/>
        <v>Incompleto</v>
      </c>
      <c r="D1505" s="118"/>
      <c r="E1505" s="134"/>
      <c r="F1505" s="118"/>
      <c r="G1505" s="141"/>
      <c r="H1505" s="140"/>
      <c r="I1505" s="118"/>
      <c r="J1505" s="118"/>
      <c r="K1505" s="135"/>
      <c r="L1505" s="118"/>
    </row>
    <row r="1506" spans="2:12">
      <c r="B1506" s="89"/>
      <c r="C1506" s="69" t="str">
        <f t="shared" ca="1" si="8"/>
        <v>Incompleto</v>
      </c>
      <c r="D1506" s="118"/>
      <c r="E1506" s="134"/>
      <c r="F1506" s="118"/>
      <c r="G1506" s="141"/>
      <c r="H1506" s="140"/>
      <c r="I1506" s="118"/>
      <c r="J1506" s="118"/>
      <c r="K1506" s="135"/>
      <c r="L1506" s="118"/>
    </row>
    <row r="1507" spans="2:12">
      <c r="B1507" s="89"/>
      <c r="C1507" s="69" t="str">
        <f t="shared" ca="1" si="8"/>
        <v>Incompleto</v>
      </c>
      <c r="D1507" s="118"/>
      <c r="E1507" s="134"/>
      <c r="F1507" s="118"/>
      <c r="G1507" s="141"/>
      <c r="H1507" s="140"/>
      <c r="I1507" s="118"/>
      <c r="J1507" s="118"/>
      <c r="K1507" s="135"/>
      <c r="L1507" s="118"/>
    </row>
    <row r="1508" spans="2:12">
      <c r="B1508" s="89"/>
      <c r="C1508" s="69" t="str">
        <f t="shared" ca="1" si="8"/>
        <v>Incompleto</v>
      </c>
      <c r="D1508" s="118"/>
      <c r="E1508" s="134"/>
      <c r="F1508" s="118"/>
      <c r="G1508" s="141"/>
      <c r="H1508" s="140"/>
      <c r="I1508" s="118"/>
      <c r="J1508" s="118"/>
      <c r="K1508" s="135"/>
      <c r="L1508" s="118"/>
    </row>
    <row r="1509" spans="2:12">
      <c r="B1509" s="89"/>
      <c r="C1509" s="69" t="str">
        <f t="shared" ca="1" si="8"/>
        <v>Incompleto</v>
      </c>
      <c r="D1509" s="118"/>
      <c r="E1509" s="134"/>
      <c r="F1509" s="118"/>
      <c r="G1509" s="141"/>
      <c r="H1509" s="140"/>
      <c r="I1509" s="118"/>
      <c r="J1509" s="118"/>
      <c r="K1509" s="135"/>
      <c r="L1509" s="118"/>
    </row>
    <row r="1510" spans="2:12">
      <c r="B1510" s="89"/>
      <c r="C1510" s="69" t="str">
        <f t="shared" ca="1" si="8"/>
        <v>Incompleto</v>
      </c>
      <c r="D1510" s="118"/>
      <c r="E1510" s="134"/>
      <c r="F1510" s="118"/>
      <c r="G1510" s="141"/>
      <c r="H1510" s="140"/>
      <c r="I1510" s="118"/>
      <c r="J1510" s="118"/>
      <c r="K1510" s="135"/>
      <c r="L1510" s="118"/>
    </row>
    <row r="1511" spans="2:12">
      <c r="B1511" s="89"/>
      <c r="C1511" s="69" t="str">
        <f t="shared" ca="1" si="8"/>
        <v>Incompleto</v>
      </c>
      <c r="D1511" s="118"/>
      <c r="E1511" s="134"/>
      <c r="F1511" s="118"/>
      <c r="G1511" s="141"/>
      <c r="H1511" s="140"/>
      <c r="I1511" s="118"/>
      <c r="J1511" s="118"/>
      <c r="K1511" s="135"/>
      <c r="L1511" s="118"/>
    </row>
    <row r="1512" spans="2:12">
      <c r="B1512" s="89"/>
      <c r="C1512" s="69" t="str">
        <f t="shared" ca="1" si="8"/>
        <v>Incompleto</v>
      </c>
      <c r="D1512" s="118"/>
      <c r="E1512" s="134"/>
      <c r="F1512" s="118"/>
      <c r="G1512" s="141"/>
      <c r="H1512" s="140"/>
      <c r="I1512" s="118"/>
      <c r="J1512" s="118"/>
      <c r="K1512" s="135"/>
      <c r="L1512" s="118"/>
    </row>
    <row r="1513" spans="2:12">
      <c r="B1513" s="89"/>
      <c r="C1513" s="69" t="str">
        <f t="shared" ca="1" si="8"/>
        <v>Incompleto</v>
      </c>
      <c r="D1513" s="118"/>
      <c r="E1513" s="134"/>
      <c r="F1513" s="118"/>
      <c r="G1513" s="141"/>
      <c r="H1513" s="140"/>
      <c r="I1513" s="118"/>
      <c r="J1513" s="118"/>
      <c r="K1513" s="135"/>
      <c r="L1513" s="118"/>
    </row>
    <row r="1514" spans="2:12">
      <c r="B1514" s="89"/>
      <c r="C1514" s="69" t="str">
        <f t="shared" ca="1" si="8"/>
        <v>Incompleto</v>
      </c>
      <c r="D1514" s="118"/>
      <c r="E1514" s="134"/>
      <c r="F1514" s="118"/>
      <c r="G1514" s="141"/>
      <c r="H1514" s="140"/>
      <c r="I1514" s="118"/>
      <c r="J1514" s="118"/>
      <c r="K1514" s="135"/>
      <c r="L1514" s="118"/>
    </row>
    <row r="1515" spans="2:12">
      <c r="B1515" s="89"/>
      <c r="C1515" s="69" t="str">
        <f t="shared" ca="1" si="8"/>
        <v>Incompleto</v>
      </c>
      <c r="D1515" s="118"/>
      <c r="E1515" s="134"/>
      <c r="F1515" s="118"/>
      <c r="G1515" s="141"/>
      <c r="H1515" s="140"/>
      <c r="I1515" s="118"/>
      <c r="J1515" s="118"/>
      <c r="K1515" s="135"/>
      <c r="L1515" s="118"/>
    </row>
    <row r="1516" spans="2:12">
      <c r="B1516" s="89"/>
      <c r="C1516" s="69" t="str">
        <f t="shared" ca="1" si="8"/>
        <v>Incompleto</v>
      </c>
      <c r="D1516" s="118"/>
      <c r="E1516" s="134"/>
      <c r="F1516" s="118"/>
      <c r="G1516" s="141"/>
      <c r="H1516" s="140"/>
      <c r="I1516" s="118"/>
      <c r="J1516" s="118"/>
      <c r="K1516" s="135"/>
      <c r="L1516" s="118"/>
    </row>
    <row r="1517" spans="2:12">
      <c r="B1517" s="89"/>
      <c r="C1517" s="69" t="str">
        <f t="shared" ca="1" si="8"/>
        <v>Incompleto</v>
      </c>
      <c r="D1517" s="118"/>
      <c r="E1517" s="134"/>
      <c r="F1517" s="118"/>
      <c r="G1517" s="141"/>
      <c r="H1517" s="140"/>
      <c r="I1517" s="118"/>
      <c r="J1517" s="118"/>
      <c r="K1517" s="135"/>
      <c r="L1517" s="118"/>
    </row>
    <row r="1518" spans="2:12">
      <c r="B1518" s="89"/>
      <c r="C1518" s="69" t="str">
        <f t="shared" ca="1" si="8"/>
        <v>Incompleto</v>
      </c>
      <c r="D1518" s="118"/>
      <c r="E1518" s="134"/>
      <c r="F1518" s="118"/>
      <c r="G1518" s="141"/>
      <c r="H1518" s="140"/>
      <c r="I1518" s="118"/>
      <c r="J1518" s="118"/>
      <c r="K1518" s="135"/>
      <c r="L1518" s="118"/>
    </row>
    <row r="1519" spans="2:12">
      <c r="B1519" s="89"/>
      <c r="C1519" s="69" t="str">
        <f t="shared" ca="1" si="8"/>
        <v>Incompleto</v>
      </c>
      <c r="D1519" s="118"/>
      <c r="E1519" s="134"/>
      <c r="F1519" s="118"/>
      <c r="G1519" s="141"/>
      <c r="H1519" s="140"/>
      <c r="I1519" s="118"/>
      <c r="J1519" s="118"/>
      <c r="K1519" s="135"/>
      <c r="L1519" s="118"/>
    </row>
    <row r="1520" spans="2:12">
      <c r="B1520" s="89"/>
      <c r="C1520" s="69" t="str">
        <f t="shared" ca="1" si="8"/>
        <v>Incompleto</v>
      </c>
      <c r="D1520" s="118"/>
      <c r="E1520" s="134"/>
      <c r="F1520" s="118"/>
      <c r="G1520" s="141"/>
      <c r="H1520" s="140"/>
      <c r="I1520" s="118"/>
      <c r="J1520" s="118"/>
      <c r="K1520" s="135"/>
      <c r="L1520" s="118"/>
    </row>
    <row r="1521" spans="2:12">
      <c r="B1521" s="89"/>
      <c r="C1521" s="69" t="str">
        <f t="shared" ca="1" si="8"/>
        <v>Incompleto</v>
      </c>
      <c r="D1521" s="118"/>
      <c r="E1521" s="134"/>
      <c r="F1521" s="118"/>
      <c r="G1521" s="141"/>
      <c r="H1521" s="140"/>
      <c r="I1521" s="118"/>
      <c r="J1521" s="118"/>
      <c r="K1521" s="135"/>
      <c r="L1521" s="118"/>
    </row>
    <row r="1522" spans="2:12">
      <c r="B1522" s="89"/>
      <c r="C1522" s="69" t="str">
        <f t="shared" ca="1" si="8"/>
        <v>Incompleto</v>
      </c>
      <c r="D1522" s="118"/>
      <c r="E1522" s="134"/>
      <c r="F1522" s="118"/>
      <c r="G1522" s="141"/>
      <c r="H1522" s="140"/>
      <c r="I1522" s="118"/>
      <c r="J1522" s="118"/>
      <c r="K1522" s="135"/>
      <c r="L1522" s="118"/>
    </row>
    <row r="1523" spans="2:12">
      <c r="B1523" s="89"/>
      <c r="C1523" s="69" t="str">
        <f t="shared" ca="1" si="8"/>
        <v>Incompleto</v>
      </c>
      <c r="D1523" s="118"/>
      <c r="E1523" s="134"/>
      <c r="F1523" s="118"/>
      <c r="G1523" s="141"/>
      <c r="H1523" s="140"/>
      <c r="I1523" s="118"/>
      <c r="J1523" s="118"/>
      <c r="K1523" s="135"/>
      <c r="L1523" s="118"/>
    </row>
    <row r="1524" spans="2:12">
      <c r="B1524" s="89"/>
      <c r="C1524" s="69" t="str">
        <f t="shared" ca="1" si="8"/>
        <v>Incompleto</v>
      </c>
      <c r="D1524" s="118"/>
      <c r="E1524" s="134"/>
      <c r="F1524" s="118"/>
      <c r="G1524" s="141"/>
      <c r="H1524" s="140"/>
      <c r="I1524" s="118"/>
      <c r="J1524" s="118"/>
      <c r="K1524" s="135"/>
      <c r="L1524" s="118"/>
    </row>
    <row r="1525" spans="2:12">
      <c r="B1525" s="89"/>
      <c r="C1525" s="69" t="str">
        <f t="shared" ca="1" si="8"/>
        <v>Incompleto</v>
      </c>
      <c r="D1525" s="118"/>
      <c r="E1525" s="134"/>
      <c r="F1525" s="118"/>
      <c r="G1525" s="141"/>
      <c r="H1525" s="140"/>
      <c r="I1525" s="118"/>
      <c r="J1525" s="118"/>
      <c r="K1525" s="135"/>
      <c r="L1525" s="118"/>
    </row>
    <row r="1526" spans="2:12">
      <c r="B1526" s="89"/>
      <c r="C1526" s="69" t="str">
        <f t="shared" ca="1" si="8"/>
        <v>Incompleto</v>
      </c>
      <c r="D1526" s="118"/>
      <c r="E1526" s="134"/>
      <c r="F1526" s="118"/>
      <c r="G1526" s="141"/>
      <c r="H1526" s="140"/>
      <c r="I1526" s="118"/>
      <c r="J1526" s="118"/>
      <c r="K1526" s="135"/>
      <c r="L1526" s="118"/>
    </row>
    <row r="1527" spans="2:12">
      <c r="B1527" s="89"/>
      <c r="C1527" s="69" t="str">
        <f t="shared" ca="1" si="8"/>
        <v>Incompleto</v>
      </c>
      <c r="D1527" s="118"/>
      <c r="E1527" s="134"/>
      <c r="F1527" s="118"/>
      <c r="G1527" s="141"/>
      <c r="H1527" s="140"/>
      <c r="I1527" s="118"/>
      <c r="J1527" s="118"/>
      <c r="K1527" s="135"/>
      <c r="L1527" s="118"/>
    </row>
    <row r="1528" spans="2:12">
      <c r="B1528" s="89"/>
      <c r="C1528" s="69" t="str">
        <f t="shared" ca="1" si="8"/>
        <v>Incompleto</v>
      </c>
      <c r="D1528" s="118"/>
      <c r="E1528" s="134"/>
      <c r="F1528" s="118"/>
      <c r="G1528" s="141"/>
      <c r="H1528" s="140"/>
      <c r="I1528" s="118"/>
      <c r="J1528" s="118"/>
      <c r="K1528" s="135"/>
      <c r="L1528" s="118"/>
    </row>
    <row r="1529" spans="2:12">
      <c r="B1529" s="89"/>
      <c r="C1529" s="69" t="str">
        <f t="shared" ca="1" si="8"/>
        <v>Incompleto</v>
      </c>
      <c r="D1529" s="118"/>
      <c r="E1529" s="134"/>
      <c r="F1529" s="118"/>
      <c r="G1529" s="141"/>
      <c r="H1529" s="140"/>
      <c r="I1529" s="118"/>
      <c r="J1529" s="118"/>
      <c r="K1529" s="135"/>
      <c r="L1529" s="118"/>
    </row>
    <row r="1530" spans="2:12">
      <c r="B1530" s="89"/>
      <c r="C1530" s="69" t="str">
        <f t="shared" ca="1" si="8"/>
        <v>Incompleto</v>
      </c>
      <c r="D1530" s="118"/>
      <c r="E1530" s="134"/>
      <c r="F1530" s="118"/>
      <c r="G1530" s="141"/>
      <c r="H1530" s="140"/>
      <c r="I1530" s="118"/>
      <c r="J1530" s="118"/>
      <c r="K1530" s="135"/>
      <c r="L1530" s="118"/>
    </row>
    <row r="1531" spans="2:12">
      <c r="B1531" s="89"/>
      <c r="C1531" s="69" t="str">
        <f t="shared" ca="1" si="8"/>
        <v>Incompleto</v>
      </c>
      <c r="D1531" s="118"/>
      <c r="E1531" s="134"/>
      <c r="F1531" s="118"/>
      <c r="G1531" s="141"/>
      <c r="H1531" s="140"/>
      <c r="I1531" s="118"/>
      <c r="J1531" s="118"/>
      <c r="K1531" s="135"/>
      <c r="L1531" s="118"/>
    </row>
    <row r="1532" spans="2:12">
      <c r="B1532" s="89"/>
      <c r="C1532" s="69" t="str">
        <f t="shared" ca="1" si="8"/>
        <v>Incompleto</v>
      </c>
      <c r="D1532" s="118"/>
      <c r="E1532" s="134"/>
      <c r="F1532" s="118"/>
      <c r="G1532" s="141"/>
      <c r="H1532" s="140"/>
      <c r="I1532" s="118"/>
      <c r="J1532" s="118"/>
      <c r="K1532" s="135"/>
      <c r="L1532" s="118"/>
    </row>
    <row r="1533" spans="2:12">
      <c r="B1533" s="89"/>
      <c r="C1533" s="69" t="str">
        <f t="shared" ca="1" si="8"/>
        <v>Incompleto</v>
      </c>
      <c r="D1533" s="118"/>
      <c r="E1533" s="134"/>
      <c r="F1533" s="118"/>
      <c r="G1533" s="141"/>
      <c r="H1533" s="140"/>
      <c r="I1533" s="118"/>
      <c r="J1533" s="118"/>
      <c r="K1533" s="135"/>
      <c r="L1533" s="118"/>
    </row>
    <row r="1534" spans="2:12">
      <c r="B1534" s="89"/>
      <c r="C1534" s="69" t="str">
        <f t="shared" ca="1" si="8"/>
        <v>Incompleto</v>
      </c>
      <c r="D1534" s="118"/>
      <c r="E1534" s="134"/>
      <c r="F1534" s="118"/>
      <c r="G1534" s="141"/>
      <c r="H1534" s="140"/>
      <c r="I1534" s="118"/>
      <c r="J1534" s="118"/>
      <c r="K1534" s="135"/>
      <c r="L1534" s="118"/>
    </row>
    <row r="1535" spans="2:12">
      <c r="B1535" s="89"/>
      <c r="C1535" s="69" t="str">
        <f t="shared" ca="1" si="8"/>
        <v>Incompleto</v>
      </c>
      <c r="D1535" s="118"/>
      <c r="E1535" s="134"/>
      <c r="F1535" s="118"/>
      <c r="G1535" s="141"/>
      <c r="H1535" s="140"/>
      <c r="I1535" s="118"/>
      <c r="J1535" s="118"/>
      <c r="K1535" s="135"/>
      <c r="L1535" s="118"/>
    </row>
    <row r="1536" spans="2:12">
      <c r="B1536" s="89"/>
      <c r="C1536" s="69" t="str">
        <f t="shared" ca="1" si="8"/>
        <v>Incompleto</v>
      </c>
      <c r="D1536" s="118"/>
      <c r="E1536" s="134"/>
      <c r="F1536" s="118"/>
      <c r="G1536" s="141"/>
      <c r="H1536" s="140"/>
      <c r="I1536" s="118"/>
      <c r="J1536" s="118"/>
      <c r="K1536" s="135"/>
      <c r="L1536" s="118"/>
    </row>
    <row r="1537" spans="2:12">
      <c r="B1537" s="89"/>
      <c r="C1537" s="69" t="str">
        <f t="shared" ca="1" si="8"/>
        <v>Incompleto</v>
      </c>
      <c r="D1537" s="118"/>
      <c r="E1537" s="134"/>
      <c r="F1537" s="118"/>
      <c r="G1537" s="141"/>
      <c r="H1537" s="140"/>
      <c r="I1537" s="118"/>
      <c r="J1537" s="118"/>
      <c r="K1537" s="135"/>
      <c r="L1537" s="118"/>
    </row>
    <row r="1538" spans="2:12">
      <c r="B1538" s="89"/>
      <c r="C1538" s="69" t="str">
        <f t="shared" ca="1" si="8"/>
        <v>Incompleto</v>
      </c>
      <c r="D1538" s="118"/>
      <c r="E1538" s="134"/>
      <c r="F1538" s="118"/>
      <c r="G1538" s="141"/>
      <c r="H1538" s="140"/>
      <c r="I1538" s="118"/>
      <c r="J1538" s="118"/>
      <c r="K1538" s="135"/>
      <c r="L1538" s="118"/>
    </row>
    <row r="1539" spans="2:12">
      <c r="B1539" s="89"/>
      <c r="C1539" s="69" t="str">
        <f t="shared" ca="1" si="8"/>
        <v>Incompleto</v>
      </c>
      <c r="D1539" s="118"/>
      <c r="E1539" s="134"/>
      <c r="F1539" s="118"/>
      <c r="G1539" s="141"/>
      <c r="H1539" s="140"/>
      <c r="I1539" s="118"/>
      <c r="J1539" s="118"/>
      <c r="K1539" s="135"/>
      <c r="L1539" s="118"/>
    </row>
    <row r="1540" spans="2:12">
      <c r="B1540" s="89"/>
      <c r="C1540" s="69" t="str">
        <f t="shared" ca="1" si="8"/>
        <v>Incompleto</v>
      </c>
      <c r="D1540" s="118"/>
      <c r="E1540" s="134"/>
      <c r="F1540" s="118"/>
      <c r="G1540" s="141"/>
      <c r="H1540" s="140"/>
      <c r="I1540" s="118"/>
      <c r="J1540" s="118"/>
      <c r="K1540" s="135"/>
      <c r="L1540" s="118"/>
    </row>
    <row r="1541" spans="2:12">
      <c r="B1541" s="89"/>
      <c r="C1541" s="69" t="str">
        <f t="shared" ca="1" si="8"/>
        <v>Incompleto</v>
      </c>
      <c r="D1541" s="118"/>
      <c r="E1541" s="134"/>
      <c r="F1541" s="118"/>
      <c r="G1541" s="141"/>
      <c r="H1541" s="140"/>
      <c r="I1541" s="118"/>
      <c r="J1541" s="118"/>
      <c r="K1541" s="135"/>
      <c r="L1541" s="118"/>
    </row>
    <row r="1542" spans="2:12">
      <c r="B1542" s="89"/>
      <c r="C1542" s="69" t="str">
        <f t="shared" ca="1" si="8"/>
        <v>Incompleto</v>
      </c>
      <c r="D1542" s="118"/>
      <c r="E1542" s="134"/>
      <c r="F1542" s="118"/>
      <c r="G1542" s="141"/>
      <c r="H1542" s="140"/>
      <c r="I1542" s="118"/>
      <c r="J1542" s="118"/>
      <c r="K1542" s="135"/>
      <c r="L1542" s="118"/>
    </row>
    <row r="1543" spans="2:12">
      <c r="B1543" s="89"/>
      <c r="C1543" s="69" t="str">
        <f t="shared" ca="1" si="8"/>
        <v>Incompleto</v>
      </c>
      <c r="D1543" s="118"/>
      <c r="E1543" s="134"/>
      <c r="F1543" s="118"/>
      <c r="G1543" s="141"/>
      <c r="H1543" s="140"/>
      <c r="I1543" s="118"/>
      <c r="J1543" s="118"/>
      <c r="K1543" s="135"/>
      <c r="L1543" s="118"/>
    </row>
    <row r="1544" spans="2:12">
      <c r="B1544" s="89"/>
      <c r="C1544" s="69" t="str">
        <f t="shared" ca="1" si="8"/>
        <v>Incompleto</v>
      </c>
      <c r="D1544" s="118"/>
      <c r="E1544" s="134"/>
      <c r="F1544" s="118"/>
      <c r="G1544" s="141"/>
      <c r="H1544" s="140"/>
      <c r="I1544" s="118"/>
      <c r="J1544" s="118"/>
      <c r="K1544" s="135"/>
      <c r="L1544" s="118"/>
    </row>
    <row r="1545" spans="2:12">
      <c r="B1545" s="89"/>
      <c r="C1545" s="69" t="str">
        <f t="shared" ca="1" si="8"/>
        <v>Incompleto</v>
      </c>
      <c r="D1545" s="118"/>
      <c r="E1545" s="134"/>
      <c r="F1545" s="118"/>
      <c r="G1545" s="141"/>
      <c r="H1545" s="140"/>
      <c r="I1545" s="118"/>
      <c r="J1545" s="118"/>
      <c r="K1545" s="135"/>
      <c r="L1545" s="118"/>
    </row>
    <row r="1546" spans="2:12">
      <c r="B1546" s="89"/>
      <c r="C1546" s="69" t="str">
        <f t="shared" ca="1" si="8"/>
        <v>Incompleto</v>
      </c>
      <c r="D1546" s="118"/>
      <c r="E1546" s="134"/>
      <c r="F1546" s="118"/>
      <c r="G1546" s="141"/>
      <c r="H1546" s="140"/>
      <c r="I1546" s="118"/>
      <c r="J1546" s="118"/>
      <c r="K1546" s="135"/>
      <c r="L1546" s="118"/>
    </row>
    <row r="1547" spans="2:12">
      <c r="B1547" s="89"/>
      <c r="C1547" s="69" t="str">
        <f t="shared" ca="1" si="8"/>
        <v>Incompleto</v>
      </c>
      <c r="D1547" s="118"/>
      <c r="E1547" s="134"/>
      <c r="F1547" s="118"/>
      <c r="G1547" s="141"/>
      <c r="H1547" s="140"/>
      <c r="I1547" s="118"/>
      <c r="J1547" s="118"/>
      <c r="K1547" s="135"/>
      <c r="L1547" s="118"/>
    </row>
    <row r="1548" spans="2:12">
      <c r="B1548" s="89"/>
      <c r="C1548" s="69" t="str">
        <f t="shared" ca="1" si="8"/>
        <v>Incompleto</v>
      </c>
      <c r="D1548" s="118"/>
      <c r="E1548" s="134"/>
      <c r="F1548" s="118"/>
      <c r="G1548" s="141"/>
      <c r="H1548" s="140"/>
      <c r="I1548" s="118"/>
      <c r="J1548" s="118"/>
      <c r="K1548" s="135"/>
      <c r="L1548" s="118"/>
    </row>
    <row r="1549" spans="2:12">
      <c r="B1549" s="89"/>
      <c r="C1549" s="69" t="str">
        <f t="shared" ca="1" si="8"/>
        <v>Incompleto</v>
      </c>
      <c r="D1549" s="118"/>
      <c r="E1549" s="134"/>
      <c r="F1549" s="118"/>
      <c r="G1549" s="141"/>
      <c r="H1549" s="140"/>
      <c r="I1549" s="118"/>
      <c r="J1549" s="118"/>
      <c r="K1549" s="135"/>
      <c r="L1549" s="118"/>
    </row>
    <row r="1550" spans="2:12">
      <c r="B1550" s="89"/>
      <c r="C1550" s="69" t="str">
        <f t="shared" ca="1" si="8"/>
        <v>Incompleto</v>
      </c>
      <c r="D1550" s="118"/>
      <c r="E1550" s="134"/>
      <c r="F1550" s="118"/>
      <c r="G1550" s="141"/>
      <c r="H1550" s="140"/>
      <c r="I1550" s="118"/>
      <c r="J1550" s="118"/>
      <c r="K1550" s="135"/>
      <c r="L1550" s="118"/>
    </row>
    <row r="1551" spans="2:12">
      <c r="B1551" s="89"/>
      <c r="C1551" s="69" t="str">
        <f t="shared" ca="1" si="8"/>
        <v>Incompleto</v>
      </c>
      <c r="D1551" s="118"/>
      <c r="E1551" s="134"/>
      <c r="F1551" s="118"/>
      <c r="G1551" s="141"/>
      <c r="H1551" s="140"/>
      <c r="I1551" s="118"/>
      <c r="J1551" s="118"/>
      <c r="K1551" s="135"/>
      <c r="L1551" s="118"/>
    </row>
    <row r="1552" spans="2:12">
      <c r="B1552" s="89"/>
      <c r="C1552" s="69" t="str">
        <f t="shared" ca="1" si="8"/>
        <v>Incompleto</v>
      </c>
      <c r="D1552" s="118"/>
      <c r="E1552" s="134"/>
      <c r="F1552" s="118"/>
      <c r="G1552" s="141"/>
      <c r="H1552" s="140"/>
      <c r="I1552" s="118"/>
      <c r="J1552" s="118"/>
      <c r="K1552" s="135"/>
      <c r="L1552" s="118"/>
    </row>
    <row r="1553" spans="2:12">
      <c r="B1553" s="89"/>
      <c r="C1553" s="69" t="str">
        <f t="shared" ca="1" si="8"/>
        <v>Incompleto</v>
      </c>
      <c r="D1553" s="118"/>
      <c r="E1553" s="134"/>
      <c r="F1553" s="118"/>
      <c r="G1553" s="141"/>
      <c r="H1553" s="140"/>
      <c r="I1553" s="118"/>
      <c r="J1553" s="118"/>
      <c r="K1553" s="135"/>
      <c r="L1553" s="118"/>
    </row>
    <row r="1554" spans="2:12">
      <c r="B1554" s="89"/>
      <c r="C1554" s="69" t="str">
        <f t="shared" ca="1" si="8"/>
        <v>Incompleto</v>
      </c>
      <c r="D1554" s="118"/>
      <c r="E1554" s="134"/>
      <c r="F1554" s="118"/>
      <c r="G1554" s="141"/>
      <c r="H1554" s="140"/>
      <c r="I1554" s="118"/>
      <c r="J1554" s="118"/>
      <c r="K1554" s="135"/>
      <c r="L1554" s="118"/>
    </row>
    <row r="1555" spans="2:12">
      <c r="B1555" s="89"/>
      <c r="C1555" s="69" t="str">
        <f t="shared" ca="1" si="8"/>
        <v>Incompleto</v>
      </c>
      <c r="D1555" s="118"/>
      <c r="E1555" s="134"/>
      <c r="F1555" s="118"/>
      <c r="G1555" s="141"/>
      <c r="H1555" s="140"/>
      <c r="I1555" s="118"/>
      <c r="J1555" s="118"/>
      <c r="K1555" s="135"/>
      <c r="L1555" s="118"/>
    </row>
    <row r="1556" spans="2:12">
      <c r="B1556" s="89"/>
      <c r="C1556" s="69" t="str">
        <f t="shared" ca="1" si="8"/>
        <v>Incompleto</v>
      </c>
      <c r="D1556" s="118"/>
      <c r="E1556" s="134"/>
      <c r="F1556" s="118"/>
      <c r="G1556" s="141"/>
      <c r="H1556" s="140"/>
      <c r="I1556" s="118"/>
      <c r="J1556" s="118"/>
      <c r="K1556" s="135"/>
      <c r="L1556" s="118"/>
    </row>
    <row r="1557" spans="2:12">
      <c r="B1557" s="89"/>
      <c r="C1557" s="69" t="str">
        <f t="shared" ca="1" si="8"/>
        <v>Incompleto</v>
      </c>
      <c r="D1557" s="118"/>
      <c r="E1557" s="134"/>
      <c r="F1557" s="118"/>
      <c r="G1557" s="141"/>
      <c r="H1557" s="140"/>
      <c r="I1557" s="118"/>
      <c r="J1557" s="118"/>
      <c r="K1557" s="135"/>
      <c r="L1557" s="118"/>
    </row>
    <row r="1558" spans="2:12">
      <c r="B1558" s="89"/>
      <c r="C1558" s="69" t="str">
        <f t="shared" ca="1" si="8"/>
        <v>Incompleto</v>
      </c>
      <c r="D1558" s="118"/>
      <c r="E1558" s="134"/>
      <c r="F1558" s="118"/>
      <c r="G1558" s="141"/>
      <c r="H1558" s="140"/>
      <c r="I1558" s="118"/>
      <c r="J1558" s="118"/>
      <c r="K1558" s="135"/>
      <c r="L1558" s="118"/>
    </row>
    <row r="1559" spans="2:12">
      <c r="B1559" s="89"/>
      <c r="C1559" s="69" t="str">
        <f t="shared" ca="1" si="8"/>
        <v>Incompleto</v>
      </c>
      <c r="D1559" s="118"/>
      <c r="E1559" s="134"/>
      <c r="F1559" s="118"/>
      <c r="G1559" s="141"/>
      <c r="H1559" s="140"/>
      <c r="I1559" s="118"/>
      <c r="J1559" s="118"/>
      <c r="K1559" s="135"/>
      <c r="L1559" s="118"/>
    </row>
    <row r="1560" spans="2:12">
      <c r="B1560" s="89"/>
      <c r="C1560" s="69" t="str">
        <f t="shared" ca="1" si="8"/>
        <v>Incompleto</v>
      </c>
      <c r="D1560" s="118"/>
      <c r="E1560" s="134"/>
      <c r="F1560" s="118"/>
      <c r="G1560" s="141"/>
      <c r="H1560" s="140"/>
      <c r="I1560" s="118"/>
      <c r="J1560" s="118"/>
      <c r="K1560" s="135"/>
      <c r="L1560" s="118"/>
    </row>
    <row r="1561" spans="2:12">
      <c r="B1561" s="89"/>
      <c r="C1561" s="69" t="str">
        <f t="shared" ca="1" si="8"/>
        <v>Incompleto</v>
      </c>
      <c r="D1561" s="118"/>
      <c r="E1561" s="134"/>
      <c r="F1561" s="118"/>
      <c r="G1561" s="141"/>
      <c r="H1561" s="140"/>
      <c r="I1561" s="118"/>
      <c r="J1561" s="118"/>
      <c r="K1561" s="135"/>
      <c r="L1561" s="118"/>
    </row>
    <row r="1562" spans="2:12">
      <c r="B1562" s="89"/>
      <c r="C1562" s="69" t="str">
        <f t="shared" ca="1" si="8"/>
        <v>Incompleto</v>
      </c>
      <c r="D1562" s="118"/>
      <c r="E1562" s="134"/>
      <c r="F1562" s="118"/>
      <c r="G1562" s="141"/>
      <c r="H1562" s="140"/>
      <c r="I1562" s="118"/>
      <c r="J1562" s="118"/>
      <c r="K1562" s="135"/>
      <c r="L1562" s="118"/>
    </row>
    <row r="1563" spans="2:12">
      <c r="B1563" s="89"/>
      <c r="C1563" s="69" t="str">
        <f t="shared" ca="1" si="8"/>
        <v>Incompleto</v>
      </c>
      <c r="D1563" s="118"/>
      <c r="E1563" s="134"/>
      <c r="F1563" s="118"/>
      <c r="G1563" s="141"/>
      <c r="H1563" s="140"/>
      <c r="I1563" s="118"/>
      <c r="J1563" s="118"/>
      <c r="K1563" s="135"/>
      <c r="L1563" s="118"/>
    </row>
    <row r="1564" spans="2:12">
      <c r="B1564" s="89"/>
      <c r="C1564" s="69" t="str">
        <f t="shared" ca="1" si="8"/>
        <v>Incompleto</v>
      </c>
      <c r="D1564" s="118"/>
      <c r="E1564" s="134"/>
      <c r="F1564" s="118"/>
      <c r="G1564" s="141"/>
      <c r="H1564" s="140"/>
      <c r="I1564" s="118"/>
      <c r="J1564" s="118"/>
      <c r="K1564" s="135"/>
      <c r="L1564" s="118"/>
    </row>
    <row r="1565" spans="2:12">
      <c r="B1565" s="89"/>
      <c r="C1565" s="69" t="str">
        <f t="shared" ca="1" si="8"/>
        <v>Incompleto</v>
      </c>
      <c r="D1565" s="118"/>
      <c r="E1565" s="134"/>
      <c r="F1565" s="118"/>
      <c r="G1565" s="141"/>
      <c r="H1565" s="140"/>
      <c r="I1565" s="118"/>
      <c r="J1565" s="118"/>
      <c r="K1565" s="135"/>
      <c r="L1565" s="118"/>
    </row>
    <row r="1566" spans="2:12">
      <c r="B1566" s="89"/>
      <c r="C1566" s="69" t="str">
        <f t="shared" ca="1" si="8"/>
        <v>Incompleto</v>
      </c>
      <c r="D1566" s="118"/>
      <c r="E1566" s="134"/>
      <c r="F1566" s="118"/>
      <c r="G1566" s="141"/>
      <c r="H1566" s="140"/>
      <c r="I1566" s="118"/>
      <c r="J1566" s="118"/>
      <c r="K1566" s="135"/>
      <c r="L1566" s="118"/>
    </row>
    <row r="1567" spans="2:12">
      <c r="B1567" s="89"/>
      <c r="C1567" s="69" t="str">
        <f t="shared" ca="1" si="8"/>
        <v>Incompleto</v>
      </c>
      <c r="D1567" s="118"/>
      <c r="E1567" s="134"/>
      <c r="F1567" s="118"/>
      <c r="G1567" s="141"/>
      <c r="H1567" s="140"/>
      <c r="I1567" s="118"/>
      <c r="J1567" s="118"/>
      <c r="K1567" s="135"/>
      <c r="L1567" s="118"/>
    </row>
    <row r="1568" spans="2:12">
      <c r="B1568" s="89"/>
      <c r="C1568" s="69" t="str">
        <f t="shared" ca="1" si="8"/>
        <v>Incompleto</v>
      </c>
      <c r="D1568" s="118"/>
      <c r="E1568" s="134"/>
      <c r="F1568" s="118"/>
      <c r="G1568" s="141"/>
      <c r="H1568" s="140"/>
      <c r="I1568" s="118"/>
      <c r="J1568" s="118"/>
      <c r="K1568" s="135"/>
      <c r="L1568" s="118"/>
    </row>
    <row r="1569" spans="2:12">
      <c r="B1569" s="89"/>
      <c r="C1569" s="69" t="str">
        <f t="shared" ca="1" si="8"/>
        <v>Incompleto</v>
      </c>
      <c r="D1569" s="118"/>
      <c r="E1569" s="134"/>
      <c r="F1569" s="118"/>
      <c r="G1569" s="141"/>
      <c r="H1569" s="140"/>
      <c r="I1569" s="118"/>
      <c r="J1569" s="118"/>
      <c r="K1569" s="135"/>
      <c r="L1569" s="118"/>
    </row>
    <row r="1570" spans="2:12">
      <c r="B1570" s="89"/>
      <c r="C1570" s="69" t="str">
        <f t="shared" ca="1" si="8"/>
        <v>Incompleto</v>
      </c>
      <c r="D1570" s="118"/>
      <c r="E1570" s="134"/>
      <c r="F1570" s="118"/>
      <c r="G1570" s="141"/>
      <c r="H1570" s="140"/>
      <c r="I1570" s="118"/>
      <c r="J1570" s="118"/>
      <c r="K1570" s="135"/>
      <c r="L1570" s="118"/>
    </row>
    <row r="1571" spans="2:12">
      <c r="B1571" s="89"/>
      <c r="C1571" s="69" t="str">
        <f t="shared" ca="1" si="8"/>
        <v>Incompleto</v>
      </c>
      <c r="D1571" s="118"/>
      <c r="E1571" s="134"/>
      <c r="F1571" s="118"/>
      <c r="G1571" s="141"/>
      <c r="H1571" s="140"/>
      <c r="I1571" s="118"/>
      <c r="J1571" s="118"/>
      <c r="K1571" s="135"/>
      <c r="L1571" s="118"/>
    </row>
    <row r="1572" spans="2:12">
      <c r="B1572" s="89"/>
      <c r="C1572" s="69" t="str">
        <f t="shared" ca="1" si="8"/>
        <v>Incompleto</v>
      </c>
      <c r="D1572" s="118"/>
      <c r="E1572" s="134"/>
      <c r="F1572" s="118"/>
      <c r="G1572" s="141"/>
      <c r="H1572" s="140"/>
      <c r="I1572" s="118"/>
      <c r="J1572" s="118"/>
      <c r="K1572" s="135"/>
      <c r="L1572" s="118"/>
    </row>
    <row r="1573" spans="2:12">
      <c r="B1573" s="89"/>
      <c r="C1573" s="69" t="str">
        <f t="shared" ca="1" si="8"/>
        <v>Incompleto</v>
      </c>
      <c r="D1573" s="118"/>
      <c r="E1573" s="134"/>
      <c r="F1573" s="118"/>
      <c r="G1573" s="141"/>
      <c r="H1573" s="140"/>
      <c r="I1573" s="118"/>
      <c r="J1573" s="118"/>
      <c r="K1573" s="135"/>
      <c r="L1573" s="118"/>
    </row>
    <row r="1574" spans="2:12">
      <c r="B1574" s="89"/>
      <c r="C1574" s="69" t="str">
        <f t="shared" ca="1" si="8"/>
        <v>Incompleto</v>
      </c>
      <c r="D1574" s="118"/>
      <c r="E1574" s="134"/>
      <c r="F1574" s="118"/>
      <c r="G1574" s="141"/>
      <c r="H1574" s="140"/>
      <c r="I1574" s="118"/>
      <c r="J1574" s="118"/>
      <c r="K1574" s="135"/>
      <c r="L1574" s="118"/>
    </row>
    <row r="1575" spans="2:12">
      <c r="B1575" s="89"/>
      <c r="C1575" s="69" t="str">
        <f t="shared" ca="1" si="8"/>
        <v>Incompleto</v>
      </c>
      <c r="D1575" s="118"/>
      <c r="E1575" s="134"/>
      <c r="F1575" s="118"/>
      <c r="G1575" s="141"/>
      <c r="H1575" s="140"/>
      <c r="I1575" s="118"/>
      <c r="J1575" s="118"/>
      <c r="K1575" s="135"/>
      <c r="L1575" s="118"/>
    </row>
    <row r="1576" spans="2:12">
      <c r="B1576" s="89"/>
      <c r="C1576" s="69" t="str">
        <f t="shared" ca="1" si="8"/>
        <v>Incompleto</v>
      </c>
      <c r="D1576" s="118"/>
      <c r="E1576" s="134"/>
      <c r="F1576" s="118"/>
      <c r="G1576" s="141"/>
      <c r="H1576" s="140"/>
      <c r="I1576" s="118"/>
      <c r="J1576" s="118"/>
      <c r="K1576" s="135"/>
      <c r="L1576" s="118"/>
    </row>
    <row r="1577" spans="2:12">
      <c r="B1577" s="89"/>
      <c r="C1577" s="69" t="str">
        <f t="shared" ca="1" si="8"/>
        <v>Incompleto</v>
      </c>
      <c r="D1577" s="118"/>
      <c r="E1577" s="134"/>
      <c r="F1577" s="118"/>
      <c r="G1577" s="141"/>
      <c r="H1577" s="140"/>
      <c r="I1577" s="118"/>
      <c r="J1577" s="118"/>
      <c r="K1577" s="135"/>
      <c r="L1577" s="118"/>
    </row>
    <row r="1578" spans="2:12">
      <c r="B1578" s="89"/>
      <c r="C1578" s="69" t="str">
        <f t="shared" ca="1" si="8"/>
        <v>Incompleto</v>
      </c>
      <c r="D1578" s="118"/>
      <c r="E1578" s="134"/>
      <c r="F1578" s="118"/>
      <c r="G1578" s="141"/>
      <c r="H1578" s="140"/>
      <c r="I1578" s="118"/>
      <c r="J1578" s="118"/>
      <c r="K1578" s="135"/>
      <c r="L1578" s="118"/>
    </row>
    <row r="1579" spans="2:12">
      <c r="B1579" s="89"/>
      <c r="C1579" s="69" t="str">
        <f t="shared" ca="1" si="8"/>
        <v>Incompleto</v>
      </c>
      <c r="D1579" s="118"/>
      <c r="E1579" s="134"/>
      <c r="F1579" s="118"/>
      <c r="G1579" s="141"/>
      <c r="H1579" s="140"/>
      <c r="I1579" s="118"/>
      <c r="J1579" s="118"/>
      <c r="K1579" s="135"/>
      <c r="L1579" s="118"/>
    </row>
    <row r="1580" spans="2:12">
      <c r="B1580" s="89"/>
      <c r="C1580" s="69" t="str">
        <f t="shared" ca="1" si="8"/>
        <v>Incompleto</v>
      </c>
      <c r="D1580" s="118"/>
      <c r="E1580" s="134"/>
      <c r="F1580" s="118"/>
      <c r="G1580" s="141"/>
      <c r="H1580" s="140"/>
      <c r="I1580" s="118"/>
      <c r="J1580" s="118"/>
      <c r="K1580" s="135"/>
      <c r="L1580" s="118"/>
    </row>
    <row r="1581" spans="2:12">
      <c r="B1581" s="89"/>
      <c r="C1581" s="69" t="str">
        <f t="shared" ca="1" si="8"/>
        <v>Incompleto</v>
      </c>
      <c r="D1581" s="118"/>
      <c r="E1581" s="134"/>
      <c r="F1581" s="118"/>
      <c r="G1581" s="141"/>
      <c r="H1581" s="140"/>
      <c r="I1581" s="118"/>
      <c r="J1581" s="118"/>
      <c r="K1581" s="135"/>
      <c r="L1581" s="118"/>
    </row>
    <row r="1582" spans="2:12">
      <c r="B1582" s="89"/>
      <c r="C1582" s="69" t="str">
        <f t="shared" ca="1" si="8"/>
        <v>Incompleto</v>
      </c>
      <c r="D1582" s="118"/>
      <c r="E1582" s="134"/>
      <c r="F1582" s="118"/>
      <c r="G1582" s="141"/>
      <c r="H1582" s="140"/>
      <c r="I1582" s="118"/>
      <c r="J1582" s="118"/>
      <c r="K1582" s="135"/>
      <c r="L1582" s="118"/>
    </row>
    <row r="1583" spans="2:12">
      <c r="B1583" s="89"/>
      <c r="C1583" s="69" t="str">
        <f t="shared" ca="1" si="8"/>
        <v>Incompleto</v>
      </c>
      <c r="D1583" s="118"/>
      <c r="E1583" s="134"/>
      <c r="F1583" s="118"/>
      <c r="G1583" s="141"/>
      <c r="H1583" s="140"/>
      <c r="I1583" s="118"/>
      <c r="J1583" s="118"/>
      <c r="K1583" s="135"/>
      <c r="L1583" s="118"/>
    </row>
    <row r="1584" spans="2:12">
      <c r="B1584" s="89"/>
      <c r="C1584" s="69" t="str">
        <f t="shared" ca="1" si="8"/>
        <v>Incompleto</v>
      </c>
      <c r="D1584" s="118"/>
      <c r="E1584" s="134"/>
      <c r="F1584" s="118"/>
      <c r="G1584" s="141"/>
      <c r="H1584" s="140"/>
      <c r="I1584" s="118"/>
      <c r="J1584" s="118"/>
      <c r="K1584" s="135"/>
      <c r="L1584" s="118"/>
    </row>
    <row r="1585" spans="2:12">
      <c r="B1585" s="89"/>
      <c r="C1585" s="69" t="str">
        <f t="shared" ca="1" si="8"/>
        <v>Incompleto</v>
      </c>
      <c r="D1585" s="118"/>
      <c r="E1585" s="134"/>
      <c r="F1585" s="118"/>
      <c r="G1585" s="141"/>
      <c r="H1585" s="140"/>
      <c r="I1585" s="118"/>
      <c r="J1585" s="118"/>
      <c r="K1585" s="135"/>
      <c r="L1585" s="118"/>
    </row>
    <row r="1586" spans="2:12">
      <c r="B1586" s="89"/>
      <c r="C1586" s="69" t="str">
        <f t="shared" ca="1" si="8"/>
        <v>Incompleto</v>
      </c>
      <c r="D1586" s="118"/>
      <c r="E1586" s="134"/>
      <c r="F1586" s="118"/>
      <c r="G1586" s="141"/>
      <c r="H1586" s="140"/>
      <c r="I1586" s="118"/>
      <c r="J1586" s="118"/>
      <c r="K1586" s="135"/>
      <c r="L1586" s="118"/>
    </row>
    <row r="1587" spans="2:12">
      <c r="B1587" s="89"/>
      <c r="C1587" s="69" t="str">
        <f t="shared" ca="1" si="8"/>
        <v>Incompleto</v>
      </c>
      <c r="D1587" s="118"/>
      <c r="E1587" s="134"/>
      <c r="F1587" s="118"/>
      <c r="G1587" s="141"/>
      <c r="H1587" s="140"/>
      <c r="I1587" s="118"/>
      <c r="J1587" s="118"/>
      <c r="K1587" s="135"/>
      <c r="L1587" s="118"/>
    </row>
    <row r="1588" spans="2:12">
      <c r="B1588" s="89"/>
      <c r="C1588" s="69" t="str">
        <f t="shared" ca="1" si="8"/>
        <v>Incompleto</v>
      </c>
      <c r="D1588" s="118"/>
      <c r="E1588" s="134"/>
      <c r="F1588" s="118"/>
      <c r="G1588" s="141"/>
      <c r="H1588" s="140"/>
      <c r="I1588" s="118"/>
      <c r="J1588" s="118"/>
      <c r="K1588" s="135"/>
      <c r="L1588" s="118"/>
    </row>
    <row r="1589" spans="2:12">
      <c r="B1589" s="89"/>
      <c r="C1589" s="69" t="str">
        <f t="shared" ca="1" si="8"/>
        <v>Incompleto</v>
      </c>
      <c r="D1589" s="118"/>
      <c r="E1589" s="134"/>
      <c r="F1589" s="118"/>
      <c r="G1589" s="141"/>
      <c r="H1589" s="140"/>
      <c r="I1589" s="118"/>
      <c r="J1589" s="118"/>
      <c r="K1589" s="135"/>
      <c r="L1589" s="118"/>
    </row>
    <row r="1590" spans="2:12">
      <c r="B1590" s="89"/>
      <c r="C1590" s="69" t="str">
        <f t="shared" ca="1" si="8"/>
        <v>Incompleto</v>
      </c>
      <c r="D1590" s="118"/>
      <c r="E1590" s="134"/>
      <c r="F1590" s="118"/>
      <c r="G1590" s="141"/>
      <c r="H1590" s="140"/>
      <c r="I1590" s="118"/>
      <c r="J1590" s="118"/>
      <c r="K1590" s="135"/>
      <c r="L1590" s="118"/>
    </row>
    <row r="1591" spans="2:12">
      <c r="B1591" s="89"/>
      <c r="C1591" s="69" t="str">
        <f t="shared" ca="1" si="8"/>
        <v>Incompleto</v>
      </c>
      <c r="D1591" s="118"/>
      <c r="E1591" s="134"/>
      <c r="F1591" s="118"/>
      <c r="G1591" s="141"/>
      <c r="H1591" s="140"/>
      <c r="I1591" s="118"/>
      <c r="J1591" s="118"/>
      <c r="K1591" s="135"/>
      <c r="L1591" s="118"/>
    </row>
    <row r="1592" spans="2:12">
      <c r="B1592" s="89"/>
      <c r="C1592" s="69" t="str">
        <f t="shared" ca="1" si="8"/>
        <v>Incompleto</v>
      </c>
      <c r="D1592" s="118"/>
      <c r="E1592" s="134"/>
      <c r="F1592" s="118"/>
      <c r="G1592" s="141"/>
      <c r="H1592" s="140"/>
      <c r="I1592" s="118"/>
      <c r="J1592" s="118"/>
      <c r="K1592" s="135"/>
      <c r="L1592" s="118"/>
    </row>
    <row r="1593" spans="2:12">
      <c r="B1593" s="89"/>
      <c r="C1593" s="69" t="str">
        <f t="shared" ca="1" si="8"/>
        <v>Incompleto</v>
      </c>
      <c r="D1593" s="118"/>
      <c r="E1593" s="134"/>
      <c r="F1593" s="118"/>
      <c r="G1593" s="141"/>
      <c r="H1593" s="140"/>
      <c r="I1593" s="118"/>
      <c r="J1593" s="118"/>
      <c r="K1593" s="135"/>
      <c r="L1593" s="118"/>
    </row>
    <row r="1594" spans="2:12">
      <c r="B1594" s="89"/>
      <c r="C1594" s="69" t="str">
        <f t="shared" ca="1" si="8"/>
        <v>Incompleto</v>
      </c>
      <c r="D1594" s="118"/>
      <c r="E1594" s="134"/>
      <c r="F1594" s="118"/>
      <c r="G1594" s="141"/>
      <c r="H1594" s="140"/>
      <c r="I1594" s="118"/>
      <c r="J1594" s="118"/>
      <c r="K1594" s="135"/>
      <c r="L1594" s="118"/>
    </row>
    <row r="1595" spans="2:12">
      <c r="B1595" s="89"/>
      <c r="C1595" s="69" t="str">
        <f t="shared" ca="1" si="8"/>
        <v>Incompleto</v>
      </c>
      <c r="D1595" s="118"/>
      <c r="E1595" s="134"/>
      <c r="F1595" s="118"/>
      <c r="G1595" s="141"/>
      <c r="H1595" s="140"/>
      <c r="I1595" s="118"/>
      <c r="J1595" s="118"/>
      <c r="K1595" s="135"/>
      <c r="L1595" s="118"/>
    </row>
    <row r="1596" spans="2:12">
      <c r="B1596" s="89"/>
      <c r="C1596" s="69" t="str">
        <f t="shared" ca="1" si="8"/>
        <v>Incompleto</v>
      </c>
      <c r="D1596" s="118"/>
      <c r="E1596" s="134"/>
      <c r="F1596" s="118"/>
      <c r="G1596" s="141"/>
      <c r="H1596" s="140"/>
      <c r="I1596" s="118"/>
      <c r="J1596" s="118"/>
      <c r="K1596" s="135"/>
      <c r="L1596" s="118"/>
    </row>
    <row r="1597" spans="2:12">
      <c r="B1597" s="89"/>
      <c r="C1597" s="69" t="str">
        <f t="shared" ca="1" si="8"/>
        <v>Incompleto</v>
      </c>
      <c r="D1597" s="118"/>
      <c r="E1597" s="134"/>
      <c r="F1597" s="118"/>
      <c r="G1597" s="141"/>
      <c r="H1597" s="140"/>
      <c r="I1597" s="118"/>
      <c r="J1597" s="118"/>
      <c r="K1597" s="135"/>
      <c r="L1597" s="118"/>
    </row>
    <row r="1598" spans="2:12">
      <c r="B1598" s="89"/>
      <c r="C1598" s="69" t="str">
        <f t="shared" ca="1" si="8"/>
        <v>Incompleto</v>
      </c>
      <c r="D1598" s="118"/>
      <c r="E1598" s="134"/>
      <c r="F1598" s="118"/>
      <c r="G1598" s="141"/>
      <c r="H1598" s="140"/>
      <c r="I1598" s="118"/>
      <c r="J1598" s="118"/>
      <c r="K1598" s="135"/>
      <c r="L1598" s="118"/>
    </row>
    <row r="1599" spans="2:12">
      <c r="B1599" s="89"/>
      <c r="C1599" s="69" t="str">
        <f t="shared" ca="1" si="8"/>
        <v>Incompleto</v>
      </c>
      <c r="D1599" s="118"/>
      <c r="E1599" s="134"/>
      <c r="F1599" s="118"/>
      <c r="G1599" s="141"/>
      <c r="H1599" s="140"/>
      <c r="I1599" s="118"/>
      <c r="J1599" s="118"/>
      <c r="K1599" s="135"/>
      <c r="L1599" s="118"/>
    </row>
    <row r="1600" spans="2:12">
      <c r="B1600" s="89"/>
      <c r="C1600" s="69" t="str">
        <f t="shared" ca="1" si="8"/>
        <v>Incompleto</v>
      </c>
      <c r="D1600" s="118"/>
      <c r="E1600" s="134"/>
      <c r="F1600" s="118"/>
      <c r="G1600" s="141"/>
      <c r="H1600" s="140"/>
      <c r="I1600" s="118"/>
      <c r="J1600" s="118"/>
      <c r="K1600" s="135"/>
      <c r="L1600" s="118"/>
    </row>
    <row r="1601" spans="2:12">
      <c r="B1601" s="89"/>
      <c r="C1601" s="69" t="str">
        <f t="shared" ca="1" si="8"/>
        <v>Incompleto</v>
      </c>
      <c r="D1601" s="118"/>
      <c r="E1601" s="134"/>
      <c r="F1601" s="118"/>
      <c r="G1601" s="141"/>
      <c r="H1601" s="140"/>
      <c r="I1601" s="118"/>
      <c r="J1601" s="118"/>
      <c r="K1601" s="135"/>
      <c r="L1601" s="118"/>
    </row>
    <row r="1602" spans="2:12">
      <c r="B1602" s="89"/>
      <c r="C1602" s="69" t="str">
        <f t="shared" ca="1" si="8"/>
        <v>Incompleto</v>
      </c>
      <c r="D1602" s="118"/>
      <c r="E1602" s="134"/>
      <c r="F1602" s="118"/>
      <c r="G1602" s="141"/>
      <c r="H1602" s="140"/>
      <c r="I1602" s="118"/>
      <c r="J1602" s="118"/>
      <c r="K1602" s="135"/>
      <c r="L1602" s="118"/>
    </row>
    <row r="1603" spans="2:12">
      <c r="B1603" s="89"/>
      <c r="C1603" s="69" t="str">
        <f t="shared" ca="1" si="8"/>
        <v>Incompleto</v>
      </c>
      <c r="D1603" s="118"/>
      <c r="E1603" s="134"/>
      <c r="F1603" s="118"/>
      <c r="G1603" s="141"/>
      <c r="H1603" s="140"/>
      <c r="I1603" s="118"/>
      <c r="J1603" s="118"/>
      <c r="K1603" s="135"/>
      <c r="L1603" s="118"/>
    </row>
    <row r="1604" spans="2:12">
      <c r="B1604" s="89"/>
      <c r="C1604" s="69" t="str">
        <f t="shared" ca="1" si="8"/>
        <v>Incompleto</v>
      </c>
      <c r="D1604" s="118"/>
      <c r="E1604" s="134"/>
      <c r="F1604" s="118"/>
      <c r="G1604" s="141"/>
      <c r="H1604" s="140"/>
      <c r="I1604" s="118"/>
      <c r="J1604" s="118"/>
      <c r="K1604" s="135"/>
      <c r="L1604" s="118"/>
    </row>
    <row r="1605" spans="2:12">
      <c r="B1605" s="89"/>
      <c r="C1605" s="69" t="str">
        <f t="shared" ca="1" si="8"/>
        <v>Incompleto</v>
      </c>
      <c r="D1605" s="118"/>
      <c r="E1605" s="134"/>
      <c r="F1605" s="118"/>
      <c r="G1605" s="141"/>
      <c r="H1605" s="140"/>
      <c r="I1605" s="118"/>
      <c r="J1605" s="118"/>
      <c r="K1605" s="135"/>
      <c r="L1605" s="118"/>
    </row>
    <row r="1606" spans="2:12">
      <c r="B1606" s="89"/>
      <c r="C1606" s="69" t="str">
        <f t="shared" ca="1" si="8"/>
        <v>Incompleto</v>
      </c>
      <c r="D1606" s="118"/>
      <c r="E1606" s="134"/>
      <c r="F1606" s="118"/>
      <c r="G1606" s="141"/>
      <c r="H1606" s="140"/>
      <c r="I1606" s="118"/>
      <c r="J1606" s="118"/>
      <c r="K1606" s="135"/>
      <c r="L1606" s="118"/>
    </row>
    <row r="1607" spans="2:12">
      <c r="B1607" s="89"/>
      <c r="C1607" s="69" t="str">
        <f t="shared" ca="1" si="8"/>
        <v>Incompleto</v>
      </c>
      <c r="D1607" s="118"/>
      <c r="E1607" s="134"/>
      <c r="F1607" s="118"/>
      <c r="G1607" s="141"/>
      <c r="H1607" s="140"/>
      <c r="I1607" s="118"/>
      <c r="J1607" s="118"/>
      <c r="K1607" s="135"/>
      <c r="L1607" s="118"/>
    </row>
    <row r="1608" spans="2:12">
      <c r="B1608" s="89"/>
      <c r="C1608" s="69" t="str">
        <f t="shared" ca="1" si="8"/>
        <v>Incompleto</v>
      </c>
      <c r="D1608" s="118"/>
      <c r="E1608" s="134"/>
      <c r="F1608" s="118"/>
      <c r="G1608" s="141"/>
      <c r="H1608" s="140"/>
      <c r="I1608" s="118"/>
      <c r="J1608" s="118"/>
      <c r="K1608" s="135"/>
      <c r="L1608" s="118"/>
    </row>
    <row r="1609" spans="2:12">
      <c r="B1609" s="89"/>
      <c r="C1609" s="69" t="str">
        <f t="shared" ca="1" si="8"/>
        <v>Incompleto</v>
      </c>
      <c r="D1609" s="118"/>
      <c r="E1609" s="134"/>
      <c r="F1609" s="118"/>
      <c r="G1609" s="141"/>
      <c r="H1609" s="140"/>
      <c r="I1609" s="118"/>
      <c r="J1609" s="118"/>
      <c r="K1609" s="135"/>
      <c r="L1609" s="118"/>
    </row>
    <row r="1610" spans="2:12">
      <c r="B1610" s="89"/>
      <c r="C1610" s="69" t="str">
        <f t="shared" ca="1" si="8"/>
        <v>Incompleto</v>
      </c>
      <c r="D1610" s="118"/>
      <c r="E1610" s="134"/>
      <c r="F1610" s="118"/>
      <c r="G1610" s="141"/>
      <c r="H1610" s="140"/>
      <c r="I1610" s="118"/>
      <c r="J1610" s="118"/>
      <c r="K1610" s="135"/>
      <c r="L1610" s="118"/>
    </row>
    <row r="1611" spans="2:12">
      <c r="B1611" s="89"/>
      <c r="C1611" s="69" t="str">
        <f t="shared" ca="1" si="8"/>
        <v>Incompleto</v>
      </c>
      <c r="D1611" s="118"/>
      <c r="E1611" s="134"/>
      <c r="F1611" s="118"/>
      <c r="G1611" s="141"/>
      <c r="H1611" s="140"/>
      <c r="I1611" s="118"/>
      <c r="J1611" s="118"/>
      <c r="K1611" s="135"/>
      <c r="L1611" s="118"/>
    </row>
    <row r="1612" spans="2:12">
      <c r="B1612" s="89"/>
      <c r="C1612" s="69" t="str">
        <f t="shared" ca="1" si="8"/>
        <v>Incompleto</v>
      </c>
      <c r="D1612" s="118"/>
      <c r="E1612" s="134"/>
      <c r="F1612" s="118"/>
      <c r="G1612" s="141"/>
      <c r="H1612" s="140"/>
      <c r="I1612" s="118"/>
      <c r="J1612" s="118"/>
      <c r="K1612" s="135"/>
      <c r="L1612" s="118"/>
    </row>
    <row r="1613" spans="2:12">
      <c r="B1613" s="89"/>
      <c r="C1613" s="69" t="str">
        <f t="shared" ca="1" si="8"/>
        <v>Incompleto</v>
      </c>
      <c r="D1613" s="118"/>
      <c r="E1613" s="134"/>
      <c r="F1613" s="118"/>
      <c r="G1613" s="141"/>
      <c r="H1613" s="140"/>
      <c r="I1613" s="118"/>
      <c r="J1613" s="118"/>
      <c r="K1613" s="135"/>
      <c r="L1613" s="118"/>
    </row>
    <row r="1614" spans="2:12">
      <c r="B1614" s="89"/>
      <c r="C1614" s="69" t="str">
        <f t="shared" ca="1" si="8"/>
        <v>Incompleto</v>
      </c>
      <c r="D1614" s="118"/>
      <c r="E1614" s="134"/>
      <c r="F1614" s="118"/>
      <c r="G1614" s="141"/>
      <c r="H1614" s="140"/>
      <c r="I1614" s="118"/>
      <c r="J1614" s="118"/>
      <c r="K1614" s="135"/>
      <c r="L1614" s="118"/>
    </row>
    <row r="1615" spans="2:12">
      <c r="B1615" s="89"/>
      <c r="C1615" s="69" t="str">
        <f t="shared" ca="1" si="8"/>
        <v>Incompleto</v>
      </c>
      <c r="D1615" s="118"/>
      <c r="E1615" s="134"/>
      <c r="F1615" s="118"/>
      <c r="G1615" s="141"/>
      <c r="H1615" s="140"/>
      <c r="I1615" s="118"/>
      <c r="J1615" s="118"/>
      <c r="K1615" s="135"/>
      <c r="L1615" s="118"/>
    </row>
    <row r="1616" spans="2:12">
      <c r="B1616" s="89"/>
      <c r="C1616" s="69" t="str">
        <f t="shared" ca="1" si="8"/>
        <v>Incompleto</v>
      </c>
      <c r="D1616" s="118"/>
      <c r="E1616" s="134"/>
      <c r="F1616" s="118"/>
      <c r="G1616" s="141"/>
      <c r="H1616" s="140"/>
      <c r="I1616" s="118"/>
      <c r="J1616" s="118"/>
      <c r="K1616" s="135"/>
      <c r="L1616" s="118"/>
    </row>
    <row r="1617" spans="2:12">
      <c r="B1617" s="89"/>
      <c r="C1617" s="69" t="str">
        <f t="shared" ca="1" si="8"/>
        <v>Incompleto</v>
      </c>
      <c r="D1617" s="118"/>
      <c r="E1617" s="134"/>
      <c r="F1617" s="118"/>
      <c r="G1617" s="141"/>
      <c r="H1617" s="140"/>
      <c r="I1617" s="118"/>
      <c r="J1617" s="118"/>
      <c r="K1617" s="135"/>
      <c r="L1617" s="118"/>
    </row>
    <row r="1618" spans="2:12">
      <c r="B1618" s="89"/>
      <c r="C1618" s="69" t="str">
        <f t="shared" ca="1" si="8"/>
        <v>Incompleto</v>
      </c>
      <c r="D1618" s="118"/>
      <c r="E1618" s="134"/>
      <c r="F1618" s="118"/>
      <c r="G1618" s="141"/>
      <c r="H1618" s="140"/>
      <c r="I1618" s="118"/>
      <c r="J1618" s="118"/>
      <c r="K1618" s="135"/>
      <c r="L1618" s="118"/>
    </row>
    <row r="1619" spans="2:12">
      <c r="B1619" s="89"/>
      <c r="C1619" s="69" t="str">
        <f t="shared" ca="1" si="8"/>
        <v>Incompleto</v>
      </c>
      <c r="D1619" s="118"/>
      <c r="E1619" s="134"/>
      <c r="F1619" s="118"/>
      <c r="G1619" s="141"/>
      <c r="H1619" s="140"/>
      <c r="I1619" s="118"/>
      <c r="J1619" s="118"/>
      <c r="K1619" s="135"/>
      <c r="L1619" s="118"/>
    </row>
    <row r="1620" spans="2:12">
      <c r="B1620" s="89"/>
      <c r="C1620" s="69" t="str">
        <f t="shared" ca="1" si="8"/>
        <v>Incompleto</v>
      </c>
      <c r="D1620" s="118"/>
      <c r="E1620" s="134"/>
      <c r="F1620" s="118"/>
      <c r="G1620" s="141"/>
      <c r="H1620" s="140"/>
      <c r="I1620" s="118"/>
      <c r="J1620" s="118"/>
      <c r="K1620" s="135"/>
      <c r="L1620" s="118"/>
    </row>
    <row r="1621" spans="2:12">
      <c r="B1621" s="89"/>
      <c r="C1621" s="69" t="str">
        <f t="shared" ca="1" si="8"/>
        <v>Incompleto</v>
      </c>
      <c r="D1621" s="118"/>
      <c r="E1621" s="134"/>
      <c r="F1621" s="118"/>
      <c r="G1621" s="141"/>
      <c r="H1621" s="140"/>
      <c r="I1621" s="118"/>
      <c r="J1621" s="118"/>
      <c r="K1621" s="135"/>
      <c r="L1621" s="118"/>
    </row>
    <row r="1622" spans="2:12">
      <c r="B1622" s="89"/>
      <c r="C1622" s="69" t="str">
        <f t="shared" ca="1" si="8"/>
        <v>Incompleto</v>
      </c>
      <c r="D1622" s="118"/>
      <c r="E1622" s="134"/>
      <c r="F1622" s="118"/>
      <c r="G1622" s="141"/>
      <c r="H1622" s="140"/>
      <c r="I1622" s="118"/>
      <c r="J1622" s="118"/>
      <c r="K1622" s="135"/>
      <c r="L1622" s="118"/>
    </row>
    <row r="1623" spans="2:12">
      <c r="B1623" s="89"/>
      <c r="C1623" s="69" t="str">
        <f t="shared" ref="C1623:C1877" ca="1" si="9">IF(COUNTIF(A:A, D1623)&gt;0, "OK", "Incompleto")</f>
        <v>Incompleto</v>
      </c>
      <c r="D1623" s="118"/>
      <c r="E1623" s="134"/>
      <c r="F1623" s="118"/>
      <c r="G1623" s="141"/>
      <c r="H1623" s="140"/>
      <c r="I1623" s="118"/>
      <c r="J1623" s="118"/>
      <c r="K1623" s="135"/>
      <c r="L1623" s="118"/>
    </row>
    <row r="1624" spans="2:12">
      <c r="B1624" s="89"/>
      <c r="C1624" s="69" t="str">
        <f t="shared" ca="1" si="9"/>
        <v>Incompleto</v>
      </c>
      <c r="D1624" s="118"/>
      <c r="E1624" s="134"/>
      <c r="F1624" s="118"/>
      <c r="G1624" s="141"/>
      <c r="H1624" s="140"/>
      <c r="I1624" s="118"/>
      <c r="J1624" s="118"/>
      <c r="K1624" s="135"/>
      <c r="L1624" s="118"/>
    </row>
    <row r="1625" spans="2:12">
      <c r="B1625" s="89"/>
      <c r="C1625" s="69" t="str">
        <f t="shared" ca="1" si="9"/>
        <v>Incompleto</v>
      </c>
      <c r="D1625" s="118"/>
      <c r="E1625" s="134"/>
      <c r="F1625" s="118"/>
      <c r="G1625" s="141"/>
      <c r="H1625" s="140"/>
      <c r="I1625" s="118"/>
      <c r="J1625" s="118"/>
      <c r="K1625" s="135"/>
      <c r="L1625" s="118"/>
    </row>
    <row r="1626" spans="2:12">
      <c r="B1626" s="89"/>
      <c r="C1626" s="69" t="str">
        <f t="shared" ca="1" si="9"/>
        <v>Incompleto</v>
      </c>
      <c r="D1626" s="118"/>
      <c r="E1626" s="134"/>
      <c r="F1626" s="118"/>
      <c r="G1626" s="141"/>
      <c r="H1626" s="140"/>
      <c r="I1626" s="118"/>
      <c r="J1626" s="118"/>
      <c r="K1626" s="135"/>
      <c r="L1626" s="118"/>
    </row>
    <row r="1627" spans="2:12">
      <c r="B1627" s="89"/>
      <c r="C1627" s="69" t="str">
        <f t="shared" ca="1" si="9"/>
        <v>Incompleto</v>
      </c>
      <c r="D1627" s="118"/>
      <c r="E1627" s="134"/>
      <c r="F1627" s="118"/>
      <c r="G1627" s="141"/>
      <c r="H1627" s="140"/>
      <c r="I1627" s="118"/>
      <c r="J1627" s="118"/>
      <c r="K1627" s="135"/>
      <c r="L1627" s="118"/>
    </row>
    <row r="1628" spans="2:12">
      <c r="B1628" s="89"/>
      <c r="C1628" s="69" t="str">
        <f t="shared" ca="1" si="9"/>
        <v>Incompleto</v>
      </c>
      <c r="D1628" s="118"/>
      <c r="E1628" s="134"/>
      <c r="F1628" s="118"/>
      <c r="G1628" s="141"/>
      <c r="H1628" s="140"/>
      <c r="I1628" s="118"/>
      <c r="J1628" s="118"/>
      <c r="K1628" s="135"/>
      <c r="L1628" s="118"/>
    </row>
    <row r="1629" spans="2:12">
      <c r="B1629" s="89"/>
      <c r="C1629" s="69" t="str">
        <f t="shared" ca="1" si="9"/>
        <v>Incompleto</v>
      </c>
      <c r="D1629" s="118"/>
      <c r="E1629" s="134"/>
      <c r="F1629" s="118"/>
      <c r="G1629" s="141"/>
      <c r="H1629" s="140"/>
      <c r="I1629" s="118"/>
      <c r="J1629" s="118"/>
      <c r="K1629" s="135"/>
      <c r="L1629" s="118"/>
    </row>
    <row r="1630" spans="2:12">
      <c r="B1630" s="89"/>
      <c r="C1630" s="69" t="str">
        <f t="shared" ca="1" si="9"/>
        <v>Incompleto</v>
      </c>
      <c r="D1630" s="118"/>
      <c r="E1630" s="134"/>
      <c r="F1630" s="118"/>
      <c r="G1630" s="141"/>
      <c r="H1630" s="140"/>
      <c r="I1630" s="118"/>
      <c r="J1630" s="118"/>
      <c r="K1630" s="135"/>
      <c r="L1630" s="118"/>
    </row>
    <row r="1631" spans="2:12">
      <c r="B1631" s="89"/>
      <c r="C1631" s="69" t="str">
        <f t="shared" ca="1" si="9"/>
        <v>Incompleto</v>
      </c>
      <c r="D1631" s="118"/>
      <c r="E1631" s="134"/>
      <c r="F1631" s="118"/>
      <c r="G1631" s="141"/>
      <c r="H1631" s="140"/>
      <c r="I1631" s="118"/>
      <c r="J1631" s="118"/>
      <c r="K1631" s="135"/>
      <c r="L1631" s="118"/>
    </row>
    <row r="1632" spans="2:12">
      <c r="B1632" s="89"/>
      <c r="C1632" s="69" t="str">
        <f t="shared" ca="1" si="9"/>
        <v>Incompleto</v>
      </c>
      <c r="D1632" s="118"/>
      <c r="E1632" s="134"/>
      <c r="F1632" s="118"/>
      <c r="G1632" s="141"/>
      <c r="H1632" s="140"/>
      <c r="I1632" s="118"/>
      <c r="J1632" s="118"/>
      <c r="K1632" s="135"/>
      <c r="L1632" s="118"/>
    </row>
    <row r="1633" spans="2:12">
      <c r="B1633" s="89"/>
      <c r="C1633" s="69" t="str">
        <f t="shared" ca="1" si="9"/>
        <v>Incompleto</v>
      </c>
      <c r="D1633" s="118"/>
      <c r="E1633" s="134"/>
      <c r="F1633" s="118"/>
      <c r="G1633" s="141"/>
      <c r="H1633" s="140"/>
      <c r="I1633" s="118"/>
      <c r="J1633" s="118"/>
      <c r="K1633" s="135"/>
      <c r="L1633" s="118"/>
    </row>
    <row r="1634" spans="2:12">
      <c r="B1634" s="89"/>
      <c r="C1634" s="69" t="str">
        <f t="shared" ca="1" si="9"/>
        <v>Incompleto</v>
      </c>
      <c r="D1634" s="118"/>
      <c r="E1634" s="134"/>
      <c r="F1634" s="118"/>
      <c r="G1634" s="141"/>
      <c r="H1634" s="140"/>
      <c r="I1634" s="118"/>
      <c r="J1634" s="118"/>
      <c r="K1634" s="135"/>
      <c r="L1634" s="118"/>
    </row>
    <row r="1635" spans="2:12">
      <c r="B1635" s="89"/>
      <c r="C1635" s="69" t="str">
        <f t="shared" ca="1" si="9"/>
        <v>Incompleto</v>
      </c>
      <c r="D1635" s="118"/>
      <c r="E1635" s="134"/>
      <c r="F1635" s="118"/>
      <c r="G1635" s="141"/>
      <c r="H1635" s="140"/>
      <c r="I1635" s="118"/>
      <c r="J1635" s="118"/>
      <c r="K1635" s="135"/>
      <c r="L1635" s="118"/>
    </row>
    <row r="1636" spans="2:12">
      <c r="B1636" s="89"/>
      <c r="C1636" s="69" t="str">
        <f t="shared" ca="1" si="9"/>
        <v>Incompleto</v>
      </c>
      <c r="D1636" s="118"/>
      <c r="E1636" s="134"/>
      <c r="F1636" s="118"/>
      <c r="G1636" s="141"/>
      <c r="H1636" s="140"/>
      <c r="I1636" s="118"/>
      <c r="J1636" s="118"/>
      <c r="K1636" s="135"/>
      <c r="L1636" s="118"/>
    </row>
    <row r="1637" spans="2:12">
      <c r="B1637" s="89"/>
      <c r="C1637" s="69" t="str">
        <f t="shared" ca="1" si="9"/>
        <v>Incompleto</v>
      </c>
      <c r="D1637" s="118"/>
      <c r="E1637" s="134"/>
      <c r="F1637" s="118"/>
      <c r="G1637" s="141"/>
      <c r="H1637" s="140"/>
      <c r="I1637" s="118"/>
      <c r="J1637" s="118"/>
      <c r="K1637" s="135"/>
      <c r="L1637" s="118"/>
    </row>
    <row r="1638" spans="2:12">
      <c r="B1638" s="89"/>
      <c r="C1638" s="69" t="str">
        <f t="shared" ca="1" si="9"/>
        <v>Incompleto</v>
      </c>
      <c r="D1638" s="118"/>
      <c r="E1638" s="134"/>
      <c r="F1638" s="118"/>
      <c r="G1638" s="141"/>
      <c r="H1638" s="140"/>
      <c r="I1638" s="118"/>
      <c r="J1638" s="118"/>
      <c r="K1638" s="135"/>
      <c r="L1638" s="118"/>
    </row>
    <row r="1639" spans="2:12">
      <c r="B1639" s="89"/>
      <c r="C1639" s="69" t="str">
        <f t="shared" ca="1" si="9"/>
        <v>Incompleto</v>
      </c>
      <c r="D1639" s="118"/>
      <c r="E1639" s="134"/>
      <c r="F1639" s="118"/>
      <c r="G1639" s="141"/>
      <c r="H1639" s="140"/>
      <c r="I1639" s="118"/>
      <c r="J1639" s="118"/>
      <c r="K1639" s="135"/>
      <c r="L1639" s="118"/>
    </row>
    <row r="1640" spans="2:12">
      <c r="B1640" s="89"/>
      <c r="C1640" s="69" t="str">
        <f t="shared" ca="1" si="9"/>
        <v>Incompleto</v>
      </c>
      <c r="D1640" s="118"/>
      <c r="E1640" s="134"/>
      <c r="F1640" s="118"/>
      <c r="G1640" s="141"/>
      <c r="H1640" s="140"/>
      <c r="I1640" s="118"/>
      <c r="J1640" s="118"/>
      <c r="K1640" s="135"/>
      <c r="L1640" s="118"/>
    </row>
    <row r="1641" spans="2:12">
      <c r="B1641" s="89"/>
      <c r="C1641" s="69" t="str">
        <f t="shared" ca="1" si="9"/>
        <v>Incompleto</v>
      </c>
      <c r="D1641" s="118"/>
      <c r="E1641" s="134"/>
      <c r="F1641" s="118"/>
      <c r="G1641" s="141"/>
      <c r="H1641" s="140"/>
      <c r="I1641" s="118"/>
      <c r="J1641" s="118"/>
      <c r="K1641" s="135"/>
      <c r="L1641" s="118"/>
    </row>
    <row r="1642" spans="2:12">
      <c r="B1642" s="89"/>
      <c r="C1642" s="69" t="str">
        <f t="shared" ca="1" si="9"/>
        <v>Incompleto</v>
      </c>
      <c r="D1642" s="118"/>
      <c r="E1642" s="134"/>
      <c r="F1642" s="118"/>
      <c r="G1642" s="141"/>
      <c r="H1642" s="140"/>
      <c r="I1642" s="118"/>
      <c r="J1642" s="118"/>
      <c r="K1642" s="135"/>
      <c r="L1642" s="118"/>
    </row>
    <row r="1643" spans="2:12">
      <c r="B1643" s="89"/>
      <c r="C1643" s="69" t="str">
        <f t="shared" ca="1" si="9"/>
        <v>Incompleto</v>
      </c>
      <c r="D1643" s="118"/>
      <c r="E1643" s="134"/>
      <c r="F1643" s="118"/>
      <c r="G1643" s="141"/>
      <c r="H1643" s="140"/>
      <c r="I1643" s="118"/>
      <c r="J1643" s="118"/>
      <c r="K1643" s="135"/>
      <c r="L1643" s="118"/>
    </row>
    <row r="1644" spans="2:12">
      <c r="B1644" s="89"/>
      <c r="C1644" s="69" t="str">
        <f t="shared" ca="1" si="9"/>
        <v>Incompleto</v>
      </c>
      <c r="D1644" s="118"/>
      <c r="E1644" s="134"/>
      <c r="F1644" s="118"/>
      <c r="G1644" s="141"/>
      <c r="H1644" s="140"/>
      <c r="I1644" s="118"/>
      <c r="J1644" s="118"/>
      <c r="K1644" s="135"/>
      <c r="L1644" s="118"/>
    </row>
    <row r="1645" spans="2:12">
      <c r="B1645" s="89"/>
      <c r="C1645" s="69" t="str">
        <f t="shared" ca="1" si="9"/>
        <v>Incompleto</v>
      </c>
      <c r="D1645" s="118"/>
      <c r="E1645" s="134"/>
      <c r="F1645" s="118"/>
      <c r="G1645" s="141"/>
      <c r="H1645" s="140"/>
      <c r="I1645" s="118"/>
      <c r="J1645" s="118"/>
      <c r="K1645" s="135"/>
      <c r="L1645" s="118"/>
    </row>
    <row r="1646" spans="2:12">
      <c r="B1646" s="89"/>
      <c r="C1646" s="69" t="str">
        <f t="shared" ca="1" si="9"/>
        <v>Incompleto</v>
      </c>
      <c r="D1646" s="118"/>
      <c r="E1646" s="134"/>
      <c r="F1646" s="118"/>
      <c r="G1646" s="141"/>
      <c r="H1646" s="140"/>
      <c r="I1646" s="118"/>
      <c r="J1646" s="118"/>
      <c r="K1646" s="135"/>
      <c r="L1646" s="118"/>
    </row>
    <row r="1647" spans="2:12">
      <c r="B1647" s="89"/>
      <c r="C1647" s="69" t="str">
        <f t="shared" ca="1" si="9"/>
        <v>Incompleto</v>
      </c>
      <c r="D1647" s="118"/>
      <c r="E1647" s="134"/>
      <c r="F1647" s="118"/>
      <c r="G1647" s="141"/>
      <c r="H1647" s="140"/>
      <c r="I1647" s="118"/>
      <c r="J1647" s="118"/>
      <c r="K1647" s="135"/>
      <c r="L1647" s="118"/>
    </row>
    <row r="1648" spans="2:12">
      <c r="B1648" s="89"/>
      <c r="C1648" s="69" t="str">
        <f t="shared" ca="1" si="9"/>
        <v>Incompleto</v>
      </c>
      <c r="D1648" s="118"/>
      <c r="E1648" s="134"/>
      <c r="F1648" s="118"/>
      <c r="G1648" s="141"/>
      <c r="H1648" s="140"/>
      <c r="I1648" s="118"/>
      <c r="J1648" s="118"/>
      <c r="K1648" s="135"/>
      <c r="L1648" s="118"/>
    </row>
    <row r="1649" spans="2:12">
      <c r="B1649" s="89"/>
      <c r="C1649" s="69" t="str">
        <f t="shared" ca="1" si="9"/>
        <v>Incompleto</v>
      </c>
      <c r="D1649" s="118"/>
      <c r="E1649" s="134"/>
      <c r="F1649" s="118"/>
      <c r="G1649" s="141"/>
      <c r="H1649" s="140"/>
      <c r="I1649" s="118"/>
      <c r="J1649" s="118"/>
      <c r="K1649" s="135"/>
      <c r="L1649" s="118"/>
    </row>
    <row r="1650" spans="2:12">
      <c r="B1650" s="89"/>
      <c r="C1650" s="69" t="str">
        <f t="shared" ca="1" si="9"/>
        <v>Incompleto</v>
      </c>
      <c r="D1650" s="118"/>
      <c r="E1650" s="134"/>
      <c r="F1650" s="118"/>
      <c r="G1650" s="141"/>
      <c r="H1650" s="140"/>
      <c r="I1650" s="118"/>
      <c r="J1650" s="118"/>
      <c r="K1650" s="135"/>
      <c r="L1650" s="118"/>
    </row>
    <row r="1651" spans="2:12">
      <c r="B1651" s="89"/>
      <c r="C1651" s="69" t="str">
        <f t="shared" ca="1" si="9"/>
        <v>Incompleto</v>
      </c>
      <c r="D1651" s="118"/>
      <c r="E1651" s="134"/>
      <c r="F1651" s="118"/>
      <c r="G1651" s="141"/>
      <c r="H1651" s="140"/>
      <c r="I1651" s="118"/>
      <c r="J1651" s="118"/>
      <c r="K1651" s="135"/>
      <c r="L1651" s="118"/>
    </row>
    <row r="1652" spans="2:12">
      <c r="B1652" s="89"/>
      <c r="C1652" s="69" t="str">
        <f t="shared" ca="1" si="9"/>
        <v>Incompleto</v>
      </c>
      <c r="D1652" s="118"/>
      <c r="E1652" s="134"/>
      <c r="F1652" s="118"/>
      <c r="G1652" s="141"/>
      <c r="H1652" s="140"/>
      <c r="I1652" s="118"/>
      <c r="J1652" s="118"/>
      <c r="K1652" s="135"/>
      <c r="L1652" s="118"/>
    </row>
    <row r="1653" spans="2:12">
      <c r="B1653" s="89"/>
      <c r="C1653" s="69" t="str">
        <f t="shared" ca="1" si="9"/>
        <v>Incompleto</v>
      </c>
      <c r="D1653" s="118"/>
      <c r="E1653" s="134"/>
      <c r="F1653" s="118"/>
      <c r="G1653" s="141"/>
      <c r="H1653" s="140"/>
      <c r="I1653" s="118"/>
      <c r="J1653" s="118"/>
      <c r="K1653" s="135"/>
      <c r="L1653" s="118"/>
    </row>
    <row r="1654" spans="2:12">
      <c r="B1654" s="89"/>
      <c r="C1654" s="69" t="str">
        <f t="shared" ca="1" si="9"/>
        <v>Incompleto</v>
      </c>
      <c r="D1654" s="118"/>
      <c r="E1654" s="134"/>
      <c r="F1654" s="118"/>
      <c r="G1654" s="141"/>
      <c r="H1654" s="140"/>
      <c r="I1654" s="118"/>
      <c r="J1654" s="118"/>
      <c r="K1654" s="135"/>
      <c r="L1654" s="118"/>
    </row>
    <row r="1655" spans="2:12">
      <c r="B1655" s="89"/>
      <c r="C1655" s="69" t="str">
        <f t="shared" ca="1" si="9"/>
        <v>Incompleto</v>
      </c>
      <c r="D1655" s="118"/>
      <c r="E1655" s="134"/>
      <c r="F1655" s="118"/>
      <c r="G1655" s="141"/>
      <c r="H1655" s="140"/>
      <c r="I1655" s="118"/>
      <c r="J1655" s="118"/>
      <c r="K1655" s="135"/>
      <c r="L1655" s="118"/>
    </row>
    <row r="1656" spans="2:12">
      <c r="B1656" s="89"/>
      <c r="C1656" s="69" t="str">
        <f t="shared" ca="1" si="9"/>
        <v>Incompleto</v>
      </c>
      <c r="D1656" s="118"/>
      <c r="E1656" s="134"/>
      <c r="F1656" s="118"/>
      <c r="G1656" s="141"/>
      <c r="H1656" s="140"/>
      <c r="I1656" s="118"/>
      <c r="J1656" s="118"/>
      <c r="K1656" s="135"/>
      <c r="L1656" s="118"/>
    </row>
    <row r="1657" spans="2:12">
      <c r="B1657" s="89"/>
      <c r="C1657" s="69" t="str">
        <f t="shared" ca="1" si="9"/>
        <v>Incompleto</v>
      </c>
      <c r="D1657" s="118"/>
      <c r="E1657" s="134"/>
      <c r="F1657" s="118"/>
      <c r="G1657" s="141"/>
      <c r="H1657" s="140"/>
      <c r="I1657" s="118"/>
      <c r="J1657" s="118"/>
      <c r="K1657" s="135"/>
      <c r="L1657" s="118"/>
    </row>
    <row r="1658" spans="2:12">
      <c r="B1658" s="89"/>
      <c r="C1658" s="69" t="str">
        <f t="shared" ca="1" si="9"/>
        <v>Incompleto</v>
      </c>
      <c r="D1658" s="118"/>
      <c r="E1658" s="134"/>
      <c r="F1658" s="118"/>
      <c r="G1658" s="141"/>
      <c r="H1658" s="140"/>
      <c r="I1658" s="118"/>
      <c r="J1658" s="118"/>
      <c r="K1658" s="135"/>
      <c r="L1658" s="118"/>
    </row>
    <row r="1659" spans="2:12">
      <c r="B1659" s="89"/>
      <c r="C1659" s="69" t="str">
        <f t="shared" ca="1" si="9"/>
        <v>Incompleto</v>
      </c>
      <c r="D1659" s="118"/>
      <c r="E1659" s="134"/>
      <c r="F1659" s="118"/>
      <c r="G1659" s="141"/>
      <c r="H1659" s="140"/>
      <c r="I1659" s="118"/>
      <c r="J1659" s="118"/>
      <c r="K1659" s="135"/>
      <c r="L1659" s="118"/>
    </row>
    <row r="1660" spans="2:12">
      <c r="B1660" s="89"/>
      <c r="C1660" s="69" t="str">
        <f t="shared" ca="1" si="9"/>
        <v>Incompleto</v>
      </c>
      <c r="D1660" s="118"/>
      <c r="E1660" s="134"/>
      <c r="F1660" s="118"/>
      <c r="G1660" s="141"/>
      <c r="H1660" s="140"/>
      <c r="I1660" s="118"/>
      <c r="J1660" s="118"/>
      <c r="K1660" s="135"/>
      <c r="L1660" s="118"/>
    </row>
    <row r="1661" spans="2:12">
      <c r="B1661" s="89"/>
      <c r="C1661" s="69" t="str">
        <f t="shared" ca="1" si="9"/>
        <v>Incompleto</v>
      </c>
      <c r="D1661" s="118"/>
      <c r="E1661" s="134"/>
      <c r="F1661" s="118"/>
      <c r="G1661" s="141"/>
      <c r="H1661" s="140"/>
      <c r="I1661" s="118"/>
      <c r="J1661" s="118"/>
      <c r="K1661" s="135"/>
      <c r="L1661" s="118"/>
    </row>
    <row r="1662" spans="2:12">
      <c r="B1662" s="89"/>
      <c r="C1662" s="69" t="str">
        <f t="shared" ca="1" si="9"/>
        <v>Incompleto</v>
      </c>
      <c r="D1662" s="118"/>
      <c r="E1662" s="134"/>
      <c r="F1662" s="118"/>
      <c r="G1662" s="141"/>
      <c r="H1662" s="140"/>
      <c r="I1662" s="118"/>
      <c r="J1662" s="118"/>
      <c r="K1662" s="135"/>
      <c r="L1662" s="118"/>
    </row>
    <row r="1663" spans="2:12">
      <c r="B1663" s="89"/>
      <c r="C1663" s="69" t="str">
        <f t="shared" ca="1" si="9"/>
        <v>Incompleto</v>
      </c>
      <c r="D1663" s="118"/>
      <c r="E1663" s="134"/>
      <c r="F1663" s="118"/>
      <c r="G1663" s="141"/>
      <c r="H1663" s="140"/>
      <c r="I1663" s="118"/>
      <c r="J1663" s="118"/>
      <c r="K1663" s="135"/>
      <c r="L1663" s="118"/>
    </row>
    <row r="1664" spans="2:12">
      <c r="B1664" s="89"/>
      <c r="C1664" s="69" t="str">
        <f t="shared" ca="1" si="9"/>
        <v>Incompleto</v>
      </c>
      <c r="D1664" s="118"/>
      <c r="E1664" s="134"/>
      <c r="F1664" s="118"/>
      <c r="G1664" s="141"/>
      <c r="H1664" s="140"/>
      <c r="I1664" s="118"/>
      <c r="J1664" s="118"/>
      <c r="K1664" s="135"/>
      <c r="L1664" s="118"/>
    </row>
    <row r="1665" spans="2:12">
      <c r="B1665" s="89"/>
      <c r="C1665" s="69" t="str">
        <f t="shared" ca="1" si="9"/>
        <v>Incompleto</v>
      </c>
      <c r="D1665" s="118"/>
      <c r="E1665" s="134"/>
      <c r="F1665" s="118"/>
      <c r="G1665" s="141"/>
      <c r="H1665" s="140"/>
      <c r="I1665" s="118"/>
      <c r="J1665" s="118"/>
      <c r="K1665" s="135"/>
      <c r="L1665" s="118"/>
    </row>
    <row r="1666" spans="2:12">
      <c r="B1666" s="89"/>
      <c r="C1666" s="69" t="str">
        <f t="shared" ca="1" si="9"/>
        <v>Incompleto</v>
      </c>
      <c r="D1666" s="118"/>
      <c r="E1666" s="134"/>
      <c r="F1666" s="118"/>
      <c r="G1666" s="141"/>
      <c r="H1666" s="140"/>
      <c r="I1666" s="118"/>
      <c r="J1666" s="118"/>
      <c r="K1666" s="135"/>
      <c r="L1666" s="118"/>
    </row>
    <row r="1667" spans="2:12">
      <c r="B1667" s="89"/>
      <c r="C1667" s="69" t="str">
        <f t="shared" ca="1" si="9"/>
        <v>Incompleto</v>
      </c>
      <c r="D1667" s="118"/>
      <c r="E1667" s="134"/>
      <c r="F1667" s="118"/>
      <c r="G1667" s="141"/>
      <c r="H1667" s="140"/>
      <c r="I1667" s="118"/>
      <c r="J1667" s="118"/>
      <c r="K1667" s="135"/>
      <c r="L1667" s="118"/>
    </row>
    <row r="1668" spans="2:12">
      <c r="B1668" s="89"/>
      <c r="C1668" s="69" t="str">
        <f t="shared" ca="1" si="9"/>
        <v>Incompleto</v>
      </c>
      <c r="D1668" s="118"/>
      <c r="E1668" s="134"/>
      <c r="F1668" s="118"/>
      <c r="G1668" s="141"/>
      <c r="H1668" s="140"/>
      <c r="I1668" s="118"/>
      <c r="J1668" s="118"/>
      <c r="K1668" s="135"/>
      <c r="L1668" s="118"/>
    </row>
    <row r="1669" spans="2:12">
      <c r="B1669" s="89"/>
      <c r="C1669" s="69" t="str">
        <f t="shared" ca="1" si="9"/>
        <v>Incompleto</v>
      </c>
      <c r="D1669" s="118"/>
      <c r="E1669" s="134"/>
      <c r="F1669" s="118"/>
      <c r="G1669" s="141"/>
      <c r="H1669" s="140"/>
      <c r="I1669" s="118"/>
      <c r="J1669" s="118"/>
      <c r="K1669" s="135"/>
      <c r="L1669" s="118"/>
    </row>
    <row r="1670" spans="2:12">
      <c r="B1670" s="89"/>
      <c r="C1670" s="69" t="str">
        <f t="shared" ca="1" si="9"/>
        <v>Incompleto</v>
      </c>
      <c r="D1670" s="118"/>
      <c r="E1670" s="134"/>
      <c r="F1670" s="118"/>
      <c r="G1670" s="141"/>
      <c r="H1670" s="140"/>
      <c r="I1670" s="118"/>
      <c r="J1670" s="118"/>
      <c r="K1670" s="135"/>
      <c r="L1670" s="118"/>
    </row>
    <row r="1671" spans="2:12">
      <c r="B1671" s="89"/>
      <c r="C1671" s="69" t="str">
        <f t="shared" ca="1" si="9"/>
        <v>Incompleto</v>
      </c>
      <c r="D1671" s="118"/>
      <c r="E1671" s="134"/>
      <c r="F1671" s="118"/>
      <c r="G1671" s="141"/>
      <c r="H1671" s="140"/>
      <c r="I1671" s="118"/>
      <c r="J1671" s="118"/>
      <c r="K1671" s="135"/>
      <c r="L1671" s="118"/>
    </row>
    <row r="1672" spans="2:12">
      <c r="B1672" s="89"/>
      <c r="C1672" s="69" t="str">
        <f t="shared" ca="1" si="9"/>
        <v>Incompleto</v>
      </c>
      <c r="D1672" s="118"/>
      <c r="E1672" s="134"/>
      <c r="F1672" s="118"/>
      <c r="G1672" s="141"/>
      <c r="H1672" s="140"/>
      <c r="I1672" s="118"/>
      <c r="J1672" s="118"/>
      <c r="K1672" s="135"/>
      <c r="L1672" s="118"/>
    </row>
    <row r="1673" spans="2:12">
      <c r="B1673" s="89"/>
      <c r="C1673" s="69" t="str">
        <f t="shared" ca="1" si="9"/>
        <v>Incompleto</v>
      </c>
      <c r="D1673" s="118"/>
      <c r="E1673" s="134"/>
      <c r="F1673" s="118"/>
      <c r="G1673" s="141"/>
      <c r="H1673" s="140"/>
      <c r="I1673" s="118"/>
      <c r="J1673" s="118"/>
      <c r="K1673" s="135"/>
      <c r="L1673" s="118"/>
    </row>
    <row r="1674" spans="2:12">
      <c r="B1674" s="89"/>
      <c r="C1674" s="69" t="str">
        <f t="shared" ca="1" si="9"/>
        <v>Incompleto</v>
      </c>
      <c r="D1674" s="118"/>
      <c r="E1674" s="134"/>
      <c r="F1674" s="118"/>
      <c r="G1674" s="141"/>
      <c r="H1674" s="140"/>
      <c r="I1674" s="118"/>
      <c r="J1674" s="118"/>
      <c r="K1674" s="135"/>
      <c r="L1674" s="118"/>
    </row>
    <row r="1675" spans="2:12">
      <c r="B1675" s="89"/>
      <c r="C1675" s="69" t="str">
        <f t="shared" ca="1" si="9"/>
        <v>Incompleto</v>
      </c>
      <c r="D1675" s="118"/>
      <c r="E1675" s="134"/>
      <c r="F1675" s="118"/>
      <c r="G1675" s="141"/>
      <c r="H1675" s="140"/>
      <c r="I1675" s="118"/>
      <c r="J1675" s="118"/>
      <c r="K1675" s="135"/>
      <c r="L1675" s="118"/>
    </row>
    <row r="1676" spans="2:12">
      <c r="B1676" s="89"/>
      <c r="C1676" s="69" t="str">
        <f t="shared" ca="1" si="9"/>
        <v>Incompleto</v>
      </c>
      <c r="D1676" s="118"/>
      <c r="E1676" s="134"/>
      <c r="F1676" s="118"/>
      <c r="G1676" s="141"/>
      <c r="H1676" s="140"/>
      <c r="I1676" s="118"/>
      <c r="J1676" s="118"/>
      <c r="K1676" s="135"/>
      <c r="L1676" s="118"/>
    </row>
    <row r="1677" spans="2:12">
      <c r="B1677" s="89"/>
      <c r="C1677" s="69" t="str">
        <f t="shared" ca="1" si="9"/>
        <v>Incompleto</v>
      </c>
      <c r="D1677" s="118"/>
      <c r="E1677" s="134"/>
      <c r="F1677" s="118"/>
      <c r="G1677" s="141"/>
      <c r="H1677" s="140"/>
      <c r="I1677" s="118"/>
      <c r="J1677" s="118"/>
      <c r="K1677" s="135"/>
      <c r="L1677" s="118"/>
    </row>
    <row r="1678" spans="2:12">
      <c r="B1678" s="89"/>
      <c r="C1678" s="69" t="str">
        <f t="shared" ca="1" si="9"/>
        <v>Incompleto</v>
      </c>
      <c r="D1678" s="118"/>
      <c r="E1678" s="134"/>
      <c r="F1678" s="118"/>
      <c r="G1678" s="141"/>
      <c r="H1678" s="140"/>
      <c r="I1678" s="118"/>
      <c r="J1678" s="118"/>
      <c r="K1678" s="135"/>
      <c r="L1678" s="118"/>
    </row>
    <row r="1679" spans="2:12">
      <c r="B1679" s="89"/>
      <c r="C1679" s="69" t="str">
        <f t="shared" ca="1" si="9"/>
        <v>Incompleto</v>
      </c>
      <c r="D1679" s="118"/>
      <c r="E1679" s="134"/>
      <c r="F1679" s="118"/>
      <c r="G1679" s="141"/>
      <c r="H1679" s="140"/>
      <c r="I1679" s="118"/>
      <c r="J1679" s="118"/>
      <c r="K1679" s="135"/>
      <c r="L1679" s="118"/>
    </row>
    <row r="1680" spans="2:12">
      <c r="B1680" s="89"/>
      <c r="C1680" s="69" t="str">
        <f t="shared" ca="1" si="9"/>
        <v>Incompleto</v>
      </c>
      <c r="D1680" s="118"/>
      <c r="E1680" s="134"/>
      <c r="F1680" s="118"/>
      <c r="G1680" s="141"/>
      <c r="H1680" s="140"/>
      <c r="I1680" s="118"/>
      <c r="J1680" s="118"/>
      <c r="K1680" s="135"/>
      <c r="L1680" s="118"/>
    </row>
    <row r="1681" spans="2:12">
      <c r="B1681" s="89"/>
      <c r="C1681" s="69" t="str">
        <f t="shared" ca="1" si="9"/>
        <v>Incompleto</v>
      </c>
      <c r="D1681" s="118"/>
      <c r="E1681" s="134"/>
      <c r="F1681" s="118"/>
      <c r="G1681" s="141"/>
      <c r="H1681" s="140"/>
      <c r="I1681" s="118"/>
      <c r="J1681" s="118"/>
      <c r="K1681" s="135"/>
      <c r="L1681" s="118"/>
    </row>
    <row r="1682" spans="2:12">
      <c r="B1682" s="89"/>
      <c r="C1682" s="69" t="str">
        <f t="shared" ca="1" si="9"/>
        <v>Incompleto</v>
      </c>
      <c r="D1682" s="118"/>
      <c r="E1682" s="134"/>
      <c r="F1682" s="118"/>
      <c r="G1682" s="141"/>
      <c r="H1682" s="140"/>
      <c r="I1682" s="118"/>
      <c r="J1682" s="118"/>
      <c r="K1682" s="135"/>
      <c r="L1682" s="118"/>
    </row>
    <row r="1683" spans="2:12">
      <c r="B1683" s="89"/>
      <c r="C1683" s="69" t="str">
        <f t="shared" ca="1" si="9"/>
        <v>Incompleto</v>
      </c>
      <c r="D1683" s="118"/>
      <c r="E1683" s="134"/>
      <c r="F1683" s="118"/>
      <c r="G1683" s="141"/>
      <c r="H1683" s="140"/>
      <c r="I1683" s="118"/>
      <c r="J1683" s="118"/>
      <c r="K1683" s="135"/>
      <c r="L1683" s="118"/>
    </row>
    <row r="1684" spans="2:12">
      <c r="B1684" s="89"/>
      <c r="C1684" s="69" t="str">
        <f t="shared" ca="1" si="9"/>
        <v>Incompleto</v>
      </c>
      <c r="D1684" s="118"/>
      <c r="E1684" s="134"/>
      <c r="F1684" s="118"/>
      <c r="G1684" s="141"/>
      <c r="H1684" s="140"/>
      <c r="I1684" s="118"/>
      <c r="J1684" s="118"/>
      <c r="K1684" s="135"/>
      <c r="L1684" s="118"/>
    </row>
    <row r="1685" spans="2:12">
      <c r="B1685" s="89"/>
      <c r="C1685" s="69" t="str">
        <f t="shared" ca="1" si="9"/>
        <v>Incompleto</v>
      </c>
      <c r="D1685" s="118"/>
      <c r="E1685" s="134"/>
      <c r="F1685" s="118"/>
      <c r="G1685" s="141"/>
      <c r="H1685" s="140"/>
      <c r="I1685" s="118"/>
      <c r="J1685" s="118"/>
      <c r="K1685" s="135"/>
      <c r="L1685" s="118"/>
    </row>
    <row r="1686" spans="2:12">
      <c r="B1686" s="89"/>
      <c r="C1686" s="69" t="str">
        <f t="shared" ca="1" si="9"/>
        <v>Incompleto</v>
      </c>
      <c r="D1686" s="118"/>
      <c r="E1686" s="134"/>
      <c r="F1686" s="118"/>
      <c r="G1686" s="141"/>
      <c r="H1686" s="140"/>
      <c r="I1686" s="118"/>
      <c r="J1686" s="118"/>
      <c r="K1686" s="135"/>
      <c r="L1686" s="118"/>
    </row>
    <row r="1687" spans="2:12">
      <c r="B1687" s="89"/>
      <c r="C1687" s="69" t="str">
        <f t="shared" ca="1" si="9"/>
        <v>Incompleto</v>
      </c>
      <c r="D1687" s="118"/>
      <c r="E1687" s="134"/>
      <c r="F1687" s="118"/>
      <c r="G1687" s="141"/>
      <c r="H1687" s="140"/>
      <c r="I1687" s="118"/>
      <c r="J1687" s="118"/>
      <c r="K1687" s="135"/>
      <c r="L1687" s="118"/>
    </row>
    <row r="1688" spans="2:12">
      <c r="B1688" s="89"/>
      <c r="C1688" s="69" t="str">
        <f t="shared" ca="1" si="9"/>
        <v>Incompleto</v>
      </c>
      <c r="D1688" s="118"/>
      <c r="E1688" s="134"/>
      <c r="F1688" s="118"/>
      <c r="G1688" s="141"/>
      <c r="H1688" s="140"/>
      <c r="I1688" s="118"/>
      <c r="J1688" s="118"/>
      <c r="K1688" s="135"/>
      <c r="L1688" s="118"/>
    </row>
    <row r="1689" spans="2:12">
      <c r="B1689" s="89"/>
      <c r="C1689" s="69" t="str">
        <f t="shared" ca="1" si="9"/>
        <v>Incompleto</v>
      </c>
      <c r="D1689" s="118"/>
      <c r="E1689" s="134"/>
      <c r="F1689" s="118"/>
      <c r="G1689" s="141"/>
      <c r="H1689" s="140"/>
      <c r="I1689" s="118"/>
      <c r="J1689" s="118"/>
      <c r="K1689" s="135"/>
      <c r="L1689" s="118"/>
    </row>
    <row r="1690" spans="2:12">
      <c r="B1690" s="89"/>
      <c r="C1690" s="69" t="str">
        <f t="shared" ca="1" si="9"/>
        <v>Incompleto</v>
      </c>
      <c r="D1690" s="118"/>
      <c r="E1690" s="134"/>
      <c r="F1690" s="118"/>
      <c r="G1690" s="141"/>
      <c r="H1690" s="140"/>
      <c r="I1690" s="118"/>
      <c r="J1690" s="118"/>
      <c r="K1690" s="135"/>
      <c r="L1690" s="118"/>
    </row>
    <row r="1691" spans="2:12">
      <c r="B1691" s="89"/>
      <c r="C1691" s="69" t="str">
        <f t="shared" ca="1" si="9"/>
        <v>Incompleto</v>
      </c>
      <c r="D1691" s="118"/>
      <c r="E1691" s="134"/>
      <c r="F1691" s="118"/>
      <c r="G1691" s="141"/>
      <c r="H1691" s="140"/>
      <c r="I1691" s="118"/>
      <c r="J1691" s="118"/>
      <c r="K1691" s="135"/>
      <c r="L1691" s="118"/>
    </row>
    <row r="1692" spans="2:12">
      <c r="B1692" s="89"/>
      <c r="C1692" s="69" t="str">
        <f t="shared" ca="1" si="9"/>
        <v>Incompleto</v>
      </c>
      <c r="D1692" s="118"/>
      <c r="E1692" s="134"/>
      <c r="F1692" s="118"/>
      <c r="G1692" s="141"/>
      <c r="H1692" s="140"/>
      <c r="I1692" s="118"/>
      <c r="J1692" s="118"/>
      <c r="K1692" s="135"/>
      <c r="L1692" s="118"/>
    </row>
    <row r="1693" spans="2:12">
      <c r="B1693" s="89"/>
      <c r="C1693" s="69" t="str">
        <f t="shared" ca="1" si="9"/>
        <v>Incompleto</v>
      </c>
      <c r="D1693" s="118"/>
      <c r="E1693" s="134"/>
      <c r="F1693" s="118"/>
      <c r="G1693" s="141"/>
      <c r="H1693" s="140"/>
      <c r="I1693" s="118"/>
      <c r="J1693" s="118"/>
      <c r="K1693" s="135"/>
      <c r="L1693" s="118"/>
    </row>
    <row r="1694" spans="2:12">
      <c r="B1694" s="89"/>
      <c r="C1694" s="69" t="str">
        <f t="shared" ca="1" si="9"/>
        <v>Incompleto</v>
      </c>
      <c r="D1694" s="118"/>
      <c r="E1694" s="134"/>
      <c r="F1694" s="118"/>
      <c r="G1694" s="141"/>
      <c r="H1694" s="140"/>
      <c r="I1694" s="118"/>
      <c r="J1694" s="118"/>
      <c r="K1694" s="135"/>
      <c r="L1694" s="118"/>
    </row>
    <row r="1695" spans="2:12">
      <c r="B1695" s="89"/>
      <c r="C1695" s="69" t="str">
        <f t="shared" ca="1" si="9"/>
        <v>Incompleto</v>
      </c>
      <c r="D1695" s="118"/>
      <c r="E1695" s="134"/>
      <c r="F1695" s="118"/>
      <c r="G1695" s="141"/>
      <c r="H1695" s="140"/>
      <c r="I1695" s="118"/>
      <c r="J1695" s="118"/>
      <c r="K1695" s="135"/>
      <c r="L1695" s="118"/>
    </row>
    <row r="1696" spans="2:12">
      <c r="B1696" s="89"/>
      <c r="C1696" s="69" t="str">
        <f t="shared" ca="1" si="9"/>
        <v>Incompleto</v>
      </c>
      <c r="D1696" s="118"/>
      <c r="E1696" s="134"/>
      <c r="F1696" s="118"/>
      <c r="G1696" s="141"/>
      <c r="H1696" s="140"/>
      <c r="I1696" s="118"/>
      <c r="J1696" s="118"/>
      <c r="K1696" s="135"/>
      <c r="L1696" s="118"/>
    </row>
    <row r="1697" spans="2:12">
      <c r="B1697" s="89"/>
      <c r="C1697" s="69" t="str">
        <f t="shared" ca="1" si="9"/>
        <v>Incompleto</v>
      </c>
      <c r="D1697" s="118"/>
      <c r="E1697" s="134"/>
      <c r="F1697" s="118"/>
      <c r="G1697" s="141"/>
      <c r="H1697" s="140"/>
      <c r="I1697" s="118"/>
      <c r="J1697" s="118"/>
      <c r="K1697" s="135"/>
      <c r="L1697" s="118"/>
    </row>
    <row r="1698" spans="2:12">
      <c r="B1698" s="89"/>
      <c r="C1698" s="69" t="str">
        <f t="shared" ca="1" si="9"/>
        <v>Incompleto</v>
      </c>
      <c r="D1698" s="118"/>
      <c r="E1698" s="134"/>
      <c r="F1698" s="118"/>
      <c r="G1698" s="141"/>
      <c r="H1698" s="140"/>
      <c r="I1698" s="118"/>
      <c r="J1698" s="118"/>
      <c r="K1698" s="135"/>
      <c r="L1698" s="118"/>
    </row>
    <row r="1699" spans="2:12">
      <c r="B1699" s="89"/>
      <c r="C1699" s="69" t="str">
        <f t="shared" ca="1" si="9"/>
        <v>Incompleto</v>
      </c>
      <c r="D1699" s="118"/>
      <c r="E1699" s="134"/>
      <c r="F1699" s="118"/>
      <c r="G1699" s="141"/>
      <c r="H1699" s="140"/>
      <c r="I1699" s="118"/>
      <c r="J1699" s="118"/>
      <c r="K1699" s="135"/>
      <c r="L1699" s="118"/>
    </row>
    <row r="1700" spans="2:12">
      <c r="B1700" s="89"/>
      <c r="C1700" s="69" t="str">
        <f t="shared" ca="1" si="9"/>
        <v>Incompleto</v>
      </c>
      <c r="D1700" s="118"/>
      <c r="E1700" s="134"/>
      <c r="F1700" s="118"/>
      <c r="G1700" s="141"/>
      <c r="H1700" s="140"/>
      <c r="I1700" s="118"/>
      <c r="J1700" s="118"/>
      <c r="K1700" s="135"/>
      <c r="L1700" s="118"/>
    </row>
    <row r="1701" spans="2:12">
      <c r="B1701" s="89"/>
      <c r="C1701" s="69" t="str">
        <f t="shared" ca="1" si="9"/>
        <v>Incompleto</v>
      </c>
      <c r="D1701" s="118"/>
      <c r="E1701" s="134"/>
      <c r="F1701" s="118"/>
      <c r="G1701" s="141"/>
      <c r="H1701" s="140"/>
      <c r="I1701" s="118"/>
      <c r="J1701" s="118"/>
      <c r="K1701" s="135"/>
      <c r="L1701" s="118"/>
    </row>
    <row r="1702" spans="2:12">
      <c r="B1702" s="89"/>
      <c r="C1702" s="69" t="str">
        <f t="shared" ca="1" si="9"/>
        <v>Incompleto</v>
      </c>
      <c r="D1702" s="118"/>
      <c r="E1702" s="134"/>
      <c r="F1702" s="118"/>
      <c r="G1702" s="141"/>
      <c r="H1702" s="140"/>
      <c r="I1702" s="118"/>
      <c r="J1702" s="118"/>
      <c r="K1702" s="135"/>
      <c r="L1702" s="118"/>
    </row>
    <row r="1703" spans="2:12">
      <c r="B1703" s="89"/>
      <c r="C1703" s="69" t="str">
        <f t="shared" ca="1" si="9"/>
        <v>Incompleto</v>
      </c>
      <c r="D1703" s="118"/>
      <c r="E1703" s="134"/>
      <c r="F1703" s="118"/>
      <c r="G1703" s="141"/>
      <c r="H1703" s="140"/>
      <c r="I1703" s="118"/>
      <c r="J1703" s="118"/>
      <c r="K1703" s="135"/>
      <c r="L1703" s="118"/>
    </row>
    <row r="1704" spans="2:12">
      <c r="B1704" s="89"/>
      <c r="C1704" s="69" t="str">
        <f t="shared" ca="1" si="9"/>
        <v>Incompleto</v>
      </c>
      <c r="D1704" s="118"/>
      <c r="E1704" s="134"/>
      <c r="F1704" s="118"/>
      <c r="G1704" s="141"/>
      <c r="H1704" s="140"/>
      <c r="I1704" s="118"/>
      <c r="J1704" s="118"/>
      <c r="K1704" s="135"/>
      <c r="L1704" s="118"/>
    </row>
    <row r="1705" spans="2:12">
      <c r="B1705" s="89"/>
      <c r="C1705" s="69" t="str">
        <f t="shared" ca="1" si="9"/>
        <v>Incompleto</v>
      </c>
      <c r="D1705" s="118"/>
      <c r="E1705" s="134"/>
      <c r="F1705" s="118"/>
      <c r="G1705" s="141"/>
      <c r="H1705" s="140"/>
      <c r="I1705" s="118"/>
      <c r="J1705" s="118"/>
      <c r="K1705" s="135"/>
      <c r="L1705" s="118"/>
    </row>
    <row r="1706" spans="2:12">
      <c r="B1706" s="89"/>
      <c r="C1706" s="69" t="str">
        <f t="shared" ca="1" si="9"/>
        <v>Incompleto</v>
      </c>
      <c r="D1706" s="118"/>
      <c r="E1706" s="134"/>
      <c r="F1706" s="118"/>
      <c r="G1706" s="141"/>
      <c r="H1706" s="140"/>
      <c r="I1706" s="118"/>
      <c r="J1706" s="118"/>
      <c r="K1706" s="135"/>
      <c r="L1706" s="118"/>
    </row>
    <row r="1707" spans="2:12">
      <c r="B1707" s="89"/>
      <c r="C1707" s="69" t="str">
        <f t="shared" ca="1" si="9"/>
        <v>Incompleto</v>
      </c>
      <c r="D1707" s="118"/>
      <c r="E1707" s="134"/>
      <c r="F1707" s="118"/>
      <c r="G1707" s="141"/>
      <c r="H1707" s="140"/>
      <c r="I1707" s="118"/>
      <c r="J1707" s="118"/>
      <c r="K1707" s="135"/>
      <c r="L1707" s="118"/>
    </row>
    <row r="1708" spans="2:12">
      <c r="B1708" s="89"/>
      <c r="C1708" s="69" t="str">
        <f t="shared" ca="1" si="9"/>
        <v>Incompleto</v>
      </c>
      <c r="D1708" s="118"/>
      <c r="E1708" s="134"/>
      <c r="F1708" s="118"/>
      <c r="G1708" s="141"/>
      <c r="H1708" s="140"/>
      <c r="I1708" s="118"/>
      <c r="J1708" s="118"/>
      <c r="K1708" s="135"/>
      <c r="L1708" s="118"/>
    </row>
    <row r="1709" spans="2:12">
      <c r="B1709" s="89"/>
      <c r="C1709" s="69" t="str">
        <f t="shared" ca="1" si="9"/>
        <v>Incompleto</v>
      </c>
      <c r="D1709" s="118"/>
      <c r="E1709" s="134"/>
      <c r="F1709" s="118"/>
      <c r="G1709" s="141"/>
      <c r="H1709" s="140"/>
      <c r="I1709" s="118"/>
      <c r="J1709" s="118"/>
      <c r="K1709" s="135"/>
      <c r="L1709" s="118"/>
    </row>
    <row r="1710" spans="2:12">
      <c r="B1710" s="89"/>
      <c r="C1710" s="69" t="str">
        <f t="shared" ca="1" si="9"/>
        <v>Incompleto</v>
      </c>
      <c r="D1710" s="118"/>
      <c r="E1710" s="134"/>
      <c r="F1710" s="118"/>
      <c r="G1710" s="141"/>
      <c r="H1710" s="140"/>
      <c r="I1710" s="118"/>
      <c r="J1710" s="118"/>
      <c r="K1710" s="135"/>
      <c r="L1710" s="118"/>
    </row>
    <row r="1711" spans="2:12">
      <c r="B1711" s="89"/>
      <c r="C1711" s="69" t="str">
        <f t="shared" ca="1" si="9"/>
        <v>Incompleto</v>
      </c>
      <c r="D1711" s="118"/>
      <c r="E1711" s="134"/>
      <c r="F1711" s="118"/>
      <c r="G1711" s="141"/>
      <c r="H1711" s="140"/>
      <c r="I1711" s="118"/>
      <c r="J1711" s="118"/>
      <c r="K1711" s="135"/>
      <c r="L1711" s="118"/>
    </row>
    <row r="1712" spans="2:12">
      <c r="B1712" s="89"/>
      <c r="C1712" s="69" t="str">
        <f t="shared" ca="1" si="9"/>
        <v>Incompleto</v>
      </c>
      <c r="D1712" s="118"/>
      <c r="E1712" s="134"/>
      <c r="F1712" s="118"/>
      <c r="G1712" s="141"/>
      <c r="H1712" s="140"/>
      <c r="I1712" s="118"/>
      <c r="J1712" s="118"/>
      <c r="K1712" s="135"/>
      <c r="L1712" s="118"/>
    </row>
    <row r="1713" spans="2:12">
      <c r="B1713" s="89"/>
      <c r="C1713" s="69" t="str">
        <f t="shared" ca="1" si="9"/>
        <v>Incompleto</v>
      </c>
      <c r="D1713" s="118"/>
      <c r="E1713" s="134"/>
      <c r="F1713" s="118"/>
      <c r="G1713" s="141"/>
      <c r="H1713" s="140"/>
      <c r="I1713" s="118"/>
      <c r="J1713" s="118"/>
      <c r="K1713" s="135"/>
      <c r="L1713" s="118"/>
    </row>
    <row r="1714" spans="2:12">
      <c r="B1714" s="89"/>
      <c r="C1714" s="69" t="str">
        <f t="shared" ca="1" si="9"/>
        <v>Incompleto</v>
      </c>
      <c r="D1714" s="118"/>
      <c r="E1714" s="134"/>
      <c r="F1714" s="118"/>
      <c r="G1714" s="141"/>
      <c r="H1714" s="140"/>
      <c r="I1714" s="118"/>
      <c r="J1714" s="118"/>
      <c r="K1714" s="135"/>
      <c r="L1714" s="118"/>
    </row>
    <row r="1715" spans="2:12">
      <c r="B1715" s="89"/>
      <c r="C1715" s="69" t="str">
        <f t="shared" ca="1" si="9"/>
        <v>Incompleto</v>
      </c>
      <c r="D1715" s="118"/>
      <c r="E1715" s="134"/>
      <c r="F1715" s="118"/>
      <c r="G1715" s="141"/>
      <c r="H1715" s="140"/>
      <c r="I1715" s="118"/>
      <c r="J1715" s="118"/>
      <c r="K1715" s="135"/>
      <c r="L1715" s="118"/>
    </row>
    <row r="1716" spans="2:12">
      <c r="B1716" s="89"/>
      <c r="C1716" s="69" t="str">
        <f t="shared" ca="1" si="9"/>
        <v>Incompleto</v>
      </c>
      <c r="D1716" s="118"/>
      <c r="E1716" s="134"/>
      <c r="F1716" s="118"/>
      <c r="G1716" s="141"/>
      <c r="H1716" s="140"/>
      <c r="I1716" s="118"/>
      <c r="J1716" s="118"/>
      <c r="K1716" s="135"/>
      <c r="L1716" s="118"/>
    </row>
    <row r="1717" spans="2:12">
      <c r="B1717" s="89"/>
      <c r="C1717" s="69" t="str">
        <f t="shared" ca="1" si="9"/>
        <v>Incompleto</v>
      </c>
      <c r="D1717" s="118"/>
      <c r="E1717" s="134"/>
      <c r="F1717" s="118"/>
      <c r="G1717" s="141"/>
      <c r="H1717" s="140"/>
      <c r="I1717" s="118"/>
      <c r="J1717" s="118"/>
      <c r="K1717" s="135"/>
      <c r="L1717" s="118"/>
    </row>
    <row r="1718" spans="2:12">
      <c r="B1718" s="89"/>
      <c r="C1718" s="69" t="str">
        <f t="shared" ca="1" si="9"/>
        <v>Incompleto</v>
      </c>
      <c r="D1718" s="118"/>
      <c r="E1718" s="134"/>
      <c r="F1718" s="118"/>
      <c r="G1718" s="141"/>
      <c r="H1718" s="140"/>
      <c r="I1718" s="118"/>
      <c r="J1718" s="118"/>
      <c r="K1718" s="135"/>
      <c r="L1718" s="118"/>
    </row>
    <row r="1719" spans="2:12">
      <c r="B1719" s="89"/>
      <c r="C1719" s="69" t="str">
        <f t="shared" ca="1" si="9"/>
        <v>Incompleto</v>
      </c>
      <c r="D1719" s="118"/>
      <c r="E1719" s="134"/>
      <c r="F1719" s="118"/>
      <c r="G1719" s="141"/>
      <c r="H1719" s="140"/>
      <c r="I1719" s="118"/>
      <c r="J1719" s="118"/>
      <c r="K1719" s="135"/>
      <c r="L1719" s="118"/>
    </row>
    <row r="1720" spans="2:12">
      <c r="B1720" s="89"/>
      <c r="C1720" s="69" t="str">
        <f t="shared" ca="1" si="9"/>
        <v>Incompleto</v>
      </c>
      <c r="D1720" s="118"/>
      <c r="E1720" s="134"/>
      <c r="F1720" s="118"/>
      <c r="G1720" s="141"/>
      <c r="H1720" s="140"/>
      <c r="I1720" s="118"/>
      <c r="J1720" s="118"/>
      <c r="K1720" s="135"/>
      <c r="L1720" s="118"/>
    </row>
    <row r="1721" spans="2:12">
      <c r="B1721" s="89"/>
      <c r="C1721" s="69" t="str">
        <f t="shared" ca="1" si="9"/>
        <v>Incompleto</v>
      </c>
      <c r="D1721" s="118"/>
      <c r="E1721" s="134"/>
      <c r="F1721" s="118"/>
      <c r="G1721" s="141"/>
      <c r="H1721" s="140"/>
      <c r="I1721" s="118"/>
      <c r="J1721" s="118"/>
      <c r="K1721" s="135"/>
      <c r="L1721" s="118"/>
    </row>
    <row r="1722" spans="2:12">
      <c r="B1722" s="89"/>
      <c r="C1722" s="69" t="str">
        <f t="shared" ca="1" si="9"/>
        <v>Incompleto</v>
      </c>
      <c r="D1722" s="118"/>
      <c r="E1722" s="134"/>
      <c r="F1722" s="118"/>
      <c r="G1722" s="141"/>
      <c r="H1722" s="140"/>
      <c r="I1722" s="118"/>
      <c r="J1722" s="118"/>
      <c r="K1722" s="135"/>
      <c r="L1722" s="118"/>
    </row>
    <row r="1723" spans="2:12">
      <c r="B1723" s="89"/>
      <c r="C1723" s="69" t="str">
        <f t="shared" ca="1" si="9"/>
        <v>Incompleto</v>
      </c>
      <c r="D1723" s="118"/>
      <c r="E1723" s="134"/>
      <c r="F1723" s="118"/>
      <c r="G1723" s="141"/>
      <c r="H1723" s="140"/>
      <c r="I1723" s="118"/>
      <c r="J1723" s="118"/>
      <c r="K1723" s="135"/>
      <c r="L1723" s="118"/>
    </row>
    <row r="1724" spans="2:12">
      <c r="B1724" s="89"/>
      <c r="C1724" s="69" t="str">
        <f t="shared" ca="1" si="9"/>
        <v>Incompleto</v>
      </c>
      <c r="D1724" s="118"/>
      <c r="E1724" s="134"/>
      <c r="F1724" s="118"/>
      <c r="G1724" s="141"/>
      <c r="H1724" s="140"/>
      <c r="I1724" s="118"/>
      <c r="J1724" s="118"/>
      <c r="K1724" s="135"/>
      <c r="L1724" s="118"/>
    </row>
    <row r="1725" spans="2:12">
      <c r="B1725" s="89"/>
      <c r="C1725" s="69" t="str">
        <f t="shared" ca="1" si="9"/>
        <v>Incompleto</v>
      </c>
      <c r="D1725" s="118"/>
      <c r="E1725" s="134"/>
      <c r="F1725" s="118"/>
      <c r="G1725" s="141"/>
      <c r="H1725" s="140"/>
      <c r="I1725" s="118"/>
      <c r="J1725" s="118"/>
      <c r="K1725" s="135"/>
      <c r="L1725" s="118"/>
    </row>
    <row r="1726" spans="2:12">
      <c r="B1726" s="89"/>
      <c r="C1726" s="69" t="str">
        <f t="shared" ca="1" si="9"/>
        <v>Incompleto</v>
      </c>
      <c r="D1726" s="118"/>
      <c r="E1726" s="134"/>
      <c r="F1726" s="118"/>
      <c r="G1726" s="141"/>
      <c r="H1726" s="140"/>
      <c r="I1726" s="118"/>
      <c r="J1726" s="118"/>
      <c r="K1726" s="135"/>
      <c r="L1726" s="118"/>
    </row>
    <row r="1727" spans="2:12">
      <c r="B1727" s="89"/>
      <c r="C1727" s="69" t="str">
        <f t="shared" ca="1" si="9"/>
        <v>Incompleto</v>
      </c>
      <c r="D1727" s="118"/>
      <c r="E1727" s="134"/>
      <c r="F1727" s="118"/>
      <c r="G1727" s="141"/>
      <c r="H1727" s="140"/>
      <c r="I1727" s="118"/>
      <c r="J1727" s="118"/>
      <c r="K1727" s="135"/>
      <c r="L1727" s="118"/>
    </row>
    <row r="1728" spans="2:12">
      <c r="B1728" s="89"/>
      <c r="C1728" s="69" t="str">
        <f t="shared" ca="1" si="9"/>
        <v>Incompleto</v>
      </c>
      <c r="D1728" s="118"/>
      <c r="E1728" s="134"/>
      <c r="F1728" s="118"/>
      <c r="G1728" s="141"/>
      <c r="H1728" s="140"/>
      <c r="I1728" s="118"/>
      <c r="J1728" s="118"/>
      <c r="K1728" s="135"/>
      <c r="L1728" s="118"/>
    </row>
    <row r="1729" spans="2:12">
      <c r="B1729" s="89"/>
      <c r="C1729" s="69" t="str">
        <f t="shared" ca="1" si="9"/>
        <v>Incompleto</v>
      </c>
      <c r="D1729" s="118"/>
      <c r="E1729" s="134"/>
      <c r="F1729" s="118"/>
      <c r="G1729" s="141"/>
      <c r="H1729" s="140"/>
      <c r="I1729" s="118"/>
      <c r="J1729" s="118"/>
      <c r="K1729" s="135"/>
      <c r="L1729" s="118"/>
    </row>
    <row r="1730" spans="2:12">
      <c r="B1730" s="89"/>
      <c r="C1730" s="69" t="str">
        <f t="shared" ca="1" si="9"/>
        <v>Incompleto</v>
      </c>
      <c r="D1730" s="118"/>
      <c r="E1730" s="134"/>
      <c r="F1730" s="118"/>
      <c r="G1730" s="141"/>
      <c r="H1730" s="140"/>
      <c r="I1730" s="118"/>
      <c r="J1730" s="118"/>
      <c r="K1730" s="135"/>
      <c r="L1730" s="118"/>
    </row>
    <row r="1731" spans="2:12">
      <c r="B1731" s="89"/>
      <c r="C1731" s="69" t="str">
        <f t="shared" ca="1" si="9"/>
        <v>Incompleto</v>
      </c>
      <c r="D1731" s="118"/>
      <c r="E1731" s="134"/>
      <c r="F1731" s="118"/>
      <c r="G1731" s="141"/>
      <c r="H1731" s="140"/>
      <c r="I1731" s="118"/>
      <c r="J1731" s="118"/>
      <c r="K1731" s="135"/>
      <c r="L1731" s="118"/>
    </row>
    <row r="1732" spans="2:12">
      <c r="B1732" s="89"/>
      <c r="C1732" s="69" t="str">
        <f t="shared" ca="1" si="9"/>
        <v>Incompleto</v>
      </c>
      <c r="D1732" s="118"/>
      <c r="E1732" s="134"/>
      <c r="F1732" s="118"/>
      <c r="G1732" s="141"/>
      <c r="H1732" s="140"/>
      <c r="I1732" s="118"/>
      <c r="J1732" s="118"/>
      <c r="K1732" s="135"/>
      <c r="L1732" s="118"/>
    </row>
    <row r="1733" spans="2:12">
      <c r="B1733" s="89"/>
      <c r="C1733" s="69" t="str">
        <f t="shared" ca="1" si="9"/>
        <v>Incompleto</v>
      </c>
      <c r="D1733" s="118"/>
      <c r="E1733" s="134"/>
      <c r="F1733" s="118"/>
      <c r="G1733" s="141"/>
      <c r="H1733" s="140"/>
      <c r="I1733" s="118"/>
      <c r="J1733" s="118"/>
      <c r="K1733" s="135"/>
      <c r="L1733" s="118"/>
    </row>
    <row r="1734" spans="2:12">
      <c r="B1734" s="89"/>
      <c r="C1734" s="69" t="str">
        <f t="shared" ca="1" si="9"/>
        <v>Incompleto</v>
      </c>
      <c r="D1734" s="118"/>
      <c r="E1734" s="134"/>
      <c r="F1734" s="118"/>
      <c r="G1734" s="141"/>
      <c r="H1734" s="140"/>
      <c r="I1734" s="118"/>
      <c r="J1734" s="118"/>
      <c r="K1734" s="135"/>
      <c r="L1734" s="118"/>
    </row>
    <row r="1735" spans="2:12">
      <c r="B1735" s="89"/>
      <c r="C1735" s="69" t="str">
        <f t="shared" ca="1" si="9"/>
        <v>Incompleto</v>
      </c>
      <c r="D1735" s="118"/>
      <c r="E1735" s="134"/>
      <c r="F1735" s="118"/>
      <c r="G1735" s="141"/>
      <c r="H1735" s="140"/>
      <c r="I1735" s="118"/>
      <c r="J1735" s="118"/>
      <c r="K1735" s="135"/>
      <c r="L1735" s="118"/>
    </row>
    <row r="1736" spans="2:12">
      <c r="B1736" s="89"/>
      <c r="C1736" s="69" t="str">
        <f t="shared" ca="1" si="9"/>
        <v>Incompleto</v>
      </c>
      <c r="D1736" s="118"/>
      <c r="E1736" s="134"/>
      <c r="F1736" s="118"/>
      <c r="G1736" s="141"/>
      <c r="H1736" s="140"/>
      <c r="I1736" s="118"/>
      <c r="J1736" s="118"/>
      <c r="K1736" s="135"/>
      <c r="L1736" s="118"/>
    </row>
    <row r="1737" spans="2:12">
      <c r="B1737" s="89"/>
      <c r="C1737" s="69" t="str">
        <f t="shared" ca="1" si="9"/>
        <v>Incompleto</v>
      </c>
      <c r="D1737" s="118"/>
      <c r="E1737" s="134"/>
      <c r="F1737" s="118"/>
      <c r="G1737" s="141"/>
      <c r="H1737" s="140"/>
      <c r="I1737" s="118"/>
      <c r="J1737" s="118"/>
      <c r="K1737" s="135"/>
      <c r="L1737" s="118"/>
    </row>
    <row r="1738" spans="2:12">
      <c r="B1738" s="89"/>
      <c r="C1738" s="69" t="str">
        <f t="shared" ca="1" si="9"/>
        <v>Incompleto</v>
      </c>
      <c r="D1738" s="118"/>
      <c r="E1738" s="134"/>
      <c r="F1738" s="118"/>
      <c r="G1738" s="141"/>
      <c r="H1738" s="140"/>
      <c r="I1738" s="118"/>
      <c r="J1738" s="118"/>
      <c r="K1738" s="135"/>
      <c r="L1738" s="118"/>
    </row>
    <row r="1739" spans="2:12">
      <c r="B1739" s="89"/>
      <c r="C1739" s="69" t="str">
        <f t="shared" ca="1" si="9"/>
        <v>Incompleto</v>
      </c>
      <c r="D1739" s="118"/>
      <c r="E1739" s="134"/>
      <c r="F1739" s="118"/>
      <c r="G1739" s="141"/>
      <c r="H1739" s="140"/>
      <c r="I1739" s="118"/>
      <c r="J1739" s="118"/>
      <c r="K1739" s="135"/>
      <c r="L1739" s="118"/>
    </row>
    <row r="1740" spans="2:12">
      <c r="B1740" s="89"/>
      <c r="C1740" s="69" t="str">
        <f t="shared" ca="1" si="9"/>
        <v>Incompleto</v>
      </c>
      <c r="D1740" s="118"/>
      <c r="E1740" s="134"/>
      <c r="F1740" s="118"/>
      <c r="G1740" s="141"/>
      <c r="H1740" s="140"/>
      <c r="I1740" s="118"/>
      <c r="J1740" s="118"/>
      <c r="K1740" s="135"/>
      <c r="L1740" s="118"/>
    </row>
    <row r="1741" spans="2:12">
      <c r="B1741" s="89"/>
      <c r="C1741" s="69" t="str">
        <f t="shared" ca="1" si="9"/>
        <v>Incompleto</v>
      </c>
      <c r="D1741" s="118"/>
      <c r="E1741" s="134"/>
      <c r="F1741" s="118"/>
      <c r="G1741" s="141"/>
      <c r="H1741" s="140"/>
      <c r="I1741" s="118"/>
      <c r="J1741" s="118"/>
      <c r="K1741" s="135"/>
      <c r="L1741" s="118"/>
    </row>
    <row r="1742" spans="2:12">
      <c r="B1742" s="89"/>
      <c r="C1742" s="69" t="str">
        <f t="shared" ca="1" si="9"/>
        <v>Incompleto</v>
      </c>
      <c r="D1742" s="118"/>
      <c r="E1742" s="134"/>
      <c r="F1742" s="118"/>
      <c r="G1742" s="141"/>
      <c r="H1742" s="140"/>
      <c r="I1742" s="118"/>
      <c r="J1742" s="118"/>
      <c r="K1742" s="135"/>
      <c r="L1742" s="118"/>
    </row>
    <row r="1743" spans="2:12">
      <c r="B1743" s="89"/>
      <c r="C1743" s="69" t="str">
        <f t="shared" ca="1" si="9"/>
        <v>Incompleto</v>
      </c>
      <c r="D1743" s="118"/>
      <c r="E1743" s="134"/>
      <c r="F1743" s="118"/>
      <c r="G1743" s="141"/>
      <c r="H1743" s="140"/>
      <c r="I1743" s="118"/>
      <c r="J1743" s="118"/>
      <c r="K1743" s="135"/>
      <c r="L1743" s="118"/>
    </row>
    <row r="1744" spans="2:12">
      <c r="B1744" s="89"/>
      <c r="C1744" s="69" t="str">
        <f t="shared" ca="1" si="9"/>
        <v>Incompleto</v>
      </c>
      <c r="D1744" s="118"/>
      <c r="E1744" s="134"/>
      <c r="F1744" s="118"/>
      <c r="G1744" s="141"/>
      <c r="H1744" s="140"/>
      <c r="I1744" s="118"/>
      <c r="J1744" s="118"/>
      <c r="K1744" s="135"/>
      <c r="L1744" s="118"/>
    </row>
    <row r="1745" spans="2:12">
      <c r="B1745" s="89"/>
      <c r="C1745" s="69" t="str">
        <f t="shared" ca="1" si="9"/>
        <v>Incompleto</v>
      </c>
      <c r="D1745" s="118"/>
      <c r="E1745" s="134"/>
      <c r="F1745" s="118"/>
      <c r="G1745" s="141"/>
      <c r="H1745" s="140"/>
      <c r="I1745" s="118"/>
      <c r="J1745" s="118"/>
      <c r="K1745" s="135"/>
      <c r="L1745" s="118"/>
    </row>
    <row r="1746" spans="2:12">
      <c r="B1746" s="89"/>
      <c r="C1746" s="69" t="str">
        <f t="shared" ca="1" si="9"/>
        <v>Incompleto</v>
      </c>
      <c r="D1746" s="118"/>
      <c r="E1746" s="134"/>
      <c r="F1746" s="118"/>
      <c r="G1746" s="141"/>
      <c r="H1746" s="140"/>
      <c r="I1746" s="118"/>
      <c r="J1746" s="118"/>
      <c r="K1746" s="135"/>
      <c r="L1746" s="118"/>
    </row>
    <row r="1747" spans="2:12">
      <c r="B1747" s="89"/>
      <c r="C1747" s="69" t="str">
        <f t="shared" ca="1" si="9"/>
        <v>Incompleto</v>
      </c>
      <c r="D1747" s="118"/>
      <c r="E1747" s="134"/>
      <c r="F1747" s="118"/>
      <c r="G1747" s="141"/>
      <c r="H1747" s="140"/>
      <c r="I1747" s="118"/>
      <c r="J1747" s="118"/>
      <c r="K1747" s="135"/>
      <c r="L1747" s="118"/>
    </row>
    <row r="1748" spans="2:12">
      <c r="B1748" s="89"/>
      <c r="C1748" s="69" t="str">
        <f t="shared" ca="1" si="9"/>
        <v>Incompleto</v>
      </c>
      <c r="D1748" s="118"/>
      <c r="E1748" s="134"/>
      <c r="F1748" s="118"/>
      <c r="G1748" s="141"/>
      <c r="H1748" s="140"/>
      <c r="I1748" s="118"/>
      <c r="J1748" s="118"/>
      <c r="K1748" s="135"/>
      <c r="L1748" s="118"/>
    </row>
    <row r="1749" spans="2:12">
      <c r="B1749" s="89"/>
      <c r="C1749" s="69" t="str">
        <f t="shared" ca="1" si="9"/>
        <v>Incompleto</v>
      </c>
      <c r="D1749" s="118"/>
      <c r="E1749" s="134"/>
      <c r="F1749" s="118"/>
      <c r="G1749" s="141"/>
      <c r="H1749" s="140"/>
      <c r="I1749" s="118"/>
      <c r="J1749" s="118"/>
      <c r="K1749" s="135"/>
      <c r="L1749" s="118"/>
    </row>
    <row r="1750" spans="2:12">
      <c r="B1750" s="89"/>
      <c r="C1750" s="69" t="str">
        <f t="shared" ca="1" si="9"/>
        <v>Incompleto</v>
      </c>
      <c r="D1750" s="118"/>
      <c r="E1750" s="134"/>
      <c r="F1750" s="118"/>
      <c r="G1750" s="141"/>
      <c r="H1750" s="140"/>
      <c r="I1750" s="118"/>
      <c r="J1750" s="118"/>
      <c r="K1750" s="135"/>
      <c r="L1750" s="118"/>
    </row>
    <row r="1751" spans="2:12">
      <c r="B1751" s="89"/>
      <c r="C1751" s="69" t="str">
        <f t="shared" ca="1" si="9"/>
        <v>Incompleto</v>
      </c>
      <c r="D1751" s="118"/>
      <c r="E1751" s="134"/>
      <c r="F1751" s="118"/>
      <c r="G1751" s="141"/>
      <c r="H1751" s="140"/>
      <c r="I1751" s="118"/>
      <c r="J1751" s="118"/>
      <c r="K1751" s="135"/>
      <c r="L1751" s="118"/>
    </row>
    <row r="1752" spans="2:12">
      <c r="B1752" s="89"/>
      <c r="C1752" s="69" t="str">
        <f t="shared" ca="1" si="9"/>
        <v>Incompleto</v>
      </c>
      <c r="D1752" s="118"/>
      <c r="E1752" s="134"/>
      <c r="F1752" s="118"/>
      <c r="G1752" s="141"/>
      <c r="H1752" s="140"/>
      <c r="I1752" s="118"/>
      <c r="J1752" s="118"/>
      <c r="K1752" s="135"/>
      <c r="L1752" s="118"/>
    </row>
    <row r="1753" spans="2:12">
      <c r="B1753" s="89"/>
      <c r="C1753" s="69" t="str">
        <f t="shared" ca="1" si="9"/>
        <v>Incompleto</v>
      </c>
      <c r="D1753" s="118"/>
      <c r="E1753" s="134"/>
      <c r="F1753" s="118"/>
      <c r="G1753" s="141"/>
      <c r="H1753" s="140"/>
      <c r="I1753" s="118"/>
      <c r="J1753" s="118"/>
      <c r="K1753" s="135"/>
      <c r="L1753" s="118"/>
    </row>
    <row r="1754" spans="2:12">
      <c r="B1754" s="89"/>
      <c r="C1754" s="69" t="str">
        <f t="shared" ca="1" si="9"/>
        <v>Incompleto</v>
      </c>
      <c r="D1754" s="118"/>
      <c r="E1754" s="134"/>
      <c r="F1754" s="118"/>
      <c r="G1754" s="141"/>
      <c r="H1754" s="140"/>
      <c r="I1754" s="118"/>
      <c r="J1754" s="118"/>
      <c r="K1754" s="135"/>
      <c r="L1754" s="118"/>
    </row>
    <row r="1755" spans="2:12">
      <c r="B1755" s="89"/>
      <c r="C1755" s="69" t="str">
        <f t="shared" ca="1" si="9"/>
        <v>Incompleto</v>
      </c>
      <c r="D1755" s="118"/>
      <c r="E1755" s="134"/>
      <c r="F1755" s="118"/>
      <c r="G1755" s="141"/>
      <c r="H1755" s="140"/>
      <c r="I1755" s="118"/>
      <c r="J1755" s="118"/>
      <c r="K1755" s="135"/>
      <c r="L1755" s="118"/>
    </row>
    <row r="1756" spans="2:12">
      <c r="B1756" s="89"/>
      <c r="C1756" s="69" t="str">
        <f t="shared" ca="1" si="9"/>
        <v>Incompleto</v>
      </c>
      <c r="D1756" s="118"/>
      <c r="E1756" s="134"/>
      <c r="F1756" s="118"/>
      <c r="G1756" s="141"/>
      <c r="H1756" s="140"/>
      <c r="I1756" s="118"/>
      <c r="J1756" s="118"/>
      <c r="K1756" s="135"/>
      <c r="L1756" s="118"/>
    </row>
    <row r="1757" spans="2:12">
      <c r="B1757" s="89"/>
      <c r="C1757" s="69" t="str">
        <f t="shared" ca="1" si="9"/>
        <v>Incompleto</v>
      </c>
      <c r="D1757" s="118"/>
      <c r="E1757" s="134"/>
      <c r="F1757" s="118"/>
      <c r="G1757" s="141"/>
      <c r="H1757" s="140"/>
      <c r="I1757" s="118"/>
      <c r="J1757" s="118"/>
      <c r="K1757" s="135"/>
      <c r="L1757" s="118"/>
    </row>
    <row r="1758" spans="2:12">
      <c r="B1758" s="89"/>
      <c r="C1758" s="69" t="str">
        <f t="shared" ca="1" si="9"/>
        <v>Incompleto</v>
      </c>
      <c r="D1758" s="118"/>
      <c r="E1758" s="134"/>
      <c r="F1758" s="118"/>
      <c r="G1758" s="141"/>
      <c r="H1758" s="140"/>
      <c r="I1758" s="118"/>
      <c r="J1758" s="118"/>
      <c r="K1758" s="135"/>
      <c r="L1758" s="118"/>
    </row>
    <row r="1759" spans="2:12">
      <c r="B1759" s="89"/>
      <c r="C1759" s="69" t="str">
        <f t="shared" ca="1" si="9"/>
        <v>Incompleto</v>
      </c>
      <c r="D1759" s="118"/>
      <c r="E1759" s="134"/>
      <c r="F1759" s="118"/>
      <c r="G1759" s="141"/>
      <c r="H1759" s="140"/>
      <c r="I1759" s="118"/>
      <c r="J1759" s="118"/>
      <c r="K1759" s="135"/>
      <c r="L1759" s="118"/>
    </row>
    <row r="1760" spans="2:12">
      <c r="B1760" s="89"/>
      <c r="C1760" s="69" t="str">
        <f t="shared" ca="1" si="9"/>
        <v>Incompleto</v>
      </c>
      <c r="D1760" s="118"/>
      <c r="E1760" s="134"/>
      <c r="F1760" s="118"/>
      <c r="G1760" s="141"/>
      <c r="H1760" s="140"/>
      <c r="I1760" s="118"/>
      <c r="J1760" s="118"/>
      <c r="K1760" s="135"/>
      <c r="L1760" s="118"/>
    </row>
    <row r="1761" spans="2:12">
      <c r="B1761" s="89"/>
      <c r="C1761" s="69" t="str">
        <f t="shared" ca="1" si="9"/>
        <v>Incompleto</v>
      </c>
      <c r="D1761" s="118"/>
      <c r="E1761" s="134"/>
      <c r="F1761" s="118"/>
      <c r="G1761" s="141"/>
      <c r="H1761" s="140"/>
      <c r="I1761" s="118"/>
      <c r="J1761" s="118"/>
      <c r="K1761" s="135"/>
      <c r="L1761" s="118"/>
    </row>
    <row r="1762" spans="2:12">
      <c r="B1762" s="89"/>
      <c r="C1762" s="69" t="str">
        <f t="shared" ca="1" si="9"/>
        <v>Incompleto</v>
      </c>
      <c r="D1762" s="118"/>
      <c r="E1762" s="134"/>
      <c r="F1762" s="118"/>
      <c r="G1762" s="141"/>
      <c r="H1762" s="140"/>
      <c r="I1762" s="118"/>
      <c r="J1762" s="118"/>
      <c r="K1762" s="135"/>
      <c r="L1762" s="118"/>
    </row>
    <row r="1763" spans="2:12">
      <c r="B1763" s="89"/>
      <c r="C1763" s="69" t="str">
        <f t="shared" ca="1" si="9"/>
        <v>Incompleto</v>
      </c>
      <c r="D1763" s="118"/>
      <c r="E1763" s="134"/>
      <c r="F1763" s="118"/>
      <c r="G1763" s="141"/>
      <c r="H1763" s="140"/>
      <c r="I1763" s="118"/>
      <c r="J1763" s="118"/>
      <c r="K1763" s="135"/>
      <c r="L1763" s="118"/>
    </row>
    <row r="1764" spans="2:12">
      <c r="B1764" s="89"/>
      <c r="C1764" s="69" t="str">
        <f t="shared" ca="1" si="9"/>
        <v>Incompleto</v>
      </c>
      <c r="D1764" s="118"/>
      <c r="E1764" s="134"/>
      <c r="F1764" s="118"/>
      <c r="G1764" s="141"/>
      <c r="H1764" s="140"/>
      <c r="I1764" s="118"/>
      <c r="J1764" s="118"/>
      <c r="K1764" s="135"/>
      <c r="L1764" s="118"/>
    </row>
    <row r="1765" spans="2:12">
      <c r="B1765" s="89"/>
      <c r="C1765" s="69" t="str">
        <f t="shared" ca="1" si="9"/>
        <v>Incompleto</v>
      </c>
      <c r="D1765" s="118"/>
      <c r="E1765" s="134"/>
      <c r="F1765" s="118"/>
      <c r="G1765" s="141"/>
      <c r="H1765" s="140"/>
      <c r="I1765" s="118"/>
      <c r="J1765" s="118"/>
      <c r="K1765" s="135"/>
      <c r="L1765" s="118"/>
    </row>
    <row r="1766" spans="2:12">
      <c r="B1766" s="89"/>
      <c r="C1766" s="69" t="str">
        <f t="shared" ca="1" si="9"/>
        <v>Incompleto</v>
      </c>
      <c r="D1766" s="118"/>
      <c r="E1766" s="134"/>
      <c r="F1766" s="118"/>
      <c r="G1766" s="141"/>
      <c r="H1766" s="140"/>
      <c r="I1766" s="118"/>
      <c r="J1766" s="118"/>
      <c r="K1766" s="135"/>
      <c r="L1766" s="118"/>
    </row>
    <row r="1767" spans="2:12">
      <c r="B1767" s="89"/>
      <c r="C1767" s="69" t="str">
        <f t="shared" ca="1" si="9"/>
        <v>Incompleto</v>
      </c>
      <c r="D1767" s="118"/>
      <c r="E1767" s="134"/>
      <c r="F1767" s="118"/>
      <c r="G1767" s="141"/>
      <c r="H1767" s="140"/>
      <c r="I1767" s="118"/>
      <c r="J1767" s="118"/>
      <c r="K1767" s="135"/>
      <c r="L1767" s="118"/>
    </row>
    <row r="1768" spans="2:12">
      <c r="B1768" s="89"/>
      <c r="C1768" s="69" t="str">
        <f t="shared" ca="1" si="9"/>
        <v>Incompleto</v>
      </c>
      <c r="D1768" s="118"/>
      <c r="E1768" s="134"/>
      <c r="F1768" s="118"/>
      <c r="G1768" s="141"/>
      <c r="H1768" s="140"/>
      <c r="I1768" s="118"/>
      <c r="J1768" s="118"/>
      <c r="K1768" s="135"/>
      <c r="L1768" s="118"/>
    </row>
    <row r="1769" spans="2:12">
      <c r="B1769" s="89"/>
      <c r="C1769" s="69" t="str">
        <f t="shared" ca="1" si="9"/>
        <v>Incompleto</v>
      </c>
      <c r="D1769" s="118"/>
      <c r="E1769" s="134"/>
      <c r="F1769" s="118"/>
      <c r="G1769" s="141"/>
      <c r="H1769" s="140"/>
      <c r="I1769" s="118"/>
      <c r="J1769" s="118"/>
      <c r="K1769" s="135"/>
      <c r="L1769" s="118"/>
    </row>
    <row r="1770" spans="2:12">
      <c r="B1770" s="89"/>
      <c r="C1770" s="69" t="str">
        <f t="shared" ca="1" si="9"/>
        <v>Incompleto</v>
      </c>
      <c r="D1770" s="118"/>
      <c r="E1770" s="134"/>
      <c r="F1770" s="118"/>
      <c r="G1770" s="141"/>
      <c r="H1770" s="140"/>
      <c r="I1770" s="118"/>
      <c r="J1770" s="118"/>
      <c r="K1770" s="135"/>
      <c r="L1770" s="118"/>
    </row>
    <row r="1771" spans="2:12">
      <c r="B1771" s="89"/>
      <c r="C1771" s="69" t="str">
        <f t="shared" ca="1" si="9"/>
        <v>Incompleto</v>
      </c>
      <c r="D1771" s="118"/>
      <c r="E1771" s="134"/>
      <c r="F1771" s="118"/>
      <c r="G1771" s="141"/>
      <c r="H1771" s="140"/>
      <c r="I1771" s="118"/>
      <c r="J1771" s="118"/>
      <c r="K1771" s="135"/>
      <c r="L1771" s="118"/>
    </row>
    <row r="1772" spans="2:12">
      <c r="B1772" s="89"/>
      <c r="C1772" s="69" t="str">
        <f t="shared" ca="1" si="9"/>
        <v>Incompleto</v>
      </c>
      <c r="D1772" s="118"/>
      <c r="E1772" s="134"/>
      <c r="F1772" s="118"/>
      <c r="G1772" s="141"/>
      <c r="H1772" s="140"/>
      <c r="I1772" s="118"/>
      <c r="J1772" s="118"/>
      <c r="K1772" s="135"/>
      <c r="L1772" s="118"/>
    </row>
    <row r="1773" spans="2:12">
      <c r="B1773" s="89"/>
      <c r="C1773" s="69" t="str">
        <f t="shared" ca="1" si="9"/>
        <v>Incompleto</v>
      </c>
      <c r="D1773" s="118"/>
      <c r="E1773" s="134"/>
      <c r="F1773" s="118"/>
      <c r="G1773" s="141"/>
      <c r="H1773" s="140"/>
      <c r="I1773" s="118"/>
      <c r="J1773" s="118"/>
      <c r="K1773" s="135"/>
      <c r="L1773" s="118"/>
    </row>
    <row r="1774" spans="2:12">
      <c r="B1774" s="89"/>
      <c r="C1774" s="69" t="str">
        <f t="shared" ca="1" si="9"/>
        <v>Incompleto</v>
      </c>
      <c r="D1774" s="118"/>
      <c r="E1774" s="134"/>
      <c r="F1774" s="118"/>
      <c r="G1774" s="141"/>
      <c r="H1774" s="140"/>
      <c r="I1774" s="118"/>
      <c r="J1774" s="118"/>
      <c r="K1774" s="135"/>
      <c r="L1774" s="118"/>
    </row>
    <row r="1775" spans="2:12">
      <c r="B1775" s="89"/>
      <c r="C1775" s="69" t="str">
        <f t="shared" ca="1" si="9"/>
        <v>Incompleto</v>
      </c>
      <c r="D1775" s="118"/>
      <c r="E1775" s="134"/>
      <c r="F1775" s="118"/>
      <c r="G1775" s="141"/>
      <c r="H1775" s="140"/>
      <c r="I1775" s="118"/>
      <c r="J1775" s="118"/>
      <c r="K1775" s="135"/>
      <c r="L1775" s="118"/>
    </row>
    <row r="1776" spans="2:12">
      <c r="B1776" s="89"/>
      <c r="C1776" s="69" t="str">
        <f t="shared" ca="1" si="9"/>
        <v>Incompleto</v>
      </c>
      <c r="D1776" s="118"/>
      <c r="E1776" s="134"/>
      <c r="F1776" s="118"/>
      <c r="G1776" s="141"/>
      <c r="H1776" s="140"/>
      <c r="I1776" s="118"/>
      <c r="J1776" s="118"/>
      <c r="K1776" s="135"/>
      <c r="L1776" s="118"/>
    </row>
    <row r="1777" spans="2:12">
      <c r="B1777" s="89"/>
      <c r="C1777" s="69" t="str">
        <f t="shared" ca="1" si="9"/>
        <v>Incompleto</v>
      </c>
      <c r="D1777" s="118"/>
      <c r="E1777" s="134"/>
      <c r="F1777" s="118"/>
      <c r="G1777" s="141"/>
      <c r="H1777" s="140"/>
      <c r="I1777" s="118"/>
      <c r="J1777" s="118"/>
      <c r="K1777" s="135"/>
      <c r="L1777" s="118"/>
    </row>
    <row r="1778" spans="2:12">
      <c r="B1778" s="89"/>
      <c r="C1778" s="69" t="str">
        <f t="shared" ca="1" si="9"/>
        <v>Incompleto</v>
      </c>
      <c r="D1778" s="118"/>
      <c r="E1778" s="134"/>
      <c r="F1778" s="118"/>
      <c r="G1778" s="141"/>
      <c r="H1778" s="140"/>
      <c r="I1778" s="118"/>
      <c r="J1778" s="118"/>
      <c r="K1778" s="135"/>
      <c r="L1778" s="118"/>
    </row>
    <row r="1779" spans="2:12">
      <c r="B1779" s="89"/>
      <c r="C1779" s="69" t="str">
        <f t="shared" ca="1" si="9"/>
        <v>Incompleto</v>
      </c>
      <c r="D1779" s="118"/>
      <c r="E1779" s="134"/>
      <c r="F1779" s="118"/>
      <c r="G1779" s="141"/>
      <c r="H1779" s="140"/>
      <c r="I1779" s="118"/>
      <c r="J1779" s="118"/>
      <c r="K1779" s="135"/>
      <c r="L1779" s="118"/>
    </row>
    <row r="1780" spans="2:12">
      <c r="B1780" s="89"/>
      <c r="C1780" s="69" t="str">
        <f t="shared" ca="1" si="9"/>
        <v>Incompleto</v>
      </c>
      <c r="D1780" s="118"/>
      <c r="E1780" s="134"/>
      <c r="F1780" s="118"/>
      <c r="G1780" s="141"/>
      <c r="H1780" s="140"/>
      <c r="I1780" s="118"/>
      <c r="J1780" s="118"/>
      <c r="K1780" s="135"/>
      <c r="L1780" s="118"/>
    </row>
    <row r="1781" spans="2:12">
      <c r="B1781" s="89"/>
      <c r="C1781" s="69" t="str">
        <f t="shared" ca="1" si="9"/>
        <v>Incompleto</v>
      </c>
      <c r="D1781" s="118"/>
      <c r="E1781" s="134"/>
      <c r="F1781" s="118"/>
      <c r="G1781" s="141"/>
      <c r="H1781" s="140"/>
      <c r="I1781" s="118"/>
      <c r="J1781" s="118"/>
      <c r="K1781" s="135"/>
      <c r="L1781" s="118"/>
    </row>
    <row r="1782" spans="2:12">
      <c r="B1782" s="89"/>
      <c r="C1782" s="69" t="str">
        <f t="shared" ca="1" si="9"/>
        <v>Incompleto</v>
      </c>
      <c r="D1782" s="118"/>
      <c r="E1782" s="134"/>
      <c r="F1782" s="118"/>
      <c r="G1782" s="141"/>
      <c r="H1782" s="140"/>
      <c r="I1782" s="118"/>
      <c r="J1782" s="118"/>
      <c r="K1782" s="135"/>
      <c r="L1782" s="118"/>
    </row>
    <row r="1783" spans="2:12">
      <c r="B1783" s="89"/>
      <c r="C1783" s="69" t="str">
        <f t="shared" ca="1" si="9"/>
        <v>Incompleto</v>
      </c>
      <c r="D1783" s="118"/>
      <c r="E1783" s="134"/>
      <c r="F1783" s="118"/>
      <c r="G1783" s="141"/>
      <c r="H1783" s="140"/>
      <c r="I1783" s="118"/>
      <c r="J1783" s="118"/>
      <c r="K1783" s="135"/>
      <c r="L1783" s="118"/>
    </row>
    <row r="1784" spans="2:12">
      <c r="B1784" s="89"/>
      <c r="C1784" s="69" t="str">
        <f t="shared" ca="1" si="9"/>
        <v>Incompleto</v>
      </c>
      <c r="D1784" s="118"/>
      <c r="E1784" s="134"/>
      <c r="F1784" s="118"/>
      <c r="G1784" s="141"/>
      <c r="H1784" s="140"/>
      <c r="I1784" s="118"/>
      <c r="J1784" s="118"/>
      <c r="K1784" s="135"/>
      <c r="L1784" s="118"/>
    </row>
    <row r="1785" spans="2:12">
      <c r="B1785" s="89"/>
      <c r="C1785" s="69" t="str">
        <f t="shared" ca="1" si="9"/>
        <v>Incompleto</v>
      </c>
      <c r="D1785" s="118"/>
      <c r="E1785" s="134"/>
      <c r="F1785" s="118"/>
      <c r="G1785" s="141"/>
      <c r="H1785" s="140"/>
      <c r="I1785" s="118"/>
      <c r="J1785" s="118"/>
      <c r="K1785" s="135"/>
      <c r="L1785" s="118"/>
    </row>
    <row r="1786" spans="2:12">
      <c r="B1786" s="89"/>
      <c r="C1786" s="69" t="str">
        <f t="shared" ca="1" si="9"/>
        <v>Incompleto</v>
      </c>
      <c r="D1786" s="118"/>
      <c r="E1786" s="134"/>
      <c r="F1786" s="118"/>
      <c r="G1786" s="141"/>
      <c r="H1786" s="140"/>
      <c r="I1786" s="118"/>
      <c r="J1786" s="118"/>
      <c r="K1786" s="135"/>
      <c r="L1786" s="118"/>
    </row>
    <row r="1787" spans="2:12">
      <c r="B1787" s="89"/>
      <c r="C1787" s="69" t="str">
        <f t="shared" ca="1" si="9"/>
        <v>Incompleto</v>
      </c>
      <c r="D1787" s="118"/>
      <c r="E1787" s="134"/>
      <c r="F1787" s="118"/>
      <c r="G1787" s="141"/>
      <c r="H1787" s="140"/>
      <c r="I1787" s="118"/>
      <c r="J1787" s="118"/>
      <c r="K1787" s="135"/>
      <c r="L1787" s="118"/>
    </row>
    <row r="1788" spans="2:12">
      <c r="B1788" s="89"/>
      <c r="C1788" s="69" t="str">
        <f t="shared" ca="1" si="9"/>
        <v>Incompleto</v>
      </c>
      <c r="D1788" s="118"/>
      <c r="E1788" s="134"/>
      <c r="F1788" s="118"/>
      <c r="G1788" s="141"/>
      <c r="H1788" s="140"/>
      <c r="I1788" s="118"/>
      <c r="J1788" s="118"/>
      <c r="K1788" s="135"/>
      <c r="L1788" s="118"/>
    </row>
    <row r="1789" spans="2:12">
      <c r="B1789" s="89"/>
      <c r="C1789" s="69" t="str">
        <f t="shared" ca="1" si="9"/>
        <v>Incompleto</v>
      </c>
      <c r="D1789" s="118"/>
      <c r="E1789" s="134"/>
      <c r="F1789" s="118"/>
      <c r="G1789" s="141"/>
      <c r="H1789" s="140"/>
      <c r="I1789" s="118"/>
      <c r="J1789" s="118"/>
      <c r="K1789" s="135"/>
      <c r="L1789" s="118"/>
    </row>
    <row r="1790" spans="2:12">
      <c r="B1790" s="89"/>
      <c r="C1790" s="69" t="str">
        <f t="shared" ca="1" si="9"/>
        <v>Incompleto</v>
      </c>
      <c r="D1790" s="118"/>
      <c r="E1790" s="134"/>
      <c r="F1790" s="118"/>
      <c r="G1790" s="141"/>
      <c r="H1790" s="140"/>
      <c r="I1790" s="118"/>
      <c r="J1790" s="118"/>
      <c r="K1790" s="135"/>
      <c r="L1790" s="118"/>
    </row>
    <row r="1791" spans="2:12">
      <c r="B1791" s="89"/>
      <c r="C1791" s="69" t="str">
        <f t="shared" ca="1" si="9"/>
        <v>Incompleto</v>
      </c>
      <c r="D1791" s="118"/>
      <c r="E1791" s="134"/>
      <c r="F1791" s="118"/>
      <c r="G1791" s="141"/>
      <c r="H1791" s="140"/>
      <c r="I1791" s="118"/>
      <c r="J1791" s="118"/>
      <c r="K1791" s="135"/>
      <c r="L1791" s="118"/>
    </row>
    <row r="1792" spans="2:12">
      <c r="B1792" s="89"/>
      <c r="C1792" s="69" t="str">
        <f t="shared" ca="1" si="9"/>
        <v>Incompleto</v>
      </c>
      <c r="D1792" s="118"/>
      <c r="E1792" s="134"/>
      <c r="F1792" s="118"/>
      <c r="G1792" s="141"/>
      <c r="H1792" s="140"/>
      <c r="I1792" s="118"/>
      <c r="J1792" s="118"/>
      <c r="K1792" s="135"/>
      <c r="L1792" s="118"/>
    </row>
    <row r="1793" spans="2:12">
      <c r="B1793" s="89"/>
      <c r="C1793" s="69" t="str">
        <f t="shared" ca="1" si="9"/>
        <v>Incompleto</v>
      </c>
      <c r="D1793" s="118"/>
      <c r="E1793" s="134"/>
      <c r="F1793" s="118"/>
      <c r="G1793" s="141"/>
      <c r="H1793" s="140"/>
      <c r="I1793" s="118"/>
      <c r="J1793" s="118"/>
      <c r="K1793" s="135"/>
      <c r="L1793" s="118"/>
    </row>
    <row r="1794" spans="2:12">
      <c r="B1794" s="89"/>
      <c r="C1794" s="69" t="str">
        <f t="shared" ca="1" si="9"/>
        <v>Incompleto</v>
      </c>
      <c r="D1794" s="118"/>
      <c r="E1794" s="134"/>
      <c r="F1794" s="118"/>
      <c r="G1794" s="141"/>
      <c r="H1794" s="140"/>
      <c r="I1794" s="118"/>
      <c r="J1794" s="118"/>
      <c r="K1794" s="135"/>
      <c r="L1794" s="118"/>
    </row>
    <row r="1795" spans="2:12">
      <c r="B1795" s="89"/>
      <c r="C1795" s="69" t="str">
        <f t="shared" ca="1" si="9"/>
        <v>Incompleto</v>
      </c>
      <c r="D1795" s="118"/>
      <c r="E1795" s="134"/>
      <c r="F1795" s="118"/>
      <c r="G1795" s="141"/>
      <c r="H1795" s="140"/>
      <c r="I1795" s="118"/>
      <c r="J1795" s="118"/>
      <c r="K1795" s="135"/>
      <c r="L1795" s="118"/>
    </row>
    <row r="1796" spans="2:12">
      <c r="B1796" s="89"/>
      <c r="C1796" s="69" t="str">
        <f t="shared" ca="1" si="9"/>
        <v>Incompleto</v>
      </c>
      <c r="D1796" s="118"/>
      <c r="E1796" s="134"/>
      <c r="F1796" s="118"/>
      <c r="G1796" s="141"/>
      <c r="H1796" s="140"/>
      <c r="I1796" s="118"/>
      <c r="J1796" s="118"/>
      <c r="K1796" s="135"/>
      <c r="L1796" s="118"/>
    </row>
    <row r="1797" spans="2:12">
      <c r="B1797" s="89"/>
      <c r="C1797" s="69" t="str">
        <f t="shared" ca="1" si="9"/>
        <v>Incompleto</v>
      </c>
      <c r="D1797" s="118"/>
      <c r="E1797" s="134"/>
      <c r="F1797" s="118"/>
      <c r="G1797" s="141"/>
      <c r="H1797" s="140"/>
      <c r="I1797" s="118"/>
      <c r="J1797" s="118"/>
      <c r="K1797" s="135"/>
      <c r="L1797" s="118"/>
    </row>
    <row r="1798" spans="2:12">
      <c r="B1798" s="89"/>
      <c r="C1798" s="69" t="str">
        <f t="shared" ca="1" si="9"/>
        <v>Incompleto</v>
      </c>
      <c r="D1798" s="118"/>
      <c r="E1798" s="134"/>
      <c r="F1798" s="118"/>
      <c r="G1798" s="141"/>
      <c r="H1798" s="140"/>
      <c r="I1798" s="118"/>
      <c r="J1798" s="118"/>
      <c r="K1798" s="135"/>
      <c r="L1798" s="118"/>
    </row>
    <row r="1799" spans="2:12">
      <c r="B1799" s="89"/>
      <c r="C1799" s="69" t="str">
        <f t="shared" ca="1" si="9"/>
        <v>Incompleto</v>
      </c>
      <c r="D1799" s="118"/>
      <c r="E1799" s="134"/>
      <c r="F1799" s="118"/>
      <c r="G1799" s="141"/>
      <c r="H1799" s="140"/>
      <c r="I1799" s="118"/>
      <c r="J1799" s="118"/>
      <c r="K1799" s="135"/>
      <c r="L1799" s="118"/>
    </row>
    <row r="1800" spans="2:12">
      <c r="B1800" s="89"/>
      <c r="C1800" s="69" t="str">
        <f t="shared" ca="1" si="9"/>
        <v>Incompleto</v>
      </c>
      <c r="D1800" s="118"/>
      <c r="E1800" s="134"/>
      <c r="F1800" s="118"/>
      <c r="G1800" s="141"/>
      <c r="H1800" s="140"/>
      <c r="I1800" s="118"/>
      <c r="J1800" s="118"/>
      <c r="K1800" s="135"/>
      <c r="L1800" s="118"/>
    </row>
    <row r="1801" spans="2:12">
      <c r="B1801" s="89"/>
      <c r="C1801" s="69" t="str">
        <f t="shared" ca="1" si="9"/>
        <v>Incompleto</v>
      </c>
      <c r="D1801" s="118"/>
      <c r="E1801" s="134"/>
      <c r="F1801" s="118"/>
      <c r="G1801" s="141"/>
      <c r="H1801" s="140"/>
      <c r="I1801" s="118"/>
      <c r="J1801" s="118"/>
      <c r="K1801" s="135"/>
      <c r="L1801" s="118"/>
    </row>
    <row r="1802" spans="2:12">
      <c r="B1802" s="89"/>
      <c r="C1802" s="69" t="str">
        <f t="shared" ca="1" si="9"/>
        <v>Incompleto</v>
      </c>
      <c r="D1802" s="118"/>
      <c r="E1802" s="134"/>
      <c r="F1802" s="118"/>
      <c r="G1802" s="141"/>
      <c r="H1802" s="140"/>
      <c r="I1802" s="118"/>
      <c r="J1802" s="118"/>
      <c r="K1802" s="135"/>
      <c r="L1802" s="118"/>
    </row>
    <row r="1803" spans="2:12">
      <c r="B1803" s="89"/>
      <c r="C1803" s="69" t="str">
        <f t="shared" ca="1" si="9"/>
        <v>Incompleto</v>
      </c>
      <c r="D1803" s="118"/>
      <c r="E1803" s="134"/>
      <c r="F1803" s="118"/>
      <c r="G1803" s="141"/>
      <c r="H1803" s="140"/>
      <c r="I1803" s="118"/>
      <c r="J1803" s="118"/>
      <c r="K1803" s="135"/>
      <c r="L1803" s="118"/>
    </row>
    <row r="1804" spans="2:12">
      <c r="B1804" s="89"/>
      <c r="C1804" s="69" t="str">
        <f t="shared" ca="1" si="9"/>
        <v>Incompleto</v>
      </c>
      <c r="D1804" s="118"/>
      <c r="E1804" s="134"/>
      <c r="F1804" s="118"/>
      <c r="G1804" s="141"/>
      <c r="H1804" s="140"/>
      <c r="I1804" s="118"/>
      <c r="J1804" s="118"/>
      <c r="K1804" s="135"/>
      <c r="L1804" s="118"/>
    </row>
    <row r="1805" spans="2:12">
      <c r="B1805" s="89"/>
      <c r="C1805" s="69" t="str">
        <f t="shared" ca="1" si="9"/>
        <v>Incompleto</v>
      </c>
      <c r="D1805" s="118"/>
      <c r="E1805" s="134"/>
      <c r="F1805" s="118"/>
      <c r="G1805" s="141"/>
      <c r="H1805" s="140"/>
      <c r="I1805" s="118"/>
      <c r="J1805" s="118"/>
      <c r="K1805" s="135"/>
      <c r="L1805" s="118"/>
    </row>
    <row r="1806" spans="2:12">
      <c r="B1806" s="89"/>
      <c r="C1806" s="69" t="str">
        <f t="shared" ca="1" si="9"/>
        <v>Incompleto</v>
      </c>
      <c r="D1806" s="118"/>
      <c r="E1806" s="134"/>
      <c r="F1806" s="118"/>
      <c r="G1806" s="141"/>
      <c r="H1806" s="140"/>
      <c r="I1806" s="118"/>
      <c r="J1806" s="118"/>
      <c r="K1806" s="135"/>
      <c r="L1806" s="118"/>
    </row>
    <row r="1807" spans="2:12">
      <c r="B1807" s="89"/>
      <c r="C1807" s="69" t="str">
        <f t="shared" ca="1" si="9"/>
        <v>Incompleto</v>
      </c>
      <c r="D1807" s="118"/>
      <c r="E1807" s="134"/>
      <c r="F1807" s="118"/>
      <c r="G1807" s="141"/>
      <c r="H1807" s="140"/>
      <c r="I1807" s="118"/>
      <c r="J1807" s="118"/>
      <c r="K1807" s="135"/>
      <c r="L1807" s="118"/>
    </row>
    <row r="1808" spans="2:12">
      <c r="B1808" s="89"/>
      <c r="C1808" s="69" t="str">
        <f t="shared" ca="1" si="9"/>
        <v>Incompleto</v>
      </c>
      <c r="D1808" s="118"/>
      <c r="E1808" s="134"/>
      <c r="F1808" s="118"/>
      <c r="G1808" s="141"/>
      <c r="H1808" s="140"/>
      <c r="I1808" s="118"/>
      <c r="J1808" s="118"/>
      <c r="K1808" s="135"/>
      <c r="L1808" s="118"/>
    </row>
    <row r="1809" spans="2:12">
      <c r="B1809" s="89"/>
      <c r="C1809" s="69" t="str">
        <f t="shared" ca="1" si="9"/>
        <v>Incompleto</v>
      </c>
      <c r="D1809" s="118"/>
      <c r="E1809" s="134"/>
      <c r="F1809" s="118"/>
      <c r="G1809" s="141"/>
      <c r="H1809" s="140"/>
      <c r="I1809" s="118"/>
      <c r="J1809" s="118"/>
      <c r="K1809" s="135"/>
      <c r="L1809" s="118"/>
    </row>
    <row r="1810" spans="2:12">
      <c r="B1810" s="89"/>
      <c r="C1810" s="69" t="str">
        <f t="shared" ca="1" si="9"/>
        <v>Incompleto</v>
      </c>
      <c r="D1810" s="118"/>
      <c r="E1810" s="134"/>
      <c r="F1810" s="118"/>
      <c r="G1810" s="141"/>
      <c r="H1810" s="140"/>
      <c r="I1810" s="118"/>
      <c r="J1810" s="118"/>
      <c r="K1810" s="135"/>
      <c r="L1810" s="118"/>
    </row>
    <row r="1811" spans="2:12">
      <c r="B1811" s="89"/>
      <c r="C1811" s="69" t="str">
        <f t="shared" ca="1" si="9"/>
        <v>Incompleto</v>
      </c>
      <c r="D1811" s="118"/>
      <c r="E1811" s="134"/>
      <c r="F1811" s="118"/>
      <c r="G1811" s="141"/>
      <c r="H1811" s="140"/>
      <c r="I1811" s="118"/>
      <c r="J1811" s="118"/>
      <c r="K1811" s="135"/>
      <c r="L1811" s="118"/>
    </row>
    <row r="1812" spans="2:12">
      <c r="B1812" s="89"/>
      <c r="C1812" s="69" t="str">
        <f t="shared" ca="1" si="9"/>
        <v>Incompleto</v>
      </c>
      <c r="D1812" s="118"/>
      <c r="E1812" s="134"/>
      <c r="F1812" s="118"/>
      <c r="G1812" s="141"/>
      <c r="H1812" s="140"/>
      <c r="I1812" s="118"/>
      <c r="J1812" s="118"/>
      <c r="K1812" s="135"/>
      <c r="L1812" s="118"/>
    </row>
    <row r="1813" spans="2:12">
      <c r="B1813" s="89"/>
      <c r="C1813" s="69" t="str">
        <f t="shared" ca="1" si="9"/>
        <v>Incompleto</v>
      </c>
      <c r="D1813" s="118"/>
      <c r="E1813" s="134"/>
      <c r="F1813" s="118"/>
      <c r="G1813" s="141"/>
      <c r="H1813" s="140"/>
      <c r="I1813" s="118"/>
      <c r="J1813" s="118"/>
      <c r="K1813" s="135"/>
      <c r="L1813" s="118"/>
    </row>
    <row r="1814" spans="2:12">
      <c r="B1814" s="89"/>
      <c r="C1814" s="69" t="str">
        <f t="shared" ca="1" si="9"/>
        <v>Incompleto</v>
      </c>
      <c r="D1814" s="118"/>
      <c r="E1814" s="134"/>
      <c r="F1814" s="118"/>
      <c r="G1814" s="141"/>
      <c r="H1814" s="140"/>
      <c r="I1814" s="118"/>
      <c r="J1814" s="118"/>
      <c r="K1814" s="135"/>
      <c r="L1814" s="118"/>
    </row>
    <row r="1815" spans="2:12">
      <c r="B1815" s="89"/>
      <c r="C1815" s="69" t="str">
        <f t="shared" ca="1" si="9"/>
        <v>Incompleto</v>
      </c>
      <c r="D1815" s="118"/>
      <c r="E1815" s="134"/>
      <c r="F1815" s="118"/>
      <c r="G1815" s="141"/>
      <c r="H1815" s="140"/>
      <c r="I1815" s="118"/>
      <c r="J1815" s="118"/>
      <c r="K1815" s="135"/>
      <c r="L1815" s="118"/>
    </row>
    <row r="1816" spans="2:12">
      <c r="B1816" s="89"/>
      <c r="C1816" s="69" t="str">
        <f t="shared" ca="1" si="9"/>
        <v>Incompleto</v>
      </c>
      <c r="D1816" s="118"/>
      <c r="E1816" s="134"/>
      <c r="F1816" s="118"/>
      <c r="G1816" s="141"/>
      <c r="H1816" s="140"/>
      <c r="I1816" s="118"/>
      <c r="J1816" s="118"/>
      <c r="K1816" s="135"/>
      <c r="L1816" s="118"/>
    </row>
    <row r="1817" spans="2:12">
      <c r="B1817" s="89"/>
      <c r="C1817" s="69" t="str">
        <f t="shared" ca="1" si="9"/>
        <v>Incompleto</v>
      </c>
      <c r="D1817" s="118"/>
      <c r="E1817" s="134"/>
      <c r="F1817" s="118"/>
      <c r="G1817" s="141"/>
      <c r="H1817" s="140"/>
      <c r="I1817" s="118"/>
      <c r="J1817" s="118"/>
      <c r="K1817" s="135"/>
      <c r="L1817" s="118"/>
    </row>
    <row r="1818" spans="2:12">
      <c r="B1818" s="89"/>
      <c r="C1818" s="69" t="str">
        <f t="shared" ca="1" si="9"/>
        <v>Incompleto</v>
      </c>
      <c r="D1818" s="118"/>
      <c r="E1818" s="134"/>
      <c r="F1818" s="118"/>
      <c r="G1818" s="141"/>
      <c r="H1818" s="140"/>
      <c r="I1818" s="118"/>
      <c r="J1818" s="118"/>
      <c r="K1818" s="135"/>
      <c r="L1818" s="118"/>
    </row>
    <row r="1819" spans="2:12">
      <c r="B1819" s="89"/>
      <c r="C1819" s="69" t="str">
        <f t="shared" ca="1" si="9"/>
        <v>Incompleto</v>
      </c>
      <c r="D1819" s="118"/>
      <c r="E1819" s="134"/>
      <c r="F1819" s="118"/>
      <c r="G1819" s="141"/>
      <c r="H1819" s="140"/>
      <c r="I1819" s="118"/>
      <c r="J1819" s="118"/>
      <c r="K1819" s="135"/>
      <c r="L1819" s="118"/>
    </row>
    <row r="1820" spans="2:12">
      <c r="B1820" s="89"/>
      <c r="C1820" s="69" t="str">
        <f t="shared" ca="1" si="9"/>
        <v>Incompleto</v>
      </c>
      <c r="D1820" s="118"/>
      <c r="E1820" s="134"/>
      <c r="F1820" s="118"/>
      <c r="G1820" s="141"/>
      <c r="H1820" s="140"/>
      <c r="I1820" s="118"/>
      <c r="J1820" s="118"/>
      <c r="K1820" s="135"/>
      <c r="L1820" s="118"/>
    </row>
    <row r="1821" spans="2:12">
      <c r="B1821" s="89"/>
      <c r="C1821" s="69" t="str">
        <f t="shared" ca="1" si="9"/>
        <v>Incompleto</v>
      </c>
      <c r="D1821" s="118"/>
      <c r="E1821" s="134"/>
      <c r="F1821" s="118"/>
      <c r="G1821" s="141"/>
      <c r="H1821" s="140"/>
      <c r="I1821" s="118"/>
      <c r="J1821" s="118"/>
      <c r="K1821" s="135"/>
      <c r="L1821" s="118"/>
    </row>
    <row r="1822" spans="2:12">
      <c r="B1822" s="89"/>
      <c r="C1822" s="69" t="str">
        <f t="shared" ca="1" si="9"/>
        <v>Incompleto</v>
      </c>
      <c r="D1822" s="118"/>
      <c r="E1822" s="134"/>
      <c r="F1822" s="118"/>
      <c r="G1822" s="141"/>
      <c r="H1822" s="140"/>
      <c r="I1822" s="118"/>
      <c r="J1822" s="118"/>
      <c r="K1822" s="135"/>
      <c r="L1822" s="118"/>
    </row>
    <row r="1823" spans="2:12">
      <c r="B1823" s="89"/>
      <c r="C1823" s="69" t="str">
        <f t="shared" ca="1" si="9"/>
        <v>Incompleto</v>
      </c>
      <c r="D1823" s="118"/>
      <c r="E1823" s="134"/>
      <c r="F1823" s="118"/>
      <c r="G1823" s="141"/>
      <c r="H1823" s="140"/>
      <c r="I1823" s="118"/>
      <c r="J1823" s="118"/>
      <c r="K1823" s="135"/>
      <c r="L1823" s="118"/>
    </row>
    <row r="1824" spans="2:12">
      <c r="B1824" s="89"/>
      <c r="C1824" s="69" t="str">
        <f t="shared" ca="1" si="9"/>
        <v>Incompleto</v>
      </c>
      <c r="D1824" s="118"/>
      <c r="E1824" s="134"/>
      <c r="F1824" s="118"/>
      <c r="G1824" s="141"/>
      <c r="H1824" s="140"/>
      <c r="I1824" s="118"/>
      <c r="J1824" s="118"/>
      <c r="K1824" s="135"/>
      <c r="L1824" s="118"/>
    </row>
    <row r="1825" spans="2:12">
      <c r="B1825" s="89"/>
      <c r="C1825" s="69" t="str">
        <f t="shared" ca="1" si="9"/>
        <v>Incompleto</v>
      </c>
      <c r="D1825" s="118"/>
      <c r="E1825" s="134"/>
      <c r="F1825" s="118"/>
      <c r="G1825" s="141"/>
      <c r="H1825" s="140"/>
      <c r="I1825" s="118"/>
      <c r="J1825" s="118"/>
      <c r="K1825" s="135"/>
      <c r="L1825" s="118"/>
    </row>
    <row r="1826" spans="2:12">
      <c r="B1826" s="89"/>
      <c r="C1826" s="69" t="str">
        <f t="shared" ca="1" si="9"/>
        <v>Incompleto</v>
      </c>
      <c r="D1826" s="118"/>
      <c r="E1826" s="134"/>
      <c r="F1826" s="118"/>
      <c r="G1826" s="141"/>
      <c r="H1826" s="140"/>
      <c r="I1826" s="118"/>
      <c r="J1826" s="118"/>
      <c r="K1826" s="135"/>
      <c r="L1826" s="118"/>
    </row>
    <row r="1827" spans="2:12">
      <c r="B1827" s="89"/>
      <c r="C1827" s="69" t="str">
        <f t="shared" ca="1" si="9"/>
        <v>Incompleto</v>
      </c>
      <c r="D1827" s="118"/>
      <c r="E1827" s="134"/>
      <c r="F1827" s="118"/>
      <c r="G1827" s="141"/>
      <c r="H1827" s="140"/>
      <c r="I1827" s="118"/>
      <c r="J1827" s="118"/>
      <c r="K1827" s="135"/>
      <c r="L1827" s="118"/>
    </row>
    <row r="1828" spans="2:12">
      <c r="B1828" s="89"/>
      <c r="C1828" s="69" t="str">
        <f t="shared" ca="1" si="9"/>
        <v>Incompleto</v>
      </c>
      <c r="D1828" s="118"/>
      <c r="E1828" s="134"/>
      <c r="F1828" s="118"/>
      <c r="G1828" s="141"/>
      <c r="H1828" s="140"/>
      <c r="I1828" s="118"/>
      <c r="J1828" s="118"/>
      <c r="K1828" s="135"/>
      <c r="L1828" s="118"/>
    </row>
    <row r="1829" spans="2:12">
      <c r="B1829" s="89"/>
      <c r="C1829" s="69" t="str">
        <f t="shared" ca="1" si="9"/>
        <v>Incompleto</v>
      </c>
      <c r="D1829" s="118"/>
      <c r="E1829" s="134"/>
      <c r="F1829" s="118"/>
      <c r="G1829" s="141"/>
      <c r="H1829" s="140"/>
      <c r="I1829" s="118"/>
      <c r="J1829" s="118"/>
      <c r="K1829" s="135"/>
      <c r="L1829" s="118"/>
    </row>
    <row r="1830" spans="2:12">
      <c r="B1830" s="89"/>
      <c r="C1830" s="69" t="str">
        <f t="shared" ca="1" si="9"/>
        <v>Incompleto</v>
      </c>
      <c r="D1830" s="118"/>
      <c r="E1830" s="134"/>
      <c r="F1830" s="118"/>
      <c r="G1830" s="141"/>
      <c r="H1830" s="140"/>
      <c r="I1830" s="118"/>
      <c r="J1830" s="118"/>
      <c r="K1830" s="135"/>
      <c r="L1830" s="118"/>
    </row>
    <row r="1831" spans="2:12">
      <c r="B1831" s="89"/>
      <c r="C1831" s="69" t="str">
        <f t="shared" ca="1" si="9"/>
        <v>Incompleto</v>
      </c>
      <c r="D1831" s="118"/>
      <c r="E1831" s="134"/>
      <c r="F1831" s="118"/>
      <c r="G1831" s="141"/>
      <c r="H1831" s="140"/>
      <c r="I1831" s="118"/>
      <c r="J1831" s="118"/>
      <c r="K1831" s="135"/>
      <c r="L1831" s="118"/>
    </row>
    <row r="1832" spans="2:12">
      <c r="B1832" s="89"/>
      <c r="C1832" s="69" t="str">
        <f t="shared" ca="1" si="9"/>
        <v>Incompleto</v>
      </c>
      <c r="D1832" s="118"/>
      <c r="E1832" s="134"/>
      <c r="F1832" s="118"/>
      <c r="G1832" s="141"/>
      <c r="H1832" s="140"/>
      <c r="I1832" s="118"/>
      <c r="J1832" s="118"/>
      <c r="K1832" s="135"/>
      <c r="L1832" s="118"/>
    </row>
    <row r="1833" spans="2:12">
      <c r="B1833" s="89"/>
      <c r="C1833" s="69" t="str">
        <f t="shared" ca="1" si="9"/>
        <v>Incompleto</v>
      </c>
      <c r="D1833" s="118"/>
      <c r="E1833" s="134"/>
      <c r="F1833" s="118"/>
      <c r="G1833" s="141"/>
      <c r="H1833" s="140"/>
      <c r="I1833" s="118"/>
      <c r="J1833" s="118"/>
      <c r="K1833" s="135"/>
      <c r="L1833" s="118"/>
    </row>
    <row r="1834" spans="2:12">
      <c r="B1834" s="89"/>
      <c r="C1834" s="69" t="str">
        <f t="shared" ca="1" si="9"/>
        <v>Incompleto</v>
      </c>
      <c r="D1834" s="118"/>
      <c r="E1834" s="134"/>
      <c r="F1834" s="118"/>
      <c r="G1834" s="141"/>
      <c r="H1834" s="140"/>
      <c r="I1834" s="118"/>
      <c r="J1834" s="118"/>
      <c r="K1834" s="135"/>
      <c r="L1834" s="118"/>
    </row>
    <row r="1835" spans="2:12">
      <c r="B1835" s="89"/>
      <c r="C1835" s="69" t="str">
        <f t="shared" ca="1" si="9"/>
        <v>Incompleto</v>
      </c>
      <c r="D1835" s="118"/>
      <c r="E1835" s="134"/>
      <c r="F1835" s="118"/>
      <c r="G1835" s="141"/>
      <c r="H1835" s="140"/>
      <c r="I1835" s="118"/>
      <c r="J1835" s="118"/>
      <c r="K1835" s="135"/>
      <c r="L1835" s="118"/>
    </row>
    <row r="1836" spans="2:12">
      <c r="B1836" s="89"/>
      <c r="C1836" s="69" t="str">
        <f t="shared" ca="1" si="9"/>
        <v>Incompleto</v>
      </c>
      <c r="D1836" s="118"/>
      <c r="E1836" s="134"/>
      <c r="F1836" s="118"/>
      <c r="G1836" s="141"/>
      <c r="H1836" s="140"/>
      <c r="I1836" s="118"/>
      <c r="J1836" s="118"/>
      <c r="K1836" s="135"/>
      <c r="L1836" s="118"/>
    </row>
    <row r="1837" spans="2:12">
      <c r="B1837" s="89"/>
      <c r="C1837" s="69" t="str">
        <f t="shared" ca="1" si="9"/>
        <v>Incompleto</v>
      </c>
      <c r="D1837" s="118"/>
      <c r="E1837" s="134"/>
      <c r="F1837" s="118"/>
      <c r="G1837" s="141"/>
      <c r="H1837" s="140"/>
      <c r="I1837" s="118"/>
      <c r="J1837" s="118"/>
      <c r="K1837" s="135"/>
      <c r="L1837" s="118"/>
    </row>
    <row r="1838" spans="2:12">
      <c r="B1838" s="89"/>
      <c r="C1838" s="69" t="str">
        <f t="shared" ca="1" si="9"/>
        <v>Incompleto</v>
      </c>
      <c r="D1838" s="118"/>
      <c r="E1838" s="134"/>
      <c r="F1838" s="118"/>
      <c r="G1838" s="141"/>
      <c r="H1838" s="140"/>
      <c r="I1838" s="118"/>
      <c r="J1838" s="118"/>
      <c r="K1838" s="135"/>
      <c r="L1838" s="118"/>
    </row>
    <row r="1839" spans="2:12">
      <c r="B1839" s="89"/>
      <c r="C1839" s="69" t="str">
        <f t="shared" ca="1" si="9"/>
        <v>Incompleto</v>
      </c>
      <c r="D1839" s="118"/>
      <c r="E1839" s="134"/>
      <c r="F1839" s="118"/>
      <c r="G1839" s="141"/>
      <c r="H1839" s="140"/>
      <c r="I1839" s="118"/>
      <c r="J1839" s="118"/>
      <c r="K1839" s="135"/>
      <c r="L1839" s="118"/>
    </row>
    <row r="1840" spans="2:12">
      <c r="B1840" s="89"/>
      <c r="C1840" s="69" t="str">
        <f t="shared" ca="1" si="9"/>
        <v>Incompleto</v>
      </c>
      <c r="D1840" s="118"/>
      <c r="E1840" s="134"/>
      <c r="F1840" s="118"/>
      <c r="G1840" s="141"/>
      <c r="H1840" s="140"/>
      <c r="I1840" s="118"/>
      <c r="J1840" s="118"/>
      <c r="K1840" s="135"/>
      <c r="L1840" s="118"/>
    </row>
    <row r="1841" spans="2:12">
      <c r="B1841" s="89"/>
      <c r="C1841" s="69" t="str">
        <f t="shared" ca="1" si="9"/>
        <v>Incompleto</v>
      </c>
      <c r="D1841" s="118"/>
      <c r="E1841" s="134"/>
      <c r="F1841" s="118"/>
      <c r="G1841" s="141"/>
      <c r="H1841" s="140"/>
      <c r="I1841" s="118"/>
      <c r="J1841" s="118"/>
      <c r="K1841" s="135"/>
      <c r="L1841" s="118"/>
    </row>
    <row r="1842" spans="2:12">
      <c r="B1842" s="89"/>
      <c r="C1842" s="69" t="str">
        <f t="shared" ca="1" si="9"/>
        <v>Incompleto</v>
      </c>
      <c r="D1842" s="118"/>
      <c r="E1842" s="134"/>
      <c r="F1842" s="118"/>
      <c r="G1842" s="141"/>
      <c r="H1842" s="140"/>
      <c r="I1842" s="118"/>
      <c r="J1842" s="118"/>
      <c r="K1842" s="135"/>
      <c r="L1842" s="118"/>
    </row>
    <row r="1843" spans="2:12">
      <c r="B1843" s="89"/>
      <c r="C1843" s="69" t="str">
        <f t="shared" ca="1" si="9"/>
        <v>Incompleto</v>
      </c>
      <c r="D1843" s="118"/>
      <c r="E1843" s="134"/>
      <c r="F1843" s="118"/>
      <c r="G1843" s="141"/>
      <c r="H1843" s="140"/>
      <c r="I1843" s="118"/>
      <c r="J1843" s="118"/>
      <c r="K1843" s="135"/>
      <c r="L1843" s="118"/>
    </row>
    <row r="1844" spans="2:12">
      <c r="B1844" s="89"/>
      <c r="C1844" s="69" t="str">
        <f t="shared" ca="1" si="9"/>
        <v>Incompleto</v>
      </c>
      <c r="D1844" s="118"/>
      <c r="E1844" s="134"/>
      <c r="F1844" s="118"/>
      <c r="G1844" s="141"/>
      <c r="H1844" s="140"/>
      <c r="I1844" s="118"/>
      <c r="J1844" s="118"/>
      <c r="K1844" s="135"/>
      <c r="L1844" s="118"/>
    </row>
    <row r="1845" spans="2:12">
      <c r="B1845" s="89"/>
      <c r="C1845" s="69" t="str">
        <f t="shared" ca="1" si="9"/>
        <v>Incompleto</v>
      </c>
      <c r="D1845" s="118"/>
      <c r="E1845" s="134"/>
      <c r="F1845" s="118"/>
      <c r="G1845" s="141"/>
      <c r="H1845" s="140"/>
      <c r="I1845" s="118"/>
      <c r="J1845" s="118"/>
      <c r="K1845" s="135"/>
      <c r="L1845" s="118"/>
    </row>
    <row r="1846" spans="2:12">
      <c r="B1846" s="89"/>
      <c r="C1846" s="69" t="str">
        <f t="shared" ca="1" si="9"/>
        <v>Incompleto</v>
      </c>
      <c r="D1846" s="118"/>
      <c r="E1846" s="134"/>
      <c r="F1846" s="118"/>
      <c r="G1846" s="141"/>
      <c r="H1846" s="140"/>
      <c r="I1846" s="118"/>
      <c r="J1846" s="118"/>
      <c r="K1846" s="135"/>
      <c r="L1846" s="118"/>
    </row>
    <row r="1847" spans="2:12">
      <c r="B1847" s="89"/>
      <c r="C1847" s="69" t="str">
        <f t="shared" ca="1" si="9"/>
        <v>Incompleto</v>
      </c>
      <c r="D1847" s="118"/>
      <c r="E1847" s="134"/>
      <c r="F1847" s="118"/>
      <c r="G1847" s="141"/>
      <c r="H1847" s="140"/>
      <c r="I1847" s="118"/>
      <c r="J1847" s="118"/>
      <c r="K1847" s="135"/>
      <c r="L1847" s="118"/>
    </row>
    <row r="1848" spans="2:12">
      <c r="B1848" s="89"/>
      <c r="C1848" s="69" t="str">
        <f t="shared" ca="1" si="9"/>
        <v>Incompleto</v>
      </c>
      <c r="D1848" s="118"/>
      <c r="E1848" s="134"/>
      <c r="F1848" s="118"/>
      <c r="G1848" s="141"/>
      <c r="H1848" s="140"/>
      <c r="I1848" s="118"/>
      <c r="J1848" s="118"/>
      <c r="K1848" s="135"/>
      <c r="L1848" s="118"/>
    </row>
    <row r="1849" spans="2:12">
      <c r="B1849" s="89"/>
      <c r="C1849" s="69" t="str">
        <f t="shared" ca="1" si="9"/>
        <v>Incompleto</v>
      </c>
      <c r="D1849" s="118"/>
      <c r="E1849" s="134"/>
      <c r="F1849" s="118"/>
      <c r="G1849" s="141"/>
      <c r="H1849" s="140"/>
      <c r="I1849" s="118"/>
      <c r="J1849" s="118"/>
      <c r="K1849" s="135"/>
      <c r="L1849" s="118"/>
    </row>
    <row r="1850" spans="2:12">
      <c r="B1850" s="89"/>
      <c r="C1850" s="69" t="str">
        <f t="shared" ca="1" si="9"/>
        <v>Incompleto</v>
      </c>
      <c r="D1850" s="118"/>
      <c r="E1850" s="134"/>
      <c r="F1850" s="118"/>
      <c r="G1850" s="141"/>
      <c r="H1850" s="140"/>
      <c r="I1850" s="118"/>
      <c r="J1850" s="118"/>
      <c r="K1850" s="135"/>
      <c r="L1850" s="118"/>
    </row>
    <row r="1851" spans="2:12">
      <c r="B1851" s="89"/>
      <c r="C1851" s="69" t="str">
        <f t="shared" ca="1" si="9"/>
        <v>Incompleto</v>
      </c>
      <c r="D1851" s="118"/>
      <c r="E1851" s="134"/>
      <c r="F1851" s="118"/>
      <c r="G1851" s="141"/>
      <c r="H1851" s="140"/>
      <c r="I1851" s="118"/>
      <c r="J1851" s="118"/>
      <c r="K1851" s="135"/>
      <c r="L1851" s="118"/>
    </row>
    <row r="1852" spans="2:12">
      <c r="B1852" s="89"/>
      <c r="C1852" s="69" t="str">
        <f t="shared" ca="1" si="9"/>
        <v>Incompleto</v>
      </c>
      <c r="D1852" s="118"/>
      <c r="E1852" s="134"/>
      <c r="F1852" s="118"/>
      <c r="G1852" s="141"/>
      <c r="H1852" s="140"/>
      <c r="I1852" s="118"/>
      <c r="J1852" s="118"/>
      <c r="K1852" s="135"/>
      <c r="L1852" s="118"/>
    </row>
    <row r="1853" spans="2:12">
      <c r="B1853" s="89"/>
      <c r="C1853" s="69" t="str">
        <f t="shared" ca="1" si="9"/>
        <v>Incompleto</v>
      </c>
      <c r="D1853" s="118"/>
      <c r="E1853" s="134"/>
      <c r="F1853" s="118"/>
      <c r="G1853" s="141"/>
      <c r="H1853" s="140"/>
      <c r="I1853" s="118"/>
      <c r="J1853" s="118"/>
      <c r="K1853" s="135"/>
      <c r="L1853" s="118"/>
    </row>
    <row r="1854" spans="2:12">
      <c r="B1854" s="89"/>
      <c r="C1854" s="69" t="str">
        <f t="shared" ca="1" si="9"/>
        <v>Incompleto</v>
      </c>
      <c r="D1854" s="118"/>
      <c r="E1854" s="134"/>
      <c r="F1854" s="118"/>
      <c r="G1854" s="141"/>
      <c r="H1854" s="140"/>
      <c r="I1854" s="118"/>
      <c r="J1854" s="118"/>
      <c r="K1854" s="135"/>
      <c r="L1854" s="118"/>
    </row>
    <row r="1855" spans="2:12">
      <c r="B1855" s="89"/>
      <c r="C1855" s="69" t="str">
        <f t="shared" ca="1" si="9"/>
        <v>Incompleto</v>
      </c>
      <c r="D1855" s="118"/>
      <c r="E1855" s="134"/>
      <c r="F1855" s="118"/>
      <c r="G1855" s="141"/>
      <c r="H1855" s="140"/>
      <c r="I1855" s="118"/>
      <c r="J1855" s="118"/>
      <c r="K1855" s="135"/>
      <c r="L1855" s="118"/>
    </row>
    <row r="1856" spans="2:12">
      <c r="B1856" s="89"/>
      <c r="C1856" s="69" t="str">
        <f t="shared" ca="1" si="9"/>
        <v>Incompleto</v>
      </c>
      <c r="D1856" s="118"/>
      <c r="E1856" s="134"/>
      <c r="F1856" s="118"/>
      <c r="G1856" s="141"/>
      <c r="H1856" s="140"/>
      <c r="I1856" s="118"/>
      <c r="J1856" s="118"/>
      <c r="K1856" s="135"/>
      <c r="L1856" s="118"/>
    </row>
    <row r="1857" spans="2:12">
      <c r="B1857" s="89"/>
      <c r="C1857" s="69" t="str">
        <f t="shared" ca="1" si="9"/>
        <v>Incompleto</v>
      </c>
      <c r="D1857" s="118"/>
      <c r="E1857" s="134"/>
      <c r="F1857" s="118"/>
      <c r="G1857" s="141"/>
      <c r="H1857" s="140"/>
      <c r="I1857" s="118"/>
      <c r="J1857" s="118"/>
      <c r="K1857" s="135"/>
      <c r="L1857" s="118"/>
    </row>
    <row r="1858" spans="2:12">
      <c r="B1858" s="89"/>
      <c r="C1858" s="69" t="str">
        <f t="shared" ca="1" si="9"/>
        <v>Incompleto</v>
      </c>
      <c r="D1858" s="118"/>
      <c r="E1858" s="134"/>
      <c r="F1858" s="118"/>
      <c r="G1858" s="141"/>
      <c r="H1858" s="140"/>
      <c r="I1858" s="118"/>
      <c r="J1858" s="118"/>
      <c r="K1858" s="135"/>
      <c r="L1858" s="118"/>
    </row>
    <row r="1859" spans="2:12">
      <c r="B1859" s="89"/>
      <c r="C1859" s="69" t="str">
        <f t="shared" ca="1" si="9"/>
        <v>Incompleto</v>
      </c>
      <c r="D1859" s="118"/>
      <c r="E1859" s="134"/>
      <c r="F1859" s="118"/>
      <c r="G1859" s="141"/>
      <c r="H1859" s="140"/>
      <c r="I1859" s="118"/>
      <c r="J1859" s="118"/>
      <c r="K1859" s="135"/>
      <c r="L1859" s="118"/>
    </row>
    <row r="1860" spans="2:12">
      <c r="B1860" s="89"/>
      <c r="C1860" s="69" t="str">
        <f t="shared" ca="1" si="9"/>
        <v>Incompleto</v>
      </c>
      <c r="D1860" s="118"/>
      <c r="E1860" s="134"/>
      <c r="F1860" s="118"/>
      <c r="G1860" s="141"/>
      <c r="H1860" s="140"/>
      <c r="I1860" s="118"/>
      <c r="J1860" s="118"/>
      <c r="K1860" s="135"/>
      <c r="L1860" s="118"/>
    </row>
    <row r="1861" spans="2:12">
      <c r="B1861" s="89"/>
      <c r="C1861" s="69" t="str">
        <f t="shared" ca="1" si="9"/>
        <v>Incompleto</v>
      </c>
      <c r="D1861" s="118"/>
      <c r="E1861" s="134"/>
      <c r="F1861" s="118"/>
      <c r="G1861" s="141"/>
      <c r="H1861" s="140"/>
      <c r="I1861" s="118"/>
      <c r="J1861" s="118"/>
      <c r="K1861" s="135"/>
      <c r="L1861" s="118"/>
    </row>
    <row r="1862" spans="2:12">
      <c r="B1862" s="89"/>
      <c r="C1862" s="69" t="str">
        <f t="shared" ca="1" si="9"/>
        <v>Incompleto</v>
      </c>
      <c r="D1862" s="118"/>
      <c r="E1862" s="134"/>
      <c r="F1862" s="118"/>
      <c r="G1862" s="141"/>
      <c r="H1862" s="140"/>
      <c r="I1862" s="118"/>
      <c r="J1862" s="118"/>
      <c r="K1862" s="135"/>
      <c r="L1862" s="118"/>
    </row>
    <row r="1863" spans="2:12">
      <c r="B1863" s="89"/>
      <c r="C1863" s="69" t="str">
        <f t="shared" ca="1" si="9"/>
        <v>Incompleto</v>
      </c>
      <c r="D1863" s="118"/>
      <c r="E1863" s="134"/>
      <c r="F1863" s="118"/>
      <c r="G1863" s="141"/>
      <c r="H1863" s="140"/>
      <c r="I1863" s="118"/>
      <c r="J1863" s="118"/>
      <c r="K1863" s="135"/>
      <c r="L1863" s="118"/>
    </row>
    <row r="1864" spans="2:12">
      <c r="B1864" s="89"/>
      <c r="C1864" s="69" t="str">
        <f t="shared" ca="1" si="9"/>
        <v>Incompleto</v>
      </c>
      <c r="D1864" s="118"/>
      <c r="E1864" s="134"/>
      <c r="F1864" s="118"/>
      <c r="G1864" s="141"/>
      <c r="H1864" s="140"/>
      <c r="I1864" s="118"/>
      <c r="J1864" s="118"/>
      <c r="K1864" s="135"/>
      <c r="L1864" s="118"/>
    </row>
    <row r="1865" spans="2:12">
      <c r="B1865" s="89"/>
      <c r="C1865" s="69" t="str">
        <f t="shared" ca="1" si="9"/>
        <v>Incompleto</v>
      </c>
      <c r="D1865" s="118"/>
      <c r="E1865" s="134"/>
      <c r="F1865" s="118"/>
      <c r="G1865" s="141"/>
      <c r="H1865" s="140"/>
      <c r="I1865" s="118"/>
      <c r="J1865" s="118"/>
      <c r="K1865" s="135"/>
      <c r="L1865" s="118"/>
    </row>
    <row r="1866" spans="2:12">
      <c r="B1866" s="89"/>
      <c r="C1866" s="69" t="str">
        <f t="shared" ca="1" si="9"/>
        <v>Incompleto</v>
      </c>
      <c r="D1866" s="118"/>
      <c r="E1866" s="134"/>
      <c r="F1866" s="118"/>
      <c r="G1866" s="141"/>
      <c r="H1866" s="140"/>
      <c r="I1866" s="118"/>
      <c r="J1866" s="118"/>
      <c r="K1866" s="135"/>
      <c r="L1866" s="118"/>
    </row>
    <row r="1867" spans="2:12">
      <c r="B1867" s="89"/>
      <c r="C1867" s="69" t="str">
        <f t="shared" ca="1" si="9"/>
        <v>Incompleto</v>
      </c>
      <c r="D1867" s="118"/>
      <c r="E1867" s="134"/>
      <c r="F1867" s="118"/>
      <c r="G1867" s="141"/>
      <c r="H1867" s="140"/>
      <c r="I1867" s="118"/>
      <c r="J1867" s="118"/>
      <c r="K1867" s="135"/>
      <c r="L1867" s="118"/>
    </row>
    <row r="1868" spans="2:12">
      <c r="B1868" s="89"/>
      <c r="C1868" s="69" t="str">
        <f t="shared" ca="1" si="9"/>
        <v>Incompleto</v>
      </c>
      <c r="D1868" s="118"/>
      <c r="E1868" s="134"/>
      <c r="F1868" s="118"/>
      <c r="G1868" s="141"/>
      <c r="H1868" s="140"/>
      <c r="I1868" s="118"/>
      <c r="J1868" s="118"/>
      <c r="K1868" s="135"/>
      <c r="L1868" s="118"/>
    </row>
    <row r="1869" spans="2:12">
      <c r="B1869" s="89"/>
      <c r="C1869" s="69" t="str">
        <f t="shared" ca="1" si="9"/>
        <v>Incompleto</v>
      </c>
      <c r="D1869" s="118"/>
      <c r="E1869" s="134"/>
      <c r="F1869" s="118"/>
      <c r="G1869" s="141"/>
      <c r="H1869" s="140"/>
      <c r="I1869" s="118"/>
      <c r="J1869" s="118"/>
      <c r="K1869" s="135"/>
      <c r="L1869" s="118"/>
    </row>
    <row r="1870" spans="2:12">
      <c r="B1870" s="89"/>
      <c r="C1870" s="69" t="str">
        <f t="shared" ca="1" si="9"/>
        <v>Incompleto</v>
      </c>
      <c r="D1870" s="118"/>
      <c r="E1870" s="134"/>
      <c r="F1870" s="118"/>
      <c r="G1870" s="141"/>
      <c r="H1870" s="140"/>
      <c r="I1870" s="118"/>
      <c r="J1870" s="118"/>
      <c r="K1870" s="135"/>
      <c r="L1870" s="118"/>
    </row>
    <row r="1871" spans="2:12">
      <c r="B1871" s="89"/>
      <c r="C1871" s="69" t="str">
        <f t="shared" ca="1" si="9"/>
        <v>Incompleto</v>
      </c>
      <c r="D1871" s="118"/>
      <c r="E1871" s="134"/>
      <c r="F1871" s="118"/>
      <c r="G1871" s="141"/>
      <c r="H1871" s="140"/>
      <c r="I1871" s="118"/>
      <c r="J1871" s="118"/>
      <c r="K1871" s="135"/>
      <c r="L1871" s="118"/>
    </row>
    <row r="1872" spans="2:12">
      <c r="B1872" s="89"/>
      <c r="C1872" s="69" t="str">
        <f t="shared" ca="1" si="9"/>
        <v>Incompleto</v>
      </c>
      <c r="D1872" s="118"/>
      <c r="E1872" s="134"/>
      <c r="F1872" s="118"/>
      <c r="G1872" s="141"/>
      <c r="H1872" s="140"/>
      <c r="I1872" s="118"/>
      <c r="J1872" s="118"/>
      <c r="K1872" s="135"/>
      <c r="L1872" s="118"/>
    </row>
    <row r="1873" spans="2:12">
      <c r="B1873" s="89"/>
      <c r="C1873" s="69" t="str">
        <f t="shared" ca="1" si="9"/>
        <v>Incompleto</v>
      </c>
      <c r="D1873" s="118"/>
      <c r="E1873" s="134"/>
      <c r="F1873" s="118"/>
      <c r="G1873" s="141"/>
      <c r="H1873" s="140"/>
      <c r="I1873" s="118"/>
      <c r="J1873" s="118"/>
      <c r="K1873" s="135"/>
      <c r="L1873" s="118"/>
    </row>
    <row r="1874" spans="2:12">
      <c r="B1874" s="89"/>
      <c r="C1874" s="69" t="str">
        <f t="shared" ca="1" si="9"/>
        <v>Incompleto</v>
      </c>
      <c r="D1874" s="118"/>
      <c r="E1874" s="134"/>
      <c r="F1874" s="118"/>
      <c r="G1874" s="141"/>
      <c r="H1874" s="140"/>
      <c r="I1874" s="118"/>
      <c r="J1874" s="118"/>
      <c r="K1874" s="135"/>
      <c r="L1874" s="118"/>
    </row>
    <row r="1875" spans="2:12">
      <c r="B1875" s="89"/>
      <c r="C1875" s="69" t="str">
        <f t="shared" ca="1" si="9"/>
        <v>Incompleto</v>
      </c>
      <c r="D1875" s="118"/>
      <c r="E1875" s="134"/>
      <c r="F1875" s="118"/>
      <c r="G1875" s="141"/>
      <c r="H1875" s="140"/>
      <c r="I1875" s="118"/>
      <c r="J1875" s="118"/>
      <c r="K1875" s="135"/>
      <c r="L1875" s="118"/>
    </row>
    <row r="1876" spans="2:12">
      <c r="B1876" s="89"/>
      <c r="C1876" s="69" t="str">
        <f t="shared" ca="1" si="9"/>
        <v>Incompleto</v>
      </c>
      <c r="D1876" s="118"/>
      <c r="E1876" s="134"/>
      <c r="F1876" s="118"/>
      <c r="G1876" s="141"/>
      <c r="H1876" s="140"/>
      <c r="I1876" s="118"/>
      <c r="J1876" s="118"/>
      <c r="K1876" s="135"/>
      <c r="L1876" s="118"/>
    </row>
    <row r="1877" spans="2:12">
      <c r="B1877" s="89"/>
      <c r="C1877" s="69" t="str">
        <f t="shared" ca="1" si="9"/>
        <v>Incompleto</v>
      </c>
      <c r="D1877" s="118"/>
      <c r="E1877" s="134"/>
      <c r="F1877" s="118"/>
      <c r="G1877" s="141"/>
      <c r="H1877" s="140"/>
      <c r="I1877" s="118"/>
      <c r="J1877" s="118"/>
      <c r="K1877" s="135"/>
      <c r="L1877" s="118"/>
    </row>
    <row r="1878" spans="2:12">
      <c r="B1878" s="89"/>
      <c r="C1878" s="69" t="str">
        <f t="shared" ref="C1878:C2014" ca="1" si="10">IF(COUNTIF(A:A, D1878)&gt;0, "OK", "Incompleto")</f>
        <v>Incompleto</v>
      </c>
      <c r="D1878" s="118"/>
      <c r="E1878" s="134"/>
      <c r="F1878" s="118"/>
      <c r="G1878" s="141"/>
      <c r="H1878" s="140"/>
      <c r="I1878" s="118"/>
      <c r="J1878" s="118"/>
      <c r="K1878" s="135"/>
      <c r="L1878" s="118"/>
    </row>
    <row r="1879" spans="2:12">
      <c r="B1879" s="89"/>
      <c r="C1879" s="69" t="str">
        <f t="shared" ca="1" si="10"/>
        <v>Incompleto</v>
      </c>
      <c r="D1879" s="118"/>
      <c r="E1879" s="134"/>
      <c r="F1879" s="118"/>
      <c r="G1879" s="141"/>
      <c r="H1879" s="140"/>
      <c r="I1879" s="118"/>
      <c r="J1879" s="118"/>
      <c r="K1879" s="135"/>
      <c r="L1879" s="118"/>
    </row>
    <row r="1880" spans="2:12">
      <c r="B1880" s="89"/>
      <c r="C1880" s="69" t="str">
        <f t="shared" ca="1" si="10"/>
        <v>Incompleto</v>
      </c>
      <c r="D1880" s="118"/>
      <c r="E1880" s="134"/>
      <c r="F1880" s="118"/>
      <c r="G1880" s="141"/>
      <c r="H1880" s="140"/>
      <c r="I1880" s="118"/>
      <c r="J1880" s="118"/>
      <c r="K1880" s="135"/>
      <c r="L1880" s="118"/>
    </row>
    <row r="1881" spans="2:12">
      <c r="B1881" s="89"/>
      <c r="C1881" s="69" t="str">
        <f t="shared" ca="1" si="10"/>
        <v>Incompleto</v>
      </c>
      <c r="D1881" s="118"/>
      <c r="E1881" s="134"/>
      <c r="F1881" s="118"/>
      <c r="G1881" s="141"/>
      <c r="H1881" s="140"/>
      <c r="I1881" s="118"/>
      <c r="J1881" s="118"/>
      <c r="K1881" s="135"/>
      <c r="L1881" s="118"/>
    </row>
    <row r="1882" spans="2:12">
      <c r="B1882" s="89"/>
      <c r="C1882" s="69" t="str">
        <f t="shared" ca="1" si="10"/>
        <v>Incompleto</v>
      </c>
      <c r="D1882" s="118"/>
      <c r="E1882" s="134"/>
      <c r="F1882" s="118"/>
      <c r="G1882" s="141"/>
      <c r="H1882" s="140"/>
      <c r="I1882" s="118"/>
      <c r="J1882" s="118"/>
      <c r="K1882" s="135"/>
      <c r="L1882" s="118"/>
    </row>
    <row r="1883" spans="2:12">
      <c r="B1883" s="89"/>
      <c r="C1883" s="69" t="str">
        <f t="shared" ca="1" si="10"/>
        <v>Incompleto</v>
      </c>
      <c r="D1883" s="118"/>
      <c r="E1883" s="134"/>
      <c r="F1883" s="118"/>
      <c r="G1883" s="141"/>
      <c r="H1883" s="140"/>
      <c r="I1883" s="118"/>
      <c r="J1883" s="118"/>
      <c r="K1883" s="135"/>
      <c r="L1883" s="118"/>
    </row>
    <row r="1884" spans="2:12">
      <c r="B1884" s="89"/>
      <c r="C1884" s="69" t="str">
        <f t="shared" ca="1" si="10"/>
        <v>Incompleto</v>
      </c>
      <c r="D1884" s="118"/>
      <c r="E1884" s="134"/>
      <c r="F1884" s="118"/>
      <c r="G1884" s="141"/>
      <c r="H1884" s="140"/>
      <c r="I1884" s="118"/>
      <c r="J1884" s="118"/>
      <c r="K1884" s="135"/>
      <c r="L1884" s="118"/>
    </row>
    <row r="1885" spans="2:12">
      <c r="B1885" s="89"/>
      <c r="C1885" s="69" t="str">
        <f t="shared" ca="1" si="10"/>
        <v>Incompleto</v>
      </c>
      <c r="D1885" s="118"/>
      <c r="E1885" s="134"/>
      <c r="F1885" s="118"/>
      <c r="G1885" s="141"/>
      <c r="H1885" s="140"/>
      <c r="I1885" s="118"/>
      <c r="J1885" s="118"/>
      <c r="K1885" s="135"/>
      <c r="L1885" s="118"/>
    </row>
    <row r="1886" spans="2:12">
      <c r="B1886" s="89"/>
      <c r="C1886" s="69" t="str">
        <f t="shared" ca="1" si="10"/>
        <v>Incompleto</v>
      </c>
      <c r="D1886" s="118"/>
      <c r="E1886" s="134"/>
      <c r="F1886" s="118"/>
      <c r="G1886" s="141"/>
      <c r="H1886" s="140"/>
      <c r="I1886" s="118"/>
      <c r="J1886" s="118"/>
      <c r="K1886" s="135"/>
      <c r="L1886" s="118"/>
    </row>
    <row r="1887" spans="2:12">
      <c r="B1887" s="89"/>
      <c r="C1887" s="69" t="str">
        <f t="shared" ca="1" si="10"/>
        <v>Incompleto</v>
      </c>
      <c r="D1887" s="118"/>
      <c r="E1887" s="134"/>
      <c r="F1887" s="118"/>
      <c r="G1887" s="141"/>
      <c r="H1887" s="140"/>
      <c r="I1887" s="118"/>
      <c r="J1887" s="118"/>
      <c r="K1887" s="135"/>
      <c r="L1887" s="118"/>
    </row>
    <row r="1888" spans="2:12">
      <c r="B1888" s="89"/>
      <c r="C1888" s="69" t="str">
        <f t="shared" ca="1" si="10"/>
        <v>Incompleto</v>
      </c>
      <c r="D1888" s="118"/>
      <c r="E1888" s="134"/>
      <c r="F1888" s="118"/>
      <c r="G1888" s="141"/>
      <c r="H1888" s="140"/>
      <c r="I1888" s="118"/>
      <c r="J1888" s="118"/>
      <c r="K1888" s="135"/>
      <c r="L1888" s="118"/>
    </row>
    <row r="1889" spans="2:12">
      <c r="B1889" s="89"/>
      <c r="C1889" s="69" t="str">
        <f t="shared" ca="1" si="10"/>
        <v>Incompleto</v>
      </c>
      <c r="D1889" s="118"/>
      <c r="E1889" s="134"/>
      <c r="F1889" s="118"/>
      <c r="G1889" s="141"/>
      <c r="H1889" s="140"/>
      <c r="I1889" s="118"/>
      <c r="J1889" s="118"/>
      <c r="K1889" s="135"/>
      <c r="L1889" s="118"/>
    </row>
    <row r="1890" spans="2:12">
      <c r="B1890" s="89"/>
      <c r="C1890" s="69" t="str">
        <f t="shared" ca="1" si="10"/>
        <v>Incompleto</v>
      </c>
      <c r="D1890" s="118"/>
      <c r="E1890" s="134"/>
      <c r="F1890" s="118"/>
      <c r="G1890" s="141"/>
      <c r="H1890" s="140"/>
      <c r="I1890" s="118"/>
      <c r="J1890" s="118"/>
      <c r="K1890" s="135"/>
      <c r="L1890" s="118"/>
    </row>
    <row r="1891" spans="2:12">
      <c r="B1891" s="89"/>
      <c r="C1891" s="69" t="str">
        <f t="shared" ca="1" si="10"/>
        <v>Incompleto</v>
      </c>
      <c r="D1891" s="118"/>
      <c r="E1891" s="134"/>
      <c r="F1891" s="118"/>
      <c r="G1891" s="141"/>
      <c r="H1891" s="140"/>
      <c r="I1891" s="118"/>
      <c r="J1891" s="118"/>
      <c r="K1891" s="135"/>
      <c r="L1891" s="118"/>
    </row>
    <row r="1892" spans="2:12">
      <c r="B1892" s="89"/>
      <c r="C1892" s="69" t="str">
        <f t="shared" ca="1" si="10"/>
        <v>Incompleto</v>
      </c>
      <c r="D1892" s="118"/>
      <c r="E1892" s="134"/>
      <c r="F1892" s="118"/>
      <c r="G1892" s="141"/>
      <c r="H1892" s="140"/>
      <c r="I1892" s="118"/>
      <c r="J1892" s="118"/>
      <c r="K1892" s="135"/>
      <c r="L1892" s="118"/>
    </row>
    <row r="1893" spans="2:12">
      <c r="B1893" s="89"/>
      <c r="C1893" s="69" t="str">
        <f t="shared" ca="1" si="10"/>
        <v>Incompleto</v>
      </c>
      <c r="D1893" s="118"/>
      <c r="E1893" s="134"/>
      <c r="F1893" s="118"/>
      <c r="G1893" s="141"/>
      <c r="H1893" s="140"/>
      <c r="I1893" s="118"/>
      <c r="J1893" s="118"/>
      <c r="K1893" s="135"/>
      <c r="L1893" s="118"/>
    </row>
    <row r="1894" spans="2:12">
      <c r="B1894" s="89"/>
      <c r="C1894" s="69" t="str">
        <f t="shared" ca="1" si="10"/>
        <v>Incompleto</v>
      </c>
      <c r="D1894" s="118"/>
      <c r="E1894" s="134"/>
      <c r="F1894" s="118"/>
      <c r="G1894" s="141"/>
      <c r="H1894" s="140"/>
      <c r="I1894" s="118"/>
      <c r="J1894" s="118"/>
      <c r="K1894" s="135"/>
      <c r="L1894" s="118"/>
    </row>
    <row r="1895" spans="2:12">
      <c r="B1895" s="89"/>
      <c r="C1895" s="69" t="str">
        <f t="shared" ca="1" si="10"/>
        <v>Incompleto</v>
      </c>
      <c r="D1895" s="118"/>
      <c r="E1895" s="134"/>
      <c r="F1895" s="118"/>
      <c r="G1895" s="141"/>
      <c r="H1895" s="140"/>
      <c r="I1895" s="118"/>
      <c r="J1895" s="118"/>
      <c r="K1895" s="135"/>
      <c r="L1895" s="118"/>
    </row>
    <row r="1896" spans="2:12">
      <c r="B1896" s="89"/>
      <c r="C1896" s="69" t="str">
        <f t="shared" ca="1" si="10"/>
        <v>Incompleto</v>
      </c>
      <c r="D1896" s="118"/>
      <c r="E1896" s="134"/>
      <c r="F1896" s="118"/>
      <c r="G1896" s="141"/>
      <c r="H1896" s="140"/>
      <c r="I1896" s="118"/>
      <c r="J1896" s="118"/>
      <c r="K1896" s="135"/>
      <c r="L1896" s="118"/>
    </row>
    <row r="1897" spans="2:12">
      <c r="B1897" s="89"/>
      <c r="C1897" s="69" t="str">
        <f t="shared" ca="1" si="10"/>
        <v>Incompleto</v>
      </c>
      <c r="D1897" s="118"/>
      <c r="E1897" s="134"/>
      <c r="F1897" s="118"/>
      <c r="G1897" s="141"/>
      <c r="H1897" s="140"/>
      <c r="I1897" s="118"/>
      <c r="J1897" s="118"/>
      <c r="K1897" s="135"/>
      <c r="L1897" s="118"/>
    </row>
    <row r="1898" spans="2:12">
      <c r="B1898" s="89"/>
      <c r="C1898" s="69" t="str">
        <f t="shared" ca="1" si="10"/>
        <v>Incompleto</v>
      </c>
      <c r="D1898" s="118"/>
      <c r="E1898" s="134"/>
      <c r="F1898" s="118"/>
      <c r="G1898" s="141"/>
      <c r="H1898" s="140"/>
      <c r="I1898" s="118"/>
      <c r="J1898" s="118"/>
      <c r="K1898" s="135"/>
      <c r="L1898" s="118"/>
    </row>
    <row r="1899" spans="2:12">
      <c r="B1899" s="89"/>
      <c r="C1899" s="69" t="str">
        <f t="shared" ca="1" si="10"/>
        <v>Incompleto</v>
      </c>
      <c r="D1899" s="118"/>
      <c r="E1899" s="134"/>
      <c r="F1899" s="118"/>
      <c r="G1899" s="141"/>
      <c r="H1899" s="140"/>
      <c r="I1899" s="118"/>
      <c r="J1899" s="118"/>
      <c r="K1899" s="135"/>
      <c r="L1899" s="118"/>
    </row>
    <row r="1900" spans="2:12">
      <c r="B1900" s="89"/>
      <c r="C1900" s="69" t="str">
        <f t="shared" ca="1" si="10"/>
        <v>Incompleto</v>
      </c>
      <c r="D1900" s="118"/>
      <c r="E1900" s="134"/>
      <c r="F1900" s="118"/>
      <c r="G1900" s="141"/>
      <c r="H1900" s="140"/>
      <c r="I1900" s="118"/>
      <c r="J1900" s="118"/>
      <c r="K1900" s="135"/>
      <c r="L1900" s="118"/>
    </row>
    <row r="1901" spans="2:12">
      <c r="B1901" s="89"/>
      <c r="C1901" s="69" t="str">
        <f t="shared" ca="1" si="10"/>
        <v>Incompleto</v>
      </c>
      <c r="D1901" s="118"/>
      <c r="E1901" s="134"/>
      <c r="F1901" s="118"/>
      <c r="G1901" s="141"/>
      <c r="H1901" s="140"/>
      <c r="I1901" s="118"/>
      <c r="J1901" s="118"/>
      <c r="K1901" s="135"/>
      <c r="L1901" s="118"/>
    </row>
    <row r="1902" spans="2:12">
      <c r="B1902" s="89"/>
      <c r="C1902" s="69" t="str">
        <f t="shared" ca="1" si="10"/>
        <v>Incompleto</v>
      </c>
      <c r="D1902" s="118"/>
      <c r="E1902" s="134"/>
      <c r="F1902" s="118"/>
      <c r="G1902" s="141"/>
      <c r="H1902" s="140"/>
      <c r="I1902" s="118"/>
      <c r="J1902" s="118"/>
      <c r="K1902" s="135"/>
      <c r="L1902" s="118"/>
    </row>
    <row r="1903" spans="2:12">
      <c r="B1903" s="89"/>
      <c r="C1903" s="69" t="str">
        <f t="shared" ca="1" si="10"/>
        <v>Incompleto</v>
      </c>
      <c r="D1903" s="118"/>
      <c r="E1903" s="134"/>
      <c r="F1903" s="118"/>
      <c r="G1903" s="141"/>
      <c r="H1903" s="140"/>
      <c r="I1903" s="118"/>
      <c r="J1903" s="118"/>
      <c r="K1903" s="135"/>
      <c r="L1903" s="118"/>
    </row>
    <row r="1904" spans="2:12">
      <c r="B1904" s="89"/>
      <c r="C1904" s="69" t="str">
        <f t="shared" ca="1" si="10"/>
        <v>Incompleto</v>
      </c>
      <c r="D1904" s="118"/>
      <c r="E1904" s="134"/>
      <c r="F1904" s="118"/>
      <c r="G1904" s="141"/>
      <c r="H1904" s="140"/>
      <c r="I1904" s="118"/>
      <c r="J1904" s="118"/>
      <c r="K1904" s="135"/>
      <c r="L1904" s="118"/>
    </row>
    <row r="1905" spans="2:12">
      <c r="B1905" s="89"/>
      <c r="C1905" s="69" t="str">
        <f t="shared" ca="1" si="10"/>
        <v>Incompleto</v>
      </c>
      <c r="D1905" s="118"/>
      <c r="E1905" s="134"/>
      <c r="F1905" s="118"/>
      <c r="G1905" s="141"/>
      <c r="H1905" s="140"/>
      <c r="I1905" s="118"/>
      <c r="J1905" s="118"/>
      <c r="K1905" s="135"/>
      <c r="L1905" s="118"/>
    </row>
    <row r="1906" spans="2:12">
      <c r="B1906" s="89"/>
      <c r="C1906" s="69" t="str">
        <f t="shared" ca="1" si="10"/>
        <v>Incompleto</v>
      </c>
      <c r="D1906" s="118"/>
      <c r="E1906" s="134"/>
      <c r="F1906" s="118"/>
      <c r="G1906" s="141"/>
      <c r="H1906" s="140"/>
      <c r="I1906" s="118"/>
      <c r="J1906" s="118"/>
      <c r="K1906" s="135"/>
      <c r="L1906" s="118"/>
    </row>
    <row r="1907" spans="2:12">
      <c r="B1907" s="89"/>
      <c r="C1907" s="69" t="str">
        <f t="shared" ca="1" si="10"/>
        <v>Incompleto</v>
      </c>
      <c r="D1907" s="118"/>
      <c r="E1907" s="134"/>
      <c r="F1907" s="118"/>
      <c r="G1907" s="141"/>
      <c r="H1907" s="140"/>
      <c r="I1907" s="118"/>
      <c r="J1907" s="118"/>
      <c r="K1907" s="135"/>
      <c r="L1907" s="118"/>
    </row>
    <row r="1908" spans="2:12">
      <c r="B1908" s="89"/>
      <c r="C1908" s="69" t="str">
        <f t="shared" ca="1" si="10"/>
        <v>Incompleto</v>
      </c>
      <c r="D1908" s="118"/>
      <c r="E1908" s="134"/>
      <c r="F1908" s="118"/>
      <c r="G1908" s="141"/>
      <c r="H1908" s="140"/>
      <c r="I1908" s="118"/>
      <c r="J1908" s="118"/>
      <c r="K1908" s="135"/>
      <c r="L1908" s="118"/>
    </row>
    <row r="1909" spans="2:12">
      <c r="B1909" s="89"/>
      <c r="C1909" s="69" t="str">
        <f t="shared" ca="1" si="10"/>
        <v>Incompleto</v>
      </c>
      <c r="D1909" s="118"/>
      <c r="E1909" s="134"/>
      <c r="F1909" s="118"/>
      <c r="G1909" s="141"/>
      <c r="H1909" s="140"/>
      <c r="I1909" s="118"/>
      <c r="J1909" s="118"/>
      <c r="K1909" s="135"/>
      <c r="L1909" s="118"/>
    </row>
    <row r="1910" spans="2:12">
      <c r="B1910" s="89"/>
      <c r="C1910" s="69" t="str">
        <f t="shared" ca="1" si="10"/>
        <v>Incompleto</v>
      </c>
      <c r="D1910" s="118"/>
      <c r="E1910" s="134"/>
      <c r="F1910" s="118"/>
      <c r="G1910" s="141"/>
      <c r="H1910" s="140"/>
      <c r="I1910" s="118"/>
      <c r="J1910" s="118"/>
      <c r="K1910" s="135"/>
      <c r="L1910" s="118"/>
    </row>
    <row r="1911" spans="2:12">
      <c r="B1911" s="89"/>
      <c r="C1911" s="69" t="str">
        <f t="shared" ca="1" si="10"/>
        <v>Incompleto</v>
      </c>
      <c r="D1911" s="118"/>
      <c r="E1911" s="134"/>
      <c r="F1911" s="118"/>
      <c r="G1911" s="141"/>
      <c r="H1911" s="140"/>
      <c r="I1911" s="118"/>
      <c r="J1911" s="118"/>
      <c r="K1911" s="135"/>
      <c r="L1911" s="118"/>
    </row>
    <row r="1912" spans="2:12">
      <c r="B1912" s="89"/>
      <c r="C1912" s="69" t="str">
        <f t="shared" ca="1" si="10"/>
        <v>Incompleto</v>
      </c>
      <c r="D1912" s="118"/>
      <c r="E1912" s="134"/>
      <c r="F1912" s="118"/>
      <c r="G1912" s="141"/>
      <c r="H1912" s="140"/>
      <c r="I1912" s="118"/>
      <c r="J1912" s="118"/>
      <c r="K1912" s="135"/>
      <c r="L1912" s="118"/>
    </row>
    <row r="1913" spans="2:12">
      <c r="B1913" s="89"/>
      <c r="C1913" s="69" t="str">
        <f t="shared" ca="1" si="10"/>
        <v>Incompleto</v>
      </c>
      <c r="D1913" s="118"/>
      <c r="E1913" s="134"/>
      <c r="F1913" s="118"/>
      <c r="G1913" s="141"/>
      <c r="H1913" s="140"/>
      <c r="I1913" s="118"/>
      <c r="J1913" s="118"/>
      <c r="K1913" s="135"/>
      <c r="L1913" s="118"/>
    </row>
    <row r="1914" spans="2:12">
      <c r="B1914" s="89"/>
      <c r="C1914" s="69" t="str">
        <f t="shared" ca="1" si="10"/>
        <v>Incompleto</v>
      </c>
      <c r="D1914" s="118"/>
      <c r="E1914" s="134"/>
      <c r="F1914" s="118"/>
      <c r="G1914" s="141"/>
      <c r="H1914" s="140"/>
      <c r="I1914" s="118"/>
      <c r="J1914" s="118"/>
      <c r="K1914" s="135"/>
      <c r="L1914" s="118"/>
    </row>
    <row r="1915" spans="2:12">
      <c r="B1915" s="89"/>
      <c r="C1915" s="69" t="str">
        <f t="shared" ca="1" si="10"/>
        <v>Incompleto</v>
      </c>
      <c r="D1915" s="118"/>
      <c r="E1915" s="134"/>
      <c r="F1915" s="118"/>
      <c r="G1915" s="141"/>
      <c r="H1915" s="140"/>
      <c r="I1915" s="118"/>
      <c r="J1915" s="118"/>
      <c r="K1915" s="135"/>
      <c r="L1915" s="118"/>
    </row>
    <row r="1916" spans="2:12">
      <c r="B1916" s="89"/>
      <c r="C1916" s="69" t="str">
        <f t="shared" ca="1" si="10"/>
        <v>Incompleto</v>
      </c>
      <c r="D1916" s="118"/>
      <c r="E1916" s="134"/>
      <c r="F1916" s="118"/>
      <c r="G1916" s="141"/>
      <c r="H1916" s="140"/>
      <c r="I1916" s="118"/>
      <c r="J1916" s="118"/>
      <c r="K1916" s="135"/>
      <c r="L1916" s="118"/>
    </row>
    <row r="1917" spans="2:12">
      <c r="B1917" s="89"/>
      <c r="C1917" s="69" t="str">
        <f t="shared" ca="1" si="10"/>
        <v>Incompleto</v>
      </c>
      <c r="D1917" s="118"/>
      <c r="E1917" s="134"/>
      <c r="F1917" s="118"/>
      <c r="G1917" s="141"/>
      <c r="H1917" s="140"/>
      <c r="I1917" s="118"/>
      <c r="J1917" s="118"/>
      <c r="K1917" s="135"/>
      <c r="L1917" s="118"/>
    </row>
    <row r="1918" spans="2:12">
      <c r="B1918" s="89"/>
      <c r="C1918" s="69" t="str">
        <f t="shared" ca="1" si="10"/>
        <v>Incompleto</v>
      </c>
      <c r="D1918" s="118"/>
      <c r="E1918" s="134"/>
      <c r="F1918" s="118"/>
      <c r="G1918" s="141"/>
      <c r="H1918" s="140"/>
      <c r="I1918" s="118"/>
      <c r="J1918" s="118"/>
      <c r="K1918" s="135"/>
      <c r="L1918" s="118"/>
    </row>
    <row r="1919" spans="2:12">
      <c r="B1919" s="89"/>
      <c r="C1919" s="69" t="str">
        <f t="shared" ca="1" si="10"/>
        <v>Incompleto</v>
      </c>
      <c r="D1919" s="118"/>
      <c r="E1919" s="134"/>
      <c r="F1919" s="118"/>
      <c r="G1919" s="141"/>
      <c r="H1919" s="140"/>
      <c r="I1919" s="118"/>
      <c r="J1919" s="118"/>
      <c r="K1919" s="135"/>
      <c r="L1919" s="118"/>
    </row>
    <row r="1920" spans="2:12">
      <c r="B1920" s="89"/>
      <c r="C1920" s="69" t="str">
        <f t="shared" ca="1" si="10"/>
        <v>Incompleto</v>
      </c>
      <c r="D1920" s="118"/>
      <c r="E1920" s="134"/>
      <c r="F1920" s="118"/>
      <c r="G1920" s="141"/>
      <c r="H1920" s="140"/>
      <c r="I1920" s="118"/>
      <c r="J1920" s="118"/>
      <c r="K1920" s="135"/>
      <c r="L1920" s="118"/>
    </row>
    <row r="1921" spans="2:12">
      <c r="B1921" s="89"/>
      <c r="C1921" s="69" t="str">
        <f t="shared" ca="1" si="10"/>
        <v>Incompleto</v>
      </c>
      <c r="D1921" s="118"/>
      <c r="E1921" s="134"/>
      <c r="F1921" s="118"/>
      <c r="G1921" s="141"/>
      <c r="H1921" s="140"/>
      <c r="I1921" s="118"/>
      <c r="J1921" s="118"/>
      <c r="K1921" s="135"/>
      <c r="L1921" s="118"/>
    </row>
    <row r="1922" spans="2:12">
      <c r="B1922" s="89"/>
      <c r="C1922" s="69" t="str">
        <f t="shared" ca="1" si="10"/>
        <v>Incompleto</v>
      </c>
      <c r="D1922" s="118"/>
      <c r="E1922" s="134"/>
      <c r="F1922" s="118"/>
      <c r="G1922" s="141"/>
      <c r="H1922" s="140"/>
      <c r="I1922" s="118"/>
      <c r="J1922" s="118"/>
      <c r="K1922" s="135"/>
      <c r="L1922" s="118"/>
    </row>
    <row r="1923" spans="2:12">
      <c r="B1923" s="89"/>
      <c r="C1923" s="69" t="str">
        <f t="shared" ca="1" si="10"/>
        <v>Incompleto</v>
      </c>
      <c r="D1923" s="118"/>
      <c r="E1923" s="134"/>
      <c r="F1923" s="118"/>
      <c r="G1923" s="141"/>
      <c r="H1923" s="140"/>
      <c r="I1923" s="118"/>
      <c r="J1923" s="118"/>
      <c r="K1923" s="135"/>
      <c r="L1923" s="118"/>
    </row>
    <row r="1924" spans="2:12">
      <c r="B1924" s="89"/>
      <c r="C1924" s="69" t="str">
        <f t="shared" ca="1" si="10"/>
        <v>Incompleto</v>
      </c>
      <c r="D1924" s="118"/>
      <c r="E1924" s="134"/>
      <c r="F1924" s="118"/>
      <c r="G1924" s="141"/>
      <c r="H1924" s="140"/>
      <c r="I1924" s="118"/>
      <c r="J1924" s="118"/>
      <c r="K1924" s="135"/>
      <c r="L1924" s="118"/>
    </row>
    <row r="1925" spans="2:12">
      <c r="B1925" s="89"/>
      <c r="C1925" s="69" t="str">
        <f t="shared" ca="1" si="10"/>
        <v>Incompleto</v>
      </c>
      <c r="D1925" s="118"/>
      <c r="E1925" s="134"/>
      <c r="F1925" s="118"/>
      <c r="G1925" s="141"/>
      <c r="H1925" s="140"/>
      <c r="I1925" s="118"/>
      <c r="J1925" s="118"/>
      <c r="K1925" s="135"/>
      <c r="L1925" s="118"/>
    </row>
    <row r="1926" spans="2:12">
      <c r="B1926" s="89"/>
      <c r="C1926" s="69" t="str">
        <f t="shared" ca="1" si="10"/>
        <v>Incompleto</v>
      </c>
      <c r="D1926" s="118"/>
      <c r="E1926" s="134"/>
      <c r="F1926" s="118"/>
      <c r="G1926" s="141"/>
      <c r="H1926" s="140"/>
      <c r="I1926" s="118"/>
      <c r="J1926" s="118"/>
      <c r="K1926" s="135"/>
      <c r="L1926" s="118"/>
    </row>
    <row r="1927" spans="2:12">
      <c r="B1927" s="89"/>
      <c r="C1927" s="69" t="str">
        <f t="shared" ca="1" si="10"/>
        <v>Incompleto</v>
      </c>
      <c r="D1927" s="118"/>
      <c r="E1927" s="134"/>
      <c r="F1927" s="118"/>
      <c r="G1927" s="141"/>
      <c r="H1927" s="140"/>
      <c r="I1927" s="118"/>
      <c r="J1927" s="118"/>
      <c r="K1927" s="135"/>
      <c r="L1927" s="118"/>
    </row>
    <row r="1928" spans="2:12">
      <c r="B1928" s="89"/>
      <c r="C1928" s="69" t="str">
        <f t="shared" ca="1" si="10"/>
        <v>Incompleto</v>
      </c>
      <c r="D1928" s="118"/>
      <c r="E1928" s="134"/>
      <c r="F1928" s="118"/>
      <c r="G1928" s="141"/>
      <c r="H1928" s="140"/>
      <c r="I1928" s="118"/>
      <c r="J1928" s="118"/>
      <c r="K1928" s="135"/>
      <c r="L1928" s="118"/>
    </row>
    <row r="1929" spans="2:12">
      <c r="B1929" s="89"/>
      <c r="C1929" s="69" t="str">
        <f t="shared" ca="1" si="10"/>
        <v>Incompleto</v>
      </c>
      <c r="D1929" s="118"/>
      <c r="E1929" s="134"/>
      <c r="F1929" s="118"/>
      <c r="G1929" s="141"/>
      <c r="H1929" s="140"/>
      <c r="I1929" s="118"/>
      <c r="J1929" s="118"/>
      <c r="K1929" s="135"/>
      <c r="L1929" s="118"/>
    </row>
    <row r="1930" spans="2:12">
      <c r="B1930" s="89"/>
      <c r="C1930" s="69" t="str">
        <f t="shared" ca="1" si="10"/>
        <v>Incompleto</v>
      </c>
      <c r="D1930" s="118"/>
      <c r="E1930" s="134"/>
      <c r="F1930" s="118"/>
      <c r="G1930" s="141"/>
      <c r="H1930" s="140"/>
      <c r="I1930" s="118"/>
      <c r="J1930" s="118"/>
      <c r="K1930" s="135"/>
      <c r="L1930" s="118"/>
    </row>
    <row r="1931" spans="2:12">
      <c r="B1931" s="89"/>
      <c r="C1931" s="69" t="str">
        <f t="shared" ca="1" si="10"/>
        <v>Incompleto</v>
      </c>
      <c r="D1931" s="118"/>
      <c r="E1931" s="134"/>
      <c r="F1931" s="118"/>
      <c r="G1931" s="141"/>
      <c r="H1931" s="140"/>
      <c r="I1931" s="118"/>
      <c r="J1931" s="118"/>
      <c r="K1931" s="135"/>
      <c r="L1931" s="118"/>
    </row>
    <row r="1932" spans="2:12">
      <c r="B1932" s="89"/>
      <c r="C1932" s="69" t="str">
        <f t="shared" ca="1" si="10"/>
        <v>Incompleto</v>
      </c>
      <c r="D1932" s="118"/>
      <c r="E1932" s="134"/>
      <c r="F1932" s="118"/>
      <c r="G1932" s="141"/>
      <c r="H1932" s="140"/>
      <c r="I1932" s="118"/>
      <c r="J1932" s="118"/>
      <c r="K1932" s="135"/>
      <c r="L1932" s="118"/>
    </row>
    <row r="1933" spans="2:12">
      <c r="B1933" s="89"/>
      <c r="C1933" s="69" t="str">
        <f t="shared" ca="1" si="10"/>
        <v>Incompleto</v>
      </c>
      <c r="D1933" s="118"/>
      <c r="E1933" s="134"/>
      <c r="F1933" s="118"/>
      <c r="G1933" s="141"/>
      <c r="H1933" s="140"/>
      <c r="I1933" s="118"/>
      <c r="J1933" s="118"/>
      <c r="K1933" s="135"/>
      <c r="L1933" s="118"/>
    </row>
    <row r="1934" spans="2:12">
      <c r="B1934" s="89"/>
      <c r="C1934" s="69" t="str">
        <f t="shared" ca="1" si="10"/>
        <v>Incompleto</v>
      </c>
      <c r="D1934" s="118"/>
      <c r="E1934" s="134"/>
      <c r="F1934" s="118"/>
      <c r="G1934" s="141"/>
      <c r="H1934" s="140"/>
      <c r="I1934" s="118"/>
      <c r="J1934" s="118"/>
      <c r="K1934" s="135"/>
      <c r="L1934" s="118"/>
    </row>
    <row r="1935" spans="2:12">
      <c r="B1935" s="89"/>
      <c r="C1935" s="69" t="str">
        <f t="shared" ca="1" si="10"/>
        <v>Incompleto</v>
      </c>
      <c r="D1935" s="118"/>
      <c r="E1935" s="134"/>
      <c r="F1935" s="118"/>
      <c r="G1935" s="141"/>
      <c r="H1935" s="140"/>
      <c r="I1935" s="118"/>
      <c r="J1935" s="118"/>
      <c r="K1935" s="135"/>
      <c r="L1935" s="118"/>
    </row>
    <row r="1936" spans="2:12">
      <c r="B1936" s="89"/>
      <c r="C1936" s="69" t="str">
        <f t="shared" ca="1" si="10"/>
        <v>Incompleto</v>
      </c>
      <c r="D1936" s="118"/>
      <c r="E1936" s="134"/>
      <c r="F1936" s="118"/>
      <c r="G1936" s="141"/>
      <c r="H1936" s="140"/>
      <c r="I1936" s="118"/>
      <c r="J1936" s="118"/>
      <c r="K1936" s="135"/>
      <c r="L1936" s="118"/>
    </row>
    <row r="1937" spans="2:12">
      <c r="B1937" s="89"/>
      <c r="C1937" s="69" t="str">
        <f t="shared" ca="1" si="10"/>
        <v>Incompleto</v>
      </c>
      <c r="D1937" s="118"/>
      <c r="E1937" s="134"/>
      <c r="F1937" s="118"/>
      <c r="G1937" s="141"/>
      <c r="H1937" s="140"/>
      <c r="I1937" s="118"/>
      <c r="J1937" s="118"/>
      <c r="K1937" s="135"/>
      <c r="L1937" s="118"/>
    </row>
    <row r="1938" spans="2:12">
      <c r="B1938" s="89"/>
      <c r="C1938" s="69" t="str">
        <f t="shared" ca="1" si="10"/>
        <v>Incompleto</v>
      </c>
      <c r="D1938" s="118"/>
      <c r="E1938" s="134"/>
      <c r="F1938" s="118"/>
      <c r="G1938" s="141"/>
      <c r="H1938" s="140"/>
      <c r="I1938" s="118"/>
      <c r="J1938" s="118"/>
      <c r="K1938" s="135"/>
      <c r="L1938" s="118"/>
    </row>
    <row r="1939" spans="2:12">
      <c r="B1939" s="89"/>
      <c r="C1939" s="69" t="str">
        <f t="shared" ca="1" si="10"/>
        <v>Incompleto</v>
      </c>
      <c r="D1939" s="118"/>
      <c r="E1939" s="134"/>
      <c r="F1939" s="118"/>
      <c r="G1939" s="141"/>
      <c r="H1939" s="140"/>
      <c r="I1939" s="118"/>
      <c r="J1939" s="118"/>
      <c r="K1939" s="135"/>
      <c r="L1939" s="118"/>
    </row>
    <row r="1940" spans="2:12">
      <c r="B1940" s="89"/>
      <c r="C1940" s="69" t="str">
        <f t="shared" ca="1" si="10"/>
        <v>Incompleto</v>
      </c>
      <c r="D1940" s="118"/>
      <c r="E1940" s="134"/>
      <c r="F1940" s="118"/>
      <c r="G1940" s="141"/>
      <c r="H1940" s="140"/>
      <c r="I1940" s="118"/>
      <c r="J1940" s="118"/>
      <c r="K1940" s="135"/>
      <c r="L1940" s="118"/>
    </row>
    <row r="1941" spans="2:12">
      <c r="B1941" s="89"/>
      <c r="C1941" s="69" t="str">
        <f t="shared" ca="1" si="10"/>
        <v>Incompleto</v>
      </c>
      <c r="D1941" s="118"/>
      <c r="E1941" s="134"/>
      <c r="F1941" s="118"/>
      <c r="G1941" s="141"/>
      <c r="H1941" s="140"/>
      <c r="I1941" s="118"/>
      <c r="J1941" s="118"/>
      <c r="K1941" s="135"/>
      <c r="L1941" s="118"/>
    </row>
    <row r="1942" spans="2:12">
      <c r="B1942" s="89"/>
      <c r="C1942" s="69" t="str">
        <f t="shared" ca="1" si="10"/>
        <v>Incompleto</v>
      </c>
      <c r="D1942" s="118"/>
      <c r="E1942" s="134"/>
      <c r="F1942" s="118"/>
      <c r="G1942" s="141"/>
      <c r="H1942" s="140"/>
      <c r="I1942" s="118"/>
      <c r="J1942" s="118"/>
      <c r="K1942" s="135"/>
      <c r="L1942" s="118"/>
    </row>
    <row r="1943" spans="2:12">
      <c r="B1943" s="89"/>
      <c r="C1943" s="69" t="str">
        <f t="shared" ca="1" si="10"/>
        <v>Incompleto</v>
      </c>
      <c r="D1943" s="118"/>
      <c r="E1943" s="134"/>
      <c r="F1943" s="118"/>
      <c r="G1943" s="141"/>
      <c r="H1943" s="140"/>
      <c r="I1943" s="118"/>
      <c r="J1943" s="118"/>
      <c r="K1943" s="135"/>
      <c r="L1943" s="118"/>
    </row>
    <row r="1944" spans="2:12">
      <c r="B1944" s="89"/>
      <c r="C1944" s="69" t="str">
        <f t="shared" ca="1" si="10"/>
        <v>Incompleto</v>
      </c>
      <c r="D1944" s="118"/>
      <c r="E1944" s="134"/>
      <c r="F1944" s="118"/>
      <c r="G1944" s="141"/>
      <c r="H1944" s="140"/>
      <c r="I1944" s="118"/>
      <c r="J1944" s="118"/>
      <c r="K1944" s="135"/>
      <c r="L1944" s="118"/>
    </row>
    <row r="1945" spans="2:12">
      <c r="B1945" s="89"/>
      <c r="C1945" s="69" t="str">
        <f t="shared" ca="1" si="10"/>
        <v>Incompleto</v>
      </c>
      <c r="D1945" s="118"/>
      <c r="E1945" s="134"/>
      <c r="F1945" s="118"/>
      <c r="G1945" s="141"/>
      <c r="H1945" s="140"/>
      <c r="I1945" s="118"/>
      <c r="J1945" s="118"/>
      <c r="K1945" s="135"/>
      <c r="L1945" s="118"/>
    </row>
    <row r="1946" spans="2:12">
      <c r="B1946" s="89"/>
      <c r="C1946" s="69" t="str">
        <f t="shared" ca="1" si="10"/>
        <v>Incompleto</v>
      </c>
      <c r="D1946" s="118"/>
      <c r="E1946" s="134"/>
      <c r="F1946" s="118"/>
      <c r="G1946" s="141"/>
      <c r="H1946" s="140"/>
      <c r="I1946" s="118"/>
      <c r="J1946" s="118"/>
      <c r="K1946" s="135"/>
      <c r="L1946" s="118"/>
    </row>
    <row r="1947" spans="2:12">
      <c r="B1947" s="89"/>
      <c r="C1947" s="69" t="str">
        <f t="shared" ca="1" si="10"/>
        <v>Incompleto</v>
      </c>
      <c r="D1947" s="118"/>
      <c r="E1947" s="134"/>
      <c r="F1947" s="118"/>
      <c r="G1947" s="141"/>
      <c r="H1947" s="140"/>
      <c r="I1947" s="118"/>
      <c r="J1947" s="118"/>
      <c r="K1947" s="135"/>
      <c r="L1947" s="118"/>
    </row>
    <row r="1948" spans="2:12">
      <c r="B1948" s="89"/>
      <c r="C1948" s="69" t="str">
        <f t="shared" ca="1" si="10"/>
        <v>Incompleto</v>
      </c>
      <c r="D1948" s="118"/>
      <c r="E1948" s="134"/>
      <c r="F1948" s="118"/>
      <c r="G1948" s="141"/>
      <c r="H1948" s="140"/>
      <c r="I1948" s="118"/>
      <c r="J1948" s="118"/>
      <c r="K1948" s="135"/>
      <c r="L1948" s="118"/>
    </row>
    <row r="1949" spans="2:12">
      <c r="B1949" s="89"/>
      <c r="C1949" s="69" t="str">
        <f t="shared" ca="1" si="10"/>
        <v>Incompleto</v>
      </c>
      <c r="D1949" s="118"/>
      <c r="E1949" s="134"/>
      <c r="F1949" s="118"/>
      <c r="G1949" s="141"/>
      <c r="H1949" s="140"/>
      <c r="I1949" s="118"/>
      <c r="J1949" s="118"/>
      <c r="K1949" s="135"/>
      <c r="L1949" s="118"/>
    </row>
    <row r="1950" spans="2:12">
      <c r="B1950" s="89"/>
      <c r="C1950" s="69" t="str">
        <f t="shared" ca="1" si="10"/>
        <v>Incompleto</v>
      </c>
      <c r="D1950" s="118"/>
      <c r="E1950" s="134"/>
      <c r="F1950" s="118"/>
      <c r="G1950" s="141"/>
      <c r="H1950" s="140"/>
      <c r="I1950" s="118"/>
      <c r="J1950" s="118"/>
      <c r="K1950" s="135"/>
      <c r="L1950" s="118"/>
    </row>
    <row r="1951" spans="2:12">
      <c r="B1951" s="89"/>
      <c r="C1951" s="69" t="str">
        <f t="shared" ca="1" si="10"/>
        <v>Incompleto</v>
      </c>
      <c r="D1951" s="118"/>
      <c r="E1951" s="134"/>
      <c r="F1951" s="118"/>
      <c r="G1951" s="141"/>
      <c r="H1951" s="140"/>
      <c r="I1951" s="118"/>
      <c r="J1951" s="118"/>
      <c r="K1951" s="135"/>
      <c r="L1951" s="118"/>
    </row>
    <row r="1952" spans="2:12">
      <c r="B1952" s="89"/>
      <c r="C1952" s="69" t="str">
        <f t="shared" ca="1" si="10"/>
        <v>Incompleto</v>
      </c>
      <c r="D1952" s="118"/>
      <c r="E1952" s="134"/>
      <c r="F1952" s="118"/>
      <c r="G1952" s="141"/>
      <c r="H1952" s="140"/>
      <c r="I1952" s="118"/>
      <c r="J1952" s="118"/>
      <c r="K1952" s="135"/>
      <c r="L1952" s="118"/>
    </row>
    <row r="1953" spans="2:12">
      <c r="B1953" s="89"/>
      <c r="C1953" s="69" t="str">
        <f t="shared" ca="1" si="10"/>
        <v>Incompleto</v>
      </c>
      <c r="D1953" s="118"/>
      <c r="E1953" s="134"/>
      <c r="F1953" s="118"/>
      <c r="G1953" s="141"/>
      <c r="H1953" s="140"/>
      <c r="I1953" s="118"/>
      <c r="J1953" s="118"/>
      <c r="K1953" s="135"/>
      <c r="L1953" s="118"/>
    </row>
    <row r="1954" spans="2:12">
      <c r="B1954" s="89"/>
      <c r="C1954" s="69" t="str">
        <f t="shared" ca="1" si="10"/>
        <v>Incompleto</v>
      </c>
      <c r="D1954" s="118"/>
      <c r="E1954" s="134"/>
      <c r="F1954" s="118"/>
      <c r="G1954" s="141"/>
      <c r="H1954" s="140"/>
      <c r="I1954" s="118"/>
      <c r="J1954" s="118"/>
      <c r="K1954" s="135"/>
      <c r="L1954" s="118"/>
    </row>
    <row r="1955" spans="2:12">
      <c r="B1955" s="89"/>
      <c r="C1955" s="69" t="str">
        <f t="shared" ca="1" si="10"/>
        <v>Incompleto</v>
      </c>
      <c r="D1955" s="118"/>
      <c r="E1955" s="134"/>
      <c r="F1955" s="118"/>
      <c r="G1955" s="141"/>
      <c r="H1955" s="140"/>
      <c r="I1955" s="118"/>
      <c r="J1955" s="118"/>
      <c r="K1955" s="135"/>
      <c r="L1955" s="118"/>
    </row>
    <row r="1956" spans="2:12">
      <c r="B1956" s="89"/>
      <c r="C1956" s="69" t="str">
        <f t="shared" ca="1" si="10"/>
        <v>Incompleto</v>
      </c>
      <c r="D1956" s="118"/>
      <c r="E1956" s="134"/>
      <c r="F1956" s="118"/>
      <c r="G1956" s="141"/>
      <c r="H1956" s="140"/>
      <c r="I1956" s="118"/>
      <c r="J1956" s="118"/>
      <c r="K1956" s="135"/>
      <c r="L1956" s="118"/>
    </row>
    <row r="1957" spans="2:12">
      <c r="B1957" s="89"/>
      <c r="C1957" s="69" t="str">
        <f t="shared" ca="1" si="10"/>
        <v>Incompleto</v>
      </c>
      <c r="D1957" s="118"/>
      <c r="E1957" s="134"/>
      <c r="F1957" s="118"/>
      <c r="G1957" s="141"/>
      <c r="H1957" s="140"/>
      <c r="I1957" s="118"/>
      <c r="J1957" s="118"/>
      <c r="K1957" s="135"/>
      <c r="L1957" s="118"/>
    </row>
    <row r="1958" spans="2:12">
      <c r="B1958" s="89"/>
      <c r="C1958" s="69" t="str">
        <f t="shared" ca="1" si="10"/>
        <v>Incompleto</v>
      </c>
      <c r="D1958" s="118"/>
      <c r="E1958" s="134"/>
      <c r="F1958" s="118"/>
      <c r="G1958" s="141"/>
      <c r="H1958" s="140"/>
      <c r="I1958" s="118"/>
      <c r="J1958" s="118"/>
      <c r="K1958" s="135"/>
      <c r="L1958" s="118"/>
    </row>
    <row r="1959" spans="2:12">
      <c r="B1959" s="89"/>
      <c r="C1959" s="69" t="str">
        <f t="shared" ca="1" si="10"/>
        <v>Incompleto</v>
      </c>
      <c r="D1959" s="118"/>
      <c r="E1959" s="134"/>
      <c r="F1959" s="118"/>
      <c r="G1959" s="141"/>
      <c r="H1959" s="140"/>
      <c r="I1959" s="118"/>
      <c r="J1959" s="118"/>
      <c r="K1959" s="135"/>
      <c r="L1959" s="118"/>
    </row>
    <row r="1960" spans="2:12">
      <c r="B1960" s="89"/>
      <c r="C1960" s="69" t="str">
        <f t="shared" ca="1" si="10"/>
        <v>Incompleto</v>
      </c>
      <c r="D1960" s="118"/>
      <c r="E1960" s="134"/>
      <c r="F1960" s="118"/>
      <c r="G1960" s="141"/>
      <c r="H1960" s="140"/>
      <c r="I1960" s="118"/>
      <c r="J1960" s="118"/>
      <c r="K1960" s="135"/>
      <c r="L1960" s="118"/>
    </row>
    <row r="1961" spans="2:12">
      <c r="B1961" s="89"/>
      <c r="C1961" s="69" t="str">
        <f t="shared" ca="1" si="10"/>
        <v>Incompleto</v>
      </c>
      <c r="D1961" s="118"/>
      <c r="E1961" s="134"/>
      <c r="F1961" s="118"/>
      <c r="G1961" s="141"/>
      <c r="H1961" s="140"/>
      <c r="I1961" s="118"/>
      <c r="J1961" s="118"/>
      <c r="K1961" s="135"/>
      <c r="L1961" s="118"/>
    </row>
    <row r="1962" spans="2:12">
      <c r="B1962" s="89"/>
      <c r="C1962" s="69" t="str">
        <f t="shared" ca="1" si="10"/>
        <v>Incompleto</v>
      </c>
      <c r="D1962" s="118"/>
      <c r="E1962" s="134"/>
      <c r="F1962" s="118"/>
      <c r="G1962" s="141"/>
      <c r="H1962" s="140"/>
      <c r="I1962" s="118"/>
      <c r="J1962" s="118"/>
      <c r="K1962" s="135"/>
      <c r="L1962" s="118"/>
    </row>
    <row r="1963" spans="2:12">
      <c r="B1963" s="89"/>
      <c r="C1963" s="69" t="str">
        <f t="shared" ca="1" si="10"/>
        <v>Incompleto</v>
      </c>
      <c r="D1963" s="118"/>
      <c r="E1963" s="134"/>
      <c r="F1963" s="118"/>
      <c r="G1963" s="141"/>
      <c r="H1963" s="140"/>
      <c r="I1963" s="118"/>
      <c r="J1963" s="118"/>
      <c r="K1963" s="135"/>
      <c r="L1963" s="118"/>
    </row>
    <row r="1964" spans="2:12">
      <c r="B1964" s="89"/>
      <c r="C1964" s="69" t="str">
        <f t="shared" ca="1" si="10"/>
        <v>Incompleto</v>
      </c>
      <c r="D1964" s="118"/>
      <c r="E1964" s="134"/>
      <c r="F1964" s="118"/>
      <c r="G1964" s="141"/>
      <c r="H1964" s="140"/>
      <c r="I1964" s="118"/>
      <c r="J1964" s="118"/>
      <c r="K1964" s="135"/>
      <c r="L1964" s="118"/>
    </row>
    <row r="1965" spans="2:12">
      <c r="B1965" s="89"/>
      <c r="C1965" s="69" t="str">
        <f t="shared" ca="1" si="10"/>
        <v>Incompleto</v>
      </c>
      <c r="D1965" s="118"/>
      <c r="E1965" s="134"/>
      <c r="F1965" s="118"/>
      <c r="G1965" s="141"/>
      <c r="H1965" s="140"/>
      <c r="I1965" s="118"/>
      <c r="J1965" s="118"/>
      <c r="K1965" s="135"/>
      <c r="L1965" s="118"/>
    </row>
    <row r="1966" spans="2:12">
      <c r="B1966" s="89"/>
      <c r="C1966" s="69" t="str">
        <f t="shared" ca="1" si="10"/>
        <v>Incompleto</v>
      </c>
      <c r="D1966" s="118"/>
      <c r="E1966" s="134"/>
      <c r="F1966" s="118"/>
      <c r="G1966" s="141"/>
      <c r="H1966" s="140"/>
      <c r="I1966" s="118"/>
      <c r="J1966" s="118"/>
      <c r="K1966" s="135"/>
      <c r="L1966" s="118"/>
    </row>
    <row r="1967" spans="2:12">
      <c r="B1967" s="89"/>
      <c r="C1967" s="69" t="str">
        <f t="shared" ca="1" si="10"/>
        <v>Incompleto</v>
      </c>
      <c r="D1967" s="118"/>
      <c r="E1967" s="134"/>
      <c r="F1967" s="118"/>
      <c r="G1967" s="141"/>
      <c r="H1967" s="140"/>
      <c r="I1967" s="118"/>
      <c r="J1967" s="118"/>
      <c r="K1967" s="135"/>
      <c r="L1967" s="118"/>
    </row>
    <row r="1968" spans="2:12">
      <c r="B1968" s="89"/>
      <c r="C1968" s="69" t="str">
        <f t="shared" ca="1" si="10"/>
        <v>Incompleto</v>
      </c>
      <c r="D1968" s="118"/>
      <c r="E1968" s="134"/>
      <c r="F1968" s="118"/>
      <c r="G1968" s="141"/>
      <c r="H1968" s="140"/>
      <c r="I1968" s="118"/>
      <c r="J1968" s="118"/>
      <c r="K1968" s="135"/>
      <c r="L1968" s="118"/>
    </row>
    <row r="1969" spans="2:12">
      <c r="B1969" s="89"/>
      <c r="C1969" s="69" t="str">
        <f t="shared" ca="1" si="10"/>
        <v>Incompleto</v>
      </c>
      <c r="D1969" s="118"/>
      <c r="E1969" s="134"/>
      <c r="F1969" s="118"/>
      <c r="G1969" s="141"/>
      <c r="H1969" s="140"/>
      <c r="I1969" s="118"/>
      <c r="J1969" s="118"/>
      <c r="K1969" s="135"/>
      <c r="L1969" s="118"/>
    </row>
    <row r="1970" spans="2:12">
      <c r="B1970" s="89"/>
      <c r="C1970" s="69" t="str">
        <f t="shared" ca="1" si="10"/>
        <v>Incompleto</v>
      </c>
      <c r="D1970" s="118"/>
      <c r="E1970" s="134"/>
      <c r="F1970" s="118"/>
      <c r="G1970" s="141"/>
      <c r="H1970" s="140"/>
      <c r="I1970" s="118"/>
      <c r="J1970" s="118"/>
      <c r="K1970" s="135"/>
      <c r="L1970" s="118"/>
    </row>
    <row r="1971" spans="2:12">
      <c r="B1971" s="89"/>
      <c r="C1971" s="69" t="str">
        <f t="shared" ca="1" si="10"/>
        <v>Incompleto</v>
      </c>
      <c r="D1971" s="118"/>
      <c r="E1971" s="134"/>
      <c r="F1971" s="118"/>
      <c r="G1971" s="141"/>
      <c r="H1971" s="140"/>
      <c r="I1971" s="118"/>
      <c r="J1971" s="118"/>
      <c r="K1971" s="135"/>
      <c r="L1971" s="118"/>
    </row>
    <row r="1972" spans="2:12">
      <c r="B1972" s="89"/>
      <c r="C1972" s="69" t="str">
        <f t="shared" ca="1" si="10"/>
        <v>Incompleto</v>
      </c>
      <c r="D1972" s="118"/>
      <c r="E1972" s="134"/>
      <c r="F1972" s="118"/>
      <c r="G1972" s="141"/>
      <c r="H1972" s="140"/>
      <c r="I1972" s="118"/>
      <c r="J1972" s="118"/>
      <c r="K1972" s="135"/>
      <c r="L1972" s="118"/>
    </row>
    <row r="1973" spans="2:12">
      <c r="B1973" s="89"/>
      <c r="C1973" s="69" t="str">
        <f t="shared" ca="1" si="10"/>
        <v>Incompleto</v>
      </c>
      <c r="D1973" s="118"/>
      <c r="E1973" s="134"/>
      <c r="F1973" s="118"/>
      <c r="G1973" s="141"/>
      <c r="H1973" s="140"/>
      <c r="I1973" s="118"/>
      <c r="J1973" s="118"/>
      <c r="K1973" s="135"/>
      <c r="L1973" s="118"/>
    </row>
    <row r="1974" spans="2:12">
      <c r="B1974" s="89"/>
      <c r="C1974" s="69" t="str">
        <f t="shared" ca="1" si="10"/>
        <v>Incompleto</v>
      </c>
      <c r="D1974" s="118"/>
      <c r="E1974" s="134"/>
      <c r="F1974" s="118"/>
      <c r="G1974" s="141"/>
      <c r="H1974" s="140"/>
      <c r="I1974" s="118"/>
      <c r="J1974" s="118"/>
      <c r="K1974" s="135"/>
      <c r="L1974" s="118"/>
    </row>
    <row r="1975" spans="2:12">
      <c r="B1975" s="89"/>
      <c r="C1975" s="69" t="str">
        <f t="shared" ca="1" si="10"/>
        <v>Incompleto</v>
      </c>
      <c r="D1975" s="118"/>
      <c r="E1975" s="134"/>
      <c r="F1975" s="118"/>
      <c r="G1975" s="141"/>
      <c r="H1975" s="140"/>
      <c r="I1975" s="118"/>
      <c r="J1975" s="118"/>
      <c r="K1975" s="135"/>
      <c r="L1975" s="118"/>
    </row>
    <row r="1976" spans="2:12">
      <c r="B1976" s="89"/>
      <c r="C1976" s="69" t="str">
        <f t="shared" ca="1" si="10"/>
        <v>Incompleto</v>
      </c>
      <c r="D1976" s="118"/>
      <c r="E1976" s="134"/>
      <c r="F1976" s="118"/>
      <c r="G1976" s="141"/>
      <c r="H1976" s="140"/>
      <c r="I1976" s="118"/>
      <c r="J1976" s="118"/>
      <c r="K1976" s="135"/>
      <c r="L1976" s="118"/>
    </row>
    <row r="1977" spans="2:12">
      <c r="B1977" s="89"/>
      <c r="C1977" s="69" t="str">
        <f t="shared" ca="1" si="10"/>
        <v>Incompleto</v>
      </c>
      <c r="D1977" s="118"/>
      <c r="E1977" s="134"/>
      <c r="F1977" s="118"/>
      <c r="G1977" s="141"/>
      <c r="H1977" s="140"/>
      <c r="I1977" s="118"/>
      <c r="J1977" s="118"/>
      <c r="K1977" s="135"/>
      <c r="L1977" s="118"/>
    </row>
    <row r="1978" spans="2:12">
      <c r="B1978" s="89"/>
      <c r="C1978" s="69" t="str">
        <f t="shared" ca="1" si="10"/>
        <v>Incompleto</v>
      </c>
      <c r="D1978" s="118"/>
      <c r="E1978" s="134"/>
      <c r="F1978" s="118"/>
      <c r="G1978" s="141"/>
      <c r="H1978" s="140"/>
      <c r="I1978" s="118"/>
      <c r="J1978" s="118"/>
      <c r="K1978" s="135"/>
      <c r="L1978" s="118"/>
    </row>
    <row r="1979" spans="2:12">
      <c r="B1979" s="89"/>
      <c r="C1979" s="69" t="str">
        <f t="shared" ca="1" si="10"/>
        <v>Incompleto</v>
      </c>
      <c r="D1979" s="118"/>
      <c r="E1979" s="134"/>
      <c r="F1979" s="118"/>
      <c r="G1979" s="141"/>
      <c r="H1979" s="140"/>
      <c r="I1979" s="118"/>
      <c r="J1979" s="118"/>
      <c r="K1979" s="135"/>
      <c r="L1979" s="118"/>
    </row>
    <row r="1980" spans="2:12">
      <c r="B1980" s="89"/>
      <c r="C1980" s="69" t="str">
        <f t="shared" ca="1" si="10"/>
        <v>Incompleto</v>
      </c>
      <c r="D1980" s="118"/>
      <c r="E1980" s="134"/>
      <c r="F1980" s="118"/>
      <c r="G1980" s="141"/>
      <c r="H1980" s="140"/>
      <c r="I1980" s="118"/>
      <c r="J1980" s="118"/>
      <c r="K1980" s="135"/>
      <c r="L1980" s="118"/>
    </row>
    <row r="1981" spans="2:12">
      <c r="B1981" s="89"/>
      <c r="C1981" s="69" t="str">
        <f t="shared" ca="1" si="10"/>
        <v>Incompleto</v>
      </c>
      <c r="D1981" s="118"/>
      <c r="E1981" s="134"/>
      <c r="F1981" s="118"/>
      <c r="G1981" s="141"/>
      <c r="H1981" s="140"/>
      <c r="I1981" s="118"/>
      <c r="J1981" s="118"/>
      <c r="K1981" s="135"/>
      <c r="L1981" s="118"/>
    </row>
    <row r="1982" spans="2:12">
      <c r="B1982" s="89"/>
      <c r="C1982" s="69" t="str">
        <f t="shared" ca="1" si="10"/>
        <v>Incompleto</v>
      </c>
      <c r="D1982" s="118"/>
      <c r="E1982" s="134"/>
      <c r="F1982" s="118"/>
      <c r="G1982" s="141"/>
      <c r="H1982" s="140"/>
      <c r="I1982" s="118"/>
      <c r="J1982" s="118"/>
      <c r="K1982" s="135"/>
      <c r="L1982" s="118"/>
    </row>
    <row r="1983" spans="2:12">
      <c r="B1983" s="89"/>
      <c r="C1983" s="69" t="str">
        <f t="shared" ca="1" si="10"/>
        <v>Incompleto</v>
      </c>
      <c r="D1983" s="118"/>
      <c r="E1983" s="134"/>
      <c r="F1983" s="118"/>
      <c r="G1983" s="141"/>
      <c r="H1983" s="140"/>
      <c r="I1983" s="118"/>
      <c r="J1983" s="118"/>
      <c r="K1983" s="135"/>
      <c r="L1983" s="118"/>
    </row>
    <row r="1984" spans="2:12">
      <c r="B1984" s="89"/>
      <c r="C1984" s="69" t="str">
        <f t="shared" ca="1" si="10"/>
        <v>Incompleto</v>
      </c>
      <c r="D1984" s="118"/>
      <c r="E1984" s="134"/>
      <c r="F1984" s="118"/>
      <c r="G1984" s="141"/>
      <c r="H1984" s="140"/>
      <c r="I1984" s="118"/>
      <c r="J1984" s="118"/>
      <c r="K1984" s="135"/>
      <c r="L1984" s="118"/>
    </row>
    <row r="1985" spans="2:12">
      <c r="B1985" s="89"/>
      <c r="C1985" s="69" t="str">
        <f t="shared" ca="1" si="10"/>
        <v>Incompleto</v>
      </c>
      <c r="D1985" s="118"/>
      <c r="E1985" s="134"/>
      <c r="F1985" s="118"/>
      <c r="G1985" s="141"/>
      <c r="H1985" s="140"/>
      <c r="I1985" s="118"/>
      <c r="J1985" s="118"/>
      <c r="K1985" s="135"/>
      <c r="L1985" s="118"/>
    </row>
    <row r="1986" spans="2:12">
      <c r="B1986" s="89"/>
      <c r="C1986" s="69" t="str">
        <f t="shared" ca="1" si="10"/>
        <v>Incompleto</v>
      </c>
      <c r="D1986" s="118"/>
      <c r="E1986" s="134"/>
      <c r="F1986" s="118"/>
      <c r="G1986" s="141"/>
      <c r="H1986" s="140"/>
      <c r="I1986" s="118"/>
      <c r="J1986" s="118"/>
      <c r="K1986" s="135"/>
      <c r="L1986" s="118"/>
    </row>
    <row r="1987" spans="2:12">
      <c r="B1987" s="89"/>
      <c r="C1987" s="69" t="str">
        <f t="shared" ca="1" si="10"/>
        <v>Incompleto</v>
      </c>
      <c r="D1987" s="118"/>
      <c r="E1987" s="134"/>
      <c r="F1987" s="118"/>
      <c r="G1987" s="141"/>
      <c r="H1987" s="140"/>
      <c r="I1987" s="118"/>
      <c r="J1987" s="118"/>
      <c r="K1987" s="135"/>
      <c r="L1987" s="118"/>
    </row>
    <row r="1988" spans="2:12">
      <c r="B1988" s="89"/>
      <c r="C1988" s="69" t="str">
        <f t="shared" ca="1" si="10"/>
        <v>Incompleto</v>
      </c>
      <c r="D1988" s="118"/>
      <c r="E1988" s="134"/>
      <c r="F1988" s="118"/>
      <c r="G1988" s="141"/>
      <c r="H1988" s="140"/>
      <c r="I1988" s="118"/>
      <c r="J1988" s="118"/>
      <c r="K1988" s="135"/>
      <c r="L1988" s="118"/>
    </row>
    <row r="1989" spans="2:12">
      <c r="B1989" s="89"/>
      <c r="C1989" s="69" t="str">
        <f t="shared" ca="1" si="10"/>
        <v>Incompleto</v>
      </c>
      <c r="D1989" s="118"/>
      <c r="E1989" s="134"/>
      <c r="F1989" s="118"/>
      <c r="G1989" s="141"/>
      <c r="H1989" s="140"/>
      <c r="I1989" s="118"/>
      <c r="J1989" s="118"/>
      <c r="K1989" s="135"/>
      <c r="L1989" s="118"/>
    </row>
    <row r="1990" spans="2:12">
      <c r="B1990" s="89"/>
      <c r="C1990" s="69" t="str">
        <f t="shared" ca="1" si="10"/>
        <v>Incompleto</v>
      </c>
      <c r="D1990" s="118"/>
      <c r="E1990" s="134"/>
      <c r="F1990" s="118"/>
      <c r="G1990" s="141"/>
      <c r="H1990" s="140"/>
      <c r="I1990" s="118"/>
      <c r="J1990" s="118"/>
      <c r="K1990" s="135"/>
      <c r="L1990" s="118"/>
    </row>
    <row r="1991" spans="2:12">
      <c r="B1991" s="89"/>
      <c r="C1991" s="69" t="str">
        <f t="shared" ca="1" si="10"/>
        <v>Incompleto</v>
      </c>
      <c r="D1991" s="118"/>
      <c r="E1991" s="134"/>
      <c r="F1991" s="118"/>
      <c r="G1991" s="141"/>
      <c r="H1991" s="140"/>
      <c r="I1991" s="118"/>
      <c r="J1991" s="118"/>
      <c r="K1991" s="135"/>
      <c r="L1991" s="118"/>
    </row>
    <row r="1992" spans="2:12">
      <c r="B1992" s="89"/>
      <c r="C1992" s="69" t="str">
        <f t="shared" ca="1" si="10"/>
        <v>Incompleto</v>
      </c>
      <c r="D1992" s="118"/>
      <c r="E1992" s="134"/>
      <c r="F1992" s="118"/>
      <c r="G1992" s="141"/>
      <c r="H1992" s="140"/>
      <c r="I1992" s="118"/>
      <c r="J1992" s="118"/>
      <c r="K1992" s="135"/>
      <c r="L1992" s="118"/>
    </row>
    <row r="1993" spans="2:12">
      <c r="B1993" s="89"/>
      <c r="C1993" s="69" t="str">
        <f t="shared" ca="1" si="10"/>
        <v>Incompleto</v>
      </c>
      <c r="D1993" s="118"/>
      <c r="E1993" s="134"/>
      <c r="F1993" s="118"/>
      <c r="G1993" s="141"/>
      <c r="H1993" s="140"/>
      <c r="I1993" s="118"/>
      <c r="J1993" s="118"/>
      <c r="K1993" s="135"/>
      <c r="L1993" s="118"/>
    </row>
    <row r="1994" spans="2:12">
      <c r="B1994" s="89"/>
      <c r="C1994" s="69" t="str">
        <f t="shared" ca="1" si="10"/>
        <v>Incompleto</v>
      </c>
      <c r="D1994" s="118"/>
      <c r="E1994" s="134"/>
      <c r="F1994" s="118"/>
      <c r="G1994" s="141"/>
      <c r="H1994" s="140"/>
      <c r="I1994" s="118"/>
      <c r="J1994" s="118"/>
      <c r="K1994" s="135"/>
      <c r="L1994" s="118"/>
    </row>
    <row r="1995" spans="2:12">
      <c r="B1995" s="89"/>
      <c r="C1995" s="69" t="str">
        <f t="shared" ca="1" si="10"/>
        <v>Incompleto</v>
      </c>
      <c r="D1995" s="118"/>
      <c r="E1995" s="134"/>
      <c r="F1995" s="118"/>
      <c r="G1995" s="141"/>
      <c r="H1995" s="140"/>
      <c r="I1995" s="118"/>
      <c r="J1995" s="118"/>
      <c r="K1995" s="135"/>
      <c r="L1995" s="118"/>
    </row>
    <row r="1996" spans="2:12">
      <c r="B1996" s="89"/>
      <c r="C1996" s="69" t="str">
        <f t="shared" ca="1" si="10"/>
        <v>Incompleto</v>
      </c>
      <c r="D1996" s="118"/>
      <c r="E1996" s="134"/>
      <c r="F1996" s="118"/>
      <c r="G1996" s="141"/>
      <c r="H1996" s="140"/>
      <c r="I1996" s="118"/>
      <c r="J1996" s="118"/>
      <c r="K1996" s="135"/>
      <c r="L1996" s="118"/>
    </row>
    <row r="1997" spans="2:12">
      <c r="B1997" s="89"/>
      <c r="C1997" s="69" t="str">
        <f t="shared" ca="1" si="10"/>
        <v>Incompleto</v>
      </c>
      <c r="D1997" s="118"/>
      <c r="E1997" s="134"/>
      <c r="F1997" s="118"/>
      <c r="G1997" s="141"/>
      <c r="H1997" s="140"/>
      <c r="I1997" s="118"/>
      <c r="J1997" s="118"/>
      <c r="K1997" s="135"/>
      <c r="L1997" s="118"/>
    </row>
    <row r="1998" spans="2:12">
      <c r="B1998" s="89"/>
      <c r="C1998" s="69" t="str">
        <f t="shared" ca="1" si="10"/>
        <v>Incompleto</v>
      </c>
      <c r="D1998" s="118"/>
      <c r="E1998" s="134"/>
      <c r="F1998" s="118"/>
      <c r="G1998" s="141"/>
      <c r="H1998" s="140"/>
      <c r="I1998" s="118"/>
      <c r="J1998" s="118"/>
      <c r="K1998" s="135"/>
      <c r="L1998" s="118"/>
    </row>
    <row r="1999" spans="2:12">
      <c r="B1999" s="89"/>
      <c r="C1999" s="69" t="str">
        <f t="shared" ca="1" si="10"/>
        <v>Incompleto</v>
      </c>
      <c r="D1999" s="118"/>
      <c r="E1999" s="134"/>
      <c r="F1999" s="118"/>
      <c r="G1999" s="141"/>
      <c r="H1999" s="140"/>
      <c r="I1999" s="118"/>
      <c r="J1999" s="118"/>
      <c r="K1999" s="135"/>
      <c r="L1999" s="118"/>
    </row>
    <row r="2000" spans="2:12">
      <c r="B2000" s="89"/>
      <c r="C2000" s="69" t="str">
        <f t="shared" ca="1" si="10"/>
        <v>Incompleto</v>
      </c>
      <c r="D2000" s="118"/>
      <c r="E2000" s="134"/>
      <c r="F2000" s="118"/>
      <c r="G2000" s="141"/>
      <c r="H2000" s="140"/>
      <c r="I2000" s="118"/>
      <c r="J2000" s="118"/>
      <c r="K2000" s="135"/>
      <c r="L2000" s="118"/>
    </row>
    <row r="2001" spans="2:12">
      <c r="B2001" s="89"/>
      <c r="C2001" s="69" t="str">
        <f t="shared" ca="1" si="10"/>
        <v>Incompleto</v>
      </c>
      <c r="D2001" s="118"/>
      <c r="E2001" s="134"/>
      <c r="F2001" s="118"/>
      <c r="G2001" s="141"/>
      <c r="H2001" s="140"/>
      <c r="I2001" s="118"/>
      <c r="J2001" s="118"/>
      <c r="K2001" s="135"/>
      <c r="L2001" s="118"/>
    </row>
    <row r="2002" spans="2:12">
      <c r="B2002" s="89"/>
      <c r="C2002" s="69" t="str">
        <f t="shared" ca="1" si="10"/>
        <v>Incompleto</v>
      </c>
      <c r="D2002" s="118"/>
      <c r="E2002" s="134"/>
      <c r="F2002" s="118"/>
      <c r="G2002" s="141"/>
      <c r="H2002" s="140"/>
      <c r="I2002" s="118"/>
      <c r="J2002" s="118"/>
      <c r="K2002" s="135"/>
      <c r="L2002" s="118"/>
    </row>
    <row r="2003" spans="2:12">
      <c r="B2003" s="89"/>
      <c r="C2003" s="69" t="str">
        <f t="shared" ca="1" si="10"/>
        <v>Incompleto</v>
      </c>
      <c r="D2003" s="118"/>
      <c r="E2003" s="134"/>
      <c r="F2003" s="118"/>
      <c r="G2003" s="141"/>
      <c r="H2003" s="140"/>
      <c r="I2003" s="118"/>
      <c r="J2003" s="118"/>
      <c r="K2003" s="135"/>
      <c r="L2003" s="118"/>
    </row>
    <row r="2004" spans="2:12">
      <c r="B2004" s="89"/>
      <c r="C2004" s="69" t="str">
        <f t="shared" ca="1" si="10"/>
        <v>Incompleto</v>
      </c>
      <c r="D2004" s="118"/>
      <c r="E2004" s="134"/>
      <c r="F2004" s="118"/>
      <c r="G2004" s="141"/>
      <c r="H2004" s="140"/>
      <c r="I2004" s="118"/>
      <c r="J2004" s="118"/>
      <c r="K2004" s="135"/>
      <c r="L2004" s="118"/>
    </row>
    <row r="2005" spans="2:12">
      <c r="B2005" s="89"/>
      <c r="C2005" s="69" t="str">
        <f t="shared" ca="1" si="10"/>
        <v>Incompleto</v>
      </c>
      <c r="D2005" s="118"/>
      <c r="E2005" s="134"/>
      <c r="F2005" s="118"/>
      <c r="G2005" s="141"/>
      <c r="H2005" s="140"/>
      <c r="I2005" s="118"/>
      <c r="J2005" s="118"/>
      <c r="K2005" s="135"/>
      <c r="L2005" s="118"/>
    </row>
    <row r="2006" spans="2:12">
      <c r="B2006" s="89"/>
      <c r="C2006" s="69" t="str">
        <f t="shared" ca="1" si="10"/>
        <v>Incompleto</v>
      </c>
      <c r="D2006" s="118"/>
      <c r="E2006" s="134"/>
      <c r="F2006" s="118"/>
      <c r="G2006" s="141"/>
      <c r="H2006" s="140"/>
      <c r="I2006" s="118"/>
      <c r="J2006" s="118"/>
      <c r="K2006" s="135"/>
      <c r="L2006" s="118"/>
    </row>
    <row r="2007" spans="2:12">
      <c r="B2007" s="89"/>
      <c r="C2007" s="69" t="str">
        <f t="shared" ca="1" si="10"/>
        <v>Incompleto</v>
      </c>
      <c r="D2007" s="118"/>
      <c r="E2007" s="134"/>
      <c r="F2007" s="118"/>
      <c r="G2007" s="141"/>
      <c r="H2007" s="140"/>
      <c r="I2007" s="118"/>
      <c r="J2007" s="118"/>
      <c r="K2007" s="135"/>
      <c r="L2007" s="118"/>
    </row>
    <row r="2008" spans="2:12">
      <c r="B2008" s="89"/>
      <c r="C2008" s="69" t="str">
        <f t="shared" ca="1" si="10"/>
        <v>Incompleto</v>
      </c>
      <c r="D2008" s="118"/>
      <c r="E2008" s="134"/>
      <c r="F2008" s="118"/>
      <c r="G2008" s="141"/>
      <c r="H2008" s="140"/>
      <c r="I2008" s="118"/>
      <c r="J2008" s="118"/>
      <c r="K2008" s="135"/>
      <c r="L2008" s="118"/>
    </row>
    <row r="2009" spans="2:12">
      <c r="B2009" s="89"/>
      <c r="C2009" s="69" t="str">
        <f t="shared" ca="1" si="10"/>
        <v>Incompleto</v>
      </c>
      <c r="D2009" s="118"/>
      <c r="E2009" s="134"/>
      <c r="F2009" s="118"/>
      <c r="G2009" s="141"/>
      <c r="H2009" s="140"/>
      <c r="I2009" s="118"/>
      <c r="J2009" s="118"/>
      <c r="K2009" s="135"/>
      <c r="L2009" s="118"/>
    </row>
    <row r="2010" spans="2:12">
      <c r="B2010" s="89"/>
      <c r="C2010" s="69" t="str">
        <f t="shared" ca="1" si="10"/>
        <v>Incompleto</v>
      </c>
      <c r="D2010" s="118"/>
      <c r="E2010" s="134"/>
      <c r="F2010" s="118"/>
      <c r="G2010" s="141"/>
      <c r="H2010" s="140"/>
      <c r="I2010" s="118"/>
      <c r="J2010" s="118"/>
      <c r="K2010" s="135"/>
      <c r="L2010" s="118"/>
    </row>
    <row r="2011" spans="2:12">
      <c r="B2011" s="89"/>
      <c r="C2011" s="69" t="str">
        <f t="shared" ca="1" si="10"/>
        <v>Incompleto</v>
      </c>
      <c r="D2011" s="118"/>
      <c r="E2011" s="134"/>
      <c r="F2011" s="118"/>
      <c r="G2011" s="141"/>
      <c r="H2011" s="140"/>
      <c r="I2011" s="118"/>
      <c r="J2011" s="118"/>
      <c r="K2011" s="135"/>
      <c r="L2011" s="118"/>
    </row>
    <row r="2012" spans="2:12">
      <c r="B2012" s="89"/>
      <c r="C2012" s="69" t="str">
        <f t="shared" ca="1" si="10"/>
        <v>Incompleto</v>
      </c>
      <c r="D2012" s="118"/>
      <c r="E2012" s="134"/>
      <c r="F2012" s="118"/>
      <c r="G2012" s="141"/>
      <c r="H2012" s="140"/>
      <c r="I2012" s="118"/>
      <c r="J2012" s="118"/>
      <c r="K2012" s="135"/>
      <c r="L2012" s="118"/>
    </row>
    <row r="2013" spans="2:12">
      <c r="B2013" s="89"/>
      <c r="C2013" s="69" t="str">
        <f t="shared" ca="1" si="10"/>
        <v>Incompleto</v>
      </c>
      <c r="D2013" s="118"/>
      <c r="E2013" s="134"/>
      <c r="F2013" s="118"/>
      <c r="G2013" s="141"/>
      <c r="H2013" s="140"/>
      <c r="I2013" s="118"/>
      <c r="J2013" s="118"/>
      <c r="K2013" s="135"/>
      <c r="L2013" s="118"/>
    </row>
    <row r="2014" spans="2:12">
      <c r="B2014" s="89"/>
      <c r="C2014" s="69" t="str">
        <f t="shared" ca="1" si="10"/>
        <v>Incompleto</v>
      </c>
      <c r="D2014" s="118"/>
      <c r="E2014" s="134"/>
      <c r="F2014" s="118"/>
      <c r="G2014" s="141"/>
      <c r="H2014" s="140"/>
      <c r="I2014" s="118"/>
      <c r="J2014" s="118"/>
      <c r="K2014" s="135"/>
      <c r="L2014" s="118"/>
    </row>
  </sheetData>
  <autoFilter ref="A1:AB2014" xr:uid="{00000000-0009-0000-0000-000005000000}"/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AC2147"/>
  <sheetViews>
    <sheetView workbookViewId="0"/>
  </sheetViews>
  <sheetFormatPr defaultColWidth="12.6640625" defaultRowHeight="15" customHeight="1"/>
  <cols>
    <col min="1" max="1" width="43.6640625" customWidth="1"/>
    <col min="2" max="2" width="18.109375" customWidth="1"/>
    <col min="3" max="3" width="17.33203125" customWidth="1"/>
    <col min="4" max="4" width="35.21875" customWidth="1"/>
    <col min="5" max="5" width="17.77734375" customWidth="1"/>
    <col min="6" max="6" width="8" customWidth="1"/>
    <col min="7" max="7" width="14.33203125" customWidth="1"/>
    <col min="8" max="8" width="14.6640625" customWidth="1"/>
    <col min="9" max="9" width="13.33203125" customWidth="1"/>
    <col min="10" max="10" width="71.44140625" customWidth="1"/>
    <col min="12" max="12" width="36.21875" customWidth="1"/>
  </cols>
  <sheetData>
    <row r="1" spans="1:29" ht="13.2">
      <c r="A1" s="145" t="s">
        <v>52</v>
      </c>
      <c r="B1" s="146" t="s">
        <v>633</v>
      </c>
      <c r="C1" s="147" t="s">
        <v>54</v>
      </c>
      <c r="D1" s="148" t="s">
        <v>634</v>
      </c>
      <c r="E1" s="149" t="s">
        <v>635</v>
      </c>
      <c r="F1" s="148" t="s">
        <v>636</v>
      </c>
      <c r="G1" s="148" t="s">
        <v>637</v>
      </c>
      <c r="H1" s="148" t="s">
        <v>638</v>
      </c>
      <c r="I1" s="148" t="s">
        <v>639</v>
      </c>
      <c r="J1" s="148" t="s">
        <v>640</v>
      </c>
      <c r="K1" s="150"/>
      <c r="L1" s="151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</row>
    <row r="2" spans="1:29" ht="13.2">
      <c r="A2" s="153" t="str">
        <f ca="1">IFERROR(__xludf.DUMMYFUNCTION("unique(flatten(LISTAFOLHAS!A3:A1001))"),"ADRIANO SOUZA SANTOS")</f>
        <v>ADRIANO SOUZA SANTOS</v>
      </c>
      <c r="B2" s="80" t="s">
        <v>641</v>
      </c>
      <c r="C2" s="153" t="str">
        <f t="shared" ref="C2:C31" ca="1" si="0">IF(COUNTIF(A:A, D2)&gt;0, "OK", "Incompleto")</f>
        <v>Incompleto</v>
      </c>
      <c r="D2" s="153" t="s">
        <v>1004</v>
      </c>
      <c r="E2" s="154">
        <v>720</v>
      </c>
      <c r="F2" s="153">
        <v>24348</v>
      </c>
      <c r="G2" s="155">
        <v>45809</v>
      </c>
      <c r="H2" s="156">
        <v>45848</v>
      </c>
      <c r="I2" s="153" t="s">
        <v>126</v>
      </c>
      <c r="J2" s="153" t="s">
        <v>1005</v>
      </c>
      <c r="K2" s="150"/>
      <c r="L2" s="153" t="s">
        <v>1004</v>
      </c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</row>
    <row r="3" spans="1:29" ht="13.2">
      <c r="A3" s="153" t="str">
        <f ca="1">IFERROR(__xludf.DUMMYFUNCTION("""COMPUTED_VALUE"""),"ALESSANDRO SOARES RIBEIRO")</f>
        <v>ALESSANDRO SOARES RIBEIRO</v>
      </c>
      <c r="B3" s="80" t="s">
        <v>641</v>
      </c>
      <c r="C3" s="153" t="str">
        <f t="shared" ca="1" si="0"/>
        <v>OK</v>
      </c>
      <c r="D3" s="153" t="s">
        <v>1006</v>
      </c>
      <c r="E3" s="154">
        <v>125.56</v>
      </c>
      <c r="F3" s="153">
        <v>24348</v>
      </c>
      <c r="G3" s="155">
        <v>45809</v>
      </c>
      <c r="H3" s="156">
        <v>45848</v>
      </c>
      <c r="I3" s="153" t="s">
        <v>126</v>
      </c>
      <c r="J3" s="153" t="s">
        <v>1005</v>
      </c>
      <c r="K3" s="150"/>
      <c r="L3" s="153" t="s">
        <v>1006</v>
      </c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</row>
    <row r="4" spans="1:29" ht="13.2">
      <c r="A4" s="153" t="str">
        <f ca="1">IFERROR(__xludf.DUMMYFUNCTION("""COMPUTED_VALUE"""),"ALEXANDRE FERREIRA DE LIMA")</f>
        <v>ALEXANDRE FERREIRA DE LIMA</v>
      </c>
      <c r="B4" s="80" t="s">
        <v>641</v>
      </c>
      <c r="C4" s="153" t="str">
        <f t="shared" ca="1" si="0"/>
        <v>OK</v>
      </c>
      <c r="D4" s="153" t="s">
        <v>903</v>
      </c>
      <c r="E4" s="154">
        <v>125.56</v>
      </c>
      <c r="F4" s="153">
        <v>24348</v>
      </c>
      <c r="G4" s="155">
        <v>45809</v>
      </c>
      <c r="H4" s="156">
        <v>45848</v>
      </c>
      <c r="I4" s="153" t="s">
        <v>126</v>
      </c>
      <c r="J4" s="153" t="s">
        <v>1005</v>
      </c>
      <c r="K4" s="150"/>
      <c r="L4" s="153" t="s">
        <v>903</v>
      </c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</row>
    <row r="5" spans="1:29" ht="13.2">
      <c r="A5" s="153" t="str">
        <f ca="1">IFERROR(__xludf.DUMMYFUNCTION("""COMPUTED_VALUE"""),"ALEXANDRE SOUZA DE ABREU")</f>
        <v>ALEXANDRE SOUZA DE ABREU</v>
      </c>
      <c r="B5" s="80" t="s">
        <v>641</v>
      </c>
      <c r="C5" s="153" t="str">
        <f t="shared" ca="1" si="0"/>
        <v>OK</v>
      </c>
      <c r="D5" s="153" t="s">
        <v>1007</v>
      </c>
      <c r="E5" s="154">
        <v>47.12</v>
      </c>
      <c r="F5" s="153">
        <v>24348</v>
      </c>
      <c r="G5" s="155">
        <v>45809</v>
      </c>
      <c r="H5" s="156">
        <v>45848</v>
      </c>
      <c r="I5" s="153" t="s">
        <v>126</v>
      </c>
      <c r="J5" s="153" t="s">
        <v>1005</v>
      </c>
      <c r="K5" s="150"/>
      <c r="L5" s="153" t="s">
        <v>1007</v>
      </c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</row>
    <row r="6" spans="1:29" ht="13.2">
      <c r="A6" s="153" t="str">
        <f ca="1">IFERROR(__xludf.DUMMYFUNCTION("""COMPUTED_VALUE"""),"ALEX ANTONIO VICTORINO")</f>
        <v>ALEX ANTONIO VICTORINO</v>
      </c>
      <c r="B6" s="80" t="s">
        <v>641</v>
      </c>
      <c r="C6" s="153" t="str">
        <f t="shared" ca="1" si="0"/>
        <v>OK</v>
      </c>
      <c r="D6" s="153" t="s">
        <v>934</v>
      </c>
      <c r="E6" s="154">
        <v>47.12</v>
      </c>
      <c r="F6" s="153">
        <v>24348</v>
      </c>
      <c r="G6" s="155">
        <v>45809</v>
      </c>
      <c r="H6" s="156">
        <v>45848</v>
      </c>
      <c r="I6" s="153" t="s">
        <v>126</v>
      </c>
      <c r="J6" s="153" t="s">
        <v>1005</v>
      </c>
      <c r="K6" s="150"/>
      <c r="L6" s="153" t="s">
        <v>934</v>
      </c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</row>
    <row r="7" spans="1:29" ht="13.2">
      <c r="A7" s="153" t="str">
        <f ca="1">IFERROR(__xludf.DUMMYFUNCTION("""COMPUTED_VALUE"""),"ALEX SENA DE SOUZA")</f>
        <v>ALEX SENA DE SOUZA</v>
      </c>
      <c r="B7" s="80" t="s">
        <v>641</v>
      </c>
      <c r="C7" s="153" t="str">
        <f t="shared" ca="1" si="0"/>
        <v>OK</v>
      </c>
      <c r="D7" s="153" t="s">
        <v>913</v>
      </c>
      <c r="E7" s="154">
        <v>47.12</v>
      </c>
      <c r="F7" s="153">
        <v>24348</v>
      </c>
      <c r="G7" s="155">
        <v>45809</v>
      </c>
      <c r="H7" s="156">
        <v>45848</v>
      </c>
      <c r="I7" s="153" t="s">
        <v>126</v>
      </c>
      <c r="J7" s="153" t="s">
        <v>1005</v>
      </c>
      <c r="K7" s="150"/>
      <c r="L7" s="153" t="s">
        <v>913</v>
      </c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</row>
    <row r="8" spans="1:29" ht="13.2">
      <c r="A8" s="153" t="str">
        <f ca="1">IFERROR(__xludf.DUMMYFUNCTION("""COMPUTED_VALUE"""),"ALIENE FORAPANI LOPES")</f>
        <v>ALIENE FORAPANI LOPES</v>
      </c>
      <c r="B8" s="80" t="s">
        <v>641</v>
      </c>
      <c r="C8" s="153" t="str">
        <f t="shared" ca="1" si="0"/>
        <v>OK</v>
      </c>
      <c r="D8" s="153" t="s">
        <v>917</v>
      </c>
      <c r="E8" s="154">
        <v>47.12</v>
      </c>
      <c r="F8" s="153">
        <v>24348</v>
      </c>
      <c r="G8" s="155">
        <v>45809</v>
      </c>
      <c r="H8" s="156">
        <v>45848</v>
      </c>
      <c r="I8" s="153" t="s">
        <v>126</v>
      </c>
      <c r="J8" s="153" t="s">
        <v>1005</v>
      </c>
      <c r="K8" s="150"/>
      <c r="L8" s="153" t="s">
        <v>917</v>
      </c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</row>
    <row r="9" spans="1:29" ht="13.2">
      <c r="A9" s="153" t="str">
        <f ca="1">IFERROR(__xludf.DUMMYFUNCTION("""COMPUTED_VALUE"""),"ALISSON SANTOS DO NASCIMENTO")</f>
        <v>ALISSON SANTOS DO NASCIMENTO</v>
      </c>
      <c r="B9" s="84" t="s">
        <v>645</v>
      </c>
      <c r="C9" s="153" t="str">
        <f t="shared" ca="1" si="0"/>
        <v>OK</v>
      </c>
      <c r="D9" s="153" t="s">
        <v>925</v>
      </c>
      <c r="E9" s="154">
        <v>47.12</v>
      </c>
      <c r="F9" s="153">
        <v>24348</v>
      </c>
      <c r="G9" s="155">
        <v>45809</v>
      </c>
      <c r="H9" s="156">
        <v>45848</v>
      </c>
      <c r="I9" s="153" t="s">
        <v>126</v>
      </c>
      <c r="J9" s="153" t="s">
        <v>1005</v>
      </c>
      <c r="K9" s="150"/>
      <c r="L9" s="153" t="s">
        <v>925</v>
      </c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</row>
    <row r="10" spans="1:29" ht="13.2">
      <c r="A10" s="153" t="str">
        <f ca="1">IFERROR(__xludf.DUMMYFUNCTION("""COMPUTED_VALUE"""),"ALLAM LUCAS MESQUITA DA SILVA")</f>
        <v>ALLAM LUCAS MESQUITA DA SILVA</v>
      </c>
      <c r="B10" s="80" t="s">
        <v>641</v>
      </c>
      <c r="C10" s="153" t="str">
        <f t="shared" ca="1" si="0"/>
        <v>OK</v>
      </c>
      <c r="D10" s="153" t="s">
        <v>1008</v>
      </c>
      <c r="E10" s="154">
        <v>47.12</v>
      </c>
      <c r="F10" s="153">
        <v>24348</v>
      </c>
      <c r="G10" s="155">
        <v>45809</v>
      </c>
      <c r="H10" s="156">
        <v>45848</v>
      </c>
      <c r="I10" s="153" t="s">
        <v>126</v>
      </c>
      <c r="J10" s="153" t="s">
        <v>1005</v>
      </c>
      <c r="K10" s="150"/>
      <c r="L10" s="153" t="s">
        <v>1008</v>
      </c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</row>
    <row r="11" spans="1:29" ht="13.2">
      <c r="A11" s="153" t="str">
        <f ca="1">IFERROR(__xludf.DUMMYFUNCTION("""COMPUTED_VALUE"""),"ALLAN DELFIM DOS SANTOS")</f>
        <v>ALLAN DELFIM DOS SANTOS</v>
      </c>
      <c r="B11" s="80" t="s">
        <v>641</v>
      </c>
      <c r="C11" s="153" t="str">
        <f t="shared" ca="1" si="0"/>
        <v>OK</v>
      </c>
      <c r="D11" s="153" t="s">
        <v>416</v>
      </c>
      <c r="E11" s="154">
        <v>47.12</v>
      </c>
      <c r="F11" s="153">
        <v>24348</v>
      </c>
      <c r="G11" s="155">
        <v>45809</v>
      </c>
      <c r="H11" s="156">
        <v>45848</v>
      </c>
      <c r="I11" s="153" t="s">
        <v>126</v>
      </c>
      <c r="J11" s="153" t="s">
        <v>1005</v>
      </c>
      <c r="K11" s="150"/>
      <c r="L11" s="153" t="s">
        <v>1009</v>
      </c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</row>
    <row r="12" spans="1:29" ht="13.5" customHeight="1">
      <c r="A12" s="153" t="str">
        <f ca="1">IFERROR(__xludf.DUMMYFUNCTION("""COMPUTED_VALUE"""),"AMANDA CRISTINA DE SOUZA ESTEVES")</f>
        <v>AMANDA CRISTINA DE SOUZA ESTEVES</v>
      </c>
      <c r="B12" s="84" t="s">
        <v>647</v>
      </c>
      <c r="C12" s="153" t="str">
        <f t="shared" ca="1" si="0"/>
        <v>OK</v>
      </c>
      <c r="D12" s="153" t="s">
        <v>691</v>
      </c>
      <c r="E12" s="154">
        <v>47.12</v>
      </c>
      <c r="F12" s="153">
        <v>24348</v>
      </c>
      <c r="G12" s="155">
        <v>45809</v>
      </c>
      <c r="H12" s="156">
        <v>45848</v>
      </c>
      <c r="I12" s="153" t="s">
        <v>126</v>
      </c>
      <c r="J12" s="153" t="s">
        <v>1005</v>
      </c>
      <c r="K12" s="150"/>
      <c r="L12" s="153" t="s">
        <v>691</v>
      </c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</row>
    <row r="13" spans="1:29" ht="12" customHeight="1">
      <c r="A13" s="153" t="str">
        <f ca="1">IFERROR(__xludf.DUMMYFUNCTION("""COMPUTED_VALUE"""),"AMANDA GOMES ALFENAS")</f>
        <v>AMANDA GOMES ALFENAS</v>
      </c>
      <c r="B13" s="85" t="s">
        <v>648</v>
      </c>
      <c r="C13" s="153" t="str">
        <f t="shared" ca="1" si="0"/>
        <v>OK</v>
      </c>
      <c r="D13" s="153" t="s">
        <v>690</v>
      </c>
      <c r="E13" s="154">
        <v>47.12</v>
      </c>
      <c r="F13" s="153">
        <v>24348</v>
      </c>
      <c r="G13" s="155">
        <v>45809</v>
      </c>
      <c r="H13" s="156">
        <v>45848</v>
      </c>
      <c r="I13" s="153" t="s">
        <v>126</v>
      </c>
      <c r="J13" s="153" t="s">
        <v>1005</v>
      </c>
      <c r="K13" s="150"/>
      <c r="L13" s="153" t="s">
        <v>690</v>
      </c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</row>
    <row r="14" spans="1:29" ht="14.25" customHeight="1">
      <c r="A14" s="153" t="str">
        <f ca="1">IFERROR(__xludf.DUMMYFUNCTION("""COMPUTED_VALUE"""),"ANA BEATRIZ SAMPAIO TORRES DOS SANTOS")</f>
        <v>ANA BEATRIZ SAMPAIO TORRES DOS SANTOS</v>
      </c>
      <c r="B14" s="85" t="s">
        <v>648</v>
      </c>
      <c r="C14" s="153" t="str">
        <f t="shared" ca="1" si="0"/>
        <v>OK</v>
      </c>
      <c r="D14" s="153" t="s">
        <v>679</v>
      </c>
      <c r="E14" s="154">
        <v>47.12</v>
      </c>
      <c r="F14" s="153">
        <v>24348</v>
      </c>
      <c r="G14" s="155">
        <v>45809</v>
      </c>
      <c r="H14" s="156">
        <v>45848</v>
      </c>
      <c r="I14" s="153" t="s">
        <v>126</v>
      </c>
      <c r="J14" s="153" t="s">
        <v>1005</v>
      </c>
      <c r="K14" s="150"/>
      <c r="L14" s="153" t="s">
        <v>679</v>
      </c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</row>
    <row r="15" spans="1:29" ht="13.2">
      <c r="A15" s="153" t="str">
        <f ca="1">IFERROR(__xludf.DUMMYFUNCTION("""COMPUTED_VALUE"""),"ANA BEATRIZ SOARES FERREIRA DE OLIVEIRA")</f>
        <v>ANA BEATRIZ SOARES FERREIRA DE OLIVEIRA</v>
      </c>
      <c r="B15" s="84" t="s">
        <v>650</v>
      </c>
      <c r="C15" s="153" t="str">
        <f t="shared" ca="1" si="0"/>
        <v>OK</v>
      </c>
      <c r="D15" s="153" t="s">
        <v>689</v>
      </c>
      <c r="E15" s="154">
        <v>47.12</v>
      </c>
      <c r="F15" s="153">
        <v>24348</v>
      </c>
      <c r="G15" s="155">
        <v>45809</v>
      </c>
      <c r="H15" s="156">
        <v>45848</v>
      </c>
      <c r="I15" s="153" t="s">
        <v>126</v>
      </c>
      <c r="J15" s="153" t="s">
        <v>1005</v>
      </c>
      <c r="K15" s="150"/>
      <c r="L15" s="153" t="s">
        <v>689</v>
      </c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</row>
    <row r="16" spans="1:29" ht="13.2">
      <c r="A16" s="153" t="str">
        <f ca="1">IFERROR(__xludf.DUMMYFUNCTION("""COMPUTED_VALUE"""),"ANA CAROLINA MARQUES SERAFIM")</f>
        <v>ANA CAROLINA MARQUES SERAFIM</v>
      </c>
      <c r="B16" s="80" t="s">
        <v>641</v>
      </c>
      <c r="C16" s="153" t="str">
        <f t="shared" ca="1" si="0"/>
        <v>OK</v>
      </c>
      <c r="D16" s="153" t="s">
        <v>897</v>
      </c>
      <c r="E16" s="154">
        <v>47.12</v>
      </c>
      <c r="F16" s="153">
        <v>24348</v>
      </c>
      <c r="G16" s="155">
        <v>45809</v>
      </c>
      <c r="H16" s="156">
        <v>45848</v>
      </c>
      <c r="I16" s="153" t="s">
        <v>126</v>
      </c>
      <c r="J16" s="153" t="s">
        <v>1005</v>
      </c>
      <c r="K16" s="150"/>
      <c r="L16" s="153" t="s">
        <v>897</v>
      </c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</row>
    <row r="17" spans="1:29" ht="13.2">
      <c r="A17" s="153" t="str">
        <f ca="1">IFERROR(__xludf.DUMMYFUNCTION("""COMPUTED_VALUE"""),"ANDERSON BARBOSA PEREIRA")</f>
        <v>ANDERSON BARBOSA PEREIRA</v>
      </c>
      <c r="B17" s="80" t="s">
        <v>641</v>
      </c>
      <c r="C17" s="153" t="str">
        <f t="shared" ca="1" si="0"/>
        <v>OK</v>
      </c>
      <c r="D17" s="153" t="s">
        <v>1006</v>
      </c>
      <c r="E17" s="154">
        <v>47.12</v>
      </c>
      <c r="F17" s="153">
        <v>24348</v>
      </c>
      <c r="G17" s="155">
        <v>45809</v>
      </c>
      <c r="H17" s="156">
        <v>45848</v>
      </c>
      <c r="I17" s="153" t="s">
        <v>126</v>
      </c>
      <c r="J17" s="153" t="s">
        <v>1005</v>
      </c>
      <c r="K17" s="150"/>
      <c r="L17" s="153" t="s">
        <v>1006</v>
      </c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</row>
    <row r="18" spans="1:29" ht="13.2">
      <c r="A18" s="153" t="str">
        <f ca="1">IFERROR(__xludf.DUMMYFUNCTION("""COMPUTED_VALUE"""),"ANDERSON FERREIRA SANTANA")</f>
        <v>ANDERSON FERREIRA SANTANA</v>
      </c>
      <c r="B18" s="80" t="s">
        <v>641</v>
      </c>
      <c r="C18" s="153" t="str">
        <f t="shared" ca="1" si="0"/>
        <v>OK</v>
      </c>
      <c r="D18" s="153" t="s">
        <v>1010</v>
      </c>
      <c r="E18" s="154">
        <v>47.12</v>
      </c>
      <c r="F18" s="153">
        <v>24348</v>
      </c>
      <c r="G18" s="155">
        <v>45809</v>
      </c>
      <c r="H18" s="156">
        <v>45848</v>
      </c>
      <c r="I18" s="153" t="s">
        <v>126</v>
      </c>
      <c r="J18" s="153" t="s">
        <v>1005</v>
      </c>
      <c r="K18" s="150"/>
      <c r="L18" s="153" t="s">
        <v>1010</v>
      </c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</row>
    <row r="19" spans="1:29" ht="13.2">
      <c r="A19" s="153" t="str">
        <f ca="1">IFERROR(__xludf.DUMMYFUNCTION("""COMPUTED_VALUE"""),"ANDERSON PACHECO LOULA SALES")</f>
        <v>ANDERSON PACHECO LOULA SALES</v>
      </c>
      <c r="B19" s="80" t="s">
        <v>641</v>
      </c>
      <c r="C19" s="153" t="str">
        <f t="shared" ca="1" si="0"/>
        <v>OK</v>
      </c>
      <c r="D19" s="153" t="s">
        <v>903</v>
      </c>
      <c r="E19" s="154">
        <v>47.12</v>
      </c>
      <c r="F19" s="153">
        <v>24348</v>
      </c>
      <c r="G19" s="155">
        <v>45809</v>
      </c>
      <c r="H19" s="156">
        <v>45848</v>
      </c>
      <c r="I19" s="153" t="s">
        <v>126</v>
      </c>
      <c r="J19" s="153" t="s">
        <v>1005</v>
      </c>
      <c r="K19" s="150"/>
      <c r="L19" s="153" t="s">
        <v>903</v>
      </c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</row>
    <row r="20" spans="1:29" ht="13.2">
      <c r="A20" s="153" t="str">
        <f ca="1">IFERROR(__xludf.DUMMYFUNCTION("""COMPUTED_VALUE"""),"ANDERSON SANTOS PROMMERCHENKEL")</f>
        <v>ANDERSON SANTOS PROMMERCHENKEL</v>
      </c>
      <c r="B20" s="80" t="s">
        <v>641</v>
      </c>
      <c r="C20" s="153" t="str">
        <f t="shared" ca="1" si="0"/>
        <v>OK</v>
      </c>
      <c r="D20" s="153" t="s">
        <v>505</v>
      </c>
      <c r="E20" s="154">
        <v>47.12</v>
      </c>
      <c r="F20" s="153">
        <v>24348</v>
      </c>
      <c r="G20" s="155">
        <v>45809</v>
      </c>
      <c r="H20" s="156">
        <v>45848</v>
      </c>
      <c r="I20" s="153" t="s">
        <v>126</v>
      </c>
      <c r="J20" s="153" t="s">
        <v>1005</v>
      </c>
      <c r="K20" s="150"/>
      <c r="L20" s="153" t="s">
        <v>505</v>
      </c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</row>
    <row r="21" spans="1:29" ht="13.2">
      <c r="A21" s="153" t="str">
        <f ca="1">IFERROR(__xludf.DUMMYFUNCTION("""COMPUTED_VALUE"""),"ANDERSON VIEIRA BARBOZA")</f>
        <v>ANDERSON VIEIRA BARBOZA</v>
      </c>
      <c r="B21" s="86" t="s">
        <v>641</v>
      </c>
      <c r="C21" s="153" t="str">
        <f t="shared" ca="1" si="0"/>
        <v>OK</v>
      </c>
      <c r="D21" s="153" t="s">
        <v>1011</v>
      </c>
      <c r="E21" s="154">
        <v>47.12</v>
      </c>
      <c r="F21" s="153">
        <v>24348</v>
      </c>
      <c r="G21" s="155">
        <v>45809</v>
      </c>
      <c r="H21" s="156">
        <v>45848</v>
      </c>
      <c r="I21" s="153" t="s">
        <v>126</v>
      </c>
      <c r="J21" s="153" t="s">
        <v>1005</v>
      </c>
      <c r="K21" s="150"/>
      <c r="L21" s="153" t="s">
        <v>1011</v>
      </c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</row>
    <row r="22" spans="1:29" ht="13.2">
      <c r="A22" s="153" t="str">
        <f ca="1">IFERROR(__xludf.DUMMYFUNCTION("""COMPUTED_VALUE"""),"ANDRE LUIZ PEREIRA COSTA")</f>
        <v>ANDRE LUIZ PEREIRA COSTA</v>
      </c>
      <c r="B22" s="85" t="s">
        <v>651</v>
      </c>
      <c r="C22" s="153" t="str">
        <f t="shared" ca="1" si="0"/>
        <v>OK</v>
      </c>
      <c r="D22" s="153" t="s">
        <v>928</v>
      </c>
      <c r="E22" s="154">
        <v>47.12</v>
      </c>
      <c r="F22" s="153">
        <v>24348</v>
      </c>
      <c r="G22" s="155">
        <v>45809</v>
      </c>
      <c r="H22" s="156">
        <v>45848</v>
      </c>
      <c r="I22" s="153" t="s">
        <v>126</v>
      </c>
      <c r="J22" s="153" t="s">
        <v>1005</v>
      </c>
      <c r="K22" s="150"/>
      <c r="L22" s="153" t="s">
        <v>928</v>
      </c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</row>
    <row r="23" spans="1:29" ht="13.2">
      <c r="A23" s="153" t="str">
        <f ca="1">IFERROR(__xludf.DUMMYFUNCTION("""COMPUTED_VALUE"""),"ANGÉLICA DE FRANÇA RAMOS")</f>
        <v>ANGÉLICA DE FRANÇA RAMOS</v>
      </c>
      <c r="B23" s="80" t="s">
        <v>641</v>
      </c>
      <c r="C23" s="153" t="str">
        <f t="shared" ca="1" si="0"/>
        <v>OK</v>
      </c>
      <c r="D23" s="153" t="s">
        <v>945</v>
      </c>
      <c r="E23" s="154">
        <v>47.12</v>
      </c>
      <c r="F23" s="153">
        <v>24348</v>
      </c>
      <c r="G23" s="155">
        <v>45809</v>
      </c>
      <c r="H23" s="156">
        <v>45848</v>
      </c>
      <c r="I23" s="153" t="s">
        <v>126</v>
      </c>
      <c r="J23" s="153" t="s">
        <v>1005</v>
      </c>
      <c r="K23" s="150"/>
      <c r="L23" s="153" t="s">
        <v>945</v>
      </c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ht="13.2">
      <c r="A24" s="153" t="str">
        <f ca="1">IFERROR(__xludf.DUMMYFUNCTION("""COMPUTED_VALUE"""),"ANNA BEATRIZ DOS SANTOS CARNEIRO SILVA")</f>
        <v>ANNA BEATRIZ DOS SANTOS CARNEIRO SILVA</v>
      </c>
      <c r="B24" s="80" t="s">
        <v>641</v>
      </c>
      <c r="C24" s="153" t="str">
        <f t="shared" ca="1" si="0"/>
        <v>OK</v>
      </c>
      <c r="D24" s="153" t="s">
        <v>929</v>
      </c>
      <c r="E24" s="154">
        <v>47.12</v>
      </c>
      <c r="F24" s="153">
        <v>24348</v>
      </c>
      <c r="G24" s="155">
        <v>45809</v>
      </c>
      <c r="H24" s="156">
        <v>45848</v>
      </c>
      <c r="I24" s="153" t="s">
        <v>126</v>
      </c>
      <c r="J24" s="153" t="s">
        <v>1005</v>
      </c>
      <c r="K24" s="150"/>
      <c r="L24" s="153" t="s">
        <v>929</v>
      </c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</row>
    <row r="25" spans="1:29" ht="13.2">
      <c r="A25" s="153" t="str">
        <f ca="1">IFERROR(__xludf.DUMMYFUNCTION("""COMPUTED_VALUE"""),"ANTONIO DIOGO DA SILVA TEIXEIRA")</f>
        <v>ANTONIO DIOGO DA SILVA TEIXEIRA</v>
      </c>
      <c r="B25" s="80" t="s">
        <v>641</v>
      </c>
      <c r="C25" s="153" t="str">
        <f t="shared" ca="1" si="0"/>
        <v>OK</v>
      </c>
      <c r="D25" s="153" t="s">
        <v>1012</v>
      </c>
      <c r="E25" s="154">
        <v>47.12</v>
      </c>
      <c r="F25" s="153">
        <v>24348</v>
      </c>
      <c r="G25" s="155">
        <v>45809</v>
      </c>
      <c r="H25" s="156">
        <v>45848</v>
      </c>
      <c r="I25" s="153" t="s">
        <v>126</v>
      </c>
      <c r="J25" s="153" t="s">
        <v>1005</v>
      </c>
      <c r="K25" s="150"/>
      <c r="L25" s="153" t="s">
        <v>1012</v>
      </c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</row>
    <row r="26" spans="1:29" ht="13.2">
      <c r="A26" s="153" t="str">
        <f ca="1">IFERROR(__xludf.DUMMYFUNCTION("""COMPUTED_VALUE"""),"ARTHUR CASSILHAS DA MATA")</f>
        <v>ARTHUR CASSILHAS DA MATA</v>
      </c>
      <c r="B26" s="80" t="s">
        <v>641</v>
      </c>
      <c r="C26" s="153" t="str">
        <f t="shared" ca="1" si="0"/>
        <v>OK</v>
      </c>
      <c r="D26" s="153" t="s">
        <v>1013</v>
      </c>
      <c r="E26" s="154">
        <v>47.12</v>
      </c>
      <c r="F26" s="153">
        <v>24348</v>
      </c>
      <c r="G26" s="155">
        <v>45809</v>
      </c>
      <c r="H26" s="156">
        <v>45848</v>
      </c>
      <c r="I26" s="153" t="s">
        <v>126</v>
      </c>
      <c r="J26" s="153" t="s">
        <v>1005</v>
      </c>
      <c r="K26" s="150"/>
      <c r="L26" s="153" t="s">
        <v>1013</v>
      </c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</row>
    <row r="27" spans="1:29" ht="13.2">
      <c r="A27" s="153" t="str">
        <f ca="1">IFERROR(__xludf.DUMMYFUNCTION("""COMPUTED_VALUE"""),"ARTHUR RODRIGUES RANGEL")</f>
        <v>ARTHUR RODRIGUES RANGEL</v>
      </c>
      <c r="B27" s="80" t="s">
        <v>641</v>
      </c>
      <c r="C27" s="153" t="str">
        <f t="shared" ca="1" si="0"/>
        <v>OK</v>
      </c>
      <c r="D27" s="153" t="s">
        <v>1014</v>
      </c>
      <c r="E27" s="154">
        <v>47.12</v>
      </c>
      <c r="F27" s="153">
        <v>24348</v>
      </c>
      <c r="G27" s="155">
        <v>45809</v>
      </c>
      <c r="H27" s="156">
        <v>45848</v>
      </c>
      <c r="I27" s="153" t="s">
        <v>126</v>
      </c>
      <c r="J27" s="153" t="s">
        <v>1005</v>
      </c>
      <c r="K27" s="150"/>
      <c r="L27" s="153" t="s">
        <v>1014</v>
      </c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</row>
    <row r="28" spans="1:29" ht="13.2">
      <c r="A28" s="153" t="str">
        <f ca="1">IFERROR(__xludf.DUMMYFUNCTION("""COMPUTED_VALUE"""),"ARTHUR SOUZA LEMOS PINHEIRO")</f>
        <v>ARTHUR SOUZA LEMOS PINHEIRO</v>
      </c>
      <c r="B28" s="80" t="s">
        <v>641</v>
      </c>
      <c r="C28" s="153" t="str">
        <f t="shared" ca="1" si="0"/>
        <v>OK</v>
      </c>
      <c r="D28" s="153" t="s">
        <v>677</v>
      </c>
      <c r="E28" s="154">
        <v>47.12</v>
      </c>
      <c r="F28" s="153">
        <v>24348</v>
      </c>
      <c r="G28" s="155">
        <v>45809</v>
      </c>
      <c r="H28" s="156">
        <v>45848</v>
      </c>
      <c r="I28" s="153" t="s">
        <v>126</v>
      </c>
      <c r="J28" s="153" t="s">
        <v>1005</v>
      </c>
      <c r="K28" s="150"/>
      <c r="L28" s="153" t="s">
        <v>677</v>
      </c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</row>
    <row r="29" spans="1:29" ht="13.2">
      <c r="A29" s="153" t="str">
        <f ca="1">IFERROR(__xludf.DUMMYFUNCTION("""COMPUTED_VALUE"""),"ARTHUR TELES SILVA DE ANDRADE")</f>
        <v>ARTHUR TELES SILVA DE ANDRADE</v>
      </c>
      <c r="B29" s="80" t="s">
        <v>641</v>
      </c>
      <c r="C29" s="153" t="str">
        <f t="shared" ca="1" si="0"/>
        <v>OK</v>
      </c>
      <c r="D29" s="153" t="s">
        <v>680</v>
      </c>
      <c r="E29" s="154">
        <v>47.12</v>
      </c>
      <c r="F29" s="153">
        <v>24348</v>
      </c>
      <c r="G29" s="155">
        <v>45809</v>
      </c>
      <c r="H29" s="156">
        <v>45848</v>
      </c>
      <c r="I29" s="153" t="s">
        <v>126</v>
      </c>
      <c r="J29" s="153" t="s">
        <v>1005</v>
      </c>
      <c r="K29" s="150"/>
      <c r="L29" s="153" t="s">
        <v>680</v>
      </c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</row>
    <row r="30" spans="1:29" ht="13.2">
      <c r="A30" s="153" t="str">
        <f ca="1">IFERROR(__xludf.DUMMYFUNCTION("""COMPUTED_VALUE"""),"ARTUR OLIVEIRA CABRAL")</f>
        <v>ARTUR OLIVEIRA CABRAL</v>
      </c>
      <c r="B30" s="80" t="s">
        <v>641</v>
      </c>
      <c r="C30" s="153" t="str">
        <f t="shared" ca="1" si="0"/>
        <v>OK</v>
      </c>
      <c r="D30" s="153" t="s">
        <v>566</v>
      </c>
      <c r="E30" s="154">
        <v>47.12</v>
      </c>
      <c r="F30" s="153">
        <v>24348</v>
      </c>
      <c r="G30" s="155">
        <v>45809</v>
      </c>
      <c r="H30" s="156">
        <v>45848</v>
      </c>
      <c r="I30" s="153" t="s">
        <v>126</v>
      </c>
      <c r="J30" s="153" t="s">
        <v>1005</v>
      </c>
      <c r="K30" s="150"/>
      <c r="L30" s="153" t="s">
        <v>566</v>
      </c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</row>
    <row r="31" spans="1:29" ht="13.2">
      <c r="A31" s="153" t="str">
        <f ca="1">IFERROR(__xludf.DUMMYFUNCTION("""COMPUTED_VALUE"""),"AUREA CRISTINA DE OLIVEIRA BERNARDES")</f>
        <v>AUREA CRISTINA DE OLIVEIRA BERNARDES</v>
      </c>
      <c r="B31" s="80" t="s">
        <v>641</v>
      </c>
      <c r="C31" s="153" t="str">
        <f t="shared" ca="1" si="0"/>
        <v>OK</v>
      </c>
      <c r="D31" s="153" t="s">
        <v>692</v>
      </c>
      <c r="E31" s="154">
        <v>47.12</v>
      </c>
      <c r="F31" s="153">
        <v>24348</v>
      </c>
      <c r="G31" s="155">
        <v>45809</v>
      </c>
      <c r="H31" s="156">
        <v>45848</v>
      </c>
      <c r="I31" s="153" t="s">
        <v>126</v>
      </c>
      <c r="J31" s="153" t="s">
        <v>1005</v>
      </c>
      <c r="K31" s="150"/>
      <c r="L31" s="153" t="s">
        <v>692</v>
      </c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</row>
    <row r="32" spans="1:29" ht="13.2">
      <c r="A32" s="153" t="str">
        <f ca="1">IFERROR(__xludf.DUMMYFUNCTION("""COMPUTED_VALUE"""),"BEATRIZ MEIRA CUNHA")</f>
        <v>BEATRIZ MEIRA CUNHA</v>
      </c>
      <c r="B32" s="86" t="s">
        <v>641</v>
      </c>
      <c r="C32" s="153" t="s">
        <v>1015</v>
      </c>
      <c r="D32" s="153" t="s">
        <v>1016</v>
      </c>
      <c r="E32" s="154">
        <v>47.12</v>
      </c>
      <c r="F32" s="153">
        <v>24348</v>
      </c>
      <c r="G32" s="155">
        <v>45809</v>
      </c>
      <c r="H32" s="156">
        <v>45848</v>
      </c>
      <c r="I32" s="153" t="s">
        <v>126</v>
      </c>
      <c r="J32" s="153" t="s">
        <v>1005</v>
      </c>
      <c r="K32" s="150"/>
      <c r="L32" s="153" t="s">
        <v>1016</v>
      </c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</row>
    <row r="33" spans="1:29" ht="13.2">
      <c r="A33" s="153" t="str">
        <f ca="1">IFERROR(__xludf.DUMMYFUNCTION("""COMPUTED_VALUE"""),"BIANCA RODRIGUES DA SILVEIRA")</f>
        <v>BIANCA RODRIGUES DA SILVEIRA</v>
      </c>
      <c r="B33" s="80" t="s">
        <v>641</v>
      </c>
      <c r="C33" s="153" t="str">
        <f t="shared" ref="C33:C59" ca="1" si="1">IF(COUNTIF(A:A, D33)&gt;0, "OK", "Incompleto")</f>
        <v>OK</v>
      </c>
      <c r="D33" s="153" t="s">
        <v>682</v>
      </c>
      <c r="E33" s="154">
        <v>47.12</v>
      </c>
      <c r="F33" s="153">
        <v>24348</v>
      </c>
      <c r="G33" s="155">
        <v>45809</v>
      </c>
      <c r="H33" s="156">
        <v>45848</v>
      </c>
      <c r="I33" s="153" t="s">
        <v>126</v>
      </c>
      <c r="J33" s="153" t="s">
        <v>1005</v>
      </c>
      <c r="K33" s="150"/>
      <c r="L33" s="153" t="s">
        <v>682</v>
      </c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</row>
    <row r="34" spans="1:29" ht="13.2">
      <c r="A34" s="153" t="str">
        <f ca="1">IFERROR(__xludf.DUMMYFUNCTION("""COMPUTED_VALUE"""),"BRUNA DE JESUS DA SILVA")</f>
        <v>BRUNA DE JESUS DA SILVA</v>
      </c>
      <c r="B34" s="85" t="s">
        <v>652</v>
      </c>
      <c r="C34" s="153" t="str">
        <f t="shared" ca="1" si="1"/>
        <v>OK</v>
      </c>
      <c r="D34" s="153" t="s">
        <v>932</v>
      </c>
      <c r="E34" s="154">
        <v>47.12</v>
      </c>
      <c r="F34" s="153">
        <v>24348</v>
      </c>
      <c r="G34" s="155">
        <v>45809</v>
      </c>
      <c r="H34" s="156">
        <v>45848</v>
      </c>
      <c r="I34" s="153" t="s">
        <v>126</v>
      </c>
      <c r="J34" s="153" t="s">
        <v>1005</v>
      </c>
      <c r="K34" s="150"/>
      <c r="L34" s="153" t="s">
        <v>932</v>
      </c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</row>
    <row r="35" spans="1:29" ht="13.2">
      <c r="A35" s="153" t="str">
        <f ca="1">IFERROR(__xludf.DUMMYFUNCTION("""COMPUTED_VALUE"""),"BRUNNO MARQUES ESPOSITO")</f>
        <v>BRUNNO MARQUES ESPOSITO</v>
      </c>
      <c r="B35" s="80" t="s">
        <v>641</v>
      </c>
      <c r="C35" s="153" t="str">
        <f t="shared" ca="1" si="1"/>
        <v>OK</v>
      </c>
      <c r="D35" s="153" t="s">
        <v>248</v>
      </c>
      <c r="E35" s="154">
        <v>47.12</v>
      </c>
      <c r="F35" s="153">
        <v>24348</v>
      </c>
      <c r="G35" s="155">
        <v>45809</v>
      </c>
      <c r="H35" s="156">
        <v>45848</v>
      </c>
      <c r="I35" s="153" t="s">
        <v>126</v>
      </c>
      <c r="J35" s="153" t="s">
        <v>1005</v>
      </c>
      <c r="K35" s="150"/>
      <c r="L35" s="153" t="s">
        <v>1017</v>
      </c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ht="13.2">
      <c r="A36" s="153" t="str">
        <f ca="1">IFERROR(__xludf.DUMMYFUNCTION("""COMPUTED_VALUE"""),"BRUNO DE MORAES LIMA")</f>
        <v>BRUNO DE MORAES LIMA</v>
      </c>
      <c r="B36" s="80" t="s">
        <v>641</v>
      </c>
      <c r="C36" s="153" t="str">
        <f t="shared" ca="1" si="1"/>
        <v>OK</v>
      </c>
      <c r="D36" s="153" t="s">
        <v>947</v>
      </c>
      <c r="E36" s="154">
        <v>47.12</v>
      </c>
      <c r="F36" s="153">
        <v>24348</v>
      </c>
      <c r="G36" s="155">
        <v>45809</v>
      </c>
      <c r="H36" s="156">
        <v>45848</v>
      </c>
      <c r="I36" s="153" t="s">
        <v>126</v>
      </c>
      <c r="J36" s="153" t="s">
        <v>1005</v>
      </c>
      <c r="K36" s="150"/>
      <c r="L36" s="153" t="s">
        <v>947</v>
      </c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</row>
    <row r="37" spans="1:29" ht="13.2">
      <c r="A37" s="153" t="str">
        <f ca="1">IFERROR(__xludf.DUMMYFUNCTION("""COMPUTED_VALUE"""),"BRUNO DUTRA DE MACEDO")</f>
        <v>BRUNO DUTRA DE MACEDO</v>
      </c>
      <c r="B37" s="80" t="s">
        <v>641</v>
      </c>
      <c r="C37" s="153" t="str">
        <f t="shared" ca="1" si="1"/>
        <v>OK</v>
      </c>
      <c r="D37" s="153" t="s">
        <v>910</v>
      </c>
      <c r="E37" s="154">
        <v>47.12</v>
      </c>
      <c r="F37" s="153">
        <v>24348</v>
      </c>
      <c r="G37" s="155">
        <v>45809</v>
      </c>
      <c r="H37" s="156">
        <v>45848</v>
      </c>
      <c r="I37" s="153" t="s">
        <v>126</v>
      </c>
      <c r="J37" s="153" t="s">
        <v>1005</v>
      </c>
      <c r="K37" s="150"/>
      <c r="L37" s="153" t="s">
        <v>910</v>
      </c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</row>
    <row r="38" spans="1:29" ht="13.2">
      <c r="A38" s="153" t="str">
        <f ca="1">IFERROR(__xludf.DUMMYFUNCTION("""COMPUTED_VALUE"""),"CARLOS DA SILVA SANTOS")</f>
        <v>CARLOS DA SILVA SANTOS</v>
      </c>
      <c r="B38" s="80" t="s">
        <v>641</v>
      </c>
      <c r="C38" s="153" t="str">
        <f t="shared" ca="1" si="1"/>
        <v>OK</v>
      </c>
      <c r="D38" s="153" t="s">
        <v>930</v>
      </c>
      <c r="E38" s="154">
        <v>47.12</v>
      </c>
      <c r="F38" s="153">
        <v>24348</v>
      </c>
      <c r="G38" s="155">
        <v>45809</v>
      </c>
      <c r="H38" s="156">
        <v>45848</v>
      </c>
      <c r="I38" s="153" t="s">
        <v>126</v>
      </c>
      <c r="J38" s="153" t="s">
        <v>1005</v>
      </c>
      <c r="K38" s="150"/>
      <c r="L38" s="153" t="s">
        <v>930</v>
      </c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</row>
    <row r="39" spans="1:29" ht="13.2">
      <c r="A39" s="153" t="str">
        <f ca="1">IFERROR(__xludf.DUMMYFUNCTION("""COMPUTED_VALUE"""),"CARLOS EDUARDO DE MORAIS RODRIGUES JUNIOR")</f>
        <v>CARLOS EDUARDO DE MORAIS RODRIGUES JUNIOR</v>
      </c>
      <c r="B39" s="80" t="s">
        <v>641</v>
      </c>
      <c r="C39" s="153" t="str">
        <f t="shared" ca="1" si="1"/>
        <v>OK</v>
      </c>
      <c r="D39" s="153" t="s">
        <v>952</v>
      </c>
      <c r="E39" s="154">
        <v>47.12</v>
      </c>
      <c r="F39" s="153">
        <v>24348</v>
      </c>
      <c r="G39" s="155">
        <v>45809</v>
      </c>
      <c r="H39" s="156">
        <v>45848</v>
      </c>
      <c r="I39" s="153" t="s">
        <v>126</v>
      </c>
      <c r="J39" s="153" t="s">
        <v>1005</v>
      </c>
      <c r="K39" s="150"/>
      <c r="L39" s="153" t="s">
        <v>952</v>
      </c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</row>
    <row r="40" spans="1:29" ht="13.2">
      <c r="A40" s="153" t="str">
        <f ca="1">IFERROR(__xludf.DUMMYFUNCTION("""COMPUTED_VALUE"""),"CARLOS EDUARDO SILVA DE SOUZA")</f>
        <v>CARLOS EDUARDO SILVA DE SOUZA</v>
      </c>
      <c r="B40" s="80" t="s">
        <v>641</v>
      </c>
      <c r="C40" s="153" t="str">
        <f t="shared" ca="1" si="1"/>
        <v>OK</v>
      </c>
      <c r="D40" s="153" t="s">
        <v>1018</v>
      </c>
      <c r="E40" s="154">
        <v>47.12</v>
      </c>
      <c r="F40" s="153">
        <v>24348</v>
      </c>
      <c r="G40" s="155">
        <v>45809</v>
      </c>
      <c r="H40" s="156">
        <v>45848</v>
      </c>
      <c r="I40" s="153" t="s">
        <v>126</v>
      </c>
      <c r="J40" s="153" t="s">
        <v>1005</v>
      </c>
      <c r="K40" s="150"/>
      <c r="L40" s="153" t="s">
        <v>1018</v>
      </c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</row>
    <row r="41" spans="1:29" ht="13.2">
      <c r="A41" s="153" t="str">
        <f ca="1">IFERROR(__xludf.DUMMYFUNCTION("""COMPUTED_VALUE"""),"CARLOS GOMES DA SILVA")</f>
        <v>CARLOS GOMES DA SILVA</v>
      </c>
      <c r="B41" s="85" t="s">
        <v>648</v>
      </c>
      <c r="C41" s="153" t="str">
        <f t="shared" ca="1" si="1"/>
        <v>OK</v>
      </c>
      <c r="D41" s="153" t="s">
        <v>1007</v>
      </c>
      <c r="E41" s="154">
        <v>47.12</v>
      </c>
      <c r="F41" s="153">
        <v>24348</v>
      </c>
      <c r="G41" s="155">
        <v>45809</v>
      </c>
      <c r="H41" s="156">
        <v>45848</v>
      </c>
      <c r="I41" s="153" t="s">
        <v>126</v>
      </c>
      <c r="J41" s="153" t="s">
        <v>1005</v>
      </c>
      <c r="K41" s="150"/>
      <c r="L41" s="153" t="s">
        <v>1007</v>
      </c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</row>
    <row r="42" spans="1:29" ht="13.2">
      <c r="A42" s="153" t="str">
        <f ca="1">IFERROR(__xludf.DUMMYFUNCTION("""COMPUTED_VALUE"""),"CARLOS ROBERTO MESQUITA")</f>
        <v>CARLOS ROBERTO MESQUITA</v>
      </c>
      <c r="B42" s="80" t="s">
        <v>641</v>
      </c>
      <c r="C42" s="153" t="str">
        <f t="shared" ca="1" si="1"/>
        <v>OK</v>
      </c>
      <c r="D42" s="153" t="s">
        <v>934</v>
      </c>
      <c r="E42" s="154">
        <v>47.12</v>
      </c>
      <c r="F42" s="153">
        <v>24348</v>
      </c>
      <c r="G42" s="155">
        <v>45809</v>
      </c>
      <c r="H42" s="156">
        <v>45848</v>
      </c>
      <c r="I42" s="153" t="s">
        <v>126</v>
      </c>
      <c r="J42" s="153" t="s">
        <v>1005</v>
      </c>
      <c r="K42" s="150"/>
      <c r="L42" s="153" t="s">
        <v>934</v>
      </c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</row>
    <row r="43" spans="1:29" ht="13.2">
      <c r="A43" s="153" t="str">
        <f ca="1">IFERROR(__xludf.DUMMYFUNCTION("""COMPUTED_VALUE"""),"CASSIANO FERREIRA MORAES")</f>
        <v>CASSIANO FERREIRA MORAES</v>
      </c>
      <c r="B43" s="80" t="s">
        <v>641</v>
      </c>
      <c r="C43" s="153" t="str">
        <f t="shared" ca="1" si="1"/>
        <v>OK</v>
      </c>
      <c r="D43" s="153" t="s">
        <v>913</v>
      </c>
      <c r="E43" s="154">
        <v>47.12</v>
      </c>
      <c r="F43" s="153">
        <v>24348</v>
      </c>
      <c r="G43" s="155">
        <v>45809</v>
      </c>
      <c r="H43" s="156">
        <v>45848</v>
      </c>
      <c r="I43" s="153" t="s">
        <v>126</v>
      </c>
      <c r="J43" s="153" t="s">
        <v>1005</v>
      </c>
      <c r="K43" s="150"/>
      <c r="L43" s="153" t="s">
        <v>913</v>
      </c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</row>
    <row r="44" spans="1:29" ht="13.2">
      <c r="A44" s="153" t="str">
        <f ca="1">IFERROR(__xludf.DUMMYFUNCTION("""COMPUTED_VALUE"""),"CAUÃ BARBOSA DE CARVALHO")</f>
        <v>CAUÃ BARBOSA DE CARVALHO</v>
      </c>
      <c r="B44" s="80" t="s">
        <v>641</v>
      </c>
      <c r="C44" s="153" t="str">
        <f t="shared" ca="1" si="1"/>
        <v>OK</v>
      </c>
      <c r="D44" s="153" t="s">
        <v>1019</v>
      </c>
      <c r="E44" s="154">
        <v>47.12</v>
      </c>
      <c r="F44" s="153">
        <v>24348</v>
      </c>
      <c r="G44" s="155">
        <v>45809</v>
      </c>
      <c r="H44" s="156">
        <v>45848</v>
      </c>
      <c r="I44" s="153" t="s">
        <v>126</v>
      </c>
      <c r="J44" s="153" t="s">
        <v>1005</v>
      </c>
      <c r="K44" s="150"/>
      <c r="L44" s="153" t="s">
        <v>1019</v>
      </c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</row>
    <row r="45" spans="1:29" ht="13.2">
      <c r="A45" s="153" t="str">
        <f ca="1">IFERROR(__xludf.DUMMYFUNCTION("""COMPUTED_VALUE"""),"CAUÃ DE FREITAS LEITE")</f>
        <v>CAUÃ DE FREITAS LEITE</v>
      </c>
      <c r="B45" s="86" t="s">
        <v>641</v>
      </c>
      <c r="C45" s="153" t="str">
        <f t="shared" ca="1" si="1"/>
        <v>OK</v>
      </c>
      <c r="D45" s="153" t="s">
        <v>1006</v>
      </c>
      <c r="E45" s="154">
        <v>47.12</v>
      </c>
      <c r="F45" s="153">
        <v>24348</v>
      </c>
      <c r="G45" s="155">
        <v>45809</v>
      </c>
      <c r="H45" s="156">
        <v>45848</v>
      </c>
      <c r="I45" s="153" t="s">
        <v>126</v>
      </c>
      <c r="J45" s="153" t="s">
        <v>1005</v>
      </c>
      <c r="K45" s="150"/>
      <c r="L45" s="153" t="s">
        <v>1006</v>
      </c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</row>
    <row r="46" spans="1:29" ht="13.2">
      <c r="A46" s="153" t="str">
        <f ca="1">IFERROR(__xludf.DUMMYFUNCTION("""COMPUTED_VALUE"""),"CAUA VIEIRA LORENCINI ZANONI")</f>
        <v>CAUA VIEIRA LORENCINI ZANONI</v>
      </c>
      <c r="B46" s="86" t="s">
        <v>641</v>
      </c>
      <c r="C46" s="153" t="str">
        <f t="shared" ca="1" si="1"/>
        <v>OK</v>
      </c>
      <c r="D46" s="153" t="s">
        <v>1010</v>
      </c>
      <c r="E46" s="154">
        <v>47.12</v>
      </c>
      <c r="F46" s="153">
        <v>24348</v>
      </c>
      <c r="G46" s="155">
        <v>45809</v>
      </c>
      <c r="H46" s="156">
        <v>45848</v>
      </c>
      <c r="I46" s="153" t="s">
        <v>126</v>
      </c>
      <c r="J46" s="153" t="s">
        <v>1005</v>
      </c>
      <c r="K46" s="150"/>
      <c r="L46" s="153" t="s">
        <v>1010</v>
      </c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</row>
    <row r="47" spans="1:29" ht="13.2">
      <c r="A47" s="153" t="str">
        <f ca="1">IFERROR(__xludf.DUMMYFUNCTION("""COMPUTED_VALUE"""),"CLARA GABRIELLE NASCIMENTO FIEL")</f>
        <v>CLARA GABRIELLE NASCIMENTO FIEL</v>
      </c>
      <c r="B47" s="80" t="s">
        <v>641</v>
      </c>
      <c r="C47" s="153" t="str">
        <f t="shared" ca="1" si="1"/>
        <v>OK</v>
      </c>
      <c r="D47" s="153" t="s">
        <v>294</v>
      </c>
      <c r="E47" s="154">
        <v>47.12</v>
      </c>
      <c r="F47" s="153">
        <v>24348</v>
      </c>
      <c r="G47" s="155">
        <v>45809</v>
      </c>
      <c r="H47" s="156">
        <v>45848</v>
      </c>
      <c r="I47" s="153" t="s">
        <v>126</v>
      </c>
      <c r="J47" s="153" t="s">
        <v>1005</v>
      </c>
      <c r="K47" s="150"/>
      <c r="L47" s="153" t="s">
        <v>1020</v>
      </c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ht="13.2">
      <c r="A48" s="153" t="str">
        <f ca="1">IFERROR(__xludf.DUMMYFUNCTION("""COMPUTED_VALUE"""),"CLERISTON CLEDSON GOMES DA SILVA")</f>
        <v>CLERISTON CLEDSON GOMES DA SILVA</v>
      </c>
      <c r="B48" s="86" t="s">
        <v>641</v>
      </c>
      <c r="C48" s="153" t="str">
        <f t="shared" ca="1" si="1"/>
        <v>OK</v>
      </c>
      <c r="D48" s="153" t="s">
        <v>291</v>
      </c>
      <c r="E48" s="154">
        <v>47.12</v>
      </c>
      <c r="F48" s="153">
        <v>24348</v>
      </c>
      <c r="G48" s="155">
        <v>45809</v>
      </c>
      <c r="H48" s="156">
        <v>45848</v>
      </c>
      <c r="I48" s="153" t="s">
        <v>126</v>
      </c>
      <c r="J48" s="153" t="s">
        <v>1005</v>
      </c>
      <c r="K48" s="150"/>
      <c r="L48" s="153" t="s">
        <v>1021</v>
      </c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</row>
    <row r="49" spans="1:29" ht="13.2">
      <c r="A49" s="153" t="str">
        <f ca="1">IFERROR(__xludf.DUMMYFUNCTION("""COMPUTED_VALUE"""),"CLEVERSON BHERING CLARE JUNIOR")</f>
        <v>CLEVERSON BHERING CLARE JUNIOR</v>
      </c>
      <c r="B49" s="85" t="s">
        <v>652</v>
      </c>
      <c r="C49" s="153" t="str">
        <f t="shared" ca="1" si="1"/>
        <v>OK</v>
      </c>
      <c r="D49" s="153" t="s">
        <v>903</v>
      </c>
      <c r="E49" s="154">
        <v>47.12</v>
      </c>
      <c r="F49" s="153">
        <v>24348</v>
      </c>
      <c r="G49" s="155">
        <v>45809</v>
      </c>
      <c r="H49" s="156">
        <v>45848</v>
      </c>
      <c r="I49" s="153" t="s">
        <v>126</v>
      </c>
      <c r="J49" s="153" t="s">
        <v>1005</v>
      </c>
      <c r="K49" s="150"/>
      <c r="L49" s="153" t="s">
        <v>903</v>
      </c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</row>
    <row r="50" spans="1:29" ht="13.2">
      <c r="A50" s="153" t="str">
        <f ca="1">IFERROR(__xludf.DUMMYFUNCTION("""COMPUTED_VALUE"""),"DANIEL ANCHIETA BRAZIEL PETZOLD")</f>
        <v>DANIEL ANCHIETA BRAZIEL PETZOLD</v>
      </c>
      <c r="B50" s="85" t="s">
        <v>654</v>
      </c>
      <c r="C50" s="153" t="str">
        <f t="shared" ca="1" si="1"/>
        <v>OK</v>
      </c>
      <c r="D50" s="153" t="s">
        <v>928</v>
      </c>
      <c r="E50" s="154">
        <v>47.12</v>
      </c>
      <c r="F50" s="153">
        <v>24348</v>
      </c>
      <c r="G50" s="155">
        <v>45809</v>
      </c>
      <c r="H50" s="156">
        <v>45848</v>
      </c>
      <c r="I50" s="153" t="s">
        <v>126</v>
      </c>
      <c r="J50" s="153" t="s">
        <v>1005</v>
      </c>
      <c r="K50" s="150"/>
      <c r="L50" s="153" t="s">
        <v>928</v>
      </c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</row>
    <row r="51" spans="1:29" ht="13.2">
      <c r="A51" s="153" t="str">
        <f ca="1">IFERROR(__xludf.DUMMYFUNCTION("""COMPUTED_VALUE"""),"DANIEL DUARTE ALVES")</f>
        <v>DANIEL DUARTE ALVES</v>
      </c>
      <c r="B51" s="80" t="s">
        <v>641</v>
      </c>
      <c r="C51" s="153" t="str">
        <f t="shared" ca="1" si="1"/>
        <v>OK</v>
      </c>
      <c r="D51" s="153" t="s">
        <v>945</v>
      </c>
      <c r="E51" s="154">
        <v>47.12</v>
      </c>
      <c r="F51" s="153">
        <v>24348</v>
      </c>
      <c r="G51" s="155">
        <v>45809</v>
      </c>
      <c r="H51" s="156">
        <v>45848</v>
      </c>
      <c r="I51" s="153" t="s">
        <v>126</v>
      </c>
      <c r="J51" s="153" t="s">
        <v>1005</v>
      </c>
      <c r="K51" s="150"/>
      <c r="L51" s="153" t="s">
        <v>945</v>
      </c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</row>
    <row r="52" spans="1:29" ht="13.2">
      <c r="A52" s="153" t="str">
        <f ca="1">IFERROR(__xludf.DUMMYFUNCTION("""COMPUTED_VALUE"""),"DANIEL VICTOR TEODORO MOREIRA")</f>
        <v>DANIEL VICTOR TEODORO MOREIRA</v>
      </c>
      <c r="B52" s="85" t="s">
        <v>655</v>
      </c>
      <c r="C52" s="153" t="str">
        <f t="shared" ca="1" si="1"/>
        <v>OK</v>
      </c>
      <c r="D52" s="153" t="s">
        <v>929</v>
      </c>
      <c r="E52" s="154">
        <v>47.12</v>
      </c>
      <c r="F52" s="153">
        <v>24348</v>
      </c>
      <c r="G52" s="155">
        <v>45809</v>
      </c>
      <c r="H52" s="156">
        <v>45848</v>
      </c>
      <c r="I52" s="153" t="s">
        <v>126</v>
      </c>
      <c r="J52" s="153" t="s">
        <v>1005</v>
      </c>
      <c r="K52" s="150"/>
      <c r="L52" s="153" t="s">
        <v>929</v>
      </c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</row>
    <row r="53" spans="1:29" ht="13.2">
      <c r="A53" s="153" t="str">
        <f ca="1">IFERROR(__xludf.DUMMYFUNCTION("""COMPUTED_VALUE"""),"DAVI DOUGLAS BATISTA DOS SANTOS")</f>
        <v>DAVI DOUGLAS BATISTA DOS SANTOS</v>
      </c>
      <c r="B53" s="80" t="s">
        <v>641</v>
      </c>
      <c r="C53" s="153" t="str">
        <f t="shared" ca="1" si="1"/>
        <v>OK</v>
      </c>
      <c r="D53" s="153" t="s">
        <v>1013</v>
      </c>
      <c r="E53" s="154">
        <v>47.12</v>
      </c>
      <c r="F53" s="153">
        <v>24348</v>
      </c>
      <c r="G53" s="155">
        <v>45809</v>
      </c>
      <c r="H53" s="156">
        <v>45848</v>
      </c>
      <c r="I53" s="153" t="s">
        <v>126</v>
      </c>
      <c r="J53" s="153" t="s">
        <v>1005</v>
      </c>
      <c r="K53" s="150"/>
      <c r="L53" s="153" t="s">
        <v>1013</v>
      </c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</row>
    <row r="54" spans="1:29" ht="13.2">
      <c r="A54" s="153" t="str">
        <f ca="1">IFERROR(__xludf.DUMMYFUNCTION("""COMPUTED_VALUE"""),"DAVI ELIAS DA SILVA CARVALHO")</f>
        <v>DAVI ELIAS DA SILVA CARVALHO</v>
      </c>
      <c r="B54" s="80" t="s">
        <v>641</v>
      </c>
      <c r="C54" s="153" t="str">
        <f t="shared" ca="1" si="1"/>
        <v>OK</v>
      </c>
      <c r="D54" s="153" t="s">
        <v>912</v>
      </c>
      <c r="E54" s="154">
        <v>47.12</v>
      </c>
      <c r="F54" s="153">
        <v>24348</v>
      </c>
      <c r="G54" s="155">
        <v>45809</v>
      </c>
      <c r="H54" s="156">
        <v>45848</v>
      </c>
      <c r="I54" s="153" t="s">
        <v>126</v>
      </c>
      <c r="J54" s="153" t="s">
        <v>1005</v>
      </c>
      <c r="K54" s="150"/>
      <c r="L54" s="153" t="s">
        <v>912</v>
      </c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</row>
    <row r="55" spans="1:29" ht="13.2">
      <c r="A55" s="153" t="str">
        <f ca="1">IFERROR(__xludf.DUMMYFUNCTION("""COMPUTED_VALUE"""),"DAVI VASCONCELLOS MACEDO")</f>
        <v>DAVI VASCONCELLOS MACEDO</v>
      </c>
      <c r="B55" s="80" t="s">
        <v>641</v>
      </c>
      <c r="C55" s="153" t="str">
        <f t="shared" ca="1" si="1"/>
        <v>OK</v>
      </c>
      <c r="D55" s="153" t="s">
        <v>1014</v>
      </c>
      <c r="E55" s="154">
        <v>47.12</v>
      </c>
      <c r="F55" s="153">
        <v>24348</v>
      </c>
      <c r="G55" s="155">
        <v>45809</v>
      </c>
      <c r="H55" s="156">
        <v>45848</v>
      </c>
      <c r="I55" s="153" t="s">
        <v>126</v>
      </c>
      <c r="J55" s="153" t="s">
        <v>1005</v>
      </c>
      <c r="K55" s="150"/>
      <c r="L55" s="153" t="s">
        <v>1014</v>
      </c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</row>
    <row r="56" spans="1:29" ht="13.2">
      <c r="A56" s="153" t="str">
        <f ca="1">IFERROR(__xludf.DUMMYFUNCTION("""COMPUTED_VALUE"""),"DIEGO CARLOS DA SILVA SANTOS")</f>
        <v>DIEGO CARLOS DA SILVA SANTOS</v>
      </c>
      <c r="B56" s="86" t="s">
        <v>641</v>
      </c>
      <c r="C56" s="153" t="str">
        <f t="shared" ca="1" si="1"/>
        <v>OK</v>
      </c>
      <c r="D56" s="153" t="s">
        <v>677</v>
      </c>
      <c r="E56" s="154">
        <v>47.12</v>
      </c>
      <c r="F56" s="153">
        <v>24348</v>
      </c>
      <c r="G56" s="155">
        <v>45809</v>
      </c>
      <c r="H56" s="156">
        <v>45848</v>
      </c>
      <c r="I56" s="153" t="s">
        <v>126</v>
      </c>
      <c r="J56" s="153" t="s">
        <v>1005</v>
      </c>
      <c r="K56" s="150"/>
      <c r="L56" s="153" t="s">
        <v>677</v>
      </c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</row>
    <row r="57" spans="1:29" ht="13.2">
      <c r="A57" s="153" t="str">
        <f ca="1">IFERROR(__xludf.DUMMYFUNCTION("""COMPUTED_VALUE"""),"DIEGO FERNANDES ALVES MARTINS")</f>
        <v>DIEGO FERNANDES ALVES MARTINS</v>
      </c>
      <c r="B57" s="80" t="s">
        <v>641</v>
      </c>
      <c r="C57" s="153" t="str">
        <f t="shared" ca="1" si="1"/>
        <v>OK</v>
      </c>
      <c r="D57" s="153" t="s">
        <v>680</v>
      </c>
      <c r="E57" s="154">
        <v>47.12</v>
      </c>
      <c r="F57" s="153">
        <v>24348</v>
      </c>
      <c r="G57" s="155">
        <v>45809</v>
      </c>
      <c r="H57" s="156">
        <v>45848</v>
      </c>
      <c r="I57" s="153" t="s">
        <v>126</v>
      </c>
      <c r="J57" s="153" t="s">
        <v>1005</v>
      </c>
      <c r="K57" s="150"/>
      <c r="L57" s="153" t="s">
        <v>680</v>
      </c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</row>
    <row r="58" spans="1:29" ht="13.2">
      <c r="A58" s="153" t="str">
        <f ca="1">IFERROR(__xludf.DUMMYFUNCTION("""COMPUTED_VALUE"""),"DOUGLAS DE SOUZA PAULO")</f>
        <v>DOUGLAS DE SOUZA PAULO</v>
      </c>
      <c r="B58" s="80" t="s">
        <v>641</v>
      </c>
      <c r="C58" s="153" t="str">
        <f t="shared" ca="1" si="1"/>
        <v>OK</v>
      </c>
      <c r="D58" s="153" t="s">
        <v>566</v>
      </c>
      <c r="E58" s="154">
        <v>47.12</v>
      </c>
      <c r="F58" s="153">
        <v>24348</v>
      </c>
      <c r="G58" s="155">
        <v>45809</v>
      </c>
      <c r="H58" s="156">
        <v>45848</v>
      </c>
      <c r="I58" s="153" t="s">
        <v>126</v>
      </c>
      <c r="J58" s="153" t="s">
        <v>1005</v>
      </c>
      <c r="K58" s="150"/>
      <c r="L58" s="153" t="s">
        <v>566</v>
      </c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</row>
    <row r="59" spans="1:29" ht="13.2">
      <c r="A59" s="153" t="str">
        <f ca="1">IFERROR(__xludf.DUMMYFUNCTION("""COMPUTED_VALUE"""),"DOUGLAS RODRIGUES DIAS")</f>
        <v>DOUGLAS RODRIGUES DIAS</v>
      </c>
      <c r="B59" s="80" t="s">
        <v>641</v>
      </c>
      <c r="C59" s="153" t="str">
        <f t="shared" ca="1" si="1"/>
        <v>OK</v>
      </c>
      <c r="D59" s="153" t="s">
        <v>692</v>
      </c>
      <c r="E59" s="154">
        <v>47.12</v>
      </c>
      <c r="F59" s="153">
        <v>24348</v>
      </c>
      <c r="G59" s="155">
        <v>45809</v>
      </c>
      <c r="H59" s="156">
        <v>45848</v>
      </c>
      <c r="I59" s="153" t="s">
        <v>126</v>
      </c>
      <c r="J59" s="153" t="s">
        <v>1005</v>
      </c>
      <c r="K59" s="150"/>
      <c r="L59" s="153" t="s">
        <v>692</v>
      </c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</row>
    <row r="60" spans="1:29" ht="13.2">
      <c r="A60" s="153" t="str">
        <f ca="1">IFERROR(__xludf.DUMMYFUNCTION("""COMPUTED_VALUE"""),"EDILEI SANTOS SILVA")</f>
        <v>EDILEI SANTOS SILVA</v>
      </c>
      <c r="B60" s="80" t="s">
        <v>641</v>
      </c>
      <c r="C60" s="153" t="s">
        <v>1015</v>
      </c>
      <c r="D60" s="153" t="s">
        <v>1016</v>
      </c>
      <c r="E60" s="154">
        <v>47.12</v>
      </c>
      <c r="F60" s="153">
        <v>24348</v>
      </c>
      <c r="G60" s="155">
        <v>45809</v>
      </c>
      <c r="H60" s="156">
        <v>45848</v>
      </c>
      <c r="I60" s="153" t="s">
        <v>126</v>
      </c>
      <c r="J60" s="153" t="s">
        <v>1005</v>
      </c>
      <c r="K60" s="150"/>
      <c r="L60" s="153" t="s">
        <v>1016</v>
      </c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</row>
    <row r="61" spans="1:29" ht="13.2">
      <c r="A61" s="153" t="str">
        <f ca="1">IFERROR(__xludf.DUMMYFUNCTION("""COMPUTED_VALUE"""),"EDMILSON MENDES DE SOUZA")</f>
        <v>EDMILSON MENDES DE SOUZA</v>
      </c>
      <c r="B61" s="84" t="s">
        <v>645</v>
      </c>
      <c r="C61" s="153" t="str">
        <f t="shared" ref="C61:C82" ca="1" si="2">IF(COUNTIF(A:A, D61)&gt;0, "OK", "Incompleto")</f>
        <v>OK</v>
      </c>
      <c r="D61" s="153" t="s">
        <v>682</v>
      </c>
      <c r="E61" s="154">
        <v>47.12</v>
      </c>
      <c r="F61" s="153">
        <v>24348</v>
      </c>
      <c r="G61" s="155">
        <v>45809</v>
      </c>
      <c r="H61" s="156">
        <v>45848</v>
      </c>
      <c r="I61" s="153" t="s">
        <v>126</v>
      </c>
      <c r="J61" s="153" t="s">
        <v>1005</v>
      </c>
      <c r="K61" s="150"/>
      <c r="L61" s="153" t="s">
        <v>682</v>
      </c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</row>
    <row r="62" spans="1:29" ht="13.2">
      <c r="A62" s="153" t="str">
        <f ca="1">IFERROR(__xludf.DUMMYFUNCTION("""COMPUTED_VALUE"""),"EDRIZIO SANTANA DA SILVA")</f>
        <v>EDRIZIO SANTANA DA SILVA</v>
      </c>
      <c r="B62" s="80" t="s">
        <v>641</v>
      </c>
      <c r="C62" s="153" t="str">
        <f t="shared" ca="1" si="2"/>
        <v>OK</v>
      </c>
      <c r="D62" s="153" t="s">
        <v>947</v>
      </c>
      <c r="E62" s="154">
        <v>47.12</v>
      </c>
      <c r="F62" s="153">
        <v>24348</v>
      </c>
      <c r="G62" s="155">
        <v>45809</v>
      </c>
      <c r="H62" s="156">
        <v>45848</v>
      </c>
      <c r="I62" s="153" t="s">
        <v>126</v>
      </c>
      <c r="J62" s="153" t="s">
        <v>1005</v>
      </c>
      <c r="K62" s="150"/>
      <c r="L62" s="153" t="s">
        <v>947</v>
      </c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</row>
    <row r="63" spans="1:29" ht="13.2">
      <c r="A63" s="153" t="str">
        <f ca="1">IFERROR(__xludf.DUMMYFUNCTION("""COMPUTED_VALUE"""),"EDUARDO FERREIRA DA MOTTA")</f>
        <v>EDUARDO FERREIRA DA MOTTA</v>
      </c>
      <c r="B63" s="80" t="s">
        <v>641</v>
      </c>
      <c r="C63" s="153" t="str">
        <f t="shared" ca="1" si="2"/>
        <v>OK</v>
      </c>
      <c r="D63" s="153" t="s">
        <v>930</v>
      </c>
      <c r="E63" s="154">
        <v>47.12</v>
      </c>
      <c r="F63" s="153">
        <v>24348</v>
      </c>
      <c r="G63" s="155">
        <v>45809</v>
      </c>
      <c r="H63" s="156">
        <v>45848</v>
      </c>
      <c r="I63" s="153" t="s">
        <v>126</v>
      </c>
      <c r="J63" s="153" t="s">
        <v>1005</v>
      </c>
      <c r="K63" s="150"/>
      <c r="L63" s="153" t="s">
        <v>930</v>
      </c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</row>
    <row r="64" spans="1:29" ht="13.2">
      <c r="A64" s="153" t="str">
        <f ca="1">IFERROR(__xludf.DUMMYFUNCTION("""COMPUTED_VALUE"""),"EDUARDO MARTINS DE LUCENA")</f>
        <v>EDUARDO MARTINS DE LUCENA</v>
      </c>
      <c r="B64" s="80" t="s">
        <v>641</v>
      </c>
      <c r="C64" s="153" t="str">
        <f t="shared" ca="1" si="2"/>
        <v>OK</v>
      </c>
      <c r="D64" s="153" t="s">
        <v>942</v>
      </c>
      <c r="E64" s="154">
        <v>47.12</v>
      </c>
      <c r="F64" s="153">
        <v>24348</v>
      </c>
      <c r="G64" s="155">
        <v>45809</v>
      </c>
      <c r="H64" s="156">
        <v>45848</v>
      </c>
      <c r="I64" s="153" t="s">
        <v>126</v>
      </c>
      <c r="J64" s="153" t="s">
        <v>1005</v>
      </c>
      <c r="K64" s="150"/>
      <c r="L64" s="153" t="s">
        <v>942</v>
      </c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</row>
    <row r="65" spans="1:29" ht="13.2">
      <c r="A65" s="153" t="str">
        <f ca="1">IFERROR(__xludf.DUMMYFUNCTION("""COMPUTED_VALUE"""),"EDUARDO MENDES AVILA")</f>
        <v>EDUARDO MENDES AVILA</v>
      </c>
      <c r="B65" s="85" t="s">
        <v>656</v>
      </c>
      <c r="C65" s="153" t="str">
        <f t="shared" ca="1" si="2"/>
        <v>OK</v>
      </c>
      <c r="D65" s="153" t="s">
        <v>924</v>
      </c>
      <c r="E65" s="154">
        <v>47.12</v>
      </c>
      <c r="F65" s="153">
        <v>24348</v>
      </c>
      <c r="G65" s="155">
        <v>45809</v>
      </c>
      <c r="H65" s="156">
        <v>45848</v>
      </c>
      <c r="I65" s="153" t="s">
        <v>126</v>
      </c>
      <c r="J65" s="153" t="s">
        <v>1005</v>
      </c>
      <c r="K65" s="150"/>
      <c r="L65" s="153" t="s">
        <v>924</v>
      </c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</row>
    <row r="66" spans="1:29" ht="13.2">
      <c r="A66" s="153" t="str">
        <f ca="1">IFERROR(__xludf.DUMMYFUNCTION("""COMPUTED_VALUE"""),"EMERSON ADAUTO DA SILVA")</f>
        <v>EMERSON ADAUTO DA SILVA</v>
      </c>
      <c r="B66" s="85" t="s">
        <v>645</v>
      </c>
      <c r="C66" s="153" t="str">
        <f t="shared" ca="1" si="2"/>
        <v>OK</v>
      </c>
      <c r="D66" s="153" t="s">
        <v>952</v>
      </c>
      <c r="E66" s="154">
        <v>47.12</v>
      </c>
      <c r="F66" s="153">
        <v>24348</v>
      </c>
      <c r="G66" s="155">
        <v>45809</v>
      </c>
      <c r="H66" s="156">
        <v>45848</v>
      </c>
      <c r="I66" s="153" t="s">
        <v>126</v>
      </c>
      <c r="J66" s="153" t="s">
        <v>1005</v>
      </c>
      <c r="K66" s="150"/>
      <c r="L66" s="153" t="s">
        <v>952</v>
      </c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</row>
    <row r="67" spans="1:29" ht="13.2">
      <c r="A67" s="153" t="str">
        <f ca="1">IFERROR(__xludf.DUMMYFUNCTION("""COMPUTED_VALUE"""),"EMERSON DA SILVA GOMES")</f>
        <v>EMERSON DA SILVA GOMES</v>
      </c>
      <c r="B67" s="80" t="s">
        <v>641</v>
      </c>
      <c r="C67" s="153" t="str">
        <f t="shared" ca="1" si="2"/>
        <v>OK</v>
      </c>
      <c r="D67" s="153" t="s">
        <v>968</v>
      </c>
      <c r="E67" s="154">
        <v>47.12</v>
      </c>
      <c r="F67" s="153">
        <v>24348</v>
      </c>
      <c r="G67" s="155">
        <v>45809</v>
      </c>
      <c r="H67" s="156">
        <v>45848</v>
      </c>
      <c r="I67" s="153" t="s">
        <v>126</v>
      </c>
      <c r="J67" s="153" t="s">
        <v>1005</v>
      </c>
      <c r="K67" s="150"/>
      <c r="L67" s="153" t="s">
        <v>968</v>
      </c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</row>
    <row r="68" spans="1:29" ht="13.2">
      <c r="A68" s="153" t="str">
        <f ca="1">IFERROR(__xludf.DUMMYFUNCTION("""COMPUTED_VALUE"""),"EMILLY VITORIA CABRAL DANTAS")</f>
        <v>EMILLY VITORIA CABRAL DANTAS</v>
      </c>
      <c r="B68" s="80" t="s">
        <v>641</v>
      </c>
      <c r="C68" s="153" t="str">
        <f t="shared" ca="1" si="2"/>
        <v>OK</v>
      </c>
      <c r="D68" s="153" t="s">
        <v>1018</v>
      </c>
      <c r="E68" s="154">
        <v>47.12</v>
      </c>
      <c r="F68" s="153">
        <v>24348</v>
      </c>
      <c r="G68" s="155">
        <v>45809</v>
      </c>
      <c r="H68" s="156">
        <v>45848</v>
      </c>
      <c r="I68" s="153" t="s">
        <v>126</v>
      </c>
      <c r="J68" s="153" t="s">
        <v>1005</v>
      </c>
      <c r="K68" s="150"/>
      <c r="L68" s="153" t="s">
        <v>1018</v>
      </c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</row>
    <row r="69" spans="1:29" ht="13.2">
      <c r="A69" s="153" t="str">
        <f ca="1">IFERROR(__xludf.DUMMYFUNCTION("""COMPUTED_VALUE"""),"ENNYA GOMES OLIVEIRA CAMPOS")</f>
        <v>ENNYA GOMES OLIVEIRA CAMPOS</v>
      </c>
      <c r="B69" s="80" t="s">
        <v>641</v>
      </c>
      <c r="C69" s="153" t="str">
        <f t="shared" ca="1" si="2"/>
        <v>OK</v>
      </c>
      <c r="D69" s="153" t="s">
        <v>1007</v>
      </c>
      <c r="E69" s="154">
        <v>94.18</v>
      </c>
      <c r="F69" s="153">
        <v>24348</v>
      </c>
      <c r="G69" s="155">
        <v>45809</v>
      </c>
      <c r="H69" s="156">
        <v>45848</v>
      </c>
      <c r="I69" s="153" t="s">
        <v>126</v>
      </c>
      <c r="J69" s="153" t="s">
        <v>1005</v>
      </c>
      <c r="K69" s="150"/>
      <c r="L69" s="153" t="s">
        <v>1007</v>
      </c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</row>
    <row r="70" spans="1:29" ht="13.2">
      <c r="A70" s="153" t="str">
        <f ca="1">IFERROR(__xludf.DUMMYFUNCTION("""COMPUTED_VALUE"""),"ENZO ALCÂNTARA CABRAL")</f>
        <v>ENZO ALCÂNTARA CABRAL</v>
      </c>
      <c r="B70" s="86" t="s">
        <v>641</v>
      </c>
      <c r="C70" s="153" t="str">
        <f t="shared" ca="1" si="2"/>
        <v>OK</v>
      </c>
      <c r="D70" s="153" t="s">
        <v>934</v>
      </c>
      <c r="E70" s="154">
        <v>94.18</v>
      </c>
      <c r="F70" s="153">
        <v>24348</v>
      </c>
      <c r="G70" s="155">
        <v>45809</v>
      </c>
      <c r="H70" s="156">
        <v>45848</v>
      </c>
      <c r="I70" s="153" t="s">
        <v>126</v>
      </c>
      <c r="J70" s="153" t="s">
        <v>1005</v>
      </c>
      <c r="K70" s="150"/>
      <c r="L70" s="153" t="s">
        <v>934</v>
      </c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</row>
    <row r="71" spans="1:29" ht="13.2">
      <c r="A71" s="153" t="str">
        <f ca="1">IFERROR(__xludf.DUMMYFUNCTION("""COMPUTED_VALUE"""),"ESTHER VICTÓRIA DOS SANTOS FARIA")</f>
        <v>ESTHER VICTÓRIA DOS SANTOS FARIA</v>
      </c>
      <c r="B71" s="80" t="s">
        <v>641</v>
      </c>
      <c r="C71" s="153" t="str">
        <f t="shared" ca="1" si="2"/>
        <v>OK</v>
      </c>
      <c r="D71" s="153" t="s">
        <v>913</v>
      </c>
      <c r="E71" s="154">
        <v>94.18</v>
      </c>
      <c r="F71" s="153">
        <v>24348</v>
      </c>
      <c r="G71" s="155">
        <v>45809</v>
      </c>
      <c r="H71" s="156">
        <v>45848</v>
      </c>
      <c r="I71" s="153" t="s">
        <v>126</v>
      </c>
      <c r="J71" s="153" t="s">
        <v>1005</v>
      </c>
      <c r="K71" s="150"/>
      <c r="L71" s="153" t="s">
        <v>913</v>
      </c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</row>
    <row r="72" spans="1:29" ht="13.2">
      <c r="A72" s="153" t="str">
        <f ca="1">IFERROR(__xludf.DUMMYFUNCTION("""COMPUTED_VALUE"""),"FABIANO DE OLIVEIRA MACHADO")</f>
        <v>FABIANO DE OLIVEIRA MACHADO</v>
      </c>
      <c r="B72" s="86" t="s">
        <v>641</v>
      </c>
      <c r="C72" s="153" t="str">
        <f t="shared" ca="1" si="2"/>
        <v>OK</v>
      </c>
      <c r="D72" s="153" t="s">
        <v>1006</v>
      </c>
      <c r="E72" s="154">
        <v>94.18</v>
      </c>
      <c r="F72" s="153">
        <v>24348</v>
      </c>
      <c r="G72" s="155">
        <v>45809</v>
      </c>
      <c r="H72" s="156">
        <v>45848</v>
      </c>
      <c r="I72" s="153" t="s">
        <v>126</v>
      </c>
      <c r="J72" s="153" t="s">
        <v>1005</v>
      </c>
      <c r="K72" s="150"/>
      <c r="L72" s="153" t="s">
        <v>1006</v>
      </c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</row>
    <row r="73" spans="1:29" ht="13.2">
      <c r="A73" s="153" t="str">
        <f ca="1">IFERROR(__xludf.DUMMYFUNCTION("""COMPUTED_VALUE"""),"FABRICIO LORENCINI ZANONI")</f>
        <v>FABRICIO LORENCINI ZANONI</v>
      </c>
      <c r="B73" s="85" t="s">
        <v>657</v>
      </c>
      <c r="C73" s="153" t="str">
        <f t="shared" ca="1" si="2"/>
        <v>OK</v>
      </c>
      <c r="D73" s="153" t="s">
        <v>903</v>
      </c>
      <c r="E73" s="154">
        <v>94.18</v>
      </c>
      <c r="F73" s="153">
        <v>24348</v>
      </c>
      <c r="G73" s="155">
        <v>45809</v>
      </c>
      <c r="H73" s="156">
        <v>45848</v>
      </c>
      <c r="I73" s="153" t="s">
        <v>126</v>
      </c>
      <c r="J73" s="153" t="s">
        <v>1005</v>
      </c>
      <c r="K73" s="150"/>
      <c r="L73" s="153" t="s">
        <v>903</v>
      </c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</row>
    <row r="74" spans="1:29" ht="13.2">
      <c r="A74" s="153" t="str">
        <f ca="1">IFERROR(__xludf.DUMMYFUNCTION("""COMPUTED_VALUE"""),"FELIPE CORREA CONCEIÇÃO")</f>
        <v>FELIPE CORREA CONCEIÇÃO</v>
      </c>
      <c r="B74" s="80" t="s">
        <v>641</v>
      </c>
      <c r="C74" s="153" t="str">
        <f t="shared" ca="1" si="2"/>
        <v>OK</v>
      </c>
      <c r="D74" s="153" t="s">
        <v>928</v>
      </c>
      <c r="E74" s="154">
        <v>94.18</v>
      </c>
      <c r="F74" s="153">
        <v>24348</v>
      </c>
      <c r="G74" s="155">
        <v>45809</v>
      </c>
      <c r="H74" s="156">
        <v>45848</v>
      </c>
      <c r="I74" s="153" t="s">
        <v>126</v>
      </c>
      <c r="J74" s="153" t="s">
        <v>1005</v>
      </c>
      <c r="K74" s="150"/>
      <c r="L74" s="153" t="s">
        <v>928</v>
      </c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</row>
    <row r="75" spans="1:29" ht="13.2">
      <c r="A75" s="153" t="str">
        <f ca="1">IFERROR(__xludf.DUMMYFUNCTION("""COMPUTED_VALUE"""),"FELIPE GOMES SILVA")</f>
        <v>FELIPE GOMES SILVA</v>
      </c>
      <c r="B75" s="85" t="s">
        <v>645</v>
      </c>
      <c r="C75" s="153" t="str">
        <f t="shared" ca="1" si="2"/>
        <v>OK</v>
      </c>
      <c r="D75" s="153" t="s">
        <v>945</v>
      </c>
      <c r="E75" s="154">
        <v>94.18</v>
      </c>
      <c r="F75" s="153">
        <v>24348</v>
      </c>
      <c r="G75" s="155">
        <v>45809</v>
      </c>
      <c r="H75" s="156">
        <v>45848</v>
      </c>
      <c r="I75" s="153" t="s">
        <v>126</v>
      </c>
      <c r="J75" s="153" t="s">
        <v>1005</v>
      </c>
      <c r="K75" s="150"/>
      <c r="L75" s="153" t="s">
        <v>945</v>
      </c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</row>
    <row r="76" spans="1:29" ht="13.2">
      <c r="A76" s="153" t="str">
        <f ca="1">IFERROR(__xludf.DUMMYFUNCTION("""COMPUTED_VALUE"""),"FELIPE TAVARES ARAUJO")</f>
        <v>FELIPE TAVARES ARAUJO</v>
      </c>
      <c r="B76" s="80" t="s">
        <v>641</v>
      </c>
      <c r="C76" s="153" t="str">
        <f t="shared" ca="1" si="2"/>
        <v>OK</v>
      </c>
      <c r="D76" s="153" t="s">
        <v>929</v>
      </c>
      <c r="E76" s="154">
        <v>94.18</v>
      </c>
      <c r="F76" s="153">
        <v>24348</v>
      </c>
      <c r="G76" s="155">
        <v>45809</v>
      </c>
      <c r="H76" s="156">
        <v>45848</v>
      </c>
      <c r="I76" s="153" t="s">
        <v>126</v>
      </c>
      <c r="J76" s="153" t="s">
        <v>1005</v>
      </c>
      <c r="K76" s="150"/>
      <c r="L76" s="153" t="s">
        <v>929</v>
      </c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</row>
    <row r="77" spans="1:29" ht="13.2">
      <c r="A77" s="153" t="str">
        <f ca="1">IFERROR(__xludf.DUMMYFUNCTION("""COMPUTED_VALUE"""),"FELIPE VARGAS DE SOUZA")</f>
        <v>FELIPE VARGAS DE SOUZA</v>
      </c>
      <c r="B77" s="85" t="s">
        <v>658</v>
      </c>
      <c r="C77" s="153" t="str">
        <f t="shared" ca="1" si="2"/>
        <v>OK</v>
      </c>
      <c r="D77" s="153" t="s">
        <v>1013</v>
      </c>
      <c r="E77" s="154">
        <v>94.18</v>
      </c>
      <c r="F77" s="153">
        <v>24348</v>
      </c>
      <c r="G77" s="155">
        <v>45809</v>
      </c>
      <c r="H77" s="156">
        <v>45848</v>
      </c>
      <c r="I77" s="153" t="s">
        <v>126</v>
      </c>
      <c r="J77" s="153" t="s">
        <v>1005</v>
      </c>
      <c r="K77" s="150"/>
      <c r="L77" s="153" t="s">
        <v>1013</v>
      </c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</row>
    <row r="78" spans="1:29" ht="13.2">
      <c r="A78" s="153" t="str">
        <f ca="1">IFERROR(__xludf.DUMMYFUNCTION("""COMPUTED_VALUE"""),"FERNANDA GIOIA GONÇALVES VAZ")</f>
        <v>FERNANDA GIOIA GONÇALVES VAZ</v>
      </c>
      <c r="B78" s="80" t="s">
        <v>641</v>
      </c>
      <c r="C78" s="153" t="str">
        <f t="shared" ca="1" si="2"/>
        <v>OK</v>
      </c>
      <c r="D78" s="153" t="s">
        <v>1014</v>
      </c>
      <c r="E78" s="154">
        <v>94.18</v>
      </c>
      <c r="F78" s="153">
        <v>24348</v>
      </c>
      <c r="G78" s="155">
        <v>45809</v>
      </c>
      <c r="H78" s="156">
        <v>45848</v>
      </c>
      <c r="I78" s="153" t="s">
        <v>126</v>
      </c>
      <c r="J78" s="153" t="s">
        <v>1005</v>
      </c>
      <c r="K78" s="150"/>
      <c r="L78" s="153" t="s">
        <v>1014</v>
      </c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</row>
    <row r="79" spans="1:29" ht="13.2">
      <c r="A79" s="153" t="str">
        <f ca="1">IFERROR(__xludf.DUMMYFUNCTION("""COMPUTED_VALUE"""),"FERNANDO MENDONÇA FERNANDES")</f>
        <v>FERNANDO MENDONÇA FERNANDES</v>
      </c>
      <c r="B79" s="80" t="s">
        <v>641</v>
      </c>
      <c r="C79" s="153" t="str">
        <f t="shared" ca="1" si="2"/>
        <v>OK</v>
      </c>
      <c r="D79" s="153" t="s">
        <v>677</v>
      </c>
      <c r="E79" s="154">
        <v>94.18</v>
      </c>
      <c r="F79" s="153">
        <v>24348</v>
      </c>
      <c r="G79" s="155">
        <v>45809</v>
      </c>
      <c r="H79" s="156">
        <v>45848</v>
      </c>
      <c r="I79" s="153" t="s">
        <v>126</v>
      </c>
      <c r="J79" s="153" t="s">
        <v>1005</v>
      </c>
      <c r="K79" s="150"/>
      <c r="L79" s="153" t="s">
        <v>677</v>
      </c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</row>
    <row r="80" spans="1:29" ht="13.2">
      <c r="A80" s="153" t="str">
        <f ca="1">IFERROR(__xludf.DUMMYFUNCTION("""COMPUTED_VALUE"""),"FERNANDO PAIVA SILVA DE SOUZA")</f>
        <v>FERNANDO PAIVA SILVA DE SOUZA</v>
      </c>
      <c r="B80" s="80" t="s">
        <v>641</v>
      </c>
      <c r="C80" s="153" t="str">
        <f t="shared" ca="1" si="2"/>
        <v>OK</v>
      </c>
      <c r="D80" s="153" t="s">
        <v>680</v>
      </c>
      <c r="E80" s="154">
        <v>94.18</v>
      </c>
      <c r="F80" s="153">
        <v>24348</v>
      </c>
      <c r="G80" s="155">
        <v>45809</v>
      </c>
      <c r="H80" s="156">
        <v>45848</v>
      </c>
      <c r="I80" s="153" t="s">
        <v>126</v>
      </c>
      <c r="J80" s="153" t="s">
        <v>1005</v>
      </c>
      <c r="K80" s="150"/>
      <c r="L80" s="153" t="s">
        <v>680</v>
      </c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</row>
    <row r="81" spans="1:29" ht="13.2">
      <c r="A81" s="153" t="str">
        <f ca="1">IFERROR(__xludf.DUMMYFUNCTION("""COMPUTED_VALUE"""),"FILIPE DE SOUSA BOLONINI")</f>
        <v>FILIPE DE SOUSA BOLONINI</v>
      </c>
      <c r="B81" s="86" t="s">
        <v>641</v>
      </c>
      <c r="C81" s="153" t="str">
        <f t="shared" ca="1" si="2"/>
        <v>OK</v>
      </c>
      <c r="D81" s="153" t="s">
        <v>566</v>
      </c>
      <c r="E81" s="154">
        <v>94.18</v>
      </c>
      <c r="F81" s="153">
        <v>24348</v>
      </c>
      <c r="G81" s="155">
        <v>45809</v>
      </c>
      <c r="H81" s="156">
        <v>45848</v>
      </c>
      <c r="I81" s="153" t="s">
        <v>126</v>
      </c>
      <c r="J81" s="153" t="s">
        <v>1005</v>
      </c>
      <c r="K81" s="150"/>
      <c r="L81" s="153" t="s">
        <v>566</v>
      </c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</row>
    <row r="82" spans="1:29" ht="13.2">
      <c r="A82" s="153" t="str">
        <f ca="1">IFERROR(__xludf.DUMMYFUNCTION("""COMPUTED_VALUE"""),"FILIPE FERREIRA AGRA DE ARAUJO")</f>
        <v>FILIPE FERREIRA AGRA DE ARAUJO</v>
      </c>
      <c r="B82" s="80" t="s">
        <v>641</v>
      </c>
      <c r="C82" s="153" t="str">
        <f t="shared" ca="1" si="2"/>
        <v>OK</v>
      </c>
      <c r="D82" s="153" t="s">
        <v>692</v>
      </c>
      <c r="E82" s="154">
        <v>94.18</v>
      </c>
      <c r="F82" s="153">
        <v>24348</v>
      </c>
      <c r="G82" s="155">
        <v>45809</v>
      </c>
      <c r="H82" s="156">
        <v>45848</v>
      </c>
      <c r="I82" s="153" t="s">
        <v>126</v>
      </c>
      <c r="J82" s="153" t="s">
        <v>1005</v>
      </c>
      <c r="K82" s="150"/>
      <c r="L82" s="153" t="s">
        <v>692</v>
      </c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</row>
    <row r="83" spans="1:29" ht="13.2">
      <c r="A83" s="153" t="str">
        <f ca="1">IFERROR(__xludf.DUMMYFUNCTION("""COMPUTED_VALUE"""),"FLAVIANO DE ALMEIDA DOS SANTOS")</f>
        <v>FLAVIANO DE ALMEIDA DOS SANTOS</v>
      </c>
      <c r="B83" s="80" t="s">
        <v>641</v>
      </c>
      <c r="C83" s="153" t="s">
        <v>1015</v>
      </c>
      <c r="D83" s="153" t="s">
        <v>1016</v>
      </c>
      <c r="E83" s="154">
        <v>94.18</v>
      </c>
      <c r="F83" s="153">
        <v>24348</v>
      </c>
      <c r="G83" s="155">
        <v>45809</v>
      </c>
      <c r="H83" s="156">
        <v>45848</v>
      </c>
      <c r="I83" s="153" t="s">
        <v>126</v>
      </c>
      <c r="J83" s="153" t="s">
        <v>1005</v>
      </c>
      <c r="K83" s="150"/>
      <c r="L83" s="153" t="s">
        <v>1016</v>
      </c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</row>
    <row r="84" spans="1:29" ht="13.2">
      <c r="A84" s="153" t="str">
        <f ca="1">IFERROR(__xludf.DUMMYFUNCTION("""COMPUTED_VALUE"""),"FRANCISCO DA SILVA ALVES")</f>
        <v>FRANCISCO DA SILVA ALVES</v>
      </c>
      <c r="B84" s="80" t="s">
        <v>641</v>
      </c>
      <c r="C84" s="153" t="str">
        <f t="shared" ref="C84:C101" ca="1" si="3">IF(COUNTIF(A:A, D84)&gt;0, "OK", "Incompleto")</f>
        <v>OK</v>
      </c>
      <c r="D84" s="153" t="s">
        <v>682</v>
      </c>
      <c r="E84" s="154">
        <v>94.18</v>
      </c>
      <c r="F84" s="153">
        <v>24348</v>
      </c>
      <c r="G84" s="155">
        <v>45809</v>
      </c>
      <c r="H84" s="156">
        <v>45848</v>
      </c>
      <c r="I84" s="153" t="s">
        <v>126</v>
      </c>
      <c r="J84" s="153" t="s">
        <v>1005</v>
      </c>
      <c r="K84" s="150"/>
      <c r="L84" s="153" t="s">
        <v>682</v>
      </c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</row>
    <row r="85" spans="1:29" ht="13.2">
      <c r="A85" s="153" t="str">
        <f ca="1">IFERROR(__xludf.DUMMYFUNCTION("""COMPUTED_VALUE"""),"FREDERICO TAVARES GOMES DA CUNHA")</f>
        <v>FREDERICO TAVARES GOMES DA CUNHA</v>
      </c>
      <c r="B85" s="80" t="s">
        <v>641</v>
      </c>
      <c r="C85" s="153" t="str">
        <f t="shared" ca="1" si="3"/>
        <v>OK</v>
      </c>
      <c r="D85" s="153" t="s">
        <v>947</v>
      </c>
      <c r="E85" s="154">
        <v>94.18</v>
      </c>
      <c r="F85" s="153">
        <v>24348</v>
      </c>
      <c r="G85" s="155">
        <v>45809</v>
      </c>
      <c r="H85" s="156">
        <v>45848</v>
      </c>
      <c r="I85" s="153" t="s">
        <v>126</v>
      </c>
      <c r="J85" s="153" t="s">
        <v>1005</v>
      </c>
      <c r="K85" s="150"/>
      <c r="L85" s="153" t="s">
        <v>947</v>
      </c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</row>
    <row r="86" spans="1:29" ht="13.2">
      <c r="A86" s="153" t="str">
        <f ca="1">IFERROR(__xludf.DUMMYFUNCTION("""COMPUTED_VALUE"""),"GABRIEL CARVALHO PEREIRA")</f>
        <v>GABRIEL CARVALHO PEREIRA</v>
      </c>
      <c r="B86" s="86" t="s">
        <v>641</v>
      </c>
      <c r="C86" s="153" t="str">
        <f t="shared" ca="1" si="3"/>
        <v>OK</v>
      </c>
      <c r="D86" s="153" t="s">
        <v>930</v>
      </c>
      <c r="E86" s="154">
        <v>94.18</v>
      </c>
      <c r="F86" s="153">
        <v>24348</v>
      </c>
      <c r="G86" s="155">
        <v>45809</v>
      </c>
      <c r="H86" s="156">
        <v>45848</v>
      </c>
      <c r="I86" s="153" t="s">
        <v>126</v>
      </c>
      <c r="J86" s="153" t="s">
        <v>1005</v>
      </c>
      <c r="K86" s="150"/>
      <c r="L86" s="153" t="s">
        <v>930</v>
      </c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</row>
    <row r="87" spans="1:29" ht="13.2">
      <c r="A87" s="153" t="str">
        <f ca="1">IFERROR(__xludf.DUMMYFUNCTION("""COMPUTED_VALUE"""),"GABRIEL DE ALMEIDA MONTEIRO")</f>
        <v>GABRIEL DE ALMEIDA MONTEIRO</v>
      </c>
      <c r="B87" s="85" t="s">
        <v>655</v>
      </c>
      <c r="C87" s="153" t="str">
        <f t="shared" ca="1" si="3"/>
        <v>OK</v>
      </c>
      <c r="D87" s="153" t="s">
        <v>1018</v>
      </c>
      <c r="E87" s="154">
        <v>94.18</v>
      </c>
      <c r="F87" s="153">
        <v>24348</v>
      </c>
      <c r="G87" s="155">
        <v>45809</v>
      </c>
      <c r="H87" s="156">
        <v>45848</v>
      </c>
      <c r="I87" s="153" t="s">
        <v>126</v>
      </c>
      <c r="J87" s="153" t="s">
        <v>1005</v>
      </c>
      <c r="K87" s="150"/>
      <c r="L87" s="153" t="s">
        <v>1018</v>
      </c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</row>
    <row r="88" spans="1:29" ht="13.2">
      <c r="A88" s="153" t="str">
        <f ca="1">IFERROR(__xludf.DUMMYFUNCTION("""COMPUTED_VALUE"""),"GABRIELLA VARELA DE OLIVEIRA")</f>
        <v>GABRIELLA VARELA DE OLIVEIRA</v>
      </c>
      <c r="B88" s="80" t="s">
        <v>641</v>
      </c>
      <c r="C88" s="153" t="str">
        <f t="shared" ca="1" si="3"/>
        <v>OK</v>
      </c>
      <c r="D88" s="153" t="s">
        <v>1007</v>
      </c>
      <c r="E88" s="154">
        <v>62.8</v>
      </c>
      <c r="F88" s="153">
        <v>24348</v>
      </c>
      <c r="G88" s="155">
        <v>45809</v>
      </c>
      <c r="H88" s="156">
        <v>45848</v>
      </c>
      <c r="I88" s="153" t="s">
        <v>126</v>
      </c>
      <c r="J88" s="153" t="s">
        <v>1005</v>
      </c>
      <c r="K88" s="150"/>
      <c r="L88" s="153" t="s">
        <v>1007</v>
      </c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</row>
    <row r="89" spans="1:29" ht="13.2">
      <c r="A89" s="153" t="str">
        <f ca="1">IFERROR(__xludf.DUMMYFUNCTION("""COMPUTED_VALUE"""),"GABRIEL LIRA AUAD CARRIÓ")</f>
        <v>GABRIEL LIRA AUAD CARRIÓ</v>
      </c>
      <c r="B89" s="85" t="s">
        <v>659</v>
      </c>
      <c r="C89" s="153" t="str">
        <f t="shared" ca="1" si="3"/>
        <v>OK</v>
      </c>
      <c r="D89" s="153" t="s">
        <v>934</v>
      </c>
      <c r="E89" s="154">
        <v>62.8</v>
      </c>
      <c r="F89" s="153">
        <v>24348</v>
      </c>
      <c r="G89" s="155">
        <v>45809</v>
      </c>
      <c r="H89" s="156">
        <v>45848</v>
      </c>
      <c r="I89" s="153" t="s">
        <v>126</v>
      </c>
      <c r="J89" s="153" t="s">
        <v>1005</v>
      </c>
      <c r="K89" s="150"/>
      <c r="L89" s="153" t="s">
        <v>934</v>
      </c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</row>
    <row r="90" spans="1:29" ht="13.2">
      <c r="A90" s="153" t="str">
        <f ca="1">IFERROR(__xludf.DUMMYFUNCTION("""COMPUTED_VALUE"""),"GABRIEL SAMPAIO DE SOUSA")</f>
        <v>GABRIEL SAMPAIO DE SOUSA</v>
      </c>
      <c r="B90" s="86" t="s">
        <v>641</v>
      </c>
      <c r="C90" s="153" t="str">
        <f t="shared" ca="1" si="3"/>
        <v>OK</v>
      </c>
      <c r="D90" s="153" t="s">
        <v>913</v>
      </c>
      <c r="E90" s="154">
        <v>62.8</v>
      </c>
      <c r="F90" s="153">
        <v>24348</v>
      </c>
      <c r="G90" s="155">
        <v>45809</v>
      </c>
      <c r="H90" s="156">
        <v>45848</v>
      </c>
      <c r="I90" s="153" t="s">
        <v>126</v>
      </c>
      <c r="J90" s="153" t="s">
        <v>1005</v>
      </c>
      <c r="K90" s="150"/>
      <c r="L90" s="153" t="s">
        <v>913</v>
      </c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</row>
    <row r="91" spans="1:29" ht="13.2">
      <c r="A91" s="153" t="str">
        <f ca="1">IFERROR(__xludf.DUMMYFUNCTION("""COMPUTED_VALUE"""),"GEORGIA MARIANA DA SILVA")</f>
        <v>GEORGIA MARIANA DA SILVA</v>
      </c>
      <c r="B91" s="80" t="s">
        <v>641</v>
      </c>
      <c r="C91" s="153" t="str">
        <f t="shared" ca="1" si="3"/>
        <v>OK</v>
      </c>
      <c r="D91" s="153" t="s">
        <v>1006</v>
      </c>
      <c r="E91" s="154">
        <v>62.8</v>
      </c>
      <c r="F91" s="153">
        <v>24348</v>
      </c>
      <c r="G91" s="155">
        <v>45809</v>
      </c>
      <c r="H91" s="156">
        <v>45848</v>
      </c>
      <c r="I91" s="153" t="s">
        <v>126</v>
      </c>
      <c r="J91" s="153" t="s">
        <v>1005</v>
      </c>
      <c r="K91" s="150"/>
      <c r="L91" s="153" t="s">
        <v>1006</v>
      </c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</row>
    <row r="92" spans="1:29" ht="13.2">
      <c r="A92" s="153" t="str">
        <f ca="1">IFERROR(__xludf.DUMMYFUNCTION("""COMPUTED_VALUE"""),"GEORGIA MARIANA DA SILVA PEREIRA")</f>
        <v>GEORGIA MARIANA DA SILVA PEREIRA</v>
      </c>
      <c r="B92" s="85" t="s">
        <v>662</v>
      </c>
      <c r="C92" s="153" t="str">
        <f t="shared" ca="1" si="3"/>
        <v>OK</v>
      </c>
      <c r="D92" s="153" t="s">
        <v>903</v>
      </c>
      <c r="E92" s="154">
        <v>62.8</v>
      </c>
      <c r="F92" s="153">
        <v>24348</v>
      </c>
      <c r="G92" s="155">
        <v>45809</v>
      </c>
      <c r="H92" s="156">
        <v>45848</v>
      </c>
      <c r="I92" s="153" t="s">
        <v>126</v>
      </c>
      <c r="J92" s="153" t="s">
        <v>1005</v>
      </c>
      <c r="K92" s="150"/>
      <c r="L92" s="153" t="s">
        <v>903</v>
      </c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</row>
    <row r="93" spans="1:29" ht="13.2">
      <c r="A93" s="153" t="str">
        <f ca="1">IFERROR(__xludf.DUMMYFUNCTION("""COMPUTED_VALUE"""),"GIOVANNI MATOS STELAI GIRÃO")</f>
        <v>GIOVANNI MATOS STELAI GIRÃO</v>
      </c>
      <c r="B93" s="85" t="s">
        <v>645</v>
      </c>
      <c r="C93" s="153" t="str">
        <f t="shared" ca="1" si="3"/>
        <v>OK</v>
      </c>
      <c r="D93" s="153" t="s">
        <v>928</v>
      </c>
      <c r="E93" s="154">
        <v>62.8</v>
      </c>
      <c r="F93" s="153">
        <v>24348</v>
      </c>
      <c r="G93" s="155">
        <v>45809</v>
      </c>
      <c r="H93" s="156">
        <v>45848</v>
      </c>
      <c r="I93" s="153" t="s">
        <v>126</v>
      </c>
      <c r="J93" s="153" t="s">
        <v>1005</v>
      </c>
      <c r="K93" s="150"/>
      <c r="L93" s="153" t="s">
        <v>928</v>
      </c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</row>
    <row r="94" spans="1:29" ht="13.2">
      <c r="A94" s="153" t="str">
        <f ca="1">IFERROR(__xludf.DUMMYFUNCTION("""COMPUTED_VALUE"""),"GLAUBER RODRIGUES GOMES")</f>
        <v>GLAUBER RODRIGUES GOMES</v>
      </c>
      <c r="B94" s="80" t="s">
        <v>641</v>
      </c>
      <c r="C94" s="153" t="str">
        <f t="shared" ca="1" si="3"/>
        <v>OK</v>
      </c>
      <c r="D94" s="153" t="s">
        <v>945</v>
      </c>
      <c r="E94" s="154">
        <v>62.8</v>
      </c>
      <c r="F94" s="153">
        <v>24348</v>
      </c>
      <c r="G94" s="155">
        <v>45809</v>
      </c>
      <c r="H94" s="156">
        <v>45848</v>
      </c>
      <c r="I94" s="153" t="s">
        <v>126</v>
      </c>
      <c r="J94" s="153" t="s">
        <v>1005</v>
      </c>
      <c r="K94" s="150"/>
      <c r="L94" s="153" t="s">
        <v>945</v>
      </c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</row>
    <row r="95" spans="1:29" ht="13.2">
      <c r="A95" s="153" t="str">
        <f ca="1">IFERROR(__xludf.DUMMYFUNCTION("""COMPUTED_VALUE"""),"GLAUBERT RODRIGUES DE JESUS")</f>
        <v>GLAUBERT RODRIGUES DE JESUS</v>
      </c>
      <c r="B95" s="80" t="s">
        <v>641</v>
      </c>
      <c r="C95" s="153" t="str">
        <f t="shared" ca="1" si="3"/>
        <v>OK</v>
      </c>
      <c r="D95" s="153" t="s">
        <v>929</v>
      </c>
      <c r="E95" s="154">
        <v>62.8</v>
      </c>
      <c r="F95" s="153">
        <v>24348</v>
      </c>
      <c r="G95" s="155">
        <v>45809</v>
      </c>
      <c r="H95" s="156">
        <v>45848</v>
      </c>
      <c r="I95" s="153" t="s">
        <v>126</v>
      </c>
      <c r="J95" s="153" t="s">
        <v>1005</v>
      </c>
      <c r="K95" s="150"/>
      <c r="L95" s="153" t="s">
        <v>929</v>
      </c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</row>
    <row r="96" spans="1:29" ht="13.2">
      <c r="A96" s="153" t="str">
        <f ca="1">IFERROR(__xludf.DUMMYFUNCTION("""COMPUTED_VALUE"""),"GRAZIELLE VITORIA NEVES GOMES")</f>
        <v>GRAZIELLE VITORIA NEVES GOMES</v>
      </c>
      <c r="B96" s="80" t="s">
        <v>641</v>
      </c>
      <c r="C96" s="153" t="str">
        <f t="shared" ca="1" si="3"/>
        <v>OK</v>
      </c>
      <c r="D96" s="153" t="s">
        <v>1013</v>
      </c>
      <c r="E96" s="154">
        <v>62.8</v>
      </c>
      <c r="F96" s="153">
        <v>24348</v>
      </c>
      <c r="G96" s="155">
        <v>45809</v>
      </c>
      <c r="H96" s="156">
        <v>45848</v>
      </c>
      <c r="I96" s="153" t="s">
        <v>126</v>
      </c>
      <c r="J96" s="153" t="s">
        <v>1005</v>
      </c>
      <c r="K96" s="150"/>
      <c r="L96" s="153" t="s">
        <v>1013</v>
      </c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</row>
    <row r="97" spans="1:29" ht="13.2">
      <c r="A97" s="153" t="str">
        <f ca="1">IFERROR(__xludf.DUMMYFUNCTION("""COMPUTED_VALUE"""),"GUILHERME SIMOES DE CARVALHO")</f>
        <v>GUILHERME SIMOES DE CARVALHO</v>
      </c>
      <c r="B97" s="86" t="s">
        <v>641</v>
      </c>
      <c r="C97" s="153" t="str">
        <f t="shared" ca="1" si="3"/>
        <v>OK</v>
      </c>
      <c r="D97" s="153" t="s">
        <v>1014</v>
      </c>
      <c r="E97" s="154">
        <v>62.8</v>
      </c>
      <c r="F97" s="153">
        <v>24348</v>
      </c>
      <c r="G97" s="155">
        <v>45809</v>
      </c>
      <c r="H97" s="156">
        <v>45848</v>
      </c>
      <c r="I97" s="153" t="s">
        <v>126</v>
      </c>
      <c r="J97" s="153" t="s">
        <v>1005</v>
      </c>
      <c r="K97" s="150"/>
      <c r="L97" s="153" t="s">
        <v>1014</v>
      </c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</row>
    <row r="98" spans="1:29" ht="13.2">
      <c r="A98" s="153" t="str">
        <f ca="1">IFERROR(__xludf.DUMMYFUNCTION("""COMPUTED_VALUE"""),"GUSTAVO MACHADO SOEIRO")</f>
        <v>GUSTAVO MACHADO SOEIRO</v>
      </c>
      <c r="B98" s="80" t="s">
        <v>641</v>
      </c>
      <c r="C98" s="153" t="str">
        <f t="shared" ca="1" si="3"/>
        <v>OK</v>
      </c>
      <c r="D98" s="153" t="s">
        <v>677</v>
      </c>
      <c r="E98" s="154">
        <v>62.8</v>
      </c>
      <c r="F98" s="153">
        <v>24348</v>
      </c>
      <c r="G98" s="155">
        <v>45809</v>
      </c>
      <c r="H98" s="156">
        <v>45848</v>
      </c>
      <c r="I98" s="153" t="s">
        <v>126</v>
      </c>
      <c r="J98" s="153" t="s">
        <v>1005</v>
      </c>
      <c r="K98" s="150"/>
      <c r="L98" s="153" t="s">
        <v>677</v>
      </c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</row>
    <row r="99" spans="1:29" ht="13.2">
      <c r="A99" s="153" t="str">
        <f ca="1">IFERROR(__xludf.DUMMYFUNCTION("""COMPUTED_VALUE"""),"HUGO DE AQUINO VOLOTÃO")</f>
        <v>HUGO DE AQUINO VOLOTÃO</v>
      </c>
      <c r="B99" s="80" t="s">
        <v>641</v>
      </c>
      <c r="C99" s="153" t="str">
        <f t="shared" ca="1" si="3"/>
        <v>OK</v>
      </c>
      <c r="D99" s="153" t="s">
        <v>680</v>
      </c>
      <c r="E99" s="154">
        <v>62.8</v>
      </c>
      <c r="F99" s="153">
        <v>24348</v>
      </c>
      <c r="G99" s="155">
        <v>45809</v>
      </c>
      <c r="H99" s="156">
        <v>45848</v>
      </c>
      <c r="I99" s="153" t="s">
        <v>126</v>
      </c>
      <c r="J99" s="153" t="s">
        <v>1005</v>
      </c>
      <c r="K99" s="150"/>
      <c r="L99" s="153" t="s">
        <v>680</v>
      </c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</row>
    <row r="100" spans="1:29" ht="13.2">
      <c r="A100" s="153" t="str">
        <f ca="1">IFERROR(__xludf.DUMMYFUNCTION("""COMPUTED_VALUE"""),"IGOR BARROS DA SILVA")</f>
        <v>IGOR BARROS DA SILVA</v>
      </c>
      <c r="B100" s="85" t="s">
        <v>645</v>
      </c>
      <c r="C100" s="153" t="str">
        <f t="shared" ca="1" si="3"/>
        <v>OK</v>
      </c>
      <c r="D100" s="153" t="s">
        <v>566</v>
      </c>
      <c r="E100" s="154">
        <v>62.8</v>
      </c>
      <c r="F100" s="153">
        <v>24348</v>
      </c>
      <c r="G100" s="155">
        <v>45809</v>
      </c>
      <c r="H100" s="156">
        <v>45848</v>
      </c>
      <c r="I100" s="153" t="s">
        <v>126</v>
      </c>
      <c r="J100" s="153" t="s">
        <v>1005</v>
      </c>
      <c r="K100" s="150"/>
      <c r="L100" s="153" t="s">
        <v>566</v>
      </c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</row>
    <row r="101" spans="1:29" ht="13.2">
      <c r="A101" s="153" t="str">
        <f ca="1">IFERROR(__xludf.DUMMYFUNCTION("""COMPUTED_VALUE"""),"IURY CAUAM JESUS DA COSTA")</f>
        <v>IURY CAUAM JESUS DA COSTA</v>
      </c>
      <c r="B101" s="80" t="s">
        <v>641</v>
      </c>
      <c r="C101" s="153" t="str">
        <f t="shared" ca="1" si="3"/>
        <v>OK</v>
      </c>
      <c r="D101" s="153" t="s">
        <v>692</v>
      </c>
      <c r="E101" s="154">
        <v>62.8</v>
      </c>
      <c r="F101" s="153">
        <v>24348</v>
      </c>
      <c r="G101" s="155">
        <v>45809</v>
      </c>
      <c r="H101" s="156">
        <v>45848</v>
      </c>
      <c r="I101" s="153" t="s">
        <v>126</v>
      </c>
      <c r="J101" s="153" t="s">
        <v>1005</v>
      </c>
      <c r="K101" s="150"/>
      <c r="L101" s="153" t="s">
        <v>692</v>
      </c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</row>
    <row r="102" spans="1:29" ht="13.2">
      <c r="A102" s="153" t="str">
        <f ca="1">IFERROR(__xludf.DUMMYFUNCTION("""COMPUTED_VALUE"""),"IURY DOS SANTOS DA SILVA")</f>
        <v>IURY DOS SANTOS DA SILVA</v>
      </c>
      <c r="B102" s="86" t="s">
        <v>641</v>
      </c>
      <c r="C102" s="153" t="s">
        <v>1015</v>
      </c>
      <c r="D102" s="153" t="s">
        <v>1016</v>
      </c>
      <c r="E102" s="154">
        <v>62.8</v>
      </c>
      <c r="F102" s="153">
        <v>24348</v>
      </c>
      <c r="G102" s="155">
        <v>45809</v>
      </c>
      <c r="H102" s="156">
        <v>45848</v>
      </c>
      <c r="I102" s="153" t="s">
        <v>126</v>
      </c>
      <c r="J102" s="153" t="s">
        <v>1005</v>
      </c>
      <c r="K102" s="150"/>
      <c r="L102" s="153" t="s">
        <v>1016</v>
      </c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</row>
    <row r="103" spans="1:29" ht="13.2">
      <c r="A103" s="153" t="str">
        <f ca="1">IFERROR(__xludf.DUMMYFUNCTION("""COMPUTED_VALUE"""),"IVAN DE MELLO")</f>
        <v>IVAN DE MELLO</v>
      </c>
      <c r="B103" s="80" t="s">
        <v>641</v>
      </c>
      <c r="C103" s="153" t="str">
        <f t="shared" ref="C103:C121" ca="1" si="4">IF(COUNTIF(A:A, D103)&gt;0, "OK", "Incompleto")</f>
        <v>OK</v>
      </c>
      <c r="D103" s="153" t="s">
        <v>682</v>
      </c>
      <c r="E103" s="154">
        <v>62.8</v>
      </c>
      <c r="F103" s="153">
        <v>24348</v>
      </c>
      <c r="G103" s="155">
        <v>45809</v>
      </c>
      <c r="H103" s="156">
        <v>45848</v>
      </c>
      <c r="I103" s="153" t="s">
        <v>126</v>
      </c>
      <c r="J103" s="153" t="s">
        <v>1005</v>
      </c>
      <c r="K103" s="150"/>
      <c r="L103" s="153" t="s">
        <v>682</v>
      </c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</row>
    <row r="104" spans="1:29" ht="13.2">
      <c r="A104" s="153" t="str">
        <f ca="1">IFERROR(__xludf.DUMMYFUNCTION("""COMPUTED_VALUE"""),"JACSON DE LIMA LEANDRO")</f>
        <v>JACSON DE LIMA LEANDRO</v>
      </c>
      <c r="B104" s="80" t="s">
        <v>641</v>
      </c>
      <c r="C104" s="153" t="str">
        <f t="shared" ca="1" si="4"/>
        <v>OK</v>
      </c>
      <c r="D104" s="153" t="s">
        <v>947</v>
      </c>
      <c r="E104" s="154">
        <v>62.8</v>
      </c>
      <c r="F104" s="153">
        <v>24348</v>
      </c>
      <c r="G104" s="155">
        <v>45809</v>
      </c>
      <c r="H104" s="156">
        <v>45848</v>
      </c>
      <c r="I104" s="153" t="s">
        <v>126</v>
      </c>
      <c r="J104" s="153" t="s">
        <v>1005</v>
      </c>
      <c r="K104" s="150"/>
      <c r="L104" s="153" t="s">
        <v>947</v>
      </c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</row>
    <row r="105" spans="1:29" ht="13.2">
      <c r="A105" s="153" t="str">
        <f ca="1">IFERROR(__xludf.DUMMYFUNCTION("""COMPUTED_VALUE"""),"JANILSON FERREIRA ACIOLI JUNIOR")</f>
        <v>JANILSON FERREIRA ACIOLI JUNIOR</v>
      </c>
      <c r="B105" s="80" t="s">
        <v>641</v>
      </c>
      <c r="C105" s="153" t="str">
        <f t="shared" ca="1" si="4"/>
        <v>OK</v>
      </c>
      <c r="D105" s="153" t="s">
        <v>930</v>
      </c>
      <c r="E105" s="154">
        <v>62.8</v>
      </c>
      <c r="F105" s="153">
        <v>24348</v>
      </c>
      <c r="G105" s="155">
        <v>45809</v>
      </c>
      <c r="H105" s="156">
        <v>45848</v>
      </c>
      <c r="I105" s="153" t="s">
        <v>126</v>
      </c>
      <c r="J105" s="153" t="s">
        <v>1005</v>
      </c>
      <c r="K105" s="150"/>
      <c r="L105" s="153" t="s">
        <v>930</v>
      </c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</row>
    <row r="106" spans="1:29" ht="13.2">
      <c r="A106" s="153" t="str">
        <f ca="1">IFERROR(__xludf.DUMMYFUNCTION("""COMPUTED_VALUE"""),"JEANDERSON CRISTIAN DA SILVA TEIXEIRA")</f>
        <v>JEANDERSON CRISTIAN DA SILVA TEIXEIRA</v>
      </c>
      <c r="B106" s="80" t="s">
        <v>641</v>
      </c>
      <c r="C106" s="153" t="str">
        <f t="shared" ca="1" si="4"/>
        <v>OK</v>
      </c>
      <c r="D106" s="153" t="s">
        <v>952</v>
      </c>
      <c r="E106" s="154">
        <v>62.8</v>
      </c>
      <c r="F106" s="153">
        <v>24348</v>
      </c>
      <c r="G106" s="155">
        <v>45809</v>
      </c>
      <c r="H106" s="156">
        <v>45848</v>
      </c>
      <c r="I106" s="153" t="s">
        <v>126</v>
      </c>
      <c r="J106" s="153" t="s">
        <v>1005</v>
      </c>
      <c r="K106" s="150"/>
      <c r="L106" s="153" t="s">
        <v>952</v>
      </c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</row>
    <row r="107" spans="1:29" ht="13.2">
      <c r="A107" s="153" t="str">
        <f ca="1">IFERROR(__xludf.DUMMYFUNCTION("""COMPUTED_VALUE"""),"JENIFFER LUISA CHAGAS DA CONCEIÇÃO")</f>
        <v>JENIFFER LUISA CHAGAS DA CONCEIÇÃO</v>
      </c>
      <c r="B107" s="80" t="s">
        <v>641</v>
      </c>
      <c r="C107" s="153" t="str">
        <f t="shared" ca="1" si="4"/>
        <v>OK</v>
      </c>
      <c r="D107" s="153" t="s">
        <v>1018</v>
      </c>
      <c r="E107" s="154">
        <v>62.8</v>
      </c>
      <c r="F107" s="153">
        <v>24348</v>
      </c>
      <c r="G107" s="155">
        <v>45809</v>
      </c>
      <c r="H107" s="156">
        <v>45848</v>
      </c>
      <c r="I107" s="153" t="s">
        <v>126</v>
      </c>
      <c r="J107" s="153" t="s">
        <v>1005</v>
      </c>
      <c r="K107" s="150"/>
      <c r="L107" s="153" t="s">
        <v>1018</v>
      </c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</row>
    <row r="108" spans="1:29" ht="13.2">
      <c r="A108" s="153" t="str">
        <f ca="1">IFERROR(__xludf.DUMMYFUNCTION("""COMPUTED_VALUE"""),"JHEANCARLOS JESUS DA SILVA")</f>
        <v>JHEANCARLOS JESUS DA SILVA</v>
      </c>
      <c r="B108" s="84" t="s">
        <v>664</v>
      </c>
      <c r="C108" s="153" t="str">
        <f t="shared" ca="1" si="4"/>
        <v>OK</v>
      </c>
      <c r="D108" s="153" t="s">
        <v>1007</v>
      </c>
      <c r="E108" s="154">
        <v>94.18</v>
      </c>
      <c r="F108" s="153">
        <v>24348</v>
      </c>
      <c r="G108" s="155">
        <v>45809</v>
      </c>
      <c r="H108" s="156">
        <v>45848</v>
      </c>
      <c r="I108" s="153" t="s">
        <v>126</v>
      </c>
      <c r="J108" s="153" t="s">
        <v>1005</v>
      </c>
      <c r="K108" s="150"/>
      <c r="L108" s="153" t="s">
        <v>1007</v>
      </c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</row>
    <row r="109" spans="1:29" ht="13.2">
      <c r="A109" s="153" t="str">
        <f ca="1">IFERROR(__xludf.DUMMYFUNCTION("""COMPUTED_VALUE"""),"JHONNY FERREIRA MOREIRA")</f>
        <v>JHONNY FERREIRA MOREIRA</v>
      </c>
      <c r="B109" s="80" t="s">
        <v>641</v>
      </c>
      <c r="C109" s="153" t="str">
        <f t="shared" ca="1" si="4"/>
        <v>OK</v>
      </c>
      <c r="D109" s="153" t="s">
        <v>934</v>
      </c>
      <c r="E109" s="154">
        <v>94.18</v>
      </c>
      <c r="F109" s="153">
        <v>24348</v>
      </c>
      <c r="G109" s="155">
        <v>45809</v>
      </c>
      <c r="H109" s="156">
        <v>45848</v>
      </c>
      <c r="I109" s="153" t="s">
        <v>126</v>
      </c>
      <c r="J109" s="153" t="s">
        <v>1005</v>
      </c>
      <c r="K109" s="150"/>
      <c r="L109" s="153" t="s">
        <v>934</v>
      </c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</row>
    <row r="110" spans="1:29" ht="13.2">
      <c r="A110" s="153" t="str">
        <f ca="1">IFERROR(__xludf.DUMMYFUNCTION("""COMPUTED_VALUE"""),"JHOUBERTT DA SILVA QUINTANILHA")</f>
        <v>JHOUBERTT DA SILVA QUINTANILHA</v>
      </c>
      <c r="B110" s="85" t="s">
        <v>665</v>
      </c>
      <c r="C110" s="153" t="str">
        <f t="shared" ca="1" si="4"/>
        <v>OK</v>
      </c>
      <c r="D110" s="153" t="s">
        <v>913</v>
      </c>
      <c r="E110" s="154">
        <v>94.18</v>
      </c>
      <c r="F110" s="153">
        <v>24348</v>
      </c>
      <c r="G110" s="155">
        <v>45809</v>
      </c>
      <c r="H110" s="156">
        <v>45848</v>
      </c>
      <c r="I110" s="153" t="s">
        <v>126</v>
      </c>
      <c r="J110" s="153" t="s">
        <v>1005</v>
      </c>
      <c r="K110" s="150"/>
      <c r="L110" s="153" t="s">
        <v>913</v>
      </c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</row>
    <row r="111" spans="1:29" ht="13.2">
      <c r="A111" s="153" t="str">
        <f ca="1">IFERROR(__xludf.DUMMYFUNCTION("""COMPUTED_VALUE"""),"JOÃO DE JESUS MELONIO REIS")</f>
        <v>JOÃO DE JESUS MELONIO REIS</v>
      </c>
      <c r="B111" s="80" t="s">
        <v>641</v>
      </c>
      <c r="C111" s="153" t="str">
        <f t="shared" ca="1" si="4"/>
        <v>OK</v>
      </c>
      <c r="D111" s="153" t="s">
        <v>1006</v>
      </c>
      <c r="E111" s="154">
        <v>94.18</v>
      </c>
      <c r="F111" s="153">
        <v>24348</v>
      </c>
      <c r="G111" s="155">
        <v>45809</v>
      </c>
      <c r="H111" s="156">
        <v>45848</v>
      </c>
      <c r="I111" s="153" t="s">
        <v>126</v>
      </c>
      <c r="J111" s="153" t="s">
        <v>1005</v>
      </c>
      <c r="K111" s="150"/>
      <c r="L111" s="153" t="s">
        <v>1006</v>
      </c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</row>
    <row r="112" spans="1:29" ht="13.2">
      <c r="A112" s="153" t="str">
        <f ca="1">IFERROR(__xludf.DUMMYFUNCTION("""COMPUTED_VALUE"""),"JOÃO GABRIEL DE LIMA PEREIRA")</f>
        <v>JOÃO GABRIEL DE LIMA PEREIRA</v>
      </c>
      <c r="B112" s="80" t="s">
        <v>641</v>
      </c>
      <c r="C112" s="153" t="str">
        <f t="shared" ca="1" si="4"/>
        <v>OK</v>
      </c>
      <c r="D112" s="153" t="s">
        <v>903</v>
      </c>
      <c r="E112" s="154">
        <v>94.18</v>
      </c>
      <c r="F112" s="153">
        <v>24348</v>
      </c>
      <c r="G112" s="155">
        <v>45809</v>
      </c>
      <c r="H112" s="156">
        <v>45848</v>
      </c>
      <c r="I112" s="153" t="s">
        <v>126</v>
      </c>
      <c r="J112" s="153" t="s">
        <v>1005</v>
      </c>
      <c r="K112" s="150"/>
      <c r="L112" s="153" t="s">
        <v>903</v>
      </c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</row>
    <row r="113" spans="1:29" ht="13.2">
      <c r="A113" s="153" t="str">
        <f ca="1">IFERROR(__xludf.DUMMYFUNCTION("""COMPUTED_VALUE"""),"JOÃO LUCAS LIMA PEREIRA")</f>
        <v>JOÃO LUCAS LIMA PEREIRA</v>
      </c>
      <c r="B113" s="80" t="s">
        <v>641</v>
      </c>
      <c r="C113" s="153" t="str">
        <f t="shared" ca="1" si="4"/>
        <v>OK</v>
      </c>
      <c r="D113" s="153" t="s">
        <v>928</v>
      </c>
      <c r="E113" s="154">
        <v>94.18</v>
      </c>
      <c r="F113" s="153">
        <v>24348</v>
      </c>
      <c r="G113" s="155">
        <v>45809</v>
      </c>
      <c r="H113" s="156">
        <v>45848</v>
      </c>
      <c r="I113" s="153" t="s">
        <v>126</v>
      </c>
      <c r="J113" s="153" t="s">
        <v>1005</v>
      </c>
      <c r="K113" s="150"/>
      <c r="L113" s="153" t="s">
        <v>928</v>
      </c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</row>
    <row r="114" spans="1:29" ht="13.2">
      <c r="A114" s="153" t="str">
        <f ca="1">IFERROR(__xludf.DUMMYFUNCTION("""COMPUTED_VALUE"""),"JOAO PAULO TAVARES SILVA")</f>
        <v>JOAO PAULO TAVARES SILVA</v>
      </c>
      <c r="B114" s="80" t="s">
        <v>641</v>
      </c>
      <c r="C114" s="153" t="str">
        <f t="shared" ca="1" si="4"/>
        <v>OK</v>
      </c>
      <c r="D114" s="153" t="s">
        <v>945</v>
      </c>
      <c r="E114" s="154">
        <v>94.18</v>
      </c>
      <c r="F114" s="153">
        <v>24348</v>
      </c>
      <c r="G114" s="155">
        <v>45809</v>
      </c>
      <c r="H114" s="156">
        <v>45848</v>
      </c>
      <c r="I114" s="153" t="s">
        <v>126</v>
      </c>
      <c r="J114" s="153" t="s">
        <v>1005</v>
      </c>
      <c r="K114" s="150"/>
      <c r="L114" s="153" t="s">
        <v>945</v>
      </c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</row>
    <row r="115" spans="1:29" ht="13.2">
      <c r="A115" s="153" t="str">
        <f ca="1">IFERROR(__xludf.DUMMYFUNCTION("""COMPUTED_VALUE"""),"JOÃO PEDRO CARDOSO ARIO")</f>
        <v>JOÃO PEDRO CARDOSO ARIO</v>
      </c>
      <c r="B115" s="85" t="s">
        <v>666</v>
      </c>
      <c r="C115" s="153" t="str">
        <f t="shared" ca="1" si="4"/>
        <v>OK</v>
      </c>
      <c r="D115" s="153" t="s">
        <v>929</v>
      </c>
      <c r="E115" s="154">
        <v>94.18</v>
      </c>
      <c r="F115" s="153">
        <v>24348</v>
      </c>
      <c r="G115" s="155">
        <v>45809</v>
      </c>
      <c r="H115" s="156">
        <v>45848</v>
      </c>
      <c r="I115" s="153" t="s">
        <v>126</v>
      </c>
      <c r="J115" s="153" t="s">
        <v>1005</v>
      </c>
      <c r="K115" s="150"/>
      <c r="L115" s="153" t="s">
        <v>929</v>
      </c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</row>
    <row r="116" spans="1:29" ht="13.2">
      <c r="A116" s="153" t="str">
        <f ca="1">IFERROR(__xludf.DUMMYFUNCTION("""COMPUTED_VALUE"""),"JOÃO RODRIGUES PEREIRA")</f>
        <v>JOÃO RODRIGUES PEREIRA</v>
      </c>
      <c r="B116" s="80" t="s">
        <v>641</v>
      </c>
      <c r="C116" s="153" t="str">
        <f t="shared" ca="1" si="4"/>
        <v>OK</v>
      </c>
      <c r="D116" s="153" t="s">
        <v>1013</v>
      </c>
      <c r="E116" s="154">
        <v>94.18</v>
      </c>
      <c r="F116" s="153">
        <v>24348</v>
      </c>
      <c r="G116" s="155">
        <v>45809</v>
      </c>
      <c r="H116" s="156">
        <v>45848</v>
      </c>
      <c r="I116" s="153" t="s">
        <v>126</v>
      </c>
      <c r="J116" s="153" t="s">
        <v>1005</v>
      </c>
      <c r="K116" s="150"/>
      <c r="L116" s="153" t="s">
        <v>1013</v>
      </c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</row>
    <row r="117" spans="1:29" ht="13.2">
      <c r="A117" s="153" t="str">
        <f ca="1">IFERROR(__xludf.DUMMYFUNCTION("""COMPUTED_VALUE"""),"JOÃO VICTOR VASCONCELLOS DE SOUSA")</f>
        <v>JOÃO VICTOR VASCONCELLOS DE SOUSA</v>
      </c>
      <c r="B117" s="85" t="s">
        <v>667</v>
      </c>
      <c r="C117" s="153" t="str">
        <f t="shared" ca="1" si="4"/>
        <v>OK</v>
      </c>
      <c r="D117" s="153" t="s">
        <v>1014</v>
      </c>
      <c r="E117" s="154">
        <v>94.18</v>
      </c>
      <c r="F117" s="153">
        <v>24348</v>
      </c>
      <c r="G117" s="155">
        <v>45809</v>
      </c>
      <c r="H117" s="156">
        <v>45848</v>
      </c>
      <c r="I117" s="153" t="s">
        <v>126</v>
      </c>
      <c r="J117" s="153" t="s">
        <v>1005</v>
      </c>
      <c r="K117" s="150"/>
      <c r="L117" s="153" t="s">
        <v>1014</v>
      </c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</row>
    <row r="118" spans="1:29" ht="13.2">
      <c r="A118" s="153" t="str">
        <f ca="1">IFERROR(__xludf.DUMMYFUNCTION("""COMPUTED_VALUE"""),"JOÃO VITOR MOÇO SANTOS")</f>
        <v>JOÃO VITOR MOÇO SANTOS</v>
      </c>
      <c r="B118" s="80" t="s">
        <v>641</v>
      </c>
      <c r="C118" s="153" t="str">
        <f t="shared" ca="1" si="4"/>
        <v>OK</v>
      </c>
      <c r="D118" s="153" t="s">
        <v>677</v>
      </c>
      <c r="E118" s="154">
        <v>94.18</v>
      </c>
      <c r="F118" s="153">
        <v>24348</v>
      </c>
      <c r="G118" s="155">
        <v>45809</v>
      </c>
      <c r="H118" s="156">
        <v>45848</v>
      </c>
      <c r="I118" s="153" t="s">
        <v>126</v>
      </c>
      <c r="J118" s="153" t="s">
        <v>1005</v>
      </c>
      <c r="K118" s="150"/>
      <c r="L118" s="153" t="s">
        <v>677</v>
      </c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</row>
    <row r="119" spans="1:29" ht="13.2">
      <c r="A119" s="153" t="str">
        <f ca="1">IFERROR(__xludf.DUMMYFUNCTION("""COMPUTED_VALUE"""),"JORGE LUIZ RAMOS JUNIOR")</f>
        <v>JORGE LUIZ RAMOS JUNIOR</v>
      </c>
      <c r="B119" s="80" t="s">
        <v>641</v>
      </c>
      <c r="C119" s="153" t="str">
        <f t="shared" ca="1" si="4"/>
        <v>OK</v>
      </c>
      <c r="D119" s="153" t="s">
        <v>680</v>
      </c>
      <c r="E119" s="154">
        <v>94.18</v>
      </c>
      <c r="F119" s="153">
        <v>24348</v>
      </c>
      <c r="G119" s="155">
        <v>45809</v>
      </c>
      <c r="H119" s="156">
        <v>45848</v>
      </c>
      <c r="I119" s="153" t="s">
        <v>126</v>
      </c>
      <c r="J119" s="153" t="s">
        <v>1005</v>
      </c>
      <c r="K119" s="150"/>
      <c r="L119" s="153" t="s">
        <v>680</v>
      </c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</row>
    <row r="120" spans="1:29" ht="13.2">
      <c r="A120" s="153" t="str">
        <f ca="1">IFERROR(__xludf.DUMMYFUNCTION("""COMPUTED_VALUE"""),"JOSÉ FÁBIO ALVES DA SILVA")</f>
        <v>JOSÉ FÁBIO ALVES DA SILVA</v>
      </c>
      <c r="B120" s="80" t="s">
        <v>641</v>
      </c>
      <c r="C120" s="153" t="str">
        <f t="shared" ca="1" si="4"/>
        <v>OK</v>
      </c>
      <c r="D120" s="153" t="s">
        <v>566</v>
      </c>
      <c r="E120" s="154">
        <v>94.18</v>
      </c>
      <c r="F120" s="153">
        <v>24348</v>
      </c>
      <c r="G120" s="155">
        <v>45809</v>
      </c>
      <c r="H120" s="156">
        <v>45848</v>
      </c>
      <c r="I120" s="153" t="s">
        <v>126</v>
      </c>
      <c r="J120" s="153" t="s">
        <v>1005</v>
      </c>
      <c r="K120" s="150"/>
      <c r="L120" s="153" t="s">
        <v>566</v>
      </c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</row>
    <row r="121" spans="1:29" ht="13.2">
      <c r="A121" s="153" t="str">
        <f ca="1">IFERROR(__xludf.DUMMYFUNCTION("""COMPUTED_VALUE"""),"JOSÉ LEONARDO PENHA PEREIRA")</f>
        <v>JOSÉ LEONARDO PENHA PEREIRA</v>
      </c>
      <c r="B121" s="85" t="s">
        <v>668</v>
      </c>
      <c r="C121" s="153" t="str">
        <f t="shared" ca="1" si="4"/>
        <v>OK</v>
      </c>
      <c r="D121" s="153" t="s">
        <v>692</v>
      </c>
      <c r="E121" s="154">
        <v>94.18</v>
      </c>
      <c r="F121" s="153">
        <v>24348</v>
      </c>
      <c r="G121" s="155">
        <v>45809</v>
      </c>
      <c r="H121" s="156">
        <v>45848</v>
      </c>
      <c r="I121" s="153" t="s">
        <v>126</v>
      </c>
      <c r="J121" s="153" t="s">
        <v>1005</v>
      </c>
      <c r="K121" s="150"/>
      <c r="L121" s="153" t="s">
        <v>692</v>
      </c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</row>
    <row r="122" spans="1:29" ht="13.2">
      <c r="A122" s="153" t="str">
        <f ca="1">IFERROR(__xludf.DUMMYFUNCTION("""COMPUTED_VALUE"""),"JOSÉ MARCOS PEREIRA DA SILVA")</f>
        <v>JOSÉ MARCOS PEREIRA DA SILVA</v>
      </c>
      <c r="B122" s="80" t="s">
        <v>641</v>
      </c>
      <c r="C122" s="153" t="s">
        <v>1015</v>
      </c>
      <c r="D122" s="153" t="s">
        <v>1016</v>
      </c>
      <c r="E122" s="154">
        <v>94.18</v>
      </c>
      <c r="F122" s="153">
        <v>24348</v>
      </c>
      <c r="G122" s="155">
        <v>45809</v>
      </c>
      <c r="H122" s="156">
        <v>45848</v>
      </c>
      <c r="I122" s="153" t="s">
        <v>126</v>
      </c>
      <c r="J122" s="153" t="s">
        <v>1005</v>
      </c>
      <c r="K122" s="150"/>
      <c r="L122" s="153" t="s">
        <v>1016</v>
      </c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</row>
    <row r="123" spans="1:29" ht="13.2">
      <c r="A123" s="153" t="str">
        <f ca="1">IFERROR(__xludf.DUMMYFUNCTION("""COMPUTED_VALUE"""),"JOYCE DE OLIVEIRA MOTA")</f>
        <v>JOYCE DE OLIVEIRA MOTA</v>
      </c>
      <c r="B123" s="80" t="s">
        <v>641</v>
      </c>
      <c r="C123" s="153" t="str">
        <f t="shared" ref="C123:C141" ca="1" si="5">IF(COUNTIF(A:A, D123)&gt;0, "OK", "Incompleto")</f>
        <v>OK</v>
      </c>
      <c r="D123" s="153" t="s">
        <v>682</v>
      </c>
      <c r="E123" s="154">
        <v>94.18</v>
      </c>
      <c r="F123" s="153">
        <v>24348</v>
      </c>
      <c r="G123" s="155">
        <v>45809</v>
      </c>
      <c r="H123" s="156">
        <v>45848</v>
      </c>
      <c r="I123" s="153" t="s">
        <v>126</v>
      </c>
      <c r="J123" s="153" t="s">
        <v>1005</v>
      </c>
      <c r="K123" s="150"/>
      <c r="L123" s="153" t="s">
        <v>682</v>
      </c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</row>
    <row r="124" spans="1:29" ht="13.2">
      <c r="A124" s="153" t="str">
        <f ca="1">IFERROR(__xludf.DUMMYFUNCTION("""COMPUTED_VALUE"""),"JUAN PATRICK MOURA NUNES")</f>
        <v>JUAN PATRICK MOURA NUNES</v>
      </c>
      <c r="B124" s="80" t="s">
        <v>641</v>
      </c>
      <c r="C124" s="153" t="str">
        <f t="shared" ca="1" si="5"/>
        <v>OK</v>
      </c>
      <c r="D124" s="153" t="s">
        <v>947</v>
      </c>
      <c r="E124" s="154">
        <v>94.18</v>
      </c>
      <c r="F124" s="153">
        <v>24348</v>
      </c>
      <c r="G124" s="155">
        <v>45809</v>
      </c>
      <c r="H124" s="156">
        <v>45848</v>
      </c>
      <c r="I124" s="153" t="s">
        <v>126</v>
      </c>
      <c r="J124" s="153" t="s">
        <v>1005</v>
      </c>
      <c r="K124" s="150"/>
      <c r="L124" s="153" t="s">
        <v>947</v>
      </c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</row>
    <row r="125" spans="1:29" ht="13.2">
      <c r="A125" s="153" t="str">
        <f ca="1">IFERROR(__xludf.DUMMYFUNCTION("""COMPUTED_VALUE"""),"JULIANA DA SILVA SILVEIRA")</f>
        <v>JULIANA DA SILVA SILVEIRA</v>
      </c>
      <c r="B125" s="80" t="s">
        <v>641</v>
      </c>
      <c r="C125" s="153" t="str">
        <f t="shared" ca="1" si="5"/>
        <v>OK</v>
      </c>
      <c r="D125" s="153" t="s">
        <v>930</v>
      </c>
      <c r="E125" s="154">
        <v>94.18</v>
      </c>
      <c r="F125" s="153">
        <v>24348</v>
      </c>
      <c r="G125" s="155">
        <v>45809</v>
      </c>
      <c r="H125" s="156">
        <v>45848</v>
      </c>
      <c r="I125" s="153" t="s">
        <v>126</v>
      </c>
      <c r="J125" s="153" t="s">
        <v>1005</v>
      </c>
      <c r="K125" s="150"/>
      <c r="L125" s="153" t="s">
        <v>930</v>
      </c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</row>
    <row r="126" spans="1:29" ht="13.2">
      <c r="A126" s="153" t="str">
        <f ca="1">IFERROR(__xludf.DUMMYFUNCTION("""COMPUTED_VALUE"""),"KAIKE PENHA SOARES")</f>
        <v>KAIKE PENHA SOARES</v>
      </c>
      <c r="B126" s="86" t="s">
        <v>641</v>
      </c>
      <c r="C126" s="153" t="str">
        <f t="shared" ca="1" si="5"/>
        <v>OK</v>
      </c>
      <c r="D126" s="153" t="s">
        <v>952</v>
      </c>
      <c r="E126" s="154">
        <v>94.18</v>
      </c>
      <c r="F126" s="153">
        <v>24348</v>
      </c>
      <c r="G126" s="155">
        <v>45809</v>
      </c>
      <c r="H126" s="156">
        <v>45848</v>
      </c>
      <c r="I126" s="153" t="s">
        <v>126</v>
      </c>
      <c r="J126" s="153" t="s">
        <v>1005</v>
      </c>
      <c r="K126" s="150"/>
      <c r="L126" s="153" t="s">
        <v>952</v>
      </c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</row>
    <row r="127" spans="1:29" ht="13.2">
      <c r="A127" s="153" t="str">
        <f ca="1">IFERROR(__xludf.DUMMYFUNCTION("""COMPUTED_VALUE"""),"KALEB PINHEIRO DA MATA")</f>
        <v>KALEB PINHEIRO DA MATA</v>
      </c>
      <c r="B127" s="80" t="s">
        <v>641</v>
      </c>
      <c r="C127" s="153" t="str">
        <f t="shared" ca="1" si="5"/>
        <v>OK</v>
      </c>
      <c r="D127" s="153" t="s">
        <v>1018</v>
      </c>
      <c r="E127" s="154">
        <v>94.18</v>
      </c>
      <c r="F127" s="153">
        <v>24348</v>
      </c>
      <c r="G127" s="155">
        <v>45809</v>
      </c>
      <c r="H127" s="156">
        <v>45848</v>
      </c>
      <c r="I127" s="153" t="s">
        <v>126</v>
      </c>
      <c r="J127" s="153" t="s">
        <v>1005</v>
      </c>
      <c r="K127" s="150"/>
      <c r="L127" s="153" t="s">
        <v>1018</v>
      </c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</row>
    <row r="128" spans="1:29" ht="13.2">
      <c r="A128" s="153" t="str">
        <f ca="1">IFERROR(__xludf.DUMMYFUNCTION("""COMPUTED_VALUE"""),"KANANDA SOARES DA CRUZ MORALES")</f>
        <v>KANANDA SOARES DA CRUZ MORALES</v>
      </c>
      <c r="B128" s="80" t="s">
        <v>641</v>
      </c>
      <c r="C128" s="153" t="str">
        <f t="shared" ca="1" si="5"/>
        <v>OK</v>
      </c>
      <c r="D128" s="153" t="s">
        <v>1007</v>
      </c>
      <c r="E128" s="154">
        <v>14.12</v>
      </c>
      <c r="F128" s="153">
        <v>24348</v>
      </c>
      <c r="G128" s="155">
        <v>45809</v>
      </c>
      <c r="H128" s="156">
        <v>45848</v>
      </c>
      <c r="I128" s="153" t="s">
        <v>126</v>
      </c>
      <c r="J128" s="153" t="s">
        <v>1005</v>
      </c>
      <c r="K128" s="150"/>
      <c r="L128" s="153" t="s">
        <v>1007</v>
      </c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</row>
    <row r="129" spans="1:29" ht="13.2">
      <c r="A129" s="153" t="str">
        <f ca="1">IFERROR(__xludf.DUMMYFUNCTION("""COMPUTED_VALUE"""),"LARA FERREIRA DA CONCEIÇÃO")</f>
        <v>LARA FERREIRA DA CONCEIÇÃO</v>
      </c>
      <c r="B129" s="80" t="s">
        <v>641</v>
      </c>
      <c r="C129" s="153" t="str">
        <f t="shared" ca="1" si="5"/>
        <v>OK</v>
      </c>
      <c r="D129" s="153" t="s">
        <v>934</v>
      </c>
      <c r="E129" s="154">
        <v>14.12</v>
      </c>
      <c r="F129" s="153">
        <v>24348</v>
      </c>
      <c r="G129" s="155">
        <v>45809</v>
      </c>
      <c r="H129" s="156">
        <v>45848</v>
      </c>
      <c r="I129" s="153" t="s">
        <v>126</v>
      </c>
      <c r="J129" s="153" t="s">
        <v>1005</v>
      </c>
      <c r="K129" s="150"/>
      <c r="L129" s="153" t="s">
        <v>934</v>
      </c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</row>
    <row r="130" spans="1:29" ht="13.2">
      <c r="A130" s="153" t="str">
        <f ca="1">IFERROR(__xludf.DUMMYFUNCTION("""COMPUTED_VALUE"""),"LARISSA CRISTINNA SILVA DA COSTA")</f>
        <v>LARISSA CRISTINNA SILVA DA COSTA</v>
      </c>
      <c r="B130" s="85" t="s">
        <v>669</v>
      </c>
      <c r="C130" s="153" t="str">
        <f t="shared" ca="1" si="5"/>
        <v>OK</v>
      </c>
      <c r="D130" s="153" t="s">
        <v>913</v>
      </c>
      <c r="E130" s="154">
        <v>14.12</v>
      </c>
      <c r="F130" s="153">
        <v>24348</v>
      </c>
      <c r="G130" s="155">
        <v>45809</v>
      </c>
      <c r="H130" s="156">
        <v>45848</v>
      </c>
      <c r="I130" s="153" t="s">
        <v>126</v>
      </c>
      <c r="J130" s="153" t="s">
        <v>1005</v>
      </c>
      <c r="K130" s="150"/>
      <c r="L130" s="153" t="s">
        <v>913</v>
      </c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</row>
    <row r="131" spans="1:29" ht="13.2">
      <c r="A131" s="153" t="str">
        <f ca="1">IFERROR(__xludf.DUMMYFUNCTION("""COMPUTED_VALUE"""),"LARISSA LIMA DE MOURA")</f>
        <v>LARISSA LIMA DE MOURA</v>
      </c>
      <c r="B131" s="80" t="s">
        <v>641</v>
      </c>
      <c r="C131" s="153" t="str">
        <f t="shared" ca="1" si="5"/>
        <v>OK</v>
      </c>
      <c r="D131" s="153" t="s">
        <v>1006</v>
      </c>
      <c r="E131" s="154">
        <v>14.12</v>
      </c>
      <c r="F131" s="153">
        <v>24348</v>
      </c>
      <c r="G131" s="155">
        <v>45809</v>
      </c>
      <c r="H131" s="156">
        <v>45848</v>
      </c>
      <c r="I131" s="153" t="s">
        <v>126</v>
      </c>
      <c r="J131" s="153" t="s">
        <v>1005</v>
      </c>
      <c r="K131" s="150"/>
      <c r="L131" s="153" t="s">
        <v>1006</v>
      </c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</row>
    <row r="132" spans="1:29" ht="13.2">
      <c r="A132" s="153" t="str">
        <f ca="1">IFERROR(__xludf.DUMMYFUNCTION("""COMPUTED_VALUE"""),"LEANDRO RANGEL DE OLIVEIRA")</f>
        <v>LEANDRO RANGEL DE OLIVEIRA</v>
      </c>
      <c r="B132" s="85" t="s">
        <v>670</v>
      </c>
      <c r="C132" s="153" t="str">
        <f t="shared" ca="1" si="5"/>
        <v>OK</v>
      </c>
      <c r="D132" s="153" t="s">
        <v>903</v>
      </c>
      <c r="E132" s="154">
        <v>14.12</v>
      </c>
      <c r="F132" s="153">
        <v>24348</v>
      </c>
      <c r="G132" s="155">
        <v>45809</v>
      </c>
      <c r="H132" s="156">
        <v>45848</v>
      </c>
      <c r="I132" s="153" t="s">
        <v>126</v>
      </c>
      <c r="J132" s="153" t="s">
        <v>1005</v>
      </c>
      <c r="K132" s="150"/>
      <c r="L132" s="153" t="s">
        <v>903</v>
      </c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</row>
    <row r="133" spans="1:29" ht="13.2">
      <c r="A133" s="153" t="str">
        <f ca="1">IFERROR(__xludf.DUMMYFUNCTION("""COMPUTED_VALUE"""),"LEANDRO SOUZA BRAUL")</f>
        <v>LEANDRO SOUZA BRAUL</v>
      </c>
      <c r="B133" s="86" t="s">
        <v>641</v>
      </c>
      <c r="C133" s="153" t="str">
        <f t="shared" ca="1" si="5"/>
        <v>OK</v>
      </c>
      <c r="D133" s="153" t="s">
        <v>928</v>
      </c>
      <c r="E133" s="154">
        <v>14.12</v>
      </c>
      <c r="F133" s="153">
        <v>24348</v>
      </c>
      <c r="G133" s="155">
        <v>45809</v>
      </c>
      <c r="H133" s="156">
        <v>45848</v>
      </c>
      <c r="I133" s="153" t="s">
        <v>126</v>
      </c>
      <c r="J133" s="153" t="s">
        <v>1005</v>
      </c>
      <c r="K133" s="150"/>
      <c r="L133" s="153" t="s">
        <v>928</v>
      </c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</row>
    <row r="134" spans="1:29" ht="13.2">
      <c r="A134" s="153" t="str">
        <f ca="1">IFERROR(__xludf.DUMMYFUNCTION("""COMPUTED_VALUE"""),"LENON MARTINS DOS SANTOS")</f>
        <v>LENON MARTINS DOS SANTOS</v>
      </c>
      <c r="B134" s="80" t="s">
        <v>641</v>
      </c>
      <c r="C134" s="153" t="str">
        <f t="shared" ca="1" si="5"/>
        <v>OK</v>
      </c>
      <c r="D134" s="153" t="s">
        <v>945</v>
      </c>
      <c r="E134" s="154">
        <v>14.12</v>
      </c>
      <c r="F134" s="153">
        <v>24348</v>
      </c>
      <c r="G134" s="155">
        <v>45809</v>
      </c>
      <c r="H134" s="156">
        <v>45848</v>
      </c>
      <c r="I134" s="153" t="s">
        <v>126</v>
      </c>
      <c r="J134" s="153" t="s">
        <v>1005</v>
      </c>
      <c r="K134" s="150"/>
      <c r="L134" s="153" t="s">
        <v>945</v>
      </c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</row>
    <row r="135" spans="1:29" ht="13.2">
      <c r="A135" s="153" t="str">
        <f ca="1">IFERROR(__xludf.DUMMYFUNCTION("""COMPUTED_VALUE"""),"LEONARDO BEN SENOR CASALES MARQUES RIBAS")</f>
        <v>LEONARDO BEN SENOR CASALES MARQUES RIBAS</v>
      </c>
      <c r="B135" s="80" t="s">
        <v>641</v>
      </c>
      <c r="C135" s="153" t="str">
        <f t="shared" ca="1" si="5"/>
        <v>OK</v>
      </c>
      <c r="D135" s="153" t="s">
        <v>929</v>
      </c>
      <c r="E135" s="154">
        <v>14.12</v>
      </c>
      <c r="F135" s="153">
        <v>24348</v>
      </c>
      <c r="G135" s="155">
        <v>45809</v>
      </c>
      <c r="H135" s="156">
        <v>45848</v>
      </c>
      <c r="I135" s="153" t="s">
        <v>126</v>
      </c>
      <c r="J135" s="153" t="s">
        <v>1005</v>
      </c>
      <c r="K135" s="150"/>
      <c r="L135" s="153" t="s">
        <v>929</v>
      </c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</row>
    <row r="136" spans="1:29" ht="13.2">
      <c r="A136" s="153" t="str">
        <f ca="1">IFERROR(__xludf.DUMMYFUNCTION("""COMPUTED_VALUE"""),"LEONARDO DUARTE RANGEL")</f>
        <v>LEONARDO DUARTE RANGEL</v>
      </c>
      <c r="B136" s="80" t="s">
        <v>641</v>
      </c>
      <c r="C136" s="153" t="str">
        <f t="shared" ca="1" si="5"/>
        <v>OK</v>
      </c>
      <c r="D136" s="153" t="s">
        <v>1013</v>
      </c>
      <c r="E136" s="154">
        <v>14.12</v>
      </c>
      <c r="F136" s="153">
        <v>24348</v>
      </c>
      <c r="G136" s="155">
        <v>45809</v>
      </c>
      <c r="H136" s="156">
        <v>45848</v>
      </c>
      <c r="I136" s="153" t="s">
        <v>126</v>
      </c>
      <c r="J136" s="153" t="s">
        <v>1005</v>
      </c>
      <c r="K136" s="150"/>
      <c r="L136" s="153" t="s">
        <v>1013</v>
      </c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</row>
    <row r="137" spans="1:29" ht="13.2">
      <c r="A137" s="153" t="str">
        <f ca="1">IFERROR(__xludf.DUMMYFUNCTION("""COMPUTED_VALUE"""),"LEONARDO LUCIANO DA SILVA")</f>
        <v>LEONARDO LUCIANO DA SILVA</v>
      </c>
      <c r="B137" s="80" t="s">
        <v>641</v>
      </c>
      <c r="C137" s="153" t="str">
        <f t="shared" ca="1" si="5"/>
        <v>OK</v>
      </c>
      <c r="D137" s="153" t="s">
        <v>1014</v>
      </c>
      <c r="E137" s="154">
        <v>14.12</v>
      </c>
      <c r="F137" s="153">
        <v>24348</v>
      </c>
      <c r="G137" s="155">
        <v>45809</v>
      </c>
      <c r="H137" s="156">
        <v>45848</v>
      </c>
      <c r="I137" s="153" t="s">
        <v>126</v>
      </c>
      <c r="J137" s="153" t="s">
        <v>1005</v>
      </c>
      <c r="K137" s="150"/>
      <c r="L137" s="153" t="s">
        <v>1014</v>
      </c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</row>
    <row r="138" spans="1:29" ht="13.2">
      <c r="A138" s="153" t="str">
        <f ca="1">IFERROR(__xludf.DUMMYFUNCTION("""COMPUTED_VALUE"""),"LEONARDO NERI DE MELLO")</f>
        <v>LEONARDO NERI DE MELLO</v>
      </c>
      <c r="B138" s="80" t="s">
        <v>641</v>
      </c>
      <c r="C138" s="153" t="str">
        <f t="shared" ca="1" si="5"/>
        <v>OK</v>
      </c>
      <c r="D138" s="153" t="s">
        <v>677</v>
      </c>
      <c r="E138" s="154">
        <v>14.12</v>
      </c>
      <c r="F138" s="153">
        <v>24348</v>
      </c>
      <c r="G138" s="155">
        <v>45809</v>
      </c>
      <c r="H138" s="156">
        <v>45848</v>
      </c>
      <c r="I138" s="153" t="s">
        <v>126</v>
      </c>
      <c r="J138" s="153" t="s">
        <v>1005</v>
      </c>
      <c r="K138" s="150"/>
      <c r="L138" s="153" t="s">
        <v>677</v>
      </c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</row>
    <row r="139" spans="1:29" ht="13.2">
      <c r="A139" s="153" t="str">
        <f ca="1">IFERROR(__xludf.DUMMYFUNCTION("""COMPUTED_VALUE"""),"LINCON LIMA MATIAS")</f>
        <v>LINCON LIMA MATIAS</v>
      </c>
      <c r="B139" s="85" t="s">
        <v>671</v>
      </c>
      <c r="C139" s="153" t="str">
        <f t="shared" ca="1" si="5"/>
        <v>OK</v>
      </c>
      <c r="D139" s="153" t="s">
        <v>680</v>
      </c>
      <c r="E139" s="154">
        <v>14.12</v>
      </c>
      <c r="F139" s="153">
        <v>24348</v>
      </c>
      <c r="G139" s="155">
        <v>45809</v>
      </c>
      <c r="H139" s="156">
        <v>45848</v>
      </c>
      <c r="I139" s="153" t="s">
        <v>126</v>
      </c>
      <c r="J139" s="153" t="s">
        <v>1005</v>
      </c>
      <c r="K139" s="150"/>
      <c r="L139" s="153" t="s">
        <v>680</v>
      </c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</row>
    <row r="140" spans="1:29" ht="13.2">
      <c r="A140" s="153" t="str">
        <f ca="1">IFERROR(__xludf.DUMMYFUNCTION("""COMPUTED_VALUE"""),"LORENA VIEIRA DE CASTRO SILVA")</f>
        <v>LORENA VIEIRA DE CASTRO SILVA</v>
      </c>
      <c r="B140" s="85" t="s">
        <v>672</v>
      </c>
      <c r="C140" s="153" t="str">
        <f t="shared" ca="1" si="5"/>
        <v>OK</v>
      </c>
      <c r="D140" s="153" t="s">
        <v>566</v>
      </c>
      <c r="E140" s="154">
        <v>14.12</v>
      </c>
      <c r="F140" s="153">
        <v>24348</v>
      </c>
      <c r="G140" s="155">
        <v>45809</v>
      </c>
      <c r="H140" s="156">
        <v>45848</v>
      </c>
      <c r="I140" s="153" t="s">
        <v>126</v>
      </c>
      <c r="J140" s="153" t="s">
        <v>1005</v>
      </c>
      <c r="K140" s="150"/>
      <c r="L140" s="153" t="s">
        <v>566</v>
      </c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</row>
    <row r="141" spans="1:29" ht="13.2">
      <c r="A141" s="153" t="str">
        <f ca="1">IFERROR(__xludf.DUMMYFUNCTION("""COMPUTED_VALUE"""),"LORRAINE SANTOS DA SILVA")</f>
        <v>LORRAINE SANTOS DA SILVA</v>
      </c>
      <c r="B141" s="80" t="s">
        <v>641</v>
      </c>
      <c r="C141" s="153" t="str">
        <f t="shared" ca="1" si="5"/>
        <v>OK</v>
      </c>
      <c r="D141" s="153" t="s">
        <v>692</v>
      </c>
      <c r="E141" s="154">
        <v>14.12</v>
      </c>
      <c r="F141" s="153">
        <v>24348</v>
      </c>
      <c r="G141" s="155">
        <v>45809</v>
      </c>
      <c r="H141" s="156">
        <v>45848</v>
      </c>
      <c r="I141" s="153" t="s">
        <v>126</v>
      </c>
      <c r="J141" s="153" t="s">
        <v>1005</v>
      </c>
      <c r="K141" s="150"/>
      <c r="L141" s="153" t="s">
        <v>692</v>
      </c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</row>
    <row r="142" spans="1:29" ht="13.2">
      <c r="A142" s="153" t="str">
        <f ca="1">IFERROR(__xludf.DUMMYFUNCTION("""COMPUTED_VALUE"""),"LUAN MODESTO PINTO")</f>
        <v>LUAN MODESTO PINTO</v>
      </c>
      <c r="B142" s="80" t="s">
        <v>641</v>
      </c>
      <c r="C142" s="153" t="s">
        <v>1015</v>
      </c>
      <c r="D142" s="153" t="s">
        <v>1016</v>
      </c>
      <c r="E142" s="154">
        <v>14.12</v>
      </c>
      <c r="F142" s="153">
        <v>24348</v>
      </c>
      <c r="G142" s="155">
        <v>45809</v>
      </c>
      <c r="H142" s="156">
        <v>45848</v>
      </c>
      <c r="I142" s="153" t="s">
        <v>126</v>
      </c>
      <c r="J142" s="153" t="s">
        <v>1005</v>
      </c>
      <c r="K142" s="150"/>
      <c r="L142" s="153" t="s">
        <v>1016</v>
      </c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</row>
    <row r="143" spans="1:29" ht="13.2">
      <c r="A143" s="153" t="str">
        <f ca="1">IFERROR(__xludf.DUMMYFUNCTION("""COMPUTED_VALUE"""),"LUAN TEIXEIRA DE SOUZA")</f>
        <v>LUAN TEIXEIRA DE SOUZA</v>
      </c>
      <c r="B143" s="86" t="s">
        <v>641</v>
      </c>
      <c r="C143" s="153" t="str">
        <f t="shared" ref="C143:C164" ca="1" si="6">IF(COUNTIF(A:A, D143)&gt;0, "OK", "Incompleto")</f>
        <v>OK</v>
      </c>
      <c r="D143" s="153" t="s">
        <v>682</v>
      </c>
      <c r="E143" s="154">
        <v>14.12</v>
      </c>
      <c r="F143" s="153">
        <v>24348</v>
      </c>
      <c r="G143" s="155">
        <v>45809</v>
      </c>
      <c r="H143" s="156">
        <v>45848</v>
      </c>
      <c r="I143" s="153" t="s">
        <v>126</v>
      </c>
      <c r="J143" s="153" t="s">
        <v>1005</v>
      </c>
      <c r="K143" s="150"/>
      <c r="L143" s="153" t="s">
        <v>682</v>
      </c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</row>
    <row r="144" spans="1:29" ht="13.2">
      <c r="A144" s="153" t="str">
        <f ca="1">IFERROR(__xludf.DUMMYFUNCTION("""COMPUTED_VALUE"""),"LUCAS DE CARVALHO SOBRAL")</f>
        <v>LUCAS DE CARVALHO SOBRAL</v>
      </c>
      <c r="B144" s="80" t="s">
        <v>641</v>
      </c>
      <c r="C144" s="153" t="str">
        <f t="shared" ca="1" si="6"/>
        <v>OK</v>
      </c>
      <c r="D144" s="153" t="s">
        <v>947</v>
      </c>
      <c r="E144" s="154">
        <v>14.12</v>
      </c>
      <c r="F144" s="153">
        <v>24348</v>
      </c>
      <c r="G144" s="155">
        <v>45809</v>
      </c>
      <c r="H144" s="156">
        <v>45848</v>
      </c>
      <c r="I144" s="153" t="s">
        <v>126</v>
      </c>
      <c r="J144" s="153" t="s">
        <v>1005</v>
      </c>
      <c r="K144" s="150"/>
      <c r="L144" s="153" t="s">
        <v>947</v>
      </c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</row>
    <row r="145" spans="1:29" ht="13.2">
      <c r="A145" s="153" t="str">
        <f ca="1">IFERROR(__xludf.DUMMYFUNCTION("""COMPUTED_VALUE"""),"LUCAS DOS SANTOS GOULLART")</f>
        <v>LUCAS DOS SANTOS GOULLART</v>
      </c>
      <c r="B145" s="80" t="s">
        <v>641</v>
      </c>
      <c r="C145" s="153" t="str">
        <f t="shared" ca="1" si="6"/>
        <v>OK</v>
      </c>
      <c r="D145" s="153" t="s">
        <v>930</v>
      </c>
      <c r="E145" s="154">
        <v>14.12</v>
      </c>
      <c r="F145" s="153">
        <v>24348</v>
      </c>
      <c r="G145" s="155">
        <v>45809</v>
      </c>
      <c r="H145" s="156">
        <v>45848</v>
      </c>
      <c r="I145" s="153" t="s">
        <v>126</v>
      </c>
      <c r="J145" s="153" t="s">
        <v>1005</v>
      </c>
      <c r="K145" s="150"/>
      <c r="L145" s="153" t="s">
        <v>930</v>
      </c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</row>
    <row r="146" spans="1:29" ht="13.2">
      <c r="A146" s="153" t="str">
        <f ca="1">IFERROR(__xludf.DUMMYFUNCTION("""COMPUTED_VALUE"""),"LUCAS PEREIRA DA SILVA")</f>
        <v>LUCAS PEREIRA DA SILVA</v>
      </c>
      <c r="B146" s="80" t="s">
        <v>641</v>
      </c>
      <c r="C146" s="153" t="str">
        <f t="shared" ca="1" si="6"/>
        <v>OK</v>
      </c>
      <c r="D146" s="153" t="s">
        <v>952</v>
      </c>
      <c r="E146" s="154">
        <v>14.12</v>
      </c>
      <c r="F146" s="153">
        <v>24348</v>
      </c>
      <c r="G146" s="155">
        <v>45809</v>
      </c>
      <c r="H146" s="156">
        <v>45848</v>
      </c>
      <c r="I146" s="153" t="s">
        <v>126</v>
      </c>
      <c r="J146" s="153" t="s">
        <v>1005</v>
      </c>
      <c r="K146" s="150"/>
      <c r="L146" s="153" t="s">
        <v>952</v>
      </c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</row>
    <row r="147" spans="1:29" ht="13.2">
      <c r="A147" s="153" t="str">
        <f ca="1">IFERROR(__xludf.DUMMYFUNCTION("""COMPUTED_VALUE"""),"LUCCA DE JESUS LOPES")</f>
        <v>LUCCA DE JESUS LOPES</v>
      </c>
      <c r="B147" s="85" t="s">
        <v>673</v>
      </c>
      <c r="C147" s="153" t="str">
        <f t="shared" ca="1" si="6"/>
        <v>OK</v>
      </c>
      <c r="D147" s="153" t="s">
        <v>1018</v>
      </c>
      <c r="E147" s="154">
        <v>14.12</v>
      </c>
      <c r="F147" s="153">
        <v>24348</v>
      </c>
      <c r="G147" s="155">
        <v>45809</v>
      </c>
      <c r="H147" s="156">
        <v>45848</v>
      </c>
      <c r="I147" s="153" t="s">
        <v>126</v>
      </c>
      <c r="J147" s="153" t="s">
        <v>1005</v>
      </c>
      <c r="K147" s="150"/>
      <c r="L147" s="153" t="s">
        <v>1018</v>
      </c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</row>
    <row r="148" spans="1:29" ht="13.2">
      <c r="A148" s="153" t="str">
        <f ca="1">IFERROR(__xludf.DUMMYFUNCTION("""COMPUTED_VALUE"""),"LUIZA")</f>
        <v>LUIZA</v>
      </c>
      <c r="B148" s="80" t="s">
        <v>641</v>
      </c>
      <c r="C148" s="153" t="str">
        <f t="shared" ca="1" si="6"/>
        <v>OK</v>
      </c>
      <c r="D148" s="153" t="s">
        <v>934</v>
      </c>
      <c r="E148" s="154">
        <v>69.06</v>
      </c>
      <c r="F148" s="153">
        <v>24348</v>
      </c>
      <c r="G148" s="155">
        <v>45809</v>
      </c>
      <c r="H148" s="156">
        <v>45848</v>
      </c>
      <c r="I148" s="153" t="s">
        <v>126</v>
      </c>
      <c r="J148" s="153" t="s">
        <v>1005</v>
      </c>
      <c r="K148" s="150"/>
      <c r="L148" s="153" t="s">
        <v>934</v>
      </c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</row>
    <row r="149" spans="1:29" ht="13.2">
      <c r="A149" s="153" t="str">
        <f ca="1">IFERROR(__xludf.DUMMYFUNCTION("""COMPUTED_VALUE"""),"LUIZA MENEGHELLI BARCELLOS")</f>
        <v>LUIZA MENEGHELLI BARCELLOS</v>
      </c>
      <c r="B149" s="85" t="s">
        <v>671</v>
      </c>
      <c r="C149" s="153" t="str">
        <f t="shared" ca="1" si="6"/>
        <v>OK</v>
      </c>
      <c r="D149" s="153" t="s">
        <v>1013</v>
      </c>
      <c r="E149" s="154">
        <v>69.06</v>
      </c>
      <c r="F149" s="153">
        <v>24348</v>
      </c>
      <c r="G149" s="155">
        <v>45809</v>
      </c>
      <c r="H149" s="156">
        <v>45848</v>
      </c>
      <c r="I149" s="153" t="s">
        <v>126</v>
      </c>
      <c r="J149" s="153" t="s">
        <v>1005</v>
      </c>
      <c r="K149" s="150"/>
      <c r="L149" s="153" t="s">
        <v>1013</v>
      </c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</row>
    <row r="150" spans="1:29" ht="13.2">
      <c r="A150" s="153" t="str">
        <f ca="1">IFERROR(__xludf.DUMMYFUNCTION("""COMPUTED_VALUE"""),"LUIZ CARLOS ASSIS")</f>
        <v>LUIZ CARLOS ASSIS</v>
      </c>
      <c r="B150" s="80" t="s">
        <v>641</v>
      </c>
      <c r="C150" s="153" t="str">
        <f t="shared" ca="1" si="6"/>
        <v>OK</v>
      </c>
      <c r="D150" s="153" t="s">
        <v>952</v>
      </c>
      <c r="E150" s="154">
        <v>69.06</v>
      </c>
      <c r="F150" s="153">
        <v>24348</v>
      </c>
      <c r="G150" s="155">
        <v>45809</v>
      </c>
      <c r="H150" s="156">
        <v>45848</v>
      </c>
      <c r="I150" s="153" t="s">
        <v>126</v>
      </c>
      <c r="J150" s="153" t="s">
        <v>1005</v>
      </c>
      <c r="K150" s="150"/>
      <c r="L150" s="153" t="s">
        <v>952</v>
      </c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</row>
    <row r="151" spans="1:29" ht="13.2">
      <c r="A151" s="153" t="str">
        <f ca="1">IFERROR(__xludf.DUMMYFUNCTION("""COMPUTED_VALUE"""),"LUIZ CARLOS ROSA CARREIRO")</f>
        <v>LUIZ CARLOS ROSA CARREIRO</v>
      </c>
      <c r="B151" s="80" t="s">
        <v>641</v>
      </c>
      <c r="C151" s="153" t="str">
        <f t="shared" ca="1" si="6"/>
        <v>OK</v>
      </c>
      <c r="D151" s="153" t="s">
        <v>1007</v>
      </c>
      <c r="E151" s="154">
        <v>18.84</v>
      </c>
      <c r="F151" s="153">
        <v>24348</v>
      </c>
      <c r="G151" s="155">
        <v>45809</v>
      </c>
      <c r="H151" s="156">
        <v>45848</v>
      </c>
      <c r="I151" s="153" t="s">
        <v>126</v>
      </c>
      <c r="J151" s="153" t="s">
        <v>1005</v>
      </c>
      <c r="K151" s="150"/>
      <c r="L151" s="153" t="s">
        <v>1007</v>
      </c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</row>
    <row r="152" spans="1:29" ht="13.2">
      <c r="A152" s="153" t="str">
        <f ca="1">IFERROR(__xludf.DUMMYFUNCTION("""COMPUTED_VALUE"""),"LUIZ FABRICIO BONFIM SOARES")</f>
        <v>LUIZ FABRICIO BONFIM SOARES</v>
      </c>
      <c r="B152" s="86" t="s">
        <v>641</v>
      </c>
      <c r="C152" s="153" t="str">
        <f t="shared" ca="1" si="6"/>
        <v>OK</v>
      </c>
      <c r="D152" s="153" t="s">
        <v>934</v>
      </c>
      <c r="E152" s="154">
        <v>18.84</v>
      </c>
      <c r="F152" s="153">
        <v>24348</v>
      </c>
      <c r="G152" s="155">
        <v>45809</v>
      </c>
      <c r="H152" s="156">
        <v>45848</v>
      </c>
      <c r="I152" s="153" t="s">
        <v>126</v>
      </c>
      <c r="J152" s="153" t="s">
        <v>1005</v>
      </c>
      <c r="K152" s="150"/>
      <c r="L152" s="153" t="s">
        <v>934</v>
      </c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</row>
    <row r="153" spans="1:29" ht="13.2">
      <c r="A153" s="153" t="str">
        <f ca="1">IFERROR(__xludf.DUMMYFUNCTION("""COMPUTED_VALUE"""),"LUIZ GABRIEL DUARTE ALVES")</f>
        <v>LUIZ GABRIEL DUARTE ALVES</v>
      </c>
      <c r="B153" s="86" t="s">
        <v>641</v>
      </c>
      <c r="C153" s="153" t="str">
        <f t="shared" ca="1" si="6"/>
        <v>OK</v>
      </c>
      <c r="D153" s="153" t="s">
        <v>913</v>
      </c>
      <c r="E153" s="154">
        <v>18.84</v>
      </c>
      <c r="F153" s="153">
        <v>24348</v>
      </c>
      <c r="G153" s="155">
        <v>45809</v>
      </c>
      <c r="H153" s="156">
        <v>45848</v>
      </c>
      <c r="I153" s="153" t="s">
        <v>126</v>
      </c>
      <c r="J153" s="153" t="s">
        <v>1005</v>
      </c>
      <c r="K153" s="150"/>
      <c r="L153" s="153" t="s">
        <v>913</v>
      </c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</row>
    <row r="154" spans="1:29" ht="13.2">
      <c r="A154" s="153" t="str">
        <f ca="1">IFERROR(__xludf.DUMMYFUNCTION("""COMPUTED_VALUE"""),"LUIZ HENRIQUE MENDONÇA DE SOUZA")</f>
        <v>LUIZ HENRIQUE MENDONÇA DE SOUZA</v>
      </c>
      <c r="B154" s="80" t="s">
        <v>641</v>
      </c>
      <c r="C154" s="153" t="str">
        <f t="shared" ca="1" si="6"/>
        <v>OK</v>
      </c>
      <c r="D154" s="153" t="s">
        <v>1006</v>
      </c>
      <c r="E154" s="154">
        <v>18.84</v>
      </c>
      <c r="F154" s="153">
        <v>24348</v>
      </c>
      <c r="G154" s="155">
        <v>45809</v>
      </c>
      <c r="H154" s="156">
        <v>45848</v>
      </c>
      <c r="I154" s="153" t="s">
        <v>126</v>
      </c>
      <c r="J154" s="153" t="s">
        <v>1005</v>
      </c>
      <c r="K154" s="150"/>
      <c r="L154" s="153" t="s">
        <v>1006</v>
      </c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</row>
    <row r="155" spans="1:29" ht="13.2">
      <c r="A155" s="153" t="str">
        <f ca="1">IFERROR(__xludf.DUMMYFUNCTION("""COMPUTED_VALUE"""),"LUIZ TOSCANO DE BRITO JUNIOR")</f>
        <v>LUIZ TOSCANO DE BRITO JUNIOR</v>
      </c>
      <c r="B155" s="80" t="s">
        <v>641</v>
      </c>
      <c r="C155" s="153" t="str">
        <f t="shared" ca="1" si="6"/>
        <v>OK</v>
      </c>
      <c r="D155" s="153" t="s">
        <v>903</v>
      </c>
      <c r="E155" s="154">
        <v>18.84</v>
      </c>
      <c r="F155" s="153">
        <v>24348</v>
      </c>
      <c r="G155" s="155">
        <v>45809</v>
      </c>
      <c r="H155" s="156">
        <v>45848</v>
      </c>
      <c r="I155" s="153" t="s">
        <v>126</v>
      </c>
      <c r="J155" s="153" t="s">
        <v>1005</v>
      </c>
      <c r="K155" s="150"/>
      <c r="L155" s="153" t="s">
        <v>903</v>
      </c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</row>
    <row r="156" spans="1:29" ht="13.2">
      <c r="A156" s="153" t="str">
        <f ca="1">IFERROR(__xludf.DUMMYFUNCTION("""COMPUTED_VALUE"""),"MAGNON SILVA DE JESUS")</f>
        <v>MAGNON SILVA DE JESUS</v>
      </c>
      <c r="B156" s="80" t="s">
        <v>641</v>
      </c>
      <c r="C156" s="153" t="str">
        <f t="shared" ca="1" si="6"/>
        <v>OK</v>
      </c>
      <c r="D156" s="153" t="s">
        <v>928</v>
      </c>
      <c r="E156" s="154">
        <v>18.84</v>
      </c>
      <c r="F156" s="153">
        <v>24348</v>
      </c>
      <c r="G156" s="155">
        <v>45809</v>
      </c>
      <c r="H156" s="156">
        <v>45848</v>
      </c>
      <c r="I156" s="153" t="s">
        <v>126</v>
      </c>
      <c r="J156" s="153" t="s">
        <v>1005</v>
      </c>
      <c r="K156" s="150"/>
      <c r="L156" s="153" t="s">
        <v>928</v>
      </c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</row>
    <row r="157" spans="1:29" ht="13.2">
      <c r="A157" s="153" t="str">
        <f ca="1">IFERROR(__xludf.DUMMYFUNCTION("""COMPUTED_VALUE"""),"MAIARA GERMANO DOS SANTOS ARAUJO")</f>
        <v>MAIARA GERMANO DOS SANTOS ARAUJO</v>
      </c>
      <c r="B157" s="80" t="s">
        <v>641</v>
      </c>
      <c r="C157" s="153" t="str">
        <f t="shared" ca="1" si="6"/>
        <v>OK</v>
      </c>
      <c r="D157" s="153" t="s">
        <v>945</v>
      </c>
      <c r="E157" s="154">
        <v>18.84</v>
      </c>
      <c r="F157" s="153">
        <v>24348</v>
      </c>
      <c r="G157" s="155">
        <v>45809</v>
      </c>
      <c r="H157" s="156">
        <v>45848</v>
      </c>
      <c r="I157" s="153" t="s">
        <v>126</v>
      </c>
      <c r="J157" s="153" t="s">
        <v>1005</v>
      </c>
      <c r="K157" s="150"/>
      <c r="L157" s="153" t="s">
        <v>945</v>
      </c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</row>
    <row r="158" spans="1:29" ht="13.2">
      <c r="A158" s="153" t="str">
        <f ca="1">IFERROR(__xludf.DUMMYFUNCTION("""COMPUTED_VALUE"""),"MARCELLE DA COSTA COSTA")</f>
        <v>MARCELLE DA COSTA COSTA</v>
      </c>
      <c r="B158" s="80" t="s">
        <v>641</v>
      </c>
      <c r="C158" s="153" t="str">
        <f t="shared" ca="1" si="6"/>
        <v>OK</v>
      </c>
      <c r="D158" s="153" t="s">
        <v>929</v>
      </c>
      <c r="E158" s="154">
        <v>18.84</v>
      </c>
      <c r="F158" s="153">
        <v>24348</v>
      </c>
      <c r="G158" s="155">
        <v>45809</v>
      </c>
      <c r="H158" s="156">
        <v>45848</v>
      </c>
      <c r="I158" s="153" t="s">
        <v>126</v>
      </c>
      <c r="J158" s="153" t="s">
        <v>1005</v>
      </c>
      <c r="K158" s="150"/>
      <c r="L158" s="153" t="s">
        <v>929</v>
      </c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</row>
    <row r="159" spans="1:29" ht="13.2">
      <c r="A159" s="153" t="str">
        <f ca="1">IFERROR(__xludf.DUMMYFUNCTION("""COMPUTED_VALUE"""),"MARCELO JORGE ARAUJO COUTO")</f>
        <v>MARCELO JORGE ARAUJO COUTO</v>
      </c>
      <c r="B159" s="85" t="s">
        <v>645</v>
      </c>
      <c r="C159" s="153" t="str">
        <f t="shared" ca="1" si="6"/>
        <v>OK</v>
      </c>
      <c r="D159" s="153" t="s">
        <v>1013</v>
      </c>
      <c r="E159" s="154">
        <v>18.84</v>
      </c>
      <c r="F159" s="153">
        <v>24348</v>
      </c>
      <c r="G159" s="155">
        <v>45809</v>
      </c>
      <c r="H159" s="156">
        <v>45848</v>
      </c>
      <c r="I159" s="153" t="s">
        <v>126</v>
      </c>
      <c r="J159" s="153" t="s">
        <v>1005</v>
      </c>
      <c r="K159" s="150"/>
      <c r="L159" s="153" t="s">
        <v>1013</v>
      </c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</row>
    <row r="160" spans="1:29" ht="13.2">
      <c r="A160" s="153" t="str">
        <f ca="1">IFERROR(__xludf.DUMMYFUNCTION("""COMPUTED_VALUE"""),"MARCELO MENDONÇA BARROZO DA SILVA")</f>
        <v>MARCELO MENDONÇA BARROZO DA SILVA</v>
      </c>
      <c r="B160" s="80" t="s">
        <v>641</v>
      </c>
      <c r="C160" s="153" t="str">
        <f t="shared" ca="1" si="6"/>
        <v>OK</v>
      </c>
      <c r="D160" s="153" t="s">
        <v>1014</v>
      </c>
      <c r="E160" s="154">
        <v>18.84</v>
      </c>
      <c r="F160" s="153">
        <v>24348</v>
      </c>
      <c r="G160" s="155">
        <v>45809</v>
      </c>
      <c r="H160" s="156">
        <v>45848</v>
      </c>
      <c r="I160" s="153" t="s">
        <v>126</v>
      </c>
      <c r="J160" s="153" t="s">
        <v>1005</v>
      </c>
      <c r="K160" s="150"/>
      <c r="L160" s="153" t="s">
        <v>1014</v>
      </c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</row>
    <row r="161" spans="1:29" ht="13.2">
      <c r="A161" s="153" t="str">
        <f ca="1">IFERROR(__xludf.DUMMYFUNCTION("""COMPUTED_VALUE"""),"MARCELO TADEU DE ANDRADE WAIANDT")</f>
        <v>MARCELO TADEU DE ANDRADE WAIANDT</v>
      </c>
      <c r="B161" s="80" t="s">
        <v>641</v>
      </c>
      <c r="C161" s="153" t="str">
        <f t="shared" ca="1" si="6"/>
        <v>OK</v>
      </c>
      <c r="D161" s="153" t="s">
        <v>677</v>
      </c>
      <c r="E161" s="154">
        <v>18.84</v>
      </c>
      <c r="F161" s="153">
        <v>24348</v>
      </c>
      <c r="G161" s="155">
        <v>45809</v>
      </c>
      <c r="H161" s="156">
        <v>45848</v>
      </c>
      <c r="I161" s="153" t="s">
        <v>126</v>
      </c>
      <c r="J161" s="153" t="s">
        <v>1005</v>
      </c>
      <c r="K161" s="150"/>
      <c r="L161" s="153" t="s">
        <v>677</v>
      </c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</row>
    <row r="162" spans="1:29" ht="13.2">
      <c r="A162" s="153" t="str">
        <f ca="1">IFERROR(__xludf.DUMMYFUNCTION("""COMPUTED_VALUE"""),"MARCIO SILVA MASCARENHAS")</f>
        <v>MARCIO SILVA MASCARENHAS</v>
      </c>
      <c r="B162" s="80" t="s">
        <v>641</v>
      </c>
      <c r="C162" s="153" t="str">
        <f t="shared" ca="1" si="6"/>
        <v>OK</v>
      </c>
      <c r="D162" s="153" t="s">
        <v>680</v>
      </c>
      <c r="E162" s="154">
        <v>18.84</v>
      </c>
      <c r="F162" s="153">
        <v>24348</v>
      </c>
      <c r="G162" s="155">
        <v>45809</v>
      </c>
      <c r="H162" s="156">
        <v>45848</v>
      </c>
      <c r="I162" s="153" t="s">
        <v>126</v>
      </c>
      <c r="J162" s="153" t="s">
        <v>1005</v>
      </c>
      <c r="K162" s="150"/>
      <c r="L162" s="153" t="s">
        <v>680</v>
      </c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</row>
    <row r="163" spans="1:29" ht="13.2">
      <c r="A163" s="153" t="str">
        <f ca="1">IFERROR(__xludf.DUMMYFUNCTION("""COMPUTED_VALUE"""),"MARCOS URSULINO DA SILVA")</f>
        <v>MARCOS URSULINO DA SILVA</v>
      </c>
      <c r="B163" s="80" t="s">
        <v>641</v>
      </c>
      <c r="C163" s="153" t="str">
        <f t="shared" ca="1" si="6"/>
        <v>OK</v>
      </c>
      <c r="D163" s="153" t="s">
        <v>566</v>
      </c>
      <c r="E163" s="154">
        <v>18.84</v>
      </c>
      <c r="F163" s="153">
        <v>24348</v>
      </c>
      <c r="G163" s="155">
        <v>45809</v>
      </c>
      <c r="H163" s="156">
        <v>45848</v>
      </c>
      <c r="I163" s="153" t="s">
        <v>126</v>
      </c>
      <c r="J163" s="153" t="s">
        <v>1005</v>
      </c>
      <c r="K163" s="150"/>
      <c r="L163" s="153" t="s">
        <v>566</v>
      </c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</row>
    <row r="164" spans="1:29" ht="13.2">
      <c r="A164" s="153" t="str">
        <f ca="1">IFERROR(__xludf.DUMMYFUNCTION("""COMPUTED_VALUE"""),"MARIANA PASSAMANI SALAROLLI")</f>
        <v>MARIANA PASSAMANI SALAROLLI</v>
      </c>
      <c r="B164" s="80" t="s">
        <v>641</v>
      </c>
      <c r="C164" s="153" t="str">
        <f t="shared" ca="1" si="6"/>
        <v>OK</v>
      </c>
      <c r="D164" s="153" t="s">
        <v>692</v>
      </c>
      <c r="E164" s="154">
        <v>18.84</v>
      </c>
      <c r="F164" s="153">
        <v>24348</v>
      </c>
      <c r="G164" s="155">
        <v>45809</v>
      </c>
      <c r="H164" s="156">
        <v>45848</v>
      </c>
      <c r="I164" s="153" t="s">
        <v>126</v>
      </c>
      <c r="J164" s="153" t="s">
        <v>1005</v>
      </c>
      <c r="K164" s="150"/>
      <c r="L164" s="153" t="s">
        <v>692</v>
      </c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</row>
    <row r="165" spans="1:29" ht="13.2">
      <c r="A165" s="153" t="str">
        <f ca="1">IFERROR(__xludf.DUMMYFUNCTION("""COMPUTED_VALUE"""),"MARIANA TAUFFER DE ALMEIDA VALADARES")</f>
        <v>MARIANA TAUFFER DE ALMEIDA VALADARES</v>
      </c>
      <c r="B165" s="80" t="s">
        <v>641</v>
      </c>
      <c r="C165" s="153" t="s">
        <v>1015</v>
      </c>
      <c r="D165" s="153" t="s">
        <v>1016</v>
      </c>
      <c r="E165" s="154">
        <v>18.84</v>
      </c>
      <c r="F165" s="153">
        <v>24348</v>
      </c>
      <c r="G165" s="155">
        <v>45809</v>
      </c>
      <c r="H165" s="156">
        <v>45848</v>
      </c>
      <c r="I165" s="153" t="s">
        <v>126</v>
      </c>
      <c r="J165" s="153" t="s">
        <v>1005</v>
      </c>
      <c r="K165" s="150"/>
      <c r="L165" s="153" t="s">
        <v>1016</v>
      </c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</row>
    <row r="166" spans="1:29" ht="13.2">
      <c r="A166" s="153" t="str">
        <f ca="1">IFERROR(__xludf.DUMMYFUNCTION("""COMPUTED_VALUE"""),"MARIANE DA SILVA MELO")</f>
        <v>MARIANE DA SILVA MELO</v>
      </c>
      <c r="B166" s="80" t="s">
        <v>641</v>
      </c>
      <c r="C166" s="153" t="str">
        <f t="shared" ref="C166:C184" ca="1" si="7">IF(COUNTIF(A:A, D166)&gt;0, "OK", "Incompleto")</f>
        <v>OK</v>
      </c>
      <c r="D166" s="153" t="s">
        <v>682</v>
      </c>
      <c r="E166" s="154">
        <v>18.84</v>
      </c>
      <c r="F166" s="153">
        <v>24348</v>
      </c>
      <c r="G166" s="155">
        <v>45809</v>
      </c>
      <c r="H166" s="156">
        <v>45848</v>
      </c>
      <c r="I166" s="153" t="s">
        <v>126</v>
      </c>
      <c r="J166" s="153" t="s">
        <v>1005</v>
      </c>
      <c r="K166" s="150"/>
      <c r="L166" s="153" t="s">
        <v>682</v>
      </c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</row>
    <row r="167" spans="1:29" ht="13.2">
      <c r="A167" s="153" t="str">
        <f ca="1">IFERROR(__xludf.DUMMYFUNCTION("""COMPUTED_VALUE"""),"MARIA SILVIA SILVA DE BARROS")</f>
        <v>MARIA SILVIA SILVA DE BARROS</v>
      </c>
      <c r="B167" s="80" t="s">
        <v>641</v>
      </c>
      <c r="C167" s="153" t="str">
        <f t="shared" ca="1" si="7"/>
        <v>OK</v>
      </c>
      <c r="D167" s="153" t="s">
        <v>947</v>
      </c>
      <c r="E167" s="154">
        <v>18.84</v>
      </c>
      <c r="F167" s="153">
        <v>24348</v>
      </c>
      <c r="G167" s="155">
        <v>45809</v>
      </c>
      <c r="H167" s="156">
        <v>45848</v>
      </c>
      <c r="I167" s="153" t="s">
        <v>126</v>
      </c>
      <c r="J167" s="153" t="s">
        <v>1005</v>
      </c>
      <c r="K167" s="150"/>
      <c r="L167" s="153" t="s">
        <v>947</v>
      </c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</row>
    <row r="168" spans="1:29" ht="13.2">
      <c r="A168" s="153" t="str">
        <f ca="1">IFERROR(__xludf.DUMMYFUNCTION("""COMPUTED_VALUE"""),"MATHEUS BARROS SIMIÃO FERREIRA")</f>
        <v>MATHEUS BARROS SIMIÃO FERREIRA</v>
      </c>
      <c r="B168" s="80" t="s">
        <v>641</v>
      </c>
      <c r="C168" s="153" t="str">
        <f t="shared" ca="1" si="7"/>
        <v>OK</v>
      </c>
      <c r="D168" s="153" t="s">
        <v>930</v>
      </c>
      <c r="E168" s="154">
        <v>18.84</v>
      </c>
      <c r="F168" s="153">
        <v>24348</v>
      </c>
      <c r="G168" s="155">
        <v>45809</v>
      </c>
      <c r="H168" s="156">
        <v>45848</v>
      </c>
      <c r="I168" s="153" t="s">
        <v>126</v>
      </c>
      <c r="J168" s="153" t="s">
        <v>1005</v>
      </c>
      <c r="K168" s="150"/>
      <c r="L168" s="153" t="s">
        <v>930</v>
      </c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</row>
    <row r="169" spans="1:29" ht="13.2">
      <c r="A169" s="153" t="str">
        <f ca="1">IFERROR(__xludf.DUMMYFUNCTION("""COMPUTED_VALUE"""),"MATHEUS BENÍCIO DE AZEVEDO CUNHA")</f>
        <v>MATHEUS BENÍCIO DE AZEVEDO CUNHA</v>
      </c>
      <c r="B169" s="85" t="s">
        <v>648</v>
      </c>
      <c r="C169" s="153" t="str">
        <f t="shared" ca="1" si="7"/>
        <v>OK</v>
      </c>
      <c r="D169" s="153" t="s">
        <v>952</v>
      </c>
      <c r="E169" s="154">
        <v>18.84</v>
      </c>
      <c r="F169" s="153">
        <v>24348</v>
      </c>
      <c r="G169" s="155">
        <v>45809</v>
      </c>
      <c r="H169" s="156">
        <v>45848</v>
      </c>
      <c r="I169" s="153" t="s">
        <v>126</v>
      </c>
      <c r="J169" s="153" t="s">
        <v>1005</v>
      </c>
      <c r="K169" s="150"/>
      <c r="L169" s="153" t="s">
        <v>952</v>
      </c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</row>
    <row r="170" spans="1:29" ht="13.2">
      <c r="A170" s="153" t="str">
        <f ca="1">IFERROR(__xludf.DUMMYFUNCTION("""COMPUTED_VALUE"""),"MATHEUS FRANCO DA COSTA")</f>
        <v>MATHEUS FRANCO DA COSTA</v>
      </c>
      <c r="B170" s="84" t="s">
        <v>673</v>
      </c>
      <c r="C170" s="153" t="str">
        <f t="shared" ca="1" si="7"/>
        <v>OK</v>
      </c>
      <c r="D170" s="153" t="s">
        <v>1018</v>
      </c>
      <c r="E170" s="154">
        <v>18.84</v>
      </c>
      <c r="F170" s="153">
        <v>24348</v>
      </c>
      <c r="G170" s="155">
        <v>45809</v>
      </c>
      <c r="H170" s="156">
        <v>45848</v>
      </c>
      <c r="I170" s="153" t="s">
        <v>126</v>
      </c>
      <c r="J170" s="153" t="s">
        <v>1005</v>
      </c>
      <c r="K170" s="150"/>
      <c r="L170" s="153" t="s">
        <v>1018</v>
      </c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</row>
    <row r="171" spans="1:29" ht="13.2">
      <c r="A171" s="153" t="str">
        <f ca="1">IFERROR(__xludf.DUMMYFUNCTION("""COMPUTED_VALUE"""),"MATHEUS LUCAS BARBOSA DA SILVA")</f>
        <v>MATHEUS LUCAS BARBOSA DA SILVA</v>
      </c>
      <c r="B171" s="80" t="s">
        <v>641</v>
      </c>
      <c r="C171" s="153" t="str">
        <f t="shared" ca="1" si="7"/>
        <v>OK</v>
      </c>
      <c r="D171" s="153" t="s">
        <v>1007</v>
      </c>
      <c r="E171" s="154">
        <v>58.87</v>
      </c>
      <c r="F171" s="153">
        <v>24348</v>
      </c>
      <c r="G171" s="155">
        <v>45809</v>
      </c>
      <c r="H171" s="156">
        <v>45848</v>
      </c>
      <c r="I171" s="153" t="s">
        <v>126</v>
      </c>
      <c r="J171" s="153" t="s">
        <v>1005</v>
      </c>
      <c r="K171" s="150"/>
      <c r="L171" s="153" t="s">
        <v>1007</v>
      </c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</row>
    <row r="172" spans="1:29" ht="13.2">
      <c r="A172" s="153" t="str">
        <f ca="1">IFERROR(__xludf.DUMMYFUNCTION("""COMPUTED_VALUE"""),"MAURICIO LIMA DE ARAUJO")</f>
        <v>MAURICIO LIMA DE ARAUJO</v>
      </c>
      <c r="B172" s="86" t="s">
        <v>641</v>
      </c>
      <c r="C172" s="153" t="str">
        <f t="shared" ca="1" si="7"/>
        <v>OK</v>
      </c>
      <c r="D172" s="153" t="s">
        <v>934</v>
      </c>
      <c r="E172" s="154">
        <v>58.87</v>
      </c>
      <c r="F172" s="153">
        <v>24348</v>
      </c>
      <c r="G172" s="155">
        <v>45809</v>
      </c>
      <c r="H172" s="156">
        <v>45848</v>
      </c>
      <c r="I172" s="153" t="s">
        <v>126</v>
      </c>
      <c r="J172" s="153" t="s">
        <v>1005</v>
      </c>
      <c r="K172" s="150"/>
      <c r="L172" s="153" t="s">
        <v>934</v>
      </c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</row>
    <row r="173" spans="1:29" ht="13.2">
      <c r="A173" s="153" t="str">
        <f ca="1">IFERROR(__xludf.DUMMYFUNCTION("""COMPUTED_VALUE"""),"MAYARA PIMENTEL DA SILVA")</f>
        <v>MAYARA PIMENTEL DA SILVA</v>
      </c>
      <c r="B173" s="80" t="s">
        <v>641</v>
      </c>
      <c r="C173" s="153" t="str">
        <f t="shared" ca="1" si="7"/>
        <v>OK</v>
      </c>
      <c r="D173" s="153" t="s">
        <v>913</v>
      </c>
      <c r="E173" s="154">
        <v>58.87</v>
      </c>
      <c r="F173" s="153">
        <v>24348</v>
      </c>
      <c r="G173" s="155">
        <v>45809</v>
      </c>
      <c r="H173" s="156">
        <v>45848</v>
      </c>
      <c r="I173" s="153" t="s">
        <v>126</v>
      </c>
      <c r="J173" s="153" t="s">
        <v>1005</v>
      </c>
      <c r="K173" s="150"/>
      <c r="L173" s="153" t="s">
        <v>913</v>
      </c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</row>
    <row r="174" spans="1:29" ht="13.2">
      <c r="A174" s="153" t="str">
        <f ca="1">IFERROR(__xludf.DUMMYFUNCTION("""COMPUTED_VALUE"""),"MAYCON GABRIEL SILVA DE SOUZA")</f>
        <v>MAYCON GABRIEL SILVA DE SOUZA</v>
      </c>
      <c r="B174" s="80" t="s">
        <v>641</v>
      </c>
      <c r="C174" s="153" t="str">
        <f t="shared" ca="1" si="7"/>
        <v>OK</v>
      </c>
      <c r="D174" s="153" t="s">
        <v>1006</v>
      </c>
      <c r="E174" s="154">
        <v>58.87</v>
      </c>
      <c r="F174" s="153">
        <v>24348</v>
      </c>
      <c r="G174" s="155">
        <v>45809</v>
      </c>
      <c r="H174" s="156">
        <v>45848</v>
      </c>
      <c r="I174" s="153" t="s">
        <v>126</v>
      </c>
      <c r="J174" s="153" t="s">
        <v>1005</v>
      </c>
      <c r="K174" s="150"/>
      <c r="L174" s="153" t="s">
        <v>1006</v>
      </c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</row>
    <row r="175" spans="1:29" ht="13.2">
      <c r="A175" s="153" t="str">
        <f ca="1">IFERROR(__xludf.DUMMYFUNCTION("""COMPUTED_VALUE"""),"NADSON SANTOS DE JESUS")</f>
        <v>NADSON SANTOS DE JESUS</v>
      </c>
      <c r="B175" s="80" t="s">
        <v>641</v>
      </c>
      <c r="C175" s="153" t="str">
        <f t="shared" ca="1" si="7"/>
        <v>OK</v>
      </c>
      <c r="D175" s="153" t="s">
        <v>903</v>
      </c>
      <c r="E175" s="154">
        <v>58.87</v>
      </c>
      <c r="F175" s="153">
        <v>24348</v>
      </c>
      <c r="G175" s="155">
        <v>45809</v>
      </c>
      <c r="H175" s="156">
        <v>45848</v>
      </c>
      <c r="I175" s="153" t="s">
        <v>126</v>
      </c>
      <c r="J175" s="153" t="s">
        <v>1005</v>
      </c>
      <c r="K175" s="150"/>
      <c r="L175" s="153" t="s">
        <v>903</v>
      </c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</row>
    <row r="176" spans="1:29" ht="13.2">
      <c r="A176" s="153" t="str">
        <f ca="1">IFERROR(__xludf.DUMMYFUNCTION("""COMPUTED_VALUE"""),"NATÃ MARTINS FRANÇA")</f>
        <v>NATÃ MARTINS FRANÇA</v>
      </c>
      <c r="B176" s="86" t="s">
        <v>641</v>
      </c>
      <c r="C176" s="153" t="str">
        <f t="shared" ca="1" si="7"/>
        <v>OK</v>
      </c>
      <c r="D176" s="153" t="s">
        <v>928</v>
      </c>
      <c r="E176" s="154">
        <v>58.87</v>
      </c>
      <c r="F176" s="153">
        <v>24348</v>
      </c>
      <c r="G176" s="155">
        <v>45809</v>
      </c>
      <c r="H176" s="156">
        <v>45848</v>
      </c>
      <c r="I176" s="153" t="s">
        <v>126</v>
      </c>
      <c r="J176" s="153" t="s">
        <v>1005</v>
      </c>
      <c r="K176" s="150"/>
      <c r="L176" s="153" t="s">
        <v>928</v>
      </c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</row>
    <row r="177" spans="1:29" ht="13.2">
      <c r="A177" s="153" t="str">
        <f ca="1">IFERROR(__xludf.DUMMYFUNCTION("""COMPUTED_VALUE"""),"NATAN ALEX LINS ALVES")</f>
        <v>NATAN ALEX LINS ALVES</v>
      </c>
      <c r="B177" s="80" t="s">
        <v>641</v>
      </c>
      <c r="C177" s="153" t="str">
        <f t="shared" ca="1" si="7"/>
        <v>OK</v>
      </c>
      <c r="D177" s="153" t="s">
        <v>945</v>
      </c>
      <c r="E177" s="154">
        <v>58.87</v>
      </c>
      <c r="F177" s="153">
        <v>24348</v>
      </c>
      <c r="G177" s="155">
        <v>45809</v>
      </c>
      <c r="H177" s="156">
        <v>45848</v>
      </c>
      <c r="I177" s="153" t="s">
        <v>126</v>
      </c>
      <c r="J177" s="153" t="s">
        <v>1005</v>
      </c>
      <c r="K177" s="150"/>
      <c r="L177" s="153" t="s">
        <v>945</v>
      </c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</row>
    <row r="178" spans="1:29" ht="13.2">
      <c r="A178" s="153" t="str">
        <f ca="1">IFERROR(__xludf.DUMMYFUNCTION("""COMPUTED_VALUE"""),"PABLO HENRIQUE DA SILVA MOURA")</f>
        <v>PABLO HENRIQUE DA SILVA MOURA</v>
      </c>
      <c r="B178" s="80" t="s">
        <v>641</v>
      </c>
      <c r="C178" s="153" t="str">
        <f t="shared" ca="1" si="7"/>
        <v>OK</v>
      </c>
      <c r="D178" s="153" t="s">
        <v>929</v>
      </c>
      <c r="E178" s="154">
        <v>58.87</v>
      </c>
      <c r="F178" s="153">
        <v>24348</v>
      </c>
      <c r="G178" s="155">
        <v>45809</v>
      </c>
      <c r="H178" s="156">
        <v>45848</v>
      </c>
      <c r="I178" s="153" t="s">
        <v>126</v>
      </c>
      <c r="J178" s="153" t="s">
        <v>1005</v>
      </c>
      <c r="K178" s="150"/>
      <c r="L178" s="153" t="s">
        <v>929</v>
      </c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</row>
    <row r="179" spans="1:29" ht="13.2">
      <c r="A179" s="153" t="str">
        <f ca="1">IFERROR(__xludf.DUMMYFUNCTION("""COMPUTED_VALUE"""),"PATRIC EUDES SILVA BASÍLIO")</f>
        <v>PATRIC EUDES SILVA BASÍLIO</v>
      </c>
      <c r="B179" s="80" t="s">
        <v>641</v>
      </c>
      <c r="C179" s="153" t="str">
        <f t="shared" ca="1" si="7"/>
        <v>OK</v>
      </c>
      <c r="D179" s="153" t="s">
        <v>1013</v>
      </c>
      <c r="E179" s="154">
        <v>58.87</v>
      </c>
      <c r="F179" s="153">
        <v>24348</v>
      </c>
      <c r="G179" s="155">
        <v>45809</v>
      </c>
      <c r="H179" s="156">
        <v>45848</v>
      </c>
      <c r="I179" s="153" t="s">
        <v>126</v>
      </c>
      <c r="J179" s="153" t="s">
        <v>1005</v>
      </c>
      <c r="K179" s="150"/>
      <c r="L179" s="153" t="s">
        <v>1013</v>
      </c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</row>
    <row r="180" spans="1:29" ht="13.2">
      <c r="A180" s="153" t="str">
        <f ca="1">IFERROR(__xludf.DUMMYFUNCTION("""COMPUTED_VALUE"""),"PATRICK DIAS")</f>
        <v>PATRICK DIAS</v>
      </c>
      <c r="B180" s="80" t="s">
        <v>641</v>
      </c>
      <c r="C180" s="153" t="str">
        <f t="shared" ca="1" si="7"/>
        <v>OK</v>
      </c>
      <c r="D180" s="153" t="s">
        <v>1014</v>
      </c>
      <c r="E180" s="154">
        <v>58.87</v>
      </c>
      <c r="F180" s="153">
        <v>24348</v>
      </c>
      <c r="G180" s="155">
        <v>45809</v>
      </c>
      <c r="H180" s="156">
        <v>45848</v>
      </c>
      <c r="I180" s="153" t="s">
        <v>126</v>
      </c>
      <c r="J180" s="153" t="s">
        <v>1005</v>
      </c>
      <c r="K180" s="150"/>
      <c r="L180" s="153" t="s">
        <v>1014</v>
      </c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</row>
    <row r="181" spans="1:29" ht="13.2">
      <c r="A181" s="153" t="str">
        <f ca="1">IFERROR(__xludf.DUMMYFUNCTION("""COMPUTED_VALUE"""),"PATRICK ROBERTO DOS SANTOS MARTINS")</f>
        <v>PATRICK ROBERTO DOS SANTOS MARTINS</v>
      </c>
      <c r="B181" s="80" t="s">
        <v>641</v>
      </c>
      <c r="C181" s="153" t="str">
        <f t="shared" ca="1" si="7"/>
        <v>OK</v>
      </c>
      <c r="D181" s="153" t="s">
        <v>677</v>
      </c>
      <c r="E181" s="154">
        <v>58.87</v>
      </c>
      <c r="F181" s="153">
        <v>24348</v>
      </c>
      <c r="G181" s="155">
        <v>45809</v>
      </c>
      <c r="H181" s="156">
        <v>45848</v>
      </c>
      <c r="I181" s="153" t="s">
        <v>126</v>
      </c>
      <c r="J181" s="153" t="s">
        <v>1005</v>
      </c>
      <c r="K181" s="150"/>
      <c r="L181" s="153" t="s">
        <v>677</v>
      </c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</row>
    <row r="182" spans="1:29" ht="13.2">
      <c r="A182" s="153" t="str">
        <f ca="1">IFERROR(__xludf.DUMMYFUNCTION("""COMPUTED_VALUE"""),"PAULA SABOYA DA MATTA")</f>
        <v>PAULA SABOYA DA MATTA</v>
      </c>
      <c r="B182" s="80" t="s">
        <v>641</v>
      </c>
      <c r="C182" s="153" t="str">
        <f t="shared" ca="1" si="7"/>
        <v>OK</v>
      </c>
      <c r="D182" s="153" t="s">
        <v>680</v>
      </c>
      <c r="E182" s="154">
        <v>58.87</v>
      </c>
      <c r="F182" s="153">
        <v>24348</v>
      </c>
      <c r="G182" s="155">
        <v>45809</v>
      </c>
      <c r="H182" s="156">
        <v>45848</v>
      </c>
      <c r="I182" s="153" t="s">
        <v>126</v>
      </c>
      <c r="J182" s="153" t="s">
        <v>1005</v>
      </c>
      <c r="K182" s="150"/>
      <c r="L182" s="153" t="s">
        <v>680</v>
      </c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</row>
    <row r="183" spans="1:29" ht="13.2">
      <c r="A183" s="153" t="str">
        <f ca="1">IFERROR(__xludf.DUMMYFUNCTION("""COMPUTED_VALUE"""),"PAULO HENRIQUE SOUZA DOS SANTOS")</f>
        <v>PAULO HENRIQUE SOUZA DOS SANTOS</v>
      </c>
      <c r="B183" s="80" t="s">
        <v>641</v>
      </c>
      <c r="C183" s="153" t="str">
        <f t="shared" ca="1" si="7"/>
        <v>OK</v>
      </c>
      <c r="D183" s="153" t="s">
        <v>566</v>
      </c>
      <c r="E183" s="154">
        <v>58.87</v>
      </c>
      <c r="F183" s="153">
        <v>24348</v>
      </c>
      <c r="G183" s="155">
        <v>45809</v>
      </c>
      <c r="H183" s="156">
        <v>45848</v>
      </c>
      <c r="I183" s="153" t="s">
        <v>126</v>
      </c>
      <c r="J183" s="153" t="s">
        <v>1005</v>
      </c>
      <c r="K183" s="150"/>
      <c r="L183" s="153" t="s">
        <v>566</v>
      </c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</row>
    <row r="184" spans="1:29" ht="13.2">
      <c r="A184" s="153" t="str">
        <f ca="1">IFERROR(__xludf.DUMMYFUNCTION("""COMPUTED_VALUE"""),"PEDRO HENRIQUE DA SILVA TEIXEIRA")</f>
        <v>PEDRO HENRIQUE DA SILVA TEIXEIRA</v>
      </c>
      <c r="B184" s="80" t="s">
        <v>641</v>
      </c>
      <c r="C184" s="153" t="str">
        <f t="shared" ca="1" si="7"/>
        <v>OK</v>
      </c>
      <c r="D184" s="153" t="s">
        <v>692</v>
      </c>
      <c r="E184" s="154">
        <v>58.87</v>
      </c>
      <c r="F184" s="153">
        <v>24348</v>
      </c>
      <c r="G184" s="155">
        <v>45809</v>
      </c>
      <c r="H184" s="156">
        <v>45848</v>
      </c>
      <c r="I184" s="153" t="s">
        <v>126</v>
      </c>
      <c r="J184" s="153" t="s">
        <v>1005</v>
      </c>
      <c r="K184" s="150"/>
      <c r="L184" s="153" t="s">
        <v>692</v>
      </c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</row>
    <row r="185" spans="1:29" ht="13.2">
      <c r="A185" s="153" t="str">
        <f ca="1">IFERROR(__xludf.DUMMYFUNCTION("""COMPUTED_VALUE"""),"PEDRO HENRIQUE LEMOS BONFIM")</f>
        <v>PEDRO HENRIQUE LEMOS BONFIM</v>
      </c>
      <c r="B185" s="80" t="s">
        <v>641</v>
      </c>
      <c r="C185" s="153" t="s">
        <v>1015</v>
      </c>
      <c r="D185" s="153" t="s">
        <v>1016</v>
      </c>
      <c r="E185" s="154">
        <v>58.87</v>
      </c>
      <c r="F185" s="153">
        <v>24348</v>
      </c>
      <c r="G185" s="155">
        <v>45809</v>
      </c>
      <c r="H185" s="156">
        <v>45848</v>
      </c>
      <c r="I185" s="153" t="s">
        <v>126</v>
      </c>
      <c r="J185" s="153" t="s">
        <v>1005</v>
      </c>
      <c r="K185" s="150"/>
      <c r="L185" s="153" t="s">
        <v>1016</v>
      </c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</row>
    <row r="186" spans="1:29" ht="13.2">
      <c r="A186" s="153" t="str">
        <f ca="1">IFERROR(__xludf.DUMMYFUNCTION("""COMPUTED_VALUE"""),"RAFAEL CARDOSO LEITE")</f>
        <v>RAFAEL CARDOSO LEITE</v>
      </c>
      <c r="B186" s="80" t="s">
        <v>641</v>
      </c>
      <c r="C186" s="153" t="str">
        <f t="shared" ref="C186:C206" ca="1" si="8">IF(COUNTIF(A:A, D186)&gt;0, "OK", "Incompleto")</f>
        <v>OK</v>
      </c>
      <c r="D186" s="153" t="s">
        <v>682</v>
      </c>
      <c r="E186" s="154">
        <v>58.87</v>
      </c>
      <c r="F186" s="153">
        <v>24348</v>
      </c>
      <c r="G186" s="155">
        <v>45809</v>
      </c>
      <c r="H186" s="156">
        <v>45848</v>
      </c>
      <c r="I186" s="153" t="s">
        <v>126</v>
      </c>
      <c r="J186" s="153" t="s">
        <v>1005</v>
      </c>
      <c r="K186" s="150"/>
      <c r="L186" s="153" t="s">
        <v>682</v>
      </c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</row>
    <row r="187" spans="1:29" ht="13.2">
      <c r="A187" s="153" t="str">
        <f ca="1">IFERROR(__xludf.DUMMYFUNCTION("""COMPUTED_VALUE"""),"RAFAEL SIMÕES SILVA")</f>
        <v>RAFAEL SIMÕES SILVA</v>
      </c>
      <c r="B187" s="80" t="s">
        <v>641</v>
      </c>
      <c r="C187" s="153" t="str">
        <f t="shared" ca="1" si="8"/>
        <v>OK</v>
      </c>
      <c r="D187" s="153" t="s">
        <v>947</v>
      </c>
      <c r="E187" s="154">
        <v>58.87</v>
      </c>
      <c r="F187" s="153">
        <v>24348</v>
      </c>
      <c r="G187" s="155">
        <v>45809</v>
      </c>
      <c r="H187" s="156">
        <v>45848</v>
      </c>
      <c r="I187" s="153" t="s">
        <v>126</v>
      </c>
      <c r="J187" s="153" t="s">
        <v>1005</v>
      </c>
      <c r="K187" s="150"/>
      <c r="L187" s="153" t="s">
        <v>947</v>
      </c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</row>
    <row r="188" spans="1:29" ht="13.2">
      <c r="A188" s="153" t="str">
        <f ca="1">IFERROR(__xludf.DUMMYFUNCTION("""COMPUTED_VALUE"""),"RAPHAEL DE SOUZA SANTORO")</f>
        <v>RAPHAEL DE SOUZA SANTORO</v>
      </c>
      <c r="B188" s="80" t="s">
        <v>641</v>
      </c>
      <c r="C188" s="153" t="str">
        <f t="shared" ca="1" si="8"/>
        <v>OK</v>
      </c>
      <c r="D188" s="153" t="s">
        <v>930</v>
      </c>
      <c r="E188" s="154">
        <v>58.87</v>
      </c>
      <c r="F188" s="153">
        <v>24348</v>
      </c>
      <c r="G188" s="155">
        <v>45809</v>
      </c>
      <c r="H188" s="156">
        <v>45848</v>
      </c>
      <c r="I188" s="153" t="s">
        <v>126</v>
      </c>
      <c r="J188" s="153" t="s">
        <v>1005</v>
      </c>
      <c r="K188" s="150"/>
      <c r="L188" s="153" t="s">
        <v>930</v>
      </c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</row>
    <row r="189" spans="1:29" ht="13.2">
      <c r="A189" s="153" t="str">
        <f ca="1">IFERROR(__xludf.DUMMYFUNCTION("""COMPUTED_VALUE"""),"REINALDO ALMEIDA DOS SANTOS")</f>
        <v>REINALDO ALMEIDA DOS SANTOS</v>
      </c>
      <c r="B189" s="80" t="s">
        <v>641</v>
      </c>
      <c r="C189" s="153" t="str">
        <f t="shared" ca="1" si="8"/>
        <v>OK</v>
      </c>
      <c r="D189" s="153" t="s">
        <v>952</v>
      </c>
      <c r="E189" s="154">
        <v>58.87</v>
      </c>
      <c r="F189" s="153">
        <v>24348</v>
      </c>
      <c r="G189" s="155">
        <v>45809</v>
      </c>
      <c r="H189" s="156">
        <v>45848</v>
      </c>
      <c r="I189" s="153" t="s">
        <v>126</v>
      </c>
      <c r="J189" s="153" t="s">
        <v>1005</v>
      </c>
      <c r="K189" s="150"/>
      <c r="L189" s="153" t="s">
        <v>952</v>
      </c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</row>
    <row r="190" spans="1:29" ht="13.2">
      <c r="A190" s="153" t="str">
        <f ca="1">IFERROR(__xludf.DUMMYFUNCTION("""COMPUTED_VALUE"""),"RENAN PRATA MONTEIRO")</f>
        <v>RENAN PRATA MONTEIRO</v>
      </c>
      <c r="B190" s="84" t="s">
        <v>664</v>
      </c>
      <c r="C190" s="153" t="str">
        <f t="shared" ca="1" si="8"/>
        <v>OK</v>
      </c>
      <c r="D190" s="153" t="s">
        <v>1018</v>
      </c>
      <c r="E190" s="154">
        <v>58.87</v>
      </c>
      <c r="F190" s="153">
        <v>24348</v>
      </c>
      <c r="G190" s="155">
        <v>45809</v>
      </c>
      <c r="H190" s="156">
        <v>45848</v>
      </c>
      <c r="I190" s="153" t="s">
        <v>126</v>
      </c>
      <c r="J190" s="153" t="s">
        <v>1005</v>
      </c>
      <c r="K190" s="150"/>
      <c r="L190" s="153" t="s">
        <v>1018</v>
      </c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</row>
    <row r="191" spans="1:29" ht="13.2">
      <c r="A191" s="153" t="str">
        <f ca="1">IFERROR(__xludf.DUMMYFUNCTION("""COMPUTED_VALUE"""),"RENAN SALDANHA DUARTE")</f>
        <v>RENAN SALDANHA DUARTE</v>
      </c>
      <c r="B191" s="80" t="s">
        <v>641</v>
      </c>
      <c r="C191" s="153" t="str">
        <f t="shared" ca="1" si="8"/>
        <v>OK</v>
      </c>
      <c r="D191" s="153" t="s">
        <v>1006</v>
      </c>
      <c r="E191" s="154">
        <v>14.12</v>
      </c>
      <c r="F191" s="153">
        <v>24348</v>
      </c>
      <c r="G191" s="155">
        <v>45809</v>
      </c>
      <c r="H191" s="156">
        <v>45848</v>
      </c>
      <c r="I191" s="153" t="s">
        <v>126</v>
      </c>
      <c r="J191" s="153" t="s">
        <v>1005</v>
      </c>
      <c r="K191" s="150"/>
      <c r="L191" s="153" t="s">
        <v>1006</v>
      </c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</row>
    <row r="192" spans="1:29" ht="13.2">
      <c r="A192" s="153" t="str">
        <f ca="1">IFERROR(__xludf.DUMMYFUNCTION("""COMPUTED_VALUE"""),"RENATO DOS SANTOS SILVA")</f>
        <v>RENATO DOS SANTOS SILVA</v>
      </c>
      <c r="B192" s="85" t="s">
        <v>674</v>
      </c>
      <c r="C192" s="153" t="str">
        <f t="shared" ca="1" si="8"/>
        <v>OK</v>
      </c>
      <c r="D192" s="153" t="s">
        <v>903</v>
      </c>
      <c r="E192" s="154">
        <v>14.12</v>
      </c>
      <c r="F192" s="153">
        <v>24348</v>
      </c>
      <c r="G192" s="155">
        <v>45809</v>
      </c>
      <c r="H192" s="156">
        <v>45848</v>
      </c>
      <c r="I192" s="153" t="s">
        <v>126</v>
      </c>
      <c r="J192" s="153" t="s">
        <v>1005</v>
      </c>
      <c r="K192" s="150"/>
      <c r="L192" s="153" t="s">
        <v>903</v>
      </c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</row>
    <row r="193" spans="1:29" ht="13.2">
      <c r="A193" s="153" t="str">
        <f ca="1">IFERROR(__xludf.DUMMYFUNCTION("""COMPUTED_VALUE"""),"RENATO RIBEIRO")</f>
        <v>RENATO RIBEIRO</v>
      </c>
      <c r="B193" s="80" t="s">
        <v>641</v>
      </c>
      <c r="C193" s="153" t="str">
        <f t="shared" ca="1" si="8"/>
        <v>OK</v>
      </c>
      <c r="D193" s="153" t="s">
        <v>1007</v>
      </c>
      <c r="E193" s="154">
        <v>59.66</v>
      </c>
      <c r="F193" s="153">
        <v>24348</v>
      </c>
      <c r="G193" s="155">
        <v>45809</v>
      </c>
      <c r="H193" s="156">
        <v>45848</v>
      </c>
      <c r="I193" s="153" t="s">
        <v>126</v>
      </c>
      <c r="J193" s="153" t="s">
        <v>1005</v>
      </c>
      <c r="K193" s="150"/>
      <c r="L193" s="153" t="s">
        <v>1007</v>
      </c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</row>
    <row r="194" spans="1:29" ht="13.2">
      <c r="A194" s="153" t="str">
        <f ca="1">IFERROR(__xludf.DUMMYFUNCTION("""COMPUTED_VALUE"""),"ROBERTO REGO JUNIOR")</f>
        <v>ROBERTO REGO JUNIOR</v>
      </c>
      <c r="B194" s="86" t="s">
        <v>641</v>
      </c>
      <c r="C194" s="153" t="str">
        <f t="shared" ca="1" si="8"/>
        <v>OK</v>
      </c>
      <c r="D194" s="153" t="s">
        <v>934</v>
      </c>
      <c r="E194" s="154">
        <v>59.66</v>
      </c>
      <c r="F194" s="153">
        <v>24348</v>
      </c>
      <c r="G194" s="155">
        <v>45809</v>
      </c>
      <c r="H194" s="156">
        <v>45848</v>
      </c>
      <c r="I194" s="153" t="s">
        <v>126</v>
      </c>
      <c r="J194" s="153" t="s">
        <v>1005</v>
      </c>
      <c r="K194" s="150"/>
      <c r="L194" s="153" t="s">
        <v>934</v>
      </c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</row>
    <row r="195" spans="1:29" ht="13.2">
      <c r="A195" s="153" t="str">
        <f ca="1">IFERROR(__xludf.DUMMYFUNCTION("""COMPUTED_VALUE"""),"ROBSON FERREIRA DA SILVA")</f>
        <v>ROBSON FERREIRA DA SILVA</v>
      </c>
      <c r="B195" s="80" t="s">
        <v>641</v>
      </c>
      <c r="C195" s="153" t="str">
        <f t="shared" ca="1" si="8"/>
        <v>OK</v>
      </c>
      <c r="D195" s="153" t="s">
        <v>913</v>
      </c>
      <c r="E195" s="154">
        <v>59.66</v>
      </c>
      <c r="F195" s="153">
        <v>24348</v>
      </c>
      <c r="G195" s="155">
        <v>45809</v>
      </c>
      <c r="H195" s="156">
        <v>45848</v>
      </c>
      <c r="I195" s="153" t="s">
        <v>126</v>
      </c>
      <c r="J195" s="153" t="s">
        <v>1005</v>
      </c>
      <c r="K195" s="150"/>
      <c r="L195" s="153" t="s">
        <v>913</v>
      </c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</row>
    <row r="196" spans="1:29" ht="13.2">
      <c r="A196" s="153" t="str">
        <f ca="1">IFERROR(__xludf.DUMMYFUNCTION("""COMPUTED_VALUE"""),"ROBSON LUIZ DE OLIVEIRA ALBUQUERQUE")</f>
        <v>ROBSON LUIZ DE OLIVEIRA ALBUQUERQUE</v>
      </c>
      <c r="B196" s="85" t="s">
        <v>645</v>
      </c>
      <c r="C196" s="153" t="str">
        <f t="shared" ca="1" si="8"/>
        <v>OK</v>
      </c>
      <c r="D196" s="153" t="s">
        <v>1006</v>
      </c>
      <c r="E196" s="154">
        <v>59.66</v>
      </c>
      <c r="F196" s="153">
        <v>24348</v>
      </c>
      <c r="G196" s="155">
        <v>45809</v>
      </c>
      <c r="H196" s="156">
        <v>45848</v>
      </c>
      <c r="I196" s="153" t="s">
        <v>126</v>
      </c>
      <c r="J196" s="153" t="s">
        <v>1005</v>
      </c>
      <c r="K196" s="150"/>
      <c r="L196" s="153" t="s">
        <v>1006</v>
      </c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</row>
    <row r="197" spans="1:29" ht="13.2">
      <c r="A197" s="153" t="str">
        <f ca="1">IFERROR(__xludf.DUMMYFUNCTION("""COMPUTED_VALUE"""),"RODRIGO CESAR MEIRELLES FERREIRA")</f>
        <v>RODRIGO CESAR MEIRELLES FERREIRA</v>
      </c>
      <c r="B197" s="80" t="s">
        <v>641</v>
      </c>
      <c r="C197" s="153" t="str">
        <f t="shared" ca="1" si="8"/>
        <v>OK</v>
      </c>
      <c r="D197" s="153" t="s">
        <v>903</v>
      </c>
      <c r="E197" s="154">
        <v>59.66</v>
      </c>
      <c r="F197" s="153">
        <v>24348</v>
      </c>
      <c r="G197" s="155">
        <v>45809</v>
      </c>
      <c r="H197" s="156">
        <v>45848</v>
      </c>
      <c r="I197" s="153" t="s">
        <v>126</v>
      </c>
      <c r="J197" s="153" t="s">
        <v>1005</v>
      </c>
      <c r="K197" s="150"/>
      <c r="L197" s="153" t="s">
        <v>903</v>
      </c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</row>
    <row r="198" spans="1:29" ht="13.2">
      <c r="A198" s="153" t="str">
        <f ca="1">IFERROR(__xludf.DUMMYFUNCTION("""COMPUTED_VALUE"""),"RODRIGO GUIMARÃES MARTINS")</f>
        <v>RODRIGO GUIMARÃES MARTINS</v>
      </c>
      <c r="B198" s="80" t="s">
        <v>641</v>
      </c>
      <c r="C198" s="153" t="str">
        <f t="shared" ca="1" si="8"/>
        <v>OK</v>
      </c>
      <c r="D198" s="153" t="s">
        <v>928</v>
      </c>
      <c r="E198" s="154">
        <v>59.66</v>
      </c>
      <c r="F198" s="153">
        <v>24348</v>
      </c>
      <c r="G198" s="155">
        <v>45809</v>
      </c>
      <c r="H198" s="156">
        <v>45848</v>
      </c>
      <c r="I198" s="153" t="s">
        <v>126</v>
      </c>
      <c r="J198" s="153" t="s">
        <v>1005</v>
      </c>
      <c r="K198" s="150"/>
      <c r="L198" s="153" t="s">
        <v>928</v>
      </c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</row>
    <row r="199" spans="1:29" ht="13.2">
      <c r="A199" s="153" t="str">
        <f ca="1">IFERROR(__xludf.DUMMYFUNCTION("""COMPUTED_VALUE"""),"ROGER RODRIGUES DE OLIVEIRA")</f>
        <v>ROGER RODRIGUES DE OLIVEIRA</v>
      </c>
      <c r="B199" s="86" t="s">
        <v>641</v>
      </c>
      <c r="C199" s="153" t="str">
        <f t="shared" ca="1" si="8"/>
        <v>OK</v>
      </c>
      <c r="D199" s="153" t="s">
        <v>945</v>
      </c>
      <c r="E199" s="154">
        <v>59.66</v>
      </c>
      <c r="F199" s="153">
        <v>24348</v>
      </c>
      <c r="G199" s="155">
        <v>45809</v>
      </c>
      <c r="H199" s="156">
        <v>45848</v>
      </c>
      <c r="I199" s="153" t="s">
        <v>126</v>
      </c>
      <c r="J199" s="153" t="s">
        <v>1005</v>
      </c>
      <c r="K199" s="150"/>
      <c r="L199" s="153" t="s">
        <v>945</v>
      </c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</row>
    <row r="200" spans="1:29" ht="13.2">
      <c r="A200" s="153" t="str">
        <f ca="1">IFERROR(__xludf.DUMMYFUNCTION("""COMPUTED_VALUE"""),"RUAN CARLOS DA SILVA DOS SANTOS")</f>
        <v>RUAN CARLOS DA SILVA DOS SANTOS</v>
      </c>
      <c r="B200" s="80" t="s">
        <v>641</v>
      </c>
      <c r="C200" s="153" t="str">
        <f t="shared" ca="1" si="8"/>
        <v>OK</v>
      </c>
      <c r="D200" s="153" t="s">
        <v>929</v>
      </c>
      <c r="E200" s="154">
        <v>59.66</v>
      </c>
      <c r="F200" s="153">
        <v>24348</v>
      </c>
      <c r="G200" s="155">
        <v>45809</v>
      </c>
      <c r="H200" s="156">
        <v>45848</v>
      </c>
      <c r="I200" s="153" t="s">
        <v>126</v>
      </c>
      <c r="J200" s="153" t="s">
        <v>1005</v>
      </c>
      <c r="K200" s="150"/>
      <c r="L200" s="153" t="s">
        <v>929</v>
      </c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</row>
    <row r="201" spans="1:29" ht="13.2">
      <c r="A201" s="153" t="str">
        <f ca="1">IFERROR(__xludf.DUMMYFUNCTION("""COMPUTED_VALUE"""),"RUANY CRISTINA DA COSTA ALVES BARCELOS")</f>
        <v>RUANY CRISTINA DA COSTA ALVES BARCELOS</v>
      </c>
      <c r="B201" s="80" t="s">
        <v>641</v>
      </c>
      <c r="C201" s="153" t="str">
        <f t="shared" ca="1" si="8"/>
        <v>OK</v>
      </c>
      <c r="D201" s="153" t="s">
        <v>1013</v>
      </c>
      <c r="E201" s="154">
        <v>59.66</v>
      </c>
      <c r="F201" s="153">
        <v>24348</v>
      </c>
      <c r="G201" s="155">
        <v>45809</v>
      </c>
      <c r="H201" s="156">
        <v>45848</v>
      </c>
      <c r="I201" s="153" t="s">
        <v>126</v>
      </c>
      <c r="J201" s="153" t="s">
        <v>1005</v>
      </c>
      <c r="K201" s="150"/>
      <c r="L201" s="153" t="s">
        <v>1013</v>
      </c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</row>
    <row r="202" spans="1:29" ht="13.2">
      <c r="A202" s="153" t="str">
        <f ca="1">IFERROR(__xludf.DUMMYFUNCTION("""COMPUTED_VALUE"""),"RUBENS NUNES DA LUZ JUNIOR")</f>
        <v>RUBENS NUNES DA LUZ JUNIOR</v>
      </c>
      <c r="B202" s="80" t="s">
        <v>641</v>
      </c>
      <c r="C202" s="153" t="str">
        <f t="shared" ca="1" si="8"/>
        <v>OK</v>
      </c>
      <c r="D202" s="153" t="s">
        <v>1014</v>
      </c>
      <c r="E202" s="154">
        <v>59.66</v>
      </c>
      <c r="F202" s="153">
        <v>24348</v>
      </c>
      <c r="G202" s="155">
        <v>45809</v>
      </c>
      <c r="H202" s="156">
        <v>45848</v>
      </c>
      <c r="I202" s="153" t="s">
        <v>126</v>
      </c>
      <c r="J202" s="153" t="s">
        <v>1005</v>
      </c>
      <c r="K202" s="150"/>
      <c r="L202" s="153" t="s">
        <v>1014</v>
      </c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</row>
    <row r="203" spans="1:29" ht="13.2">
      <c r="A203" s="153" t="str">
        <f ca="1">IFERROR(__xludf.DUMMYFUNCTION("""COMPUTED_VALUE"""),"RUBERLAN ROCCON NOGUEIRA")</f>
        <v>RUBERLAN ROCCON NOGUEIRA</v>
      </c>
      <c r="B203" s="80" t="s">
        <v>641</v>
      </c>
      <c r="C203" s="153" t="str">
        <f t="shared" ca="1" si="8"/>
        <v>OK</v>
      </c>
      <c r="D203" s="153" t="s">
        <v>677</v>
      </c>
      <c r="E203" s="154">
        <v>59.66</v>
      </c>
      <c r="F203" s="153">
        <v>24348</v>
      </c>
      <c r="G203" s="155">
        <v>45809</v>
      </c>
      <c r="H203" s="156">
        <v>45848</v>
      </c>
      <c r="I203" s="153" t="s">
        <v>126</v>
      </c>
      <c r="J203" s="153" t="s">
        <v>1005</v>
      </c>
      <c r="K203" s="150"/>
      <c r="L203" s="153" t="s">
        <v>677</v>
      </c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</row>
    <row r="204" spans="1:29" ht="13.2">
      <c r="A204" s="153" t="str">
        <f ca="1">IFERROR(__xludf.DUMMYFUNCTION("""COMPUTED_VALUE"""),"RUI ALVARENGA BARBOSA NETO")</f>
        <v>RUI ALVARENGA BARBOSA NETO</v>
      </c>
      <c r="B204" s="80" t="s">
        <v>641</v>
      </c>
      <c r="C204" s="153" t="str">
        <f t="shared" ca="1" si="8"/>
        <v>OK</v>
      </c>
      <c r="D204" s="153" t="s">
        <v>680</v>
      </c>
      <c r="E204" s="154">
        <v>59.66</v>
      </c>
      <c r="F204" s="153">
        <v>24348</v>
      </c>
      <c r="G204" s="155">
        <v>45809</v>
      </c>
      <c r="H204" s="156">
        <v>45848</v>
      </c>
      <c r="I204" s="153" t="s">
        <v>126</v>
      </c>
      <c r="J204" s="153" t="s">
        <v>1005</v>
      </c>
      <c r="K204" s="150"/>
      <c r="L204" s="153" t="s">
        <v>680</v>
      </c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</row>
    <row r="205" spans="1:29" ht="13.2">
      <c r="A205" s="153" t="str">
        <f ca="1">IFERROR(__xludf.DUMMYFUNCTION("""COMPUTED_VALUE"""),"SAMUEL BASTOS MIGUEL")</f>
        <v>SAMUEL BASTOS MIGUEL</v>
      </c>
      <c r="B205" s="80" t="s">
        <v>641</v>
      </c>
      <c r="C205" s="153" t="str">
        <f t="shared" ca="1" si="8"/>
        <v>OK</v>
      </c>
      <c r="D205" s="153" t="s">
        <v>566</v>
      </c>
      <c r="E205" s="154">
        <v>59.66</v>
      </c>
      <c r="F205" s="153">
        <v>24348</v>
      </c>
      <c r="G205" s="155">
        <v>45809</v>
      </c>
      <c r="H205" s="156">
        <v>45848</v>
      </c>
      <c r="I205" s="153" t="s">
        <v>126</v>
      </c>
      <c r="J205" s="153" t="s">
        <v>1005</v>
      </c>
      <c r="K205" s="150"/>
      <c r="L205" s="153" t="s">
        <v>566</v>
      </c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</row>
    <row r="206" spans="1:29" ht="13.2">
      <c r="A206" s="153" t="str">
        <f ca="1">IFERROR(__xludf.DUMMYFUNCTION("""COMPUTED_VALUE"""),"SANDERSON SOARES ALVES")</f>
        <v>SANDERSON SOARES ALVES</v>
      </c>
      <c r="B206" s="80" t="s">
        <v>641</v>
      </c>
      <c r="C206" s="153" t="str">
        <f t="shared" ca="1" si="8"/>
        <v>OK</v>
      </c>
      <c r="D206" s="153" t="s">
        <v>692</v>
      </c>
      <c r="E206" s="154">
        <v>59.66</v>
      </c>
      <c r="F206" s="153">
        <v>24348</v>
      </c>
      <c r="G206" s="155">
        <v>45809</v>
      </c>
      <c r="H206" s="156">
        <v>45848</v>
      </c>
      <c r="I206" s="153" t="s">
        <v>126</v>
      </c>
      <c r="J206" s="153" t="s">
        <v>1005</v>
      </c>
      <c r="K206" s="150"/>
      <c r="L206" s="153" t="s">
        <v>692</v>
      </c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</row>
    <row r="207" spans="1:29" ht="13.2">
      <c r="A207" s="153" t="str">
        <f ca="1">IFERROR(__xludf.DUMMYFUNCTION("""COMPUTED_VALUE"""),"SEBASTIÃO GESUINO GOMES FILHO")</f>
        <v>SEBASTIÃO GESUINO GOMES FILHO</v>
      </c>
      <c r="B207" s="80" t="s">
        <v>641</v>
      </c>
      <c r="C207" s="153" t="s">
        <v>1015</v>
      </c>
      <c r="D207" s="153" t="s">
        <v>1016</v>
      </c>
      <c r="E207" s="154">
        <v>59.66</v>
      </c>
      <c r="F207" s="153">
        <v>24348</v>
      </c>
      <c r="G207" s="155">
        <v>45809</v>
      </c>
      <c r="H207" s="156">
        <v>45848</v>
      </c>
      <c r="I207" s="153" t="s">
        <v>126</v>
      </c>
      <c r="J207" s="153" t="s">
        <v>1005</v>
      </c>
      <c r="K207" s="150"/>
      <c r="L207" s="153" t="s">
        <v>1016</v>
      </c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</row>
    <row r="208" spans="1:29" ht="13.2">
      <c r="A208" s="153" t="str">
        <f ca="1">IFERROR(__xludf.DUMMYFUNCTION("""COMPUTED_VALUE"""),"SEBASTIÃO MANOEL DE SOUZA")</f>
        <v>SEBASTIÃO MANOEL DE SOUZA</v>
      </c>
      <c r="B208" s="80" t="s">
        <v>641</v>
      </c>
      <c r="C208" s="153" t="str">
        <f t="shared" ref="C208:C226" ca="1" si="9">IF(COUNTIF(A:A, D208)&gt;0, "OK", "Incompleto")</f>
        <v>OK</v>
      </c>
      <c r="D208" s="153" t="s">
        <v>682</v>
      </c>
      <c r="E208" s="154">
        <v>59.66</v>
      </c>
      <c r="F208" s="153">
        <v>24348</v>
      </c>
      <c r="G208" s="155">
        <v>45809</v>
      </c>
      <c r="H208" s="156">
        <v>45848</v>
      </c>
      <c r="I208" s="153" t="s">
        <v>126</v>
      </c>
      <c r="J208" s="153" t="s">
        <v>1005</v>
      </c>
      <c r="K208" s="150"/>
      <c r="L208" s="153" t="s">
        <v>682</v>
      </c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</row>
    <row r="209" spans="1:29" ht="13.2">
      <c r="A209" s="153" t="str">
        <f ca="1">IFERROR(__xludf.DUMMYFUNCTION("""COMPUTED_VALUE"""),"SOLANO DOS SANTOS FONTES")</f>
        <v>SOLANO DOS SANTOS FONTES</v>
      </c>
      <c r="B209" s="80" t="s">
        <v>641</v>
      </c>
      <c r="C209" s="153" t="str">
        <f t="shared" ca="1" si="9"/>
        <v>OK</v>
      </c>
      <c r="D209" s="153" t="s">
        <v>947</v>
      </c>
      <c r="E209" s="154">
        <v>59.66</v>
      </c>
      <c r="F209" s="153">
        <v>24348</v>
      </c>
      <c r="G209" s="155">
        <v>45809</v>
      </c>
      <c r="H209" s="156">
        <v>45848</v>
      </c>
      <c r="I209" s="153" t="s">
        <v>126</v>
      </c>
      <c r="J209" s="153" t="s">
        <v>1005</v>
      </c>
      <c r="K209" s="150"/>
      <c r="L209" s="153" t="s">
        <v>947</v>
      </c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</row>
    <row r="210" spans="1:29" ht="13.2">
      <c r="A210" s="153" t="str">
        <f ca="1">IFERROR(__xludf.DUMMYFUNCTION("""COMPUTED_VALUE"""),"TARCIS FRANCISCO MACHADO DA SILVA")</f>
        <v>TARCIS FRANCISCO MACHADO DA SILVA</v>
      </c>
      <c r="B210" s="80" t="s">
        <v>641</v>
      </c>
      <c r="C210" s="153" t="str">
        <f t="shared" ca="1" si="9"/>
        <v>OK</v>
      </c>
      <c r="D210" s="153" t="s">
        <v>930</v>
      </c>
      <c r="E210" s="154">
        <v>59.66</v>
      </c>
      <c r="F210" s="153">
        <v>24348</v>
      </c>
      <c r="G210" s="155">
        <v>45809</v>
      </c>
      <c r="H210" s="156">
        <v>45848</v>
      </c>
      <c r="I210" s="153" t="s">
        <v>126</v>
      </c>
      <c r="J210" s="153" t="s">
        <v>1005</v>
      </c>
      <c r="K210" s="150"/>
      <c r="L210" s="153" t="s">
        <v>930</v>
      </c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</row>
    <row r="211" spans="1:29" ht="13.2">
      <c r="A211" s="153" t="str">
        <f ca="1">IFERROR(__xludf.DUMMYFUNCTION("""COMPUTED_VALUE"""),"TELMO LEONARDO PAIVA BEZERRA")</f>
        <v>TELMO LEONARDO PAIVA BEZERRA</v>
      </c>
      <c r="B211" s="80" t="s">
        <v>641</v>
      </c>
      <c r="C211" s="153" t="str">
        <f t="shared" ca="1" si="9"/>
        <v>OK</v>
      </c>
      <c r="D211" s="153" t="s">
        <v>952</v>
      </c>
      <c r="E211" s="154">
        <v>59.66</v>
      </c>
      <c r="F211" s="153">
        <v>24348</v>
      </c>
      <c r="G211" s="155">
        <v>45809</v>
      </c>
      <c r="H211" s="156">
        <v>45848</v>
      </c>
      <c r="I211" s="153" t="s">
        <v>126</v>
      </c>
      <c r="J211" s="153" t="s">
        <v>1005</v>
      </c>
      <c r="K211" s="150"/>
      <c r="L211" s="153" t="s">
        <v>952</v>
      </c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</row>
    <row r="212" spans="1:29" ht="13.2">
      <c r="A212" s="153" t="str">
        <f ca="1">IFERROR(__xludf.DUMMYFUNCTION("""COMPUTED_VALUE"""),"THIAGO DA SILVA OLIVEIRA")</f>
        <v>THIAGO DA SILVA OLIVEIRA</v>
      </c>
      <c r="B212" s="80" t="s">
        <v>641</v>
      </c>
      <c r="C212" s="153" t="str">
        <f t="shared" ca="1" si="9"/>
        <v>OK</v>
      </c>
      <c r="D212" s="153" t="s">
        <v>1018</v>
      </c>
      <c r="E212" s="154">
        <v>59.66</v>
      </c>
      <c r="F212" s="153">
        <v>24348</v>
      </c>
      <c r="G212" s="155">
        <v>45809</v>
      </c>
      <c r="H212" s="156">
        <v>45848</v>
      </c>
      <c r="I212" s="153" t="s">
        <v>126</v>
      </c>
      <c r="J212" s="153" t="s">
        <v>1005</v>
      </c>
      <c r="K212" s="150"/>
      <c r="L212" s="153" t="s">
        <v>1018</v>
      </c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</row>
    <row r="213" spans="1:29" ht="13.2">
      <c r="A213" s="153" t="str">
        <f ca="1">IFERROR(__xludf.DUMMYFUNCTION("""COMPUTED_VALUE"""),"THIAGO DE ASSIS DE ALMEIDA SANTOS")</f>
        <v>THIAGO DE ASSIS DE ALMEIDA SANTOS</v>
      </c>
      <c r="B213" s="85" t="s">
        <v>645</v>
      </c>
      <c r="C213" s="153" t="str">
        <f t="shared" ca="1" si="9"/>
        <v>OK</v>
      </c>
      <c r="D213" s="153" t="s">
        <v>1007</v>
      </c>
      <c r="E213" s="154">
        <v>47.12</v>
      </c>
      <c r="F213" s="153">
        <v>24348</v>
      </c>
      <c r="G213" s="155">
        <v>45809</v>
      </c>
      <c r="H213" s="156">
        <v>45848</v>
      </c>
      <c r="I213" s="153" t="s">
        <v>126</v>
      </c>
      <c r="J213" s="153" t="s">
        <v>1005</v>
      </c>
      <c r="K213" s="150"/>
      <c r="L213" s="153" t="s">
        <v>1007</v>
      </c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</row>
    <row r="214" spans="1:29" ht="13.2">
      <c r="A214" s="153" t="str">
        <f ca="1">IFERROR(__xludf.DUMMYFUNCTION("""COMPUTED_VALUE"""),"THIAGO THIERRY FERNANDES FERREIRA DA SILVA")</f>
        <v>THIAGO THIERRY FERNANDES FERREIRA DA SILVA</v>
      </c>
      <c r="B214" s="80" t="s">
        <v>641</v>
      </c>
      <c r="C214" s="153" t="str">
        <f t="shared" ca="1" si="9"/>
        <v>OK</v>
      </c>
      <c r="D214" s="153" t="s">
        <v>934</v>
      </c>
      <c r="E214" s="154">
        <v>47.12</v>
      </c>
      <c r="F214" s="153">
        <v>24348</v>
      </c>
      <c r="G214" s="155">
        <v>45809</v>
      </c>
      <c r="H214" s="156">
        <v>45848</v>
      </c>
      <c r="I214" s="153" t="s">
        <v>126</v>
      </c>
      <c r="J214" s="153" t="s">
        <v>1005</v>
      </c>
      <c r="K214" s="150"/>
      <c r="L214" s="153" t="s">
        <v>934</v>
      </c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</row>
    <row r="215" spans="1:29" ht="13.2">
      <c r="A215" s="153" t="str">
        <f ca="1">IFERROR(__xludf.DUMMYFUNCTION("""COMPUTED_VALUE"""),"TIAGO DO NASCIMENTO MORAES")</f>
        <v>TIAGO DO NASCIMENTO MORAES</v>
      </c>
      <c r="B215" s="80" t="s">
        <v>641</v>
      </c>
      <c r="C215" s="153" t="str">
        <f t="shared" ca="1" si="9"/>
        <v>OK</v>
      </c>
      <c r="D215" s="153" t="s">
        <v>913</v>
      </c>
      <c r="E215" s="154">
        <v>47.12</v>
      </c>
      <c r="F215" s="153">
        <v>24348</v>
      </c>
      <c r="G215" s="155">
        <v>45809</v>
      </c>
      <c r="H215" s="156">
        <v>45848</v>
      </c>
      <c r="I215" s="153" t="s">
        <v>126</v>
      </c>
      <c r="J215" s="153" t="s">
        <v>1005</v>
      </c>
      <c r="K215" s="150"/>
      <c r="L215" s="153" t="s">
        <v>913</v>
      </c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</row>
    <row r="216" spans="1:29" ht="13.2">
      <c r="A216" s="153" t="str">
        <f ca="1">IFERROR(__xludf.DUMMYFUNCTION("""COMPUTED_VALUE"""),"VALDECIR GOMES DE LIMA")</f>
        <v>VALDECIR GOMES DE LIMA</v>
      </c>
      <c r="B216" s="80" t="s">
        <v>641</v>
      </c>
      <c r="C216" s="153" t="str">
        <f t="shared" ca="1" si="9"/>
        <v>OK</v>
      </c>
      <c r="D216" s="153" t="s">
        <v>1006</v>
      </c>
      <c r="E216" s="154">
        <v>47.12</v>
      </c>
      <c r="F216" s="153">
        <v>24348</v>
      </c>
      <c r="G216" s="155">
        <v>45809</v>
      </c>
      <c r="H216" s="156">
        <v>45848</v>
      </c>
      <c r="I216" s="153" t="s">
        <v>126</v>
      </c>
      <c r="J216" s="153" t="s">
        <v>1005</v>
      </c>
      <c r="K216" s="150"/>
      <c r="L216" s="153" t="s">
        <v>1006</v>
      </c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</row>
    <row r="217" spans="1:29" ht="13.2">
      <c r="A217" s="153" t="str">
        <f ca="1">IFERROR(__xludf.DUMMYFUNCTION("""COMPUTED_VALUE"""),"VALTER RODRIGUES DIAS")</f>
        <v>VALTER RODRIGUES DIAS</v>
      </c>
      <c r="B217" s="85" t="s">
        <v>645</v>
      </c>
      <c r="C217" s="153" t="str">
        <f t="shared" ca="1" si="9"/>
        <v>OK</v>
      </c>
      <c r="D217" s="153" t="s">
        <v>903</v>
      </c>
      <c r="E217" s="154">
        <v>47.12</v>
      </c>
      <c r="F217" s="153">
        <v>24348</v>
      </c>
      <c r="G217" s="155">
        <v>45809</v>
      </c>
      <c r="H217" s="156">
        <v>45848</v>
      </c>
      <c r="I217" s="153" t="s">
        <v>126</v>
      </c>
      <c r="J217" s="153" t="s">
        <v>1005</v>
      </c>
      <c r="K217" s="150"/>
      <c r="L217" s="153" t="s">
        <v>903</v>
      </c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</row>
    <row r="218" spans="1:29" ht="13.2">
      <c r="A218" s="153" t="str">
        <f ca="1">IFERROR(__xludf.DUMMYFUNCTION("""COMPUTED_VALUE"""),"VANDERBETY SÁ TAVARES")</f>
        <v>VANDERBETY SÁ TAVARES</v>
      </c>
      <c r="B218" s="80" t="s">
        <v>641</v>
      </c>
      <c r="C218" s="153" t="str">
        <f t="shared" ca="1" si="9"/>
        <v>OK</v>
      </c>
      <c r="D218" s="153" t="s">
        <v>928</v>
      </c>
      <c r="E218" s="154">
        <v>47.12</v>
      </c>
      <c r="F218" s="153">
        <v>24348</v>
      </c>
      <c r="G218" s="155">
        <v>45809</v>
      </c>
      <c r="H218" s="156">
        <v>45848</v>
      </c>
      <c r="I218" s="153" t="s">
        <v>126</v>
      </c>
      <c r="J218" s="153" t="s">
        <v>1005</v>
      </c>
      <c r="K218" s="150"/>
      <c r="L218" s="153" t="s">
        <v>928</v>
      </c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</row>
    <row r="219" spans="1:29" ht="13.2">
      <c r="A219" s="153" t="str">
        <f ca="1">IFERROR(__xludf.DUMMYFUNCTION("""COMPUTED_VALUE"""),"VANDESON MONDEGO FLOR")</f>
        <v>VANDESON MONDEGO FLOR</v>
      </c>
      <c r="B219" s="80" t="s">
        <v>641</v>
      </c>
      <c r="C219" s="153" t="str">
        <f t="shared" ca="1" si="9"/>
        <v>OK</v>
      </c>
      <c r="D219" s="153" t="s">
        <v>945</v>
      </c>
      <c r="E219" s="154">
        <v>47.12</v>
      </c>
      <c r="F219" s="153">
        <v>24348</v>
      </c>
      <c r="G219" s="155">
        <v>45809</v>
      </c>
      <c r="H219" s="156">
        <v>45848</v>
      </c>
      <c r="I219" s="153" t="s">
        <v>126</v>
      </c>
      <c r="J219" s="153" t="s">
        <v>1005</v>
      </c>
      <c r="K219" s="150"/>
      <c r="L219" s="153" t="s">
        <v>945</v>
      </c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</row>
    <row r="220" spans="1:29" ht="13.2">
      <c r="A220" s="153" t="str">
        <f ca="1">IFERROR(__xludf.DUMMYFUNCTION("""COMPUTED_VALUE"""),"VANILSON OLIVEIRA VERAS")</f>
        <v>VANILSON OLIVEIRA VERAS</v>
      </c>
      <c r="B220" s="80" t="s">
        <v>641</v>
      </c>
      <c r="C220" s="153" t="str">
        <f t="shared" ca="1" si="9"/>
        <v>OK</v>
      </c>
      <c r="D220" s="153" t="s">
        <v>929</v>
      </c>
      <c r="E220" s="154">
        <v>47.12</v>
      </c>
      <c r="F220" s="153">
        <v>24348</v>
      </c>
      <c r="G220" s="155">
        <v>45809</v>
      </c>
      <c r="H220" s="156">
        <v>45848</v>
      </c>
      <c r="I220" s="153" t="s">
        <v>126</v>
      </c>
      <c r="J220" s="153" t="s">
        <v>1005</v>
      </c>
      <c r="K220" s="150"/>
      <c r="L220" s="153" t="s">
        <v>929</v>
      </c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</row>
    <row r="221" spans="1:29" ht="13.2">
      <c r="A221" s="153" t="str">
        <f ca="1">IFERROR(__xludf.DUMMYFUNCTION("""COMPUTED_VALUE"""),"VICTOR HONORIO")</f>
        <v>VICTOR HONORIO</v>
      </c>
      <c r="B221" s="80" t="s">
        <v>641</v>
      </c>
      <c r="C221" s="153" t="str">
        <f t="shared" ca="1" si="9"/>
        <v>OK</v>
      </c>
      <c r="D221" s="153" t="s">
        <v>1013</v>
      </c>
      <c r="E221" s="154">
        <v>47.12</v>
      </c>
      <c r="F221" s="153">
        <v>24348</v>
      </c>
      <c r="G221" s="155">
        <v>45809</v>
      </c>
      <c r="H221" s="156">
        <v>45848</v>
      </c>
      <c r="I221" s="153" t="s">
        <v>126</v>
      </c>
      <c r="J221" s="153" t="s">
        <v>1005</v>
      </c>
      <c r="K221" s="150"/>
      <c r="L221" s="153" t="s">
        <v>1013</v>
      </c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</row>
    <row r="222" spans="1:29" ht="13.2">
      <c r="A222" s="153" t="str">
        <f ca="1">IFERROR(__xludf.DUMMYFUNCTION("""COMPUTED_VALUE"""),"VICTÓRIA ROCIO PEREIRA")</f>
        <v>VICTÓRIA ROCIO PEREIRA</v>
      </c>
      <c r="B222" s="80" t="s">
        <v>641</v>
      </c>
      <c r="C222" s="153" t="str">
        <f t="shared" ca="1" si="9"/>
        <v>OK</v>
      </c>
      <c r="D222" s="153" t="s">
        <v>1014</v>
      </c>
      <c r="E222" s="154">
        <v>47.12</v>
      </c>
      <c r="F222" s="153">
        <v>24348</v>
      </c>
      <c r="G222" s="155">
        <v>45809</v>
      </c>
      <c r="H222" s="156">
        <v>45848</v>
      </c>
      <c r="I222" s="153" t="s">
        <v>126</v>
      </c>
      <c r="J222" s="153" t="s">
        <v>1005</v>
      </c>
      <c r="K222" s="150"/>
      <c r="L222" s="153" t="s">
        <v>1014</v>
      </c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</row>
    <row r="223" spans="1:29" ht="13.2">
      <c r="A223" s="153" t="str">
        <f ca="1">IFERROR(__xludf.DUMMYFUNCTION("""COMPUTED_VALUE"""),"VICTOR LUCAS LOPES DE LIMA")</f>
        <v>VICTOR LUCAS LOPES DE LIMA</v>
      </c>
      <c r="B223" s="85" t="s">
        <v>648</v>
      </c>
      <c r="C223" s="153" t="str">
        <f t="shared" ca="1" si="9"/>
        <v>OK</v>
      </c>
      <c r="D223" s="153" t="s">
        <v>677</v>
      </c>
      <c r="E223" s="154">
        <v>47.12</v>
      </c>
      <c r="F223" s="153">
        <v>24348</v>
      </c>
      <c r="G223" s="155">
        <v>45809</v>
      </c>
      <c r="H223" s="156">
        <v>45848</v>
      </c>
      <c r="I223" s="153" t="s">
        <v>126</v>
      </c>
      <c r="J223" s="153" t="s">
        <v>1005</v>
      </c>
      <c r="K223" s="150"/>
      <c r="L223" s="153" t="s">
        <v>677</v>
      </c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</row>
    <row r="224" spans="1:29" ht="13.2">
      <c r="A224" s="153" t="str">
        <f ca="1">IFERROR(__xludf.DUMMYFUNCTION("""COMPUTED_VALUE"""),"VINÍCIUS PINTO GALDINO DA SILVA")</f>
        <v>VINÍCIUS PINTO GALDINO DA SILVA</v>
      </c>
      <c r="B224" s="80" t="s">
        <v>641</v>
      </c>
      <c r="C224" s="153" t="str">
        <f t="shared" ca="1" si="9"/>
        <v>OK</v>
      </c>
      <c r="D224" s="153" t="s">
        <v>680</v>
      </c>
      <c r="E224" s="154">
        <v>47.12</v>
      </c>
      <c r="F224" s="153">
        <v>24348</v>
      </c>
      <c r="G224" s="155">
        <v>45809</v>
      </c>
      <c r="H224" s="156">
        <v>45848</v>
      </c>
      <c r="I224" s="153" t="s">
        <v>126</v>
      </c>
      <c r="J224" s="153" t="s">
        <v>1005</v>
      </c>
      <c r="K224" s="150"/>
      <c r="L224" s="153" t="s">
        <v>680</v>
      </c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</row>
    <row r="225" spans="1:29" ht="13.2">
      <c r="A225" s="153" t="str">
        <f ca="1">IFERROR(__xludf.DUMMYFUNCTION("""COMPUTED_VALUE"""),"VITOR DA SILVA MIRANDA")</f>
        <v>VITOR DA SILVA MIRANDA</v>
      </c>
      <c r="B225" s="80" t="s">
        <v>641</v>
      </c>
      <c r="C225" s="153" t="str">
        <f t="shared" ca="1" si="9"/>
        <v>OK</v>
      </c>
      <c r="D225" s="153" t="s">
        <v>566</v>
      </c>
      <c r="E225" s="154">
        <v>47.12</v>
      </c>
      <c r="F225" s="153">
        <v>24348</v>
      </c>
      <c r="G225" s="155">
        <v>45809</v>
      </c>
      <c r="H225" s="156">
        <v>45848</v>
      </c>
      <c r="I225" s="153" t="s">
        <v>126</v>
      </c>
      <c r="J225" s="153" t="s">
        <v>1005</v>
      </c>
      <c r="K225" s="150"/>
      <c r="L225" s="153" t="s">
        <v>566</v>
      </c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</row>
    <row r="226" spans="1:29" ht="13.2">
      <c r="A226" s="153" t="str">
        <f ca="1">IFERROR(__xludf.DUMMYFUNCTION("""COMPUTED_VALUE"""),"VITÓRIA CORRÊA DA SILVA DE SOUZA")</f>
        <v>VITÓRIA CORRÊA DA SILVA DE SOUZA</v>
      </c>
      <c r="B226" s="80" t="s">
        <v>641</v>
      </c>
      <c r="C226" s="153" t="str">
        <f t="shared" ca="1" si="9"/>
        <v>OK</v>
      </c>
      <c r="D226" s="153" t="s">
        <v>692</v>
      </c>
      <c r="E226" s="154">
        <v>47.12</v>
      </c>
      <c r="F226" s="153">
        <v>24348</v>
      </c>
      <c r="G226" s="155">
        <v>45809</v>
      </c>
      <c r="H226" s="156">
        <v>45848</v>
      </c>
      <c r="I226" s="153" t="s">
        <v>126</v>
      </c>
      <c r="J226" s="153" t="s">
        <v>1005</v>
      </c>
      <c r="K226" s="150"/>
      <c r="L226" s="153" t="s">
        <v>692</v>
      </c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</row>
    <row r="227" spans="1:29" ht="13.2">
      <c r="A227" s="153" t="str">
        <f ca="1">IFERROR(__xludf.DUMMYFUNCTION("""COMPUTED_VALUE"""),"VITÓRIA LIMA DE SOUZA")</f>
        <v>VITÓRIA LIMA DE SOUZA</v>
      </c>
      <c r="B227" s="80" t="s">
        <v>641</v>
      </c>
      <c r="C227" s="153" t="s">
        <v>1015</v>
      </c>
      <c r="D227" s="153" t="s">
        <v>1016</v>
      </c>
      <c r="E227" s="154">
        <v>47.12</v>
      </c>
      <c r="F227" s="153">
        <v>24348</v>
      </c>
      <c r="G227" s="155">
        <v>45809</v>
      </c>
      <c r="H227" s="156">
        <v>45848</v>
      </c>
      <c r="I227" s="153" t="s">
        <v>126</v>
      </c>
      <c r="J227" s="153" t="s">
        <v>1005</v>
      </c>
      <c r="K227" s="150"/>
      <c r="L227" s="153" t="s">
        <v>1016</v>
      </c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</row>
    <row r="228" spans="1:29" ht="13.2">
      <c r="A228" s="153" t="str">
        <f ca="1">IFERROR(__xludf.DUMMYFUNCTION("""COMPUTED_VALUE"""),"VITOR MARTINS DE OLIVEIRA MATTOS")</f>
        <v>VITOR MARTINS DE OLIVEIRA MATTOS</v>
      </c>
      <c r="B228" s="80" t="s">
        <v>641</v>
      </c>
      <c r="C228" s="153" t="str">
        <f t="shared" ref="C228:C278" ca="1" si="10">IF(COUNTIF(A:A, D228)&gt;0, "OK", "Incompleto")</f>
        <v>OK</v>
      </c>
      <c r="D228" s="153" t="s">
        <v>682</v>
      </c>
      <c r="E228" s="154">
        <v>47.12</v>
      </c>
      <c r="F228" s="153">
        <v>24348</v>
      </c>
      <c r="G228" s="155">
        <v>45809</v>
      </c>
      <c r="H228" s="156">
        <v>45848</v>
      </c>
      <c r="I228" s="153" t="s">
        <v>126</v>
      </c>
      <c r="J228" s="153" t="s">
        <v>1005</v>
      </c>
      <c r="K228" s="150"/>
      <c r="L228" s="153" t="s">
        <v>682</v>
      </c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</row>
    <row r="229" spans="1:29" ht="13.2">
      <c r="A229" s="153" t="str">
        <f ca="1">IFERROR(__xludf.DUMMYFUNCTION("""COMPUTED_VALUE"""),"WANDERSON DE OLIVEIRA DUTRA")</f>
        <v>WANDERSON DE OLIVEIRA DUTRA</v>
      </c>
      <c r="B229" s="89"/>
      <c r="C229" s="153" t="str">
        <f t="shared" ca="1" si="10"/>
        <v>OK</v>
      </c>
      <c r="D229" s="153" t="s">
        <v>947</v>
      </c>
      <c r="E229" s="154">
        <v>47.12</v>
      </c>
      <c r="F229" s="153">
        <v>24348</v>
      </c>
      <c r="G229" s="155">
        <v>45809</v>
      </c>
      <c r="H229" s="156">
        <v>45848</v>
      </c>
      <c r="I229" s="153" t="s">
        <v>126</v>
      </c>
      <c r="J229" s="153" t="s">
        <v>1005</v>
      </c>
      <c r="K229" s="150"/>
      <c r="L229" s="153" t="s">
        <v>947</v>
      </c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</row>
    <row r="230" spans="1:29" ht="13.2">
      <c r="A230" s="153" t="str">
        <f ca="1">IFERROR(__xludf.DUMMYFUNCTION("""COMPUTED_VALUE"""),"WASHINGTON SANTOS OLIVEIRA DE ASSIS")</f>
        <v>WASHINGTON SANTOS OLIVEIRA DE ASSIS</v>
      </c>
      <c r="B230" s="89"/>
      <c r="C230" s="153" t="str">
        <f t="shared" ca="1" si="10"/>
        <v>OK</v>
      </c>
      <c r="D230" s="153" t="s">
        <v>930</v>
      </c>
      <c r="E230" s="154">
        <v>47.12</v>
      </c>
      <c r="F230" s="153">
        <v>24348</v>
      </c>
      <c r="G230" s="155">
        <v>45809</v>
      </c>
      <c r="H230" s="156">
        <v>45848</v>
      </c>
      <c r="I230" s="153" t="s">
        <v>126</v>
      </c>
      <c r="J230" s="153" t="s">
        <v>1005</v>
      </c>
      <c r="K230" s="150"/>
      <c r="L230" s="153" t="s">
        <v>930</v>
      </c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</row>
    <row r="231" spans="1:29" ht="13.2">
      <c r="A231" s="153" t="str">
        <f ca="1">IFERROR(__xludf.DUMMYFUNCTION("""COMPUTED_VALUE"""),"WELLINGTON CARVALHO PEREIRA")</f>
        <v>WELLINGTON CARVALHO PEREIRA</v>
      </c>
      <c r="B231" s="89"/>
      <c r="C231" s="153" t="str">
        <f t="shared" ca="1" si="10"/>
        <v>OK</v>
      </c>
      <c r="D231" s="153" t="s">
        <v>952</v>
      </c>
      <c r="E231" s="154">
        <v>47.12</v>
      </c>
      <c r="F231" s="153">
        <v>24348</v>
      </c>
      <c r="G231" s="155">
        <v>45809</v>
      </c>
      <c r="H231" s="156">
        <v>45848</v>
      </c>
      <c r="I231" s="153" t="s">
        <v>126</v>
      </c>
      <c r="J231" s="153" t="s">
        <v>1005</v>
      </c>
      <c r="K231" s="150"/>
      <c r="L231" s="153" t="s">
        <v>952</v>
      </c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</row>
    <row r="232" spans="1:29" ht="13.2">
      <c r="A232" s="153" t="str">
        <f ca="1">IFERROR(__xludf.DUMMYFUNCTION("""COMPUTED_VALUE"""),"WELLINGTON DA COSTA OLIVEIRA")</f>
        <v>WELLINGTON DA COSTA OLIVEIRA</v>
      </c>
      <c r="B232" s="89"/>
      <c r="C232" s="153" t="str">
        <f t="shared" ca="1" si="10"/>
        <v>OK</v>
      </c>
      <c r="D232" s="153" t="s">
        <v>1018</v>
      </c>
      <c r="E232" s="154">
        <v>47.12</v>
      </c>
      <c r="F232" s="153">
        <v>24348</v>
      </c>
      <c r="G232" s="155">
        <v>45809</v>
      </c>
      <c r="H232" s="156">
        <v>45848</v>
      </c>
      <c r="I232" s="153" t="s">
        <v>126</v>
      </c>
      <c r="J232" s="153" t="s">
        <v>1005</v>
      </c>
      <c r="K232" s="150"/>
      <c r="L232" s="153" t="s">
        <v>1018</v>
      </c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</row>
    <row r="233" spans="1:29" ht="13.2">
      <c r="A233" s="153" t="str">
        <f ca="1">IFERROR(__xludf.DUMMYFUNCTION("""COMPUTED_VALUE"""),"WILIAN SANTOS DE OLIVEIRA")</f>
        <v>WILIAN SANTOS DE OLIVEIRA</v>
      </c>
      <c r="B233" s="89"/>
      <c r="C233" s="153" t="str">
        <f t="shared" ca="1" si="10"/>
        <v>OK</v>
      </c>
      <c r="D233" s="153" t="s">
        <v>1013</v>
      </c>
      <c r="E233" s="154">
        <v>98.15</v>
      </c>
      <c r="F233" s="153">
        <v>24348</v>
      </c>
      <c r="G233" s="155">
        <v>45809</v>
      </c>
      <c r="H233" s="156">
        <v>45848</v>
      </c>
      <c r="I233" s="153" t="s">
        <v>126</v>
      </c>
      <c r="J233" s="153" t="s">
        <v>1005</v>
      </c>
      <c r="K233" s="150"/>
      <c r="L233" s="153" t="s">
        <v>1013</v>
      </c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</row>
    <row r="234" spans="1:29" ht="13.2">
      <c r="A234" s="153" t="str">
        <f ca="1">IFERROR(__xludf.DUMMYFUNCTION("""COMPUTED_VALUE"""),"WILLIAN WALLACE MONTEIRO MENDONÇA")</f>
        <v>WILLIAN WALLACE MONTEIRO MENDONÇA</v>
      </c>
      <c r="B234" s="89"/>
      <c r="C234" s="153" t="str">
        <f t="shared" ca="1" si="10"/>
        <v>OK</v>
      </c>
      <c r="D234" s="153" t="s">
        <v>925</v>
      </c>
      <c r="E234" s="154">
        <v>55</v>
      </c>
      <c r="F234" s="153">
        <v>24348</v>
      </c>
      <c r="G234" s="155">
        <v>45809</v>
      </c>
      <c r="H234" s="156">
        <v>45848</v>
      </c>
      <c r="I234" s="153" t="s">
        <v>126</v>
      </c>
      <c r="J234" s="153" t="s">
        <v>1005</v>
      </c>
      <c r="K234" s="150"/>
      <c r="L234" s="153" t="s">
        <v>925</v>
      </c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</row>
    <row r="235" spans="1:29" ht="13.2">
      <c r="A235" s="153" t="str">
        <f ca="1">IFERROR(__xludf.DUMMYFUNCTION("""COMPUTED_VALUE"""),"YAN LOPES TEIXEIRA")</f>
        <v>YAN LOPES TEIXEIRA</v>
      </c>
      <c r="B235" s="89"/>
      <c r="C235" s="153" t="str">
        <f t="shared" ca="1" si="10"/>
        <v>OK</v>
      </c>
      <c r="D235" s="153" t="s">
        <v>505</v>
      </c>
      <c r="E235" s="154">
        <v>55</v>
      </c>
      <c r="F235" s="153">
        <v>24348</v>
      </c>
      <c r="G235" s="155">
        <v>45809</v>
      </c>
      <c r="H235" s="156">
        <v>45848</v>
      </c>
      <c r="I235" s="153" t="s">
        <v>126</v>
      </c>
      <c r="J235" s="153" t="s">
        <v>1005</v>
      </c>
      <c r="K235" s="150"/>
      <c r="L235" s="153" t="s">
        <v>505</v>
      </c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</row>
    <row r="236" spans="1:29" ht="13.2">
      <c r="A236" s="153" t="str">
        <f ca="1">IFERROR(__xludf.DUMMYFUNCTION("""COMPUTED_VALUE"""),"")</f>
        <v/>
      </c>
      <c r="B236" s="89"/>
      <c r="C236" s="153" t="str">
        <f t="shared" ca="1" si="10"/>
        <v>OK</v>
      </c>
      <c r="D236" s="153" t="s">
        <v>1012</v>
      </c>
      <c r="E236" s="154">
        <v>55</v>
      </c>
      <c r="F236" s="153">
        <v>24348</v>
      </c>
      <c r="G236" s="155">
        <v>45809</v>
      </c>
      <c r="H236" s="156">
        <v>45848</v>
      </c>
      <c r="I236" s="153" t="s">
        <v>126</v>
      </c>
      <c r="J236" s="153" t="s">
        <v>1005</v>
      </c>
      <c r="K236" s="150"/>
      <c r="L236" s="153" t="s">
        <v>1012</v>
      </c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</row>
    <row r="237" spans="1:29" ht="13.2">
      <c r="A237" s="153"/>
      <c r="B237" s="89"/>
      <c r="C237" s="153" t="str">
        <f t="shared" ca="1" si="10"/>
        <v>OK</v>
      </c>
      <c r="D237" s="153" t="s">
        <v>910</v>
      </c>
      <c r="E237" s="154">
        <v>55</v>
      </c>
      <c r="F237" s="153">
        <v>24348</v>
      </c>
      <c r="G237" s="155">
        <v>45809</v>
      </c>
      <c r="H237" s="156">
        <v>45848</v>
      </c>
      <c r="I237" s="153" t="s">
        <v>126</v>
      </c>
      <c r="J237" s="153" t="s">
        <v>1005</v>
      </c>
      <c r="K237" s="150"/>
      <c r="L237" s="153" t="s">
        <v>910</v>
      </c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</row>
    <row r="238" spans="1:29" ht="13.2">
      <c r="A238" s="153"/>
      <c r="B238" s="89"/>
      <c r="C238" s="153" t="str">
        <f t="shared" ca="1" si="10"/>
        <v>OK</v>
      </c>
      <c r="D238" s="153" t="s">
        <v>903</v>
      </c>
      <c r="E238" s="154">
        <v>55</v>
      </c>
      <c r="F238" s="153">
        <v>24348</v>
      </c>
      <c r="G238" s="155">
        <v>45809</v>
      </c>
      <c r="H238" s="156">
        <v>45848</v>
      </c>
      <c r="I238" s="153" t="s">
        <v>126</v>
      </c>
      <c r="J238" s="153" t="s">
        <v>1005</v>
      </c>
      <c r="K238" s="150"/>
      <c r="L238" s="153" t="s">
        <v>903</v>
      </c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</row>
    <row r="239" spans="1:29" ht="13.2">
      <c r="A239" s="153"/>
      <c r="B239" s="89"/>
      <c r="C239" s="153" t="str">
        <f t="shared" ca="1" si="10"/>
        <v>OK</v>
      </c>
      <c r="D239" s="153" t="s">
        <v>932</v>
      </c>
      <c r="E239" s="154">
        <v>55</v>
      </c>
      <c r="F239" s="153">
        <v>24348</v>
      </c>
      <c r="G239" s="155">
        <v>45809</v>
      </c>
      <c r="H239" s="156">
        <v>45848</v>
      </c>
      <c r="I239" s="153" t="s">
        <v>126</v>
      </c>
      <c r="J239" s="153" t="s">
        <v>1005</v>
      </c>
      <c r="K239" s="150"/>
      <c r="L239" s="153" t="s">
        <v>932</v>
      </c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</row>
    <row r="240" spans="1:29" ht="13.2">
      <c r="A240" s="153"/>
      <c r="B240" s="89"/>
      <c r="C240" s="153" t="str">
        <f t="shared" ca="1" si="10"/>
        <v>OK</v>
      </c>
      <c r="D240" s="153" t="s">
        <v>1010</v>
      </c>
      <c r="E240" s="154">
        <v>55</v>
      </c>
      <c r="F240" s="153">
        <v>24348</v>
      </c>
      <c r="G240" s="155">
        <v>45809</v>
      </c>
      <c r="H240" s="156">
        <v>45848</v>
      </c>
      <c r="I240" s="153" t="s">
        <v>126</v>
      </c>
      <c r="J240" s="153" t="s">
        <v>1005</v>
      </c>
      <c r="K240" s="150"/>
      <c r="L240" s="153" t="s">
        <v>1010</v>
      </c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</row>
    <row r="241" spans="1:29" ht="13.2">
      <c r="A241" s="153"/>
      <c r="B241" s="89"/>
      <c r="C241" s="153" t="str">
        <f t="shared" ca="1" si="10"/>
        <v>OK</v>
      </c>
      <c r="D241" s="153" t="s">
        <v>912</v>
      </c>
      <c r="E241" s="154">
        <v>55</v>
      </c>
      <c r="F241" s="153">
        <v>24348</v>
      </c>
      <c r="G241" s="155">
        <v>45809</v>
      </c>
      <c r="H241" s="156">
        <v>45848</v>
      </c>
      <c r="I241" s="153" t="s">
        <v>126</v>
      </c>
      <c r="J241" s="153" t="s">
        <v>1005</v>
      </c>
      <c r="K241" s="150"/>
      <c r="L241" s="153" t="s">
        <v>912</v>
      </c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</row>
    <row r="242" spans="1:29" ht="13.2">
      <c r="A242" s="153"/>
      <c r="B242" s="89"/>
      <c r="C242" s="153" t="str">
        <f t="shared" ca="1" si="10"/>
        <v>OK</v>
      </c>
      <c r="D242" s="153" t="s">
        <v>913</v>
      </c>
      <c r="E242" s="154">
        <v>55</v>
      </c>
      <c r="F242" s="153">
        <v>24348</v>
      </c>
      <c r="G242" s="155">
        <v>45809</v>
      </c>
      <c r="H242" s="156">
        <v>45848</v>
      </c>
      <c r="I242" s="153" t="s">
        <v>126</v>
      </c>
      <c r="J242" s="153" t="s">
        <v>1005</v>
      </c>
      <c r="K242" s="150"/>
      <c r="L242" s="153" t="s">
        <v>913</v>
      </c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</row>
    <row r="243" spans="1:29" ht="13.2">
      <c r="A243" s="153"/>
      <c r="B243" s="89"/>
      <c r="C243" s="153" t="str">
        <f t="shared" ca="1" si="10"/>
        <v>OK</v>
      </c>
      <c r="D243" s="153" t="s">
        <v>1014</v>
      </c>
      <c r="E243" s="154">
        <v>55</v>
      </c>
      <c r="F243" s="153">
        <v>24348</v>
      </c>
      <c r="G243" s="155">
        <v>45809</v>
      </c>
      <c r="H243" s="156">
        <v>45848</v>
      </c>
      <c r="I243" s="153" t="s">
        <v>126</v>
      </c>
      <c r="J243" s="153" t="s">
        <v>1005</v>
      </c>
      <c r="K243" s="150"/>
      <c r="L243" s="153" t="s">
        <v>1014</v>
      </c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</row>
    <row r="244" spans="1:29" ht="13.2">
      <c r="A244" s="153"/>
      <c r="B244" s="89"/>
      <c r="C244" s="153" t="str">
        <f t="shared" ca="1" si="10"/>
        <v>OK</v>
      </c>
      <c r="D244" s="153" t="s">
        <v>677</v>
      </c>
      <c r="E244" s="154">
        <v>55</v>
      </c>
      <c r="F244" s="153">
        <v>24348</v>
      </c>
      <c r="G244" s="155">
        <v>45809</v>
      </c>
      <c r="H244" s="156">
        <v>45848</v>
      </c>
      <c r="I244" s="153" t="s">
        <v>126</v>
      </c>
      <c r="J244" s="153" t="s">
        <v>1005</v>
      </c>
      <c r="K244" s="150"/>
      <c r="L244" s="153" t="s">
        <v>677</v>
      </c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</row>
    <row r="245" spans="1:29" ht="13.2">
      <c r="A245" s="153"/>
      <c r="B245" s="89"/>
      <c r="C245" s="153" t="str">
        <f t="shared" ca="1" si="10"/>
        <v>OK</v>
      </c>
      <c r="D245" s="153" t="s">
        <v>680</v>
      </c>
      <c r="E245" s="154">
        <v>55</v>
      </c>
      <c r="F245" s="153">
        <v>24348</v>
      </c>
      <c r="G245" s="155">
        <v>45809</v>
      </c>
      <c r="H245" s="156">
        <v>45848</v>
      </c>
      <c r="I245" s="153" t="s">
        <v>126</v>
      </c>
      <c r="J245" s="153" t="s">
        <v>1005</v>
      </c>
      <c r="K245" s="150"/>
      <c r="L245" s="153" t="s">
        <v>680</v>
      </c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</row>
    <row r="246" spans="1:29" ht="13.2">
      <c r="A246" s="153"/>
      <c r="B246" s="89"/>
      <c r="C246" s="153" t="str">
        <f t="shared" ca="1" si="10"/>
        <v>OK</v>
      </c>
      <c r="D246" s="153" t="s">
        <v>566</v>
      </c>
      <c r="E246" s="154">
        <v>55</v>
      </c>
      <c r="F246" s="153">
        <v>24348</v>
      </c>
      <c r="G246" s="155">
        <v>45809</v>
      </c>
      <c r="H246" s="156">
        <v>45848</v>
      </c>
      <c r="I246" s="153" t="s">
        <v>126</v>
      </c>
      <c r="J246" s="153" t="s">
        <v>1005</v>
      </c>
      <c r="K246" s="150"/>
      <c r="L246" s="153" t="s">
        <v>566</v>
      </c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</row>
    <row r="247" spans="1:29" ht="13.2">
      <c r="A247" s="153"/>
      <c r="B247" s="89"/>
      <c r="C247" s="153" t="str">
        <f t="shared" ca="1" si="10"/>
        <v>OK</v>
      </c>
      <c r="D247" s="153" t="s">
        <v>692</v>
      </c>
      <c r="E247" s="154">
        <v>55</v>
      </c>
      <c r="F247" s="153">
        <v>24348</v>
      </c>
      <c r="G247" s="155">
        <v>45809</v>
      </c>
      <c r="H247" s="156">
        <v>45848</v>
      </c>
      <c r="I247" s="153" t="s">
        <v>126</v>
      </c>
      <c r="J247" s="153" t="s">
        <v>1005</v>
      </c>
      <c r="K247" s="150"/>
      <c r="L247" s="153" t="s">
        <v>692</v>
      </c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</row>
    <row r="248" spans="1:29" ht="13.2">
      <c r="A248" s="153"/>
      <c r="B248" s="89"/>
      <c r="C248" s="153" t="str">
        <f t="shared" ca="1" si="10"/>
        <v>OK</v>
      </c>
      <c r="D248" s="153" t="s">
        <v>1018</v>
      </c>
      <c r="E248" s="154">
        <v>55</v>
      </c>
      <c r="F248" s="153">
        <v>24348</v>
      </c>
      <c r="G248" s="155">
        <v>45809</v>
      </c>
      <c r="H248" s="156">
        <v>45848</v>
      </c>
      <c r="I248" s="153" t="s">
        <v>126</v>
      </c>
      <c r="J248" s="153" t="s">
        <v>1005</v>
      </c>
      <c r="K248" s="150"/>
      <c r="L248" s="153" t="s">
        <v>1018</v>
      </c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</row>
    <row r="249" spans="1:29" ht="13.2">
      <c r="A249" s="153"/>
      <c r="B249" s="89"/>
      <c r="C249" s="153" t="str">
        <f t="shared" ca="1" si="10"/>
        <v>OK</v>
      </c>
      <c r="D249" s="153" t="s">
        <v>917</v>
      </c>
      <c r="E249" s="154">
        <v>55</v>
      </c>
      <c r="F249" s="153">
        <v>24348</v>
      </c>
      <c r="G249" s="155">
        <v>45809</v>
      </c>
      <c r="H249" s="156">
        <v>45848</v>
      </c>
      <c r="I249" s="153" t="s">
        <v>126</v>
      </c>
      <c r="J249" s="153" t="s">
        <v>1005</v>
      </c>
      <c r="K249" s="150"/>
      <c r="L249" s="153" t="s">
        <v>917</v>
      </c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</row>
    <row r="250" spans="1:29" ht="13.2">
      <c r="A250" s="153"/>
      <c r="B250" s="89"/>
      <c r="C250" s="153" t="str">
        <f t="shared" ca="1" si="10"/>
        <v>OK</v>
      </c>
      <c r="D250" s="153" t="s">
        <v>1008</v>
      </c>
      <c r="E250" s="154">
        <v>55</v>
      </c>
      <c r="F250" s="153">
        <v>24348</v>
      </c>
      <c r="G250" s="155">
        <v>45809</v>
      </c>
      <c r="H250" s="156">
        <v>45848</v>
      </c>
      <c r="I250" s="153" t="s">
        <v>126</v>
      </c>
      <c r="J250" s="153" t="s">
        <v>1005</v>
      </c>
      <c r="K250" s="150"/>
      <c r="L250" s="153" t="s">
        <v>1008</v>
      </c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</row>
    <row r="251" spans="1:29" ht="13.2">
      <c r="A251" s="153"/>
      <c r="B251" s="89"/>
      <c r="C251" s="153" t="str">
        <f t="shared" ca="1" si="10"/>
        <v>OK</v>
      </c>
      <c r="D251" s="153" t="s">
        <v>1006</v>
      </c>
      <c r="E251" s="154">
        <v>55</v>
      </c>
      <c r="F251" s="153">
        <v>24348</v>
      </c>
      <c r="G251" s="155">
        <v>45809</v>
      </c>
      <c r="H251" s="156">
        <v>45848</v>
      </c>
      <c r="I251" s="153" t="s">
        <v>126</v>
      </c>
      <c r="J251" s="153" t="s">
        <v>1005</v>
      </c>
      <c r="K251" s="150"/>
      <c r="L251" s="153" t="s">
        <v>1006</v>
      </c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</row>
    <row r="252" spans="1:29" ht="13.2">
      <c r="A252" s="153"/>
      <c r="B252" s="89"/>
      <c r="C252" s="153" t="str">
        <f t="shared" ca="1" si="10"/>
        <v>OK</v>
      </c>
      <c r="D252" s="153" t="s">
        <v>952</v>
      </c>
      <c r="E252" s="154">
        <v>55</v>
      </c>
      <c r="F252" s="153">
        <v>24348</v>
      </c>
      <c r="G252" s="155">
        <v>45809</v>
      </c>
      <c r="H252" s="156">
        <v>45848</v>
      </c>
      <c r="I252" s="153" t="s">
        <v>126</v>
      </c>
      <c r="J252" s="153" t="s">
        <v>1005</v>
      </c>
      <c r="K252" s="150"/>
      <c r="L252" s="153" t="s">
        <v>952</v>
      </c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</row>
    <row r="253" spans="1:29" ht="13.2">
      <c r="A253" s="153"/>
      <c r="B253" s="89"/>
      <c r="C253" s="153" t="str">
        <f t="shared" ca="1" si="10"/>
        <v>OK</v>
      </c>
      <c r="D253" s="153" t="s">
        <v>968</v>
      </c>
      <c r="E253" s="154">
        <v>55</v>
      </c>
      <c r="F253" s="153">
        <v>24348</v>
      </c>
      <c r="G253" s="155">
        <v>45809</v>
      </c>
      <c r="H253" s="156">
        <v>45848</v>
      </c>
      <c r="I253" s="153" t="s">
        <v>126</v>
      </c>
      <c r="J253" s="153" t="s">
        <v>1005</v>
      </c>
      <c r="K253" s="150"/>
      <c r="L253" s="153" t="s">
        <v>968</v>
      </c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</row>
    <row r="254" spans="1:29" ht="13.2">
      <c r="A254" s="153"/>
      <c r="B254" s="89"/>
      <c r="C254" s="153" t="str">
        <f t="shared" ca="1" si="10"/>
        <v>OK</v>
      </c>
      <c r="D254" s="153" t="s">
        <v>1011</v>
      </c>
      <c r="E254" s="154">
        <v>55</v>
      </c>
      <c r="F254" s="153">
        <v>24348</v>
      </c>
      <c r="G254" s="155">
        <v>45809</v>
      </c>
      <c r="H254" s="156">
        <v>45848</v>
      </c>
      <c r="I254" s="153" t="s">
        <v>126</v>
      </c>
      <c r="J254" s="153" t="s">
        <v>1005</v>
      </c>
      <c r="K254" s="150"/>
      <c r="L254" s="153" t="s">
        <v>1011</v>
      </c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</row>
    <row r="255" spans="1:29" ht="13.2">
      <c r="A255" s="153"/>
      <c r="B255" s="89"/>
      <c r="C255" s="153" t="str">
        <f t="shared" ca="1" si="10"/>
        <v>OK</v>
      </c>
      <c r="D255" s="153" t="s">
        <v>924</v>
      </c>
      <c r="E255" s="154">
        <v>55</v>
      </c>
      <c r="F255" s="153">
        <v>24348</v>
      </c>
      <c r="G255" s="155">
        <v>45809</v>
      </c>
      <c r="H255" s="156">
        <v>45848</v>
      </c>
      <c r="I255" s="153" t="s">
        <v>126</v>
      </c>
      <c r="J255" s="153" t="s">
        <v>1005</v>
      </c>
      <c r="K255" s="150"/>
      <c r="L255" s="153" t="s">
        <v>924</v>
      </c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</row>
    <row r="256" spans="1:29" ht="13.2">
      <c r="A256" s="153"/>
      <c r="B256" s="89"/>
      <c r="C256" s="153" t="str">
        <f t="shared" ca="1" si="10"/>
        <v>OK</v>
      </c>
      <c r="D256" s="153" t="s">
        <v>416</v>
      </c>
      <c r="E256" s="154">
        <v>55</v>
      </c>
      <c r="F256" s="153">
        <v>24348</v>
      </c>
      <c r="G256" s="155">
        <v>45809</v>
      </c>
      <c r="H256" s="156">
        <v>45848</v>
      </c>
      <c r="I256" s="153" t="s">
        <v>126</v>
      </c>
      <c r="J256" s="153" t="s">
        <v>1005</v>
      </c>
      <c r="K256" s="150"/>
      <c r="L256" s="153" t="s">
        <v>1009</v>
      </c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</row>
    <row r="257" spans="1:29" ht="13.2">
      <c r="A257" s="153"/>
      <c r="B257" s="89"/>
      <c r="C257" s="153" t="str">
        <f t="shared" ca="1" si="10"/>
        <v>OK</v>
      </c>
      <c r="D257" s="153" t="s">
        <v>691</v>
      </c>
      <c r="E257" s="154">
        <v>55</v>
      </c>
      <c r="F257" s="153">
        <v>24348</v>
      </c>
      <c r="G257" s="155">
        <v>45809</v>
      </c>
      <c r="H257" s="156">
        <v>45848</v>
      </c>
      <c r="I257" s="153" t="s">
        <v>126</v>
      </c>
      <c r="J257" s="153" t="s">
        <v>1005</v>
      </c>
      <c r="K257" s="150"/>
      <c r="L257" s="153" t="s">
        <v>691</v>
      </c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</row>
    <row r="258" spans="1:29" ht="13.2">
      <c r="A258" s="153"/>
      <c r="B258" s="89"/>
      <c r="C258" s="153" t="str">
        <f t="shared" ca="1" si="10"/>
        <v>OK</v>
      </c>
      <c r="D258" s="153" t="s">
        <v>690</v>
      </c>
      <c r="E258" s="154">
        <v>55</v>
      </c>
      <c r="F258" s="153">
        <v>24348</v>
      </c>
      <c r="G258" s="155">
        <v>45809</v>
      </c>
      <c r="H258" s="156">
        <v>45848</v>
      </c>
      <c r="I258" s="153" t="s">
        <v>126</v>
      </c>
      <c r="J258" s="153" t="s">
        <v>1005</v>
      </c>
      <c r="K258" s="150"/>
      <c r="L258" s="153" t="s">
        <v>690</v>
      </c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</row>
    <row r="259" spans="1:29" ht="13.2">
      <c r="A259" s="153"/>
      <c r="B259" s="89"/>
      <c r="C259" s="153" t="str">
        <f t="shared" ca="1" si="10"/>
        <v>OK</v>
      </c>
      <c r="D259" s="153" t="s">
        <v>679</v>
      </c>
      <c r="E259" s="154">
        <v>55</v>
      </c>
      <c r="F259" s="153">
        <v>24348</v>
      </c>
      <c r="G259" s="155">
        <v>45809</v>
      </c>
      <c r="H259" s="156">
        <v>45848</v>
      </c>
      <c r="I259" s="153" t="s">
        <v>126</v>
      </c>
      <c r="J259" s="153" t="s">
        <v>1005</v>
      </c>
      <c r="K259" s="150"/>
      <c r="L259" s="153" t="s">
        <v>679</v>
      </c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</row>
    <row r="260" spans="1:29" ht="13.2">
      <c r="A260" s="153"/>
      <c r="B260" s="89"/>
      <c r="C260" s="153" t="str">
        <f t="shared" ca="1" si="10"/>
        <v>OK</v>
      </c>
      <c r="D260" s="153" t="s">
        <v>689</v>
      </c>
      <c r="E260" s="154">
        <v>55</v>
      </c>
      <c r="F260" s="153">
        <v>24348</v>
      </c>
      <c r="G260" s="155">
        <v>45809</v>
      </c>
      <c r="H260" s="156">
        <v>45848</v>
      </c>
      <c r="I260" s="153" t="s">
        <v>126</v>
      </c>
      <c r="J260" s="153" t="s">
        <v>1005</v>
      </c>
      <c r="K260" s="150"/>
      <c r="L260" s="153" t="s">
        <v>689</v>
      </c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</row>
    <row r="261" spans="1:29" ht="13.2">
      <c r="A261" s="153"/>
      <c r="B261" s="89"/>
      <c r="C261" s="153" t="str">
        <f t="shared" ca="1" si="10"/>
        <v>OK</v>
      </c>
      <c r="D261" s="153" t="s">
        <v>1019</v>
      </c>
      <c r="E261" s="154">
        <v>55</v>
      </c>
      <c r="F261" s="153">
        <v>24348</v>
      </c>
      <c r="G261" s="155">
        <v>45809</v>
      </c>
      <c r="H261" s="156">
        <v>45848</v>
      </c>
      <c r="I261" s="153" t="s">
        <v>126</v>
      </c>
      <c r="J261" s="153" t="s">
        <v>1005</v>
      </c>
      <c r="K261" s="150"/>
      <c r="L261" s="153" t="s">
        <v>1019</v>
      </c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</row>
    <row r="262" spans="1:29" ht="13.2">
      <c r="A262" s="153"/>
      <c r="B262" s="89"/>
      <c r="C262" s="153" t="str">
        <f t="shared" ca="1" si="10"/>
        <v>OK</v>
      </c>
      <c r="D262" s="153" t="s">
        <v>928</v>
      </c>
      <c r="E262" s="154">
        <v>55</v>
      </c>
      <c r="F262" s="153">
        <v>24348</v>
      </c>
      <c r="G262" s="155">
        <v>45809</v>
      </c>
      <c r="H262" s="156">
        <v>45848</v>
      </c>
      <c r="I262" s="153" t="s">
        <v>126</v>
      </c>
      <c r="J262" s="153" t="s">
        <v>1005</v>
      </c>
      <c r="K262" s="150"/>
      <c r="L262" s="153" t="s">
        <v>928</v>
      </c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</row>
    <row r="263" spans="1:29" ht="13.2">
      <c r="A263" s="153"/>
      <c r="B263" s="89"/>
      <c r="C263" s="153" t="str">
        <f t="shared" ca="1" si="10"/>
        <v>OK</v>
      </c>
      <c r="D263" s="153" t="s">
        <v>929</v>
      </c>
      <c r="E263" s="154">
        <v>55</v>
      </c>
      <c r="F263" s="153">
        <v>24348</v>
      </c>
      <c r="G263" s="155">
        <v>45809</v>
      </c>
      <c r="H263" s="156">
        <v>45848</v>
      </c>
      <c r="I263" s="153" t="s">
        <v>126</v>
      </c>
      <c r="J263" s="153" t="s">
        <v>1005</v>
      </c>
      <c r="K263" s="150"/>
      <c r="L263" s="153" t="s">
        <v>929</v>
      </c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</row>
    <row r="264" spans="1:29" ht="13.2">
      <c r="A264" s="153"/>
      <c r="B264" s="89"/>
      <c r="C264" s="153" t="str">
        <f t="shared" ca="1" si="10"/>
        <v>OK</v>
      </c>
      <c r="D264" s="153" t="s">
        <v>1007</v>
      </c>
      <c r="E264" s="154">
        <v>55</v>
      </c>
      <c r="F264" s="153">
        <v>24348</v>
      </c>
      <c r="G264" s="155">
        <v>45809</v>
      </c>
      <c r="H264" s="156">
        <v>45848</v>
      </c>
      <c r="I264" s="153" t="s">
        <v>126</v>
      </c>
      <c r="J264" s="153" t="s">
        <v>1005</v>
      </c>
      <c r="K264" s="150"/>
      <c r="L264" s="153" t="s">
        <v>1007</v>
      </c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</row>
    <row r="265" spans="1:29" ht="13.2">
      <c r="A265" s="153"/>
      <c r="B265" s="89"/>
      <c r="C265" s="153" t="str">
        <f t="shared" ca="1" si="10"/>
        <v>OK</v>
      </c>
      <c r="D265" s="153" t="s">
        <v>947</v>
      </c>
      <c r="E265" s="154">
        <v>55</v>
      </c>
      <c r="F265" s="153">
        <v>24348</v>
      </c>
      <c r="G265" s="155">
        <v>45809</v>
      </c>
      <c r="H265" s="156">
        <v>45848</v>
      </c>
      <c r="I265" s="153" t="s">
        <v>126</v>
      </c>
      <c r="J265" s="153" t="s">
        <v>1005</v>
      </c>
      <c r="K265" s="150"/>
      <c r="L265" s="153" t="s">
        <v>947</v>
      </c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</row>
    <row r="266" spans="1:29" ht="13.2">
      <c r="A266" s="153"/>
      <c r="B266" s="89"/>
      <c r="C266" s="153" t="str">
        <f t="shared" ca="1" si="10"/>
        <v>Incompleto</v>
      </c>
      <c r="D266" s="153" t="s">
        <v>1022</v>
      </c>
      <c r="E266" s="154">
        <v>720</v>
      </c>
      <c r="F266" s="153">
        <v>24650</v>
      </c>
      <c r="G266" s="155">
        <v>45839</v>
      </c>
      <c r="H266" s="156">
        <v>45879</v>
      </c>
      <c r="I266" s="153" t="s">
        <v>126</v>
      </c>
      <c r="J266" s="153" t="s">
        <v>1005</v>
      </c>
      <c r="K266" s="150"/>
      <c r="L266" s="153" t="s">
        <v>1022</v>
      </c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</row>
    <row r="267" spans="1:29" ht="13.2">
      <c r="A267" s="153"/>
      <c r="B267" s="89"/>
      <c r="C267" s="153" t="str">
        <f t="shared" ca="1" si="10"/>
        <v>OK</v>
      </c>
      <c r="D267" s="153" t="s">
        <v>1007</v>
      </c>
      <c r="E267" s="154">
        <v>125.56</v>
      </c>
      <c r="F267" s="153">
        <v>24650</v>
      </c>
      <c r="G267" s="155">
        <v>45839</v>
      </c>
      <c r="H267" s="156">
        <v>45879</v>
      </c>
      <c r="I267" s="153" t="s">
        <v>126</v>
      </c>
      <c r="J267" s="153" t="s">
        <v>1005</v>
      </c>
      <c r="K267" s="150"/>
      <c r="L267" s="153" t="s">
        <v>1007</v>
      </c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</row>
    <row r="268" spans="1:29" ht="13.2">
      <c r="A268" s="153"/>
      <c r="B268" s="89"/>
      <c r="C268" s="153" t="str">
        <f t="shared" ca="1" si="10"/>
        <v>OK</v>
      </c>
      <c r="D268" s="153" t="s">
        <v>1023</v>
      </c>
      <c r="E268" s="154">
        <v>125.56</v>
      </c>
      <c r="F268" s="153">
        <v>24650</v>
      </c>
      <c r="G268" s="155">
        <v>45839</v>
      </c>
      <c r="H268" s="156">
        <v>45879</v>
      </c>
      <c r="I268" s="153" t="s">
        <v>126</v>
      </c>
      <c r="J268" s="153" t="s">
        <v>1005</v>
      </c>
      <c r="K268" s="150"/>
      <c r="L268" s="153" t="s">
        <v>1023</v>
      </c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</row>
    <row r="269" spans="1:29" ht="13.2">
      <c r="A269" s="153"/>
      <c r="B269" s="89"/>
      <c r="C269" s="153" t="str">
        <f t="shared" ca="1" si="10"/>
        <v>OK</v>
      </c>
      <c r="D269" s="153" t="s">
        <v>150</v>
      </c>
      <c r="E269" s="154">
        <v>125.56</v>
      </c>
      <c r="F269" s="153">
        <v>24650</v>
      </c>
      <c r="G269" s="155">
        <v>45839</v>
      </c>
      <c r="H269" s="156">
        <v>45879</v>
      </c>
      <c r="I269" s="153" t="s">
        <v>126</v>
      </c>
      <c r="J269" s="153" t="s">
        <v>1005</v>
      </c>
      <c r="K269" s="150"/>
      <c r="L269" s="153" t="s">
        <v>1024</v>
      </c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</row>
    <row r="270" spans="1:29" ht="13.2">
      <c r="A270" s="153"/>
      <c r="B270" s="89"/>
      <c r="C270" s="153" t="str">
        <f t="shared" ca="1" si="10"/>
        <v>OK</v>
      </c>
      <c r="D270" s="153" t="s">
        <v>945</v>
      </c>
      <c r="E270" s="154">
        <v>125.56</v>
      </c>
      <c r="F270" s="153">
        <v>24650</v>
      </c>
      <c r="G270" s="155">
        <v>45839</v>
      </c>
      <c r="H270" s="156">
        <v>45879</v>
      </c>
      <c r="I270" s="153" t="s">
        <v>126</v>
      </c>
      <c r="J270" s="153" t="s">
        <v>1005</v>
      </c>
      <c r="K270" s="150"/>
      <c r="L270" s="153" t="s">
        <v>945</v>
      </c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</row>
    <row r="271" spans="1:29" ht="13.2">
      <c r="A271" s="153"/>
      <c r="B271" s="89"/>
      <c r="C271" s="153" t="str">
        <f t="shared" ca="1" si="10"/>
        <v>OK</v>
      </c>
      <c r="D271" s="153" t="s">
        <v>916</v>
      </c>
      <c r="E271" s="154">
        <v>125.56</v>
      </c>
      <c r="F271" s="153">
        <v>24650</v>
      </c>
      <c r="G271" s="155">
        <v>45839</v>
      </c>
      <c r="H271" s="156">
        <v>45879</v>
      </c>
      <c r="I271" s="153" t="s">
        <v>126</v>
      </c>
      <c r="J271" s="153" t="s">
        <v>1005</v>
      </c>
      <c r="K271" s="150"/>
      <c r="L271" s="153" t="s">
        <v>916</v>
      </c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</row>
    <row r="272" spans="1:29" ht="13.2">
      <c r="A272" s="153"/>
      <c r="B272" s="89"/>
      <c r="C272" s="153" t="str">
        <f t="shared" ca="1" si="10"/>
        <v>OK</v>
      </c>
      <c r="D272" s="153" t="s">
        <v>233</v>
      </c>
      <c r="E272" s="154">
        <v>125.56</v>
      </c>
      <c r="F272" s="153">
        <v>24650</v>
      </c>
      <c r="G272" s="155">
        <v>45839</v>
      </c>
      <c r="H272" s="156">
        <v>45879</v>
      </c>
      <c r="I272" s="153" t="s">
        <v>126</v>
      </c>
      <c r="J272" s="153" t="s">
        <v>1005</v>
      </c>
      <c r="K272" s="150"/>
      <c r="L272" s="153" t="s">
        <v>1025</v>
      </c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</row>
    <row r="273" spans="1:29" ht="13.2">
      <c r="A273" s="153"/>
      <c r="B273" s="89"/>
      <c r="C273" s="153" t="str">
        <f t="shared" ca="1" si="10"/>
        <v>OK</v>
      </c>
      <c r="D273" s="153" t="s">
        <v>947</v>
      </c>
      <c r="E273" s="154">
        <v>125.56</v>
      </c>
      <c r="F273" s="153">
        <v>24650</v>
      </c>
      <c r="G273" s="155">
        <v>45839</v>
      </c>
      <c r="H273" s="156">
        <v>45879</v>
      </c>
      <c r="I273" s="153" t="s">
        <v>126</v>
      </c>
      <c r="J273" s="153" t="s">
        <v>1005</v>
      </c>
      <c r="K273" s="150"/>
      <c r="L273" s="153" t="s">
        <v>947</v>
      </c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</row>
    <row r="274" spans="1:29" ht="13.2">
      <c r="A274" s="153"/>
      <c r="B274" s="89"/>
      <c r="C274" s="153" t="str">
        <f t="shared" ca="1" si="10"/>
        <v>OK</v>
      </c>
      <c r="D274" s="153" t="s">
        <v>444</v>
      </c>
      <c r="E274" s="154">
        <v>47.12</v>
      </c>
      <c r="F274" s="153">
        <v>24650</v>
      </c>
      <c r="G274" s="155">
        <v>45839</v>
      </c>
      <c r="H274" s="156">
        <v>45879</v>
      </c>
      <c r="I274" s="153" t="s">
        <v>126</v>
      </c>
      <c r="J274" s="153" t="s">
        <v>1005</v>
      </c>
      <c r="K274" s="150"/>
      <c r="L274" s="153" t="s">
        <v>1026</v>
      </c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</row>
    <row r="275" spans="1:29" ht="13.2">
      <c r="A275" s="153"/>
      <c r="B275" s="89"/>
      <c r="C275" s="153" t="str">
        <f t="shared" ca="1" si="10"/>
        <v>OK</v>
      </c>
      <c r="D275" s="153" t="s">
        <v>251</v>
      </c>
      <c r="E275" s="154">
        <v>47.12</v>
      </c>
      <c r="F275" s="153">
        <v>24650</v>
      </c>
      <c r="G275" s="155">
        <v>45839</v>
      </c>
      <c r="H275" s="156">
        <v>45879</v>
      </c>
      <c r="I275" s="153" t="s">
        <v>126</v>
      </c>
      <c r="J275" s="153" t="s">
        <v>1005</v>
      </c>
      <c r="K275" s="150"/>
      <c r="L275" s="153" t="s">
        <v>965</v>
      </c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</row>
    <row r="276" spans="1:29" ht="13.2">
      <c r="A276" s="153"/>
      <c r="B276" s="89"/>
      <c r="C276" s="153" t="str">
        <f t="shared" ca="1" si="10"/>
        <v>OK</v>
      </c>
      <c r="D276" s="153" t="s">
        <v>693</v>
      </c>
      <c r="E276" s="154">
        <v>47.12</v>
      </c>
      <c r="F276" s="153">
        <v>24650</v>
      </c>
      <c r="G276" s="155">
        <v>45839</v>
      </c>
      <c r="H276" s="156">
        <v>45879</v>
      </c>
      <c r="I276" s="153" t="s">
        <v>126</v>
      </c>
      <c r="J276" s="153" t="s">
        <v>1005</v>
      </c>
      <c r="K276" s="150"/>
      <c r="L276" s="153" t="s">
        <v>693</v>
      </c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</row>
    <row r="277" spans="1:29" ht="13.2">
      <c r="A277" s="153"/>
      <c r="B277" s="89"/>
      <c r="C277" s="153" t="str">
        <f t="shared" ca="1" si="10"/>
        <v>OK</v>
      </c>
      <c r="D277" s="153" t="s">
        <v>683</v>
      </c>
      <c r="E277" s="154">
        <v>47.12</v>
      </c>
      <c r="F277" s="153">
        <v>24650</v>
      </c>
      <c r="G277" s="155">
        <v>45839</v>
      </c>
      <c r="H277" s="156">
        <v>45879</v>
      </c>
      <c r="I277" s="153" t="s">
        <v>126</v>
      </c>
      <c r="J277" s="153" t="s">
        <v>1005</v>
      </c>
      <c r="K277" s="150"/>
      <c r="L277" s="153" t="s">
        <v>683</v>
      </c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</row>
    <row r="278" spans="1:29" ht="13.2">
      <c r="A278" s="153"/>
      <c r="B278" s="89"/>
      <c r="C278" s="153" t="str">
        <f t="shared" ca="1" si="10"/>
        <v>OK</v>
      </c>
      <c r="D278" s="153" t="s">
        <v>538</v>
      </c>
      <c r="E278" s="154">
        <v>47.12</v>
      </c>
      <c r="F278" s="153">
        <v>24650</v>
      </c>
      <c r="G278" s="155">
        <v>45839</v>
      </c>
      <c r="H278" s="156">
        <v>45879</v>
      </c>
      <c r="I278" s="153" t="s">
        <v>126</v>
      </c>
      <c r="J278" s="153" t="s">
        <v>1005</v>
      </c>
      <c r="K278" s="150"/>
      <c r="L278" s="153" t="s">
        <v>538</v>
      </c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</row>
    <row r="279" spans="1:29" ht="13.2">
      <c r="A279" s="153"/>
      <c r="B279" s="89"/>
      <c r="C279" s="153" t="s">
        <v>1015</v>
      </c>
      <c r="D279" s="153" t="s">
        <v>1027</v>
      </c>
      <c r="E279" s="154">
        <v>47.12</v>
      </c>
      <c r="F279" s="153">
        <v>24650</v>
      </c>
      <c r="G279" s="155">
        <v>45839</v>
      </c>
      <c r="H279" s="156">
        <v>45879</v>
      </c>
      <c r="I279" s="153" t="s">
        <v>126</v>
      </c>
      <c r="J279" s="153" t="s">
        <v>1005</v>
      </c>
      <c r="K279" s="150"/>
      <c r="L279" s="153" t="s">
        <v>1027</v>
      </c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</row>
    <row r="280" spans="1:29" ht="13.2">
      <c r="A280" s="153"/>
      <c r="B280" s="89"/>
      <c r="C280" s="153" t="str">
        <f t="shared" ref="C280:C534" ca="1" si="11">IF(COUNTIF(A:A, D280)&gt;0, "OK", "Incompleto")</f>
        <v>OK</v>
      </c>
      <c r="D280" s="153" t="s">
        <v>1023</v>
      </c>
      <c r="E280" s="154">
        <v>47.12</v>
      </c>
      <c r="F280" s="153">
        <v>24650</v>
      </c>
      <c r="G280" s="155">
        <v>45839</v>
      </c>
      <c r="H280" s="156">
        <v>45879</v>
      </c>
      <c r="I280" s="153" t="s">
        <v>126</v>
      </c>
      <c r="J280" s="153" t="s">
        <v>1005</v>
      </c>
      <c r="K280" s="150"/>
      <c r="L280" s="153" t="s">
        <v>1023</v>
      </c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</row>
    <row r="281" spans="1:29" ht="13.2">
      <c r="A281" s="153"/>
      <c r="B281" s="89"/>
      <c r="C281" s="153" t="str">
        <f t="shared" ca="1" si="11"/>
        <v>OK</v>
      </c>
      <c r="D281" s="153" t="s">
        <v>1028</v>
      </c>
      <c r="E281" s="154">
        <v>47.12</v>
      </c>
      <c r="F281" s="153">
        <v>24650</v>
      </c>
      <c r="G281" s="155">
        <v>45839</v>
      </c>
      <c r="H281" s="156">
        <v>45879</v>
      </c>
      <c r="I281" s="153" t="s">
        <v>126</v>
      </c>
      <c r="J281" s="153" t="s">
        <v>1005</v>
      </c>
      <c r="K281" s="150"/>
      <c r="L281" s="153" t="s">
        <v>1028</v>
      </c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</row>
    <row r="282" spans="1:29" ht="13.2">
      <c r="A282" s="153"/>
      <c r="B282" s="89"/>
      <c r="C282" s="153" t="str">
        <f t="shared" ca="1" si="11"/>
        <v>OK</v>
      </c>
      <c r="D282" s="153" t="s">
        <v>949</v>
      </c>
      <c r="E282" s="154">
        <v>47.12</v>
      </c>
      <c r="F282" s="153">
        <v>24650</v>
      </c>
      <c r="G282" s="155">
        <v>45839</v>
      </c>
      <c r="H282" s="156">
        <v>45879</v>
      </c>
      <c r="I282" s="153" t="s">
        <v>126</v>
      </c>
      <c r="J282" s="153" t="s">
        <v>1005</v>
      </c>
      <c r="K282" s="150"/>
      <c r="L282" s="153" t="s">
        <v>949</v>
      </c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</row>
    <row r="283" spans="1:29" ht="13.2">
      <c r="A283" s="153"/>
      <c r="B283" s="89"/>
      <c r="C283" s="153" t="str">
        <f t="shared" ca="1" si="11"/>
        <v>OK</v>
      </c>
      <c r="D283" s="153" t="s">
        <v>500</v>
      </c>
      <c r="E283" s="154">
        <v>47.12</v>
      </c>
      <c r="F283" s="153">
        <v>24650</v>
      </c>
      <c r="G283" s="155">
        <v>45839</v>
      </c>
      <c r="H283" s="156">
        <v>45879</v>
      </c>
      <c r="I283" s="153" t="s">
        <v>126</v>
      </c>
      <c r="J283" s="153" t="s">
        <v>1005</v>
      </c>
      <c r="K283" s="150"/>
      <c r="L283" s="153" t="s">
        <v>500</v>
      </c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</row>
    <row r="284" spans="1:29" ht="13.2">
      <c r="A284" s="153"/>
      <c r="B284" s="89"/>
      <c r="C284" s="153" t="str">
        <f t="shared" ca="1" si="11"/>
        <v>OK</v>
      </c>
      <c r="D284" s="153" t="s">
        <v>559</v>
      </c>
      <c r="E284" s="154">
        <v>47.12</v>
      </c>
      <c r="F284" s="153">
        <v>24650</v>
      </c>
      <c r="G284" s="155">
        <v>45839</v>
      </c>
      <c r="H284" s="156">
        <v>45879</v>
      </c>
      <c r="I284" s="153" t="s">
        <v>126</v>
      </c>
      <c r="J284" s="153" t="s">
        <v>1005</v>
      </c>
      <c r="K284" s="150"/>
      <c r="L284" s="153" t="s">
        <v>559</v>
      </c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</row>
    <row r="285" spans="1:29" ht="13.2">
      <c r="A285" s="153"/>
      <c r="B285" s="89"/>
      <c r="C285" s="153" t="str">
        <f t="shared" ca="1" si="11"/>
        <v>OK</v>
      </c>
      <c r="D285" s="153" t="s">
        <v>494</v>
      </c>
      <c r="E285" s="154">
        <v>47.12</v>
      </c>
      <c r="F285" s="153">
        <v>24650</v>
      </c>
      <c r="G285" s="155">
        <v>45839</v>
      </c>
      <c r="H285" s="156">
        <v>45879</v>
      </c>
      <c r="I285" s="153" t="s">
        <v>126</v>
      </c>
      <c r="J285" s="153" t="s">
        <v>1005</v>
      </c>
      <c r="K285" s="150"/>
      <c r="L285" s="153" t="s">
        <v>1029</v>
      </c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</row>
    <row r="286" spans="1:29" ht="13.2">
      <c r="A286" s="153"/>
      <c r="B286" s="89"/>
      <c r="C286" s="153" t="str">
        <f t="shared" ca="1" si="11"/>
        <v>OK</v>
      </c>
      <c r="D286" s="153" t="s">
        <v>428</v>
      </c>
      <c r="E286" s="154">
        <v>47.12</v>
      </c>
      <c r="F286" s="153">
        <v>24650</v>
      </c>
      <c r="G286" s="155">
        <v>45839</v>
      </c>
      <c r="H286" s="156">
        <v>45879</v>
      </c>
      <c r="I286" s="153" t="s">
        <v>126</v>
      </c>
      <c r="J286" s="153" t="s">
        <v>1005</v>
      </c>
      <c r="K286" s="150"/>
      <c r="L286" s="153" t="s">
        <v>1030</v>
      </c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</row>
    <row r="287" spans="1:29" ht="13.2">
      <c r="A287" s="153"/>
      <c r="B287" s="89"/>
      <c r="C287" s="153" t="str">
        <f t="shared" ca="1" si="11"/>
        <v>OK</v>
      </c>
      <c r="D287" s="153" t="s">
        <v>150</v>
      </c>
      <c r="E287" s="154">
        <v>47.12</v>
      </c>
      <c r="F287" s="153">
        <v>24650</v>
      </c>
      <c r="G287" s="155">
        <v>45839</v>
      </c>
      <c r="H287" s="156">
        <v>45879</v>
      </c>
      <c r="I287" s="153" t="s">
        <v>126</v>
      </c>
      <c r="J287" s="153" t="s">
        <v>1005</v>
      </c>
      <c r="K287" s="150"/>
      <c r="L287" s="153" t="s">
        <v>1024</v>
      </c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</row>
    <row r="288" spans="1:29" ht="13.2">
      <c r="A288" s="153"/>
      <c r="B288" s="89"/>
      <c r="C288" s="153" t="str">
        <f t="shared" ca="1" si="11"/>
        <v>OK</v>
      </c>
      <c r="D288" s="153" t="s">
        <v>945</v>
      </c>
      <c r="E288" s="154">
        <v>47.12</v>
      </c>
      <c r="F288" s="153">
        <v>24650</v>
      </c>
      <c r="G288" s="155">
        <v>45839</v>
      </c>
      <c r="H288" s="156">
        <v>45879</v>
      </c>
      <c r="I288" s="153" t="s">
        <v>126</v>
      </c>
      <c r="J288" s="153" t="s">
        <v>1005</v>
      </c>
      <c r="K288" s="150"/>
      <c r="L288" s="153" t="s">
        <v>945</v>
      </c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</row>
    <row r="289" spans="1:29" ht="13.2">
      <c r="A289" s="153"/>
      <c r="B289" s="89"/>
      <c r="C289" s="153" t="str">
        <f t="shared" ca="1" si="11"/>
        <v>OK</v>
      </c>
      <c r="D289" s="153" t="s">
        <v>916</v>
      </c>
      <c r="E289" s="154">
        <v>47.12</v>
      </c>
      <c r="F289" s="153">
        <v>24650</v>
      </c>
      <c r="G289" s="155">
        <v>45839</v>
      </c>
      <c r="H289" s="156">
        <v>45879</v>
      </c>
      <c r="I289" s="153" t="s">
        <v>126</v>
      </c>
      <c r="J289" s="153" t="s">
        <v>1005</v>
      </c>
      <c r="K289" s="150"/>
      <c r="L289" s="153" t="s">
        <v>916</v>
      </c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</row>
    <row r="290" spans="1:29" ht="13.2">
      <c r="A290" s="153"/>
      <c r="B290" s="89"/>
      <c r="C290" s="153" t="str">
        <f t="shared" ca="1" si="11"/>
        <v>OK</v>
      </c>
      <c r="D290" s="153" t="s">
        <v>233</v>
      </c>
      <c r="E290" s="154">
        <v>47.12</v>
      </c>
      <c r="F290" s="153">
        <v>24650</v>
      </c>
      <c r="G290" s="155">
        <v>45839</v>
      </c>
      <c r="H290" s="156">
        <v>45879</v>
      </c>
      <c r="I290" s="153" t="s">
        <v>126</v>
      </c>
      <c r="J290" s="153" t="s">
        <v>1005</v>
      </c>
      <c r="K290" s="150"/>
      <c r="L290" s="153" t="s">
        <v>1025</v>
      </c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</row>
    <row r="291" spans="1:29" ht="13.2">
      <c r="A291" s="153"/>
      <c r="B291" s="89"/>
      <c r="C291" s="153" t="str">
        <f t="shared" ca="1" si="11"/>
        <v>OK</v>
      </c>
      <c r="D291" s="153" t="s">
        <v>947</v>
      </c>
      <c r="E291" s="154">
        <v>47.12</v>
      </c>
      <c r="F291" s="153">
        <v>24650</v>
      </c>
      <c r="G291" s="155">
        <v>45839</v>
      </c>
      <c r="H291" s="156">
        <v>45879</v>
      </c>
      <c r="I291" s="153" t="s">
        <v>126</v>
      </c>
      <c r="J291" s="153" t="s">
        <v>1005</v>
      </c>
      <c r="K291" s="150"/>
      <c r="L291" s="153" t="s">
        <v>947</v>
      </c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</row>
    <row r="292" spans="1:29" ht="13.2">
      <c r="A292" s="153"/>
      <c r="B292" s="89"/>
      <c r="C292" s="153" t="str">
        <f t="shared" ca="1" si="11"/>
        <v>OK</v>
      </c>
      <c r="D292" s="153" t="s">
        <v>960</v>
      </c>
      <c r="E292" s="154">
        <v>47.12</v>
      </c>
      <c r="F292" s="153">
        <v>24650</v>
      </c>
      <c r="G292" s="155">
        <v>45839</v>
      </c>
      <c r="H292" s="156">
        <v>45879</v>
      </c>
      <c r="I292" s="153" t="s">
        <v>126</v>
      </c>
      <c r="J292" s="153" t="s">
        <v>1005</v>
      </c>
      <c r="K292" s="150"/>
      <c r="L292" s="153" t="s">
        <v>960</v>
      </c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</row>
    <row r="293" spans="1:29" ht="13.2">
      <c r="A293" s="153"/>
      <c r="B293" s="89"/>
      <c r="C293" s="153" t="str">
        <f t="shared" ca="1" si="11"/>
        <v>OK</v>
      </c>
      <c r="D293" s="153" t="s">
        <v>959</v>
      </c>
      <c r="E293" s="154">
        <v>47.12</v>
      </c>
      <c r="F293" s="153">
        <v>24650</v>
      </c>
      <c r="G293" s="155">
        <v>45839</v>
      </c>
      <c r="H293" s="156">
        <v>45879</v>
      </c>
      <c r="I293" s="153" t="s">
        <v>126</v>
      </c>
      <c r="J293" s="153" t="s">
        <v>1005</v>
      </c>
      <c r="K293" s="150"/>
      <c r="L293" s="153" t="s">
        <v>959</v>
      </c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</row>
    <row r="294" spans="1:29" ht="13.2">
      <c r="A294" s="153"/>
      <c r="B294" s="89"/>
      <c r="C294" s="153" t="str">
        <f t="shared" ca="1" si="11"/>
        <v>OK</v>
      </c>
      <c r="D294" s="153" t="s">
        <v>1031</v>
      </c>
      <c r="E294" s="154">
        <v>47.12</v>
      </c>
      <c r="F294" s="153">
        <v>24650</v>
      </c>
      <c r="G294" s="155">
        <v>45839</v>
      </c>
      <c r="H294" s="156">
        <v>45879</v>
      </c>
      <c r="I294" s="153" t="s">
        <v>126</v>
      </c>
      <c r="J294" s="153" t="s">
        <v>1005</v>
      </c>
      <c r="K294" s="150"/>
      <c r="L294" s="153" t="s">
        <v>1031</v>
      </c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</row>
    <row r="295" spans="1:29" ht="13.2">
      <c r="A295" s="153"/>
      <c r="B295" s="89"/>
      <c r="C295" s="153" t="str">
        <f t="shared" ca="1" si="11"/>
        <v>OK</v>
      </c>
      <c r="D295" s="153" t="s">
        <v>523</v>
      </c>
      <c r="E295" s="154">
        <v>47.12</v>
      </c>
      <c r="F295" s="153">
        <v>24650</v>
      </c>
      <c r="G295" s="155">
        <v>45839</v>
      </c>
      <c r="H295" s="156">
        <v>45879</v>
      </c>
      <c r="I295" s="153" t="s">
        <v>126</v>
      </c>
      <c r="J295" s="153" t="s">
        <v>1005</v>
      </c>
      <c r="K295" s="150"/>
      <c r="L295" s="153" t="s">
        <v>523</v>
      </c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</row>
    <row r="296" spans="1:29" ht="13.2">
      <c r="A296" s="153"/>
      <c r="B296" s="89"/>
      <c r="C296" s="153" t="str">
        <f t="shared" ca="1" si="11"/>
        <v>OK</v>
      </c>
      <c r="D296" s="153" t="s">
        <v>444</v>
      </c>
      <c r="E296" s="154">
        <v>47.12</v>
      </c>
      <c r="F296" s="153">
        <v>24650</v>
      </c>
      <c r="G296" s="155">
        <v>45839</v>
      </c>
      <c r="H296" s="156">
        <v>45879</v>
      </c>
      <c r="I296" s="153" t="s">
        <v>126</v>
      </c>
      <c r="J296" s="153" t="s">
        <v>1005</v>
      </c>
      <c r="K296" s="150"/>
      <c r="L296" s="153" t="s">
        <v>1026</v>
      </c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</row>
    <row r="297" spans="1:29" ht="13.2">
      <c r="A297" s="153"/>
      <c r="B297" s="89"/>
      <c r="C297" s="153" t="str">
        <f t="shared" ca="1" si="11"/>
        <v>OK</v>
      </c>
      <c r="D297" s="153" t="s">
        <v>251</v>
      </c>
      <c r="E297" s="154">
        <v>47.12</v>
      </c>
      <c r="F297" s="153">
        <v>24650</v>
      </c>
      <c r="G297" s="155">
        <v>45839</v>
      </c>
      <c r="H297" s="156">
        <v>45879</v>
      </c>
      <c r="I297" s="153" t="s">
        <v>126</v>
      </c>
      <c r="J297" s="153" t="s">
        <v>1005</v>
      </c>
      <c r="K297" s="150"/>
      <c r="L297" s="153" t="s">
        <v>965</v>
      </c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</row>
    <row r="298" spans="1:29" ht="13.2">
      <c r="A298" s="153"/>
      <c r="B298" s="89"/>
      <c r="C298" s="153" t="str">
        <f t="shared" ca="1" si="11"/>
        <v>OK</v>
      </c>
      <c r="D298" s="153" t="s">
        <v>693</v>
      </c>
      <c r="E298" s="154">
        <v>47.12</v>
      </c>
      <c r="F298" s="153">
        <v>24650</v>
      </c>
      <c r="G298" s="155">
        <v>45839</v>
      </c>
      <c r="H298" s="156">
        <v>45879</v>
      </c>
      <c r="I298" s="153" t="s">
        <v>126</v>
      </c>
      <c r="J298" s="153" t="s">
        <v>1005</v>
      </c>
      <c r="K298" s="150"/>
      <c r="L298" s="153" t="s">
        <v>693</v>
      </c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</row>
    <row r="299" spans="1:29" ht="13.2">
      <c r="A299" s="153"/>
      <c r="B299" s="89"/>
      <c r="C299" s="153" t="str">
        <f t="shared" ca="1" si="11"/>
        <v>OK</v>
      </c>
      <c r="D299" s="153" t="s">
        <v>683</v>
      </c>
      <c r="E299" s="154">
        <v>47.12</v>
      </c>
      <c r="F299" s="153">
        <v>24650</v>
      </c>
      <c r="G299" s="155">
        <v>45839</v>
      </c>
      <c r="H299" s="156">
        <v>45879</v>
      </c>
      <c r="I299" s="153" t="s">
        <v>126</v>
      </c>
      <c r="J299" s="153" t="s">
        <v>1005</v>
      </c>
      <c r="K299" s="150"/>
      <c r="L299" s="153" t="s">
        <v>683</v>
      </c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</row>
    <row r="300" spans="1:29" ht="13.2">
      <c r="A300" s="153"/>
      <c r="B300" s="89"/>
      <c r="C300" s="153" t="str">
        <f t="shared" ca="1" si="11"/>
        <v>OK</v>
      </c>
      <c r="D300" s="153" t="s">
        <v>538</v>
      </c>
      <c r="E300" s="154">
        <v>47.12</v>
      </c>
      <c r="F300" s="153">
        <v>24650</v>
      </c>
      <c r="G300" s="155">
        <v>45839</v>
      </c>
      <c r="H300" s="156">
        <v>45879</v>
      </c>
      <c r="I300" s="153" t="s">
        <v>126</v>
      </c>
      <c r="J300" s="153" t="s">
        <v>1005</v>
      </c>
      <c r="K300" s="150"/>
      <c r="L300" s="153" t="s">
        <v>538</v>
      </c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</row>
    <row r="301" spans="1:29" ht="13.2">
      <c r="A301" s="153"/>
      <c r="B301" s="89"/>
      <c r="C301" s="153" t="str">
        <f t="shared" ca="1" si="11"/>
        <v>OK</v>
      </c>
      <c r="D301" s="153" t="s">
        <v>1023</v>
      </c>
      <c r="E301" s="154">
        <v>47.12</v>
      </c>
      <c r="F301" s="153">
        <v>24650</v>
      </c>
      <c r="G301" s="155">
        <v>45839</v>
      </c>
      <c r="H301" s="156">
        <v>45879</v>
      </c>
      <c r="I301" s="153" t="s">
        <v>126</v>
      </c>
      <c r="J301" s="153" t="s">
        <v>1005</v>
      </c>
      <c r="K301" s="150"/>
      <c r="L301" s="153" t="s">
        <v>1023</v>
      </c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</row>
    <row r="302" spans="1:29" ht="13.2">
      <c r="A302" s="153"/>
      <c r="B302" s="89"/>
      <c r="C302" s="153" t="str">
        <f t="shared" ca="1" si="11"/>
        <v>OK</v>
      </c>
      <c r="D302" s="153" t="s">
        <v>1032</v>
      </c>
      <c r="E302" s="154">
        <v>47.12</v>
      </c>
      <c r="F302" s="153">
        <v>24650</v>
      </c>
      <c r="G302" s="155">
        <v>45839</v>
      </c>
      <c r="H302" s="156">
        <v>45879</v>
      </c>
      <c r="I302" s="153" t="s">
        <v>126</v>
      </c>
      <c r="J302" s="153" t="s">
        <v>1005</v>
      </c>
      <c r="K302" s="150"/>
      <c r="L302" s="153" t="s">
        <v>1032</v>
      </c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</row>
    <row r="303" spans="1:29" ht="13.2">
      <c r="A303" s="153"/>
      <c r="B303" s="89"/>
      <c r="C303" s="153" t="str">
        <f t="shared" ca="1" si="11"/>
        <v>OK</v>
      </c>
      <c r="D303" s="153" t="s">
        <v>1028</v>
      </c>
      <c r="E303" s="154">
        <v>47.12</v>
      </c>
      <c r="F303" s="153">
        <v>24650</v>
      </c>
      <c r="G303" s="155">
        <v>45839</v>
      </c>
      <c r="H303" s="156">
        <v>45879</v>
      </c>
      <c r="I303" s="153" t="s">
        <v>126</v>
      </c>
      <c r="J303" s="153" t="s">
        <v>1005</v>
      </c>
      <c r="K303" s="150"/>
      <c r="L303" s="153" t="s">
        <v>1028</v>
      </c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</row>
    <row r="304" spans="1:29" ht="13.2">
      <c r="A304" s="153"/>
      <c r="B304" s="89"/>
      <c r="C304" s="153" t="str">
        <f t="shared" ca="1" si="11"/>
        <v>OK</v>
      </c>
      <c r="D304" s="153" t="s">
        <v>949</v>
      </c>
      <c r="E304" s="154">
        <v>47.12</v>
      </c>
      <c r="F304" s="153">
        <v>24650</v>
      </c>
      <c r="G304" s="155">
        <v>45839</v>
      </c>
      <c r="H304" s="156">
        <v>45879</v>
      </c>
      <c r="I304" s="153" t="s">
        <v>126</v>
      </c>
      <c r="J304" s="153" t="s">
        <v>1005</v>
      </c>
      <c r="K304" s="150"/>
      <c r="L304" s="153" t="s">
        <v>949</v>
      </c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</row>
    <row r="305" spans="1:29" ht="13.2">
      <c r="A305" s="153"/>
      <c r="B305" s="89"/>
      <c r="C305" s="153" t="str">
        <f t="shared" ca="1" si="11"/>
        <v>OK</v>
      </c>
      <c r="D305" s="153" t="s">
        <v>559</v>
      </c>
      <c r="E305" s="154">
        <v>47.12</v>
      </c>
      <c r="F305" s="153">
        <v>24650</v>
      </c>
      <c r="G305" s="155">
        <v>45839</v>
      </c>
      <c r="H305" s="156">
        <v>45879</v>
      </c>
      <c r="I305" s="153" t="s">
        <v>126</v>
      </c>
      <c r="J305" s="153" t="s">
        <v>1005</v>
      </c>
      <c r="K305" s="150"/>
      <c r="L305" s="153" t="s">
        <v>559</v>
      </c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</row>
    <row r="306" spans="1:29" ht="13.2">
      <c r="A306" s="153"/>
      <c r="B306" s="89"/>
      <c r="C306" s="153" t="str">
        <f t="shared" ca="1" si="11"/>
        <v>OK</v>
      </c>
      <c r="D306" s="153" t="s">
        <v>494</v>
      </c>
      <c r="E306" s="154">
        <v>47.12</v>
      </c>
      <c r="F306" s="153">
        <v>24650</v>
      </c>
      <c r="G306" s="155">
        <v>45839</v>
      </c>
      <c r="H306" s="156">
        <v>45879</v>
      </c>
      <c r="I306" s="153" t="s">
        <v>126</v>
      </c>
      <c r="J306" s="153" t="s">
        <v>1005</v>
      </c>
      <c r="K306" s="150"/>
      <c r="L306" s="153" t="s">
        <v>1029</v>
      </c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</row>
    <row r="307" spans="1:29" ht="13.2">
      <c r="A307" s="153"/>
      <c r="B307" s="89"/>
      <c r="C307" s="153" t="str">
        <f t="shared" ca="1" si="11"/>
        <v>OK</v>
      </c>
      <c r="D307" s="153" t="s">
        <v>694</v>
      </c>
      <c r="E307" s="154">
        <v>47.12</v>
      </c>
      <c r="F307" s="153">
        <v>24650</v>
      </c>
      <c r="G307" s="155">
        <v>45839</v>
      </c>
      <c r="H307" s="156">
        <v>45879</v>
      </c>
      <c r="I307" s="153" t="s">
        <v>126</v>
      </c>
      <c r="J307" s="153" t="s">
        <v>1005</v>
      </c>
      <c r="K307" s="150"/>
      <c r="L307" s="153" t="s">
        <v>694</v>
      </c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</row>
    <row r="308" spans="1:29" ht="13.2">
      <c r="A308" s="153"/>
      <c r="B308" s="89"/>
      <c r="C308" s="153" t="str">
        <f t="shared" ca="1" si="11"/>
        <v>OK</v>
      </c>
      <c r="D308" s="153" t="s">
        <v>428</v>
      </c>
      <c r="E308" s="154">
        <v>47.12</v>
      </c>
      <c r="F308" s="153">
        <v>24650</v>
      </c>
      <c r="G308" s="155">
        <v>45839</v>
      </c>
      <c r="H308" s="156">
        <v>45879</v>
      </c>
      <c r="I308" s="153" t="s">
        <v>126</v>
      </c>
      <c r="J308" s="153" t="s">
        <v>1005</v>
      </c>
      <c r="K308" s="150"/>
      <c r="L308" s="153" t="s">
        <v>1030</v>
      </c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</row>
    <row r="309" spans="1:29" ht="13.2">
      <c r="A309" s="153"/>
      <c r="B309" s="89"/>
      <c r="C309" s="153" t="str">
        <f t="shared" ca="1" si="11"/>
        <v>OK</v>
      </c>
      <c r="D309" s="153" t="s">
        <v>150</v>
      </c>
      <c r="E309" s="154">
        <v>47.12</v>
      </c>
      <c r="F309" s="153">
        <v>24650</v>
      </c>
      <c r="G309" s="155">
        <v>45839</v>
      </c>
      <c r="H309" s="156">
        <v>45879</v>
      </c>
      <c r="I309" s="153" t="s">
        <v>126</v>
      </c>
      <c r="J309" s="153" t="s">
        <v>1005</v>
      </c>
      <c r="K309" s="150"/>
      <c r="L309" s="153" t="s">
        <v>1024</v>
      </c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</row>
    <row r="310" spans="1:29" ht="13.2">
      <c r="A310" s="153"/>
      <c r="B310" s="89"/>
      <c r="C310" s="153" t="str">
        <f t="shared" ca="1" si="11"/>
        <v>OK</v>
      </c>
      <c r="D310" s="153" t="s">
        <v>945</v>
      </c>
      <c r="E310" s="154">
        <v>47.12</v>
      </c>
      <c r="F310" s="153">
        <v>24650</v>
      </c>
      <c r="G310" s="155">
        <v>45839</v>
      </c>
      <c r="H310" s="156">
        <v>45879</v>
      </c>
      <c r="I310" s="153" t="s">
        <v>126</v>
      </c>
      <c r="J310" s="153" t="s">
        <v>1005</v>
      </c>
      <c r="K310" s="150"/>
      <c r="L310" s="153" t="s">
        <v>945</v>
      </c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</row>
    <row r="311" spans="1:29" ht="13.2">
      <c r="A311" s="153"/>
      <c r="B311" s="89"/>
      <c r="C311" s="153" t="str">
        <f t="shared" ca="1" si="11"/>
        <v>OK</v>
      </c>
      <c r="D311" s="153" t="s">
        <v>916</v>
      </c>
      <c r="E311" s="154">
        <v>47.12</v>
      </c>
      <c r="F311" s="153">
        <v>24650</v>
      </c>
      <c r="G311" s="155">
        <v>45839</v>
      </c>
      <c r="H311" s="156">
        <v>45879</v>
      </c>
      <c r="I311" s="153" t="s">
        <v>126</v>
      </c>
      <c r="J311" s="153" t="s">
        <v>1005</v>
      </c>
      <c r="K311" s="150"/>
      <c r="L311" s="153" t="s">
        <v>916</v>
      </c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</row>
    <row r="312" spans="1:29" ht="13.2">
      <c r="A312" s="153"/>
      <c r="B312" s="89"/>
      <c r="C312" s="153" t="str">
        <f t="shared" ca="1" si="11"/>
        <v>OK</v>
      </c>
      <c r="D312" s="153" t="s">
        <v>233</v>
      </c>
      <c r="E312" s="154">
        <v>47.12</v>
      </c>
      <c r="F312" s="153">
        <v>24650</v>
      </c>
      <c r="G312" s="155">
        <v>45839</v>
      </c>
      <c r="H312" s="156">
        <v>45879</v>
      </c>
      <c r="I312" s="153" t="s">
        <v>126</v>
      </c>
      <c r="J312" s="153" t="s">
        <v>1005</v>
      </c>
      <c r="K312" s="150"/>
      <c r="L312" s="153" t="s">
        <v>1025</v>
      </c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</row>
    <row r="313" spans="1:29" ht="13.2">
      <c r="A313" s="153"/>
      <c r="B313" s="89"/>
      <c r="C313" s="153" t="str">
        <f t="shared" ca="1" si="11"/>
        <v>OK</v>
      </c>
      <c r="D313" s="153" t="s">
        <v>947</v>
      </c>
      <c r="E313" s="154">
        <v>47.12</v>
      </c>
      <c r="F313" s="153">
        <v>24650</v>
      </c>
      <c r="G313" s="155">
        <v>45839</v>
      </c>
      <c r="H313" s="156">
        <v>45879</v>
      </c>
      <c r="I313" s="153" t="s">
        <v>126</v>
      </c>
      <c r="J313" s="153" t="s">
        <v>1005</v>
      </c>
      <c r="K313" s="150"/>
      <c r="L313" s="153" t="s">
        <v>947</v>
      </c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</row>
    <row r="314" spans="1:29" ht="13.2">
      <c r="A314" s="153"/>
      <c r="B314" s="89"/>
      <c r="C314" s="153" t="str">
        <f t="shared" ca="1" si="11"/>
        <v>OK</v>
      </c>
      <c r="D314" s="153" t="s">
        <v>941</v>
      </c>
      <c r="E314" s="154">
        <v>47.12</v>
      </c>
      <c r="F314" s="153">
        <v>24650</v>
      </c>
      <c r="G314" s="155">
        <v>45839</v>
      </c>
      <c r="H314" s="156">
        <v>45879</v>
      </c>
      <c r="I314" s="153" t="s">
        <v>126</v>
      </c>
      <c r="J314" s="153" t="s">
        <v>1005</v>
      </c>
      <c r="K314" s="150"/>
      <c r="L314" s="153" t="s">
        <v>941</v>
      </c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</row>
    <row r="315" spans="1:29" ht="13.2">
      <c r="A315" s="153"/>
      <c r="B315" s="89"/>
      <c r="C315" s="153" t="str">
        <f t="shared" ca="1" si="11"/>
        <v>OK</v>
      </c>
      <c r="D315" s="153" t="s">
        <v>452</v>
      </c>
      <c r="E315" s="154">
        <v>47.12</v>
      </c>
      <c r="F315" s="153">
        <v>24650</v>
      </c>
      <c r="G315" s="155">
        <v>45839</v>
      </c>
      <c r="H315" s="156">
        <v>45879</v>
      </c>
      <c r="I315" s="153" t="s">
        <v>126</v>
      </c>
      <c r="J315" s="153" t="s">
        <v>1005</v>
      </c>
      <c r="K315" s="150"/>
      <c r="L315" s="153" t="s">
        <v>1033</v>
      </c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</row>
    <row r="316" spans="1:29" ht="13.2">
      <c r="A316" s="153"/>
      <c r="B316" s="89"/>
      <c r="C316" s="153" t="str">
        <f t="shared" ca="1" si="11"/>
        <v>OK</v>
      </c>
      <c r="D316" s="153" t="s">
        <v>289</v>
      </c>
      <c r="E316" s="154">
        <v>47.12</v>
      </c>
      <c r="F316" s="153">
        <v>24650</v>
      </c>
      <c r="G316" s="155">
        <v>45839</v>
      </c>
      <c r="H316" s="156">
        <v>45879</v>
      </c>
      <c r="I316" s="153" t="s">
        <v>126</v>
      </c>
      <c r="J316" s="153" t="s">
        <v>1005</v>
      </c>
      <c r="K316" s="150"/>
      <c r="L316" s="153" t="s">
        <v>1034</v>
      </c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</row>
    <row r="317" spans="1:29" ht="13.2">
      <c r="A317" s="153"/>
      <c r="B317" s="89"/>
      <c r="C317" s="153" t="str">
        <f t="shared" ca="1" si="11"/>
        <v>OK</v>
      </c>
      <c r="D317" s="153" t="s">
        <v>937</v>
      </c>
      <c r="E317" s="154">
        <v>47.12</v>
      </c>
      <c r="F317" s="153">
        <v>24650</v>
      </c>
      <c r="G317" s="155">
        <v>45839</v>
      </c>
      <c r="H317" s="156">
        <v>45879</v>
      </c>
      <c r="I317" s="153" t="s">
        <v>126</v>
      </c>
      <c r="J317" s="153" t="s">
        <v>1005</v>
      </c>
      <c r="K317" s="150"/>
      <c r="L317" s="153" t="s">
        <v>937</v>
      </c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</row>
    <row r="318" spans="1:29" ht="13.2">
      <c r="A318" s="153"/>
      <c r="B318" s="89"/>
      <c r="C318" s="153" t="str">
        <f t="shared" ca="1" si="11"/>
        <v>OK</v>
      </c>
      <c r="D318" s="153" t="s">
        <v>444</v>
      </c>
      <c r="E318" s="154">
        <v>94.18</v>
      </c>
      <c r="F318" s="153">
        <v>24650</v>
      </c>
      <c r="G318" s="155">
        <v>45839</v>
      </c>
      <c r="H318" s="156">
        <v>45879</v>
      </c>
      <c r="I318" s="153" t="s">
        <v>126</v>
      </c>
      <c r="J318" s="153" t="s">
        <v>1005</v>
      </c>
      <c r="K318" s="150"/>
      <c r="L318" s="153" t="s">
        <v>1026</v>
      </c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</row>
    <row r="319" spans="1:29" ht="13.2">
      <c r="A319" s="153"/>
      <c r="B319" s="89"/>
      <c r="C319" s="153" t="str">
        <f t="shared" ca="1" si="11"/>
        <v>OK</v>
      </c>
      <c r="D319" s="153" t="s">
        <v>693</v>
      </c>
      <c r="E319" s="154">
        <v>94.18</v>
      </c>
      <c r="F319" s="153">
        <v>24650</v>
      </c>
      <c r="G319" s="155">
        <v>45839</v>
      </c>
      <c r="H319" s="156">
        <v>45879</v>
      </c>
      <c r="I319" s="153" t="s">
        <v>126</v>
      </c>
      <c r="J319" s="153" t="s">
        <v>1005</v>
      </c>
      <c r="K319" s="150"/>
      <c r="L319" s="153" t="s">
        <v>693</v>
      </c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</row>
    <row r="320" spans="1:29" ht="13.2">
      <c r="A320" s="153"/>
      <c r="B320" s="89"/>
      <c r="C320" s="153" t="str">
        <f t="shared" ca="1" si="11"/>
        <v>OK</v>
      </c>
      <c r="D320" s="153" t="s">
        <v>683</v>
      </c>
      <c r="E320" s="154">
        <v>94.18</v>
      </c>
      <c r="F320" s="153">
        <v>24650</v>
      </c>
      <c r="G320" s="155">
        <v>45839</v>
      </c>
      <c r="H320" s="156">
        <v>45879</v>
      </c>
      <c r="I320" s="153" t="s">
        <v>126</v>
      </c>
      <c r="J320" s="153" t="s">
        <v>1005</v>
      </c>
      <c r="K320" s="150"/>
      <c r="L320" s="153" t="s">
        <v>683</v>
      </c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</row>
    <row r="321" spans="1:29" ht="13.2">
      <c r="A321" s="153"/>
      <c r="B321" s="89"/>
      <c r="C321" s="153" t="str">
        <f t="shared" ca="1" si="11"/>
        <v>OK</v>
      </c>
      <c r="D321" s="153" t="s">
        <v>538</v>
      </c>
      <c r="E321" s="154">
        <v>94.18</v>
      </c>
      <c r="F321" s="153">
        <v>24650</v>
      </c>
      <c r="G321" s="155">
        <v>45839</v>
      </c>
      <c r="H321" s="156">
        <v>45879</v>
      </c>
      <c r="I321" s="153" t="s">
        <v>126</v>
      </c>
      <c r="J321" s="153" t="s">
        <v>1005</v>
      </c>
      <c r="K321" s="150"/>
      <c r="L321" s="153" t="s">
        <v>538</v>
      </c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</row>
    <row r="322" spans="1:29" ht="13.2">
      <c r="A322" s="153"/>
      <c r="B322" s="89"/>
      <c r="C322" s="153" t="str">
        <f t="shared" ca="1" si="11"/>
        <v>OK</v>
      </c>
      <c r="D322" s="153" t="s">
        <v>1023</v>
      </c>
      <c r="E322" s="154">
        <v>94.18</v>
      </c>
      <c r="F322" s="153">
        <v>24650</v>
      </c>
      <c r="G322" s="155">
        <v>45839</v>
      </c>
      <c r="H322" s="156">
        <v>45879</v>
      </c>
      <c r="I322" s="153" t="s">
        <v>126</v>
      </c>
      <c r="J322" s="153" t="s">
        <v>1005</v>
      </c>
      <c r="K322" s="150"/>
      <c r="L322" s="153" t="s">
        <v>1023</v>
      </c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</row>
    <row r="323" spans="1:29" ht="13.2">
      <c r="A323" s="153"/>
      <c r="B323" s="89"/>
      <c r="C323" s="153" t="str">
        <f t="shared" ca="1" si="11"/>
        <v>OK</v>
      </c>
      <c r="D323" s="153" t="s">
        <v>1028</v>
      </c>
      <c r="E323" s="154">
        <v>94.18</v>
      </c>
      <c r="F323" s="153">
        <v>24650</v>
      </c>
      <c r="G323" s="155">
        <v>45839</v>
      </c>
      <c r="H323" s="156">
        <v>45879</v>
      </c>
      <c r="I323" s="153" t="s">
        <v>126</v>
      </c>
      <c r="J323" s="153" t="s">
        <v>1005</v>
      </c>
      <c r="K323" s="150"/>
      <c r="L323" s="153" t="s">
        <v>1028</v>
      </c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</row>
    <row r="324" spans="1:29" ht="13.2">
      <c r="A324" s="153"/>
      <c r="B324" s="89"/>
      <c r="C324" s="153" t="str">
        <f t="shared" ca="1" si="11"/>
        <v>OK</v>
      </c>
      <c r="D324" s="153" t="s">
        <v>949</v>
      </c>
      <c r="E324" s="154">
        <v>94.18</v>
      </c>
      <c r="F324" s="153">
        <v>24650</v>
      </c>
      <c r="G324" s="155">
        <v>45839</v>
      </c>
      <c r="H324" s="156">
        <v>45879</v>
      </c>
      <c r="I324" s="153" t="s">
        <v>126</v>
      </c>
      <c r="J324" s="153" t="s">
        <v>1005</v>
      </c>
      <c r="K324" s="150"/>
      <c r="L324" s="153" t="s">
        <v>949</v>
      </c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</row>
    <row r="325" spans="1:29" ht="13.2">
      <c r="A325" s="153"/>
      <c r="B325" s="89"/>
      <c r="C325" s="153" t="str">
        <f t="shared" ca="1" si="11"/>
        <v>OK</v>
      </c>
      <c r="D325" s="153" t="s">
        <v>559</v>
      </c>
      <c r="E325" s="154">
        <v>94.18</v>
      </c>
      <c r="F325" s="153">
        <v>24650</v>
      </c>
      <c r="G325" s="155">
        <v>45839</v>
      </c>
      <c r="H325" s="156">
        <v>45879</v>
      </c>
      <c r="I325" s="153" t="s">
        <v>126</v>
      </c>
      <c r="J325" s="153" t="s">
        <v>1005</v>
      </c>
      <c r="K325" s="150"/>
      <c r="L325" s="153" t="s">
        <v>559</v>
      </c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</row>
    <row r="326" spans="1:29" ht="13.2">
      <c r="A326" s="153"/>
      <c r="B326" s="89"/>
      <c r="C326" s="153" t="str">
        <f t="shared" ca="1" si="11"/>
        <v>OK</v>
      </c>
      <c r="D326" s="153" t="s">
        <v>494</v>
      </c>
      <c r="E326" s="154">
        <v>94.18</v>
      </c>
      <c r="F326" s="153">
        <v>24650</v>
      </c>
      <c r="G326" s="155">
        <v>45839</v>
      </c>
      <c r="H326" s="156">
        <v>45879</v>
      </c>
      <c r="I326" s="153" t="s">
        <v>126</v>
      </c>
      <c r="J326" s="153" t="s">
        <v>1005</v>
      </c>
      <c r="K326" s="150"/>
      <c r="L326" s="153" t="s">
        <v>1029</v>
      </c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</row>
    <row r="327" spans="1:29" ht="13.2">
      <c r="A327" s="153"/>
      <c r="B327" s="89"/>
      <c r="C327" s="153" t="str">
        <f t="shared" ca="1" si="11"/>
        <v>OK</v>
      </c>
      <c r="D327" s="153" t="s">
        <v>428</v>
      </c>
      <c r="E327" s="154">
        <v>94.18</v>
      </c>
      <c r="F327" s="153">
        <v>24650</v>
      </c>
      <c r="G327" s="155">
        <v>45839</v>
      </c>
      <c r="H327" s="156">
        <v>45879</v>
      </c>
      <c r="I327" s="153" t="s">
        <v>126</v>
      </c>
      <c r="J327" s="153" t="s">
        <v>1005</v>
      </c>
      <c r="K327" s="150"/>
      <c r="L327" s="153" t="s">
        <v>1030</v>
      </c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</row>
    <row r="328" spans="1:29" ht="13.2">
      <c r="A328" s="153"/>
      <c r="B328" s="89"/>
      <c r="C328" s="153" t="str">
        <f t="shared" ca="1" si="11"/>
        <v>OK</v>
      </c>
      <c r="D328" s="153" t="s">
        <v>150</v>
      </c>
      <c r="E328" s="154">
        <v>94.18</v>
      </c>
      <c r="F328" s="153">
        <v>24650</v>
      </c>
      <c r="G328" s="155">
        <v>45839</v>
      </c>
      <c r="H328" s="156">
        <v>45879</v>
      </c>
      <c r="I328" s="153" t="s">
        <v>126</v>
      </c>
      <c r="J328" s="153" t="s">
        <v>1005</v>
      </c>
      <c r="K328" s="150"/>
      <c r="L328" s="153" t="s">
        <v>1024</v>
      </c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</row>
    <row r="329" spans="1:29" ht="13.2">
      <c r="A329" s="153"/>
      <c r="B329" s="89"/>
      <c r="C329" s="153" t="str">
        <f t="shared" ca="1" si="11"/>
        <v>OK</v>
      </c>
      <c r="D329" s="153" t="s">
        <v>945</v>
      </c>
      <c r="E329" s="154">
        <v>94.18</v>
      </c>
      <c r="F329" s="153">
        <v>24650</v>
      </c>
      <c r="G329" s="155">
        <v>45839</v>
      </c>
      <c r="H329" s="156">
        <v>45879</v>
      </c>
      <c r="I329" s="153" t="s">
        <v>126</v>
      </c>
      <c r="J329" s="153" t="s">
        <v>1005</v>
      </c>
      <c r="K329" s="150"/>
      <c r="L329" s="153" t="s">
        <v>945</v>
      </c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</row>
    <row r="330" spans="1:29" ht="13.2">
      <c r="A330" s="153"/>
      <c r="B330" s="89"/>
      <c r="C330" s="153" t="str">
        <f t="shared" ca="1" si="11"/>
        <v>OK</v>
      </c>
      <c r="D330" s="153" t="s">
        <v>916</v>
      </c>
      <c r="E330" s="154">
        <v>94.18</v>
      </c>
      <c r="F330" s="153">
        <v>24650</v>
      </c>
      <c r="G330" s="155">
        <v>45839</v>
      </c>
      <c r="H330" s="156">
        <v>45879</v>
      </c>
      <c r="I330" s="153" t="s">
        <v>126</v>
      </c>
      <c r="J330" s="153" t="s">
        <v>1005</v>
      </c>
      <c r="K330" s="150"/>
      <c r="L330" s="153" t="s">
        <v>916</v>
      </c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</row>
    <row r="331" spans="1:29" ht="13.2">
      <c r="A331" s="153"/>
      <c r="B331" s="89"/>
      <c r="C331" s="153" t="str">
        <f t="shared" ca="1" si="11"/>
        <v>OK</v>
      </c>
      <c r="D331" s="153" t="s">
        <v>233</v>
      </c>
      <c r="E331" s="154">
        <v>94.18</v>
      </c>
      <c r="F331" s="153">
        <v>24650</v>
      </c>
      <c r="G331" s="155">
        <v>45839</v>
      </c>
      <c r="H331" s="156">
        <v>45879</v>
      </c>
      <c r="I331" s="153" t="s">
        <v>126</v>
      </c>
      <c r="J331" s="153" t="s">
        <v>1005</v>
      </c>
      <c r="K331" s="150"/>
      <c r="L331" s="153" t="s">
        <v>1025</v>
      </c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</row>
    <row r="332" spans="1:29" ht="13.2">
      <c r="A332" s="153"/>
      <c r="B332" s="89"/>
      <c r="C332" s="153" t="str">
        <f t="shared" ca="1" si="11"/>
        <v>OK</v>
      </c>
      <c r="D332" s="153" t="s">
        <v>947</v>
      </c>
      <c r="E332" s="154">
        <v>94.18</v>
      </c>
      <c r="F332" s="153">
        <v>24650</v>
      </c>
      <c r="G332" s="155">
        <v>45839</v>
      </c>
      <c r="H332" s="156">
        <v>45879</v>
      </c>
      <c r="I332" s="153" t="s">
        <v>126</v>
      </c>
      <c r="J332" s="153" t="s">
        <v>1005</v>
      </c>
      <c r="K332" s="150"/>
      <c r="L332" s="153" t="s">
        <v>947</v>
      </c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</row>
    <row r="333" spans="1:29" ht="13.2">
      <c r="A333" s="153"/>
      <c r="B333" s="89"/>
      <c r="C333" s="153" t="str">
        <f t="shared" ca="1" si="11"/>
        <v>OK</v>
      </c>
      <c r="D333" s="153" t="s">
        <v>444</v>
      </c>
      <c r="E333" s="154">
        <v>62.8</v>
      </c>
      <c r="F333" s="153">
        <v>24650</v>
      </c>
      <c r="G333" s="155">
        <v>45839</v>
      </c>
      <c r="H333" s="156">
        <v>45879</v>
      </c>
      <c r="I333" s="153" t="s">
        <v>126</v>
      </c>
      <c r="J333" s="153" t="s">
        <v>1005</v>
      </c>
      <c r="K333" s="150"/>
      <c r="L333" s="153" t="s">
        <v>1026</v>
      </c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</row>
    <row r="334" spans="1:29" ht="13.2">
      <c r="A334" s="153"/>
      <c r="B334" s="89"/>
      <c r="C334" s="153" t="str">
        <f t="shared" ca="1" si="11"/>
        <v>OK</v>
      </c>
      <c r="D334" s="153" t="s">
        <v>251</v>
      </c>
      <c r="E334" s="154">
        <v>62.8</v>
      </c>
      <c r="F334" s="153">
        <v>24650</v>
      </c>
      <c r="G334" s="155">
        <v>45839</v>
      </c>
      <c r="H334" s="156">
        <v>45879</v>
      </c>
      <c r="I334" s="153" t="s">
        <v>126</v>
      </c>
      <c r="J334" s="153" t="s">
        <v>1005</v>
      </c>
      <c r="K334" s="150"/>
      <c r="L334" s="153" t="s">
        <v>965</v>
      </c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</row>
    <row r="335" spans="1:29" ht="13.2">
      <c r="A335" s="153"/>
      <c r="B335" s="89"/>
      <c r="C335" s="153" t="str">
        <f t="shared" ca="1" si="11"/>
        <v>OK</v>
      </c>
      <c r="D335" s="153" t="s">
        <v>693</v>
      </c>
      <c r="E335" s="154">
        <v>62.8</v>
      </c>
      <c r="F335" s="153">
        <v>24650</v>
      </c>
      <c r="G335" s="155">
        <v>45839</v>
      </c>
      <c r="H335" s="156">
        <v>45879</v>
      </c>
      <c r="I335" s="153" t="s">
        <v>126</v>
      </c>
      <c r="J335" s="153" t="s">
        <v>1005</v>
      </c>
      <c r="K335" s="150"/>
      <c r="L335" s="153" t="s">
        <v>693</v>
      </c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</row>
    <row r="336" spans="1:29" ht="13.2">
      <c r="A336" s="153"/>
      <c r="B336" s="89"/>
      <c r="C336" s="153" t="str">
        <f t="shared" ca="1" si="11"/>
        <v>OK</v>
      </c>
      <c r="D336" s="153" t="s">
        <v>683</v>
      </c>
      <c r="E336" s="154">
        <v>62.8</v>
      </c>
      <c r="F336" s="153">
        <v>24650</v>
      </c>
      <c r="G336" s="155">
        <v>45839</v>
      </c>
      <c r="H336" s="156">
        <v>45879</v>
      </c>
      <c r="I336" s="153" t="s">
        <v>126</v>
      </c>
      <c r="J336" s="153" t="s">
        <v>1005</v>
      </c>
      <c r="K336" s="150"/>
      <c r="L336" s="153" t="s">
        <v>683</v>
      </c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</row>
    <row r="337" spans="1:29" ht="13.2">
      <c r="A337" s="153"/>
      <c r="B337" s="89"/>
      <c r="C337" s="153" t="str">
        <f t="shared" ca="1" si="11"/>
        <v>OK</v>
      </c>
      <c r="D337" s="153" t="s">
        <v>538</v>
      </c>
      <c r="E337" s="154">
        <v>62.8</v>
      </c>
      <c r="F337" s="153">
        <v>24650</v>
      </c>
      <c r="G337" s="155">
        <v>45839</v>
      </c>
      <c r="H337" s="156">
        <v>45879</v>
      </c>
      <c r="I337" s="153" t="s">
        <v>126</v>
      </c>
      <c r="J337" s="153" t="s">
        <v>1005</v>
      </c>
      <c r="K337" s="150"/>
      <c r="L337" s="153" t="s">
        <v>538</v>
      </c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</row>
    <row r="338" spans="1:29" ht="13.2">
      <c r="A338" s="153"/>
      <c r="B338" s="89"/>
      <c r="C338" s="153" t="str">
        <f t="shared" ca="1" si="11"/>
        <v>OK</v>
      </c>
      <c r="D338" s="153" t="s">
        <v>1028</v>
      </c>
      <c r="E338" s="154">
        <v>62.8</v>
      </c>
      <c r="F338" s="153">
        <v>24650</v>
      </c>
      <c r="G338" s="155">
        <v>45839</v>
      </c>
      <c r="H338" s="156">
        <v>45879</v>
      </c>
      <c r="I338" s="153" t="s">
        <v>126</v>
      </c>
      <c r="J338" s="153" t="s">
        <v>1005</v>
      </c>
      <c r="K338" s="150"/>
      <c r="L338" s="153" t="s">
        <v>1028</v>
      </c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</row>
    <row r="339" spans="1:29" ht="13.2">
      <c r="A339" s="153"/>
      <c r="B339" s="89"/>
      <c r="C339" s="153" t="str">
        <f t="shared" ca="1" si="11"/>
        <v>OK</v>
      </c>
      <c r="D339" s="153" t="s">
        <v>949</v>
      </c>
      <c r="E339" s="154">
        <v>62.8</v>
      </c>
      <c r="F339" s="153">
        <v>24650</v>
      </c>
      <c r="G339" s="155">
        <v>45839</v>
      </c>
      <c r="H339" s="156">
        <v>45879</v>
      </c>
      <c r="I339" s="153" t="s">
        <v>126</v>
      </c>
      <c r="J339" s="153" t="s">
        <v>1005</v>
      </c>
      <c r="K339" s="150"/>
      <c r="L339" s="153" t="s">
        <v>949</v>
      </c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</row>
    <row r="340" spans="1:29" ht="13.2">
      <c r="A340" s="153"/>
      <c r="B340" s="89"/>
      <c r="C340" s="153" t="str">
        <f t="shared" ca="1" si="11"/>
        <v>OK</v>
      </c>
      <c r="D340" s="153" t="s">
        <v>559</v>
      </c>
      <c r="E340" s="154">
        <v>62.8</v>
      </c>
      <c r="F340" s="153">
        <v>24650</v>
      </c>
      <c r="G340" s="155">
        <v>45839</v>
      </c>
      <c r="H340" s="156">
        <v>45879</v>
      </c>
      <c r="I340" s="153" t="s">
        <v>126</v>
      </c>
      <c r="J340" s="153" t="s">
        <v>1005</v>
      </c>
      <c r="K340" s="150"/>
      <c r="L340" s="153" t="s">
        <v>559</v>
      </c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</row>
    <row r="341" spans="1:29" ht="13.2">
      <c r="A341" s="153"/>
      <c r="B341" s="89"/>
      <c r="C341" s="153" t="str">
        <f t="shared" ca="1" si="11"/>
        <v>OK</v>
      </c>
      <c r="D341" s="153" t="s">
        <v>494</v>
      </c>
      <c r="E341" s="154">
        <v>62.8</v>
      </c>
      <c r="F341" s="153">
        <v>24650</v>
      </c>
      <c r="G341" s="155">
        <v>45839</v>
      </c>
      <c r="H341" s="156">
        <v>45879</v>
      </c>
      <c r="I341" s="153" t="s">
        <v>126</v>
      </c>
      <c r="J341" s="153" t="s">
        <v>1005</v>
      </c>
      <c r="K341" s="150"/>
      <c r="L341" s="153" t="s">
        <v>1029</v>
      </c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</row>
    <row r="342" spans="1:29" ht="13.2">
      <c r="A342" s="153"/>
      <c r="B342" s="89"/>
      <c r="C342" s="153" t="str">
        <f t="shared" ca="1" si="11"/>
        <v>OK</v>
      </c>
      <c r="D342" s="153" t="s">
        <v>428</v>
      </c>
      <c r="E342" s="154">
        <v>62.8</v>
      </c>
      <c r="F342" s="153">
        <v>24650</v>
      </c>
      <c r="G342" s="155">
        <v>45839</v>
      </c>
      <c r="H342" s="156">
        <v>45879</v>
      </c>
      <c r="I342" s="153" t="s">
        <v>126</v>
      </c>
      <c r="J342" s="153" t="s">
        <v>1005</v>
      </c>
      <c r="K342" s="150"/>
      <c r="L342" s="153" t="s">
        <v>1030</v>
      </c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</row>
    <row r="343" spans="1:29" ht="13.2">
      <c r="A343" s="153"/>
      <c r="B343" s="89"/>
      <c r="C343" s="153" t="str">
        <f t="shared" ca="1" si="11"/>
        <v>OK</v>
      </c>
      <c r="D343" s="153" t="s">
        <v>233</v>
      </c>
      <c r="E343" s="154">
        <v>62.8</v>
      </c>
      <c r="F343" s="153">
        <v>24650</v>
      </c>
      <c r="G343" s="155">
        <v>45839</v>
      </c>
      <c r="H343" s="156">
        <v>45879</v>
      </c>
      <c r="I343" s="153" t="s">
        <v>126</v>
      </c>
      <c r="J343" s="153" t="s">
        <v>1005</v>
      </c>
      <c r="K343" s="150"/>
      <c r="L343" s="153" t="s">
        <v>1025</v>
      </c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</row>
    <row r="344" spans="1:29" ht="13.2">
      <c r="A344" s="153"/>
      <c r="B344" s="89"/>
      <c r="C344" s="153" t="str">
        <f t="shared" ca="1" si="11"/>
        <v>OK</v>
      </c>
      <c r="D344" s="153" t="s">
        <v>444</v>
      </c>
      <c r="E344" s="154">
        <v>94.18</v>
      </c>
      <c r="F344" s="153">
        <v>24650</v>
      </c>
      <c r="G344" s="155">
        <v>45839</v>
      </c>
      <c r="H344" s="156">
        <v>45879</v>
      </c>
      <c r="I344" s="153" t="s">
        <v>126</v>
      </c>
      <c r="J344" s="153" t="s">
        <v>1005</v>
      </c>
      <c r="K344" s="150"/>
      <c r="L344" s="153" t="s">
        <v>1026</v>
      </c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</row>
    <row r="345" spans="1:29" ht="13.2">
      <c r="A345" s="153"/>
      <c r="B345" s="89"/>
      <c r="C345" s="153" t="str">
        <f t="shared" ca="1" si="11"/>
        <v>OK</v>
      </c>
      <c r="D345" s="153" t="s">
        <v>251</v>
      </c>
      <c r="E345" s="154">
        <v>94.18</v>
      </c>
      <c r="F345" s="153">
        <v>24650</v>
      </c>
      <c r="G345" s="155">
        <v>45839</v>
      </c>
      <c r="H345" s="156">
        <v>45879</v>
      </c>
      <c r="I345" s="153" t="s">
        <v>126</v>
      </c>
      <c r="J345" s="153" t="s">
        <v>1005</v>
      </c>
      <c r="K345" s="150"/>
      <c r="L345" s="153" t="s">
        <v>965</v>
      </c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</row>
    <row r="346" spans="1:29" ht="13.2">
      <c r="A346" s="153"/>
      <c r="B346" s="89"/>
      <c r="C346" s="153" t="str">
        <f t="shared" ca="1" si="11"/>
        <v>OK</v>
      </c>
      <c r="D346" s="153" t="s">
        <v>693</v>
      </c>
      <c r="E346" s="154">
        <v>94.18</v>
      </c>
      <c r="F346" s="153">
        <v>24650</v>
      </c>
      <c r="G346" s="155">
        <v>45839</v>
      </c>
      <c r="H346" s="156">
        <v>45879</v>
      </c>
      <c r="I346" s="153" t="s">
        <v>126</v>
      </c>
      <c r="J346" s="153" t="s">
        <v>1005</v>
      </c>
      <c r="K346" s="150"/>
      <c r="L346" s="153" t="s">
        <v>693</v>
      </c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</row>
    <row r="347" spans="1:29" ht="13.2">
      <c r="A347" s="153"/>
      <c r="B347" s="89"/>
      <c r="C347" s="153" t="str">
        <f t="shared" ca="1" si="11"/>
        <v>OK</v>
      </c>
      <c r="D347" s="153" t="s">
        <v>683</v>
      </c>
      <c r="E347" s="154">
        <v>94.18</v>
      </c>
      <c r="F347" s="153">
        <v>24650</v>
      </c>
      <c r="G347" s="155">
        <v>45839</v>
      </c>
      <c r="H347" s="156">
        <v>45879</v>
      </c>
      <c r="I347" s="153" t="s">
        <v>126</v>
      </c>
      <c r="J347" s="153" t="s">
        <v>1005</v>
      </c>
      <c r="K347" s="150"/>
      <c r="L347" s="153" t="s">
        <v>683</v>
      </c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</row>
    <row r="348" spans="1:29" ht="13.2">
      <c r="A348" s="153"/>
      <c r="B348" s="89"/>
      <c r="C348" s="153" t="str">
        <f t="shared" ca="1" si="11"/>
        <v>OK</v>
      </c>
      <c r="D348" s="153" t="s">
        <v>538</v>
      </c>
      <c r="E348" s="154">
        <v>94.18</v>
      </c>
      <c r="F348" s="153">
        <v>24650</v>
      </c>
      <c r="G348" s="155">
        <v>45839</v>
      </c>
      <c r="H348" s="156">
        <v>45879</v>
      </c>
      <c r="I348" s="153" t="s">
        <v>126</v>
      </c>
      <c r="J348" s="153" t="s">
        <v>1005</v>
      </c>
      <c r="K348" s="150"/>
      <c r="L348" s="153" t="s">
        <v>538</v>
      </c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</row>
    <row r="349" spans="1:29" ht="13.2">
      <c r="A349" s="153"/>
      <c r="B349" s="89"/>
      <c r="C349" s="153" t="str">
        <f t="shared" ca="1" si="11"/>
        <v>OK</v>
      </c>
      <c r="D349" s="153" t="s">
        <v>1023</v>
      </c>
      <c r="E349" s="154">
        <v>94.18</v>
      </c>
      <c r="F349" s="153">
        <v>24650</v>
      </c>
      <c r="G349" s="155">
        <v>45839</v>
      </c>
      <c r="H349" s="156">
        <v>45879</v>
      </c>
      <c r="I349" s="153" t="s">
        <v>126</v>
      </c>
      <c r="J349" s="153" t="s">
        <v>1005</v>
      </c>
      <c r="K349" s="150"/>
      <c r="L349" s="153" t="s">
        <v>1023</v>
      </c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</row>
    <row r="350" spans="1:29" ht="13.2">
      <c r="A350" s="153"/>
      <c r="B350" s="89"/>
      <c r="C350" s="153" t="str">
        <f t="shared" ca="1" si="11"/>
        <v>OK</v>
      </c>
      <c r="D350" s="153" t="s">
        <v>1028</v>
      </c>
      <c r="E350" s="154">
        <v>94.18</v>
      </c>
      <c r="F350" s="153">
        <v>24650</v>
      </c>
      <c r="G350" s="155">
        <v>45839</v>
      </c>
      <c r="H350" s="156">
        <v>45879</v>
      </c>
      <c r="I350" s="153" t="s">
        <v>126</v>
      </c>
      <c r="J350" s="153" t="s">
        <v>1005</v>
      </c>
      <c r="K350" s="150"/>
      <c r="L350" s="153" t="s">
        <v>1028</v>
      </c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</row>
    <row r="351" spans="1:29" ht="13.2">
      <c r="A351" s="153"/>
      <c r="B351" s="89"/>
      <c r="C351" s="153" t="str">
        <f t="shared" ca="1" si="11"/>
        <v>OK</v>
      </c>
      <c r="D351" s="153" t="s">
        <v>949</v>
      </c>
      <c r="E351" s="154">
        <v>94.18</v>
      </c>
      <c r="F351" s="153">
        <v>24650</v>
      </c>
      <c r="G351" s="155">
        <v>45839</v>
      </c>
      <c r="H351" s="156">
        <v>45879</v>
      </c>
      <c r="I351" s="153" t="s">
        <v>126</v>
      </c>
      <c r="J351" s="153" t="s">
        <v>1005</v>
      </c>
      <c r="K351" s="150"/>
      <c r="L351" s="153" t="s">
        <v>949</v>
      </c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</row>
    <row r="352" spans="1:29" ht="13.2">
      <c r="A352" s="153"/>
      <c r="B352" s="89"/>
      <c r="C352" s="153" t="str">
        <f t="shared" ca="1" si="11"/>
        <v>OK</v>
      </c>
      <c r="D352" s="153" t="s">
        <v>559</v>
      </c>
      <c r="E352" s="154">
        <v>94.18</v>
      </c>
      <c r="F352" s="153">
        <v>24650</v>
      </c>
      <c r="G352" s="155">
        <v>45839</v>
      </c>
      <c r="H352" s="156">
        <v>45879</v>
      </c>
      <c r="I352" s="153" t="s">
        <v>126</v>
      </c>
      <c r="J352" s="153" t="s">
        <v>1005</v>
      </c>
      <c r="K352" s="150"/>
      <c r="L352" s="153" t="s">
        <v>559</v>
      </c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</row>
    <row r="353" spans="1:29" ht="13.2">
      <c r="A353" s="153"/>
      <c r="B353" s="89"/>
      <c r="C353" s="153" t="str">
        <f t="shared" ca="1" si="11"/>
        <v>OK</v>
      </c>
      <c r="D353" s="153" t="s">
        <v>494</v>
      </c>
      <c r="E353" s="154">
        <v>94.18</v>
      </c>
      <c r="F353" s="153">
        <v>24650</v>
      </c>
      <c r="G353" s="155">
        <v>45839</v>
      </c>
      <c r="H353" s="156">
        <v>45879</v>
      </c>
      <c r="I353" s="153" t="s">
        <v>126</v>
      </c>
      <c r="J353" s="153" t="s">
        <v>1005</v>
      </c>
      <c r="K353" s="150"/>
      <c r="L353" s="153" t="s">
        <v>1029</v>
      </c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</row>
    <row r="354" spans="1:29" ht="13.2">
      <c r="A354" s="153"/>
      <c r="B354" s="89"/>
      <c r="C354" s="153" t="str">
        <f t="shared" ca="1" si="11"/>
        <v>OK</v>
      </c>
      <c r="D354" s="153" t="s">
        <v>428</v>
      </c>
      <c r="E354" s="154">
        <v>94.18</v>
      </c>
      <c r="F354" s="153">
        <v>24650</v>
      </c>
      <c r="G354" s="155">
        <v>45839</v>
      </c>
      <c r="H354" s="156">
        <v>45879</v>
      </c>
      <c r="I354" s="153" t="s">
        <v>126</v>
      </c>
      <c r="J354" s="153" t="s">
        <v>1005</v>
      </c>
      <c r="K354" s="150"/>
      <c r="L354" s="153" t="s">
        <v>1030</v>
      </c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</row>
    <row r="355" spans="1:29" ht="13.2">
      <c r="A355" s="153"/>
      <c r="B355" s="89"/>
      <c r="C355" s="153" t="str">
        <f t="shared" ca="1" si="11"/>
        <v>OK</v>
      </c>
      <c r="D355" s="153" t="s">
        <v>150</v>
      </c>
      <c r="E355" s="154">
        <v>94.18</v>
      </c>
      <c r="F355" s="153">
        <v>24650</v>
      </c>
      <c r="G355" s="155">
        <v>45839</v>
      </c>
      <c r="H355" s="156">
        <v>45879</v>
      </c>
      <c r="I355" s="153" t="s">
        <v>126</v>
      </c>
      <c r="J355" s="153" t="s">
        <v>1005</v>
      </c>
      <c r="K355" s="150"/>
      <c r="L355" s="153" t="s">
        <v>1024</v>
      </c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</row>
    <row r="356" spans="1:29" ht="13.2">
      <c r="A356" s="153"/>
      <c r="B356" s="89"/>
      <c r="C356" s="153" t="str">
        <f t="shared" ca="1" si="11"/>
        <v>OK</v>
      </c>
      <c r="D356" s="153" t="s">
        <v>945</v>
      </c>
      <c r="E356" s="154">
        <v>94.18</v>
      </c>
      <c r="F356" s="153">
        <v>24650</v>
      </c>
      <c r="G356" s="155">
        <v>45839</v>
      </c>
      <c r="H356" s="156">
        <v>45879</v>
      </c>
      <c r="I356" s="153" t="s">
        <v>126</v>
      </c>
      <c r="J356" s="153" t="s">
        <v>1005</v>
      </c>
      <c r="K356" s="150"/>
      <c r="L356" s="153" t="s">
        <v>945</v>
      </c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</row>
    <row r="357" spans="1:29" ht="13.2">
      <c r="A357" s="153"/>
      <c r="B357" s="89"/>
      <c r="C357" s="153" t="str">
        <f t="shared" ca="1" si="11"/>
        <v>OK</v>
      </c>
      <c r="D357" s="153" t="s">
        <v>916</v>
      </c>
      <c r="E357" s="154">
        <v>94.18</v>
      </c>
      <c r="F357" s="153">
        <v>24650</v>
      </c>
      <c r="G357" s="155">
        <v>45839</v>
      </c>
      <c r="H357" s="156">
        <v>45879</v>
      </c>
      <c r="I357" s="153" t="s">
        <v>126</v>
      </c>
      <c r="J357" s="153" t="s">
        <v>1005</v>
      </c>
      <c r="K357" s="150"/>
      <c r="L357" s="153" t="s">
        <v>916</v>
      </c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</row>
    <row r="358" spans="1:29" ht="13.2">
      <c r="A358" s="153"/>
      <c r="B358" s="89"/>
      <c r="C358" s="153" t="str">
        <f t="shared" ca="1" si="11"/>
        <v>OK</v>
      </c>
      <c r="D358" s="153" t="s">
        <v>233</v>
      </c>
      <c r="E358" s="154">
        <v>94.18</v>
      </c>
      <c r="F358" s="153">
        <v>24650</v>
      </c>
      <c r="G358" s="155">
        <v>45839</v>
      </c>
      <c r="H358" s="156">
        <v>45879</v>
      </c>
      <c r="I358" s="153" t="s">
        <v>126</v>
      </c>
      <c r="J358" s="153" t="s">
        <v>1005</v>
      </c>
      <c r="K358" s="150"/>
      <c r="L358" s="153" t="s">
        <v>1025</v>
      </c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</row>
    <row r="359" spans="1:29" ht="13.2">
      <c r="A359" s="153"/>
      <c r="B359" s="89"/>
      <c r="C359" s="153" t="str">
        <f t="shared" ca="1" si="11"/>
        <v>OK</v>
      </c>
      <c r="D359" s="153" t="s">
        <v>947</v>
      </c>
      <c r="E359" s="154">
        <v>94.18</v>
      </c>
      <c r="F359" s="153">
        <v>24650</v>
      </c>
      <c r="G359" s="155">
        <v>45839</v>
      </c>
      <c r="H359" s="156">
        <v>45879</v>
      </c>
      <c r="I359" s="153" t="s">
        <v>126</v>
      </c>
      <c r="J359" s="153" t="s">
        <v>1005</v>
      </c>
      <c r="K359" s="150"/>
      <c r="L359" s="153" t="s">
        <v>947</v>
      </c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</row>
    <row r="360" spans="1:29" ht="13.2">
      <c r="A360" s="153"/>
      <c r="B360" s="89"/>
      <c r="C360" s="153" t="str">
        <f t="shared" ca="1" si="11"/>
        <v>OK</v>
      </c>
      <c r="D360" s="153" t="s">
        <v>444</v>
      </c>
      <c r="E360" s="154">
        <v>14.12</v>
      </c>
      <c r="F360" s="153">
        <v>24650</v>
      </c>
      <c r="G360" s="155">
        <v>45839</v>
      </c>
      <c r="H360" s="156">
        <v>45879</v>
      </c>
      <c r="I360" s="153" t="s">
        <v>126</v>
      </c>
      <c r="J360" s="153" t="s">
        <v>1005</v>
      </c>
      <c r="K360" s="150"/>
      <c r="L360" s="153" t="s">
        <v>1026</v>
      </c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</row>
    <row r="361" spans="1:29" ht="13.2">
      <c r="A361" s="153"/>
      <c r="B361" s="89"/>
      <c r="C361" s="153" t="str">
        <f t="shared" ca="1" si="11"/>
        <v>OK</v>
      </c>
      <c r="D361" s="153" t="s">
        <v>251</v>
      </c>
      <c r="E361" s="154">
        <v>14.12</v>
      </c>
      <c r="F361" s="153">
        <v>24650</v>
      </c>
      <c r="G361" s="155">
        <v>45839</v>
      </c>
      <c r="H361" s="156">
        <v>45879</v>
      </c>
      <c r="I361" s="153" t="s">
        <v>126</v>
      </c>
      <c r="J361" s="153" t="s">
        <v>1005</v>
      </c>
      <c r="K361" s="150"/>
      <c r="L361" s="153" t="s">
        <v>965</v>
      </c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</row>
    <row r="362" spans="1:29" ht="13.2">
      <c r="A362" s="153"/>
      <c r="B362" s="89"/>
      <c r="C362" s="153" t="str">
        <f t="shared" ca="1" si="11"/>
        <v>OK</v>
      </c>
      <c r="D362" s="153" t="s">
        <v>693</v>
      </c>
      <c r="E362" s="154">
        <v>14.12</v>
      </c>
      <c r="F362" s="153">
        <v>24650</v>
      </c>
      <c r="G362" s="155">
        <v>45839</v>
      </c>
      <c r="H362" s="156">
        <v>45879</v>
      </c>
      <c r="I362" s="153" t="s">
        <v>126</v>
      </c>
      <c r="J362" s="153" t="s">
        <v>1005</v>
      </c>
      <c r="K362" s="150"/>
      <c r="L362" s="153" t="s">
        <v>693</v>
      </c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</row>
    <row r="363" spans="1:29" ht="13.2">
      <c r="A363" s="153"/>
      <c r="B363" s="89"/>
      <c r="C363" s="153" t="str">
        <f t="shared" ca="1" si="11"/>
        <v>OK</v>
      </c>
      <c r="D363" s="153" t="s">
        <v>683</v>
      </c>
      <c r="E363" s="154">
        <v>14.12</v>
      </c>
      <c r="F363" s="153">
        <v>24650</v>
      </c>
      <c r="G363" s="155">
        <v>45839</v>
      </c>
      <c r="H363" s="156">
        <v>45879</v>
      </c>
      <c r="I363" s="153" t="s">
        <v>126</v>
      </c>
      <c r="J363" s="153" t="s">
        <v>1005</v>
      </c>
      <c r="K363" s="150"/>
      <c r="L363" s="153" t="s">
        <v>683</v>
      </c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</row>
    <row r="364" spans="1:29" ht="13.2">
      <c r="A364" s="153"/>
      <c r="B364" s="89"/>
      <c r="C364" s="153" t="str">
        <f t="shared" ca="1" si="11"/>
        <v>OK</v>
      </c>
      <c r="D364" s="153" t="s">
        <v>538</v>
      </c>
      <c r="E364" s="154">
        <v>14.12</v>
      </c>
      <c r="F364" s="153">
        <v>24650</v>
      </c>
      <c r="G364" s="155">
        <v>45839</v>
      </c>
      <c r="H364" s="156">
        <v>45879</v>
      </c>
      <c r="I364" s="153" t="s">
        <v>126</v>
      </c>
      <c r="J364" s="153" t="s">
        <v>1005</v>
      </c>
      <c r="K364" s="150"/>
      <c r="L364" s="153" t="s">
        <v>538</v>
      </c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</row>
    <row r="365" spans="1:29" ht="13.2">
      <c r="A365" s="153"/>
      <c r="B365" s="89"/>
      <c r="C365" s="153" t="str">
        <f t="shared" ca="1" si="11"/>
        <v>OK</v>
      </c>
      <c r="D365" s="153" t="s">
        <v>1023</v>
      </c>
      <c r="E365" s="154">
        <v>14.12</v>
      </c>
      <c r="F365" s="153">
        <v>24650</v>
      </c>
      <c r="G365" s="155">
        <v>45839</v>
      </c>
      <c r="H365" s="156">
        <v>45879</v>
      </c>
      <c r="I365" s="153" t="s">
        <v>126</v>
      </c>
      <c r="J365" s="153" t="s">
        <v>1005</v>
      </c>
      <c r="K365" s="150"/>
      <c r="L365" s="153" t="s">
        <v>1023</v>
      </c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</row>
    <row r="366" spans="1:29" ht="13.2">
      <c r="A366" s="153"/>
      <c r="B366" s="89"/>
      <c r="C366" s="153" t="str">
        <f t="shared" ca="1" si="11"/>
        <v>OK</v>
      </c>
      <c r="D366" s="153" t="s">
        <v>1028</v>
      </c>
      <c r="E366" s="154">
        <v>14.12</v>
      </c>
      <c r="F366" s="153">
        <v>24650</v>
      </c>
      <c r="G366" s="155">
        <v>45839</v>
      </c>
      <c r="H366" s="156">
        <v>45879</v>
      </c>
      <c r="I366" s="153" t="s">
        <v>126</v>
      </c>
      <c r="J366" s="153" t="s">
        <v>1005</v>
      </c>
      <c r="K366" s="150"/>
      <c r="L366" s="153" t="s">
        <v>1028</v>
      </c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</row>
    <row r="367" spans="1:29" ht="13.2">
      <c r="A367" s="153"/>
      <c r="B367" s="89"/>
      <c r="C367" s="153" t="str">
        <f t="shared" ca="1" si="11"/>
        <v>OK</v>
      </c>
      <c r="D367" s="153" t="s">
        <v>949</v>
      </c>
      <c r="E367" s="154">
        <v>14.12</v>
      </c>
      <c r="F367" s="153">
        <v>24650</v>
      </c>
      <c r="G367" s="155">
        <v>45839</v>
      </c>
      <c r="H367" s="156">
        <v>45879</v>
      </c>
      <c r="I367" s="153" t="s">
        <v>126</v>
      </c>
      <c r="J367" s="153" t="s">
        <v>1005</v>
      </c>
      <c r="K367" s="150"/>
      <c r="L367" s="153" t="s">
        <v>949</v>
      </c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</row>
    <row r="368" spans="1:29" ht="13.2">
      <c r="A368" s="153"/>
      <c r="B368" s="89"/>
      <c r="C368" s="153" t="str">
        <f t="shared" ca="1" si="11"/>
        <v>OK</v>
      </c>
      <c r="D368" s="153" t="s">
        <v>559</v>
      </c>
      <c r="E368" s="154">
        <v>14.12</v>
      </c>
      <c r="F368" s="153">
        <v>24650</v>
      </c>
      <c r="G368" s="155">
        <v>45839</v>
      </c>
      <c r="H368" s="156">
        <v>45879</v>
      </c>
      <c r="I368" s="153" t="s">
        <v>126</v>
      </c>
      <c r="J368" s="153" t="s">
        <v>1005</v>
      </c>
      <c r="K368" s="150"/>
      <c r="L368" s="153" t="s">
        <v>559</v>
      </c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</row>
    <row r="369" spans="1:29" ht="13.2">
      <c r="A369" s="153"/>
      <c r="B369" s="89"/>
      <c r="C369" s="153" t="str">
        <f t="shared" ca="1" si="11"/>
        <v>OK</v>
      </c>
      <c r="D369" s="153" t="s">
        <v>494</v>
      </c>
      <c r="E369" s="154">
        <v>14.12</v>
      </c>
      <c r="F369" s="153">
        <v>24650</v>
      </c>
      <c r="G369" s="155">
        <v>45839</v>
      </c>
      <c r="H369" s="156">
        <v>45879</v>
      </c>
      <c r="I369" s="153" t="s">
        <v>126</v>
      </c>
      <c r="J369" s="153" t="s">
        <v>1005</v>
      </c>
      <c r="K369" s="150"/>
      <c r="L369" s="153" t="s">
        <v>1029</v>
      </c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</row>
    <row r="370" spans="1:29" ht="13.2">
      <c r="A370" s="153"/>
      <c r="B370" s="89"/>
      <c r="C370" s="153" t="str">
        <f t="shared" ca="1" si="11"/>
        <v>OK</v>
      </c>
      <c r="D370" s="153" t="s">
        <v>428</v>
      </c>
      <c r="E370" s="154">
        <v>14.12</v>
      </c>
      <c r="F370" s="153">
        <v>24650</v>
      </c>
      <c r="G370" s="155">
        <v>45839</v>
      </c>
      <c r="H370" s="156">
        <v>45879</v>
      </c>
      <c r="I370" s="153" t="s">
        <v>126</v>
      </c>
      <c r="J370" s="153" t="s">
        <v>1005</v>
      </c>
      <c r="K370" s="150"/>
      <c r="L370" s="153" t="s">
        <v>1030</v>
      </c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</row>
    <row r="371" spans="1:29" ht="13.2">
      <c r="A371" s="153"/>
      <c r="B371" s="89"/>
      <c r="C371" s="153" t="str">
        <f t="shared" ca="1" si="11"/>
        <v>OK</v>
      </c>
      <c r="D371" s="153" t="s">
        <v>150</v>
      </c>
      <c r="E371" s="154">
        <v>14.12</v>
      </c>
      <c r="F371" s="153">
        <v>24650</v>
      </c>
      <c r="G371" s="155">
        <v>45839</v>
      </c>
      <c r="H371" s="156">
        <v>45879</v>
      </c>
      <c r="I371" s="153" t="s">
        <v>126</v>
      </c>
      <c r="J371" s="153" t="s">
        <v>1005</v>
      </c>
      <c r="K371" s="150"/>
      <c r="L371" s="153" t="s">
        <v>1024</v>
      </c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</row>
    <row r="372" spans="1:29" ht="13.2">
      <c r="A372" s="153"/>
      <c r="B372" s="89"/>
      <c r="C372" s="153" t="str">
        <f t="shared" ca="1" si="11"/>
        <v>OK</v>
      </c>
      <c r="D372" s="153" t="s">
        <v>945</v>
      </c>
      <c r="E372" s="154">
        <v>14.12</v>
      </c>
      <c r="F372" s="153">
        <v>24650</v>
      </c>
      <c r="G372" s="155">
        <v>45839</v>
      </c>
      <c r="H372" s="156">
        <v>45879</v>
      </c>
      <c r="I372" s="153" t="s">
        <v>126</v>
      </c>
      <c r="J372" s="153" t="s">
        <v>1005</v>
      </c>
      <c r="K372" s="150"/>
      <c r="L372" s="153" t="s">
        <v>945</v>
      </c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</row>
    <row r="373" spans="1:29" ht="13.2">
      <c r="A373" s="153"/>
      <c r="B373" s="89"/>
      <c r="C373" s="153" t="str">
        <f t="shared" ca="1" si="11"/>
        <v>OK</v>
      </c>
      <c r="D373" s="153" t="s">
        <v>916</v>
      </c>
      <c r="E373" s="154">
        <v>14.12</v>
      </c>
      <c r="F373" s="153">
        <v>24650</v>
      </c>
      <c r="G373" s="155">
        <v>45839</v>
      </c>
      <c r="H373" s="156">
        <v>45879</v>
      </c>
      <c r="I373" s="153" t="s">
        <v>126</v>
      </c>
      <c r="J373" s="153" t="s">
        <v>1005</v>
      </c>
      <c r="K373" s="150"/>
      <c r="L373" s="153" t="s">
        <v>916</v>
      </c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</row>
    <row r="374" spans="1:29" ht="13.2">
      <c r="A374" s="153"/>
      <c r="B374" s="89"/>
      <c r="C374" s="153" t="str">
        <f t="shared" ca="1" si="11"/>
        <v>OK</v>
      </c>
      <c r="D374" s="153" t="s">
        <v>233</v>
      </c>
      <c r="E374" s="154">
        <v>14.12</v>
      </c>
      <c r="F374" s="153">
        <v>24650</v>
      </c>
      <c r="G374" s="155">
        <v>45839</v>
      </c>
      <c r="H374" s="156">
        <v>45879</v>
      </c>
      <c r="I374" s="153" t="s">
        <v>126</v>
      </c>
      <c r="J374" s="153" t="s">
        <v>1005</v>
      </c>
      <c r="K374" s="150"/>
      <c r="L374" s="153" t="s">
        <v>1025</v>
      </c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</row>
    <row r="375" spans="1:29" ht="13.2">
      <c r="A375" s="153"/>
      <c r="B375" s="89"/>
      <c r="C375" s="153" t="str">
        <f t="shared" ca="1" si="11"/>
        <v>OK</v>
      </c>
      <c r="D375" s="153" t="s">
        <v>947</v>
      </c>
      <c r="E375" s="154">
        <v>14.12</v>
      </c>
      <c r="F375" s="153">
        <v>24650</v>
      </c>
      <c r="G375" s="155">
        <v>45839</v>
      </c>
      <c r="H375" s="156">
        <v>45879</v>
      </c>
      <c r="I375" s="153" t="s">
        <v>126</v>
      </c>
      <c r="J375" s="153" t="s">
        <v>1005</v>
      </c>
      <c r="K375" s="150"/>
      <c r="L375" s="153" t="s">
        <v>947</v>
      </c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</row>
    <row r="376" spans="1:29" ht="13.2">
      <c r="A376" s="153"/>
      <c r="B376" s="89"/>
      <c r="C376" s="153" t="str">
        <f t="shared" ca="1" si="11"/>
        <v>OK</v>
      </c>
      <c r="D376" s="153" t="s">
        <v>444</v>
      </c>
      <c r="E376" s="154">
        <v>69.06</v>
      </c>
      <c r="F376" s="153">
        <v>24650</v>
      </c>
      <c r="G376" s="155">
        <v>45839</v>
      </c>
      <c r="H376" s="156">
        <v>45879</v>
      </c>
      <c r="I376" s="153" t="s">
        <v>126</v>
      </c>
      <c r="J376" s="153" t="s">
        <v>1005</v>
      </c>
      <c r="K376" s="150"/>
      <c r="L376" s="153" t="s">
        <v>1026</v>
      </c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</row>
    <row r="377" spans="1:29" ht="13.2">
      <c r="A377" s="153"/>
      <c r="B377" s="89"/>
      <c r="C377" s="153" t="str">
        <f t="shared" ca="1" si="11"/>
        <v>OK</v>
      </c>
      <c r="D377" s="153" t="s">
        <v>693</v>
      </c>
      <c r="E377" s="154">
        <v>69.06</v>
      </c>
      <c r="F377" s="153">
        <v>24650</v>
      </c>
      <c r="G377" s="155">
        <v>45839</v>
      </c>
      <c r="H377" s="156">
        <v>45879</v>
      </c>
      <c r="I377" s="153" t="s">
        <v>126</v>
      </c>
      <c r="J377" s="153" t="s">
        <v>1005</v>
      </c>
      <c r="K377" s="150"/>
      <c r="L377" s="153" t="s">
        <v>693</v>
      </c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</row>
    <row r="378" spans="1:29" ht="13.2">
      <c r="A378" s="153"/>
      <c r="B378" s="89"/>
      <c r="C378" s="153" t="str">
        <f t="shared" ca="1" si="11"/>
        <v>OK</v>
      </c>
      <c r="D378" s="153" t="s">
        <v>683</v>
      </c>
      <c r="E378" s="154">
        <v>69.06</v>
      </c>
      <c r="F378" s="153">
        <v>24650</v>
      </c>
      <c r="G378" s="155">
        <v>45839</v>
      </c>
      <c r="H378" s="156">
        <v>45879</v>
      </c>
      <c r="I378" s="153" t="s">
        <v>126</v>
      </c>
      <c r="J378" s="153" t="s">
        <v>1005</v>
      </c>
      <c r="K378" s="150"/>
      <c r="L378" s="153" t="s">
        <v>683</v>
      </c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</row>
    <row r="379" spans="1:29" ht="13.2">
      <c r="A379" s="153"/>
      <c r="B379" s="89"/>
      <c r="C379" s="153" t="str">
        <f t="shared" ca="1" si="11"/>
        <v>OK</v>
      </c>
      <c r="D379" s="153" t="s">
        <v>559</v>
      </c>
      <c r="E379" s="154">
        <v>69.06</v>
      </c>
      <c r="F379" s="153">
        <v>24650</v>
      </c>
      <c r="G379" s="155">
        <v>45839</v>
      </c>
      <c r="H379" s="156">
        <v>45879</v>
      </c>
      <c r="I379" s="153" t="s">
        <v>126</v>
      </c>
      <c r="J379" s="153" t="s">
        <v>1005</v>
      </c>
      <c r="K379" s="150"/>
      <c r="L379" s="153" t="s">
        <v>559</v>
      </c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</row>
    <row r="380" spans="1:29" ht="13.2">
      <c r="A380" s="153"/>
      <c r="B380" s="89"/>
      <c r="C380" s="153" t="str">
        <f t="shared" ca="1" si="11"/>
        <v>OK</v>
      </c>
      <c r="D380" s="153" t="s">
        <v>494</v>
      </c>
      <c r="E380" s="154">
        <v>69.06</v>
      </c>
      <c r="F380" s="153">
        <v>24650</v>
      </c>
      <c r="G380" s="155">
        <v>45839</v>
      </c>
      <c r="H380" s="156">
        <v>45879</v>
      </c>
      <c r="I380" s="153" t="s">
        <v>126</v>
      </c>
      <c r="J380" s="153" t="s">
        <v>1005</v>
      </c>
      <c r="K380" s="150"/>
      <c r="L380" s="153" t="s">
        <v>1029</v>
      </c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</row>
    <row r="381" spans="1:29" ht="13.2">
      <c r="A381" s="153"/>
      <c r="B381" s="89"/>
      <c r="C381" s="153" t="str">
        <f t="shared" ca="1" si="11"/>
        <v>OK</v>
      </c>
      <c r="D381" s="153" t="s">
        <v>444</v>
      </c>
      <c r="E381" s="154">
        <v>18.84</v>
      </c>
      <c r="F381" s="153">
        <v>24650</v>
      </c>
      <c r="G381" s="155">
        <v>45839</v>
      </c>
      <c r="H381" s="156">
        <v>45879</v>
      </c>
      <c r="I381" s="153" t="s">
        <v>126</v>
      </c>
      <c r="J381" s="153" t="s">
        <v>1005</v>
      </c>
      <c r="K381" s="150"/>
      <c r="L381" s="153" t="s">
        <v>1026</v>
      </c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</row>
    <row r="382" spans="1:29" ht="13.2">
      <c r="A382" s="153"/>
      <c r="B382" s="89"/>
      <c r="C382" s="153" t="str">
        <f t="shared" ca="1" si="11"/>
        <v>OK</v>
      </c>
      <c r="D382" s="153" t="s">
        <v>251</v>
      </c>
      <c r="E382" s="154">
        <v>18.84</v>
      </c>
      <c r="F382" s="153">
        <v>24650</v>
      </c>
      <c r="G382" s="155">
        <v>45839</v>
      </c>
      <c r="H382" s="156">
        <v>45879</v>
      </c>
      <c r="I382" s="153" t="s">
        <v>126</v>
      </c>
      <c r="J382" s="153" t="s">
        <v>1005</v>
      </c>
      <c r="K382" s="150"/>
      <c r="L382" s="153" t="s">
        <v>965</v>
      </c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</row>
    <row r="383" spans="1:29" ht="13.2">
      <c r="A383" s="153"/>
      <c r="B383" s="89"/>
      <c r="C383" s="153" t="str">
        <f t="shared" ca="1" si="11"/>
        <v>OK</v>
      </c>
      <c r="D383" s="153" t="s">
        <v>693</v>
      </c>
      <c r="E383" s="154">
        <v>18.84</v>
      </c>
      <c r="F383" s="153">
        <v>24650</v>
      </c>
      <c r="G383" s="155">
        <v>45839</v>
      </c>
      <c r="H383" s="156">
        <v>45879</v>
      </c>
      <c r="I383" s="153" t="s">
        <v>126</v>
      </c>
      <c r="J383" s="153" t="s">
        <v>1005</v>
      </c>
      <c r="K383" s="150"/>
      <c r="L383" s="153" t="s">
        <v>693</v>
      </c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</row>
    <row r="384" spans="1:29" ht="13.2">
      <c r="A384" s="153"/>
      <c r="B384" s="89"/>
      <c r="C384" s="153" t="str">
        <f t="shared" ca="1" si="11"/>
        <v>OK</v>
      </c>
      <c r="D384" s="153" t="s">
        <v>683</v>
      </c>
      <c r="E384" s="154">
        <v>18.84</v>
      </c>
      <c r="F384" s="153">
        <v>24650</v>
      </c>
      <c r="G384" s="155">
        <v>45839</v>
      </c>
      <c r="H384" s="156">
        <v>45879</v>
      </c>
      <c r="I384" s="153" t="s">
        <v>126</v>
      </c>
      <c r="J384" s="153" t="s">
        <v>1005</v>
      </c>
      <c r="K384" s="150"/>
      <c r="L384" s="153" t="s">
        <v>683</v>
      </c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</row>
    <row r="385" spans="1:29" ht="13.2">
      <c r="A385" s="153"/>
      <c r="B385" s="89"/>
      <c r="C385" s="153" t="str">
        <f t="shared" ca="1" si="11"/>
        <v>OK</v>
      </c>
      <c r="D385" s="153" t="s">
        <v>538</v>
      </c>
      <c r="E385" s="154">
        <v>18.84</v>
      </c>
      <c r="F385" s="153">
        <v>24650</v>
      </c>
      <c r="G385" s="155">
        <v>45839</v>
      </c>
      <c r="H385" s="156">
        <v>45879</v>
      </c>
      <c r="I385" s="153" t="s">
        <v>126</v>
      </c>
      <c r="J385" s="153" t="s">
        <v>1005</v>
      </c>
      <c r="K385" s="150"/>
      <c r="L385" s="153" t="s">
        <v>538</v>
      </c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</row>
    <row r="386" spans="1:29" ht="13.2">
      <c r="A386" s="153"/>
      <c r="B386" s="89"/>
      <c r="C386" s="153" t="str">
        <f t="shared" ca="1" si="11"/>
        <v>OK</v>
      </c>
      <c r="D386" s="153" t="s">
        <v>1023</v>
      </c>
      <c r="E386" s="154">
        <v>18.84</v>
      </c>
      <c r="F386" s="153">
        <v>24650</v>
      </c>
      <c r="G386" s="155">
        <v>45839</v>
      </c>
      <c r="H386" s="156">
        <v>45879</v>
      </c>
      <c r="I386" s="153" t="s">
        <v>126</v>
      </c>
      <c r="J386" s="153" t="s">
        <v>1005</v>
      </c>
      <c r="K386" s="150"/>
      <c r="L386" s="153" t="s">
        <v>1023</v>
      </c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</row>
    <row r="387" spans="1:29" ht="13.2">
      <c r="A387" s="153"/>
      <c r="B387" s="89"/>
      <c r="C387" s="153" t="str">
        <f t="shared" ca="1" si="11"/>
        <v>OK</v>
      </c>
      <c r="D387" s="153" t="s">
        <v>1028</v>
      </c>
      <c r="E387" s="154">
        <v>18.84</v>
      </c>
      <c r="F387" s="153">
        <v>24650</v>
      </c>
      <c r="G387" s="155">
        <v>45839</v>
      </c>
      <c r="H387" s="156">
        <v>45879</v>
      </c>
      <c r="I387" s="153" t="s">
        <v>126</v>
      </c>
      <c r="J387" s="153" t="s">
        <v>1005</v>
      </c>
      <c r="K387" s="150"/>
      <c r="L387" s="153" t="s">
        <v>1028</v>
      </c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</row>
    <row r="388" spans="1:29" ht="13.2">
      <c r="A388" s="153"/>
      <c r="B388" s="89"/>
      <c r="C388" s="153" t="str">
        <f t="shared" ca="1" si="11"/>
        <v>OK</v>
      </c>
      <c r="D388" s="153" t="s">
        <v>949</v>
      </c>
      <c r="E388" s="154">
        <v>18.84</v>
      </c>
      <c r="F388" s="153">
        <v>24650</v>
      </c>
      <c r="G388" s="155">
        <v>45839</v>
      </c>
      <c r="H388" s="156">
        <v>45879</v>
      </c>
      <c r="I388" s="153" t="s">
        <v>126</v>
      </c>
      <c r="J388" s="153" t="s">
        <v>1005</v>
      </c>
      <c r="K388" s="150"/>
      <c r="L388" s="153" t="s">
        <v>949</v>
      </c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</row>
    <row r="389" spans="1:29" ht="13.2">
      <c r="A389" s="153"/>
      <c r="B389" s="89"/>
      <c r="C389" s="153" t="str">
        <f t="shared" ca="1" si="11"/>
        <v>OK</v>
      </c>
      <c r="D389" s="153" t="s">
        <v>559</v>
      </c>
      <c r="E389" s="154">
        <v>18.84</v>
      </c>
      <c r="F389" s="153">
        <v>24650</v>
      </c>
      <c r="G389" s="155">
        <v>45839</v>
      </c>
      <c r="H389" s="156">
        <v>45879</v>
      </c>
      <c r="I389" s="153" t="s">
        <v>126</v>
      </c>
      <c r="J389" s="153" t="s">
        <v>1005</v>
      </c>
      <c r="K389" s="150"/>
      <c r="L389" s="153" t="s">
        <v>559</v>
      </c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</row>
    <row r="390" spans="1:29" ht="13.2">
      <c r="A390" s="153"/>
      <c r="B390" s="89"/>
      <c r="C390" s="153" t="str">
        <f t="shared" ca="1" si="11"/>
        <v>OK</v>
      </c>
      <c r="D390" s="153" t="s">
        <v>494</v>
      </c>
      <c r="E390" s="154">
        <v>18.84</v>
      </c>
      <c r="F390" s="153">
        <v>24650</v>
      </c>
      <c r="G390" s="155">
        <v>45839</v>
      </c>
      <c r="H390" s="156">
        <v>45879</v>
      </c>
      <c r="I390" s="153" t="s">
        <v>126</v>
      </c>
      <c r="J390" s="153" t="s">
        <v>1005</v>
      </c>
      <c r="K390" s="150"/>
      <c r="L390" s="153" t="s">
        <v>1029</v>
      </c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</row>
    <row r="391" spans="1:29" ht="13.2">
      <c r="A391" s="153"/>
      <c r="B391" s="89"/>
      <c r="C391" s="153" t="str">
        <f t="shared" ca="1" si="11"/>
        <v>OK</v>
      </c>
      <c r="D391" s="153" t="s">
        <v>428</v>
      </c>
      <c r="E391" s="154">
        <v>18.84</v>
      </c>
      <c r="F391" s="153">
        <v>24650</v>
      </c>
      <c r="G391" s="155">
        <v>45839</v>
      </c>
      <c r="H391" s="156">
        <v>45879</v>
      </c>
      <c r="I391" s="153" t="s">
        <v>126</v>
      </c>
      <c r="J391" s="153" t="s">
        <v>1005</v>
      </c>
      <c r="K391" s="150"/>
      <c r="L391" s="153" t="s">
        <v>1030</v>
      </c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</row>
    <row r="392" spans="1:29" ht="13.2">
      <c r="A392" s="153"/>
      <c r="B392" s="89"/>
      <c r="C392" s="153" t="str">
        <f t="shared" ca="1" si="11"/>
        <v>OK</v>
      </c>
      <c r="D392" s="153" t="s">
        <v>150</v>
      </c>
      <c r="E392" s="154">
        <v>18.84</v>
      </c>
      <c r="F392" s="153">
        <v>24650</v>
      </c>
      <c r="G392" s="155">
        <v>45839</v>
      </c>
      <c r="H392" s="156">
        <v>45879</v>
      </c>
      <c r="I392" s="153" t="s">
        <v>126</v>
      </c>
      <c r="J392" s="153" t="s">
        <v>1005</v>
      </c>
      <c r="K392" s="150"/>
      <c r="L392" s="153" t="s">
        <v>1024</v>
      </c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</row>
    <row r="393" spans="1:29" ht="13.2">
      <c r="A393" s="153"/>
      <c r="B393" s="89"/>
      <c r="C393" s="153" t="str">
        <f t="shared" ca="1" si="11"/>
        <v>OK</v>
      </c>
      <c r="D393" s="153" t="s">
        <v>945</v>
      </c>
      <c r="E393" s="154">
        <v>18.84</v>
      </c>
      <c r="F393" s="153">
        <v>24650</v>
      </c>
      <c r="G393" s="155">
        <v>45839</v>
      </c>
      <c r="H393" s="156">
        <v>45879</v>
      </c>
      <c r="I393" s="153" t="s">
        <v>126</v>
      </c>
      <c r="J393" s="153" t="s">
        <v>1005</v>
      </c>
      <c r="K393" s="150"/>
      <c r="L393" s="153" t="s">
        <v>945</v>
      </c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</row>
    <row r="394" spans="1:29" ht="13.2">
      <c r="A394" s="153"/>
      <c r="B394" s="89"/>
      <c r="C394" s="153" t="str">
        <f t="shared" ca="1" si="11"/>
        <v>OK</v>
      </c>
      <c r="D394" s="153" t="s">
        <v>916</v>
      </c>
      <c r="E394" s="154">
        <v>18.84</v>
      </c>
      <c r="F394" s="153">
        <v>24650</v>
      </c>
      <c r="G394" s="155">
        <v>45839</v>
      </c>
      <c r="H394" s="156">
        <v>45879</v>
      </c>
      <c r="I394" s="153" t="s">
        <v>126</v>
      </c>
      <c r="J394" s="153" t="s">
        <v>1005</v>
      </c>
      <c r="K394" s="150"/>
      <c r="L394" s="153" t="s">
        <v>916</v>
      </c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</row>
    <row r="395" spans="1:29" ht="13.2">
      <c r="A395" s="153"/>
      <c r="B395" s="89"/>
      <c r="C395" s="153" t="str">
        <f t="shared" ca="1" si="11"/>
        <v>OK</v>
      </c>
      <c r="D395" s="153" t="s">
        <v>233</v>
      </c>
      <c r="E395" s="154">
        <v>18.84</v>
      </c>
      <c r="F395" s="153">
        <v>24650</v>
      </c>
      <c r="G395" s="155">
        <v>45839</v>
      </c>
      <c r="H395" s="156">
        <v>45879</v>
      </c>
      <c r="I395" s="153" t="s">
        <v>126</v>
      </c>
      <c r="J395" s="153" t="s">
        <v>1005</v>
      </c>
      <c r="K395" s="150"/>
      <c r="L395" s="153" t="s">
        <v>1025</v>
      </c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</row>
    <row r="396" spans="1:29" ht="13.2">
      <c r="A396" s="153"/>
      <c r="B396" s="89"/>
      <c r="C396" s="153" t="str">
        <f t="shared" ca="1" si="11"/>
        <v>OK</v>
      </c>
      <c r="D396" s="153" t="s">
        <v>947</v>
      </c>
      <c r="E396" s="154">
        <v>18.84</v>
      </c>
      <c r="F396" s="153">
        <v>24650</v>
      </c>
      <c r="G396" s="155">
        <v>45839</v>
      </c>
      <c r="H396" s="156">
        <v>45879</v>
      </c>
      <c r="I396" s="153" t="s">
        <v>126</v>
      </c>
      <c r="J396" s="153" t="s">
        <v>1005</v>
      </c>
      <c r="K396" s="150"/>
      <c r="L396" s="153" t="s">
        <v>947</v>
      </c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</row>
    <row r="397" spans="1:29" ht="13.2">
      <c r="A397" s="153"/>
      <c r="B397" s="89"/>
      <c r="C397" s="153" t="str">
        <f t="shared" ca="1" si="11"/>
        <v>OK</v>
      </c>
      <c r="D397" s="153" t="s">
        <v>444</v>
      </c>
      <c r="E397" s="154">
        <v>58.87</v>
      </c>
      <c r="F397" s="153">
        <v>24650</v>
      </c>
      <c r="G397" s="155">
        <v>45839</v>
      </c>
      <c r="H397" s="156">
        <v>45879</v>
      </c>
      <c r="I397" s="153" t="s">
        <v>126</v>
      </c>
      <c r="J397" s="153" t="s">
        <v>1005</v>
      </c>
      <c r="K397" s="150"/>
      <c r="L397" s="153" t="s">
        <v>1026</v>
      </c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</row>
    <row r="398" spans="1:29" ht="13.2">
      <c r="A398" s="153"/>
      <c r="B398" s="89"/>
      <c r="C398" s="153" t="str">
        <f t="shared" ca="1" si="11"/>
        <v>OK</v>
      </c>
      <c r="D398" s="153" t="s">
        <v>251</v>
      </c>
      <c r="E398" s="154">
        <v>58.87</v>
      </c>
      <c r="F398" s="153">
        <v>24650</v>
      </c>
      <c r="G398" s="155">
        <v>45839</v>
      </c>
      <c r="H398" s="156">
        <v>45879</v>
      </c>
      <c r="I398" s="153" t="s">
        <v>126</v>
      </c>
      <c r="J398" s="153" t="s">
        <v>1005</v>
      </c>
      <c r="K398" s="150"/>
      <c r="L398" s="153" t="s">
        <v>965</v>
      </c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</row>
    <row r="399" spans="1:29" ht="13.2">
      <c r="A399" s="153"/>
      <c r="B399" s="89"/>
      <c r="C399" s="153" t="str">
        <f t="shared" ca="1" si="11"/>
        <v>OK</v>
      </c>
      <c r="D399" s="153" t="s">
        <v>693</v>
      </c>
      <c r="E399" s="154">
        <v>58.87</v>
      </c>
      <c r="F399" s="153">
        <v>24650</v>
      </c>
      <c r="G399" s="155">
        <v>45839</v>
      </c>
      <c r="H399" s="156">
        <v>45879</v>
      </c>
      <c r="I399" s="153" t="s">
        <v>126</v>
      </c>
      <c r="J399" s="153" t="s">
        <v>1005</v>
      </c>
      <c r="K399" s="150"/>
      <c r="L399" s="153" t="s">
        <v>693</v>
      </c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</row>
    <row r="400" spans="1:29" ht="13.2">
      <c r="A400" s="153"/>
      <c r="B400" s="89"/>
      <c r="C400" s="153" t="str">
        <f t="shared" ca="1" si="11"/>
        <v>OK</v>
      </c>
      <c r="D400" s="153" t="s">
        <v>683</v>
      </c>
      <c r="E400" s="154">
        <v>58.87</v>
      </c>
      <c r="F400" s="153">
        <v>24650</v>
      </c>
      <c r="G400" s="155">
        <v>45839</v>
      </c>
      <c r="H400" s="156">
        <v>45879</v>
      </c>
      <c r="I400" s="153" t="s">
        <v>126</v>
      </c>
      <c r="J400" s="153" t="s">
        <v>1005</v>
      </c>
      <c r="K400" s="150"/>
      <c r="L400" s="153" t="s">
        <v>683</v>
      </c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</row>
    <row r="401" spans="1:29" ht="13.2">
      <c r="A401" s="153"/>
      <c r="B401" s="89"/>
      <c r="C401" s="153" t="str">
        <f t="shared" ca="1" si="11"/>
        <v>OK</v>
      </c>
      <c r="D401" s="153" t="s">
        <v>538</v>
      </c>
      <c r="E401" s="154">
        <v>58.87</v>
      </c>
      <c r="F401" s="153">
        <v>24650</v>
      </c>
      <c r="G401" s="155">
        <v>45839</v>
      </c>
      <c r="H401" s="156">
        <v>45879</v>
      </c>
      <c r="I401" s="153" t="s">
        <v>126</v>
      </c>
      <c r="J401" s="153" t="s">
        <v>1005</v>
      </c>
      <c r="K401" s="150"/>
      <c r="L401" s="153" t="s">
        <v>538</v>
      </c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</row>
    <row r="402" spans="1:29" ht="13.2">
      <c r="A402" s="153"/>
      <c r="B402" s="89"/>
      <c r="C402" s="153" t="str">
        <f t="shared" ca="1" si="11"/>
        <v>OK</v>
      </c>
      <c r="D402" s="153" t="s">
        <v>1023</v>
      </c>
      <c r="E402" s="154">
        <v>58.87</v>
      </c>
      <c r="F402" s="153">
        <v>24650</v>
      </c>
      <c r="G402" s="155">
        <v>45839</v>
      </c>
      <c r="H402" s="156">
        <v>45879</v>
      </c>
      <c r="I402" s="153" t="s">
        <v>126</v>
      </c>
      <c r="J402" s="153" t="s">
        <v>1005</v>
      </c>
      <c r="K402" s="150"/>
      <c r="L402" s="153" t="s">
        <v>1023</v>
      </c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</row>
    <row r="403" spans="1:29" ht="13.2">
      <c r="A403" s="153"/>
      <c r="B403" s="89"/>
      <c r="C403" s="153" t="str">
        <f t="shared" ca="1" si="11"/>
        <v>OK</v>
      </c>
      <c r="D403" s="153" t="s">
        <v>1028</v>
      </c>
      <c r="E403" s="154">
        <v>58.87</v>
      </c>
      <c r="F403" s="153">
        <v>24650</v>
      </c>
      <c r="G403" s="155">
        <v>45839</v>
      </c>
      <c r="H403" s="156">
        <v>45879</v>
      </c>
      <c r="I403" s="153" t="s">
        <v>126</v>
      </c>
      <c r="J403" s="153" t="s">
        <v>1005</v>
      </c>
      <c r="K403" s="150"/>
      <c r="L403" s="153" t="s">
        <v>1028</v>
      </c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</row>
    <row r="404" spans="1:29" ht="13.2">
      <c r="A404" s="153"/>
      <c r="B404" s="89"/>
      <c r="C404" s="153" t="str">
        <f t="shared" ca="1" si="11"/>
        <v>OK</v>
      </c>
      <c r="D404" s="153" t="s">
        <v>949</v>
      </c>
      <c r="E404" s="154">
        <v>58.87</v>
      </c>
      <c r="F404" s="153">
        <v>24650</v>
      </c>
      <c r="G404" s="155">
        <v>45839</v>
      </c>
      <c r="H404" s="156">
        <v>45879</v>
      </c>
      <c r="I404" s="153" t="s">
        <v>126</v>
      </c>
      <c r="J404" s="153" t="s">
        <v>1005</v>
      </c>
      <c r="K404" s="150"/>
      <c r="L404" s="153" t="s">
        <v>949</v>
      </c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</row>
    <row r="405" spans="1:29" ht="13.2">
      <c r="A405" s="153"/>
      <c r="B405" s="89"/>
      <c r="C405" s="153" t="str">
        <f t="shared" ca="1" si="11"/>
        <v>OK</v>
      </c>
      <c r="D405" s="153" t="s">
        <v>559</v>
      </c>
      <c r="E405" s="154">
        <v>58.87</v>
      </c>
      <c r="F405" s="153">
        <v>24650</v>
      </c>
      <c r="G405" s="155">
        <v>45839</v>
      </c>
      <c r="H405" s="156">
        <v>45879</v>
      </c>
      <c r="I405" s="153" t="s">
        <v>126</v>
      </c>
      <c r="J405" s="153" t="s">
        <v>1005</v>
      </c>
      <c r="K405" s="150"/>
      <c r="L405" s="153" t="s">
        <v>559</v>
      </c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</row>
    <row r="406" spans="1:29" ht="13.2">
      <c r="A406" s="153"/>
      <c r="B406" s="89"/>
      <c r="C406" s="153" t="str">
        <f t="shared" ca="1" si="11"/>
        <v>OK</v>
      </c>
      <c r="D406" s="153" t="s">
        <v>494</v>
      </c>
      <c r="E406" s="154">
        <v>58.87</v>
      </c>
      <c r="F406" s="153">
        <v>24650</v>
      </c>
      <c r="G406" s="155">
        <v>45839</v>
      </c>
      <c r="H406" s="156">
        <v>45879</v>
      </c>
      <c r="I406" s="153" t="s">
        <v>126</v>
      </c>
      <c r="J406" s="153" t="s">
        <v>1005</v>
      </c>
      <c r="K406" s="150"/>
      <c r="L406" s="153" t="s">
        <v>1029</v>
      </c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</row>
    <row r="407" spans="1:29" ht="13.2">
      <c r="A407" s="153"/>
      <c r="B407" s="89"/>
      <c r="C407" s="153" t="str">
        <f t="shared" ca="1" si="11"/>
        <v>OK</v>
      </c>
      <c r="D407" s="153" t="s">
        <v>428</v>
      </c>
      <c r="E407" s="154">
        <v>58.87</v>
      </c>
      <c r="F407" s="153">
        <v>24650</v>
      </c>
      <c r="G407" s="155">
        <v>45839</v>
      </c>
      <c r="H407" s="156">
        <v>45879</v>
      </c>
      <c r="I407" s="153" t="s">
        <v>126</v>
      </c>
      <c r="J407" s="153" t="s">
        <v>1005</v>
      </c>
      <c r="K407" s="150"/>
      <c r="L407" s="153" t="s">
        <v>1030</v>
      </c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</row>
    <row r="408" spans="1:29" ht="13.2">
      <c r="A408" s="153"/>
      <c r="B408" s="89"/>
      <c r="C408" s="153" t="str">
        <f t="shared" ca="1" si="11"/>
        <v>OK</v>
      </c>
      <c r="D408" s="153" t="s">
        <v>150</v>
      </c>
      <c r="E408" s="154">
        <v>58.87</v>
      </c>
      <c r="F408" s="153">
        <v>24650</v>
      </c>
      <c r="G408" s="155">
        <v>45839</v>
      </c>
      <c r="H408" s="156">
        <v>45879</v>
      </c>
      <c r="I408" s="153" t="s">
        <v>126</v>
      </c>
      <c r="J408" s="153" t="s">
        <v>1005</v>
      </c>
      <c r="K408" s="150"/>
      <c r="L408" s="153" t="s">
        <v>1024</v>
      </c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</row>
    <row r="409" spans="1:29" ht="13.2">
      <c r="A409" s="153"/>
      <c r="B409" s="89"/>
      <c r="C409" s="153" t="str">
        <f t="shared" ca="1" si="11"/>
        <v>OK</v>
      </c>
      <c r="D409" s="153" t="s">
        <v>945</v>
      </c>
      <c r="E409" s="154">
        <v>58.87</v>
      </c>
      <c r="F409" s="153">
        <v>24650</v>
      </c>
      <c r="G409" s="155">
        <v>45839</v>
      </c>
      <c r="H409" s="156">
        <v>45879</v>
      </c>
      <c r="I409" s="153" t="s">
        <v>126</v>
      </c>
      <c r="J409" s="153" t="s">
        <v>1005</v>
      </c>
      <c r="K409" s="150"/>
      <c r="L409" s="153" t="s">
        <v>945</v>
      </c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</row>
    <row r="410" spans="1:29" ht="13.2">
      <c r="A410" s="153"/>
      <c r="B410" s="89"/>
      <c r="C410" s="153" t="str">
        <f t="shared" ca="1" si="11"/>
        <v>OK</v>
      </c>
      <c r="D410" s="153" t="s">
        <v>916</v>
      </c>
      <c r="E410" s="154">
        <v>58.87</v>
      </c>
      <c r="F410" s="153">
        <v>24650</v>
      </c>
      <c r="G410" s="155">
        <v>45839</v>
      </c>
      <c r="H410" s="156">
        <v>45879</v>
      </c>
      <c r="I410" s="153" t="s">
        <v>126</v>
      </c>
      <c r="J410" s="153" t="s">
        <v>1005</v>
      </c>
      <c r="K410" s="150"/>
      <c r="L410" s="153" t="s">
        <v>916</v>
      </c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</row>
    <row r="411" spans="1:29" ht="13.2">
      <c r="A411" s="153"/>
      <c r="B411" s="89"/>
      <c r="C411" s="153" t="str">
        <f t="shared" ca="1" si="11"/>
        <v>OK</v>
      </c>
      <c r="D411" s="153" t="s">
        <v>233</v>
      </c>
      <c r="E411" s="154">
        <v>58.87</v>
      </c>
      <c r="F411" s="153">
        <v>24650</v>
      </c>
      <c r="G411" s="155">
        <v>45839</v>
      </c>
      <c r="H411" s="156">
        <v>45879</v>
      </c>
      <c r="I411" s="153" t="s">
        <v>126</v>
      </c>
      <c r="J411" s="153" t="s">
        <v>1005</v>
      </c>
      <c r="K411" s="150"/>
      <c r="L411" s="153" t="s">
        <v>1025</v>
      </c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</row>
    <row r="412" spans="1:29" ht="13.2">
      <c r="A412" s="153"/>
      <c r="B412" s="89"/>
      <c r="C412" s="153" t="str">
        <f t="shared" ca="1" si="11"/>
        <v>OK</v>
      </c>
      <c r="D412" s="153" t="s">
        <v>947</v>
      </c>
      <c r="E412" s="154">
        <v>58.87</v>
      </c>
      <c r="F412" s="153">
        <v>24650</v>
      </c>
      <c r="G412" s="155">
        <v>45839</v>
      </c>
      <c r="H412" s="156">
        <v>45879</v>
      </c>
      <c r="I412" s="153" t="s">
        <v>126</v>
      </c>
      <c r="J412" s="153" t="s">
        <v>1005</v>
      </c>
      <c r="K412" s="150"/>
      <c r="L412" s="153" t="s">
        <v>947</v>
      </c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</row>
    <row r="413" spans="1:29" ht="13.2">
      <c r="A413" s="153"/>
      <c r="B413" s="89"/>
      <c r="C413" s="153" t="str">
        <f t="shared" ca="1" si="11"/>
        <v>OK</v>
      </c>
      <c r="D413" s="153" t="s">
        <v>1007</v>
      </c>
      <c r="E413" s="154">
        <v>14.12</v>
      </c>
      <c r="F413" s="153">
        <v>24650</v>
      </c>
      <c r="G413" s="155">
        <v>45839</v>
      </c>
      <c r="H413" s="156">
        <v>45879</v>
      </c>
      <c r="I413" s="153" t="s">
        <v>126</v>
      </c>
      <c r="J413" s="153" t="s">
        <v>1005</v>
      </c>
      <c r="K413" s="150"/>
      <c r="L413" s="153" t="s">
        <v>1007</v>
      </c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</row>
    <row r="414" spans="1:29" ht="13.2">
      <c r="A414" s="153"/>
      <c r="B414" s="89"/>
      <c r="C414" s="153" t="str">
        <f t="shared" ca="1" si="11"/>
        <v>OK</v>
      </c>
      <c r="D414" s="153" t="s">
        <v>1023</v>
      </c>
      <c r="E414" s="154">
        <v>14.12</v>
      </c>
      <c r="F414" s="153">
        <v>24650</v>
      </c>
      <c r="G414" s="155">
        <v>45839</v>
      </c>
      <c r="H414" s="156">
        <v>45879</v>
      </c>
      <c r="I414" s="153" t="s">
        <v>126</v>
      </c>
      <c r="J414" s="153" t="s">
        <v>1005</v>
      </c>
      <c r="K414" s="150"/>
      <c r="L414" s="153" t="s">
        <v>1023</v>
      </c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</row>
    <row r="415" spans="1:29" ht="13.2">
      <c r="A415" s="153"/>
      <c r="B415" s="89"/>
      <c r="C415" s="153" t="str">
        <f t="shared" ca="1" si="11"/>
        <v>OK</v>
      </c>
      <c r="D415" s="153" t="s">
        <v>150</v>
      </c>
      <c r="E415" s="154">
        <v>14.12</v>
      </c>
      <c r="F415" s="153">
        <v>24650</v>
      </c>
      <c r="G415" s="155">
        <v>45839</v>
      </c>
      <c r="H415" s="156">
        <v>45879</v>
      </c>
      <c r="I415" s="153" t="s">
        <v>126</v>
      </c>
      <c r="J415" s="153" t="s">
        <v>1005</v>
      </c>
      <c r="K415" s="150"/>
      <c r="L415" s="153" t="s">
        <v>1024</v>
      </c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</row>
    <row r="416" spans="1:29" ht="13.2">
      <c r="A416" s="153"/>
      <c r="B416" s="89"/>
      <c r="C416" s="153" t="str">
        <f t="shared" ca="1" si="11"/>
        <v>OK</v>
      </c>
      <c r="D416" s="153" t="s">
        <v>945</v>
      </c>
      <c r="E416" s="154">
        <v>14.12</v>
      </c>
      <c r="F416" s="153">
        <v>24650</v>
      </c>
      <c r="G416" s="155">
        <v>45839</v>
      </c>
      <c r="H416" s="156">
        <v>45879</v>
      </c>
      <c r="I416" s="153" t="s">
        <v>126</v>
      </c>
      <c r="J416" s="153" t="s">
        <v>1005</v>
      </c>
      <c r="K416" s="150"/>
      <c r="L416" s="153" t="s">
        <v>945</v>
      </c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</row>
    <row r="417" spans="1:29" ht="13.2">
      <c r="A417" s="153"/>
      <c r="B417" s="89"/>
      <c r="C417" s="153" t="str">
        <f t="shared" ca="1" si="11"/>
        <v>OK</v>
      </c>
      <c r="D417" s="153" t="s">
        <v>916</v>
      </c>
      <c r="E417" s="154">
        <v>14.12</v>
      </c>
      <c r="F417" s="153">
        <v>24650</v>
      </c>
      <c r="G417" s="155">
        <v>45839</v>
      </c>
      <c r="H417" s="156">
        <v>45879</v>
      </c>
      <c r="I417" s="153" t="s">
        <v>126</v>
      </c>
      <c r="J417" s="153" t="s">
        <v>1005</v>
      </c>
      <c r="K417" s="150"/>
      <c r="L417" s="153" t="s">
        <v>916</v>
      </c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</row>
    <row r="418" spans="1:29" ht="13.2">
      <c r="A418" s="153"/>
      <c r="B418" s="89"/>
      <c r="C418" s="153" t="str">
        <f t="shared" ca="1" si="11"/>
        <v>OK</v>
      </c>
      <c r="D418" s="153" t="s">
        <v>233</v>
      </c>
      <c r="E418" s="154">
        <v>14.12</v>
      </c>
      <c r="F418" s="153">
        <v>24650</v>
      </c>
      <c r="G418" s="155">
        <v>45839</v>
      </c>
      <c r="H418" s="156">
        <v>45879</v>
      </c>
      <c r="I418" s="153" t="s">
        <v>126</v>
      </c>
      <c r="J418" s="153" t="s">
        <v>1005</v>
      </c>
      <c r="K418" s="150"/>
      <c r="L418" s="153" t="s">
        <v>1025</v>
      </c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</row>
    <row r="419" spans="1:29" ht="13.2">
      <c r="A419" s="153"/>
      <c r="B419" s="89"/>
      <c r="C419" s="153" t="str">
        <f t="shared" ca="1" si="11"/>
        <v>OK</v>
      </c>
      <c r="D419" s="153" t="s">
        <v>947</v>
      </c>
      <c r="E419" s="154">
        <v>14.12</v>
      </c>
      <c r="F419" s="153">
        <v>24650</v>
      </c>
      <c r="G419" s="155">
        <v>45839</v>
      </c>
      <c r="H419" s="156">
        <v>45879</v>
      </c>
      <c r="I419" s="153" t="s">
        <v>126</v>
      </c>
      <c r="J419" s="153" t="s">
        <v>1005</v>
      </c>
      <c r="K419" s="150"/>
      <c r="L419" s="153" t="s">
        <v>947</v>
      </c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</row>
    <row r="420" spans="1:29" ht="13.2">
      <c r="A420" s="153"/>
      <c r="B420" s="89"/>
      <c r="C420" s="153" t="str">
        <f t="shared" ca="1" si="11"/>
        <v>OK</v>
      </c>
      <c r="D420" s="153" t="s">
        <v>1007</v>
      </c>
      <c r="E420" s="154">
        <v>247.24</v>
      </c>
      <c r="F420" s="153">
        <v>24650</v>
      </c>
      <c r="G420" s="155">
        <v>45839</v>
      </c>
      <c r="H420" s="156">
        <v>45879</v>
      </c>
      <c r="I420" s="153" t="s">
        <v>126</v>
      </c>
      <c r="J420" s="153" t="s">
        <v>1005</v>
      </c>
      <c r="K420" s="150"/>
      <c r="L420" s="153" t="s">
        <v>1007</v>
      </c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</row>
    <row r="421" spans="1:29" ht="13.2">
      <c r="A421" s="153"/>
      <c r="B421" s="89"/>
      <c r="C421" s="153" t="str">
        <f t="shared" ca="1" si="11"/>
        <v>OK</v>
      </c>
      <c r="D421" s="153" t="s">
        <v>1023</v>
      </c>
      <c r="E421" s="154">
        <v>247.24</v>
      </c>
      <c r="F421" s="153">
        <v>24650</v>
      </c>
      <c r="G421" s="155">
        <v>45839</v>
      </c>
      <c r="H421" s="156">
        <v>45879</v>
      </c>
      <c r="I421" s="153" t="s">
        <v>126</v>
      </c>
      <c r="J421" s="153" t="s">
        <v>1005</v>
      </c>
      <c r="K421" s="150"/>
      <c r="L421" s="153" t="s">
        <v>1023</v>
      </c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</row>
    <row r="422" spans="1:29" ht="13.2">
      <c r="A422" s="153"/>
      <c r="B422" s="89"/>
      <c r="C422" s="153" t="str">
        <f t="shared" ca="1" si="11"/>
        <v>OK</v>
      </c>
      <c r="D422" s="153" t="s">
        <v>150</v>
      </c>
      <c r="E422" s="154">
        <v>247.24</v>
      </c>
      <c r="F422" s="153">
        <v>24650</v>
      </c>
      <c r="G422" s="155">
        <v>45839</v>
      </c>
      <c r="H422" s="156">
        <v>45879</v>
      </c>
      <c r="I422" s="153" t="s">
        <v>126</v>
      </c>
      <c r="J422" s="153" t="s">
        <v>1005</v>
      </c>
      <c r="K422" s="150"/>
      <c r="L422" s="153" t="s">
        <v>1024</v>
      </c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</row>
    <row r="423" spans="1:29" ht="13.2">
      <c r="A423" s="153"/>
      <c r="B423" s="89"/>
      <c r="C423" s="153" t="str">
        <f t="shared" ca="1" si="11"/>
        <v>OK</v>
      </c>
      <c r="D423" s="153" t="s">
        <v>945</v>
      </c>
      <c r="E423" s="154">
        <v>247.24</v>
      </c>
      <c r="F423" s="153">
        <v>24650</v>
      </c>
      <c r="G423" s="155">
        <v>45839</v>
      </c>
      <c r="H423" s="156">
        <v>45879</v>
      </c>
      <c r="I423" s="153" t="s">
        <v>126</v>
      </c>
      <c r="J423" s="153" t="s">
        <v>1005</v>
      </c>
      <c r="K423" s="150"/>
      <c r="L423" s="153" t="s">
        <v>945</v>
      </c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</row>
    <row r="424" spans="1:29" ht="13.2">
      <c r="A424" s="153"/>
      <c r="B424" s="89"/>
      <c r="C424" s="153" t="str">
        <f t="shared" ca="1" si="11"/>
        <v>OK</v>
      </c>
      <c r="D424" s="153" t="s">
        <v>916</v>
      </c>
      <c r="E424" s="154">
        <v>247.24</v>
      </c>
      <c r="F424" s="153">
        <v>24650</v>
      </c>
      <c r="G424" s="155">
        <v>45839</v>
      </c>
      <c r="H424" s="156">
        <v>45879</v>
      </c>
      <c r="I424" s="153" t="s">
        <v>126</v>
      </c>
      <c r="J424" s="153" t="s">
        <v>1005</v>
      </c>
      <c r="K424" s="150"/>
      <c r="L424" s="153" t="s">
        <v>916</v>
      </c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</row>
    <row r="425" spans="1:29" ht="13.2">
      <c r="A425" s="153"/>
      <c r="B425" s="89"/>
      <c r="C425" s="153" t="str">
        <f t="shared" ca="1" si="11"/>
        <v>OK</v>
      </c>
      <c r="D425" s="153" t="s">
        <v>947</v>
      </c>
      <c r="E425" s="154">
        <v>247.24</v>
      </c>
      <c r="F425" s="153">
        <v>24650</v>
      </c>
      <c r="G425" s="155">
        <v>45839</v>
      </c>
      <c r="H425" s="156">
        <v>45879</v>
      </c>
      <c r="I425" s="153" t="s">
        <v>126</v>
      </c>
      <c r="J425" s="153" t="s">
        <v>1005</v>
      </c>
      <c r="K425" s="150"/>
      <c r="L425" s="153" t="s">
        <v>947</v>
      </c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</row>
    <row r="426" spans="1:29" ht="13.2">
      <c r="A426" s="153"/>
      <c r="B426" s="89"/>
      <c r="C426" s="153" t="str">
        <f t="shared" ca="1" si="11"/>
        <v>OK</v>
      </c>
      <c r="D426" s="153" t="s">
        <v>444</v>
      </c>
      <c r="E426" s="154">
        <v>59.66</v>
      </c>
      <c r="F426" s="153">
        <v>24650</v>
      </c>
      <c r="G426" s="155">
        <v>45839</v>
      </c>
      <c r="H426" s="156">
        <v>45879</v>
      </c>
      <c r="I426" s="153" t="s">
        <v>126</v>
      </c>
      <c r="J426" s="153" t="s">
        <v>1005</v>
      </c>
      <c r="K426" s="150"/>
      <c r="L426" s="153" t="s">
        <v>1026</v>
      </c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</row>
    <row r="427" spans="1:29" ht="13.2">
      <c r="A427" s="153"/>
      <c r="B427" s="89"/>
      <c r="C427" s="153" t="str">
        <f t="shared" ca="1" si="11"/>
        <v>OK</v>
      </c>
      <c r="D427" s="153" t="s">
        <v>251</v>
      </c>
      <c r="E427" s="154">
        <v>59.66</v>
      </c>
      <c r="F427" s="153">
        <v>24650</v>
      </c>
      <c r="G427" s="155">
        <v>45839</v>
      </c>
      <c r="H427" s="156">
        <v>45879</v>
      </c>
      <c r="I427" s="153" t="s">
        <v>126</v>
      </c>
      <c r="J427" s="153" t="s">
        <v>1005</v>
      </c>
      <c r="K427" s="150"/>
      <c r="L427" s="153" t="s">
        <v>965</v>
      </c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</row>
    <row r="428" spans="1:29" ht="13.2">
      <c r="A428" s="153"/>
      <c r="B428" s="89"/>
      <c r="C428" s="153" t="str">
        <f t="shared" ca="1" si="11"/>
        <v>OK</v>
      </c>
      <c r="D428" s="153" t="s">
        <v>693</v>
      </c>
      <c r="E428" s="154">
        <v>59.66</v>
      </c>
      <c r="F428" s="153">
        <v>24650</v>
      </c>
      <c r="G428" s="155">
        <v>45839</v>
      </c>
      <c r="H428" s="156">
        <v>45879</v>
      </c>
      <c r="I428" s="153" t="s">
        <v>126</v>
      </c>
      <c r="J428" s="153" t="s">
        <v>1005</v>
      </c>
      <c r="K428" s="150"/>
      <c r="L428" s="153" t="s">
        <v>693</v>
      </c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</row>
    <row r="429" spans="1:29" ht="13.2">
      <c r="A429" s="153"/>
      <c r="B429" s="89"/>
      <c r="C429" s="153" t="str">
        <f t="shared" ca="1" si="11"/>
        <v>OK</v>
      </c>
      <c r="D429" s="153" t="s">
        <v>683</v>
      </c>
      <c r="E429" s="154">
        <v>59.66</v>
      </c>
      <c r="F429" s="153">
        <v>24650</v>
      </c>
      <c r="G429" s="155">
        <v>45839</v>
      </c>
      <c r="H429" s="156">
        <v>45879</v>
      </c>
      <c r="I429" s="153" t="s">
        <v>126</v>
      </c>
      <c r="J429" s="153" t="s">
        <v>1005</v>
      </c>
      <c r="K429" s="150"/>
      <c r="L429" s="153" t="s">
        <v>683</v>
      </c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</row>
    <row r="430" spans="1:29" ht="13.2">
      <c r="A430" s="153"/>
      <c r="B430" s="89"/>
      <c r="C430" s="153" t="str">
        <f t="shared" ca="1" si="11"/>
        <v>OK</v>
      </c>
      <c r="D430" s="153" t="s">
        <v>538</v>
      </c>
      <c r="E430" s="154">
        <v>59.66</v>
      </c>
      <c r="F430" s="153">
        <v>24650</v>
      </c>
      <c r="G430" s="155">
        <v>45839</v>
      </c>
      <c r="H430" s="156">
        <v>45879</v>
      </c>
      <c r="I430" s="153" t="s">
        <v>126</v>
      </c>
      <c r="J430" s="153" t="s">
        <v>1005</v>
      </c>
      <c r="K430" s="150"/>
      <c r="L430" s="153" t="s">
        <v>538</v>
      </c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</row>
    <row r="431" spans="1:29" ht="13.2">
      <c r="A431" s="153"/>
      <c r="B431" s="89"/>
      <c r="C431" s="153" t="str">
        <f t="shared" ca="1" si="11"/>
        <v>OK</v>
      </c>
      <c r="D431" s="153" t="s">
        <v>1023</v>
      </c>
      <c r="E431" s="154">
        <v>59.66</v>
      </c>
      <c r="F431" s="153">
        <v>24650</v>
      </c>
      <c r="G431" s="155">
        <v>45839</v>
      </c>
      <c r="H431" s="156">
        <v>45879</v>
      </c>
      <c r="I431" s="153" t="s">
        <v>126</v>
      </c>
      <c r="J431" s="153" t="s">
        <v>1005</v>
      </c>
      <c r="K431" s="150"/>
      <c r="L431" s="153" t="s">
        <v>1023</v>
      </c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</row>
    <row r="432" spans="1:29" ht="13.2">
      <c r="A432" s="153"/>
      <c r="B432" s="89"/>
      <c r="C432" s="153" t="str">
        <f t="shared" ca="1" si="11"/>
        <v>OK</v>
      </c>
      <c r="D432" s="153" t="s">
        <v>1028</v>
      </c>
      <c r="E432" s="154">
        <v>59.66</v>
      </c>
      <c r="F432" s="153">
        <v>24650</v>
      </c>
      <c r="G432" s="155">
        <v>45839</v>
      </c>
      <c r="H432" s="156">
        <v>45879</v>
      </c>
      <c r="I432" s="153" t="s">
        <v>126</v>
      </c>
      <c r="J432" s="153" t="s">
        <v>1005</v>
      </c>
      <c r="K432" s="150"/>
      <c r="L432" s="153" t="s">
        <v>1028</v>
      </c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</row>
    <row r="433" spans="1:29" ht="13.2">
      <c r="A433" s="153"/>
      <c r="B433" s="89"/>
      <c r="C433" s="153" t="str">
        <f t="shared" ca="1" si="11"/>
        <v>OK</v>
      </c>
      <c r="D433" s="153" t="s">
        <v>949</v>
      </c>
      <c r="E433" s="154">
        <v>59.66</v>
      </c>
      <c r="F433" s="153">
        <v>24650</v>
      </c>
      <c r="G433" s="155">
        <v>45839</v>
      </c>
      <c r="H433" s="156">
        <v>45879</v>
      </c>
      <c r="I433" s="153" t="s">
        <v>126</v>
      </c>
      <c r="J433" s="153" t="s">
        <v>1005</v>
      </c>
      <c r="K433" s="150"/>
      <c r="L433" s="153" t="s">
        <v>949</v>
      </c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</row>
    <row r="434" spans="1:29" ht="13.2">
      <c r="A434" s="153"/>
      <c r="B434" s="89"/>
      <c r="C434" s="153" t="str">
        <f t="shared" ca="1" si="11"/>
        <v>OK</v>
      </c>
      <c r="D434" s="153" t="s">
        <v>559</v>
      </c>
      <c r="E434" s="154">
        <v>59.66</v>
      </c>
      <c r="F434" s="153">
        <v>24650</v>
      </c>
      <c r="G434" s="155">
        <v>45839</v>
      </c>
      <c r="H434" s="156">
        <v>45879</v>
      </c>
      <c r="I434" s="153" t="s">
        <v>126</v>
      </c>
      <c r="J434" s="153" t="s">
        <v>1005</v>
      </c>
      <c r="K434" s="150"/>
      <c r="L434" s="153" t="s">
        <v>559</v>
      </c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</row>
    <row r="435" spans="1:29" ht="13.2">
      <c r="A435" s="153"/>
      <c r="B435" s="89"/>
      <c r="C435" s="153" t="str">
        <f t="shared" ca="1" si="11"/>
        <v>OK</v>
      </c>
      <c r="D435" s="153" t="s">
        <v>494</v>
      </c>
      <c r="E435" s="154">
        <v>59.66</v>
      </c>
      <c r="F435" s="153">
        <v>24650</v>
      </c>
      <c r="G435" s="155">
        <v>45839</v>
      </c>
      <c r="H435" s="156">
        <v>45879</v>
      </c>
      <c r="I435" s="153" t="s">
        <v>126</v>
      </c>
      <c r="J435" s="153" t="s">
        <v>1005</v>
      </c>
      <c r="K435" s="150"/>
      <c r="L435" s="153" t="s">
        <v>1029</v>
      </c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</row>
    <row r="436" spans="1:29" ht="13.2">
      <c r="A436" s="153"/>
      <c r="B436" s="89"/>
      <c r="C436" s="153" t="str">
        <f t="shared" ca="1" si="11"/>
        <v>OK</v>
      </c>
      <c r="D436" s="153" t="s">
        <v>428</v>
      </c>
      <c r="E436" s="154">
        <v>59.66</v>
      </c>
      <c r="F436" s="153">
        <v>24650</v>
      </c>
      <c r="G436" s="155">
        <v>45839</v>
      </c>
      <c r="H436" s="156">
        <v>45879</v>
      </c>
      <c r="I436" s="153" t="s">
        <v>126</v>
      </c>
      <c r="J436" s="153" t="s">
        <v>1005</v>
      </c>
      <c r="K436" s="150"/>
      <c r="L436" s="153" t="s">
        <v>1030</v>
      </c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</row>
    <row r="437" spans="1:29" ht="13.2">
      <c r="A437" s="153"/>
      <c r="B437" s="89"/>
      <c r="C437" s="153" t="str">
        <f t="shared" ca="1" si="11"/>
        <v>OK</v>
      </c>
      <c r="D437" s="153" t="s">
        <v>150</v>
      </c>
      <c r="E437" s="154">
        <v>59.66</v>
      </c>
      <c r="F437" s="153">
        <v>24650</v>
      </c>
      <c r="G437" s="155">
        <v>45839</v>
      </c>
      <c r="H437" s="156">
        <v>45879</v>
      </c>
      <c r="I437" s="153" t="s">
        <v>126</v>
      </c>
      <c r="J437" s="153" t="s">
        <v>1005</v>
      </c>
      <c r="K437" s="150"/>
      <c r="L437" s="153" t="s">
        <v>1024</v>
      </c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</row>
    <row r="438" spans="1:29" ht="13.2">
      <c r="A438" s="153"/>
      <c r="B438" s="89"/>
      <c r="C438" s="153" t="str">
        <f t="shared" ca="1" si="11"/>
        <v>OK</v>
      </c>
      <c r="D438" s="153" t="s">
        <v>945</v>
      </c>
      <c r="E438" s="154">
        <v>59.66</v>
      </c>
      <c r="F438" s="153">
        <v>24650</v>
      </c>
      <c r="G438" s="155">
        <v>45839</v>
      </c>
      <c r="H438" s="156">
        <v>45879</v>
      </c>
      <c r="I438" s="153" t="s">
        <v>126</v>
      </c>
      <c r="J438" s="153" t="s">
        <v>1005</v>
      </c>
      <c r="K438" s="150"/>
      <c r="L438" s="153" t="s">
        <v>945</v>
      </c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</row>
    <row r="439" spans="1:29" ht="13.2">
      <c r="A439" s="153"/>
      <c r="B439" s="89"/>
      <c r="C439" s="153" t="str">
        <f t="shared" ca="1" si="11"/>
        <v>OK</v>
      </c>
      <c r="D439" s="153" t="s">
        <v>916</v>
      </c>
      <c r="E439" s="154">
        <v>59.66</v>
      </c>
      <c r="F439" s="153">
        <v>24650</v>
      </c>
      <c r="G439" s="155">
        <v>45839</v>
      </c>
      <c r="H439" s="156">
        <v>45879</v>
      </c>
      <c r="I439" s="153" t="s">
        <v>126</v>
      </c>
      <c r="J439" s="153" t="s">
        <v>1005</v>
      </c>
      <c r="K439" s="150"/>
      <c r="L439" s="153" t="s">
        <v>916</v>
      </c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</row>
    <row r="440" spans="1:29" ht="13.2">
      <c r="A440" s="153"/>
      <c r="B440" s="89"/>
      <c r="C440" s="153" t="str">
        <f t="shared" ca="1" si="11"/>
        <v>OK</v>
      </c>
      <c r="D440" s="153" t="s">
        <v>233</v>
      </c>
      <c r="E440" s="154">
        <v>59.66</v>
      </c>
      <c r="F440" s="153">
        <v>24650</v>
      </c>
      <c r="G440" s="155">
        <v>45839</v>
      </c>
      <c r="H440" s="156">
        <v>45879</v>
      </c>
      <c r="I440" s="153" t="s">
        <v>126</v>
      </c>
      <c r="J440" s="153" t="s">
        <v>1005</v>
      </c>
      <c r="K440" s="150"/>
      <c r="L440" s="153" t="s">
        <v>1025</v>
      </c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</row>
    <row r="441" spans="1:29" ht="13.2">
      <c r="A441" s="153"/>
      <c r="B441" s="89"/>
      <c r="C441" s="153" t="str">
        <f t="shared" ca="1" si="11"/>
        <v>OK</v>
      </c>
      <c r="D441" s="153" t="s">
        <v>947</v>
      </c>
      <c r="E441" s="154">
        <v>59.66</v>
      </c>
      <c r="F441" s="153">
        <v>24650</v>
      </c>
      <c r="G441" s="155">
        <v>45839</v>
      </c>
      <c r="H441" s="156">
        <v>45879</v>
      </c>
      <c r="I441" s="153" t="s">
        <v>126</v>
      </c>
      <c r="J441" s="153" t="s">
        <v>1005</v>
      </c>
      <c r="K441" s="150"/>
      <c r="L441" s="153" t="s">
        <v>947</v>
      </c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</row>
    <row r="442" spans="1:29" ht="13.2">
      <c r="A442" s="153"/>
      <c r="B442" s="89"/>
      <c r="C442" s="153" t="str">
        <f t="shared" ca="1" si="11"/>
        <v>OK</v>
      </c>
      <c r="D442" s="153" t="s">
        <v>444</v>
      </c>
      <c r="E442" s="154">
        <v>47.12</v>
      </c>
      <c r="F442" s="153">
        <v>24650</v>
      </c>
      <c r="G442" s="155">
        <v>45839</v>
      </c>
      <c r="H442" s="156">
        <v>45879</v>
      </c>
      <c r="I442" s="153" t="s">
        <v>126</v>
      </c>
      <c r="J442" s="153" t="s">
        <v>1005</v>
      </c>
      <c r="K442" s="150"/>
      <c r="L442" s="153" t="s">
        <v>1026</v>
      </c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</row>
    <row r="443" spans="1:29" ht="13.2">
      <c r="A443" s="153"/>
      <c r="B443" s="89"/>
      <c r="C443" s="153" t="str">
        <f t="shared" ca="1" si="11"/>
        <v>OK</v>
      </c>
      <c r="D443" s="153" t="s">
        <v>251</v>
      </c>
      <c r="E443" s="154">
        <v>47.12</v>
      </c>
      <c r="F443" s="153">
        <v>24650</v>
      </c>
      <c r="G443" s="155">
        <v>45839</v>
      </c>
      <c r="H443" s="156">
        <v>45879</v>
      </c>
      <c r="I443" s="153" t="s">
        <v>126</v>
      </c>
      <c r="J443" s="153" t="s">
        <v>1005</v>
      </c>
      <c r="K443" s="150"/>
      <c r="L443" s="153" t="s">
        <v>965</v>
      </c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</row>
    <row r="444" spans="1:29" ht="13.2">
      <c r="A444" s="153"/>
      <c r="B444" s="89"/>
      <c r="C444" s="153" t="str">
        <f t="shared" ca="1" si="11"/>
        <v>OK</v>
      </c>
      <c r="D444" s="153" t="s">
        <v>693</v>
      </c>
      <c r="E444" s="154">
        <v>47.12</v>
      </c>
      <c r="F444" s="153">
        <v>24650</v>
      </c>
      <c r="G444" s="155">
        <v>45839</v>
      </c>
      <c r="H444" s="156">
        <v>45879</v>
      </c>
      <c r="I444" s="153" t="s">
        <v>126</v>
      </c>
      <c r="J444" s="153" t="s">
        <v>1005</v>
      </c>
      <c r="K444" s="150"/>
      <c r="L444" s="153" t="s">
        <v>693</v>
      </c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</row>
    <row r="445" spans="1:29" ht="13.2">
      <c r="A445" s="153"/>
      <c r="B445" s="89"/>
      <c r="C445" s="153" t="str">
        <f t="shared" ca="1" si="11"/>
        <v>OK</v>
      </c>
      <c r="D445" s="153" t="s">
        <v>683</v>
      </c>
      <c r="E445" s="154">
        <v>47.12</v>
      </c>
      <c r="F445" s="153">
        <v>24650</v>
      </c>
      <c r="G445" s="155">
        <v>45839</v>
      </c>
      <c r="H445" s="156">
        <v>45879</v>
      </c>
      <c r="I445" s="153" t="s">
        <v>126</v>
      </c>
      <c r="J445" s="153" t="s">
        <v>1005</v>
      </c>
      <c r="K445" s="150"/>
      <c r="L445" s="153" t="s">
        <v>683</v>
      </c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</row>
    <row r="446" spans="1:29" ht="13.2">
      <c r="A446" s="153"/>
      <c r="B446" s="89"/>
      <c r="C446" s="153" t="str">
        <f t="shared" ca="1" si="11"/>
        <v>OK</v>
      </c>
      <c r="D446" s="153" t="s">
        <v>538</v>
      </c>
      <c r="E446" s="154">
        <v>47.12</v>
      </c>
      <c r="F446" s="153">
        <v>24650</v>
      </c>
      <c r="G446" s="155">
        <v>45839</v>
      </c>
      <c r="H446" s="156">
        <v>45879</v>
      </c>
      <c r="I446" s="153" t="s">
        <v>126</v>
      </c>
      <c r="J446" s="153" t="s">
        <v>1005</v>
      </c>
      <c r="K446" s="150"/>
      <c r="L446" s="153" t="s">
        <v>538</v>
      </c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</row>
    <row r="447" spans="1:29" ht="13.2">
      <c r="A447" s="153"/>
      <c r="B447" s="89"/>
      <c r="C447" s="153" t="str">
        <f t="shared" ca="1" si="11"/>
        <v>OK</v>
      </c>
      <c r="D447" s="153" t="s">
        <v>1023</v>
      </c>
      <c r="E447" s="154">
        <v>47.12</v>
      </c>
      <c r="F447" s="153">
        <v>24650</v>
      </c>
      <c r="G447" s="155">
        <v>45839</v>
      </c>
      <c r="H447" s="156">
        <v>45879</v>
      </c>
      <c r="I447" s="153" t="s">
        <v>126</v>
      </c>
      <c r="J447" s="153" t="s">
        <v>1005</v>
      </c>
      <c r="K447" s="150"/>
      <c r="L447" s="153" t="s">
        <v>1023</v>
      </c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</row>
    <row r="448" spans="1:29" ht="13.2">
      <c r="A448" s="153"/>
      <c r="B448" s="89"/>
      <c r="C448" s="153" t="str">
        <f t="shared" ca="1" si="11"/>
        <v>OK</v>
      </c>
      <c r="D448" s="153" t="s">
        <v>1028</v>
      </c>
      <c r="E448" s="154">
        <v>47.12</v>
      </c>
      <c r="F448" s="153">
        <v>24650</v>
      </c>
      <c r="G448" s="155">
        <v>45839</v>
      </c>
      <c r="H448" s="156">
        <v>45879</v>
      </c>
      <c r="I448" s="153" t="s">
        <v>126</v>
      </c>
      <c r="J448" s="153" t="s">
        <v>1005</v>
      </c>
      <c r="K448" s="150"/>
      <c r="L448" s="153" t="s">
        <v>1028</v>
      </c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</row>
    <row r="449" spans="1:29" ht="13.2">
      <c r="A449" s="153"/>
      <c r="B449" s="89"/>
      <c r="C449" s="153" t="str">
        <f t="shared" ca="1" si="11"/>
        <v>OK</v>
      </c>
      <c r="D449" s="153" t="s">
        <v>949</v>
      </c>
      <c r="E449" s="154">
        <v>47.12</v>
      </c>
      <c r="F449" s="153">
        <v>24650</v>
      </c>
      <c r="G449" s="155">
        <v>45839</v>
      </c>
      <c r="H449" s="156">
        <v>45879</v>
      </c>
      <c r="I449" s="153" t="s">
        <v>126</v>
      </c>
      <c r="J449" s="153" t="s">
        <v>1005</v>
      </c>
      <c r="K449" s="150"/>
      <c r="L449" s="153" t="s">
        <v>949</v>
      </c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</row>
    <row r="450" spans="1:29" ht="13.2">
      <c r="A450" s="153"/>
      <c r="B450" s="89"/>
      <c r="C450" s="153" t="str">
        <f t="shared" ca="1" si="11"/>
        <v>OK</v>
      </c>
      <c r="D450" s="153" t="s">
        <v>559</v>
      </c>
      <c r="E450" s="154">
        <v>47.12</v>
      </c>
      <c r="F450" s="153">
        <v>24650</v>
      </c>
      <c r="G450" s="155">
        <v>45839</v>
      </c>
      <c r="H450" s="156">
        <v>45879</v>
      </c>
      <c r="I450" s="153" t="s">
        <v>126</v>
      </c>
      <c r="J450" s="153" t="s">
        <v>1005</v>
      </c>
      <c r="K450" s="150"/>
      <c r="L450" s="153" t="s">
        <v>559</v>
      </c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</row>
    <row r="451" spans="1:29" ht="13.2">
      <c r="A451" s="153"/>
      <c r="B451" s="89"/>
      <c r="C451" s="153" t="str">
        <f t="shared" ca="1" si="11"/>
        <v>OK</v>
      </c>
      <c r="D451" s="153" t="s">
        <v>494</v>
      </c>
      <c r="E451" s="154">
        <v>47.12</v>
      </c>
      <c r="F451" s="153">
        <v>24650</v>
      </c>
      <c r="G451" s="155">
        <v>45839</v>
      </c>
      <c r="H451" s="156">
        <v>45879</v>
      </c>
      <c r="I451" s="153" t="s">
        <v>126</v>
      </c>
      <c r="J451" s="153" t="s">
        <v>1005</v>
      </c>
      <c r="K451" s="150"/>
      <c r="L451" s="153" t="s">
        <v>1029</v>
      </c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</row>
    <row r="452" spans="1:29" ht="13.2">
      <c r="A452" s="153"/>
      <c r="B452" s="89"/>
      <c r="C452" s="153" t="str">
        <f t="shared" ca="1" si="11"/>
        <v>OK</v>
      </c>
      <c r="D452" s="153" t="s">
        <v>428</v>
      </c>
      <c r="E452" s="154">
        <v>47.12</v>
      </c>
      <c r="F452" s="153">
        <v>24650</v>
      </c>
      <c r="G452" s="155">
        <v>45839</v>
      </c>
      <c r="H452" s="156">
        <v>45879</v>
      </c>
      <c r="I452" s="153" t="s">
        <v>126</v>
      </c>
      <c r="J452" s="153" t="s">
        <v>1005</v>
      </c>
      <c r="K452" s="150"/>
      <c r="L452" s="153" t="s">
        <v>1030</v>
      </c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</row>
    <row r="453" spans="1:29" ht="13.2">
      <c r="A453" s="153"/>
      <c r="B453" s="89"/>
      <c r="C453" s="153" t="str">
        <f t="shared" ca="1" si="11"/>
        <v>OK</v>
      </c>
      <c r="D453" s="153" t="s">
        <v>150</v>
      </c>
      <c r="E453" s="154">
        <v>47.12</v>
      </c>
      <c r="F453" s="153">
        <v>24650</v>
      </c>
      <c r="G453" s="155">
        <v>45839</v>
      </c>
      <c r="H453" s="156">
        <v>45879</v>
      </c>
      <c r="I453" s="153" t="s">
        <v>126</v>
      </c>
      <c r="J453" s="153" t="s">
        <v>1005</v>
      </c>
      <c r="K453" s="150"/>
      <c r="L453" s="153" t="s">
        <v>1024</v>
      </c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</row>
    <row r="454" spans="1:29" ht="13.2">
      <c r="A454" s="153"/>
      <c r="B454" s="89"/>
      <c r="C454" s="153" t="str">
        <f t="shared" ca="1" si="11"/>
        <v>OK</v>
      </c>
      <c r="D454" s="153" t="s">
        <v>945</v>
      </c>
      <c r="E454" s="154">
        <v>47.12</v>
      </c>
      <c r="F454" s="153">
        <v>24650</v>
      </c>
      <c r="G454" s="155">
        <v>45839</v>
      </c>
      <c r="H454" s="156">
        <v>45879</v>
      </c>
      <c r="I454" s="153" t="s">
        <v>126</v>
      </c>
      <c r="J454" s="153" t="s">
        <v>1005</v>
      </c>
      <c r="K454" s="150"/>
      <c r="L454" s="153" t="s">
        <v>945</v>
      </c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</row>
    <row r="455" spans="1:29" ht="13.2">
      <c r="A455" s="153"/>
      <c r="B455" s="89"/>
      <c r="C455" s="153" t="str">
        <f t="shared" ca="1" si="11"/>
        <v>OK</v>
      </c>
      <c r="D455" s="153" t="s">
        <v>916</v>
      </c>
      <c r="E455" s="154">
        <v>47.12</v>
      </c>
      <c r="F455" s="153">
        <v>24650</v>
      </c>
      <c r="G455" s="155">
        <v>45839</v>
      </c>
      <c r="H455" s="156">
        <v>45879</v>
      </c>
      <c r="I455" s="153" t="s">
        <v>126</v>
      </c>
      <c r="J455" s="153" t="s">
        <v>1005</v>
      </c>
      <c r="K455" s="150"/>
      <c r="L455" s="153" t="s">
        <v>916</v>
      </c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</row>
    <row r="456" spans="1:29" ht="13.2">
      <c r="A456" s="153"/>
      <c r="B456" s="89"/>
      <c r="C456" s="153" t="str">
        <f t="shared" ca="1" si="11"/>
        <v>OK</v>
      </c>
      <c r="D456" s="153" t="s">
        <v>233</v>
      </c>
      <c r="E456" s="154">
        <v>47.12</v>
      </c>
      <c r="F456" s="153">
        <v>24650</v>
      </c>
      <c r="G456" s="155">
        <v>45839</v>
      </c>
      <c r="H456" s="156">
        <v>45879</v>
      </c>
      <c r="I456" s="153" t="s">
        <v>126</v>
      </c>
      <c r="J456" s="153" t="s">
        <v>1005</v>
      </c>
      <c r="K456" s="150"/>
      <c r="L456" s="153" t="s">
        <v>1025</v>
      </c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</row>
    <row r="457" spans="1:29" ht="13.2">
      <c r="A457" s="153"/>
      <c r="B457" s="89"/>
      <c r="C457" s="153" t="str">
        <f t="shared" ca="1" si="11"/>
        <v>OK</v>
      </c>
      <c r="D457" s="153" t="s">
        <v>947</v>
      </c>
      <c r="E457" s="154">
        <v>47.12</v>
      </c>
      <c r="F457" s="153">
        <v>24650</v>
      </c>
      <c r="G457" s="155">
        <v>45839</v>
      </c>
      <c r="H457" s="156">
        <v>45879</v>
      </c>
      <c r="I457" s="153" t="s">
        <v>126</v>
      </c>
      <c r="J457" s="153" t="s">
        <v>1005</v>
      </c>
      <c r="K457" s="150"/>
      <c r="L457" s="153" t="s">
        <v>947</v>
      </c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</row>
    <row r="458" spans="1:29" ht="13.2">
      <c r="A458" s="153"/>
      <c r="B458" s="89"/>
      <c r="C458" s="153" t="str">
        <f t="shared" ca="1" si="11"/>
        <v>OK</v>
      </c>
      <c r="D458" s="153" t="s">
        <v>945</v>
      </c>
      <c r="E458" s="154">
        <v>55</v>
      </c>
      <c r="F458" s="153">
        <v>24650</v>
      </c>
      <c r="G458" s="155">
        <v>45839</v>
      </c>
      <c r="H458" s="156">
        <v>45879</v>
      </c>
      <c r="I458" s="153" t="s">
        <v>126</v>
      </c>
      <c r="J458" s="153" t="s">
        <v>1005</v>
      </c>
      <c r="K458" s="150"/>
      <c r="L458" s="153" t="s">
        <v>945</v>
      </c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</row>
    <row r="459" spans="1:29" ht="13.2">
      <c r="A459" s="153"/>
      <c r="B459" s="89"/>
      <c r="C459" s="153" t="str">
        <f t="shared" ca="1" si="11"/>
        <v>OK</v>
      </c>
      <c r="D459" s="153" t="s">
        <v>930</v>
      </c>
      <c r="E459" s="154">
        <v>55</v>
      </c>
      <c r="F459" s="153">
        <v>24650</v>
      </c>
      <c r="G459" s="155">
        <v>45839</v>
      </c>
      <c r="H459" s="156">
        <v>45879</v>
      </c>
      <c r="I459" s="153" t="s">
        <v>126</v>
      </c>
      <c r="J459" s="153" t="s">
        <v>1005</v>
      </c>
      <c r="K459" s="150"/>
      <c r="L459" s="153" t="s">
        <v>930</v>
      </c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</row>
    <row r="460" spans="1:29" ht="13.2">
      <c r="A460" s="153"/>
      <c r="B460" s="89"/>
      <c r="C460" s="153" t="str">
        <f t="shared" ca="1" si="11"/>
        <v>OK</v>
      </c>
      <c r="D460" s="153" t="s">
        <v>1013</v>
      </c>
      <c r="E460" s="154">
        <v>55</v>
      </c>
      <c r="F460" s="153">
        <v>24650</v>
      </c>
      <c r="G460" s="155">
        <v>45839</v>
      </c>
      <c r="H460" s="156">
        <v>45879</v>
      </c>
      <c r="I460" s="153" t="s">
        <v>126</v>
      </c>
      <c r="J460" s="153" t="s">
        <v>1005</v>
      </c>
      <c r="K460" s="150"/>
      <c r="L460" s="153" t="s">
        <v>1013</v>
      </c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</row>
    <row r="461" spans="1:29" ht="13.2">
      <c r="A461" s="153"/>
      <c r="B461" s="89"/>
      <c r="C461" s="153" t="str">
        <f t="shared" ca="1" si="11"/>
        <v>OK</v>
      </c>
      <c r="D461" s="153" t="s">
        <v>693</v>
      </c>
      <c r="E461" s="154">
        <v>55</v>
      </c>
      <c r="F461" s="153">
        <v>24650</v>
      </c>
      <c r="G461" s="155">
        <v>45839</v>
      </c>
      <c r="H461" s="156">
        <v>45879</v>
      </c>
      <c r="I461" s="153" t="s">
        <v>126</v>
      </c>
      <c r="J461" s="153" t="s">
        <v>1005</v>
      </c>
      <c r="K461" s="150"/>
      <c r="L461" s="153" t="s">
        <v>693</v>
      </c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</row>
    <row r="462" spans="1:29" ht="13.2">
      <c r="A462" s="153"/>
      <c r="B462" s="89"/>
      <c r="C462" s="153" t="str">
        <f t="shared" ca="1" si="11"/>
        <v>OK</v>
      </c>
      <c r="D462" s="153" t="s">
        <v>694</v>
      </c>
      <c r="E462" s="154">
        <v>55</v>
      </c>
      <c r="F462" s="153">
        <v>24650</v>
      </c>
      <c r="G462" s="155">
        <v>45839</v>
      </c>
      <c r="H462" s="156">
        <v>45879</v>
      </c>
      <c r="I462" s="153" t="s">
        <v>126</v>
      </c>
      <c r="J462" s="153" t="s">
        <v>1005</v>
      </c>
      <c r="K462" s="150"/>
      <c r="L462" s="153" t="s">
        <v>694</v>
      </c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</row>
    <row r="463" spans="1:29" ht="13.2">
      <c r="A463" s="153"/>
      <c r="B463" s="89"/>
      <c r="C463" s="153" t="str">
        <f t="shared" ca="1" si="11"/>
        <v>OK</v>
      </c>
      <c r="D463" s="153" t="s">
        <v>934</v>
      </c>
      <c r="E463" s="154">
        <v>55</v>
      </c>
      <c r="F463" s="153">
        <v>24650</v>
      </c>
      <c r="G463" s="155">
        <v>45839</v>
      </c>
      <c r="H463" s="156">
        <v>45879</v>
      </c>
      <c r="I463" s="153" t="s">
        <v>126</v>
      </c>
      <c r="J463" s="153" t="s">
        <v>1005</v>
      </c>
      <c r="K463" s="150"/>
      <c r="L463" s="153" t="s">
        <v>934</v>
      </c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</row>
    <row r="464" spans="1:29" ht="13.2">
      <c r="A464" s="153"/>
      <c r="B464" s="89"/>
      <c r="C464" s="153" t="str">
        <f t="shared" ca="1" si="11"/>
        <v>OK</v>
      </c>
      <c r="D464" s="153" t="s">
        <v>960</v>
      </c>
      <c r="E464" s="154">
        <v>55</v>
      </c>
      <c r="F464" s="153">
        <v>24650</v>
      </c>
      <c r="G464" s="155">
        <v>45839</v>
      </c>
      <c r="H464" s="156">
        <v>45879</v>
      </c>
      <c r="I464" s="153" t="s">
        <v>126</v>
      </c>
      <c r="J464" s="153" t="s">
        <v>1005</v>
      </c>
      <c r="K464" s="150"/>
      <c r="L464" s="153" t="s">
        <v>960</v>
      </c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</row>
    <row r="465" spans="1:29" ht="13.2">
      <c r="A465" s="153"/>
      <c r="B465" s="89"/>
      <c r="C465" s="153" t="str">
        <f t="shared" ca="1" si="11"/>
        <v>OK</v>
      </c>
      <c r="D465" s="153" t="s">
        <v>251</v>
      </c>
      <c r="E465" s="154">
        <v>55</v>
      </c>
      <c r="F465" s="153">
        <v>24650</v>
      </c>
      <c r="G465" s="155">
        <v>45839</v>
      </c>
      <c r="H465" s="156">
        <v>45879</v>
      </c>
      <c r="I465" s="153" t="s">
        <v>126</v>
      </c>
      <c r="J465" s="153" t="s">
        <v>1005</v>
      </c>
      <c r="K465" s="150"/>
      <c r="L465" s="153" t="s">
        <v>965</v>
      </c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</row>
    <row r="466" spans="1:29" ht="13.2">
      <c r="A466" s="153"/>
      <c r="B466" s="89"/>
      <c r="C466" s="153" t="str">
        <f t="shared" ca="1" si="11"/>
        <v>OK</v>
      </c>
      <c r="D466" s="153" t="s">
        <v>248</v>
      </c>
      <c r="E466" s="154">
        <v>55</v>
      </c>
      <c r="F466" s="153">
        <v>24650</v>
      </c>
      <c r="G466" s="155">
        <v>45839</v>
      </c>
      <c r="H466" s="156">
        <v>45879</v>
      </c>
      <c r="I466" s="153" t="s">
        <v>126</v>
      </c>
      <c r="J466" s="153" t="s">
        <v>1005</v>
      </c>
      <c r="K466" s="150"/>
      <c r="L466" s="153" t="s">
        <v>1017</v>
      </c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</row>
    <row r="467" spans="1:29" ht="13.2">
      <c r="A467" s="153"/>
      <c r="B467" s="89"/>
      <c r="C467" s="153" t="str">
        <f t="shared" ca="1" si="11"/>
        <v>OK</v>
      </c>
      <c r="D467" s="153" t="s">
        <v>281</v>
      </c>
      <c r="E467" s="154">
        <v>55</v>
      </c>
      <c r="F467" s="153">
        <v>24650</v>
      </c>
      <c r="G467" s="155">
        <v>45839</v>
      </c>
      <c r="H467" s="156">
        <v>45879</v>
      </c>
      <c r="I467" s="153" t="s">
        <v>126</v>
      </c>
      <c r="J467" s="153" t="s">
        <v>1005</v>
      </c>
      <c r="K467" s="150"/>
      <c r="L467" s="153" t="s">
        <v>1035</v>
      </c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</row>
    <row r="468" spans="1:29" ht="13.2">
      <c r="A468" s="153"/>
      <c r="B468" s="89"/>
      <c r="C468" s="153" t="str">
        <f t="shared" ca="1" si="11"/>
        <v>OK</v>
      </c>
      <c r="D468" s="153" t="s">
        <v>444</v>
      </c>
      <c r="E468" s="154">
        <v>55</v>
      </c>
      <c r="F468" s="153">
        <v>24650</v>
      </c>
      <c r="G468" s="155">
        <v>45839</v>
      </c>
      <c r="H468" s="156">
        <v>45879</v>
      </c>
      <c r="I468" s="153" t="s">
        <v>126</v>
      </c>
      <c r="J468" s="153" t="s">
        <v>1005</v>
      </c>
      <c r="K468" s="150"/>
      <c r="L468" s="153" t="s">
        <v>1026</v>
      </c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</row>
    <row r="469" spans="1:29" ht="13.2">
      <c r="A469" s="153"/>
      <c r="B469" s="89"/>
      <c r="C469" s="153" t="str">
        <f t="shared" ca="1" si="11"/>
        <v>OK</v>
      </c>
      <c r="D469" s="153" t="s">
        <v>683</v>
      </c>
      <c r="E469" s="154">
        <v>55</v>
      </c>
      <c r="F469" s="153">
        <v>24650</v>
      </c>
      <c r="G469" s="155">
        <v>45839</v>
      </c>
      <c r="H469" s="156">
        <v>45879</v>
      </c>
      <c r="I469" s="153" t="s">
        <v>126</v>
      </c>
      <c r="J469" s="153" t="s">
        <v>1005</v>
      </c>
      <c r="K469" s="150"/>
      <c r="L469" s="153" t="s">
        <v>683</v>
      </c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</row>
    <row r="470" spans="1:29" ht="13.2">
      <c r="A470" s="153"/>
      <c r="B470" s="89"/>
      <c r="C470" s="153" t="str">
        <f t="shared" ca="1" si="11"/>
        <v>OK</v>
      </c>
      <c r="D470" s="153" t="s">
        <v>942</v>
      </c>
      <c r="E470" s="154">
        <v>55</v>
      </c>
      <c r="F470" s="153">
        <v>24650</v>
      </c>
      <c r="G470" s="155">
        <v>45839</v>
      </c>
      <c r="H470" s="156">
        <v>45879</v>
      </c>
      <c r="I470" s="153" t="s">
        <v>126</v>
      </c>
      <c r="J470" s="153" t="s">
        <v>1005</v>
      </c>
      <c r="K470" s="150"/>
      <c r="L470" s="153" t="s">
        <v>942</v>
      </c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</row>
    <row r="471" spans="1:29" ht="13.2">
      <c r="A471" s="153"/>
      <c r="B471" s="89"/>
      <c r="C471" s="153" t="str">
        <f t="shared" ca="1" si="11"/>
        <v>OK</v>
      </c>
      <c r="D471" s="153" t="s">
        <v>538</v>
      </c>
      <c r="E471" s="154">
        <v>55</v>
      </c>
      <c r="F471" s="153">
        <v>24650</v>
      </c>
      <c r="G471" s="155">
        <v>45839</v>
      </c>
      <c r="H471" s="156">
        <v>45879</v>
      </c>
      <c r="I471" s="153" t="s">
        <v>126</v>
      </c>
      <c r="J471" s="153" t="s">
        <v>1005</v>
      </c>
      <c r="K471" s="150"/>
      <c r="L471" s="153" t="s">
        <v>538</v>
      </c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</row>
    <row r="472" spans="1:29" ht="13.2">
      <c r="A472" s="153"/>
      <c r="B472" s="89"/>
      <c r="C472" s="153" t="str">
        <f t="shared" ca="1" si="11"/>
        <v>OK</v>
      </c>
      <c r="D472" s="153" t="s">
        <v>523</v>
      </c>
      <c r="E472" s="154">
        <v>55</v>
      </c>
      <c r="F472" s="153">
        <v>24650</v>
      </c>
      <c r="G472" s="155">
        <v>45839</v>
      </c>
      <c r="H472" s="156">
        <v>45879</v>
      </c>
      <c r="I472" s="153" t="s">
        <v>126</v>
      </c>
      <c r="J472" s="153" t="s">
        <v>1005</v>
      </c>
      <c r="K472" s="150"/>
      <c r="L472" s="153" t="s">
        <v>523</v>
      </c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</row>
    <row r="473" spans="1:29" ht="13.2">
      <c r="A473" s="153"/>
      <c r="B473" s="89"/>
      <c r="C473" s="153" t="str">
        <f t="shared" ca="1" si="11"/>
        <v>OK</v>
      </c>
      <c r="D473" s="153" t="s">
        <v>538</v>
      </c>
      <c r="E473" s="154">
        <v>55</v>
      </c>
      <c r="F473" s="153">
        <v>24650</v>
      </c>
      <c r="G473" s="155">
        <v>45839</v>
      </c>
      <c r="H473" s="156">
        <v>45879</v>
      </c>
      <c r="I473" s="153" t="s">
        <v>126</v>
      </c>
      <c r="J473" s="153" t="s">
        <v>1005</v>
      </c>
      <c r="K473" s="150"/>
      <c r="L473" s="153" t="s">
        <v>538</v>
      </c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</row>
    <row r="474" spans="1:29" ht="13.2">
      <c r="A474" s="153"/>
      <c r="B474" s="89"/>
      <c r="C474" s="153" t="str">
        <f t="shared" ca="1" si="11"/>
        <v>OK</v>
      </c>
      <c r="D474" s="153" t="s">
        <v>945</v>
      </c>
      <c r="E474" s="154">
        <v>55</v>
      </c>
      <c r="F474" s="153">
        <v>24650</v>
      </c>
      <c r="G474" s="155">
        <v>45839</v>
      </c>
      <c r="H474" s="156">
        <v>45879</v>
      </c>
      <c r="I474" s="153" t="s">
        <v>126</v>
      </c>
      <c r="J474" s="153" t="s">
        <v>1005</v>
      </c>
      <c r="K474" s="150"/>
      <c r="L474" s="153" t="s">
        <v>945</v>
      </c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</row>
    <row r="475" spans="1:29" ht="13.2">
      <c r="A475" s="153"/>
      <c r="B475" s="89"/>
      <c r="C475" s="153" t="str">
        <f t="shared" ca="1" si="11"/>
        <v>OK</v>
      </c>
      <c r="D475" s="153" t="s">
        <v>947</v>
      </c>
      <c r="E475" s="154">
        <v>55</v>
      </c>
      <c r="F475" s="153">
        <v>24650</v>
      </c>
      <c r="G475" s="155">
        <v>45839</v>
      </c>
      <c r="H475" s="156">
        <v>45879</v>
      </c>
      <c r="I475" s="153" t="s">
        <v>126</v>
      </c>
      <c r="J475" s="153" t="s">
        <v>1005</v>
      </c>
      <c r="K475" s="150"/>
      <c r="L475" s="153" t="s">
        <v>947</v>
      </c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</row>
    <row r="476" spans="1:29" ht="13.2">
      <c r="A476" s="153"/>
      <c r="B476" s="89"/>
      <c r="C476" s="153" t="str">
        <f t="shared" ca="1" si="11"/>
        <v>OK</v>
      </c>
      <c r="D476" s="153" t="s">
        <v>452</v>
      </c>
      <c r="E476" s="154">
        <v>55</v>
      </c>
      <c r="F476" s="153">
        <v>24650</v>
      </c>
      <c r="G476" s="155">
        <v>45839</v>
      </c>
      <c r="H476" s="156">
        <v>45879</v>
      </c>
      <c r="I476" s="153" t="s">
        <v>126</v>
      </c>
      <c r="J476" s="153" t="s">
        <v>1005</v>
      </c>
      <c r="K476" s="150"/>
      <c r="L476" s="153" t="s">
        <v>1033</v>
      </c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</row>
    <row r="477" spans="1:29" ht="13.2">
      <c r="A477" s="153"/>
      <c r="B477" s="89"/>
      <c r="C477" s="153" t="str">
        <f t="shared" ca="1" si="11"/>
        <v>OK</v>
      </c>
      <c r="D477" s="153" t="s">
        <v>150</v>
      </c>
      <c r="E477" s="154">
        <v>55</v>
      </c>
      <c r="F477" s="153">
        <v>24650</v>
      </c>
      <c r="G477" s="155">
        <v>45839</v>
      </c>
      <c r="H477" s="156">
        <v>45879</v>
      </c>
      <c r="I477" s="153" t="s">
        <v>126</v>
      </c>
      <c r="J477" s="153" t="s">
        <v>1005</v>
      </c>
      <c r="K477" s="150"/>
      <c r="L477" s="153" t="s">
        <v>1024</v>
      </c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</row>
    <row r="478" spans="1:29" ht="13.2">
      <c r="A478" s="153"/>
      <c r="B478" s="89"/>
      <c r="C478" s="153" t="str">
        <f t="shared" ca="1" si="11"/>
        <v>OK</v>
      </c>
      <c r="D478" s="153" t="s">
        <v>1023</v>
      </c>
      <c r="E478" s="154">
        <v>55</v>
      </c>
      <c r="F478" s="153">
        <v>24650</v>
      </c>
      <c r="G478" s="155">
        <v>45839</v>
      </c>
      <c r="H478" s="156">
        <v>45879</v>
      </c>
      <c r="I478" s="153" t="s">
        <v>126</v>
      </c>
      <c r="J478" s="153" t="s">
        <v>1005</v>
      </c>
      <c r="K478" s="150"/>
      <c r="L478" s="153" t="s">
        <v>1023</v>
      </c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</row>
    <row r="479" spans="1:29" ht="13.2">
      <c r="A479" s="153"/>
      <c r="B479" s="89"/>
      <c r="C479" s="153" t="str">
        <f t="shared" ca="1" si="11"/>
        <v>OK</v>
      </c>
      <c r="D479" s="153" t="s">
        <v>559</v>
      </c>
      <c r="E479" s="154">
        <v>55</v>
      </c>
      <c r="F479" s="153">
        <v>24650</v>
      </c>
      <c r="G479" s="155">
        <v>45839</v>
      </c>
      <c r="H479" s="156">
        <v>45879</v>
      </c>
      <c r="I479" s="153" t="s">
        <v>126</v>
      </c>
      <c r="J479" s="153" t="s">
        <v>1005</v>
      </c>
      <c r="K479" s="150"/>
      <c r="L479" s="153" t="s">
        <v>559</v>
      </c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</row>
    <row r="480" spans="1:29" ht="13.2">
      <c r="A480" s="153"/>
      <c r="B480" s="89"/>
      <c r="C480" s="153" t="str">
        <f t="shared" ca="1" si="11"/>
        <v>OK</v>
      </c>
      <c r="D480" s="153" t="s">
        <v>916</v>
      </c>
      <c r="E480" s="154">
        <v>55</v>
      </c>
      <c r="F480" s="153">
        <v>24650</v>
      </c>
      <c r="G480" s="155">
        <v>45839</v>
      </c>
      <c r="H480" s="156">
        <v>45879</v>
      </c>
      <c r="I480" s="153" t="s">
        <v>126</v>
      </c>
      <c r="J480" s="153" t="s">
        <v>1005</v>
      </c>
      <c r="K480" s="150"/>
      <c r="L480" s="153" t="s">
        <v>916</v>
      </c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</row>
    <row r="481" spans="1:29" ht="13.2">
      <c r="A481" s="153"/>
      <c r="B481" s="89"/>
      <c r="C481" s="153" t="str">
        <f t="shared" ca="1" si="11"/>
        <v>OK</v>
      </c>
      <c r="D481" s="153" t="s">
        <v>959</v>
      </c>
      <c r="E481" s="154">
        <v>55</v>
      </c>
      <c r="F481" s="153">
        <v>24650</v>
      </c>
      <c r="G481" s="155">
        <v>45839</v>
      </c>
      <c r="H481" s="156">
        <v>45879</v>
      </c>
      <c r="I481" s="153" t="s">
        <v>126</v>
      </c>
      <c r="J481" s="153" t="s">
        <v>1005</v>
      </c>
      <c r="K481" s="150"/>
      <c r="L481" s="153" t="s">
        <v>959</v>
      </c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</row>
    <row r="482" spans="1:29" ht="13.2">
      <c r="A482" s="153"/>
      <c r="B482" s="89"/>
      <c r="C482" s="153" t="str">
        <f t="shared" ca="1" si="11"/>
        <v>OK</v>
      </c>
      <c r="D482" s="153" t="s">
        <v>233</v>
      </c>
      <c r="E482" s="154">
        <v>55</v>
      </c>
      <c r="F482" s="153">
        <v>24650</v>
      </c>
      <c r="G482" s="155">
        <v>45839</v>
      </c>
      <c r="H482" s="156">
        <v>45879</v>
      </c>
      <c r="I482" s="153" t="s">
        <v>126</v>
      </c>
      <c r="J482" s="153" t="s">
        <v>1005</v>
      </c>
      <c r="K482" s="150"/>
      <c r="L482" s="153" t="s">
        <v>1025</v>
      </c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</row>
    <row r="483" spans="1:29" ht="13.2">
      <c r="A483" s="153"/>
      <c r="B483" s="89"/>
      <c r="C483" s="153" t="str">
        <f t="shared" ca="1" si="11"/>
        <v>OK</v>
      </c>
      <c r="D483" s="153" t="s">
        <v>289</v>
      </c>
      <c r="E483" s="154">
        <v>55</v>
      </c>
      <c r="F483" s="153">
        <v>24650</v>
      </c>
      <c r="G483" s="155">
        <v>45839</v>
      </c>
      <c r="H483" s="156">
        <v>45879</v>
      </c>
      <c r="I483" s="153" t="s">
        <v>126</v>
      </c>
      <c r="J483" s="153" t="s">
        <v>1005</v>
      </c>
      <c r="K483" s="150"/>
      <c r="L483" s="153" t="s">
        <v>1034</v>
      </c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</row>
    <row r="484" spans="1:29" ht="13.2">
      <c r="A484" s="153"/>
      <c r="B484" s="89"/>
      <c r="C484" s="153" t="str">
        <f t="shared" ca="1" si="11"/>
        <v>OK</v>
      </c>
      <c r="D484" s="153" t="s">
        <v>1031</v>
      </c>
      <c r="E484" s="154">
        <v>55</v>
      </c>
      <c r="F484" s="153">
        <v>24650</v>
      </c>
      <c r="G484" s="155">
        <v>45839</v>
      </c>
      <c r="H484" s="156">
        <v>45879</v>
      </c>
      <c r="I484" s="153" t="s">
        <v>126</v>
      </c>
      <c r="J484" s="153" t="s">
        <v>1005</v>
      </c>
      <c r="K484" s="150"/>
      <c r="L484" s="153" t="s">
        <v>1031</v>
      </c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</row>
    <row r="485" spans="1:29" ht="13.2">
      <c r="A485" s="153"/>
      <c r="B485" s="89"/>
      <c r="C485" s="153" t="str">
        <f t="shared" ca="1" si="11"/>
        <v>OK</v>
      </c>
      <c r="D485" s="153" t="s">
        <v>937</v>
      </c>
      <c r="E485" s="154">
        <v>55</v>
      </c>
      <c r="F485" s="153">
        <v>24650</v>
      </c>
      <c r="G485" s="155">
        <v>45839</v>
      </c>
      <c r="H485" s="156">
        <v>45879</v>
      </c>
      <c r="I485" s="153" t="s">
        <v>126</v>
      </c>
      <c r="J485" s="153" t="s">
        <v>1005</v>
      </c>
      <c r="K485" s="150"/>
      <c r="L485" s="153" t="s">
        <v>937</v>
      </c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</row>
    <row r="486" spans="1:29" ht="13.2">
      <c r="A486" s="153"/>
      <c r="B486" s="89"/>
      <c r="C486" s="153" t="str">
        <f t="shared" ca="1" si="11"/>
        <v>OK</v>
      </c>
      <c r="D486" s="153" t="s">
        <v>949</v>
      </c>
      <c r="E486" s="154">
        <v>55</v>
      </c>
      <c r="F486" s="153">
        <v>24650</v>
      </c>
      <c r="G486" s="155">
        <v>45839</v>
      </c>
      <c r="H486" s="156">
        <v>45879</v>
      </c>
      <c r="I486" s="153" t="s">
        <v>126</v>
      </c>
      <c r="J486" s="153" t="s">
        <v>1005</v>
      </c>
      <c r="K486" s="150"/>
      <c r="L486" s="153" t="s">
        <v>949</v>
      </c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</row>
    <row r="487" spans="1:29" ht="13.8">
      <c r="A487" s="153"/>
      <c r="B487" s="89"/>
      <c r="C487" s="153" t="str">
        <f t="shared" ca="1" si="11"/>
        <v>OK</v>
      </c>
      <c r="D487" s="153" t="s">
        <v>447</v>
      </c>
      <c r="E487" s="154">
        <v>40</v>
      </c>
      <c r="F487" s="153">
        <v>7574</v>
      </c>
      <c r="G487" s="155">
        <v>45809</v>
      </c>
      <c r="H487" s="156">
        <v>45853</v>
      </c>
      <c r="I487" s="153" t="s">
        <v>126</v>
      </c>
      <c r="J487" s="153" t="s">
        <v>1036</v>
      </c>
      <c r="K487" s="157" t="s">
        <v>1037</v>
      </c>
      <c r="L487" s="153" t="s">
        <v>1038</v>
      </c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</row>
    <row r="488" spans="1:29" ht="13.8">
      <c r="A488" s="153"/>
      <c r="B488" s="89"/>
      <c r="C488" s="153" t="str">
        <f t="shared" ca="1" si="11"/>
        <v>OK</v>
      </c>
      <c r="D488" s="153" t="s">
        <v>447</v>
      </c>
      <c r="E488" s="154">
        <v>15</v>
      </c>
      <c r="F488" s="153">
        <v>7574</v>
      </c>
      <c r="G488" s="155">
        <v>45809</v>
      </c>
      <c r="H488" s="156">
        <v>45853</v>
      </c>
      <c r="I488" s="153" t="s">
        <v>126</v>
      </c>
      <c r="J488" s="153" t="s">
        <v>1036</v>
      </c>
      <c r="K488" s="157" t="s">
        <v>1037</v>
      </c>
      <c r="L488" s="153" t="s">
        <v>1038</v>
      </c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</row>
    <row r="489" spans="1:29" ht="13.8">
      <c r="A489" s="153"/>
      <c r="B489" s="89"/>
      <c r="C489" s="153" t="str">
        <f t="shared" ca="1" si="11"/>
        <v>OK</v>
      </c>
      <c r="D489" s="153" t="s">
        <v>447</v>
      </c>
      <c r="E489" s="154">
        <v>50</v>
      </c>
      <c r="F489" s="153">
        <v>7574</v>
      </c>
      <c r="G489" s="155">
        <v>45809</v>
      </c>
      <c r="H489" s="156">
        <v>45853</v>
      </c>
      <c r="I489" s="153" t="s">
        <v>126</v>
      </c>
      <c r="J489" s="153" t="s">
        <v>1036</v>
      </c>
      <c r="K489" s="157" t="s">
        <v>1037</v>
      </c>
      <c r="L489" s="153" t="s">
        <v>1038</v>
      </c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</row>
    <row r="490" spans="1:29" ht="13.8">
      <c r="A490" s="153"/>
      <c r="B490" s="89"/>
      <c r="C490" s="153" t="str">
        <f t="shared" ca="1" si="11"/>
        <v>OK</v>
      </c>
      <c r="D490" s="153" t="s">
        <v>447</v>
      </c>
      <c r="E490" s="154">
        <v>15</v>
      </c>
      <c r="F490" s="153">
        <v>7574</v>
      </c>
      <c r="G490" s="155">
        <v>45809</v>
      </c>
      <c r="H490" s="156">
        <v>45853</v>
      </c>
      <c r="I490" s="153" t="s">
        <v>126</v>
      </c>
      <c r="J490" s="153" t="s">
        <v>1036</v>
      </c>
      <c r="K490" s="157" t="s">
        <v>1037</v>
      </c>
      <c r="L490" s="153" t="s">
        <v>1038</v>
      </c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</row>
    <row r="491" spans="1:29" ht="13.8">
      <c r="A491" s="153"/>
      <c r="B491" s="89"/>
      <c r="C491" s="153" t="str">
        <f t="shared" ca="1" si="11"/>
        <v>OK</v>
      </c>
      <c r="D491" s="153" t="s">
        <v>447</v>
      </c>
      <c r="E491" s="154">
        <v>29</v>
      </c>
      <c r="F491" s="153">
        <v>7574</v>
      </c>
      <c r="G491" s="155">
        <v>45809</v>
      </c>
      <c r="H491" s="156">
        <v>45853</v>
      </c>
      <c r="I491" s="153" t="s">
        <v>126</v>
      </c>
      <c r="J491" s="153" t="s">
        <v>1036</v>
      </c>
      <c r="K491" s="157" t="s">
        <v>1037</v>
      </c>
      <c r="L491" s="153" t="s">
        <v>1038</v>
      </c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</row>
    <row r="492" spans="1:29" ht="13.8">
      <c r="A492" s="153"/>
      <c r="B492" s="89"/>
      <c r="C492" s="153" t="str">
        <f t="shared" ca="1" si="11"/>
        <v>OK</v>
      </c>
      <c r="D492" s="153" t="s">
        <v>447</v>
      </c>
      <c r="E492" s="154">
        <v>12</v>
      </c>
      <c r="F492" s="153">
        <v>7574</v>
      </c>
      <c r="G492" s="155">
        <v>45809</v>
      </c>
      <c r="H492" s="156">
        <v>45853</v>
      </c>
      <c r="I492" s="153" t="s">
        <v>126</v>
      </c>
      <c r="J492" s="153" t="s">
        <v>1036</v>
      </c>
      <c r="K492" s="157" t="s">
        <v>1037</v>
      </c>
      <c r="L492" s="153" t="s">
        <v>1038</v>
      </c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</row>
    <row r="493" spans="1:29" ht="13.8">
      <c r="A493" s="153"/>
      <c r="B493" s="89"/>
      <c r="C493" s="153" t="str">
        <f t="shared" ca="1" si="11"/>
        <v>OK</v>
      </c>
      <c r="D493" s="153" t="s">
        <v>447</v>
      </c>
      <c r="E493" s="154">
        <v>30</v>
      </c>
      <c r="F493" s="153">
        <v>7574</v>
      </c>
      <c r="G493" s="155">
        <v>45809</v>
      </c>
      <c r="H493" s="156">
        <v>45853</v>
      </c>
      <c r="I493" s="153" t="s">
        <v>126</v>
      </c>
      <c r="J493" s="153" t="s">
        <v>1036</v>
      </c>
      <c r="K493" s="157" t="s">
        <v>1037</v>
      </c>
      <c r="L493" s="153" t="s">
        <v>1038</v>
      </c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</row>
    <row r="494" spans="1:29" ht="13.8">
      <c r="A494" s="153"/>
      <c r="B494" s="89"/>
      <c r="C494" s="153" t="str">
        <f t="shared" ca="1" si="11"/>
        <v>OK</v>
      </c>
      <c r="D494" s="153" t="s">
        <v>447</v>
      </c>
      <c r="E494" s="154">
        <v>40</v>
      </c>
      <c r="F494" s="153">
        <v>7574</v>
      </c>
      <c r="G494" s="155">
        <v>45809</v>
      </c>
      <c r="H494" s="156">
        <v>45853</v>
      </c>
      <c r="I494" s="153" t="s">
        <v>126</v>
      </c>
      <c r="J494" s="153" t="s">
        <v>1036</v>
      </c>
      <c r="K494" s="157" t="s">
        <v>1037</v>
      </c>
      <c r="L494" s="153" t="s">
        <v>1038</v>
      </c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</row>
    <row r="495" spans="1:29" ht="13.8">
      <c r="A495" s="153"/>
      <c r="B495" s="89"/>
      <c r="C495" s="153" t="str">
        <f t="shared" ca="1" si="11"/>
        <v>OK</v>
      </c>
      <c r="D495" s="153" t="s">
        <v>447</v>
      </c>
      <c r="E495" s="154">
        <v>35</v>
      </c>
      <c r="F495" s="153">
        <v>7574</v>
      </c>
      <c r="G495" s="155">
        <v>45809</v>
      </c>
      <c r="H495" s="156">
        <v>45853</v>
      </c>
      <c r="I495" s="153" t="s">
        <v>126</v>
      </c>
      <c r="J495" s="153" t="s">
        <v>1036</v>
      </c>
      <c r="K495" s="157" t="s">
        <v>1037</v>
      </c>
      <c r="L495" s="153" t="s">
        <v>1038</v>
      </c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</row>
    <row r="496" spans="1:29" ht="13.8">
      <c r="A496" s="153"/>
      <c r="B496" s="89"/>
      <c r="C496" s="153" t="str">
        <f t="shared" ca="1" si="11"/>
        <v>OK</v>
      </c>
      <c r="D496" s="153" t="s">
        <v>447</v>
      </c>
      <c r="E496" s="154">
        <v>120</v>
      </c>
      <c r="F496" s="153">
        <v>7574</v>
      </c>
      <c r="G496" s="155">
        <v>45809</v>
      </c>
      <c r="H496" s="156">
        <v>45853</v>
      </c>
      <c r="I496" s="153" t="s">
        <v>126</v>
      </c>
      <c r="J496" s="153" t="s">
        <v>1036</v>
      </c>
      <c r="K496" s="157" t="s">
        <v>1037</v>
      </c>
      <c r="L496" s="153" t="s">
        <v>1038</v>
      </c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</row>
    <row r="497" spans="1:29" ht="13.8">
      <c r="A497" s="153"/>
      <c r="B497" s="89"/>
      <c r="C497" s="153" t="str">
        <f t="shared" ca="1" si="11"/>
        <v>OK</v>
      </c>
      <c r="D497" s="153" t="s">
        <v>447</v>
      </c>
      <c r="E497" s="154">
        <v>40</v>
      </c>
      <c r="F497" s="153">
        <v>7574</v>
      </c>
      <c r="G497" s="155">
        <v>45809</v>
      </c>
      <c r="H497" s="156">
        <v>45853</v>
      </c>
      <c r="I497" s="153" t="s">
        <v>126</v>
      </c>
      <c r="J497" s="153" t="s">
        <v>1036</v>
      </c>
      <c r="K497" s="157" t="s">
        <v>1037</v>
      </c>
      <c r="L497" s="153" t="s">
        <v>1038</v>
      </c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</row>
    <row r="498" spans="1:29" ht="13.8">
      <c r="A498" s="153"/>
      <c r="B498" s="89"/>
      <c r="C498" s="153" t="str">
        <f t="shared" ca="1" si="11"/>
        <v>OK</v>
      </c>
      <c r="D498" s="153" t="s">
        <v>447</v>
      </c>
      <c r="E498" s="154">
        <v>15</v>
      </c>
      <c r="F498" s="153">
        <v>7574</v>
      </c>
      <c r="G498" s="155">
        <v>45809</v>
      </c>
      <c r="H498" s="156">
        <v>45853</v>
      </c>
      <c r="I498" s="153" t="s">
        <v>126</v>
      </c>
      <c r="J498" s="153" t="s">
        <v>1036</v>
      </c>
      <c r="K498" s="157" t="s">
        <v>1037</v>
      </c>
      <c r="L498" s="153" t="s">
        <v>1038</v>
      </c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</row>
    <row r="499" spans="1:29" ht="13.8">
      <c r="A499" s="153"/>
      <c r="B499" s="89"/>
      <c r="C499" s="153" t="str">
        <f t="shared" ca="1" si="11"/>
        <v>OK</v>
      </c>
      <c r="D499" s="153" t="s">
        <v>1039</v>
      </c>
      <c r="E499" s="154">
        <v>15</v>
      </c>
      <c r="F499" s="153">
        <v>7574</v>
      </c>
      <c r="G499" s="155">
        <v>45809</v>
      </c>
      <c r="H499" s="156">
        <v>45853</v>
      </c>
      <c r="I499" s="153" t="s">
        <v>126</v>
      </c>
      <c r="J499" s="153" t="s">
        <v>1036</v>
      </c>
      <c r="K499" s="157" t="s">
        <v>1037</v>
      </c>
      <c r="L499" s="153" t="s">
        <v>1039</v>
      </c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</row>
    <row r="500" spans="1:29" ht="13.8">
      <c r="A500" s="153"/>
      <c r="B500" s="89"/>
      <c r="C500" s="153" t="str">
        <f t="shared" ca="1" si="11"/>
        <v>OK</v>
      </c>
      <c r="D500" s="153" t="s">
        <v>1039</v>
      </c>
      <c r="E500" s="154">
        <v>50</v>
      </c>
      <c r="F500" s="153">
        <v>7574</v>
      </c>
      <c r="G500" s="155">
        <v>45809</v>
      </c>
      <c r="H500" s="156">
        <v>45853</v>
      </c>
      <c r="I500" s="153" t="s">
        <v>126</v>
      </c>
      <c r="J500" s="153" t="s">
        <v>1036</v>
      </c>
      <c r="K500" s="157" t="s">
        <v>1037</v>
      </c>
      <c r="L500" s="153" t="s">
        <v>1039</v>
      </c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</row>
    <row r="501" spans="1:29" ht="13.8">
      <c r="A501" s="153"/>
      <c r="B501" s="89"/>
      <c r="C501" s="153" t="str">
        <f t="shared" ca="1" si="11"/>
        <v>OK</v>
      </c>
      <c r="D501" s="153" t="s">
        <v>1039</v>
      </c>
      <c r="E501" s="154">
        <v>50</v>
      </c>
      <c r="F501" s="153">
        <v>7574</v>
      </c>
      <c r="G501" s="155">
        <v>45809</v>
      </c>
      <c r="H501" s="156">
        <v>45853</v>
      </c>
      <c r="I501" s="153" t="s">
        <v>126</v>
      </c>
      <c r="J501" s="153" t="s">
        <v>1036</v>
      </c>
      <c r="K501" s="157" t="s">
        <v>1037</v>
      </c>
      <c r="L501" s="153" t="s">
        <v>1039</v>
      </c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</row>
    <row r="502" spans="1:29" ht="13.8">
      <c r="A502" s="153"/>
      <c r="B502" s="89"/>
      <c r="C502" s="153" t="str">
        <f t="shared" ca="1" si="11"/>
        <v>OK</v>
      </c>
      <c r="D502" s="153" t="s">
        <v>1039</v>
      </c>
      <c r="E502" s="154">
        <v>15</v>
      </c>
      <c r="F502" s="153">
        <v>7574</v>
      </c>
      <c r="G502" s="155">
        <v>45809</v>
      </c>
      <c r="H502" s="156">
        <v>45853</v>
      </c>
      <c r="I502" s="153" t="s">
        <v>126</v>
      </c>
      <c r="J502" s="153" t="s">
        <v>1036</v>
      </c>
      <c r="K502" s="157" t="s">
        <v>1037</v>
      </c>
      <c r="L502" s="153" t="s">
        <v>1039</v>
      </c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</row>
    <row r="503" spans="1:29" ht="13.8">
      <c r="A503" s="153"/>
      <c r="B503" s="89"/>
      <c r="C503" s="153" t="str">
        <f t="shared" ca="1" si="11"/>
        <v>OK</v>
      </c>
      <c r="D503" s="153" t="s">
        <v>1039</v>
      </c>
      <c r="E503" s="154">
        <v>29</v>
      </c>
      <c r="F503" s="153">
        <v>7574</v>
      </c>
      <c r="G503" s="155">
        <v>45809</v>
      </c>
      <c r="H503" s="156">
        <v>45853</v>
      </c>
      <c r="I503" s="153" t="s">
        <v>126</v>
      </c>
      <c r="J503" s="153" t="s">
        <v>1036</v>
      </c>
      <c r="K503" s="157" t="s">
        <v>1037</v>
      </c>
      <c r="L503" s="153" t="s">
        <v>1039</v>
      </c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</row>
    <row r="504" spans="1:29" ht="13.8">
      <c r="A504" s="153"/>
      <c r="B504" s="89"/>
      <c r="C504" s="153" t="str">
        <f t="shared" ca="1" si="11"/>
        <v>OK</v>
      </c>
      <c r="D504" s="153" t="s">
        <v>1039</v>
      </c>
      <c r="E504" s="154">
        <v>12</v>
      </c>
      <c r="F504" s="153">
        <v>7574</v>
      </c>
      <c r="G504" s="155">
        <v>45809</v>
      </c>
      <c r="H504" s="156">
        <v>45853</v>
      </c>
      <c r="I504" s="153" t="s">
        <v>126</v>
      </c>
      <c r="J504" s="153" t="s">
        <v>1036</v>
      </c>
      <c r="K504" s="157" t="s">
        <v>1037</v>
      </c>
      <c r="L504" s="153" t="s">
        <v>1039</v>
      </c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</row>
    <row r="505" spans="1:29" ht="13.8">
      <c r="A505" s="153"/>
      <c r="B505" s="89"/>
      <c r="C505" s="153" t="str">
        <f t="shared" ca="1" si="11"/>
        <v>OK</v>
      </c>
      <c r="D505" s="153" t="s">
        <v>1039</v>
      </c>
      <c r="E505" s="154">
        <v>30</v>
      </c>
      <c r="F505" s="153">
        <v>7574</v>
      </c>
      <c r="G505" s="155">
        <v>45809</v>
      </c>
      <c r="H505" s="156">
        <v>45853</v>
      </c>
      <c r="I505" s="153" t="s">
        <v>126</v>
      </c>
      <c r="J505" s="153" t="s">
        <v>1036</v>
      </c>
      <c r="K505" s="157" t="s">
        <v>1037</v>
      </c>
      <c r="L505" s="153" t="s">
        <v>1039</v>
      </c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</row>
    <row r="506" spans="1:29" ht="13.8">
      <c r="A506" s="153"/>
      <c r="B506" s="89"/>
      <c r="C506" s="153" t="str">
        <f t="shared" ca="1" si="11"/>
        <v>OK</v>
      </c>
      <c r="D506" s="153" t="s">
        <v>1039</v>
      </c>
      <c r="E506" s="154">
        <v>40</v>
      </c>
      <c r="F506" s="153">
        <v>7574</v>
      </c>
      <c r="G506" s="155">
        <v>45809</v>
      </c>
      <c r="H506" s="156">
        <v>45853</v>
      </c>
      <c r="I506" s="153" t="s">
        <v>126</v>
      </c>
      <c r="J506" s="153" t="s">
        <v>1036</v>
      </c>
      <c r="K506" s="157" t="s">
        <v>1037</v>
      </c>
      <c r="L506" s="153" t="s">
        <v>1039</v>
      </c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</row>
    <row r="507" spans="1:29" ht="13.8">
      <c r="A507" s="153"/>
      <c r="B507" s="89"/>
      <c r="C507" s="153" t="str">
        <f t="shared" ca="1" si="11"/>
        <v>OK</v>
      </c>
      <c r="D507" s="153" t="s">
        <v>1039</v>
      </c>
      <c r="E507" s="154">
        <v>35</v>
      </c>
      <c r="F507" s="153">
        <v>7574</v>
      </c>
      <c r="G507" s="155">
        <v>45809</v>
      </c>
      <c r="H507" s="156">
        <v>45853</v>
      </c>
      <c r="I507" s="153" t="s">
        <v>126</v>
      </c>
      <c r="J507" s="153" t="s">
        <v>1036</v>
      </c>
      <c r="K507" s="157" t="s">
        <v>1037</v>
      </c>
      <c r="L507" s="153" t="s">
        <v>1039</v>
      </c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</row>
    <row r="508" spans="1:29" ht="13.8">
      <c r="A508" s="153"/>
      <c r="B508" s="89"/>
      <c r="C508" s="153" t="str">
        <f t="shared" ca="1" si="11"/>
        <v>OK</v>
      </c>
      <c r="D508" s="153" t="s">
        <v>1039</v>
      </c>
      <c r="E508" s="154">
        <v>120</v>
      </c>
      <c r="F508" s="153">
        <v>7574</v>
      </c>
      <c r="G508" s="155">
        <v>45809</v>
      </c>
      <c r="H508" s="156">
        <v>45853</v>
      </c>
      <c r="I508" s="153" t="s">
        <v>126</v>
      </c>
      <c r="J508" s="153" t="s">
        <v>1036</v>
      </c>
      <c r="K508" s="157" t="s">
        <v>1037</v>
      </c>
      <c r="L508" s="153" t="s">
        <v>1039</v>
      </c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</row>
    <row r="509" spans="1:29" ht="13.8">
      <c r="A509" s="153"/>
      <c r="B509" s="89"/>
      <c r="C509" s="153" t="str">
        <f t="shared" ca="1" si="11"/>
        <v>OK</v>
      </c>
      <c r="D509" s="153" t="s">
        <v>1039</v>
      </c>
      <c r="E509" s="154">
        <v>40</v>
      </c>
      <c r="F509" s="153">
        <v>7574</v>
      </c>
      <c r="G509" s="155">
        <v>45809</v>
      </c>
      <c r="H509" s="156">
        <v>45853</v>
      </c>
      <c r="I509" s="153" t="s">
        <v>126</v>
      </c>
      <c r="J509" s="153" t="s">
        <v>1036</v>
      </c>
      <c r="K509" s="157" t="s">
        <v>1037</v>
      </c>
      <c r="L509" s="153" t="s">
        <v>1039</v>
      </c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</row>
    <row r="510" spans="1:29" ht="13.8">
      <c r="A510" s="153"/>
      <c r="B510" s="89"/>
      <c r="C510" s="153" t="str">
        <f t="shared" ca="1" si="11"/>
        <v>OK</v>
      </c>
      <c r="D510" s="153" t="s">
        <v>1039</v>
      </c>
      <c r="E510" s="154">
        <v>15</v>
      </c>
      <c r="F510" s="153">
        <v>7574</v>
      </c>
      <c r="G510" s="155">
        <v>45809</v>
      </c>
      <c r="H510" s="156">
        <v>45853</v>
      </c>
      <c r="I510" s="153" t="s">
        <v>126</v>
      </c>
      <c r="J510" s="153" t="s">
        <v>1036</v>
      </c>
      <c r="K510" s="157" t="s">
        <v>1037</v>
      </c>
      <c r="L510" s="153" t="s">
        <v>1039</v>
      </c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</row>
    <row r="511" spans="1:29" ht="13.8">
      <c r="A511" s="153"/>
      <c r="B511" s="89"/>
      <c r="C511" s="153" t="str">
        <f t="shared" ca="1" si="11"/>
        <v>OK</v>
      </c>
      <c r="D511" s="153" t="s">
        <v>1039</v>
      </c>
      <c r="E511" s="154">
        <v>40</v>
      </c>
      <c r="F511" s="153">
        <v>7574</v>
      </c>
      <c r="G511" s="155">
        <v>45809</v>
      </c>
      <c r="H511" s="156">
        <v>45853</v>
      </c>
      <c r="I511" s="153" t="s">
        <v>126</v>
      </c>
      <c r="J511" s="153" t="s">
        <v>1036</v>
      </c>
      <c r="K511" s="157" t="s">
        <v>1037</v>
      </c>
      <c r="L511" s="153" t="s">
        <v>1039</v>
      </c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</row>
    <row r="512" spans="1:29" ht="13.8">
      <c r="A512" s="153"/>
      <c r="B512" s="89"/>
      <c r="C512" s="153" t="str">
        <f t="shared" ca="1" si="11"/>
        <v>OK</v>
      </c>
      <c r="D512" s="153" t="s">
        <v>209</v>
      </c>
      <c r="E512" s="154">
        <v>0</v>
      </c>
      <c r="F512" s="153">
        <v>7574</v>
      </c>
      <c r="G512" s="155">
        <v>45809</v>
      </c>
      <c r="H512" s="156">
        <v>45853</v>
      </c>
      <c r="I512" s="153" t="s">
        <v>126</v>
      </c>
      <c r="J512" s="153" t="s">
        <v>1036</v>
      </c>
      <c r="K512" s="157" t="s">
        <v>1037</v>
      </c>
      <c r="L512" s="153" t="s">
        <v>1040</v>
      </c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</row>
    <row r="513" spans="1:29" ht="13.8">
      <c r="A513" s="153"/>
      <c r="B513" s="89"/>
      <c r="C513" s="153" t="str">
        <f t="shared" ca="1" si="11"/>
        <v>OK</v>
      </c>
      <c r="D513" s="153" t="s">
        <v>209</v>
      </c>
      <c r="E513" s="154">
        <v>0</v>
      </c>
      <c r="F513" s="153">
        <v>7574</v>
      </c>
      <c r="G513" s="155">
        <v>45809</v>
      </c>
      <c r="H513" s="156">
        <v>45853</v>
      </c>
      <c r="I513" s="153" t="s">
        <v>126</v>
      </c>
      <c r="J513" s="153" t="s">
        <v>1036</v>
      </c>
      <c r="K513" s="157" t="s">
        <v>1037</v>
      </c>
      <c r="L513" s="153" t="s">
        <v>1040</v>
      </c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</row>
    <row r="514" spans="1:29" ht="13.8">
      <c r="A514" s="153"/>
      <c r="B514" s="89"/>
      <c r="C514" s="153" t="str">
        <f t="shared" ca="1" si="11"/>
        <v>OK</v>
      </c>
      <c r="D514" s="153" t="s">
        <v>209</v>
      </c>
      <c r="E514" s="154">
        <v>0</v>
      </c>
      <c r="F514" s="153">
        <v>7574</v>
      </c>
      <c r="G514" s="155">
        <v>45809</v>
      </c>
      <c r="H514" s="156">
        <v>45853</v>
      </c>
      <c r="I514" s="153" t="s">
        <v>126</v>
      </c>
      <c r="J514" s="153" t="s">
        <v>1036</v>
      </c>
      <c r="K514" s="157" t="s">
        <v>1037</v>
      </c>
      <c r="L514" s="153" t="s">
        <v>1040</v>
      </c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</row>
    <row r="515" spans="1:29" ht="13.8">
      <c r="A515" s="153"/>
      <c r="B515" s="89"/>
      <c r="C515" s="153" t="str">
        <f t="shared" ca="1" si="11"/>
        <v>OK</v>
      </c>
      <c r="D515" s="153" t="s">
        <v>209</v>
      </c>
      <c r="E515" s="154">
        <v>0</v>
      </c>
      <c r="F515" s="153">
        <v>7574</v>
      </c>
      <c r="G515" s="155">
        <v>45809</v>
      </c>
      <c r="H515" s="156">
        <v>45853</v>
      </c>
      <c r="I515" s="153" t="s">
        <v>126</v>
      </c>
      <c r="J515" s="153" t="s">
        <v>1036</v>
      </c>
      <c r="K515" s="157" t="s">
        <v>1037</v>
      </c>
      <c r="L515" s="153" t="s">
        <v>1040</v>
      </c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</row>
    <row r="516" spans="1:29" ht="13.8">
      <c r="A516" s="153"/>
      <c r="B516" s="89"/>
      <c r="C516" s="153" t="str">
        <f t="shared" ca="1" si="11"/>
        <v>OK</v>
      </c>
      <c r="D516" s="153" t="s">
        <v>209</v>
      </c>
      <c r="E516" s="154">
        <v>0</v>
      </c>
      <c r="F516" s="153">
        <v>7574</v>
      </c>
      <c r="G516" s="155">
        <v>45809</v>
      </c>
      <c r="H516" s="156">
        <v>45853</v>
      </c>
      <c r="I516" s="153" t="s">
        <v>126</v>
      </c>
      <c r="J516" s="153" t="s">
        <v>1036</v>
      </c>
      <c r="K516" s="157" t="s">
        <v>1037</v>
      </c>
      <c r="L516" s="153" t="s">
        <v>1040</v>
      </c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</row>
    <row r="517" spans="1:29" ht="13.8">
      <c r="A517" s="153"/>
      <c r="B517" s="89"/>
      <c r="C517" s="153" t="str">
        <f t="shared" ca="1" si="11"/>
        <v>OK</v>
      </c>
      <c r="D517" s="153" t="s">
        <v>209</v>
      </c>
      <c r="E517" s="154">
        <v>0</v>
      </c>
      <c r="F517" s="153">
        <v>7574</v>
      </c>
      <c r="G517" s="155">
        <v>45809</v>
      </c>
      <c r="H517" s="156">
        <v>45853</v>
      </c>
      <c r="I517" s="153" t="s">
        <v>126</v>
      </c>
      <c r="J517" s="153" t="s">
        <v>1036</v>
      </c>
      <c r="K517" s="157" t="s">
        <v>1037</v>
      </c>
      <c r="L517" s="153" t="s">
        <v>1040</v>
      </c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</row>
    <row r="518" spans="1:29" ht="13.8">
      <c r="A518" s="153"/>
      <c r="B518" s="89"/>
      <c r="C518" s="153" t="str">
        <f t="shared" ca="1" si="11"/>
        <v>OK</v>
      </c>
      <c r="D518" s="153" t="s">
        <v>209</v>
      </c>
      <c r="E518" s="154">
        <v>0</v>
      </c>
      <c r="F518" s="153">
        <v>7574</v>
      </c>
      <c r="G518" s="155">
        <v>45809</v>
      </c>
      <c r="H518" s="156">
        <v>45853</v>
      </c>
      <c r="I518" s="153" t="s">
        <v>126</v>
      </c>
      <c r="J518" s="153" t="s">
        <v>1036</v>
      </c>
      <c r="K518" s="157" t="s">
        <v>1037</v>
      </c>
      <c r="L518" s="153" t="s">
        <v>1040</v>
      </c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</row>
    <row r="519" spans="1:29" ht="13.8">
      <c r="A519" s="153"/>
      <c r="B519" s="89"/>
      <c r="C519" s="153" t="str">
        <f t="shared" ca="1" si="11"/>
        <v>OK</v>
      </c>
      <c r="D519" s="153" t="s">
        <v>209</v>
      </c>
      <c r="E519" s="154">
        <v>0</v>
      </c>
      <c r="F519" s="153">
        <v>7574</v>
      </c>
      <c r="G519" s="155">
        <v>45809</v>
      </c>
      <c r="H519" s="156">
        <v>45853</v>
      </c>
      <c r="I519" s="153" t="s">
        <v>126</v>
      </c>
      <c r="J519" s="153" t="s">
        <v>1036</v>
      </c>
      <c r="K519" s="157" t="s">
        <v>1037</v>
      </c>
      <c r="L519" s="153" t="s">
        <v>1040</v>
      </c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</row>
    <row r="520" spans="1:29" ht="13.8">
      <c r="A520" s="153"/>
      <c r="B520" s="89"/>
      <c r="C520" s="153" t="str">
        <f t="shared" ca="1" si="11"/>
        <v>OK</v>
      </c>
      <c r="D520" s="153" t="s">
        <v>209</v>
      </c>
      <c r="E520" s="154">
        <v>0</v>
      </c>
      <c r="F520" s="153">
        <v>7574</v>
      </c>
      <c r="G520" s="155">
        <v>45809</v>
      </c>
      <c r="H520" s="156">
        <v>45853</v>
      </c>
      <c r="I520" s="153" t="s">
        <v>126</v>
      </c>
      <c r="J520" s="153" t="s">
        <v>1036</v>
      </c>
      <c r="K520" s="157" t="s">
        <v>1037</v>
      </c>
      <c r="L520" s="153" t="s">
        <v>1040</v>
      </c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</row>
    <row r="521" spans="1:29" ht="13.8">
      <c r="A521" s="153"/>
      <c r="B521" s="89"/>
      <c r="C521" s="153" t="str">
        <f t="shared" ca="1" si="11"/>
        <v>OK</v>
      </c>
      <c r="D521" s="153" t="s">
        <v>209</v>
      </c>
      <c r="E521" s="154">
        <v>0</v>
      </c>
      <c r="F521" s="153">
        <v>7574</v>
      </c>
      <c r="G521" s="155">
        <v>45809</v>
      </c>
      <c r="H521" s="156">
        <v>45853</v>
      </c>
      <c r="I521" s="153" t="s">
        <v>126</v>
      </c>
      <c r="J521" s="153" t="s">
        <v>1036</v>
      </c>
      <c r="K521" s="157" t="s">
        <v>1037</v>
      </c>
      <c r="L521" s="153" t="s">
        <v>1040</v>
      </c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</row>
    <row r="522" spans="1:29" ht="13.8">
      <c r="A522" s="153"/>
      <c r="B522" s="89"/>
      <c r="C522" s="153" t="str">
        <f t="shared" ca="1" si="11"/>
        <v>OK</v>
      </c>
      <c r="D522" s="153" t="s">
        <v>209</v>
      </c>
      <c r="E522" s="154">
        <v>0</v>
      </c>
      <c r="F522" s="153">
        <v>7574</v>
      </c>
      <c r="G522" s="155">
        <v>45809</v>
      </c>
      <c r="H522" s="156">
        <v>45853</v>
      </c>
      <c r="I522" s="153" t="s">
        <v>126</v>
      </c>
      <c r="J522" s="153" t="s">
        <v>1036</v>
      </c>
      <c r="K522" s="157" t="s">
        <v>1037</v>
      </c>
      <c r="L522" s="153" t="s">
        <v>1040</v>
      </c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</row>
    <row r="523" spans="1:29" ht="13.8">
      <c r="A523" s="153"/>
      <c r="B523" s="89"/>
      <c r="C523" s="153" t="str">
        <f t="shared" ca="1" si="11"/>
        <v>OK</v>
      </c>
      <c r="D523" s="153" t="s">
        <v>209</v>
      </c>
      <c r="E523" s="154">
        <v>0</v>
      </c>
      <c r="F523" s="153">
        <v>7574</v>
      </c>
      <c r="G523" s="155">
        <v>45809</v>
      </c>
      <c r="H523" s="156">
        <v>45853</v>
      </c>
      <c r="I523" s="153" t="s">
        <v>126</v>
      </c>
      <c r="J523" s="153" t="s">
        <v>1036</v>
      </c>
      <c r="K523" s="157" t="s">
        <v>1037</v>
      </c>
      <c r="L523" s="153" t="s">
        <v>1040</v>
      </c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</row>
    <row r="524" spans="1:29" ht="13.8">
      <c r="A524" s="153"/>
      <c r="B524" s="89"/>
      <c r="C524" s="153" t="str">
        <f t="shared" ca="1" si="11"/>
        <v>OK</v>
      </c>
      <c r="D524" s="153" t="s">
        <v>209</v>
      </c>
      <c r="E524" s="154">
        <v>40</v>
      </c>
      <c r="F524" s="153">
        <v>7574</v>
      </c>
      <c r="G524" s="155">
        <v>45809</v>
      </c>
      <c r="H524" s="156">
        <v>45853</v>
      </c>
      <c r="I524" s="153" t="s">
        <v>126</v>
      </c>
      <c r="J524" s="153" t="s">
        <v>1036</v>
      </c>
      <c r="K524" s="157" t="s">
        <v>1037</v>
      </c>
      <c r="L524" s="153" t="s">
        <v>1040</v>
      </c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</row>
    <row r="525" spans="1:29" ht="13.8">
      <c r="A525" s="153"/>
      <c r="B525" s="89"/>
      <c r="C525" s="153" t="str">
        <f t="shared" ca="1" si="11"/>
        <v>OK</v>
      </c>
      <c r="D525" s="153" t="s">
        <v>422</v>
      </c>
      <c r="E525" s="154">
        <v>0</v>
      </c>
      <c r="F525" s="153">
        <v>7574</v>
      </c>
      <c r="G525" s="155">
        <v>45809</v>
      </c>
      <c r="H525" s="156">
        <v>45853</v>
      </c>
      <c r="I525" s="153" t="s">
        <v>126</v>
      </c>
      <c r="J525" s="153" t="s">
        <v>1036</v>
      </c>
      <c r="K525" s="157" t="s">
        <v>1037</v>
      </c>
      <c r="L525" s="153" t="s">
        <v>1041</v>
      </c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</row>
    <row r="526" spans="1:29" ht="13.8">
      <c r="A526" s="153"/>
      <c r="B526" s="89"/>
      <c r="C526" s="153" t="str">
        <f t="shared" ca="1" si="11"/>
        <v>OK</v>
      </c>
      <c r="D526" s="153" t="s">
        <v>422</v>
      </c>
      <c r="E526" s="154">
        <v>0</v>
      </c>
      <c r="F526" s="153">
        <v>7574</v>
      </c>
      <c r="G526" s="155">
        <v>45809</v>
      </c>
      <c r="H526" s="156">
        <v>45853</v>
      </c>
      <c r="I526" s="153" t="s">
        <v>126</v>
      </c>
      <c r="J526" s="153" t="s">
        <v>1036</v>
      </c>
      <c r="K526" s="157" t="s">
        <v>1037</v>
      </c>
      <c r="L526" s="153" t="s">
        <v>1041</v>
      </c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</row>
    <row r="527" spans="1:29" ht="13.8">
      <c r="A527" s="153"/>
      <c r="B527" s="89"/>
      <c r="C527" s="153" t="str">
        <f t="shared" ca="1" si="11"/>
        <v>OK</v>
      </c>
      <c r="D527" s="153" t="s">
        <v>422</v>
      </c>
      <c r="E527" s="154">
        <v>0</v>
      </c>
      <c r="F527" s="153">
        <v>7574</v>
      </c>
      <c r="G527" s="155">
        <v>45809</v>
      </c>
      <c r="H527" s="156">
        <v>45853</v>
      </c>
      <c r="I527" s="153" t="s">
        <v>126</v>
      </c>
      <c r="J527" s="153" t="s">
        <v>1036</v>
      </c>
      <c r="K527" s="157" t="s">
        <v>1037</v>
      </c>
      <c r="L527" s="153" t="s">
        <v>1041</v>
      </c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</row>
    <row r="528" spans="1:29" ht="13.8">
      <c r="A528" s="153"/>
      <c r="B528" s="89"/>
      <c r="C528" s="153" t="str">
        <f t="shared" ca="1" si="11"/>
        <v>OK</v>
      </c>
      <c r="D528" s="153" t="s">
        <v>422</v>
      </c>
      <c r="E528" s="154">
        <v>0</v>
      </c>
      <c r="F528" s="153">
        <v>7574</v>
      </c>
      <c r="G528" s="155">
        <v>45809</v>
      </c>
      <c r="H528" s="156">
        <v>45853</v>
      </c>
      <c r="I528" s="153" t="s">
        <v>126</v>
      </c>
      <c r="J528" s="153" t="s">
        <v>1036</v>
      </c>
      <c r="K528" s="157" t="s">
        <v>1037</v>
      </c>
      <c r="L528" s="153" t="s">
        <v>1041</v>
      </c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</row>
    <row r="529" spans="1:29" ht="13.8">
      <c r="A529" s="153"/>
      <c r="B529" s="89"/>
      <c r="C529" s="153" t="str">
        <f t="shared" ca="1" si="11"/>
        <v>OK</v>
      </c>
      <c r="D529" s="153" t="s">
        <v>422</v>
      </c>
      <c r="E529" s="154">
        <v>0</v>
      </c>
      <c r="F529" s="153">
        <v>7574</v>
      </c>
      <c r="G529" s="155">
        <v>45809</v>
      </c>
      <c r="H529" s="156">
        <v>45853</v>
      </c>
      <c r="I529" s="153" t="s">
        <v>126</v>
      </c>
      <c r="J529" s="153" t="s">
        <v>1036</v>
      </c>
      <c r="K529" s="157" t="s">
        <v>1037</v>
      </c>
      <c r="L529" s="153" t="s">
        <v>1041</v>
      </c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</row>
    <row r="530" spans="1:29" ht="13.8">
      <c r="A530" s="153"/>
      <c r="B530" s="89"/>
      <c r="C530" s="153" t="str">
        <f t="shared" ca="1" si="11"/>
        <v>OK</v>
      </c>
      <c r="D530" s="153" t="s">
        <v>422</v>
      </c>
      <c r="E530" s="154">
        <v>0</v>
      </c>
      <c r="F530" s="153">
        <v>7574</v>
      </c>
      <c r="G530" s="155">
        <v>45809</v>
      </c>
      <c r="H530" s="156">
        <v>45853</v>
      </c>
      <c r="I530" s="153" t="s">
        <v>126</v>
      </c>
      <c r="J530" s="153" t="s">
        <v>1036</v>
      </c>
      <c r="K530" s="157" t="s">
        <v>1037</v>
      </c>
      <c r="L530" s="153" t="s">
        <v>1041</v>
      </c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</row>
    <row r="531" spans="1:29" ht="13.8">
      <c r="A531" s="153"/>
      <c r="B531" s="89"/>
      <c r="C531" s="153" t="str">
        <f t="shared" ca="1" si="11"/>
        <v>OK</v>
      </c>
      <c r="D531" s="153" t="s">
        <v>422</v>
      </c>
      <c r="E531" s="154">
        <v>0</v>
      </c>
      <c r="F531" s="153">
        <v>7574</v>
      </c>
      <c r="G531" s="155">
        <v>45809</v>
      </c>
      <c r="H531" s="156">
        <v>45853</v>
      </c>
      <c r="I531" s="153" t="s">
        <v>126</v>
      </c>
      <c r="J531" s="153" t="s">
        <v>1036</v>
      </c>
      <c r="K531" s="157" t="s">
        <v>1037</v>
      </c>
      <c r="L531" s="153" t="s">
        <v>1041</v>
      </c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</row>
    <row r="532" spans="1:29" ht="13.8">
      <c r="A532" s="153"/>
      <c r="B532" s="89"/>
      <c r="C532" s="153" t="str">
        <f t="shared" ca="1" si="11"/>
        <v>OK</v>
      </c>
      <c r="D532" s="153" t="s">
        <v>422</v>
      </c>
      <c r="E532" s="154">
        <v>0</v>
      </c>
      <c r="F532" s="153">
        <v>7574</v>
      </c>
      <c r="G532" s="155">
        <v>45809</v>
      </c>
      <c r="H532" s="156">
        <v>45853</v>
      </c>
      <c r="I532" s="153" t="s">
        <v>126</v>
      </c>
      <c r="J532" s="153" t="s">
        <v>1036</v>
      </c>
      <c r="K532" s="157" t="s">
        <v>1037</v>
      </c>
      <c r="L532" s="153" t="s">
        <v>1041</v>
      </c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</row>
    <row r="533" spans="1:29" ht="13.8">
      <c r="A533" s="153"/>
      <c r="B533" s="89"/>
      <c r="C533" s="153" t="str">
        <f t="shared" ca="1" si="11"/>
        <v>OK</v>
      </c>
      <c r="D533" s="153" t="s">
        <v>422</v>
      </c>
      <c r="E533" s="154">
        <v>0</v>
      </c>
      <c r="F533" s="153">
        <v>7574</v>
      </c>
      <c r="G533" s="155">
        <v>45809</v>
      </c>
      <c r="H533" s="156">
        <v>45853</v>
      </c>
      <c r="I533" s="153" t="s">
        <v>126</v>
      </c>
      <c r="J533" s="153" t="s">
        <v>1036</v>
      </c>
      <c r="K533" s="157" t="s">
        <v>1037</v>
      </c>
      <c r="L533" s="153" t="s">
        <v>1041</v>
      </c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</row>
    <row r="534" spans="1:29" ht="13.8">
      <c r="A534" s="153"/>
      <c r="B534" s="89"/>
      <c r="C534" s="153" t="str">
        <f t="shared" ca="1" si="11"/>
        <v>OK</v>
      </c>
      <c r="D534" s="153" t="s">
        <v>422</v>
      </c>
      <c r="E534" s="154">
        <v>40</v>
      </c>
      <c r="F534" s="153">
        <v>7574</v>
      </c>
      <c r="G534" s="155">
        <v>45809</v>
      </c>
      <c r="H534" s="156">
        <v>45853</v>
      </c>
      <c r="I534" s="153" t="s">
        <v>126</v>
      </c>
      <c r="J534" s="153" t="s">
        <v>1036</v>
      </c>
      <c r="K534" s="157" t="s">
        <v>1037</v>
      </c>
      <c r="L534" s="153" t="s">
        <v>1041</v>
      </c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</row>
    <row r="535" spans="1:29" ht="13.8">
      <c r="A535" s="153"/>
      <c r="B535" s="89"/>
      <c r="C535" s="153" t="str">
        <f t="shared" ref="C535:C789" ca="1" si="12">IF(COUNTIF(A:A, D535)&gt;0, "OK", "Incompleto")</f>
        <v>OK</v>
      </c>
      <c r="D535" s="153" t="s">
        <v>422</v>
      </c>
      <c r="E535" s="154">
        <v>0</v>
      </c>
      <c r="F535" s="153">
        <v>7574</v>
      </c>
      <c r="G535" s="155">
        <v>45809</v>
      </c>
      <c r="H535" s="156">
        <v>45853</v>
      </c>
      <c r="I535" s="153" t="s">
        <v>126</v>
      </c>
      <c r="J535" s="153" t="s">
        <v>1036</v>
      </c>
      <c r="K535" s="157" t="s">
        <v>1037</v>
      </c>
      <c r="L535" s="153" t="s">
        <v>1041</v>
      </c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</row>
    <row r="536" spans="1:29" ht="13.8">
      <c r="A536" s="153"/>
      <c r="B536" s="89"/>
      <c r="C536" s="153" t="str">
        <f t="shared" ca="1" si="12"/>
        <v>OK</v>
      </c>
      <c r="D536" s="153" t="s">
        <v>414</v>
      </c>
      <c r="E536" s="154">
        <v>0</v>
      </c>
      <c r="F536" s="153">
        <v>7574</v>
      </c>
      <c r="G536" s="155">
        <v>45809</v>
      </c>
      <c r="H536" s="156">
        <v>45853</v>
      </c>
      <c r="I536" s="153" t="s">
        <v>126</v>
      </c>
      <c r="J536" s="153" t="s">
        <v>1036</v>
      </c>
      <c r="K536" s="157" t="s">
        <v>1037</v>
      </c>
      <c r="L536" s="153" t="s">
        <v>1042</v>
      </c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</row>
    <row r="537" spans="1:29" ht="13.8">
      <c r="A537" s="153"/>
      <c r="B537" s="89"/>
      <c r="C537" s="153" t="str">
        <f t="shared" ca="1" si="12"/>
        <v>OK</v>
      </c>
      <c r="D537" s="153" t="s">
        <v>414</v>
      </c>
      <c r="E537" s="154">
        <v>0</v>
      </c>
      <c r="F537" s="153">
        <v>7574</v>
      </c>
      <c r="G537" s="155">
        <v>45809</v>
      </c>
      <c r="H537" s="156">
        <v>45853</v>
      </c>
      <c r="I537" s="153" t="s">
        <v>126</v>
      </c>
      <c r="J537" s="153" t="s">
        <v>1036</v>
      </c>
      <c r="K537" s="157" t="s">
        <v>1037</v>
      </c>
      <c r="L537" s="153" t="s">
        <v>1042</v>
      </c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</row>
    <row r="538" spans="1:29" ht="13.8">
      <c r="A538" s="153"/>
      <c r="B538" s="89"/>
      <c r="C538" s="153" t="str">
        <f t="shared" ca="1" si="12"/>
        <v>OK</v>
      </c>
      <c r="D538" s="153" t="s">
        <v>414</v>
      </c>
      <c r="E538" s="154">
        <v>0</v>
      </c>
      <c r="F538" s="153">
        <v>7574</v>
      </c>
      <c r="G538" s="155">
        <v>45809</v>
      </c>
      <c r="H538" s="156">
        <v>45853</v>
      </c>
      <c r="I538" s="153" t="s">
        <v>126</v>
      </c>
      <c r="J538" s="153" t="s">
        <v>1036</v>
      </c>
      <c r="K538" s="157" t="s">
        <v>1037</v>
      </c>
      <c r="L538" s="153" t="s">
        <v>1042</v>
      </c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</row>
    <row r="539" spans="1:29" ht="13.8">
      <c r="A539" s="153"/>
      <c r="B539" s="89"/>
      <c r="C539" s="153" t="str">
        <f t="shared" ca="1" si="12"/>
        <v>OK</v>
      </c>
      <c r="D539" s="153" t="s">
        <v>414</v>
      </c>
      <c r="E539" s="154">
        <v>0</v>
      </c>
      <c r="F539" s="153">
        <v>7574</v>
      </c>
      <c r="G539" s="155">
        <v>45809</v>
      </c>
      <c r="H539" s="156">
        <v>45853</v>
      </c>
      <c r="I539" s="153" t="s">
        <v>126</v>
      </c>
      <c r="J539" s="153" t="s">
        <v>1036</v>
      </c>
      <c r="K539" s="157" t="s">
        <v>1037</v>
      </c>
      <c r="L539" s="153" t="s">
        <v>1042</v>
      </c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</row>
    <row r="540" spans="1:29" ht="13.8">
      <c r="A540" s="153"/>
      <c r="B540" s="89"/>
      <c r="C540" s="153" t="str">
        <f t="shared" ca="1" si="12"/>
        <v>OK</v>
      </c>
      <c r="D540" s="153" t="s">
        <v>414</v>
      </c>
      <c r="E540" s="154">
        <v>0</v>
      </c>
      <c r="F540" s="153">
        <v>7574</v>
      </c>
      <c r="G540" s="155">
        <v>45809</v>
      </c>
      <c r="H540" s="156">
        <v>45853</v>
      </c>
      <c r="I540" s="153" t="s">
        <v>126</v>
      </c>
      <c r="J540" s="153" t="s">
        <v>1036</v>
      </c>
      <c r="K540" s="157" t="s">
        <v>1037</v>
      </c>
      <c r="L540" s="153" t="s">
        <v>1042</v>
      </c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</row>
    <row r="541" spans="1:29" ht="13.8">
      <c r="A541" s="153"/>
      <c r="B541" s="89"/>
      <c r="C541" s="153" t="str">
        <f t="shared" ca="1" si="12"/>
        <v>OK</v>
      </c>
      <c r="D541" s="153" t="s">
        <v>414</v>
      </c>
      <c r="E541" s="154">
        <v>0</v>
      </c>
      <c r="F541" s="153">
        <v>7574</v>
      </c>
      <c r="G541" s="155">
        <v>45809</v>
      </c>
      <c r="H541" s="156">
        <v>45853</v>
      </c>
      <c r="I541" s="153" t="s">
        <v>126</v>
      </c>
      <c r="J541" s="153" t="s">
        <v>1036</v>
      </c>
      <c r="K541" s="157" t="s">
        <v>1037</v>
      </c>
      <c r="L541" s="153" t="s">
        <v>1042</v>
      </c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</row>
    <row r="542" spans="1:29" ht="13.8">
      <c r="A542" s="153"/>
      <c r="B542" s="89"/>
      <c r="C542" s="153" t="str">
        <f t="shared" ca="1" si="12"/>
        <v>OK</v>
      </c>
      <c r="D542" s="153" t="s">
        <v>414</v>
      </c>
      <c r="E542" s="154">
        <v>0</v>
      </c>
      <c r="F542" s="153">
        <v>7574</v>
      </c>
      <c r="G542" s="155">
        <v>45809</v>
      </c>
      <c r="H542" s="156">
        <v>45853</v>
      </c>
      <c r="I542" s="153" t="s">
        <v>126</v>
      </c>
      <c r="J542" s="153" t="s">
        <v>1036</v>
      </c>
      <c r="K542" s="157" t="s">
        <v>1037</v>
      </c>
      <c r="L542" s="153" t="s">
        <v>1042</v>
      </c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</row>
    <row r="543" spans="1:29" ht="13.8">
      <c r="A543" s="153"/>
      <c r="B543" s="89"/>
      <c r="C543" s="153" t="str">
        <f t="shared" ca="1" si="12"/>
        <v>OK</v>
      </c>
      <c r="D543" s="153" t="s">
        <v>414</v>
      </c>
      <c r="E543" s="154">
        <v>0</v>
      </c>
      <c r="F543" s="153">
        <v>7574</v>
      </c>
      <c r="G543" s="155">
        <v>45809</v>
      </c>
      <c r="H543" s="156">
        <v>45853</v>
      </c>
      <c r="I543" s="153" t="s">
        <v>126</v>
      </c>
      <c r="J543" s="153" t="s">
        <v>1036</v>
      </c>
      <c r="K543" s="157" t="s">
        <v>1037</v>
      </c>
      <c r="L543" s="153" t="s">
        <v>1042</v>
      </c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</row>
    <row r="544" spans="1:29" ht="13.8">
      <c r="A544" s="153"/>
      <c r="B544" s="89"/>
      <c r="C544" s="153" t="str">
        <f t="shared" ca="1" si="12"/>
        <v>OK</v>
      </c>
      <c r="D544" s="153" t="s">
        <v>414</v>
      </c>
      <c r="E544" s="154">
        <v>0</v>
      </c>
      <c r="F544" s="153">
        <v>7574</v>
      </c>
      <c r="G544" s="155">
        <v>45809</v>
      </c>
      <c r="H544" s="156">
        <v>45853</v>
      </c>
      <c r="I544" s="153" t="s">
        <v>126</v>
      </c>
      <c r="J544" s="153" t="s">
        <v>1036</v>
      </c>
      <c r="K544" s="157" t="s">
        <v>1037</v>
      </c>
      <c r="L544" s="153" t="s">
        <v>1042</v>
      </c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</row>
    <row r="545" spans="1:29" ht="13.8">
      <c r="A545" s="153"/>
      <c r="B545" s="89"/>
      <c r="C545" s="153" t="str">
        <f t="shared" ca="1" si="12"/>
        <v>OK</v>
      </c>
      <c r="D545" s="153" t="s">
        <v>414</v>
      </c>
      <c r="E545" s="154">
        <v>0</v>
      </c>
      <c r="F545" s="153">
        <v>7574</v>
      </c>
      <c r="G545" s="155">
        <v>45809</v>
      </c>
      <c r="H545" s="156">
        <v>45853</v>
      </c>
      <c r="I545" s="153" t="s">
        <v>126</v>
      </c>
      <c r="J545" s="153" t="s">
        <v>1036</v>
      </c>
      <c r="K545" s="157" t="s">
        <v>1037</v>
      </c>
      <c r="L545" s="153" t="s">
        <v>1042</v>
      </c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</row>
    <row r="546" spans="1:29" ht="13.8">
      <c r="A546" s="153"/>
      <c r="B546" s="89"/>
      <c r="C546" s="153" t="str">
        <f t="shared" ca="1" si="12"/>
        <v>OK</v>
      </c>
      <c r="D546" s="153" t="s">
        <v>414</v>
      </c>
      <c r="E546" s="154">
        <v>0</v>
      </c>
      <c r="F546" s="153">
        <v>7574</v>
      </c>
      <c r="G546" s="155">
        <v>45809</v>
      </c>
      <c r="H546" s="156">
        <v>45853</v>
      </c>
      <c r="I546" s="153" t="s">
        <v>126</v>
      </c>
      <c r="J546" s="153" t="s">
        <v>1036</v>
      </c>
      <c r="K546" s="157" t="s">
        <v>1037</v>
      </c>
      <c r="L546" s="153" t="s">
        <v>1042</v>
      </c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</row>
    <row r="547" spans="1:29" ht="13.8">
      <c r="A547" s="153"/>
      <c r="B547" s="89"/>
      <c r="C547" s="153" t="str">
        <f t="shared" ca="1" si="12"/>
        <v>OK</v>
      </c>
      <c r="D547" s="153" t="s">
        <v>414</v>
      </c>
      <c r="E547" s="154">
        <v>0</v>
      </c>
      <c r="F547" s="153">
        <v>7574</v>
      </c>
      <c r="G547" s="155">
        <v>45809</v>
      </c>
      <c r="H547" s="156">
        <v>45853</v>
      </c>
      <c r="I547" s="153" t="s">
        <v>126</v>
      </c>
      <c r="J547" s="153" t="s">
        <v>1036</v>
      </c>
      <c r="K547" s="157" t="s">
        <v>1037</v>
      </c>
      <c r="L547" s="153" t="s">
        <v>1042</v>
      </c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</row>
    <row r="548" spans="1:29" ht="13.8">
      <c r="A548" s="153"/>
      <c r="B548" s="89"/>
      <c r="C548" s="153" t="str">
        <f t="shared" ca="1" si="12"/>
        <v>OK</v>
      </c>
      <c r="D548" s="153" t="s">
        <v>414</v>
      </c>
      <c r="E548" s="154">
        <v>40</v>
      </c>
      <c r="F548" s="153">
        <v>7574</v>
      </c>
      <c r="G548" s="155">
        <v>45809</v>
      </c>
      <c r="H548" s="156">
        <v>45853</v>
      </c>
      <c r="I548" s="153" t="s">
        <v>126</v>
      </c>
      <c r="J548" s="153" t="s">
        <v>1036</v>
      </c>
      <c r="K548" s="157" t="s">
        <v>1037</v>
      </c>
      <c r="L548" s="153" t="s">
        <v>1042</v>
      </c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</row>
    <row r="549" spans="1:29" ht="15.6">
      <c r="A549" s="153"/>
      <c r="B549" s="89"/>
      <c r="C549" s="153" t="str">
        <f t="shared" ca="1" si="12"/>
        <v>OK</v>
      </c>
      <c r="D549" s="158" t="s">
        <v>1043</v>
      </c>
      <c r="E549" s="159">
        <v>40</v>
      </c>
      <c r="F549" s="158">
        <v>7795</v>
      </c>
      <c r="G549" s="160">
        <v>45870</v>
      </c>
      <c r="H549" s="161">
        <v>45915</v>
      </c>
      <c r="I549" s="158" t="s">
        <v>126</v>
      </c>
      <c r="J549" s="158" t="s">
        <v>1036</v>
      </c>
      <c r="K549" s="157"/>
      <c r="L549" s="158" t="s">
        <v>1043</v>
      </c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</row>
    <row r="550" spans="1:29" ht="15.6">
      <c r="A550" s="152"/>
      <c r="B550" s="89"/>
      <c r="C550" s="153" t="str">
        <f t="shared" ca="1" si="12"/>
        <v>OK</v>
      </c>
      <c r="D550" s="158" t="s">
        <v>1043</v>
      </c>
      <c r="E550" s="159">
        <v>29</v>
      </c>
      <c r="F550" s="158">
        <v>7795</v>
      </c>
      <c r="G550" s="160">
        <v>45870</v>
      </c>
      <c r="H550" s="161">
        <v>45915</v>
      </c>
      <c r="I550" s="158" t="s">
        <v>126</v>
      </c>
      <c r="J550" s="158" t="s">
        <v>1036</v>
      </c>
      <c r="K550" s="150"/>
      <c r="L550" s="158" t="s">
        <v>1043</v>
      </c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</row>
    <row r="551" spans="1:29" ht="15.6">
      <c r="A551" s="152"/>
      <c r="B551" s="89"/>
      <c r="C551" s="153" t="str">
        <f t="shared" ca="1" si="12"/>
        <v>OK</v>
      </c>
      <c r="D551" s="158" t="s">
        <v>1043</v>
      </c>
      <c r="E551" s="159">
        <v>15</v>
      </c>
      <c r="F551" s="158">
        <v>7795</v>
      </c>
      <c r="G551" s="160">
        <v>45870</v>
      </c>
      <c r="H551" s="161">
        <v>45915</v>
      </c>
      <c r="I551" s="158" t="s">
        <v>126</v>
      </c>
      <c r="J551" s="158" t="s">
        <v>1036</v>
      </c>
      <c r="K551" s="150"/>
      <c r="L551" s="158" t="s">
        <v>1043</v>
      </c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</row>
    <row r="552" spans="1:29" ht="15.6">
      <c r="A552" s="152"/>
      <c r="B552" s="89"/>
      <c r="C552" s="153" t="str">
        <f t="shared" ca="1" si="12"/>
        <v>OK</v>
      </c>
      <c r="D552" s="158" t="s">
        <v>1043</v>
      </c>
      <c r="E552" s="159">
        <v>50</v>
      </c>
      <c r="F552" s="158">
        <v>7795</v>
      </c>
      <c r="G552" s="160">
        <v>45870</v>
      </c>
      <c r="H552" s="161">
        <v>45915</v>
      </c>
      <c r="I552" s="158" t="s">
        <v>126</v>
      </c>
      <c r="J552" s="158" t="s">
        <v>1036</v>
      </c>
      <c r="K552" s="150"/>
      <c r="L552" s="158" t="s">
        <v>1043</v>
      </c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</row>
    <row r="553" spans="1:29" ht="15.6">
      <c r="A553" s="152"/>
      <c r="B553" s="89"/>
      <c r="C553" s="153" t="str">
        <f t="shared" ca="1" si="12"/>
        <v>OK</v>
      </c>
      <c r="D553" s="158" t="s">
        <v>1043</v>
      </c>
      <c r="E553" s="159">
        <v>50</v>
      </c>
      <c r="F553" s="158">
        <v>7795</v>
      </c>
      <c r="G553" s="160">
        <v>45870</v>
      </c>
      <c r="H553" s="161">
        <v>45915</v>
      </c>
      <c r="I553" s="158" t="s">
        <v>126</v>
      </c>
      <c r="J553" s="158" t="s">
        <v>1036</v>
      </c>
      <c r="K553" s="150"/>
      <c r="L553" s="158" t="s">
        <v>1043</v>
      </c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</row>
    <row r="554" spans="1:29" ht="15.6">
      <c r="A554" s="152"/>
      <c r="B554" s="89"/>
      <c r="C554" s="153" t="str">
        <f t="shared" ca="1" si="12"/>
        <v>OK</v>
      </c>
      <c r="D554" s="158" t="s">
        <v>1043</v>
      </c>
      <c r="E554" s="159">
        <v>15</v>
      </c>
      <c r="F554" s="158">
        <v>7795</v>
      </c>
      <c r="G554" s="160">
        <v>45870</v>
      </c>
      <c r="H554" s="161">
        <v>45915</v>
      </c>
      <c r="I554" s="158" t="s">
        <v>126</v>
      </c>
      <c r="J554" s="158" t="s">
        <v>1036</v>
      </c>
      <c r="K554" s="150"/>
      <c r="L554" s="158" t="s">
        <v>1043</v>
      </c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</row>
    <row r="555" spans="1:29" ht="15.6">
      <c r="A555" s="152"/>
      <c r="B555" s="89"/>
      <c r="C555" s="153" t="str">
        <f t="shared" ca="1" si="12"/>
        <v>OK</v>
      </c>
      <c r="D555" s="158" t="s">
        <v>1043</v>
      </c>
      <c r="E555" s="159">
        <v>12</v>
      </c>
      <c r="F555" s="158">
        <v>7795</v>
      </c>
      <c r="G555" s="160">
        <v>45870</v>
      </c>
      <c r="H555" s="161">
        <v>45915</v>
      </c>
      <c r="I555" s="158" t="s">
        <v>126</v>
      </c>
      <c r="J555" s="158" t="s">
        <v>1036</v>
      </c>
      <c r="K555" s="150"/>
      <c r="L555" s="158" t="s">
        <v>1043</v>
      </c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</row>
    <row r="556" spans="1:29" ht="15.6">
      <c r="A556" s="152"/>
      <c r="B556" s="89"/>
      <c r="C556" s="153" t="str">
        <f t="shared" ca="1" si="12"/>
        <v>OK</v>
      </c>
      <c r="D556" s="158" t="s">
        <v>1043</v>
      </c>
      <c r="E556" s="159">
        <v>40</v>
      </c>
      <c r="F556" s="158">
        <v>7795</v>
      </c>
      <c r="G556" s="160">
        <v>45870</v>
      </c>
      <c r="H556" s="161">
        <v>45915</v>
      </c>
      <c r="I556" s="158" t="s">
        <v>126</v>
      </c>
      <c r="J556" s="158" t="s">
        <v>1036</v>
      </c>
      <c r="K556" s="150"/>
      <c r="L556" s="158" t="s">
        <v>1043</v>
      </c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</row>
    <row r="557" spans="1:29" ht="15.6">
      <c r="A557" s="152"/>
      <c r="B557" s="89"/>
      <c r="C557" s="153" t="str">
        <f t="shared" ca="1" si="12"/>
        <v>OK</v>
      </c>
      <c r="D557" s="158" t="s">
        <v>1043</v>
      </c>
      <c r="E557" s="159">
        <v>30</v>
      </c>
      <c r="F557" s="158">
        <v>7795</v>
      </c>
      <c r="G557" s="160">
        <v>45870</v>
      </c>
      <c r="H557" s="161">
        <v>45915</v>
      </c>
      <c r="I557" s="158" t="s">
        <v>126</v>
      </c>
      <c r="J557" s="158" t="s">
        <v>1036</v>
      </c>
      <c r="K557" s="150"/>
      <c r="L557" s="158" t="s">
        <v>1043</v>
      </c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</row>
    <row r="558" spans="1:29" ht="15.6">
      <c r="A558" s="152"/>
      <c r="B558" s="89"/>
      <c r="C558" s="153" t="str">
        <f t="shared" ca="1" si="12"/>
        <v>OK</v>
      </c>
      <c r="D558" s="158" t="s">
        <v>1043</v>
      </c>
      <c r="E558" s="159">
        <v>35</v>
      </c>
      <c r="F558" s="158">
        <v>7795</v>
      </c>
      <c r="G558" s="160">
        <v>45870</v>
      </c>
      <c r="H558" s="161">
        <v>45915</v>
      </c>
      <c r="I558" s="158" t="s">
        <v>126</v>
      </c>
      <c r="J558" s="158" t="s">
        <v>1036</v>
      </c>
      <c r="K558" s="150"/>
      <c r="L558" s="158" t="s">
        <v>1043</v>
      </c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</row>
    <row r="559" spans="1:29" ht="15.6">
      <c r="A559" s="152"/>
      <c r="B559" s="89"/>
      <c r="C559" s="153" t="str">
        <f t="shared" ca="1" si="12"/>
        <v>OK</v>
      </c>
      <c r="D559" s="158" t="s">
        <v>1043</v>
      </c>
      <c r="E559" s="159">
        <v>120</v>
      </c>
      <c r="F559" s="158">
        <v>7795</v>
      </c>
      <c r="G559" s="160">
        <v>45870</v>
      </c>
      <c r="H559" s="161">
        <v>45915</v>
      </c>
      <c r="I559" s="158" t="s">
        <v>126</v>
      </c>
      <c r="J559" s="158" t="s">
        <v>1036</v>
      </c>
      <c r="K559" s="150"/>
      <c r="L559" s="158" t="s">
        <v>1043</v>
      </c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</row>
    <row r="560" spans="1:29" ht="15.6">
      <c r="A560" s="152"/>
      <c r="B560" s="89"/>
      <c r="C560" s="153" t="str">
        <f t="shared" ca="1" si="12"/>
        <v>OK</v>
      </c>
      <c r="D560" s="158" t="s">
        <v>1043</v>
      </c>
      <c r="E560" s="159">
        <v>40</v>
      </c>
      <c r="F560" s="158">
        <v>7795</v>
      </c>
      <c r="G560" s="160">
        <v>45870</v>
      </c>
      <c r="H560" s="161">
        <v>45915</v>
      </c>
      <c r="I560" s="158" t="s">
        <v>126</v>
      </c>
      <c r="J560" s="158" t="s">
        <v>1036</v>
      </c>
      <c r="K560" s="150"/>
      <c r="L560" s="158" t="s">
        <v>1043</v>
      </c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</row>
    <row r="561" spans="1:29" ht="15.6">
      <c r="A561" s="152"/>
      <c r="B561" s="89"/>
      <c r="C561" s="153" t="str">
        <f t="shared" ca="1" si="12"/>
        <v>OK</v>
      </c>
      <c r="D561" s="158" t="s">
        <v>1043</v>
      </c>
      <c r="E561" s="159">
        <v>15</v>
      </c>
      <c r="F561" s="158">
        <v>7795</v>
      </c>
      <c r="G561" s="160">
        <v>45870</v>
      </c>
      <c r="H561" s="161">
        <v>45915</v>
      </c>
      <c r="I561" s="158" t="s">
        <v>126</v>
      </c>
      <c r="J561" s="158" t="s">
        <v>1036</v>
      </c>
      <c r="K561" s="150"/>
      <c r="L561" s="158" t="s">
        <v>1043</v>
      </c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</row>
    <row r="562" spans="1:29" ht="15.6">
      <c r="A562" s="152"/>
      <c r="B562" s="89"/>
      <c r="C562" s="153" t="str">
        <f t="shared" ca="1" si="12"/>
        <v>OK</v>
      </c>
      <c r="D562" s="158" t="s">
        <v>1044</v>
      </c>
      <c r="E562" s="159">
        <v>15</v>
      </c>
      <c r="F562" s="158">
        <v>7795</v>
      </c>
      <c r="G562" s="160">
        <v>45870</v>
      </c>
      <c r="H562" s="161">
        <v>45915</v>
      </c>
      <c r="I562" s="158" t="s">
        <v>126</v>
      </c>
      <c r="J562" s="158" t="s">
        <v>1036</v>
      </c>
      <c r="K562" s="150"/>
      <c r="L562" s="158" t="s">
        <v>1044</v>
      </c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</row>
    <row r="563" spans="1:29" ht="15.6">
      <c r="A563" s="152"/>
      <c r="B563" s="89"/>
      <c r="C563" s="153" t="str">
        <f t="shared" ca="1" si="12"/>
        <v>OK</v>
      </c>
      <c r="D563" s="158" t="s">
        <v>1044</v>
      </c>
      <c r="E563" s="159">
        <v>40</v>
      </c>
      <c r="F563" s="158">
        <v>7795</v>
      </c>
      <c r="G563" s="160">
        <v>45870</v>
      </c>
      <c r="H563" s="161">
        <v>45915</v>
      </c>
      <c r="I563" s="158" t="s">
        <v>126</v>
      </c>
      <c r="J563" s="158" t="s">
        <v>1036</v>
      </c>
      <c r="K563" s="150"/>
      <c r="L563" s="158" t="s">
        <v>1044</v>
      </c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</row>
    <row r="564" spans="1:29" ht="15.6">
      <c r="A564" s="152"/>
      <c r="B564" s="89"/>
      <c r="C564" s="153" t="str">
        <f t="shared" ca="1" si="12"/>
        <v>OK</v>
      </c>
      <c r="D564" s="158" t="s">
        <v>1045</v>
      </c>
      <c r="E564" s="159">
        <v>15</v>
      </c>
      <c r="F564" s="158">
        <v>7795</v>
      </c>
      <c r="G564" s="160">
        <v>45870</v>
      </c>
      <c r="H564" s="161">
        <v>45915</v>
      </c>
      <c r="I564" s="158" t="s">
        <v>126</v>
      </c>
      <c r="J564" s="158" t="s">
        <v>1036</v>
      </c>
      <c r="K564" s="150"/>
      <c r="L564" s="158" t="s">
        <v>1045</v>
      </c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</row>
    <row r="565" spans="1:29" ht="15.6">
      <c r="A565" s="152"/>
      <c r="B565" s="89"/>
      <c r="C565" s="153" t="str">
        <f t="shared" ca="1" si="12"/>
        <v>OK</v>
      </c>
      <c r="D565" s="158" t="s">
        <v>1045</v>
      </c>
      <c r="E565" s="159">
        <v>120</v>
      </c>
      <c r="F565" s="158">
        <v>7795</v>
      </c>
      <c r="G565" s="160">
        <v>45870</v>
      </c>
      <c r="H565" s="161">
        <v>45915</v>
      </c>
      <c r="I565" s="158" t="s">
        <v>126</v>
      </c>
      <c r="J565" s="158" t="s">
        <v>1036</v>
      </c>
      <c r="K565" s="150"/>
      <c r="L565" s="158" t="s">
        <v>1045</v>
      </c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</row>
    <row r="566" spans="1:29" ht="15.6">
      <c r="A566" s="152"/>
      <c r="B566" s="89"/>
      <c r="C566" s="153" t="str">
        <f t="shared" ca="1" si="12"/>
        <v>OK</v>
      </c>
      <c r="D566" s="158" t="s">
        <v>1045</v>
      </c>
      <c r="E566" s="159">
        <v>29</v>
      </c>
      <c r="F566" s="158">
        <v>7795</v>
      </c>
      <c r="G566" s="160">
        <v>45870</v>
      </c>
      <c r="H566" s="161">
        <v>45915</v>
      </c>
      <c r="I566" s="158" t="s">
        <v>126</v>
      </c>
      <c r="J566" s="158" t="s">
        <v>1036</v>
      </c>
      <c r="K566" s="150"/>
      <c r="L566" s="158" t="s">
        <v>1045</v>
      </c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</row>
    <row r="567" spans="1:29" ht="15.6">
      <c r="A567" s="152"/>
      <c r="B567" s="89"/>
      <c r="C567" s="153" t="str">
        <f t="shared" ca="1" si="12"/>
        <v>OK</v>
      </c>
      <c r="D567" s="158" t="s">
        <v>1045</v>
      </c>
      <c r="E567" s="159">
        <v>50</v>
      </c>
      <c r="F567" s="158">
        <v>7795</v>
      </c>
      <c r="G567" s="160">
        <v>45870</v>
      </c>
      <c r="H567" s="161">
        <v>45915</v>
      </c>
      <c r="I567" s="158" t="s">
        <v>126</v>
      </c>
      <c r="J567" s="158" t="s">
        <v>1036</v>
      </c>
      <c r="K567" s="150"/>
      <c r="L567" s="158" t="s">
        <v>1045</v>
      </c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</row>
    <row r="568" spans="1:29" ht="15.6">
      <c r="A568" s="152"/>
      <c r="B568" s="89"/>
      <c r="C568" s="153" t="str">
        <f t="shared" ca="1" si="12"/>
        <v>OK</v>
      </c>
      <c r="D568" s="158" t="s">
        <v>1045</v>
      </c>
      <c r="E568" s="159">
        <v>15</v>
      </c>
      <c r="F568" s="158">
        <v>7795</v>
      </c>
      <c r="G568" s="160">
        <v>45870</v>
      </c>
      <c r="H568" s="161">
        <v>45915</v>
      </c>
      <c r="I568" s="158" t="s">
        <v>126</v>
      </c>
      <c r="J568" s="158" t="s">
        <v>1036</v>
      </c>
      <c r="K568" s="150"/>
      <c r="L568" s="158" t="s">
        <v>1045</v>
      </c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</row>
    <row r="569" spans="1:29" ht="15.6">
      <c r="A569" s="152"/>
      <c r="B569" s="89"/>
      <c r="C569" s="153" t="str">
        <f t="shared" ca="1" si="12"/>
        <v>OK</v>
      </c>
      <c r="D569" s="158" t="s">
        <v>1045</v>
      </c>
      <c r="E569" s="159">
        <v>12</v>
      </c>
      <c r="F569" s="158">
        <v>7795</v>
      </c>
      <c r="G569" s="160">
        <v>45870</v>
      </c>
      <c r="H569" s="161">
        <v>45915</v>
      </c>
      <c r="I569" s="158" t="s">
        <v>126</v>
      </c>
      <c r="J569" s="158" t="s">
        <v>1036</v>
      </c>
      <c r="K569" s="150"/>
      <c r="L569" s="158" t="s">
        <v>1045</v>
      </c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</row>
    <row r="570" spans="1:29" ht="15.6">
      <c r="A570" s="152"/>
      <c r="B570" s="89"/>
      <c r="C570" s="153" t="str">
        <f t="shared" ca="1" si="12"/>
        <v>OK</v>
      </c>
      <c r="D570" s="158" t="s">
        <v>1045</v>
      </c>
      <c r="E570" s="159">
        <v>30</v>
      </c>
      <c r="F570" s="158">
        <v>7795</v>
      </c>
      <c r="G570" s="160">
        <v>45870</v>
      </c>
      <c r="H570" s="161">
        <v>45915</v>
      </c>
      <c r="I570" s="158" t="s">
        <v>126</v>
      </c>
      <c r="J570" s="158" t="s">
        <v>1036</v>
      </c>
      <c r="K570" s="150"/>
      <c r="L570" s="158" t="s">
        <v>1045</v>
      </c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</row>
    <row r="571" spans="1:29" ht="15.6">
      <c r="A571" s="152"/>
      <c r="B571" s="89"/>
      <c r="C571" s="153" t="str">
        <f t="shared" ca="1" si="12"/>
        <v>OK</v>
      </c>
      <c r="D571" s="158" t="s">
        <v>1045</v>
      </c>
      <c r="E571" s="159">
        <v>40</v>
      </c>
      <c r="F571" s="158">
        <v>7795</v>
      </c>
      <c r="G571" s="160">
        <v>45870</v>
      </c>
      <c r="H571" s="161">
        <v>45915</v>
      </c>
      <c r="I571" s="158" t="s">
        <v>126</v>
      </c>
      <c r="J571" s="158" t="s">
        <v>1036</v>
      </c>
      <c r="K571" s="150"/>
      <c r="L571" s="158" t="s">
        <v>1045</v>
      </c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</row>
    <row r="572" spans="1:29" ht="15.6">
      <c r="A572" s="152"/>
      <c r="B572" s="89"/>
      <c r="C572" s="153" t="str">
        <f t="shared" ca="1" si="12"/>
        <v>OK</v>
      </c>
      <c r="D572" s="158" t="s">
        <v>1045</v>
      </c>
      <c r="E572" s="159">
        <v>35</v>
      </c>
      <c r="F572" s="158">
        <v>7795</v>
      </c>
      <c r="G572" s="160">
        <v>45870</v>
      </c>
      <c r="H572" s="161">
        <v>45915</v>
      </c>
      <c r="I572" s="158" t="s">
        <v>126</v>
      </c>
      <c r="J572" s="158" t="s">
        <v>1036</v>
      </c>
      <c r="K572" s="150"/>
      <c r="L572" s="158" t="s">
        <v>1045</v>
      </c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</row>
    <row r="573" spans="1:29" ht="15.6">
      <c r="A573" s="152"/>
      <c r="B573" s="89"/>
      <c r="C573" s="153" t="str">
        <f t="shared" ca="1" si="12"/>
        <v>OK</v>
      </c>
      <c r="D573" s="158" t="s">
        <v>1045</v>
      </c>
      <c r="E573" s="159">
        <v>40</v>
      </c>
      <c r="F573" s="158">
        <v>7795</v>
      </c>
      <c r="G573" s="160">
        <v>45870</v>
      </c>
      <c r="H573" s="161">
        <v>45915</v>
      </c>
      <c r="I573" s="158" t="s">
        <v>126</v>
      </c>
      <c r="J573" s="158" t="s">
        <v>1036</v>
      </c>
      <c r="K573" s="150"/>
      <c r="L573" s="158" t="s">
        <v>1045</v>
      </c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</row>
    <row r="574" spans="1:29" ht="15.6">
      <c r="A574" s="152"/>
      <c r="B574" s="89"/>
      <c r="C574" s="153" t="str">
        <f t="shared" ca="1" si="12"/>
        <v>OK</v>
      </c>
      <c r="D574" s="158" t="s">
        <v>1045</v>
      </c>
      <c r="E574" s="159">
        <v>15</v>
      </c>
      <c r="F574" s="158">
        <v>7795</v>
      </c>
      <c r="G574" s="160">
        <v>45870</v>
      </c>
      <c r="H574" s="161">
        <v>45915</v>
      </c>
      <c r="I574" s="158" t="s">
        <v>126</v>
      </c>
      <c r="J574" s="158" t="s">
        <v>1036</v>
      </c>
      <c r="K574" s="150"/>
      <c r="L574" s="158" t="s">
        <v>1045</v>
      </c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</row>
    <row r="575" spans="1:29" ht="15.6">
      <c r="A575" s="152"/>
      <c r="B575" s="89"/>
      <c r="C575" s="153" t="str">
        <f t="shared" ca="1" si="12"/>
        <v>OK</v>
      </c>
      <c r="D575" s="158" t="s">
        <v>1045</v>
      </c>
      <c r="E575" s="159">
        <v>40</v>
      </c>
      <c r="F575" s="158">
        <v>7795</v>
      </c>
      <c r="G575" s="160">
        <v>45870</v>
      </c>
      <c r="H575" s="161">
        <v>45915</v>
      </c>
      <c r="I575" s="158" t="s">
        <v>126</v>
      </c>
      <c r="J575" s="158" t="s">
        <v>1036</v>
      </c>
      <c r="K575" s="150"/>
      <c r="L575" s="158" t="s">
        <v>1045</v>
      </c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</row>
    <row r="576" spans="1:29" ht="15.6">
      <c r="A576" s="152"/>
      <c r="B576" s="89"/>
      <c r="C576" s="153" t="str">
        <f t="shared" ca="1" si="12"/>
        <v>OK</v>
      </c>
      <c r="D576" s="158" t="s">
        <v>1046</v>
      </c>
      <c r="E576" s="159">
        <v>40</v>
      </c>
      <c r="F576" s="158">
        <v>7795</v>
      </c>
      <c r="G576" s="160">
        <v>45870</v>
      </c>
      <c r="H576" s="161">
        <v>45915</v>
      </c>
      <c r="I576" s="158" t="s">
        <v>126</v>
      </c>
      <c r="J576" s="158" t="s">
        <v>1036</v>
      </c>
      <c r="K576" s="150"/>
      <c r="L576" s="158" t="s">
        <v>1046</v>
      </c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</row>
    <row r="577" spans="1:29" ht="15.6">
      <c r="A577" s="152"/>
      <c r="B577" s="89"/>
      <c r="C577" s="153" t="str">
        <f t="shared" ca="1" si="12"/>
        <v>OK</v>
      </c>
      <c r="D577" s="158" t="s">
        <v>1046</v>
      </c>
      <c r="E577" s="159">
        <v>15</v>
      </c>
      <c r="F577" s="158">
        <v>7795</v>
      </c>
      <c r="G577" s="160">
        <v>45870</v>
      </c>
      <c r="H577" s="161">
        <v>45915</v>
      </c>
      <c r="I577" s="158" t="s">
        <v>126</v>
      </c>
      <c r="J577" s="158" t="s">
        <v>1036</v>
      </c>
      <c r="K577" s="150"/>
      <c r="L577" s="158" t="s">
        <v>1046</v>
      </c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</row>
    <row r="578" spans="1:29" ht="15.6">
      <c r="A578" s="152"/>
      <c r="B578" s="89"/>
      <c r="C578" s="153" t="str">
        <f t="shared" ca="1" si="12"/>
        <v>OK</v>
      </c>
      <c r="D578" s="158" t="s">
        <v>1046</v>
      </c>
      <c r="E578" s="159">
        <v>50</v>
      </c>
      <c r="F578" s="158">
        <v>7795</v>
      </c>
      <c r="G578" s="160">
        <v>45870</v>
      </c>
      <c r="H578" s="161">
        <v>45915</v>
      </c>
      <c r="I578" s="158" t="s">
        <v>126</v>
      </c>
      <c r="J578" s="158" t="s">
        <v>1036</v>
      </c>
      <c r="K578" s="150"/>
      <c r="L578" s="158" t="s">
        <v>1046</v>
      </c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</row>
    <row r="579" spans="1:29" ht="15.6">
      <c r="A579" s="152"/>
      <c r="B579" s="89"/>
      <c r="C579" s="153" t="str">
        <f t="shared" ca="1" si="12"/>
        <v>OK</v>
      </c>
      <c r="D579" s="158" t="s">
        <v>1046</v>
      </c>
      <c r="E579" s="159">
        <v>30</v>
      </c>
      <c r="F579" s="158">
        <v>7795</v>
      </c>
      <c r="G579" s="160">
        <v>45870</v>
      </c>
      <c r="H579" s="161">
        <v>45915</v>
      </c>
      <c r="I579" s="158" t="s">
        <v>126</v>
      </c>
      <c r="J579" s="158" t="s">
        <v>1036</v>
      </c>
      <c r="K579" s="150"/>
      <c r="L579" s="158" t="s">
        <v>1046</v>
      </c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</row>
    <row r="580" spans="1:29" ht="15.6">
      <c r="A580" s="152"/>
      <c r="B580" s="89"/>
      <c r="C580" s="153" t="str">
        <f t="shared" ca="1" si="12"/>
        <v>OK</v>
      </c>
      <c r="D580" s="158" t="s">
        <v>1046</v>
      </c>
      <c r="E580" s="159">
        <v>15</v>
      </c>
      <c r="F580" s="158">
        <v>7795</v>
      </c>
      <c r="G580" s="160">
        <v>45870</v>
      </c>
      <c r="H580" s="161">
        <v>45915</v>
      </c>
      <c r="I580" s="158" t="s">
        <v>126</v>
      </c>
      <c r="J580" s="158" t="s">
        <v>1036</v>
      </c>
      <c r="K580" s="150"/>
      <c r="L580" s="158" t="s">
        <v>1046</v>
      </c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</row>
    <row r="581" spans="1:29" ht="15.6">
      <c r="A581" s="152"/>
      <c r="B581" s="89"/>
      <c r="C581" s="153" t="str">
        <f t="shared" ca="1" si="12"/>
        <v>OK</v>
      </c>
      <c r="D581" s="158" t="s">
        <v>1046</v>
      </c>
      <c r="E581" s="159">
        <v>12</v>
      </c>
      <c r="F581" s="158">
        <v>7795</v>
      </c>
      <c r="G581" s="160">
        <v>45870</v>
      </c>
      <c r="H581" s="161">
        <v>45915</v>
      </c>
      <c r="I581" s="158" t="s">
        <v>126</v>
      </c>
      <c r="J581" s="158" t="s">
        <v>1036</v>
      </c>
      <c r="K581" s="150"/>
      <c r="L581" s="158" t="s">
        <v>1046</v>
      </c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</row>
    <row r="582" spans="1:29" ht="15.6">
      <c r="A582" s="152"/>
      <c r="B582" s="89"/>
      <c r="C582" s="153" t="str">
        <f t="shared" ca="1" si="12"/>
        <v>OK</v>
      </c>
      <c r="D582" s="158" t="s">
        <v>1046</v>
      </c>
      <c r="E582" s="159">
        <v>35</v>
      </c>
      <c r="F582" s="158">
        <v>7795</v>
      </c>
      <c r="G582" s="160">
        <v>45870</v>
      </c>
      <c r="H582" s="161">
        <v>45915</v>
      </c>
      <c r="I582" s="158" t="s">
        <v>126</v>
      </c>
      <c r="J582" s="158" t="s">
        <v>1036</v>
      </c>
      <c r="K582" s="150"/>
      <c r="L582" s="158" t="s">
        <v>1046</v>
      </c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</row>
    <row r="583" spans="1:29" ht="15.6">
      <c r="A583" s="152"/>
      <c r="B583" s="89"/>
      <c r="C583" s="153" t="str">
        <f t="shared" ca="1" si="12"/>
        <v>OK</v>
      </c>
      <c r="D583" s="158" t="s">
        <v>1046</v>
      </c>
      <c r="E583" s="159">
        <v>120</v>
      </c>
      <c r="F583" s="158">
        <v>7795</v>
      </c>
      <c r="G583" s="160">
        <v>45870</v>
      </c>
      <c r="H583" s="161">
        <v>45915</v>
      </c>
      <c r="I583" s="158" t="s">
        <v>126</v>
      </c>
      <c r="J583" s="158" t="s">
        <v>1036</v>
      </c>
      <c r="K583" s="150"/>
      <c r="L583" s="158" t="s">
        <v>1046</v>
      </c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</row>
    <row r="584" spans="1:29" ht="15.6">
      <c r="A584" s="152"/>
      <c r="B584" s="89"/>
      <c r="C584" s="153" t="str">
        <f t="shared" ca="1" si="12"/>
        <v>OK</v>
      </c>
      <c r="D584" s="158" t="s">
        <v>1046</v>
      </c>
      <c r="E584" s="159">
        <v>15</v>
      </c>
      <c r="F584" s="158">
        <v>7795</v>
      </c>
      <c r="G584" s="160">
        <v>45870</v>
      </c>
      <c r="H584" s="161">
        <v>45915</v>
      </c>
      <c r="I584" s="158" t="s">
        <v>126</v>
      </c>
      <c r="J584" s="158" t="s">
        <v>1036</v>
      </c>
      <c r="K584" s="150"/>
      <c r="L584" s="158" t="s">
        <v>1046</v>
      </c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</row>
    <row r="585" spans="1:29" ht="15.6">
      <c r="A585" s="152"/>
      <c r="B585" s="89"/>
      <c r="C585" s="153" t="str">
        <f t="shared" ca="1" si="12"/>
        <v>OK</v>
      </c>
      <c r="D585" s="158" t="s">
        <v>1046</v>
      </c>
      <c r="E585" s="159">
        <v>40</v>
      </c>
      <c r="F585" s="158">
        <v>7795</v>
      </c>
      <c r="G585" s="160">
        <v>45870</v>
      </c>
      <c r="H585" s="161">
        <v>45915</v>
      </c>
      <c r="I585" s="158" t="s">
        <v>126</v>
      </c>
      <c r="J585" s="158" t="s">
        <v>1036</v>
      </c>
      <c r="K585" s="150"/>
      <c r="L585" s="158" t="s">
        <v>1046</v>
      </c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</row>
    <row r="586" spans="1:29" ht="15.6">
      <c r="A586" s="152"/>
      <c r="B586" s="89"/>
      <c r="C586" s="153" t="str">
        <f t="shared" ca="1" si="12"/>
        <v>OK</v>
      </c>
      <c r="D586" s="158" t="s">
        <v>1046</v>
      </c>
      <c r="E586" s="159">
        <v>40</v>
      </c>
      <c r="F586" s="158">
        <v>7795</v>
      </c>
      <c r="G586" s="160">
        <v>45870</v>
      </c>
      <c r="H586" s="161">
        <v>45915</v>
      </c>
      <c r="I586" s="158" t="s">
        <v>126</v>
      </c>
      <c r="J586" s="158" t="s">
        <v>1036</v>
      </c>
      <c r="K586" s="150"/>
      <c r="L586" s="158" t="s">
        <v>1046</v>
      </c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</row>
    <row r="587" spans="1:29" ht="15.6">
      <c r="A587" s="152"/>
      <c r="B587" s="89"/>
      <c r="C587" s="153" t="str">
        <f t="shared" ca="1" si="12"/>
        <v>OK</v>
      </c>
      <c r="D587" s="158" t="s">
        <v>1047</v>
      </c>
      <c r="E587" s="159">
        <v>35</v>
      </c>
      <c r="F587" s="158">
        <v>7795</v>
      </c>
      <c r="G587" s="160">
        <v>45870</v>
      </c>
      <c r="H587" s="161">
        <v>45915</v>
      </c>
      <c r="I587" s="158" t="s">
        <v>126</v>
      </c>
      <c r="J587" s="158" t="s">
        <v>1036</v>
      </c>
      <c r="K587" s="150"/>
      <c r="L587" s="158" t="s">
        <v>1047</v>
      </c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</row>
    <row r="588" spans="1:29" ht="15.6">
      <c r="A588" s="152"/>
      <c r="B588" s="89"/>
      <c r="C588" s="153" t="str">
        <f t="shared" ca="1" si="12"/>
        <v>OK</v>
      </c>
      <c r="D588" s="158" t="s">
        <v>1047</v>
      </c>
      <c r="E588" s="159">
        <v>15</v>
      </c>
      <c r="F588" s="158">
        <v>7795</v>
      </c>
      <c r="G588" s="160">
        <v>45870</v>
      </c>
      <c r="H588" s="161">
        <v>45915</v>
      </c>
      <c r="I588" s="158" t="s">
        <v>126</v>
      </c>
      <c r="J588" s="158" t="s">
        <v>1036</v>
      </c>
      <c r="K588" s="150"/>
      <c r="L588" s="158" t="s">
        <v>1047</v>
      </c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</row>
    <row r="589" spans="1:29" ht="15.6">
      <c r="A589" s="152"/>
      <c r="B589" s="89"/>
      <c r="C589" s="153" t="str">
        <f t="shared" ca="1" si="12"/>
        <v>OK</v>
      </c>
      <c r="D589" s="158" t="s">
        <v>1047</v>
      </c>
      <c r="E589" s="159">
        <v>50</v>
      </c>
      <c r="F589" s="158">
        <v>7795</v>
      </c>
      <c r="G589" s="160">
        <v>45870</v>
      </c>
      <c r="H589" s="161">
        <v>45915</v>
      </c>
      <c r="I589" s="158" t="s">
        <v>126</v>
      </c>
      <c r="J589" s="158" t="s">
        <v>1036</v>
      </c>
      <c r="K589" s="150"/>
      <c r="L589" s="158" t="s">
        <v>1047</v>
      </c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</row>
    <row r="590" spans="1:29" ht="15.6">
      <c r="A590" s="152"/>
      <c r="B590" s="89"/>
      <c r="C590" s="153" t="str">
        <f t="shared" ca="1" si="12"/>
        <v>OK</v>
      </c>
      <c r="D590" s="158" t="s">
        <v>1047</v>
      </c>
      <c r="E590" s="159">
        <v>15</v>
      </c>
      <c r="F590" s="158">
        <v>7795</v>
      </c>
      <c r="G590" s="160">
        <v>45870</v>
      </c>
      <c r="H590" s="161">
        <v>45915</v>
      </c>
      <c r="I590" s="158" t="s">
        <v>126</v>
      </c>
      <c r="J590" s="158" t="s">
        <v>1036</v>
      </c>
      <c r="K590" s="150"/>
      <c r="L590" s="158" t="s">
        <v>1047</v>
      </c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</row>
    <row r="591" spans="1:29" ht="15.6">
      <c r="A591" s="152"/>
      <c r="B591" s="89"/>
      <c r="C591" s="153" t="str">
        <f t="shared" ca="1" si="12"/>
        <v>OK</v>
      </c>
      <c r="D591" s="158" t="s">
        <v>1047</v>
      </c>
      <c r="E591" s="159">
        <v>12</v>
      </c>
      <c r="F591" s="158">
        <v>7795</v>
      </c>
      <c r="G591" s="160">
        <v>45870</v>
      </c>
      <c r="H591" s="161">
        <v>45915</v>
      </c>
      <c r="I591" s="158" t="s">
        <v>126</v>
      </c>
      <c r="J591" s="158" t="s">
        <v>1036</v>
      </c>
      <c r="K591" s="150"/>
      <c r="L591" s="158" t="s">
        <v>1047</v>
      </c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</row>
    <row r="592" spans="1:29" ht="15.6">
      <c r="A592" s="152"/>
      <c r="B592" s="89"/>
      <c r="C592" s="153" t="str">
        <f t="shared" ca="1" si="12"/>
        <v>OK</v>
      </c>
      <c r="D592" s="158" t="s">
        <v>1047</v>
      </c>
      <c r="E592" s="159">
        <v>40</v>
      </c>
      <c r="F592" s="158">
        <v>7795</v>
      </c>
      <c r="G592" s="160">
        <v>45870</v>
      </c>
      <c r="H592" s="161">
        <v>45915</v>
      </c>
      <c r="I592" s="158" t="s">
        <v>126</v>
      </c>
      <c r="J592" s="158" t="s">
        <v>1036</v>
      </c>
      <c r="K592" s="150"/>
      <c r="L592" s="158" t="s">
        <v>1047</v>
      </c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</row>
    <row r="593" spans="1:29" ht="15.6">
      <c r="A593" s="152"/>
      <c r="B593" s="89"/>
      <c r="C593" s="153" t="str">
        <f t="shared" ca="1" si="12"/>
        <v>OK</v>
      </c>
      <c r="D593" s="158" t="s">
        <v>1047</v>
      </c>
      <c r="E593" s="159">
        <v>40</v>
      </c>
      <c r="F593" s="158">
        <v>7795</v>
      </c>
      <c r="G593" s="160">
        <v>45870</v>
      </c>
      <c r="H593" s="161">
        <v>45915</v>
      </c>
      <c r="I593" s="158" t="s">
        <v>126</v>
      </c>
      <c r="J593" s="158" t="s">
        <v>1036</v>
      </c>
      <c r="K593" s="150"/>
      <c r="L593" s="158" t="s">
        <v>1047</v>
      </c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</row>
    <row r="594" spans="1:29" ht="15.6">
      <c r="A594" s="152"/>
      <c r="B594" s="89"/>
      <c r="C594" s="153" t="str">
        <f t="shared" ca="1" si="12"/>
        <v>OK</v>
      </c>
      <c r="D594" s="158" t="s">
        <v>1047</v>
      </c>
      <c r="E594" s="159">
        <v>120</v>
      </c>
      <c r="F594" s="158">
        <v>7795</v>
      </c>
      <c r="G594" s="160">
        <v>45870</v>
      </c>
      <c r="H594" s="161">
        <v>45915</v>
      </c>
      <c r="I594" s="158" t="s">
        <v>126</v>
      </c>
      <c r="J594" s="158" t="s">
        <v>1036</v>
      </c>
      <c r="K594" s="150"/>
      <c r="L594" s="158" t="s">
        <v>1047</v>
      </c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</row>
    <row r="595" spans="1:29" ht="15.6">
      <c r="A595" s="152"/>
      <c r="B595" s="89"/>
      <c r="C595" s="153" t="str">
        <f t="shared" ca="1" si="12"/>
        <v>OK</v>
      </c>
      <c r="D595" s="158" t="s">
        <v>1047</v>
      </c>
      <c r="E595" s="159">
        <v>40</v>
      </c>
      <c r="F595" s="158">
        <v>7795</v>
      </c>
      <c r="G595" s="160">
        <v>45870</v>
      </c>
      <c r="H595" s="161">
        <v>45915</v>
      </c>
      <c r="I595" s="158" t="s">
        <v>126</v>
      </c>
      <c r="J595" s="158" t="s">
        <v>1036</v>
      </c>
      <c r="K595" s="150"/>
      <c r="L595" s="158" t="s">
        <v>1047</v>
      </c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</row>
    <row r="596" spans="1:29" ht="15.6">
      <c r="A596" s="152"/>
      <c r="B596" s="89"/>
      <c r="C596" s="153" t="str">
        <f t="shared" ca="1" si="12"/>
        <v>OK</v>
      </c>
      <c r="D596" s="158" t="s">
        <v>1047</v>
      </c>
      <c r="E596" s="159">
        <v>15</v>
      </c>
      <c r="F596" s="158">
        <v>7795</v>
      </c>
      <c r="G596" s="160">
        <v>45870</v>
      </c>
      <c r="H596" s="161">
        <v>45915</v>
      </c>
      <c r="I596" s="158" t="s">
        <v>126</v>
      </c>
      <c r="J596" s="158" t="s">
        <v>1036</v>
      </c>
      <c r="K596" s="150"/>
      <c r="L596" s="158" t="s">
        <v>1047</v>
      </c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</row>
    <row r="597" spans="1:29" ht="15.6">
      <c r="A597" s="152"/>
      <c r="B597" s="89"/>
      <c r="C597" s="153" t="str">
        <f t="shared" ca="1" si="12"/>
        <v>OK</v>
      </c>
      <c r="D597" s="158" t="s">
        <v>1047</v>
      </c>
      <c r="E597" s="159">
        <v>30</v>
      </c>
      <c r="F597" s="158">
        <v>7795</v>
      </c>
      <c r="G597" s="160">
        <v>45870</v>
      </c>
      <c r="H597" s="161">
        <v>45915</v>
      </c>
      <c r="I597" s="158" t="s">
        <v>126</v>
      </c>
      <c r="J597" s="158" t="s">
        <v>1036</v>
      </c>
      <c r="K597" s="150"/>
      <c r="L597" s="158" t="s">
        <v>1047</v>
      </c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</row>
    <row r="598" spans="1:29" ht="15.6">
      <c r="A598" s="152"/>
      <c r="B598" s="89"/>
      <c r="C598" s="153" t="str">
        <f t="shared" ca="1" si="12"/>
        <v>OK</v>
      </c>
      <c r="D598" s="158" t="s">
        <v>1048</v>
      </c>
      <c r="E598" s="159">
        <v>29</v>
      </c>
      <c r="F598" s="158">
        <v>7795</v>
      </c>
      <c r="G598" s="160">
        <v>45870</v>
      </c>
      <c r="H598" s="161">
        <v>45915</v>
      </c>
      <c r="I598" s="158" t="s">
        <v>126</v>
      </c>
      <c r="J598" s="158" t="s">
        <v>1036</v>
      </c>
      <c r="K598" s="150"/>
      <c r="L598" s="158" t="s">
        <v>1048</v>
      </c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</row>
    <row r="599" spans="1:29" ht="15.6">
      <c r="A599" s="152"/>
      <c r="B599" s="89"/>
      <c r="C599" s="153" t="str">
        <f t="shared" ca="1" si="12"/>
        <v>OK</v>
      </c>
      <c r="D599" s="158" t="s">
        <v>1048</v>
      </c>
      <c r="E599" s="159">
        <v>15</v>
      </c>
      <c r="F599" s="158">
        <v>7795</v>
      </c>
      <c r="G599" s="160">
        <v>45870</v>
      </c>
      <c r="H599" s="161">
        <v>45915</v>
      </c>
      <c r="I599" s="158" t="s">
        <v>126</v>
      </c>
      <c r="J599" s="158" t="s">
        <v>1036</v>
      </c>
      <c r="K599" s="150"/>
      <c r="L599" s="158" t="s">
        <v>1048</v>
      </c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</row>
    <row r="600" spans="1:29" ht="15.6">
      <c r="A600" s="152"/>
      <c r="B600" s="89"/>
      <c r="C600" s="153" t="str">
        <f t="shared" ca="1" si="12"/>
        <v>OK</v>
      </c>
      <c r="D600" s="158" t="s">
        <v>1048</v>
      </c>
      <c r="E600" s="159">
        <v>50</v>
      </c>
      <c r="F600" s="158">
        <v>7795</v>
      </c>
      <c r="G600" s="160">
        <v>45870</v>
      </c>
      <c r="H600" s="161">
        <v>45915</v>
      </c>
      <c r="I600" s="158" t="s">
        <v>126</v>
      </c>
      <c r="J600" s="158" t="s">
        <v>1036</v>
      </c>
      <c r="K600" s="150"/>
      <c r="L600" s="158" t="s">
        <v>1048</v>
      </c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</row>
    <row r="601" spans="1:29" ht="15.6">
      <c r="A601" s="152"/>
      <c r="B601" s="89"/>
      <c r="C601" s="153" t="str">
        <f t="shared" ca="1" si="12"/>
        <v>OK</v>
      </c>
      <c r="D601" s="158" t="s">
        <v>1048</v>
      </c>
      <c r="E601" s="159">
        <v>30</v>
      </c>
      <c r="F601" s="158">
        <v>7795</v>
      </c>
      <c r="G601" s="160">
        <v>45870</v>
      </c>
      <c r="H601" s="161">
        <v>45915</v>
      </c>
      <c r="I601" s="158" t="s">
        <v>126</v>
      </c>
      <c r="J601" s="158" t="s">
        <v>1036</v>
      </c>
      <c r="K601" s="150"/>
      <c r="L601" s="158" t="s">
        <v>1048</v>
      </c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</row>
    <row r="602" spans="1:29" ht="15.6">
      <c r="A602" s="152"/>
      <c r="B602" s="89"/>
      <c r="C602" s="153" t="str">
        <f t="shared" ca="1" si="12"/>
        <v>OK</v>
      </c>
      <c r="D602" s="158" t="s">
        <v>1048</v>
      </c>
      <c r="E602" s="159">
        <v>15</v>
      </c>
      <c r="F602" s="158">
        <v>7795</v>
      </c>
      <c r="G602" s="160">
        <v>45870</v>
      </c>
      <c r="H602" s="161">
        <v>45915</v>
      </c>
      <c r="I602" s="158" t="s">
        <v>126</v>
      </c>
      <c r="J602" s="158" t="s">
        <v>1036</v>
      </c>
      <c r="K602" s="150"/>
      <c r="L602" s="158" t="s">
        <v>1048</v>
      </c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</row>
    <row r="603" spans="1:29" ht="15.6">
      <c r="A603" s="152"/>
      <c r="B603" s="89"/>
      <c r="C603" s="153" t="str">
        <f t="shared" ca="1" si="12"/>
        <v>OK</v>
      </c>
      <c r="D603" s="158" t="s">
        <v>1048</v>
      </c>
      <c r="E603" s="159">
        <v>12</v>
      </c>
      <c r="F603" s="158">
        <v>7795</v>
      </c>
      <c r="G603" s="160">
        <v>45870</v>
      </c>
      <c r="H603" s="161">
        <v>45915</v>
      </c>
      <c r="I603" s="158" t="s">
        <v>126</v>
      </c>
      <c r="J603" s="158" t="s">
        <v>1036</v>
      </c>
      <c r="K603" s="150"/>
      <c r="L603" s="158" t="s">
        <v>1048</v>
      </c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</row>
    <row r="604" spans="1:29" ht="15.6">
      <c r="A604" s="152"/>
      <c r="B604" s="89"/>
      <c r="C604" s="153" t="str">
        <f t="shared" ca="1" si="12"/>
        <v>OK</v>
      </c>
      <c r="D604" s="158" t="s">
        <v>1048</v>
      </c>
      <c r="E604" s="159">
        <v>40</v>
      </c>
      <c r="F604" s="158">
        <v>7795</v>
      </c>
      <c r="G604" s="160">
        <v>45870</v>
      </c>
      <c r="H604" s="161">
        <v>45915</v>
      </c>
      <c r="I604" s="158" t="s">
        <v>126</v>
      </c>
      <c r="J604" s="158" t="s">
        <v>1036</v>
      </c>
      <c r="K604" s="150"/>
      <c r="L604" s="158" t="s">
        <v>1048</v>
      </c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</row>
    <row r="605" spans="1:29" ht="15.6">
      <c r="A605" s="152"/>
      <c r="B605" s="89"/>
      <c r="C605" s="153" t="str">
        <f t="shared" ca="1" si="12"/>
        <v>OK</v>
      </c>
      <c r="D605" s="158" t="s">
        <v>1048</v>
      </c>
      <c r="E605" s="159">
        <v>35</v>
      </c>
      <c r="F605" s="158">
        <v>7795</v>
      </c>
      <c r="G605" s="160">
        <v>45870</v>
      </c>
      <c r="H605" s="161">
        <v>45915</v>
      </c>
      <c r="I605" s="158" t="s">
        <v>126</v>
      </c>
      <c r="J605" s="158" t="s">
        <v>1036</v>
      </c>
      <c r="K605" s="150"/>
      <c r="L605" s="158" t="s">
        <v>1048</v>
      </c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</row>
    <row r="606" spans="1:29" ht="15.6">
      <c r="A606" s="152"/>
      <c r="B606" s="89"/>
      <c r="C606" s="153" t="str">
        <f t="shared" ca="1" si="12"/>
        <v>OK</v>
      </c>
      <c r="D606" s="158" t="s">
        <v>1048</v>
      </c>
      <c r="E606" s="159">
        <v>120</v>
      </c>
      <c r="F606" s="158">
        <v>7795</v>
      </c>
      <c r="G606" s="160">
        <v>45870</v>
      </c>
      <c r="H606" s="161">
        <v>45915</v>
      </c>
      <c r="I606" s="158" t="s">
        <v>126</v>
      </c>
      <c r="J606" s="158" t="s">
        <v>1036</v>
      </c>
      <c r="K606" s="150"/>
      <c r="L606" s="158" t="s">
        <v>1048</v>
      </c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</row>
    <row r="607" spans="1:29" ht="15.6">
      <c r="A607" s="152"/>
      <c r="B607" s="89"/>
      <c r="C607" s="153" t="str">
        <f t="shared" ca="1" si="12"/>
        <v>OK</v>
      </c>
      <c r="D607" s="158" t="s">
        <v>1048</v>
      </c>
      <c r="E607" s="159">
        <v>15</v>
      </c>
      <c r="F607" s="158">
        <v>7795</v>
      </c>
      <c r="G607" s="160">
        <v>45870</v>
      </c>
      <c r="H607" s="161">
        <v>45915</v>
      </c>
      <c r="I607" s="158" t="s">
        <v>126</v>
      </c>
      <c r="J607" s="158" t="s">
        <v>1036</v>
      </c>
      <c r="K607" s="150"/>
      <c r="L607" s="158" t="s">
        <v>1048</v>
      </c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</row>
    <row r="608" spans="1:29" ht="15.6">
      <c r="A608" s="152"/>
      <c r="B608" s="89"/>
      <c r="C608" s="153" t="str">
        <f t="shared" ca="1" si="12"/>
        <v>OK</v>
      </c>
      <c r="D608" s="158" t="s">
        <v>1048</v>
      </c>
      <c r="E608" s="159">
        <v>40</v>
      </c>
      <c r="F608" s="158">
        <v>7795</v>
      </c>
      <c r="G608" s="160">
        <v>45870</v>
      </c>
      <c r="H608" s="161">
        <v>45915</v>
      </c>
      <c r="I608" s="158" t="s">
        <v>126</v>
      </c>
      <c r="J608" s="158" t="s">
        <v>1036</v>
      </c>
      <c r="K608" s="150"/>
      <c r="L608" s="158" t="s">
        <v>1048</v>
      </c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</row>
    <row r="609" spans="1:29" ht="15.6">
      <c r="A609" s="152"/>
      <c r="B609" s="89"/>
      <c r="C609" s="153" t="str">
        <f t="shared" ca="1" si="12"/>
        <v>OK</v>
      </c>
      <c r="D609" s="158" t="s">
        <v>1048</v>
      </c>
      <c r="E609" s="159">
        <v>40</v>
      </c>
      <c r="F609" s="158">
        <v>7795</v>
      </c>
      <c r="G609" s="160">
        <v>45870</v>
      </c>
      <c r="H609" s="161">
        <v>45915</v>
      </c>
      <c r="I609" s="158" t="s">
        <v>126</v>
      </c>
      <c r="J609" s="158" t="s">
        <v>1036</v>
      </c>
      <c r="K609" s="150"/>
      <c r="L609" s="158" t="s">
        <v>1048</v>
      </c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</row>
    <row r="610" spans="1:29" ht="15.6">
      <c r="A610" s="152"/>
      <c r="B610" s="89"/>
      <c r="C610" s="153" t="str">
        <f t="shared" ca="1" si="12"/>
        <v>OK</v>
      </c>
      <c r="D610" s="158" t="s">
        <v>1049</v>
      </c>
      <c r="E610" s="159">
        <v>40</v>
      </c>
      <c r="F610" s="158">
        <v>7694</v>
      </c>
      <c r="G610" s="160">
        <v>45839</v>
      </c>
      <c r="H610" s="161">
        <v>45887</v>
      </c>
      <c r="I610" s="158" t="s">
        <v>126</v>
      </c>
      <c r="J610" s="158" t="s">
        <v>1036</v>
      </c>
      <c r="K610" s="150"/>
      <c r="L610" s="158" t="s">
        <v>1049</v>
      </c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</row>
    <row r="611" spans="1:29" ht="15.6">
      <c r="A611" s="152"/>
      <c r="B611" s="89"/>
      <c r="C611" s="153" t="str">
        <f t="shared" ca="1" si="12"/>
        <v>OK</v>
      </c>
      <c r="D611" s="158" t="s">
        <v>1049</v>
      </c>
      <c r="E611" s="159">
        <v>29</v>
      </c>
      <c r="F611" s="158">
        <v>7694</v>
      </c>
      <c r="G611" s="160">
        <v>45839</v>
      </c>
      <c r="H611" s="161">
        <v>45887</v>
      </c>
      <c r="I611" s="158" t="s">
        <v>126</v>
      </c>
      <c r="J611" s="158" t="s">
        <v>1036</v>
      </c>
      <c r="K611" s="150"/>
      <c r="L611" s="158" t="s">
        <v>1049</v>
      </c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</row>
    <row r="612" spans="1:29" ht="15.6">
      <c r="A612" s="152"/>
      <c r="B612" s="89"/>
      <c r="C612" s="153" t="str">
        <f t="shared" ca="1" si="12"/>
        <v>OK</v>
      </c>
      <c r="D612" s="158" t="s">
        <v>1049</v>
      </c>
      <c r="E612" s="159">
        <v>15</v>
      </c>
      <c r="F612" s="158">
        <v>7694</v>
      </c>
      <c r="G612" s="160">
        <v>45839</v>
      </c>
      <c r="H612" s="161">
        <v>45887</v>
      </c>
      <c r="I612" s="158" t="s">
        <v>126</v>
      </c>
      <c r="J612" s="158" t="s">
        <v>1036</v>
      </c>
      <c r="K612" s="150"/>
      <c r="L612" s="158" t="s">
        <v>1049</v>
      </c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</row>
    <row r="613" spans="1:29" ht="15.6">
      <c r="A613" s="152"/>
      <c r="B613" s="89"/>
      <c r="C613" s="153" t="str">
        <f t="shared" ca="1" si="12"/>
        <v>OK</v>
      </c>
      <c r="D613" s="158" t="s">
        <v>1049</v>
      </c>
      <c r="E613" s="159">
        <v>50</v>
      </c>
      <c r="F613" s="158">
        <v>7694</v>
      </c>
      <c r="G613" s="160">
        <v>45839</v>
      </c>
      <c r="H613" s="161">
        <v>45887</v>
      </c>
      <c r="I613" s="158" t="s">
        <v>126</v>
      </c>
      <c r="J613" s="158" t="s">
        <v>1036</v>
      </c>
      <c r="K613" s="150"/>
      <c r="L613" s="158" t="s">
        <v>1049</v>
      </c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</row>
    <row r="614" spans="1:29" ht="15.6">
      <c r="A614" s="152"/>
      <c r="B614" s="89"/>
      <c r="C614" s="153" t="str">
        <f t="shared" ca="1" si="12"/>
        <v>OK</v>
      </c>
      <c r="D614" s="158" t="s">
        <v>1049</v>
      </c>
      <c r="E614" s="159">
        <v>50</v>
      </c>
      <c r="F614" s="158">
        <v>7694</v>
      </c>
      <c r="G614" s="160">
        <v>45839</v>
      </c>
      <c r="H614" s="161">
        <v>45887</v>
      </c>
      <c r="I614" s="158" t="s">
        <v>126</v>
      </c>
      <c r="J614" s="158" t="s">
        <v>1036</v>
      </c>
      <c r="K614" s="150"/>
      <c r="L614" s="158" t="s">
        <v>1049</v>
      </c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</row>
    <row r="615" spans="1:29" ht="15.6">
      <c r="A615" s="152"/>
      <c r="B615" s="89"/>
      <c r="C615" s="153" t="str">
        <f t="shared" ca="1" si="12"/>
        <v>OK</v>
      </c>
      <c r="D615" s="158" t="s">
        <v>1049</v>
      </c>
      <c r="E615" s="159">
        <v>15</v>
      </c>
      <c r="F615" s="158">
        <v>7694</v>
      </c>
      <c r="G615" s="160">
        <v>45839</v>
      </c>
      <c r="H615" s="161">
        <v>45887</v>
      </c>
      <c r="I615" s="158" t="s">
        <v>126</v>
      </c>
      <c r="J615" s="158" t="s">
        <v>1036</v>
      </c>
      <c r="K615" s="150"/>
      <c r="L615" s="158" t="s">
        <v>1049</v>
      </c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</row>
    <row r="616" spans="1:29" ht="15.6">
      <c r="A616" s="152"/>
      <c r="B616" s="89"/>
      <c r="C616" s="153" t="str">
        <f t="shared" ca="1" si="12"/>
        <v>OK</v>
      </c>
      <c r="D616" s="158" t="s">
        <v>1049</v>
      </c>
      <c r="E616" s="159">
        <v>12</v>
      </c>
      <c r="F616" s="158">
        <v>7694</v>
      </c>
      <c r="G616" s="160">
        <v>45839</v>
      </c>
      <c r="H616" s="161">
        <v>45887</v>
      </c>
      <c r="I616" s="158" t="s">
        <v>126</v>
      </c>
      <c r="J616" s="158" t="s">
        <v>1036</v>
      </c>
      <c r="K616" s="150"/>
      <c r="L616" s="158" t="s">
        <v>1049</v>
      </c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</row>
    <row r="617" spans="1:29" ht="15.6">
      <c r="A617" s="152"/>
      <c r="B617" s="89"/>
      <c r="C617" s="153" t="str">
        <f t="shared" ca="1" si="12"/>
        <v>OK</v>
      </c>
      <c r="D617" s="158" t="s">
        <v>1049</v>
      </c>
      <c r="E617" s="159">
        <v>40</v>
      </c>
      <c r="F617" s="158">
        <v>7694</v>
      </c>
      <c r="G617" s="160">
        <v>45839</v>
      </c>
      <c r="H617" s="161">
        <v>45887</v>
      </c>
      <c r="I617" s="158" t="s">
        <v>126</v>
      </c>
      <c r="J617" s="158" t="s">
        <v>1036</v>
      </c>
      <c r="K617" s="150"/>
      <c r="L617" s="158" t="s">
        <v>1049</v>
      </c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</row>
    <row r="618" spans="1:29" ht="15.6">
      <c r="A618" s="152"/>
      <c r="B618" s="89"/>
      <c r="C618" s="153" t="str">
        <f t="shared" ca="1" si="12"/>
        <v>OK</v>
      </c>
      <c r="D618" s="158" t="s">
        <v>1049</v>
      </c>
      <c r="E618" s="159">
        <v>30</v>
      </c>
      <c r="F618" s="158">
        <v>7694</v>
      </c>
      <c r="G618" s="160">
        <v>45839</v>
      </c>
      <c r="H618" s="161">
        <v>45887</v>
      </c>
      <c r="I618" s="158" t="s">
        <v>126</v>
      </c>
      <c r="J618" s="158" t="s">
        <v>1036</v>
      </c>
      <c r="K618" s="150"/>
      <c r="L618" s="158" t="s">
        <v>1049</v>
      </c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</row>
    <row r="619" spans="1:29" ht="15.6">
      <c r="A619" s="152"/>
      <c r="B619" s="89"/>
      <c r="C619" s="153" t="str">
        <f t="shared" ca="1" si="12"/>
        <v>OK</v>
      </c>
      <c r="D619" s="158" t="s">
        <v>1049</v>
      </c>
      <c r="E619" s="159">
        <v>40</v>
      </c>
      <c r="F619" s="158">
        <v>7694</v>
      </c>
      <c r="G619" s="160">
        <v>45839</v>
      </c>
      <c r="H619" s="161">
        <v>45887</v>
      </c>
      <c r="I619" s="158" t="s">
        <v>126</v>
      </c>
      <c r="J619" s="158" t="s">
        <v>1036</v>
      </c>
      <c r="K619" s="150"/>
      <c r="L619" s="158" t="s">
        <v>1049</v>
      </c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</row>
    <row r="620" spans="1:29" ht="15.6">
      <c r="A620" s="152"/>
      <c r="B620" s="89"/>
      <c r="C620" s="153" t="str">
        <f t="shared" ca="1" si="12"/>
        <v>OK</v>
      </c>
      <c r="D620" s="158" t="s">
        <v>1049</v>
      </c>
      <c r="E620" s="159">
        <v>35</v>
      </c>
      <c r="F620" s="158">
        <v>7694</v>
      </c>
      <c r="G620" s="160">
        <v>45839</v>
      </c>
      <c r="H620" s="161">
        <v>45887</v>
      </c>
      <c r="I620" s="158" t="s">
        <v>126</v>
      </c>
      <c r="J620" s="158" t="s">
        <v>1036</v>
      </c>
      <c r="K620" s="150"/>
      <c r="L620" s="158" t="s">
        <v>1049</v>
      </c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</row>
    <row r="621" spans="1:29" ht="15.6">
      <c r="A621" s="152"/>
      <c r="B621" s="89"/>
      <c r="C621" s="153" t="str">
        <f t="shared" ca="1" si="12"/>
        <v>OK</v>
      </c>
      <c r="D621" s="158" t="s">
        <v>1049</v>
      </c>
      <c r="E621" s="159">
        <v>120</v>
      </c>
      <c r="F621" s="158">
        <v>7694</v>
      </c>
      <c r="G621" s="160">
        <v>45839</v>
      </c>
      <c r="H621" s="161">
        <v>45887</v>
      </c>
      <c r="I621" s="158" t="s">
        <v>126</v>
      </c>
      <c r="J621" s="158" t="s">
        <v>1036</v>
      </c>
      <c r="K621" s="150"/>
      <c r="L621" s="158" t="s">
        <v>1049</v>
      </c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</row>
    <row r="622" spans="1:29" ht="15.6">
      <c r="A622" s="152"/>
      <c r="B622" s="89"/>
      <c r="C622" s="153" t="str">
        <f t="shared" ca="1" si="12"/>
        <v>OK</v>
      </c>
      <c r="D622" s="158" t="s">
        <v>1049</v>
      </c>
      <c r="E622" s="159">
        <v>15</v>
      </c>
      <c r="F622" s="158">
        <v>7694</v>
      </c>
      <c r="G622" s="160">
        <v>45839</v>
      </c>
      <c r="H622" s="161">
        <v>45887</v>
      </c>
      <c r="I622" s="158" t="s">
        <v>126</v>
      </c>
      <c r="J622" s="158" t="s">
        <v>1036</v>
      </c>
      <c r="K622" s="150"/>
      <c r="L622" s="158" t="s">
        <v>1049</v>
      </c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</row>
    <row r="623" spans="1:29" ht="15.6">
      <c r="A623" s="152"/>
      <c r="B623" s="89"/>
      <c r="C623" s="153" t="str">
        <f t="shared" ca="1" si="12"/>
        <v>OK</v>
      </c>
      <c r="D623" s="158" t="s">
        <v>1050</v>
      </c>
      <c r="E623" s="159">
        <v>40</v>
      </c>
      <c r="F623" s="158">
        <v>7694</v>
      </c>
      <c r="G623" s="160">
        <v>45839</v>
      </c>
      <c r="H623" s="161">
        <v>45887</v>
      </c>
      <c r="I623" s="158" t="s">
        <v>126</v>
      </c>
      <c r="J623" s="158" t="s">
        <v>1036</v>
      </c>
      <c r="K623" s="150"/>
      <c r="L623" s="158" t="s">
        <v>1050</v>
      </c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</row>
    <row r="624" spans="1:29" ht="15.6">
      <c r="A624" s="152"/>
      <c r="B624" s="89"/>
      <c r="C624" s="153" t="str">
        <f t="shared" ca="1" si="12"/>
        <v>OK</v>
      </c>
      <c r="D624" s="158" t="s">
        <v>1050</v>
      </c>
      <c r="E624" s="159">
        <v>15</v>
      </c>
      <c r="F624" s="158">
        <v>7694</v>
      </c>
      <c r="G624" s="160">
        <v>45839</v>
      </c>
      <c r="H624" s="161">
        <v>45887</v>
      </c>
      <c r="I624" s="158" t="s">
        <v>126</v>
      </c>
      <c r="J624" s="158" t="s">
        <v>1036</v>
      </c>
      <c r="K624" s="150"/>
      <c r="L624" s="158" t="s">
        <v>1050</v>
      </c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</row>
    <row r="625" spans="1:29" ht="15.6">
      <c r="A625" s="152"/>
      <c r="B625" s="89"/>
      <c r="C625" s="153" t="str">
        <f t="shared" ca="1" si="12"/>
        <v>OK</v>
      </c>
      <c r="D625" s="158" t="s">
        <v>1050</v>
      </c>
      <c r="E625" s="159">
        <v>15</v>
      </c>
      <c r="F625" s="158">
        <v>7694</v>
      </c>
      <c r="G625" s="160">
        <v>45839</v>
      </c>
      <c r="H625" s="161">
        <v>45887</v>
      </c>
      <c r="I625" s="158" t="s">
        <v>126</v>
      </c>
      <c r="J625" s="158" t="s">
        <v>1036</v>
      </c>
      <c r="K625" s="150"/>
      <c r="L625" s="158" t="s">
        <v>1050</v>
      </c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</row>
    <row r="626" spans="1:29" ht="15.6">
      <c r="A626" s="152"/>
      <c r="B626" s="89"/>
      <c r="C626" s="153" t="str">
        <f t="shared" ca="1" si="12"/>
        <v>OK</v>
      </c>
      <c r="D626" s="158" t="s">
        <v>1050</v>
      </c>
      <c r="E626" s="159">
        <v>40</v>
      </c>
      <c r="F626" s="158">
        <v>7694</v>
      </c>
      <c r="G626" s="160">
        <v>45839</v>
      </c>
      <c r="H626" s="161">
        <v>45887</v>
      </c>
      <c r="I626" s="158" t="s">
        <v>126</v>
      </c>
      <c r="J626" s="158" t="s">
        <v>1036</v>
      </c>
      <c r="K626" s="150"/>
      <c r="L626" s="158" t="s">
        <v>1050</v>
      </c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</row>
    <row r="627" spans="1:29" ht="13.2">
      <c r="A627" s="152"/>
      <c r="B627" s="89"/>
      <c r="C627" s="153" t="str">
        <f t="shared" ca="1" si="12"/>
        <v>OK</v>
      </c>
      <c r="D627" s="89" t="s">
        <v>927</v>
      </c>
      <c r="E627" s="162">
        <v>125.56</v>
      </c>
      <c r="F627" s="152">
        <v>24851</v>
      </c>
      <c r="G627" s="163">
        <v>45870</v>
      </c>
      <c r="H627" s="164">
        <v>45910</v>
      </c>
      <c r="I627" s="152" t="s">
        <v>1051</v>
      </c>
      <c r="J627" s="152" t="s">
        <v>1005</v>
      </c>
      <c r="K627" s="150"/>
      <c r="L627" s="152" t="s">
        <v>927</v>
      </c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</row>
    <row r="628" spans="1:29" ht="13.2">
      <c r="A628" s="152"/>
      <c r="B628" s="89"/>
      <c r="C628" s="153" t="str">
        <f t="shared" ca="1" si="12"/>
        <v>OK</v>
      </c>
      <c r="D628" s="89" t="s">
        <v>966</v>
      </c>
      <c r="E628" s="162">
        <v>47.12</v>
      </c>
      <c r="F628" s="152">
        <v>24851</v>
      </c>
      <c r="G628" s="163">
        <v>45870</v>
      </c>
      <c r="H628" s="164">
        <v>45910</v>
      </c>
      <c r="I628" s="152" t="s">
        <v>1051</v>
      </c>
      <c r="J628" s="152" t="s">
        <v>1005</v>
      </c>
      <c r="K628" s="150"/>
      <c r="L628" s="152" t="s">
        <v>966</v>
      </c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</row>
    <row r="629" spans="1:29" ht="13.2">
      <c r="A629" s="152"/>
      <c r="B629" s="89"/>
      <c r="C629" s="153" t="str">
        <f t="shared" ca="1" si="12"/>
        <v>OK</v>
      </c>
      <c r="D629" s="118" t="s">
        <v>360</v>
      </c>
      <c r="E629" s="162">
        <v>47.12</v>
      </c>
      <c r="F629" s="152">
        <v>24851</v>
      </c>
      <c r="G629" s="163">
        <v>45870</v>
      </c>
      <c r="H629" s="164">
        <v>45910</v>
      </c>
      <c r="I629" s="152" t="s">
        <v>1051</v>
      </c>
      <c r="J629" s="152" t="s">
        <v>1005</v>
      </c>
      <c r="K629" s="150"/>
      <c r="L629" s="152" t="s">
        <v>1052</v>
      </c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</row>
    <row r="630" spans="1:29" ht="13.2">
      <c r="A630" s="152"/>
      <c r="B630" s="89"/>
      <c r="C630" s="153" t="str">
        <f t="shared" ca="1" si="12"/>
        <v>OK</v>
      </c>
      <c r="D630" s="89" t="s">
        <v>948</v>
      </c>
      <c r="E630" s="162">
        <v>47.12</v>
      </c>
      <c r="F630" s="152">
        <v>24851</v>
      </c>
      <c r="G630" s="163">
        <v>45870</v>
      </c>
      <c r="H630" s="164">
        <v>45910</v>
      </c>
      <c r="I630" s="152" t="s">
        <v>1051</v>
      </c>
      <c r="J630" s="152" t="s">
        <v>1005</v>
      </c>
      <c r="K630" s="150"/>
      <c r="L630" s="152" t="s">
        <v>948</v>
      </c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</row>
    <row r="631" spans="1:29" ht="13.2">
      <c r="A631" s="152"/>
      <c r="B631" s="89"/>
      <c r="C631" s="153" t="str">
        <f t="shared" ca="1" si="12"/>
        <v>OK</v>
      </c>
      <c r="D631" s="89" t="s">
        <v>927</v>
      </c>
      <c r="E631" s="162">
        <v>47.12</v>
      </c>
      <c r="F631" s="152">
        <v>24851</v>
      </c>
      <c r="G631" s="163">
        <v>45870</v>
      </c>
      <c r="H631" s="164">
        <v>45910</v>
      </c>
      <c r="I631" s="152" t="s">
        <v>1051</v>
      </c>
      <c r="J631" s="152" t="s">
        <v>1005</v>
      </c>
      <c r="K631" s="150"/>
      <c r="L631" s="152" t="s">
        <v>927</v>
      </c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</row>
    <row r="632" spans="1:29" ht="13.2">
      <c r="A632" s="152"/>
      <c r="B632" s="89"/>
      <c r="C632" s="153" t="str">
        <f t="shared" ca="1" si="12"/>
        <v>OK</v>
      </c>
      <c r="D632" s="89" t="s">
        <v>834</v>
      </c>
      <c r="E632" s="162">
        <v>47.12</v>
      </c>
      <c r="F632" s="152">
        <v>24851</v>
      </c>
      <c r="G632" s="163">
        <v>45870</v>
      </c>
      <c r="H632" s="164">
        <v>45910</v>
      </c>
      <c r="I632" s="152" t="s">
        <v>1051</v>
      </c>
      <c r="J632" s="152" t="s">
        <v>1005</v>
      </c>
      <c r="K632" s="150"/>
      <c r="L632" s="152" t="s">
        <v>834</v>
      </c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</row>
    <row r="633" spans="1:29" ht="13.2">
      <c r="A633" s="152"/>
      <c r="B633" s="89"/>
      <c r="C633" s="153" t="str">
        <f t="shared" ca="1" si="12"/>
        <v>OK</v>
      </c>
      <c r="D633" s="89" t="s">
        <v>682</v>
      </c>
      <c r="E633" s="162">
        <v>47.12</v>
      </c>
      <c r="F633" s="152">
        <v>24851</v>
      </c>
      <c r="G633" s="163">
        <v>45870</v>
      </c>
      <c r="H633" s="164">
        <v>45910</v>
      </c>
      <c r="I633" s="152" t="s">
        <v>1051</v>
      </c>
      <c r="J633" s="152" t="s">
        <v>1005</v>
      </c>
      <c r="K633" s="150"/>
      <c r="L633" s="152" t="s">
        <v>682</v>
      </c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</row>
    <row r="634" spans="1:29" ht="13.2">
      <c r="A634" s="152"/>
      <c r="B634" s="89"/>
      <c r="C634" s="153" t="str">
        <f t="shared" ca="1" si="12"/>
        <v>OK</v>
      </c>
      <c r="D634" s="118" t="s">
        <v>365</v>
      </c>
      <c r="E634" s="162">
        <v>47.12</v>
      </c>
      <c r="F634" s="152">
        <v>24851</v>
      </c>
      <c r="G634" s="163">
        <v>45870</v>
      </c>
      <c r="H634" s="164">
        <v>45910</v>
      </c>
      <c r="I634" s="152" t="s">
        <v>1051</v>
      </c>
      <c r="J634" s="152" t="s">
        <v>1005</v>
      </c>
      <c r="K634" s="150"/>
      <c r="L634" s="152" t="s">
        <v>1053</v>
      </c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</row>
    <row r="635" spans="1:29" ht="13.2">
      <c r="A635" s="152"/>
      <c r="B635" s="89"/>
      <c r="C635" s="153" t="str">
        <f t="shared" ca="1" si="12"/>
        <v>OK</v>
      </c>
      <c r="D635" s="89" t="s">
        <v>566</v>
      </c>
      <c r="E635" s="162">
        <v>47.12</v>
      </c>
      <c r="F635" s="152">
        <v>24851</v>
      </c>
      <c r="G635" s="163">
        <v>45870</v>
      </c>
      <c r="H635" s="164">
        <v>45910</v>
      </c>
      <c r="I635" s="152" t="s">
        <v>1051</v>
      </c>
      <c r="J635" s="152" t="s">
        <v>1005</v>
      </c>
      <c r="K635" s="150"/>
      <c r="L635" s="152" t="s">
        <v>566</v>
      </c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</row>
    <row r="636" spans="1:29" ht="13.2">
      <c r="A636" s="152"/>
      <c r="B636" s="89"/>
      <c r="C636" s="153" t="str">
        <f t="shared" ca="1" si="12"/>
        <v>OK</v>
      </c>
      <c r="D636" s="89" t="s">
        <v>696</v>
      </c>
      <c r="E636" s="162">
        <v>47.12</v>
      </c>
      <c r="F636" s="152">
        <v>24851</v>
      </c>
      <c r="G636" s="163">
        <v>45870</v>
      </c>
      <c r="H636" s="164">
        <v>45910</v>
      </c>
      <c r="I636" s="152" t="s">
        <v>1051</v>
      </c>
      <c r="J636" s="152" t="s">
        <v>1005</v>
      </c>
      <c r="K636" s="150"/>
      <c r="L636" s="152" t="s">
        <v>696</v>
      </c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</row>
    <row r="637" spans="1:29" ht="13.2">
      <c r="A637" s="152"/>
      <c r="B637" s="89"/>
      <c r="C637" s="153" t="str">
        <f t="shared" ca="1" si="12"/>
        <v>OK</v>
      </c>
      <c r="D637" s="89" t="s">
        <v>1054</v>
      </c>
      <c r="E637" s="162">
        <v>47.12</v>
      </c>
      <c r="F637" s="152">
        <v>24851</v>
      </c>
      <c r="G637" s="163">
        <v>45870</v>
      </c>
      <c r="H637" s="164">
        <v>45910</v>
      </c>
      <c r="I637" s="152" t="s">
        <v>1051</v>
      </c>
      <c r="J637" s="152" t="s">
        <v>1005</v>
      </c>
      <c r="K637" s="150"/>
      <c r="L637" s="152" t="s">
        <v>1054</v>
      </c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</row>
    <row r="638" spans="1:29" ht="13.2">
      <c r="A638" s="152"/>
      <c r="B638" s="89"/>
      <c r="C638" s="153" t="str">
        <f t="shared" ca="1" si="12"/>
        <v>OK</v>
      </c>
      <c r="D638" s="89" t="s">
        <v>1055</v>
      </c>
      <c r="E638" s="162">
        <v>47.12</v>
      </c>
      <c r="F638" s="152">
        <v>24851</v>
      </c>
      <c r="G638" s="163">
        <v>45870</v>
      </c>
      <c r="H638" s="164">
        <v>45910</v>
      </c>
      <c r="I638" s="152" t="s">
        <v>1051</v>
      </c>
      <c r="J638" s="152" t="s">
        <v>1005</v>
      </c>
      <c r="K638" s="150"/>
      <c r="L638" s="152" t="s">
        <v>1055</v>
      </c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</row>
    <row r="639" spans="1:29" ht="13.2">
      <c r="A639" s="152"/>
      <c r="B639" s="89"/>
      <c r="C639" s="153" t="str">
        <f t="shared" ca="1" si="12"/>
        <v>OK</v>
      </c>
      <c r="D639" s="118" t="s">
        <v>547</v>
      </c>
      <c r="E639" s="162">
        <v>47.12</v>
      </c>
      <c r="F639" s="152">
        <v>24851</v>
      </c>
      <c r="G639" s="163">
        <v>45870</v>
      </c>
      <c r="H639" s="164">
        <v>45910</v>
      </c>
      <c r="I639" s="152" t="s">
        <v>1051</v>
      </c>
      <c r="J639" s="152" t="s">
        <v>1005</v>
      </c>
      <c r="K639" s="150"/>
      <c r="L639" s="152" t="s">
        <v>1056</v>
      </c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</row>
    <row r="640" spans="1:29" ht="13.2">
      <c r="A640" s="152"/>
      <c r="B640" s="89"/>
      <c r="C640" s="153" t="str">
        <f t="shared" ca="1" si="12"/>
        <v>OK</v>
      </c>
      <c r="D640" s="118" t="s">
        <v>472</v>
      </c>
      <c r="E640" s="162">
        <v>47.12</v>
      </c>
      <c r="F640" s="152">
        <v>24851</v>
      </c>
      <c r="G640" s="163">
        <v>45870</v>
      </c>
      <c r="H640" s="164">
        <v>45910</v>
      </c>
      <c r="I640" s="152" t="s">
        <v>1051</v>
      </c>
      <c r="J640" s="152" t="s">
        <v>1005</v>
      </c>
      <c r="K640" s="150"/>
      <c r="L640" s="152" t="s">
        <v>1057</v>
      </c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</row>
    <row r="641" spans="1:29" ht="13.2">
      <c r="A641" s="152"/>
      <c r="B641" s="89"/>
      <c r="C641" s="153" t="str">
        <f t="shared" ca="1" si="12"/>
        <v>OK</v>
      </c>
      <c r="D641" s="89" t="s">
        <v>685</v>
      </c>
      <c r="E641" s="162">
        <v>47.12</v>
      </c>
      <c r="F641" s="152">
        <v>24851</v>
      </c>
      <c r="G641" s="163">
        <v>45870</v>
      </c>
      <c r="H641" s="164">
        <v>45910</v>
      </c>
      <c r="I641" s="152" t="s">
        <v>1051</v>
      </c>
      <c r="J641" s="152" t="s">
        <v>1005</v>
      </c>
      <c r="K641" s="150"/>
      <c r="L641" s="152" t="s">
        <v>685</v>
      </c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</row>
    <row r="642" spans="1:29" ht="13.2">
      <c r="A642" s="152"/>
      <c r="B642" s="89"/>
      <c r="C642" s="153" t="str">
        <f t="shared" ca="1" si="12"/>
        <v>OK</v>
      </c>
      <c r="D642" s="118" t="s">
        <v>360</v>
      </c>
      <c r="E642" s="162">
        <v>47.12</v>
      </c>
      <c r="F642" s="152">
        <v>24851</v>
      </c>
      <c r="G642" s="163">
        <v>45870</v>
      </c>
      <c r="H642" s="164">
        <v>45910</v>
      </c>
      <c r="I642" s="152" t="s">
        <v>1051</v>
      </c>
      <c r="J642" s="152" t="s">
        <v>1005</v>
      </c>
      <c r="K642" s="150"/>
      <c r="L642" s="152" t="s">
        <v>1052</v>
      </c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</row>
    <row r="643" spans="1:29" ht="13.2">
      <c r="A643" s="152"/>
      <c r="B643" s="89"/>
      <c r="C643" s="153" t="str">
        <f t="shared" ca="1" si="12"/>
        <v>OK</v>
      </c>
      <c r="D643" s="118" t="s">
        <v>564</v>
      </c>
      <c r="E643" s="162">
        <v>47.12</v>
      </c>
      <c r="F643" s="152">
        <v>24851</v>
      </c>
      <c r="G643" s="163">
        <v>45870</v>
      </c>
      <c r="H643" s="164">
        <v>45910</v>
      </c>
      <c r="I643" s="152" t="s">
        <v>1051</v>
      </c>
      <c r="J643" s="152" t="s">
        <v>1005</v>
      </c>
      <c r="K643" s="150"/>
      <c r="L643" s="152" t="s">
        <v>1058</v>
      </c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</row>
    <row r="644" spans="1:29" ht="13.2">
      <c r="A644" s="152"/>
      <c r="B644" s="89"/>
      <c r="C644" s="153" t="str">
        <f t="shared" ca="1" si="12"/>
        <v>OK</v>
      </c>
      <c r="D644" s="89" t="s">
        <v>687</v>
      </c>
      <c r="E644" s="162">
        <v>47.12</v>
      </c>
      <c r="F644" s="152">
        <v>24851</v>
      </c>
      <c r="G644" s="163">
        <v>45870</v>
      </c>
      <c r="H644" s="164">
        <v>45910</v>
      </c>
      <c r="I644" s="152" t="s">
        <v>1051</v>
      </c>
      <c r="J644" s="152" t="s">
        <v>1005</v>
      </c>
      <c r="K644" s="150"/>
      <c r="L644" s="152" t="s">
        <v>687</v>
      </c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</row>
    <row r="645" spans="1:29" ht="13.2">
      <c r="A645" s="152"/>
      <c r="B645" s="89"/>
      <c r="C645" s="153" t="str">
        <f t="shared" ca="1" si="12"/>
        <v>OK</v>
      </c>
      <c r="D645" s="89" t="s">
        <v>948</v>
      </c>
      <c r="E645" s="162">
        <v>47.12</v>
      </c>
      <c r="F645" s="152">
        <v>24851</v>
      </c>
      <c r="G645" s="163">
        <v>45870</v>
      </c>
      <c r="H645" s="164">
        <v>45910</v>
      </c>
      <c r="I645" s="152" t="s">
        <v>1051</v>
      </c>
      <c r="J645" s="152" t="s">
        <v>1005</v>
      </c>
      <c r="K645" s="150"/>
      <c r="L645" s="152" t="s">
        <v>948</v>
      </c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</row>
    <row r="646" spans="1:29" ht="13.2">
      <c r="A646" s="152"/>
      <c r="B646" s="89"/>
      <c r="C646" s="153" t="str">
        <f t="shared" ca="1" si="12"/>
        <v>OK</v>
      </c>
      <c r="D646" s="89" t="s">
        <v>539</v>
      </c>
      <c r="E646" s="162">
        <v>47.12</v>
      </c>
      <c r="F646" s="152">
        <v>24851</v>
      </c>
      <c r="G646" s="163">
        <v>45870</v>
      </c>
      <c r="H646" s="164">
        <v>45910</v>
      </c>
      <c r="I646" s="152" t="s">
        <v>1051</v>
      </c>
      <c r="J646" s="152" t="s">
        <v>1005</v>
      </c>
      <c r="K646" s="150"/>
      <c r="L646" s="152" t="s">
        <v>539</v>
      </c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</row>
    <row r="647" spans="1:29" ht="13.2">
      <c r="A647" s="152"/>
      <c r="B647" s="89"/>
      <c r="C647" s="153" t="str">
        <f t="shared" ca="1" si="12"/>
        <v>OK</v>
      </c>
      <c r="D647" s="89" t="s">
        <v>927</v>
      </c>
      <c r="E647" s="162">
        <v>47.12</v>
      </c>
      <c r="F647" s="152">
        <v>24851</v>
      </c>
      <c r="G647" s="163">
        <v>45870</v>
      </c>
      <c r="H647" s="164">
        <v>45910</v>
      </c>
      <c r="I647" s="152" t="s">
        <v>1051</v>
      </c>
      <c r="J647" s="152" t="s">
        <v>1005</v>
      </c>
      <c r="K647" s="150"/>
      <c r="L647" s="152" t="s">
        <v>927</v>
      </c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</row>
    <row r="648" spans="1:29" ht="13.2">
      <c r="A648" s="152"/>
      <c r="B648" s="89"/>
      <c r="C648" s="153" t="str">
        <f t="shared" ca="1" si="12"/>
        <v>OK</v>
      </c>
      <c r="D648" s="89" t="s">
        <v>918</v>
      </c>
      <c r="E648" s="162">
        <v>47.12</v>
      </c>
      <c r="F648" s="152">
        <v>24851</v>
      </c>
      <c r="G648" s="163">
        <v>45870</v>
      </c>
      <c r="H648" s="164">
        <v>45910</v>
      </c>
      <c r="I648" s="152" t="s">
        <v>1051</v>
      </c>
      <c r="J648" s="152" t="s">
        <v>1005</v>
      </c>
      <c r="K648" s="150"/>
      <c r="L648" s="152" t="s">
        <v>918</v>
      </c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</row>
    <row r="649" spans="1:29" ht="13.2">
      <c r="A649" s="152"/>
      <c r="B649" s="89"/>
      <c r="C649" s="153" t="str">
        <f t="shared" ca="1" si="12"/>
        <v>OK</v>
      </c>
      <c r="D649" s="89" t="s">
        <v>834</v>
      </c>
      <c r="E649" s="162">
        <v>47.12</v>
      </c>
      <c r="F649" s="152">
        <v>24851</v>
      </c>
      <c r="G649" s="163">
        <v>45870</v>
      </c>
      <c r="H649" s="164">
        <v>45910</v>
      </c>
      <c r="I649" s="152" t="s">
        <v>1051</v>
      </c>
      <c r="J649" s="152" t="s">
        <v>1005</v>
      </c>
      <c r="K649" s="150"/>
      <c r="L649" s="152" t="s">
        <v>834</v>
      </c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</row>
    <row r="650" spans="1:29" ht="13.2">
      <c r="A650" s="152"/>
      <c r="B650" s="89"/>
      <c r="C650" s="153" t="str">
        <f t="shared" ca="1" si="12"/>
        <v>OK</v>
      </c>
      <c r="D650" s="89" t="s">
        <v>682</v>
      </c>
      <c r="E650" s="162">
        <v>47.12</v>
      </c>
      <c r="F650" s="152">
        <v>24851</v>
      </c>
      <c r="G650" s="163">
        <v>45870</v>
      </c>
      <c r="H650" s="164">
        <v>45910</v>
      </c>
      <c r="I650" s="152" t="s">
        <v>1051</v>
      </c>
      <c r="J650" s="152" t="s">
        <v>1005</v>
      </c>
      <c r="K650" s="150"/>
      <c r="L650" s="152" t="s">
        <v>682</v>
      </c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</row>
    <row r="651" spans="1:29" ht="13.2">
      <c r="A651" s="152"/>
      <c r="B651" s="89"/>
      <c r="C651" s="153" t="str">
        <f t="shared" ca="1" si="12"/>
        <v>OK</v>
      </c>
      <c r="D651" s="118" t="s">
        <v>365</v>
      </c>
      <c r="E651" s="162">
        <v>47.12</v>
      </c>
      <c r="F651" s="152">
        <v>24851</v>
      </c>
      <c r="G651" s="163">
        <v>45870</v>
      </c>
      <c r="H651" s="164">
        <v>45910</v>
      </c>
      <c r="I651" s="152" t="s">
        <v>1051</v>
      </c>
      <c r="J651" s="152" t="s">
        <v>1005</v>
      </c>
      <c r="K651" s="150"/>
      <c r="L651" s="152" t="s">
        <v>1053</v>
      </c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</row>
    <row r="652" spans="1:29" ht="13.2">
      <c r="A652" s="152"/>
      <c r="B652" s="89"/>
      <c r="C652" s="153" t="str">
        <f t="shared" ca="1" si="12"/>
        <v>OK</v>
      </c>
      <c r="D652" s="89" t="s">
        <v>566</v>
      </c>
      <c r="E652" s="162">
        <v>47.12</v>
      </c>
      <c r="F652" s="152">
        <v>24851</v>
      </c>
      <c r="G652" s="163">
        <v>45870</v>
      </c>
      <c r="H652" s="164">
        <v>45910</v>
      </c>
      <c r="I652" s="152" t="s">
        <v>1051</v>
      </c>
      <c r="J652" s="152" t="s">
        <v>1005</v>
      </c>
      <c r="K652" s="150"/>
      <c r="L652" s="152" t="s">
        <v>566</v>
      </c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</row>
    <row r="653" spans="1:29" ht="13.2">
      <c r="A653" s="152"/>
      <c r="B653" s="89"/>
      <c r="C653" s="153" t="str">
        <f t="shared" ca="1" si="12"/>
        <v>OK</v>
      </c>
      <c r="D653" s="89" t="s">
        <v>1054</v>
      </c>
      <c r="E653" s="162">
        <v>47.12</v>
      </c>
      <c r="F653" s="152">
        <v>24851</v>
      </c>
      <c r="G653" s="163">
        <v>45870</v>
      </c>
      <c r="H653" s="164">
        <v>45910</v>
      </c>
      <c r="I653" s="152" t="s">
        <v>1051</v>
      </c>
      <c r="J653" s="152" t="s">
        <v>1005</v>
      </c>
      <c r="K653" s="150"/>
      <c r="L653" s="152" t="s">
        <v>1054</v>
      </c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</row>
    <row r="654" spans="1:29" ht="13.2">
      <c r="A654" s="152"/>
      <c r="B654" s="89"/>
      <c r="C654" s="153" t="str">
        <f t="shared" ca="1" si="12"/>
        <v>OK</v>
      </c>
      <c r="D654" s="89" t="s">
        <v>964</v>
      </c>
      <c r="E654" s="162">
        <v>47.12</v>
      </c>
      <c r="F654" s="152">
        <v>24851</v>
      </c>
      <c r="G654" s="163">
        <v>45870</v>
      </c>
      <c r="H654" s="164">
        <v>45910</v>
      </c>
      <c r="I654" s="152" t="s">
        <v>1051</v>
      </c>
      <c r="J654" s="152" t="s">
        <v>1005</v>
      </c>
      <c r="K654" s="150"/>
      <c r="L654" s="152" t="s">
        <v>964</v>
      </c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</row>
    <row r="655" spans="1:29" ht="13.2">
      <c r="A655" s="152"/>
      <c r="B655" s="89"/>
      <c r="C655" s="153" t="str">
        <f t="shared" ca="1" si="12"/>
        <v>OK</v>
      </c>
      <c r="D655" s="118" t="s">
        <v>472</v>
      </c>
      <c r="E655" s="162">
        <v>47.12</v>
      </c>
      <c r="F655" s="152">
        <v>24851</v>
      </c>
      <c r="G655" s="163">
        <v>45870</v>
      </c>
      <c r="H655" s="164">
        <v>45910</v>
      </c>
      <c r="I655" s="152" t="s">
        <v>1051</v>
      </c>
      <c r="J655" s="152" t="s">
        <v>1005</v>
      </c>
      <c r="K655" s="150"/>
      <c r="L655" s="152" t="s">
        <v>1057</v>
      </c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</row>
    <row r="656" spans="1:29" ht="13.2">
      <c r="A656" s="152"/>
      <c r="B656" s="89"/>
      <c r="C656" s="153" t="str">
        <f t="shared" ca="1" si="12"/>
        <v>OK</v>
      </c>
      <c r="D656" s="89" t="s">
        <v>685</v>
      </c>
      <c r="E656" s="162">
        <v>47.12</v>
      </c>
      <c r="F656" s="152">
        <v>24851</v>
      </c>
      <c r="G656" s="163">
        <v>45870</v>
      </c>
      <c r="H656" s="164">
        <v>45910</v>
      </c>
      <c r="I656" s="152" t="s">
        <v>1051</v>
      </c>
      <c r="J656" s="152" t="s">
        <v>1005</v>
      </c>
      <c r="K656" s="150"/>
      <c r="L656" s="152" t="s">
        <v>685</v>
      </c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</row>
    <row r="657" spans="1:29" ht="13.2">
      <c r="A657" s="152"/>
      <c r="B657" s="89"/>
      <c r="C657" s="153" t="str">
        <f t="shared" ca="1" si="12"/>
        <v>OK</v>
      </c>
      <c r="D657" s="118" t="s">
        <v>360</v>
      </c>
      <c r="E657" s="162">
        <v>90</v>
      </c>
      <c r="F657" s="152">
        <v>24851</v>
      </c>
      <c r="G657" s="163">
        <v>45870</v>
      </c>
      <c r="H657" s="164">
        <v>45910</v>
      </c>
      <c r="I657" s="152" t="s">
        <v>1051</v>
      </c>
      <c r="J657" s="152" t="s">
        <v>1005</v>
      </c>
      <c r="K657" s="150"/>
      <c r="L657" s="152" t="s">
        <v>1052</v>
      </c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</row>
    <row r="658" spans="1:29" ht="13.2">
      <c r="A658" s="152"/>
      <c r="B658" s="89"/>
      <c r="C658" s="153" t="str">
        <f t="shared" ca="1" si="12"/>
        <v>OK</v>
      </c>
      <c r="D658" s="89" t="s">
        <v>927</v>
      </c>
      <c r="E658" s="162">
        <v>90</v>
      </c>
      <c r="F658" s="152">
        <v>24851</v>
      </c>
      <c r="G658" s="163">
        <v>45870</v>
      </c>
      <c r="H658" s="164">
        <v>45910</v>
      </c>
      <c r="I658" s="152" t="s">
        <v>1051</v>
      </c>
      <c r="J658" s="152" t="s">
        <v>1005</v>
      </c>
      <c r="K658" s="150"/>
      <c r="L658" s="152" t="s">
        <v>927</v>
      </c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</row>
    <row r="659" spans="1:29" ht="13.2">
      <c r="A659" s="152"/>
      <c r="B659" s="89"/>
      <c r="C659" s="153" t="str">
        <f t="shared" ca="1" si="12"/>
        <v>OK</v>
      </c>
      <c r="D659" s="118" t="s">
        <v>233</v>
      </c>
      <c r="E659" s="162">
        <v>90</v>
      </c>
      <c r="F659" s="152">
        <v>24851</v>
      </c>
      <c r="G659" s="163">
        <v>45870</v>
      </c>
      <c r="H659" s="164">
        <v>45910</v>
      </c>
      <c r="I659" s="152" t="s">
        <v>1051</v>
      </c>
      <c r="J659" s="152" t="s">
        <v>1005</v>
      </c>
      <c r="K659" s="150"/>
      <c r="L659" s="152" t="s">
        <v>1025</v>
      </c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</row>
    <row r="660" spans="1:29" ht="13.2">
      <c r="A660" s="152"/>
      <c r="B660" s="89"/>
      <c r="C660" s="153" t="str">
        <f t="shared" ca="1" si="12"/>
        <v>OK</v>
      </c>
      <c r="D660" s="118" t="s">
        <v>472</v>
      </c>
      <c r="E660" s="162">
        <v>90</v>
      </c>
      <c r="F660" s="152">
        <v>24851</v>
      </c>
      <c r="G660" s="163">
        <v>45870</v>
      </c>
      <c r="H660" s="164">
        <v>45910</v>
      </c>
      <c r="I660" s="152" t="s">
        <v>1051</v>
      </c>
      <c r="J660" s="152" t="s">
        <v>1005</v>
      </c>
      <c r="K660" s="150"/>
      <c r="L660" s="152" t="s">
        <v>1057</v>
      </c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</row>
    <row r="661" spans="1:29" ht="13.2">
      <c r="A661" s="152"/>
      <c r="B661" s="89"/>
      <c r="C661" s="153" t="str">
        <f t="shared" ca="1" si="12"/>
        <v>OK</v>
      </c>
      <c r="D661" s="89" t="s">
        <v>685</v>
      </c>
      <c r="E661" s="162">
        <v>90</v>
      </c>
      <c r="F661" s="152">
        <v>24851</v>
      </c>
      <c r="G661" s="163">
        <v>45870</v>
      </c>
      <c r="H661" s="164">
        <v>45910</v>
      </c>
      <c r="I661" s="152" t="s">
        <v>1051</v>
      </c>
      <c r="J661" s="152" t="s">
        <v>1005</v>
      </c>
      <c r="K661" s="150"/>
      <c r="L661" s="152" t="s">
        <v>685</v>
      </c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</row>
    <row r="662" spans="1:29" ht="13.2">
      <c r="A662" s="152"/>
      <c r="B662" s="89"/>
      <c r="C662" s="153" t="str">
        <f t="shared" ca="1" si="12"/>
        <v>OK</v>
      </c>
      <c r="D662" s="118" t="s">
        <v>360</v>
      </c>
      <c r="E662" s="162">
        <v>94.18</v>
      </c>
      <c r="F662" s="152">
        <v>24851</v>
      </c>
      <c r="G662" s="163">
        <v>45870</v>
      </c>
      <c r="H662" s="164">
        <v>45910</v>
      </c>
      <c r="I662" s="152" t="s">
        <v>1051</v>
      </c>
      <c r="J662" s="152" t="s">
        <v>1005</v>
      </c>
      <c r="K662" s="150"/>
      <c r="L662" s="152" t="s">
        <v>1052</v>
      </c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</row>
    <row r="663" spans="1:29" ht="13.2">
      <c r="A663" s="152"/>
      <c r="B663" s="89"/>
      <c r="C663" s="153" t="str">
        <f t="shared" ca="1" si="12"/>
        <v>OK</v>
      </c>
      <c r="D663" s="89" t="s">
        <v>927</v>
      </c>
      <c r="E663" s="162">
        <v>94.18</v>
      </c>
      <c r="F663" s="152">
        <v>24851</v>
      </c>
      <c r="G663" s="163">
        <v>45870</v>
      </c>
      <c r="H663" s="164">
        <v>45910</v>
      </c>
      <c r="I663" s="152" t="s">
        <v>1051</v>
      </c>
      <c r="J663" s="152" t="s">
        <v>1005</v>
      </c>
      <c r="K663" s="150"/>
      <c r="L663" s="152" t="s">
        <v>927</v>
      </c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</row>
    <row r="664" spans="1:29" ht="13.2">
      <c r="A664" s="152"/>
      <c r="B664" s="89"/>
      <c r="C664" s="153" t="str">
        <f t="shared" ca="1" si="12"/>
        <v>OK</v>
      </c>
      <c r="D664" s="89" t="s">
        <v>834</v>
      </c>
      <c r="E664" s="162">
        <v>94.18</v>
      </c>
      <c r="F664" s="152">
        <v>24851</v>
      </c>
      <c r="G664" s="163">
        <v>45870</v>
      </c>
      <c r="H664" s="164">
        <v>45910</v>
      </c>
      <c r="I664" s="152" t="s">
        <v>1051</v>
      </c>
      <c r="J664" s="152" t="s">
        <v>1005</v>
      </c>
      <c r="K664" s="150"/>
      <c r="L664" s="152" t="s">
        <v>834</v>
      </c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</row>
    <row r="665" spans="1:29" ht="13.2">
      <c r="A665" s="152"/>
      <c r="B665" s="89"/>
      <c r="C665" s="153" t="str">
        <f t="shared" ca="1" si="12"/>
        <v>OK</v>
      </c>
      <c r="D665" s="89" t="s">
        <v>682</v>
      </c>
      <c r="E665" s="162">
        <v>94.18</v>
      </c>
      <c r="F665" s="152">
        <v>24851</v>
      </c>
      <c r="G665" s="163">
        <v>45870</v>
      </c>
      <c r="H665" s="164">
        <v>45910</v>
      </c>
      <c r="I665" s="152" t="s">
        <v>1051</v>
      </c>
      <c r="J665" s="152" t="s">
        <v>1005</v>
      </c>
      <c r="K665" s="150"/>
      <c r="L665" s="152" t="s">
        <v>682</v>
      </c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</row>
    <row r="666" spans="1:29" ht="13.2">
      <c r="A666" s="152"/>
      <c r="B666" s="89"/>
      <c r="C666" s="153" t="str">
        <f t="shared" ca="1" si="12"/>
        <v>OK</v>
      </c>
      <c r="D666" s="118" t="s">
        <v>365</v>
      </c>
      <c r="E666" s="162">
        <v>94.18</v>
      </c>
      <c r="F666" s="152">
        <v>24851</v>
      </c>
      <c r="G666" s="163">
        <v>45870</v>
      </c>
      <c r="H666" s="164">
        <v>45910</v>
      </c>
      <c r="I666" s="152" t="s">
        <v>1051</v>
      </c>
      <c r="J666" s="152" t="s">
        <v>1005</v>
      </c>
      <c r="K666" s="150"/>
      <c r="L666" s="152" t="s">
        <v>1053</v>
      </c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</row>
    <row r="667" spans="1:29" ht="13.2">
      <c r="A667" s="152"/>
      <c r="B667" s="89"/>
      <c r="C667" s="153" t="str">
        <f t="shared" ca="1" si="12"/>
        <v>OK</v>
      </c>
      <c r="D667" s="89" t="s">
        <v>566</v>
      </c>
      <c r="E667" s="162">
        <v>94.18</v>
      </c>
      <c r="F667" s="152">
        <v>24851</v>
      </c>
      <c r="G667" s="163">
        <v>45870</v>
      </c>
      <c r="H667" s="164">
        <v>45910</v>
      </c>
      <c r="I667" s="152" t="s">
        <v>1051</v>
      </c>
      <c r="J667" s="152" t="s">
        <v>1005</v>
      </c>
      <c r="K667" s="150"/>
      <c r="L667" s="152" t="s">
        <v>566</v>
      </c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</row>
    <row r="668" spans="1:29" ht="13.2">
      <c r="A668" s="152"/>
      <c r="B668" s="89"/>
      <c r="C668" s="153" t="str">
        <f t="shared" ca="1" si="12"/>
        <v>OK</v>
      </c>
      <c r="D668" s="118" t="s">
        <v>472</v>
      </c>
      <c r="E668" s="162">
        <v>94.18</v>
      </c>
      <c r="F668" s="152">
        <v>24851</v>
      </c>
      <c r="G668" s="163">
        <v>45870</v>
      </c>
      <c r="H668" s="164">
        <v>45910</v>
      </c>
      <c r="I668" s="152" t="s">
        <v>1051</v>
      </c>
      <c r="J668" s="152" t="s">
        <v>1005</v>
      </c>
      <c r="K668" s="150"/>
      <c r="L668" s="152" t="s">
        <v>1057</v>
      </c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</row>
    <row r="669" spans="1:29" ht="13.2">
      <c r="A669" s="152"/>
      <c r="B669" s="89"/>
      <c r="C669" s="153" t="str">
        <f t="shared" ca="1" si="12"/>
        <v>OK</v>
      </c>
      <c r="D669" s="89" t="s">
        <v>685</v>
      </c>
      <c r="E669" s="162">
        <v>94.18</v>
      </c>
      <c r="F669" s="152">
        <v>24851</v>
      </c>
      <c r="G669" s="163">
        <v>45870</v>
      </c>
      <c r="H669" s="164">
        <v>45910</v>
      </c>
      <c r="I669" s="152" t="s">
        <v>1051</v>
      </c>
      <c r="J669" s="152" t="s">
        <v>1005</v>
      </c>
      <c r="K669" s="150"/>
      <c r="L669" s="152" t="s">
        <v>685</v>
      </c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</row>
    <row r="670" spans="1:29" ht="13.2">
      <c r="A670" s="152"/>
      <c r="B670" s="89"/>
      <c r="C670" s="153" t="str">
        <f t="shared" ca="1" si="12"/>
        <v>OK</v>
      </c>
      <c r="D670" s="118" t="s">
        <v>360</v>
      </c>
      <c r="E670" s="162">
        <v>12.54</v>
      </c>
      <c r="F670" s="152">
        <v>24851</v>
      </c>
      <c r="G670" s="163">
        <v>45870</v>
      </c>
      <c r="H670" s="164">
        <v>45910</v>
      </c>
      <c r="I670" s="152" t="s">
        <v>1051</v>
      </c>
      <c r="J670" s="152" t="s">
        <v>1005</v>
      </c>
      <c r="K670" s="150"/>
      <c r="L670" s="152" t="s">
        <v>1052</v>
      </c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</row>
    <row r="671" spans="1:29" ht="13.2">
      <c r="A671" s="152"/>
      <c r="B671" s="89"/>
      <c r="C671" s="153" t="str">
        <f t="shared" ca="1" si="12"/>
        <v>OK</v>
      </c>
      <c r="D671" s="89" t="s">
        <v>927</v>
      </c>
      <c r="E671" s="162">
        <v>12.54</v>
      </c>
      <c r="F671" s="152">
        <v>24851</v>
      </c>
      <c r="G671" s="163">
        <v>45870</v>
      </c>
      <c r="H671" s="164">
        <v>45910</v>
      </c>
      <c r="I671" s="152" t="s">
        <v>1051</v>
      </c>
      <c r="J671" s="152" t="s">
        <v>1005</v>
      </c>
      <c r="K671" s="150"/>
      <c r="L671" s="152" t="s">
        <v>927</v>
      </c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</row>
    <row r="672" spans="1:29" ht="13.2">
      <c r="A672" s="152"/>
      <c r="B672" s="89"/>
      <c r="C672" s="153" t="str">
        <f t="shared" ca="1" si="12"/>
        <v>OK</v>
      </c>
      <c r="D672" s="118" t="s">
        <v>233</v>
      </c>
      <c r="E672" s="162">
        <v>12.54</v>
      </c>
      <c r="F672" s="152">
        <v>24851</v>
      </c>
      <c r="G672" s="163">
        <v>45870</v>
      </c>
      <c r="H672" s="164">
        <v>45910</v>
      </c>
      <c r="I672" s="152" t="s">
        <v>1051</v>
      </c>
      <c r="J672" s="152" t="s">
        <v>1005</v>
      </c>
      <c r="K672" s="150"/>
      <c r="L672" s="152" t="s">
        <v>1025</v>
      </c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</row>
    <row r="673" spans="1:29" ht="13.2">
      <c r="A673" s="152"/>
      <c r="B673" s="89"/>
      <c r="C673" s="153" t="str">
        <f t="shared" ca="1" si="12"/>
        <v>OK</v>
      </c>
      <c r="D673" s="118" t="s">
        <v>472</v>
      </c>
      <c r="E673" s="162">
        <v>12.54</v>
      </c>
      <c r="F673" s="152">
        <v>24851</v>
      </c>
      <c r="G673" s="163">
        <v>45870</v>
      </c>
      <c r="H673" s="164">
        <v>45910</v>
      </c>
      <c r="I673" s="152" t="s">
        <v>1051</v>
      </c>
      <c r="J673" s="152" t="s">
        <v>1005</v>
      </c>
      <c r="K673" s="150"/>
      <c r="L673" s="152" t="s">
        <v>1057</v>
      </c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</row>
    <row r="674" spans="1:29" ht="13.2">
      <c r="A674" s="152"/>
      <c r="B674" s="89"/>
      <c r="C674" s="153" t="str">
        <f t="shared" ca="1" si="12"/>
        <v>OK</v>
      </c>
      <c r="D674" s="89" t="s">
        <v>685</v>
      </c>
      <c r="E674" s="162">
        <v>12.54</v>
      </c>
      <c r="F674" s="152">
        <v>24851</v>
      </c>
      <c r="G674" s="163">
        <v>45870</v>
      </c>
      <c r="H674" s="164">
        <v>45910</v>
      </c>
      <c r="I674" s="152" t="s">
        <v>1051</v>
      </c>
      <c r="J674" s="152" t="s">
        <v>1005</v>
      </c>
      <c r="K674" s="150"/>
      <c r="L674" s="152" t="s">
        <v>685</v>
      </c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</row>
    <row r="675" spans="1:29" ht="13.2">
      <c r="A675" s="152"/>
      <c r="B675" s="89"/>
      <c r="C675" s="153" t="str">
        <f t="shared" ca="1" si="12"/>
        <v>OK</v>
      </c>
      <c r="D675" s="118" t="s">
        <v>360</v>
      </c>
      <c r="E675" s="162">
        <v>14.12</v>
      </c>
      <c r="F675" s="152">
        <v>24851</v>
      </c>
      <c r="G675" s="163">
        <v>45870</v>
      </c>
      <c r="H675" s="164">
        <v>45910</v>
      </c>
      <c r="I675" s="152" t="s">
        <v>1051</v>
      </c>
      <c r="J675" s="152" t="s">
        <v>1005</v>
      </c>
      <c r="K675" s="150"/>
      <c r="L675" s="152" t="s">
        <v>1052</v>
      </c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</row>
    <row r="676" spans="1:29" ht="13.2">
      <c r="A676" s="152"/>
      <c r="B676" s="89"/>
      <c r="C676" s="153" t="str">
        <f t="shared" ca="1" si="12"/>
        <v>OK</v>
      </c>
      <c r="D676" s="118" t="s">
        <v>233</v>
      </c>
      <c r="E676" s="162">
        <v>14.12</v>
      </c>
      <c r="F676" s="152">
        <v>24851</v>
      </c>
      <c r="G676" s="163">
        <v>45870</v>
      </c>
      <c r="H676" s="164">
        <v>45910</v>
      </c>
      <c r="I676" s="152" t="s">
        <v>1051</v>
      </c>
      <c r="J676" s="152" t="s">
        <v>1005</v>
      </c>
      <c r="K676" s="150"/>
      <c r="L676" s="152" t="s">
        <v>1025</v>
      </c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</row>
    <row r="677" spans="1:29" ht="13.2">
      <c r="A677" s="152"/>
      <c r="B677" s="89"/>
      <c r="C677" s="153" t="str">
        <f t="shared" ca="1" si="12"/>
        <v>OK</v>
      </c>
      <c r="D677" s="118" t="s">
        <v>472</v>
      </c>
      <c r="E677" s="162">
        <v>14.12</v>
      </c>
      <c r="F677" s="152">
        <v>24851</v>
      </c>
      <c r="G677" s="163">
        <v>45870</v>
      </c>
      <c r="H677" s="164">
        <v>45910</v>
      </c>
      <c r="I677" s="152" t="s">
        <v>1051</v>
      </c>
      <c r="J677" s="152" t="s">
        <v>1005</v>
      </c>
      <c r="K677" s="150"/>
      <c r="L677" s="152" t="s">
        <v>1057</v>
      </c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</row>
    <row r="678" spans="1:29" ht="12" customHeight="1">
      <c r="A678" s="152"/>
      <c r="B678" s="89"/>
      <c r="C678" s="153" t="str">
        <f t="shared" ca="1" si="12"/>
        <v>OK</v>
      </c>
      <c r="D678" s="89" t="s">
        <v>685</v>
      </c>
      <c r="E678" s="162">
        <v>14.12</v>
      </c>
      <c r="F678" s="152">
        <v>24851</v>
      </c>
      <c r="G678" s="163">
        <v>45870</v>
      </c>
      <c r="H678" s="164">
        <v>45910</v>
      </c>
      <c r="I678" s="152" t="s">
        <v>1051</v>
      </c>
      <c r="J678" s="152" t="s">
        <v>1005</v>
      </c>
      <c r="K678" s="150"/>
      <c r="L678" s="152" t="s">
        <v>685</v>
      </c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</row>
    <row r="679" spans="1:29" ht="12.75" customHeight="1">
      <c r="A679" s="152"/>
      <c r="B679" s="89"/>
      <c r="C679" s="153" t="str">
        <f t="shared" ca="1" si="12"/>
        <v>OK</v>
      </c>
      <c r="D679" s="118" t="s">
        <v>360</v>
      </c>
      <c r="E679" s="162">
        <v>12.54</v>
      </c>
      <c r="F679" s="152">
        <v>24851</v>
      </c>
      <c r="G679" s="163">
        <v>45870</v>
      </c>
      <c r="H679" s="164">
        <v>45910</v>
      </c>
      <c r="I679" s="152" t="s">
        <v>1051</v>
      </c>
      <c r="J679" s="152" t="s">
        <v>1005</v>
      </c>
      <c r="K679" s="150"/>
      <c r="L679" s="152" t="s">
        <v>1059</v>
      </c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</row>
    <row r="680" spans="1:29" ht="13.2">
      <c r="A680" s="152"/>
      <c r="B680" s="89"/>
      <c r="C680" s="153" t="str">
        <f t="shared" ca="1" si="12"/>
        <v>OK</v>
      </c>
      <c r="D680" s="118" t="s">
        <v>233</v>
      </c>
      <c r="E680" s="162">
        <v>12.54</v>
      </c>
      <c r="F680" s="152">
        <v>24851</v>
      </c>
      <c r="G680" s="163">
        <v>45870</v>
      </c>
      <c r="H680" s="164">
        <v>45910</v>
      </c>
      <c r="I680" s="152" t="s">
        <v>1051</v>
      </c>
      <c r="J680" s="152" t="s">
        <v>1005</v>
      </c>
      <c r="K680" s="150"/>
      <c r="L680" s="152" t="s">
        <v>1060</v>
      </c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</row>
    <row r="681" spans="1:29" ht="13.2">
      <c r="A681" s="152"/>
      <c r="B681" s="89"/>
      <c r="C681" s="153" t="str">
        <f t="shared" ca="1" si="12"/>
        <v>OK</v>
      </c>
      <c r="D681" s="118" t="s">
        <v>472</v>
      </c>
      <c r="E681" s="162">
        <v>12.54</v>
      </c>
      <c r="F681" s="152">
        <v>24851</v>
      </c>
      <c r="G681" s="163">
        <v>45870</v>
      </c>
      <c r="H681" s="164">
        <v>45910</v>
      </c>
      <c r="I681" s="152" t="s">
        <v>1051</v>
      </c>
      <c r="J681" s="152" t="s">
        <v>1005</v>
      </c>
      <c r="K681" s="150"/>
      <c r="L681" s="152" t="s">
        <v>1057</v>
      </c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</row>
    <row r="682" spans="1:29" ht="13.2">
      <c r="A682" s="152"/>
      <c r="B682" s="89"/>
      <c r="C682" s="153" t="str">
        <f t="shared" ca="1" si="12"/>
        <v>OK</v>
      </c>
      <c r="D682" s="89" t="s">
        <v>685</v>
      </c>
      <c r="E682" s="162">
        <v>12.54</v>
      </c>
      <c r="F682" s="152">
        <v>24851</v>
      </c>
      <c r="G682" s="163">
        <v>45870</v>
      </c>
      <c r="H682" s="164">
        <v>45910</v>
      </c>
      <c r="I682" s="152" t="s">
        <v>1051</v>
      </c>
      <c r="J682" s="152" t="s">
        <v>1005</v>
      </c>
      <c r="K682" s="150"/>
      <c r="L682" s="152" t="s">
        <v>685</v>
      </c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</row>
    <row r="683" spans="1:29" ht="13.2">
      <c r="A683" s="152"/>
      <c r="B683" s="89"/>
      <c r="C683" s="153" t="str">
        <f t="shared" ca="1" si="12"/>
        <v>OK</v>
      </c>
      <c r="D683" s="118" t="s">
        <v>360</v>
      </c>
      <c r="E683" s="162">
        <v>12.54</v>
      </c>
      <c r="F683" s="152">
        <v>24851</v>
      </c>
      <c r="G683" s="163">
        <v>45870</v>
      </c>
      <c r="H683" s="164">
        <v>45910</v>
      </c>
      <c r="I683" s="152" t="s">
        <v>1051</v>
      </c>
      <c r="J683" s="152" t="s">
        <v>1005</v>
      </c>
      <c r="K683" s="150"/>
      <c r="L683" s="152" t="s">
        <v>1052</v>
      </c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</row>
    <row r="684" spans="1:29" ht="13.2">
      <c r="A684" s="152"/>
      <c r="B684" s="89"/>
      <c r="C684" s="153" t="str">
        <f t="shared" ca="1" si="12"/>
        <v>OK</v>
      </c>
      <c r="D684" s="89" t="s">
        <v>927</v>
      </c>
      <c r="E684" s="162">
        <v>12.54</v>
      </c>
      <c r="F684" s="152">
        <v>24851</v>
      </c>
      <c r="G684" s="163">
        <v>45870</v>
      </c>
      <c r="H684" s="164">
        <v>45910</v>
      </c>
      <c r="I684" s="152" t="s">
        <v>1051</v>
      </c>
      <c r="J684" s="152" t="s">
        <v>1005</v>
      </c>
      <c r="K684" s="150"/>
      <c r="L684" s="152" t="s">
        <v>927</v>
      </c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</row>
    <row r="685" spans="1:29" ht="13.2">
      <c r="A685" s="152"/>
      <c r="B685" s="89"/>
      <c r="C685" s="153" t="str">
        <f t="shared" ca="1" si="12"/>
        <v>OK</v>
      </c>
      <c r="D685" s="118" t="s">
        <v>233</v>
      </c>
      <c r="E685" s="162">
        <v>12.54</v>
      </c>
      <c r="F685" s="152">
        <v>24851</v>
      </c>
      <c r="G685" s="163">
        <v>45870</v>
      </c>
      <c r="H685" s="164">
        <v>45910</v>
      </c>
      <c r="I685" s="152" t="s">
        <v>1051</v>
      </c>
      <c r="J685" s="152" t="s">
        <v>1005</v>
      </c>
      <c r="K685" s="150"/>
      <c r="L685" s="152" t="s">
        <v>1025</v>
      </c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</row>
    <row r="686" spans="1:29" ht="13.2">
      <c r="A686" s="152"/>
      <c r="B686" s="89"/>
      <c r="C686" s="153" t="str">
        <f t="shared" ca="1" si="12"/>
        <v>OK</v>
      </c>
      <c r="D686" s="118" t="s">
        <v>472</v>
      </c>
      <c r="E686" s="162">
        <v>12.54</v>
      </c>
      <c r="F686" s="152">
        <v>24851</v>
      </c>
      <c r="G686" s="163">
        <v>45870</v>
      </c>
      <c r="H686" s="164">
        <v>45910</v>
      </c>
      <c r="I686" s="152" t="s">
        <v>1051</v>
      </c>
      <c r="J686" s="152" t="s">
        <v>1005</v>
      </c>
      <c r="K686" s="150"/>
      <c r="L686" s="152" t="s">
        <v>1057</v>
      </c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</row>
    <row r="687" spans="1:29" ht="13.2">
      <c r="A687" s="152"/>
      <c r="B687" s="89"/>
      <c r="C687" s="153" t="str">
        <f t="shared" ca="1" si="12"/>
        <v>OK</v>
      </c>
      <c r="D687" s="89" t="s">
        <v>685</v>
      </c>
      <c r="E687" s="162">
        <v>12.54</v>
      </c>
      <c r="F687" s="152">
        <v>24851</v>
      </c>
      <c r="G687" s="163">
        <v>45870</v>
      </c>
      <c r="H687" s="164">
        <v>45910</v>
      </c>
      <c r="I687" s="152" t="s">
        <v>1051</v>
      </c>
      <c r="J687" s="152" t="s">
        <v>1005</v>
      </c>
      <c r="K687" s="150"/>
      <c r="L687" s="152" t="s">
        <v>685</v>
      </c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</row>
    <row r="688" spans="1:29" ht="13.2">
      <c r="A688" s="152"/>
      <c r="B688" s="89"/>
      <c r="C688" s="153" t="str">
        <f t="shared" ca="1" si="12"/>
        <v>OK</v>
      </c>
      <c r="D688" s="118" t="s">
        <v>360</v>
      </c>
      <c r="E688" s="162">
        <v>62.8</v>
      </c>
      <c r="F688" s="152">
        <v>24851</v>
      </c>
      <c r="G688" s="163">
        <v>45870</v>
      </c>
      <c r="H688" s="164">
        <v>45910</v>
      </c>
      <c r="I688" s="152" t="s">
        <v>1051</v>
      </c>
      <c r="J688" s="152" t="s">
        <v>1005</v>
      </c>
      <c r="K688" s="150"/>
      <c r="L688" s="152" t="s">
        <v>1052</v>
      </c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</row>
    <row r="689" spans="1:29" ht="13.2">
      <c r="A689" s="152"/>
      <c r="B689" s="89"/>
      <c r="C689" s="153" t="str">
        <f t="shared" ca="1" si="12"/>
        <v>OK</v>
      </c>
      <c r="D689" s="89" t="s">
        <v>948</v>
      </c>
      <c r="E689" s="162">
        <v>62.8</v>
      </c>
      <c r="F689" s="152">
        <v>24851</v>
      </c>
      <c r="G689" s="163">
        <v>45870</v>
      </c>
      <c r="H689" s="164">
        <v>45910</v>
      </c>
      <c r="I689" s="152" t="s">
        <v>1051</v>
      </c>
      <c r="J689" s="152" t="s">
        <v>1005</v>
      </c>
      <c r="K689" s="150"/>
      <c r="L689" s="152" t="s">
        <v>948</v>
      </c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</row>
    <row r="690" spans="1:29" ht="13.2">
      <c r="A690" s="152"/>
      <c r="B690" s="89"/>
      <c r="C690" s="153" t="str">
        <f t="shared" ca="1" si="12"/>
        <v>OK</v>
      </c>
      <c r="D690" s="89" t="s">
        <v>927</v>
      </c>
      <c r="E690" s="162">
        <v>62.8</v>
      </c>
      <c r="F690" s="152">
        <v>24851</v>
      </c>
      <c r="G690" s="163">
        <v>45870</v>
      </c>
      <c r="H690" s="164">
        <v>45910</v>
      </c>
      <c r="I690" s="152" t="s">
        <v>1051</v>
      </c>
      <c r="J690" s="152" t="s">
        <v>1005</v>
      </c>
      <c r="K690" s="150"/>
      <c r="L690" s="152" t="s">
        <v>927</v>
      </c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</row>
    <row r="691" spans="1:29" ht="13.2">
      <c r="A691" s="152"/>
      <c r="B691" s="89"/>
      <c r="C691" s="153" t="str">
        <f t="shared" ca="1" si="12"/>
        <v>OK</v>
      </c>
      <c r="D691" s="89" t="s">
        <v>834</v>
      </c>
      <c r="E691" s="162">
        <v>62.8</v>
      </c>
      <c r="F691" s="152">
        <v>24851</v>
      </c>
      <c r="G691" s="163">
        <v>45870</v>
      </c>
      <c r="H691" s="164">
        <v>45910</v>
      </c>
      <c r="I691" s="152" t="s">
        <v>1051</v>
      </c>
      <c r="J691" s="152" t="s">
        <v>1005</v>
      </c>
      <c r="K691" s="150"/>
      <c r="L691" s="152" t="s">
        <v>834</v>
      </c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</row>
    <row r="692" spans="1:29" ht="13.2">
      <c r="A692" s="152"/>
      <c r="B692" s="89"/>
      <c r="C692" s="153" t="str">
        <f t="shared" ca="1" si="12"/>
        <v>OK</v>
      </c>
      <c r="D692" s="89" t="s">
        <v>682</v>
      </c>
      <c r="E692" s="162">
        <v>62.8</v>
      </c>
      <c r="F692" s="152">
        <v>24851</v>
      </c>
      <c r="G692" s="163">
        <v>45870</v>
      </c>
      <c r="H692" s="164">
        <v>45910</v>
      </c>
      <c r="I692" s="152" t="s">
        <v>1051</v>
      </c>
      <c r="J692" s="152" t="s">
        <v>1005</v>
      </c>
      <c r="K692" s="150"/>
      <c r="L692" s="152" t="s">
        <v>682</v>
      </c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</row>
    <row r="693" spans="1:29" ht="13.2">
      <c r="A693" s="152"/>
      <c r="B693" s="89"/>
      <c r="C693" s="153" t="str">
        <f t="shared" ca="1" si="12"/>
        <v>OK</v>
      </c>
      <c r="D693" s="118" t="s">
        <v>365</v>
      </c>
      <c r="E693" s="162">
        <v>62.8</v>
      </c>
      <c r="F693" s="152">
        <v>24851</v>
      </c>
      <c r="G693" s="163">
        <v>45870</v>
      </c>
      <c r="H693" s="164">
        <v>45910</v>
      </c>
      <c r="I693" s="152" t="s">
        <v>1051</v>
      </c>
      <c r="J693" s="152" t="s">
        <v>1005</v>
      </c>
      <c r="K693" s="150"/>
      <c r="L693" s="152" t="s">
        <v>1053</v>
      </c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</row>
    <row r="694" spans="1:29" ht="13.2">
      <c r="A694" s="152"/>
      <c r="B694" s="89"/>
      <c r="C694" s="153" t="str">
        <f t="shared" ca="1" si="12"/>
        <v>OK</v>
      </c>
      <c r="D694" s="89" t="s">
        <v>566</v>
      </c>
      <c r="E694" s="162">
        <v>62.8</v>
      </c>
      <c r="F694" s="152">
        <v>24851</v>
      </c>
      <c r="G694" s="163">
        <v>45870</v>
      </c>
      <c r="H694" s="164">
        <v>45910</v>
      </c>
      <c r="I694" s="152" t="s">
        <v>1051</v>
      </c>
      <c r="J694" s="152" t="s">
        <v>1005</v>
      </c>
      <c r="K694" s="150"/>
      <c r="L694" s="152" t="s">
        <v>566</v>
      </c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</row>
    <row r="695" spans="1:29" ht="13.2">
      <c r="A695" s="152"/>
      <c r="B695" s="89"/>
      <c r="C695" s="153" t="str">
        <f t="shared" ca="1" si="12"/>
        <v>OK</v>
      </c>
      <c r="D695" s="89" t="s">
        <v>1054</v>
      </c>
      <c r="E695" s="162">
        <v>62.8</v>
      </c>
      <c r="F695" s="152">
        <v>24851</v>
      </c>
      <c r="G695" s="163">
        <v>45870</v>
      </c>
      <c r="H695" s="164">
        <v>45910</v>
      </c>
      <c r="I695" s="152" t="s">
        <v>1051</v>
      </c>
      <c r="J695" s="152" t="s">
        <v>1005</v>
      </c>
      <c r="K695" s="150"/>
      <c r="L695" s="152" t="s">
        <v>1054</v>
      </c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</row>
    <row r="696" spans="1:29" ht="13.2">
      <c r="A696" s="152"/>
      <c r="B696" s="89"/>
      <c r="C696" s="153" t="str">
        <f t="shared" ca="1" si="12"/>
        <v>OK</v>
      </c>
      <c r="D696" s="118" t="s">
        <v>472</v>
      </c>
      <c r="E696" s="162">
        <v>62.8</v>
      </c>
      <c r="F696" s="152">
        <v>24851</v>
      </c>
      <c r="G696" s="163">
        <v>45870</v>
      </c>
      <c r="H696" s="164">
        <v>45910</v>
      </c>
      <c r="I696" s="152" t="s">
        <v>1051</v>
      </c>
      <c r="J696" s="152" t="s">
        <v>1005</v>
      </c>
      <c r="K696" s="150"/>
      <c r="L696" s="152" t="s">
        <v>1057</v>
      </c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</row>
    <row r="697" spans="1:29" ht="13.2">
      <c r="A697" s="152"/>
      <c r="B697" s="89"/>
      <c r="C697" s="153" t="str">
        <f t="shared" ca="1" si="12"/>
        <v>OK</v>
      </c>
      <c r="D697" s="89" t="s">
        <v>685</v>
      </c>
      <c r="E697" s="162">
        <v>62.8</v>
      </c>
      <c r="F697" s="152">
        <v>24851</v>
      </c>
      <c r="G697" s="163">
        <v>45870</v>
      </c>
      <c r="H697" s="164">
        <v>45910</v>
      </c>
      <c r="I697" s="152" t="s">
        <v>1051</v>
      </c>
      <c r="J697" s="152" t="s">
        <v>1005</v>
      </c>
      <c r="K697" s="150"/>
      <c r="L697" s="152" t="s">
        <v>685</v>
      </c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</row>
    <row r="698" spans="1:29" ht="13.2">
      <c r="A698" s="152"/>
      <c r="B698" s="89"/>
      <c r="C698" s="153" t="str">
        <f t="shared" ca="1" si="12"/>
        <v>OK</v>
      </c>
      <c r="D698" s="118" t="s">
        <v>360</v>
      </c>
      <c r="E698" s="162">
        <v>94.18</v>
      </c>
      <c r="F698" s="152">
        <v>24851</v>
      </c>
      <c r="G698" s="163">
        <v>45870</v>
      </c>
      <c r="H698" s="164">
        <v>45910</v>
      </c>
      <c r="I698" s="152" t="s">
        <v>1051</v>
      </c>
      <c r="J698" s="152" t="s">
        <v>1005</v>
      </c>
      <c r="K698" s="150"/>
      <c r="L698" s="152" t="s">
        <v>1052</v>
      </c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</row>
    <row r="699" spans="1:29" ht="13.2">
      <c r="A699" s="152"/>
      <c r="B699" s="89"/>
      <c r="C699" s="153" t="str">
        <f t="shared" ca="1" si="12"/>
        <v>OK</v>
      </c>
      <c r="D699" s="89" t="s">
        <v>948</v>
      </c>
      <c r="E699" s="162">
        <v>94.18</v>
      </c>
      <c r="F699" s="152">
        <v>24851</v>
      </c>
      <c r="G699" s="163">
        <v>45870</v>
      </c>
      <c r="H699" s="164">
        <v>45910</v>
      </c>
      <c r="I699" s="152" t="s">
        <v>1051</v>
      </c>
      <c r="J699" s="152" t="s">
        <v>1005</v>
      </c>
      <c r="K699" s="150"/>
      <c r="L699" s="152" t="s">
        <v>948</v>
      </c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</row>
    <row r="700" spans="1:29" ht="13.2">
      <c r="A700" s="152"/>
      <c r="B700" s="89"/>
      <c r="C700" s="153" t="str">
        <f t="shared" ca="1" si="12"/>
        <v>OK</v>
      </c>
      <c r="D700" s="89" t="s">
        <v>927</v>
      </c>
      <c r="E700" s="162">
        <v>94.18</v>
      </c>
      <c r="F700" s="152">
        <v>24851</v>
      </c>
      <c r="G700" s="163">
        <v>45870</v>
      </c>
      <c r="H700" s="164">
        <v>45910</v>
      </c>
      <c r="I700" s="152" t="s">
        <v>1051</v>
      </c>
      <c r="J700" s="152" t="s">
        <v>1005</v>
      </c>
      <c r="K700" s="150"/>
      <c r="L700" s="152" t="s">
        <v>927</v>
      </c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</row>
    <row r="701" spans="1:29" ht="13.2">
      <c r="A701" s="152"/>
      <c r="B701" s="89"/>
      <c r="C701" s="153" t="str">
        <f t="shared" ca="1" si="12"/>
        <v>OK</v>
      </c>
      <c r="D701" s="89" t="s">
        <v>834</v>
      </c>
      <c r="E701" s="162">
        <v>94.18</v>
      </c>
      <c r="F701" s="152">
        <v>24851</v>
      </c>
      <c r="G701" s="163">
        <v>45870</v>
      </c>
      <c r="H701" s="164">
        <v>45910</v>
      </c>
      <c r="I701" s="152" t="s">
        <v>1051</v>
      </c>
      <c r="J701" s="152" t="s">
        <v>1005</v>
      </c>
      <c r="K701" s="150"/>
      <c r="L701" s="152" t="s">
        <v>834</v>
      </c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</row>
    <row r="702" spans="1:29" ht="13.2">
      <c r="A702" s="152"/>
      <c r="B702" s="89"/>
      <c r="C702" s="153" t="str">
        <f t="shared" ca="1" si="12"/>
        <v>OK</v>
      </c>
      <c r="D702" s="89" t="s">
        <v>682</v>
      </c>
      <c r="E702" s="162">
        <v>94.18</v>
      </c>
      <c r="F702" s="152">
        <v>24851</v>
      </c>
      <c r="G702" s="163">
        <v>45870</v>
      </c>
      <c r="H702" s="164">
        <v>45910</v>
      </c>
      <c r="I702" s="152" t="s">
        <v>1051</v>
      </c>
      <c r="J702" s="152" t="s">
        <v>1005</v>
      </c>
      <c r="K702" s="150"/>
      <c r="L702" s="152" t="s">
        <v>682</v>
      </c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</row>
    <row r="703" spans="1:29" ht="13.2">
      <c r="A703" s="152"/>
      <c r="B703" s="89"/>
      <c r="C703" s="153" t="str">
        <f t="shared" ca="1" si="12"/>
        <v>OK</v>
      </c>
      <c r="D703" s="118" t="s">
        <v>365</v>
      </c>
      <c r="E703" s="162">
        <v>94.18</v>
      </c>
      <c r="F703" s="152">
        <v>24851</v>
      </c>
      <c r="G703" s="163">
        <v>45870</v>
      </c>
      <c r="H703" s="164">
        <v>45910</v>
      </c>
      <c r="I703" s="152" t="s">
        <v>1051</v>
      </c>
      <c r="J703" s="152" t="s">
        <v>1005</v>
      </c>
      <c r="K703" s="150"/>
      <c r="L703" s="152" t="s">
        <v>1053</v>
      </c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</row>
    <row r="704" spans="1:29" ht="13.2">
      <c r="A704" s="152"/>
      <c r="B704" s="89"/>
      <c r="C704" s="153" t="str">
        <f t="shared" ca="1" si="12"/>
        <v>OK</v>
      </c>
      <c r="D704" s="89" t="s">
        <v>566</v>
      </c>
      <c r="E704" s="162">
        <v>94.18</v>
      </c>
      <c r="F704" s="152">
        <v>24851</v>
      </c>
      <c r="G704" s="163">
        <v>45870</v>
      </c>
      <c r="H704" s="164">
        <v>45910</v>
      </c>
      <c r="I704" s="152" t="s">
        <v>1051</v>
      </c>
      <c r="J704" s="152" t="s">
        <v>1005</v>
      </c>
      <c r="K704" s="150"/>
      <c r="L704" s="152" t="s">
        <v>566</v>
      </c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</row>
    <row r="705" spans="1:29" ht="13.2">
      <c r="A705" s="152"/>
      <c r="B705" s="89"/>
      <c r="C705" s="153" t="str">
        <f t="shared" ca="1" si="12"/>
        <v>OK</v>
      </c>
      <c r="D705" s="89" t="s">
        <v>1054</v>
      </c>
      <c r="E705" s="162">
        <v>94.18</v>
      </c>
      <c r="F705" s="152">
        <v>24851</v>
      </c>
      <c r="G705" s="163">
        <v>45870</v>
      </c>
      <c r="H705" s="164">
        <v>45910</v>
      </c>
      <c r="I705" s="152" t="s">
        <v>1051</v>
      </c>
      <c r="J705" s="152" t="s">
        <v>1005</v>
      </c>
      <c r="K705" s="150"/>
      <c r="L705" s="152" t="s">
        <v>1054</v>
      </c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</row>
    <row r="706" spans="1:29" ht="13.2">
      <c r="A706" s="152"/>
      <c r="B706" s="89"/>
      <c r="C706" s="153" t="str">
        <f t="shared" ca="1" si="12"/>
        <v>OK</v>
      </c>
      <c r="D706" s="118" t="s">
        <v>472</v>
      </c>
      <c r="E706" s="162">
        <v>94.18</v>
      </c>
      <c r="F706" s="152">
        <v>24851</v>
      </c>
      <c r="G706" s="163">
        <v>45870</v>
      </c>
      <c r="H706" s="164">
        <v>45910</v>
      </c>
      <c r="I706" s="152" t="s">
        <v>1051</v>
      </c>
      <c r="J706" s="152" t="s">
        <v>1005</v>
      </c>
      <c r="K706" s="150"/>
      <c r="L706" s="152" t="s">
        <v>1057</v>
      </c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</row>
    <row r="707" spans="1:29" ht="13.2">
      <c r="A707" s="152"/>
      <c r="B707" s="89"/>
      <c r="C707" s="153" t="str">
        <f t="shared" ca="1" si="12"/>
        <v>OK</v>
      </c>
      <c r="D707" s="89" t="s">
        <v>685</v>
      </c>
      <c r="E707" s="162">
        <v>94.18</v>
      </c>
      <c r="F707" s="152">
        <v>24851</v>
      </c>
      <c r="G707" s="163">
        <v>45870</v>
      </c>
      <c r="H707" s="164">
        <v>45910</v>
      </c>
      <c r="I707" s="152" t="s">
        <v>1051</v>
      </c>
      <c r="J707" s="152" t="s">
        <v>1005</v>
      </c>
      <c r="K707" s="150"/>
      <c r="L707" s="152" t="s">
        <v>685</v>
      </c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</row>
    <row r="708" spans="1:29" ht="13.2">
      <c r="A708" s="152"/>
      <c r="B708" s="89"/>
      <c r="C708" s="153" t="str">
        <f t="shared" ca="1" si="12"/>
        <v>OK</v>
      </c>
      <c r="D708" s="118" t="s">
        <v>360</v>
      </c>
      <c r="E708" s="162">
        <v>14.12</v>
      </c>
      <c r="F708" s="152">
        <v>24851</v>
      </c>
      <c r="G708" s="163">
        <v>45870</v>
      </c>
      <c r="H708" s="164">
        <v>45910</v>
      </c>
      <c r="I708" s="152" t="s">
        <v>1051</v>
      </c>
      <c r="J708" s="152" t="s">
        <v>1005</v>
      </c>
      <c r="K708" s="150"/>
      <c r="L708" s="152" t="s">
        <v>1052</v>
      </c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</row>
    <row r="709" spans="1:29" ht="13.2">
      <c r="A709" s="152"/>
      <c r="B709" s="89"/>
      <c r="C709" s="153" t="str">
        <f t="shared" ca="1" si="12"/>
        <v>OK</v>
      </c>
      <c r="D709" s="89" t="s">
        <v>948</v>
      </c>
      <c r="E709" s="162">
        <v>14.12</v>
      </c>
      <c r="F709" s="152">
        <v>24851</v>
      </c>
      <c r="G709" s="163">
        <v>45870</v>
      </c>
      <c r="H709" s="164">
        <v>45910</v>
      </c>
      <c r="I709" s="152" t="s">
        <v>1051</v>
      </c>
      <c r="J709" s="152" t="s">
        <v>1005</v>
      </c>
      <c r="K709" s="150"/>
      <c r="L709" s="152" t="s">
        <v>948</v>
      </c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</row>
    <row r="710" spans="1:29" ht="13.2">
      <c r="A710" s="152"/>
      <c r="B710" s="89"/>
      <c r="C710" s="153" t="str">
        <f t="shared" ca="1" si="12"/>
        <v>OK</v>
      </c>
      <c r="D710" s="89" t="s">
        <v>927</v>
      </c>
      <c r="E710" s="162">
        <v>14.12</v>
      </c>
      <c r="F710" s="152">
        <v>24851</v>
      </c>
      <c r="G710" s="163">
        <v>45870</v>
      </c>
      <c r="H710" s="164">
        <v>45910</v>
      </c>
      <c r="I710" s="152" t="s">
        <v>1051</v>
      </c>
      <c r="J710" s="152" t="s">
        <v>1005</v>
      </c>
      <c r="K710" s="150"/>
      <c r="L710" s="152" t="s">
        <v>927</v>
      </c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</row>
    <row r="711" spans="1:29" ht="13.2">
      <c r="A711" s="152"/>
      <c r="B711" s="89"/>
      <c r="C711" s="153" t="str">
        <f t="shared" ca="1" si="12"/>
        <v>OK</v>
      </c>
      <c r="D711" s="89" t="s">
        <v>834</v>
      </c>
      <c r="E711" s="162">
        <v>14.12</v>
      </c>
      <c r="F711" s="152">
        <v>24851</v>
      </c>
      <c r="G711" s="163">
        <v>45870</v>
      </c>
      <c r="H711" s="164">
        <v>45910</v>
      </c>
      <c r="I711" s="152" t="s">
        <v>1051</v>
      </c>
      <c r="J711" s="152" t="s">
        <v>1005</v>
      </c>
      <c r="K711" s="150"/>
      <c r="L711" s="152" t="s">
        <v>834</v>
      </c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</row>
    <row r="712" spans="1:29" ht="13.2">
      <c r="A712" s="152"/>
      <c r="B712" s="89"/>
      <c r="C712" s="153" t="str">
        <f t="shared" ca="1" si="12"/>
        <v>OK</v>
      </c>
      <c r="D712" s="89" t="s">
        <v>682</v>
      </c>
      <c r="E712" s="162">
        <v>14.12</v>
      </c>
      <c r="F712" s="152">
        <v>24851</v>
      </c>
      <c r="G712" s="163">
        <v>45870</v>
      </c>
      <c r="H712" s="164">
        <v>45910</v>
      </c>
      <c r="I712" s="152" t="s">
        <v>1051</v>
      </c>
      <c r="J712" s="152" t="s">
        <v>1005</v>
      </c>
      <c r="K712" s="150"/>
      <c r="L712" s="152" t="s">
        <v>682</v>
      </c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</row>
    <row r="713" spans="1:29" ht="13.2">
      <c r="A713" s="152"/>
      <c r="B713" s="89"/>
      <c r="C713" s="153" t="str">
        <f t="shared" ca="1" si="12"/>
        <v>OK</v>
      </c>
      <c r="D713" s="118" t="s">
        <v>365</v>
      </c>
      <c r="E713" s="162">
        <v>14.12</v>
      </c>
      <c r="F713" s="152">
        <v>24851</v>
      </c>
      <c r="G713" s="163">
        <v>45870</v>
      </c>
      <c r="H713" s="164">
        <v>45910</v>
      </c>
      <c r="I713" s="152" t="s">
        <v>1051</v>
      </c>
      <c r="J713" s="152" t="s">
        <v>1005</v>
      </c>
      <c r="K713" s="150"/>
      <c r="L713" s="152" t="s">
        <v>1053</v>
      </c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</row>
    <row r="714" spans="1:29" ht="13.2">
      <c r="A714" s="152"/>
      <c r="B714" s="89"/>
      <c r="C714" s="153" t="str">
        <f t="shared" ca="1" si="12"/>
        <v>OK</v>
      </c>
      <c r="D714" s="89" t="s">
        <v>566</v>
      </c>
      <c r="E714" s="162">
        <v>14.12</v>
      </c>
      <c r="F714" s="152">
        <v>24851</v>
      </c>
      <c r="G714" s="163">
        <v>45870</v>
      </c>
      <c r="H714" s="164">
        <v>45910</v>
      </c>
      <c r="I714" s="152" t="s">
        <v>1051</v>
      </c>
      <c r="J714" s="152" t="s">
        <v>1005</v>
      </c>
      <c r="K714" s="150"/>
      <c r="L714" s="152" t="s">
        <v>566</v>
      </c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</row>
    <row r="715" spans="1:29" ht="13.2">
      <c r="A715" s="152"/>
      <c r="B715" s="89"/>
      <c r="C715" s="153" t="str">
        <f t="shared" ca="1" si="12"/>
        <v>OK</v>
      </c>
      <c r="D715" s="89" t="s">
        <v>1054</v>
      </c>
      <c r="E715" s="162">
        <v>14.12</v>
      </c>
      <c r="F715" s="152">
        <v>24851</v>
      </c>
      <c r="G715" s="163">
        <v>45870</v>
      </c>
      <c r="H715" s="164">
        <v>45910</v>
      </c>
      <c r="I715" s="152" t="s">
        <v>1051</v>
      </c>
      <c r="J715" s="152" t="s">
        <v>1005</v>
      </c>
      <c r="K715" s="150"/>
      <c r="L715" s="152" t="s">
        <v>1054</v>
      </c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</row>
    <row r="716" spans="1:29" ht="13.2">
      <c r="A716" s="152"/>
      <c r="B716" s="89"/>
      <c r="C716" s="153" t="str">
        <f t="shared" ca="1" si="12"/>
        <v>OK</v>
      </c>
      <c r="D716" s="118" t="s">
        <v>472</v>
      </c>
      <c r="E716" s="162">
        <v>14.12</v>
      </c>
      <c r="F716" s="152">
        <v>24851</v>
      </c>
      <c r="G716" s="163">
        <v>45870</v>
      </c>
      <c r="H716" s="164">
        <v>45910</v>
      </c>
      <c r="I716" s="152" t="s">
        <v>1051</v>
      </c>
      <c r="J716" s="152" t="s">
        <v>1005</v>
      </c>
      <c r="K716" s="150"/>
      <c r="L716" s="152" t="s">
        <v>1057</v>
      </c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</row>
    <row r="717" spans="1:29" ht="13.2">
      <c r="A717" s="152"/>
      <c r="B717" s="89"/>
      <c r="C717" s="153" t="str">
        <f t="shared" ca="1" si="12"/>
        <v>OK</v>
      </c>
      <c r="D717" s="89" t="s">
        <v>685</v>
      </c>
      <c r="E717" s="162">
        <v>14.12</v>
      </c>
      <c r="F717" s="152">
        <v>24851</v>
      </c>
      <c r="G717" s="163">
        <v>45870</v>
      </c>
      <c r="H717" s="164">
        <v>45910</v>
      </c>
      <c r="I717" s="152" t="s">
        <v>1051</v>
      </c>
      <c r="J717" s="152" t="s">
        <v>1005</v>
      </c>
      <c r="K717" s="150"/>
      <c r="L717" s="152" t="s">
        <v>685</v>
      </c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</row>
    <row r="718" spans="1:29" ht="12.75" customHeight="1">
      <c r="A718" s="152"/>
      <c r="B718" s="89"/>
      <c r="C718" s="153" t="str">
        <f t="shared" ca="1" si="12"/>
        <v>OK</v>
      </c>
      <c r="D718" s="118" t="s">
        <v>228</v>
      </c>
      <c r="E718" s="162">
        <v>69.06</v>
      </c>
      <c r="F718" s="152">
        <v>24851</v>
      </c>
      <c r="G718" s="163">
        <v>45870</v>
      </c>
      <c r="H718" s="164">
        <v>45910</v>
      </c>
      <c r="I718" s="152" t="s">
        <v>1051</v>
      </c>
      <c r="J718" s="152" t="s">
        <v>1005</v>
      </c>
      <c r="K718" s="150"/>
      <c r="L718" s="152" t="s">
        <v>1061</v>
      </c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</row>
    <row r="719" spans="1:29" ht="13.2">
      <c r="A719" s="152"/>
      <c r="B719" s="89"/>
      <c r="C719" s="153" t="str">
        <f t="shared" ca="1" si="12"/>
        <v>OK</v>
      </c>
      <c r="D719" s="89" t="s">
        <v>834</v>
      </c>
      <c r="E719" s="162">
        <v>69.06</v>
      </c>
      <c r="F719" s="152">
        <v>24851</v>
      </c>
      <c r="G719" s="163">
        <v>45870</v>
      </c>
      <c r="H719" s="164">
        <v>45910</v>
      </c>
      <c r="I719" s="152" t="s">
        <v>1051</v>
      </c>
      <c r="J719" s="152" t="s">
        <v>1005</v>
      </c>
      <c r="K719" s="150"/>
      <c r="L719" s="152" t="s">
        <v>834</v>
      </c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</row>
    <row r="720" spans="1:29" ht="13.2">
      <c r="A720" s="152"/>
      <c r="B720" s="89"/>
      <c r="C720" s="153" t="str">
        <f t="shared" ca="1" si="12"/>
        <v>OK</v>
      </c>
      <c r="D720" s="118" t="s">
        <v>360</v>
      </c>
      <c r="E720" s="162">
        <v>18.84</v>
      </c>
      <c r="F720" s="152">
        <v>24851</v>
      </c>
      <c r="G720" s="163">
        <v>45870</v>
      </c>
      <c r="H720" s="164">
        <v>45910</v>
      </c>
      <c r="I720" s="152" t="s">
        <v>1051</v>
      </c>
      <c r="J720" s="152" t="s">
        <v>1005</v>
      </c>
      <c r="K720" s="150"/>
      <c r="L720" s="152" t="s">
        <v>1052</v>
      </c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</row>
    <row r="721" spans="1:29" ht="13.2">
      <c r="A721" s="152"/>
      <c r="B721" s="89"/>
      <c r="C721" s="153" t="str">
        <f t="shared" ca="1" si="12"/>
        <v>OK</v>
      </c>
      <c r="D721" s="89" t="s">
        <v>948</v>
      </c>
      <c r="E721" s="162">
        <v>18.84</v>
      </c>
      <c r="F721" s="152">
        <v>24851</v>
      </c>
      <c r="G721" s="163">
        <v>45870</v>
      </c>
      <c r="H721" s="164">
        <v>45910</v>
      </c>
      <c r="I721" s="152" t="s">
        <v>1051</v>
      </c>
      <c r="J721" s="152" t="s">
        <v>1005</v>
      </c>
      <c r="K721" s="150"/>
      <c r="L721" s="152" t="s">
        <v>948</v>
      </c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</row>
    <row r="722" spans="1:29" ht="13.2">
      <c r="A722" s="152"/>
      <c r="B722" s="89"/>
      <c r="C722" s="153" t="str">
        <f t="shared" ca="1" si="12"/>
        <v>OK</v>
      </c>
      <c r="D722" s="89" t="s">
        <v>927</v>
      </c>
      <c r="E722" s="162">
        <v>18.84</v>
      </c>
      <c r="F722" s="152">
        <v>24851</v>
      </c>
      <c r="G722" s="163">
        <v>45870</v>
      </c>
      <c r="H722" s="164">
        <v>45910</v>
      </c>
      <c r="I722" s="152" t="s">
        <v>1051</v>
      </c>
      <c r="J722" s="152" t="s">
        <v>1005</v>
      </c>
      <c r="K722" s="150"/>
      <c r="L722" s="152" t="s">
        <v>927</v>
      </c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</row>
    <row r="723" spans="1:29" ht="13.2">
      <c r="A723" s="152"/>
      <c r="B723" s="89"/>
      <c r="C723" s="153" t="str">
        <f t="shared" ca="1" si="12"/>
        <v>OK</v>
      </c>
      <c r="D723" s="89" t="s">
        <v>834</v>
      </c>
      <c r="E723" s="162">
        <v>18.84</v>
      </c>
      <c r="F723" s="152">
        <v>24851</v>
      </c>
      <c r="G723" s="163">
        <v>45870</v>
      </c>
      <c r="H723" s="164">
        <v>45910</v>
      </c>
      <c r="I723" s="152" t="s">
        <v>1051</v>
      </c>
      <c r="J723" s="152" t="s">
        <v>1005</v>
      </c>
      <c r="K723" s="150"/>
      <c r="L723" s="152" t="s">
        <v>834</v>
      </c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</row>
    <row r="724" spans="1:29" ht="13.2">
      <c r="A724" s="152"/>
      <c r="B724" s="89"/>
      <c r="C724" s="153" t="str">
        <f t="shared" ca="1" si="12"/>
        <v>OK</v>
      </c>
      <c r="D724" s="89" t="s">
        <v>682</v>
      </c>
      <c r="E724" s="162">
        <v>18.84</v>
      </c>
      <c r="F724" s="152">
        <v>24851</v>
      </c>
      <c r="G724" s="163">
        <v>45870</v>
      </c>
      <c r="H724" s="164">
        <v>45910</v>
      </c>
      <c r="I724" s="152" t="s">
        <v>1051</v>
      </c>
      <c r="J724" s="152" t="s">
        <v>1005</v>
      </c>
      <c r="K724" s="150"/>
      <c r="L724" s="152" t="s">
        <v>682</v>
      </c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</row>
    <row r="725" spans="1:29" ht="13.2">
      <c r="A725" s="152"/>
      <c r="B725" s="89"/>
      <c r="C725" s="153" t="str">
        <f t="shared" ca="1" si="12"/>
        <v>OK</v>
      </c>
      <c r="D725" s="118" t="s">
        <v>365</v>
      </c>
      <c r="E725" s="162">
        <v>18.84</v>
      </c>
      <c r="F725" s="152">
        <v>24851</v>
      </c>
      <c r="G725" s="163">
        <v>45870</v>
      </c>
      <c r="H725" s="164">
        <v>45910</v>
      </c>
      <c r="I725" s="152" t="s">
        <v>1051</v>
      </c>
      <c r="J725" s="152" t="s">
        <v>1005</v>
      </c>
      <c r="K725" s="150"/>
      <c r="L725" s="152" t="s">
        <v>1053</v>
      </c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</row>
    <row r="726" spans="1:29" ht="13.2">
      <c r="A726" s="152"/>
      <c r="B726" s="89"/>
      <c r="C726" s="153" t="str">
        <f t="shared" ca="1" si="12"/>
        <v>OK</v>
      </c>
      <c r="D726" s="89" t="s">
        <v>566</v>
      </c>
      <c r="E726" s="162">
        <v>18.84</v>
      </c>
      <c r="F726" s="152">
        <v>24851</v>
      </c>
      <c r="G726" s="163">
        <v>45870</v>
      </c>
      <c r="H726" s="164">
        <v>45910</v>
      </c>
      <c r="I726" s="152" t="s">
        <v>1051</v>
      </c>
      <c r="J726" s="152" t="s">
        <v>1005</v>
      </c>
      <c r="K726" s="150"/>
      <c r="L726" s="152" t="s">
        <v>566</v>
      </c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</row>
    <row r="727" spans="1:29" ht="13.2">
      <c r="A727" s="152"/>
      <c r="B727" s="89"/>
      <c r="C727" s="153" t="str">
        <f t="shared" ca="1" si="12"/>
        <v>OK</v>
      </c>
      <c r="D727" s="89" t="s">
        <v>1054</v>
      </c>
      <c r="E727" s="162">
        <v>18.84</v>
      </c>
      <c r="F727" s="152">
        <v>24851</v>
      </c>
      <c r="G727" s="163">
        <v>45870</v>
      </c>
      <c r="H727" s="164">
        <v>45910</v>
      </c>
      <c r="I727" s="152" t="s">
        <v>1051</v>
      </c>
      <c r="J727" s="152" t="s">
        <v>1005</v>
      </c>
      <c r="K727" s="150"/>
      <c r="L727" s="152" t="s">
        <v>1054</v>
      </c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</row>
    <row r="728" spans="1:29" ht="13.2">
      <c r="A728" s="152"/>
      <c r="B728" s="89"/>
      <c r="C728" s="153" t="str">
        <f t="shared" ca="1" si="12"/>
        <v>OK</v>
      </c>
      <c r="D728" s="118" t="s">
        <v>472</v>
      </c>
      <c r="E728" s="162">
        <v>18.84</v>
      </c>
      <c r="F728" s="152">
        <v>24851</v>
      </c>
      <c r="G728" s="163">
        <v>45870</v>
      </c>
      <c r="H728" s="164">
        <v>45910</v>
      </c>
      <c r="I728" s="152" t="s">
        <v>1051</v>
      </c>
      <c r="J728" s="152" t="s">
        <v>1005</v>
      </c>
      <c r="K728" s="150"/>
      <c r="L728" s="152" t="s">
        <v>1057</v>
      </c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</row>
    <row r="729" spans="1:29" ht="13.2">
      <c r="A729" s="152"/>
      <c r="B729" s="89"/>
      <c r="C729" s="153" t="str">
        <f t="shared" ca="1" si="12"/>
        <v>OK</v>
      </c>
      <c r="D729" s="89" t="s">
        <v>685</v>
      </c>
      <c r="E729" s="162">
        <v>18.84</v>
      </c>
      <c r="F729" s="152">
        <v>24851</v>
      </c>
      <c r="G729" s="163">
        <v>45870</v>
      </c>
      <c r="H729" s="164">
        <v>45910</v>
      </c>
      <c r="I729" s="152" t="s">
        <v>1051</v>
      </c>
      <c r="J729" s="152" t="s">
        <v>1005</v>
      </c>
      <c r="K729" s="150"/>
      <c r="L729" s="152" t="s">
        <v>685</v>
      </c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</row>
    <row r="730" spans="1:29" ht="13.2">
      <c r="A730" s="152"/>
      <c r="B730" s="89"/>
      <c r="C730" s="153" t="str">
        <f t="shared" ca="1" si="12"/>
        <v>OK</v>
      </c>
      <c r="D730" s="118" t="s">
        <v>360</v>
      </c>
      <c r="E730" s="162">
        <v>58.87</v>
      </c>
      <c r="F730" s="152">
        <v>24851</v>
      </c>
      <c r="G730" s="163">
        <v>45870</v>
      </c>
      <c r="H730" s="164">
        <v>45910</v>
      </c>
      <c r="I730" s="152" t="s">
        <v>1051</v>
      </c>
      <c r="J730" s="152" t="s">
        <v>1005</v>
      </c>
      <c r="K730" s="150"/>
      <c r="L730" s="152" t="s">
        <v>1052</v>
      </c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</row>
    <row r="731" spans="1:29" ht="13.2">
      <c r="A731" s="152"/>
      <c r="B731" s="89"/>
      <c r="C731" s="153" t="str">
        <f t="shared" ca="1" si="12"/>
        <v>OK</v>
      </c>
      <c r="D731" s="89" t="s">
        <v>948</v>
      </c>
      <c r="E731" s="162">
        <v>58.87</v>
      </c>
      <c r="F731" s="152">
        <v>24851</v>
      </c>
      <c r="G731" s="163">
        <v>45870</v>
      </c>
      <c r="H731" s="164">
        <v>45910</v>
      </c>
      <c r="I731" s="152" t="s">
        <v>1051</v>
      </c>
      <c r="J731" s="152" t="s">
        <v>1005</v>
      </c>
      <c r="K731" s="150"/>
      <c r="L731" s="152" t="s">
        <v>948</v>
      </c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</row>
    <row r="732" spans="1:29" ht="13.2">
      <c r="A732" s="152"/>
      <c r="B732" s="89"/>
      <c r="C732" s="153" t="str">
        <f t="shared" ca="1" si="12"/>
        <v>OK</v>
      </c>
      <c r="D732" s="89" t="s">
        <v>927</v>
      </c>
      <c r="E732" s="162">
        <v>58.87</v>
      </c>
      <c r="F732" s="152">
        <v>24851</v>
      </c>
      <c r="G732" s="163">
        <v>45870</v>
      </c>
      <c r="H732" s="164">
        <v>45910</v>
      </c>
      <c r="I732" s="152" t="s">
        <v>1051</v>
      </c>
      <c r="J732" s="152" t="s">
        <v>1005</v>
      </c>
      <c r="K732" s="150"/>
      <c r="L732" s="152" t="s">
        <v>927</v>
      </c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</row>
    <row r="733" spans="1:29" ht="13.2">
      <c r="A733" s="152"/>
      <c r="B733" s="89"/>
      <c r="C733" s="153" t="str">
        <f t="shared" ca="1" si="12"/>
        <v>OK</v>
      </c>
      <c r="D733" s="89" t="s">
        <v>834</v>
      </c>
      <c r="E733" s="162">
        <v>58.87</v>
      </c>
      <c r="F733" s="152">
        <v>24851</v>
      </c>
      <c r="G733" s="163">
        <v>45870</v>
      </c>
      <c r="H733" s="164">
        <v>45910</v>
      </c>
      <c r="I733" s="152" t="s">
        <v>1051</v>
      </c>
      <c r="J733" s="152" t="s">
        <v>1005</v>
      </c>
      <c r="K733" s="150"/>
      <c r="L733" s="152" t="s">
        <v>834</v>
      </c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</row>
    <row r="734" spans="1:29" ht="13.2">
      <c r="A734" s="152"/>
      <c r="B734" s="89"/>
      <c r="C734" s="153" t="str">
        <f t="shared" ca="1" si="12"/>
        <v>OK</v>
      </c>
      <c r="D734" s="89" t="s">
        <v>682</v>
      </c>
      <c r="E734" s="162">
        <v>58.87</v>
      </c>
      <c r="F734" s="152">
        <v>24851</v>
      </c>
      <c r="G734" s="163">
        <v>45870</v>
      </c>
      <c r="H734" s="164">
        <v>45910</v>
      </c>
      <c r="I734" s="152" t="s">
        <v>1051</v>
      </c>
      <c r="J734" s="152" t="s">
        <v>1005</v>
      </c>
      <c r="K734" s="150"/>
      <c r="L734" s="152" t="s">
        <v>682</v>
      </c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</row>
    <row r="735" spans="1:29" ht="13.2">
      <c r="A735" s="152"/>
      <c r="B735" s="89"/>
      <c r="C735" s="153" t="str">
        <f t="shared" ca="1" si="12"/>
        <v>OK</v>
      </c>
      <c r="D735" s="118" t="s">
        <v>365</v>
      </c>
      <c r="E735" s="162">
        <v>58.87</v>
      </c>
      <c r="F735" s="152">
        <v>24851</v>
      </c>
      <c r="G735" s="163">
        <v>45870</v>
      </c>
      <c r="H735" s="164">
        <v>45910</v>
      </c>
      <c r="I735" s="152" t="s">
        <v>1051</v>
      </c>
      <c r="J735" s="152" t="s">
        <v>1005</v>
      </c>
      <c r="K735" s="150"/>
      <c r="L735" s="152" t="s">
        <v>1053</v>
      </c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</row>
    <row r="736" spans="1:29" ht="13.2">
      <c r="A736" s="152"/>
      <c r="B736" s="89"/>
      <c r="C736" s="153" t="str">
        <f t="shared" ca="1" si="12"/>
        <v>OK</v>
      </c>
      <c r="D736" s="89" t="s">
        <v>566</v>
      </c>
      <c r="E736" s="162">
        <v>58.87</v>
      </c>
      <c r="F736" s="152">
        <v>24851</v>
      </c>
      <c r="G736" s="163">
        <v>45870</v>
      </c>
      <c r="H736" s="164">
        <v>45910</v>
      </c>
      <c r="I736" s="152" t="s">
        <v>1051</v>
      </c>
      <c r="J736" s="152" t="s">
        <v>1005</v>
      </c>
      <c r="K736" s="150"/>
      <c r="L736" s="152" t="s">
        <v>566</v>
      </c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</row>
    <row r="737" spans="1:29" ht="13.2">
      <c r="A737" s="152"/>
      <c r="B737" s="89"/>
      <c r="C737" s="153" t="str">
        <f t="shared" ca="1" si="12"/>
        <v>OK</v>
      </c>
      <c r="D737" s="89" t="s">
        <v>1054</v>
      </c>
      <c r="E737" s="162">
        <v>58.87</v>
      </c>
      <c r="F737" s="152">
        <v>24851</v>
      </c>
      <c r="G737" s="163">
        <v>45870</v>
      </c>
      <c r="H737" s="164">
        <v>45910</v>
      </c>
      <c r="I737" s="152" t="s">
        <v>1051</v>
      </c>
      <c r="J737" s="152" t="s">
        <v>1005</v>
      </c>
      <c r="K737" s="150"/>
      <c r="L737" s="152" t="s">
        <v>1054</v>
      </c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</row>
    <row r="738" spans="1:29" ht="13.2">
      <c r="A738" s="152"/>
      <c r="B738" s="89"/>
      <c r="C738" s="153" t="str">
        <f t="shared" ca="1" si="12"/>
        <v>OK</v>
      </c>
      <c r="D738" s="118" t="s">
        <v>472</v>
      </c>
      <c r="E738" s="162">
        <v>58.87</v>
      </c>
      <c r="F738" s="152">
        <v>24851</v>
      </c>
      <c r="G738" s="163">
        <v>45870</v>
      </c>
      <c r="H738" s="164">
        <v>45910</v>
      </c>
      <c r="I738" s="152" t="s">
        <v>1051</v>
      </c>
      <c r="J738" s="152" t="s">
        <v>1005</v>
      </c>
      <c r="K738" s="150"/>
      <c r="L738" s="152" t="s">
        <v>1057</v>
      </c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</row>
    <row r="739" spans="1:29" ht="13.2">
      <c r="A739" s="152"/>
      <c r="B739" s="89"/>
      <c r="C739" s="153" t="str">
        <f t="shared" ca="1" si="12"/>
        <v>OK</v>
      </c>
      <c r="D739" s="89" t="s">
        <v>685</v>
      </c>
      <c r="E739" s="162">
        <v>58.87</v>
      </c>
      <c r="F739" s="152">
        <v>24851</v>
      </c>
      <c r="G739" s="163">
        <v>45870</v>
      </c>
      <c r="H739" s="164">
        <v>45910</v>
      </c>
      <c r="I739" s="152" t="s">
        <v>1051</v>
      </c>
      <c r="J739" s="152" t="s">
        <v>1005</v>
      </c>
      <c r="K739" s="150"/>
      <c r="L739" s="152" t="s">
        <v>685</v>
      </c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</row>
    <row r="740" spans="1:29" ht="13.2">
      <c r="A740" s="152"/>
      <c r="B740" s="89"/>
      <c r="C740" s="153" t="str">
        <f t="shared" ca="1" si="12"/>
        <v>OK</v>
      </c>
      <c r="D740" s="89" t="s">
        <v>927</v>
      </c>
      <c r="E740" s="162">
        <v>14.12</v>
      </c>
      <c r="F740" s="152">
        <v>24851</v>
      </c>
      <c r="G740" s="163">
        <v>45870</v>
      </c>
      <c r="H740" s="164">
        <v>45910</v>
      </c>
      <c r="I740" s="152" t="s">
        <v>1051</v>
      </c>
      <c r="J740" s="152" t="s">
        <v>1005</v>
      </c>
      <c r="K740" s="150"/>
      <c r="L740" s="152" t="s">
        <v>927</v>
      </c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</row>
    <row r="741" spans="1:29" ht="13.5" customHeight="1">
      <c r="A741" s="152"/>
      <c r="B741" s="89"/>
      <c r="C741" s="153" t="str">
        <f t="shared" ca="1" si="12"/>
        <v>OK</v>
      </c>
      <c r="D741" s="118" t="s">
        <v>221</v>
      </c>
      <c r="E741" s="162">
        <v>12.54</v>
      </c>
      <c r="F741" s="152">
        <v>24851</v>
      </c>
      <c r="G741" s="163">
        <v>45870</v>
      </c>
      <c r="H741" s="164">
        <v>45910</v>
      </c>
      <c r="I741" s="152" t="s">
        <v>1051</v>
      </c>
      <c r="J741" s="152" t="s">
        <v>1005</v>
      </c>
      <c r="K741" s="150"/>
      <c r="L741" s="152" t="s">
        <v>1062</v>
      </c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</row>
    <row r="742" spans="1:29" ht="14.25" customHeight="1">
      <c r="A742" s="152"/>
      <c r="B742" s="89"/>
      <c r="C742" s="153" t="str">
        <f t="shared" ca="1" si="12"/>
        <v>OK</v>
      </c>
      <c r="D742" s="118" t="s">
        <v>401</v>
      </c>
      <c r="E742" s="162">
        <v>247.24</v>
      </c>
      <c r="F742" s="152">
        <v>24851</v>
      </c>
      <c r="G742" s="163">
        <v>45870</v>
      </c>
      <c r="H742" s="164">
        <v>45910</v>
      </c>
      <c r="I742" s="152" t="s">
        <v>1051</v>
      </c>
      <c r="J742" s="152" t="s">
        <v>1005</v>
      </c>
      <c r="K742" s="150"/>
      <c r="L742" s="152" t="s">
        <v>1063</v>
      </c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</row>
    <row r="743" spans="1:29" ht="13.2">
      <c r="A743" s="152"/>
      <c r="B743" s="89"/>
      <c r="C743" s="153" t="str">
        <f t="shared" ca="1" si="12"/>
        <v>OK</v>
      </c>
      <c r="D743" s="118" t="s">
        <v>360</v>
      </c>
      <c r="E743" s="162">
        <v>14.12</v>
      </c>
      <c r="F743" s="152">
        <v>24851</v>
      </c>
      <c r="G743" s="163">
        <v>45870</v>
      </c>
      <c r="H743" s="164">
        <v>45910</v>
      </c>
      <c r="I743" s="152" t="s">
        <v>1051</v>
      </c>
      <c r="J743" s="152" t="s">
        <v>1005</v>
      </c>
      <c r="K743" s="150"/>
      <c r="L743" s="152" t="s">
        <v>1052</v>
      </c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</row>
    <row r="744" spans="1:29" ht="13.2">
      <c r="A744" s="152"/>
      <c r="B744" s="89"/>
      <c r="C744" s="153" t="str">
        <f t="shared" ca="1" si="12"/>
        <v>OK</v>
      </c>
      <c r="D744" s="89" t="s">
        <v>927</v>
      </c>
      <c r="E744" s="162">
        <v>14.12</v>
      </c>
      <c r="F744" s="152">
        <v>24851</v>
      </c>
      <c r="G744" s="163">
        <v>45870</v>
      </c>
      <c r="H744" s="164">
        <v>45910</v>
      </c>
      <c r="I744" s="152" t="s">
        <v>1051</v>
      </c>
      <c r="J744" s="152" t="s">
        <v>1005</v>
      </c>
      <c r="K744" s="150"/>
      <c r="L744" s="152" t="s">
        <v>927</v>
      </c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</row>
    <row r="745" spans="1:29" ht="13.2">
      <c r="A745" s="152"/>
      <c r="B745" s="89"/>
      <c r="C745" s="153" t="str">
        <f t="shared" ca="1" si="12"/>
        <v>OK</v>
      </c>
      <c r="D745" s="118" t="s">
        <v>233</v>
      </c>
      <c r="E745" s="162">
        <v>14.12</v>
      </c>
      <c r="F745" s="152">
        <v>24851</v>
      </c>
      <c r="G745" s="163">
        <v>45870</v>
      </c>
      <c r="H745" s="164">
        <v>45910</v>
      </c>
      <c r="I745" s="152" t="s">
        <v>1051</v>
      </c>
      <c r="J745" s="152" t="s">
        <v>1005</v>
      </c>
      <c r="K745" s="150"/>
      <c r="L745" s="152" t="s">
        <v>1025</v>
      </c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</row>
    <row r="746" spans="1:29" ht="13.2">
      <c r="A746" s="152"/>
      <c r="B746" s="89"/>
      <c r="C746" s="153" t="str">
        <f t="shared" ca="1" si="12"/>
        <v>OK</v>
      </c>
      <c r="D746" s="118" t="s">
        <v>472</v>
      </c>
      <c r="E746" s="162">
        <v>14.12</v>
      </c>
      <c r="F746" s="152">
        <v>24851</v>
      </c>
      <c r="G746" s="163">
        <v>45870</v>
      </c>
      <c r="H746" s="164">
        <v>45910</v>
      </c>
      <c r="I746" s="152" t="s">
        <v>1051</v>
      </c>
      <c r="J746" s="152" t="s">
        <v>1005</v>
      </c>
      <c r="K746" s="150"/>
      <c r="L746" s="152" t="s">
        <v>1057</v>
      </c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</row>
    <row r="747" spans="1:29" ht="13.2">
      <c r="A747" s="152"/>
      <c r="B747" s="89"/>
      <c r="C747" s="153" t="str">
        <f t="shared" ca="1" si="12"/>
        <v>OK</v>
      </c>
      <c r="D747" s="89" t="s">
        <v>685</v>
      </c>
      <c r="E747" s="162">
        <v>14.12</v>
      </c>
      <c r="F747" s="152">
        <v>24851</v>
      </c>
      <c r="G747" s="163">
        <v>45870</v>
      </c>
      <c r="H747" s="164">
        <v>45910</v>
      </c>
      <c r="I747" s="152" t="s">
        <v>1051</v>
      </c>
      <c r="J747" s="152" t="s">
        <v>1005</v>
      </c>
      <c r="K747" s="150"/>
      <c r="L747" s="152" t="s">
        <v>685</v>
      </c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</row>
    <row r="748" spans="1:29" ht="13.2">
      <c r="A748" s="152"/>
      <c r="B748" s="89"/>
      <c r="C748" s="153" t="str">
        <f t="shared" ca="1" si="12"/>
        <v>OK</v>
      </c>
      <c r="D748" s="118" t="s">
        <v>360</v>
      </c>
      <c r="E748" s="162">
        <v>59.66</v>
      </c>
      <c r="F748" s="152">
        <v>24851</v>
      </c>
      <c r="G748" s="163">
        <v>45870</v>
      </c>
      <c r="H748" s="164">
        <v>45910</v>
      </c>
      <c r="I748" s="152" t="s">
        <v>1051</v>
      </c>
      <c r="J748" s="152" t="s">
        <v>1005</v>
      </c>
      <c r="K748" s="150"/>
      <c r="L748" s="152" t="s">
        <v>1052</v>
      </c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</row>
    <row r="749" spans="1:29" ht="13.2">
      <c r="A749" s="152"/>
      <c r="B749" s="89"/>
      <c r="C749" s="153" t="str">
        <f t="shared" ca="1" si="12"/>
        <v>OK</v>
      </c>
      <c r="D749" s="89" t="s">
        <v>948</v>
      </c>
      <c r="E749" s="162">
        <v>59.66</v>
      </c>
      <c r="F749" s="152">
        <v>24851</v>
      </c>
      <c r="G749" s="163">
        <v>45870</v>
      </c>
      <c r="H749" s="164">
        <v>45910</v>
      </c>
      <c r="I749" s="152" t="s">
        <v>1051</v>
      </c>
      <c r="J749" s="152" t="s">
        <v>1005</v>
      </c>
      <c r="K749" s="150"/>
      <c r="L749" s="152" t="s">
        <v>948</v>
      </c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</row>
    <row r="750" spans="1:29" ht="13.2">
      <c r="A750" s="152"/>
      <c r="B750" s="89"/>
      <c r="C750" s="153" t="str">
        <f t="shared" ca="1" si="12"/>
        <v>OK</v>
      </c>
      <c r="D750" s="89" t="s">
        <v>927</v>
      </c>
      <c r="E750" s="162">
        <v>59.66</v>
      </c>
      <c r="F750" s="152">
        <v>24851</v>
      </c>
      <c r="G750" s="163">
        <v>45870</v>
      </c>
      <c r="H750" s="164">
        <v>45910</v>
      </c>
      <c r="I750" s="152" t="s">
        <v>1051</v>
      </c>
      <c r="J750" s="152" t="s">
        <v>1005</v>
      </c>
      <c r="K750" s="150"/>
      <c r="L750" s="152" t="s">
        <v>927</v>
      </c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</row>
    <row r="751" spans="1:29" ht="13.2">
      <c r="A751" s="152"/>
      <c r="B751" s="89"/>
      <c r="C751" s="153" t="str">
        <f t="shared" ca="1" si="12"/>
        <v>OK</v>
      </c>
      <c r="D751" s="89" t="s">
        <v>834</v>
      </c>
      <c r="E751" s="162">
        <v>59.66</v>
      </c>
      <c r="F751" s="152">
        <v>24851</v>
      </c>
      <c r="G751" s="163">
        <v>45870</v>
      </c>
      <c r="H751" s="164">
        <v>45910</v>
      </c>
      <c r="I751" s="152" t="s">
        <v>1051</v>
      </c>
      <c r="J751" s="152" t="s">
        <v>1005</v>
      </c>
      <c r="K751" s="150"/>
      <c r="L751" s="152" t="s">
        <v>834</v>
      </c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</row>
    <row r="752" spans="1:29" ht="13.2">
      <c r="A752" s="152"/>
      <c r="B752" s="89"/>
      <c r="C752" s="153" t="str">
        <f t="shared" ca="1" si="12"/>
        <v>OK</v>
      </c>
      <c r="D752" s="89" t="s">
        <v>682</v>
      </c>
      <c r="E752" s="162">
        <v>59.66</v>
      </c>
      <c r="F752" s="152">
        <v>24851</v>
      </c>
      <c r="G752" s="163">
        <v>45870</v>
      </c>
      <c r="H752" s="164">
        <v>45910</v>
      </c>
      <c r="I752" s="152" t="s">
        <v>1051</v>
      </c>
      <c r="J752" s="152" t="s">
        <v>1005</v>
      </c>
      <c r="K752" s="150"/>
      <c r="L752" s="152" t="s">
        <v>682</v>
      </c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</row>
    <row r="753" spans="1:29" ht="13.2">
      <c r="A753" s="152"/>
      <c r="B753" s="89"/>
      <c r="C753" s="153" t="str">
        <f t="shared" ca="1" si="12"/>
        <v>OK</v>
      </c>
      <c r="D753" s="118" t="s">
        <v>365</v>
      </c>
      <c r="E753" s="162">
        <v>59.66</v>
      </c>
      <c r="F753" s="152">
        <v>24851</v>
      </c>
      <c r="G753" s="163">
        <v>45870</v>
      </c>
      <c r="H753" s="164">
        <v>45910</v>
      </c>
      <c r="I753" s="152" t="s">
        <v>1051</v>
      </c>
      <c r="J753" s="152" t="s">
        <v>1005</v>
      </c>
      <c r="K753" s="150"/>
      <c r="L753" s="152" t="s">
        <v>1053</v>
      </c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</row>
    <row r="754" spans="1:29" ht="13.2">
      <c r="A754" s="152"/>
      <c r="B754" s="89"/>
      <c r="C754" s="153" t="str">
        <f t="shared" ca="1" si="12"/>
        <v>OK</v>
      </c>
      <c r="D754" s="89" t="s">
        <v>566</v>
      </c>
      <c r="E754" s="162">
        <v>59.66</v>
      </c>
      <c r="F754" s="152">
        <v>24851</v>
      </c>
      <c r="G754" s="163">
        <v>45870</v>
      </c>
      <c r="H754" s="164">
        <v>45910</v>
      </c>
      <c r="I754" s="152" t="s">
        <v>1051</v>
      </c>
      <c r="J754" s="152" t="s">
        <v>1005</v>
      </c>
      <c r="K754" s="150"/>
      <c r="L754" s="152" t="s">
        <v>566</v>
      </c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</row>
    <row r="755" spans="1:29" ht="13.2">
      <c r="A755" s="152"/>
      <c r="B755" s="89"/>
      <c r="C755" s="153" t="str">
        <f t="shared" ca="1" si="12"/>
        <v>OK</v>
      </c>
      <c r="D755" s="89" t="s">
        <v>1054</v>
      </c>
      <c r="E755" s="162">
        <v>59.66</v>
      </c>
      <c r="F755" s="152">
        <v>24851</v>
      </c>
      <c r="G755" s="163">
        <v>45870</v>
      </c>
      <c r="H755" s="164">
        <v>45910</v>
      </c>
      <c r="I755" s="152" t="s">
        <v>1051</v>
      </c>
      <c r="J755" s="152" t="s">
        <v>1005</v>
      </c>
      <c r="K755" s="150"/>
      <c r="L755" s="152" t="s">
        <v>1054</v>
      </c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</row>
    <row r="756" spans="1:29" ht="13.2">
      <c r="A756" s="152"/>
      <c r="B756" s="89"/>
      <c r="C756" s="153" t="str">
        <f t="shared" ca="1" si="12"/>
        <v>OK</v>
      </c>
      <c r="D756" s="118" t="s">
        <v>472</v>
      </c>
      <c r="E756" s="162">
        <v>59.66</v>
      </c>
      <c r="F756" s="152">
        <v>24851</v>
      </c>
      <c r="G756" s="163">
        <v>45870</v>
      </c>
      <c r="H756" s="164">
        <v>45910</v>
      </c>
      <c r="I756" s="152" t="s">
        <v>1051</v>
      </c>
      <c r="J756" s="152" t="s">
        <v>1005</v>
      </c>
      <c r="K756" s="150"/>
      <c r="L756" s="152" t="s">
        <v>1057</v>
      </c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</row>
    <row r="757" spans="1:29" ht="13.2">
      <c r="A757" s="152"/>
      <c r="B757" s="89"/>
      <c r="C757" s="153" t="str">
        <f t="shared" ca="1" si="12"/>
        <v>OK</v>
      </c>
      <c r="D757" s="89" t="s">
        <v>685</v>
      </c>
      <c r="E757" s="162">
        <v>59.66</v>
      </c>
      <c r="F757" s="152">
        <v>24851</v>
      </c>
      <c r="G757" s="163">
        <v>45870</v>
      </c>
      <c r="H757" s="164">
        <v>45910</v>
      </c>
      <c r="I757" s="152" t="s">
        <v>1051</v>
      </c>
      <c r="J757" s="152" t="s">
        <v>1005</v>
      </c>
      <c r="K757" s="150"/>
      <c r="L757" s="152" t="s">
        <v>685</v>
      </c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</row>
    <row r="758" spans="1:29" ht="13.2">
      <c r="A758" s="152"/>
      <c r="B758" s="89"/>
      <c r="C758" s="153" t="str">
        <f t="shared" ca="1" si="12"/>
        <v>OK</v>
      </c>
      <c r="D758" s="118" t="s">
        <v>360</v>
      </c>
      <c r="E758" s="162">
        <v>47.12</v>
      </c>
      <c r="F758" s="152">
        <v>24851</v>
      </c>
      <c r="G758" s="163">
        <v>45870</v>
      </c>
      <c r="H758" s="164">
        <v>45910</v>
      </c>
      <c r="I758" s="152" t="s">
        <v>1051</v>
      </c>
      <c r="J758" s="152" t="s">
        <v>1005</v>
      </c>
      <c r="K758" s="150"/>
      <c r="L758" s="152" t="s">
        <v>1052</v>
      </c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</row>
    <row r="759" spans="1:29" ht="13.2">
      <c r="A759" s="152"/>
      <c r="B759" s="89"/>
      <c r="C759" s="153" t="str">
        <f t="shared" ca="1" si="12"/>
        <v>OK</v>
      </c>
      <c r="D759" s="89" t="s">
        <v>948</v>
      </c>
      <c r="E759" s="162">
        <v>47.12</v>
      </c>
      <c r="F759" s="152">
        <v>24851</v>
      </c>
      <c r="G759" s="163">
        <v>45870</v>
      </c>
      <c r="H759" s="164">
        <v>45910</v>
      </c>
      <c r="I759" s="152" t="s">
        <v>1051</v>
      </c>
      <c r="J759" s="152" t="s">
        <v>1005</v>
      </c>
      <c r="K759" s="150"/>
      <c r="L759" s="152" t="s">
        <v>948</v>
      </c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</row>
    <row r="760" spans="1:29" ht="13.2">
      <c r="A760" s="152"/>
      <c r="B760" s="89"/>
      <c r="C760" s="153" t="str">
        <f t="shared" ca="1" si="12"/>
        <v>OK</v>
      </c>
      <c r="D760" s="89" t="s">
        <v>927</v>
      </c>
      <c r="E760" s="162">
        <v>47.12</v>
      </c>
      <c r="F760" s="152">
        <v>24851</v>
      </c>
      <c r="G760" s="163">
        <v>45870</v>
      </c>
      <c r="H760" s="164">
        <v>45910</v>
      </c>
      <c r="I760" s="152" t="s">
        <v>1051</v>
      </c>
      <c r="J760" s="152" t="s">
        <v>1005</v>
      </c>
      <c r="K760" s="150"/>
      <c r="L760" s="152" t="s">
        <v>927</v>
      </c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</row>
    <row r="761" spans="1:29" ht="13.2">
      <c r="A761" s="152"/>
      <c r="B761" s="89"/>
      <c r="C761" s="153" t="str">
        <f t="shared" ca="1" si="12"/>
        <v>OK</v>
      </c>
      <c r="D761" s="89" t="s">
        <v>834</v>
      </c>
      <c r="E761" s="162">
        <v>47.12</v>
      </c>
      <c r="F761" s="152">
        <v>24851</v>
      </c>
      <c r="G761" s="163">
        <v>45870</v>
      </c>
      <c r="H761" s="164">
        <v>45910</v>
      </c>
      <c r="I761" s="152" t="s">
        <v>1051</v>
      </c>
      <c r="J761" s="152" t="s">
        <v>1005</v>
      </c>
      <c r="K761" s="150"/>
      <c r="L761" s="152" t="s">
        <v>834</v>
      </c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</row>
    <row r="762" spans="1:29" ht="13.2">
      <c r="A762" s="152"/>
      <c r="B762" s="89"/>
      <c r="C762" s="153" t="str">
        <f t="shared" ca="1" si="12"/>
        <v>OK</v>
      </c>
      <c r="D762" s="89" t="s">
        <v>682</v>
      </c>
      <c r="E762" s="162">
        <v>47.12</v>
      </c>
      <c r="F762" s="152">
        <v>24851</v>
      </c>
      <c r="G762" s="163">
        <v>45870</v>
      </c>
      <c r="H762" s="164">
        <v>45910</v>
      </c>
      <c r="I762" s="152" t="s">
        <v>1051</v>
      </c>
      <c r="J762" s="152" t="s">
        <v>1005</v>
      </c>
      <c r="K762" s="150"/>
      <c r="L762" s="152" t="s">
        <v>682</v>
      </c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</row>
    <row r="763" spans="1:29" ht="13.2">
      <c r="A763" s="152"/>
      <c r="B763" s="89"/>
      <c r="C763" s="153" t="str">
        <f t="shared" ca="1" si="12"/>
        <v>OK</v>
      </c>
      <c r="D763" s="118" t="s">
        <v>365</v>
      </c>
      <c r="E763" s="162">
        <v>47.12</v>
      </c>
      <c r="F763" s="152">
        <v>24851</v>
      </c>
      <c r="G763" s="163">
        <v>45870</v>
      </c>
      <c r="H763" s="164">
        <v>45910</v>
      </c>
      <c r="I763" s="152" t="s">
        <v>1051</v>
      </c>
      <c r="J763" s="152" t="s">
        <v>1005</v>
      </c>
      <c r="K763" s="150"/>
      <c r="L763" s="152" t="s">
        <v>1053</v>
      </c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</row>
    <row r="764" spans="1:29" ht="13.2">
      <c r="A764" s="152"/>
      <c r="B764" s="89"/>
      <c r="C764" s="153" t="str">
        <f t="shared" ca="1" si="12"/>
        <v>OK</v>
      </c>
      <c r="D764" s="89" t="s">
        <v>566</v>
      </c>
      <c r="E764" s="162">
        <v>47.12</v>
      </c>
      <c r="F764" s="152">
        <v>24851</v>
      </c>
      <c r="G764" s="163">
        <v>45870</v>
      </c>
      <c r="H764" s="164">
        <v>45910</v>
      </c>
      <c r="I764" s="152" t="s">
        <v>1051</v>
      </c>
      <c r="J764" s="152" t="s">
        <v>1005</v>
      </c>
      <c r="K764" s="150"/>
      <c r="L764" s="152" t="s">
        <v>566</v>
      </c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</row>
    <row r="765" spans="1:29" ht="13.2">
      <c r="A765" s="152"/>
      <c r="B765" s="89"/>
      <c r="C765" s="153" t="str">
        <f t="shared" ca="1" si="12"/>
        <v>OK</v>
      </c>
      <c r="D765" s="89" t="s">
        <v>1054</v>
      </c>
      <c r="E765" s="162">
        <v>47.12</v>
      </c>
      <c r="F765" s="152">
        <v>24851</v>
      </c>
      <c r="G765" s="163">
        <v>45870</v>
      </c>
      <c r="H765" s="164">
        <v>45910</v>
      </c>
      <c r="I765" s="152" t="s">
        <v>1051</v>
      </c>
      <c r="J765" s="152" t="s">
        <v>1005</v>
      </c>
      <c r="K765" s="150"/>
      <c r="L765" s="152" t="s">
        <v>1054</v>
      </c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</row>
    <row r="766" spans="1:29" ht="13.2">
      <c r="A766" s="152"/>
      <c r="B766" s="89"/>
      <c r="C766" s="153" t="str">
        <f t="shared" ca="1" si="12"/>
        <v>OK</v>
      </c>
      <c r="D766" s="118" t="s">
        <v>472</v>
      </c>
      <c r="E766" s="162">
        <v>47.12</v>
      </c>
      <c r="F766" s="152">
        <v>24851</v>
      </c>
      <c r="G766" s="163">
        <v>45870</v>
      </c>
      <c r="H766" s="164">
        <v>45910</v>
      </c>
      <c r="I766" s="152" t="s">
        <v>1051</v>
      </c>
      <c r="J766" s="152" t="s">
        <v>1005</v>
      </c>
      <c r="K766" s="150"/>
      <c r="L766" s="152" t="s">
        <v>1057</v>
      </c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</row>
    <row r="767" spans="1:29" ht="13.2">
      <c r="A767" s="152"/>
      <c r="B767" s="89"/>
      <c r="C767" s="153" t="str">
        <f t="shared" ca="1" si="12"/>
        <v>OK</v>
      </c>
      <c r="D767" s="89" t="s">
        <v>685</v>
      </c>
      <c r="E767" s="162">
        <v>47.12</v>
      </c>
      <c r="F767" s="152">
        <v>24851</v>
      </c>
      <c r="G767" s="163">
        <v>45870</v>
      </c>
      <c r="H767" s="164">
        <v>45910</v>
      </c>
      <c r="I767" s="152" t="s">
        <v>1051</v>
      </c>
      <c r="J767" s="152" t="s">
        <v>1005</v>
      </c>
      <c r="K767" s="150"/>
      <c r="L767" s="152" t="s">
        <v>685</v>
      </c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</row>
    <row r="768" spans="1:29" ht="13.2">
      <c r="A768" s="152"/>
      <c r="B768" s="89"/>
      <c r="C768" s="153" t="str">
        <f t="shared" ca="1" si="12"/>
        <v>OK</v>
      </c>
      <c r="D768" s="118" t="s">
        <v>428</v>
      </c>
      <c r="E768" s="162">
        <v>60</v>
      </c>
      <c r="F768" s="152">
        <v>24851</v>
      </c>
      <c r="G768" s="163">
        <v>45870</v>
      </c>
      <c r="H768" s="164">
        <v>45910</v>
      </c>
      <c r="I768" s="152" t="s">
        <v>1051</v>
      </c>
      <c r="J768" s="152" t="s">
        <v>1005</v>
      </c>
      <c r="K768" s="150"/>
      <c r="L768" s="152" t="s">
        <v>1030</v>
      </c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</row>
    <row r="769" spans="1:29" ht="13.2">
      <c r="A769" s="152"/>
      <c r="B769" s="89"/>
      <c r="C769" s="153" t="str">
        <f t="shared" ca="1" si="12"/>
        <v>OK</v>
      </c>
      <c r="D769" s="89" t="s">
        <v>1028</v>
      </c>
      <c r="E769" s="162">
        <v>60</v>
      </c>
      <c r="F769" s="152">
        <v>24851</v>
      </c>
      <c r="G769" s="163">
        <v>45870</v>
      </c>
      <c r="H769" s="164">
        <v>45910</v>
      </c>
      <c r="I769" s="152" t="s">
        <v>1051</v>
      </c>
      <c r="J769" s="152" t="s">
        <v>1005</v>
      </c>
      <c r="K769" s="150"/>
      <c r="L769" s="152" t="s">
        <v>1028</v>
      </c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</row>
    <row r="770" spans="1:29" ht="13.2">
      <c r="A770" s="152"/>
      <c r="B770" s="89"/>
      <c r="C770" s="153" t="str">
        <f t="shared" ca="1" si="12"/>
        <v>OK</v>
      </c>
      <c r="D770" s="118" t="s">
        <v>494</v>
      </c>
      <c r="E770" s="162">
        <v>60</v>
      </c>
      <c r="F770" s="152">
        <v>24851</v>
      </c>
      <c r="G770" s="163">
        <v>45870</v>
      </c>
      <c r="H770" s="164">
        <v>45910</v>
      </c>
      <c r="I770" s="152" t="s">
        <v>1051</v>
      </c>
      <c r="J770" s="152" t="s">
        <v>1005</v>
      </c>
      <c r="K770" s="150"/>
      <c r="L770" s="152" t="s">
        <v>1029</v>
      </c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</row>
    <row r="771" spans="1:29" ht="13.2">
      <c r="A771" s="152"/>
      <c r="B771" s="89"/>
      <c r="C771" s="153" t="str">
        <f t="shared" ca="1" si="12"/>
        <v>OK</v>
      </c>
      <c r="D771" s="89" t="s">
        <v>941</v>
      </c>
      <c r="E771" s="162">
        <v>60</v>
      </c>
      <c r="F771" s="152">
        <v>24851</v>
      </c>
      <c r="G771" s="163">
        <v>45870</v>
      </c>
      <c r="H771" s="164">
        <v>45910</v>
      </c>
      <c r="I771" s="152" t="s">
        <v>1051</v>
      </c>
      <c r="J771" s="152" t="s">
        <v>1005</v>
      </c>
      <c r="K771" s="150"/>
      <c r="L771" s="152" t="s">
        <v>941</v>
      </c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</row>
    <row r="772" spans="1:29" ht="13.2">
      <c r="A772" s="152"/>
      <c r="B772" s="89"/>
      <c r="C772" s="153" t="str">
        <f t="shared" ca="1" si="12"/>
        <v>OK</v>
      </c>
      <c r="D772" s="89" t="s">
        <v>941</v>
      </c>
      <c r="E772" s="162">
        <v>60</v>
      </c>
      <c r="F772" s="152">
        <v>24851</v>
      </c>
      <c r="G772" s="163">
        <v>45870</v>
      </c>
      <c r="H772" s="164">
        <v>45910</v>
      </c>
      <c r="I772" s="152" t="s">
        <v>1051</v>
      </c>
      <c r="J772" s="152" t="s">
        <v>1005</v>
      </c>
      <c r="K772" s="150"/>
      <c r="L772" s="152" t="s">
        <v>941</v>
      </c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</row>
    <row r="773" spans="1:29" ht="13.2">
      <c r="A773" s="152"/>
      <c r="B773" s="89"/>
      <c r="C773" s="153" t="str">
        <f t="shared" ca="1" si="12"/>
        <v>OK</v>
      </c>
      <c r="D773" s="118" t="s">
        <v>365</v>
      </c>
      <c r="E773" s="162">
        <v>60</v>
      </c>
      <c r="F773" s="152">
        <v>24851</v>
      </c>
      <c r="G773" s="163">
        <v>45870</v>
      </c>
      <c r="H773" s="164">
        <v>45910</v>
      </c>
      <c r="I773" s="152" t="s">
        <v>1051</v>
      </c>
      <c r="J773" s="152" t="s">
        <v>1005</v>
      </c>
      <c r="K773" s="150"/>
      <c r="L773" s="152" t="s">
        <v>680</v>
      </c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</row>
    <row r="774" spans="1:29" ht="13.2">
      <c r="A774" s="152"/>
      <c r="B774" s="89"/>
      <c r="C774" s="153" t="str">
        <f t="shared" ca="1" si="12"/>
        <v>OK</v>
      </c>
      <c r="D774" s="89" t="s">
        <v>566</v>
      </c>
      <c r="E774" s="162">
        <v>60</v>
      </c>
      <c r="F774" s="152">
        <v>24851</v>
      </c>
      <c r="G774" s="163">
        <v>45870</v>
      </c>
      <c r="H774" s="164">
        <v>45910</v>
      </c>
      <c r="I774" s="152" t="s">
        <v>1051</v>
      </c>
      <c r="J774" s="152" t="s">
        <v>1005</v>
      </c>
      <c r="K774" s="150"/>
      <c r="L774" s="152" t="s">
        <v>566</v>
      </c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</row>
    <row r="775" spans="1:29" ht="13.2">
      <c r="A775" s="152"/>
      <c r="B775" s="89"/>
      <c r="C775" s="153" t="str">
        <f t="shared" ca="1" si="12"/>
        <v>OK</v>
      </c>
      <c r="D775" s="89" t="s">
        <v>682</v>
      </c>
      <c r="E775" s="162">
        <v>60</v>
      </c>
      <c r="F775" s="152">
        <v>24851</v>
      </c>
      <c r="G775" s="163">
        <v>45870</v>
      </c>
      <c r="H775" s="164">
        <v>45910</v>
      </c>
      <c r="I775" s="152" t="s">
        <v>1051</v>
      </c>
      <c r="J775" s="152" t="s">
        <v>1005</v>
      </c>
      <c r="K775" s="150"/>
      <c r="L775" s="152" t="s">
        <v>682</v>
      </c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</row>
    <row r="776" spans="1:29" ht="13.2">
      <c r="A776" s="152"/>
      <c r="B776" s="89"/>
      <c r="C776" s="153" t="str">
        <f t="shared" ca="1" si="12"/>
        <v>OK</v>
      </c>
      <c r="D776" s="89" t="s">
        <v>682</v>
      </c>
      <c r="E776" s="162">
        <v>60</v>
      </c>
      <c r="F776" s="152">
        <v>24851</v>
      </c>
      <c r="G776" s="163">
        <v>45870</v>
      </c>
      <c r="H776" s="164">
        <v>45910</v>
      </c>
      <c r="I776" s="152" t="s">
        <v>1051</v>
      </c>
      <c r="J776" s="152" t="s">
        <v>1005</v>
      </c>
      <c r="K776" s="150"/>
      <c r="L776" s="152" t="s">
        <v>682</v>
      </c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</row>
    <row r="777" spans="1:29" ht="13.2">
      <c r="A777" s="152"/>
      <c r="B777" s="89"/>
      <c r="C777" s="153" t="str">
        <f t="shared" ca="1" si="12"/>
        <v>OK</v>
      </c>
      <c r="D777" s="118" t="s">
        <v>365</v>
      </c>
      <c r="E777" s="162">
        <v>60</v>
      </c>
      <c r="F777" s="152">
        <v>24851</v>
      </c>
      <c r="G777" s="163">
        <v>45870</v>
      </c>
      <c r="H777" s="164">
        <v>45910</v>
      </c>
      <c r="I777" s="152" t="s">
        <v>1051</v>
      </c>
      <c r="J777" s="152" t="s">
        <v>1005</v>
      </c>
      <c r="K777" s="150"/>
      <c r="L777" s="152" t="s">
        <v>1053</v>
      </c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</row>
    <row r="778" spans="1:29" ht="13.2">
      <c r="A778" s="152"/>
      <c r="B778" s="89"/>
      <c r="C778" s="153" t="str">
        <f t="shared" ca="1" si="12"/>
        <v>OK</v>
      </c>
      <c r="D778" s="89" t="s">
        <v>566</v>
      </c>
      <c r="E778" s="162">
        <v>60</v>
      </c>
      <c r="F778" s="152">
        <v>24851</v>
      </c>
      <c r="G778" s="163">
        <v>45870</v>
      </c>
      <c r="H778" s="164">
        <v>45910</v>
      </c>
      <c r="I778" s="152" t="s">
        <v>1051</v>
      </c>
      <c r="J778" s="152" t="s">
        <v>1005</v>
      </c>
      <c r="K778" s="150"/>
      <c r="L778" s="152" t="s">
        <v>566</v>
      </c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</row>
    <row r="779" spans="1:29" ht="13.2">
      <c r="A779" s="152"/>
      <c r="B779" s="89"/>
      <c r="C779" s="153" t="str">
        <f t="shared" ca="1" si="12"/>
        <v>OK</v>
      </c>
      <c r="D779" s="89" t="s">
        <v>1032</v>
      </c>
      <c r="E779" s="162">
        <v>60</v>
      </c>
      <c r="F779" s="152">
        <v>24851</v>
      </c>
      <c r="G779" s="163">
        <v>45870</v>
      </c>
      <c r="H779" s="164">
        <v>45910</v>
      </c>
      <c r="I779" s="152" t="s">
        <v>1051</v>
      </c>
      <c r="J779" s="152" t="s">
        <v>1005</v>
      </c>
      <c r="K779" s="150"/>
      <c r="L779" s="152" t="s">
        <v>1032</v>
      </c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</row>
    <row r="780" spans="1:29" ht="13.2">
      <c r="A780" s="152"/>
      <c r="B780" s="89"/>
      <c r="C780" s="153" t="str">
        <f t="shared" ca="1" si="12"/>
        <v>OK</v>
      </c>
      <c r="D780" s="89" t="s">
        <v>948</v>
      </c>
      <c r="E780" s="162">
        <v>60</v>
      </c>
      <c r="F780" s="152">
        <v>24851</v>
      </c>
      <c r="G780" s="163">
        <v>45870</v>
      </c>
      <c r="H780" s="164">
        <v>45910</v>
      </c>
      <c r="I780" s="152" t="s">
        <v>1051</v>
      </c>
      <c r="J780" s="152" t="s">
        <v>1005</v>
      </c>
      <c r="K780" s="150"/>
      <c r="L780" s="152" t="s">
        <v>948</v>
      </c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</row>
    <row r="781" spans="1:29" ht="13.2">
      <c r="A781" s="152"/>
      <c r="B781" s="89"/>
      <c r="C781" s="153" t="str">
        <f t="shared" ca="1" si="12"/>
        <v>OK</v>
      </c>
      <c r="D781" s="89" t="s">
        <v>1055</v>
      </c>
      <c r="E781" s="162">
        <v>60</v>
      </c>
      <c r="F781" s="152">
        <v>24851</v>
      </c>
      <c r="G781" s="163">
        <v>45870</v>
      </c>
      <c r="H781" s="164">
        <v>45910</v>
      </c>
      <c r="I781" s="152" t="s">
        <v>1051</v>
      </c>
      <c r="J781" s="152" t="s">
        <v>1005</v>
      </c>
      <c r="K781" s="150"/>
      <c r="L781" s="152" t="s">
        <v>1055</v>
      </c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</row>
    <row r="782" spans="1:29" ht="13.2">
      <c r="A782" s="152"/>
      <c r="B782" s="89"/>
      <c r="C782" s="153" t="str">
        <f t="shared" ca="1" si="12"/>
        <v>OK</v>
      </c>
      <c r="D782" s="89" t="s">
        <v>539</v>
      </c>
      <c r="E782" s="162">
        <v>60</v>
      </c>
      <c r="F782" s="152">
        <v>24851</v>
      </c>
      <c r="G782" s="163">
        <v>45870</v>
      </c>
      <c r="H782" s="164">
        <v>45910</v>
      </c>
      <c r="I782" s="152" t="s">
        <v>1051</v>
      </c>
      <c r="J782" s="152" t="s">
        <v>1005</v>
      </c>
      <c r="K782" s="150"/>
      <c r="L782" s="152" t="s">
        <v>539</v>
      </c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</row>
    <row r="783" spans="1:29" ht="13.2">
      <c r="A783" s="152"/>
      <c r="B783" s="89"/>
      <c r="C783" s="153" t="str">
        <f t="shared" ca="1" si="12"/>
        <v>OK</v>
      </c>
      <c r="D783" s="89" t="s">
        <v>964</v>
      </c>
      <c r="E783" s="162">
        <v>60</v>
      </c>
      <c r="F783" s="152">
        <v>24851</v>
      </c>
      <c r="G783" s="163">
        <v>45870</v>
      </c>
      <c r="H783" s="164">
        <v>45910</v>
      </c>
      <c r="I783" s="152" t="s">
        <v>1051</v>
      </c>
      <c r="J783" s="152" t="s">
        <v>1005</v>
      </c>
      <c r="K783" s="150"/>
      <c r="L783" s="152" t="s">
        <v>964</v>
      </c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</row>
    <row r="784" spans="1:29" ht="13.2">
      <c r="A784" s="152"/>
      <c r="B784" s="89"/>
      <c r="C784" s="153" t="str">
        <f t="shared" ca="1" si="12"/>
        <v>OK</v>
      </c>
      <c r="D784" s="89" t="s">
        <v>1054</v>
      </c>
      <c r="E784" s="162">
        <v>60</v>
      </c>
      <c r="F784" s="152">
        <v>24851</v>
      </c>
      <c r="G784" s="163">
        <v>45870</v>
      </c>
      <c r="H784" s="164">
        <v>45910</v>
      </c>
      <c r="I784" s="152" t="s">
        <v>1051</v>
      </c>
      <c r="J784" s="152" t="s">
        <v>1005</v>
      </c>
      <c r="K784" s="150"/>
      <c r="L784" s="152" t="s">
        <v>1054</v>
      </c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</row>
    <row r="785" spans="1:29" ht="13.2">
      <c r="A785" s="152"/>
      <c r="B785" s="89"/>
      <c r="C785" s="153" t="str">
        <f t="shared" ca="1" si="12"/>
        <v>OK</v>
      </c>
      <c r="D785" s="89" t="s">
        <v>687</v>
      </c>
      <c r="E785" s="162">
        <v>60</v>
      </c>
      <c r="F785" s="152">
        <v>24851</v>
      </c>
      <c r="G785" s="163">
        <v>45870</v>
      </c>
      <c r="H785" s="164">
        <v>45910</v>
      </c>
      <c r="I785" s="152" t="s">
        <v>1051</v>
      </c>
      <c r="J785" s="152" t="s">
        <v>1005</v>
      </c>
      <c r="K785" s="150"/>
      <c r="L785" s="152" t="s">
        <v>687</v>
      </c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</row>
    <row r="786" spans="1:29" ht="13.2">
      <c r="A786" s="152"/>
      <c r="B786" s="89"/>
      <c r="C786" s="153" t="str">
        <f t="shared" ca="1" si="12"/>
        <v>OK</v>
      </c>
      <c r="D786" s="118" t="s">
        <v>360</v>
      </c>
      <c r="E786" s="162">
        <v>60</v>
      </c>
      <c r="F786" s="152">
        <v>24851</v>
      </c>
      <c r="G786" s="163">
        <v>45870</v>
      </c>
      <c r="H786" s="164">
        <v>45910</v>
      </c>
      <c r="I786" s="152" t="s">
        <v>1051</v>
      </c>
      <c r="J786" s="152" t="s">
        <v>1005</v>
      </c>
      <c r="K786" s="150"/>
      <c r="L786" s="152" t="s">
        <v>1052</v>
      </c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</row>
    <row r="787" spans="1:29" ht="13.2">
      <c r="A787" s="152"/>
      <c r="B787" s="89"/>
      <c r="C787" s="153" t="str">
        <f t="shared" ca="1" si="12"/>
        <v>OK</v>
      </c>
      <c r="D787" s="89" t="s">
        <v>1054</v>
      </c>
      <c r="E787" s="162">
        <v>60</v>
      </c>
      <c r="F787" s="152">
        <v>24851</v>
      </c>
      <c r="G787" s="163">
        <v>45870</v>
      </c>
      <c r="H787" s="164">
        <v>45910</v>
      </c>
      <c r="I787" s="152" t="s">
        <v>1051</v>
      </c>
      <c r="J787" s="152" t="s">
        <v>1005</v>
      </c>
      <c r="K787" s="150"/>
      <c r="L787" s="152" t="s">
        <v>1054</v>
      </c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</row>
    <row r="788" spans="1:29" ht="13.2">
      <c r="A788" s="152"/>
      <c r="B788" s="89"/>
      <c r="C788" s="153" t="str">
        <f t="shared" ca="1" si="12"/>
        <v>OK</v>
      </c>
      <c r="D788" s="118" t="s">
        <v>472</v>
      </c>
      <c r="E788" s="162">
        <v>60</v>
      </c>
      <c r="F788" s="152">
        <v>24851</v>
      </c>
      <c r="G788" s="163">
        <v>45870</v>
      </c>
      <c r="H788" s="164">
        <v>45910</v>
      </c>
      <c r="I788" s="152" t="s">
        <v>1051</v>
      </c>
      <c r="J788" s="152" t="s">
        <v>1005</v>
      </c>
      <c r="K788" s="150"/>
      <c r="L788" s="152" t="s">
        <v>1057</v>
      </c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</row>
    <row r="789" spans="1:29" ht="13.2">
      <c r="A789" s="152"/>
      <c r="B789" s="89"/>
      <c r="C789" s="153" t="str">
        <f t="shared" ca="1" si="12"/>
        <v>OK</v>
      </c>
      <c r="D789" s="89" t="s">
        <v>685</v>
      </c>
      <c r="E789" s="162">
        <v>60</v>
      </c>
      <c r="F789" s="152">
        <v>24851</v>
      </c>
      <c r="G789" s="163">
        <v>45870</v>
      </c>
      <c r="H789" s="164">
        <v>45910</v>
      </c>
      <c r="I789" s="152" t="s">
        <v>1051</v>
      </c>
      <c r="J789" s="152" t="s">
        <v>1005</v>
      </c>
      <c r="K789" s="150"/>
      <c r="L789" s="152" t="s">
        <v>685</v>
      </c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</row>
    <row r="790" spans="1:29" ht="13.2">
      <c r="A790" s="152"/>
      <c r="B790" s="89"/>
      <c r="C790" s="153" t="str">
        <f t="shared" ref="C790:C1044" ca="1" si="13">IF(COUNTIF(A:A, D790)&gt;0, "OK", "Incompleto")</f>
        <v>OK</v>
      </c>
      <c r="D790" s="89" t="s">
        <v>500</v>
      </c>
      <c r="E790" s="162">
        <v>60</v>
      </c>
      <c r="F790" s="152">
        <v>24851</v>
      </c>
      <c r="G790" s="163">
        <v>45870</v>
      </c>
      <c r="H790" s="164">
        <v>45910</v>
      </c>
      <c r="I790" s="152" t="s">
        <v>1051</v>
      </c>
      <c r="J790" s="152" t="s">
        <v>1005</v>
      </c>
      <c r="K790" s="150"/>
      <c r="L790" s="152" t="s">
        <v>500</v>
      </c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</row>
    <row r="791" spans="1:29" ht="13.2">
      <c r="A791" s="152"/>
      <c r="B791" s="89"/>
      <c r="C791" s="153" t="str">
        <f t="shared" ca="1" si="13"/>
        <v>OK</v>
      </c>
      <c r="D791" s="89" t="s">
        <v>696</v>
      </c>
      <c r="E791" s="162">
        <v>60</v>
      </c>
      <c r="F791" s="152">
        <v>24851</v>
      </c>
      <c r="G791" s="163">
        <v>45870</v>
      </c>
      <c r="H791" s="164">
        <v>45910</v>
      </c>
      <c r="I791" s="152" t="s">
        <v>1051</v>
      </c>
      <c r="J791" s="152" t="s">
        <v>1005</v>
      </c>
      <c r="K791" s="150"/>
      <c r="L791" s="152" t="s">
        <v>696</v>
      </c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</row>
    <row r="792" spans="1:29" ht="13.2">
      <c r="A792" s="152"/>
      <c r="B792" s="89"/>
      <c r="C792" s="153" t="str">
        <f t="shared" ca="1" si="13"/>
        <v>OK</v>
      </c>
      <c r="D792" s="118" t="s">
        <v>547</v>
      </c>
      <c r="E792" s="162">
        <v>60</v>
      </c>
      <c r="F792" s="152">
        <v>24851</v>
      </c>
      <c r="G792" s="163">
        <v>45870</v>
      </c>
      <c r="H792" s="164">
        <v>45910</v>
      </c>
      <c r="I792" s="152" t="s">
        <v>1051</v>
      </c>
      <c r="J792" s="152" t="s">
        <v>1005</v>
      </c>
      <c r="K792" s="150"/>
      <c r="L792" s="152" t="s">
        <v>1056</v>
      </c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</row>
    <row r="793" spans="1:29" ht="13.2">
      <c r="A793" s="152"/>
      <c r="B793" s="89"/>
      <c r="C793" s="153" t="str">
        <f t="shared" ca="1" si="13"/>
        <v>OK</v>
      </c>
      <c r="D793" s="118" t="s">
        <v>564</v>
      </c>
      <c r="E793" s="162">
        <v>60</v>
      </c>
      <c r="F793" s="152">
        <v>24851</v>
      </c>
      <c r="G793" s="163">
        <v>45870</v>
      </c>
      <c r="H793" s="164">
        <v>45910</v>
      </c>
      <c r="I793" s="152" t="s">
        <v>1051</v>
      </c>
      <c r="J793" s="152" t="s">
        <v>1005</v>
      </c>
      <c r="K793" s="150"/>
      <c r="L793" s="152" t="s">
        <v>1058</v>
      </c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</row>
    <row r="794" spans="1:29" ht="13.2">
      <c r="A794" s="152"/>
      <c r="B794" s="89"/>
      <c r="C794" s="153" t="str">
        <f t="shared" ca="1" si="13"/>
        <v>OK</v>
      </c>
      <c r="D794" s="89" t="s">
        <v>918</v>
      </c>
      <c r="E794" s="162">
        <v>60</v>
      </c>
      <c r="F794" s="152">
        <v>24851</v>
      </c>
      <c r="G794" s="163">
        <v>45870</v>
      </c>
      <c r="H794" s="164">
        <v>45910</v>
      </c>
      <c r="I794" s="152" t="s">
        <v>1051</v>
      </c>
      <c r="J794" s="152" t="s">
        <v>1005</v>
      </c>
      <c r="K794" s="150"/>
      <c r="L794" s="152" t="s">
        <v>918</v>
      </c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</row>
    <row r="795" spans="1:29" ht="12" customHeight="1">
      <c r="A795" s="152"/>
      <c r="B795" s="89"/>
      <c r="C795" s="153" t="str">
        <f t="shared" ca="1" si="13"/>
        <v>OK</v>
      </c>
      <c r="D795" s="118" t="s">
        <v>180</v>
      </c>
      <c r="E795" s="162">
        <v>47.12</v>
      </c>
      <c r="F795" s="152">
        <v>24851</v>
      </c>
      <c r="G795" s="163">
        <v>45870</v>
      </c>
      <c r="H795" s="164">
        <v>45910</v>
      </c>
      <c r="I795" s="152" t="s">
        <v>1051</v>
      </c>
      <c r="J795" s="152" t="s">
        <v>1005</v>
      </c>
      <c r="K795" s="150"/>
      <c r="L795" s="152" t="s">
        <v>1064</v>
      </c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</row>
    <row r="796" spans="1:29" ht="12.75" customHeight="1">
      <c r="A796" s="152"/>
      <c r="B796" s="89"/>
      <c r="C796" s="153" t="str">
        <f t="shared" ca="1" si="13"/>
        <v>OK</v>
      </c>
      <c r="D796" s="118" t="s">
        <v>180</v>
      </c>
      <c r="E796" s="162">
        <v>47.12</v>
      </c>
      <c r="F796" s="152">
        <v>24851</v>
      </c>
      <c r="G796" s="163">
        <v>45870</v>
      </c>
      <c r="H796" s="164">
        <v>45910</v>
      </c>
      <c r="I796" s="152" t="s">
        <v>1051</v>
      </c>
      <c r="J796" s="152" t="s">
        <v>1005</v>
      </c>
      <c r="K796" s="150"/>
      <c r="L796" s="152" t="s">
        <v>1064</v>
      </c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</row>
    <row r="797" spans="1:29" ht="12.75" customHeight="1">
      <c r="A797" s="152"/>
      <c r="B797" s="89"/>
      <c r="C797" s="153" t="str">
        <f t="shared" ca="1" si="13"/>
        <v>OK</v>
      </c>
      <c r="D797" s="118" t="s">
        <v>180</v>
      </c>
      <c r="E797" s="162">
        <v>94.18</v>
      </c>
      <c r="F797" s="152">
        <v>24851</v>
      </c>
      <c r="G797" s="163">
        <v>45870</v>
      </c>
      <c r="H797" s="164">
        <v>45910</v>
      </c>
      <c r="I797" s="152" t="s">
        <v>1051</v>
      </c>
      <c r="J797" s="152" t="s">
        <v>1005</v>
      </c>
      <c r="K797" s="150"/>
      <c r="L797" s="152" t="s">
        <v>1064</v>
      </c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</row>
    <row r="798" spans="1:29" ht="13.2">
      <c r="A798" s="152"/>
      <c r="B798" s="89"/>
      <c r="C798" s="153" t="str">
        <f t="shared" ca="1" si="13"/>
        <v>OK</v>
      </c>
      <c r="D798" s="89" t="s">
        <v>907</v>
      </c>
      <c r="E798" s="162">
        <v>62.8</v>
      </c>
      <c r="F798" s="152">
        <v>24851</v>
      </c>
      <c r="G798" s="163">
        <v>45870</v>
      </c>
      <c r="H798" s="164">
        <v>45910</v>
      </c>
      <c r="I798" s="152" t="s">
        <v>1051</v>
      </c>
      <c r="J798" s="152" t="s">
        <v>1005</v>
      </c>
      <c r="K798" s="150"/>
      <c r="L798" s="152" t="s">
        <v>907</v>
      </c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</row>
    <row r="799" spans="1:29" ht="15" customHeight="1">
      <c r="A799" s="152"/>
      <c r="B799" s="89"/>
      <c r="C799" s="153" t="str">
        <f t="shared" ca="1" si="13"/>
        <v>OK</v>
      </c>
      <c r="D799" s="118" t="s">
        <v>180</v>
      </c>
      <c r="E799" s="162">
        <v>94.18</v>
      </c>
      <c r="F799" s="152">
        <v>24851</v>
      </c>
      <c r="G799" s="163">
        <v>45870</v>
      </c>
      <c r="H799" s="164">
        <v>45910</v>
      </c>
      <c r="I799" s="152" t="s">
        <v>1051</v>
      </c>
      <c r="J799" s="152" t="s">
        <v>1005</v>
      </c>
      <c r="K799" s="150"/>
      <c r="L799" s="152" t="s">
        <v>1064</v>
      </c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</row>
    <row r="800" spans="1:29" ht="13.2">
      <c r="A800" s="152"/>
      <c r="B800" s="89"/>
      <c r="C800" s="153" t="str">
        <f t="shared" ca="1" si="13"/>
        <v>OK</v>
      </c>
      <c r="D800" s="89" t="s">
        <v>907</v>
      </c>
      <c r="E800" s="162">
        <v>14.12</v>
      </c>
      <c r="F800" s="152">
        <v>24851</v>
      </c>
      <c r="G800" s="163">
        <v>45870</v>
      </c>
      <c r="H800" s="164">
        <v>45910</v>
      </c>
      <c r="I800" s="152" t="s">
        <v>1051</v>
      </c>
      <c r="J800" s="152" t="s">
        <v>1005</v>
      </c>
      <c r="K800" s="150"/>
      <c r="L800" s="152" t="s">
        <v>907</v>
      </c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</row>
    <row r="801" spans="1:29" ht="13.2">
      <c r="A801" s="152"/>
      <c r="B801" s="89"/>
      <c r="C801" s="153" t="str">
        <f t="shared" ca="1" si="13"/>
        <v>OK</v>
      </c>
      <c r="D801" s="89" t="s">
        <v>907</v>
      </c>
      <c r="E801" s="162">
        <v>18.84</v>
      </c>
      <c r="F801" s="152">
        <v>24851</v>
      </c>
      <c r="G801" s="163">
        <v>45870</v>
      </c>
      <c r="H801" s="164">
        <v>45910</v>
      </c>
      <c r="I801" s="152" t="s">
        <v>1051</v>
      </c>
      <c r="J801" s="152" t="s">
        <v>1005</v>
      </c>
      <c r="K801" s="150"/>
      <c r="L801" s="152" t="s">
        <v>907</v>
      </c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</row>
    <row r="802" spans="1:29" ht="15" customHeight="1">
      <c r="A802" s="152"/>
      <c r="B802" s="89"/>
      <c r="C802" s="153" t="str">
        <f t="shared" ca="1" si="13"/>
        <v>OK</v>
      </c>
      <c r="D802" s="118" t="s">
        <v>180</v>
      </c>
      <c r="E802" s="162">
        <v>58.87</v>
      </c>
      <c r="F802" s="152">
        <v>24851</v>
      </c>
      <c r="G802" s="163">
        <v>45870</v>
      </c>
      <c r="H802" s="164">
        <v>45910</v>
      </c>
      <c r="I802" s="152" t="s">
        <v>1051</v>
      </c>
      <c r="J802" s="152" t="s">
        <v>1005</v>
      </c>
      <c r="K802" s="150"/>
      <c r="L802" s="152" t="s">
        <v>1064</v>
      </c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</row>
    <row r="803" spans="1:29" ht="15" customHeight="1">
      <c r="A803" s="152"/>
      <c r="B803" s="89"/>
      <c r="C803" s="153" t="str">
        <f t="shared" ca="1" si="13"/>
        <v>OK</v>
      </c>
      <c r="D803" s="118" t="s">
        <v>180</v>
      </c>
      <c r="E803" s="162">
        <v>59.66</v>
      </c>
      <c r="F803" s="152">
        <v>24851</v>
      </c>
      <c r="G803" s="163">
        <v>45870</v>
      </c>
      <c r="H803" s="164">
        <v>45910</v>
      </c>
      <c r="I803" s="152" t="s">
        <v>1051</v>
      </c>
      <c r="J803" s="152" t="s">
        <v>1005</v>
      </c>
      <c r="K803" s="150"/>
      <c r="L803" s="152" t="s">
        <v>1064</v>
      </c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</row>
    <row r="804" spans="1:29" ht="13.5" customHeight="1">
      <c r="A804" s="152"/>
      <c r="B804" s="89"/>
      <c r="C804" s="153" t="str">
        <f t="shared" ca="1" si="13"/>
        <v>OK</v>
      </c>
      <c r="D804" s="118" t="s">
        <v>180</v>
      </c>
      <c r="E804" s="162">
        <v>47.12</v>
      </c>
      <c r="F804" s="152">
        <v>24851</v>
      </c>
      <c r="G804" s="163">
        <v>45870</v>
      </c>
      <c r="H804" s="164">
        <v>45910</v>
      </c>
      <c r="I804" s="152" t="s">
        <v>1051</v>
      </c>
      <c r="J804" s="152" t="s">
        <v>1005</v>
      </c>
      <c r="K804" s="150"/>
      <c r="L804" s="152" t="s">
        <v>1064</v>
      </c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</row>
    <row r="805" spans="1:29" ht="13.2">
      <c r="A805" s="152"/>
      <c r="B805" s="89"/>
      <c r="C805" s="153" t="str">
        <f t="shared" ca="1" si="13"/>
        <v>OK</v>
      </c>
      <c r="D805" s="118" t="s">
        <v>180</v>
      </c>
      <c r="E805" s="162">
        <v>60</v>
      </c>
      <c r="F805" s="152">
        <v>24851</v>
      </c>
      <c r="G805" s="163">
        <v>45870</v>
      </c>
      <c r="H805" s="164">
        <v>45910</v>
      </c>
      <c r="I805" s="152" t="s">
        <v>1051</v>
      </c>
      <c r="J805" s="152" t="s">
        <v>1005</v>
      </c>
      <c r="K805" s="150"/>
      <c r="L805" s="152" t="s">
        <v>907</v>
      </c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</row>
    <row r="806" spans="1:29" ht="11.25" customHeight="1">
      <c r="A806" s="152"/>
      <c r="B806" s="89"/>
      <c r="C806" s="153" t="str">
        <f t="shared" ca="1" si="13"/>
        <v>Incompleto</v>
      </c>
      <c r="D806" s="89" t="s">
        <v>1022</v>
      </c>
      <c r="E806" s="162">
        <v>850</v>
      </c>
      <c r="F806" s="152">
        <v>24851</v>
      </c>
      <c r="G806" s="163">
        <v>45870</v>
      </c>
      <c r="H806" s="164">
        <v>45910</v>
      </c>
      <c r="I806" s="152" t="s">
        <v>1051</v>
      </c>
      <c r="J806" s="152" t="s">
        <v>1005</v>
      </c>
      <c r="K806" s="150"/>
      <c r="L806" s="152" t="s">
        <v>1022</v>
      </c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</row>
    <row r="807" spans="1:29" ht="13.2">
      <c r="A807" s="152"/>
      <c r="B807" s="89"/>
      <c r="C807" s="153" t="str">
        <f t="shared" ca="1" si="13"/>
        <v>OK</v>
      </c>
      <c r="D807" s="89" t="s">
        <v>911</v>
      </c>
      <c r="E807" s="162">
        <v>125.56</v>
      </c>
      <c r="F807" s="152">
        <v>25089</v>
      </c>
      <c r="G807" s="163">
        <v>45901</v>
      </c>
      <c r="H807" s="165">
        <v>45940</v>
      </c>
      <c r="I807" s="152" t="s">
        <v>1051</v>
      </c>
      <c r="J807" s="152" t="s">
        <v>1005</v>
      </c>
      <c r="K807" s="150"/>
      <c r="L807" s="152" t="s">
        <v>911</v>
      </c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</row>
    <row r="808" spans="1:29" ht="13.2">
      <c r="A808" s="152"/>
      <c r="B808" s="89"/>
      <c r="C808" s="153" t="str">
        <f t="shared" ca="1" si="13"/>
        <v>OK</v>
      </c>
      <c r="D808" s="89" t="s">
        <v>541</v>
      </c>
      <c r="E808" s="162">
        <v>125.56</v>
      </c>
      <c r="F808" s="152">
        <v>25089</v>
      </c>
      <c r="G808" s="163">
        <v>45901</v>
      </c>
      <c r="H808" s="165">
        <v>45940</v>
      </c>
      <c r="I808" s="152" t="s">
        <v>1051</v>
      </c>
      <c r="J808" s="152" t="s">
        <v>1005</v>
      </c>
      <c r="K808" s="150"/>
      <c r="L808" s="152" t="s">
        <v>541</v>
      </c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</row>
    <row r="809" spans="1:29" ht="13.2">
      <c r="A809" s="152"/>
      <c r="B809" s="89"/>
      <c r="C809" s="153" t="str">
        <f t="shared" ca="1" si="13"/>
        <v>OK</v>
      </c>
      <c r="D809" s="89" t="s">
        <v>1065</v>
      </c>
      <c r="E809" s="162">
        <v>125.56</v>
      </c>
      <c r="F809" s="152">
        <v>25089</v>
      </c>
      <c r="G809" s="163">
        <v>45901</v>
      </c>
      <c r="H809" s="165">
        <v>45940</v>
      </c>
      <c r="I809" s="152" t="s">
        <v>1051</v>
      </c>
      <c r="J809" s="152" t="s">
        <v>1005</v>
      </c>
      <c r="K809" s="150"/>
      <c r="L809" s="152" t="s">
        <v>1065</v>
      </c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</row>
    <row r="810" spans="1:29" ht="13.2">
      <c r="A810" s="152"/>
      <c r="B810" s="89"/>
      <c r="C810" s="153" t="str">
        <f t="shared" ca="1" si="13"/>
        <v>OK</v>
      </c>
      <c r="D810" s="89" t="s">
        <v>1066</v>
      </c>
      <c r="E810" s="162">
        <v>125.56</v>
      </c>
      <c r="F810" s="152">
        <v>25089</v>
      </c>
      <c r="G810" s="163">
        <v>45901</v>
      </c>
      <c r="H810" s="165">
        <v>45940</v>
      </c>
      <c r="I810" s="152" t="s">
        <v>1051</v>
      </c>
      <c r="J810" s="152" t="s">
        <v>1005</v>
      </c>
      <c r="K810" s="150"/>
      <c r="L810" s="152" t="s">
        <v>1066</v>
      </c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</row>
    <row r="811" spans="1:29" ht="13.2">
      <c r="A811" s="152"/>
      <c r="B811" s="89"/>
      <c r="C811" s="153" t="str">
        <f t="shared" ca="1" si="13"/>
        <v>OK</v>
      </c>
      <c r="D811" s="89" t="s">
        <v>911</v>
      </c>
      <c r="E811" s="162">
        <v>47.12</v>
      </c>
      <c r="F811" s="152">
        <v>25089</v>
      </c>
      <c r="G811" s="163">
        <v>45901</v>
      </c>
      <c r="H811" s="165">
        <v>45940</v>
      </c>
      <c r="I811" s="152" t="s">
        <v>1051</v>
      </c>
      <c r="J811" s="152" t="s">
        <v>1005</v>
      </c>
      <c r="K811" s="150"/>
      <c r="L811" s="152" t="s">
        <v>911</v>
      </c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</row>
    <row r="812" spans="1:29" ht="13.2">
      <c r="A812" s="152"/>
      <c r="B812" s="89"/>
      <c r="C812" s="153" t="str">
        <f t="shared" ca="1" si="13"/>
        <v>OK</v>
      </c>
      <c r="D812" s="89" t="s">
        <v>1067</v>
      </c>
      <c r="E812" s="162">
        <v>47.12</v>
      </c>
      <c r="F812" s="152">
        <v>25089</v>
      </c>
      <c r="G812" s="163">
        <v>45901</v>
      </c>
      <c r="H812" s="165">
        <v>45940</v>
      </c>
      <c r="I812" s="152" t="s">
        <v>1051</v>
      </c>
      <c r="J812" s="152" t="s">
        <v>1005</v>
      </c>
      <c r="K812" s="150"/>
      <c r="L812" s="152" t="s">
        <v>1067</v>
      </c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</row>
    <row r="813" spans="1:29" ht="13.2">
      <c r="A813" s="152"/>
      <c r="B813" s="89"/>
      <c r="C813" s="153" t="str">
        <f t="shared" ca="1" si="13"/>
        <v>OK</v>
      </c>
      <c r="D813" s="89" t="s">
        <v>1068</v>
      </c>
      <c r="E813" s="162">
        <v>47.12</v>
      </c>
      <c r="F813" s="152">
        <v>25089</v>
      </c>
      <c r="G813" s="163">
        <v>45901</v>
      </c>
      <c r="H813" s="165">
        <v>45940</v>
      </c>
      <c r="I813" s="152" t="s">
        <v>1051</v>
      </c>
      <c r="J813" s="152" t="s">
        <v>1005</v>
      </c>
      <c r="K813" s="150"/>
      <c r="L813" s="152" t="s">
        <v>1068</v>
      </c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</row>
    <row r="814" spans="1:29" ht="13.2">
      <c r="A814" s="152"/>
      <c r="B814" s="89"/>
      <c r="C814" s="153" t="str">
        <f t="shared" ca="1" si="13"/>
        <v>OK</v>
      </c>
      <c r="D814" s="118" t="s">
        <v>549</v>
      </c>
      <c r="E814" s="162">
        <v>47.12</v>
      </c>
      <c r="F814" s="152">
        <v>25089</v>
      </c>
      <c r="G814" s="163">
        <v>45901</v>
      </c>
      <c r="H814" s="165">
        <v>45940</v>
      </c>
      <c r="I814" s="152" t="s">
        <v>1051</v>
      </c>
      <c r="J814" s="152" t="s">
        <v>1005</v>
      </c>
      <c r="K814" s="150"/>
      <c r="L814" s="152" t="s">
        <v>1069</v>
      </c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</row>
    <row r="815" spans="1:29" ht="13.2">
      <c r="A815" s="152"/>
      <c r="B815" s="89"/>
      <c r="C815" s="153" t="str">
        <f t="shared" ca="1" si="13"/>
        <v>OK</v>
      </c>
      <c r="D815" s="89" t="s">
        <v>561</v>
      </c>
      <c r="E815" s="162">
        <v>47.12</v>
      </c>
      <c r="F815" s="152">
        <v>25089</v>
      </c>
      <c r="G815" s="163">
        <v>45901</v>
      </c>
      <c r="H815" s="165">
        <v>45940</v>
      </c>
      <c r="I815" s="152" t="s">
        <v>1051</v>
      </c>
      <c r="J815" s="152" t="s">
        <v>1005</v>
      </c>
      <c r="K815" s="150"/>
      <c r="L815" s="152" t="s">
        <v>561</v>
      </c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</row>
    <row r="816" spans="1:29" ht="13.2">
      <c r="A816" s="152"/>
      <c r="B816" s="89"/>
      <c r="C816" s="153" t="str">
        <f t="shared" ca="1" si="13"/>
        <v>OK</v>
      </c>
      <c r="D816" s="89" t="s">
        <v>1070</v>
      </c>
      <c r="E816" s="162">
        <v>47.12</v>
      </c>
      <c r="F816" s="152">
        <v>25089</v>
      </c>
      <c r="G816" s="163">
        <v>45901</v>
      </c>
      <c r="H816" s="165">
        <v>45940</v>
      </c>
      <c r="I816" s="152" t="s">
        <v>1051</v>
      </c>
      <c r="J816" s="152" t="s">
        <v>1005</v>
      </c>
      <c r="K816" s="150"/>
      <c r="L816" s="152" t="s">
        <v>1070</v>
      </c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</row>
    <row r="817" spans="1:29" ht="13.2">
      <c r="A817" s="152"/>
      <c r="B817" s="89"/>
      <c r="C817" s="153" t="str">
        <f t="shared" ca="1" si="13"/>
        <v>OK</v>
      </c>
      <c r="D817" s="89" t="s">
        <v>541</v>
      </c>
      <c r="E817" s="162">
        <v>47.12</v>
      </c>
      <c r="F817" s="152">
        <v>25089</v>
      </c>
      <c r="G817" s="163">
        <v>45901</v>
      </c>
      <c r="H817" s="165">
        <v>45940</v>
      </c>
      <c r="I817" s="152" t="s">
        <v>1051</v>
      </c>
      <c r="J817" s="152" t="s">
        <v>1005</v>
      </c>
      <c r="K817" s="150"/>
      <c r="L817" s="152" t="s">
        <v>541</v>
      </c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</row>
    <row r="818" spans="1:29" ht="13.2">
      <c r="A818" s="152"/>
      <c r="B818" s="89"/>
      <c r="C818" s="153" t="str">
        <f t="shared" ca="1" si="13"/>
        <v>OK</v>
      </c>
      <c r="D818" s="118" t="s">
        <v>302</v>
      </c>
      <c r="E818" s="162">
        <v>47.12</v>
      </c>
      <c r="F818" s="152">
        <v>25089</v>
      </c>
      <c r="G818" s="163">
        <v>45901</v>
      </c>
      <c r="H818" s="165">
        <v>45940</v>
      </c>
      <c r="I818" s="152" t="s">
        <v>1051</v>
      </c>
      <c r="J818" s="152" t="s">
        <v>1005</v>
      </c>
      <c r="K818" s="150"/>
      <c r="L818" s="152" t="s">
        <v>1071</v>
      </c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</row>
    <row r="819" spans="1:29" ht="13.2">
      <c r="A819" s="152"/>
      <c r="B819" s="89"/>
      <c r="C819" s="153" t="str">
        <f t="shared" ca="1" si="13"/>
        <v>OK</v>
      </c>
      <c r="D819" s="89" t="s">
        <v>529</v>
      </c>
      <c r="E819" s="162">
        <v>47.12</v>
      </c>
      <c r="F819" s="152">
        <v>25089</v>
      </c>
      <c r="G819" s="163">
        <v>45901</v>
      </c>
      <c r="H819" s="165">
        <v>45940</v>
      </c>
      <c r="I819" s="152" t="s">
        <v>1051</v>
      </c>
      <c r="J819" s="152" t="s">
        <v>1005</v>
      </c>
      <c r="K819" s="150"/>
      <c r="L819" s="152" t="s">
        <v>529</v>
      </c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</row>
    <row r="820" spans="1:29" ht="13.2">
      <c r="A820" s="152"/>
      <c r="B820" s="89"/>
      <c r="C820" s="153" t="str">
        <f t="shared" ca="1" si="13"/>
        <v>OK</v>
      </c>
      <c r="D820" s="89" t="s">
        <v>1072</v>
      </c>
      <c r="E820" s="162">
        <v>47.12</v>
      </c>
      <c r="F820" s="152">
        <v>25089</v>
      </c>
      <c r="G820" s="163">
        <v>45901</v>
      </c>
      <c r="H820" s="165">
        <v>45940</v>
      </c>
      <c r="I820" s="152" t="s">
        <v>1051</v>
      </c>
      <c r="J820" s="152" t="s">
        <v>1005</v>
      </c>
      <c r="K820" s="150"/>
      <c r="L820" s="152" t="s">
        <v>1072</v>
      </c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</row>
    <row r="821" spans="1:29" ht="13.2">
      <c r="A821" s="152"/>
      <c r="B821" s="89"/>
      <c r="C821" s="153" t="str">
        <f t="shared" ca="1" si="13"/>
        <v>OK</v>
      </c>
      <c r="D821" s="89" t="s">
        <v>510</v>
      </c>
      <c r="E821" s="162">
        <v>47.12</v>
      </c>
      <c r="F821" s="152">
        <v>25089</v>
      </c>
      <c r="G821" s="163">
        <v>45901</v>
      </c>
      <c r="H821" s="165">
        <v>45940</v>
      </c>
      <c r="I821" s="152" t="s">
        <v>1051</v>
      </c>
      <c r="J821" s="152" t="s">
        <v>1005</v>
      </c>
      <c r="K821" s="150"/>
      <c r="L821" s="152" t="s">
        <v>510</v>
      </c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</row>
    <row r="822" spans="1:29" ht="13.2">
      <c r="A822" s="152"/>
      <c r="B822" s="89"/>
      <c r="C822" s="153" t="str">
        <f t="shared" ca="1" si="13"/>
        <v>OK</v>
      </c>
      <c r="D822" s="89" t="s">
        <v>1065</v>
      </c>
      <c r="E822" s="162">
        <v>47.12</v>
      </c>
      <c r="F822" s="152">
        <v>25089</v>
      </c>
      <c r="G822" s="163">
        <v>45901</v>
      </c>
      <c r="H822" s="165">
        <v>45940</v>
      </c>
      <c r="I822" s="152" t="s">
        <v>1051</v>
      </c>
      <c r="J822" s="152" t="s">
        <v>1005</v>
      </c>
      <c r="K822" s="150"/>
      <c r="L822" s="152" t="s">
        <v>1065</v>
      </c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</row>
    <row r="823" spans="1:29" ht="13.2">
      <c r="A823" s="152"/>
      <c r="B823" s="89"/>
      <c r="C823" s="153" t="str">
        <f t="shared" ca="1" si="13"/>
        <v>OK</v>
      </c>
      <c r="D823" s="89" t="s">
        <v>931</v>
      </c>
      <c r="E823" s="162">
        <v>47.12</v>
      </c>
      <c r="F823" s="152">
        <v>25089</v>
      </c>
      <c r="G823" s="163">
        <v>45901</v>
      </c>
      <c r="H823" s="165">
        <v>45940</v>
      </c>
      <c r="I823" s="152" t="s">
        <v>1051</v>
      </c>
      <c r="J823" s="152" t="s">
        <v>1005</v>
      </c>
      <c r="K823" s="150"/>
      <c r="L823" s="152" t="s">
        <v>931</v>
      </c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</row>
    <row r="824" spans="1:29" ht="13.2">
      <c r="A824" s="152"/>
      <c r="B824" s="89"/>
      <c r="C824" s="153" t="str">
        <f t="shared" ca="1" si="13"/>
        <v>OK</v>
      </c>
      <c r="D824" s="118" t="s">
        <v>525</v>
      </c>
      <c r="E824" s="162">
        <v>47.12</v>
      </c>
      <c r="F824" s="152">
        <v>25089</v>
      </c>
      <c r="G824" s="163">
        <v>45901</v>
      </c>
      <c r="H824" s="165">
        <v>45940</v>
      </c>
      <c r="I824" s="152" t="s">
        <v>1051</v>
      </c>
      <c r="J824" s="152" t="s">
        <v>1005</v>
      </c>
      <c r="K824" s="150"/>
      <c r="L824" s="152" t="s">
        <v>1073</v>
      </c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</row>
    <row r="825" spans="1:29" ht="13.2">
      <c r="A825" s="152"/>
      <c r="B825" s="89"/>
      <c r="C825" s="153" t="str">
        <f t="shared" ca="1" si="13"/>
        <v>OK</v>
      </c>
      <c r="D825" s="89" t="s">
        <v>1066</v>
      </c>
      <c r="E825" s="162">
        <v>47.12</v>
      </c>
      <c r="F825" s="152">
        <v>25089</v>
      </c>
      <c r="G825" s="163">
        <v>45901</v>
      </c>
      <c r="H825" s="165">
        <v>45940</v>
      </c>
      <c r="I825" s="152" t="s">
        <v>1051</v>
      </c>
      <c r="J825" s="152" t="s">
        <v>1005</v>
      </c>
      <c r="K825" s="150"/>
      <c r="L825" s="152" t="s">
        <v>1066</v>
      </c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</row>
    <row r="826" spans="1:29" ht="13.2">
      <c r="A826" s="152"/>
      <c r="B826" s="89"/>
      <c r="C826" s="153" t="str">
        <f t="shared" ca="1" si="13"/>
        <v>OK</v>
      </c>
      <c r="D826" s="89" t="s">
        <v>911</v>
      </c>
      <c r="E826" s="162">
        <v>47.12</v>
      </c>
      <c r="F826" s="152">
        <v>25089</v>
      </c>
      <c r="G826" s="163">
        <v>45901</v>
      </c>
      <c r="H826" s="165">
        <v>45940</v>
      </c>
      <c r="I826" s="152" t="s">
        <v>1051</v>
      </c>
      <c r="J826" s="152" t="s">
        <v>1005</v>
      </c>
      <c r="K826" s="150"/>
      <c r="L826" s="152" t="s">
        <v>911</v>
      </c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</row>
    <row r="827" spans="1:29" ht="13.2">
      <c r="A827" s="152"/>
      <c r="B827" s="89"/>
      <c r="C827" s="153" t="str">
        <f t="shared" ca="1" si="13"/>
        <v>OK</v>
      </c>
      <c r="D827" s="89" t="s">
        <v>1067</v>
      </c>
      <c r="E827" s="162">
        <v>47.12</v>
      </c>
      <c r="F827" s="152">
        <v>25089</v>
      </c>
      <c r="G827" s="163">
        <v>45901</v>
      </c>
      <c r="H827" s="165">
        <v>45940</v>
      </c>
      <c r="I827" s="152" t="s">
        <v>1051</v>
      </c>
      <c r="J827" s="152" t="s">
        <v>1005</v>
      </c>
      <c r="K827" s="150"/>
      <c r="L827" s="152" t="s">
        <v>1067</v>
      </c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</row>
    <row r="828" spans="1:29" ht="13.2">
      <c r="A828" s="152"/>
      <c r="B828" s="89"/>
      <c r="C828" s="153" t="str">
        <f t="shared" ca="1" si="13"/>
        <v>OK</v>
      </c>
      <c r="D828" s="89" t="s">
        <v>541</v>
      </c>
      <c r="E828" s="162">
        <v>47.12</v>
      </c>
      <c r="F828" s="152">
        <v>25089</v>
      </c>
      <c r="G828" s="163">
        <v>45901</v>
      </c>
      <c r="H828" s="165">
        <v>45940</v>
      </c>
      <c r="I828" s="152" t="s">
        <v>1051</v>
      </c>
      <c r="J828" s="152" t="s">
        <v>1005</v>
      </c>
      <c r="K828" s="150"/>
      <c r="L828" s="152" t="s">
        <v>541</v>
      </c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</row>
    <row r="829" spans="1:29" ht="13.2">
      <c r="A829" s="152"/>
      <c r="B829" s="89"/>
      <c r="C829" s="153" t="str">
        <f t="shared" ca="1" si="13"/>
        <v>OK</v>
      </c>
      <c r="D829" s="118" t="s">
        <v>302</v>
      </c>
      <c r="E829" s="162">
        <v>47.12</v>
      </c>
      <c r="F829" s="152">
        <v>25089</v>
      </c>
      <c r="G829" s="163">
        <v>45901</v>
      </c>
      <c r="H829" s="165">
        <v>45940</v>
      </c>
      <c r="I829" s="152" t="s">
        <v>1051</v>
      </c>
      <c r="J829" s="152" t="s">
        <v>1005</v>
      </c>
      <c r="K829" s="150"/>
      <c r="L829" s="152" t="s">
        <v>1071</v>
      </c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</row>
    <row r="830" spans="1:29" ht="13.2">
      <c r="A830" s="152"/>
      <c r="B830" s="89"/>
      <c r="C830" s="153" t="str">
        <f t="shared" ca="1" si="13"/>
        <v>OK</v>
      </c>
      <c r="D830" s="89" t="s">
        <v>529</v>
      </c>
      <c r="E830" s="162">
        <v>47.12</v>
      </c>
      <c r="F830" s="152">
        <v>25089</v>
      </c>
      <c r="G830" s="163">
        <v>45901</v>
      </c>
      <c r="H830" s="165">
        <v>45940</v>
      </c>
      <c r="I830" s="152" t="s">
        <v>1051</v>
      </c>
      <c r="J830" s="152" t="s">
        <v>1005</v>
      </c>
      <c r="K830" s="150"/>
      <c r="L830" s="152" t="s">
        <v>529</v>
      </c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</row>
    <row r="831" spans="1:29" ht="13.2">
      <c r="A831" s="152"/>
      <c r="B831" s="89"/>
      <c r="C831" s="153" t="str">
        <f t="shared" ca="1" si="13"/>
        <v>OK</v>
      </c>
      <c r="D831" s="89" t="s">
        <v>697</v>
      </c>
      <c r="E831" s="162">
        <v>47.12</v>
      </c>
      <c r="F831" s="152">
        <v>25089</v>
      </c>
      <c r="G831" s="163">
        <v>45901</v>
      </c>
      <c r="H831" s="165">
        <v>45940</v>
      </c>
      <c r="I831" s="152" t="s">
        <v>1051</v>
      </c>
      <c r="J831" s="152" t="s">
        <v>1005</v>
      </c>
      <c r="K831" s="150"/>
      <c r="L831" s="152" t="s">
        <v>697</v>
      </c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</row>
    <row r="832" spans="1:29" ht="13.2">
      <c r="A832" s="152"/>
      <c r="B832" s="89"/>
      <c r="C832" s="153" t="str">
        <f t="shared" ca="1" si="13"/>
        <v>OK</v>
      </c>
      <c r="D832" s="89" t="s">
        <v>1065</v>
      </c>
      <c r="E832" s="162">
        <v>47.12</v>
      </c>
      <c r="F832" s="152">
        <v>25089</v>
      </c>
      <c r="G832" s="163">
        <v>45901</v>
      </c>
      <c r="H832" s="165">
        <v>45940</v>
      </c>
      <c r="I832" s="152" t="s">
        <v>1051</v>
      </c>
      <c r="J832" s="152" t="s">
        <v>1005</v>
      </c>
      <c r="K832" s="150"/>
      <c r="L832" s="152" t="s">
        <v>1065</v>
      </c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</row>
    <row r="833" spans="1:29" ht="13.2">
      <c r="A833" s="152"/>
      <c r="B833" s="89"/>
      <c r="C833" s="153" t="str">
        <f t="shared" ca="1" si="13"/>
        <v>OK</v>
      </c>
      <c r="D833" s="89" t="s">
        <v>914</v>
      </c>
      <c r="E833" s="162">
        <v>47.12</v>
      </c>
      <c r="F833" s="152">
        <v>25089</v>
      </c>
      <c r="G833" s="163">
        <v>45901</v>
      </c>
      <c r="H833" s="165">
        <v>45940</v>
      </c>
      <c r="I833" s="152" t="s">
        <v>1051</v>
      </c>
      <c r="J833" s="152" t="s">
        <v>1005</v>
      </c>
      <c r="K833" s="150"/>
      <c r="L833" s="152" t="s">
        <v>914</v>
      </c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</row>
    <row r="834" spans="1:29" ht="13.2">
      <c r="A834" s="152"/>
      <c r="B834" s="89"/>
      <c r="C834" s="153" t="str">
        <f t="shared" ca="1" si="13"/>
        <v>OK</v>
      </c>
      <c r="D834" s="89" t="s">
        <v>931</v>
      </c>
      <c r="E834" s="162">
        <v>47.12</v>
      </c>
      <c r="F834" s="152">
        <v>25089</v>
      </c>
      <c r="G834" s="163">
        <v>45901</v>
      </c>
      <c r="H834" s="165">
        <v>45940</v>
      </c>
      <c r="I834" s="152" t="s">
        <v>1051</v>
      </c>
      <c r="J834" s="152" t="s">
        <v>1005</v>
      </c>
      <c r="K834" s="150"/>
      <c r="L834" s="152" t="s">
        <v>931</v>
      </c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</row>
    <row r="835" spans="1:29" ht="13.2">
      <c r="A835" s="152"/>
      <c r="B835" s="89"/>
      <c r="C835" s="153" t="str">
        <f t="shared" ca="1" si="13"/>
        <v>OK</v>
      </c>
      <c r="D835" s="118" t="s">
        <v>507</v>
      </c>
      <c r="E835" s="162">
        <v>47.12</v>
      </c>
      <c r="F835" s="152">
        <v>25089</v>
      </c>
      <c r="G835" s="163">
        <v>45901</v>
      </c>
      <c r="H835" s="165">
        <v>45940</v>
      </c>
      <c r="I835" s="152" t="s">
        <v>1051</v>
      </c>
      <c r="J835" s="152" t="s">
        <v>1005</v>
      </c>
      <c r="K835" s="150"/>
      <c r="L835" s="152" t="s">
        <v>1074</v>
      </c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</row>
    <row r="836" spans="1:29" ht="13.2">
      <c r="A836" s="152"/>
      <c r="B836" s="89"/>
      <c r="C836" s="153" t="str">
        <f t="shared" ca="1" si="13"/>
        <v>OK</v>
      </c>
      <c r="D836" s="89" t="s">
        <v>1075</v>
      </c>
      <c r="E836" s="162">
        <v>47.12</v>
      </c>
      <c r="F836" s="152">
        <v>25089</v>
      </c>
      <c r="G836" s="163">
        <v>45901</v>
      </c>
      <c r="H836" s="165">
        <v>45940</v>
      </c>
      <c r="I836" s="152" t="s">
        <v>1051</v>
      </c>
      <c r="J836" s="152" t="s">
        <v>1005</v>
      </c>
      <c r="K836" s="150"/>
      <c r="L836" s="152" t="s">
        <v>1075</v>
      </c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</row>
    <row r="837" spans="1:29" ht="13.2">
      <c r="A837" s="152"/>
      <c r="B837" s="89"/>
      <c r="C837" s="153" t="str">
        <f t="shared" ca="1" si="13"/>
        <v>OK</v>
      </c>
      <c r="D837" s="89" t="s">
        <v>1066</v>
      </c>
      <c r="E837" s="162">
        <v>47.12</v>
      </c>
      <c r="F837" s="152">
        <v>25089</v>
      </c>
      <c r="G837" s="163">
        <v>45901</v>
      </c>
      <c r="H837" s="165">
        <v>45940</v>
      </c>
      <c r="I837" s="152" t="s">
        <v>1051</v>
      </c>
      <c r="J837" s="152" t="s">
        <v>1005</v>
      </c>
      <c r="K837" s="150"/>
      <c r="L837" s="152" t="s">
        <v>1066</v>
      </c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</row>
    <row r="838" spans="1:29" ht="13.2">
      <c r="A838" s="152"/>
      <c r="B838" s="89"/>
      <c r="C838" s="153" t="str">
        <f t="shared" ca="1" si="13"/>
        <v>OK</v>
      </c>
      <c r="D838" s="89" t="s">
        <v>913</v>
      </c>
      <c r="E838" s="162">
        <v>90</v>
      </c>
      <c r="F838" s="152">
        <v>25089</v>
      </c>
      <c r="G838" s="163">
        <v>45901</v>
      </c>
      <c r="H838" s="165">
        <v>45940</v>
      </c>
      <c r="I838" s="152" t="s">
        <v>1051</v>
      </c>
      <c r="J838" s="152" t="s">
        <v>1005</v>
      </c>
      <c r="K838" s="150"/>
      <c r="L838" s="152" t="s">
        <v>913</v>
      </c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</row>
    <row r="839" spans="1:29" ht="13.2">
      <c r="A839" s="152"/>
      <c r="B839" s="89"/>
      <c r="C839" s="153" t="str">
        <f t="shared" ca="1" si="13"/>
        <v>OK</v>
      </c>
      <c r="D839" s="89" t="s">
        <v>541</v>
      </c>
      <c r="E839" s="162">
        <v>90</v>
      </c>
      <c r="F839" s="152">
        <v>25089</v>
      </c>
      <c r="G839" s="163">
        <v>45901</v>
      </c>
      <c r="H839" s="165">
        <v>45940</v>
      </c>
      <c r="I839" s="152" t="s">
        <v>1051</v>
      </c>
      <c r="J839" s="152" t="s">
        <v>1005</v>
      </c>
      <c r="K839" s="150"/>
      <c r="L839" s="152" t="s">
        <v>541</v>
      </c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</row>
    <row r="840" spans="1:29" ht="13.2">
      <c r="A840" s="152"/>
      <c r="B840" s="89"/>
      <c r="C840" s="153" t="str">
        <f t="shared" ca="1" si="13"/>
        <v>OK</v>
      </c>
      <c r="D840" s="89" t="s">
        <v>1066</v>
      </c>
      <c r="E840" s="162">
        <v>90</v>
      </c>
      <c r="F840" s="152">
        <v>25089</v>
      </c>
      <c r="G840" s="163">
        <v>45901</v>
      </c>
      <c r="H840" s="165">
        <v>45940</v>
      </c>
      <c r="I840" s="152" t="s">
        <v>1051</v>
      </c>
      <c r="J840" s="152" t="s">
        <v>1005</v>
      </c>
      <c r="K840" s="150"/>
      <c r="L840" s="152" t="s">
        <v>1066</v>
      </c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</row>
    <row r="841" spans="1:29" ht="13.2">
      <c r="A841" s="152"/>
      <c r="B841" s="89"/>
      <c r="C841" s="153" t="str">
        <f t="shared" ca="1" si="13"/>
        <v>OK</v>
      </c>
      <c r="D841" s="89" t="s">
        <v>911</v>
      </c>
      <c r="E841" s="162">
        <v>94.18</v>
      </c>
      <c r="F841" s="152">
        <v>25089</v>
      </c>
      <c r="G841" s="163">
        <v>45901</v>
      </c>
      <c r="H841" s="165">
        <v>45940</v>
      </c>
      <c r="I841" s="152" t="s">
        <v>1051</v>
      </c>
      <c r="J841" s="152" t="s">
        <v>1005</v>
      </c>
      <c r="K841" s="150"/>
      <c r="L841" s="152" t="s">
        <v>911</v>
      </c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</row>
    <row r="842" spans="1:29" ht="13.2">
      <c r="A842" s="152"/>
      <c r="B842" s="89"/>
      <c r="C842" s="153" t="str">
        <f t="shared" ca="1" si="13"/>
        <v>OK</v>
      </c>
      <c r="D842" s="89" t="s">
        <v>1067</v>
      </c>
      <c r="E842" s="162">
        <v>94.18</v>
      </c>
      <c r="F842" s="152">
        <v>25089</v>
      </c>
      <c r="G842" s="163">
        <v>45901</v>
      </c>
      <c r="H842" s="165">
        <v>45940</v>
      </c>
      <c r="I842" s="152" t="s">
        <v>1051</v>
      </c>
      <c r="J842" s="152" t="s">
        <v>1005</v>
      </c>
      <c r="K842" s="150"/>
      <c r="L842" s="152" t="s">
        <v>1067</v>
      </c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</row>
    <row r="843" spans="1:29" ht="13.2">
      <c r="A843" s="152"/>
      <c r="B843" s="89"/>
      <c r="C843" s="153" t="str">
        <f t="shared" ca="1" si="13"/>
        <v>OK</v>
      </c>
      <c r="D843" s="89" t="s">
        <v>541</v>
      </c>
      <c r="E843" s="162">
        <v>94.18</v>
      </c>
      <c r="F843" s="152">
        <v>25089</v>
      </c>
      <c r="G843" s="163">
        <v>45901</v>
      </c>
      <c r="H843" s="165">
        <v>45940</v>
      </c>
      <c r="I843" s="152" t="s">
        <v>1051</v>
      </c>
      <c r="J843" s="152" t="s">
        <v>1005</v>
      </c>
      <c r="K843" s="150"/>
      <c r="L843" s="152" t="s">
        <v>541</v>
      </c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</row>
    <row r="844" spans="1:29" ht="13.2">
      <c r="A844" s="152"/>
      <c r="B844" s="89"/>
      <c r="C844" s="153" t="str">
        <f t="shared" ca="1" si="13"/>
        <v>OK</v>
      </c>
      <c r="D844" s="118" t="s">
        <v>302</v>
      </c>
      <c r="E844" s="162">
        <v>94.18</v>
      </c>
      <c r="F844" s="152">
        <v>25089</v>
      </c>
      <c r="G844" s="163">
        <v>45901</v>
      </c>
      <c r="H844" s="165">
        <v>45940</v>
      </c>
      <c r="I844" s="152" t="s">
        <v>1051</v>
      </c>
      <c r="J844" s="152" t="s">
        <v>1005</v>
      </c>
      <c r="K844" s="150"/>
      <c r="L844" s="152" t="s">
        <v>1071</v>
      </c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</row>
    <row r="845" spans="1:29" ht="13.2">
      <c r="A845" s="152"/>
      <c r="B845" s="89"/>
      <c r="C845" s="153" t="str">
        <f t="shared" ca="1" si="13"/>
        <v>OK</v>
      </c>
      <c r="D845" s="89" t="s">
        <v>529</v>
      </c>
      <c r="E845" s="162">
        <v>94.18</v>
      </c>
      <c r="F845" s="152">
        <v>25089</v>
      </c>
      <c r="G845" s="163">
        <v>45901</v>
      </c>
      <c r="H845" s="165">
        <v>45940</v>
      </c>
      <c r="I845" s="152" t="s">
        <v>1051</v>
      </c>
      <c r="J845" s="152" t="s">
        <v>1005</v>
      </c>
      <c r="K845" s="150"/>
      <c r="L845" s="152" t="s">
        <v>529</v>
      </c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</row>
    <row r="846" spans="1:29" ht="13.2">
      <c r="A846" s="152"/>
      <c r="B846" s="89"/>
      <c r="C846" s="153" t="str">
        <f t="shared" ca="1" si="13"/>
        <v>OK</v>
      </c>
      <c r="D846" s="89" t="s">
        <v>1065</v>
      </c>
      <c r="E846" s="162">
        <v>94.18</v>
      </c>
      <c r="F846" s="152">
        <v>25089</v>
      </c>
      <c r="G846" s="163">
        <v>45901</v>
      </c>
      <c r="H846" s="165">
        <v>45940</v>
      </c>
      <c r="I846" s="152" t="s">
        <v>1051</v>
      </c>
      <c r="J846" s="152" t="s">
        <v>1005</v>
      </c>
      <c r="K846" s="150"/>
      <c r="L846" s="152" t="s">
        <v>1065</v>
      </c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</row>
    <row r="847" spans="1:29" ht="13.2">
      <c r="A847" s="152"/>
      <c r="B847" s="89"/>
      <c r="C847" s="153" t="str">
        <f t="shared" ca="1" si="13"/>
        <v>OK</v>
      </c>
      <c r="D847" s="89" t="s">
        <v>931</v>
      </c>
      <c r="E847" s="162">
        <v>94.18</v>
      </c>
      <c r="F847" s="152">
        <v>25089</v>
      </c>
      <c r="G847" s="163">
        <v>45901</v>
      </c>
      <c r="H847" s="165">
        <v>45940</v>
      </c>
      <c r="I847" s="152" t="s">
        <v>1051</v>
      </c>
      <c r="J847" s="152" t="s">
        <v>1005</v>
      </c>
      <c r="K847" s="150"/>
      <c r="L847" s="152" t="s">
        <v>931</v>
      </c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</row>
    <row r="848" spans="1:29" ht="13.2">
      <c r="A848" s="152"/>
      <c r="B848" s="89"/>
      <c r="C848" s="153" t="str">
        <f t="shared" ca="1" si="13"/>
        <v>OK</v>
      </c>
      <c r="D848" s="89" t="s">
        <v>1066</v>
      </c>
      <c r="E848" s="162">
        <v>94.18</v>
      </c>
      <c r="F848" s="152">
        <v>25089</v>
      </c>
      <c r="G848" s="163">
        <v>45901</v>
      </c>
      <c r="H848" s="165">
        <v>45940</v>
      </c>
      <c r="I848" s="152" t="s">
        <v>1051</v>
      </c>
      <c r="J848" s="152" t="s">
        <v>1005</v>
      </c>
      <c r="K848" s="150"/>
      <c r="L848" s="152" t="s">
        <v>1066</v>
      </c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</row>
    <row r="849" spans="1:29" ht="13.2">
      <c r="A849" s="152"/>
      <c r="B849" s="89"/>
      <c r="C849" s="153" t="str">
        <f t="shared" ca="1" si="13"/>
        <v>OK</v>
      </c>
      <c r="D849" s="89" t="s">
        <v>913</v>
      </c>
      <c r="E849" s="162">
        <v>12.54</v>
      </c>
      <c r="F849" s="152">
        <v>25089</v>
      </c>
      <c r="G849" s="163">
        <v>45901</v>
      </c>
      <c r="H849" s="165">
        <v>45940</v>
      </c>
      <c r="I849" s="152" t="s">
        <v>1051</v>
      </c>
      <c r="J849" s="152" t="s">
        <v>1005</v>
      </c>
      <c r="K849" s="150"/>
      <c r="L849" s="152" t="s">
        <v>913</v>
      </c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</row>
    <row r="850" spans="1:29" ht="13.2">
      <c r="A850" s="152"/>
      <c r="B850" s="89"/>
      <c r="C850" s="153" t="str">
        <f t="shared" ca="1" si="13"/>
        <v>OK</v>
      </c>
      <c r="D850" s="89" t="s">
        <v>541</v>
      </c>
      <c r="E850" s="162">
        <v>12.54</v>
      </c>
      <c r="F850" s="152">
        <v>25089</v>
      </c>
      <c r="G850" s="163">
        <v>45901</v>
      </c>
      <c r="H850" s="165">
        <v>45940</v>
      </c>
      <c r="I850" s="152" t="s">
        <v>1051</v>
      </c>
      <c r="J850" s="152" t="s">
        <v>1005</v>
      </c>
      <c r="K850" s="150"/>
      <c r="L850" s="152" t="s">
        <v>541</v>
      </c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</row>
    <row r="851" spans="1:29" ht="13.2">
      <c r="A851" s="152"/>
      <c r="B851" s="89"/>
      <c r="C851" s="153" t="str">
        <f t="shared" ca="1" si="13"/>
        <v>OK</v>
      </c>
      <c r="D851" s="89" t="s">
        <v>1066</v>
      </c>
      <c r="E851" s="162">
        <v>12.54</v>
      </c>
      <c r="F851" s="152">
        <v>25089</v>
      </c>
      <c r="G851" s="163">
        <v>45901</v>
      </c>
      <c r="H851" s="165">
        <v>45940</v>
      </c>
      <c r="I851" s="152" t="s">
        <v>1051</v>
      </c>
      <c r="J851" s="152" t="s">
        <v>1005</v>
      </c>
      <c r="K851" s="150"/>
      <c r="L851" s="152" t="s">
        <v>1066</v>
      </c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</row>
    <row r="852" spans="1:29" ht="13.2">
      <c r="A852" s="152"/>
      <c r="B852" s="89"/>
      <c r="C852" s="153" t="str">
        <f t="shared" ca="1" si="13"/>
        <v>OK</v>
      </c>
      <c r="D852" s="89" t="s">
        <v>913</v>
      </c>
      <c r="E852" s="162">
        <v>14.12</v>
      </c>
      <c r="F852" s="152">
        <v>25089</v>
      </c>
      <c r="G852" s="163">
        <v>45901</v>
      </c>
      <c r="H852" s="165">
        <v>45940</v>
      </c>
      <c r="I852" s="152" t="s">
        <v>1051</v>
      </c>
      <c r="J852" s="152" t="s">
        <v>1005</v>
      </c>
      <c r="K852" s="150"/>
      <c r="L852" s="152" t="s">
        <v>913</v>
      </c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</row>
    <row r="853" spans="1:29" ht="13.2">
      <c r="A853" s="152"/>
      <c r="B853" s="89"/>
      <c r="C853" s="153" t="str">
        <f t="shared" ca="1" si="13"/>
        <v>OK</v>
      </c>
      <c r="D853" s="89" t="s">
        <v>541</v>
      </c>
      <c r="E853" s="162">
        <v>14.12</v>
      </c>
      <c r="F853" s="152">
        <v>25089</v>
      </c>
      <c r="G853" s="163">
        <v>45901</v>
      </c>
      <c r="H853" s="165">
        <v>45940</v>
      </c>
      <c r="I853" s="152" t="s">
        <v>1051</v>
      </c>
      <c r="J853" s="152" t="s">
        <v>1005</v>
      </c>
      <c r="K853" s="150"/>
      <c r="L853" s="152" t="s">
        <v>541</v>
      </c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</row>
    <row r="854" spans="1:29" ht="13.2">
      <c r="A854" s="152"/>
      <c r="B854" s="89"/>
      <c r="C854" s="153" t="str">
        <f t="shared" ca="1" si="13"/>
        <v>OK</v>
      </c>
      <c r="D854" s="89" t="s">
        <v>1066</v>
      </c>
      <c r="E854" s="162">
        <v>14.12</v>
      </c>
      <c r="F854" s="152">
        <v>25089</v>
      </c>
      <c r="G854" s="163">
        <v>45901</v>
      </c>
      <c r="H854" s="165">
        <v>45940</v>
      </c>
      <c r="I854" s="152" t="s">
        <v>1051</v>
      </c>
      <c r="J854" s="152" t="s">
        <v>1005</v>
      </c>
      <c r="K854" s="150"/>
      <c r="L854" s="152" t="s">
        <v>1066</v>
      </c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</row>
    <row r="855" spans="1:29" ht="13.2">
      <c r="A855" s="152"/>
      <c r="B855" s="89"/>
      <c r="C855" s="153" t="str">
        <f t="shared" ca="1" si="13"/>
        <v>OK</v>
      </c>
      <c r="D855" s="89" t="s">
        <v>913</v>
      </c>
      <c r="E855" s="162">
        <v>12.54</v>
      </c>
      <c r="F855" s="152">
        <v>25089</v>
      </c>
      <c r="G855" s="163">
        <v>45901</v>
      </c>
      <c r="H855" s="165">
        <v>45940</v>
      </c>
      <c r="I855" s="152" t="s">
        <v>1051</v>
      </c>
      <c r="J855" s="152" t="s">
        <v>1005</v>
      </c>
      <c r="K855" s="150"/>
      <c r="L855" s="152" t="s">
        <v>913</v>
      </c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</row>
    <row r="856" spans="1:29" ht="13.2">
      <c r="A856" s="152"/>
      <c r="B856" s="89"/>
      <c r="C856" s="153" t="str">
        <f t="shared" ca="1" si="13"/>
        <v>OK</v>
      </c>
      <c r="D856" s="89" t="s">
        <v>541</v>
      </c>
      <c r="E856" s="162">
        <v>12.54</v>
      </c>
      <c r="F856" s="152">
        <v>25089</v>
      </c>
      <c r="G856" s="163">
        <v>45901</v>
      </c>
      <c r="H856" s="165">
        <v>45940</v>
      </c>
      <c r="I856" s="152" t="s">
        <v>1051</v>
      </c>
      <c r="J856" s="152" t="s">
        <v>1005</v>
      </c>
      <c r="K856" s="150"/>
      <c r="L856" s="152" t="s">
        <v>541</v>
      </c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</row>
    <row r="857" spans="1:29" ht="13.2">
      <c r="A857" s="152"/>
      <c r="B857" s="89"/>
      <c r="C857" s="153" t="str">
        <f t="shared" ca="1" si="13"/>
        <v>OK</v>
      </c>
      <c r="D857" s="89" t="s">
        <v>1066</v>
      </c>
      <c r="E857" s="162">
        <v>12.54</v>
      </c>
      <c r="F857" s="152">
        <v>25089</v>
      </c>
      <c r="G857" s="163">
        <v>45901</v>
      </c>
      <c r="H857" s="165">
        <v>45940</v>
      </c>
      <c r="I857" s="152" t="s">
        <v>1051</v>
      </c>
      <c r="J857" s="152" t="s">
        <v>1005</v>
      </c>
      <c r="K857" s="150"/>
      <c r="L857" s="152" t="s">
        <v>1066</v>
      </c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</row>
    <row r="858" spans="1:29" ht="13.2">
      <c r="A858" s="152"/>
      <c r="B858" s="89"/>
      <c r="C858" s="153" t="str">
        <f t="shared" ca="1" si="13"/>
        <v>OK</v>
      </c>
      <c r="D858" s="89" t="s">
        <v>913</v>
      </c>
      <c r="E858" s="162">
        <v>12.54</v>
      </c>
      <c r="F858" s="152">
        <v>25089</v>
      </c>
      <c r="G858" s="163">
        <v>45901</v>
      </c>
      <c r="H858" s="165">
        <v>45940</v>
      </c>
      <c r="I858" s="152" t="s">
        <v>1051</v>
      </c>
      <c r="J858" s="152" t="s">
        <v>1005</v>
      </c>
      <c r="K858" s="150"/>
      <c r="L858" s="152" t="s">
        <v>913</v>
      </c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</row>
    <row r="859" spans="1:29" ht="13.2">
      <c r="A859" s="152"/>
      <c r="B859" s="89"/>
      <c r="C859" s="153" t="str">
        <f t="shared" ca="1" si="13"/>
        <v>OK</v>
      </c>
      <c r="D859" s="89" t="s">
        <v>541</v>
      </c>
      <c r="E859" s="162">
        <v>12.54</v>
      </c>
      <c r="F859" s="152">
        <v>25089</v>
      </c>
      <c r="G859" s="163">
        <v>45901</v>
      </c>
      <c r="H859" s="165">
        <v>45940</v>
      </c>
      <c r="I859" s="152" t="s">
        <v>1051</v>
      </c>
      <c r="J859" s="152" t="s">
        <v>1005</v>
      </c>
      <c r="K859" s="150"/>
      <c r="L859" s="152" t="s">
        <v>541</v>
      </c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</row>
    <row r="860" spans="1:29" ht="13.2">
      <c r="A860" s="152"/>
      <c r="B860" s="89"/>
      <c r="C860" s="153" t="str">
        <f t="shared" ca="1" si="13"/>
        <v>OK</v>
      </c>
      <c r="D860" s="89" t="s">
        <v>1066</v>
      </c>
      <c r="E860" s="162">
        <v>12.54</v>
      </c>
      <c r="F860" s="152">
        <v>25089</v>
      </c>
      <c r="G860" s="163">
        <v>45901</v>
      </c>
      <c r="H860" s="165">
        <v>45940</v>
      </c>
      <c r="I860" s="152" t="s">
        <v>1051</v>
      </c>
      <c r="J860" s="152" t="s">
        <v>1005</v>
      </c>
      <c r="K860" s="150"/>
      <c r="L860" s="152" t="s">
        <v>1066</v>
      </c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</row>
    <row r="861" spans="1:29" ht="13.2">
      <c r="A861" s="152"/>
      <c r="B861" s="89"/>
      <c r="C861" s="153" t="str">
        <f t="shared" ca="1" si="13"/>
        <v>OK</v>
      </c>
      <c r="D861" s="89" t="s">
        <v>1067</v>
      </c>
      <c r="E861" s="162">
        <v>62.8</v>
      </c>
      <c r="F861" s="152">
        <v>25089</v>
      </c>
      <c r="G861" s="163">
        <v>45901</v>
      </c>
      <c r="H861" s="165">
        <v>45940</v>
      </c>
      <c r="I861" s="152" t="s">
        <v>1051</v>
      </c>
      <c r="J861" s="152" t="s">
        <v>1005</v>
      </c>
      <c r="K861" s="150"/>
      <c r="L861" s="152" t="s">
        <v>1067</v>
      </c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</row>
    <row r="862" spans="1:29" ht="13.2">
      <c r="A862" s="152"/>
      <c r="B862" s="89"/>
      <c r="C862" s="153" t="str">
        <f t="shared" ca="1" si="13"/>
        <v>OK</v>
      </c>
      <c r="D862" s="89" t="s">
        <v>541</v>
      </c>
      <c r="E862" s="162">
        <v>62.8</v>
      </c>
      <c r="F862" s="152">
        <v>25089</v>
      </c>
      <c r="G862" s="163">
        <v>45901</v>
      </c>
      <c r="H862" s="165">
        <v>45940</v>
      </c>
      <c r="I862" s="152" t="s">
        <v>1051</v>
      </c>
      <c r="J862" s="152" t="s">
        <v>1005</v>
      </c>
      <c r="K862" s="150"/>
      <c r="L862" s="152" t="s">
        <v>541</v>
      </c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</row>
    <row r="863" spans="1:29" ht="13.2">
      <c r="A863" s="152"/>
      <c r="B863" s="89"/>
      <c r="C863" s="153" t="str">
        <f t="shared" ca="1" si="13"/>
        <v>OK</v>
      </c>
      <c r="D863" s="118" t="s">
        <v>302</v>
      </c>
      <c r="E863" s="162">
        <v>62.8</v>
      </c>
      <c r="F863" s="152">
        <v>25089</v>
      </c>
      <c r="G863" s="163">
        <v>45901</v>
      </c>
      <c r="H863" s="165">
        <v>45940</v>
      </c>
      <c r="I863" s="152" t="s">
        <v>1051</v>
      </c>
      <c r="J863" s="152" t="s">
        <v>1005</v>
      </c>
      <c r="K863" s="150"/>
      <c r="L863" s="152" t="s">
        <v>1071</v>
      </c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</row>
    <row r="864" spans="1:29" ht="13.2">
      <c r="A864" s="152"/>
      <c r="B864" s="89"/>
      <c r="C864" s="153" t="str">
        <f t="shared" ca="1" si="13"/>
        <v>OK</v>
      </c>
      <c r="D864" s="89" t="s">
        <v>529</v>
      </c>
      <c r="E864" s="162">
        <v>62.8</v>
      </c>
      <c r="F864" s="152">
        <v>25089</v>
      </c>
      <c r="G864" s="163">
        <v>45901</v>
      </c>
      <c r="H864" s="165">
        <v>45940</v>
      </c>
      <c r="I864" s="152" t="s">
        <v>1051</v>
      </c>
      <c r="J864" s="152" t="s">
        <v>1005</v>
      </c>
      <c r="K864" s="150"/>
      <c r="L864" s="152" t="s">
        <v>529</v>
      </c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</row>
    <row r="865" spans="1:29" ht="13.2">
      <c r="A865" s="152"/>
      <c r="B865" s="89"/>
      <c r="C865" s="153" t="str">
        <f t="shared" ca="1" si="13"/>
        <v>OK</v>
      </c>
      <c r="D865" s="89" t="s">
        <v>1065</v>
      </c>
      <c r="E865" s="162">
        <v>62.8</v>
      </c>
      <c r="F865" s="152">
        <v>25089</v>
      </c>
      <c r="G865" s="163">
        <v>45901</v>
      </c>
      <c r="H865" s="165">
        <v>45940</v>
      </c>
      <c r="I865" s="152" t="s">
        <v>1051</v>
      </c>
      <c r="J865" s="152" t="s">
        <v>1005</v>
      </c>
      <c r="K865" s="150"/>
      <c r="L865" s="152" t="s">
        <v>1065</v>
      </c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</row>
    <row r="866" spans="1:29" ht="13.2">
      <c r="A866" s="152"/>
      <c r="B866" s="89"/>
      <c r="C866" s="153" t="str">
        <f t="shared" ca="1" si="13"/>
        <v>OK</v>
      </c>
      <c r="D866" s="89" t="s">
        <v>931</v>
      </c>
      <c r="E866" s="162">
        <v>62.8</v>
      </c>
      <c r="F866" s="152">
        <v>25089</v>
      </c>
      <c r="G866" s="163">
        <v>45901</v>
      </c>
      <c r="H866" s="165">
        <v>45940</v>
      </c>
      <c r="I866" s="152" t="s">
        <v>1051</v>
      </c>
      <c r="J866" s="152" t="s">
        <v>1005</v>
      </c>
      <c r="K866" s="150"/>
      <c r="L866" s="152" t="s">
        <v>931</v>
      </c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</row>
    <row r="867" spans="1:29" ht="13.2">
      <c r="A867" s="152"/>
      <c r="B867" s="89"/>
      <c r="C867" s="153" t="str">
        <f t="shared" ca="1" si="13"/>
        <v>OK</v>
      </c>
      <c r="D867" s="89" t="s">
        <v>1066</v>
      </c>
      <c r="E867" s="162">
        <v>62.8</v>
      </c>
      <c r="F867" s="152">
        <v>25089</v>
      </c>
      <c r="G867" s="163">
        <v>45901</v>
      </c>
      <c r="H867" s="165">
        <v>45940</v>
      </c>
      <c r="I867" s="152" t="s">
        <v>1051</v>
      </c>
      <c r="J867" s="152" t="s">
        <v>1005</v>
      </c>
      <c r="K867" s="150"/>
      <c r="L867" s="152" t="s">
        <v>1066</v>
      </c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</row>
    <row r="868" spans="1:29" ht="13.2">
      <c r="A868" s="152"/>
      <c r="B868" s="89"/>
      <c r="C868" s="153" t="str">
        <f t="shared" ca="1" si="13"/>
        <v>OK</v>
      </c>
      <c r="D868" s="89" t="s">
        <v>911</v>
      </c>
      <c r="E868" s="162">
        <v>94.18</v>
      </c>
      <c r="F868" s="152">
        <v>25089</v>
      </c>
      <c r="G868" s="163">
        <v>45901</v>
      </c>
      <c r="H868" s="165">
        <v>45940</v>
      </c>
      <c r="I868" s="152" t="s">
        <v>1051</v>
      </c>
      <c r="J868" s="152" t="s">
        <v>1005</v>
      </c>
      <c r="K868" s="150"/>
      <c r="L868" s="152" t="s">
        <v>911</v>
      </c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</row>
    <row r="869" spans="1:29" ht="13.2">
      <c r="A869" s="152"/>
      <c r="B869" s="89"/>
      <c r="C869" s="153" t="str">
        <f t="shared" ca="1" si="13"/>
        <v>OK</v>
      </c>
      <c r="D869" s="89" t="s">
        <v>1067</v>
      </c>
      <c r="E869" s="162">
        <v>94.18</v>
      </c>
      <c r="F869" s="152">
        <v>25089</v>
      </c>
      <c r="G869" s="163">
        <v>45901</v>
      </c>
      <c r="H869" s="165">
        <v>45940</v>
      </c>
      <c r="I869" s="152" t="s">
        <v>1051</v>
      </c>
      <c r="J869" s="152" t="s">
        <v>1005</v>
      </c>
      <c r="K869" s="150"/>
      <c r="L869" s="152" t="s">
        <v>1067</v>
      </c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</row>
    <row r="870" spans="1:29" ht="13.2">
      <c r="A870" s="152"/>
      <c r="B870" s="89"/>
      <c r="C870" s="153" t="str">
        <f t="shared" ca="1" si="13"/>
        <v>OK</v>
      </c>
      <c r="D870" s="89" t="s">
        <v>541</v>
      </c>
      <c r="E870" s="162">
        <v>94.18</v>
      </c>
      <c r="F870" s="152">
        <v>25089</v>
      </c>
      <c r="G870" s="163">
        <v>45901</v>
      </c>
      <c r="H870" s="165">
        <v>45940</v>
      </c>
      <c r="I870" s="152" t="s">
        <v>1051</v>
      </c>
      <c r="J870" s="152" t="s">
        <v>1005</v>
      </c>
      <c r="K870" s="150"/>
      <c r="L870" s="152" t="s">
        <v>541</v>
      </c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</row>
    <row r="871" spans="1:29" ht="13.2">
      <c r="A871" s="152"/>
      <c r="B871" s="89"/>
      <c r="C871" s="153" t="str">
        <f t="shared" ca="1" si="13"/>
        <v>OK</v>
      </c>
      <c r="D871" s="118" t="s">
        <v>302</v>
      </c>
      <c r="E871" s="162">
        <v>94.18</v>
      </c>
      <c r="F871" s="152">
        <v>25089</v>
      </c>
      <c r="G871" s="163">
        <v>45901</v>
      </c>
      <c r="H871" s="165">
        <v>45940</v>
      </c>
      <c r="I871" s="152" t="s">
        <v>1051</v>
      </c>
      <c r="J871" s="152" t="s">
        <v>1005</v>
      </c>
      <c r="K871" s="150"/>
      <c r="L871" s="152" t="s">
        <v>1071</v>
      </c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</row>
    <row r="872" spans="1:29" ht="13.2">
      <c r="A872" s="152"/>
      <c r="B872" s="89"/>
      <c r="C872" s="153" t="str">
        <f t="shared" ca="1" si="13"/>
        <v>OK</v>
      </c>
      <c r="D872" s="89" t="s">
        <v>529</v>
      </c>
      <c r="E872" s="162">
        <v>94.18</v>
      </c>
      <c r="F872" s="152">
        <v>25089</v>
      </c>
      <c r="G872" s="163">
        <v>45901</v>
      </c>
      <c r="H872" s="165">
        <v>45940</v>
      </c>
      <c r="I872" s="152" t="s">
        <v>1051</v>
      </c>
      <c r="J872" s="152" t="s">
        <v>1005</v>
      </c>
      <c r="K872" s="150"/>
      <c r="L872" s="152" t="s">
        <v>529</v>
      </c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</row>
    <row r="873" spans="1:29" ht="13.2">
      <c r="A873" s="152"/>
      <c r="B873" s="89"/>
      <c r="C873" s="153" t="str">
        <f t="shared" ca="1" si="13"/>
        <v>OK</v>
      </c>
      <c r="D873" s="89" t="s">
        <v>1065</v>
      </c>
      <c r="E873" s="162">
        <v>94.18</v>
      </c>
      <c r="F873" s="152">
        <v>25089</v>
      </c>
      <c r="G873" s="163">
        <v>45901</v>
      </c>
      <c r="H873" s="165">
        <v>45940</v>
      </c>
      <c r="I873" s="152" t="s">
        <v>1051</v>
      </c>
      <c r="J873" s="152" t="s">
        <v>1005</v>
      </c>
      <c r="K873" s="150"/>
      <c r="L873" s="152" t="s">
        <v>1065</v>
      </c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</row>
    <row r="874" spans="1:29" ht="13.2">
      <c r="A874" s="152"/>
      <c r="B874" s="89"/>
      <c r="C874" s="153" t="str">
        <f t="shared" ca="1" si="13"/>
        <v>OK</v>
      </c>
      <c r="D874" s="89" t="s">
        <v>931</v>
      </c>
      <c r="E874" s="162">
        <v>94.18</v>
      </c>
      <c r="F874" s="152">
        <v>25089</v>
      </c>
      <c r="G874" s="163">
        <v>45901</v>
      </c>
      <c r="H874" s="165">
        <v>45940</v>
      </c>
      <c r="I874" s="152" t="s">
        <v>1051</v>
      </c>
      <c r="J874" s="152" t="s">
        <v>1005</v>
      </c>
      <c r="K874" s="150"/>
      <c r="L874" s="152" t="s">
        <v>931</v>
      </c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</row>
    <row r="875" spans="1:29" ht="13.2">
      <c r="A875" s="152"/>
      <c r="B875" s="89"/>
      <c r="C875" s="153" t="str">
        <f t="shared" ca="1" si="13"/>
        <v>OK</v>
      </c>
      <c r="D875" s="89" t="s">
        <v>1066</v>
      </c>
      <c r="E875" s="162">
        <v>94.18</v>
      </c>
      <c r="F875" s="152">
        <v>25089</v>
      </c>
      <c r="G875" s="163">
        <v>45901</v>
      </c>
      <c r="H875" s="165">
        <v>45940</v>
      </c>
      <c r="I875" s="152" t="s">
        <v>1051</v>
      </c>
      <c r="J875" s="152" t="s">
        <v>1005</v>
      </c>
      <c r="K875" s="150"/>
      <c r="L875" s="152" t="s">
        <v>1066</v>
      </c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</row>
    <row r="876" spans="1:29" ht="13.2">
      <c r="A876" s="152"/>
      <c r="B876" s="89"/>
      <c r="C876" s="153" t="str">
        <f t="shared" ca="1" si="13"/>
        <v>OK</v>
      </c>
      <c r="D876" s="89" t="s">
        <v>911</v>
      </c>
      <c r="E876" s="162">
        <v>14.12</v>
      </c>
      <c r="F876" s="152">
        <v>25089</v>
      </c>
      <c r="G876" s="163">
        <v>45901</v>
      </c>
      <c r="H876" s="165">
        <v>45940</v>
      </c>
      <c r="I876" s="152" t="s">
        <v>1051</v>
      </c>
      <c r="J876" s="152" t="s">
        <v>1005</v>
      </c>
      <c r="K876" s="150"/>
      <c r="L876" s="152" t="s">
        <v>911</v>
      </c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</row>
    <row r="877" spans="1:29" ht="13.2">
      <c r="A877" s="152"/>
      <c r="B877" s="89"/>
      <c r="C877" s="153" t="str">
        <f t="shared" ca="1" si="13"/>
        <v>OK</v>
      </c>
      <c r="D877" s="89" t="s">
        <v>1067</v>
      </c>
      <c r="E877" s="162">
        <v>14.12</v>
      </c>
      <c r="F877" s="152">
        <v>25089</v>
      </c>
      <c r="G877" s="163">
        <v>45901</v>
      </c>
      <c r="H877" s="165">
        <v>45940</v>
      </c>
      <c r="I877" s="152" t="s">
        <v>1051</v>
      </c>
      <c r="J877" s="152" t="s">
        <v>1005</v>
      </c>
      <c r="K877" s="150"/>
      <c r="L877" s="152" t="s">
        <v>1067</v>
      </c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</row>
    <row r="878" spans="1:29" ht="13.2">
      <c r="A878" s="152"/>
      <c r="B878" s="89"/>
      <c r="C878" s="153" t="str">
        <f t="shared" ca="1" si="13"/>
        <v>OK</v>
      </c>
      <c r="D878" s="89" t="s">
        <v>541</v>
      </c>
      <c r="E878" s="162">
        <v>14.12</v>
      </c>
      <c r="F878" s="152">
        <v>25089</v>
      </c>
      <c r="G878" s="163">
        <v>45901</v>
      </c>
      <c r="H878" s="165">
        <v>45940</v>
      </c>
      <c r="I878" s="152" t="s">
        <v>1051</v>
      </c>
      <c r="J878" s="152" t="s">
        <v>1005</v>
      </c>
      <c r="K878" s="150"/>
      <c r="L878" s="152" t="s">
        <v>541</v>
      </c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</row>
    <row r="879" spans="1:29" ht="13.2">
      <c r="A879" s="152"/>
      <c r="B879" s="89"/>
      <c r="C879" s="153" t="str">
        <f t="shared" ca="1" si="13"/>
        <v>OK</v>
      </c>
      <c r="D879" s="118" t="s">
        <v>302</v>
      </c>
      <c r="E879" s="162">
        <v>14.12</v>
      </c>
      <c r="F879" s="152">
        <v>25089</v>
      </c>
      <c r="G879" s="163">
        <v>45901</v>
      </c>
      <c r="H879" s="165">
        <v>45940</v>
      </c>
      <c r="I879" s="152" t="s">
        <v>1051</v>
      </c>
      <c r="J879" s="152" t="s">
        <v>1005</v>
      </c>
      <c r="K879" s="150"/>
      <c r="L879" s="152" t="s">
        <v>1071</v>
      </c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</row>
    <row r="880" spans="1:29" ht="13.2">
      <c r="A880" s="152"/>
      <c r="B880" s="89"/>
      <c r="C880" s="153" t="str">
        <f t="shared" ca="1" si="13"/>
        <v>OK</v>
      </c>
      <c r="D880" s="89" t="s">
        <v>529</v>
      </c>
      <c r="E880" s="162">
        <v>14.12</v>
      </c>
      <c r="F880" s="152">
        <v>25089</v>
      </c>
      <c r="G880" s="163">
        <v>45901</v>
      </c>
      <c r="H880" s="165">
        <v>45940</v>
      </c>
      <c r="I880" s="152" t="s">
        <v>1051</v>
      </c>
      <c r="J880" s="152" t="s">
        <v>1005</v>
      </c>
      <c r="K880" s="150"/>
      <c r="L880" s="152" t="s">
        <v>529</v>
      </c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</row>
    <row r="881" spans="1:29" ht="13.2">
      <c r="A881" s="152"/>
      <c r="B881" s="89"/>
      <c r="C881" s="153" t="str">
        <f t="shared" ca="1" si="13"/>
        <v>OK</v>
      </c>
      <c r="D881" s="89" t="s">
        <v>1065</v>
      </c>
      <c r="E881" s="162">
        <v>14.12</v>
      </c>
      <c r="F881" s="152">
        <v>25089</v>
      </c>
      <c r="G881" s="163">
        <v>45901</v>
      </c>
      <c r="H881" s="165">
        <v>45940</v>
      </c>
      <c r="I881" s="152" t="s">
        <v>1051</v>
      </c>
      <c r="J881" s="152" t="s">
        <v>1005</v>
      </c>
      <c r="K881" s="150"/>
      <c r="L881" s="152" t="s">
        <v>1065</v>
      </c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</row>
    <row r="882" spans="1:29" ht="13.2">
      <c r="A882" s="152"/>
      <c r="B882" s="89"/>
      <c r="C882" s="153" t="str">
        <f t="shared" ca="1" si="13"/>
        <v>OK</v>
      </c>
      <c r="D882" s="89" t="s">
        <v>931</v>
      </c>
      <c r="E882" s="162">
        <v>14.12</v>
      </c>
      <c r="F882" s="152">
        <v>25089</v>
      </c>
      <c r="G882" s="163">
        <v>45901</v>
      </c>
      <c r="H882" s="165">
        <v>45940</v>
      </c>
      <c r="I882" s="152" t="s">
        <v>1051</v>
      </c>
      <c r="J882" s="152" t="s">
        <v>1005</v>
      </c>
      <c r="K882" s="150"/>
      <c r="L882" s="152" t="s">
        <v>931</v>
      </c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</row>
    <row r="883" spans="1:29" ht="13.2">
      <c r="A883" s="152"/>
      <c r="B883" s="89"/>
      <c r="C883" s="153" t="str">
        <f t="shared" ca="1" si="13"/>
        <v>OK</v>
      </c>
      <c r="D883" s="89" t="s">
        <v>1066</v>
      </c>
      <c r="E883" s="162">
        <v>14.12</v>
      </c>
      <c r="F883" s="152">
        <v>25089</v>
      </c>
      <c r="G883" s="163">
        <v>45901</v>
      </c>
      <c r="H883" s="165">
        <v>45940</v>
      </c>
      <c r="I883" s="152" t="s">
        <v>1051</v>
      </c>
      <c r="J883" s="152" t="s">
        <v>1005</v>
      </c>
      <c r="K883" s="150"/>
      <c r="L883" s="152" t="s">
        <v>1066</v>
      </c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</row>
    <row r="884" spans="1:29" ht="13.5" customHeight="1">
      <c r="A884" s="152"/>
      <c r="B884" s="89"/>
      <c r="C884" s="153" t="str">
        <f t="shared" ca="1" si="13"/>
        <v>OK</v>
      </c>
      <c r="D884" s="118" t="s">
        <v>475</v>
      </c>
      <c r="E884" s="162">
        <v>15.7</v>
      </c>
      <c r="F884" s="152">
        <v>25089</v>
      </c>
      <c r="G884" s="163">
        <v>45901</v>
      </c>
      <c r="H884" s="165">
        <v>45940</v>
      </c>
      <c r="I884" s="152" t="s">
        <v>1051</v>
      </c>
      <c r="J884" s="152" t="s">
        <v>1005</v>
      </c>
      <c r="K884" s="150"/>
      <c r="L884" s="152" t="s">
        <v>1076</v>
      </c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</row>
    <row r="885" spans="1:29" ht="12.75" customHeight="1">
      <c r="A885" s="152"/>
      <c r="B885" s="89"/>
      <c r="C885" s="153" t="str">
        <f t="shared" ca="1" si="13"/>
        <v>OK</v>
      </c>
      <c r="D885" s="118" t="s">
        <v>407</v>
      </c>
      <c r="E885" s="162">
        <v>69.06</v>
      </c>
      <c r="F885" s="152">
        <v>25089</v>
      </c>
      <c r="G885" s="163">
        <v>45901</v>
      </c>
      <c r="H885" s="165">
        <v>45940</v>
      </c>
      <c r="I885" s="152" t="s">
        <v>1051</v>
      </c>
      <c r="J885" s="152" t="s">
        <v>1005</v>
      </c>
      <c r="K885" s="150"/>
      <c r="L885" s="152" t="s">
        <v>1077</v>
      </c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</row>
    <row r="886" spans="1:29" ht="13.2">
      <c r="A886" s="152"/>
      <c r="B886" s="89"/>
      <c r="C886" s="153" t="str">
        <f t="shared" ca="1" si="13"/>
        <v>OK</v>
      </c>
      <c r="D886" s="89" t="s">
        <v>911</v>
      </c>
      <c r="E886" s="162">
        <v>18.84</v>
      </c>
      <c r="F886" s="152">
        <v>25089</v>
      </c>
      <c r="G886" s="163">
        <v>45901</v>
      </c>
      <c r="H886" s="165">
        <v>45940</v>
      </c>
      <c r="I886" s="152" t="s">
        <v>1051</v>
      </c>
      <c r="J886" s="152" t="s">
        <v>1005</v>
      </c>
      <c r="K886" s="150"/>
      <c r="L886" s="152" t="s">
        <v>911</v>
      </c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</row>
    <row r="887" spans="1:29" ht="13.2">
      <c r="A887" s="152"/>
      <c r="B887" s="89"/>
      <c r="C887" s="153" t="str">
        <f t="shared" ca="1" si="13"/>
        <v>OK</v>
      </c>
      <c r="D887" s="89" t="s">
        <v>1067</v>
      </c>
      <c r="E887" s="162">
        <v>18.84</v>
      </c>
      <c r="F887" s="152">
        <v>25089</v>
      </c>
      <c r="G887" s="163">
        <v>45901</v>
      </c>
      <c r="H887" s="165">
        <v>45940</v>
      </c>
      <c r="I887" s="152" t="s">
        <v>1051</v>
      </c>
      <c r="J887" s="152" t="s">
        <v>1005</v>
      </c>
      <c r="K887" s="150"/>
      <c r="L887" s="152" t="s">
        <v>1067</v>
      </c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</row>
    <row r="888" spans="1:29" ht="13.2">
      <c r="A888" s="152"/>
      <c r="B888" s="89"/>
      <c r="C888" s="153" t="str">
        <f t="shared" ca="1" si="13"/>
        <v>OK</v>
      </c>
      <c r="D888" s="89" t="s">
        <v>541</v>
      </c>
      <c r="E888" s="162">
        <v>18.84</v>
      </c>
      <c r="F888" s="152">
        <v>25089</v>
      </c>
      <c r="G888" s="163">
        <v>45901</v>
      </c>
      <c r="H888" s="165">
        <v>45940</v>
      </c>
      <c r="I888" s="152" t="s">
        <v>1051</v>
      </c>
      <c r="J888" s="152" t="s">
        <v>1005</v>
      </c>
      <c r="K888" s="150"/>
      <c r="L888" s="152" t="s">
        <v>541</v>
      </c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</row>
    <row r="889" spans="1:29" ht="13.2">
      <c r="A889" s="152"/>
      <c r="B889" s="89"/>
      <c r="C889" s="153" t="str">
        <f t="shared" ca="1" si="13"/>
        <v>OK</v>
      </c>
      <c r="D889" s="118" t="s">
        <v>302</v>
      </c>
      <c r="E889" s="162">
        <v>18.84</v>
      </c>
      <c r="F889" s="152">
        <v>25089</v>
      </c>
      <c r="G889" s="163">
        <v>45901</v>
      </c>
      <c r="H889" s="165">
        <v>45940</v>
      </c>
      <c r="I889" s="152" t="s">
        <v>1051</v>
      </c>
      <c r="J889" s="152" t="s">
        <v>1005</v>
      </c>
      <c r="K889" s="150"/>
      <c r="L889" s="152" t="s">
        <v>1071</v>
      </c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</row>
    <row r="890" spans="1:29" ht="13.2">
      <c r="A890" s="152"/>
      <c r="B890" s="89"/>
      <c r="C890" s="153" t="str">
        <f t="shared" ca="1" si="13"/>
        <v>OK</v>
      </c>
      <c r="D890" s="89" t="s">
        <v>529</v>
      </c>
      <c r="E890" s="162">
        <v>18.84</v>
      </c>
      <c r="F890" s="152">
        <v>25089</v>
      </c>
      <c r="G890" s="163">
        <v>45901</v>
      </c>
      <c r="H890" s="165">
        <v>45940</v>
      </c>
      <c r="I890" s="152" t="s">
        <v>1051</v>
      </c>
      <c r="J890" s="152" t="s">
        <v>1005</v>
      </c>
      <c r="K890" s="150"/>
      <c r="L890" s="152" t="s">
        <v>529</v>
      </c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</row>
    <row r="891" spans="1:29" ht="13.2">
      <c r="A891" s="152"/>
      <c r="B891" s="89"/>
      <c r="C891" s="153" t="str">
        <f t="shared" ca="1" si="13"/>
        <v>OK</v>
      </c>
      <c r="D891" s="89" t="s">
        <v>1065</v>
      </c>
      <c r="E891" s="162">
        <v>18.84</v>
      </c>
      <c r="F891" s="152">
        <v>25089</v>
      </c>
      <c r="G891" s="163">
        <v>45901</v>
      </c>
      <c r="H891" s="165">
        <v>45940</v>
      </c>
      <c r="I891" s="152" t="s">
        <v>1051</v>
      </c>
      <c r="J891" s="152" t="s">
        <v>1005</v>
      </c>
      <c r="K891" s="150"/>
      <c r="L891" s="152" t="s">
        <v>1065</v>
      </c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</row>
    <row r="892" spans="1:29" ht="13.2">
      <c r="A892" s="152"/>
      <c r="B892" s="89"/>
      <c r="C892" s="153" t="str">
        <f t="shared" ca="1" si="13"/>
        <v>OK</v>
      </c>
      <c r="D892" s="89" t="s">
        <v>931</v>
      </c>
      <c r="E892" s="162">
        <v>18.84</v>
      </c>
      <c r="F892" s="152">
        <v>25089</v>
      </c>
      <c r="G892" s="163">
        <v>45901</v>
      </c>
      <c r="H892" s="165">
        <v>45940</v>
      </c>
      <c r="I892" s="152" t="s">
        <v>1051</v>
      </c>
      <c r="J892" s="152" t="s">
        <v>1005</v>
      </c>
      <c r="K892" s="150"/>
      <c r="L892" s="152" t="s">
        <v>931</v>
      </c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</row>
    <row r="893" spans="1:29" ht="13.2">
      <c r="A893" s="152"/>
      <c r="B893" s="89"/>
      <c r="C893" s="153" t="str">
        <f t="shared" ca="1" si="13"/>
        <v>OK</v>
      </c>
      <c r="D893" s="89" t="s">
        <v>1066</v>
      </c>
      <c r="E893" s="162">
        <v>18.84</v>
      </c>
      <c r="F893" s="152">
        <v>25089</v>
      </c>
      <c r="G893" s="163">
        <v>45901</v>
      </c>
      <c r="H893" s="165">
        <v>45940</v>
      </c>
      <c r="I893" s="152" t="s">
        <v>1051</v>
      </c>
      <c r="J893" s="152" t="s">
        <v>1005</v>
      </c>
      <c r="K893" s="150"/>
      <c r="L893" s="152" t="s">
        <v>1066</v>
      </c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</row>
    <row r="894" spans="1:29" ht="13.2">
      <c r="A894" s="152"/>
      <c r="B894" s="89"/>
      <c r="C894" s="153" t="str">
        <f t="shared" ca="1" si="13"/>
        <v>OK</v>
      </c>
      <c r="D894" s="89" t="s">
        <v>911</v>
      </c>
      <c r="E894" s="162">
        <v>58.87</v>
      </c>
      <c r="F894" s="152">
        <v>25089</v>
      </c>
      <c r="G894" s="163">
        <v>45901</v>
      </c>
      <c r="H894" s="165">
        <v>45940</v>
      </c>
      <c r="I894" s="152" t="s">
        <v>1051</v>
      </c>
      <c r="J894" s="152" t="s">
        <v>1005</v>
      </c>
      <c r="K894" s="150"/>
      <c r="L894" s="152" t="s">
        <v>911</v>
      </c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</row>
    <row r="895" spans="1:29" ht="13.2">
      <c r="A895" s="152"/>
      <c r="B895" s="89"/>
      <c r="C895" s="153" t="str">
        <f t="shared" ca="1" si="13"/>
        <v>OK</v>
      </c>
      <c r="D895" s="89" t="s">
        <v>1067</v>
      </c>
      <c r="E895" s="162">
        <v>58.87</v>
      </c>
      <c r="F895" s="152">
        <v>25089</v>
      </c>
      <c r="G895" s="163">
        <v>45901</v>
      </c>
      <c r="H895" s="165">
        <v>45940</v>
      </c>
      <c r="I895" s="152" t="s">
        <v>1051</v>
      </c>
      <c r="J895" s="152" t="s">
        <v>1005</v>
      </c>
      <c r="K895" s="150"/>
      <c r="L895" s="152" t="s">
        <v>1067</v>
      </c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</row>
    <row r="896" spans="1:29" ht="13.2">
      <c r="A896" s="152"/>
      <c r="B896" s="89"/>
      <c r="C896" s="153" t="str">
        <f t="shared" ca="1" si="13"/>
        <v>OK</v>
      </c>
      <c r="D896" s="89" t="s">
        <v>541</v>
      </c>
      <c r="E896" s="162">
        <v>58.87</v>
      </c>
      <c r="F896" s="152">
        <v>25089</v>
      </c>
      <c r="G896" s="163">
        <v>45901</v>
      </c>
      <c r="H896" s="165">
        <v>45940</v>
      </c>
      <c r="I896" s="152" t="s">
        <v>1051</v>
      </c>
      <c r="J896" s="152" t="s">
        <v>1005</v>
      </c>
      <c r="K896" s="150"/>
      <c r="L896" s="152" t="s">
        <v>541</v>
      </c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</row>
    <row r="897" spans="1:29" ht="13.2">
      <c r="A897" s="152"/>
      <c r="B897" s="89"/>
      <c r="C897" s="153" t="str">
        <f t="shared" ca="1" si="13"/>
        <v>OK</v>
      </c>
      <c r="D897" s="118" t="s">
        <v>302</v>
      </c>
      <c r="E897" s="162">
        <v>58.87</v>
      </c>
      <c r="F897" s="152">
        <v>25089</v>
      </c>
      <c r="G897" s="163">
        <v>45901</v>
      </c>
      <c r="H897" s="165">
        <v>45940</v>
      </c>
      <c r="I897" s="152" t="s">
        <v>1051</v>
      </c>
      <c r="J897" s="152" t="s">
        <v>1005</v>
      </c>
      <c r="K897" s="150"/>
      <c r="L897" s="152" t="s">
        <v>1071</v>
      </c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</row>
    <row r="898" spans="1:29" ht="13.2">
      <c r="A898" s="152"/>
      <c r="B898" s="89"/>
      <c r="C898" s="153" t="str">
        <f t="shared" ca="1" si="13"/>
        <v>OK</v>
      </c>
      <c r="D898" s="89" t="s">
        <v>529</v>
      </c>
      <c r="E898" s="162">
        <v>58.87</v>
      </c>
      <c r="F898" s="152">
        <v>25089</v>
      </c>
      <c r="G898" s="163">
        <v>45901</v>
      </c>
      <c r="H898" s="165">
        <v>45940</v>
      </c>
      <c r="I898" s="152" t="s">
        <v>1051</v>
      </c>
      <c r="J898" s="152" t="s">
        <v>1005</v>
      </c>
      <c r="K898" s="150"/>
      <c r="L898" s="152" t="s">
        <v>529</v>
      </c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</row>
    <row r="899" spans="1:29" ht="13.2">
      <c r="A899" s="152"/>
      <c r="B899" s="89"/>
      <c r="C899" s="153" t="str">
        <f t="shared" ca="1" si="13"/>
        <v>OK</v>
      </c>
      <c r="D899" s="89" t="s">
        <v>1065</v>
      </c>
      <c r="E899" s="162">
        <v>58.87</v>
      </c>
      <c r="F899" s="152">
        <v>25089</v>
      </c>
      <c r="G899" s="163">
        <v>45901</v>
      </c>
      <c r="H899" s="165">
        <v>45940</v>
      </c>
      <c r="I899" s="152" t="s">
        <v>1051</v>
      </c>
      <c r="J899" s="152" t="s">
        <v>1005</v>
      </c>
      <c r="K899" s="150"/>
      <c r="L899" s="152" t="s">
        <v>1065</v>
      </c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</row>
    <row r="900" spans="1:29" ht="13.2">
      <c r="A900" s="152"/>
      <c r="B900" s="89"/>
      <c r="C900" s="153" t="str">
        <f t="shared" ca="1" si="13"/>
        <v>OK</v>
      </c>
      <c r="D900" s="89" t="s">
        <v>931</v>
      </c>
      <c r="E900" s="162">
        <v>58.87</v>
      </c>
      <c r="F900" s="152">
        <v>25089</v>
      </c>
      <c r="G900" s="163">
        <v>45901</v>
      </c>
      <c r="H900" s="165">
        <v>45940</v>
      </c>
      <c r="I900" s="152" t="s">
        <v>1051</v>
      </c>
      <c r="J900" s="152" t="s">
        <v>1005</v>
      </c>
      <c r="K900" s="150"/>
      <c r="L900" s="152" t="s">
        <v>931</v>
      </c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</row>
    <row r="901" spans="1:29" ht="13.2">
      <c r="A901" s="152"/>
      <c r="B901" s="89"/>
      <c r="C901" s="153" t="str">
        <f t="shared" ca="1" si="13"/>
        <v>OK</v>
      </c>
      <c r="D901" s="89" t="s">
        <v>1066</v>
      </c>
      <c r="E901" s="162">
        <v>58.87</v>
      </c>
      <c r="F901" s="152">
        <v>25089</v>
      </c>
      <c r="G901" s="163">
        <v>45901</v>
      </c>
      <c r="H901" s="165">
        <v>45940</v>
      </c>
      <c r="I901" s="152" t="s">
        <v>1051</v>
      </c>
      <c r="J901" s="152" t="s">
        <v>1005</v>
      </c>
      <c r="K901" s="150"/>
      <c r="L901" s="152" t="s">
        <v>1066</v>
      </c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</row>
    <row r="902" spans="1:29" ht="13.2">
      <c r="A902" s="152"/>
      <c r="B902" s="89"/>
      <c r="C902" s="153" t="str">
        <f t="shared" ca="1" si="13"/>
        <v>OK</v>
      </c>
      <c r="D902" s="89" t="s">
        <v>911</v>
      </c>
      <c r="E902" s="162">
        <v>14.12</v>
      </c>
      <c r="F902" s="152">
        <v>25089</v>
      </c>
      <c r="G902" s="163">
        <v>45901</v>
      </c>
      <c r="H902" s="165">
        <v>45940</v>
      </c>
      <c r="I902" s="152" t="s">
        <v>1051</v>
      </c>
      <c r="J902" s="152" t="s">
        <v>1005</v>
      </c>
      <c r="K902" s="150"/>
      <c r="L902" s="152" t="s">
        <v>911</v>
      </c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</row>
    <row r="903" spans="1:29" ht="13.2">
      <c r="A903" s="152"/>
      <c r="B903" s="89"/>
      <c r="C903" s="153" t="str">
        <f t="shared" ca="1" si="13"/>
        <v>OK</v>
      </c>
      <c r="D903" s="89" t="s">
        <v>541</v>
      </c>
      <c r="E903" s="162">
        <v>14.12</v>
      </c>
      <c r="F903" s="152">
        <v>25089</v>
      </c>
      <c r="G903" s="163">
        <v>45901</v>
      </c>
      <c r="H903" s="165">
        <v>45940</v>
      </c>
      <c r="I903" s="152" t="s">
        <v>1051</v>
      </c>
      <c r="J903" s="152" t="s">
        <v>1005</v>
      </c>
      <c r="K903" s="150"/>
      <c r="L903" s="152" t="s">
        <v>541</v>
      </c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</row>
    <row r="904" spans="1:29" ht="13.2">
      <c r="A904" s="152"/>
      <c r="B904" s="89"/>
      <c r="C904" s="153" t="str">
        <f t="shared" ca="1" si="13"/>
        <v>OK</v>
      </c>
      <c r="D904" s="89" t="s">
        <v>1065</v>
      </c>
      <c r="E904" s="162">
        <v>14.12</v>
      </c>
      <c r="F904" s="152">
        <v>25089</v>
      </c>
      <c r="G904" s="163">
        <v>45901</v>
      </c>
      <c r="H904" s="165">
        <v>45940</v>
      </c>
      <c r="I904" s="152" t="s">
        <v>1051</v>
      </c>
      <c r="J904" s="152" t="s">
        <v>1005</v>
      </c>
      <c r="K904" s="150"/>
      <c r="L904" s="152" t="s">
        <v>1065</v>
      </c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</row>
    <row r="905" spans="1:29" ht="13.2">
      <c r="A905" s="152"/>
      <c r="B905" s="89"/>
      <c r="C905" s="153" t="str">
        <f t="shared" ca="1" si="13"/>
        <v>OK</v>
      </c>
      <c r="D905" s="89" t="s">
        <v>1066</v>
      </c>
      <c r="E905" s="162">
        <v>14.12</v>
      </c>
      <c r="F905" s="152">
        <v>25089</v>
      </c>
      <c r="G905" s="163">
        <v>45901</v>
      </c>
      <c r="H905" s="165">
        <v>45940</v>
      </c>
      <c r="I905" s="152" t="s">
        <v>1051</v>
      </c>
      <c r="J905" s="152" t="s">
        <v>1005</v>
      </c>
      <c r="K905" s="150"/>
      <c r="L905" s="152" t="s">
        <v>1066</v>
      </c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</row>
    <row r="906" spans="1:29" ht="13.2">
      <c r="A906" s="152"/>
      <c r="B906" s="89"/>
      <c r="C906" s="153" t="str">
        <f t="shared" ca="1" si="13"/>
        <v>OK</v>
      </c>
      <c r="D906" s="89" t="s">
        <v>911</v>
      </c>
      <c r="E906" s="162">
        <v>247.24</v>
      </c>
      <c r="F906" s="152">
        <v>25089</v>
      </c>
      <c r="G906" s="163">
        <v>45901</v>
      </c>
      <c r="H906" s="165">
        <v>45940</v>
      </c>
      <c r="I906" s="152" t="s">
        <v>1051</v>
      </c>
      <c r="J906" s="152" t="s">
        <v>1005</v>
      </c>
      <c r="K906" s="150"/>
      <c r="L906" s="152" t="s">
        <v>911</v>
      </c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</row>
    <row r="907" spans="1:29" ht="13.2">
      <c r="A907" s="152"/>
      <c r="B907" s="89"/>
      <c r="C907" s="153" t="str">
        <f t="shared" ca="1" si="13"/>
        <v>OK</v>
      </c>
      <c r="D907" s="89" t="s">
        <v>541</v>
      </c>
      <c r="E907" s="162">
        <v>247.24</v>
      </c>
      <c r="F907" s="152">
        <v>25089</v>
      </c>
      <c r="G907" s="163">
        <v>45901</v>
      </c>
      <c r="H907" s="165">
        <v>45940</v>
      </c>
      <c r="I907" s="152" t="s">
        <v>1051</v>
      </c>
      <c r="J907" s="152" t="s">
        <v>1005</v>
      </c>
      <c r="K907" s="150"/>
      <c r="L907" s="152" t="s">
        <v>541</v>
      </c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</row>
    <row r="908" spans="1:29" ht="13.2">
      <c r="A908" s="152"/>
      <c r="B908" s="89"/>
      <c r="C908" s="153" t="str">
        <f t="shared" ca="1" si="13"/>
        <v>OK</v>
      </c>
      <c r="D908" s="89" t="s">
        <v>1065</v>
      </c>
      <c r="E908" s="162">
        <v>247.24</v>
      </c>
      <c r="F908" s="152">
        <v>25089</v>
      </c>
      <c r="G908" s="163">
        <v>45901</v>
      </c>
      <c r="H908" s="165">
        <v>45940</v>
      </c>
      <c r="I908" s="152" t="s">
        <v>1051</v>
      </c>
      <c r="J908" s="152" t="s">
        <v>1005</v>
      </c>
      <c r="K908" s="150"/>
      <c r="L908" s="152" t="s">
        <v>1065</v>
      </c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</row>
    <row r="909" spans="1:29" ht="13.2">
      <c r="A909" s="152"/>
      <c r="B909" s="89"/>
      <c r="C909" s="153" t="str">
        <f t="shared" ca="1" si="13"/>
        <v>OK</v>
      </c>
      <c r="D909" s="89" t="s">
        <v>1066</v>
      </c>
      <c r="E909" s="162">
        <v>247.24</v>
      </c>
      <c r="F909" s="152">
        <v>25089</v>
      </c>
      <c r="G909" s="163">
        <v>45901</v>
      </c>
      <c r="H909" s="165">
        <v>45940</v>
      </c>
      <c r="I909" s="152" t="s">
        <v>1051</v>
      </c>
      <c r="J909" s="152" t="s">
        <v>1005</v>
      </c>
      <c r="K909" s="150"/>
      <c r="L909" s="152" t="s">
        <v>1066</v>
      </c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</row>
    <row r="910" spans="1:29" ht="13.2">
      <c r="A910" s="152"/>
      <c r="B910" s="89"/>
      <c r="C910" s="153" t="str">
        <f t="shared" ca="1" si="13"/>
        <v>OK</v>
      </c>
      <c r="D910" s="89" t="s">
        <v>913</v>
      </c>
      <c r="E910" s="162">
        <v>14.12</v>
      </c>
      <c r="F910" s="152">
        <v>25089</v>
      </c>
      <c r="G910" s="163">
        <v>45901</v>
      </c>
      <c r="H910" s="165">
        <v>45940</v>
      </c>
      <c r="I910" s="152" t="s">
        <v>1051</v>
      </c>
      <c r="J910" s="152" t="s">
        <v>1005</v>
      </c>
      <c r="K910" s="150"/>
      <c r="L910" s="152" t="s">
        <v>913</v>
      </c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</row>
    <row r="911" spans="1:29" ht="13.2">
      <c r="A911" s="152"/>
      <c r="B911" s="89"/>
      <c r="C911" s="153" t="str">
        <f t="shared" ca="1" si="13"/>
        <v>OK</v>
      </c>
      <c r="D911" s="89" t="s">
        <v>541</v>
      </c>
      <c r="E911" s="162">
        <v>14.12</v>
      </c>
      <c r="F911" s="152">
        <v>25089</v>
      </c>
      <c r="G911" s="163">
        <v>45901</v>
      </c>
      <c r="H911" s="165">
        <v>45940</v>
      </c>
      <c r="I911" s="152" t="s">
        <v>1051</v>
      </c>
      <c r="J911" s="152" t="s">
        <v>1005</v>
      </c>
      <c r="K911" s="150"/>
      <c r="L911" s="152" t="s">
        <v>541</v>
      </c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</row>
    <row r="912" spans="1:29" ht="13.2">
      <c r="A912" s="152"/>
      <c r="B912" s="89"/>
      <c r="C912" s="153" t="str">
        <f t="shared" ca="1" si="13"/>
        <v>OK</v>
      </c>
      <c r="D912" s="89" t="s">
        <v>1066</v>
      </c>
      <c r="E912" s="162">
        <v>14.12</v>
      </c>
      <c r="F912" s="152">
        <v>25089</v>
      </c>
      <c r="G912" s="163">
        <v>45901</v>
      </c>
      <c r="H912" s="165">
        <v>45940</v>
      </c>
      <c r="I912" s="152" t="s">
        <v>1051</v>
      </c>
      <c r="J912" s="152" t="s">
        <v>1005</v>
      </c>
      <c r="K912" s="150"/>
      <c r="L912" s="152" t="s">
        <v>1066</v>
      </c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</row>
    <row r="913" spans="1:29" ht="13.2">
      <c r="A913" s="152"/>
      <c r="B913" s="89"/>
      <c r="C913" s="153" t="str">
        <f t="shared" ca="1" si="13"/>
        <v>OK</v>
      </c>
      <c r="D913" s="89" t="s">
        <v>1067</v>
      </c>
      <c r="E913" s="162">
        <v>270</v>
      </c>
      <c r="F913" s="152">
        <v>25089</v>
      </c>
      <c r="G913" s="163">
        <v>45901</v>
      </c>
      <c r="H913" s="165">
        <v>45940</v>
      </c>
      <c r="I913" s="152" t="s">
        <v>1051</v>
      </c>
      <c r="J913" s="152" t="s">
        <v>1005</v>
      </c>
      <c r="K913" s="150"/>
      <c r="L913" s="152" t="s">
        <v>1067</v>
      </c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</row>
    <row r="914" spans="1:29" ht="13.2">
      <c r="A914" s="152"/>
      <c r="B914" s="89"/>
      <c r="C914" s="153" t="str">
        <f t="shared" ca="1" si="13"/>
        <v>OK</v>
      </c>
      <c r="D914" s="89" t="s">
        <v>911</v>
      </c>
      <c r="E914" s="162">
        <v>59.66</v>
      </c>
      <c r="F914" s="152">
        <v>25089</v>
      </c>
      <c r="G914" s="163">
        <v>45901</v>
      </c>
      <c r="H914" s="165">
        <v>45940</v>
      </c>
      <c r="I914" s="152" t="s">
        <v>1051</v>
      </c>
      <c r="J914" s="152" t="s">
        <v>1005</v>
      </c>
      <c r="K914" s="150"/>
      <c r="L914" s="152" t="s">
        <v>911</v>
      </c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</row>
    <row r="915" spans="1:29" ht="13.2">
      <c r="A915" s="152"/>
      <c r="B915" s="89"/>
      <c r="C915" s="153" t="str">
        <f t="shared" ca="1" si="13"/>
        <v>OK</v>
      </c>
      <c r="D915" s="89" t="s">
        <v>1067</v>
      </c>
      <c r="E915" s="162">
        <v>59.66</v>
      </c>
      <c r="F915" s="152">
        <v>25089</v>
      </c>
      <c r="G915" s="163">
        <v>45901</v>
      </c>
      <c r="H915" s="165">
        <v>45940</v>
      </c>
      <c r="I915" s="152" t="s">
        <v>1051</v>
      </c>
      <c r="J915" s="152" t="s">
        <v>1005</v>
      </c>
      <c r="K915" s="150"/>
      <c r="L915" s="152" t="s">
        <v>1067</v>
      </c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</row>
    <row r="916" spans="1:29" ht="13.2">
      <c r="A916" s="152"/>
      <c r="B916" s="89"/>
      <c r="C916" s="153" t="str">
        <f t="shared" ca="1" si="13"/>
        <v>OK</v>
      </c>
      <c r="D916" s="89" t="s">
        <v>541</v>
      </c>
      <c r="E916" s="162">
        <v>59.66</v>
      </c>
      <c r="F916" s="152">
        <v>25089</v>
      </c>
      <c r="G916" s="163">
        <v>45901</v>
      </c>
      <c r="H916" s="165">
        <v>45940</v>
      </c>
      <c r="I916" s="152" t="s">
        <v>1051</v>
      </c>
      <c r="J916" s="152" t="s">
        <v>1005</v>
      </c>
      <c r="K916" s="150"/>
      <c r="L916" s="152" t="s">
        <v>541</v>
      </c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</row>
    <row r="917" spans="1:29" ht="13.2">
      <c r="A917" s="152"/>
      <c r="B917" s="89"/>
      <c r="C917" s="153" t="str">
        <f t="shared" ca="1" si="13"/>
        <v>OK</v>
      </c>
      <c r="D917" s="118" t="s">
        <v>302</v>
      </c>
      <c r="E917" s="162">
        <v>59.66</v>
      </c>
      <c r="F917" s="152">
        <v>25089</v>
      </c>
      <c r="G917" s="163">
        <v>45901</v>
      </c>
      <c r="H917" s="165">
        <v>45940</v>
      </c>
      <c r="I917" s="152" t="s">
        <v>1051</v>
      </c>
      <c r="J917" s="152" t="s">
        <v>1005</v>
      </c>
      <c r="K917" s="150"/>
      <c r="L917" s="152" t="s">
        <v>1071</v>
      </c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</row>
    <row r="918" spans="1:29" ht="13.2">
      <c r="A918" s="152"/>
      <c r="B918" s="89"/>
      <c r="C918" s="153" t="str">
        <f t="shared" ca="1" si="13"/>
        <v>OK</v>
      </c>
      <c r="D918" s="89" t="s">
        <v>529</v>
      </c>
      <c r="E918" s="162">
        <v>59.66</v>
      </c>
      <c r="F918" s="152">
        <v>25089</v>
      </c>
      <c r="G918" s="163">
        <v>45901</v>
      </c>
      <c r="H918" s="165">
        <v>45940</v>
      </c>
      <c r="I918" s="152" t="s">
        <v>1051</v>
      </c>
      <c r="J918" s="152" t="s">
        <v>1005</v>
      </c>
      <c r="K918" s="150"/>
      <c r="L918" s="152" t="s">
        <v>529</v>
      </c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</row>
    <row r="919" spans="1:29" ht="13.2">
      <c r="A919" s="152"/>
      <c r="B919" s="89"/>
      <c r="C919" s="153" t="str">
        <f t="shared" ca="1" si="13"/>
        <v>OK</v>
      </c>
      <c r="D919" s="89" t="s">
        <v>1065</v>
      </c>
      <c r="E919" s="162">
        <v>59.66</v>
      </c>
      <c r="F919" s="152">
        <v>25089</v>
      </c>
      <c r="G919" s="163">
        <v>45901</v>
      </c>
      <c r="H919" s="165">
        <v>45940</v>
      </c>
      <c r="I919" s="152" t="s">
        <v>1051</v>
      </c>
      <c r="J919" s="152" t="s">
        <v>1005</v>
      </c>
      <c r="K919" s="150"/>
      <c r="L919" s="152" t="s">
        <v>1065</v>
      </c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</row>
    <row r="920" spans="1:29" ht="13.2">
      <c r="A920" s="152"/>
      <c r="B920" s="89"/>
      <c r="C920" s="153" t="str">
        <f t="shared" ca="1" si="13"/>
        <v>OK</v>
      </c>
      <c r="D920" s="89" t="s">
        <v>931</v>
      </c>
      <c r="E920" s="162">
        <v>59.66</v>
      </c>
      <c r="F920" s="152">
        <v>25089</v>
      </c>
      <c r="G920" s="163">
        <v>45901</v>
      </c>
      <c r="H920" s="165">
        <v>45940</v>
      </c>
      <c r="I920" s="152" t="s">
        <v>1051</v>
      </c>
      <c r="J920" s="152" t="s">
        <v>1005</v>
      </c>
      <c r="K920" s="150"/>
      <c r="L920" s="152" t="s">
        <v>931</v>
      </c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</row>
    <row r="921" spans="1:29" ht="13.2">
      <c r="A921" s="152"/>
      <c r="B921" s="89"/>
      <c r="C921" s="153" t="str">
        <f t="shared" ca="1" si="13"/>
        <v>OK</v>
      </c>
      <c r="D921" s="89" t="s">
        <v>1066</v>
      </c>
      <c r="E921" s="162">
        <v>59.66</v>
      </c>
      <c r="F921" s="152">
        <v>25089</v>
      </c>
      <c r="G921" s="163">
        <v>45901</v>
      </c>
      <c r="H921" s="165">
        <v>45940</v>
      </c>
      <c r="I921" s="152" t="s">
        <v>1051</v>
      </c>
      <c r="J921" s="152" t="s">
        <v>1005</v>
      </c>
      <c r="K921" s="150"/>
      <c r="L921" s="152" t="s">
        <v>1066</v>
      </c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</row>
    <row r="922" spans="1:29" ht="13.2">
      <c r="A922" s="152"/>
      <c r="B922" s="89"/>
      <c r="C922" s="153" t="str">
        <f t="shared" ca="1" si="13"/>
        <v>OK</v>
      </c>
      <c r="D922" s="89" t="s">
        <v>911</v>
      </c>
      <c r="E922" s="162">
        <v>47.12</v>
      </c>
      <c r="F922" s="152">
        <v>25089</v>
      </c>
      <c r="G922" s="163">
        <v>45901</v>
      </c>
      <c r="H922" s="165">
        <v>45940</v>
      </c>
      <c r="I922" s="152" t="s">
        <v>1051</v>
      </c>
      <c r="J922" s="152" t="s">
        <v>1005</v>
      </c>
      <c r="K922" s="150"/>
      <c r="L922" s="152" t="s">
        <v>911</v>
      </c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</row>
    <row r="923" spans="1:29" ht="13.2">
      <c r="A923" s="152"/>
      <c r="B923" s="89"/>
      <c r="C923" s="153" t="str">
        <f t="shared" ca="1" si="13"/>
        <v>OK</v>
      </c>
      <c r="D923" s="89" t="s">
        <v>1067</v>
      </c>
      <c r="E923" s="162">
        <v>47.12</v>
      </c>
      <c r="F923" s="152">
        <v>25089</v>
      </c>
      <c r="G923" s="163">
        <v>45901</v>
      </c>
      <c r="H923" s="165">
        <v>45940</v>
      </c>
      <c r="I923" s="152" t="s">
        <v>1051</v>
      </c>
      <c r="J923" s="152" t="s">
        <v>1005</v>
      </c>
      <c r="K923" s="150"/>
      <c r="L923" s="152" t="s">
        <v>1067</v>
      </c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</row>
    <row r="924" spans="1:29" ht="13.2">
      <c r="A924" s="152"/>
      <c r="B924" s="89"/>
      <c r="C924" s="153" t="str">
        <f t="shared" ca="1" si="13"/>
        <v>OK</v>
      </c>
      <c r="D924" s="89" t="s">
        <v>541</v>
      </c>
      <c r="E924" s="162">
        <v>47.12</v>
      </c>
      <c r="F924" s="152">
        <v>25089</v>
      </c>
      <c r="G924" s="163">
        <v>45901</v>
      </c>
      <c r="H924" s="165">
        <v>45940</v>
      </c>
      <c r="I924" s="152" t="s">
        <v>1051</v>
      </c>
      <c r="J924" s="152" t="s">
        <v>1005</v>
      </c>
      <c r="K924" s="150"/>
      <c r="L924" s="152" t="s">
        <v>541</v>
      </c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</row>
    <row r="925" spans="1:29" ht="13.2">
      <c r="A925" s="152"/>
      <c r="B925" s="89"/>
      <c r="C925" s="153" t="str">
        <f t="shared" ca="1" si="13"/>
        <v>OK</v>
      </c>
      <c r="D925" s="118" t="s">
        <v>302</v>
      </c>
      <c r="E925" s="162">
        <v>47.12</v>
      </c>
      <c r="F925" s="152">
        <v>25089</v>
      </c>
      <c r="G925" s="163">
        <v>45901</v>
      </c>
      <c r="H925" s="165">
        <v>45940</v>
      </c>
      <c r="I925" s="152" t="s">
        <v>1051</v>
      </c>
      <c r="J925" s="152" t="s">
        <v>1005</v>
      </c>
      <c r="K925" s="150"/>
      <c r="L925" s="152" t="s">
        <v>1071</v>
      </c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</row>
    <row r="926" spans="1:29" ht="13.2">
      <c r="A926" s="152"/>
      <c r="B926" s="89"/>
      <c r="C926" s="153" t="str">
        <f t="shared" ca="1" si="13"/>
        <v>OK</v>
      </c>
      <c r="D926" s="89" t="s">
        <v>529</v>
      </c>
      <c r="E926" s="162">
        <v>47.12</v>
      </c>
      <c r="F926" s="152">
        <v>25089</v>
      </c>
      <c r="G926" s="163">
        <v>45901</v>
      </c>
      <c r="H926" s="165">
        <v>45940</v>
      </c>
      <c r="I926" s="152" t="s">
        <v>1051</v>
      </c>
      <c r="J926" s="152" t="s">
        <v>1005</v>
      </c>
      <c r="K926" s="150"/>
      <c r="L926" s="152" t="s">
        <v>529</v>
      </c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</row>
    <row r="927" spans="1:29" ht="13.2">
      <c r="A927" s="152"/>
      <c r="B927" s="89"/>
      <c r="C927" s="153" t="str">
        <f t="shared" ca="1" si="13"/>
        <v>OK</v>
      </c>
      <c r="D927" s="89" t="s">
        <v>1065</v>
      </c>
      <c r="E927" s="162">
        <v>47.12</v>
      </c>
      <c r="F927" s="152">
        <v>25089</v>
      </c>
      <c r="G927" s="163">
        <v>45901</v>
      </c>
      <c r="H927" s="165">
        <v>45940</v>
      </c>
      <c r="I927" s="152" t="s">
        <v>1051</v>
      </c>
      <c r="J927" s="152" t="s">
        <v>1005</v>
      </c>
      <c r="K927" s="150"/>
      <c r="L927" s="152" t="s">
        <v>1065</v>
      </c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</row>
    <row r="928" spans="1:29" ht="13.2">
      <c r="A928" s="152"/>
      <c r="B928" s="89"/>
      <c r="C928" s="153" t="str">
        <f t="shared" ca="1" si="13"/>
        <v>OK</v>
      </c>
      <c r="D928" s="89" t="s">
        <v>931</v>
      </c>
      <c r="E928" s="162">
        <v>47.12</v>
      </c>
      <c r="F928" s="152">
        <v>25089</v>
      </c>
      <c r="G928" s="163">
        <v>45901</v>
      </c>
      <c r="H928" s="165">
        <v>45940</v>
      </c>
      <c r="I928" s="152" t="s">
        <v>1051</v>
      </c>
      <c r="J928" s="152" t="s">
        <v>1005</v>
      </c>
      <c r="K928" s="150"/>
      <c r="L928" s="152" t="s">
        <v>931</v>
      </c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</row>
    <row r="929" spans="1:29" ht="13.2">
      <c r="A929" s="152"/>
      <c r="B929" s="89"/>
      <c r="C929" s="153" t="str">
        <f t="shared" ca="1" si="13"/>
        <v>OK</v>
      </c>
      <c r="D929" s="89" t="s">
        <v>1066</v>
      </c>
      <c r="E929" s="162">
        <v>47.12</v>
      </c>
      <c r="F929" s="152">
        <v>25089</v>
      </c>
      <c r="G929" s="163">
        <v>45901</v>
      </c>
      <c r="H929" s="165">
        <v>45940</v>
      </c>
      <c r="I929" s="152" t="s">
        <v>1051</v>
      </c>
      <c r="J929" s="152" t="s">
        <v>1005</v>
      </c>
      <c r="K929" s="150"/>
      <c r="L929" s="152" t="s">
        <v>1066</v>
      </c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</row>
    <row r="930" spans="1:29" ht="13.2">
      <c r="A930" s="152"/>
      <c r="B930" s="89"/>
      <c r="C930" s="153" t="str">
        <f t="shared" ca="1" si="13"/>
        <v>OK</v>
      </c>
      <c r="D930" s="89" t="s">
        <v>927</v>
      </c>
      <c r="E930" s="162">
        <v>60</v>
      </c>
      <c r="F930" s="152">
        <v>25089</v>
      </c>
      <c r="G930" s="163">
        <v>45901</v>
      </c>
      <c r="H930" s="165">
        <v>45940</v>
      </c>
      <c r="I930" s="152" t="s">
        <v>1051</v>
      </c>
      <c r="J930" s="152" t="s">
        <v>1005</v>
      </c>
      <c r="K930" s="150"/>
      <c r="L930" s="152" t="s">
        <v>927</v>
      </c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</row>
    <row r="931" spans="1:29" ht="13.2">
      <c r="A931" s="152"/>
      <c r="B931" s="89"/>
      <c r="C931" s="153" t="str">
        <f t="shared" ca="1" si="13"/>
        <v>OK</v>
      </c>
      <c r="D931" s="118" t="s">
        <v>233</v>
      </c>
      <c r="E931" s="162">
        <v>60</v>
      </c>
      <c r="F931" s="152">
        <v>25089</v>
      </c>
      <c r="G931" s="163">
        <v>45901</v>
      </c>
      <c r="H931" s="165">
        <v>45940</v>
      </c>
      <c r="I931" s="152" t="s">
        <v>1051</v>
      </c>
      <c r="J931" s="152" t="s">
        <v>1005</v>
      </c>
      <c r="K931" s="150"/>
      <c r="L931" s="152" t="s">
        <v>1025</v>
      </c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</row>
    <row r="932" spans="1:29" ht="13.2">
      <c r="A932" s="152"/>
      <c r="B932" s="89"/>
      <c r="C932" s="153" t="str">
        <f t="shared" ca="1" si="13"/>
        <v>OK</v>
      </c>
      <c r="D932" s="89" t="s">
        <v>834</v>
      </c>
      <c r="E932" s="162">
        <v>60</v>
      </c>
      <c r="F932" s="152">
        <v>25089</v>
      </c>
      <c r="G932" s="163">
        <v>45901</v>
      </c>
      <c r="H932" s="165">
        <v>45940</v>
      </c>
      <c r="I932" s="152" t="s">
        <v>1051</v>
      </c>
      <c r="J932" s="152" t="s">
        <v>1005</v>
      </c>
      <c r="K932" s="150"/>
      <c r="L932" s="152" t="s">
        <v>834</v>
      </c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</row>
    <row r="933" spans="1:29" ht="13.2">
      <c r="A933" s="152"/>
      <c r="B933" s="89"/>
      <c r="C933" s="153" t="str">
        <f t="shared" ca="1" si="13"/>
        <v>OK</v>
      </c>
      <c r="D933" s="89" t="s">
        <v>1078</v>
      </c>
      <c r="E933" s="162">
        <v>60</v>
      </c>
      <c r="F933" s="152">
        <v>25089</v>
      </c>
      <c r="G933" s="163">
        <v>45901</v>
      </c>
      <c r="H933" s="165">
        <v>45940</v>
      </c>
      <c r="I933" s="152" t="s">
        <v>1051</v>
      </c>
      <c r="J933" s="152" t="s">
        <v>1005</v>
      </c>
      <c r="K933" s="150"/>
      <c r="L933" s="152" t="s">
        <v>1078</v>
      </c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</row>
    <row r="934" spans="1:29" ht="13.2">
      <c r="A934" s="152"/>
      <c r="B934" s="89"/>
      <c r="C934" s="153" t="str">
        <f t="shared" ca="1" si="13"/>
        <v>OK</v>
      </c>
      <c r="D934" s="89" t="s">
        <v>966</v>
      </c>
      <c r="E934" s="162">
        <v>60</v>
      </c>
      <c r="F934" s="152">
        <v>25089</v>
      </c>
      <c r="G934" s="163">
        <v>45901</v>
      </c>
      <c r="H934" s="165">
        <v>45940</v>
      </c>
      <c r="I934" s="152" t="s">
        <v>1051</v>
      </c>
      <c r="J934" s="152" t="s">
        <v>1005</v>
      </c>
      <c r="K934" s="150"/>
      <c r="L934" s="152" t="s">
        <v>966</v>
      </c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</row>
    <row r="935" spans="1:29" ht="13.2">
      <c r="A935" s="152"/>
      <c r="B935" s="89"/>
      <c r="C935" s="153" t="str">
        <f t="shared" ca="1" si="13"/>
        <v>OK</v>
      </c>
      <c r="D935" s="89" t="s">
        <v>541</v>
      </c>
      <c r="E935" s="162">
        <v>60</v>
      </c>
      <c r="F935" s="152">
        <v>25089</v>
      </c>
      <c r="G935" s="163">
        <v>45901</v>
      </c>
      <c r="H935" s="165">
        <v>45940</v>
      </c>
      <c r="I935" s="152" t="s">
        <v>1051</v>
      </c>
      <c r="J935" s="152" t="s">
        <v>1005</v>
      </c>
      <c r="K935" s="150"/>
      <c r="L935" s="152" t="s">
        <v>541</v>
      </c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</row>
    <row r="936" spans="1:29" ht="13.2">
      <c r="A936" s="152"/>
      <c r="B936" s="89"/>
      <c r="C936" s="153" t="str">
        <f t="shared" ca="1" si="13"/>
        <v>OK</v>
      </c>
      <c r="D936" s="89" t="s">
        <v>911</v>
      </c>
      <c r="E936" s="162">
        <v>60</v>
      </c>
      <c r="F936" s="152">
        <v>25089</v>
      </c>
      <c r="G936" s="163">
        <v>45901</v>
      </c>
      <c r="H936" s="165">
        <v>45940</v>
      </c>
      <c r="I936" s="152" t="s">
        <v>1051</v>
      </c>
      <c r="J936" s="152" t="s">
        <v>1005</v>
      </c>
      <c r="K936" s="150"/>
      <c r="L936" s="152" t="s">
        <v>911</v>
      </c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</row>
    <row r="937" spans="1:29" ht="13.2">
      <c r="A937" s="152"/>
      <c r="B937" s="89"/>
      <c r="C937" s="153" t="str">
        <f t="shared" ca="1" si="13"/>
        <v>OK</v>
      </c>
      <c r="D937" s="89" t="s">
        <v>1067</v>
      </c>
      <c r="E937" s="162">
        <v>60</v>
      </c>
      <c r="F937" s="152">
        <v>25089</v>
      </c>
      <c r="G937" s="163">
        <v>45901</v>
      </c>
      <c r="H937" s="165">
        <v>45940</v>
      </c>
      <c r="I937" s="152" t="s">
        <v>1051</v>
      </c>
      <c r="J937" s="152" t="s">
        <v>1005</v>
      </c>
      <c r="K937" s="150"/>
      <c r="L937" s="152" t="s">
        <v>1067</v>
      </c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</row>
    <row r="938" spans="1:29" ht="13.2">
      <c r="A938" s="152"/>
      <c r="B938" s="89"/>
      <c r="C938" s="153" t="str">
        <f t="shared" ca="1" si="13"/>
        <v>OK</v>
      </c>
      <c r="D938" s="118" t="s">
        <v>507</v>
      </c>
      <c r="E938" s="162">
        <v>60</v>
      </c>
      <c r="F938" s="152">
        <v>25089</v>
      </c>
      <c r="G938" s="163">
        <v>45901</v>
      </c>
      <c r="H938" s="165">
        <v>45940</v>
      </c>
      <c r="I938" s="152" t="s">
        <v>1051</v>
      </c>
      <c r="J938" s="152" t="s">
        <v>1005</v>
      </c>
      <c r="K938" s="150"/>
      <c r="L938" s="152" t="s">
        <v>1074</v>
      </c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</row>
    <row r="939" spans="1:29" ht="13.2">
      <c r="A939" s="152"/>
      <c r="B939" s="89"/>
      <c r="C939" s="153" t="str">
        <f t="shared" ca="1" si="13"/>
        <v>OK</v>
      </c>
      <c r="D939" s="89" t="s">
        <v>1075</v>
      </c>
      <c r="E939" s="162">
        <v>60</v>
      </c>
      <c r="F939" s="152">
        <v>25089</v>
      </c>
      <c r="G939" s="163">
        <v>45901</v>
      </c>
      <c r="H939" s="165">
        <v>45940</v>
      </c>
      <c r="I939" s="152" t="s">
        <v>1051</v>
      </c>
      <c r="J939" s="152" t="s">
        <v>1005</v>
      </c>
      <c r="K939" s="150"/>
      <c r="L939" s="152" t="s">
        <v>1075</v>
      </c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</row>
    <row r="940" spans="1:29" ht="13.2">
      <c r="A940" s="152"/>
      <c r="B940" s="89"/>
      <c r="C940" s="153" t="str">
        <f t="shared" ca="1" si="13"/>
        <v>OK</v>
      </c>
      <c r="D940" s="89" t="s">
        <v>697</v>
      </c>
      <c r="E940" s="162">
        <v>60</v>
      </c>
      <c r="F940" s="152">
        <v>25089</v>
      </c>
      <c r="G940" s="163">
        <v>45901</v>
      </c>
      <c r="H940" s="165">
        <v>45940</v>
      </c>
      <c r="I940" s="152" t="s">
        <v>1051</v>
      </c>
      <c r="J940" s="152" t="s">
        <v>1005</v>
      </c>
      <c r="K940" s="150"/>
      <c r="L940" s="152" t="s">
        <v>697</v>
      </c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</row>
    <row r="941" spans="1:29" ht="13.2">
      <c r="A941" s="152"/>
      <c r="B941" s="89"/>
      <c r="C941" s="153" t="str">
        <f t="shared" ca="1" si="13"/>
        <v>OK</v>
      </c>
      <c r="D941" s="89" t="s">
        <v>913</v>
      </c>
      <c r="E941" s="162">
        <v>60</v>
      </c>
      <c r="F941" s="152">
        <v>25089</v>
      </c>
      <c r="G941" s="163">
        <v>45901</v>
      </c>
      <c r="H941" s="165">
        <v>45940</v>
      </c>
      <c r="I941" s="152" t="s">
        <v>1051</v>
      </c>
      <c r="J941" s="152" t="s">
        <v>1005</v>
      </c>
      <c r="K941" s="150"/>
      <c r="L941" s="152" t="s">
        <v>913</v>
      </c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</row>
    <row r="942" spans="1:29" ht="13.2">
      <c r="A942" s="152"/>
      <c r="B942" s="89"/>
      <c r="C942" s="153" t="str">
        <f t="shared" ca="1" si="13"/>
        <v>OK</v>
      </c>
      <c r="D942" s="89" t="s">
        <v>770</v>
      </c>
      <c r="E942" s="162">
        <v>60</v>
      </c>
      <c r="F942" s="152">
        <v>25089</v>
      </c>
      <c r="G942" s="163">
        <v>45901</v>
      </c>
      <c r="H942" s="165">
        <v>45940</v>
      </c>
      <c r="I942" s="152" t="s">
        <v>1051</v>
      </c>
      <c r="J942" s="152" t="s">
        <v>1005</v>
      </c>
      <c r="K942" s="150"/>
      <c r="L942" s="152" t="s">
        <v>1020</v>
      </c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</row>
    <row r="943" spans="1:29" ht="13.2">
      <c r="A943" s="152"/>
      <c r="B943" s="89"/>
      <c r="C943" s="153" t="str">
        <f t="shared" ca="1" si="13"/>
        <v>OK</v>
      </c>
      <c r="D943" s="118" t="s">
        <v>525</v>
      </c>
      <c r="E943" s="162">
        <v>60</v>
      </c>
      <c r="F943" s="152">
        <v>25089</v>
      </c>
      <c r="G943" s="163">
        <v>45901</v>
      </c>
      <c r="H943" s="165">
        <v>45940</v>
      </c>
      <c r="I943" s="152" t="s">
        <v>1051</v>
      </c>
      <c r="J943" s="152" t="s">
        <v>1005</v>
      </c>
      <c r="K943" s="150"/>
      <c r="L943" s="152" t="s">
        <v>1073</v>
      </c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</row>
    <row r="944" spans="1:29" ht="13.2">
      <c r="A944" s="152"/>
      <c r="B944" s="89"/>
      <c r="C944" s="153" t="str">
        <f t="shared" ca="1" si="13"/>
        <v>OK</v>
      </c>
      <c r="D944" s="89" t="s">
        <v>1068</v>
      </c>
      <c r="E944" s="162">
        <v>60</v>
      </c>
      <c r="F944" s="152">
        <v>25089</v>
      </c>
      <c r="G944" s="163">
        <v>45901</v>
      </c>
      <c r="H944" s="165">
        <v>45940</v>
      </c>
      <c r="I944" s="152" t="s">
        <v>1051</v>
      </c>
      <c r="J944" s="152" t="s">
        <v>1005</v>
      </c>
      <c r="K944" s="150"/>
      <c r="L944" s="152" t="s">
        <v>1068</v>
      </c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</row>
    <row r="945" spans="1:29" ht="13.2">
      <c r="A945" s="152"/>
      <c r="B945" s="89"/>
      <c r="C945" s="153" t="str">
        <f t="shared" ca="1" si="13"/>
        <v>OK</v>
      </c>
      <c r="D945" s="118" t="s">
        <v>549</v>
      </c>
      <c r="E945" s="162">
        <v>60</v>
      </c>
      <c r="F945" s="152">
        <v>25089</v>
      </c>
      <c r="G945" s="163">
        <v>45901</v>
      </c>
      <c r="H945" s="165">
        <v>45940</v>
      </c>
      <c r="I945" s="152" t="s">
        <v>1051</v>
      </c>
      <c r="J945" s="152" t="s">
        <v>1005</v>
      </c>
      <c r="K945" s="150"/>
      <c r="L945" s="152" t="s">
        <v>1069</v>
      </c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</row>
    <row r="946" spans="1:29" ht="13.2">
      <c r="A946" s="152"/>
      <c r="B946" s="89"/>
      <c r="C946" s="153" t="str">
        <f t="shared" ca="1" si="13"/>
        <v>OK</v>
      </c>
      <c r="D946" s="89" t="s">
        <v>561</v>
      </c>
      <c r="E946" s="162">
        <v>60</v>
      </c>
      <c r="F946" s="152">
        <v>25089</v>
      </c>
      <c r="G946" s="163">
        <v>45901</v>
      </c>
      <c r="H946" s="165">
        <v>45940</v>
      </c>
      <c r="I946" s="152" t="s">
        <v>1051</v>
      </c>
      <c r="J946" s="152" t="s">
        <v>1005</v>
      </c>
      <c r="K946" s="150"/>
      <c r="L946" s="152" t="s">
        <v>561</v>
      </c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</row>
    <row r="947" spans="1:29" ht="13.2">
      <c r="A947" s="152"/>
      <c r="B947" s="89"/>
      <c r="C947" s="153" t="str">
        <f t="shared" ca="1" si="13"/>
        <v>OK</v>
      </c>
      <c r="D947" s="89" t="s">
        <v>1070</v>
      </c>
      <c r="E947" s="162">
        <v>60</v>
      </c>
      <c r="F947" s="152">
        <v>25089</v>
      </c>
      <c r="G947" s="163">
        <v>45901</v>
      </c>
      <c r="H947" s="165">
        <v>45940</v>
      </c>
      <c r="I947" s="152" t="s">
        <v>1051</v>
      </c>
      <c r="J947" s="152" t="s">
        <v>1005</v>
      </c>
      <c r="K947" s="150"/>
      <c r="L947" s="152" t="s">
        <v>1070</v>
      </c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</row>
    <row r="948" spans="1:29" ht="13.2">
      <c r="A948" s="152"/>
      <c r="B948" s="89"/>
      <c r="C948" s="153" t="str">
        <f t="shared" ca="1" si="13"/>
        <v>OK</v>
      </c>
      <c r="D948" s="118" t="s">
        <v>302</v>
      </c>
      <c r="E948" s="162">
        <v>60</v>
      </c>
      <c r="F948" s="152">
        <v>25089</v>
      </c>
      <c r="G948" s="163">
        <v>45901</v>
      </c>
      <c r="H948" s="165">
        <v>45940</v>
      </c>
      <c r="I948" s="152" t="s">
        <v>1051</v>
      </c>
      <c r="J948" s="152" t="s">
        <v>1005</v>
      </c>
      <c r="K948" s="150"/>
      <c r="L948" s="152" t="s">
        <v>1071</v>
      </c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</row>
    <row r="949" spans="1:29" ht="13.2">
      <c r="A949" s="152"/>
      <c r="B949" s="89"/>
      <c r="C949" s="153" t="str">
        <f t="shared" ca="1" si="13"/>
        <v>OK</v>
      </c>
      <c r="D949" s="89" t="s">
        <v>1065</v>
      </c>
      <c r="E949" s="162">
        <v>60</v>
      </c>
      <c r="F949" s="152">
        <v>25089</v>
      </c>
      <c r="G949" s="163">
        <v>45901</v>
      </c>
      <c r="H949" s="165">
        <v>45940</v>
      </c>
      <c r="I949" s="152" t="s">
        <v>1051</v>
      </c>
      <c r="J949" s="152" t="s">
        <v>1005</v>
      </c>
      <c r="K949" s="150"/>
      <c r="L949" s="152" t="s">
        <v>1065</v>
      </c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</row>
    <row r="950" spans="1:29" ht="13.2">
      <c r="A950" s="152"/>
      <c r="B950" s="89"/>
      <c r="C950" s="153" t="str">
        <f t="shared" ca="1" si="13"/>
        <v>OK</v>
      </c>
      <c r="D950" s="89" t="s">
        <v>931</v>
      </c>
      <c r="E950" s="162">
        <v>60</v>
      </c>
      <c r="F950" s="152">
        <v>25089</v>
      </c>
      <c r="G950" s="163">
        <v>45901</v>
      </c>
      <c r="H950" s="165">
        <v>45940</v>
      </c>
      <c r="I950" s="152" t="s">
        <v>1051</v>
      </c>
      <c r="J950" s="152" t="s">
        <v>1005</v>
      </c>
      <c r="K950" s="150"/>
      <c r="L950" s="152" t="s">
        <v>931</v>
      </c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</row>
    <row r="951" spans="1:29" ht="13.2">
      <c r="A951" s="152"/>
      <c r="B951" s="89"/>
      <c r="C951" s="153" t="str">
        <f t="shared" ca="1" si="13"/>
        <v>OK</v>
      </c>
      <c r="D951" s="89" t="s">
        <v>529</v>
      </c>
      <c r="E951" s="162">
        <v>60</v>
      </c>
      <c r="F951" s="152">
        <v>25089</v>
      </c>
      <c r="G951" s="163">
        <v>45901</v>
      </c>
      <c r="H951" s="165">
        <v>45940</v>
      </c>
      <c r="I951" s="152" t="s">
        <v>1051</v>
      </c>
      <c r="J951" s="152" t="s">
        <v>1005</v>
      </c>
      <c r="K951" s="150"/>
      <c r="L951" s="152" t="s">
        <v>529</v>
      </c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</row>
    <row r="952" spans="1:29" ht="13.2">
      <c r="A952" s="152"/>
      <c r="B952" s="89"/>
      <c r="C952" s="153" t="str">
        <f t="shared" ca="1" si="13"/>
        <v>OK</v>
      </c>
      <c r="D952" s="89" t="s">
        <v>510</v>
      </c>
      <c r="E952" s="162">
        <v>60</v>
      </c>
      <c r="F952" s="152">
        <v>25089</v>
      </c>
      <c r="G952" s="163">
        <v>45901</v>
      </c>
      <c r="H952" s="165">
        <v>45940</v>
      </c>
      <c r="I952" s="152" t="s">
        <v>1051</v>
      </c>
      <c r="J952" s="152" t="s">
        <v>1005</v>
      </c>
      <c r="K952" s="150"/>
      <c r="L952" s="152" t="s">
        <v>510</v>
      </c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</row>
    <row r="953" spans="1:29" ht="13.2">
      <c r="A953" s="152"/>
      <c r="B953" s="89"/>
      <c r="C953" s="153" t="str">
        <f t="shared" ca="1" si="13"/>
        <v>OK</v>
      </c>
      <c r="D953" s="89" t="s">
        <v>914</v>
      </c>
      <c r="E953" s="162">
        <v>60</v>
      </c>
      <c r="F953" s="152">
        <v>25089</v>
      </c>
      <c r="G953" s="163">
        <v>45901</v>
      </c>
      <c r="H953" s="165">
        <v>45940</v>
      </c>
      <c r="I953" s="152" t="s">
        <v>1051</v>
      </c>
      <c r="J953" s="152" t="s">
        <v>1005</v>
      </c>
      <c r="K953" s="150"/>
      <c r="L953" s="152" t="s">
        <v>914</v>
      </c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</row>
    <row r="954" spans="1:29" ht="13.2">
      <c r="A954" s="152"/>
      <c r="B954" s="89"/>
      <c r="C954" s="153" t="str">
        <f t="shared" ca="1" si="13"/>
        <v>Incompleto</v>
      </c>
      <c r="D954" s="89" t="s">
        <v>1022</v>
      </c>
      <c r="E954" s="162">
        <v>850</v>
      </c>
      <c r="F954" s="152">
        <v>25089</v>
      </c>
      <c r="G954" s="163">
        <v>45901</v>
      </c>
      <c r="H954" s="165">
        <v>45940</v>
      </c>
      <c r="I954" s="152" t="s">
        <v>1051</v>
      </c>
      <c r="J954" s="152" t="s">
        <v>1005</v>
      </c>
      <c r="K954" s="150"/>
      <c r="L954" s="152" t="s">
        <v>1022</v>
      </c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</row>
    <row r="955" spans="1:29" ht="15.6">
      <c r="A955" s="152"/>
      <c r="B955" s="89"/>
      <c r="C955" s="153" t="str">
        <f t="shared" ca="1" si="13"/>
        <v>OK</v>
      </c>
      <c r="D955" s="106" t="s">
        <v>1079</v>
      </c>
      <c r="E955" s="159">
        <v>10</v>
      </c>
      <c r="F955" s="106">
        <v>7461</v>
      </c>
      <c r="G955" s="166">
        <v>45809</v>
      </c>
      <c r="H955" s="167">
        <v>45824</v>
      </c>
      <c r="I955" s="106" t="s">
        <v>126</v>
      </c>
      <c r="J955" s="106" t="s">
        <v>1036</v>
      </c>
      <c r="K955" s="168"/>
      <c r="L955" s="106" t="s">
        <v>1079</v>
      </c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</row>
    <row r="956" spans="1:29" ht="15.6">
      <c r="A956" s="152"/>
      <c r="B956" s="89"/>
      <c r="C956" s="153" t="str">
        <f t="shared" ca="1" si="13"/>
        <v>OK</v>
      </c>
      <c r="D956" s="106" t="s">
        <v>1080</v>
      </c>
      <c r="E956" s="159">
        <v>10</v>
      </c>
      <c r="F956" s="106">
        <v>7461</v>
      </c>
      <c r="G956" s="166">
        <v>45809</v>
      </c>
      <c r="H956" s="167">
        <v>45824</v>
      </c>
      <c r="I956" s="106" t="s">
        <v>126</v>
      </c>
      <c r="J956" s="106" t="s">
        <v>1036</v>
      </c>
      <c r="K956" s="168"/>
      <c r="L956" s="106" t="s">
        <v>1080</v>
      </c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</row>
    <row r="957" spans="1:29" ht="15.6">
      <c r="A957" s="152"/>
      <c r="B957" s="89"/>
      <c r="C957" s="153" t="str">
        <f t="shared" ca="1" si="13"/>
        <v>OK</v>
      </c>
      <c r="D957" s="106" t="s">
        <v>1081</v>
      </c>
      <c r="E957" s="159">
        <v>10</v>
      </c>
      <c r="F957" s="106">
        <v>7461</v>
      </c>
      <c r="G957" s="166">
        <v>45809</v>
      </c>
      <c r="H957" s="167">
        <v>45824</v>
      </c>
      <c r="I957" s="106" t="s">
        <v>126</v>
      </c>
      <c r="J957" s="106" t="s">
        <v>1036</v>
      </c>
      <c r="K957" s="168"/>
      <c r="L957" s="106" t="s">
        <v>1081</v>
      </c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</row>
    <row r="958" spans="1:29" ht="15.6">
      <c r="A958" s="152"/>
      <c r="B958" s="89"/>
      <c r="C958" s="153" t="str">
        <f t="shared" ca="1" si="13"/>
        <v>OK</v>
      </c>
      <c r="D958" s="106" t="s">
        <v>678</v>
      </c>
      <c r="E958" s="159">
        <v>15</v>
      </c>
      <c r="F958" s="106">
        <v>7461</v>
      </c>
      <c r="G958" s="166">
        <v>45809</v>
      </c>
      <c r="H958" s="167">
        <v>45824</v>
      </c>
      <c r="I958" s="106" t="s">
        <v>126</v>
      </c>
      <c r="J958" s="106" t="s">
        <v>1036</v>
      </c>
      <c r="K958" s="168"/>
      <c r="L958" s="106" t="s">
        <v>678</v>
      </c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</row>
    <row r="959" spans="1:29" ht="15.6">
      <c r="A959" s="152"/>
      <c r="B959" s="89"/>
      <c r="C959" s="153" t="str">
        <f t="shared" ca="1" si="13"/>
        <v>OK</v>
      </c>
      <c r="D959" s="106" t="s">
        <v>678</v>
      </c>
      <c r="E959" s="159">
        <v>40</v>
      </c>
      <c r="F959" s="106">
        <v>7461</v>
      </c>
      <c r="G959" s="166">
        <v>45809</v>
      </c>
      <c r="H959" s="167">
        <v>45824</v>
      </c>
      <c r="I959" s="106" t="s">
        <v>126</v>
      </c>
      <c r="J959" s="106" t="s">
        <v>1036</v>
      </c>
      <c r="K959" s="168"/>
      <c r="L959" s="106" t="s">
        <v>678</v>
      </c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</row>
    <row r="960" spans="1:29" ht="15.6">
      <c r="A960" s="152"/>
      <c r="B960" s="89"/>
      <c r="C960" s="153" t="str">
        <f t="shared" ca="1" si="13"/>
        <v>OK</v>
      </c>
      <c r="D960" s="106" t="s">
        <v>678</v>
      </c>
      <c r="E960" s="159">
        <v>120</v>
      </c>
      <c r="F960" s="106">
        <v>7461</v>
      </c>
      <c r="G960" s="166">
        <v>45809</v>
      </c>
      <c r="H960" s="167">
        <v>45824</v>
      </c>
      <c r="I960" s="106" t="s">
        <v>126</v>
      </c>
      <c r="J960" s="106" t="s">
        <v>1036</v>
      </c>
      <c r="K960" s="168"/>
      <c r="L960" s="106" t="s">
        <v>678</v>
      </c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</row>
    <row r="961" spans="1:29" ht="15.6">
      <c r="A961" s="152"/>
      <c r="B961" s="89"/>
      <c r="C961" s="153" t="str">
        <f t="shared" ca="1" si="13"/>
        <v>OK</v>
      </c>
      <c r="D961" s="106" t="s">
        <v>678</v>
      </c>
      <c r="E961" s="159">
        <v>35</v>
      </c>
      <c r="F961" s="106">
        <v>7461</v>
      </c>
      <c r="G961" s="166">
        <v>45809</v>
      </c>
      <c r="H961" s="167">
        <v>45824</v>
      </c>
      <c r="I961" s="106" t="s">
        <v>126</v>
      </c>
      <c r="J961" s="106" t="s">
        <v>1036</v>
      </c>
      <c r="K961" s="168"/>
      <c r="L961" s="106" t="s">
        <v>678</v>
      </c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</row>
    <row r="962" spans="1:29" ht="15.6">
      <c r="A962" s="152"/>
      <c r="B962" s="89"/>
      <c r="C962" s="153" t="str">
        <f t="shared" ca="1" si="13"/>
        <v>OK</v>
      </c>
      <c r="D962" s="106" t="s">
        <v>678</v>
      </c>
      <c r="E962" s="159">
        <v>40</v>
      </c>
      <c r="F962" s="106">
        <v>7461</v>
      </c>
      <c r="G962" s="166">
        <v>45809</v>
      </c>
      <c r="H962" s="167">
        <v>45824</v>
      </c>
      <c r="I962" s="106" t="s">
        <v>126</v>
      </c>
      <c r="J962" s="106" t="s">
        <v>1036</v>
      </c>
      <c r="K962" s="168"/>
      <c r="L962" s="106" t="s">
        <v>678</v>
      </c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</row>
    <row r="963" spans="1:29" ht="15.6">
      <c r="A963" s="152"/>
      <c r="B963" s="89"/>
      <c r="C963" s="153" t="str">
        <f t="shared" ca="1" si="13"/>
        <v>OK</v>
      </c>
      <c r="D963" s="106" t="s">
        <v>678</v>
      </c>
      <c r="E963" s="159">
        <v>30</v>
      </c>
      <c r="F963" s="106">
        <v>7461</v>
      </c>
      <c r="G963" s="166">
        <v>45809</v>
      </c>
      <c r="H963" s="167">
        <v>45824</v>
      </c>
      <c r="I963" s="106" t="s">
        <v>126</v>
      </c>
      <c r="J963" s="106" t="s">
        <v>1036</v>
      </c>
      <c r="K963" s="168"/>
      <c r="L963" s="106" t="s">
        <v>678</v>
      </c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</row>
    <row r="964" spans="1:29" ht="15.6">
      <c r="A964" s="152"/>
      <c r="B964" s="89"/>
      <c r="C964" s="153" t="str">
        <f t="shared" ca="1" si="13"/>
        <v>OK</v>
      </c>
      <c r="D964" s="106" t="s">
        <v>678</v>
      </c>
      <c r="E964" s="159">
        <v>40</v>
      </c>
      <c r="F964" s="106">
        <v>7461</v>
      </c>
      <c r="G964" s="166">
        <v>45809</v>
      </c>
      <c r="H964" s="167">
        <v>45824</v>
      </c>
      <c r="I964" s="106" t="s">
        <v>126</v>
      </c>
      <c r="J964" s="106" t="s">
        <v>1036</v>
      </c>
      <c r="K964" s="168"/>
      <c r="L964" s="106" t="s">
        <v>678</v>
      </c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</row>
    <row r="965" spans="1:29" ht="15.6">
      <c r="A965" s="152"/>
      <c r="B965" s="89"/>
      <c r="C965" s="153" t="str">
        <f t="shared" ca="1" si="13"/>
        <v>OK</v>
      </c>
      <c r="D965" s="106" t="s">
        <v>678</v>
      </c>
      <c r="E965" s="159">
        <v>12</v>
      </c>
      <c r="F965" s="106">
        <v>7461</v>
      </c>
      <c r="G965" s="166">
        <v>45809</v>
      </c>
      <c r="H965" s="167">
        <v>45824</v>
      </c>
      <c r="I965" s="106" t="s">
        <v>126</v>
      </c>
      <c r="J965" s="106" t="s">
        <v>1036</v>
      </c>
      <c r="K965" s="168"/>
      <c r="L965" s="106" t="s">
        <v>678</v>
      </c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</row>
    <row r="966" spans="1:29" ht="15.6">
      <c r="A966" s="152"/>
      <c r="B966" s="89"/>
      <c r="C966" s="153" t="str">
        <f t="shared" ca="1" si="13"/>
        <v>OK</v>
      </c>
      <c r="D966" s="106" t="s">
        <v>678</v>
      </c>
      <c r="E966" s="159">
        <v>15</v>
      </c>
      <c r="F966" s="106">
        <v>7461</v>
      </c>
      <c r="G966" s="166">
        <v>45809</v>
      </c>
      <c r="H966" s="167">
        <v>45824</v>
      </c>
      <c r="I966" s="106" t="s">
        <v>126</v>
      </c>
      <c r="J966" s="106" t="s">
        <v>1036</v>
      </c>
      <c r="K966" s="168"/>
      <c r="L966" s="106" t="s">
        <v>678</v>
      </c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</row>
    <row r="967" spans="1:29" ht="15.6">
      <c r="A967" s="152"/>
      <c r="B967" s="89"/>
      <c r="C967" s="153" t="str">
        <f t="shared" ca="1" si="13"/>
        <v>OK</v>
      </c>
      <c r="D967" s="106" t="s">
        <v>678</v>
      </c>
      <c r="E967" s="159">
        <v>50</v>
      </c>
      <c r="F967" s="106">
        <v>7461</v>
      </c>
      <c r="G967" s="166">
        <v>45809</v>
      </c>
      <c r="H967" s="167">
        <v>45824</v>
      </c>
      <c r="I967" s="106" t="s">
        <v>126</v>
      </c>
      <c r="J967" s="106" t="s">
        <v>1036</v>
      </c>
      <c r="K967" s="168"/>
      <c r="L967" s="106" t="s">
        <v>678</v>
      </c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</row>
    <row r="968" spans="1:29" ht="15.6">
      <c r="A968" s="152"/>
      <c r="B968" s="89"/>
      <c r="C968" s="153" t="str">
        <f t="shared" ca="1" si="13"/>
        <v>OK</v>
      </c>
      <c r="D968" s="106" t="s">
        <v>678</v>
      </c>
      <c r="E968" s="159">
        <v>15</v>
      </c>
      <c r="F968" s="106">
        <v>7461</v>
      </c>
      <c r="G968" s="166">
        <v>45809</v>
      </c>
      <c r="H968" s="167">
        <v>45824</v>
      </c>
      <c r="I968" s="106" t="s">
        <v>126</v>
      </c>
      <c r="J968" s="106" t="s">
        <v>1036</v>
      </c>
      <c r="K968" s="168"/>
      <c r="L968" s="106" t="s">
        <v>678</v>
      </c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</row>
    <row r="969" spans="1:29" ht="15.6">
      <c r="A969" s="152"/>
      <c r="B969" s="89"/>
      <c r="C969" s="153" t="str">
        <f t="shared" ca="1" si="13"/>
        <v>OK</v>
      </c>
      <c r="D969" s="106" t="s">
        <v>678</v>
      </c>
      <c r="E969" s="159">
        <v>10</v>
      </c>
      <c r="F969" s="106">
        <v>7461</v>
      </c>
      <c r="G969" s="166">
        <v>45809</v>
      </c>
      <c r="H969" s="167">
        <v>45824</v>
      </c>
      <c r="I969" s="106" t="s">
        <v>126</v>
      </c>
      <c r="J969" s="106" t="s">
        <v>1036</v>
      </c>
      <c r="K969" s="168"/>
      <c r="L969" s="106" t="s">
        <v>678</v>
      </c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</row>
    <row r="970" spans="1:29" ht="13.2">
      <c r="A970" s="152"/>
      <c r="B970" s="89"/>
      <c r="C970" s="153" t="str">
        <f t="shared" ca="1" si="13"/>
        <v>OK</v>
      </c>
      <c r="D970" s="89" t="s">
        <v>542</v>
      </c>
      <c r="E970" s="162">
        <v>263</v>
      </c>
      <c r="F970" s="152">
        <v>17611</v>
      </c>
      <c r="G970" s="163">
        <v>45901</v>
      </c>
      <c r="H970" s="165">
        <v>45950</v>
      </c>
      <c r="I970" s="152" t="s">
        <v>126</v>
      </c>
      <c r="J970" s="152" t="s">
        <v>1082</v>
      </c>
      <c r="K970" s="150"/>
      <c r="L970" s="152" t="s">
        <v>542</v>
      </c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</row>
    <row r="971" spans="1:29" ht="13.2">
      <c r="A971" s="152"/>
      <c r="B971" s="89"/>
      <c r="C971" s="153" t="str">
        <f t="shared" ca="1" si="13"/>
        <v>OK</v>
      </c>
      <c r="D971" s="153" t="s">
        <v>535</v>
      </c>
      <c r="E971" s="162">
        <v>545.6</v>
      </c>
      <c r="F971" s="152">
        <v>17611</v>
      </c>
      <c r="G971" s="163">
        <v>45901</v>
      </c>
      <c r="H971" s="165">
        <v>45950</v>
      </c>
      <c r="I971" s="152" t="s">
        <v>126</v>
      </c>
      <c r="J971" s="152" t="s">
        <v>1082</v>
      </c>
      <c r="K971" s="150"/>
      <c r="L971" s="152" t="s">
        <v>830</v>
      </c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</row>
    <row r="972" spans="1:29" ht="13.2">
      <c r="A972" s="152"/>
      <c r="B972" s="89"/>
      <c r="C972" s="153" t="str">
        <f t="shared" ca="1" si="13"/>
        <v>OK</v>
      </c>
      <c r="D972" s="89" t="s">
        <v>506</v>
      </c>
      <c r="E972" s="162">
        <v>545.6</v>
      </c>
      <c r="F972" s="152">
        <v>17611</v>
      </c>
      <c r="G972" s="163">
        <v>45901</v>
      </c>
      <c r="H972" s="165">
        <v>45950</v>
      </c>
      <c r="I972" s="152" t="s">
        <v>126</v>
      </c>
      <c r="J972" s="152" t="s">
        <v>1082</v>
      </c>
      <c r="K972" s="150"/>
      <c r="L972" s="152" t="s">
        <v>506</v>
      </c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</row>
    <row r="973" spans="1:29" ht="13.2">
      <c r="A973" s="152"/>
      <c r="B973" s="89"/>
      <c r="C973" s="153" t="str">
        <f t="shared" ca="1" si="13"/>
        <v>OK</v>
      </c>
      <c r="D973" s="89" t="s">
        <v>563</v>
      </c>
      <c r="E973" s="162">
        <v>507.1</v>
      </c>
      <c r="F973" s="152">
        <v>17611</v>
      </c>
      <c r="G973" s="163">
        <v>45901</v>
      </c>
      <c r="H973" s="165">
        <v>45950</v>
      </c>
      <c r="I973" s="152" t="s">
        <v>126</v>
      </c>
      <c r="J973" s="152" t="s">
        <v>1082</v>
      </c>
      <c r="K973" s="150"/>
      <c r="L973" s="152" t="s">
        <v>563</v>
      </c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</row>
    <row r="974" spans="1:29" ht="13.2">
      <c r="A974" s="152"/>
      <c r="B974" s="89"/>
      <c r="C974" s="153" t="str">
        <f t="shared" ca="1" si="13"/>
        <v>OK</v>
      </c>
      <c r="D974" s="89" t="s">
        <v>496</v>
      </c>
      <c r="E974" s="162">
        <v>507.1</v>
      </c>
      <c r="F974" s="152">
        <v>17611</v>
      </c>
      <c r="G974" s="163">
        <v>45901</v>
      </c>
      <c r="H974" s="165">
        <v>45950</v>
      </c>
      <c r="I974" s="152" t="s">
        <v>126</v>
      </c>
      <c r="J974" s="152" t="s">
        <v>1082</v>
      </c>
      <c r="K974" s="150"/>
      <c r="L974" s="152" t="s">
        <v>496</v>
      </c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</row>
    <row r="975" spans="1:29" ht="13.2">
      <c r="A975" s="152"/>
      <c r="B975" s="89"/>
      <c r="C975" s="153" t="str">
        <f t="shared" ca="1" si="13"/>
        <v>OK</v>
      </c>
      <c r="D975" s="89" t="s">
        <v>531</v>
      </c>
      <c r="E975" s="162">
        <v>507.1</v>
      </c>
      <c r="F975" s="152">
        <v>17611</v>
      </c>
      <c r="G975" s="163">
        <v>45901</v>
      </c>
      <c r="H975" s="165">
        <v>45950</v>
      </c>
      <c r="I975" s="152" t="s">
        <v>126</v>
      </c>
      <c r="J975" s="152" t="s">
        <v>1082</v>
      </c>
      <c r="K975" s="150"/>
      <c r="L975" s="152" t="s">
        <v>531</v>
      </c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</row>
    <row r="976" spans="1:29" ht="13.2">
      <c r="A976" s="152"/>
      <c r="B976" s="89"/>
      <c r="C976" s="153" t="str">
        <f t="shared" ca="1" si="13"/>
        <v>OK</v>
      </c>
      <c r="D976" s="153" t="s">
        <v>532</v>
      </c>
      <c r="E976" s="162">
        <v>507.1</v>
      </c>
      <c r="F976" s="152">
        <v>17611</v>
      </c>
      <c r="G976" s="163">
        <v>45901</v>
      </c>
      <c r="H976" s="165">
        <v>45950</v>
      </c>
      <c r="I976" s="152" t="s">
        <v>126</v>
      </c>
      <c r="J976" s="152" t="s">
        <v>1082</v>
      </c>
      <c r="K976" s="150"/>
      <c r="L976" s="152" t="s">
        <v>990</v>
      </c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</row>
    <row r="977" spans="1:29" ht="13.2">
      <c r="A977" s="152"/>
      <c r="B977" s="89"/>
      <c r="C977" s="153" t="str">
        <f t="shared" ca="1" si="13"/>
        <v>OK</v>
      </c>
      <c r="D977" s="153" t="s">
        <v>562</v>
      </c>
      <c r="E977" s="162">
        <v>792.1</v>
      </c>
      <c r="F977" s="152">
        <v>17611</v>
      </c>
      <c r="G977" s="163">
        <v>45901</v>
      </c>
      <c r="H977" s="165">
        <v>45950</v>
      </c>
      <c r="I977" s="152" t="s">
        <v>126</v>
      </c>
      <c r="J977" s="152" t="s">
        <v>1082</v>
      </c>
      <c r="K977" s="150"/>
      <c r="L977" s="152" t="s">
        <v>1083</v>
      </c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</row>
    <row r="978" spans="1:29" ht="13.2">
      <c r="A978" s="152"/>
      <c r="B978" s="89"/>
      <c r="C978" s="153" t="str">
        <f t="shared" ca="1" si="13"/>
        <v>OK</v>
      </c>
      <c r="D978" s="89" t="s">
        <v>1006</v>
      </c>
      <c r="E978" s="162">
        <v>125.56</v>
      </c>
      <c r="F978" s="152">
        <v>25420</v>
      </c>
      <c r="G978" s="169">
        <v>45931</v>
      </c>
      <c r="H978" s="165">
        <v>45971</v>
      </c>
      <c r="I978" s="152" t="s">
        <v>1051</v>
      </c>
      <c r="J978" s="152" t="s">
        <v>1005</v>
      </c>
      <c r="K978" s="150"/>
      <c r="L978" s="152" t="s">
        <v>1006</v>
      </c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</row>
    <row r="979" spans="1:29" ht="13.2">
      <c r="A979" s="152"/>
      <c r="B979" s="89"/>
      <c r="C979" s="153" t="str">
        <f t="shared" ca="1" si="13"/>
        <v>OK</v>
      </c>
      <c r="D979" s="89" t="s">
        <v>928</v>
      </c>
      <c r="E979" s="162">
        <v>125.56</v>
      </c>
      <c r="F979" s="152">
        <v>25420</v>
      </c>
      <c r="G979" s="169">
        <v>45931</v>
      </c>
      <c r="H979" s="165">
        <v>45971</v>
      </c>
      <c r="I979" s="152" t="s">
        <v>1051</v>
      </c>
      <c r="J979" s="152" t="s">
        <v>1005</v>
      </c>
      <c r="K979" s="150"/>
      <c r="L979" s="152" t="s">
        <v>928</v>
      </c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</row>
    <row r="980" spans="1:29" ht="13.2">
      <c r="A980" s="152"/>
      <c r="B980" s="89"/>
      <c r="C980" s="153" t="str">
        <f t="shared" ca="1" si="13"/>
        <v>OK</v>
      </c>
      <c r="D980" s="94" t="s">
        <v>302</v>
      </c>
      <c r="E980" s="162">
        <v>125.56</v>
      </c>
      <c r="F980" s="152">
        <v>25420</v>
      </c>
      <c r="G980" s="169">
        <v>45931</v>
      </c>
      <c r="H980" s="165">
        <v>45971</v>
      </c>
      <c r="I980" s="152" t="s">
        <v>1051</v>
      </c>
      <c r="J980" s="152" t="s">
        <v>1005</v>
      </c>
      <c r="K980" s="150"/>
      <c r="L980" s="152" t="s">
        <v>1071</v>
      </c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</row>
    <row r="981" spans="1:29" ht="13.2">
      <c r="A981" s="152"/>
      <c r="B981" s="89"/>
      <c r="C981" s="153" t="str">
        <f t="shared" ca="1" si="13"/>
        <v>OK</v>
      </c>
      <c r="D981" s="89" t="s">
        <v>934</v>
      </c>
      <c r="E981" s="162">
        <v>125.56</v>
      </c>
      <c r="F981" s="152">
        <v>25420</v>
      </c>
      <c r="G981" s="169">
        <v>45931</v>
      </c>
      <c r="H981" s="165">
        <v>45971</v>
      </c>
      <c r="I981" s="152" t="s">
        <v>1051</v>
      </c>
      <c r="J981" s="152" t="s">
        <v>1005</v>
      </c>
      <c r="K981" s="150"/>
      <c r="L981" s="152" t="s">
        <v>934</v>
      </c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</row>
    <row r="982" spans="1:29" ht="13.2">
      <c r="A982" s="152"/>
      <c r="B982" s="89"/>
      <c r="C982" s="153" t="str">
        <f t="shared" ca="1" si="13"/>
        <v>OK</v>
      </c>
      <c r="D982" s="89" t="s">
        <v>909</v>
      </c>
      <c r="E982" s="162">
        <v>47.12</v>
      </c>
      <c r="F982" s="152">
        <v>25420</v>
      </c>
      <c r="G982" s="169">
        <v>45931</v>
      </c>
      <c r="H982" s="165">
        <v>45971</v>
      </c>
      <c r="I982" s="152" t="s">
        <v>1051</v>
      </c>
      <c r="J982" s="152" t="s">
        <v>1005</v>
      </c>
      <c r="K982" s="150"/>
      <c r="L982" s="152" t="s">
        <v>909</v>
      </c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</row>
    <row r="983" spans="1:29" ht="13.2">
      <c r="A983" s="152"/>
      <c r="B983" s="89"/>
      <c r="C983" s="153" t="str">
        <f t="shared" ca="1" si="13"/>
        <v>OK</v>
      </c>
      <c r="D983" s="89" t="s">
        <v>1084</v>
      </c>
      <c r="E983" s="162">
        <v>47.12</v>
      </c>
      <c r="F983" s="152">
        <v>25420</v>
      </c>
      <c r="G983" s="169">
        <v>45931</v>
      </c>
      <c r="H983" s="165">
        <v>45971</v>
      </c>
      <c r="I983" s="152" t="s">
        <v>1051</v>
      </c>
      <c r="J983" s="152" t="s">
        <v>1005</v>
      </c>
      <c r="K983" s="150"/>
      <c r="L983" s="152" t="s">
        <v>1084</v>
      </c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</row>
    <row r="984" spans="1:29" ht="13.2">
      <c r="A984" s="152"/>
      <c r="B984" s="89"/>
      <c r="C984" s="153" t="str">
        <f t="shared" ca="1" si="13"/>
        <v>OK</v>
      </c>
      <c r="D984" s="89" t="s">
        <v>1008</v>
      </c>
      <c r="E984" s="162">
        <v>47.12</v>
      </c>
      <c r="F984" s="152">
        <v>25420</v>
      </c>
      <c r="G984" s="169">
        <v>45931</v>
      </c>
      <c r="H984" s="165">
        <v>45971</v>
      </c>
      <c r="I984" s="152" t="s">
        <v>1051</v>
      </c>
      <c r="J984" s="152" t="s">
        <v>1005</v>
      </c>
      <c r="K984" s="150"/>
      <c r="L984" s="152" t="s">
        <v>1008</v>
      </c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</row>
    <row r="985" spans="1:29" ht="13.2">
      <c r="A985" s="152"/>
      <c r="B985" s="89"/>
      <c r="C985" s="153" t="str">
        <f t="shared" ca="1" si="13"/>
        <v>OK</v>
      </c>
      <c r="D985" s="89" t="s">
        <v>1085</v>
      </c>
      <c r="E985" s="162">
        <v>47.12</v>
      </c>
      <c r="F985" s="152">
        <v>25420</v>
      </c>
      <c r="G985" s="169">
        <v>45931</v>
      </c>
      <c r="H985" s="165">
        <v>45971</v>
      </c>
      <c r="I985" s="152" t="s">
        <v>1051</v>
      </c>
      <c r="J985" s="152" t="s">
        <v>1005</v>
      </c>
      <c r="K985" s="150"/>
      <c r="L985" s="152" t="s">
        <v>1009</v>
      </c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</row>
    <row r="986" spans="1:29" ht="13.2">
      <c r="A986" s="152"/>
      <c r="B986" s="89"/>
      <c r="C986" s="153" t="str">
        <f t="shared" ca="1" si="13"/>
        <v>OK</v>
      </c>
      <c r="D986" s="89" t="s">
        <v>691</v>
      </c>
      <c r="E986" s="162">
        <v>47.12</v>
      </c>
      <c r="F986" s="152">
        <v>25420</v>
      </c>
      <c r="G986" s="169">
        <v>45931</v>
      </c>
      <c r="H986" s="165">
        <v>45971</v>
      </c>
      <c r="I986" s="152" t="s">
        <v>1051</v>
      </c>
      <c r="J986" s="152" t="s">
        <v>1005</v>
      </c>
      <c r="K986" s="150"/>
      <c r="L986" s="152" t="s">
        <v>691</v>
      </c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</row>
    <row r="987" spans="1:29" ht="13.2">
      <c r="A987" s="152"/>
      <c r="B987" s="89"/>
      <c r="C987" s="153" t="str">
        <f t="shared" ca="1" si="13"/>
        <v>OK</v>
      </c>
      <c r="D987" s="89" t="s">
        <v>690</v>
      </c>
      <c r="E987" s="162">
        <v>47.12</v>
      </c>
      <c r="F987" s="152">
        <v>25420</v>
      </c>
      <c r="G987" s="169">
        <v>45931</v>
      </c>
      <c r="H987" s="165">
        <v>45971</v>
      </c>
      <c r="I987" s="152" t="s">
        <v>1051</v>
      </c>
      <c r="J987" s="152" t="s">
        <v>1005</v>
      </c>
      <c r="K987" s="150"/>
      <c r="L987" s="152" t="s">
        <v>690</v>
      </c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</row>
    <row r="988" spans="1:29" ht="13.2">
      <c r="A988" s="152"/>
      <c r="B988" s="89"/>
      <c r="C988" s="153" t="str">
        <f t="shared" ca="1" si="13"/>
        <v>OK</v>
      </c>
      <c r="D988" s="89" t="s">
        <v>679</v>
      </c>
      <c r="E988" s="162">
        <v>47.12</v>
      </c>
      <c r="F988" s="152">
        <v>25420</v>
      </c>
      <c r="G988" s="169">
        <v>45931</v>
      </c>
      <c r="H988" s="165">
        <v>45971</v>
      </c>
      <c r="I988" s="152" t="s">
        <v>1051</v>
      </c>
      <c r="J988" s="152" t="s">
        <v>1005</v>
      </c>
      <c r="K988" s="150"/>
      <c r="L988" s="152" t="s">
        <v>679</v>
      </c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</row>
    <row r="989" spans="1:29" ht="13.2">
      <c r="A989" s="152"/>
      <c r="B989" s="89"/>
      <c r="C989" s="153" t="str">
        <f t="shared" ca="1" si="13"/>
        <v>OK</v>
      </c>
      <c r="D989" s="89" t="s">
        <v>689</v>
      </c>
      <c r="E989" s="162">
        <v>47.12</v>
      </c>
      <c r="F989" s="152">
        <v>25420</v>
      </c>
      <c r="G989" s="169">
        <v>45931</v>
      </c>
      <c r="H989" s="165">
        <v>45971</v>
      </c>
      <c r="I989" s="152" t="s">
        <v>1051</v>
      </c>
      <c r="J989" s="152" t="s">
        <v>1005</v>
      </c>
      <c r="K989" s="150"/>
      <c r="L989" s="152" t="s">
        <v>689</v>
      </c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</row>
    <row r="990" spans="1:29" ht="13.2">
      <c r="A990" s="152"/>
      <c r="B990" s="89"/>
      <c r="C990" s="153" t="str">
        <f t="shared" ca="1" si="13"/>
        <v>OK</v>
      </c>
      <c r="D990" s="89" t="s">
        <v>1006</v>
      </c>
      <c r="E990" s="162">
        <v>47.12</v>
      </c>
      <c r="F990" s="152">
        <v>25420</v>
      </c>
      <c r="G990" s="169">
        <v>45931</v>
      </c>
      <c r="H990" s="165">
        <v>45971</v>
      </c>
      <c r="I990" s="152" t="s">
        <v>1051</v>
      </c>
      <c r="J990" s="152" t="s">
        <v>1005</v>
      </c>
      <c r="K990" s="150"/>
      <c r="L990" s="152" t="s">
        <v>1006</v>
      </c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</row>
    <row r="991" spans="1:29" ht="13.2">
      <c r="A991" s="152"/>
      <c r="B991" s="89"/>
      <c r="C991" s="153" t="str">
        <f t="shared" ca="1" si="13"/>
        <v>OK</v>
      </c>
      <c r="D991" s="89" t="s">
        <v>895</v>
      </c>
      <c r="E991" s="162">
        <v>47.12</v>
      </c>
      <c r="F991" s="152">
        <v>25420</v>
      </c>
      <c r="G991" s="169">
        <v>45931</v>
      </c>
      <c r="H991" s="165">
        <v>45971</v>
      </c>
      <c r="I991" s="152" t="s">
        <v>1051</v>
      </c>
      <c r="J991" s="152" t="s">
        <v>1005</v>
      </c>
      <c r="K991" s="150"/>
      <c r="L991" s="152" t="s">
        <v>895</v>
      </c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</row>
    <row r="992" spans="1:29" ht="13.2">
      <c r="A992" s="152"/>
      <c r="B992" s="89"/>
      <c r="C992" s="153" t="str">
        <f t="shared" ca="1" si="13"/>
        <v>OK</v>
      </c>
      <c r="D992" s="89" t="s">
        <v>1086</v>
      </c>
      <c r="E992" s="162">
        <v>47.12</v>
      </c>
      <c r="F992" s="152">
        <v>25420</v>
      </c>
      <c r="G992" s="169">
        <v>45931</v>
      </c>
      <c r="H992" s="165">
        <v>45971</v>
      </c>
      <c r="I992" s="152" t="s">
        <v>1051</v>
      </c>
      <c r="J992" s="152" t="s">
        <v>1005</v>
      </c>
      <c r="K992" s="150"/>
      <c r="L992" s="152" t="s">
        <v>1086</v>
      </c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</row>
    <row r="993" spans="1:29" ht="13.2">
      <c r="A993" s="152"/>
      <c r="B993" s="89"/>
      <c r="C993" s="153" t="str">
        <f t="shared" ca="1" si="13"/>
        <v>OK</v>
      </c>
      <c r="D993" s="89" t="s">
        <v>835</v>
      </c>
      <c r="E993" s="162">
        <v>47.12</v>
      </c>
      <c r="F993" s="152">
        <v>25420</v>
      </c>
      <c r="G993" s="169">
        <v>45931</v>
      </c>
      <c r="H993" s="165">
        <v>45971</v>
      </c>
      <c r="I993" s="152" t="s">
        <v>1051</v>
      </c>
      <c r="J993" s="152" t="s">
        <v>1005</v>
      </c>
      <c r="K993" s="150"/>
      <c r="L993" s="152" t="s">
        <v>835</v>
      </c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</row>
    <row r="994" spans="1:29" ht="13.2">
      <c r="A994" s="152"/>
      <c r="B994" s="89"/>
      <c r="C994" s="153" t="str">
        <f t="shared" ca="1" si="13"/>
        <v>OK</v>
      </c>
      <c r="D994" s="89" t="s">
        <v>894</v>
      </c>
      <c r="E994" s="162">
        <v>47.12</v>
      </c>
      <c r="F994" s="152">
        <v>25420</v>
      </c>
      <c r="G994" s="169">
        <v>45931</v>
      </c>
      <c r="H994" s="165">
        <v>45971</v>
      </c>
      <c r="I994" s="152" t="s">
        <v>1051</v>
      </c>
      <c r="J994" s="152" t="s">
        <v>1005</v>
      </c>
      <c r="K994" s="150"/>
      <c r="L994" s="152" t="s">
        <v>894</v>
      </c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</row>
    <row r="995" spans="1:29" ht="13.2">
      <c r="A995" s="152"/>
      <c r="B995" s="89"/>
      <c r="C995" s="153" t="str">
        <f t="shared" ca="1" si="13"/>
        <v>OK</v>
      </c>
      <c r="D995" s="89" t="s">
        <v>727</v>
      </c>
      <c r="E995" s="162">
        <v>47.12</v>
      </c>
      <c r="F995" s="152">
        <v>25420</v>
      </c>
      <c r="G995" s="169">
        <v>45931</v>
      </c>
      <c r="H995" s="165">
        <v>45971</v>
      </c>
      <c r="I995" s="152" t="s">
        <v>1051</v>
      </c>
      <c r="J995" s="152" t="s">
        <v>1005</v>
      </c>
      <c r="K995" s="150"/>
      <c r="L995" s="152" t="s">
        <v>727</v>
      </c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</row>
    <row r="996" spans="1:29" ht="13.2">
      <c r="A996" s="152"/>
      <c r="B996" s="89"/>
      <c r="C996" s="153" t="str">
        <f t="shared" ca="1" si="13"/>
        <v>OK</v>
      </c>
      <c r="D996" s="89" t="s">
        <v>900</v>
      </c>
      <c r="E996" s="162">
        <v>47.12</v>
      </c>
      <c r="F996" s="152">
        <v>25420</v>
      </c>
      <c r="G996" s="169">
        <v>45931</v>
      </c>
      <c r="H996" s="165">
        <v>45971</v>
      </c>
      <c r="I996" s="152" t="s">
        <v>1051</v>
      </c>
      <c r="J996" s="152" t="s">
        <v>1005</v>
      </c>
      <c r="K996" s="150"/>
      <c r="L996" s="152" t="s">
        <v>900</v>
      </c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</row>
    <row r="997" spans="1:29" ht="13.2">
      <c r="A997" s="152"/>
      <c r="B997" s="89"/>
      <c r="C997" s="153" t="str">
        <f t="shared" ca="1" si="13"/>
        <v>OK</v>
      </c>
      <c r="D997" s="89" t="s">
        <v>894</v>
      </c>
      <c r="E997" s="162">
        <v>47.12</v>
      </c>
      <c r="F997" s="152">
        <v>25420</v>
      </c>
      <c r="G997" s="169">
        <v>45931</v>
      </c>
      <c r="H997" s="165">
        <v>45971</v>
      </c>
      <c r="I997" s="152" t="s">
        <v>1051</v>
      </c>
      <c r="J997" s="152" t="s">
        <v>1005</v>
      </c>
      <c r="K997" s="150"/>
      <c r="L997" s="152" t="s">
        <v>894</v>
      </c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</row>
    <row r="998" spans="1:29" ht="13.2">
      <c r="A998" s="152"/>
      <c r="B998" s="89"/>
      <c r="C998" s="153" t="str">
        <f t="shared" ca="1" si="13"/>
        <v>OK</v>
      </c>
      <c r="D998" s="89" t="s">
        <v>899</v>
      </c>
      <c r="E998" s="162">
        <v>47.12</v>
      </c>
      <c r="F998" s="152">
        <v>25420</v>
      </c>
      <c r="G998" s="169">
        <v>45931</v>
      </c>
      <c r="H998" s="165">
        <v>45971</v>
      </c>
      <c r="I998" s="152" t="s">
        <v>1051</v>
      </c>
      <c r="J998" s="152" t="s">
        <v>1005</v>
      </c>
      <c r="K998" s="150"/>
      <c r="L998" s="152" t="s">
        <v>899</v>
      </c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</row>
    <row r="999" spans="1:29" ht="13.2">
      <c r="A999" s="152"/>
      <c r="B999" s="89"/>
      <c r="C999" s="153" t="str">
        <f t="shared" ca="1" si="13"/>
        <v>OK</v>
      </c>
      <c r="D999" s="92" t="s">
        <v>574</v>
      </c>
      <c r="E999" s="162">
        <v>47.12</v>
      </c>
      <c r="F999" s="152">
        <v>25420</v>
      </c>
      <c r="G999" s="169">
        <v>45931</v>
      </c>
      <c r="H999" s="165">
        <v>45971</v>
      </c>
      <c r="I999" s="152" t="s">
        <v>1051</v>
      </c>
      <c r="J999" s="152" t="s">
        <v>1005</v>
      </c>
      <c r="K999" s="150"/>
      <c r="L999" s="152" t="s">
        <v>721</v>
      </c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</row>
    <row r="1000" spans="1:29" ht="13.2">
      <c r="A1000" s="152"/>
      <c r="B1000" s="89"/>
      <c r="C1000" s="153" t="str">
        <f t="shared" ca="1" si="13"/>
        <v>OK</v>
      </c>
      <c r="D1000" s="89" t="s">
        <v>718</v>
      </c>
      <c r="E1000" s="162">
        <v>47.12</v>
      </c>
      <c r="F1000" s="152">
        <v>25420</v>
      </c>
      <c r="G1000" s="169">
        <v>45931</v>
      </c>
      <c r="H1000" s="165">
        <v>45971</v>
      </c>
      <c r="I1000" s="152" t="s">
        <v>1051</v>
      </c>
      <c r="J1000" s="152" t="s">
        <v>1005</v>
      </c>
      <c r="K1000" s="150"/>
      <c r="L1000" s="152" t="s">
        <v>718</v>
      </c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</row>
    <row r="1001" spans="1:29" ht="13.2">
      <c r="A1001" s="152"/>
      <c r="B1001" s="89"/>
      <c r="C1001" s="153" t="str">
        <f t="shared" ca="1" si="13"/>
        <v>OK</v>
      </c>
      <c r="D1001" s="89" t="s">
        <v>719</v>
      </c>
      <c r="E1001" s="162">
        <v>47.12</v>
      </c>
      <c r="F1001" s="152">
        <v>25420</v>
      </c>
      <c r="G1001" s="169">
        <v>45931</v>
      </c>
      <c r="H1001" s="165">
        <v>45971</v>
      </c>
      <c r="I1001" s="152" t="s">
        <v>1051</v>
      </c>
      <c r="J1001" s="152" t="s">
        <v>1005</v>
      </c>
      <c r="K1001" s="150"/>
      <c r="L1001" s="152" t="s">
        <v>719</v>
      </c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  <c r="AB1001" s="152"/>
      <c r="AC1001" s="152"/>
    </row>
    <row r="1002" spans="1:29" ht="13.2">
      <c r="A1002" s="152"/>
      <c r="B1002" s="89"/>
      <c r="C1002" s="153" t="str">
        <f t="shared" ca="1" si="13"/>
        <v>OK</v>
      </c>
      <c r="D1002" s="89" t="s">
        <v>928</v>
      </c>
      <c r="E1002" s="162">
        <v>47.12</v>
      </c>
      <c r="F1002" s="152">
        <v>25420</v>
      </c>
      <c r="G1002" s="169">
        <v>45931</v>
      </c>
      <c r="H1002" s="165">
        <v>45971</v>
      </c>
      <c r="I1002" s="152" t="s">
        <v>1051</v>
      </c>
      <c r="J1002" s="152" t="s">
        <v>1005</v>
      </c>
      <c r="K1002" s="150"/>
      <c r="L1002" s="152" t="s">
        <v>928</v>
      </c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152"/>
      <c r="W1002" s="152"/>
      <c r="X1002" s="152"/>
      <c r="Y1002" s="152"/>
      <c r="Z1002" s="152"/>
      <c r="AA1002" s="152"/>
      <c r="AB1002" s="152"/>
      <c r="AC1002" s="152"/>
    </row>
    <row r="1003" spans="1:29" ht="13.2">
      <c r="A1003" s="152"/>
      <c r="B1003" s="89"/>
      <c r="C1003" s="153" t="str">
        <f t="shared" ca="1" si="13"/>
        <v>OK</v>
      </c>
      <c r="D1003" s="89" t="s">
        <v>720</v>
      </c>
      <c r="E1003" s="162">
        <v>47.12</v>
      </c>
      <c r="F1003" s="152">
        <v>25420</v>
      </c>
      <c r="G1003" s="169">
        <v>45931</v>
      </c>
      <c r="H1003" s="165">
        <v>45971</v>
      </c>
      <c r="I1003" s="152" t="s">
        <v>1051</v>
      </c>
      <c r="J1003" s="152" t="s">
        <v>1005</v>
      </c>
      <c r="K1003" s="150"/>
      <c r="L1003" s="152" t="s">
        <v>720</v>
      </c>
      <c r="M1003" s="152"/>
      <c r="N1003" s="152"/>
      <c r="O1003" s="152"/>
      <c r="P1003" s="152"/>
      <c r="Q1003" s="152"/>
      <c r="R1003" s="152"/>
      <c r="S1003" s="152"/>
      <c r="T1003" s="152"/>
      <c r="U1003" s="152"/>
      <c r="V1003" s="152"/>
      <c r="W1003" s="152"/>
      <c r="X1003" s="152"/>
      <c r="Y1003" s="152"/>
      <c r="Z1003" s="152"/>
      <c r="AA1003" s="152"/>
      <c r="AB1003" s="152"/>
      <c r="AC1003" s="152"/>
    </row>
    <row r="1004" spans="1:29" ht="13.2">
      <c r="A1004" s="152"/>
      <c r="B1004" s="89"/>
      <c r="C1004" s="153" t="str">
        <f t="shared" ca="1" si="13"/>
        <v>OK</v>
      </c>
      <c r="D1004" s="126" t="s">
        <v>717</v>
      </c>
      <c r="E1004" s="162">
        <v>47.12</v>
      </c>
      <c r="F1004" s="152">
        <v>25420</v>
      </c>
      <c r="G1004" s="169">
        <v>45931</v>
      </c>
      <c r="H1004" s="165">
        <v>45971</v>
      </c>
      <c r="I1004" s="152" t="s">
        <v>1051</v>
      </c>
      <c r="J1004" s="152" t="s">
        <v>1005</v>
      </c>
      <c r="K1004" s="150"/>
      <c r="L1004" s="152" t="s">
        <v>1087</v>
      </c>
      <c r="M1004" s="152"/>
      <c r="N1004" s="152"/>
      <c r="O1004" s="152"/>
      <c r="P1004" s="152"/>
      <c r="Q1004" s="152"/>
      <c r="R1004" s="152"/>
      <c r="S1004" s="152"/>
      <c r="T1004" s="152"/>
      <c r="U1004" s="152"/>
      <c r="V1004" s="152"/>
      <c r="W1004" s="152"/>
      <c r="X1004" s="152"/>
      <c r="Y1004" s="152"/>
      <c r="Z1004" s="152"/>
      <c r="AA1004" s="152"/>
      <c r="AB1004" s="152"/>
      <c r="AC1004" s="152"/>
    </row>
    <row r="1005" spans="1:29" ht="13.2">
      <c r="A1005" s="152"/>
      <c r="B1005" s="89"/>
      <c r="C1005" s="153" t="str">
        <f t="shared" ca="1" si="13"/>
        <v>OK</v>
      </c>
      <c r="D1005" s="89" t="s">
        <v>716</v>
      </c>
      <c r="E1005" s="162">
        <v>47.12</v>
      </c>
      <c r="F1005" s="152">
        <v>25420</v>
      </c>
      <c r="G1005" s="169">
        <v>45931</v>
      </c>
      <c r="H1005" s="165">
        <v>45971</v>
      </c>
      <c r="I1005" s="152" t="s">
        <v>1051</v>
      </c>
      <c r="J1005" s="152" t="s">
        <v>1005</v>
      </c>
      <c r="K1005" s="150"/>
      <c r="L1005" s="152" t="s">
        <v>716</v>
      </c>
      <c r="M1005" s="152"/>
      <c r="N1005" s="152"/>
      <c r="O1005" s="152"/>
      <c r="P1005" s="152"/>
      <c r="Q1005" s="152"/>
      <c r="R1005" s="152"/>
      <c r="S1005" s="152"/>
      <c r="T1005" s="152"/>
      <c r="U1005" s="152"/>
      <c r="V1005" s="152"/>
      <c r="W1005" s="152"/>
      <c r="X1005" s="152"/>
      <c r="Y1005" s="152"/>
      <c r="Z1005" s="152"/>
      <c r="AA1005" s="152"/>
      <c r="AB1005" s="152"/>
      <c r="AC1005" s="152"/>
    </row>
    <row r="1006" spans="1:29" ht="13.2">
      <c r="A1006" s="152"/>
      <c r="B1006" s="89"/>
      <c r="C1006" s="153" t="str">
        <f t="shared" ca="1" si="13"/>
        <v>OK</v>
      </c>
      <c r="D1006" s="89" t="s">
        <v>681</v>
      </c>
      <c r="E1006" s="162">
        <v>47.12</v>
      </c>
      <c r="F1006" s="152">
        <v>25420</v>
      </c>
      <c r="G1006" s="169">
        <v>45931</v>
      </c>
      <c r="H1006" s="165">
        <v>45971</v>
      </c>
      <c r="I1006" s="152" t="s">
        <v>1051</v>
      </c>
      <c r="J1006" s="152" t="s">
        <v>1005</v>
      </c>
      <c r="K1006" s="150"/>
      <c r="L1006" s="152" t="s">
        <v>681</v>
      </c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152"/>
      <c r="W1006" s="152"/>
      <c r="X1006" s="152"/>
      <c r="Y1006" s="152"/>
      <c r="Z1006" s="152"/>
      <c r="AA1006" s="152"/>
      <c r="AB1006" s="152"/>
      <c r="AC1006" s="152"/>
    </row>
    <row r="1007" spans="1:29" ht="13.2">
      <c r="A1007" s="152"/>
      <c r="B1007" s="89"/>
      <c r="C1007" s="153" t="str">
        <f t="shared" ca="1" si="13"/>
        <v>OK</v>
      </c>
      <c r="D1007" s="89" t="s">
        <v>509</v>
      </c>
      <c r="E1007" s="162">
        <v>47.12</v>
      </c>
      <c r="F1007" s="152">
        <v>25420</v>
      </c>
      <c r="G1007" s="169">
        <v>45931</v>
      </c>
      <c r="H1007" s="165">
        <v>45971</v>
      </c>
      <c r="I1007" s="152" t="s">
        <v>1051</v>
      </c>
      <c r="J1007" s="152" t="s">
        <v>1005</v>
      </c>
      <c r="K1007" s="150"/>
      <c r="L1007" s="152" t="s">
        <v>509</v>
      </c>
      <c r="M1007" s="152"/>
      <c r="N1007" s="152"/>
      <c r="O1007" s="152"/>
      <c r="P1007" s="152"/>
      <c r="Q1007" s="152"/>
      <c r="R1007" s="152"/>
      <c r="S1007" s="152"/>
      <c r="T1007" s="152"/>
      <c r="U1007" s="152"/>
      <c r="V1007" s="152"/>
      <c r="W1007" s="152"/>
      <c r="X1007" s="152"/>
      <c r="Y1007" s="152"/>
      <c r="Z1007" s="152"/>
      <c r="AA1007" s="152"/>
      <c r="AB1007" s="152"/>
      <c r="AC1007" s="152"/>
    </row>
    <row r="1008" spans="1:29" ht="13.2">
      <c r="A1008" s="152"/>
      <c r="B1008" s="89"/>
      <c r="C1008" s="153" t="str">
        <f t="shared" ca="1" si="13"/>
        <v>OK</v>
      </c>
      <c r="D1008" s="89" t="s">
        <v>958</v>
      </c>
      <c r="E1008" s="162">
        <v>47.12</v>
      </c>
      <c r="F1008" s="152">
        <v>25420</v>
      </c>
      <c r="G1008" s="169">
        <v>45931</v>
      </c>
      <c r="H1008" s="165">
        <v>45971</v>
      </c>
      <c r="I1008" s="152" t="s">
        <v>1051</v>
      </c>
      <c r="J1008" s="152" t="s">
        <v>1005</v>
      </c>
      <c r="K1008" s="150"/>
      <c r="L1008" s="152" t="s">
        <v>958</v>
      </c>
      <c r="M1008" s="152"/>
      <c r="N1008" s="152"/>
      <c r="O1008" s="152"/>
      <c r="P1008" s="152"/>
      <c r="Q1008" s="152"/>
      <c r="R1008" s="152"/>
      <c r="S1008" s="152"/>
      <c r="T1008" s="152"/>
      <c r="U1008" s="152"/>
      <c r="V1008" s="152"/>
      <c r="W1008" s="152"/>
      <c r="X1008" s="152"/>
      <c r="Y1008" s="152"/>
      <c r="Z1008" s="152"/>
      <c r="AA1008" s="152"/>
      <c r="AB1008" s="152"/>
      <c r="AC1008" s="152"/>
    </row>
    <row r="1009" spans="1:29" ht="13.2">
      <c r="A1009" s="152"/>
      <c r="B1009" s="89"/>
      <c r="C1009" s="153" t="str">
        <f t="shared" ca="1" si="13"/>
        <v>OK</v>
      </c>
      <c r="D1009" s="89" t="s">
        <v>1088</v>
      </c>
      <c r="E1009" s="162">
        <v>47.12</v>
      </c>
      <c r="F1009" s="152">
        <v>25420</v>
      </c>
      <c r="G1009" s="169">
        <v>45931</v>
      </c>
      <c r="H1009" s="165">
        <v>45971</v>
      </c>
      <c r="I1009" s="152" t="s">
        <v>1051</v>
      </c>
      <c r="J1009" s="152" t="s">
        <v>1005</v>
      </c>
      <c r="K1009" s="150"/>
      <c r="L1009" s="152" t="s">
        <v>1088</v>
      </c>
      <c r="M1009" s="152"/>
      <c r="N1009" s="152"/>
      <c r="O1009" s="152"/>
      <c r="P1009" s="152"/>
      <c r="Q1009" s="152"/>
      <c r="R1009" s="152"/>
      <c r="S1009" s="152"/>
      <c r="T1009" s="152"/>
      <c r="U1009" s="152"/>
      <c r="V1009" s="152"/>
      <c r="W1009" s="152"/>
      <c r="X1009" s="152"/>
      <c r="Y1009" s="152"/>
      <c r="Z1009" s="152"/>
      <c r="AA1009" s="152"/>
      <c r="AB1009" s="152"/>
      <c r="AC1009" s="152"/>
    </row>
    <row r="1010" spans="1:29" ht="13.2">
      <c r="A1010" s="152"/>
      <c r="B1010" s="89"/>
      <c r="C1010" s="153" t="str">
        <f t="shared" ca="1" si="13"/>
        <v>OK</v>
      </c>
      <c r="D1010" s="89" t="s">
        <v>929</v>
      </c>
      <c r="E1010" s="162">
        <v>47.12</v>
      </c>
      <c r="F1010" s="152">
        <v>25420</v>
      </c>
      <c r="G1010" s="169">
        <v>45931</v>
      </c>
      <c r="H1010" s="165">
        <v>45971</v>
      </c>
      <c r="I1010" s="152" t="s">
        <v>1051</v>
      </c>
      <c r="J1010" s="152" t="s">
        <v>1005</v>
      </c>
      <c r="K1010" s="150"/>
      <c r="L1010" s="152" t="s">
        <v>929</v>
      </c>
      <c r="M1010" s="152"/>
      <c r="N1010" s="152"/>
      <c r="O1010" s="152"/>
      <c r="P1010" s="152"/>
      <c r="Q1010" s="152"/>
      <c r="R1010" s="152"/>
      <c r="S1010" s="152"/>
      <c r="T1010" s="152"/>
      <c r="U1010" s="152"/>
      <c r="V1010" s="152"/>
      <c r="W1010" s="152"/>
      <c r="X1010" s="152"/>
      <c r="Y1010" s="152"/>
      <c r="Z1010" s="152"/>
      <c r="AA1010" s="152"/>
      <c r="AB1010" s="152"/>
      <c r="AC1010" s="152"/>
    </row>
    <row r="1011" spans="1:29" ht="13.2">
      <c r="A1011" s="152"/>
      <c r="B1011" s="89"/>
      <c r="C1011" s="153" t="str">
        <f t="shared" ca="1" si="13"/>
        <v>OK</v>
      </c>
      <c r="D1011" s="89" t="s">
        <v>1012</v>
      </c>
      <c r="E1011" s="162">
        <v>47.12</v>
      </c>
      <c r="F1011" s="152">
        <v>25420</v>
      </c>
      <c r="G1011" s="169">
        <v>45931</v>
      </c>
      <c r="H1011" s="165">
        <v>45971</v>
      </c>
      <c r="I1011" s="152" t="s">
        <v>1051</v>
      </c>
      <c r="J1011" s="152" t="s">
        <v>1005</v>
      </c>
      <c r="K1011" s="150"/>
      <c r="L1011" s="152" t="s">
        <v>1012</v>
      </c>
      <c r="M1011" s="152"/>
      <c r="N1011" s="152"/>
      <c r="O1011" s="152"/>
      <c r="P1011" s="152"/>
      <c r="Q1011" s="152"/>
      <c r="R1011" s="152"/>
      <c r="S1011" s="152"/>
      <c r="T1011" s="152"/>
      <c r="U1011" s="152"/>
      <c r="V1011" s="152"/>
      <c r="W1011" s="152"/>
      <c r="X1011" s="152"/>
      <c r="Y1011" s="152"/>
      <c r="Z1011" s="152"/>
      <c r="AA1011" s="152"/>
      <c r="AB1011" s="152"/>
      <c r="AC1011" s="152"/>
    </row>
    <row r="1012" spans="1:29" ht="13.2">
      <c r="A1012" s="152"/>
      <c r="B1012" s="89"/>
      <c r="C1012" s="153" t="str">
        <f t="shared" ca="1" si="13"/>
        <v>OK</v>
      </c>
      <c r="D1012" s="89" t="s">
        <v>1089</v>
      </c>
      <c r="E1012" s="162">
        <v>47.12</v>
      </c>
      <c r="F1012" s="152">
        <v>25420</v>
      </c>
      <c r="G1012" s="169">
        <v>45931</v>
      </c>
      <c r="H1012" s="165">
        <v>45971</v>
      </c>
      <c r="I1012" s="152" t="s">
        <v>1051</v>
      </c>
      <c r="J1012" s="152" t="s">
        <v>1005</v>
      </c>
      <c r="K1012" s="150"/>
      <c r="L1012" s="152" t="s">
        <v>1089</v>
      </c>
      <c r="M1012" s="152"/>
      <c r="N1012" s="152"/>
      <c r="O1012" s="152"/>
      <c r="P1012" s="152"/>
      <c r="Q1012" s="152"/>
      <c r="R1012" s="152"/>
      <c r="S1012" s="152"/>
      <c r="T1012" s="152"/>
      <c r="U1012" s="152"/>
      <c r="V1012" s="152"/>
      <c r="W1012" s="152"/>
      <c r="X1012" s="152"/>
      <c r="Y1012" s="152"/>
      <c r="Z1012" s="152"/>
      <c r="AA1012" s="152"/>
      <c r="AB1012" s="152"/>
      <c r="AC1012" s="152"/>
    </row>
    <row r="1013" spans="1:29" ht="13.2">
      <c r="A1013" s="152"/>
      <c r="B1013" s="89"/>
      <c r="C1013" s="153" t="str">
        <f t="shared" ca="1" si="13"/>
        <v>OK</v>
      </c>
      <c r="D1013" s="89" t="s">
        <v>947</v>
      </c>
      <c r="E1013" s="162">
        <v>47.12</v>
      </c>
      <c r="F1013" s="152">
        <v>25420</v>
      </c>
      <c r="G1013" s="169">
        <v>45931</v>
      </c>
      <c r="H1013" s="165">
        <v>45971</v>
      </c>
      <c r="I1013" s="152" t="s">
        <v>1051</v>
      </c>
      <c r="J1013" s="152" t="s">
        <v>1005</v>
      </c>
      <c r="K1013" s="150"/>
      <c r="L1013" s="152" t="s">
        <v>947</v>
      </c>
      <c r="M1013" s="152"/>
      <c r="N1013" s="152"/>
      <c r="O1013" s="152"/>
      <c r="P1013" s="152"/>
      <c r="Q1013" s="152"/>
      <c r="R1013" s="152"/>
      <c r="S1013" s="152"/>
      <c r="T1013" s="152"/>
      <c r="U1013" s="152"/>
      <c r="V1013" s="152"/>
      <c r="W1013" s="152"/>
      <c r="X1013" s="152"/>
      <c r="Y1013" s="152"/>
      <c r="Z1013" s="152"/>
      <c r="AA1013" s="152"/>
      <c r="AB1013" s="152"/>
      <c r="AC1013" s="152"/>
    </row>
    <row r="1014" spans="1:29" ht="13.2">
      <c r="A1014" s="152"/>
      <c r="B1014" s="89"/>
      <c r="C1014" s="153" t="str">
        <f t="shared" ca="1" si="13"/>
        <v>OK</v>
      </c>
      <c r="D1014" s="89" t="s">
        <v>934</v>
      </c>
      <c r="E1014" s="162">
        <v>47.12</v>
      </c>
      <c r="F1014" s="152">
        <v>25420</v>
      </c>
      <c r="G1014" s="169">
        <v>45931</v>
      </c>
      <c r="H1014" s="165">
        <v>45971</v>
      </c>
      <c r="I1014" s="152" t="s">
        <v>1051</v>
      </c>
      <c r="J1014" s="152" t="s">
        <v>1005</v>
      </c>
      <c r="K1014" s="150"/>
      <c r="L1014" s="152" t="s">
        <v>934</v>
      </c>
      <c r="M1014" s="152"/>
      <c r="N1014" s="152"/>
      <c r="O1014" s="152"/>
      <c r="P1014" s="152"/>
      <c r="Q1014" s="152"/>
      <c r="R1014" s="152"/>
      <c r="S1014" s="152"/>
      <c r="T1014" s="152"/>
      <c r="U1014" s="152"/>
      <c r="V1014" s="152"/>
      <c r="W1014" s="152"/>
      <c r="X1014" s="152"/>
      <c r="Y1014" s="152"/>
      <c r="Z1014" s="152"/>
      <c r="AA1014" s="152"/>
      <c r="AB1014" s="152"/>
      <c r="AC1014" s="152"/>
    </row>
    <row r="1015" spans="1:29" ht="13.2">
      <c r="A1015" s="152"/>
      <c r="B1015" s="89"/>
      <c r="C1015" s="153" t="str">
        <f t="shared" ca="1" si="13"/>
        <v>OK</v>
      </c>
      <c r="D1015" s="89" t="s">
        <v>1090</v>
      </c>
      <c r="E1015" s="162">
        <v>47.12</v>
      </c>
      <c r="F1015" s="152">
        <v>25420</v>
      </c>
      <c r="G1015" s="169">
        <v>45931</v>
      </c>
      <c r="H1015" s="165">
        <v>45971</v>
      </c>
      <c r="I1015" s="152" t="s">
        <v>1051</v>
      </c>
      <c r="J1015" s="152" t="s">
        <v>1005</v>
      </c>
      <c r="K1015" s="150"/>
      <c r="L1015" s="152" t="s">
        <v>1090</v>
      </c>
      <c r="M1015" s="152"/>
      <c r="N1015" s="152"/>
      <c r="O1015" s="152"/>
      <c r="P1015" s="152"/>
      <c r="Q1015" s="152"/>
      <c r="R1015" s="152"/>
      <c r="S1015" s="152"/>
      <c r="T1015" s="152"/>
      <c r="U1015" s="152"/>
      <c r="V1015" s="152"/>
      <c r="W1015" s="152"/>
      <c r="X1015" s="152"/>
      <c r="Y1015" s="152"/>
      <c r="Z1015" s="152"/>
      <c r="AA1015" s="152"/>
      <c r="AB1015" s="152"/>
      <c r="AC1015" s="152"/>
    </row>
    <row r="1016" spans="1:29" ht="13.2">
      <c r="A1016" s="152"/>
      <c r="B1016" s="89"/>
      <c r="C1016" s="153" t="str">
        <f t="shared" ca="1" si="13"/>
        <v>OK</v>
      </c>
      <c r="D1016" s="89" t="s">
        <v>522</v>
      </c>
      <c r="E1016" s="162">
        <v>47.12</v>
      </c>
      <c r="F1016" s="152">
        <v>25420</v>
      </c>
      <c r="G1016" s="169">
        <v>45931</v>
      </c>
      <c r="H1016" s="165">
        <v>45971</v>
      </c>
      <c r="I1016" s="152" t="s">
        <v>1051</v>
      </c>
      <c r="J1016" s="152" t="s">
        <v>1005</v>
      </c>
      <c r="K1016" s="150"/>
      <c r="L1016" s="152" t="s">
        <v>522</v>
      </c>
      <c r="M1016" s="152"/>
      <c r="N1016" s="152"/>
      <c r="O1016" s="152"/>
      <c r="P1016" s="152"/>
      <c r="Q1016" s="152"/>
      <c r="R1016" s="152"/>
      <c r="S1016" s="152"/>
      <c r="T1016" s="152"/>
      <c r="U1016" s="152"/>
      <c r="V1016" s="152"/>
      <c r="W1016" s="152"/>
      <c r="X1016" s="152"/>
      <c r="Y1016" s="152"/>
      <c r="Z1016" s="152"/>
      <c r="AA1016" s="152"/>
      <c r="AB1016" s="152"/>
      <c r="AC1016" s="152"/>
    </row>
    <row r="1017" spans="1:29" ht="13.2">
      <c r="A1017" s="152"/>
      <c r="B1017" s="89"/>
      <c r="C1017" s="153" t="str">
        <f t="shared" ca="1" si="13"/>
        <v>OK</v>
      </c>
      <c r="D1017" s="89" t="s">
        <v>1084</v>
      </c>
      <c r="E1017" s="162">
        <v>47.12</v>
      </c>
      <c r="F1017" s="152">
        <v>25420</v>
      </c>
      <c r="G1017" s="169">
        <v>45931</v>
      </c>
      <c r="H1017" s="165">
        <v>45971</v>
      </c>
      <c r="I1017" s="152" t="s">
        <v>1051</v>
      </c>
      <c r="J1017" s="152" t="s">
        <v>1005</v>
      </c>
      <c r="K1017" s="150"/>
      <c r="L1017" s="152" t="s">
        <v>1084</v>
      </c>
      <c r="M1017" s="152"/>
      <c r="N1017" s="152"/>
      <c r="O1017" s="152"/>
      <c r="P1017" s="152"/>
      <c r="Q1017" s="152"/>
      <c r="R1017" s="152"/>
      <c r="S1017" s="152"/>
      <c r="T1017" s="152"/>
      <c r="U1017" s="152"/>
      <c r="V1017" s="152"/>
      <c r="W1017" s="152"/>
      <c r="X1017" s="152"/>
      <c r="Y1017" s="152"/>
      <c r="Z1017" s="152"/>
      <c r="AA1017" s="152"/>
      <c r="AB1017" s="152"/>
      <c r="AC1017" s="152"/>
    </row>
    <row r="1018" spans="1:29" ht="13.2">
      <c r="A1018" s="152"/>
      <c r="B1018" s="89"/>
      <c r="C1018" s="153" t="str">
        <f t="shared" ca="1" si="13"/>
        <v>OK</v>
      </c>
      <c r="D1018" s="89" t="s">
        <v>922</v>
      </c>
      <c r="E1018" s="162">
        <v>47.12</v>
      </c>
      <c r="F1018" s="152">
        <v>25420</v>
      </c>
      <c r="G1018" s="169">
        <v>45931</v>
      </c>
      <c r="H1018" s="165">
        <v>45971</v>
      </c>
      <c r="I1018" s="152" t="s">
        <v>1051</v>
      </c>
      <c r="J1018" s="152" t="s">
        <v>1005</v>
      </c>
      <c r="K1018" s="150"/>
      <c r="L1018" s="152" t="s">
        <v>922</v>
      </c>
      <c r="M1018" s="152"/>
      <c r="N1018" s="152"/>
      <c r="O1018" s="152"/>
      <c r="P1018" s="152"/>
      <c r="Q1018" s="152"/>
      <c r="R1018" s="152"/>
      <c r="S1018" s="152"/>
      <c r="T1018" s="152"/>
      <c r="U1018" s="152"/>
      <c r="V1018" s="152"/>
      <c r="W1018" s="152"/>
      <c r="X1018" s="152"/>
      <c r="Y1018" s="152"/>
      <c r="Z1018" s="152"/>
      <c r="AA1018" s="152"/>
      <c r="AB1018" s="152"/>
      <c r="AC1018" s="152"/>
    </row>
    <row r="1019" spans="1:29" ht="13.2">
      <c r="A1019" s="152"/>
      <c r="B1019" s="89"/>
      <c r="C1019" s="153" t="str">
        <f t="shared" ca="1" si="13"/>
        <v>OK</v>
      </c>
      <c r="D1019" s="89" t="s">
        <v>1006</v>
      </c>
      <c r="E1019" s="162">
        <v>47.12</v>
      </c>
      <c r="F1019" s="152">
        <v>25420</v>
      </c>
      <c r="G1019" s="169">
        <v>45931</v>
      </c>
      <c r="H1019" s="165">
        <v>45971</v>
      </c>
      <c r="I1019" s="152" t="s">
        <v>1051</v>
      </c>
      <c r="J1019" s="152" t="s">
        <v>1005</v>
      </c>
      <c r="K1019" s="150"/>
      <c r="L1019" s="152" t="s">
        <v>1006</v>
      </c>
      <c r="M1019" s="152"/>
      <c r="N1019" s="152"/>
      <c r="O1019" s="152"/>
      <c r="P1019" s="152"/>
      <c r="Q1019" s="152"/>
      <c r="R1019" s="152"/>
      <c r="S1019" s="152"/>
      <c r="T1019" s="152"/>
      <c r="U1019" s="152"/>
      <c r="V1019" s="152"/>
      <c r="W1019" s="152"/>
      <c r="X1019" s="152"/>
      <c r="Y1019" s="152"/>
      <c r="Z1019" s="152"/>
      <c r="AA1019" s="152"/>
      <c r="AB1019" s="152"/>
      <c r="AC1019" s="152"/>
    </row>
    <row r="1020" spans="1:29" ht="13.2">
      <c r="A1020" s="152"/>
      <c r="B1020" s="89"/>
      <c r="C1020" s="153" t="str">
        <f t="shared" ca="1" si="13"/>
        <v>OK</v>
      </c>
      <c r="D1020" s="89" t="s">
        <v>727</v>
      </c>
      <c r="E1020" s="162">
        <v>47.12</v>
      </c>
      <c r="F1020" s="152">
        <v>25420</v>
      </c>
      <c r="G1020" s="169">
        <v>45931</v>
      </c>
      <c r="H1020" s="165">
        <v>45971</v>
      </c>
      <c r="I1020" s="152" t="s">
        <v>1051</v>
      </c>
      <c r="J1020" s="152" t="s">
        <v>1005</v>
      </c>
      <c r="K1020" s="150"/>
      <c r="L1020" s="152" t="s">
        <v>727</v>
      </c>
      <c r="M1020" s="152"/>
      <c r="N1020" s="152"/>
      <c r="O1020" s="152"/>
      <c r="P1020" s="152"/>
      <c r="Q1020" s="152"/>
      <c r="R1020" s="152"/>
      <c r="S1020" s="152"/>
      <c r="T1020" s="152"/>
      <c r="U1020" s="152"/>
      <c r="V1020" s="152"/>
      <c r="W1020" s="152"/>
      <c r="X1020" s="152"/>
      <c r="Y1020" s="152"/>
      <c r="Z1020" s="152"/>
      <c r="AA1020" s="152"/>
      <c r="AB1020" s="152"/>
      <c r="AC1020" s="152"/>
    </row>
    <row r="1021" spans="1:29" ht="13.2">
      <c r="A1021" s="152"/>
      <c r="B1021" s="89"/>
      <c r="C1021" s="153" t="str">
        <f t="shared" ca="1" si="13"/>
        <v>OK</v>
      </c>
      <c r="D1021" s="89" t="s">
        <v>928</v>
      </c>
      <c r="E1021" s="162">
        <v>47.12</v>
      </c>
      <c r="F1021" s="152">
        <v>25420</v>
      </c>
      <c r="G1021" s="169">
        <v>45931</v>
      </c>
      <c r="H1021" s="165">
        <v>45971</v>
      </c>
      <c r="I1021" s="152" t="s">
        <v>1051</v>
      </c>
      <c r="J1021" s="152" t="s">
        <v>1005</v>
      </c>
      <c r="K1021" s="150"/>
      <c r="L1021" s="152" t="s">
        <v>928</v>
      </c>
      <c r="M1021" s="152"/>
      <c r="N1021" s="152"/>
      <c r="O1021" s="152"/>
      <c r="P1021" s="152"/>
      <c r="Q1021" s="152"/>
      <c r="R1021" s="152"/>
      <c r="S1021" s="152"/>
      <c r="T1021" s="152"/>
      <c r="U1021" s="152"/>
      <c r="V1021" s="152"/>
      <c r="W1021" s="152"/>
      <c r="X1021" s="152"/>
      <c r="Y1021" s="152"/>
      <c r="Z1021" s="152"/>
      <c r="AA1021" s="152"/>
      <c r="AB1021" s="152"/>
      <c r="AC1021" s="152"/>
    </row>
    <row r="1022" spans="1:29" ht="13.2">
      <c r="A1022" s="152"/>
      <c r="B1022" s="89"/>
      <c r="C1022" s="153" t="str">
        <f t="shared" ca="1" si="13"/>
        <v>OK</v>
      </c>
      <c r="D1022" s="89" t="s">
        <v>958</v>
      </c>
      <c r="E1022" s="162">
        <v>47.12</v>
      </c>
      <c r="F1022" s="152">
        <v>25420</v>
      </c>
      <c r="G1022" s="169">
        <v>45931</v>
      </c>
      <c r="H1022" s="165">
        <v>45971</v>
      </c>
      <c r="I1022" s="152" t="s">
        <v>1051</v>
      </c>
      <c r="J1022" s="152" t="s">
        <v>1005</v>
      </c>
      <c r="K1022" s="150"/>
      <c r="L1022" s="152" t="s">
        <v>958</v>
      </c>
      <c r="M1022" s="152"/>
      <c r="N1022" s="152"/>
      <c r="O1022" s="152"/>
      <c r="P1022" s="152"/>
      <c r="Q1022" s="152"/>
      <c r="R1022" s="152"/>
      <c r="S1022" s="152"/>
      <c r="T1022" s="152"/>
      <c r="U1022" s="152"/>
      <c r="V1022" s="152"/>
      <c r="W1022" s="152"/>
      <c r="X1022" s="152"/>
      <c r="Y1022" s="152"/>
      <c r="Z1022" s="152"/>
      <c r="AA1022" s="152"/>
      <c r="AB1022" s="152"/>
      <c r="AC1022" s="152"/>
    </row>
    <row r="1023" spans="1:29" ht="13.2">
      <c r="A1023" s="152"/>
      <c r="B1023" s="89"/>
      <c r="C1023" s="153" t="str">
        <f t="shared" ca="1" si="13"/>
        <v>OK</v>
      </c>
      <c r="D1023" s="89" t="s">
        <v>929</v>
      </c>
      <c r="E1023" s="162">
        <v>47.12</v>
      </c>
      <c r="F1023" s="152">
        <v>25420</v>
      </c>
      <c r="G1023" s="169">
        <v>45931</v>
      </c>
      <c r="H1023" s="165">
        <v>45971</v>
      </c>
      <c r="I1023" s="152" t="s">
        <v>1051</v>
      </c>
      <c r="J1023" s="152" t="s">
        <v>1005</v>
      </c>
      <c r="K1023" s="150"/>
      <c r="L1023" s="152" t="s">
        <v>929</v>
      </c>
      <c r="M1023" s="152"/>
      <c r="N1023" s="152"/>
      <c r="O1023" s="152"/>
      <c r="P1023" s="152"/>
      <c r="Q1023" s="152"/>
      <c r="R1023" s="152"/>
      <c r="S1023" s="152"/>
      <c r="T1023" s="152"/>
      <c r="U1023" s="152"/>
      <c r="V1023" s="152"/>
      <c r="W1023" s="152"/>
      <c r="X1023" s="152"/>
      <c r="Y1023" s="152"/>
      <c r="Z1023" s="152"/>
      <c r="AA1023" s="152"/>
      <c r="AB1023" s="152"/>
      <c r="AC1023" s="152"/>
    </row>
    <row r="1024" spans="1:29" ht="13.2">
      <c r="A1024" s="152"/>
      <c r="B1024" s="89"/>
      <c r="C1024" s="153" t="str">
        <f t="shared" ca="1" si="13"/>
        <v>OK</v>
      </c>
      <c r="D1024" s="89" t="s">
        <v>947</v>
      </c>
      <c r="E1024" s="162">
        <v>47.12</v>
      </c>
      <c r="F1024" s="152">
        <v>25420</v>
      </c>
      <c r="G1024" s="169">
        <v>45931</v>
      </c>
      <c r="H1024" s="165">
        <v>45971</v>
      </c>
      <c r="I1024" s="152" t="s">
        <v>1051</v>
      </c>
      <c r="J1024" s="152" t="s">
        <v>1005</v>
      </c>
      <c r="K1024" s="150"/>
      <c r="L1024" s="152" t="s">
        <v>947</v>
      </c>
      <c r="M1024" s="152"/>
      <c r="N1024" s="152"/>
      <c r="O1024" s="152"/>
      <c r="P1024" s="152"/>
      <c r="Q1024" s="152"/>
      <c r="R1024" s="152"/>
      <c r="S1024" s="152"/>
      <c r="T1024" s="152"/>
      <c r="U1024" s="152"/>
      <c r="V1024" s="152"/>
      <c r="W1024" s="152"/>
      <c r="X1024" s="152"/>
      <c r="Y1024" s="152"/>
      <c r="Z1024" s="152"/>
      <c r="AA1024" s="152"/>
      <c r="AB1024" s="152"/>
      <c r="AC1024" s="152"/>
    </row>
    <row r="1025" spans="1:29" ht="13.2">
      <c r="A1025" s="152"/>
      <c r="B1025" s="89"/>
      <c r="C1025" s="153" t="str">
        <f t="shared" ca="1" si="13"/>
        <v>OK</v>
      </c>
      <c r="D1025" s="89" t="s">
        <v>803</v>
      </c>
      <c r="E1025" s="162">
        <v>47.12</v>
      </c>
      <c r="F1025" s="152">
        <v>25420</v>
      </c>
      <c r="G1025" s="169">
        <v>45931</v>
      </c>
      <c r="H1025" s="165">
        <v>45971</v>
      </c>
      <c r="I1025" s="152" t="s">
        <v>1051</v>
      </c>
      <c r="J1025" s="152" t="s">
        <v>1005</v>
      </c>
      <c r="K1025" s="150"/>
      <c r="L1025" s="152" t="s">
        <v>803</v>
      </c>
      <c r="M1025" s="152"/>
      <c r="N1025" s="152"/>
      <c r="O1025" s="152"/>
      <c r="P1025" s="152"/>
      <c r="Q1025" s="152"/>
      <c r="R1025" s="152"/>
      <c r="S1025" s="152"/>
      <c r="T1025" s="152"/>
      <c r="U1025" s="152"/>
      <c r="V1025" s="152"/>
      <c r="W1025" s="152"/>
      <c r="X1025" s="152"/>
      <c r="Y1025" s="152"/>
      <c r="Z1025" s="152"/>
      <c r="AA1025" s="152"/>
      <c r="AB1025" s="152"/>
      <c r="AC1025" s="152"/>
    </row>
    <row r="1026" spans="1:29" ht="13.2">
      <c r="A1026" s="152"/>
      <c r="B1026" s="89"/>
      <c r="C1026" s="153" t="str">
        <f t="shared" ca="1" si="13"/>
        <v>OK</v>
      </c>
      <c r="D1026" s="89" t="s">
        <v>934</v>
      </c>
      <c r="E1026" s="162">
        <v>47.12</v>
      </c>
      <c r="F1026" s="152">
        <v>25420</v>
      </c>
      <c r="G1026" s="169">
        <v>45931</v>
      </c>
      <c r="H1026" s="165">
        <v>45971</v>
      </c>
      <c r="I1026" s="152" t="s">
        <v>1051</v>
      </c>
      <c r="J1026" s="152" t="s">
        <v>1005</v>
      </c>
      <c r="K1026" s="150"/>
      <c r="L1026" s="152" t="s">
        <v>934</v>
      </c>
      <c r="M1026" s="152"/>
      <c r="N1026" s="152"/>
      <c r="O1026" s="152"/>
      <c r="P1026" s="152"/>
      <c r="Q1026" s="152"/>
      <c r="R1026" s="152"/>
      <c r="S1026" s="152"/>
      <c r="T1026" s="152"/>
      <c r="U1026" s="152"/>
      <c r="V1026" s="152"/>
      <c r="W1026" s="152"/>
      <c r="X1026" s="152"/>
      <c r="Y1026" s="152"/>
      <c r="Z1026" s="152"/>
      <c r="AA1026" s="152"/>
      <c r="AB1026" s="152"/>
      <c r="AC1026" s="152"/>
    </row>
    <row r="1027" spans="1:29" ht="13.2">
      <c r="A1027" s="152"/>
      <c r="B1027" s="89"/>
      <c r="C1027" s="153" t="str">
        <f t="shared" ca="1" si="13"/>
        <v>OK</v>
      </c>
      <c r="D1027" s="89" t="s">
        <v>511</v>
      </c>
      <c r="E1027" s="162">
        <v>47.12</v>
      </c>
      <c r="F1027" s="152">
        <v>25420</v>
      </c>
      <c r="G1027" s="169">
        <v>45931</v>
      </c>
      <c r="H1027" s="165">
        <v>45971</v>
      </c>
      <c r="I1027" s="152" t="s">
        <v>1051</v>
      </c>
      <c r="J1027" s="152" t="s">
        <v>1005</v>
      </c>
      <c r="K1027" s="150"/>
      <c r="L1027" s="152" t="s">
        <v>511</v>
      </c>
      <c r="M1027" s="152"/>
      <c r="N1027" s="152"/>
      <c r="O1027" s="152"/>
      <c r="P1027" s="152"/>
      <c r="Q1027" s="152"/>
      <c r="R1027" s="152"/>
      <c r="S1027" s="152"/>
      <c r="T1027" s="152"/>
      <c r="U1027" s="152"/>
      <c r="V1027" s="152"/>
      <c r="W1027" s="152"/>
      <c r="X1027" s="152"/>
      <c r="Y1027" s="152"/>
      <c r="Z1027" s="152"/>
      <c r="AA1027" s="152"/>
      <c r="AB1027" s="152"/>
      <c r="AC1027" s="152"/>
    </row>
    <row r="1028" spans="1:29" ht="13.2">
      <c r="A1028" s="152"/>
      <c r="B1028" s="89"/>
      <c r="C1028" s="153" t="str">
        <f t="shared" ca="1" si="13"/>
        <v>OK</v>
      </c>
      <c r="D1028" s="89" t="s">
        <v>522</v>
      </c>
      <c r="E1028" s="162">
        <v>47.12</v>
      </c>
      <c r="F1028" s="152">
        <v>25420</v>
      </c>
      <c r="G1028" s="169">
        <v>45931</v>
      </c>
      <c r="H1028" s="165">
        <v>45971</v>
      </c>
      <c r="I1028" s="152" t="s">
        <v>1051</v>
      </c>
      <c r="J1028" s="152" t="s">
        <v>1005</v>
      </c>
      <c r="K1028" s="150"/>
      <c r="L1028" s="152" t="s">
        <v>522</v>
      </c>
      <c r="M1028" s="152"/>
      <c r="N1028" s="152"/>
      <c r="O1028" s="152"/>
      <c r="P1028" s="152"/>
      <c r="Q1028" s="152"/>
      <c r="R1028" s="152"/>
      <c r="S1028" s="152"/>
      <c r="T1028" s="152"/>
      <c r="U1028" s="152"/>
      <c r="V1028" s="152"/>
      <c r="W1028" s="152"/>
      <c r="X1028" s="152"/>
      <c r="Y1028" s="152"/>
      <c r="Z1028" s="152"/>
      <c r="AA1028" s="152"/>
      <c r="AB1028" s="152"/>
      <c r="AC1028" s="152"/>
    </row>
    <row r="1029" spans="1:29" ht="13.2">
      <c r="A1029" s="152"/>
      <c r="B1029" s="89"/>
      <c r="C1029" s="153" t="str">
        <f t="shared" ca="1" si="13"/>
        <v>OK</v>
      </c>
      <c r="D1029" s="89" t="s">
        <v>509</v>
      </c>
      <c r="E1029" s="162">
        <v>47.12</v>
      </c>
      <c r="F1029" s="152">
        <v>25420</v>
      </c>
      <c r="G1029" s="169">
        <v>45931</v>
      </c>
      <c r="H1029" s="165">
        <v>45971</v>
      </c>
      <c r="I1029" s="152" t="s">
        <v>1051</v>
      </c>
      <c r="J1029" s="152" t="s">
        <v>1005</v>
      </c>
      <c r="K1029" s="150"/>
      <c r="L1029" s="152" t="s">
        <v>509</v>
      </c>
      <c r="M1029" s="152"/>
      <c r="N1029" s="152"/>
      <c r="O1029" s="152"/>
      <c r="P1029" s="152"/>
      <c r="Q1029" s="152"/>
      <c r="R1029" s="152"/>
      <c r="S1029" s="152"/>
      <c r="T1029" s="152"/>
      <c r="U1029" s="152"/>
      <c r="V1029" s="152"/>
      <c r="W1029" s="152"/>
      <c r="X1029" s="152"/>
      <c r="Y1029" s="152"/>
      <c r="Z1029" s="152"/>
      <c r="AA1029" s="152"/>
      <c r="AB1029" s="152"/>
      <c r="AC1029" s="152"/>
    </row>
    <row r="1030" spans="1:29" ht="13.2">
      <c r="A1030" s="152"/>
      <c r="B1030" s="89"/>
      <c r="C1030" s="153" t="str">
        <f t="shared" ca="1" si="13"/>
        <v>OK</v>
      </c>
      <c r="D1030" s="89" t="s">
        <v>1091</v>
      </c>
      <c r="E1030" s="162">
        <v>47.12</v>
      </c>
      <c r="F1030" s="152">
        <v>25420</v>
      </c>
      <c r="G1030" s="169">
        <v>45931</v>
      </c>
      <c r="H1030" s="165">
        <v>45971</v>
      </c>
      <c r="I1030" s="152" t="s">
        <v>1051</v>
      </c>
      <c r="J1030" s="152" t="s">
        <v>1005</v>
      </c>
      <c r="K1030" s="150"/>
      <c r="L1030" s="152" t="s">
        <v>1091</v>
      </c>
      <c r="M1030" s="152"/>
      <c r="N1030" s="152"/>
      <c r="O1030" s="152"/>
      <c r="P1030" s="152"/>
      <c r="Q1030" s="152"/>
      <c r="R1030" s="152"/>
      <c r="S1030" s="152"/>
      <c r="T1030" s="152"/>
      <c r="U1030" s="152"/>
      <c r="V1030" s="152"/>
      <c r="W1030" s="152"/>
      <c r="X1030" s="152"/>
      <c r="Y1030" s="152"/>
      <c r="Z1030" s="152"/>
      <c r="AA1030" s="152"/>
      <c r="AB1030" s="152"/>
      <c r="AC1030" s="152"/>
    </row>
    <row r="1031" spans="1:29" ht="13.2">
      <c r="A1031" s="152"/>
      <c r="B1031" s="89"/>
      <c r="C1031" s="153" t="str">
        <f t="shared" ca="1" si="13"/>
        <v>OK</v>
      </c>
      <c r="D1031" s="89" t="s">
        <v>947</v>
      </c>
      <c r="E1031" s="162">
        <v>90</v>
      </c>
      <c r="F1031" s="152">
        <v>25420</v>
      </c>
      <c r="G1031" s="169">
        <v>45931</v>
      </c>
      <c r="H1031" s="165">
        <v>45971</v>
      </c>
      <c r="I1031" s="152" t="s">
        <v>1051</v>
      </c>
      <c r="J1031" s="152" t="s">
        <v>1005</v>
      </c>
      <c r="K1031" s="150"/>
      <c r="L1031" s="152" t="s">
        <v>947</v>
      </c>
      <c r="M1031" s="152"/>
      <c r="N1031" s="152"/>
      <c r="O1031" s="152"/>
      <c r="P1031" s="152"/>
      <c r="Q1031" s="152"/>
      <c r="R1031" s="152"/>
      <c r="S1031" s="152"/>
      <c r="T1031" s="152"/>
      <c r="U1031" s="152"/>
      <c r="V1031" s="152"/>
      <c r="W1031" s="152"/>
      <c r="X1031" s="152"/>
      <c r="Y1031" s="152"/>
      <c r="Z1031" s="152"/>
      <c r="AA1031" s="152"/>
      <c r="AB1031" s="152"/>
      <c r="AC1031" s="152"/>
    </row>
    <row r="1032" spans="1:29" ht="13.2">
      <c r="A1032" s="152"/>
      <c r="B1032" s="89"/>
      <c r="C1032" s="153" t="str">
        <f t="shared" ca="1" si="13"/>
        <v>OK</v>
      </c>
      <c r="D1032" s="89" t="s">
        <v>1084</v>
      </c>
      <c r="E1032" s="162">
        <v>94.18</v>
      </c>
      <c r="F1032" s="152">
        <v>25420</v>
      </c>
      <c r="G1032" s="169">
        <v>45931</v>
      </c>
      <c r="H1032" s="165">
        <v>45971</v>
      </c>
      <c r="I1032" s="152" t="s">
        <v>1051</v>
      </c>
      <c r="J1032" s="152" t="s">
        <v>1005</v>
      </c>
      <c r="K1032" s="150"/>
      <c r="L1032" s="152" t="s">
        <v>1084</v>
      </c>
      <c r="M1032" s="152"/>
      <c r="N1032" s="152"/>
      <c r="O1032" s="152"/>
      <c r="P1032" s="152"/>
      <c r="Q1032" s="152"/>
      <c r="R1032" s="152"/>
      <c r="S1032" s="152"/>
      <c r="T1032" s="152"/>
      <c r="U1032" s="152"/>
      <c r="V1032" s="152"/>
      <c r="W1032" s="152"/>
      <c r="X1032" s="152"/>
      <c r="Y1032" s="152"/>
      <c r="Z1032" s="152"/>
      <c r="AA1032" s="152"/>
      <c r="AB1032" s="152"/>
      <c r="AC1032" s="152"/>
    </row>
    <row r="1033" spans="1:29" ht="13.2">
      <c r="A1033" s="152"/>
      <c r="B1033" s="89"/>
      <c r="C1033" s="153" t="str">
        <f t="shared" ca="1" si="13"/>
        <v>OK</v>
      </c>
      <c r="D1033" s="89" t="s">
        <v>1006</v>
      </c>
      <c r="E1033" s="162">
        <v>94.18</v>
      </c>
      <c r="F1033" s="152">
        <v>25420</v>
      </c>
      <c r="G1033" s="169">
        <v>45931</v>
      </c>
      <c r="H1033" s="165">
        <v>45971</v>
      </c>
      <c r="I1033" s="152" t="s">
        <v>1051</v>
      </c>
      <c r="J1033" s="152" t="s">
        <v>1005</v>
      </c>
      <c r="K1033" s="150"/>
      <c r="L1033" s="152" t="s">
        <v>1006</v>
      </c>
      <c r="M1033" s="152"/>
      <c r="N1033" s="152"/>
      <c r="O1033" s="152"/>
      <c r="P1033" s="152"/>
      <c r="Q1033" s="152"/>
      <c r="R1033" s="152"/>
      <c r="S1033" s="152"/>
      <c r="T1033" s="152"/>
      <c r="U1033" s="152"/>
      <c r="V1033" s="152"/>
      <c r="W1033" s="152"/>
      <c r="X1033" s="152"/>
      <c r="Y1033" s="152"/>
      <c r="Z1033" s="152"/>
      <c r="AA1033" s="152"/>
      <c r="AB1033" s="152"/>
      <c r="AC1033" s="152"/>
    </row>
    <row r="1034" spans="1:29" ht="13.2">
      <c r="A1034" s="152"/>
      <c r="B1034" s="89"/>
      <c r="C1034" s="153" t="str">
        <f t="shared" ca="1" si="13"/>
        <v>OK</v>
      </c>
      <c r="D1034" s="89" t="s">
        <v>727</v>
      </c>
      <c r="E1034" s="162">
        <v>94.18</v>
      </c>
      <c r="F1034" s="152">
        <v>25420</v>
      </c>
      <c r="G1034" s="169">
        <v>45931</v>
      </c>
      <c r="H1034" s="165">
        <v>45971</v>
      </c>
      <c r="I1034" s="152" t="s">
        <v>1051</v>
      </c>
      <c r="J1034" s="152" t="s">
        <v>1005</v>
      </c>
      <c r="K1034" s="150"/>
      <c r="L1034" s="152" t="s">
        <v>727</v>
      </c>
      <c r="M1034" s="152"/>
      <c r="N1034" s="152"/>
      <c r="O1034" s="152"/>
      <c r="P1034" s="152"/>
      <c r="Q1034" s="152"/>
      <c r="R1034" s="152"/>
      <c r="S1034" s="152"/>
      <c r="T1034" s="152"/>
      <c r="U1034" s="152"/>
      <c r="V1034" s="152"/>
      <c r="W1034" s="152"/>
      <c r="X1034" s="152"/>
      <c r="Y1034" s="152"/>
      <c r="Z1034" s="152"/>
      <c r="AA1034" s="152"/>
      <c r="AB1034" s="152"/>
      <c r="AC1034" s="152"/>
    </row>
    <row r="1035" spans="1:29" ht="13.2">
      <c r="A1035" s="152"/>
      <c r="B1035" s="89"/>
      <c r="C1035" s="153" t="str">
        <f t="shared" ca="1" si="13"/>
        <v>OK</v>
      </c>
      <c r="D1035" s="89" t="s">
        <v>928</v>
      </c>
      <c r="E1035" s="162">
        <v>94.18</v>
      </c>
      <c r="F1035" s="152">
        <v>25420</v>
      </c>
      <c r="G1035" s="169">
        <v>45931</v>
      </c>
      <c r="H1035" s="165">
        <v>45971</v>
      </c>
      <c r="I1035" s="152" t="s">
        <v>1051</v>
      </c>
      <c r="J1035" s="152" t="s">
        <v>1005</v>
      </c>
      <c r="K1035" s="150"/>
      <c r="L1035" s="152" t="s">
        <v>928</v>
      </c>
      <c r="M1035" s="152"/>
      <c r="N1035" s="152"/>
      <c r="O1035" s="152"/>
      <c r="P1035" s="152"/>
      <c r="Q1035" s="152"/>
      <c r="R1035" s="152"/>
      <c r="S1035" s="152"/>
      <c r="T1035" s="152"/>
      <c r="U1035" s="152"/>
      <c r="V1035" s="152"/>
      <c r="W1035" s="152"/>
      <c r="X1035" s="152"/>
      <c r="Y1035" s="152"/>
      <c r="Z1035" s="152"/>
      <c r="AA1035" s="152"/>
      <c r="AB1035" s="152"/>
      <c r="AC1035" s="152"/>
    </row>
    <row r="1036" spans="1:29" ht="13.2">
      <c r="A1036" s="152"/>
      <c r="B1036" s="89"/>
      <c r="C1036" s="153" t="str">
        <f t="shared" ca="1" si="13"/>
        <v>OK</v>
      </c>
      <c r="D1036" s="89" t="s">
        <v>958</v>
      </c>
      <c r="E1036" s="162">
        <v>94.18</v>
      </c>
      <c r="F1036" s="152">
        <v>25420</v>
      </c>
      <c r="G1036" s="169">
        <v>45931</v>
      </c>
      <c r="H1036" s="165">
        <v>45971</v>
      </c>
      <c r="I1036" s="152" t="s">
        <v>1051</v>
      </c>
      <c r="J1036" s="152" t="s">
        <v>1005</v>
      </c>
      <c r="K1036" s="150"/>
      <c r="L1036" s="152" t="s">
        <v>958</v>
      </c>
      <c r="M1036" s="152"/>
      <c r="N1036" s="152"/>
      <c r="O1036" s="152"/>
      <c r="P1036" s="152"/>
      <c r="Q1036" s="152"/>
      <c r="R1036" s="152"/>
      <c r="S1036" s="152"/>
      <c r="T1036" s="152"/>
      <c r="U1036" s="152"/>
      <c r="V1036" s="152"/>
      <c r="W1036" s="152"/>
      <c r="X1036" s="152"/>
      <c r="Y1036" s="152"/>
      <c r="Z1036" s="152"/>
      <c r="AA1036" s="152"/>
      <c r="AB1036" s="152"/>
      <c r="AC1036" s="152"/>
    </row>
    <row r="1037" spans="1:29" ht="13.2">
      <c r="A1037" s="152"/>
      <c r="B1037" s="89"/>
      <c r="C1037" s="153" t="str">
        <f t="shared" ca="1" si="13"/>
        <v>OK</v>
      </c>
      <c r="D1037" s="89" t="s">
        <v>929</v>
      </c>
      <c r="E1037" s="162">
        <v>94.18</v>
      </c>
      <c r="F1037" s="152">
        <v>25420</v>
      </c>
      <c r="G1037" s="169">
        <v>45931</v>
      </c>
      <c r="H1037" s="165">
        <v>45971</v>
      </c>
      <c r="I1037" s="152" t="s">
        <v>1051</v>
      </c>
      <c r="J1037" s="152" t="s">
        <v>1005</v>
      </c>
      <c r="K1037" s="150"/>
      <c r="L1037" s="152" t="s">
        <v>929</v>
      </c>
      <c r="M1037" s="152"/>
      <c r="N1037" s="152"/>
      <c r="O1037" s="152"/>
      <c r="P1037" s="152"/>
      <c r="Q1037" s="152"/>
      <c r="R1037" s="152"/>
      <c r="S1037" s="152"/>
      <c r="T1037" s="152"/>
      <c r="U1037" s="152"/>
      <c r="V1037" s="152"/>
      <c r="W1037" s="152"/>
      <c r="X1037" s="152"/>
      <c r="Y1037" s="152"/>
      <c r="Z1037" s="152"/>
      <c r="AA1037" s="152"/>
      <c r="AB1037" s="152"/>
      <c r="AC1037" s="152"/>
    </row>
    <row r="1038" spans="1:29" ht="13.2">
      <c r="A1038" s="152"/>
      <c r="B1038" s="89"/>
      <c r="C1038" s="153" t="str">
        <f t="shared" ca="1" si="13"/>
        <v>OK</v>
      </c>
      <c r="D1038" s="89" t="s">
        <v>947</v>
      </c>
      <c r="E1038" s="162">
        <v>94.18</v>
      </c>
      <c r="F1038" s="152">
        <v>25420</v>
      </c>
      <c r="G1038" s="169">
        <v>45931</v>
      </c>
      <c r="H1038" s="165">
        <v>45971</v>
      </c>
      <c r="I1038" s="152" t="s">
        <v>1051</v>
      </c>
      <c r="J1038" s="152" t="s">
        <v>1005</v>
      </c>
      <c r="K1038" s="150"/>
      <c r="L1038" s="152" t="s">
        <v>947</v>
      </c>
      <c r="M1038" s="152"/>
      <c r="N1038" s="152"/>
      <c r="O1038" s="152"/>
      <c r="P1038" s="152"/>
      <c r="Q1038" s="152"/>
      <c r="R1038" s="152"/>
      <c r="S1038" s="152"/>
      <c r="T1038" s="152"/>
      <c r="U1038" s="152"/>
      <c r="V1038" s="152"/>
      <c r="W1038" s="152"/>
      <c r="X1038" s="152"/>
      <c r="Y1038" s="152"/>
      <c r="Z1038" s="152"/>
      <c r="AA1038" s="152"/>
      <c r="AB1038" s="152"/>
      <c r="AC1038" s="152"/>
    </row>
    <row r="1039" spans="1:29" ht="13.2">
      <c r="A1039" s="152"/>
      <c r="B1039" s="89"/>
      <c r="C1039" s="153" t="str">
        <f t="shared" ca="1" si="13"/>
        <v>OK</v>
      </c>
      <c r="D1039" s="89" t="s">
        <v>934</v>
      </c>
      <c r="E1039" s="162">
        <v>94.18</v>
      </c>
      <c r="F1039" s="152">
        <v>25420</v>
      </c>
      <c r="G1039" s="169">
        <v>45931</v>
      </c>
      <c r="H1039" s="165">
        <v>45971</v>
      </c>
      <c r="I1039" s="152" t="s">
        <v>1051</v>
      </c>
      <c r="J1039" s="152" t="s">
        <v>1005</v>
      </c>
      <c r="K1039" s="150"/>
      <c r="L1039" s="152" t="s">
        <v>934</v>
      </c>
      <c r="M1039" s="152"/>
      <c r="N1039" s="152"/>
      <c r="O1039" s="152"/>
      <c r="P1039" s="152"/>
      <c r="Q1039" s="152"/>
      <c r="R1039" s="152"/>
      <c r="S1039" s="152"/>
      <c r="T1039" s="152"/>
      <c r="U1039" s="152"/>
      <c r="V1039" s="152"/>
      <c r="W1039" s="152"/>
      <c r="X1039" s="152"/>
      <c r="Y1039" s="152"/>
      <c r="Z1039" s="152"/>
      <c r="AA1039" s="152"/>
      <c r="AB1039" s="152"/>
      <c r="AC1039" s="152"/>
    </row>
    <row r="1040" spans="1:29" ht="13.2">
      <c r="A1040" s="152"/>
      <c r="B1040" s="89"/>
      <c r="C1040" s="153" t="str">
        <f t="shared" ca="1" si="13"/>
        <v>OK</v>
      </c>
      <c r="D1040" s="89" t="s">
        <v>522</v>
      </c>
      <c r="E1040" s="162">
        <v>94.18</v>
      </c>
      <c r="F1040" s="152">
        <v>25420</v>
      </c>
      <c r="G1040" s="169">
        <v>45931</v>
      </c>
      <c r="H1040" s="165">
        <v>45971</v>
      </c>
      <c r="I1040" s="152" t="s">
        <v>1051</v>
      </c>
      <c r="J1040" s="152" t="s">
        <v>1005</v>
      </c>
      <c r="K1040" s="150"/>
      <c r="L1040" s="152" t="s">
        <v>522</v>
      </c>
      <c r="M1040" s="152"/>
      <c r="N1040" s="152"/>
      <c r="O1040" s="152"/>
      <c r="P1040" s="152"/>
      <c r="Q1040" s="152"/>
      <c r="R1040" s="152"/>
      <c r="S1040" s="152"/>
      <c r="T1040" s="152"/>
      <c r="U1040" s="152"/>
      <c r="V1040" s="152"/>
      <c r="W1040" s="152"/>
      <c r="X1040" s="152"/>
      <c r="Y1040" s="152"/>
      <c r="Z1040" s="152"/>
      <c r="AA1040" s="152"/>
      <c r="AB1040" s="152"/>
      <c r="AC1040" s="152"/>
    </row>
    <row r="1041" spans="1:29" ht="13.2">
      <c r="A1041" s="152"/>
      <c r="B1041" s="89"/>
      <c r="C1041" s="153" t="str">
        <f t="shared" ca="1" si="13"/>
        <v>OK</v>
      </c>
      <c r="D1041" s="89" t="s">
        <v>947</v>
      </c>
      <c r="E1041" s="162">
        <v>12.54</v>
      </c>
      <c r="F1041" s="152">
        <v>25420</v>
      </c>
      <c r="G1041" s="169">
        <v>45931</v>
      </c>
      <c r="H1041" s="165">
        <v>45971</v>
      </c>
      <c r="I1041" s="152" t="s">
        <v>1051</v>
      </c>
      <c r="J1041" s="152" t="s">
        <v>1005</v>
      </c>
      <c r="K1041" s="150"/>
      <c r="L1041" s="152" t="s">
        <v>947</v>
      </c>
      <c r="M1041" s="152"/>
      <c r="N1041" s="152"/>
      <c r="O1041" s="152"/>
      <c r="P1041" s="152"/>
      <c r="Q1041" s="152"/>
      <c r="R1041" s="152"/>
      <c r="S1041" s="152"/>
      <c r="T1041" s="152"/>
      <c r="U1041" s="152"/>
      <c r="V1041" s="152"/>
      <c r="W1041" s="152"/>
      <c r="X1041" s="152"/>
      <c r="Y1041" s="152"/>
      <c r="Z1041" s="152"/>
      <c r="AA1041" s="152"/>
      <c r="AB1041" s="152"/>
      <c r="AC1041" s="152"/>
    </row>
    <row r="1042" spans="1:29" ht="13.2">
      <c r="A1042" s="152"/>
      <c r="B1042" s="89"/>
      <c r="C1042" s="153" t="str">
        <f t="shared" ca="1" si="13"/>
        <v>OK</v>
      </c>
      <c r="D1042" s="89" t="s">
        <v>947</v>
      </c>
      <c r="E1042" s="162">
        <v>14.12</v>
      </c>
      <c r="F1042" s="152">
        <v>25420</v>
      </c>
      <c r="G1042" s="169">
        <v>45931</v>
      </c>
      <c r="H1042" s="165">
        <v>45971</v>
      </c>
      <c r="I1042" s="152" t="s">
        <v>1051</v>
      </c>
      <c r="J1042" s="152" t="s">
        <v>1005</v>
      </c>
      <c r="K1042" s="150"/>
      <c r="L1042" s="152" t="s">
        <v>947</v>
      </c>
      <c r="M1042" s="152"/>
      <c r="N1042" s="152"/>
      <c r="O1042" s="152"/>
      <c r="P1042" s="152"/>
      <c r="Q1042" s="152"/>
      <c r="R1042" s="152"/>
      <c r="S1042" s="152"/>
      <c r="T1042" s="152"/>
      <c r="U1042" s="152"/>
      <c r="V1042" s="152"/>
      <c r="W1042" s="152"/>
      <c r="X1042" s="152"/>
      <c r="Y1042" s="152"/>
      <c r="Z1042" s="152"/>
      <c r="AA1042" s="152"/>
      <c r="AB1042" s="152"/>
      <c r="AC1042" s="152"/>
    </row>
    <row r="1043" spans="1:29" ht="13.2">
      <c r="A1043" s="152"/>
      <c r="B1043" s="89"/>
      <c r="C1043" s="153" t="str">
        <f t="shared" ca="1" si="13"/>
        <v>OK</v>
      </c>
      <c r="D1043" s="89" t="s">
        <v>947</v>
      </c>
      <c r="E1043" s="162">
        <v>12.54</v>
      </c>
      <c r="F1043" s="152">
        <v>25420</v>
      </c>
      <c r="G1043" s="169">
        <v>45931</v>
      </c>
      <c r="H1043" s="165">
        <v>45971</v>
      </c>
      <c r="I1043" s="152" t="s">
        <v>1051</v>
      </c>
      <c r="J1043" s="152" t="s">
        <v>1005</v>
      </c>
      <c r="K1043" s="150"/>
      <c r="L1043" s="152" t="s">
        <v>947</v>
      </c>
      <c r="M1043" s="152"/>
      <c r="N1043" s="152"/>
      <c r="O1043" s="152"/>
      <c r="P1043" s="152"/>
      <c r="Q1043" s="152"/>
      <c r="R1043" s="152"/>
      <c r="S1043" s="152"/>
      <c r="T1043" s="152"/>
      <c r="U1043" s="152"/>
      <c r="V1043" s="152"/>
      <c r="W1043" s="152"/>
      <c r="X1043" s="152"/>
      <c r="Y1043" s="152"/>
      <c r="Z1043" s="152"/>
      <c r="AA1043" s="152"/>
      <c r="AB1043" s="152"/>
      <c r="AC1043" s="152"/>
    </row>
    <row r="1044" spans="1:29" ht="13.2">
      <c r="A1044" s="152"/>
      <c r="B1044" s="89"/>
      <c r="C1044" s="153" t="str">
        <f t="shared" ca="1" si="13"/>
        <v>OK</v>
      </c>
      <c r="D1044" s="89" t="s">
        <v>947</v>
      </c>
      <c r="E1044" s="162">
        <v>12.54</v>
      </c>
      <c r="F1044" s="152">
        <v>25420</v>
      </c>
      <c r="G1044" s="169">
        <v>45931</v>
      </c>
      <c r="H1044" s="165">
        <v>45971</v>
      </c>
      <c r="I1044" s="152" t="s">
        <v>1051</v>
      </c>
      <c r="J1044" s="152" t="s">
        <v>1005</v>
      </c>
      <c r="K1044" s="150"/>
      <c r="L1044" s="152" t="s">
        <v>947</v>
      </c>
      <c r="M1044" s="152"/>
      <c r="N1044" s="152"/>
      <c r="O1044" s="152"/>
      <c r="P1044" s="152"/>
      <c r="Q1044" s="152"/>
      <c r="R1044" s="152"/>
      <c r="S1044" s="152"/>
      <c r="T1044" s="152"/>
      <c r="U1044" s="152"/>
      <c r="V1044" s="152"/>
      <c r="W1044" s="152"/>
      <c r="X1044" s="152"/>
      <c r="Y1044" s="152"/>
      <c r="Z1044" s="152"/>
      <c r="AA1044" s="152"/>
      <c r="AB1044" s="152"/>
      <c r="AC1044" s="152"/>
    </row>
    <row r="1045" spans="1:29" ht="13.2">
      <c r="A1045" s="152"/>
      <c r="B1045" s="89"/>
      <c r="C1045" s="153" t="str">
        <f t="shared" ref="C1045:C1299" ca="1" si="14">IF(COUNTIF(A:A, D1045)&gt;0, "OK", "Incompleto")</f>
        <v>OK</v>
      </c>
      <c r="D1045" s="89" t="s">
        <v>1084</v>
      </c>
      <c r="E1045" s="162">
        <v>62.8</v>
      </c>
      <c r="F1045" s="152">
        <v>25420</v>
      </c>
      <c r="G1045" s="169">
        <v>45931</v>
      </c>
      <c r="H1045" s="165">
        <v>45971</v>
      </c>
      <c r="I1045" s="152" t="s">
        <v>1051</v>
      </c>
      <c r="J1045" s="152" t="s">
        <v>1005</v>
      </c>
      <c r="K1045" s="150"/>
      <c r="L1045" s="152" t="s">
        <v>1084</v>
      </c>
      <c r="M1045" s="152"/>
      <c r="N1045" s="152"/>
      <c r="O1045" s="152"/>
      <c r="P1045" s="152"/>
      <c r="Q1045" s="152"/>
      <c r="R1045" s="152"/>
      <c r="S1045" s="152"/>
      <c r="T1045" s="152"/>
      <c r="U1045" s="152"/>
      <c r="V1045" s="152"/>
      <c r="W1045" s="152"/>
      <c r="X1045" s="152"/>
      <c r="Y1045" s="152"/>
      <c r="Z1045" s="152"/>
      <c r="AA1045" s="152"/>
      <c r="AB1045" s="152"/>
      <c r="AC1045" s="152"/>
    </row>
    <row r="1046" spans="1:29" ht="13.2">
      <c r="A1046" s="152"/>
      <c r="B1046" s="89"/>
      <c r="C1046" s="153" t="str">
        <f t="shared" ca="1" si="14"/>
        <v>OK</v>
      </c>
      <c r="D1046" s="89" t="s">
        <v>727</v>
      </c>
      <c r="E1046" s="162">
        <v>62.8</v>
      </c>
      <c r="F1046" s="152">
        <v>25420</v>
      </c>
      <c r="G1046" s="169">
        <v>45931</v>
      </c>
      <c r="H1046" s="165">
        <v>45971</v>
      </c>
      <c r="I1046" s="152" t="s">
        <v>1051</v>
      </c>
      <c r="J1046" s="152" t="s">
        <v>1005</v>
      </c>
      <c r="K1046" s="150"/>
      <c r="L1046" s="152" t="s">
        <v>727</v>
      </c>
      <c r="M1046" s="152"/>
      <c r="N1046" s="152"/>
      <c r="O1046" s="152"/>
      <c r="P1046" s="152"/>
      <c r="Q1046" s="152"/>
      <c r="R1046" s="152"/>
      <c r="S1046" s="152"/>
      <c r="T1046" s="152"/>
      <c r="U1046" s="152"/>
      <c r="V1046" s="152"/>
      <c r="W1046" s="152"/>
      <c r="X1046" s="152"/>
      <c r="Y1046" s="152"/>
      <c r="Z1046" s="152"/>
      <c r="AA1046" s="152"/>
      <c r="AB1046" s="152"/>
      <c r="AC1046" s="152"/>
    </row>
    <row r="1047" spans="1:29" ht="13.2">
      <c r="A1047" s="152"/>
      <c r="B1047" s="89"/>
      <c r="C1047" s="153" t="str">
        <f t="shared" ca="1" si="14"/>
        <v>OK</v>
      </c>
      <c r="D1047" s="89" t="s">
        <v>958</v>
      </c>
      <c r="E1047" s="162">
        <v>62.8</v>
      </c>
      <c r="F1047" s="152">
        <v>25420</v>
      </c>
      <c r="G1047" s="169">
        <v>45931</v>
      </c>
      <c r="H1047" s="165">
        <v>45971</v>
      </c>
      <c r="I1047" s="152" t="s">
        <v>1051</v>
      </c>
      <c r="J1047" s="152" t="s">
        <v>1005</v>
      </c>
      <c r="K1047" s="150"/>
      <c r="L1047" s="152" t="s">
        <v>958</v>
      </c>
      <c r="M1047" s="152"/>
      <c r="N1047" s="152"/>
      <c r="O1047" s="152"/>
      <c r="P1047" s="152"/>
      <c r="Q1047" s="152"/>
      <c r="R1047" s="152"/>
      <c r="S1047" s="152"/>
      <c r="T1047" s="152"/>
      <c r="U1047" s="152"/>
      <c r="V1047" s="152"/>
      <c r="W1047" s="152"/>
      <c r="X1047" s="152"/>
      <c r="Y1047" s="152"/>
      <c r="Z1047" s="152"/>
      <c r="AA1047" s="152"/>
      <c r="AB1047" s="152"/>
      <c r="AC1047" s="152"/>
    </row>
    <row r="1048" spans="1:29" ht="13.2">
      <c r="A1048" s="152"/>
      <c r="B1048" s="89"/>
      <c r="C1048" s="153" t="str">
        <f t="shared" ca="1" si="14"/>
        <v>OK</v>
      </c>
      <c r="D1048" s="89" t="s">
        <v>929</v>
      </c>
      <c r="E1048" s="162">
        <v>62.8</v>
      </c>
      <c r="F1048" s="152">
        <v>25420</v>
      </c>
      <c r="G1048" s="169">
        <v>45931</v>
      </c>
      <c r="H1048" s="165">
        <v>45971</v>
      </c>
      <c r="I1048" s="152" t="s">
        <v>1051</v>
      </c>
      <c r="J1048" s="152" t="s">
        <v>1005</v>
      </c>
      <c r="K1048" s="150"/>
      <c r="L1048" s="152" t="s">
        <v>929</v>
      </c>
      <c r="M1048" s="152"/>
      <c r="N1048" s="152"/>
      <c r="O1048" s="152"/>
      <c r="P1048" s="152"/>
      <c r="Q1048" s="152"/>
      <c r="R1048" s="152"/>
      <c r="S1048" s="152"/>
      <c r="T1048" s="152"/>
      <c r="U1048" s="152"/>
      <c r="V1048" s="152"/>
      <c r="W1048" s="152"/>
      <c r="X1048" s="152"/>
      <c r="Y1048" s="152"/>
      <c r="Z1048" s="152"/>
      <c r="AA1048" s="152"/>
      <c r="AB1048" s="152"/>
      <c r="AC1048" s="152"/>
    </row>
    <row r="1049" spans="1:29" ht="13.2">
      <c r="A1049" s="152"/>
      <c r="B1049" s="89"/>
      <c r="C1049" s="153" t="str">
        <f t="shared" ca="1" si="14"/>
        <v>OK</v>
      </c>
      <c r="D1049" s="89" t="s">
        <v>947</v>
      </c>
      <c r="E1049" s="162">
        <v>62.8</v>
      </c>
      <c r="F1049" s="152">
        <v>25420</v>
      </c>
      <c r="G1049" s="169">
        <v>45931</v>
      </c>
      <c r="H1049" s="165">
        <v>45971</v>
      </c>
      <c r="I1049" s="152" t="s">
        <v>1051</v>
      </c>
      <c r="J1049" s="152" t="s">
        <v>1005</v>
      </c>
      <c r="K1049" s="150"/>
      <c r="L1049" s="152" t="s">
        <v>947</v>
      </c>
      <c r="M1049" s="152"/>
      <c r="N1049" s="152"/>
      <c r="O1049" s="152"/>
      <c r="P1049" s="152"/>
      <c r="Q1049" s="152"/>
      <c r="R1049" s="152"/>
      <c r="S1049" s="152"/>
      <c r="T1049" s="152"/>
      <c r="U1049" s="152"/>
      <c r="V1049" s="152"/>
      <c r="W1049" s="152"/>
      <c r="X1049" s="152"/>
      <c r="Y1049" s="152"/>
      <c r="Z1049" s="152"/>
      <c r="AA1049" s="152"/>
      <c r="AB1049" s="152"/>
      <c r="AC1049" s="152"/>
    </row>
    <row r="1050" spans="1:29" ht="13.2">
      <c r="A1050" s="152"/>
      <c r="B1050" s="89"/>
      <c r="C1050" s="153" t="str">
        <f t="shared" ca="1" si="14"/>
        <v>OK</v>
      </c>
      <c r="D1050" s="89" t="s">
        <v>522</v>
      </c>
      <c r="E1050" s="162">
        <v>62.8</v>
      </c>
      <c r="F1050" s="152">
        <v>25420</v>
      </c>
      <c r="G1050" s="169">
        <v>45931</v>
      </c>
      <c r="H1050" s="165">
        <v>45971</v>
      </c>
      <c r="I1050" s="152" t="s">
        <v>1051</v>
      </c>
      <c r="J1050" s="152" t="s">
        <v>1005</v>
      </c>
      <c r="K1050" s="150"/>
      <c r="L1050" s="152" t="s">
        <v>522</v>
      </c>
      <c r="M1050" s="152"/>
      <c r="N1050" s="152"/>
      <c r="O1050" s="152"/>
      <c r="P1050" s="152"/>
      <c r="Q1050" s="152"/>
      <c r="R1050" s="152"/>
      <c r="S1050" s="152"/>
      <c r="T1050" s="152"/>
      <c r="U1050" s="152"/>
      <c r="V1050" s="152"/>
      <c r="W1050" s="152"/>
      <c r="X1050" s="152"/>
      <c r="Y1050" s="152"/>
      <c r="Z1050" s="152"/>
      <c r="AA1050" s="152"/>
      <c r="AB1050" s="152"/>
      <c r="AC1050" s="152"/>
    </row>
    <row r="1051" spans="1:29" ht="13.2">
      <c r="A1051" s="152"/>
      <c r="B1051" s="89"/>
      <c r="C1051" s="153" t="str">
        <f t="shared" ca="1" si="14"/>
        <v>OK</v>
      </c>
      <c r="D1051" s="89" t="s">
        <v>1084</v>
      </c>
      <c r="E1051" s="162">
        <v>94.18</v>
      </c>
      <c r="F1051" s="152">
        <v>25420</v>
      </c>
      <c r="G1051" s="169">
        <v>45931</v>
      </c>
      <c r="H1051" s="165">
        <v>45971</v>
      </c>
      <c r="I1051" s="152" t="s">
        <v>1051</v>
      </c>
      <c r="J1051" s="152" t="s">
        <v>1005</v>
      </c>
      <c r="K1051" s="150"/>
      <c r="L1051" s="152" t="s">
        <v>1084</v>
      </c>
      <c r="M1051" s="152"/>
      <c r="N1051" s="152"/>
      <c r="O1051" s="152"/>
      <c r="P1051" s="152"/>
      <c r="Q1051" s="152"/>
      <c r="R1051" s="152"/>
      <c r="S1051" s="152"/>
      <c r="T1051" s="152"/>
      <c r="U1051" s="152"/>
      <c r="V1051" s="152"/>
      <c r="W1051" s="152"/>
      <c r="X1051" s="152"/>
      <c r="Y1051" s="152"/>
      <c r="Z1051" s="152"/>
      <c r="AA1051" s="152"/>
      <c r="AB1051" s="152"/>
      <c r="AC1051" s="152"/>
    </row>
    <row r="1052" spans="1:29" ht="13.2">
      <c r="A1052" s="152"/>
      <c r="B1052" s="89"/>
      <c r="C1052" s="153" t="str">
        <f t="shared" ca="1" si="14"/>
        <v>OK</v>
      </c>
      <c r="D1052" s="89" t="s">
        <v>1006</v>
      </c>
      <c r="E1052" s="162">
        <v>94.18</v>
      </c>
      <c r="F1052" s="152">
        <v>25420</v>
      </c>
      <c r="G1052" s="169">
        <v>45931</v>
      </c>
      <c r="H1052" s="165">
        <v>45971</v>
      </c>
      <c r="I1052" s="152" t="s">
        <v>1051</v>
      </c>
      <c r="J1052" s="152" t="s">
        <v>1005</v>
      </c>
      <c r="K1052" s="150"/>
      <c r="L1052" s="152" t="s">
        <v>1006</v>
      </c>
      <c r="M1052" s="152"/>
      <c r="N1052" s="152"/>
      <c r="O1052" s="152"/>
      <c r="P1052" s="152"/>
      <c r="Q1052" s="152"/>
      <c r="R1052" s="152"/>
      <c r="S1052" s="152"/>
      <c r="T1052" s="152"/>
      <c r="U1052" s="152"/>
      <c r="V1052" s="152"/>
      <c r="W1052" s="152"/>
      <c r="X1052" s="152"/>
      <c r="Y1052" s="152"/>
      <c r="Z1052" s="152"/>
      <c r="AA1052" s="152"/>
      <c r="AB1052" s="152"/>
      <c r="AC1052" s="152"/>
    </row>
    <row r="1053" spans="1:29" ht="13.2">
      <c r="A1053" s="152"/>
      <c r="B1053" s="89"/>
      <c r="C1053" s="153" t="str">
        <f t="shared" ca="1" si="14"/>
        <v>OK</v>
      </c>
      <c r="D1053" s="89" t="s">
        <v>727</v>
      </c>
      <c r="E1053" s="162">
        <v>94.18</v>
      </c>
      <c r="F1053" s="152">
        <v>25420</v>
      </c>
      <c r="G1053" s="169">
        <v>45931</v>
      </c>
      <c r="H1053" s="165">
        <v>45971</v>
      </c>
      <c r="I1053" s="152" t="s">
        <v>1051</v>
      </c>
      <c r="J1053" s="152" t="s">
        <v>1005</v>
      </c>
      <c r="K1053" s="150"/>
      <c r="L1053" s="152" t="s">
        <v>727</v>
      </c>
      <c r="M1053" s="152"/>
      <c r="N1053" s="152"/>
      <c r="O1053" s="152"/>
      <c r="P1053" s="152"/>
      <c r="Q1053" s="152"/>
      <c r="R1053" s="152"/>
      <c r="S1053" s="152"/>
      <c r="T1053" s="152"/>
      <c r="U1053" s="152"/>
      <c r="V1053" s="152"/>
      <c r="W1053" s="152"/>
      <c r="X1053" s="152"/>
      <c r="Y1053" s="152"/>
      <c r="Z1053" s="152"/>
      <c r="AA1053" s="152"/>
      <c r="AB1053" s="152"/>
      <c r="AC1053" s="152"/>
    </row>
    <row r="1054" spans="1:29" ht="13.2">
      <c r="A1054" s="152"/>
      <c r="B1054" s="89"/>
      <c r="C1054" s="153" t="str">
        <f t="shared" ca="1" si="14"/>
        <v>OK</v>
      </c>
      <c r="D1054" s="89" t="s">
        <v>928</v>
      </c>
      <c r="E1054" s="162">
        <v>94.18</v>
      </c>
      <c r="F1054" s="152">
        <v>25420</v>
      </c>
      <c r="G1054" s="169">
        <v>45931</v>
      </c>
      <c r="H1054" s="165">
        <v>45971</v>
      </c>
      <c r="I1054" s="152" t="s">
        <v>1051</v>
      </c>
      <c r="J1054" s="152" t="s">
        <v>1005</v>
      </c>
      <c r="K1054" s="150"/>
      <c r="L1054" s="152" t="s">
        <v>928</v>
      </c>
      <c r="M1054" s="152"/>
      <c r="N1054" s="152"/>
      <c r="O1054" s="152"/>
      <c r="P1054" s="152"/>
      <c r="Q1054" s="152"/>
      <c r="R1054" s="152"/>
      <c r="S1054" s="152"/>
      <c r="T1054" s="152"/>
      <c r="U1054" s="152"/>
      <c r="V1054" s="152"/>
      <c r="W1054" s="152"/>
      <c r="X1054" s="152"/>
      <c r="Y1054" s="152"/>
      <c r="Z1054" s="152"/>
      <c r="AA1054" s="152"/>
      <c r="AB1054" s="152"/>
      <c r="AC1054" s="152"/>
    </row>
    <row r="1055" spans="1:29" ht="13.2">
      <c r="A1055" s="152"/>
      <c r="B1055" s="89"/>
      <c r="C1055" s="153" t="str">
        <f t="shared" ca="1" si="14"/>
        <v>OK</v>
      </c>
      <c r="D1055" s="89" t="s">
        <v>958</v>
      </c>
      <c r="E1055" s="162">
        <v>94.18</v>
      </c>
      <c r="F1055" s="152">
        <v>25420</v>
      </c>
      <c r="G1055" s="169">
        <v>45931</v>
      </c>
      <c r="H1055" s="165">
        <v>45971</v>
      </c>
      <c r="I1055" s="152" t="s">
        <v>1051</v>
      </c>
      <c r="J1055" s="152" t="s">
        <v>1005</v>
      </c>
      <c r="K1055" s="150"/>
      <c r="L1055" s="152" t="s">
        <v>958</v>
      </c>
      <c r="M1055" s="152"/>
      <c r="N1055" s="152"/>
      <c r="O1055" s="152"/>
      <c r="P1055" s="152"/>
      <c r="Q1055" s="152"/>
      <c r="R1055" s="152"/>
      <c r="S1055" s="152"/>
      <c r="T1055" s="152"/>
      <c r="U1055" s="152"/>
      <c r="V1055" s="152"/>
      <c r="W1055" s="152"/>
      <c r="X1055" s="152"/>
      <c r="Y1055" s="152"/>
      <c r="Z1055" s="152"/>
      <c r="AA1055" s="152"/>
      <c r="AB1055" s="152"/>
      <c r="AC1055" s="152"/>
    </row>
    <row r="1056" spans="1:29" ht="13.2">
      <c r="A1056" s="152"/>
      <c r="B1056" s="89"/>
      <c r="C1056" s="153" t="str">
        <f t="shared" ca="1" si="14"/>
        <v>OK</v>
      </c>
      <c r="D1056" s="89" t="s">
        <v>929</v>
      </c>
      <c r="E1056" s="162">
        <v>94.18</v>
      </c>
      <c r="F1056" s="152">
        <v>25420</v>
      </c>
      <c r="G1056" s="169">
        <v>45931</v>
      </c>
      <c r="H1056" s="165">
        <v>45971</v>
      </c>
      <c r="I1056" s="152" t="s">
        <v>1051</v>
      </c>
      <c r="J1056" s="152" t="s">
        <v>1005</v>
      </c>
      <c r="K1056" s="150"/>
      <c r="L1056" s="152" t="s">
        <v>929</v>
      </c>
      <c r="M1056" s="152"/>
      <c r="N1056" s="152"/>
      <c r="O1056" s="152"/>
      <c r="P1056" s="152"/>
      <c r="Q1056" s="152"/>
      <c r="R1056" s="152"/>
      <c r="S1056" s="152"/>
      <c r="T1056" s="152"/>
      <c r="U1056" s="152"/>
      <c r="V1056" s="152"/>
      <c r="W1056" s="152"/>
      <c r="X1056" s="152"/>
      <c r="Y1056" s="152"/>
      <c r="Z1056" s="152"/>
      <c r="AA1056" s="152"/>
      <c r="AB1056" s="152"/>
      <c r="AC1056" s="152"/>
    </row>
    <row r="1057" spans="1:29" ht="13.2">
      <c r="A1057" s="152"/>
      <c r="B1057" s="89"/>
      <c r="C1057" s="153" t="str">
        <f t="shared" ca="1" si="14"/>
        <v>OK</v>
      </c>
      <c r="D1057" s="89" t="s">
        <v>947</v>
      </c>
      <c r="E1057" s="162">
        <v>94.18</v>
      </c>
      <c r="F1057" s="152">
        <v>25420</v>
      </c>
      <c r="G1057" s="169">
        <v>45931</v>
      </c>
      <c r="H1057" s="165">
        <v>45971</v>
      </c>
      <c r="I1057" s="152" t="s">
        <v>1051</v>
      </c>
      <c r="J1057" s="152" t="s">
        <v>1005</v>
      </c>
      <c r="K1057" s="150"/>
      <c r="L1057" s="152" t="s">
        <v>947</v>
      </c>
      <c r="M1057" s="152"/>
      <c r="N1057" s="152"/>
      <c r="O1057" s="152"/>
      <c r="P1057" s="152"/>
      <c r="Q1057" s="152"/>
      <c r="R1057" s="152"/>
      <c r="S1057" s="152"/>
      <c r="T1057" s="152"/>
      <c r="U1057" s="152"/>
      <c r="V1057" s="152"/>
      <c r="W1057" s="152"/>
      <c r="X1057" s="152"/>
      <c r="Y1057" s="152"/>
      <c r="Z1057" s="152"/>
      <c r="AA1057" s="152"/>
      <c r="AB1057" s="152"/>
      <c r="AC1057" s="152"/>
    </row>
    <row r="1058" spans="1:29" ht="13.2">
      <c r="A1058" s="152"/>
      <c r="B1058" s="89"/>
      <c r="C1058" s="153" t="str">
        <f t="shared" ca="1" si="14"/>
        <v>OK</v>
      </c>
      <c r="D1058" s="89" t="s">
        <v>934</v>
      </c>
      <c r="E1058" s="162">
        <v>94.18</v>
      </c>
      <c r="F1058" s="152">
        <v>25420</v>
      </c>
      <c r="G1058" s="169">
        <v>45931</v>
      </c>
      <c r="H1058" s="165">
        <v>45971</v>
      </c>
      <c r="I1058" s="152" t="s">
        <v>1051</v>
      </c>
      <c r="J1058" s="152" t="s">
        <v>1005</v>
      </c>
      <c r="K1058" s="150"/>
      <c r="L1058" s="152" t="s">
        <v>934</v>
      </c>
      <c r="M1058" s="152"/>
      <c r="N1058" s="152"/>
      <c r="O1058" s="152"/>
      <c r="P1058" s="152"/>
      <c r="Q1058" s="152"/>
      <c r="R1058" s="152"/>
      <c r="S1058" s="152"/>
      <c r="T1058" s="152"/>
      <c r="U1058" s="152"/>
      <c r="V1058" s="152"/>
      <c r="W1058" s="152"/>
      <c r="X1058" s="152"/>
      <c r="Y1058" s="152"/>
      <c r="Z1058" s="152"/>
      <c r="AA1058" s="152"/>
      <c r="AB1058" s="152"/>
      <c r="AC1058" s="152"/>
    </row>
    <row r="1059" spans="1:29" ht="13.2">
      <c r="A1059" s="152"/>
      <c r="B1059" s="89"/>
      <c r="C1059" s="153" t="str">
        <f t="shared" ca="1" si="14"/>
        <v>OK</v>
      </c>
      <c r="D1059" s="89" t="s">
        <v>522</v>
      </c>
      <c r="E1059" s="162">
        <v>94.18</v>
      </c>
      <c r="F1059" s="152">
        <v>25420</v>
      </c>
      <c r="G1059" s="169">
        <v>45931</v>
      </c>
      <c r="H1059" s="165">
        <v>45971</v>
      </c>
      <c r="I1059" s="152" t="s">
        <v>1051</v>
      </c>
      <c r="J1059" s="152" t="s">
        <v>1005</v>
      </c>
      <c r="K1059" s="150"/>
      <c r="L1059" s="152" t="s">
        <v>522</v>
      </c>
      <c r="M1059" s="152"/>
      <c r="N1059" s="152"/>
      <c r="O1059" s="152"/>
      <c r="P1059" s="152"/>
      <c r="Q1059" s="152"/>
      <c r="R1059" s="152"/>
      <c r="S1059" s="152"/>
      <c r="T1059" s="152"/>
      <c r="U1059" s="152"/>
      <c r="V1059" s="152"/>
      <c r="W1059" s="152"/>
      <c r="X1059" s="152"/>
      <c r="Y1059" s="152"/>
      <c r="Z1059" s="152"/>
      <c r="AA1059" s="152"/>
      <c r="AB1059" s="152"/>
      <c r="AC1059" s="152"/>
    </row>
    <row r="1060" spans="1:29" ht="13.2">
      <c r="A1060" s="152"/>
      <c r="B1060" s="89"/>
      <c r="C1060" s="153" t="str">
        <f t="shared" ca="1" si="14"/>
        <v>OK</v>
      </c>
      <c r="D1060" s="89" t="s">
        <v>1084</v>
      </c>
      <c r="E1060" s="162">
        <v>14.12</v>
      </c>
      <c r="F1060" s="152">
        <v>25420</v>
      </c>
      <c r="G1060" s="169">
        <v>45931</v>
      </c>
      <c r="H1060" s="165">
        <v>45971</v>
      </c>
      <c r="I1060" s="152" t="s">
        <v>1051</v>
      </c>
      <c r="J1060" s="152" t="s">
        <v>1005</v>
      </c>
      <c r="K1060" s="150"/>
      <c r="L1060" s="152" t="s">
        <v>1084</v>
      </c>
      <c r="M1060" s="152"/>
      <c r="N1060" s="152"/>
      <c r="O1060" s="152"/>
      <c r="P1060" s="152"/>
      <c r="Q1060" s="152"/>
      <c r="R1060" s="152"/>
      <c r="S1060" s="152"/>
      <c r="T1060" s="152"/>
      <c r="U1060" s="152"/>
      <c r="V1060" s="152"/>
      <c r="W1060" s="152"/>
      <c r="X1060" s="152"/>
      <c r="Y1060" s="152"/>
      <c r="Z1060" s="152"/>
      <c r="AA1060" s="152"/>
      <c r="AB1060" s="152"/>
      <c r="AC1060" s="152"/>
    </row>
    <row r="1061" spans="1:29" ht="13.2">
      <c r="A1061" s="152"/>
      <c r="B1061" s="89"/>
      <c r="C1061" s="153" t="str">
        <f t="shared" ca="1" si="14"/>
        <v>OK</v>
      </c>
      <c r="D1061" s="89" t="s">
        <v>1006</v>
      </c>
      <c r="E1061" s="162">
        <v>14.12</v>
      </c>
      <c r="F1061" s="152">
        <v>25420</v>
      </c>
      <c r="G1061" s="169">
        <v>45931</v>
      </c>
      <c r="H1061" s="165">
        <v>45971</v>
      </c>
      <c r="I1061" s="152" t="s">
        <v>1051</v>
      </c>
      <c r="J1061" s="152" t="s">
        <v>1005</v>
      </c>
      <c r="K1061" s="150"/>
      <c r="L1061" s="152" t="s">
        <v>1006</v>
      </c>
      <c r="M1061" s="152"/>
      <c r="N1061" s="152"/>
      <c r="O1061" s="152"/>
      <c r="P1061" s="152"/>
      <c r="Q1061" s="152"/>
      <c r="R1061" s="152"/>
      <c r="S1061" s="152"/>
      <c r="T1061" s="152"/>
      <c r="U1061" s="152"/>
      <c r="V1061" s="152"/>
      <c r="W1061" s="152"/>
      <c r="X1061" s="152"/>
      <c r="Y1061" s="152"/>
      <c r="Z1061" s="152"/>
      <c r="AA1061" s="152"/>
      <c r="AB1061" s="152"/>
      <c r="AC1061" s="152"/>
    </row>
    <row r="1062" spans="1:29" ht="13.2">
      <c r="A1062" s="152"/>
      <c r="B1062" s="89"/>
      <c r="C1062" s="153" t="str">
        <f t="shared" ca="1" si="14"/>
        <v>OK</v>
      </c>
      <c r="D1062" s="89" t="s">
        <v>727</v>
      </c>
      <c r="E1062" s="162">
        <v>14.12</v>
      </c>
      <c r="F1062" s="152">
        <v>25420</v>
      </c>
      <c r="G1062" s="169">
        <v>45931</v>
      </c>
      <c r="H1062" s="165">
        <v>45971</v>
      </c>
      <c r="I1062" s="152" t="s">
        <v>1051</v>
      </c>
      <c r="J1062" s="152" t="s">
        <v>1005</v>
      </c>
      <c r="K1062" s="150"/>
      <c r="L1062" s="152" t="s">
        <v>727</v>
      </c>
      <c r="M1062" s="152"/>
      <c r="N1062" s="152"/>
      <c r="O1062" s="152"/>
      <c r="P1062" s="152"/>
      <c r="Q1062" s="152"/>
      <c r="R1062" s="152"/>
      <c r="S1062" s="152"/>
      <c r="T1062" s="152"/>
      <c r="U1062" s="152"/>
      <c r="V1062" s="152"/>
      <c r="W1062" s="152"/>
      <c r="X1062" s="152"/>
      <c r="Y1062" s="152"/>
      <c r="Z1062" s="152"/>
      <c r="AA1062" s="152"/>
      <c r="AB1062" s="152"/>
      <c r="AC1062" s="152"/>
    </row>
    <row r="1063" spans="1:29" ht="13.2">
      <c r="A1063" s="152"/>
      <c r="B1063" s="89"/>
      <c r="C1063" s="153" t="str">
        <f t="shared" ca="1" si="14"/>
        <v>OK</v>
      </c>
      <c r="D1063" s="89" t="s">
        <v>928</v>
      </c>
      <c r="E1063" s="162">
        <v>14.12</v>
      </c>
      <c r="F1063" s="152">
        <v>25420</v>
      </c>
      <c r="G1063" s="169">
        <v>45931</v>
      </c>
      <c r="H1063" s="165">
        <v>45971</v>
      </c>
      <c r="I1063" s="152" t="s">
        <v>1051</v>
      </c>
      <c r="J1063" s="152" t="s">
        <v>1005</v>
      </c>
      <c r="K1063" s="150"/>
      <c r="L1063" s="152" t="s">
        <v>928</v>
      </c>
      <c r="M1063" s="152"/>
      <c r="N1063" s="152"/>
      <c r="O1063" s="152"/>
      <c r="P1063" s="152"/>
      <c r="Q1063" s="152"/>
      <c r="R1063" s="152"/>
      <c r="S1063" s="152"/>
      <c r="T1063" s="152"/>
      <c r="U1063" s="152"/>
      <c r="V1063" s="152"/>
      <c r="W1063" s="152"/>
      <c r="X1063" s="152"/>
      <c r="Y1063" s="152"/>
      <c r="Z1063" s="152"/>
      <c r="AA1063" s="152"/>
      <c r="AB1063" s="152"/>
      <c r="AC1063" s="152"/>
    </row>
    <row r="1064" spans="1:29" ht="13.2">
      <c r="A1064" s="152"/>
      <c r="B1064" s="89"/>
      <c r="C1064" s="153" t="str">
        <f t="shared" ca="1" si="14"/>
        <v>OK</v>
      </c>
      <c r="D1064" s="89" t="s">
        <v>958</v>
      </c>
      <c r="E1064" s="162">
        <v>14.12</v>
      </c>
      <c r="F1064" s="152">
        <v>25420</v>
      </c>
      <c r="G1064" s="169">
        <v>45931</v>
      </c>
      <c r="H1064" s="165">
        <v>45971</v>
      </c>
      <c r="I1064" s="152" t="s">
        <v>1051</v>
      </c>
      <c r="J1064" s="152" t="s">
        <v>1005</v>
      </c>
      <c r="K1064" s="150"/>
      <c r="L1064" s="152" t="s">
        <v>958</v>
      </c>
      <c r="M1064" s="152"/>
      <c r="N1064" s="152"/>
      <c r="O1064" s="152"/>
      <c r="P1064" s="152"/>
      <c r="Q1064" s="152"/>
      <c r="R1064" s="152"/>
      <c r="S1064" s="152"/>
      <c r="T1064" s="152"/>
      <c r="U1064" s="152"/>
      <c r="V1064" s="152"/>
      <c r="W1064" s="152"/>
      <c r="X1064" s="152"/>
      <c r="Y1064" s="152"/>
      <c r="Z1064" s="152"/>
      <c r="AA1064" s="152"/>
      <c r="AB1064" s="152"/>
      <c r="AC1064" s="152"/>
    </row>
    <row r="1065" spans="1:29" ht="13.2">
      <c r="A1065" s="152"/>
      <c r="B1065" s="89"/>
      <c r="C1065" s="153" t="str">
        <f t="shared" ca="1" si="14"/>
        <v>OK</v>
      </c>
      <c r="D1065" s="89" t="s">
        <v>929</v>
      </c>
      <c r="E1065" s="162">
        <v>14.12</v>
      </c>
      <c r="F1065" s="152">
        <v>25420</v>
      </c>
      <c r="G1065" s="169">
        <v>45931</v>
      </c>
      <c r="H1065" s="165">
        <v>45971</v>
      </c>
      <c r="I1065" s="152" t="s">
        <v>1051</v>
      </c>
      <c r="J1065" s="152" t="s">
        <v>1005</v>
      </c>
      <c r="K1065" s="150"/>
      <c r="L1065" s="152" t="s">
        <v>929</v>
      </c>
      <c r="M1065" s="152"/>
      <c r="N1065" s="152"/>
      <c r="O1065" s="152"/>
      <c r="P1065" s="152"/>
      <c r="Q1065" s="152"/>
      <c r="R1065" s="152"/>
      <c r="S1065" s="152"/>
      <c r="T1065" s="152"/>
      <c r="U1065" s="152"/>
      <c r="V1065" s="152"/>
      <c r="W1065" s="152"/>
      <c r="X1065" s="152"/>
      <c r="Y1065" s="152"/>
      <c r="Z1065" s="152"/>
      <c r="AA1065" s="152"/>
      <c r="AB1065" s="152"/>
      <c r="AC1065" s="152"/>
    </row>
    <row r="1066" spans="1:29" ht="13.2">
      <c r="A1066" s="152"/>
      <c r="B1066" s="89"/>
      <c r="C1066" s="153" t="str">
        <f t="shared" ca="1" si="14"/>
        <v>OK</v>
      </c>
      <c r="D1066" s="89" t="s">
        <v>947</v>
      </c>
      <c r="E1066" s="162">
        <v>14.12</v>
      </c>
      <c r="F1066" s="152">
        <v>25420</v>
      </c>
      <c r="G1066" s="169">
        <v>45931</v>
      </c>
      <c r="H1066" s="165">
        <v>45971</v>
      </c>
      <c r="I1066" s="152" t="s">
        <v>1051</v>
      </c>
      <c r="J1066" s="152" t="s">
        <v>1005</v>
      </c>
      <c r="K1066" s="150"/>
      <c r="L1066" s="152" t="s">
        <v>947</v>
      </c>
      <c r="M1066" s="152"/>
      <c r="N1066" s="152"/>
      <c r="O1066" s="152"/>
      <c r="P1066" s="152"/>
      <c r="Q1066" s="152"/>
      <c r="R1066" s="152"/>
      <c r="S1066" s="152"/>
      <c r="T1066" s="152"/>
      <c r="U1066" s="152"/>
      <c r="V1066" s="152"/>
      <c r="W1066" s="152"/>
      <c r="X1066" s="152"/>
      <c r="Y1066" s="152"/>
      <c r="Z1066" s="152"/>
      <c r="AA1066" s="152"/>
      <c r="AB1066" s="152"/>
      <c r="AC1066" s="152"/>
    </row>
    <row r="1067" spans="1:29" ht="13.2">
      <c r="A1067" s="152"/>
      <c r="B1067" s="89"/>
      <c r="C1067" s="153" t="str">
        <f t="shared" ca="1" si="14"/>
        <v>OK</v>
      </c>
      <c r="D1067" s="89" t="s">
        <v>934</v>
      </c>
      <c r="E1067" s="162">
        <v>14.12</v>
      </c>
      <c r="F1067" s="152">
        <v>25420</v>
      </c>
      <c r="G1067" s="169">
        <v>45931</v>
      </c>
      <c r="H1067" s="165">
        <v>45971</v>
      </c>
      <c r="I1067" s="152" t="s">
        <v>1051</v>
      </c>
      <c r="J1067" s="152" t="s">
        <v>1005</v>
      </c>
      <c r="K1067" s="150"/>
      <c r="L1067" s="152" t="s">
        <v>934</v>
      </c>
      <c r="M1067" s="152"/>
      <c r="N1067" s="152"/>
      <c r="O1067" s="152"/>
      <c r="P1067" s="152"/>
      <c r="Q1067" s="152"/>
      <c r="R1067" s="152"/>
      <c r="S1067" s="152"/>
      <c r="T1067" s="152"/>
      <c r="U1067" s="152"/>
      <c r="V1067" s="152"/>
      <c r="W1067" s="152"/>
      <c r="X1067" s="152"/>
      <c r="Y1067" s="152"/>
      <c r="Z1067" s="152"/>
      <c r="AA1067" s="152"/>
      <c r="AB1067" s="152"/>
      <c r="AC1067" s="152"/>
    </row>
    <row r="1068" spans="1:29" ht="13.2">
      <c r="A1068" s="152"/>
      <c r="B1068" s="89"/>
      <c r="C1068" s="153" t="str">
        <f t="shared" ca="1" si="14"/>
        <v>OK</v>
      </c>
      <c r="D1068" s="89" t="s">
        <v>522</v>
      </c>
      <c r="E1068" s="162">
        <v>14.12</v>
      </c>
      <c r="F1068" s="152">
        <v>25420</v>
      </c>
      <c r="G1068" s="169">
        <v>45931</v>
      </c>
      <c r="H1068" s="165">
        <v>45971</v>
      </c>
      <c r="I1068" s="152" t="s">
        <v>1051</v>
      </c>
      <c r="J1068" s="152" t="s">
        <v>1005</v>
      </c>
      <c r="K1068" s="150"/>
      <c r="L1068" s="152" t="s">
        <v>522</v>
      </c>
      <c r="M1068" s="152"/>
      <c r="N1068" s="152"/>
      <c r="O1068" s="152"/>
      <c r="P1068" s="152"/>
      <c r="Q1068" s="152"/>
      <c r="R1068" s="152"/>
      <c r="S1068" s="152"/>
      <c r="T1068" s="152"/>
      <c r="U1068" s="152"/>
      <c r="V1068" s="152"/>
      <c r="W1068" s="152"/>
      <c r="X1068" s="152"/>
      <c r="Y1068" s="152"/>
      <c r="Z1068" s="152"/>
      <c r="AA1068" s="152"/>
      <c r="AB1068" s="152"/>
      <c r="AC1068" s="152"/>
    </row>
    <row r="1069" spans="1:29" ht="13.2">
      <c r="A1069" s="152"/>
      <c r="B1069" s="89"/>
      <c r="C1069" s="153" t="str">
        <f t="shared" ca="1" si="14"/>
        <v>OK</v>
      </c>
      <c r="D1069" s="89" t="s">
        <v>727</v>
      </c>
      <c r="E1069" s="162">
        <v>69.06</v>
      </c>
      <c r="F1069" s="152">
        <v>25420</v>
      </c>
      <c r="G1069" s="169">
        <v>45931</v>
      </c>
      <c r="H1069" s="165">
        <v>45971</v>
      </c>
      <c r="I1069" s="152" t="s">
        <v>1051</v>
      </c>
      <c r="J1069" s="152" t="s">
        <v>1005</v>
      </c>
      <c r="K1069" s="150"/>
      <c r="L1069" s="152" t="s">
        <v>727</v>
      </c>
      <c r="M1069" s="152"/>
      <c r="N1069" s="152"/>
      <c r="O1069" s="152"/>
      <c r="P1069" s="152"/>
      <c r="Q1069" s="152"/>
      <c r="R1069" s="152"/>
      <c r="S1069" s="152"/>
      <c r="T1069" s="152"/>
      <c r="U1069" s="152"/>
      <c r="V1069" s="152"/>
      <c r="W1069" s="152"/>
      <c r="X1069" s="152"/>
      <c r="Y1069" s="152"/>
      <c r="Z1069" s="152"/>
      <c r="AA1069" s="152"/>
      <c r="AB1069" s="152"/>
      <c r="AC1069" s="152"/>
    </row>
    <row r="1070" spans="1:29" ht="13.2">
      <c r="A1070" s="152"/>
      <c r="B1070" s="89"/>
      <c r="C1070" s="153" t="str">
        <f t="shared" ca="1" si="14"/>
        <v>OK</v>
      </c>
      <c r="D1070" s="89" t="s">
        <v>522</v>
      </c>
      <c r="E1070" s="162">
        <v>69.06</v>
      </c>
      <c r="F1070" s="152">
        <v>25420</v>
      </c>
      <c r="G1070" s="169">
        <v>45931</v>
      </c>
      <c r="H1070" s="165">
        <v>45971</v>
      </c>
      <c r="I1070" s="152" t="s">
        <v>1051</v>
      </c>
      <c r="J1070" s="152" t="s">
        <v>1005</v>
      </c>
      <c r="K1070" s="150"/>
      <c r="L1070" s="152" t="s">
        <v>522</v>
      </c>
      <c r="M1070" s="152"/>
      <c r="N1070" s="152"/>
      <c r="O1070" s="152"/>
      <c r="P1070" s="152"/>
      <c r="Q1070" s="152"/>
      <c r="R1070" s="152"/>
      <c r="S1070" s="152"/>
      <c r="T1070" s="152"/>
      <c r="U1070" s="152"/>
      <c r="V1070" s="152"/>
      <c r="W1070" s="152"/>
      <c r="X1070" s="152"/>
      <c r="Y1070" s="152"/>
      <c r="Z1070" s="152"/>
      <c r="AA1070" s="152"/>
      <c r="AB1070" s="152"/>
      <c r="AC1070" s="152"/>
    </row>
    <row r="1071" spans="1:29" ht="13.2">
      <c r="A1071" s="152"/>
      <c r="B1071" s="89"/>
      <c r="C1071" s="153" t="str">
        <f t="shared" ca="1" si="14"/>
        <v>OK</v>
      </c>
      <c r="D1071" s="89" t="s">
        <v>1084</v>
      </c>
      <c r="E1071" s="162">
        <v>18.84</v>
      </c>
      <c r="F1071" s="152">
        <v>25420</v>
      </c>
      <c r="G1071" s="169">
        <v>45931</v>
      </c>
      <c r="H1071" s="165">
        <v>45971</v>
      </c>
      <c r="I1071" s="152" t="s">
        <v>1051</v>
      </c>
      <c r="J1071" s="152" t="s">
        <v>1005</v>
      </c>
      <c r="K1071" s="150"/>
      <c r="L1071" s="152" t="s">
        <v>1084</v>
      </c>
      <c r="M1071" s="152"/>
      <c r="N1071" s="152"/>
      <c r="O1071" s="152"/>
      <c r="P1071" s="152"/>
      <c r="Q1071" s="152"/>
      <c r="R1071" s="152"/>
      <c r="S1071" s="152"/>
      <c r="T1071" s="152"/>
      <c r="U1071" s="152"/>
      <c r="V1071" s="152"/>
      <c r="W1071" s="152"/>
      <c r="X1071" s="152"/>
      <c r="Y1071" s="152"/>
      <c r="Z1071" s="152"/>
      <c r="AA1071" s="152"/>
      <c r="AB1071" s="152"/>
      <c r="AC1071" s="152"/>
    </row>
    <row r="1072" spans="1:29" ht="13.2">
      <c r="A1072" s="152"/>
      <c r="B1072" s="89"/>
      <c r="C1072" s="153" t="str">
        <f t="shared" ca="1" si="14"/>
        <v>OK</v>
      </c>
      <c r="D1072" s="89" t="s">
        <v>1006</v>
      </c>
      <c r="E1072" s="162">
        <v>18.84</v>
      </c>
      <c r="F1072" s="152">
        <v>25420</v>
      </c>
      <c r="G1072" s="169">
        <v>45931</v>
      </c>
      <c r="H1072" s="165">
        <v>45971</v>
      </c>
      <c r="I1072" s="152" t="s">
        <v>1051</v>
      </c>
      <c r="J1072" s="152" t="s">
        <v>1005</v>
      </c>
      <c r="K1072" s="150"/>
      <c r="L1072" s="152" t="s">
        <v>1006</v>
      </c>
      <c r="M1072" s="152"/>
      <c r="N1072" s="152"/>
      <c r="O1072" s="152"/>
      <c r="P1072" s="152"/>
      <c r="Q1072" s="152"/>
      <c r="R1072" s="152"/>
      <c r="S1072" s="152"/>
      <c r="T1072" s="152"/>
      <c r="U1072" s="152"/>
      <c r="V1072" s="152"/>
      <c r="W1072" s="152"/>
      <c r="X1072" s="152"/>
      <c r="Y1072" s="152"/>
      <c r="Z1072" s="152"/>
      <c r="AA1072" s="152"/>
      <c r="AB1072" s="152"/>
      <c r="AC1072" s="152"/>
    </row>
    <row r="1073" spans="1:29" ht="13.2">
      <c r="A1073" s="152"/>
      <c r="B1073" s="89"/>
      <c r="C1073" s="153" t="str">
        <f t="shared" ca="1" si="14"/>
        <v>OK</v>
      </c>
      <c r="D1073" s="89" t="s">
        <v>727</v>
      </c>
      <c r="E1073" s="162">
        <v>18.84</v>
      </c>
      <c r="F1073" s="152">
        <v>25420</v>
      </c>
      <c r="G1073" s="169">
        <v>45931</v>
      </c>
      <c r="H1073" s="165">
        <v>45971</v>
      </c>
      <c r="I1073" s="152" t="s">
        <v>1051</v>
      </c>
      <c r="J1073" s="152" t="s">
        <v>1005</v>
      </c>
      <c r="K1073" s="150"/>
      <c r="L1073" s="152" t="s">
        <v>727</v>
      </c>
      <c r="M1073" s="152"/>
      <c r="N1073" s="152"/>
      <c r="O1073" s="152"/>
      <c r="P1073" s="152"/>
      <c r="Q1073" s="152"/>
      <c r="R1073" s="152"/>
      <c r="S1073" s="152"/>
      <c r="T1073" s="152"/>
      <c r="U1073" s="152"/>
      <c r="V1073" s="152"/>
      <c r="W1073" s="152"/>
      <c r="X1073" s="152"/>
      <c r="Y1073" s="152"/>
      <c r="Z1073" s="152"/>
      <c r="AA1073" s="152"/>
      <c r="AB1073" s="152"/>
      <c r="AC1073" s="152"/>
    </row>
    <row r="1074" spans="1:29" ht="13.2">
      <c r="A1074" s="152"/>
      <c r="B1074" s="89"/>
      <c r="C1074" s="153" t="str">
        <f t="shared" ca="1" si="14"/>
        <v>OK</v>
      </c>
      <c r="D1074" s="89" t="s">
        <v>928</v>
      </c>
      <c r="E1074" s="162">
        <v>18.84</v>
      </c>
      <c r="F1074" s="152">
        <v>25420</v>
      </c>
      <c r="G1074" s="169">
        <v>45931</v>
      </c>
      <c r="H1074" s="165">
        <v>45971</v>
      </c>
      <c r="I1074" s="152" t="s">
        <v>1051</v>
      </c>
      <c r="J1074" s="152" t="s">
        <v>1005</v>
      </c>
      <c r="K1074" s="150"/>
      <c r="L1074" s="152" t="s">
        <v>928</v>
      </c>
      <c r="M1074" s="152"/>
      <c r="N1074" s="152"/>
      <c r="O1074" s="152"/>
      <c r="P1074" s="152"/>
      <c r="Q1074" s="152"/>
      <c r="R1074" s="152"/>
      <c r="S1074" s="152"/>
      <c r="T1074" s="152"/>
      <c r="U1074" s="152"/>
      <c r="V1074" s="152"/>
      <c r="W1074" s="152"/>
      <c r="X1074" s="152"/>
      <c r="Y1074" s="152"/>
      <c r="Z1074" s="152"/>
      <c r="AA1074" s="152"/>
      <c r="AB1074" s="152"/>
      <c r="AC1074" s="152"/>
    </row>
    <row r="1075" spans="1:29" ht="13.2">
      <c r="A1075" s="152"/>
      <c r="B1075" s="89"/>
      <c r="C1075" s="153" t="str">
        <f t="shared" ca="1" si="14"/>
        <v>OK</v>
      </c>
      <c r="D1075" s="89" t="s">
        <v>958</v>
      </c>
      <c r="E1075" s="162">
        <v>18.84</v>
      </c>
      <c r="F1075" s="152">
        <v>25420</v>
      </c>
      <c r="G1075" s="169">
        <v>45931</v>
      </c>
      <c r="H1075" s="165">
        <v>45971</v>
      </c>
      <c r="I1075" s="152" t="s">
        <v>1051</v>
      </c>
      <c r="J1075" s="152" t="s">
        <v>1005</v>
      </c>
      <c r="K1075" s="150"/>
      <c r="L1075" s="152" t="s">
        <v>958</v>
      </c>
      <c r="M1075" s="152"/>
      <c r="N1075" s="152"/>
      <c r="O1075" s="152"/>
      <c r="P1075" s="152"/>
      <c r="Q1075" s="152"/>
      <c r="R1075" s="152"/>
      <c r="S1075" s="152"/>
      <c r="T1075" s="152"/>
      <c r="U1075" s="152"/>
      <c r="V1075" s="152"/>
      <c r="W1075" s="152"/>
      <c r="X1075" s="152"/>
      <c r="Y1075" s="152"/>
      <c r="Z1075" s="152"/>
      <c r="AA1075" s="152"/>
      <c r="AB1075" s="152"/>
      <c r="AC1075" s="152"/>
    </row>
    <row r="1076" spans="1:29" ht="13.2">
      <c r="A1076" s="152"/>
      <c r="B1076" s="89"/>
      <c r="C1076" s="153" t="str">
        <f t="shared" ca="1" si="14"/>
        <v>OK</v>
      </c>
      <c r="D1076" s="89" t="s">
        <v>929</v>
      </c>
      <c r="E1076" s="162">
        <v>18.84</v>
      </c>
      <c r="F1076" s="152">
        <v>25420</v>
      </c>
      <c r="G1076" s="169">
        <v>45931</v>
      </c>
      <c r="H1076" s="165">
        <v>45971</v>
      </c>
      <c r="I1076" s="152" t="s">
        <v>1051</v>
      </c>
      <c r="J1076" s="152" t="s">
        <v>1005</v>
      </c>
      <c r="K1076" s="150"/>
      <c r="L1076" s="152" t="s">
        <v>929</v>
      </c>
      <c r="M1076" s="152"/>
      <c r="N1076" s="152"/>
      <c r="O1076" s="152"/>
      <c r="P1076" s="152"/>
      <c r="Q1076" s="152"/>
      <c r="R1076" s="152"/>
      <c r="S1076" s="152"/>
      <c r="T1076" s="152"/>
      <c r="U1076" s="152"/>
      <c r="V1076" s="152"/>
      <c r="W1076" s="152"/>
      <c r="X1076" s="152"/>
      <c r="Y1076" s="152"/>
      <c r="Z1076" s="152"/>
      <c r="AA1076" s="152"/>
      <c r="AB1076" s="152"/>
      <c r="AC1076" s="152"/>
    </row>
    <row r="1077" spans="1:29" ht="13.2">
      <c r="A1077" s="152"/>
      <c r="B1077" s="89"/>
      <c r="C1077" s="153" t="str">
        <f t="shared" ca="1" si="14"/>
        <v>OK</v>
      </c>
      <c r="D1077" s="89" t="s">
        <v>947</v>
      </c>
      <c r="E1077" s="162">
        <v>18.84</v>
      </c>
      <c r="F1077" s="152">
        <v>25420</v>
      </c>
      <c r="G1077" s="169">
        <v>45931</v>
      </c>
      <c r="H1077" s="165">
        <v>45971</v>
      </c>
      <c r="I1077" s="152" t="s">
        <v>1051</v>
      </c>
      <c r="J1077" s="152" t="s">
        <v>1005</v>
      </c>
      <c r="K1077" s="150"/>
      <c r="L1077" s="152" t="s">
        <v>947</v>
      </c>
      <c r="M1077" s="152"/>
      <c r="N1077" s="152"/>
      <c r="O1077" s="152"/>
      <c r="P1077" s="152"/>
      <c r="Q1077" s="152"/>
      <c r="R1077" s="152"/>
      <c r="S1077" s="152"/>
      <c r="T1077" s="152"/>
      <c r="U1077" s="152"/>
      <c r="V1077" s="152"/>
      <c r="W1077" s="152"/>
      <c r="X1077" s="152"/>
      <c r="Y1077" s="152"/>
      <c r="Z1077" s="152"/>
      <c r="AA1077" s="152"/>
      <c r="AB1077" s="152"/>
      <c r="AC1077" s="152"/>
    </row>
    <row r="1078" spans="1:29" ht="13.2">
      <c r="A1078" s="152"/>
      <c r="B1078" s="89"/>
      <c r="C1078" s="153" t="str">
        <f t="shared" ca="1" si="14"/>
        <v>OK</v>
      </c>
      <c r="D1078" s="89" t="s">
        <v>934</v>
      </c>
      <c r="E1078" s="162">
        <v>18.84</v>
      </c>
      <c r="F1078" s="152">
        <v>25420</v>
      </c>
      <c r="G1078" s="169">
        <v>45931</v>
      </c>
      <c r="H1078" s="165">
        <v>45971</v>
      </c>
      <c r="I1078" s="152" t="s">
        <v>1051</v>
      </c>
      <c r="J1078" s="152" t="s">
        <v>1005</v>
      </c>
      <c r="K1078" s="150"/>
      <c r="L1078" s="152" t="s">
        <v>934</v>
      </c>
      <c r="M1078" s="152"/>
      <c r="N1078" s="152"/>
      <c r="O1078" s="152"/>
      <c r="P1078" s="152"/>
      <c r="Q1078" s="152"/>
      <c r="R1078" s="152"/>
      <c r="S1078" s="152"/>
      <c r="T1078" s="152"/>
      <c r="U1078" s="152"/>
      <c r="V1078" s="152"/>
      <c r="W1078" s="152"/>
      <c r="X1078" s="152"/>
      <c r="Y1078" s="152"/>
      <c r="Z1078" s="152"/>
      <c r="AA1078" s="152"/>
      <c r="AB1078" s="152"/>
      <c r="AC1078" s="152"/>
    </row>
    <row r="1079" spans="1:29" ht="13.2">
      <c r="A1079" s="152"/>
      <c r="B1079" s="89"/>
      <c r="C1079" s="153" t="str">
        <f t="shared" ca="1" si="14"/>
        <v>OK</v>
      </c>
      <c r="D1079" s="89" t="s">
        <v>522</v>
      </c>
      <c r="E1079" s="162">
        <v>18.84</v>
      </c>
      <c r="F1079" s="152">
        <v>25420</v>
      </c>
      <c r="G1079" s="169">
        <v>45931</v>
      </c>
      <c r="H1079" s="165">
        <v>45971</v>
      </c>
      <c r="I1079" s="152" t="s">
        <v>1051</v>
      </c>
      <c r="J1079" s="152" t="s">
        <v>1005</v>
      </c>
      <c r="K1079" s="150"/>
      <c r="L1079" s="152" t="s">
        <v>522</v>
      </c>
      <c r="M1079" s="152"/>
      <c r="N1079" s="152"/>
      <c r="O1079" s="152"/>
      <c r="P1079" s="152"/>
      <c r="Q1079" s="152"/>
      <c r="R1079" s="152"/>
      <c r="S1079" s="152"/>
      <c r="T1079" s="152"/>
      <c r="U1079" s="152"/>
      <c r="V1079" s="152"/>
      <c r="W1079" s="152"/>
      <c r="X1079" s="152"/>
      <c r="Y1079" s="152"/>
      <c r="Z1079" s="152"/>
      <c r="AA1079" s="152"/>
      <c r="AB1079" s="152"/>
      <c r="AC1079" s="152"/>
    </row>
    <row r="1080" spans="1:29" ht="13.2">
      <c r="A1080" s="152"/>
      <c r="B1080" s="89"/>
      <c r="C1080" s="153" t="str">
        <f t="shared" ca="1" si="14"/>
        <v>OK</v>
      </c>
      <c r="D1080" s="89" t="s">
        <v>1084</v>
      </c>
      <c r="E1080" s="162">
        <v>58.87</v>
      </c>
      <c r="F1080" s="152">
        <v>25420</v>
      </c>
      <c r="G1080" s="169">
        <v>45931</v>
      </c>
      <c r="H1080" s="165">
        <v>45971</v>
      </c>
      <c r="I1080" s="152" t="s">
        <v>1051</v>
      </c>
      <c r="J1080" s="152" t="s">
        <v>1005</v>
      </c>
      <c r="K1080" s="150"/>
      <c r="L1080" s="152" t="s">
        <v>1084</v>
      </c>
      <c r="M1080" s="152"/>
      <c r="N1080" s="152"/>
      <c r="O1080" s="152"/>
      <c r="P1080" s="152"/>
      <c r="Q1080" s="152"/>
      <c r="R1080" s="152"/>
      <c r="S1080" s="152"/>
      <c r="T1080" s="152"/>
      <c r="U1080" s="152"/>
      <c r="V1080" s="152"/>
      <c r="W1080" s="152"/>
      <c r="X1080" s="152"/>
      <c r="Y1080" s="152"/>
      <c r="Z1080" s="152"/>
      <c r="AA1080" s="152"/>
      <c r="AB1080" s="152"/>
      <c r="AC1080" s="152"/>
    </row>
    <row r="1081" spans="1:29" ht="13.2">
      <c r="A1081" s="152"/>
      <c r="B1081" s="89"/>
      <c r="C1081" s="153" t="str">
        <f t="shared" ca="1" si="14"/>
        <v>OK</v>
      </c>
      <c r="D1081" s="89" t="s">
        <v>1006</v>
      </c>
      <c r="E1081" s="162">
        <v>58.87</v>
      </c>
      <c r="F1081" s="152">
        <v>25420</v>
      </c>
      <c r="G1081" s="169">
        <v>45931</v>
      </c>
      <c r="H1081" s="165">
        <v>45971</v>
      </c>
      <c r="I1081" s="152" t="s">
        <v>1051</v>
      </c>
      <c r="J1081" s="152" t="s">
        <v>1005</v>
      </c>
      <c r="K1081" s="150"/>
      <c r="L1081" s="152" t="s">
        <v>1006</v>
      </c>
      <c r="M1081" s="152"/>
      <c r="N1081" s="152"/>
      <c r="O1081" s="152"/>
      <c r="P1081" s="152"/>
      <c r="Q1081" s="152"/>
      <c r="R1081" s="152"/>
      <c r="S1081" s="152"/>
      <c r="T1081" s="152"/>
      <c r="U1081" s="152"/>
      <c r="V1081" s="152"/>
      <c r="W1081" s="152"/>
      <c r="X1081" s="152"/>
      <c r="Y1081" s="152"/>
      <c r="Z1081" s="152"/>
      <c r="AA1081" s="152"/>
      <c r="AB1081" s="152"/>
      <c r="AC1081" s="152"/>
    </row>
    <row r="1082" spans="1:29" ht="13.2">
      <c r="A1082" s="152"/>
      <c r="B1082" s="89"/>
      <c r="C1082" s="153" t="str">
        <f t="shared" ca="1" si="14"/>
        <v>OK</v>
      </c>
      <c r="D1082" s="89" t="s">
        <v>727</v>
      </c>
      <c r="E1082" s="162">
        <v>58.87</v>
      </c>
      <c r="F1082" s="152">
        <v>25420</v>
      </c>
      <c r="G1082" s="169">
        <v>45931</v>
      </c>
      <c r="H1082" s="165">
        <v>45971</v>
      </c>
      <c r="I1082" s="152" t="s">
        <v>1051</v>
      </c>
      <c r="J1082" s="152" t="s">
        <v>1005</v>
      </c>
      <c r="K1082" s="150"/>
      <c r="L1082" s="152" t="s">
        <v>727</v>
      </c>
      <c r="M1082" s="152"/>
      <c r="N1082" s="152"/>
      <c r="O1082" s="152"/>
      <c r="P1082" s="152"/>
      <c r="Q1082" s="152"/>
      <c r="R1082" s="152"/>
      <c r="S1082" s="152"/>
      <c r="T1082" s="152"/>
      <c r="U1082" s="152"/>
      <c r="V1082" s="152"/>
      <c r="W1082" s="152"/>
      <c r="X1082" s="152"/>
      <c r="Y1082" s="152"/>
      <c r="Z1082" s="152"/>
      <c r="AA1082" s="152"/>
      <c r="AB1082" s="152"/>
      <c r="AC1082" s="152"/>
    </row>
    <row r="1083" spans="1:29" ht="13.2">
      <c r="A1083" s="152"/>
      <c r="B1083" s="89"/>
      <c r="C1083" s="153" t="str">
        <f t="shared" ca="1" si="14"/>
        <v>OK</v>
      </c>
      <c r="D1083" s="89" t="s">
        <v>928</v>
      </c>
      <c r="E1083" s="162">
        <v>58.87</v>
      </c>
      <c r="F1083" s="152">
        <v>25420</v>
      </c>
      <c r="G1083" s="169">
        <v>45931</v>
      </c>
      <c r="H1083" s="165">
        <v>45971</v>
      </c>
      <c r="I1083" s="152" t="s">
        <v>1051</v>
      </c>
      <c r="J1083" s="152" t="s">
        <v>1005</v>
      </c>
      <c r="K1083" s="150"/>
      <c r="L1083" s="152" t="s">
        <v>928</v>
      </c>
      <c r="M1083" s="152"/>
      <c r="N1083" s="152"/>
      <c r="O1083" s="152"/>
      <c r="P1083" s="152"/>
      <c r="Q1083" s="152"/>
      <c r="R1083" s="152"/>
      <c r="S1083" s="152"/>
      <c r="T1083" s="152"/>
      <c r="U1083" s="152"/>
      <c r="V1083" s="152"/>
      <c r="W1083" s="152"/>
      <c r="X1083" s="152"/>
      <c r="Y1083" s="152"/>
      <c r="Z1083" s="152"/>
      <c r="AA1083" s="152"/>
      <c r="AB1083" s="152"/>
      <c r="AC1083" s="152"/>
    </row>
    <row r="1084" spans="1:29" ht="13.2">
      <c r="A1084" s="152"/>
      <c r="B1084" s="89"/>
      <c r="C1084" s="153" t="str">
        <f t="shared" ca="1" si="14"/>
        <v>OK</v>
      </c>
      <c r="D1084" s="89" t="s">
        <v>958</v>
      </c>
      <c r="E1084" s="162">
        <v>58.87</v>
      </c>
      <c r="F1084" s="152">
        <v>25420</v>
      </c>
      <c r="G1084" s="169">
        <v>45931</v>
      </c>
      <c r="H1084" s="165">
        <v>45971</v>
      </c>
      <c r="I1084" s="152" t="s">
        <v>1051</v>
      </c>
      <c r="J1084" s="152" t="s">
        <v>1005</v>
      </c>
      <c r="K1084" s="150"/>
      <c r="L1084" s="152" t="s">
        <v>958</v>
      </c>
      <c r="M1084" s="152"/>
      <c r="N1084" s="152"/>
      <c r="O1084" s="152"/>
      <c r="P1084" s="152"/>
      <c r="Q1084" s="152"/>
      <c r="R1084" s="152"/>
      <c r="S1084" s="152"/>
      <c r="T1084" s="152"/>
      <c r="U1084" s="152"/>
      <c r="V1084" s="152"/>
      <c r="W1084" s="152"/>
      <c r="X1084" s="152"/>
      <c r="Y1084" s="152"/>
      <c r="Z1084" s="152"/>
      <c r="AA1084" s="152"/>
      <c r="AB1084" s="152"/>
      <c r="AC1084" s="152"/>
    </row>
    <row r="1085" spans="1:29" ht="13.2">
      <c r="A1085" s="152"/>
      <c r="B1085" s="89"/>
      <c r="C1085" s="153" t="str">
        <f t="shared" ca="1" si="14"/>
        <v>OK</v>
      </c>
      <c r="D1085" s="89" t="s">
        <v>929</v>
      </c>
      <c r="E1085" s="162">
        <v>58.87</v>
      </c>
      <c r="F1085" s="152">
        <v>25420</v>
      </c>
      <c r="G1085" s="169">
        <v>45931</v>
      </c>
      <c r="H1085" s="165">
        <v>45971</v>
      </c>
      <c r="I1085" s="152" t="s">
        <v>1051</v>
      </c>
      <c r="J1085" s="152" t="s">
        <v>1005</v>
      </c>
      <c r="K1085" s="150"/>
      <c r="L1085" s="152" t="s">
        <v>929</v>
      </c>
      <c r="M1085" s="152"/>
      <c r="N1085" s="152"/>
      <c r="O1085" s="152"/>
      <c r="P1085" s="152"/>
      <c r="Q1085" s="152"/>
      <c r="R1085" s="152"/>
      <c r="S1085" s="152"/>
      <c r="T1085" s="152"/>
      <c r="U1085" s="152"/>
      <c r="V1085" s="152"/>
      <c r="W1085" s="152"/>
      <c r="X1085" s="152"/>
      <c r="Y1085" s="152"/>
      <c r="Z1085" s="152"/>
      <c r="AA1085" s="152"/>
      <c r="AB1085" s="152"/>
      <c r="AC1085" s="152"/>
    </row>
    <row r="1086" spans="1:29" ht="13.2">
      <c r="A1086" s="152"/>
      <c r="B1086" s="89"/>
      <c r="C1086" s="153" t="str">
        <f t="shared" ca="1" si="14"/>
        <v>OK</v>
      </c>
      <c r="D1086" s="89" t="s">
        <v>947</v>
      </c>
      <c r="E1086" s="162">
        <v>58.87</v>
      </c>
      <c r="F1086" s="152">
        <v>25420</v>
      </c>
      <c r="G1086" s="169">
        <v>45931</v>
      </c>
      <c r="H1086" s="165">
        <v>45971</v>
      </c>
      <c r="I1086" s="152" t="s">
        <v>1051</v>
      </c>
      <c r="J1086" s="152" t="s">
        <v>1005</v>
      </c>
      <c r="K1086" s="150"/>
      <c r="L1086" s="152" t="s">
        <v>947</v>
      </c>
      <c r="M1086" s="152"/>
      <c r="N1086" s="152"/>
      <c r="O1086" s="152"/>
      <c r="P1086" s="152"/>
      <c r="Q1086" s="152"/>
      <c r="R1086" s="152"/>
      <c r="S1086" s="152"/>
      <c r="T1086" s="152"/>
      <c r="U1086" s="152"/>
      <c r="V1086" s="152"/>
      <c r="W1086" s="152"/>
      <c r="X1086" s="152"/>
      <c r="Y1086" s="152"/>
      <c r="Z1086" s="152"/>
      <c r="AA1086" s="152"/>
      <c r="AB1086" s="152"/>
      <c r="AC1086" s="152"/>
    </row>
    <row r="1087" spans="1:29" ht="13.2">
      <c r="A1087" s="152"/>
      <c r="B1087" s="89"/>
      <c r="C1087" s="153" t="str">
        <f t="shared" ca="1" si="14"/>
        <v>OK</v>
      </c>
      <c r="D1087" s="89" t="s">
        <v>934</v>
      </c>
      <c r="E1087" s="162">
        <v>58.87</v>
      </c>
      <c r="F1087" s="152">
        <v>25420</v>
      </c>
      <c r="G1087" s="169">
        <v>45931</v>
      </c>
      <c r="H1087" s="165">
        <v>45971</v>
      </c>
      <c r="I1087" s="152" t="s">
        <v>1051</v>
      </c>
      <c r="J1087" s="152" t="s">
        <v>1005</v>
      </c>
      <c r="K1087" s="150"/>
      <c r="L1087" s="152" t="s">
        <v>934</v>
      </c>
      <c r="M1087" s="152"/>
      <c r="N1087" s="152"/>
      <c r="O1087" s="152"/>
      <c r="P1087" s="152"/>
      <c r="Q1087" s="152"/>
      <c r="R1087" s="152"/>
      <c r="S1087" s="152"/>
      <c r="T1087" s="152"/>
      <c r="U1087" s="152"/>
      <c r="V1087" s="152"/>
      <c r="W1087" s="152"/>
      <c r="X1087" s="152"/>
      <c r="Y1087" s="152"/>
      <c r="Z1087" s="152"/>
      <c r="AA1087" s="152"/>
      <c r="AB1087" s="152"/>
      <c r="AC1087" s="152"/>
    </row>
    <row r="1088" spans="1:29" ht="13.2">
      <c r="A1088" s="152"/>
      <c r="B1088" s="89"/>
      <c r="C1088" s="153" t="str">
        <f t="shared" ca="1" si="14"/>
        <v>OK</v>
      </c>
      <c r="D1088" s="89" t="s">
        <v>522</v>
      </c>
      <c r="E1088" s="162">
        <v>58.87</v>
      </c>
      <c r="F1088" s="152">
        <v>25420</v>
      </c>
      <c r="G1088" s="169">
        <v>45931</v>
      </c>
      <c r="H1088" s="165">
        <v>45971</v>
      </c>
      <c r="I1088" s="152" t="s">
        <v>1051</v>
      </c>
      <c r="J1088" s="152" t="s">
        <v>1005</v>
      </c>
      <c r="K1088" s="150"/>
      <c r="L1088" s="152" t="s">
        <v>522</v>
      </c>
      <c r="M1088" s="152"/>
      <c r="N1088" s="152"/>
      <c r="O1088" s="152"/>
      <c r="P1088" s="152"/>
      <c r="Q1088" s="152"/>
      <c r="R1088" s="152"/>
      <c r="S1088" s="152"/>
      <c r="T1088" s="152"/>
      <c r="U1088" s="152"/>
      <c r="V1088" s="152"/>
      <c r="W1088" s="152"/>
      <c r="X1088" s="152"/>
      <c r="Y1088" s="152"/>
      <c r="Z1088" s="152"/>
      <c r="AA1088" s="152"/>
      <c r="AB1088" s="152"/>
      <c r="AC1088" s="152"/>
    </row>
    <row r="1089" spans="1:29" ht="13.2">
      <c r="A1089" s="152"/>
      <c r="B1089" s="89"/>
      <c r="C1089" s="153" t="str">
        <f t="shared" ca="1" si="14"/>
        <v>OK</v>
      </c>
      <c r="D1089" s="89" t="s">
        <v>1006</v>
      </c>
      <c r="E1089" s="162">
        <v>14.12</v>
      </c>
      <c r="F1089" s="152">
        <v>25420</v>
      </c>
      <c r="G1089" s="169">
        <v>45931</v>
      </c>
      <c r="H1089" s="165">
        <v>45971</v>
      </c>
      <c r="I1089" s="152" t="s">
        <v>1051</v>
      </c>
      <c r="J1089" s="152" t="s">
        <v>1005</v>
      </c>
      <c r="K1089" s="150"/>
      <c r="L1089" s="152" t="s">
        <v>1006</v>
      </c>
      <c r="M1089" s="152"/>
      <c r="N1089" s="152"/>
      <c r="O1089" s="152"/>
      <c r="P1089" s="152"/>
      <c r="Q1089" s="152"/>
      <c r="R1089" s="152"/>
      <c r="S1089" s="152"/>
      <c r="T1089" s="152"/>
      <c r="U1089" s="152"/>
      <c r="V1089" s="152"/>
      <c r="W1089" s="152"/>
      <c r="X1089" s="152"/>
      <c r="Y1089" s="152"/>
      <c r="Z1089" s="152"/>
      <c r="AA1089" s="152"/>
      <c r="AB1089" s="152"/>
      <c r="AC1089" s="152"/>
    </row>
    <row r="1090" spans="1:29" ht="13.2">
      <c r="A1090" s="152"/>
      <c r="B1090" s="89"/>
      <c r="C1090" s="153" t="str">
        <f t="shared" ca="1" si="14"/>
        <v>OK</v>
      </c>
      <c r="D1090" s="89" t="s">
        <v>928</v>
      </c>
      <c r="E1090" s="162">
        <v>14.12</v>
      </c>
      <c r="F1090" s="152">
        <v>25420</v>
      </c>
      <c r="G1090" s="169">
        <v>45931</v>
      </c>
      <c r="H1090" s="165">
        <v>45971</v>
      </c>
      <c r="I1090" s="152" t="s">
        <v>1051</v>
      </c>
      <c r="J1090" s="152" t="s">
        <v>1005</v>
      </c>
      <c r="K1090" s="150"/>
      <c r="L1090" s="152" t="s">
        <v>928</v>
      </c>
      <c r="M1090" s="152"/>
      <c r="N1090" s="152"/>
      <c r="O1090" s="152"/>
      <c r="P1090" s="152"/>
      <c r="Q1090" s="152"/>
      <c r="R1090" s="152"/>
      <c r="S1090" s="152"/>
      <c r="T1090" s="152"/>
      <c r="U1090" s="152"/>
      <c r="V1090" s="152"/>
      <c r="W1090" s="152"/>
      <c r="X1090" s="152"/>
      <c r="Y1090" s="152"/>
      <c r="Z1090" s="152"/>
      <c r="AA1090" s="152"/>
      <c r="AB1090" s="152"/>
      <c r="AC1090" s="152"/>
    </row>
    <row r="1091" spans="1:29" ht="13.2">
      <c r="A1091" s="152"/>
      <c r="B1091" s="89"/>
      <c r="C1091" s="153" t="str">
        <f t="shared" ca="1" si="14"/>
        <v>OK</v>
      </c>
      <c r="D1091" s="94" t="s">
        <v>302</v>
      </c>
      <c r="E1091" s="162">
        <v>14.12</v>
      </c>
      <c r="F1091" s="152">
        <v>25420</v>
      </c>
      <c r="G1091" s="169">
        <v>45931</v>
      </c>
      <c r="H1091" s="165">
        <v>45971</v>
      </c>
      <c r="I1091" s="152" t="s">
        <v>1051</v>
      </c>
      <c r="J1091" s="152" t="s">
        <v>1005</v>
      </c>
      <c r="K1091" s="150"/>
      <c r="L1091" s="152" t="s">
        <v>1071</v>
      </c>
      <c r="M1091" s="152"/>
      <c r="N1091" s="152"/>
      <c r="O1091" s="152"/>
      <c r="P1091" s="152"/>
      <c r="Q1091" s="152"/>
      <c r="R1091" s="152"/>
      <c r="S1091" s="152"/>
      <c r="T1091" s="152"/>
      <c r="U1091" s="152"/>
      <c r="V1091" s="152"/>
      <c r="W1091" s="152"/>
      <c r="X1091" s="152"/>
      <c r="Y1091" s="152"/>
      <c r="Z1091" s="152"/>
      <c r="AA1091" s="152"/>
      <c r="AB1091" s="152"/>
      <c r="AC1091" s="152"/>
    </row>
    <row r="1092" spans="1:29" ht="13.2">
      <c r="A1092" s="152"/>
      <c r="B1092" s="89"/>
      <c r="C1092" s="153" t="str">
        <f t="shared" ca="1" si="14"/>
        <v>OK</v>
      </c>
      <c r="D1092" s="89" t="s">
        <v>934</v>
      </c>
      <c r="E1092" s="162">
        <v>14.12</v>
      </c>
      <c r="F1092" s="152">
        <v>25420</v>
      </c>
      <c r="G1092" s="169">
        <v>45931</v>
      </c>
      <c r="H1092" s="165">
        <v>45971</v>
      </c>
      <c r="I1092" s="152" t="s">
        <v>1051</v>
      </c>
      <c r="J1092" s="152" t="s">
        <v>1005</v>
      </c>
      <c r="K1092" s="150"/>
      <c r="L1092" s="152" t="s">
        <v>934</v>
      </c>
      <c r="M1092" s="152"/>
      <c r="N1092" s="152"/>
      <c r="O1092" s="152"/>
      <c r="P1092" s="152"/>
      <c r="Q1092" s="152"/>
      <c r="R1092" s="152"/>
      <c r="S1092" s="152"/>
      <c r="T1092" s="152"/>
      <c r="U1092" s="152"/>
      <c r="V1092" s="152"/>
      <c r="W1092" s="152"/>
      <c r="X1092" s="152"/>
      <c r="Y1092" s="152"/>
      <c r="Z1092" s="152"/>
      <c r="AA1092" s="152"/>
      <c r="AB1092" s="152"/>
      <c r="AC1092" s="152"/>
    </row>
    <row r="1093" spans="1:29" ht="13.2">
      <c r="A1093" s="152"/>
      <c r="B1093" s="89"/>
      <c r="C1093" s="153" t="str">
        <f t="shared" ca="1" si="14"/>
        <v>OK</v>
      </c>
      <c r="D1093" s="89" t="s">
        <v>1006</v>
      </c>
      <c r="E1093" s="162">
        <v>247.24</v>
      </c>
      <c r="F1093" s="152">
        <v>25420</v>
      </c>
      <c r="G1093" s="169">
        <v>45931</v>
      </c>
      <c r="H1093" s="165">
        <v>45971</v>
      </c>
      <c r="I1093" s="152" t="s">
        <v>1051</v>
      </c>
      <c r="J1093" s="152" t="s">
        <v>1005</v>
      </c>
      <c r="K1093" s="150"/>
      <c r="L1093" s="152" t="s">
        <v>1006</v>
      </c>
      <c r="M1093" s="152"/>
      <c r="N1093" s="152"/>
      <c r="O1093" s="152"/>
      <c r="P1093" s="152"/>
      <c r="Q1093" s="152"/>
      <c r="R1093" s="152"/>
      <c r="S1093" s="152"/>
      <c r="T1093" s="152"/>
      <c r="U1093" s="152"/>
      <c r="V1093" s="152"/>
      <c r="W1093" s="152"/>
      <c r="X1093" s="152"/>
      <c r="Y1093" s="152"/>
      <c r="Z1093" s="152"/>
      <c r="AA1093" s="152"/>
      <c r="AB1093" s="152"/>
      <c r="AC1093" s="152"/>
    </row>
    <row r="1094" spans="1:29" ht="13.2">
      <c r="A1094" s="152"/>
      <c r="B1094" s="89"/>
      <c r="C1094" s="153" t="str">
        <f t="shared" ca="1" si="14"/>
        <v>OK</v>
      </c>
      <c r="D1094" s="89" t="s">
        <v>928</v>
      </c>
      <c r="E1094" s="162">
        <v>247.24</v>
      </c>
      <c r="F1094" s="152">
        <v>25420</v>
      </c>
      <c r="G1094" s="169">
        <v>45931</v>
      </c>
      <c r="H1094" s="165">
        <v>45971</v>
      </c>
      <c r="I1094" s="152" t="s">
        <v>1051</v>
      </c>
      <c r="J1094" s="152" t="s">
        <v>1005</v>
      </c>
      <c r="K1094" s="150"/>
      <c r="L1094" s="152" t="s">
        <v>928</v>
      </c>
      <c r="M1094" s="152"/>
      <c r="N1094" s="152"/>
      <c r="O1094" s="152"/>
      <c r="P1094" s="152"/>
      <c r="Q1094" s="152"/>
      <c r="R1094" s="152"/>
      <c r="S1094" s="152"/>
      <c r="T1094" s="152"/>
      <c r="U1094" s="152"/>
      <c r="V1094" s="152"/>
      <c r="W1094" s="152"/>
      <c r="X1094" s="152"/>
      <c r="Y1094" s="152"/>
      <c r="Z1094" s="152"/>
      <c r="AA1094" s="152"/>
      <c r="AB1094" s="152"/>
      <c r="AC1094" s="152"/>
    </row>
    <row r="1095" spans="1:29" ht="13.2">
      <c r="A1095" s="152"/>
      <c r="B1095" s="89"/>
      <c r="C1095" s="153" t="str">
        <f t="shared" ca="1" si="14"/>
        <v>OK</v>
      </c>
      <c r="D1095" s="94" t="s">
        <v>302</v>
      </c>
      <c r="E1095" s="162">
        <v>247.24</v>
      </c>
      <c r="F1095" s="152">
        <v>25420</v>
      </c>
      <c r="G1095" s="169">
        <v>45931</v>
      </c>
      <c r="H1095" s="165">
        <v>45971</v>
      </c>
      <c r="I1095" s="152" t="s">
        <v>1051</v>
      </c>
      <c r="J1095" s="152" t="s">
        <v>1005</v>
      </c>
      <c r="K1095" s="150"/>
      <c r="L1095" s="152" t="s">
        <v>1071</v>
      </c>
      <c r="M1095" s="152"/>
      <c r="N1095" s="152"/>
      <c r="O1095" s="152"/>
      <c r="P1095" s="152"/>
      <c r="Q1095" s="152"/>
      <c r="R1095" s="152"/>
      <c r="S1095" s="152"/>
      <c r="T1095" s="152"/>
      <c r="U1095" s="152"/>
      <c r="V1095" s="152"/>
      <c r="W1095" s="152"/>
      <c r="X1095" s="152"/>
      <c r="Y1095" s="152"/>
      <c r="Z1095" s="152"/>
      <c r="AA1095" s="152"/>
      <c r="AB1095" s="152"/>
      <c r="AC1095" s="152"/>
    </row>
    <row r="1096" spans="1:29" ht="13.2">
      <c r="A1096" s="152"/>
      <c r="B1096" s="89"/>
      <c r="C1096" s="153" t="str">
        <f t="shared" ca="1" si="14"/>
        <v>OK</v>
      </c>
      <c r="D1096" s="89" t="s">
        <v>934</v>
      </c>
      <c r="E1096" s="162">
        <v>247.24</v>
      </c>
      <c r="F1096" s="152">
        <v>25420</v>
      </c>
      <c r="G1096" s="169">
        <v>45931</v>
      </c>
      <c r="H1096" s="165">
        <v>45971</v>
      </c>
      <c r="I1096" s="152" t="s">
        <v>1051</v>
      </c>
      <c r="J1096" s="152" t="s">
        <v>1005</v>
      </c>
      <c r="K1096" s="150"/>
      <c r="L1096" s="152" t="s">
        <v>934</v>
      </c>
      <c r="M1096" s="152"/>
      <c r="N1096" s="152"/>
      <c r="O1096" s="152"/>
      <c r="P1096" s="152"/>
      <c r="Q1096" s="152"/>
      <c r="R1096" s="152"/>
      <c r="S1096" s="152"/>
      <c r="T1096" s="152"/>
      <c r="U1096" s="152"/>
      <c r="V1096" s="152"/>
      <c r="W1096" s="152"/>
      <c r="X1096" s="152"/>
      <c r="Y1096" s="152"/>
      <c r="Z1096" s="152"/>
      <c r="AA1096" s="152"/>
      <c r="AB1096" s="152"/>
      <c r="AC1096" s="152"/>
    </row>
    <row r="1097" spans="1:29" ht="13.2">
      <c r="A1097" s="152"/>
      <c r="B1097" s="89"/>
      <c r="C1097" s="153" t="str">
        <f t="shared" ca="1" si="14"/>
        <v>OK</v>
      </c>
      <c r="D1097" s="89" t="s">
        <v>947</v>
      </c>
      <c r="E1097" s="162">
        <v>14.12</v>
      </c>
      <c r="F1097" s="152">
        <v>25420</v>
      </c>
      <c r="G1097" s="169">
        <v>45931</v>
      </c>
      <c r="H1097" s="165">
        <v>45971</v>
      </c>
      <c r="I1097" s="152" t="s">
        <v>1051</v>
      </c>
      <c r="J1097" s="152" t="s">
        <v>1005</v>
      </c>
      <c r="K1097" s="150"/>
      <c r="L1097" s="152" t="s">
        <v>947</v>
      </c>
      <c r="M1097" s="152"/>
      <c r="N1097" s="152"/>
      <c r="O1097" s="152"/>
      <c r="P1097" s="152"/>
      <c r="Q1097" s="152"/>
      <c r="R1097" s="152"/>
      <c r="S1097" s="152"/>
      <c r="T1097" s="152"/>
      <c r="U1097" s="152"/>
      <c r="V1097" s="152"/>
      <c r="W1097" s="152"/>
      <c r="X1097" s="152"/>
      <c r="Y1097" s="152"/>
      <c r="Z1097" s="152"/>
      <c r="AA1097" s="152"/>
      <c r="AB1097" s="152"/>
      <c r="AC1097" s="152"/>
    </row>
    <row r="1098" spans="1:29" ht="13.2">
      <c r="A1098" s="152"/>
      <c r="B1098" s="89"/>
      <c r="C1098" s="153" t="str">
        <f t="shared" ca="1" si="14"/>
        <v>OK</v>
      </c>
      <c r="D1098" s="89" t="s">
        <v>1084</v>
      </c>
      <c r="E1098" s="162">
        <v>59.66</v>
      </c>
      <c r="F1098" s="152">
        <v>25420</v>
      </c>
      <c r="G1098" s="169">
        <v>45931</v>
      </c>
      <c r="H1098" s="165">
        <v>45971</v>
      </c>
      <c r="I1098" s="152" t="s">
        <v>1051</v>
      </c>
      <c r="J1098" s="152" t="s">
        <v>1005</v>
      </c>
      <c r="K1098" s="150"/>
      <c r="L1098" s="152" t="s">
        <v>1084</v>
      </c>
      <c r="M1098" s="152"/>
      <c r="N1098" s="152"/>
      <c r="O1098" s="152"/>
      <c r="P1098" s="152"/>
      <c r="Q1098" s="152"/>
      <c r="R1098" s="152"/>
      <c r="S1098" s="152"/>
      <c r="T1098" s="152"/>
      <c r="U1098" s="152"/>
      <c r="V1098" s="152"/>
      <c r="W1098" s="152"/>
      <c r="X1098" s="152"/>
      <c r="Y1098" s="152"/>
      <c r="Z1098" s="152"/>
      <c r="AA1098" s="152"/>
      <c r="AB1098" s="152"/>
      <c r="AC1098" s="152"/>
    </row>
    <row r="1099" spans="1:29" ht="13.2">
      <c r="A1099" s="152"/>
      <c r="B1099" s="89"/>
      <c r="C1099" s="153" t="str">
        <f t="shared" ca="1" si="14"/>
        <v>OK</v>
      </c>
      <c r="D1099" s="89" t="s">
        <v>1006</v>
      </c>
      <c r="E1099" s="162">
        <v>59.66</v>
      </c>
      <c r="F1099" s="152">
        <v>25420</v>
      </c>
      <c r="G1099" s="169">
        <v>45931</v>
      </c>
      <c r="H1099" s="165">
        <v>45971</v>
      </c>
      <c r="I1099" s="152" t="s">
        <v>1051</v>
      </c>
      <c r="J1099" s="152" t="s">
        <v>1005</v>
      </c>
      <c r="K1099" s="150"/>
      <c r="L1099" s="152" t="s">
        <v>1006</v>
      </c>
      <c r="M1099" s="152"/>
      <c r="N1099" s="152"/>
      <c r="O1099" s="152"/>
      <c r="P1099" s="152"/>
      <c r="Q1099" s="152"/>
      <c r="R1099" s="152"/>
      <c r="S1099" s="152"/>
      <c r="T1099" s="152"/>
      <c r="U1099" s="152"/>
      <c r="V1099" s="152"/>
      <c r="W1099" s="152"/>
      <c r="X1099" s="152"/>
      <c r="Y1099" s="152"/>
      <c r="Z1099" s="152"/>
      <c r="AA1099" s="152"/>
      <c r="AB1099" s="152"/>
      <c r="AC1099" s="152"/>
    </row>
    <row r="1100" spans="1:29" ht="13.2">
      <c r="A1100" s="152"/>
      <c r="B1100" s="89"/>
      <c r="C1100" s="153" t="str">
        <f t="shared" ca="1" si="14"/>
        <v>OK</v>
      </c>
      <c r="D1100" s="89" t="s">
        <v>727</v>
      </c>
      <c r="E1100" s="162">
        <v>59.66</v>
      </c>
      <c r="F1100" s="152">
        <v>25420</v>
      </c>
      <c r="G1100" s="169">
        <v>45931</v>
      </c>
      <c r="H1100" s="165">
        <v>45971</v>
      </c>
      <c r="I1100" s="152" t="s">
        <v>1051</v>
      </c>
      <c r="J1100" s="152" t="s">
        <v>1005</v>
      </c>
      <c r="K1100" s="150"/>
      <c r="L1100" s="152" t="s">
        <v>727</v>
      </c>
      <c r="M1100" s="152"/>
      <c r="N1100" s="152"/>
      <c r="O1100" s="152"/>
      <c r="P1100" s="152"/>
      <c r="Q1100" s="152"/>
      <c r="R1100" s="152"/>
      <c r="S1100" s="152"/>
      <c r="T1100" s="152"/>
      <c r="U1100" s="152"/>
      <c r="V1100" s="152"/>
      <c r="W1100" s="152"/>
      <c r="X1100" s="152"/>
      <c r="Y1100" s="152"/>
      <c r="Z1100" s="152"/>
      <c r="AA1100" s="152"/>
      <c r="AB1100" s="152"/>
      <c r="AC1100" s="152"/>
    </row>
    <row r="1101" spans="1:29" ht="13.2">
      <c r="A1101" s="152"/>
      <c r="B1101" s="89"/>
      <c r="C1101" s="153" t="str">
        <f t="shared" ca="1" si="14"/>
        <v>OK</v>
      </c>
      <c r="D1101" s="89" t="s">
        <v>928</v>
      </c>
      <c r="E1101" s="162">
        <v>59.66</v>
      </c>
      <c r="F1101" s="152">
        <v>25420</v>
      </c>
      <c r="G1101" s="169">
        <v>45931</v>
      </c>
      <c r="H1101" s="165">
        <v>45971</v>
      </c>
      <c r="I1101" s="152" t="s">
        <v>1051</v>
      </c>
      <c r="J1101" s="152" t="s">
        <v>1005</v>
      </c>
      <c r="K1101" s="150"/>
      <c r="L1101" s="152" t="s">
        <v>928</v>
      </c>
      <c r="M1101" s="152"/>
      <c r="N1101" s="152"/>
      <c r="O1101" s="152"/>
      <c r="P1101" s="152"/>
      <c r="Q1101" s="152"/>
      <c r="R1101" s="152"/>
      <c r="S1101" s="152"/>
      <c r="T1101" s="152"/>
      <c r="U1101" s="152"/>
      <c r="V1101" s="152"/>
      <c r="W1101" s="152"/>
      <c r="X1101" s="152"/>
      <c r="Y1101" s="152"/>
      <c r="Z1101" s="152"/>
      <c r="AA1101" s="152"/>
      <c r="AB1101" s="152"/>
      <c r="AC1101" s="152"/>
    </row>
    <row r="1102" spans="1:29" ht="13.2">
      <c r="A1102" s="152"/>
      <c r="B1102" s="89"/>
      <c r="C1102" s="153" t="str">
        <f t="shared" ca="1" si="14"/>
        <v>OK</v>
      </c>
      <c r="D1102" s="89" t="s">
        <v>958</v>
      </c>
      <c r="E1102" s="162">
        <v>59.66</v>
      </c>
      <c r="F1102" s="152">
        <v>25420</v>
      </c>
      <c r="G1102" s="169">
        <v>45931</v>
      </c>
      <c r="H1102" s="165">
        <v>45971</v>
      </c>
      <c r="I1102" s="152" t="s">
        <v>1051</v>
      </c>
      <c r="J1102" s="152" t="s">
        <v>1005</v>
      </c>
      <c r="K1102" s="150"/>
      <c r="L1102" s="152" t="s">
        <v>958</v>
      </c>
      <c r="M1102" s="152"/>
      <c r="N1102" s="152"/>
      <c r="O1102" s="152"/>
      <c r="P1102" s="152"/>
      <c r="Q1102" s="152"/>
      <c r="R1102" s="152"/>
      <c r="S1102" s="152"/>
      <c r="T1102" s="152"/>
      <c r="U1102" s="152"/>
      <c r="V1102" s="152"/>
      <c r="W1102" s="152"/>
      <c r="X1102" s="152"/>
      <c r="Y1102" s="152"/>
      <c r="Z1102" s="152"/>
      <c r="AA1102" s="152"/>
      <c r="AB1102" s="152"/>
      <c r="AC1102" s="152"/>
    </row>
    <row r="1103" spans="1:29" ht="13.2">
      <c r="A1103" s="152"/>
      <c r="B1103" s="89"/>
      <c r="C1103" s="153" t="str">
        <f t="shared" ca="1" si="14"/>
        <v>OK</v>
      </c>
      <c r="D1103" s="89" t="s">
        <v>929</v>
      </c>
      <c r="E1103" s="162">
        <v>59.66</v>
      </c>
      <c r="F1103" s="152">
        <v>25420</v>
      </c>
      <c r="G1103" s="169">
        <v>45931</v>
      </c>
      <c r="H1103" s="165">
        <v>45971</v>
      </c>
      <c r="I1103" s="152" t="s">
        <v>1051</v>
      </c>
      <c r="J1103" s="152" t="s">
        <v>1005</v>
      </c>
      <c r="K1103" s="150"/>
      <c r="L1103" s="152" t="s">
        <v>929</v>
      </c>
      <c r="M1103" s="152"/>
      <c r="N1103" s="152"/>
      <c r="O1103" s="152"/>
      <c r="P1103" s="152"/>
      <c r="Q1103" s="152"/>
      <c r="R1103" s="152"/>
      <c r="S1103" s="152"/>
      <c r="T1103" s="152"/>
      <c r="U1103" s="152"/>
      <c r="V1103" s="152"/>
      <c r="W1103" s="152"/>
      <c r="X1103" s="152"/>
      <c r="Y1103" s="152"/>
      <c r="Z1103" s="152"/>
      <c r="AA1103" s="152"/>
      <c r="AB1103" s="152"/>
      <c r="AC1103" s="152"/>
    </row>
    <row r="1104" spans="1:29" ht="13.2">
      <c r="A1104" s="152"/>
      <c r="B1104" s="89"/>
      <c r="C1104" s="153" t="str">
        <f t="shared" ca="1" si="14"/>
        <v>OK</v>
      </c>
      <c r="D1104" s="89" t="s">
        <v>947</v>
      </c>
      <c r="E1104" s="162">
        <v>59.66</v>
      </c>
      <c r="F1104" s="152">
        <v>25420</v>
      </c>
      <c r="G1104" s="169">
        <v>45931</v>
      </c>
      <c r="H1104" s="165">
        <v>45971</v>
      </c>
      <c r="I1104" s="152" t="s">
        <v>1051</v>
      </c>
      <c r="J1104" s="152" t="s">
        <v>1005</v>
      </c>
      <c r="K1104" s="150"/>
      <c r="L1104" s="152" t="s">
        <v>947</v>
      </c>
      <c r="M1104" s="152"/>
      <c r="N1104" s="152"/>
      <c r="O1104" s="152"/>
      <c r="P1104" s="152"/>
      <c r="Q1104" s="152"/>
      <c r="R1104" s="152"/>
      <c r="S1104" s="152"/>
      <c r="T1104" s="152"/>
      <c r="U1104" s="152"/>
      <c r="V1104" s="152"/>
      <c r="W1104" s="152"/>
      <c r="X1104" s="152"/>
      <c r="Y1104" s="152"/>
      <c r="Z1104" s="152"/>
      <c r="AA1104" s="152"/>
      <c r="AB1104" s="152"/>
      <c r="AC1104" s="152"/>
    </row>
    <row r="1105" spans="1:29" ht="13.2">
      <c r="A1105" s="152"/>
      <c r="B1105" s="89"/>
      <c r="C1105" s="153" t="str">
        <f t="shared" ca="1" si="14"/>
        <v>OK</v>
      </c>
      <c r="D1105" s="89" t="s">
        <v>934</v>
      </c>
      <c r="E1105" s="162">
        <v>59.66</v>
      </c>
      <c r="F1105" s="152">
        <v>25420</v>
      </c>
      <c r="G1105" s="169">
        <v>45931</v>
      </c>
      <c r="H1105" s="165">
        <v>45971</v>
      </c>
      <c r="I1105" s="152" t="s">
        <v>1051</v>
      </c>
      <c r="J1105" s="152" t="s">
        <v>1005</v>
      </c>
      <c r="K1105" s="150"/>
      <c r="L1105" s="152" t="s">
        <v>934</v>
      </c>
      <c r="M1105" s="152"/>
      <c r="N1105" s="152"/>
      <c r="O1105" s="152"/>
      <c r="P1105" s="152"/>
      <c r="Q1105" s="152"/>
      <c r="R1105" s="152"/>
      <c r="S1105" s="152"/>
      <c r="T1105" s="152"/>
      <c r="U1105" s="152"/>
      <c r="V1105" s="152"/>
      <c r="W1105" s="152"/>
      <c r="X1105" s="152"/>
      <c r="Y1105" s="152"/>
      <c r="Z1105" s="152"/>
      <c r="AA1105" s="152"/>
      <c r="AB1105" s="152"/>
      <c r="AC1105" s="152"/>
    </row>
    <row r="1106" spans="1:29" ht="13.2">
      <c r="A1106" s="152"/>
      <c r="B1106" s="89"/>
      <c r="C1106" s="153" t="str">
        <f t="shared" ca="1" si="14"/>
        <v>OK</v>
      </c>
      <c r="D1106" s="89" t="s">
        <v>522</v>
      </c>
      <c r="E1106" s="162">
        <v>59.66</v>
      </c>
      <c r="F1106" s="152">
        <v>25420</v>
      </c>
      <c r="G1106" s="169">
        <v>45931</v>
      </c>
      <c r="H1106" s="165">
        <v>45971</v>
      </c>
      <c r="I1106" s="152" t="s">
        <v>1051</v>
      </c>
      <c r="J1106" s="152" t="s">
        <v>1005</v>
      </c>
      <c r="K1106" s="150"/>
      <c r="L1106" s="152" t="s">
        <v>522</v>
      </c>
      <c r="M1106" s="152"/>
      <c r="N1106" s="152"/>
      <c r="O1106" s="152"/>
      <c r="P1106" s="152"/>
      <c r="Q1106" s="152"/>
      <c r="R1106" s="152"/>
      <c r="S1106" s="152"/>
      <c r="T1106" s="152"/>
      <c r="U1106" s="152"/>
      <c r="V1106" s="152"/>
      <c r="W1106" s="152"/>
      <c r="X1106" s="152"/>
      <c r="Y1106" s="152"/>
      <c r="Z1106" s="152"/>
      <c r="AA1106" s="152"/>
      <c r="AB1106" s="152"/>
      <c r="AC1106" s="152"/>
    </row>
    <row r="1107" spans="1:29" ht="13.2">
      <c r="A1107" s="152"/>
      <c r="B1107" s="89"/>
      <c r="C1107" s="153" t="str">
        <f t="shared" ca="1" si="14"/>
        <v>OK</v>
      </c>
      <c r="D1107" s="89" t="s">
        <v>1084</v>
      </c>
      <c r="E1107" s="162">
        <v>47.12</v>
      </c>
      <c r="F1107" s="152">
        <v>25420</v>
      </c>
      <c r="G1107" s="169">
        <v>45931</v>
      </c>
      <c r="H1107" s="165">
        <v>45971</v>
      </c>
      <c r="I1107" s="152" t="s">
        <v>1051</v>
      </c>
      <c r="J1107" s="152" t="s">
        <v>1005</v>
      </c>
      <c r="K1107" s="150"/>
      <c r="L1107" s="152" t="s">
        <v>1084</v>
      </c>
      <c r="M1107" s="152"/>
      <c r="N1107" s="152"/>
      <c r="O1107" s="152"/>
      <c r="P1107" s="152"/>
      <c r="Q1107" s="152"/>
      <c r="R1107" s="152"/>
      <c r="S1107" s="152"/>
      <c r="T1107" s="152"/>
      <c r="U1107" s="152"/>
      <c r="V1107" s="152"/>
      <c r="W1107" s="152"/>
      <c r="X1107" s="152"/>
      <c r="Y1107" s="152"/>
      <c r="Z1107" s="152"/>
      <c r="AA1107" s="152"/>
      <c r="AB1107" s="152"/>
      <c r="AC1107" s="152"/>
    </row>
    <row r="1108" spans="1:29" ht="13.2">
      <c r="A1108" s="152"/>
      <c r="B1108" s="89"/>
      <c r="C1108" s="153" t="str">
        <f t="shared" ca="1" si="14"/>
        <v>OK</v>
      </c>
      <c r="D1108" s="89" t="s">
        <v>1006</v>
      </c>
      <c r="E1108" s="162">
        <v>47.12</v>
      </c>
      <c r="F1108" s="152">
        <v>25420</v>
      </c>
      <c r="G1108" s="169">
        <v>45931</v>
      </c>
      <c r="H1108" s="165">
        <v>45971</v>
      </c>
      <c r="I1108" s="152" t="s">
        <v>1051</v>
      </c>
      <c r="J1108" s="152" t="s">
        <v>1005</v>
      </c>
      <c r="K1108" s="150"/>
      <c r="L1108" s="152" t="s">
        <v>1006</v>
      </c>
      <c r="M1108" s="152"/>
      <c r="N1108" s="152"/>
      <c r="O1108" s="152"/>
      <c r="P1108" s="152"/>
      <c r="Q1108" s="152"/>
      <c r="R1108" s="152"/>
      <c r="S1108" s="152"/>
      <c r="T1108" s="152"/>
      <c r="U1108" s="152"/>
      <c r="V1108" s="152"/>
      <c r="W1108" s="152"/>
      <c r="X1108" s="152"/>
      <c r="Y1108" s="152"/>
      <c r="Z1108" s="152"/>
      <c r="AA1108" s="152"/>
      <c r="AB1108" s="152"/>
      <c r="AC1108" s="152"/>
    </row>
    <row r="1109" spans="1:29" ht="13.2">
      <c r="A1109" s="152"/>
      <c r="B1109" s="89"/>
      <c r="C1109" s="153" t="str">
        <f t="shared" ca="1" si="14"/>
        <v>OK</v>
      </c>
      <c r="D1109" s="89" t="s">
        <v>727</v>
      </c>
      <c r="E1109" s="162">
        <v>47.12</v>
      </c>
      <c r="F1109" s="152">
        <v>25420</v>
      </c>
      <c r="G1109" s="169">
        <v>45931</v>
      </c>
      <c r="H1109" s="165">
        <v>45971</v>
      </c>
      <c r="I1109" s="152" t="s">
        <v>1051</v>
      </c>
      <c r="J1109" s="152" t="s">
        <v>1005</v>
      </c>
      <c r="K1109" s="150"/>
      <c r="L1109" s="152" t="s">
        <v>727</v>
      </c>
      <c r="M1109" s="152"/>
      <c r="N1109" s="152"/>
      <c r="O1109" s="152"/>
      <c r="P1109" s="152"/>
      <c r="Q1109" s="152"/>
      <c r="R1109" s="152"/>
      <c r="S1109" s="152"/>
      <c r="T1109" s="152"/>
      <c r="U1109" s="152"/>
      <c r="V1109" s="152"/>
      <c r="W1109" s="152"/>
      <c r="X1109" s="152"/>
      <c r="Y1109" s="152"/>
      <c r="Z1109" s="152"/>
      <c r="AA1109" s="152"/>
      <c r="AB1109" s="152"/>
      <c r="AC1109" s="152"/>
    </row>
    <row r="1110" spans="1:29" ht="13.2">
      <c r="A1110" s="152"/>
      <c r="B1110" s="89"/>
      <c r="C1110" s="153" t="str">
        <f t="shared" ca="1" si="14"/>
        <v>OK</v>
      </c>
      <c r="D1110" s="89" t="s">
        <v>928</v>
      </c>
      <c r="E1110" s="162">
        <v>47.12</v>
      </c>
      <c r="F1110" s="152">
        <v>25420</v>
      </c>
      <c r="G1110" s="169">
        <v>45931</v>
      </c>
      <c r="H1110" s="165">
        <v>45971</v>
      </c>
      <c r="I1110" s="152" t="s">
        <v>1051</v>
      </c>
      <c r="J1110" s="152" t="s">
        <v>1005</v>
      </c>
      <c r="K1110" s="150"/>
      <c r="L1110" s="152" t="s">
        <v>928</v>
      </c>
      <c r="M1110" s="152"/>
      <c r="N1110" s="152"/>
      <c r="O1110" s="152"/>
      <c r="P1110" s="152"/>
      <c r="Q1110" s="152"/>
      <c r="R1110" s="152"/>
      <c r="S1110" s="152"/>
      <c r="T1110" s="152"/>
      <c r="U1110" s="152"/>
      <c r="V1110" s="152"/>
      <c r="W1110" s="152"/>
      <c r="X1110" s="152"/>
      <c r="Y1110" s="152"/>
      <c r="Z1110" s="152"/>
      <c r="AA1110" s="152"/>
      <c r="AB1110" s="152"/>
      <c r="AC1110" s="152"/>
    </row>
    <row r="1111" spans="1:29" ht="13.2">
      <c r="A1111" s="152"/>
      <c r="B1111" s="89"/>
      <c r="C1111" s="153" t="str">
        <f t="shared" ca="1" si="14"/>
        <v>OK</v>
      </c>
      <c r="D1111" s="89" t="s">
        <v>958</v>
      </c>
      <c r="E1111" s="162">
        <v>47.12</v>
      </c>
      <c r="F1111" s="152">
        <v>25420</v>
      </c>
      <c r="G1111" s="169">
        <v>45931</v>
      </c>
      <c r="H1111" s="165">
        <v>45971</v>
      </c>
      <c r="I1111" s="152" t="s">
        <v>1051</v>
      </c>
      <c r="J1111" s="152" t="s">
        <v>1005</v>
      </c>
      <c r="K1111" s="150"/>
      <c r="L1111" s="152" t="s">
        <v>958</v>
      </c>
      <c r="M1111" s="152"/>
      <c r="N1111" s="152"/>
      <c r="O1111" s="152"/>
      <c r="P1111" s="152"/>
      <c r="Q1111" s="152"/>
      <c r="R1111" s="152"/>
      <c r="S1111" s="152"/>
      <c r="T1111" s="152"/>
      <c r="U1111" s="152"/>
      <c r="V1111" s="152"/>
      <c r="W1111" s="152"/>
      <c r="X1111" s="152"/>
      <c r="Y1111" s="152"/>
      <c r="Z1111" s="152"/>
      <c r="AA1111" s="152"/>
      <c r="AB1111" s="152"/>
      <c r="AC1111" s="152"/>
    </row>
    <row r="1112" spans="1:29" ht="13.2">
      <c r="A1112" s="152"/>
      <c r="B1112" s="89"/>
      <c r="C1112" s="153" t="str">
        <f t="shared" ca="1" si="14"/>
        <v>OK</v>
      </c>
      <c r="D1112" s="89" t="s">
        <v>929</v>
      </c>
      <c r="E1112" s="162">
        <v>47.12</v>
      </c>
      <c r="F1112" s="152">
        <v>25420</v>
      </c>
      <c r="G1112" s="169">
        <v>45931</v>
      </c>
      <c r="H1112" s="165">
        <v>45971</v>
      </c>
      <c r="I1112" s="152" t="s">
        <v>1051</v>
      </c>
      <c r="J1112" s="152" t="s">
        <v>1005</v>
      </c>
      <c r="K1112" s="150"/>
      <c r="L1112" s="152" t="s">
        <v>929</v>
      </c>
      <c r="M1112" s="152"/>
      <c r="N1112" s="152"/>
      <c r="O1112" s="152"/>
      <c r="P1112" s="152"/>
      <c r="Q1112" s="152"/>
      <c r="R1112" s="152"/>
      <c r="S1112" s="152"/>
      <c r="T1112" s="152"/>
      <c r="U1112" s="152"/>
      <c r="V1112" s="152"/>
      <c r="W1112" s="152"/>
      <c r="X1112" s="152"/>
      <c r="Y1112" s="152"/>
      <c r="Z1112" s="152"/>
      <c r="AA1112" s="152"/>
      <c r="AB1112" s="152"/>
      <c r="AC1112" s="152"/>
    </row>
    <row r="1113" spans="1:29" ht="13.2">
      <c r="A1113" s="152"/>
      <c r="B1113" s="89"/>
      <c r="C1113" s="153" t="str">
        <f t="shared" ca="1" si="14"/>
        <v>OK</v>
      </c>
      <c r="D1113" s="89" t="s">
        <v>947</v>
      </c>
      <c r="E1113" s="162">
        <v>47.12</v>
      </c>
      <c r="F1113" s="152">
        <v>25420</v>
      </c>
      <c r="G1113" s="169">
        <v>45931</v>
      </c>
      <c r="H1113" s="165">
        <v>45971</v>
      </c>
      <c r="I1113" s="152" t="s">
        <v>1051</v>
      </c>
      <c r="J1113" s="152" t="s">
        <v>1005</v>
      </c>
      <c r="K1113" s="150"/>
      <c r="L1113" s="152" t="s">
        <v>947</v>
      </c>
      <c r="M1113" s="152"/>
      <c r="N1113" s="152"/>
      <c r="O1113" s="152"/>
      <c r="P1113" s="152"/>
      <c r="Q1113" s="152"/>
      <c r="R1113" s="152"/>
      <c r="S1113" s="152"/>
      <c r="T1113" s="152"/>
      <c r="U1113" s="152"/>
      <c r="V1113" s="152"/>
      <c r="W1113" s="152"/>
      <c r="X1113" s="152"/>
      <c r="Y1113" s="152"/>
      <c r="Z1113" s="152"/>
      <c r="AA1113" s="152"/>
      <c r="AB1113" s="152"/>
      <c r="AC1113" s="152"/>
    </row>
    <row r="1114" spans="1:29" ht="13.2">
      <c r="A1114" s="152"/>
      <c r="B1114" s="89"/>
      <c r="C1114" s="153" t="str">
        <f t="shared" ca="1" si="14"/>
        <v>OK</v>
      </c>
      <c r="D1114" s="89" t="s">
        <v>934</v>
      </c>
      <c r="E1114" s="162">
        <v>47.12</v>
      </c>
      <c r="F1114" s="152">
        <v>25420</v>
      </c>
      <c r="G1114" s="169">
        <v>45931</v>
      </c>
      <c r="H1114" s="165">
        <v>45971</v>
      </c>
      <c r="I1114" s="152" t="s">
        <v>1051</v>
      </c>
      <c r="J1114" s="152" t="s">
        <v>1005</v>
      </c>
      <c r="K1114" s="150"/>
      <c r="L1114" s="152" t="s">
        <v>934</v>
      </c>
      <c r="M1114" s="152"/>
      <c r="N1114" s="152"/>
      <c r="O1114" s="152"/>
      <c r="P1114" s="152"/>
      <c r="Q1114" s="152"/>
      <c r="R1114" s="152"/>
      <c r="S1114" s="152"/>
      <c r="T1114" s="152"/>
      <c r="U1114" s="152"/>
      <c r="V1114" s="152"/>
      <c r="W1114" s="152"/>
      <c r="X1114" s="152"/>
      <c r="Y1114" s="152"/>
      <c r="Z1114" s="152"/>
      <c r="AA1114" s="152"/>
      <c r="AB1114" s="152"/>
      <c r="AC1114" s="152"/>
    </row>
    <row r="1115" spans="1:29" ht="13.2">
      <c r="A1115" s="152"/>
      <c r="B1115" s="89"/>
      <c r="C1115" s="153" t="str">
        <f t="shared" ca="1" si="14"/>
        <v>OK</v>
      </c>
      <c r="D1115" s="89" t="s">
        <v>522</v>
      </c>
      <c r="E1115" s="162">
        <v>47.12</v>
      </c>
      <c r="F1115" s="152">
        <v>25420</v>
      </c>
      <c r="G1115" s="169">
        <v>45931</v>
      </c>
      <c r="H1115" s="165">
        <v>45971</v>
      </c>
      <c r="I1115" s="152" t="s">
        <v>1051</v>
      </c>
      <c r="J1115" s="152" t="s">
        <v>1005</v>
      </c>
      <c r="K1115" s="150"/>
      <c r="L1115" s="152" t="s">
        <v>522</v>
      </c>
      <c r="M1115" s="152"/>
      <c r="N1115" s="152"/>
      <c r="O1115" s="152"/>
      <c r="P1115" s="152"/>
      <c r="Q1115" s="152"/>
      <c r="R1115" s="152"/>
      <c r="S1115" s="152"/>
      <c r="T1115" s="152"/>
      <c r="U1115" s="152"/>
      <c r="V1115" s="152"/>
      <c r="W1115" s="152"/>
      <c r="X1115" s="152"/>
      <c r="Y1115" s="152"/>
      <c r="Z1115" s="152"/>
      <c r="AA1115" s="152"/>
      <c r="AB1115" s="152"/>
      <c r="AC1115" s="152"/>
    </row>
    <row r="1116" spans="1:29" ht="13.2">
      <c r="A1116" s="152"/>
      <c r="B1116" s="89"/>
      <c r="C1116" s="153" t="str">
        <f t="shared" ca="1" si="14"/>
        <v>OK</v>
      </c>
      <c r="D1116" s="89" t="s">
        <v>1072</v>
      </c>
      <c r="E1116" s="162">
        <v>60</v>
      </c>
      <c r="F1116" s="152">
        <v>25420</v>
      </c>
      <c r="G1116" s="169">
        <v>45931</v>
      </c>
      <c r="H1116" s="165">
        <v>45971</v>
      </c>
      <c r="I1116" s="152" t="s">
        <v>1051</v>
      </c>
      <c r="J1116" s="152" t="s">
        <v>1005</v>
      </c>
      <c r="K1116" s="150"/>
      <c r="L1116" s="152" t="s">
        <v>1072</v>
      </c>
      <c r="M1116" s="152"/>
      <c r="N1116" s="152"/>
      <c r="O1116" s="152"/>
      <c r="P1116" s="152"/>
      <c r="Q1116" s="152"/>
      <c r="R1116" s="152"/>
      <c r="S1116" s="152"/>
      <c r="T1116" s="152"/>
      <c r="U1116" s="152"/>
      <c r="V1116" s="152"/>
      <c r="W1116" s="152"/>
      <c r="X1116" s="152"/>
      <c r="Y1116" s="152"/>
      <c r="Z1116" s="152"/>
      <c r="AA1116" s="152"/>
      <c r="AB1116" s="152"/>
      <c r="AC1116" s="152"/>
    </row>
    <row r="1117" spans="1:29" ht="13.2">
      <c r="A1117" s="152"/>
      <c r="B1117" s="89"/>
      <c r="C1117" s="153" t="str">
        <f t="shared" ca="1" si="14"/>
        <v>OK</v>
      </c>
      <c r="D1117" s="89" t="s">
        <v>1066</v>
      </c>
      <c r="E1117" s="162">
        <v>60</v>
      </c>
      <c r="F1117" s="152">
        <v>25420</v>
      </c>
      <c r="G1117" s="169">
        <v>45931</v>
      </c>
      <c r="H1117" s="165">
        <v>45971</v>
      </c>
      <c r="I1117" s="152" t="s">
        <v>1051</v>
      </c>
      <c r="J1117" s="152" t="s">
        <v>1005</v>
      </c>
      <c r="K1117" s="150"/>
      <c r="L1117" s="152" t="s">
        <v>1066</v>
      </c>
      <c r="M1117" s="152"/>
      <c r="N1117" s="152"/>
      <c r="O1117" s="152"/>
      <c r="P1117" s="152"/>
      <c r="Q1117" s="152"/>
      <c r="R1117" s="152"/>
      <c r="S1117" s="152"/>
      <c r="T1117" s="152"/>
      <c r="U1117" s="152"/>
      <c r="V1117" s="152"/>
      <c r="W1117" s="152"/>
      <c r="X1117" s="152"/>
      <c r="Y1117" s="152"/>
      <c r="Z1117" s="152"/>
      <c r="AA1117" s="152"/>
      <c r="AB1117" s="152"/>
      <c r="AC1117" s="152"/>
    </row>
    <row r="1118" spans="1:29" ht="13.2">
      <c r="A1118" s="152"/>
      <c r="B1118" s="89"/>
      <c r="C1118" s="153" t="str">
        <f t="shared" ca="1" si="14"/>
        <v>OK</v>
      </c>
      <c r="D1118" s="89" t="s">
        <v>894</v>
      </c>
      <c r="E1118" s="162">
        <v>60</v>
      </c>
      <c r="F1118" s="152">
        <v>25420</v>
      </c>
      <c r="G1118" s="169">
        <v>45931</v>
      </c>
      <c r="H1118" s="165">
        <v>45971</v>
      </c>
      <c r="I1118" s="152" t="s">
        <v>1051</v>
      </c>
      <c r="J1118" s="152" t="s">
        <v>1005</v>
      </c>
      <c r="K1118" s="150"/>
      <c r="L1118" s="152" t="s">
        <v>894</v>
      </c>
      <c r="M1118" s="152"/>
      <c r="N1118" s="152"/>
      <c r="O1118" s="152"/>
      <c r="P1118" s="152"/>
      <c r="Q1118" s="152"/>
      <c r="R1118" s="152"/>
      <c r="S1118" s="152"/>
      <c r="T1118" s="152"/>
      <c r="U1118" s="152"/>
      <c r="V1118" s="152"/>
      <c r="W1118" s="152"/>
      <c r="X1118" s="152"/>
      <c r="Y1118" s="152"/>
      <c r="Z1118" s="152"/>
      <c r="AA1118" s="152"/>
      <c r="AB1118" s="152"/>
      <c r="AC1118" s="152"/>
    </row>
    <row r="1119" spans="1:29" ht="13.2">
      <c r="A1119" s="152"/>
      <c r="B1119" s="89"/>
      <c r="C1119" s="153" t="str">
        <f t="shared" ca="1" si="14"/>
        <v>OK</v>
      </c>
      <c r="D1119" s="89" t="s">
        <v>1084</v>
      </c>
      <c r="E1119" s="162">
        <v>60</v>
      </c>
      <c r="F1119" s="152">
        <v>25420</v>
      </c>
      <c r="G1119" s="169">
        <v>45931</v>
      </c>
      <c r="H1119" s="165">
        <v>45971</v>
      </c>
      <c r="I1119" s="152" t="s">
        <v>1051</v>
      </c>
      <c r="J1119" s="152" t="s">
        <v>1005</v>
      </c>
      <c r="K1119" s="150"/>
      <c r="L1119" s="152" t="s">
        <v>1084</v>
      </c>
      <c r="M1119" s="152"/>
      <c r="N1119" s="152"/>
      <c r="O1119" s="152"/>
      <c r="P1119" s="152"/>
      <c r="Q1119" s="152"/>
      <c r="R1119" s="152"/>
      <c r="S1119" s="152"/>
      <c r="T1119" s="152"/>
      <c r="U1119" s="152"/>
      <c r="V1119" s="152"/>
      <c r="W1119" s="152"/>
      <c r="X1119" s="152"/>
      <c r="Y1119" s="152"/>
      <c r="Z1119" s="152"/>
      <c r="AA1119" s="152"/>
      <c r="AB1119" s="152"/>
      <c r="AC1119" s="152"/>
    </row>
    <row r="1120" spans="1:29" ht="13.2">
      <c r="A1120" s="152"/>
      <c r="B1120" s="89"/>
      <c r="C1120" s="153" t="str">
        <f t="shared" ca="1" si="14"/>
        <v>OK</v>
      </c>
      <c r="D1120" s="89" t="s">
        <v>899</v>
      </c>
      <c r="E1120" s="162">
        <v>60</v>
      </c>
      <c r="F1120" s="152">
        <v>25420</v>
      </c>
      <c r="G1120" s="169">
        <v>45931</v>
      </c>
      <c r="H1120" s="165">
        <v>45971</v>
      </c>
      <c r="I1120" s="152" t="s">
        <v>1051</v>
      </c>
      <c r="J1120" s="152" t="s">
        <v>1005</v>
      </c>
      <c r="K1120" s="150"/>
      <c r="L1120" s="152" t="s">
        <v>899</v>
      </c>
      <c r="M1120" s="152"/>
      <c r="N1120" s="152"/>
      <c r="O1120" s="152"/>
      <c r="P1120" s="152"/>
      <c r="Q1120" s="152"/>
      <c r="R1120" s="152"/>
      <c r="S1120" s="152"/>
      <c r="T1120" s="152"/>
      <c r="U1120" s="152"/>
      <c r="V1120" s="152"/>
      <c r="W1120" s="152"/>
      <c r="X1120" s="152"/>
      <c r="Y1120" s="152"/>
      <c r="Z1120" s="152"/>
      <c r="AA1120" s="152"/>
      <c r="AB1120" s="152"/>
      <c r="AC1120" s="152"/>
    </row>
    <row r="1121" spans="1:29" ht="13.2">
      <c r="A1121" s="152"/>
      <c r="B1121" s="89"/>
      <c r="C1121" s="153" t="str">
        <f t="shared" ca="1" si="14"/>
        <v>OK</v>
      </c>
      <c r="D1121" s="89" t="s">
        <v>720</v>
      </c>
      <c r="E1121" s="162">
        <v>60</v>
      </c>
      <c r="F1121" s="152">
        <v>25420</v>
      </c>
      <c r="G1121" s="169">
        <v>45931</v>
      </c>
      <c r="H1121" s="165">
        <v>45971</v>
      </c>
      <c r="I1121" s="152" t="s">
        <v>1051</v>
      </c>
      <c r="J1121" s="152" t="s">
        <v>1005</v>
      </c>
      <c r="K1121" s="150"/>
      <c r="L1121" s="152" t="s">
        <v>720</v>
      </c>
      <c r="M1121" s="152"/>
      <c r="N1121" s="152"/>
      <c r="O1121" s="152"/>
      <c r="P1121" s="152"/>
      <c r="Q1121" s="152"/>
      <c r="R1121" s="152"/>
      <c r="S1121" s="152"/>
      <c r="T1121" s="152"/>
      <c r="U1121" s="152"/>
      <c r="V1121" s="152"/>
      <c r="W1121" s="152"/>
      <c r="X1121" s="152"/>
      <c r="Y1121" s="152"/>
      <c r="Z1121" s="152"/>
      <c r="AA1121" s="152"/>
      <c r="AB1121" s="152"/>
      <c r="AC1121" s="152"/>
    </row>
    <row r="1122" spans="1:29" ht="13.2">
      <c r="A1122" s="152"/>
      <c r="B1122" s="89"/>
      <c r="C1122" s="153" t="str">
        <f t="shared" ca="1" si="14"/>
        <v>OK</v>
      </c>
      <c r="D1122" s="126" t="s">
        <v>717</v>
      </c>
      <c r="E1122" s="162">
        <v>60</v>
      </c>
      <c r="F1122" s="152">
        <v>25420</v>
      </c>
      <c r="G1122" s="169">
        <v>45931</v>
      </c>
      <c r="H1122" s="165">
        <v>45971</v>
      </c>
      <c r="I1122" s="152" t="s">
        <v>1051</v>
      </c>
      <c r="J1122" s="152" t="s">
        <v>1005</v>
      </c>
      <c r="K1122" s="150"/>
      <c r="L1122" s="152" t="s">
        <v>1087</v>
      </c>
      <c r="M1122" s="152"/>
      <c r="N1122" s="152"/>
      <c r="O1122" s="152"/>
      <c r="P1122" s="152"/>
      <c r="Q1122" s="152"/>
      <c r="R1122" s="152"/>
      <c r="S1122" s="152"/>
      <c r="T1122" s="152"/>
      <c r="U1122" s="152"/>
      <c r="V1122" s="152"/>
      <c r="W1122" s="152"/>
      <c r="X1122" s="152"/>
      <c r="Y1122" s="152"/>
      <c r="Z1122" s="152"/>
      <c r="AA1122" s="152"/>
      <c r="AB1122" s="152"/>
      <c r="AC1122" s="152"/>
    </row>
    <row r="1123" spans="1:29" ht="13.2">
      <c r="A1123" s="152"/>
      <c r="B1123" s="89"/>
      <c r="C1123" s="153" t="str">
        <f t="shared" ca="1" si="14"/>
        <v>OK</v>
      </c>
      <c r="D1123" s="89" t="s">
        <v>716</v>
      </c>
      <c r="E1123" s="162">
        <v>60</v>
      </c>
      <c r="F1123" s="152">
        <v>25420</v>
      </c>
      <c r="G1123" s="169">
        <v>45931</v>
      </c>
      <c r="H1123" s="165">
        <v>45971</v>
      </c>
      <c r="I1123" s="152" t="s">
        <v>1051</v>
      </c>
      <c r="J1123" s="152" t="s">
        <v>1005</v>
      </c>
      <c r="K1123" s="150"/>
      <c r="L1123" s="152" t="s">
        <v>716</v>
      </c>
      <c r="M1123" s="152"/>
      <c r="N1123" s="152"/>
      <c r="O1123" s="152"/>
      <c r="P1123" s="152"/>
      <c r="Q1123" s="152"/>
      <c r="R1123" s="152"/>
      <c r="S1123" s="152"/>
      <c r="T1123" s="152"/>
      <c r="U1123" s="152"/>
      <c r="V1123" s="152"/>
      <c r="W1123" s="152"/>
      <c r="X1123" s="152"/>
      <c r="Y1123" s="152"/>
      <c r="Z1123" s="152"/>
      <c r="AA1123" s="152"/>
      <c r="AB1123" s="152"/>
      <c r="AC1123" s="152"/>
    </row>
    <row r="1124" spans="1:29" ht="13.2">
      <c r="A1124" s="152"/>
      <c r="B1124" s="89"/>
      <c r="C1124" s="153" t="str">
        <f t="shared" ca="1" si="14"/>
        <v>OK</v>
      </c>
      <c r="D1124" s="89" t="s">
        <v>934</v>
      </c>
      <c r="E1124" s="162">
        <v>60</v>
      </c>
      <c r="F1124" s="152">
        <v>25420</v>
      </c>
      <c r="G1124" s="169">
        <v>45931</v>
      </c>
      <c r="H1124" s="165">
        <v>45971</v>
      </c>
      <c r="I1124" s="152" t="s">
        <v>1051</v>
      </c>
      <c r="J1124" s="152" t="s">
        <v>1005</v>
      </c>
      <c r="K1124" s="150"/>
      <c r="L1124" s="152" t="s">
        <v>934</v>
      </c>
      <c r="M1124" s="152"/>
      <c r="N1124" s="152"/>
      <c r="O1124" s="152"/>
      <c r="P1124" s="152"/>
      <c r="Q1124" s="152"/>
      <c r="R1124" s="152"/>
      <c r="S1124" s="152"/>
      <c r="T1124" s="152"/>
      <c r="U1124" s="152"/>
      <c r="V1124" s="152"/>
      <c r="W1124" s="152"/>
      <c r="X1124" s="152"/>
      <c r="Y1124" s="152"/>
      <c r="Z1124" s="152"/>
      <c r="AA1124" s="152"/>
      <c r="AB1124" s="152"/>
      <c r="AC1124" s="152"/>
    </row>
    <row r="1125" spans="1:29" ht="13.2">
      <c r="A1125" s="152"/>
      <c r="B1125" s="89"/>
      <c r="C1125" s="153" t="str">
        <f t="shared" ca="1" si="14"/>
        <v>OK</v>
      </c>
      <c r="D1125" s="89" t="s">
        <v>947</v>
      </c>
      <c r="E1125" s="162">
        <v>60</v>
      </c>
      <c r="F1125" s="152">
        <v>25420</v>
      </c>
      <c r="G1125" s="169">
        <v>45931</v>
      </c>
      <c r="H1125" s="165">
        <v>45971</v>
      </c>
      <c r="I1125" s="152" t="s">
        <v>1051</v>
      </c>
      <c r="J1125" s="152" t="s">
        <v>1005</v>
      </c>
      <c r="K1125" s="150"/>
      <c r="L1125" s="152" t="s">
        <v>947</v>
      </c>
      <c r="M1125" s="152"/>
      <c r="N1125" s="152"/>
      <c r="O1125" s="152"/>
      <c r="P1125" s="152"/>
      <c r="Q1125" s="152"/>
      <c r="R1125" s="152"/>
      <c r="S1125" s="152"/>
      <c r="T1125" s="152"/>
      <c r="U1125" s="152"/>
      <c r="V1125" s="152"/>
      <c r="W1125" s="152"/>
      <c r="X1125" s="152"/>
      <c r="Y1125" s="152"/>
      <c r="Z1125" s="152"/>
      <c r="AA1125" s="152"/>
      <c r="AB1125" s="152"/>
      <c r="AC1125" s="152"/>
    </row>
    <row r="1126" spans="1:29" ht="13.2">
      <c r="A1126" s="152"/>
      <c r="B1126" s="89"/>
      <c r="C1126" s="153" t="str">
        <f t="shared" ca="1" si="14"/>
        <v>OK</v>
      </c>
      <c r="D1126" s="92" t="s">
        <v>574</v>
      </c>
      <c r="E1126" s="162">
        <v>60</v>
      </c>
      <c r="F1126" s="152">
        <v>25420</v>
      </c>
      <c r="G1126" s="169">
        <v>45931</v>
      </c>
      <c r="H1126" s="165">
        <v>45971</v>
      </c>
      <c r="I1126" s="152" t="s">
        <v>1051</v>
      </c>
      <c r="J1126" s="152" t="s">
        <v>1005</v>
      </c>
      <c r="K1126" s="150"/>
      <c r="L1126" s="152" t="s">
        <v>721</v>
      </c>
      <c r="M1126" s="152"/>
      <c r="N1126" s="152"/>
      <c r="O1126" s="152"/>
      <c r="P1126" s="152"/>
      <c r="Q1126" s="152"/>
      <c r="R1126" s="152"/>
      <c r="S1126" s="152"/>
      <c r="T1126" s="152"/>
      <c r="U1126" s="152"/>
      <c r="V1126" s="152"/>
      <c r="W1126" s="152"/>
      <c r="X1126" s="152"/>
      <c r="Y1126" s="152"/>
      <c r="Z1126" s="152"/>
      <c r="AA1126" s="152"/>
      <c r="AB1126" s="152"/>
      <c r="AC1126" s="152"/>
    </row>
    <row r="1127" spans="1:29" ht="13.2">
      <c r="A1127" s="152"/>
      <c r="B1127" s="89"/>
      <c r="C1127" s="153" t="str">
        <f t="shared" ca="1" si="14"/>
        <v>OK</v>
      </c>
      <c r="D1127" s="89" t="s">
        <v>1012</v>
      </c>
      <c r="E1127" s="162">
        <v>60</v>
      </c>
      <c r="F1127" s="152">
        <v>25420</v>
      </c>
      <c r="G1127" s="169">
        <v>45931</v>
      </c>
      <c r="H1127" s="165">
        <v>45971</v>
      </c>
      <c r="I1127" s="152" t="s">
        <v>1051</v>
      </c>
      <c r="J1127" s="152" t="s">
        <v>1005</v>
      </c>
      <c r="K1127" s="150"/>
      <c r="L1127" s="152" t="s">
        <v>1012</v>
      </c>
      <c r="M1127" s="152"/>
      <c r="N1127" s="152"/>
      <c r="O1127" s="152"/>
      <c r="P1127" s="152"/>
      <c r="Q1127" s="152"/>
      <c r="R1127" s="152"/>
      <c r="S1127" s="152"/>
      <c r="T1127" s="152"/>
      <c r="U1127" s="152"/>
      <c r="V1127" s="152"/>
      <c r="W1127" s="152"/>
      <c r="X1127" s="152"/>
      <c r="Y1127" s="152"/>
      <c r="Z1127" s="152"/>
      <c r="AA1127" s="152"/>
      <c r="AB1127" s="152"/>
      <c r="AC1127" s="152"/>
    </row>
    <row r="1128" spans="1:29" ht="13.2">
      <c r="A1128" s="152"/>
      <c r="B1128" s="89"/>
      <c r="C1128" s="153" t="str">
        <f t="shared" ca="1" si="14"/>
        <v>OK</v>
      </c>
      <c r="D1128" s="89" t="s">
        <v>1089</v>
      </c>
      <c r="E1128" s="162">
        <v>60</v>
      </c>
      <c r="F1128" s="152">
        <v>25420</v>
      </c>
      <c r="G1128" s="169">
        <v>45931</v>
      </c>
      <c r="H1128" s="165">
        <v>45971</v>
      </c>
      <c r="I1128" s="152" t="s">
        <v>1051</v>
      </c>
      <c r="J1128" s="152" t="s">
        <v>1005</v>
      </c>
      <c r="K1128" s="150"/>
      <c r="L1128" s="152" t="s">
        <v>1089</v>
      </c>
      <c r="M1128" s="152"/>
      <c r="N1128" s="152"/>
      <c r="O1128" s="152"/>
      <c r="P1128" s="152"/>
      <c r="Q1128" s="152"/>
      <c r="R1128" s="152"/>
      <c r="S1128" s="152"/>
      <c r="T1128" s="152"/>
      <c r="U1128" s="152"/>
      <c r="V1128" s="152"/>
      <c r="W1128" s="152"/>
      <c r="X1128" s="152"/>
      <c r="Y1128" s="152"/>
      <c r="Z1128" s="152"/>
      <c r="AA1128" s="152"/>
      <c r="AB1128" s="152"/>
      <c r="AC1128" s="152"/>
    </row>
    <row r="1129" spans="1:29" ht="13.2">
      <c r="A1129" s="152"/>
      <c r="B1129" s="89"/>
      <c r="C1129" s="153" t="str">
        <f t="shared" ca="1" si="14"/>
        <v>OK</v>
      </c>
      <c r="D1129" s="89" t="s">
        <v>1086</v>
      </c>
      <c r="E1129" s="162">
        <v>60</v>
      </c>
      <c r="F1129" s="152">
        <v>25420</v>
      </c>
      <c r="G1129" s="169">
        <v>45931</v>
      </c>
      <c r="H1129" s="165">
        <v>45971</v>
      </c>
      <c r="I1129" s="152" t="s">
        <v>1051</v>
      </c>
      <c r="J1129" s="152" t="s">
        <v>1005</v>
      </c>
      <c r="K1129" s="150"/>
      <c r="L1129" s="152" t="s">
        <v>1086</v>
      </c>
      <c r="M1129" s="152"/>
      <c r="N1129" s="152"/>
      <c r="O1129" s="152"/>
      <c r="P1129" s="152"/>
      <c r="Q1129" s="152"/>
      <c r="R1129" s="152"/>
      <c r="S1129" s="152"/>
      <c r="T1129" s="152"/>
      <c r="U1129" s="152"/>
      <c r="V1129" s="152"/>
      <c r="W1129" s="152"/>
      <c r="X1129" s="152"/>
      <c r="Y1129" s="152"/>
      <c r="Z1129" s="152"/>
      <c r="AA1129" s="152"/>
      <c r="AB1129" s="152"/>
      <c r="AC1129" s="152"/>
    </row>
    <row r="1130" spans="1:29" ht="13.2">
      <c r="A1130" s="152"/>
      <c r="B1130" s="89"/>
      <c r="C1130" s="153" t="str">
        <f t="shared" ca="1" si="14"/>
        <v>OK</v>
      </c>
      <c r="D1130" s="89" t="s">
        <v>835</v>
      </c>
      <c r="E1130" s="162">
        <v>60</v>
      </c>
      <c r="F1130" s="152">
        <v>25420</v>
      </c>
      <c r="G1130" s="169">
        <v>45931</v>
      </c>
      <c r="H1130" s="165">
        <v>45971</v>
      </c>
      <c r="I1130" s="152" t="s">
        <v>1051</v>
      </c>
      <c r="J1130" s="152" t="s">
        <v>1005</v>
      </c>
      <c r="K1130" s="150"/>
      <c r="L1130" s="152" t="s">
        <v>835</v>
      </c>
      <c r="M1130" s="152"/>
      <c r="N1130" s="152"/>
      <c r="O1130" s="152"/>
      <c r="P1130" s="152"/>
      <c r="Q1130" s="152"/>
      <c r="R1130" s="152"/>
      <c r="S1130" s="152"/>
      <c r="T1130" s="152"/>
      <c r="U1130" s="152"/>
      <c r="V1130" s="152"/>
      <c r="W1130" s="152"/>
      <c r="X1130" s="152"/>
      <c r="Y1130" s="152"/>
      <c r="Z1130" s="152"/>
      <c r="AA1130" s="152"/>
      <c r="AB1130" s="152"/>
      <c r="AC1130" s="152"/>
    </row>
    <row r="1131" spans="1:29" ht="13.2">
      <c r="A1131" s="152"/>
      <c r="B1131" s="89"/>
      <c r="C1131" s="153" t="str">
        <f t="shared" ca="1" si="14"/>
        <v>OK</v>
      </c>
      <c r="D1131" s="89" t="s">
        <v>909</v>
      </c>
      <c r="E1131" s="162">
        <v>60</v>
      </c>
      <c r="F1131" s="152">
        <v>25420</v>
      </c>
      <c r="G1131" s="169">
        <v>45931</v>
      </c>
      <c r="H1131" s="165">
        <v>45971</v>
      </c>
      <c r="I1131" s="152" t="s">
        <v>1051</v>
      </c>
      <c r="J1131" s="152" t="s">
        <v>1005</v>
      </c>
      <c r="K1131" s="150"/>
      <c r="L1131" s="152" t="s">
        <v>909</v>
      </c>
      <c r="M1131" s="152"/>
      <c r="N1131" s="152"/>
      <c r="O1131" s="152"/>
      <c r="P1131" s="152"/>
      <c r="Q1131" s="152"/>
      <c r="R1131" s="152"/>
      <c r="S1131" s="152"/>
      <c r="T1131" s="152"/>
      <c r="U1131" s="152"/>
      <c r="V1131" s="152"/>
      <c r="W1131" s="152"/>
      <c r="X1131" s="152"/>
      <c r="Y1131" s="152"/>
      <c r="Z1131" s="152"/>
      <c r="AA1131" s="152"/>
      <c r="AB1131" s="152"/>
      <c r="AC1131" s="152"/>
    </row>
    <row r="1132" spans="1:29" ht="13.2">
      <c r="A1132" s="152"/>
      <c r="B1132" s="89"/>
      <c r="C1132" s="153" t="str">
        <f t="shared" ca="1" si="14"/>
        <v>OK</v>
      </c>
      <c r="D1132" s="92" t="s">
        <v>581</v>
      </c>
      <c r="E1132" s="162">
        <v>60</v>
      </c>
      <c r="F1132" s="152">
        <v>25420</v>
      </c>
      <c r="G1132" s="169">
        <v>45931</v>
      </c>
      <c r="H1132" s="165">
        <v>45971</v>
      </c>
      <c r="I1132" s="152" t="s">
        <v>1051</v>
      </c>
      <c r="J1132" s="152" t="s">
        <v>1005</v>
      </c>
      <c r="K1132" s="150"/>
      <c r="L1132" s="152" t="s">
        <v>719</v>
      </c>
      <c r="M1132" s="152"/>
      <c r="N1132" s="152"/>
      <c r="O1132" s="152"/>
      <c r="P1132" s="152"/>
      <c r="Q1132" s="152"/>
      <c r="R1132" s="152"/>
      <c r="S1132" s="152"/>
      <c r="T1132" s="152"/>
      <c r="U1132" s="152"/>
      <c r="V1132" s="152"/>
      <c r="W1132" s="152"/>
      <c r="X1132" s="152"/>
      <c r="Y1132" s="152"/>
      <c r="Z1132" s="152"/>
      <c r="AA1132" s="152"/>
      <c r="AB1132" s="152"/>
      <c r="AC1132" s="152"/>
    </row>
    <row r="1133" spans="1:29" ht="13.2">
      <c r="A1133" s="152"/>
      <c r="B1133" s="89"/>
      <c r="C1133" s="153" t="str">
        <f t="shared" ca="1" si="14"/>
        <v>OK</v>
      </c>
      <c r="D1133" s="89" t="s">
        <v>727</v>
      </c>
      <c r="E1133" s="162">
        <v>60</v>
      </c>
      <c r="F1133" s="152">
        <v>25420</v>
      </c>
      <c r="G1133" s="169">
        <v>45931</v>
      </c>
      <c r="H1133" s="165">
        <v>45971</v>
      </c>
      <c r="I1133" s="152" t="s">
        <v>1051</v>
      </c>
      <c r="J1133" s="152" t="s">
        <v>1005</v>
      </c>
      <c r="K1133" s="150"/>
      <c r="L1133" s="152" t="s">
        <v>727</v>
      </c>
      <c r="M1133" s="152"/>
      <c r="N1133" s="152"/>
      <c r="O1133" s="152"/>
      <c r="P1133" s="152"/>
      <c r="Q1133" s="152"/>
      <c r="R1133" s="152"/>
      <c r="S1133" s="152"/>
      <c r="T1133" s="152"/>
      <c r="U1133" s="152"/>
      <c r="V1133" s="152"/>
      <c r="W1133" s="152"/>
      <c r="X1133" s="152"/>
      <c r="Y1133" s="152"/>
      <c r="Z1133" s="152"/>
      <c r="AA1133" s="152"/>
      <c r="AB1133" s="152"/>
      <c r="AC1133" s="152"/>
    </row>
    <row r="1134" spans="1:29" ht="13.2">
      <c r="A1134" s="152"/>
      <c r="B1134" s="89"/>
      <c r="C1134" s="153" t="str">
        <f t="shared" ca="1" si="14"/>
        <v>OK</v>
      </c>
      <c r="D1134" s="89" t="s">
        <v>928</v>
      </c>
      <c r="E1134" s="162">
        <v>60</v>
      </c>
      <c r="F1134" s="152">
        <v>25420</v>
      </c>
      <c r="G1134" s="169">
        <v>45931</v>
      </c>
      <c r="H1134" s="165">
        <v>45971</v>
      </c>
      <c r="I1134" s="152" t="s">
        <v>1051</v>
      </c>
      <c r="J1134" s="152" t="s">
        <v>1005</v>
      </c>
      <c r="K1134" s="150"/>
      <c r="L1134" s="152" t="s">
        <v>928</v>
      </c>
      <c r="M1134" s="152"/>
      <c r="N1134" s="152"/>
      <c r="O1134" s="152"/>
      <c r="P1134" s="152"/>
      <c r="Q1134" s="152"/>
      <c r="R1134" s="152"/>
      <c r="S1134" s="152"/>
      <c r="T1134" s="152"/>
      <c r="U1134" s="152"/>
      <c r="V1134" s="152"/>
      <c r="W1134" s="152"/>
      <c r="X1134" s="152"/>
      <c r="Y1134" s="152"/>
      <c r="Z1134" s="152"/>
      <c r="AA1134" s="152"/>
      <c r="AB1134" s="152"/>
      <c r="AC1134" s="152"/>
    </row>
    <row r="1135" spans="1:29" ht="13.2">
      <c r="A1135" s="152"/>
      <c r="B1135" s="89"/>
      <c r="C1135" s="153" t="str">
        <f t="shared" ca="1" si="14"/>
        <v>OK</v>
      </c>
      <c r="D1135" s="89" t="s">
        <v>522</v>
      </c>
      <c r="E1135" s="162">
        <v>60</v>
      </c>
      <c r="F1135" s="152">
        <v>25420</v>
      </c>
      <c r="G1135" s="169">
        <v>45931</v>
      </c>
      <c r="H1135" s="165">
        <v>45971</v>
      </c>
      <c r="I1135" s="152" t="s">
        <v>1051</v>
      </c>
      <c r="J1135" s="152" t="s">
        <v>1005</v>
      </c>
      <c r="K1135" s="150"/>
      <c r="L1135" s="152" t="s">
        <v>522</v>
      </c>
      <c r="M1135" s="152"/>
      <c r="N1135" s="152"/>
      <c r="O1135" s="152"/>
      <c r="P1135" s="152"/>
      <c r="Q1135" s="152"/>
      <c r="R1135" s="152"/>
      <c r="S1135" s="152"/>
      <c r="T1135" s="152"/>
      <c r="U1135" s="152"/>
      <c r="V1135" s="152"/>
      <c r="W1135" s="152"/>
      <c r="X1135" s="152"/>
      <c r="Y1135" s="152"/>
      <c r="Z1135" s="152"/>
      <c r="AA1135" s="152"/>
      <c r="AB1135" s="152"/>
      <c r="AC1135" s="152"/>
    </row>
    <row r="1136" spans="1:29" ht="13.2">
      <c r="A1136" s="152"/>
      <c r="B1136" s="89"/>
      <c r="C1136" s="153" t="str">
        <f t="shared" ca="1" si="14"/>
        <v>OK</v>
      </c>
      <c r="D1136" s="92" t="s">
        <v>570</v>
      </c>
      <c r="E1136" s="162">
        <v>60</v>
      </c>
      <c r="F1136" s="152">
        <v>25420</v>
      </c>
      <c r="G1136" s="169">
        <v>45931</v>
      </c>
      <c r="H1136" s="165">
        <v>45971</v>
      </c>
      <c r="I1136" s="152" t="s">
        <v>1051</v>
      </c>
      <c r="J1136" s="152" t="s">
        <v>1005</v>
      </c>
      <c r="K1136" s="150"/>
      <c r="L1136" s="152" t="s">
        <v>718</v>
      </c>
      <c r="M1136" s="152"/>
      <c r="N1136" s="152"/>
      <c r="O1136" s="152"/>
      <c r="P1136" s="152"/>
      <c r="Q1136" s="152"/>
      <c r="R1136" s="152"/>
      <c r="S1136" s="152"/>
      <c r="T1136" s="152"/>
      <c r="U1136" s="152"/>
      <c r="V1136" s="152"/>
      <c r="W1136" s="152"/>
      <c r="X1136" s="152"/>
      <c r="Y1136" s="152"/>
      <c r="Z1136" s="152"/>
      <c r="AA1136" s="152"/>
      <c r="AB1136" s="152"/>
      <c r="AC1136" s="152"/>
    </row>
    <row r="1137" spans="1:29" ht="13.2">
      <c r="A1137" s="152"/>
      <c r="B1137" s="89"/>
      <c r="C1137" s="153" t="str">
        <f t="shared" ca="1" si="14"/>
        <v>OK</v>
      </c>
      <c r="D1137" s="89" t="s">
        <v>900</v>
      </c>
      <c r="E1137" s="162">
        <v>60</v>
      </c>
      <c r="F1137" s="152">
        <v>25420</v>
      </c>
      <c r="G1137" s="169">
        <v>45931</v>
      </c>
      <c r="H1137" s="165">
        <v>45971</v>
      </c>
      <c r="I1137" s="152" t="s">
        <v>1051</v>
      </c>
      <c r="J1137" s="152" t="s">
        <v>1005</v>
      </c>
      <c r="K1137" s="150"/>
      <c r="L1137" s="152" t="s">
        <v>900</v>
      </c>
      <c r="M1137" s="152"/>
      <c r="N1137" s="152"/>
      <c r="O1137" s="152"/>
      <c r="P1137" s="152"/>
      <c r="Q1137" s="152"/>
      <c r="R1137" s="152"/>
      <c r="S1137" s="152"/>
      <c r="T1137" s="152"/>
      <c r="U1137" s="152"/>
      <c r="V1137" s="152"/>
      <c r="W1137" s="152"/>
      <c r="X1137" s="152"/>
      <c r="Y1137" s="152"/>
      <c r="Z1137" s="152"/>
      <c r="AA1137" s="152"/>
      <c r="AB1137" s="152"/>
      <c r="AC1137" s="152"/>
    </row>
    <row r="1138" spans="1:29" ht="13.2">
      <c r="A1138" s="152"/>
      <c r="B1138" s="89"/>
      <c r="C1138" s="153" t="str">
        <f t="shared" ca="1" si="14"/>
        <v>OK</v>
      </c>
      <c r="D1138" s="89" t="s">
        <v>1008</v>
      </c>
      <c r="E1138" s="162">
        <v>60</v>
      </c>
      <c r="F1138" s="152">
        <v>25420</v>
      </c>
      <c r="G1138" s="169">
        <v>45931</v>
      </c>
      <c r="H1138" s="165">
        <v>45971</v>
      </c>
      <c r="I1138" s="152" t="s">
        <v>1051</v>
      </c>
      <c r="J1138" s="152" t="s">
        <v>1005</v>
      </c>
      <c r="K1138" s="150"/>
      <c r="L1138" s="152" t="s">
        <v>1008</v>
      </c>
      <c r="M1138" s="152"/>
      <c r="N1138" s="152"/>
      <c r="O1138" s="152"/>
      <c r="P1138" s="152"/>
      <c r="Q1138" s="152"/>
      <c r="R1138" s="152"/>
      <c r="S1138" s="152"/>
      <c r="T1138" s="152"/>
      <c r="U1138" s="152"/>
      <c r="V1138" s="152"/>
      <c r="W1138" s="152"/>
      <c r="X1138" s="152"/>
      <c r="Y1138" s="152"/>
      <c r="Z1138" s="152"/>
      <c r="AA1138" s="152"/>
      <c r="AB1138" s="152"/>
      <c r="AC1138" s="152"/>
    </row>
    <row r="1139" spans="1:29" ht="13.2">
      <c r="A1139" s="152"/>
      <c r="B1139" s="89"/>
      <c r="C1139" s="153" t="str">
        <f t="shared" ca="1" si="14"/>
        <v>OK</v>
      </c>
      <c r="D1139" s="89" t="s">
        <v>690</v>
      </c>
      <c r="E1139" s="162">
        <v>60</v>
      </c>
      <c r="F1139" s="152">
        <v>25420</v>
      </c>
      <c r="G1139" s="169">
        <v>45931</v>
      </c>
      <c r="H1139" s="165">
        <v>45971</v>
      </c>
      <c r="I1139" s="152" t="s">
        <v>1051</v>
      </c>
      <c r="J1139" s="152" t="s">
        <v>1005</v>
      </c>
      <c r="K1139" s="150"/>
      <c r="L1139" s="152" t="s">
        <v>690</v>
      </c>
      <c r="M1139" s="152"/>
      <c r="N1139" s="152"/>
      <c r="O1139" s="152"/>
      <c r="P1139" s="152"/>
      <c r="Q1139" s="152"/>
      <c r="R1139" s="152"/>
      <c r="S1139" s="152"/>
      <c r="T1139" s="152"/>
      <c r="U1139" s="152"/>
      <c r="V1139" s="152"/>
      <c r="W1139" s="152"/>
      <c r="X1139" s="152"/>
      <c r="Y1139" s="152"/>
      <c r="Z1139" s="152"/>
      <c r="AA1139" s="152"/>
      <c r="AB1139" s="152"/>
      <c r="AC1139" s="152"/>
    </row>
    <row r="1140" spans="1:29" ht="13.2">
      <c r="A1140" s="152"/>
      <c r="B1140" s="89"/>
      <c r="C1140" s="153" t="str">
        <f t="shared" ca="1" si="14"/>
        <v>OK</v>
      </c>
      <c r="D1140" s="89" t="s">
        <v>691</v>
      </c>
      <c r="E1140" s="162">
        <v>60</v>
      </c>
      <c r="F1140" s="152">
        <v>25420</v>
      </c>
      <c r="G1140" s="169">
        <v>45931</v>
      </c>
      <c r="H1140" s="165">
        <v>45971</v>
      </c>
      <c r="I1140" s="152" t="s">
        <v>1051</v>
      </c>
      <c r="J1140" s="152" t="s">
        <v>1005</v>
      </c>
      <c r="K1140" s="150"/>
      <c r="L1140" s="152" t="s">
        <v>691</v>
      </c>
      <c r="M1140" s="152"/>
      <c r="N1140" s="152"/>
      <c r="O1140" s="152"/>
      <c r="P1140" s="152"/>
      <c r="Q1140" s="152"/>
      <c r="R1140" s="152"/>
      <c r="S1140" s="152"/>
      <c r="T1140" s="152"/>
      <c r="U1140" s="152"/>
      <c r="V1140" s="152"/>
      <c r="W1140" s="152"/>
      <c r="X1140" s="152"/>
      <c r="Y1140" s="152"/>
      <c r="Z1140" s="152"/>
      <c r="AA1140" s="152"/>
      <c r="AB1140" s="152"/>
      <c r="AC1140" s="152"/>
    </row>
    <row r="1141" spans="1:29" ht="13.2">
      <c r="A1141" s="152"/>
      <c r="B1141" s="89"/>
      <c r="C1141" s="153" t="str">
        <f t="shared" ca="1" si="14"/>
        <v>OK</v>
      </c>
      <c r="D1141" s="89" t="s">
        <v>679</v>
      </c>
      <c r="E1141" s="162">
        <v>60</v>
      </c>
      <c r="F1141" s="152">
        <v>25420</v>
      </c>
      <c r="G1141" s="169">
        <v>45931</v>
      </c>
      <c r="H1141" s="165">
        <v>45971</v>
      </c>
      <c r="I1141" s="152" t="s">
        <v>1051</v>
      </c>
      <c r="J1141" s="152" t="s">
        <v>1005</v>
      </c>
      <c r="K1141" s="150"/>
      <c r="L1141" s="152" t="s">
        <v>679</v>
      </c>
      <c r="M1141" s="152"/>
      <c r="N1141" s="152"/>
      <c r="O1141" s="152"/>
      <c r="P1141" s="152"/>
      <c r="Q1141" s="152"/>
      <c r="R1141" s="152"/>
      <c r="S1141" s="152"/>
      <c r="T1141" s="152"/>
      <c r="U1141" s="152"/>
      <c r="V1141" s="152"/>
      <c r="W1141" s="152"/>
      <c r="X1141" s="152"/>
      <c r="Y1141" s="152"/>
      <c r="Z1141" s="152"/>
      <c r="AA1141" s="152"/>
      <c r="AB1141" s="152"/>
      <c r="AC1141" s="152"/>
    </row>
    <row r="1142" spans="1:29" ht="13.2">
      <c r="A1142" s="152"/>
      <c r="B1142" s="89"/>
      <c r="C1142" s="153" t="str">
        <f t="shared" ca="1" si="14"/>
        <v>OK</v>
      </c>
      <c r="D1142" s="89" t="s">
        <v>1088</v>
      </c>
      <c r="E1142" s="162">
        <v>60</v>
      </c>
      <c r="F1142" s="152">
        <v>25420</v>
      </c>
      <c r="G1142" s="169">
        <v>45931</v>
      </c>
      <c r="H1142" s="165">
        <v>45971</v>
      </c>
      <c r="I1142" s="152" t="s">
        <v>1051</v>
      </c>
      <c r="J1142" s="152" t="s">
        <v>1005</v>
      </c>
      <c r="K1142" s="150"/>
      <c r="L1142" s="152" t="s">
        <v>1088</v>
      </c>
      <c r="M1142" s="152"/>
      <c r="N1142" s="152"/>
      <c r="O1142" s="152"/>
      <c r="P1142" s="152"/>
      <c r="Q1142" s="152"/>
      <c r="R1142" s="152"/>
      <c r="S1142" s="152"/>
      <c r="T1142" s="152"/>
      <c r="U1142" s="152"/>
      <c r="V1142" s="152"/>
      <c r="W1142" s="152"/>
      <c r="X1142" s="152"/>
      <c r="Y1142" s="152"/>
      <c r="Z1142" s="152"/>
      <c r="AA1142" s="152"/>
      <c r="AB1142" s="152"/>
      <c r="AC1142" s="152"/>
    </row>
    <row r="1143" spans="1:29" ht="13.2">
      <c r="A1143" s="152"/>
      <c r="B1143" s="89"/>
      <c r="C1143" s="153" t="str">
        <f t="shared" ca="1" si="14"/>
        <v>OK</v>
      </c>
      <c r="D1143" s="89" t="s">
        <v>511</v>
      </c>
      <c r="E1143" s="162">
        <v>60</v>
      </c>
      <c r="F1143" s="152">
        <v>25420</v>
      </c>
      <c r="G1143" s="169">
        <v>45931</v>
      </c>
      <c r="H1143" s="165">
        <v>45971</v>
      </c>
      <c r="I1143" s="152" t="s">
        <v>1051</v>
      </c>
      <c r="J1143" s="152" t="s">
        <v>1005</v>
      </c>
      <c r="K1143" s="150"/>
      <c r="L1143" s="152" t="s">
        <v>511</v>
      </c>
      <c r="M1143" s="152"/>
      <c r="N1143" s="152"/>
      <c r="O1143" s="152"/>
      <c r="P1143" s="152"/>
      <c r="Q1143" s="152"/>
      <c r="R1143" s="152"/>
      <c r="S1143" s="152"/>
      <c r="T1143" s="152"/>
      <c r="U1143" s="152"/>
      <c r="V1143" s="152"/>
      <c r="W1143" s="152"/>
      <c r="X1143" s="152"/>
      <c r="Y1143" s="152"/>
      <c r="Z1143" s="152"/>
      <c r="AA1143" s="152"/>
      <c r="AB1143" s="152"/>
      <c r="AC1143" s="152"/>
    </row>
    <row r="1144" spans="1:29" ht="13.2">
      <c r="A1144" s="152"/>
      <c r="B1144" s="89"/>
      <c r="C1144" s="153" t="str">
        <f t="shared" ca="1" si="14"/>
        <v>OK</v>
      </c>
      <c r="D1144" s="89" t="s">
        <v>1091</v>
      </c>
      <c r="E1144" s="162">
        <v>60</v>
      </c>
      <c r="F1144" s="152">
        <v>25420</v>
      </c>
      <c r="G1144" s="169">
        <v>45931</v>
      </c>
      <c r="H1144" s="165">
        <v>45971</v>
      </c>
      <c r="I1144" s="152" t="s">
        <v>1051</v>
      </c>
      <c r="J1144" s="152" t="s">
        <v>1005</v>
      </c>
      <c r="K1144" s="150"/>
      <c r="L1144" s="152" t="s">
        <v>1091</v>
      </c>
      <c r="M1144" s="152"/>
      <c r="N1144" s="152"/>
      <c r="O1144" s="152"/>
      <c r="P1144" s="152"/>
      <c r="Q1144" s="152"/>
      <c r="R1144" s="152"/>
      <c r="S1144" s="152"/>
      <c r="T1144" s="152"/>
      <c r="U1144" s="152"/>
      <c r="V1144" s="152"/>
      <c r="W1144" s="152"/>
      <c r="X1144" s="152"/>
      <c r="Y1144" s="152"/>
      <c r="Z1144" s="152"/>
      <c r="AA1144" s="152"/>
      <c r="AB1144" s="152"/>
      <c r="AC1144" s="152"/>
    </row>
    <row r="1145" spans="1:29" ht="13.2">
      <c r="A1145" s="152"/>
      <c r="B1145" s="89"/>
      <c r="C1145" s="153" t="str">
        <f t="shared" ca="1" si="14"/>
        <v>OK</v>
      </c>
      <c r="D1145" s="89" t="s">
        <v>929</v>
      </c>
      <c r="E1145" s="162">
        <v>60</v>
      </c>
      <c r="F1145" s="152">
        <v>25420</v>
      </c>
      <c r="G1145" s="169">
        <v>45931</v>
      </c>
      <c r="H1145" s="165">
        <v>45971</v>
      </c>
      <c r="I1145" s="152" t="s">
        <v>1051</v>
      </c>
      <c r="J1145" s="152" t="s">
        <v>1005</v>
      </c>
      <c r="K1145" s="150"/>
      <c r="L1145" s="152" t="s">
        <v>929</v>
      </c>
      <c r="M1145" s="152"/>
      <c r="N1145" s="152"/>
      <c r="O1145" s="152"/>
      <c r="P1145" s="152"/>
      <c r="Q1145" s="152"/>
      <c r="R1145" s="152"/>
      <c r="S1145" s="152"/>
      <c r="T1145" s="152"/>
      <c r="U1145" s="152"/>
      <c r="V1145" s="152"/>
      <c r="W1145" s="152"/>
      <c r="X1145" s="152"/>
      <c r="Y1145" s="152"/>
      <c r="Z1145" s="152"/>
      <c r="AA1145" s="152"/>
      <c r="AB1145" s="152"/>
      <c r="AC1145" s="152"/>
    </row>
    <row r="1146" spans="1:29" ht="13.2">
      <c r="A1146" s="152"/>
      <c r="B1146" s="89"/>
      <c r="C1146" s="153" t="str">
        <f t="shared" ca="1" si="14"/>
        <v>OK</v>
      </c>
      <c r="D1146" s="89" t="s">
        <v>1090</v>
      </c>
      <c r="E1146" s="162">
        <v>60</v>
      </c>
      <c r="F1146" s="152">
        <v>25420</v>
      </c>
      <c r="G1146" s="169">
        <v>45931</v>
      </c>
      <c r="H1146" s="165">
        <v>45971</v>
      </c>
      <c r="I1146" s="152" t="s">
        <v>1051</v>
      </c>
      <c r="J1146" s="152" t="s">
        <v>1005</v>
      </c>
      <c r="K1146" s="150"/>
      <c r="L1146" s="152" t="s">
        <v>1090</v>
      </c>
      <c r="M1146" s="152"/>
      <c r="N1146" s="152"/>
      <c r="O1146" s="152"/>
      <c r="P1146" s="152"/>
      <c r="Q1146" s="152"/>
      <c r="R1146" s="152"/>
      <c r="S1146" s="152"/>
      <c r="T1146" s="152"/>
      <c r="U1146" s="152"/>
      <c r="V1146" s="152"/>
      <c r="W1146" s="152"/>
      <c r="X1146" s="152"/>
      <c r="Y1146" s="152"/>
      <c r="Z1146" s="152"/>
      <c r="AA1146" s="152"/>
      <c r="AB1146" s="152"/>
      <c r="AC1146" s="152"/>
    </row>
    <row r="1147" spans="1:29" ht="13.2">
      <c r="A1147" s="152"/>
      <c r="B1147" s="89"/>
      <c r="C1147" s="153" t="str">
        <f t="shared" ca="1" si="14"/>
        <v>Incompleto</v>
      </c>
      <c r="D1147" s="89" t="s">
        <v>1092</v>
      </c>
      <c r="E1147" s="162">
        <v>850</v>
      </c>
      <c r="F1147" s="152">
        <v>25420</v>
      </c>
      <c r="G1147" s="169">
        <v>45931</v>
      </c>
      <c r="H1147" s="165">
        <v>45971</v>
      </c>
      <c r="I1147" s="152" t="s">
        <v>1051</v>
      </c>
      <c r="J1147" s="152" t="s">
        <v>1005</v>
      </c>
      <c r="K1147" s="150"/>
      <c r="L1147" s="152" t="s">
        <v>1092</v>
      </c>
      <c r="M1147" s="152"/>
      <c r="N1147" s="152"/>
      <c r="O1147" s="152"/>
      <c r="P1147" s="152"/>
      <c r="Q1147" s="152"/>
      <c r="R1147" s="152"/>
      <c r="S1147" s="152"/>
      <c r="T1147" s="152"/>
      <c r="U1147" s="152"/>
      <c r="V1147" s="152"/>
      <c r="W1147" s="152"/>
      <c r="X1147" s="152"/>
      <c r="Y1147" s="152"/>
      <c r="Z1147" s="152"/>
      <c r="AA1147" s="152"/>
      <c r="AB1147" s="152"/>
      <c r="AC1147" s="152"/>
    </row>
    <row r="1148" spans="1:29" ht="13.2">
      <c r="A1148" s="152"/>
      <c r="B1148" s="89"/>
      <c r="C1148" s="153" t="str">
        <f t="shared" ca="1" si="14"/>
        <v>OK</v>
      </c>
      <c r="D1148" s="89" t="s">
        <v>546</v>
      </c>
      <c r="E1148" s="162">
        <v>55</v>
      </c>
      <c r="F1148" s="152">
        <v>7895</v>
      </c>
      <c r="G1148" s="163">
        <v>45901</v>
      </c>
      <c r="H1148" s="165">
        <v>45945</v>
      </c>
      <c r="I1148" s="152" t="s">
        <v>126</v>
      </c>
      <c r="J1148" s="152" t="s">
        <v>1036</v>
      </c>
      <c r="K1148" s="150"/>
      <c r="L1148" s="89" t="s">
        <v>546</v>
      </c>
      <c r="M1148" s="152"/>
      <c r="N1148" s="152"/>
      <c r="O1148" s="152"/>
      <c r="P1148" s="152"/>
      <c r="Q1148" s="152"/>
      <c r="R1148" s="152"/>
      <c r="S1148" s="152"/>
      <c r="T1148" s="152"/>
      <c r="U1148" s="152"/>
      <c r="V1148" s="152"/>
      <c r="W1148" s="152"/>
      <c r="X1148" s="152"/>
      <c r="Y1148" s="152"/>
      <c r="Z1148" s="152"/>
      <c r="AA1148" s="152"/>
      <c r="AB1148" s="152"/>
      <c r="AC1148" s="152"/>
    </row>
    <row r="1149" spans="1:29" ht="13.2">
      <c r="A1149" s="152"/>
      <c r="B1149" s="89"/>
      <c r="C1149" s="153" t="str">
        <f t="shared" ca="1" si="14"/>
        <v>OK</v>
      </c>
      <c r="D1149" s="89" t="s">
        <v>1093</v>
      </c>
      <c r="E1149" s="162">
        <v>535</v>
      </c>
      <c r="F1149" s="152">
        <v>8340</v>
      </c>
      <c r="G1149" s="169">
        <v>45931</v>
      </c>
      <c r="H1149" s="165"/>
      <c r="I1149" s="152" t="s">
        <v>126</v>
      </c>
      <c r="J1149" s="152" t="s">
        <v>1094</v>
      </c>
      <c r="K1149" s="150"/>
      <c r="L1149" s="89" t="s">
        <v>1093</v>
      </c>
      <c r="M1149" s="152"/>
      <c r="N1149" s="152"/>
      <c r="O1149" s="152"/>
      <c r="P1149" s="152"/>
      <c r="Q1149" s="152"/>
      <c r="R1149" s="152"/>
      <c r="S1149" s="152"/>
      <c r="T1149" s="152"/>
      <c r="U1149" s="152"/>
      <c r="V1149" s="152"/>
      <c r="W1149" s="152"/>
      <c r="X1149" s="152"/>
      <c r="Y1149" s="152"/>
      <c r="Z1149" s="152"/>
      <c r="AA1149" s="152"/>
      <c r="AB1149" s="152"/>
      <c r="AC1149" s="152"/>
    </row>
    <row r="1150" spans="1:29" ht="13.2">
      <c r="A1150" s="152"/>
      <c r="B1150" s="89"/>
      <c r="C1150" s="153" t="str">
        <f t="shared" ca="1" si="14"/>
        <v>OK</v>
      </c>
      <c r="D1150" s="89" t="s">
        <v>903</v>
      </c>
      <c r="E1150" s="162">
        <v>125.56</v>
      </c>
      <c r="F1150" s="152">
        <v>25600</v>
      </c>
      <c r="G1150" s="169">
        <v>45962</v>
      </c>
      <c r="H1150" s="165">
        <v>46001</v>
      </c>
      <c r="I1150" s="152" t="s">
        <v>1051</v>
      </c>
      <c r="J1150" s="152" t="s">
        <v>1005</v>
      </c>
      <c r="K1150" s="150"/>
      <c r="L1150" s="89" t="s">
        <v>903</v>
      </c>
      <c r="M1150" s="152"/>
      <c r="N1150" s="152"/>
      <c r="O1150" s="152"/>
      <c r="P1150" s="152"/>
      <c r="Q1150" s="152"/>
      <c r="R1150" s="152"/>
      <c r="S1150" s="152"/>
      <c r="T1150" s="152"/>
      <c r="U1150" s="152"/>
      <c r="V1150" s="152"/>
      <c r="W1150" s="152"/>
      <c r="X1150" s="152"/>
      <c r="Y1150" s="152"/>
      <c r="Z1150" s="152"/>
      <c r="AA1150" s="152"/>
      <c r="AB1150" s="152"/>
      <c r="AC1150" s="152"/>
    </row>
    <row r="1151" spans="1:29" ht="13.2">
      <c r="A1151" s="152"/>
      <c r="B1151" s="89"/>
      <c r="C1151" s="153" t="str">
        <f t="shared" ca="1" si="14"/>
        <v>OK</v>
      </c>
      <c r="D1151" s="89" t="s">
        <v>948</v>
      </c>
      <c r="E1151" s="162">
        <v>47.12</v>
      </c>
      <c r="F1151" s="152">
        <v>25600</v>
      </c>
      <c r="G1151" s="169">
        <v>45962</v>
      </c>
      <c r="H1151" s="165">
        <v>46001</v>
      </c>
      <c r="I1151" s="152" t="s">
        <v>1051</v>
      </c>
      <c r="J1151" s="152" t="s">
        <v>1005</v>
      </c>
      <c r="K1151" s="150"/>
      <c r="L1151" s="89" t="s">
        <v>948</v>
      </c>
      <c r="M1151" s="152"/>
      <c r="N1151" s="152"/>
      <c r="O1151" s="152"/>
      <c r="P1151" s="152"/>
      <c r="Q1151" s="152"/>
      <c r="R1151" s="152"/>
      <c r="S1151" s="152"/>
      <c r="T1151" s="152"/>
      <c r="U1151" s="152"/>
      <c r="V1151" s="152"/>
      <c r="W1151" s="152"/>
      <c r="X1151" s="152"/>
      <c r="Y1151" s="152"/>
      <c r="Z1151" s="152"/>
      <c r="AA1151" s="152"/>
      <c r="AB1151" s="152"/>
      <c r="AC1151" s="152"/>
    </row>
    <row r="1152" spans="1:29" ht="13.2">
      <c r="A1152" s="152"/>
      <c r="B1152" s="89"/>
      <c r="C1152" s="153" t="str">
        <f t="shared" ca="1" si="14"/>
        <v>OK</v>
      </c>
      <c r="D1152" s="89" t="s">
        <v>903</v>
      </c>
      <c r="E1152" s="162">
        <v>47.12</v>
      </c>
      <c r="F1152" s="152">
        <v>25600</v>
      </c>
      <c r="G1152" s="169">
        <v>45962</v>
      </c>
      <c r="H1152" s="165">
        <v>46001</v>
      </c>
      <c r="I1152" s="152" t="s">
        <v>1051</v>
      </c>
      <c r="J1152" s="152" t="s">
        <v>1005</v>
      </c>
      <c r="K1152" s="150"/>
      <c r="L1152" s="89" t="s">
        <v>903</v>
      </c>
      <c r="M1152" s="152"/>
      <c r="N1152" s="152"/>
      <c r="O1152" s="152"/>
      <c r="P1152" s="152"/>
      <c r="Q1152" s="152"/>
      <c r="R1152" s="152"/>
      <c r="S1152" s="152"/>
      <c r="T1152" s="152"/>
      <c r="U1152" s="152"/>
      <c r="V1152" s="152"/>
      <c r="W1152" s="152"/>
      <c r="X1152" s="152"/>
      <c r="Y1152" s="152"/>
      <c r="Z1152" s="152"/>
      <c r="AA1152" s="152"/>
      <c r="AB1152" s="152"/>
      <c r="AC1152" s="152"/>
    </row>
    <row r="1153" spans="1:29" ht="13.2">
      <c r="A1153" s="152"/>
      <c r="B1153" s="89"/>
      <c r="C1153" s="153" t="str">
        <f t="shared" ca="1" si="14"/>
        <v>OK</v>
      </c>
      <c r="D1153" s="118" t="s">
        <v>302</v>
      </c>
      <c r="E1153" s="162">
        <v>47.12</v>
      </c>
      <c r="F1153" s="152">
        <v>25600</v>
      </c>
      <c r="G1153" s="169">
        <v>45962</v>
      </c>
      <c r="H1153" s="165">
        <v>46001</v>
      </c>
      <c r="I1153" s="152" t="s">
        <v>1051</v>
      </c>
      <c r="J1153" s="152" t="s">
        <v>1005</v>
      </c>
      <c r="K1153" s="150"/>
      <c r="L1153" s="89" t="s">
        <v>1071</v>
      </c>
      <c r="M1153" s="152"/>
      <c r="N1153" s="152"/>
      <c r="O1153" s="152"/>
      <c r="P1153" s="152"/>
      <c r="Q1153" s="152"/>
      <c r="R1153" s="152"/>
      <c r="S1153" s="152"/>
      <c r="T1153" s="152"/>
      <c r="U1153" s="152"/>
      <c r="V1153" s="152"/>
      <c r="W1153" s="152"/>
      <c r="X1153" s="152"/>
      <c r="Y1153" s="152"/>
      <c r="Z1153" s="152"/>
      <c r="AA1153" s="152"/>
      <c r="AB1153" s="152"/>
      <c r="AC1153" s="152"/>
    </row>
    <row r="1154" spans="1:29" ht="13.2">
      <c r="A1154" s="152"/>
      <c r="B1154" s="89"/>
      <c r="C1154" s="153" t="str">
        <f t="shared" ca="1" si="14"/>
        <v>OK</v>
      </c>
      <c r="D1154" s="89" t="s">
        <v>925</v>
      </c>
      <c r="E1154" s="162">
        <v>47.12</v>
      </c>
      <c r="F1154" s="152">
        <v>25600</v>
      </c>
      <c r="G1154" s="169">
        <v>45962</v>
      </c>
      <c r="H1154" s="165">
        <v>46001</v>
      </c>
      <c r="I1154" s="152" t="s">
        <v>1051</v>
      </c>
      <c r="J1154" s="152" t="s">
        <v>1005</v>
      </c>
      <c r="K1154" s="150"/>
      <c r="L1154" s="89" t="s">
        <v>925</v>
      </c>
      <c r="M1154" s="152"/>
      <c r="N1154" s="152"/>
      <c r="O1154" s="152"/>
      <c r="P1154" s="152"/>
      <c r="Q1154" s="152"/>
      <c r="R1154" s="152"/>
      <c r="S1154" s="152"/>
      <c r="T1154" s="152"/>
      <c r="U1154" s="152"/>
      <c r="V1154" s="152"/>
      <c r="W1154" s="152"/>
      <c r="X1154" s="152"/>
      <c r="Y1154" s="152"/>
      <c r="Z1154" s="152"/>
      <c r="AA1154" s="152"/>
      <c r="AB1154" s="152"/>
      <c r="AC1154" s="152"/>
    </row>
    <row r="1155" spans="1:29" ht="13.2">
      <c r="A1155" s="152"/>
      <c r="B1155" s="89"/>
      <c r="C1155" s="153" t="str">
        <f t="shared" ca="1" si="14"/>
        <v>OK</v>
      </c>
      <c r="D1155" s="89" t="s">
        <v>932</v>
      </c>
      <c r="E1155" s="162">
        <v>47.12</v>
      </c>
      <c r="F1155" s="152">
        <v>25600</v>
      </c>
      <c r="G1155" s="169">
        <v>45962</v>
      </c>
      <c r="H1155" s="165">
        <v>46001</v>
      </c>
      <c r="I1155" s="152" t="s">
        <v>1051</v>
      </c>
      <c r="J1155" s="152" t="s">
        <v>1005</v>
      </c>
      <c r="K1155" s="150"/>
      <c r="L1155" s="89" t="s">
        <v>932</v>
      </c>
      <c r="M1155" s="152"/>
      <c r="N1155" s="152"/>
      <c r="O1155" s="152"/>
      <c r="P1155" s="152"/>
      <c r="Q1155" s="152"/>
      <c r="R1155" s="152"/>
      <c r="S1155" s="152"/>
      <c r="T1155" s="152"/>
      <c r="U1155" s="152"/>
      <c r="V1155" s="152"/>
      <c r="W1155" s="152"/>
      <c r="X1155" s="152"/>
      <c r="Y1155" s="152"/>
      <c r="Z1155" s="152"/>
      <c r="AA1155" s="152"/>
      <c r="AB1155" s="152"/>
      <c r="AC1155" s="152"/>
    </row>
    <row r="1156" spans="1:29" ht="13.2">
      <c r="A1156" s="152"/>
      <c r="B1156" s="89"/>
      <c r="C1156" s="153" t="str">
        <f t="shared" ca="1" si="14"/>
        <v>OK</v>
      </c>
      <c r="D1156" s="89" t="s">
        <v>917</v>
      </c>
      <c r="E1156" s="162">
        <v>47.12</v>
      </c>
      <c r="F1156" s="152">
        <v>25600</v>
      </c>
      <c r="G1156" s="169">
        <v>45962</v>
      </c>
      <c r="H1156" s="165">
        <v>46001</v>
      </c>
      <c r="I1156" s="152" t="s">
        <v>1051</v>
      </c>
      <c r="J1156" s="152" t="s">
        <v>1005</v>
      </c>
      <c r="K1156" s="150"/>
      <c r="L1156" s="89" t="s">
        <v>917</v>
      </c>
      <c r="M1156" s="152"/>
      <c r="N1156" s="152"/>
      <c r="O1156" s="152"/>
      <c r="P1156" s="152"/>
      <c r="Q1156" s="152"/>
      <c r="R1156" s="152"/>
      <c r="S1156" s="152"/>
      <c r="T1156" s="152"/>
      <c r="U1156" s="152"/>
      <c r="V1156" s="152"/>
      <c r="W1156" s="152"/>
      <c r="X1156" s="152"/>
      <c r="Y1156" s="152"/>
      <c r="Z1156" s="152"/>
      <c r="AA1156" s="152"/>
      <c r="AB1156" s="152"/>
      <c r="AC1156" s="152"/>
    </row>
    <row r="1157" spans="1:29" ht="13.2">
      <c r="A1157" s="152"/>
      <c r="B1157" s="89"/>
      <c r="C1157" s="153" t="str">
        <f t="shared" ca="1" si="14"/>
        <v>OK</v>
      </c>
      <c r="D1157" s="89" t="s">
        <v>1013</v>
      </c>
      <c r="E1157" s="162">
        <v>47.12</v>
      </c>
      <c r="F1157" s="152">
        <v>25600</v>
      </c>
      <c r="G1157" s="169">
        <v>45962</v>
      </c>
      <c r="H1157" s="165">
        <v>46001</v>
      </c>
      <c r="I1157" s="152" t="s">
        <v>1051</v>
      </c>
      <c r="J1157" s="152" t="s">
        <v>1005</v>
      </c>
      <c r="K1157" s="150"/>
      <c r="L1157" s="89" t="s">
        <v>1013</v>
      </c>
      <c r="M1157" s="152"/>
      <c r="N1157" s="152"/>
      <c r="O1157" s="152"/>
      <c r="P1157" s="152"/>
      <c r="Q1157" s="152"/>
      <c r="R1157" s="152"/>
      <c r="S1157" s="152"/>
      <c r="T1157" s="152"/>
      <c r="U1157" s="152"/>
      <c r="V1157" s="152"/>
      <c r="W1157" s="152"/>
      <c r="X1157" s="152"/>
      <c r="Y1157" s="152"/>
      <c r="Z1157" s="152"/>
      <c r="AA1157" s="152"/>
      <c r="AB1157" s="152"/>
      <c r="AC1157" s="152"/>
    </row>
    <row r="1158" spans="1:29" ht="13.2">
      <c r="A1158" s="152"/>
      <c r="B1158" s="89"/>
      <c r="C1158" s="153" t="str">
        <f t="shared" ca="1" si="14"/>
        <v>OK</v>
      </c>
      <c r="D1158" s="89" t="s">
        <v>897</v>
      </c>
      <c r="E1158" s="162">
        <v>47.12</v>
      </c>
      <c r="F1158" s="152">
        <v>25600</v>
      </c>
      <c r="G1158" s="169">
        <v>45962</v>
      </c>
      <c r="H1158" s="165">
        <v>46001</v>
      </c>
      <c r="I1158" s="152" t="s">
        <v>1051</v>
      </c>
      <c r="J1158" s="152" t="s">
        <v>1005</v>
      </c>
      <c r="K1158" s="150"/>
      <c r="L1158" s="89" t="s">
        <v>897</v>
      </c>
      <c r="M1158" s="152"/>
      <c r="N1158" s="152"/>
      <c r="O1158" s="152"/>
      <c r="P1158" s="152"/>
      <c r="Q1158" s="152"/>
      <c r="R1158" s="152"/>
      <c r="S1158" s="152"/>
      <c r="T1158" s="152"/>
      <c r="U1158" s="152"/>
      <c r="V1158" s="152"/>
      <c r="W1158" s="152"/>
      <c r="X1158" s="152"/>
      <c r="Y1158" s="152"/>
      <c r="Z1158" s="152"/>
      <c r="AA1158" s="152"/>
      <c r="AB1158" s="152"/>
      <c r="AC1158" s="152"/>
    </row>
    <row r="1159" spans="1:29" ht="13.2">
      <c r="A1159" s="152"/>
      <c r="B1159" s="89"/>
      <c r="C1159" s="153" t="str">
        <f t="shared" ca="1" si="14"/>
        <v>OK</v>
      </c>
      <c r="D1159" s="89" t="s">
        <v>1095</v>
      </c>
      <c r="E1159" s="162">
        <v>47.12</v>
      </c>
      <c r="F1159" s="152">
        <v>25600</v>
      </c>
      <c r="G1159" s="169">
        <v>45962</v>
      </c>
      <c r="H1159" s="165">
        <v>46001</v>
      </c>
      <c r="I1159" s="152" t="s">
        <v>1051</v>
      </c>
      <c r="J1159" s="152" t="s">
        <v>1005</v>
      </c>
      <c r="K1159" s="150"/>
      <c r="L1159" s="89" t="s">
        <v>1095</v>
      </c>
      <c r="M1159" s="152"/>
      <c r="N1159" s="152"/>
      <c r="O1159" s="152"/>
      <c r="P1159" s="152"/>
      <c r="Q1159" s="152"/>
      <c r="R1159" s="152"/>
      <c r="S1159" s="152"/>
      <c r="T1159" s="152"/>
      <c r="U1159" s="152"/>
      <c r="V1159" s="152"/>
      <c r="W1159" s="152"/>
      <c r="X1159" s="152"/>
      <c r="Y1159" s="152"/>
      <c r="Z1159" s="152"/>
      <c r="AA1159" s="152"/>
      <c r="AB1159" s="152"/>
      <c r="AC1159" s="152"/>
    </row>
    <row r="1160" spans="1:29" ht="13.2">
      <c r="A1160" s="152"/>
      <c r="B1160" s="89"/>
      <c r="C1160" s="153" t="str">
        <f t="shared" ca="1" si="14"/>
        <v>OK</v>
      </c>
      <c r="D1160" s="118" t="s">
        <v>150</v>
      </c>
      <c r="E1160" s="162">
        <v>47.12</v>
      </c>
      <c r="F1160" s="152">
        <v>25600</v>
      </c>
      <c r="G1160" s="169">
        <v>45962</v>
      </c>
      <c r="H1160" s="165">
        <v>46001</v>
      </c>
      <c r="I1160" s="152" t="s">
        <v>1051</v>
      </c>
      <c r="J1160" s="152" t="s">
        <v>1005</v>
      </c>
      <c r="K1160" s="150"/>
      <c r="L1160" s="89" t="s">
        <v>1024</v>
      </c>
      <c r="M1160" s="152"/>
      <c r="N1160" s="152"/>
      <c r="O1160" s="152"/>
      <c r="P1160" s="152"/>
      <c r="Q1160" s="152"/>
      <c r="R1160" s="152"/>
      <c r="S1160" s="152"/>
      <c r="T1160" s="152"/>
      <c r="U1160" s="152"/>
      <c r="V1160" s="152"/>
      <c r="W1160" s="152"/>
      <c r="X1160" s="152"/>
      <c r="Y1160" s="152"/>
      <c r="Z1160" s="152"/>
      <c r="AA1160" s="152"/>
      <c r="AB1160" s="152"/>
      <c r="AC1160" s="152"/>
    </row>
    <row r="1161" spans="1:29" ht="13.2">
      <c r="A1161" s="152"/>
      <c r="B1161" s="89"/>
      <c r="C1161" s="153" t="str">
        <f t="shared" ca="1" si="14"/>
        <v>OK</v>
      </c>
      <c r="D1161" s="89" t="s">
        <v>498</v>
      </c>
      <c r="E1161" s="162">
        <v>47.12</v>
      </c>
      <c r="F1161" s="152">
        <v>25600</v>
      </c>
      <c r="G1161" s="169">
        <v>45962</v>
      </c>
      <c r="H1161" s="165">
        <v>46001</v>
      </c>
      <c r="I1161" s="152" t="s">
        <v>1051</v>
      </c>
      <c r="J1161" s="152" t="s">
        <v>1005</v>
      </c>
      <c r="K1161" s="150"/>
      <c r="L1161" s="89" t="s">
        <v>498</v>
      </c>
      <c r="M1161" s="152"/>
      <c r="N1161" s="152"/>
      <c r="O1161" s="152"/>
      <c r="P1161" s="152"/>
      <c r="Q1161" s="152"/>
      <c r="R1161" s="152"/>
      <c r="S1161" s="152"/>
      <c r="T1161" s="152"/>
      <c r="U1161" s="152"/>
      <c r="V1161" s="152"/>
      <c r="W1161" s="152"/>
      <c r="X1161" s="152"/>
      <c r="Y1161" s="152"/>
      <c r="Z1161" s="152"/>
      <c r="AA1161" s="152"/>
      <c r="AB1161" s="152"/>
      <c r="AC1161" s="152"/>
    </row>
    <row r="1162" spans="1:29" ht="13.2">
      <c r="A1162" s="152"/>
      <c r="B1162" s="89"/>
      <c r="C1162" s="153" t="str">
        <f t="shared" ca="1" si="14"/>
        <v>OK</v>
      </c>
      <c r="D1162" s="89" t="s">
        <v>1096</v>
      </c>
      <c r="E1162" s="162">
        <v>47.12</v>
      </c>
      <c r="F1162" s="152">
        <v>25600</v>
      </c>
      <c r="G1162" s="169">
        <v>45962</v>
      </c>
      <c r="H1162" s="165">
        <v>46001</v>
      </c>
      <c r="I1162" s="152" t="s">
        <v>1051</v>
      </c>
      <c r="J1162" s="152" t="s">
        <v>1005</v>
      </c>
      <c r="K1162" s="150"/>
      <c r="L1162" s="89" t="s">
        <v>1096</v>
      </c>
      <c r="M1162" s="152"/>
      <c r="N1162" s="152"/>
      <c r="O1162" s="152"/>
      <c r="P1162" s="152"/>
      <c r="Q1162" s="152"/>
      <c r="R1162" s="152"/>
      <c r="S1162" s="152"/>
      <c r="T1162" s="152"/>
      <c r="U1162" s="152"/>
      <c r="V1162" s="152"/>
      <c r="W1162" s="152"/>
      <c r="X1162" s="152"/>
      <c r="Y1162" s="152"/>
      <c r="Z1162" s="152"/>
      <c r="AA1162" s="152"/>
      <c r="AB1162" s="152"/>
      <c r="AC1162" s="152"/>
    </row>
    <row r="1163" spans="1:29" ht="13.2">
      <c r="A1163" s="152"/>
      <c r="B1163" s="89"/>
      <c r="C1163" s="153" t="str">
        <f t="shared" ca="1" si="14"/>
        <v>OK</v>
      </c>
      <c r="D1163" s="89" t="s">
        <v>898</v>
      </c>
      <c r="E1163" s="162">
        <v>47.12</v>
      </c>
      <c r="F1163" s="152">
        <v>25600</v>
      </c>
      <c r="G1163" s="169">
        <v>45962</v>
      </c>
      <c r="H1163" s="165">
        <v>46001</v>
      </c>
      <c r="I1163" s="152" t="s">
        <v>1051</v>
      </c>
      <c r="J1163" s="152" t="s">
        <v>1005</v>
      </c>
      <c r="K1163" s="150"/>
      <c r="L1163" s="89" t="s">
        <v>898</v>
      </c>
      <c r="M1163" s="152"/>
      <c r="N1163" s="152"/>
      <c r="O1163" s="152"/>
      <c r="P1163" s="152"/>
      <c r="Q1163" s="152"/>
      <c r="R1163" s="152"/>
      <c r="S1163" s="152"/>
      <c r="T1163" s="152"/>
      <c r="U1163" s="152"/>
      <c r="V1163" s="152"/>
      <c r="W1163" s="152"/>
      <c r="X1163" s="152"/>
      <c r="Y1163" s="152"/>
      <c r="Z1163" s="152"/>
      <c r="AA1163" s="152"/>
      <c r="AB1163" s="152"/>
      <c r="AC1163" s="152"/>
    </row>
    <row r="1164" spans="1:29" ht="13.2">
      <c r="A1164" s="152"/>
      <c r="B1164" s="89"/>
      <c r="C1164" s="153" t="str">
        <f t="shared" ca="1" si="14"/>
        <v>OK</v>
      </c>
      <c r="D1164" s="89" t="s">
        <v>1065</v>
      </c>
      <c r="E1164" s="162">
        <v>47.12</v>
      </c>
      <c r="F1164" s="152">
        <v>25600</v>
      </c>
      <c r="G1164" s="169">
        <v>45962</v>
      </c>
      <c r="H1164" s="165">
        <v>46001</v>
      </c>
      <c r="I1164" s="152" t="s">
        <v>1051</v>
      </c>
      <c r="J1164" s="152" t="s">
        <v>1005</v>
      </c>
      <c r="K1164" s="150"/>
      <c r="L1164" s="89" t="s">
        <v>1065</v>
      </c>
      <c r="M1164" s="152"/>
      <c r="N1164" s="152"/>
      <c r="O1164" s="152"/>
      <c r="P1164" s="152"/>
      <c r="Q1164" s="152"/>
      <c r="R1164" s="152"/>
      <c r="S1164" s="152"/>
      <c r="T1164" s="152"/>
      <c r="U1164" s="152"/>
      <c r="V1164" s="152"/>
      <c r="W1164" s="152"/>
      <c r="X1164" s="152"/>
      <c r="Y1164" s="152"/>
      <c r="Z1164" s="152"/>
      <c r="AA1164" s="152"/>
      <c r="AB1164" s="152"/>
      <c r="AC1164" s="152"/>
    </row>
    <row r="1165" spans="1:29" ht="13.2">
      <c r="A1165" s="152"/>
      <c r="B1165" s="89"/>
      <c r="C1165" s="153" t="str">
        <f t="shared" ca="1" si="14"/>
        <v>OK</v>
      </c>
      <c r="D1165" s="89" t="s">
        <v>1097</v>
      </c>
      <c r="E1165" s="162">
        <v>47.12</v>
      </c>
      <c r="F1165" s="152">
        <v>25600</v>
      </c>
      <c r="G1165" s="169">
        <v>45962</v>
      </c>
      <c r="H1165" s="165">
        <v>46001</v>
      </c>
      <c r="I1165" s="152" t="s">
        <v>1051</v>
      </c>
      <c r="J1165" s="152" t="s">
        <v>1005</v>
      </c>
      <c r="K1165" s="150"/>
      <c r="L1165" s="89" t="s">
        <v>1097</v>
      </c>
      <c r="M1165" s="152"/>
      <c r="N1165" s="152"/>
      <c r="O1165" s="152"/>
      <c r="P1165" s="152"/>
      <c r="Q1165" s="152"/>
      <c r="R1165" s="152"/>
      <c r="S1165" s="152"/>
      <c r="T1165" s="152"/>
      <c r="U1165" s="152"/>
      <c r="V1165" s="152"/>
      <c r="W1165" s="152"/>
      <c r="X1165" s="152"/>
      <c r="Y1165" s="152"/>
      <c r="Z1165" s="152"/>
      <c r="AA1165" s="152"/>
      <c r="AB1165" s="152"/>
      <c r="AC1165" s="152"/>
    </row>
    <row r="1166" spans="1:29" ht="13.2">
      <c r="A1166" s="152"/>
      <c r="B1166" s="89"/>
      <c r="C1166" s="153" t="str">
        <f t="shared" ca="1" si="14"/>
        <v>OK</v>
      </c>
      <c r="D1166" s="89" t="s">
        <v>961</v>
      </c>
      <c r="E1166" s="162">
        <v>47.12</v>
      </c>
      <c r="F1166" s="152">
        <v>25600</v>
      </c>
      <c r="G1166" s="169">
        <v>45962</v>
      </c>
      <c r="H1166" s="165">
        <v>46001</v>
      </c>
      <c r="I1166" s="152" t="s">
        <v>1051</v>
      </c>
      <c r="J1166" s="152" t="s">
        <v>1005</v>
      </c>
      <c r="K1166" s="150"/>
      <c r="L1166" s="89" t="s">
        <v>961</v>
      </c>
      <c r="M1166" s="152"/>
      <c r="N1166" s="152"/>
      <c r="O1166" s="152"/>
      <c r="P1166" s="152"/>
      <c r="Q1166" s="152"/>
      <c r="R1166" s="152"/>
      <c r="S1166" s="152"/>
      <c r="T1166" s="152"/>
      <c r="U1166" s="152"/>
      <c r="V1166" s="152"/>
      <c r="W1166" s="152"/>
      <c r="X1166" s="152"/>
      <c r="Y1166" s="152"/>
      <c r="Z1166" s="152"/>
      <c r="AA1166" s="152"/>
      <c r="AB1166" s="152"/>
      <c r="AC1166" s="152"/>
    </row>
    <row r="1167" spans="1:29" ht="13.2">
      <c r="A1167" s="152"/>
      <c r="B1167" s="89"/>
      <c r="C1167" s="153" t="str">
        <f t="shared" ca="1" si="14"/>
        <v>OK</v>
      </c>
      <c r="D1167" s="89" t="s">
        <v>948</v>
      </c>
      <c r="E1167" s="162">
        <v>47.12</v>
      </c>
      <c r="F1167" s="152">
        <v>25600</v>
      </c>
      <c r="G1167" s="169">
        <v>45962</v>
      </c>
      <c r="H1167" s="165">
        <v>46001</v>
      </c>
      <c r="I1167" s="152" t="s">
        <v>1051</v>
      </c>
      <c r="J1167" s="152" t="s">
        <v>1005</v>
      </c>
      <c r="K1167" s="150"/>
      <c r="L1167" s="89" t="s">
        <v>948</v>
      </c>
      <c r="M1167" s="152"/>
      <c r="N1167" s="152"/>
      <c r="O1167" s="152"/>
      <c r="P1167" s="152"/>
      <c r="Q1167" s="152"/>
      <c r="R1167" s="152"/>
      <c r="S1167" s="152"/>
      <c r="T1167" s="152"/>
      <c r="U1167" s="152"/>
      <c r="V1167" s="152"/>
      <c r="W1167" s="152"/>
      <c r="X1167" s="152"/>
      <c r="Y1167" s="152"/>
      <c r="Z1167" s="152"/>
      <c r="AA1167" s="152"/>
      <c r="AB1167" s="152"/>
      <c r="AC1167" s="152"/>
    </row>
    <row r="1168" spans="1:29" ht="13.2">
      <c r="A1168" s="152"/>
      <c r="B1168" s="89"/>
      <c r="C1168" s="153" t="str">
        <f t="shared" ca="1" si="14"/>
        <v>OK</v>
      </c>
      <c r="D1168" s="89" t="s">
        <v>903</v>
      </c>
      <c r="E1168" s="162">
        <v>47.12</v>
      </c>
      <c r="F1168" s="152">
        <v>25600</v>
      </c>
      <c r="G1168" s="169">
        <v>45962</v>
      </c>
      <c r="H1168" s="165">
        <v>46001</v>
      </c>
      <c r="I1168" s="152" t="s">
        <v>1051</v>
      </c>
      <c r="J1168" s="152" t="s">
        <v>1005</v>
      </c>
      <c r="K1168" s="150"/>
      <c r="L1168" s="89" t="s">
        <v>903</v>
      </c>
      <c r="M1168" s="152"/>
      <c r="N1168" s="152"/>
      <c r="O1168" s="152"/>
      <c r="P1168" s="152"/>
      <c r="Q1168" s="152"/>
      <c r="R1168" s="152"/>
      <c r="S1168" s="152"/>
      <c r="T1168" s="152"/>
      <c r="U1168" s="152"/>
      <c r="V1168" s="152"/>
      <c r="W1168" s="152"/>
      <c r="X1168" s="152"/>
      <c r="Y1168" s="152"/>
      <c r="Z1168" s="152"/>
      <c r="AA1168" s="152"/>
      <c r="AB1168" s="152"/>
      <c r="AC1168" s="152"/>
    </row>
    <row r="1169" spans="1:29" ht="13.2">
      <c r="A1169" s="152"/>
      <c r="B1169" s="89"/>
      <c r="C1169" s="153" t="str">
        <f t="shared" ca="1" si="14"/>
        <v>OK</v>
      </c>
      <c r="D1169" s="118" t="s">
        <v>302</v>
      </c>
      <c r="E1169" s="162">
        <v>47.12</v>
      </c>
      <c r="F1169" s="152">
        <v>25600</v>
      </c>
      <c r="G1169" s="169">
        <v>45962</v>
      </c>
      <c r="H1169" s="165">
        <v>46001</v>
      </c>
      <c r="I1169" s="152" t="s">
        <v>1051</v>
      </c>
      <c r="J1169" s="152" t="s">
        <v>1005</v>
      </c>
      <c r="K1169" s="150"/>
      <c r="L1169" s="89" t="s">
        <v>1071</v>
      </c>
      <c r="M1169" s="152"/>
      <c r="N1169" s="152"/>
      <c r="O1169" s="152"/>
      <c r="P1169" s="152"/>
      <c r="Q1169" s="152"/>
      <c r="R1169" s="152"/>
      <c r="S1169" s="152"/>
      <c r="T1169" s="152"/>
      <c r="U1169" s="152"/>
      <c r="V1169" s="152"/>
      <c r="W1169" s="152"/>
      <c r="X1169" s="152"/>
      <c r="Y1169" s="152"/>
      <c r="Z1169" s="152"/>
      <c r="AA1169" s="152"/>
      <c r="AB1169" s="152"/>
      <c r="AC1169" s="152"/>
    </row>
    <row r="1170" spans="1:29" ht="13.2">
      <c r="A1170" s="152"/>
      <c r="B1170" s="89"/>
      <c r="C1170" s="153" t="str">
        <f t="shared" ca="1" si="14"/>
        <v>OK</v>
      </c>
      <c r="D1170" s="118" t="s">
        <v>150</v>
      </c>
      <c r="E1170" s="162">
        <v>47.12</v>
      </c>
      <c r="F1170" s="152">
        <v>25600</v>
      </c>
      <c r="G1170" s="169">
        <v>45962</v>
      </c>
      <c r="H1170" s="165">
        <v>46001</v>
      </c>
      <c r="I1170" s="152" t="s">
        <v>1051</v>
      </c>
      <c r="J1170" s="152" t="s">
        <v>1005</v>
      </c>
      <c r="K1170" s="150"/>
      <c r="L1170" s="89" t="s">
        <v>1024</v>
      </c>
      <c r="M1170" s="152"/>
      <c r="N1170" s="152"/>
      <c r="O1170" s="152"/>
      <c r="P1170" s="152"/>
      <c r="Q1170" s="152"/>
      <c r="R1170" s="152"/>
      <c r="S1170" s="152"/>
      <c r="T1170" s="152"/>
      <c r="U1170" s="152"/>
      <c r="V1170" s="152"/>
      <c r="W1170" s="152"/>
      <c r="X1170" s="152"/>
      <c r="Y1170" s="152"/>
      <c r="Z1170" s="152"/>
      <c r="AA1170" s="152"/>
      <c r="AB1170" s="152"/>
      <c r="AC1170" s="152"/>
    </row>
    <row r="1171" spans="1:29" ht="13.2">
      <c r="A1171" s="152"/>
      <c r="B1171" s="89"/>
      <c r="C1171" s="153" t="str">
        <f t="shared" ca="1" si="14"/>
        <v>OK</v>
      </c>
      <c r="D1171" s="89" t="s">
        <v>681</v>
      </c>
      <c r="E1171" s="162">
        <v>47.12</v>
      </c>
      <c r="F1171" s="152">
        <v>25600</v>
      </c>
      <c r="G1171" s="169">
        <v>45962</v>
      </c>
      <c r="H1171" s="165">
        <v>46001</v>
      </c>
      <c r="I1171" s="152" t="s">
        <v>1051</v>
      </c>
      <c r="J1171" s="152" t="s">
        <v>1005</v>
      </c>
      <c r="K1171" s="150"/>
      <c r="L1171" s="89" t="s">
        <v>681</v>
      </c>
      <c r="M1171" s="152"/>
      <c r="N1171" s="152"/>
      <c r="O1171" s="152"/>
      <c r="P1171" s="152"/>
      <c r="Q1171" s="152"/>
      <c r="R1171" s="152"/>
      <c r="S1171" s="152"/>
      <c r="T1171" s="152"/>
      <c r="U1171" s="152"/>
      <c r="V1171" s="152"/>
      <c r="W1171" s="152"/>
      <c r="X1171" s="152"/>
      <c r="Y1171" s="152"/>
      <c r="Z1171" s="152"/>
      <c r="AA1171" s="152"/>
      <c r="AB1171" s="152"/>
      <c r="AC1171" s="152"/>
    </row>
    <row r="1172" spans="1:29" ht="13.2">
      <c r="A1172" s="152"/>
      <c r="B1172" s="89"/>
      <c r="C1172" s="153" t="str">
        <f t="shared" ca="1" si="14"/>
        <v>OK</v>
      </c>
      <c r="D1172" s="89" t="s">
        <v>1065</v>
      </c>
      <c r="E1172" s="162">
        <v>47.12</v>
      </c>
      <c r="F1172" s="152">
        <v>25600</v>
      </c>
      <c r="G1172" s="169">
        <v>45962</v>
      </c>
      <c r="H1172" s="165">
        <v>46001</v>
      </c>
      <c r="I1172" s="152" t="s">
        <v>1051</v>
      </c>
      <c r="J1172" s="152" t="s">
        <v>1005</v>
      </c>
      <c r="K1172" s="150"/>
      <c r="L1172" s="89" t="s">
        <v>1065</v>
      </c>
      <c r="M1172" s="152"/>
      <c r="N1172" s="152"/>
      <c r="O1172" s="152"/>
      <c r="P1172" s="152"/>
      <c r="Q1172" s="152"/>
      <c r="R1172" s="152"/>
      <c r="S1172" s="152"/>
      <c r="T1172" s="152"/>
      <c r="U1172" s="152"/>
      <c r="V1172" s="152"/>
      <c r="W1172" s="152"/>
      <c r="X1172" s="152"/>
      <c r="Y1172" s="152"/>
      <c r="Z1172" s="152"/>
      <c r="AA1172" s="152"/>
      <c r="AB1172" s="152"/>
      <c r="AC1172" s="152"/>
    </row>
    <row r="1173" spans="1:29" ht="13.2">
      <c r="A1173" s="152"/>
      <c r="B1173" s="89"/>
      <c r="C1173" s="153" t="str">
        <f t="shared" ca="1" si="14"/>
        <v>OK</v>
      </c>
      <c r="D1173" s="89" t="s">
        <v>903</v>
      </c>
      <c r="E1173" s="162">
        <v>90</v>
      </c>
      <c r="F1173" s="152">
        <v>25600</v>
      </c>
      <c r="G1173" s="169">
        <v>45962</v>
      </c>
      <c r="H1173" s="165">
        <v>46001</v>
      </c>
      <c r="I1173" s="152" t="s">
        <v>1051</v>
      </c>
      <c r="J1173" s="152" t="s">
        <v>1005</v>
      </c>
      <c r="K1173" s="150"/>
      <c r="L1173" s="89" t="s">
        <v>903</v>
      </c>
      <c r="M1173" s="152"/>
      <c r="N1173" s="152"/>
      <c r="O1173" s="152"/>
      <c r="P1173" s="152"/>
      <c r="Q1173" s="152"/>
      <c r="R1173" s="152"/>
      <c r="S1173" s="152"/>
      <c r="T1173" s="152"/>
      <c r="U1173" s="152"/>
      <c r="V1173" s="152"/>
      <c r="W1173" s="152"/>
      <c r="X1173" s="152"/>
      <c r="Y1173" s="152"/>
      <c r="Z1173" s="152"/>
      <c r="AA1173" s="152"/>
      <c r="AB1173" s="152"/>
      <c r="AC1173" s="152"/>
    </row>
    <row r="1174" spans="1:29" ht="13.2">
      <c r="A1174" s="152"/>
      <c r="B1174" s="89"/>
      <c r="C1174" s="153" t="str">
        <f t="shared" ca="1" si="14"/>
        <v>OK</v>
      </c>
      <c r="D1174" s="118" t="s">
        <v>302</v>
      </c>
      <c r="E1174" s="162">
        <v>90</v>
      </c>
      <c r="F1174" s="152">
        <v>25600</v>
      </c>
      <c r="G1174" s="169">
        <v>45962</v>
      </c>
      <c r="H1174" s="165">
        <v>46001</v>
      </c>
      <c r="I1174" s="152" t="s">
        <v>1051</v>
      </c>
      <c r="J1174" s="152" t="s">
        <v>1005</v>
      </c>
      <c r="K1174" s="150"/>
      <c r="L1174" s="89" t="s">
        <v>1071</v>
      </c>
      <c r="M1174" s="152"/>
      <c r="N1174" s="152"/>
      <c r="O1174" s="152"/>
      <c r="P1174" s="152"/>
      <c r="Q1174" s="152"/>
      <c r="R1174" s="152"/>
      <c r="S1174" s="152"/>
      <c r="T1174" s="152"/>
      <c r="U1174" s="152"/>
      <c r="V1174" s="152"/>
      <c r="W1174" s="152"/>
      <c r="X1174" s="152"/>
      <c r="Y1174" s="152"/>
      <c r="Z1174" s="152"/>
      <c r="AA1174" s="152"/>
      <c r="AB1174" s="152"/>
      <c r="AC1174" s="152"/>
    </row>
    <row r="1175" spans="1:29" ht="13.2">
      <c r="A1175" s="152"/>
      <c r="B1175" s="89"/>
      <c r="C1175" s="153" t="str">
        <f t="shared" ca="1" si="14"/>
        <v>OK</v>
      </c>
      <c r="D1175" s="89" t="s">
        <v>1065</v>
      </c>
      <c r="E1175" s="162">
        <v>90</v>
      </c>
      <c r="F1175" s="152">
        <v>25600</v>
      </c>
      <c r="G1175" s="169">
        <v>45962</v>
      </c>
      <c r="H1175" s="165">
        <v>46001</v>
      </c>
      <c r="I1175" s="152" t="s">
        <v>1051</v>
      </c>
      <c r="J1175" s="152" t="s">
        <v>1005</v>
      </c>
      <c r="K1175" s="150"/>
      <c r="L1175" s="89" t="s">
        <v>1065</v>
      </c>
      <c r="M1175" s="152"/>
      <c r="N1175" s="152"/>
      <c r="O1175" s="152"/>
      <c r="P1175" s="152"/>
      <c r="Q1175" s="152"/>
      <c r="R1175" s="152"/>
      <c r="S1175" s="152"/>
      <c r="T1175" s="152"/>
      <c r="U1175" s="152"/>
      <c r="V1175" s="152"/>
      <c r="W1175" s="152"/>
      <c r="X1175" s="152"/>
      <c r="Y1175" s="152"/>
      <c r="Z1175" s="152"/>
      <c r="AA1175" s="152"/>
      <c r="AB1175" s="152"/>
      <c r="AC1175" s="152"/>
    </row>
    <row r="1176" spans="1:29" ht="13.2">
      <c r="A1176" s="152"/>
      <c r="B1176" s="89"/>
      <c r="C1176" s="153" t="str">
        <f t="shared" ca="1" si="14"/>
        <v>OK</v>
      </c>
      <c r="D1176" s="89" t="s">
        <v>903</v>
      </c>
      <c r="E1176" s="162">
        <v>94.18</v>
      </c>
      <c r="F1176" s="152">
        <v>25600</v>
      </c>
      <c r="G1176" s="169">
        <v>45962</v>
      </c>
      <c r="H1176" s="165">
        <v>46001</v>
      </c>
      <c r="I1176" s="152" t="s">
        <v>1051</v>
      </c>
      <c r="J1176" s="152" t="s">
        <v>1005</v>
      </c>
      <c r="K1176" s="150"/>
      <c r="L1176" s="89" t="s">
        <v>903</v>
      </c>
      <c r="M1176" s="152"/>
      <c r="N1176" s="152"/>
      <c r="O1176" s="152"/>
      <c r="P1176" s="152"/>
      <c r="Q1176" s="152"/>
      <c r="R1176" s="152"/>
      <c r="S1176" s="152"/>
      <c r="T1176" s="152"/>
      <c r="U1176" s="152"/>
      <c r="V1176" s="152"/>
      <c r="W1176" s="152"/>
      <c r="X1176" s="152"/>
      <c r="Y1176" s="152"/>
      <c r="Z1176" s="152"/>
      <c r="AA1176" s="152"/>
      <c r="AB1176" s="152"/>
      <c r="AC1176" s="152"/>
    </row>
    <row r="1177" spans="1:29" ht="13.2">
      <c r="A1177" s="152"/>
      <c r="B1177" s="89"/>
      <c r="C1177" s="153" t="str">
        <f t="shared" ca="1" si="14"/>
        <v>OK</v>
      </c>
      <c r="D1177" s="118" t="s">
        <v>302</v>
      </c>
      <c r="E1177" s="162">
        <v>94.18</v>
      </c>
      <c r="F1177" s="152">
        <v>25600</v>
      </c>
      <c r="G1177" s="169">
        <v>45962</v>
      </c>
      <c r="H1177" s="165">
        <v>46001</v>
      </c>
      <c r="I1177" s="152" t="s">
        <v>1051</v>
      </c>
      <c r="J1177" s="152" t="s">
        <v>1005</v>
      </c>
      <c r="K1177" s="150"/>
      <c r="L1177" s="89" t="s">
        <v>1071</v>
      </c>
      <c r="M1177" s="152"/>
      <c r="N1177" s="152"/>
      <c r="O1177" s="152"/>
      <c r="P1177" s="152"/>
      <c r="Q1177" s="152"/>
      <c r="R1177" s="152"/>
      <c r="S1177" s="152"/>
      <c r="T1177" s="152"/>
      <c r="U1177" s="152"/>
      <c r="V1177" s="152"/>
      <c r="W1177" s="152"/>
      <c r="X1177" s="152"/>
      <c r="Y1177" s="152"/>
      <c r="Z1177" s="152"/>
      <c r="AA1177" s="152"/>
      <c r="AB1177" s="152"/>
      <c r="AC1177" s="152"/>
    </row>
    <row r="1178" spans="1:29" ht="13.2">
      <c r="A1178" s="152"/>
      <c r="B1178" s="89"/>
      <c r="C1178" s="153" t="str">
        <f t="shared" ca="1" si="14"/>
        <v>OK</v>
      </c>
      <c r="D1178" s="89" t="s">
        <v>1065</v>
      </c>
      <c r="E1178" s="162">
        <v>94.18</v>
      </c>
      <c r="F1178" s="152">
        <v>25600</v>
      </c>
      <c r="G1178" s="169">
        <v>45962</v>
      </c>
      <c r="H1178" s="165">
        <v>46001</v>
      </c>
      <c r="I1178" s="152" t="s">
        <v>1051</v>
      </c>
      <c r="J1178" s="152" t="s">
        <v>1005</v>
      </c>
      <c r="K1178" s="150"/>
      <c r="L1178" s="89" t="s">
        <v>1065</v>
      </c>
      <c r="M1178" s="152"/>
      <c r="N1178" s="152"/>
      <c r="O1178" s="152"/>
      <c r="P1178" s="152"/>
      <c r="Q1178" s="152"/>
      <c r="R1178" s="152"/>
      <c r="S1178" s="152"/>
      <c r="T1178" s="152"/>
      <c r="U1178" s="152"/>
      <c r="V1178" s="152"/>
      <c r="W1178" s="152"/>
      <c r="X1178" s="152"/>
      <c r="Y1178" s="152"/>
      <c r="Z1178" s="152"/>
      <c r="AA1178" s="152"/>
      <c r="AB1178" s="152"/>
      <c r="AC1178" s="152"/>
    </row>
    <row r="1179" spans="1:29" ht="13.2">
      <c r="A1179" s="152"/>
      <c r="B1179" s="89"/>
      <c r="C1179" s="153" t="str">
        <f t="shared" ca="1" si="14"/>
        <v>OK</v>
      </c>
      <c r="D1179" s="118" t="s">
        <v>150</v>
      </c>
      <c r="E1179" s="162">
        <v>94.18</v>
      </c>
      <c r="F1179" s="152">
        <v>25600</v>
      </c>
      <c r="G1179" s="169">
        <v>45962</v>
      </c>
      <c r="H1179" s="165">
        <v>46001</v>
      </c>
      <c r="I1179" s="152" t="s">
        <v>1051</v>
      </c>
      <c r="J1179" s="152" t="s">
        <v>1005</v>
      </c>
      <c r="K1179" s="150"/>
      <c r="L1179" s="89" t="s">
        <v>1024</v>
      </c>
      <c r="M1179" s="152"/>
      <c r="N1179" s="152"/>
      <c r="O1179" s="152"/>
      <c r="P1179" s="152"/>
      <c r="Q1179" s="152"/>
      <c r="R1179" s="152"/>
      <c r="S1179" s="152"/>
      <c r="T1179" s="152"/>
      <c r="U1179" s="152"/>
      <c r="V1179" s="152"/>
      <c r="W1179" s="152"/>
      <c r="X1179" s="152"/>
      <c r="Y1179" s="152"/>
      <c r="Z1179" s="152"/>
      <c r="AA1179" s="152"/>
      <c r="AB1179" s="152"/>
      <c r="AC1179" s="152"/>
    </row>
    <row r="1180" spans="1:29" ht="13.2">
      <c r="A1180" s="152"/>
      <c r="B1180" s="89"/>
      <c r="C1180" s="153" t="str">
        <f t="shared" ca="1" si="14"/>
        <v>OK</v>
      </c>
      <c r="D1180" s="89" t="s">
        <v>903</v>
      </c>
      <c r="E1180" s="162">
        <v>12.54</v>
      </c>
      <c r="F1180" s="152">
        <v>25600</v>
      </c>
      <c r="G1180" s="169">
        <v>45962</v>
      </c>
      <c r="H1180" s="165">
        <v>46001</v>
      </c>
      <c r="I1180" s="152" t="s">
        <v>1051</v>
      </c>
      <c r="J1180" s="152" t="s">
        <v>1005</v>
      </c>
      <c r="K1180" s="150"/>
      <c r="L1180" s="89" t="s">
        <v>903</v>
      </c>
      <c r="M1180" s="152"/>
      <c r="N1180" s="152"/>
      <c r="O1180" s="152"/>
      <c r="P1180" s="152"/>
      <c r="Q1180" s="152"/>
      <c r="R1180" s="152"/>
      <c r="S1180" s="152"/>
      <c r="T1180" s="152"/>
      <c r="U1180" s="152"/>
      <c r="V1180" s="152"/>
      <c r="W1180" s="152"/>
      <c r="X1180" s="152"/>
      <c r="Y1180" s="152"/>
      <c r="Z1180" s="152"/>
      <c r="AA1180" s="152"/>
      <c r="AB1180" s="152"/>
      <c r="AC1180" s="152"/>
    </row>
    <row r="1181" spans="1:29" ht="13.2">
      <c r="A1181" s="152"/>
      <c r="B1181" s="89"/>
      <c r="C1181" s="153" t="str">
        <f t="shared" ca="1" si="14"/>
        <v>OK</v>
      </c>
      <c r="D1181" s="118" t="s">
        <v>302</v>
      </c>
      <c r="E1181" s="162">
        <v>12.54</v>
      </c>
      <c r="F1181" s="152">
        <v>25600</v>
      </c>
      <c r="G1181" s="169">
        <v>45962</v>
      </c>
      <c r="H1181" s="165">
        <v>46001</v>
      </c>
      <c r="I1181" s="152" t="s">
        <v>1051</v>
      </c>
      <c r="J1181" s="152" t="s">
        <v>1005</v>
      </c>
      <c r="K1181" s="150"/>
      <c r="L1181" s="89" t="s">
        <v>1071</v>
      </c>
      <c r="M1181" s="152"/>
      <c r="N1181" s="152"/>
      <c r="O1181" s="152"/>
      <c r="P1181" s="152"/>
      <c r="Q1181" s="152"/>
      <c r="R1181" s="152"/>
      <c r="S1181" s="152"/>
      <c r="T1181" s="152"/>
      <c r="U1181" s="152"/>
      <c r="V1181" s="152"/>
      <c r="W1181" s="152"/>
      <c r="X1181" s="152"/>
      <c r="Y1181" s="152"/>
      <c r="Z1181" s="152"/>
      <c r="AA1181" s="152"/>
      <c r="AB1181" s="152"/>
      <c r="AC1181" s="152"/>
    </row>
    <row r="1182" spans="1:29" ht="13.2">
      <c r="A1182" s="152"/>
      <c r="B1182" s="89"/>
      <c r="C1182" s="153" t="str">
        <f t="shared" ca="1" si="14"/>
        <v>OK</v>
      </c>
      <c r="D1182" s="89" t="s">
        <v>1065</v>
      </c>
      <c r="E1182" s="162">
        <v>12.54</v>
      </c>
      <c r="F1182" s="152">
        <v>25600</v>
      </c>
      <c r="G1182" s="169">
        <v>45962</v>
      </c>
      <c r="H1182" s="165">
        <v>46001</v>
      </c>
      <c r="I1182" s="152" t="s">
        <v>1051</v>
      </c>
      <c r="J1182" s="152" t="s">
        <v>1005</v>
      </c>
      <c r="K1182" s="150"/>
      <c r="L1182" s="89" t="s">
        <v>1065</v>
      </c>
      <c r="M1182" s="152"/>
      <c r="N1182" s="152"/>
      <c r="O1182" s="152"/>
      <c r="P1182" s="152"/>
      <c r="Q1182" s="152"/>
      <c r="R1182" s="152"/>
      <c r="S1182" s="152"/>
      <c r="T1182" s="152"/>
      <c r="U1182" s="152"/>
      <c r="V1182" s="152"/>
      <c r="W1182" s="152"/>
      <c r="X1182" s="152"/>
      <c r="Y1182" s="152"/>
      <c r="Z1182" s="152"/>
      <c r="AA1182" s="152"/>
      <c r="AB1182" s="152"/>
      <c r="AC1182" s="152"/>
    </row>
    <row r="1183" spans="1:29" ht="13.2">
      <c r="A1183" s="152"/>
      <c r="B1183" s="89"/>
      <c r="C1183" s="153" t="str">
        <f t="shared" ca="1" si="14"/>
        <v>OK</v>
      </c>
      <c r="D1183" s="89" t="s">
        <v>903</v>
      </c>
      <c r="E1183" s="162">
        <v>14.12</v>
      </c>
      <c r="F1183" s="152">
        <v>25600</v>
      </c>
      <c r="G1183" s="169">
        <v>45962</v>
      </c>
      <c r="H1183" s="165">
        <v>46001</v>
      </c>
      <c r="I1183" s="152" t="s">
        <v>1051</v>
      </c>
      <c r="J1183" s="152" t="s">
        <v>1005</v>
      </c>
      <c r="K1183" s="150"/>
      <c r="L1183" s="89" t="s">
        <v>903</v>
      </c>
      <c r="M1183" s="152"/>
      <c r="N1183" s="152"/>
      <c r="O1183" s="152"/>
      <c r="P1183" s="152"/>
      <c r="Q1183" s="152"/>
      <c r="R1183" s="152"/>
      <c r="S1183" s="152"/>
      <c r="T1183" s="152"/>
      <c r="U1183" s="152"/>
      <c r="V1183" s="152"/>
      <c r="W1183" s="152"/>
      <c r="X1183" s="152"/>
      <c r="Y1183" s="152"/>
      <c r="Z1183" s="152"/>
      <c r="AA1183" s="152"/>
      <c r="AB1183" s="152"/>
      <c r="AC1183" s="152"/>
    </row>
    <row r="1184" spans="1:29" ht="13.2">
      <c r="A1184" s="152"/>
      <c r="B1184" s="89"/>
      <c r="C1184" s="153" t="str">
        <f t="shared" ca="1" si="14"/>
        <v>OK</v>
      </c>
      <c r="D1184" s="118" t="s">
        <v>302</v>
      </c>
      <c r="E1184" s="162">
        <v>14.12</v>
      </c>
      <c r="F1184" s="152">
        <v>25600</v>
      </c>
      <c r="G1184" s="169">
        <v>45962</v>
      </c>
      <c r="H1184" s="165">
        <v>46001</v>
      </c>
      <c r="I1184" s="152" t="s">
        <v>1051</v>
      </c>
      <c r="J1184" s="152" t="s">
        <v>1005</v>
      </c>
      <c r="K1184" s="150"/>
      <c r="L1184" s="89" t="s">
        <v>1071</v>
      </c>
      <c r="M1184" s="152"/>
      <c r="N1184" s="152"/>
      <c r="O1184" s="152"/>
      <c r="P1184" s="152"/>
      <c r="Q1184" s="152"/>
      <c r="R1184" s="152"/>
      <c r="S1184" s="152"/>
      <c r="T1184" s="152"/>
      <c r="U1184" s="152"/>
      <c r="V1184" s="152"/>
      <c r="W1184" s="152"/>
      <c r="X1184" s="152"/>
      <c r="Y1184" s="152"/>
      <c r="Z1184" s="152"/>
      <c r="AA1184" s="152"/>
      <c r="AB1184" s="152"/>
      <c r="AC1184" s="152"/>
    </row>
    <row r="1185" spans="1:29" ht="13.2">
      <c r="A1185" s="152"/>
      <c r="B1185" s="89"/>
      <c r="C1185" s="153" t="str">
        <f t="shared" ca="1" si="14"/>
        <v>OK</v>
      </c>
      <c r="D1185" s="89" t="s">
        <v>1065</v>
      </c>
      <c r="E1185" s="162">
        <v>14.12</v>
      </c>
      <c r="F1185" s="152">
        <v>25600</v>
      </c>
      <c r="G1185" s="169">
        <v>45962</v>
      </c>
      <c r="H1185" s="165">
        <v>46001</v>
      </c>
      <c r="I1185" s="152" t="s">
        <v>1051</v>
      </c>
      <c r="J1185" s="152" t="s">
        <v>1005</v>
      </c>
      <c r="K1185" s="150"/>
      <c r="L1185" s="89" t="s">
        <v>1065</v>
      </c>
      <c r="M1185" s="152"/>
      <c r="N1185" s="152"/>
      <c r="O1185" s="152"/>
      <c r="P1185" s="152"/>
      <c r="Q1185" s="152"/>
      <c r="R1185" s="152"/>
      <c r="S1185" s="152"/>
      <c r="T1185" s="152"/>
      <c r="U1185" s="152"/>
      <c r="V1185" s="152"/>
      <c r="W1185" s="152"/>
      <c r="X1185" s="152"/>
      <c r="Y1185" s="152"/>
      <c r="Z1185" s="152"/>
      <c r="AA1185" s="152"/>
      <c r="AB1185" s="152"/>
      <c r="AC1185" s="152"/>
    </row>
    <row r="1186" spans="1:29" ht="13.2">
      <c r="A1186" s="152"/>
      <c r="B1186" s="89"/>
      <c r="C1186" s="153" t="str">
        <f t="shared" ca="1" si="14"/>
        <v>OK</v>
      </c>
      <c r="D1186" s="89" t="s">
        <v>903</v>
      </c>
      <c r="E1186" s="162">
        <v>12.54</v>
      </c>
      <c r="F1186" s="152">
        <v>25600</v>
      </c>
      <c r="G1186" s="169">
        <v>45962</v>
      </c>
      <c r="H1186" s="165">
        <v>46001</v>
      </c>
      <c r="I1186" s="152" t="s">
        <v>1051</v>
      </c>
      <c r="J1186" s="152" t="s">
        <v>1005</v>
      </c>
      <c r="K1186" s="150"/>
      <c r="L1186" s="89" t="s">
        <v>903</v>
      </c>
      <c r="M1186" s="152"/>
      <c r="N1186" s="152"/>
      <c r="O1186" s="152"/>
      <c r="P1186" s="152"/>
      <c r="Q1186" s="152"/>
      <c r="R1186" s="152"/>
      <c r="S1186" s="152"/>
      <c r="T1186" s="152"/>
      <c r="U1186" s="152"/>
      <c r="V1186" s="152"/>
      <c r="W1186" s="152"/>
      <c r="X1186" s="152"/>
      <c r="Y1186" s="152"/>
      <c r="Z1186" s="152"/>
      <c r="AA1186" s="152"/>
      <c r="AB1186" s="152"/>
      <c r="AC1186" s="152"/>
    </row>
    <row r="1187" spans="1:29" ht="13.2">
      <c r="A1187" s="152"/>
      <c r="B1187" s="89"/>
      <c r="C1187" s="153" t="str">
        <f t="shared" ca="1" si="14"/>
        <v>OK</v>
      </c>
      <c r="D1187" s="118" t="s">
        <v>302</v>
      </c>
      <c r="E1187" s="162">
        <v>12.54</v>
      </c>
      <c r="F1187" s="152">
        <v>25600</v>
      </c>
      <c r="G1187" s="169">
        <v>45962</v>
      </c>
      <c r="H1187" s="165">
        <v>46001</v>
      </c>
      <c r="I1187" s="152" t="s">
        <v>1051</v>
      </c>
      <c r="J1187" s="152" t="s">
        <v>1005</v>
      </c>
      <c r="K1187" s="150"/>
      <c r="L1187" s="89" t="s">
        <v>1071</v>
      </c>
      <c r="M1187" s="152"/>
      <c r="N1187" s="152"/>
      <c r="O1187" s="152"/>
      <c r="P1187" s="152"/>
      <c r="Q1187" s="152"/>
      <c r="R1187" s="152"/>
      <c r="S1187" s="152"/>
      <c r="T1187" s="152"/>
      <c r="U1187" s="152"/>
      <c r="V1187" s="152"/>
      <c r="W1187" s="152"/>
      <c r="X1187" s="152"/>
      <c r="Y1187" s="152"/>
      <c r="Z1187" s="152"/>
      <c r="AA1187" s="152"/>
      <c r="AB1187" s="152"/>
      <c r="AC1187" s="152"/>
    </row>
    <row r="1188" spans="1:29" ht="13.2">
      <c r="A1188" s="152"/>
      <c r="B1188" s="89"/>
      <c r="C1188" s="153" t="str">
        <f t="shared" ca="1" si="14"/>
        <v>OK</v>
      </c>
      <c r="D1188" s="89" t="s">
        <v>1065</v>
      </c>
      <c r="E1188" s="162">
        <v>12.54</v>
      </c>
      <c r="F1188" s="152">
        <v>25600</v>
      </c>
      <c r="G1188" s="169">
        <v>45962</v>
      </c>
      <c r="H1188" s="165">
        <v>46001</v>
      </c>
      <c r="I1188" s="152" t="s">
        <v>1051</v>
      </c>
      <c r="J1188" s="152" t="s">
        <v>1005</v>
      </c>
      <c r="K1188" s="150"/>
      <c r="L1188" s="89" t="s">
        <v>1065</v>
      </c>
      <c r="M1188" s="152"/>
      <c r="N1188" s="152"/>
      <c r="O1188" s="152"/>
      <c r="P1188" s="152"/>
      <c r="Q1188" s="152"/>
      <c r="R1188" s="152"/>
      <c r="S1188" s="152"/>
      <c r="T1188" s="152"/>
      <c r="U1188" s="152"/>
      <c r="V1188" s="152"/>
      <c r="W1188" s="152"/>
      <c r="X1188" s="152"/>
      <c r="Y1188" s="152"/>
      <c r="Z1188" s="152"/>
      <c r="AA1188" s="152"/>
      <c r="AB1188" s="152"/>
      <c r="AC1188" s="152"/>
    </row>
    <row r="1189" spans="1:29" ht="13.2">
      <c r="A1189" s="152"/>
      <c r="B1189" s="89"/>
      <c r="C1189" s="153" t="str">
        <f t="shared" ca="1" si="14"/>
        <v>OK</v>
      </c>
      <c r="D1189" s="89" t="s">
        <v>903</v>
      </c>
      <c r="E1189" s="162">
        <v>12.54</v>
      </c>
      <c r="F1189" s="152">
        <v>25600</v>
      </c>
      <c r="G1189" s="169">
        <v>45962</v>
      </c>
      <c r="H1189" s="165">
        <v>46001</v>
      </c>
      <c r="I1189" s="152" t="s">
        <v>1051</v>
      </c>
      <c r="J1189" s="152" t="s">
        <v>1005</v>
      </c>
      <c r="K1189" s="150"/>
      <c r="L1189" s="89" t="s">
        <v>903</v>
      </c>
      <c r="M1189" s="152"/>
      <c r="N1189" s="152"/>
      <c r="O1189" s="152"/>
      <c r="P1189" s="152"/>
      <c r="Q1189" s="152"/>
      <c r="R1189" s="152"/>
      <c r="S1189" s="152"/>
      <c r="T1189" s="152"/>
      <c r="U1189" s="152"/>
      <c r="V1189" s="152"/>
      <c r="W1189" s="152"/>
      <c r="X1189" s="152"/>
      <c r="Y1189" s="152"/>
      <c r="Z1189" s="152"/>
      <c r="AA1189" s="152"/>
      <c r="AB1189" s="152"/>
      <c r="AC1189" s="152"/>
    </row>
    <row r="1190" spans="1:29" ht="13.2">
      <c r="A1190" s="152"/>
      <c r="B1190" s="89"/>
      <c r="C1190" s="153" t="str">
        <f t="shared" ca="1" si="14"/>
        <v>OK</v>
      </c>
      <c r="D1190" s="118" t="s">
        <v>302</v>
      </c>
      <c r="E1190" s="162">
        <v>12.54</v>
      </c>
      <c r="F1190" s="152">
        <v>25600</v>
      </c>
      <c r="G1190" s="169">
        <v>45962</v>
      </c>
      <c r="H1190" s="165">
        <v>46001</v>
      </c>
      <c r="I1190" s="152" t="s">
        <v>1051</v>
      </c>
      <c r="J1190" s="152" t="s">
        <v>1005</v>
      </c>
      <c r="K1190" s="150"/>
      <c r="L1190" s="89" t="s">
        <v>1071</v>
      </c>
      <c r="M1190" s="152"/>
      <c r="N1190" s="152"/>
      <c r="O1190" s="152"/>
      <c r="P1190" s="152"/>
      <c r="Q1190" s="152"/>
      <c r="R1190" s="152"/>
      <c r="S1190" s="152"/>
      <c r="T1190" s="152"/>
      <c r="U1190" s="152"/>
      <c r="V1190" s="152"/>
      <c r="W1190" s="152"/>
      <c r="X1190" s="152"/>
      <c r="Y1190" s="152"/>
      <c r="Z1190" s="152"/>
      <c r="AA1190" s="152"/>
      <c r="AB1190" s="152"/>
      <c r="AC1190" s="152"/>
    </row>
    <row r="1191" spans="1:29" ht="13.2">
      <c r="A1191" s="152"/>
      <c r="B1191" s="89"/>
      <c r="C1191" s="153" t="str">
        <f t="shared" ca="1" si="14"/>
        <v>OK</v>
      </c>
      <c r="D1191" s="89" t="s">
        <v>1065</v>
      </c>
      <c r="E1191" s="162">
        <v>12.54</v>
      </c>
      <c r="F1191" s="152">
        <v>25600</v>
      </c>
      <c r="G1191" s="169">
        <v>45962</v>
      </c>
      <c r="H1191" s="165">
        <v>46001</v>
      </c>
      <c r="I1191" s="152" t="s">
        <v>1051</v>
      </c>
      <c r="J1191" s="152" t="s">
        <v>1005</v>
      </c>
      <c r="K1191" s="150"/>
      <c r="L1191" s="89" t="s">
        <v>1065</v>
      </c>
      <c r="M1191" s="152"/>
      <c r="N1191" s="152"/>
      <c r="O1191" s="152"/>
      <c r="P1191" s="152"/>
      <c r="Q1191" s="152"/>
      <c r="R1191" s="152"/>
      <c r="S1191" s="152"/>
      <c r="T1191" s="152"/>
      <c r="U1191" s="152"/>
      <c r="V1191" s="152"/>
      <c r="W1191" s="152"/>
      <c r="X1191" s="152"/>
      <c r="Y1191" s="152"/>
      <c r="Z1191" s="152"/>
      <c r="AA1191" s="152"/>
      <c r="AB1191" s="152"/>
      <c r="AC1191" s="152"/>
    </row>
    <row r="1192" spans="1:29" ht="13.2">
      <c r="A1192" s="152"/>
      <c r="B1192" s="89"/>
      <c r="C1192" s="153" t="str">
        <f t="shared" ca="1" si="14"/>
        <v>OK</v>
      </c>
      <c r="D1192" s="89" t="s">
        <v>948</v>
      </c>
      <c r="E1192" s="162">
        <v>62.8</v>
      </c>
      <c r="F1192" s="152">
        <v>25600</v>
      </c>
      <c r="G1192" s="169">
        <v>45962</v>
      </c>
      <c r="H1192" s="165">
        <v>46001</v>
      </c>
      <c r="I1192" s="152" t="s">
        <v>1051</v>
      </c>
      <c r="J1192" s="152" t="s">
        <v>1005</v>
      </c>
      <c r="K1192" s="150"/>
      <c r="L1192" s="89" t="s">
        <v>948</v>
      </c>
      <c r="M1192" s="152"/>
      <c r="N1192" s="152"/>
      <c r="O1192" s="152"/>
      <c r="P1192" s="152"/>
      <c r="Q1192" s="152"/>
      <c r="R1192" s="152"/>
      <c r="S1192" s="152"/>
      <c r="T1192" s="152"/>
      <c r="U1192" s="152"/>
      <c r="V1192" s="152"/>
      <c r="W1192" s="152"/>
      <c r="X1192" s="152"/>
      <c r="Y1192" s="152"/>
      <c r="Z1192" s="152"/>
      <c r="AA1192" s="152"/>
      <c r="AB1192" s="152"/>
      <c r="AC1192" s="152"/>
    </row>
    <row r="1193" spans="1:29" ht="13.2">
      <c r="A1193" s="152"/>
      <c r="B1193" s="89"/>
      <c r="C1193" s="153" t="str">
        <f t="shared" ca="1" si="14"/>
        <v>OK</v>
      </c>
      <c r="D1193" s="89" t="s">
        <v>903</v>
      </c>
      <c r="E1193" s="162">
        <v>62.8</v>
      </c>
      <c r="F1193" s="152">
        <v>25600</v>
      </c>
      <c r="G1193" s="169">
        <v>45962</v>
      </c>
      <c r="H1193" s="165">
        <v>46001</v>
      </c>
      <c r="I1193" s="152" t="s">
        <v>1051</v>
      </c>
      <c r="J1193" s="152" t="s">
        <v>1005</v>
      </c>
      <c r="K1193" s="150"/>
      <c r="L1193" s="89" t="s">
        <v>903</v>
      </c>
      <c r="M1193" s="152"/>
      <c r="N1193" s="152"/>
      <c r="O1193" s="152"/>
      <c r="P1193" s="152"/>
      <c r="Q1193" s="152"/>
      <c r="R1193" s="152"/>
      <c r="S1193" s="152"/>
      <c r="T1193" s="152"/>
      <c r="U1193" s="152"/>
      <c r="V1193" s="152"/>
      <c r="W1193" s="152"/>
      <c r="X1193" s="152"/>
      <c r="Y1193" s="152"/>
      <c r="Z1193" s="152"/>
      <c r="AA1193" s="152"/>
      <c r="AB1193" s="152"/>
      <c r="AC1193" s="152"/>
    </row>
    <row r="1194" spans="1:29" ht="13.2">
      <c r="A1194" s="152"/>
      <c r="B1194" s="89"/>
      <c r="C1194" s="153" t="str">
        <f t="shared" ca="1" si="14"/>
        <v>OK</v>
      </c>
      <c r="D1194" s="118" t="s">
        <v>302</v>
      </c>
      <c r="E1194" s="162">
        <v>62.8</v>
      </c>
      <c r="F1194" s="152">
        <v>25600</v>
      </c>
      <c r="G1194" s="169">
        <v>45962</v>
      </c>
      <c r="H1194" s="165">
        <v>46001</v>
      </c>
      <c r="I1194" s="152" t="s">
        <v>1051</v>
      </c>
      <c r="J1194" s="152" t="s">
        <v>1005</v>
      </c>
      <c r="K1194" s="150"/>
      <c r="L1194" s="89" t="s">
        <v>1071</v>
      </c>
      <c r="M1194" s="152"/>
      <c r="N1194" s="152"/>
      <c r="O1194" s="152"/>
      <c r="P1194" s="152"/>
      <c r="Q1194" s="152"/>
      <c r="R1194" s="152"/>
      <c r="S1194" s="152"/>
      <c r="T1194" s="152"/>
      <c r="U1194" s="152"/>
      <c r="V1194" s="152"/>
      <c r="W1194" s="152"/>
      <c r="X1194" s="152"/>
      <c r="Y1194" s="152"/>
      <c r="Z1194" s="152"/>
      <c r="AA1194" s="152"/>
      <c r="AB1194" s="152"/>
      <c r="AC1194" s="152"/>
    </row>
    <row r="1195" spans="1:29" ht="13.2">
      <c r="A1195" s="152"/>
      <c r="B1195" s="89"/>
      <c r="C1195" s="153" t="str">
        <f t="shared" ca="1" si="14"/>
        <v>OK</v>
      </c>
      <c r="D1195" s="118" t="s">
        <v>150</v>
      </c>
      <c r="E1195" s="162">
        <v>62.8</v>
      </c>
      <c r="F1195" s="152">
        <v>25600</v>
      </c>
      <c r="G1195" s="169">
        <v>45962</v>
      </c>
      <c r="H1195" s="165">
        <v>46001</v>
      </c>
      <c r="I1195" s="152" t="s">
        <v>1051</v>
      </c>
      <c r="J1195" s="152" t="s">
        <v>1005</v>
      </c>
      <c r="K1195" s="150"/>
      <c r="L1195" s="89" t="s">
        <v>1024</v>
      </c>
      <c r="M1195" s="152"/>
      <c r="N1195" s="152"/>
      <c r="O1195" s="152"/>
      <c r="P1195" s="152"/>
      <c r="Q1195" s="152"/>
      <c r="R1195" s="152"/>
      <c r="S1195" s="152"/>
      <c r="T1195" s="152"/>
      <c r="U1195" s="152"/>
      <c r="V1195" s="152"/>
      <c r="W1195" s="152"/>
      <c r="X1195" s="152"/>
      <c r="Y1195" s="152"/>
      <c r="Z1195" s="152"/>
      <c r="AA1195" s="152"/>
      <c r="AB1195" s="152"/>
      <c r="AC1195" s="152"/>
    </row>
    <row r="1196" spans="1:29" ht="13.2">
      <c r="A1196" s="152"/>
      <c r="B1196" s="89"/>
      <c r="C1196" s="153" t="str">
        <f t="shared" ca="1" si="14"/>
        <v>OK</v>
      </c>
      <c r="D1196" s="89" t="s">
        <v>681</v>
      </c>
      <c r="E1196" s="162">
        <v>62.8</v>
      </c>
      <c r="F1196" s="152">
        <v>25600</v>
      </c>
      <c r="G1196" s="169">
        <v>45962</v>
      </c>
      <c r="H1196" s="165">
        <v>46001</v>
      </c>
      <c r="I1196" s="152" t="s">
        <v>1051</v>
      </c>
      <c r="J1196" s="152" t="s">
        <v>1005</v>
      </c>
      <c r="K1196" s="150"/>
      <c r="L1196" s="89" t="s">
        <v>681</v>
      </c>
      <c r="M1196" s="152"/>
      <c r="N1196" s="152"/>
      <c r="O1196" s="152"/>
      <c r="P1196" s="152"/>
      <c r="Q1196" s="152"/>
      <c r="R1196" s="152"/>
      <c r="S1196" s="152"/>
      <c r="T1196" s="152"/>
      <c r="U1196" s="152"/>
      <c r="V1196" s="152"/>
      <c r="W1196" s="152"/>
      <c r="X1196" s="152"/>
      <c r="Y1196" s="152"/>
      <c r="Z1196" s="152"/>
      <c r="AA1196" s="152"/>
      <c r="AB1196" s="152"/>
      <c r="AC1196" s="152"/>
    </row>
    <row r="1197" spans="1:29" ht="13.2">
      <c r="A1197" s="152"/>
      <c r="B1197" s="89"/>
      <c r="C1197" s="153" t="str">
        <f t="shared" ca="1" si="14"/>
        <v>OK</v>
      </c>
      <c r="D1197" s="89" t="s">
        <v>1065</v>
      </c>
      <c r="E1197" s="162">
        <v>62.8</v>
      </c>
      <c r="F1197" s="152">
        <v>25600</v>
      </c>
      <c r="G1197" s="169">
        <v>45962</v>
      </c>
      <c r="H1197" s="165">
        <v>46001</v>
      </c>
      <c r="I1197" s="152" t="s">
        <v>1051</v>
      </c>
      <c r="J1197" s="152" t="s">
        <v>1005</v>
      </c>
      <c r="K1197" s="150"/>
      <c r="L1197" s="89" t="s">
        <v>1065</v>
      </c>
      <c r="M1197" s="152"/>
      <c r="N1197" s="152"/>
      <c r="O1197" s="152"/>
      <c r="P1197" s="152"/>
      <c r="Q1197" s="152"/>
      <c r="R1197" s="152"/>
      <c r="S1197" s="152"/>
      <c r="T1197" s="152"/>
      <c r="U1197" s="152"/>
      <c r="V1197" s="152"/>
      <c r="W1197" s="152"/>
      <c r="X1197" s="152"/>
      <c r="Y1197" s="152"/>
      <c r="Z1197" s="152"/>
      <c r="AA1197" s="152"/>
      <c r="AB1197" s="152"/>
      <c r="AC1197" s="152"/>
    </row>
    <row r="1198" spans="1:29" ht="13.2">
      <c r="A1198" s="152"/>
      <c r="B1198" s="89"/>
      <c r="C1198" s="153" t="str">
        <f t="shared" ca="1" si="14"/>
        <v>OK</v>
      </c>
      <c r="D1198" s="89" t="s">
        <v>948</v>
      </c>
      <c r="E1198" s="162">
        <v>94.18</v>
      </c>
      <c r="F1198" s="152">
        <v>25600</v>
      </c>
      <c r="G1198" s="169">
        <v>45962</v>
      </c>
      <c r="H1198" s="165">
        <v>46001</v>
      </c>
      <c r="I1198" s="152" t="s">
        <v>1051</v>
      </c>
      <c r="J1198" s="152" t="s">
        <v>1005</v>
      </c>
      <c r="K1198" s="150"/>
      <c r="L1198" s="89" t="s">
        <v>948</v>
      </c>
      <c r="M1198" s="152"/>
      <c r="N1198" s="152"/>
      <c r="O1198" s="152"/>
      <c r="P1198" s="152"/>
      <c r="Q1198" s="152"/>
      <c r="R1198" s="152"/>
      <c r="S1198" s="152"/>
      <c r="T1198" s="152"/>
      <c r="U1198" s="152"/>
      <c r="V1198" s="152"/>
      <c r="W1198" s="152"/>
      <c r="X1198" s="152"/>
      <c r="Y1198" s="152"/>
      <c r="Z1198" s="152"/>
      <c r="AA1198" s="152"/>
      <c r="AB1198" s="152"/>
      <c r="AC1198" s="152"/>
    </row>
    <row r="1199" spans="1:29" ht="13.2">
      <c r="A1199" s="152"/>
      <c r="B1199" s="89"/>
      <c r="C1199" s="153" t="str">
        <f t="shared" ca="1" si="14"/>
        <v>OK</v>
      </c>
      <c r="D1199" s="89" t="s">
        <v>903</v>
      </c>
      <c r="E1199" s="162">
        <v>94.18</v>
      </c>
      <c r="F1199" s="152">
        <v>25600</v>
      </c>
      <c r="G1199" s="169">
        <v>45962</v>
      </c>
      <c r="H1199" s="165">
        <v>46001</v>
      </c>
      <c r="I1199" s="152" t="s">
        <v>1051</v>
      </c>
      <c r="J1199" s="152" t="s">
        <v>1005</v>
      </c>
      <c r="K1199" s="150"/>
      <c r="L1199" s="89" t="s">
        <v>903</v>
      </c>
      <c r="M1199" s="152"/>
      <c r="N1199" s="152"/>
      <c r="O1199" s="152"/>
      <c r="P1199" s="152"/>
      <c r="Q1199" s="152"/>
      <c r="R1199" s="152"/>
      <c r="S1199" s="152"/>
      <c r="T1199" s="152"/>
      <c r="U1199" s="152"/>
      <c r="V1199" s="152"/>
      <c r="W1199" s="152"/>
      <c r="X1199" s="152"/>
      <c r="Y1199" s="152"/>
      <c r="Z1199" s="152"/>
      <c r="AA1199" s="152"/>
      <c r="AB1199" s="152"/>
      <c r="AC1199" s="152"/>
    </row>
    <row r="1200" spans="1:29" ht="13.2">
      <c r="A1200" s="152"/>
      <c r="B1200" s="89"/>
      <c r="C1200" s="153" t="str">
        <f t="shared" ca="1" si="14"/>
        <v>OK</v>
      </c>
      <c r="D1200" s="118" t="s">
        <v>302</v>
      </c>
      <c r="E1200" s="162">
        <v>94.18</v>
      </c>
      <c r="F1200" s="152">
        <v>25600</v>
      </c>
      <c r="G1200" s="169">
        <v>45962</v>
      </c>
      <c r="H1200" s="165">
        <v>46001</v>
      </c>
      <c r="I1200" s="152" t="s">
        <v>1051</v>
      </c>
      <c r="J1200" s="152" t="s">
        <v>1005</v>
      </c>
      <c r="K1200" s="150"/>
      <c r="L1200" s="89" t="s">
        <v>1071</v>
      </c>
      <c r="M1200" s="152"/>
      <c r="N1200" s="152"/>
      <c r="O1200" s="152"/>
      <c r="P1200" s="152"/>
      <c r="Q1200" s="152"/>
      <c r="R1200" s="152"/>
      <c r="S1200" s="152"/>
      <c r="T1200" s="152"/>
      <c r="U1200" s="152"/>
      <c r="V1200" s="152"/>
      <c r="W1200" s="152"/>
      <c r="X1200" s="152"/>
      <c r="Y1200" s="152"/>
      <c r="Z1200" s="152"/>
      <c r="AA1200" s="152"/>
      <c r="AB1200" s="152"/>
      <c r="AC1200" s="152"/>
    </row>
    <row r="1201" spans="1:29" ht="13.2">
      <c r="A1201" s="152"/>
      <c r="B1201" s="89"/>
      <c r="C1201" s="153" t="str">
        <f t="shared" ca="1" si="14"/>
        <v>OK</v>
      </c>
      <c r="D1201" s="118" t="s">
        <v>150</v>
      </c>
      <c r="E1201" s="162">
        <v>94.18</v>
      </c>
      <c r="F1201" s="152">
        <v>25600</v>
      </c>
      <c r="G1201" s="169">
        <v>45962</v>
      </c>
      <c r="H1201" s="165">
        <v>46001</v>
      </c>
      <c r="I1201" s="152" t="s">
        <v>1051</v>
      </c>
      <c r="J1201" s="152" t="s">
        <v>1005</v>
      </c>
      <c r="K1201" s="150"/>
      <c r="L1201" s="89" t="s">
        <v>1024</v>
      </c>
      <c r="M1201" s="152"/>
      <c r="N1201" s="152"/>
      <c r="O1201" s="152"/>
      <c r="P1201" s="152"/>
      <c r="Q1201" s="152"/>
      <c r="R1201" s="152"/>
      <c r="S1201" s="152"/>
      <c r="T1201" s="152"/>
      <c r="U1201" s="152"/>
      <c r="V1201" s="152"/>
      <c r="W1201" s="152"/>
      <c r="X1201" s="152"/>
      <c r="Y1201" s="152"/>
      <c r="Z1201" s="152"/>
      <c r="AA1201" s="152"/>
      <c r="AB1201" s="152"/>
      <c r="AC1201" s="152"/>
    </row>
    <row r="1202" spans="1:29" ht="13.2">
      <c r="A1202" s="152"/>
      <c r="B1202" s="89"/>
      <c r="C1202" s="153" t="str">
        <f t="shared" ca="1" si="14"/>
        <v>OK</v>
      </c>
      <c r="D1202" s="89" t="s">
        <v>681</v>
      </c>
      <c r="E1202" s="162">
        <v>94.18</v>
      </c>
      <c r="F1202" s="152">
        <v>25600</v>
      </c>
      <c r="G1202" s="169">
        <v>45962</v>
      </c>
      <c r="H1202" s="165">
        <v>46001</v>
      </c>
      <c r="I1202" s="152" t="s">
        <v>1051</v>
      </c>
      <c r="J1202" s="152" t="s">
        <v>1005</v>
      </c>
      <c r="K1202" s="150"/>
      <c r="L1202" s="89" t="s">
        <v>681</v>
      </c>
      <c r="M1202" s="152"/>
      <c r="N1202" s="152"/>
      <c r="O1202" s="152"/>
      <c r="P1202" s="152"/>
      <c r="Q1202" s="152"/>
      <c r="R1202" s="152"/>
      <c r="S1202" s="152"/>
      <c r="T1202" s="152"/>
      <c r="U1202" s="152"/>
      <c r="V1202" s="152"/>
      <c r="W1202" s="152"/>
      <c r="X1202" s="152"/>
      <c r="Y1202" s="152"/>
      <c r="Z1202" s="152"/>
      <c r="AA1202" s="152"/>
      <c r="AB1202" s="152"/>
      <c r="AC1202" s="152"/>
    </row>
    <row r="1203" spans="1:29" ht="13.2">
      <c r="A1203" s="152"/>
      <c r="B1203" s="89"/>
      <c r="C1203" s="153" t="str">
        <f t="shared" ca="1" si="14"/>
        <v>OK</v>
      </c>
      <c r="D1203" s="89" t="s">
        <v>1065</v>
      </c>
      <c r="E1203" s="162">
        <v>94.18</v>
      </c>
      <c r="F1203" s="152">
        <v>25600</v>
      </c>
      <c r="G1203" s="169">
        <v>45962</v>
      </c>
      <c r="H1203" s="165">
        <v>46001</v>
      </c>
      <c r="I1203" s="152" t="s">
        <v>1051</v>
      </c>
      <c r="J1203" s="152" t="s">
        <v>1005</v>
      </c>
      <c r="K1203" s="150"/>
      <c r="L1203" s="89" t="s">
        <v>1065</v>
      </c>
      <c r="M1203" s="152"/>
      <c r="N1203" s="152"/>
      <c r="O1203" s="152"/>
      <c r="P1203" s="152"/>
      <c r="Q1203" s="152"/>
      <c r="R1203" s="152"/>
      <c r="S1203" s="152"/>
      <c r="T1203" s="152"/>
      <c r="U1203" s="152"/>
      <c r="V1203" s="152"/>
      <c r="W1203" s="152"/>
      <c r="X1203" s="152"/>
      <c r="Y1203" s="152"/>
      <c r="Z1203" s="152"/>
      <c r="AA1203" s="152"/>
      <c r="AB1203" s="152"/>
      <c r="AC1203" s="152"/>
    </row>
    <row r="1204" spans="1:29" ht="13.2">
      <c r="A1204" s="152"/>
      <c r="B1204" s="89"/>
      <c r="C1204" s="153" t="str">
        <f t="shared" ca="1" si="14"/>
        <v>OK</v>
      </c>
      <c r="D1204" s="89" t="s">
        <v>948</v>
      </c>
      <c r="E1204" s="162">
        <v>14.12</v>
      </c>
      <c r="F1204" s="152">
        <v>25600</v>
      </c>
      <c r="G1204" s="169">
        <v>45962</v>
      </c>
      <c r="H1204" s="165">
        <v>46001</v>
      </c>
      <c r="I1204" s="152" t="s">
        <v>1051</v>
      </c>
      <c r="J1204" s="152" t="s">
        <v>1005</v>
      </c>
      <c r="K1204" s="150"/>
      <c r="L1204" s="89" t="s">
        <v>948</v>
      </c>
      <c r="M1204" s="152"/>
      <c r="N1204" s="152"/>
      <c r="O1204" s="152"/>
      <c r="P1204" s="152"/>
      <c r="Q1204" s="152"/>
      <c r="R1204" s="152"/>
      <c r="S1204" s="152"/>
      <c r="T1204" s="152"/>
      <c r="U1204" s="152"/>
      <c r="V1204" s="152"/>
      <c r="W1204" s="152"/>
      <c r="X1204" s="152"/>
      <c r="Y1204" s="152"/>
      <c r="Z1204" s="152"/>
      <c r="AA1204" s="152"/>
      <c r="AB1204" s="152"/>
      <c r="AC1204" s="152"/>
    </row>
    <row r="1205" spans="1:29" ht="13.2">
      <c r="A1205" s="152"/>
      <c r="B1205" s="89"/>
      <c r="C1205" s="153" t="str">
        <f t="shared" ca="1" si="14"/>
        <v>OK</v>
      </c>
      <c r="D1205" s="89" t="s">
        <v>903</v>
      </c>
      <c r="E1205" s="162">
        <v>14.12</v>
      </c>
      <c r="F1205" s="152">
        <v>25600</v>
      </c>
      <c r="G1205" s="169">
        <v>45962</v>
      </c>
      <c r="H1205" s="165">
        <v>46001</v>
      </c>
      <c r="I1205" s="152" t="s">
        <v>1051</v>
      </c>
      <c r="J1205" s="152" t="s">
        <v>1005</v>
      </c>
      <c r="K1205" s="150"/>
      <c r="L1205" s="89" t="s">
        <v>903</v>
      </c>
      <c r="M1205" s="152"/>
      <c r="N1205" s="152"/>
      <c r="O1205" s="152"/>
      <c r="P1205" s="152"/>
      <c r="Q1205" s="152"/>
      <c r="R1205" s="152"/>
      <c r="S1205" s="152"/>
      <c r="T1205" s="152"/>
      <c r="U1205" s="152"/>
      <c r="V1205" s="152"/>
      <c r="W1205" s="152"/>
      <c r="X1205" s="152"/>
      <c r="Y1205" s="152"/>
      <c r="Z1205" s="152"/>
      <c r="AA1205" s="152"/>
      <c r="AB1205" s="152"/>
      <c r="AC1205" s="152"/>
    </row>
    <row r="1206" spans="1:29" ht="13.2">
      <c r="A1206" s="152"/>
      <c r="B1206" s="89"/>
      <c r="C1206" s="153" t="str">
        <f t="shared" ca="1" si="14"/>
        <v>OK</v>
      </c>
      <c r="D1206" s="118" t="s">
        <v>302</v>
      </c>
      <c r="E1206" s="162">
        <v>14.12</v>
      </c>
      <c r="F1206" s="152">
        <v>25600</v>
      </c>
      <c r="G1206" s="169">
        <v>45962</v>
      </c>
      <c r="H1206" s="165">
        <v>46001</v>
      </c>
      <c r="I1206" s="152" t="s">
        <v>1051</v>
      </c>
      <c r="J1206" s="152" t="s">
        <v>1005</v>
      </c>
      <c r="K1206" s="150"/>
      <c r="L1206" s="89" t="s">
        <v>1071</v>
      </c>
      <c r="M1206" s="152"/>
      <c r="N1206" s="152"/>
      <c r="O1206" s="152"/>
      <c r="P1206" s="152"/>
      <c r="Q1206" s="152"/>
      <c r="R1206" s="152"/>
      <c r="S1206" s="152"/>
      <c r="T1206" s="152"/>
      <c r="U1206" s="152"/>
      <c r="V1206" s="152"/>
      <c r="W1206" s="152"/>
      <c r="X1206" s="152"/>
      <c r="Y1206" s="152"/>
      <c r="Z1206" s="152"/>
      <c r="AA1206" s="152"/>
      <c r="AB1206" s="152"/>
      <c r="AC1206" s="152"/>
    </row>
    <row r="1207" spans="1:29" ht="13.2">
      <c r="A1207" s="152"/>
      <c r="B1207" s="89"/>
      <c r="C1207" s="153" t="str">
        <f t="shared" ca="1" si="14"/>
        <v>OK</v>
      </c>
      <c r="D1207" s="118" t="s">
        <v>150</v>
      </c>
      <c r="E1207" s="162">
        <v>14.12</v>
      </c>
      <c r="F1207" s="152">
        <v>25600</v>
      </c>
      <c r="G1207" s="169">
        <v>45962</v>
      </c>
      <c r="H1207" s="165">
        <v>46001</v>
      </c>
      <c r="I1207" s="152" t="s">
        <v>1051</v>
      </c>
      <c r="J1207" s="152" t="s">
        <v>1005</v>
      </c>
      <c r="K1207" s="150"/>
      <c r="L1207" s="89" t="s">
        <v>1024</v>
      </c>
      <c r="M1207" s="152"/>
      <c r="N1207" s="152"/>
      <c r="O1207" s="152"/>
      <c r="P1207" s="152"/>
      <c r="Q1207" s="152"/>
      <c r="R1207" s="152"/>
      <c r="S1207" s="152"/>
      <c r="T1207" s="152"/>
      <c r="U1207" s="152"/>
      <c r="V1207" s="152"/>
      <c r="W1207" s="152"/>
      <c r="X1207" s="152"/>
      <c r="Y1207" s="152"/>
      <c r="Z1207" s="152"/>
      <c r="AA1207" s="152"/>
      <c r="AB1207" s="152"/>
      <c r="AC1207" s="152"/>
    </row>
    <row r="1208" spans="1:29" ht="13.2">
      <c r="A1208" s="152"/>
      <c r="B1208" s="89"/>
      <c r="C1208" s="153" t="str">
        <f t="shared" ca="1" si="14"/>
        <v>OK</v>
      </c>
      <c r="D1208" s="89" t="s">
        <v>681</v>
      </c>
      <c r="E1208" s="162">
        <v>14.12</v>
      </c>
      <c r="F1208" s="152">
        <v>25600</v>
      </c>
      <c r="G1208" s="169">
        <v>45962</v>
      </c>
      <c r="H1208" s="165">
        <v>46001</v>
      </c>
      <c r="I1208" s="152" t="s">
        <v>1051</v>
      </c>
      <c r="J1208" s="152" t="s">
        <v>1005</v>
      </c>
      <c r="K1208" s="150"/>
      <c r="L1208" s="89" t="s">
        <v>681</v>
      </c>
      <c r="M1208" s="152"/>
      <c r="N1208" s="152"/>
      <c r="O1208" s="152"/>
      <c r="P1208" s="152"/>
      <c r="Q1208" s="152"/>
      <c r="R1208" s="152"/>
      <c r="S1208" s="152"/>
      <c r="T1208" s="152"/>
      <c r="U1208" s="152"/>
      <c r="V1208" s="152"/>
      <c r="W1208" s="152"/>
      <c r="X1208" s="152"/>
      <c r="Y1208" s="152"/>
      <c r="Z1208" s="152"/>
      <c r="AA1208" s="152"/>
      <c r="AB1208" s="152"/>
      <c r="AC1208" s="152"/>
    </row>
    <row r="1209" spans="1:29" ht="13.2">
      <c r="A1209" s="152"/>
      <c r="B1209" s="89"/>
      <c r="C1209" s="153" t="str">
        <f t="shared" ca="1" si="14"/>
        <v>OK</v>
      </c>
      <c r="D1209" s="89" t="s">
        <v>1065</v>
      </c>
      <c r="E1209" s="162">
        <v>14.12</v>
      </c>
      <c r="F1209" s="152">
        <v>25600</v>
      </c>
      <c r="G1209" s="169">
        <v>45962</v>
      </c>
      <c r="H1209" s="165">
        <v>46001</v>
      </c>
      <c r="I1209" s="152" t="s">
        <v>1051</v>
      </c>
      <c r="J1209" s="152" t="s">
        <v>1005</v>
      </c>
      <c r="K1209" s="150"/>
      <c r="L1209" s="89" t="s">
        <v>1065</v>
      </c>
      <c r="M1209" s="152"/>
      <c r="N1209" s="152"/>
      <c r="O1209" s="152"/>
      <c r="P1209" s="152"/>
      <c r="Q1209" s="152"/>
      <c r="R1209" s="152"/>
      <c r="S1209" s="152"/>
      <c r="T1209" s="152"/>
      <c r="U1209" s="152"/>
      <c r="V1209" s="152"/>
      <c r="W1209" s="152"/>
      <c r="X1209" s="152"/>
      <c r="Y1209" s="152"/>
      <c r="Z1209" s="152"/>
      <c r="AA1209" s="152"/>
      <c r="AB1209" s="152"/>
      <c r="AC1209" s="152"/>
    </row>
    <row r="1210" spans="1:29" ht="13.2">
      <c r="A1210" s="152"/>
      <c r="B1210" s="89"/>
      <c r="C1210" s="153" t="str">
        <f t="shared" ca="1" si="14"/>
        <v>OK</v>
      </c>
      <c r="D1210" s="118" t="s">
        <v>228</v>
      </c>
      <c r="E1210" s="162">
        <v>69.06</v>
      </c>
      <c r="F1210" s="152">
        <v>25600</v>
      </c>
      <c r="G1210" s="169">
        <v>45962</v>
      </c>
      <c r="H1210" s="165">
        <v>46001</v>
      </c>
      <c r="I1210" s="152" t="s">
        <v>1051</v>
      </c>
      <c r="J1210" s="152" t="s">
        <v>1005</v>
      </c>
      <c r="K1210" s="150"/>
      <c r="L1210" s="89" t="s">
        <v>1098</v>
      </c>
      <c r="M1210" s="152"/>
      <c r="N1210" s="152"/>
      <c r="O1210" s="152"/>
      <c r="P1210" s="152"/>
      <c r="Q1210" s="152"/>
      <c r="R1210" s="152"/>
      <c r="S1210" s="152"/>
      <c r="T1210" s="152"/>
      <c r="U1210" s="152"/>
      <c r="V1210" s="152"/>
      <c r="W1210" s="152"/>
      <c r="X1210" s="152"/>
      <c r="Y1210" s="152"/>
      <c r="Z1210" s="152"/>
      <c r="AA1210" s="152"/>
      <c r="AB1210" s="152"/>
      <c r="AC1210" s="152"/>
    </row>
    <row r="1211" spans="1:29" ht="13.2">
      <c r="A1211" s="152"/>
      <c r="B1211" s="89"/>
      <c r="C1211" s="153" t="str">
        <f t="shared" ca="1" si="14"/>
        <v>OK</v>
      </c>
      <c r="D1211" s="89" t="s">
        <v>927</v>
      </c>
      <c r="E1211" s="162">
        <v>69.06</v>
      </c>
      <c r="F1211" s="152">
        <v>25600</v>
      </c>
      <c r="G1211" s="169">
        <v>45962</v>
      </c>
      <c r="H1211" s="165">
        <v>46001</v>
      </c>
      <c r="I1211" s="152" t="s">
        <v>1051</v>
      </c>
      <c r="J1211" s="152" t="s">
        <v>1005</v>
      </c>
      <c r="K1211" s="150"/>
      <c r="L1211" s="89" t="s">
        <v>927</v>
      </c>
      <c r="M1211" s="152"/>
      <c r="N1211" s="152"/>
      <c r="O1211" s="152"/>
      <c r="P1211" s="152"/>
      <c r="Q1211" s="152"/>
      <c r="R1211" s="152"/>
      <c r="S1211" s="152"/>
      <c r="T1211" s="152"/>
      <c r="U1211" s="152"/>
      <c r="V1211" s="152"/>
      <c r="W1211" s="152"/>
      <c r="X1211" s="152"/>
      <c r="Y1211" s="152"/>
      <c r="Z1211" s="152"/>
      <c r="AA1211" s="152"/>
      <c r="AB1211" s="152"/>
      <c r="AC1211" s="152"/>
    </row>
    <row r="1212" spans="1:29" ht="13.2">
      <c r="A1212" s="152"/>
      <c r="B1212" s="89"/>
      <c r="C1212" s="153" t="str">
        <f t="shared" ca="1" si="14"/>
        <v>OK</v>
      </c>
      <c r="D1212" s="89" t="s">
        <v>948</v>
      </c>
      <c r="E1212" s="162">
        <v>18.84</v>
      </c>
      <c r="F1212" s="152">
        <v>25600</v>
      </c>
      <c r="G1212" s="169">
        <v>45962</v>
      </c>
      <c r="H1212" s="165">
        <v>46001</v>
      </c>
      <c r="I1212" s="152" t="s">
        <v>1051</v>
      </c>
      <c r="J1212" s="152" t="s">
        <v>1005</v>
      </c>
      <c r="K1212" s="150"/>
      <c r="L1212" s="89" t="s">
        <v>948</v>
      </c>
      <c r="M1212" s="152"/>
      <c r="N1212" s="152"/>
      <c r="O1212" s="152"/>
      <c r="P1212" s="152"/>
      <c r="Q1212" s="152"/>
      <c r="R1212" s="152"/>
      <c r="S1212" s="152"/>
      <c r="T1212" s="152"/>
      <c r="U1212" s="152"/>
      <c r="V1212" s="152"/>
      <c r="W1212" s="152"/>
      <c r="X1212" s="152"/>
      <c r="Y1212" s="152"/>
      <c r="Z1212" s="152"/>
      <c r="AA1212" s="152"/>
      <c r="AB1212" s="152"/>
      <c r="AC1212" s="152"/>
    </row>
    <row r="1213" spans="1:29" ht="13.2">
      <c r="A1213" s="152"/>
      <c r="B1213" s="89"/>
      <c r="C1213" s="153" t="str">
        <f t="shared" ca="1" si="14"/>
        <v>OK</v>
      </c>
      <c r="D1213" s="89" t="s">
        <v>903</v>
      </c>
      <c r="E1213" s="162">
        <v>18.84</v>
      </c>
      <c r="F1213" s="152">
        <v>25600</v>
      </c>
      <c r="G1213" s="169">
        <v>45962</v>
      </c>
      <c r="H1213" s="165">
        <v>46001</v>
      </c>
      <c r="I1213" s="152" t="s">
        <v>1051</v>
      </c>
      <c r="J1213" s="152" t="s">
        <v>1005</v>
      </c>
      <c r="K1213" s="150"/>
      <c r="L1213" s="89" t="s">
        <v>903</v>
      </c>
      <c r="M1213" s="152"/>
      <c r="N1213" s="152"/>
      <c r="O1213" s="152"/>
      <c r="P1213" s="152"/>
      <c r="Q1213" s="152"/>
      <c r="R1213" s="152"/>
      <c r="S1213" s="152"/>
      <c r="T1213" s="152"/>
      <c r="U1213" s="152"/>
      <c r="V1213" s="152"/>
      <c r="W1213" s="152"/>
      <c r="X1213" s="152"/>
      <c r="Y1213" s="152"/>
      <c r="Z1213" s="152"/>
      <c r="AA1213" s="152"/>
      <c r="AB1213" s="152"/>
      <c r="AC1213" s="152"/>
    </row>
    <row r="1214" spans="1:29" ht="13.2">
      <c r="A1214" s="152"/>
      <c r="B1214" s="89"/>
      <c r="C1214" s="153" t="str">
        <f t="shared" ca="1" si="14"/>
        <v>OK</v>
      </c>
      <c r="D1214" s="118" t="s">
        <v>302</v>
      </c>
      <c r="E1214" s="162">
        <v>18.84</v>
      </c>
      <c r="F1214" s="152">
        <v>25600</v>
      </c>
      <c r="G1214" s="169">
        <v>45962</v>
      </c>
      <c r="H1214" s="165">
        <v>46001</v>
      </c>
      <c r="I1214" s="152" t="s">
        <v>1051</v>
      </c>
      <c r="J1214" s="152" t="s">
        <v>1005</v>
      </c>
      <c r="K1214" s="150"/>
      <c r="L1214" s="89" t="s">
        <v>1071</v>
      </c>
      <c r="M1214" s="152"/>
      <c r="N1214" s="152"/>
      <c r="O1214" s="152"/>
      <c r="P1214" s="152"/>
      <c r="Q1214" s="152"/>
      <c r="R1214" s="152"/>
      <c r="S1214" s="152"/>
      <c r="T1214" s="152"/>
      <c r="U1214" s="152"/>
      <c r="V1214" s="152"/>
      <c r="W1214" s="152"/>
      <c r="X1214" s="152"/>
      <c r="Y1214" s="152"/>
      <c r="Z1214" s="152"/>
      <c r="AA1214" s="152"/>
      <c r="AB1214" s="152"/>
      <c r="AC1214" s="152"/>
    </row>
    <row r="1215" spans="1:29" ht="13.2">
      <c r="A1215" s="152"/>
      <c r="B1215" s="89"/>
      <c r="C1215" s="153" t="str">
        <f t="shared" ca="1" si="14"/>
        <v>OK</v>
      </c>
      <c r="D1215" s="118" t="s">
        <v>150</v>
      </c>
      <c r="E1215" s="162">
        <v>18.84</v>
      </c>
      <c r="F1215" s="152">
        <v>25600</v>
      </c>
      <c r="G1215" s="169">
        <v>45962</v>
      </c>
      <c r="H1215" s="165">
        <v>46001</v>
      </c>
      <c r="I1215" s="152" t="s">
        <v>1051</v>
      </c>
      <c r="J1215" s="152" t="s">
        <v>1005</v>
      </c>
      <c r="K1215" s="150"/>
      <c r="L1215" s="89" t="s">
        <v>1024</v>
      </c>
      <c r="M1215" s="152"/>
      <c r="N1215" s="152"/>
      <c r="O1215" s="152"/>
      <c r="P1215" s="152"/>
      <c r="Q1215" s="152"/>
      <c r="R1215" s="152"/>
      <c r="S1215" s="152"/>
      <c r="T1215" s="152"/>
      <c r="U1215" s="152"/>
      <c r="V1215" s="152"/>
      <c r="W1215" s="152"/>
      <c r="X1215" s="152"/>
      <c r="Y1215" s="152"/>
      <c r="Z1215" s="152"/>
      <c r="AA1215" s="152"/>
      <c r="AB1215" s="152"/>
      <c r="AC1215" s="152"/>
    </row>
    <row r="1216" spans="1:29" ht="13.2">
      <c r="A1216" s="152"/>
      <c r="B1216" s="89"/>
      <c r="C1216" s="153" t="str">
        <f t="shared" ca="1" si="14"/>
        <v>OK</v>
      </c>
      <c r="D1216" s="89" t="s">
        <v>681</v>
      </c>
      <c r="E1216" s="162">
        <v>18.84</v>
      </c>
      <c r="F1216" s="152">
        <v>25600</v>
      </c>
      <c r="G1216" s="169">
        <v>45962</v>
      </c>
      <c r="H1216" s="165">
        <v>46001</v>
      </c>
      <c r="I1216" s="152" t="s">
        <v>1051</v>
      </c>
      <c r="J1216" s="152" t="s">
        <v>1005</v>
      </c>
      <c r="K1216" s="150"/>
      <c r="L1216" s="89" t="s">
        <v>681</v>
      </c>
      <c r="M1216" s="152"/>
      <c r="N1216" s="152"/>
      <c r="O1216" s="152"/>
      <c r="P1216" s="152"/>
      <c r="Q1216" s="152"/>
      <c r="R1216" s="152"/>
      <c r="S1216" s="152"/>
      <c r="T1216" s="152"/>
      <c r="U1216" s="152"/>
      <c r="V1216" s="152"/>
      <c r="W1216" s="152"/>
      <c r="X1216" s="152"/>
      <c r="Y1216" s="152"/>
      <c r="Z1216" s="152"/>
      <c r="AA1216" s="152"/>
      <c r="AB1216" s="152"/>
      <c r="AC1216" s="152"/>
    </row>
    <row r="1217" spans="1:29" ht="13.2">
      <c r="A1217" s="152"/>
      <c r="B1217" s="89"/>
      <c r="C1217" s="153" t="str">
        <f t="shared" ca="1" si="14"/>
        <v>OK</v>
      </c>
      <c r="D1217" s="89" t="s">
        <v>1065</v>
      </c>
      <c r="E1217" s="162">
        <v>18.84</v>
      </c>
      <c r="F1217" s="152">
        <v>25600</v>
      </c>
      <c r="G1217" s="169">
        <v>45962</v>
      </c>
      <c r="H1217" s="165">
        <v>46001</v>
      </c>
      <c r="I1217" s="152" t="s">
        <v>1051</v>
      </c>
      <c r="J1217" s="152" t="s">
        <v>1005</v>
      </c>
      <c r="K1217" s="150"/>
      <c r="L1217" s="89" t="s">
        <v>1065</v>
      </c>
      <c r="M1217" s="152"/>
      <c r="N1217" s="152"/>
      <c r="O1217" s="152"/>
      <c r="P1217" s="152"/>
      <c r="Q1217" s="152"/>
      <c r="R1217" s="152"/>
      <c r="S1217" s="152"/>
      <c r="T1217" s="152"/>
      <c r="U1217" s="152"/>
      <c r="V1217" s="152"/>
      <c r="W1217" s="152"/>
      <c r="X1217" s="152"/>
      <c r="Y1217" s="152"/>
      <c r="Z1217" s="152"/>
      <c r="AA1217" s="152"/>
      <c r="AB1217" s="152"/>
      <c r="AC1217" s="152"/>
    </row>
    <row r="1218" spans="1:29" ht="13.2">
      <c r="A1218" s="152"/>
      <c r="B1218" s="89"/>
      <c r="C1218" s="153" t="str">
        <f t="shared" ca="1" si="14"/>
        <v>OK</v>
      </c>
      <c r="D1218" s="89" t="s">
        <v>948</v>
      </c>
      <c r="E1218" s="162">
        <v>58.87</v>
      </c>
      <c r="F1218" s="152">
        <v>25600</v>
      </c>
      <c r="G1218" s="169">
        <v>45962</v>
      </c>
      <c r="H1218" s="165">
        <v>46001</v>
      </c>
      <c r="I1218" s="152" t="s">
        <v>1051</v>
      </c>
      <c r="J1218" s="152" t="s">
        <v>1005</v>
      </c>
      <c r="K1218" s="150"/>
      <c r="L1218" s="89" t="s">
        <v>948</v>
      </c>
      <c r="M1218" s="152"/>
      <c r="N1218" s="152"/>
      <c r="O1218" s="152"/>
      <c r="P1218" s="152"/>
      <c r="Q1218" s="152"/>
      <c r="R1218" s="152"/>
      <c r="S1218" s="152"/>
      <c r="T1218" s="152"/>
      <c r="U1218" s="152"/>
      <c r="V1218" s="152"/>
      <c r="W1218" s="152"/>
      <c r="X1218" s="152"/>
      <c r="Y1218" s="152"/>
      <c r="Z1218" s="152"/>
      <c r="AA1218" s="152"/>
      <c r="AB1218" s="152"/>
      <c r="AC1218" s="152"/>
    </row>
    <row r="1219" spans="1:29" ht="13.2">
      <c r="A1219" s="152"/>
      <c r="B1219" s="89"/>
      <c r="C1219" s="153" t="str">
        <f t="shared" ca="1" si="14"/>
        <v>OK</v>
      </c>
      <c r="D1219" s="89" t="s">
        <v>903</v>
      </c>
      <c r="E1219" s="162">
        <v>58.87</v>
      </c>
      <c r="F1219" s="152">
        <v>25600</v>
      </c>
      <c r="G1219" s="169">
        <v>45962</v>
      </c>
      <c r="H1219" s="165">
        <v>46001</v>
      </c>
      <c r="I1219" s="152" t="s">
        <v>1051</v>
      </c>
      <c r="J1219" s="152" t="s">
        <v>1005</v>
      </c>
      <c r="K1219" s="150"/>
      <c r="L1219" s="89" t="s">
        <v>903</v>
      </c>
      <c r="M1219" s="152"/>
      <c r="N1219" s="152"/>
      <c r="O1219" s="152"/>
      <c r="P1219" s="152"/>
      <c r="Q1219" s="152"/>
      <c r="R1219" s="152"/>
      <c r="S1219" s="152"/>
      <c r="T1219" s="152"/>
      <c r="U1219" s="152"/>
      <c r="V1219" s="152"/>
      <c r="W1219" s="152"/>
      <c r="X1219" s="152"/>
      <c r="Y1219" s="152"/>
      <c r="Z1219" s="152"/>
      <c r="AA1219" s="152"/>
      <c r="AB1219" s="152"/>
      <c r="AC1219" s="152"/>
    </row>
    <row r="1220" spans="1:29" ht="13.2">
      <c r="A1220" s="152"/>
      <c r="B1220" s="89"/>
      <c r="C1220" s="153" t="str">
        <f t="shared" ca="1" si="14"/>
        <v>OK</v>
      </c>
      <c r="D1220" s="118" t="s">
        <v>302</v>
      </c>
      <c r="E1220" s="162">
        <v>58.87</v>
      </c>
      <c r="F1220" s="152">
        <v>25600</v>
      </c>
      <c r="G1220" s="169">
        <v>45962</v>
      </c>
      <c r="H1220" s="165">
        <v>46001</v>
      </c>
      <c r="I1220" s="152" t="s">
        <v>1051</v>
      </c>
      <c r="J1220" s="152" t="s">
        <v>1005</v>
      </c>
      <c r="K1220" s="150"/>
      <c r="L1220" s="89" t="s">
        <v>1071</v>
      </c>
      <c r="M1220" s="152"/>
      <c r="N1220" s="152"/>
      <c r="O1220" s="152"/>
      <c r="P1220" s="152"/>
      <c r="Q1220" s="152"/>
      <c r="R1220" s="152"/>
      <c r="S1220" s="152"/>
      <c r="T1220" s="152"/>
      <c r="U1220" s="152"/>
      <c r="V1220" s="152"/>
      <c r="W1220" s="152"/>
      <c r="X1220" s="152"/>
      <c r="Y1220" s="152"/>
      <c r="Z1220" s="152"/>
      <c r="AA1220" s="152"/>
      <c r="AB1220" s="152"/>
      <c r="AC1220" s="152"/>
    </row>
    <row r="1221" spans="1:29" ht="13.2">
      <c r="A1221" s="152"/>
      <c r="B1221" s="89"/>
      <c r="C1221" s="153" t="str">
        <f t="shared" ca="1" si="14"/>
        <v>OK</v>
      </c>
      <c r="D1221" s="118" t="s">
        <v>150</v>
      </c>
      <c r="E1221" s="162">
        <v>58.87</v>
      </c>
      <c r="F1221" s="152">
        <v>25600</v>
      </c>
      <c r="G1221" s="169">
        <v>45962</v>
      </c>
      <c r="H1221" s="165">
        <v>46001</v>
      </c>
      <c r="I1221" s="152" t="s">
        <v>1051</v>
      </c>
      <c r="J1221" s="152" t="s">
        <v>1005</v>
      </c>
      <c r="K1221" s="150"/>
      <c r="L1221" s="89" t="s">
        <v>1024</v>
      </c>
      <c r="M1221" s="152"/>
      <c r="N1221" s="152"/>
      <c r="O1221" s="152"/>
      <c r="P1221" s="152"/>
      <c r="Q1221" s="152"/>
      <c r="R1221" s="152"/>
      <c r="S1221" s="152"/>
      <c r="T1221" s="152"/>
      <c r="U1221" s="152"/>
      <c r="V1221" s="152"/>
      <c r="W1221" s="152"/>
      <c r="X1221" s="152"/>
      <c r="Y1221" s="152"/>
      <c r="Z1221" s="152"/>
      <c r="AA1221" s="152"/>
      <c r="AB1221" s="152"/>
      <c r="AC1221" s="152"/>
    </row>
    <row r="1222" spans="1:29" ht="13.2">
      <c r="A1222" s="152"/>
      <c r="B1222" s="89"/>
      <c r="C1222" s="153" t="str">
        <f t="shared" ca="1" si="14"/>
        <v>OK</v>
      </c>
      <c r="D1222" s="89" t="s">
        <v>681</v>
      </c>
      <c r="E1222" s="162">
        <v>58.87</v>
      </c>
      <c r="F1222" s="152">
        <v>25600</v>
      </c>
      <c r="G1222" s="169">
        <v>45962</v>
      </c>
      <c r="H1222" s="165">
        <v>46001</v>
      </c>
      <c r="I1222" s="152" t="s">
        <v>1051</v>
      </c>
      <c r="J1222" s="152" t="s">
        <v>1005</v>
      </c>
      <c r="K1222" s="150"/>
      <c r="L1222" s="89" t="s">
        <v>681</v>
      </c>
      <c r="M1222" s="152"/>
      <c r="N1222" s="152"/>
      <c r="O1222" s="152"/>
      <c r="P1222" s="152"/>
      <c r="Q1222" s="152"/>
      <c r="R1222" s="152"/>
      <c r="S1222" s="152"/>
      <c r="T1222" s="152"/>
      <c r="U1222" s="152"/>
      <c r="V1222" s="152"/>
      <c r="W1222" s="152"/>
      <c r="X1222" s="152"/>
      <c r="Y1222" s="152"/>
      <c r="Z1222" s="152"/>
      <c r="AA1222" s="152"/>
      <c r="AB1222" s="152"/>
      <c r="AC1222" s="152"/>
    </row>
    <row r="1223" spans="1:29" ht="13.2">
      <c r="A1223" s="152"/>
      <c r="B1223" s="89"/>
      <c r="C1223" s="153" t="str">
        <f t="shared" ca="1" si="14"/>
        <v>OK</v>
      </c>
      <c r="D1223" s="89" t="s">
        <v>1065</v>
      </c>
      <c r="E1223" s="162">
        <v>58.87</v>
      </c>
      <c r="F1223" s="152">
        <v>25600</v>
      </c>
      <c r="G1223" s="169">
        <v>45962</v>
      </c>
      <c r="H1223" s="165">
        <v>46001</v>
      </c>
      <c r="I1223" s="152" t="s">
        <v>1051</v>
      </c>
      <c r="J1223" s="152" t="s">
        <v>1005</v>
      </c>
      <c r="K1223" s="150"/>
      <c r="L1223" s="89" t="s">
        <v>1065</v>
      </c>
      <c r="M1223" s="152"/>
      <c r="N1223" s="152"/>
      <c r="O1223" s="152"/>
      <c r="P1223" s="152"/>
      <c r="Q1223" s="152"/>
      <c r="R1223" s="152"/>
      <c r="S1223" s="152"/>
      <c r="T1223" s="152"/>
      <c r="U1223" s="152"/>
      <c r="V1223" s="152"/>
      <c r="W1223" s="152"/>
      <c r="X1223" s="152"/>
      <c r="Y1223" s="152"/>
      <c r="Z1223" s="152"/>
      <c r="AA1223" s="152"/>
      <c r="AB1223" s="152"/>
      <c r="AC1223" s="152"/>
    </row>
    <row r="1224" spans="1:29" ht="13.2">
      <c r="A1224" s="152"/>
      <c r="B1224" s="89"/>
      <c r="C1224" s="153" t="str">
        <f t="shared" ca="1" si="14"/>
        <v>OK</v>
      </c>
      <c r="D1224" s="89" t="s">
        <v>903</v>
      </c>
      <c r="E1224" s="162">
        <v>14.12</v>
      </c>
      <c r="F1224" s="152">
        <v>25600</v>
      </c>
      <c r="G1224" s="169">
        <v>45962</v>
      </c>
      <c r="H1224" s="165">
        <v>46001</v>
      </c>
      <c r="I1224" s="152" t="s">
        <v>1051</v>
      </c>
      <c r="J1224" s="152" t="s">
        <v>1005</v>
      </c>
      <c r="K1224" s="150"/>
      <c r="L1224" s="89" t="s">
        <v>903</v>
      </c>
      <c r="M1224" s="152"/>
      <c r="N1224" s="152"/>
      <c r="O1224" s="152"/>
      <c r="P1224" s="152"/>
      <c r="Q1224" s="152"/>
      <c r="R1224" s="152"/>
      <c r="S1224" s="152"/>
      <c r="T1224" s="152"/>
      <c r="U1224" s="152"/>
      <c r="V1224" s="152"/>
      <c r="W1224" s="152"/>
      <c r="X1224" s="152"/>
      <c r="Y1224" s="152"/>
      <c r="Z1224" s="152"/>
      <c r="AA1224" s="152"/>
      <c r="AB1224" s="152"/>
      <c r="AC1224" s="152"/>
    </row>
    <row r="1225" spans="1:29" ht="13.2">
      <c r="A1225" s="152"/>
      <c r="B1225" s="89"/>
      <c r="C1225" s="153" t="str">
        <f t="shared" ca="1" si="14"/>
        <v>OK</v>
      </c>
      <c r="D1225" s="89" t="s">
        <v>903</v>
      </c>
      <c r="E1225" s="162">
        <v>14.12</v>
      </c>
      <c r="F1225" s="152">
        <v>25600</v>
      </c>
      <c r="G1225" s="169">
        <v>45962</v>
      </c>
      <c r="H1225" s="165">
        <v>46001</v>
      </c>
      <c r="I1225" s="152" t="s">
        <v>1051</v>
      </c>
      <c r="J1225" s="152" t="s">
        <v>1005</v>
      </c>
      <c r="K1225" s="150"/>
      <c r="L1225" s="89" t="s">
        <v>903</v>
      </c>
      <c r="M1225" s="152"/>
      <c r="N1225" s="152"/>
      <c r="O1225" s="152"/>
      <c r="P1225" s="152"/>
      <c r="Q1225" s="152"/>
      <c r="R1225" s="152"/>
      <c r="S1225" s="152"/>
      <c r="T1225" s="152"/>
      <c r="U1225" s="152"/>
      <c r="V1225" s="152"/>
      <c r="W1225" s="152"/>
      <c r="X1225" s="152"/>
      <c r="Y1225" s="152"/>
      <c r="Z1225" s="152"/>
      <c r="AA1225" s="152"/>
      <c r="AB1225" s="152"/>
      <c r="AC1225" s="152"/>
    </row>
    <row r="1226" spans="1:29" ht="13.2">
      <c r="A1226" s="152"/>
      <c r="B1226" s="89"/>
      <c r="C1226" s="153" t="str">
        <f t="shared" ca="1" si="14"/>
        <v>OK</v>
      </c>
      <c r="D1226" s="118" t="s">
        <v>302</v>
      </c>
      <c r="E1226" s="162">
        <v>14.12</v>
      </c>
      <c r="F1226" s="152">
        <v>25600</v>
      </c>
      <c r="G1226" s="169">
        <v>45962</v>
      </c>
      <c r="H1226" s="165">
        <v>46001</v>
      </c>
      <c r="I1226" s="152" t="s">
        <v>1051</v>
      </c>
      <c r="J1226" s="152" t="s">
        <v>1005</v>
      </c>
      <c r="K1226" s="150"/>
      <c r="L1226" s="89" t="s">
        <v>1071</v>
      </c>
      <c r="M1226" s="152"/>
      <c r="N1226" s="152"/>
      <c r="O1226" s="152"/>
      <c r="P1226" s="152"/>
      <c r="Q1226" s="152"/>
      <c r="R1226" s="152"/>
      <c r="S1226" s="152"/>
      <c r="T1226" s="152"/>
      <c r="U1226" s="152"/>
      <c r="V1226" s="152"/>
      <c r="W1226" s="152"/>
      <c r="X1226" s="152"/>
      <c r="Y1226" s="152"/>
      <c r="Z1226" s="152"/>
      <c r="AA1226" s="152"/>
      <c r="AB1226" s="152"/>
      <c r="AC1226" s="152"/>
    </row>
    <row r="1227" spans="1:29" ht="13.2">
      <c r="A1227" s="152"/>
      <c r="B1227" s="89"/>
      <c r="C1227" s="153" t="str">
        <f t="shared" ca="1" si="14"/>
        <v>OK</v>
      </c>
      <c r="D1227" s="89" t="s">
        <v>1065</v>
      </c>
      <c r="E1227" s="162">
        <v>14.12</v>
      </c>
      <c r="F1227" s="152">
        <v>25600</v>
      </c>
      <c r="G1227" s="169">
        <v>45962</v>
      </c>
      <c r="H1227" s="165">
        <v>46001</v>
      </c>
      <c r="I1227" s="152" t="s">
        <v>1051</v>
      </c>
      <c r="J1227" s="152" t="s">
        <v>1005</v>
      </c>
      <c r="K1227" s="150"/>
      <c r="L1227" s="89" t="s">
        <v>1065</v>
      </c>
      <c r="M1227" s="152"/>
      <c r="N1227" s="152"/>
      <c r="O1227" s="152"/>
      <c r="P1227" s="152"/>
      <c r="Q1227" s="152"/>
      <c r="R1227" s="152"/>
      <c r="S1227" s="152"/>
      <c r="T1227" s="152"/>
      <c r="U1227" s="152"/>
      <c r="V1227" s="152"/>
      <c r="W1227" s="152"/>
      <c r="X1227" s="152"/>
      <c r="Y1227" s="152"/>
      <c r="Z1227" s="152"/>
      <c r="AA1227" s="152"/>
      <c r="AB1227" s="152"/>
      <c r="AC1227" s="152"/>
    </row>
    <row r="1228" spans="1:29" ht="13.2">
      <c r="A1228" s="152"/>
      <c r="B1228" s="89"/>
      <c r="C1228" s="153" t="str">
        <f t="shared" ca="1" si="14"/>
        <v>OK</v>
      </c>
      <c r="D1228" s="89" t="s">
        <v>948</v>
      </c>
      <c r="E1228" s="162">
        <v>59.66</v>
      </c>
      <c r="F1228" s="152">
        <v>25600</v>
      </c>
      <c r="G1228" s="169">
        <v>45962</v>
      </c>
      <c r="H1228" s="165">
        <v>46001</v>
      </c>
      <c r="I1228" s="152" t="s">
        <v>1051</v>
      </c>
      <c r="J1228" s="152" t="s">
        <v>1005</v>
      </c>
      <c r="K1228" s="150"/>
      <c r="L1228" s="89" t="s">
        <v>948</v>
      </c>
      <c r="M1228" s="152"/>
      <c r="N1228" s="152"/>
      <c r="O1228" s="152"/>
      <c r="P1228" s="152"/>
      <c r="Q1228" s="152"/>
      <c r="R1228" s="152"/>
      <c r="S1228" s="152"/>
      <c r="T1228" s="152"/>
      <c r="U1228" s="152"/>
      <c r="V1228" s="152"/>
      <c r="W1228" s="152"/>
      <c r="X1228" s="152"/>
      <c r="Y1228" s="152"/>
      <c r="Z1228" s="152"/>
      <c r="AA1228" s="152"/>
      <c r="AB1228" s="152"/>
      <c r="AC1228" s="152"/>
    </row>
    <row r="1229" spans="1:29" ht="13.2">
      <c r="A1229" s="152"/>
      <c r="B1229" s="89"/>
      <c r="C1229" s="153" t="str">
        <f t="shared" ca="1" si="14"/>
        <v>OK</v>
      </c>
      <c r="D1229" s="89" t="s">
        <v>903</v>
      </c>
      <c r="E1229" s="162">
        <v>59.66</v>
      </c>
      <c r="F1229" s="152">
        <v>25600</v>
      </c>
      <c r="G1229" s="169">
        <v>45962</v>
      </c>
      <c r="H1229" s="165">
        <v>46001</v>
      </c>
      <c r="I1229" s="152" t="s">
        <v>1051</v>
      </c>
      <c r="J1229" s="152" t="s">
        <v>1005</v>
      </c>
      <c r="K1229" s="150"/>
      <c r="L1229" s="89" t="s">
        <v>903</v>
      </c>
      <c r="M1229" s="152"/>
      <c r="N1229" s="152"/>
      <c r="O1229" s="152"/>
      <c r="P1229" s="152"/>
      <c r="Q1229" s="152"/>
      <c r="R1229" s="152"/>
      <c r="S1229" s="152"/>
      <c r="T1229" s="152"/>
      <c r="U1229" s="152"/>
      <c r="V1229" s="152"/>
      <c r="W1229" s="152"/>
      <c r="X1229" s="152"/>
      <c r="Y1229" s="152"/>
      <c r="Z1229" s="152"/>
      <c r="AA1229" s="152"/>
      <c r="AB1229" s="152"/>
      <c r="AC1229" s="152"/>
    </row>
    <row r="1230" spans="1:29" ht="13.2">
      <c r="A1230" s="152"/>
      <c r="B1230" s="89"/>
      <c r="C1230" s="153" t="str">
        <f t="shared" ca="1" si="14"/>
        <v>OK</v>
      </c>
      <c r="D1230" s="118" t="s">
        <v>302</v>
      </c>
      <c r="E1230" s="162">
        <v>59.66</v>
      </c>
      <c r="F1230" s="152">
        <v>25600</v>
      </c>
      <c r="G1230" s="169">
        <v>45962</v>
      </c>
      <c r="H1230" s="165">
        <v>46001</v>
      </c>
      <c r="I1230" s="152" t="s">
        <v>1051</v>
      </c>
      <c r="J1230" s="152" t="s">
        <v>1005</v>
      </c>
      <c r="K1230" s="150"/>
      <c r="L1230" s="89" t="s">
        <v>1071</v>
      </c>
      <c r="M1230" s="152"/>
      <c r="N1230" s="152"/>
      <c r="O1230" s="152"/>
      <c r="P1230" s="152"/>
      <c r="Q1230" s="152"/>
      <c r="R1230" s="152"/>
      <c r="S1230" s="152"/>
      <c r="T1230" s="152"/>
      <c r="U1230" s="152"/>
      <c r="V1230" s="152"/>
      <c r="W1230" s="152"/>
      <c r="X1230" s="152"/>
      <c r="Y1230" s="152"/>
      <c r="Z1230" s="152"/>
      <c r="AA1230" s="152"/>
      <c r="AB1230" s="152"/>
      <c r="AC1230" s="152"/>
    </row>
    <row r="1231" spans="1:29" ht="13.2">
      <c r="A1231" s="152"/>
      <c r="B1231" s="89"/>
      <c r="C1231" s="153" t="str">
        <f t="shared" ca="1" si="14"/>
        <v>OK</v>
      </c>
      <c r="D1231" s="118" t="s">
        <v>150</v>
      </c>
      <c r="E1231" s="162">
        <v>59.66</v>
      </c>
      <c r="F1231" s="152">
        <v>25600</v>
      </c>
      <c r="G1231" s="169">
        <v>45962</v>
      </c>
      <c r="H1231" s="165">
        <v>46001</v>
      </c>
      <c r="I1231" s="152" t="s">
        <v>1051</v>
      </c>
      <c r="J1231" s="152" t="s">
        <v>1005</v>
      </c>
      <c r="K1231" s="150"/>
      <c r="L1231" s="89" t="s">
        <v>1024</v>
      </c>
      <c r="M1231" s="152"/>
      <c r="N1231" s="152"/>
      <c r="O1231" s="152"/>
      <c r="P1231" s="152"/>
      <c r="Q1231" s="152"/>
      <c r="R1231" s="152"/>
      <c r="S1231" s="152"/>
      <c r="T1231" s="152"/>
      <c r="U1231" s="152"/>
      <c r="V1231" s="152"/>
      <c r="W1231" s="152"/>
      <c r="X1231" s="152"/>
      <c r="Y1231" s="152"/>
      <c r="Z1231" s="152"/>
      <c r="AA1231" s="152"/>
      <c r="AB1231" s="152"/>
      <c r="AC1231" s="152"/>
    </row>
    <row r="1232" spans="1:29" ht="13.2">
      <c r="A1232" s="152"/>
      <c r="B1232" s="89"/>
      <c r="C1232" s="153" t="str">
        <f t="shared" ca="1" si="14"/>
        <v>OK</v>
      </c>
      <c r="D1232" s="89" t="s">
        <v>681</v>
      </c>
      <c r="E1232" s="162">
        <v>59.66</v>
      </c>
      <c r="F1232" s="152">
        <v>25600</v>
      </c>
      <c r="G1232" s="169">
        <v>45962</v>
      </c>
      <c r="H1232" s="165">
        <v>46001</v>
      </c>
      <c r="I1232" s="152" t="s">
        <v>1051</v>
      </c>
      <c r="J1232" s="152" t="s">
        <v>1005</v>
      </c>
      <c r="K1232" s="150"/>
      <c r="L1232" s="89" t="s">
        <v>681</v>
      </c>
      <c r="M1232" s="152"/>
      <c r="N1232" s="152"/>
      <c r="O1232" s="152"/>
      <c r="P1232" s="152"/>
      <c r="Q1232" s="152"/>
      <c r="R1232" s="152"/>
      <c r="S1232" s="152"/>
      <c r="T1232" s="152"/>
      <c r="U1232" s="152"/>
      <c r="V1232" s="152"/>
      <c r="W1232" s="152"/>
      <c r="X1232" s="152"/>
      <c r="Y1232" s="152"/>
      <c r="Z1232" s="152"/>
      <c r="AA1232" s="152"/>
      <c r="AB1232" s="152"/>
      <c r="AC1232" s="152"/>
    </row>
    <row r="1233" spans="1:29" ht="13.2">
      <c r="A1233" s="152"/>
      <c r="B1233" s="89"/>
      <c r="C1233" s="153" t="str">
        <f t="shared" ca="1" si="14"/>
        <v>OK</v>
      </c>
      <c r="D1233" s="89" t="s">
        <v>1065</v>
      </c>
      <c r="E1233" s="162">
        <v>59.66</v>
      </c>
      <c r="F1233" s="152">
        <v>25600</v>
      </c>
      <c r="G1233" s="169">
        <v>45962</v>
      </c>
      <c r="H1233" s="165">
        <v>46001</v>
      </c>
      <c r="I1233" s="152" t="s">
        <v>1051</v>
      </c>
      <c r="J1233" s="152" t="s">
        <v>1005</v>
      </c>
      <c r="K1233" s="150"/>
      <c r="L1233" s="89" t="s">
        <v>1065</v>
      </c>
      <c r="M1233" s="152"/>
      <c r="N1233" s="152"/>
      <c r="O1233" s="152"/>
      <c r="P1233" s="152"/>
      <c r="Q1233" s="152"/>
      <c r="R1233" s="152"/>
      <c r="S1233" s="152"/>
      <c r="T1233" s="152"/>
      <c r="U1233" s="152"/>
      <c r="V1233" s="152"/>
      <c r="W1233" s="152"/>
      <c r="X1233" s="152"/>
      <c r="Y1233" s="152"/>
      <c r="Z1233" s="152"/>
      <c r="AA1233" s="152"/>
      <c r="AB1233" s="152"/>
      <c r="AC1233" s="152"/>
    </row>
    <row r="1234" spans="1:29" ht="13.2">
      <c r="A1234" s="152"/>
      <c r="B1234" s="89"/>
      <c r="C1234" s="153" t="str">
        <f t="shared" ca="1" si="14"/>
        <v>OK</v>
      </c>
      <c r="D1234" s="89" t="s">
        <v>948</v>
      </c>
      <c r="E1234" s="162">
        <v>47.12</v>
      </c>
      <c r="F1234" s="152">
        <v>25600</v>
      </c>
      <c r="G1234" s="169">
        <v>45962</v>
      </c>
      <c r="H1234" s="165">
        <v>46001</v>
      </c>
      <c r="I1234" s="152" t="s">
        <v>1051</v>
      </c>
      <c r="J1234" s="152" t="s">
        <v>1005</v>
      </c>
      <c r="K1234" s="150"/>
      <c r="L1234" s="89" t="s">
        <v>948</v>
      </c>
      <c r="M1234" s="152"/>
      <c r="N1234" s="152"/>
      <c r="O1234" s="152"/>
      <c r="P1234" s="152"/>
      <c r="Q1234" s="152"/>
      <c r="R1234" s="152"/>
      <c r="S1234" s="152"/>
      <c r="T1234" s="152"/>
      <c r="U1234" s="152"/>
      <c r="V1234" s="152"/>
      <c r="W1234" s="152"/>
      <c r="X1234" s="152"/>
      <c r="Y1234" s="152"/>
      <c r="Z1234" s="152"/>
      <c r="AA1234" s="152"/>
      <c r="AB1234" s="152"/>
      <c r="AC1234" s="152"/>
    </row>
    <row r="1235" spans="1:29" ht="13.2">
      <c r="A1235" s="152"/>
      <c r="B1235" s="89"/>
      <c r="C1235" s="153" t="str">
        <f t="shared" ca="1" si="14"/>
        <v>OK</v>
      </c>
      <c r="D1235" s="89" t="s">
        <v>903</v>
      </c>
      <c r="E1235" s="162">
        <v>47.12</v>
      </c>
      <c r="F1235" s="152">
        <v>25600</v>
      </c>
      <c r="G1235" s="169">
        <v>45962</v>
      </c>
      <c r="H1235" s="165">
        <v>46001</v>
      </c>
      <c r="I1235" s="152" t="s">
        <v>1051</v>
      </c>
      <c r="J1235" s="152" t="s">
        <v>1005</v>
      </c>
      <c r="K1235" s="150"/>
      <c r="L1235" s="89" t="s">
        <v>903</v>
      </c>
      <c r="M1235" s="152"/>
      <c r="N1235" s="152"/>
      <c r="O1235" s="152"/>
      <c r="P1235" s="152"/>
      <c r="Q1235" s="152"/>
      <c r="R1235" s="152"/>
      <c r="S1235" s="152"/>
      <c r="T1235" s="152"/>
      <c r="U1235" s="152"/>
      <c r="V1235" s="152"/>
      <c r="W1235" s="152"/>
      <c r="X1235" s="152"/>
      <c r="Y1235" s="152"/>
      <c r="Z1235" s="152"/>
      <c r="AA1235" s="152"/>
      <c r="AB1235" s="152"/>
      <c r="AC1235" s="152"/>
    </row>
    <row r="1236" spans="1:29" ht="13.2">
      <c r="A1236" s="152"/>
      <c r="B1236" s="89"/>
      <c r="C1236" s="153" t="str">
        <f t="shared" ca="1" si="14"/>
        <v>OK</v>
      </c>
      <c r="D1236" s="118" t="s">
        <v>302</v>
      </c>
      <c r="E1236" s="162">
        <v>47.12</v>
      </c>
      <c r="F1236" s="152">
        <v>25600</v>
      </c>
      <c r="G1236" s="169">
        <v>45962</v>
      </c>
      <c r="H1236" s="165">
        <v>46001</v>
      </c>
      <c r="I1236" s="152" t="s">
        <v>1051</v>
      </c>
      <c r="J1236" s="152" t="s">
        <v>1005</v>
      </c>
      <c r="K1236" s="150"/>
      <c r="L1236" s="89" t="s">
        <v>1071</v>
      </c>
      <c r="M1236" s="152"/>
      <c r="N1236" s="152"/>
      <c r="O1236" s="152"/>
      <c r="P1236" s="152"/>
      <c r="Q1236" s="152"/>
      <c r="R1236" s="152"/>
      <c r="S1236" s="152"/>
      <c r="T1236" s="152"/>
      <c r="U1236" s="152"/>
      <c r="V1236" s="152"/>
      <c r="W1236" s="152"/>
      <c r="X1236" s="152"/>
      <c r="Y1236" s="152"/>
      <c r="Z1236" s="152"/>
      <c r="AA1236" s="152"/>
      <c r="AB1236" s="152"/>
      <c r="AC1236" s="152"/>
    </row>
    <row r="1237" spans="1:29" ht="13.2">
      <c r="A1237" s="152"/>
      <c r="B1237" s="89"/>
      <c r="C1237" s="153" t="str">
        <f t="shared" ca="1" si="14"/>
        <v>OK</v>
      </c>
      <c r="D1237" s="118" t="s">
        <v>150</v>
      </c>
      <c r="E1237" s="162">
        <v>47.12</v>
      </c>
      <c r="F1237" s="152">
        <v>25600</v>
      </c>
      <c r="G1237" s="169">
        <v>45962</v>
      </c>
      <c r="H1237" s="165">
        <v>46001</v>
      </c>
      <c r="I1237" s="152" t="s">
        <v>1051</v>
      </c>
      <c r="J1237" s="152" t="s">
        <v>1005</v>
      </c>
      <c r="K1237" s="150"/>
      <c r="L1237" s="89" t="s">
        <v>1024</v>
      </c>
      <c r="M1237" s="152"/>
      <c r="N1237" s="152"/>
      <c r="O1237" s="152"/>
      <c r="P1237" s="152"/>
      <c r="Q1237" s="152"/>
      <c r="R1237" s="152"/>
      <c r="S1237" s="152"/>
      <c r="T1237" s="152"/>
      <c r="U1237" s="152"/>
      <c r="V1237" s="152"/>
      <c r="W1237" s="152"/>
      <c r="X1237" s="152"/>
      <c r="Y1237" s="152"/>
      <c r="Z1237" s="152"/>
      <c r="AA1237" s="152"/>
      <c r="AB1237" s="152"/>
      <c r="AC1237" s="152"/>
    </row>
    <row r="1238" spans="1:29" ht="13.2">
      <c r="A1238" s="152"/>
      <c r="B1238" s="89"/>
      <c r="C1238" s="153" t="str">
        <f t="shared" ca="1" si="14"/>
        <v>OK</v>
      </c>
      <c r="D1238" s="89" t="s">
        <v>681</v>
      </c>
      <c r="E1238" s="162">
        <v>47.12</v>
      </c>
      <c r="F1238" s="152">
        <v>25600</v>
      </c>
      <c r="G1238" s="169">
        <v>45962</v>
      </c>
      <c r="H1238" s="165">
        <v>46001</v>
      </c>
      <c r="I1238" s="152" t="s">
        <v>1051</v>
      </c>
      <c r="J1238" s="152" t="s">
        <v>1005</v>
      </c>
      <c r="K1238" s="150"/>
      <c r="L1238" s="89" t="s">
        <v>681</v>
      </c>
      <c r="M1238" s="152"/>
      <c r="N1238" s="152"/>
      <c r="O1238" s="152"/>
      <c r="P1238" s="152"/>
      <c r="Q1238" s="152"/>
      <c r="R1238" s="152"/>
      <c r="S1238" s="152"/>
      <c r="T1238" s="152"/>
      <c r="U1238" s="152"/>
      <c r="V1238" s="152"/>
      <c r="W1238" s="152"/>
      <c r="X1238" s="152"/>
      <c r="Y1238" s="152"/>
      <c r="Z1238" s="152"/>
      <c r="AA1238" s="152"/>
      <c r="AB1238" s="152"/>
      <c r="AC1238" s="152"/>
    </row>
    <row r="1239" spans="1:29" ht="13.2">
      <c r="A1239" s="152"/>
      <c r="B1239" s="89"/>
      <c r="C1239" s="153" t="str">
        <f t="shared" ca="1" si="14"/>
        <v>OK</v>
      </c>
      <c r="D1239" s="89" t="s">
        <v>1065</v>
      </c>
      <c r="E1239" s="162">
        <v>47.12</v>
      </c>
      <c r="F1239" s="152">
        <v>25600</v>
      </c>
      <c r="G1239" s="169">
        <v>45962</v>
      </c>
      <c r="H1239" s="165">
        <v>46001</v>
      </c>
      <c r="I1239" s="152" t="s">
        <v>1051</v>
      </c>
      <c r="J1239" s="152" t="s">
        <v>1005</v>
      </c>
      <c r="K1239" s="150"/>
      <c r="L1239" s="89" t="s">
        <v>1065</v>
      </c>
      <c r="M1239" s="152"/>
      <c r="N1239" s="152"/>
      <c r="O1239" s="152"/>
      <c r="P1239" s="152"/>
      <c r="Q1239" s="152"/>
      <c r="R1239" s="152"/>
      <c r="S1239" s="152"/>
      <c r="T1239" s="152"/>
      <c r="U1239" s="152"/>
      <c r="V1239" s="152"/>
      <c r="W1239" s="152"/>
      <c r="X1239" s="152"/>
      <c r="Y1239" s="152"/>
      <c r="Z1239" s="152"/>
      <c r="AA1239" s="152"/>
      <c r="AB1239" s="152"/>
      <c r="AC1239" s="152"/>
    </row>
    <row r="1240" spans="1:29" ht="13.2">
      <c r="A1240" s="152"/>
      <c r="B1240" s="89"/>
      <c r="C1240" s="153" t="str">
        <f t="shared" ca="1" si="14"/>
        <v>OK</v>
      </c>
      <c r="D1240" s="89" t="s">
        <v>1006</v>
      </c>
      <c r="E1240" s="162">
        <v>60</v>
      </c>
      <c r="F1240" s="152">
        <v>25600</v>
      </c>
      <c r="G1240" s="169">
        <v>45962</v>
      </c>
      <c r="H1240" s="165">
        <v>46001</v>
      </c>
      <c r="I1240" s="152" t="s">
        <v>1051</v>
      </c>
      <c r="J1240" s="152" t="s">
        <v>1005</v>
      </c>
      <c r="K1240" s="150"/>
      <c r="L1240" s="89" t="s">
        <v>1006</v>
      </c>
      <c r="M1240" s="152"/>
      <c r="N1240" s="152"/>
      <c r="O1240" s="152"/>
      <c r="P1240" s="152"/>
      <c r="Q1240" s="152"/>
      <c r="R1240" s="152"/>
      <c r="S1240" s="152"/>
      <c r="T1240" s="152"/>
      <c r="U1240" s="152"/>
      <c r="V1240" s="152"/>
      <c r="W1240" s="152"/>
      <c r="X1240" s="152"/>
      <c r="Y1240" s="152"/>
      <c r="Z1240" s="152"/>
      <c r="AA1240" s="152"/>
      <c r="AB1240" s="152"/>
      <c r="AC1240" s="152"/>
    </row>
    <row r="1241" spans="1:29" ht="13.2">
      <c r="A1241" s="152"/>
      <c r="B1241" s="89"/>
      <c r="C1241" s="153" t="str">
        <f t="shared" ca="1" si="14"/>
        <v>OK</v>
      </c>
      <c r="D1241" s="89" t="s">
        <v>895</v>
      </c>
      <c r="E1241" s="162">
        <v>60</v>
      </c>
      <c r="F1241" s="152">
        <v>25600</v>
      </c>
      <c r="G1241" s="169">
        <v>45962</v>
      </c>
      <c r="H1241" s="165">
        <v>46001</v>
      </c>
      <c r="I1241" s="152" t="s">
        <v>1051</v>
      </c>
      <c r="J1241" s="152" t="s">
        <v>1005</v>
      </c>
      <c r="K1241" s="150"/>
      <c r="L1241" s="89" t="s">
        <v>895</v>
      </c>
      <c r="M1241" s="152"/>
      <c r="N1241" s="152"/>
      <c r="O1241" s="152"/>
      <c r="P1241" s="152"/>
      <c r="Q1241" s="152"/>
      <c r="R1241" s="152"/>
      <c r="S1241" s="152"/>
      <c r="T1241" s="152"/>
      <c r="U1241" s="152"/>
      <c r="V1241" s="152"/>
      <c r="W1241" s="152"/>
      <c r="X1241" s="152"/>
      <c r="Y1241" s="152"/>
      <c r="Z1241" s="152"/>
      <c r="AA1241" s="152"/>
      <c r="AB1241" s="152"/>
      <c r="AC1241" s="152"/>
    </row>
    <row r="1242" spans="1:29" ht="13.2">
      <c r="A1242" s="152"/>
      <c r="B1242" s="89"/>
      <c r="C1242" s="153" t="str">
        <f t="shared" ca="1" si="14"/>
        <v>OK</v>
      </c>
      <c r="D1242" s="89" t="s">
        <v>689</v>
      </c>
      <c r="E1242" s="162">
        <v>60</v>
      </c>
      <c r="F1242" s="152">
        <v>25600</v>
      </c>
      <c r="G1242" s="169">
        <v>45962</v>
      </c>
      <c r="H1242" s="165">
        <v>46001</v>
      </c>
      <c r="I1242" s="152" t="s">
        <v>1051</v>
      </c>
      <c r="J1242" s="152" t="s">
        <v>1005</v>
      </c>
      <c r="K1242" s="150"/>
      <c r="L1242" s="89" t="s">
        <v>689</v>
      </c>
      <c r="M1242" s="152"/>
      <c r="N1242" s="152"/>
      <c r="O1242" s="152"/>
      <c r="P1242" s="152"/>
      <c r="Q1242" s="152"/>
      <c r="R1242" s="152"/>
      <c r="S1242" s="152"/>
      <c r="T1242" s="152"/>
      <c r="U1242" s="152"/>
      <c r="V1242" s="152"/>
      <c r="W1242" s="152"/>
      <c r="X1242" s="152"/>
      <c r="Y1242" s="152"/>
      <c r="Z1242" s="152"/>
      <c r="AA1242" s="152"/>
      <c r="AB1242" s="152"/>
      <c r="AC1242" s="152"/>
    </row>
    <row r="1243" spans="1:29" ht="13.2">
      <c r="A1243" s="152"/>
      <c r="B1243" s="89"/>
      <c r="C1243" s="153" t="str">
        <f t="shared" ca="1" si="14"/>
        <v>OK</v>
      </c>
      <c r="D1243" s="89" t="s">
        <v>1085</v>
      </c>
      <c r="E1243" s="162">
        <v>60</v>
      </c>
      <c r="F1243" s="152">
        <v>25600</v>
      </c>
      <c r="G1243" s="169">
        <v>45962</v>
      </c>
      <c r="H1243" s="165">
        <v>46001</v>
      </c>
      <c r="I1243" s="152" t="s">
        <v>1051</v>
      </c>
      <c r="J1243" s="152" t="s">
        <v>1005</v>
      </c>
      <c r="K1243" s="150"/>
      <c r="L1243" s="89" t="s">
        <v>1009</v>
      </c>
      <c r="M1243" s="152"/>
      <c r="N1243" s="152"/>
      <c r="O1243" s="152"/>
      <c r="P1243" s="152"/>
      <c r="Q1243" s="152"/>
      <c r="R1243" s="152"/>
      <c r="S1243" s="152"/>
      <c r="T1243" s="152"/>
      <c r="U1243" s="152"/>
      <c r="V1243" s="152"/>
      <c r="W1243" s="152"/>
      <c r="X1243" s="152"/>
      <c r="Y1243" s="152"/>
      <c r="Z1243" s="152"/>
      <c r="AA1243" s="152"/>
      <c r="AB1243" s="152"/>
      <c r="AC1243" s="152"/>
    </row>
    <row r="1244" spans="1:29" ht="13.2">
      <c r="A1244" s="152"/>
      <c r="B1244" s="89"/>
      <c r="C1244" s="153" t="str">
        <f t="shared" ca="1" si="14"/>
        <v>OK</v>
      </c>
      <c r="D1244" s="89" t="s">
        <v>803</v>
      </c>
      <c r="E1244" s="162">
        <v>60</v>
      </c>
      <c r="F1244" s="152">
        <v>25600</v>
      </c>
      <c r="G1244" s="169">
        <v>45962</v>
      </c>
      <c r="H1244" s="165">
        <v>46001</v>
      </c>
      <c r="I1244" s="152" t="s">
        <v>1051</v>
      </c>
      <c r="J1244" s="152" t="s">
        <v>1005</v>
      </c>
      <c r="K1244" s="150"/>
      <c r="L1244" s="89" t="s">
        <v>803</v>
      </c>
      <c r="M1244" s="152"/>
      <c r="N1244" s="152"/>
      <c r="O1244" s="152"/>
      <c r="P1244" s="152"/>
      <c r="Q1244" s="152"/>
      <c r="R1244" s="152"/>
      <c r="S1244" s="152"/>
      <c r="T1244" s="152"/>
      <c r="U1244" s="152"/>
      <c r="V1244" s="152"/>
      <c r="W1244" s="152"/>
      <c r="X1244" s="152"/>
      <c r="Y1244" s="152"/>
      <c r="Z1244" s="152"/>
      <c r="AA1244" s="152"/>
      <c r="AB1244" s="152"/>
      <c r="AC1244" s="152"/>
    </row>
    <row r="1245" spans="1:29" ht="13.2">
      <c r="A1245" s="152"/>
      <c r="B1245" s="89"/>
      <c r="C1245" s="153" t="str">
        <f t="shared" ca="1" si="14"/>
        <v>OK</v>
      </c>
      <c r="D1245" s="118" t="s">
        <v>302</v>
      </c>
      <c r="E1245" s="162">
        <v>60</v>
      </c>
      <c r="F1245" s="152">
        <v>25600</v>
      </c>
      <c r="G1245" s="169">
        <v>45962</v>
      </c>
      <c r="H1245" s="165">
        <v>46001</v>
      </c>
      <c r="I1245" s="152" t="s">
        <v>1051</v>
      </c>
      <c r="J1245" s="152" t="s">
        <v>1005</v>
      </c>
      <c r="K1245" s="150"/>
      <c r="L1245" s="89" t="s">
        <v>1071</v>
      </c>
      <c r="M1245" s="152"/>
      <c r="N1245" s="152"/>
      <c r="O1245" s="152"/>
      <c r="P1245" s="152"/>
      <c r="Q1245" s="152"/>
      <c r="R1245" s="152"/>
      <c r="S1245" s="152"/>
      <c r="T1245" s="152"/>
      <c r="U1245" s="152"/>
      <c r="V1245" s="152"/>
      <c r="W1245" s="152"/>
      <c r="X1245" s="152"/>
      <c r="Y1245" s="152"/>
      <c r="Z1245" s="152"/>
      <c r="AA1245" s="152"/>
      <c r="AB1245" s="152"/>
      <c r="AC1245" s="152"/>
    </row>
    <row r="1246" spans="1:29" ht="13.2">
      <c r="A1246" s="152"/>
      <c r="B1246" s="89"/>
      <c r="C1246" s="153" t="str">
        <f t="shared" ca="1" si="14"/>
        <v>OK</v>
      </c>
      <c r="D1246" s="118" t="s">
        <v>150</v>
      </c>
      <c r="E1246" s="162">
        <v>60</v>
      </c>
      <c r="F1246" s="152">
        <v>25600</v>
      </c>
      <c r="G1246" s="169">
        <v>45962</v>
      </c>
      <c r="H1246" s="165">
        <v>46001</v>
      </c>
      <c r="I1246" s="152" t="s">
        <v>1051</v>
      </c>
      <c r="J1246" s="152" t="s">
        <v>1005</v>
      </c>
      <c r="K1246" s="150"/>
      <c r="L1246" s="89" t="s">
        <v>1024</v>
      </c>
      <c r="M1246" s="152"/>
      <c r="N1246" s="152"/>
      <c r="O1246" s="152"/>
      <c r="P1246" s="152"/>
      <c r="Q1246" s="152"/>
      <c r="R1246" s="152"/>
      <c r="S1246" s="152"/>
      <c r="T1246" s="152"/>
      <c r="U1246" s="152"/>
      <c r="V1246" s="152"/>
      <c r="W1246" s="152"/>
      <c r="X1246" s="152"/>
      <c r="Y1246" s="152"/>
      <c r="Z1246" s="152"/>
      <c r="AA1246" s="152"/>
      <c r="AB1246" s="152"/>
      <c r="AC1246" s="152"/>
    </row>
    <row r="1247" spans="1:29" ht="13.2">
      <c r="A1247" s="152"/>
      <c r="B1247" s="89"/>
      <c r="C1247" s="153" t="str">
        <f t="shared" ca="1" si="14"/>
        <v>OK</v>
      </c>
      <c r="D1247" s="89" t="s">
        <v>1065</v>
      </c>
      <c r="E1247" s="162">
        <v>60</v>
      </c>
      <c r="F1247" s="152">
        <v>25600</v>
      </c>
      <c r="G1247" s="169">
        <v>45962</v>
      </c>
      <c r="H1247" s="165">
        <v>46001</v>
      </c>
      <c r="I1247" s="152" t="s">
        <v>1051</v>
      </c>
      <c r="J1247" s="152" t="s">
        <v>1005</v>
      </c>
      <c r="K1247" s="150"/>
      <c r="L1247" s="89" t="s">
        <v>1065</v>
      </c>
      <c r="M1247" s="152"/>
      <c r="N1247" s="152"/>
      <c r="O1247" s="152"/>
      <c r="P1247" s="152"/>
      <c r="Q1247" s="152"/>
      <c r="R1247" s="152"/>
      <c r="S1247" s="152"/>
      <c r="T1247" s="152"/>
      <c r="U1247" s="152"/>
      <c r="V1247" s="152"/>
      <c r="W1247" s="152"/>
      <c r="X1247" s="152"/>
      <c r="Y1247" s="152"/>
      <c r="Z1247" s="152"/>
      <c r="AA1247" s="152"/>
      <c r="AB1247" s="152"/>
      <c r="AC1247" s="152"/>
    </row>
    <row r="1248" spans="1:29" ht="13.2">
      <c r="A1248" s="152"/>
      <c r="B1248" s="89"/>
      <c r="C1248" s="153" t="str">
        <f t="shared" ca="1" si="14"/>
        <v>OK</v>
      </c>
      <c r="D1248" s="89" t="s">
        <v>522</v>
      </c>
      <c r="E1248" s="162">
        <v>60</v>
      </c>
      <c r="F1248" s="152">
        <v>25600</v>
      </c>
      <c r="G1248" s="169">
        <v>45962</v>
      </c>
      <c r="H1248" s="165">
        <v>46001</v>
      </c>
      <c r="I1248" s="152" t="s">
        <v>1051</v>
      </c>
      <c r="J1248" s="152" t="s">
        <v>1005</v>
      </c>
      <c r="K1248" s="150"/>
      <c r="L1248" s="89" t="s">
        <v>522</v>
      </c>
      <c r="M1248" s="152"/>
      <c r="N1248" s="152"/>
      <c r="O1248" s="152"/>
      <c r="P1248" s="152"/>
      <c r="Q1248" s="152"/>
      <c r="R1248" s="152"/>
      <c r="S1248" s="152"/>
      <c r="T1248" s="152"/>
      <c r="U1248" s="152"/>
      <c r="V1248" s="152"/>
      <c r="W1248" s="152"/>
      <c r="X1248" s="152"/>
      <c r="Y1248" s="152"/>
      <c r="Z1248" s="152"/>
      <c r="AA1248" s="152"/>
      <c r="AB1248" s="152"/>
      <c r="AC1248" s="152"/>
    </row>
    <row r="1249" spans="1:29" ht="13.2">
      <c r="A1249" s="152"/>
      <c r="B1249" s="89"/>
      <c r="C1249" s="153" t="str">
        <f t="shared" ca="1" si="14"/>
        <v>OK</v>
      </c>
      <c r="D1249" s="89" t="s">
        <v>509</v>
      </c>
      <c r="E1249" s="162">
        <v>60</v>
      </c>
      <c r="F1249" s="152">
        <v>25600</v>
      </c>
      <c r="G1249" s="169">
        <v>45962</v>
      </c>
      <c r="H1249" s="165">
        <v>46001</v>
      </c>
      <c r="I1249" s="152" t="s">
        <v>1051</v>
      </c>
      <c r="J1249" s="152" t="s">
        <v>1005</v>
      </c>
      <c r="K1249" s="150"/>
      <c r="L1249" s="89" t="s">
        <v>509</v>
      </c>
      <c r="M1249" s="152"/>
      <c r="N1249" s="152"/>
      <c r="O1249" s="152"/>
      <c r="P1249" s="152"/>
      <c r="Q1249" s="152"/>
      <c r="R1249" s="152"/>
      <c r="S1249" s="152"/>
      <c r="T1249" s="152"/>
      <c r="U1249" s="152"/>
      <c r="V1249" s="152"/>
      <c r="W1249" s="152"/>
      <c r="X1249" s="152"/>
      <c r="Y1249" s="152"/>
      <c r="Z1249" s="152"/>
      <c r="AA1249" s="152"/>
      <c r="AB1249" s="152"/>
      <c r="AC1249" s="152"/>
    </row>
    <row r="1250" spans="1:29" ht="13.2">
      <c r="A1250" s="152"/>
      <c r="B1250" s="89"/>
      <c r="C1250" s="153" t="str">
        <f t="shared" ca="1" si="14"/>
        <v>OK</v>
      </c>
      <c r="D1250" s="89" t="s">
        <v>509</v>
      </c>
      <c r="E1250" s="162">
        <v>60</v>
      </c>
      <c r="F1250" s="152">
        <v>25600</v>
      </c>
      <c r="G1250" s="169">
        <v>45962</v>
      </c>
      <c r="H1250" s="165">
        <v>46001</v>
      </c>
      <c r="I1250" s="152" t="s">
        <v>1051</v>
      </c>
      <c r="J1250" s="152" t="s">
        <v>1005</v>
      </c>
      <c r="K1250" s="150"/>
      <c r="L1250" s="89" t="s">
        <v>509</v>
      </c>
      <c r="M1250" s="152"/>
      <c r="N1250" s="152"/>
      <c r="O1250" s="152"/>
      <c r="P1250" s="152"/>
      <c r="Q1250" s="152"/>
      <c r="R1250" s="152"/>
      <c r="S1250" s="152"/>
      <c r="T1250" s="152"/>
      <c r="U1250" s="152"/>
      <c r="V1250" s="152"/>
      <c r="W1250" s="152"/>
      <c r="X1250" s="152"/>
      <c r="Y1250" s="152"/>
      <c r="Z1250" s="152"/>
      <c r="AA1250" s="152"/>
      <c r="AB1250" s="152"/>
      <c r="AC1250" s="152"/>
    </row>
    <row r="1251" spans="1:29" ht="13.2">
      <c r="A1251" s="152"/>
      <c r="B1251" s="89"/>
      <c r="C1251" s="153" t="str">
        <f t="shared" ca="1" si="14"/>
        <v>OK</v>
      </c>
      <c r="D1251" s="89" t="s">
        <v>948</v>
      </c>
      <c r="E1251" s="162">
        <v>60</v>
      </c>
      <c r="F1251" s="152">
        <v>25600</v>
      </c>
      <c r="G1251" s="169">
        <v>45962</v>
      </c>
      <c r="H1251" s="165">
        <v>46001</v>
      </c>
      <c r="I1251" s="152" t="s">
        <v>1051</v>
      </c>
      <c r="J1251" s="152" t="s">
        <v>1005</v>
      </c>
      <c r="K1251" s="150"/>
      <c r="L1251" s="89" t="s">
        <v>948</v>
      </c>
      <c r="M1251" s="152"/>
      <c r="N1251" s="152"/>
      <c r="O1251" s="152"/>
      <c r="P1251" s="152"/>
      <c r="Q1251" s="152"/>
      <c r="R1251" s="152"/>
      <c r="S1251" s="152"/>
      <c r="T1251" s="152"/>
      <c r="U1251" s="152"/>
      <c r="V1251" s="152"/>
      <c r="W1251" s="152"/>
      <c r="X1251" s="152"/>
      <c r="Y1251" s="152"/>
      <c r="Z1251" s="152"/>
      <c r="AA1251" s="152"/>
      <c r="AB1251" s="152"/>
      <c r="AC1251" s="152"/>
    </row>
    <row r="1252" spans="1:29" ht="13.2">
      <c r="A1252" s="152"/>
      <c r="B1252" s="89"/>
      <c r="C1252" s="153" t="str">
        <f t="shared" ca="1" si="14"/>
        <v>OK</v>
      </c>
      <c r="D1252" s="89" t="s">
        <v>958</v>
      </c>
      <c r="E1252" s="162">
        <v>60</v>
      </c>
      <c r="F1252" s="152">
        <v>25600</v>
      </c>
      <c r="G1252" s="169">
        <v>45962</v>
      </c>
      <c r="H1252" s="165">
        <v>46001</v>
      </c>
      <c r="I1252" s="152" t="s">
        <v>1051</v>
      </c>
      <c r="J1252" s="152" t="s">
        <v>1005</v>
      </c>
      <c r="K1252" s="150"/>
      <c r="L1252" s="89" t="s">
        <v>958</v>
      </c>
      <c r="M1252" s="152"/>
      <c r="N1252" s="152"/>
      <c r="O1252" s="152"/>
      <c r="P1252" s="152"/>
      <c r="Q1252" s="152"/>
      <c r="R1252" s="152"/>
      <c r="S1252" s="152"/>
      <c r="T1252" s="152"/>
      <c r="U1252" s="152"/>
      <c r="V1252" s="152"/>
      <c r="W1252" s="152"/>
      <c r="X1252" s="152"/>
      <c r="Y1252" s="152"/>
      <c r="Z1252" s="152"/>
      <c r="AA1252" s="152"/>
      <c r="AB1252" s="152"/>
      <c r="AC1252" s="152"/>
    </row>
    <row r="1253" spans="1:29" ht="13.2">
      <c r="A1253" s="152"/>
      <c r="B1253" s="89"/>
      <c r="C1253" s="153" t="str">
        <f t="shared" ca="1" si="14"/>
        <v>OK</v>
      </c>
      <c r="D1253" s="89" t="s">
        <v>681</v>
      </c>
      <c r="E1253" s="162">
        <v>60</v>
      </c>
      <c r="F1253" s="152">
        <v>25600</v>
      </c>
      <c r="G1253" s="169">
        <v>45962</v>
      </c>
      <c r="H1253" s="165">
        <v>46001</v>
      </c>
      <c r="I1253" s="152" t="s">
        <v>1051</v>
      </c>
      <c r="J1253" s="152" t="s">
        <v>1005</v>
      </c>
      <c r="K1253" s="150"/>
      <c r="L1253" s="89" t="s">
        <v>681</v>
      </c>
      <c r="M1253" s="152"/>
      <c r="N1253" s="152"/>
      <c r="O1253" s="152"/>
      <c r="P1253" s="152"/>
      <c r="Q1253" s="152"/>
      <c r="R1253" s="152"/>
      <c r="S1253" s="152"/>
      <c r="T1253" s="152"/>
      <c r="U1253" s="152"/>
      <c r="V1253" s="152"/>
      <c r="W1253" s="152"/>
      <c r="X1253" s="152"/>
      <c r="Y1253" s="152"/>
      <c r="Z1253" s="152"/>
      <c r="AA1253" s="152"/>
      <c r="AB1253" s="152"/>
      <c r="AC1253" s="152"/>
    </row>
    <row r="1254" spans="1:29" ht="13.2">
      <c r="A1254" s="152"/>
      <c r="B1254" s="89"/>
      <c r="C1254" s="153" t="str">
        <f t="shared" ca="1" si="14"/>
        <v>OK</v>
      </c>
      <c r="D1254" s="89" t="s">
        <v>681</v>
      </c>
      <c r="E1254" s="162">
        <v>60</v>
      </c>
      <c r="F1254" s="152">
        <v>25600</v>
      </c>
      <c r="G1254" s="169">
        <v>45962</v>
      </c>
      <c r="H1254" s="165">
        <v>46001</v>
      </c>
      <c r="I1254" s="152" t="s">
        <v>1051</v>
      </c>
      <c r="J1254" s="152" t="s">
        <v>1005</v>
      </c>
      <c r="K1254" s="150"/>
      <c r="L1254" s="89" t="s">
        <v>681</v>
      </c>
      <c r="M1254" s="152"/>
      <c r="N1254" s="152"/>
      <c r="O1254" s="152"/>
      <c r="P1254" s="152"/>
      <c r="Q1254" s="152"/>
      <c r="R1254" s="152"/>
      <c r="S1254" s="152"/>
      <c r="T1254" s="152"/>
      <c r="U1254" s="152"/>
      <c r="V1254" s="152"/>
      <c r="W1254" s="152"/>
      <c r="X1254" s="152"/>
      <c r="Y1254" s="152"/>
      <c r="Z1254" s="152"/>
      <c r="AA1254" s="152"/>
      <c r="AB1254" s="152"/>
      <c r="AC1254" s="152"/>
    </row>
    <row r="1255" spans="1:29" ht="13.2">
      <c r="A1255" s="152"/>
      <c r="B1255" s="89"/>
      <c r="C1255" s="153" t="str">
        <f t="shared" ca="1" si="14"/>
        <v>OK</v>
      </c>
      <c r="D1255" s="118" t="s">
        <v>172</v>
      </c>
      <c r="E1255" s="162">
        <v>60</v>
      </c>
      <c r="F1255" s="152">
        <v>25600</v>
      </c>
      <c r="G1255" s="169">
        <v>45962</v>
      </c>
      <c r="H1255" s="165">
        <v>46001</v>
      </c>
      <c r="I1255" s="152" t="s">
        <v>1051</v>
      </c>
      <c r="J1255" s="152" t="s">
        <v>1005</v>
      </c>
      <c r="K1255" s="150"/>
      <c r="L1255" s="89" t="s">
        <v>1099</v>
      </c>
      <c r="M1255" s="152"/>
      <c r="N1255" s="152"/>
      <c r="O1255" s="152"/>
      <c r="P1255" s="152"/>
      <c r="Q1255" s="152"/>
      <c r="R1255" s="152"/>
      <c r="S1255" s="152"/>
      <c r="T1255" s="152"/>
      <c r="U1255" s="152"/>
      <c r="V1255" s="152"/>
      <c r="W1255" s="152"/>
      <c r="X1255" s="152"/>
      <c r="Y1255" s="152"/>
      <c r="Z1255" s="152"/>
      <c r="AA1255" s="152"/>
      <c r="AB1255" s="152"/>
      <c r="AC1255" s="152"/>
    </row>
    <row r="1256" spans="1:29" ht="13.2">
      <c r="A1256" s="152"/>
      <c r="B1256" s="89"/>
      <c r="C1256" s="153" t="str">
        <f t="shared" ca="1" si="14"/>
        <v>OK</v>
      </c>
      <c r="D1256" s="118" t="s">
        <v>336</v>
      </c>
      <c r="E1256" s="162">
        <v>60</v>
      </c>
      <c r="F1256" s="152">
        <v>25600</v>
      </c>
      <c r="G1256" s="169">
        <v>45962</v>
      </c>
      <c r="H1256" s="165">
        <v>46001</v>
      </c>
      <c r="I1256" s="152" t="s">
        <v>1051</v>
      </c>
      <c r="J1256" s="152" t="s">
        <v>1005</v>
      </c>
      <c r="K1256" s="150"/>
      <c r="L1256" s="89" t="s">
        <v>1100</v>
      </c>
      <c r="M1256" s="152"/>
      <c r="N1256" s="152"/>
      <c r="O1256" s="152"/>
      <c r="P1256" s="152"/>
      <c r="Q1256" s="152"/>
      <c r="R1256" s="152"/>
      <c r="S1256" s="152"/>
      <c r="T1256" s="152"/>
      <c r="U1256" s="152"/>
      <c r="V1256" s="152"/>
      <c r="W1256" s="152"/>
      <c r="X1256" s="152"/>
      <c r="Y1256" s="152"/>
      <c r="Z1256" s="152"/>
      <c r="AA1256" s="152"/>
      <c r="AB1256" s="152"/>
      <c r="AC1256" s="152"/>
    </row>
    <row r="1257" spans="1:29" ht="13.2">
      <c r="A1257" s="152"/>
      <c r="B1257" s="89"/>
      <c r="C1257" s="153" t="str">
        <f t="shared" ca="1" si="14"/>
        <v>OK</v>
      </c>
      <c r="D1257" s="118" t="s">
        <v>156</v>
      </c>
      <c r="E1257" s="162">
        <v>60</v>
      </c>
      <c r="F1257" s="152">
        <v>25600</v>
      </c>
      <c r="G1257" s="169">
        <v>45962</v>
      </c>
      <c r="H1257" s="165">
        <v>46001</v>
      </c>
      <c r="I1257" s="152" t="s">
        <v>1051</v>
      </c>
      <c r="J1257" s="152" t="s">
        <v>1005</v>
      </c>
      <c r="K1257" s="150"/>
      <c r="L1257" s="89" t="s">
        <v>1101</v>
      </c>
      <c r="M1257" s="152"/>
      <c r="N1257" s="152"/>
      <c r="O1257" s="152"/>
      <c r="P1257" s="152"/>
      <c r="Q1257" s="152"/>
      <c r="R1257" s="152"/>
      <c r="S1257" s="152"/>
      <c r="T1257" s="152"/>
      <c r="U1257" s="152"/>
      <c r="V1257" s="152"/>
      <c r="W1257" s="152"/>
      <c r="X1257" s="152"/>
      <c r="Y1257" s="152"/>
      <c r="Z1257" s="152"/>
      <c r="AA1257" s="152"/>
      <c r="AB1257" s="152"/>
      <c r="AC1257" s="152"/>
    </row>
    <row r="1258" spans="1:29" ht="13.2">
      <c r="A1258" s="152"/>
      <c r="B1258" s="89"/>
      <c r="C1258" s="153" t="str">
        <f t="shared" ca="1" si="14"/>
        <v>OK</v>
      </c>
      <c r="D1258" s="118" t="s">
        <v>341</v>
      </c>
      <c r="E1258" s="162">
        <v>60</v>
      </c>
      <c r="F1258" s="152">
        <v>25600</v>
      </c>
      <c r="G1258" s="169">
        <v>45962</v>
      </c>
      <c r="H1258" s="165">
        <v>46001</v>
      </c>
      <c r="I1258" s="152" t="s">
        <v>1051</v>
      </c>
      <c r="J1258" s="152" t="s">
        <v>1005</v>
      </c>
      <c r="K1258" s="150"/>
      <c r="L1258" s="89" t="s">
        <v>1102</v>
      </c>
      <c r="M1258" s="152"/>
      <c r="N1258" s="152"/>
      <c r="O1258" s="152"/>
      <c r="P1258" s="152"/>
      <c r="Q1258" s="152"/>
      <c r="R1258" s="152"/>
      <c r="S1258" s="152"/>
      <c r="T1258" s="152"/>
      <c r="U1258" s="152"/>
      <c r="V1258" s="152"/>
      <c r="W1258" s="152"/>
      <c r="X1258" s="152"/>
      <c r="Y1258" s="152"/>
      <c r="Z1258" s="152"/>
      <c r="AA1258" s="152"/>
      <c r="AB1258" s="152"/>
      <c r="AC1258" s="152"/>
    </row>
    <row r="1259" spans="1:29" ht="13.2">
      <c r="A1259" s="152"/>
      <c r="B1259" s="89"/>
      <c r="C1259" s="153" t="str">
        <f t="shared" ca="1" si="14"/>
        <v>OK</v>
      </c>
      <c r="D1259" s="118" t="s">
        <v>226</v>
      </c>
      <c r="E1259" s="162">
        <v>60</v>
      </c>
      <c r="F1259" s="152">
        <v>25600</v>
      </c>
      <c r="G1259" s="169">
        <v>45962</v>
      </c>
      <c r="H1259" s="165">
        <v>46001</v>
      </c>
      <c r="I1259" s="152" t="s">
        <v>1051</v>
      </c>
      <c r="J1259" s="152" t="s">
        <v>1005</v>
      </c>
      <c r="K1259" s="150"/>
      <c r="L1259" s="89" t="s">
        <v>1103</v>
      </c>
      <c r="M1259" s="152"/>
      <c r="N1259" s="152"/>
      <c r="O1259" s="152"/>
      <c r="P1259" s="152"/>
      <c r="Q1259" s="152"/>
      <c r="R1259" s="152"/>
      <c r="S1259" s="152"/>
      <c r="T1259" s="152"/>
      <c r="U1259" s="152"/>
      <c r="V1259" s="152"/>
      <c r="W1259" s="152"/>
      <c r="X1259" s="152"/>
      <c r="Y1259" s="152"/>
      <c r="Z1259" s="152"/>
      <c r="AA1259" s="152"/>
      <c r="AB1259" s="152"/>
      <c r="AC1259" s="152"/>
    </row>
    <row r="1260" spans="1:29" ht="13.2">
      <c r="A1260" s="152"/>
      <c r="B1260" s="89"/>
      <c r="C1260" s="153" t="str">
        <f t="shared" ca="1" si="14"/>
        <v>OK</v>
      </c>
      <c r="D1260" s="118" t="s">
        <v>367</v>
      </c>
      <c r="E1260" s="162">
        <v>60</v>
      </c>
      <c r="F1260" s="152">
        <v>25600</v>
      </c>
      <c r="G1260" s="169">
        <v>45962</v>
      </c>
      <c r="H1260" s="165">
        <v>46001</v>
      </c>
      <c r="I1260" s="152" t="s">
        <v>1051</v>
      </c>
      <c r="J1260" s="152" t="s">
        <v>1005</v>
      </c>
      <c r="K1260" s="150"/>
      <c r="L1260" s="89" t="s">
        <v>1104</v>
      </c>
      <c r="M1260" s="152"/>
      <c r="N1260" s="152"/>
      <c r="O1260" s="152"/>
      <c r="P1260" s="152"/>
      <c r="Q1260" s="152"/>
      <c r="R1260" s="152"/>
      <c r="S1260" s="152"/>
      <c r="T1260" s="152"/>
      <c r="U1260" s="152"/>
      <c r="V1260" s="152"/>
      <c r="W1260" s="152"/>
      <c r="X1260" s="152"/>
      <c r="Y1260" s="152"/>
      <c r="Z1260" s="152"/>
      <c r="AA1260" s="152"/>
      <c r="AB1260" s="152"/>
      <c r="AC1260" s="152"/>
    </row>
    <row r="1261" spans="1:29" ht="13.2">
      <c r="A1261" s="152"/>
      <c r="B1261" s="89"/>
      <c r="C1261" s="153" t="str">
        <f t="shared" ca="1" si="14"/>
        <v>OK</v>
      </c>
      <c r="D1261" s="118" t="s">
        <v>313</v>
      </c>
      <c r="E1261" s="162">
        <v>60</v>
      </c>
      <c r="F1261" s="152">
        <v>25600</v>
      </c>
      <c r="G1261" s="169">
        <v>45962</v>
      </c>
      <c r="H1261" s="165">
        <v>46001</v>
      </c>
      <c r="I1261" s="152" t="s">
        <v>1051</v>
      </c>
      <c r="J1261" s="152" t="s">
        <v>1005</v>
      </c>
      <c r="K1261" s="150"/>
      <c r="L1261" s="89" t="s">
        <v>1105</v>
      </c>
      <c r="M1261" s="152"/>
      <c r="N1261" s="152"/>
      <c r="O1261" s="152"/>
      <c r="P1261" s="152"/>
      <c r="Q1261" s="152"/>
      <c r="R1261" s="152"/>
      <c r="S1261" s="152"/>
      <c r="T1261" s="152"/>
      <c r="U1261" s="152"/>
      <c r="V1261" s="152"/>
      <c r="W1261" s="152"/>
      <c r="X1261" s="152"/>
      <c r="Y1261" s="152"/>
      <c r="Z1261" s="152"/>
      <c r="AA1261" s="152"/>
      <c r="AB1261" s="152"/>
      <c r="AC1261" s="152"/>
    </row>
    <row r="1262" spans="1:29" ht="13.2">
      <c r="A1262" s="152"/>
      <c r="B1262" s="89"/>
      <c r="C1262" s="153" t="str">
        <f t="shared" ca="1" si="14"/>
        <v>OK</v>
      </c>
      <c r="D1262" s="118" t="s">
        <v>349</v>
      </c>
      <c r="E1262" s="162">
        <v>60</v>
      </c>
      <c r="F1262" s="152">
        <v>25600</v>
      </c>
      <c r="G1262" s="169">
        <v>45962</v>
      </c>
      <c r="H1262" s="165">
        <v>46001</v>
      </c>
      <c r="I1262" s="152" t="s">
        <v>1051</v>
      </c>
      <c r="J1262" s="152" t="s">
        <v>1005</v>
      </c>
      <c r="K1262" s="150"/>
      <c r="L1262" s="89" t="s">
        <v>1106</v>
      </c>
      <c r="M1262" s="152"/>
      <c r="N1262" s="152"/>
      <c r="O1262" s="152"/>
      <c r="P1262" s="152"/>
      <c r="Q1262" s="152"/>
      <c r="R1262" s="152"/>
      <c r="S1262" s="152"/>
      <c r="T1262" s="152"/>
      <c r="U1262" s="152"/>
      <c r="V1262" s="152"/>
      <c r="W1262" s="152"/>
      <c r="X1262" s="152"/>
      <c r="Y1262" s="152"/>
      <c r="Z1262" s="152"/>
      <c r="AA1262" s="152"/>
      <c r="AB1262" s="152"/>
      <c r="AC1262" s="152"/>
    </row>
    <row r="1263" spans="1:29" ht="13.2">
      <c r="A1263" s="152"/>
      <c r="B1263" s="89"/>
      <c r="C1263" s="153" t="str">
        <f t="shared" ca="1" si="14"/>
        <v>OK</v>
      </c>
      <c r="D1263" s="89" t="s">
        <v>907</v>
      </c>
      <c r="E1263" s="162">
        <v>47.12</v>
      </c>
      <c r="F1263" s="152">
        <v>25600</v>
      </c>
      <c r="G1263" s="169">
        <v>45962</v>
      </c>
      <c r="H1263" s="165">
        <v>46001</v>
      </c>
      <c r="I1263" s="152" t="s">
        <v>1051</v>
      </c>
      <c r="J1263" s="152" t="s">
        <v>1005</v>
      </c>
      <c r="K1263" s="150"/>
      <c r="L1263" s="89" t="s">
        <v>907</v>
      </c>
      <c r="M1263" s="152"/>
      <c r="N1263" s="152"/>
      <c r="O1263" s="152"/>
      <c r="P1263" s="152"/>
      <c r="Q1263" s="152"/>
      <c r="R1263" s="152"/>
      <c r="S1263" s="152"/>
      <c r="T1263" s="152"/>
      <c r="U1263" s="152"/>
      <c r="V1263" s="152"/>
      <c r="W1263" s="152"/>
      <c r="X1263" s="152"/>
      <c r="Y1263" s="152"/>
      <c r="Z1263" s="152"/>
      <c r="AA1263" s="152"/>
      <c r="AB1263" s="152"/>
      <c r="AC1263" s="152"/>
    </row>
    <row r="1264" spans="1:29" ht="13.2">
      <c r="A1264" s="152"/>
      <c r="B1264" s="89"/>
      <c r="C1264" s="153" t="str">
        <f t="shared" ca="1" si="14"/>
        <v>OK</v>
      </c>
      <c r="D1264" s="89" t="s">
        <v>907</v>
      </c>
      <c r="E1264" s="162">
        <v>47.12</v>
      </c>
      <c r="F1264" s="152">
        <v>25600</v>
      </c>
      <c r="G1264" s="169">
        <v>45962</v>
      </c>
      <c r="H1264" s="165">
        <v>46001</v>
      </c>
      <c r="I1264" s="152" t="s">
        <v>1051</v>
      </c>
      <c r="J1264" s="152" t="s">
        <v>1005</v>
      </c>
      <c r="K1264" s="150"/>
      <c r="L1264" s="89" t="s">
        <v>907</v>
      </c>
      <c r="M1264" s="152"/>
      <c r="N1264" s="152"/>
      <c r="O1264" s="152"/>
      <c r="P1264" s="152"/>
      <c r="Q1264" s="152"/>
      <c r="R1264" s="152"/>
      <c r="S1264" s="152"/>
      <c r="T1264" s="152"/>
      <c r="U1264" s="152"/>
      <c r="V1264" s="152"/>
      <c r="W1264" s="152"/>
      <c r="X1264" s="152"/>
      <c r="Y1264" s="152"/>
      <c r="Z1264" s="152"/>
      <c r="AA1264" s="152"/>
      <c r="AB1264" s="152"/>
      <c r="AC1264" s="152"/>
    </row>
    <row r="1265" spans="1:29" ht="13.2">
      <c r="A1265" s="152"/>
      <c r="B1265" s="89"/>
      <c r="C1265" s="153" t="str">
        <f t="shared" ca="1" si="14"/>
        <v>OK</v>
      </c>
      <c r="D1265" s="89" t="s">
        <v>907</v>
      </c>
      <c r="E1265" s="162">
        <v>90</v>
      </c>
      <c r="F1265" s="152">
        <v>25600</v>
      </c>
      <c r="G1265" s="169">
        <v>45962</v>
      </c>
      <c r="H1265" s="165">
        <v>46001</v>
      </c>
      <c r="I1265" s="152" t="s">
        <v>1051</v>
      </c>
      <c r="J1265" s="152" t="s">
        <v>1005</v>
      </c>
      <c r="K1265" s="150"/>
      <c r="L1265" s="89" t="s">
        <v>907</v>
      </c>
      <c r="M1265" s="152"/>
      <c r="N1265" s="152"/>
      <c r="O1265" s="152"/>
      <c r="P1265" s="152"/>
      <c r="Q1265" s="152"/>
      <c r="R1265" s="152"/>
      <c r="S1265" s="152"/>
      <c r="T1265" s="152"/>
      <c r="U1265" s="152"/>
      <c r="V1265" s="152"/>
      <c r="W1265" s="152"/>
      <c r="X1265" s="152"/>
      <c r="Y1265" s="152"/>
      <c r="Z1265" s="152"/>
      <c r="AA1265" s="152"/>
      <c r="AB1265" s="152"/>
      <c r="AC1265" s="152"/>
    </row>
    <row r="1266" spans="1:29" ht="13.2">
      <c r="A1266" s="152"/>
      <c r="B1266" s="89"/>
      <c r="C1266" s="153" t="str">
        <f t="shared" ca="1" si="14"/>
        <v>OK</v>
      </c>
      <c r="D1266" s="89" t="s">
        <v>907</v>
      </c>
      <c r="E1266" s="162">
        <v>94.18</v>
      </c>
      <c r="F1266" s="152">
        <v>25600</v>
      </c>
      <c r="G1266" s="169">
        <v>45962</v>
      </c>
      <c r="H1266" s="165">
        <v>46001</v>
      </c>
      <c r="I1266" s="152" t="s">
        <v>1051</v>
      </c>
      <c r="J1266" s="152" t="s">
        <v>1005</v>
      </c>
      <c r="K1266" s="150"/>
      <c r="L1266" s="89" t="s">
        <v>907</v>
      </c>
      <c r="M1266" s="152"/>
      <c r="N1266" s="152"/>
      <c r="O1266" s="152"/>
      <c r="P1266" s="152"/>
      <c r="Q1266" s="152"/>
      <c r="R1266" s="152"/>
      <c r="S1266" s="152"/>
      <c r="T1266" s="152"/>
      <c r="U1266" s="152"/>
      <c r="V1266" s="152"/>
      <c r="W1266" s="152"/>
      <c r="X1266" s="152"/>
      <c r="Y1266" s="152"/>
      <c r="Z1266" s="152"/>
      <c r="AA1266" s="152"/>
      <c r="AB1266" s="152"/>
      <c r="AC1266" s="152"/>
    </row>
    <row r="1267" spans="1:29" ht="13.2">
      <c r="A1267" s="152"/>
      <c r="B1267" s="89"/>
      <c r="C1267" s="153" t="str">
        <f t="shared" ca="1" si="14"/>
        <v>OK</v>
      </c>
      <c r="D1267" s="89" t="s">
        <v>907</v>
      </c>
      <c r="E1267" s="162">
        <v>12.54</v>
      </c>
      <c r="F1267" s="152">
        <v>25600</v>
      </c>
      <c r="G1267" s="169">
        <v>45962</v>
      </c>
      <c r="H1267" s="165">
        <v>46001</v>
      </c>
      <c r="I1267" s="152" t="s">
        <v>1051</v>
      </c>
      <c r="J1267" s="152" t="s">
        <v>1005</v>
      </c>
      <c r="K1267" s="150"/>
      <c r="L1267" s="89" t="s">
        <v>907</v>
      </c>
      <c r="M1267" s="152"/>
      <c r="N1267" s="152"/>
      <c r="O1267" s="152"/>
      <c r="P1267" s="152"/>
      <c r="Q1267" s="152"/>
      <c r="R1267" s="152"/>
      <c r="S1267" s="152"/>
      <c r="T1267" s="152"/>
      <c r="U1267" s="152"/>
      <c r="V1267" s="152"/>
      <c r="W1267" s="152"/>
      <c r="X1267" s="152"/>
      <c r="Y1267" s="152"/>
      <c r="Z1267" s="152"/>
      <c r="AA1267" s="152"/>
      <c r="AB1267" s="152"/>
      <c r="AC1267" s="152"/>
    </row>
    <row r="1268" spans="1:29" ht="13.2">
      <c r="A1268" s="152"/>
      <c r="B1268" s="89"/>
      <c r="C1268" s="153" t="str">
        <f t="shared" ca="1" si="14"/>
        <v>OK</v>
      </c>
      <c r="D1268" s="89" t="s">
        <v>907</v>
      </c>
      <c r="E1268" s="162">
        <v>14.12</v>
      </c>
      <c r="F1268" s="152">
        <v>25600</v>
      </c>
      <c r="G1268" s="169">
        <v>45962</v>
      </c>
      <c r="H1268" s="165">
        <v>46001</v>
      </c>
      <c r="I1268" s="152" t="s">
        <v>1051</v>
      </c>
      <c r="J1268" s="152" t="s">
        <v>1005</v>
      </c>
      <c r="K1268" s="150"/>
      <c r="L1268" s="89" t="s">
        <v>907</v>
      </c>
      <c r="M1268" s="152"/>
      <c r="N1268" s="152"/>
      <c r="O1268" s="152"/>
      <c r="P1268" s="152"/>
      <c r="Q1268" s="152"/>
      <c r="R1268" s="152"/>
      <c r="S1268" s="152"/>
      <c r="T1268" s="152"/>
      <c r="U1268" s="152"/>
      <c r="V1268" s="152"/>
      <c r="W1268" s="152"/>
      <c r="X1268" s="152"/>
      <c r="Y1268" s="152"/>
      <c r="Z1268" s="152"/>
      <c r="AA1268" s="152"/>
      <c r="AB1268" s="152"/>
      <c r="AC1268" s="152"/>
    </row>
    <row r="1269" spans="1:29" ht="13.2">
      <c r="A1269" s="152"/>
      <c r="B1269" s="89"/>
      <c r="C1269" s="153" t="str">
        <f t="shared" ca="1" si="14"/>
        <v>OK</v>
      </c>
      <c r="D1269" s="89" t="s">
        <v>907</v>
      </c>
      <c r="E1269" s="162">
        <v>12.54</v>
      </c>
      <c r="F1269" s="152">
        <v>25600</v>
      </c>
      <c r="G1269" s="169">
        <v>45962</v>
      </c>
      <c r="H1269" s="165">
        <v>46001</v>
      </c>
      <c r="I1269" s="152" t="s">
        <v>1051</v>
      </c>
      <c r="J1269" s="152" t="s">
        <v>1005</v>
      </c>
      <c r="K1269" s="150"/>
      <c r="L1269" s="89" t="s">
        <v>907</v>
      </c>
      <c r="M1269" s="152"/>
      <c r="N1269" s="152"/>
      <c r="O1269" s="152"/>
      <c r="P1269" s="152"/>
      <c r="Q1269" s="152"/>
      <c r="R1269" s="152"/>
      <c r="S1269" s="152"/>
      <c r="T1269" s="152"/>
      <c r="U1269" s="152"/>
      <c r="V1269" s="152"/>
      <c r="W1269" s="152"/>
      <c r="X1269" s="152"/>
      <c r="Y1269" s="152"/>
      <c r="Z1269" s="152"/>
      <c r="AA1269" s="152"/>
      <c r="AB1269" s="152"/>
      <c r="AC1269" s="152"/>
    </row>
    <row r="1270" spans="1:29" ht="13.2">
      <c r="A1270" s="152"/>
      <c r="B1270" s="89"/>
      <c r="C1270" s="153" t="str">
        <f t="shared" ca="1" si="14"/>
        <v>OK</v>
      </c>
      <c r="D1270" s="89" t="s">
        <v>907</v>
      </c>
      <c r="E1270" s="162">
        <v>12.54</v>
      </c>
      <c r="F1270" s="152">
        <v>25600</v>
      </c>
      <c r="G1270" s="169">
        <v>45962</v>
      </c>
      <c r="H1270" s="165">
        <v>46001</v>
      </c>
      <c r="I1270" s="152" t="s">
        <v>1051</v>
      </c>
      <c r="J1270" s="152" t="s">
        <v>1005</v>
      </c>
      <c r="K1270" s="150"/>
      <c r="L1270" s="89" t="s">
        <v>907</v>
      </c>
      <c r="M1270" s="152"/>
      <c r="N1270" s="152"/>
      <c r="O1270" s="152"/>
      <c r="P1270" s="152"/>
      <c r="Q1270" s="152"/>
      <c r="R1270" s="152"/>
      <c r="S1270" s="152"/>
      <c r="T1270" s="152"/>
      <c r="U1270" s="152"/>
      <c r="V1270" s="152"/>
      <c r="W1270" s="152"/>
      <c r="X1270" s="152"/>
      <c r="Y1270" s="152"/>
      <c r="Z1270" s="152"/>
      <c r="AA1270" s="152"/>
      <c r="AB1270" s="152"/>
      <c r="AC1270" s="152"/>
    </row>
    <row r="1271" spans="1:29" ht="13.2">
      <c r="A1271" s="152"/>
      <c r="B1271" s="89"/>
      <c r="C1271" s="153" t="str">
        <f t="shared" ca="1" si="14"/>
        <v>OK</v>
      </c>
      <c r="D1271" s="89" t="s">
        <v>907</v>
      </c>
      <c r="E1271" s="162">
        <v>62.8</v>
      </c>
      <c r="F1271" s="152">
        <v>25600</v>
      </c>
      <c r="G1271" s="169">
        <v>45962</v>
      </c>
      <c r="H1271" s="165">
        <v>46001</v>
      </c>
      <c r="I1271" s="152" t="s">
        <v>1051</v>
      </c>
      <c r="J1271" s="152" t="s">
        <v>1005</v>
      </c>
      <c r="K1271" s="150"/>
      <c r="L1271" s="89" t="s">
        <v>907</v>
      </c>
      <c r="M1271" s="152"/>
      <c r="N1271" s="152"/>
      <c r="O1271" s="152"/>
      <c r="P1271" s="152"/>
      <c r="Q1271" s="152"/>
      <c r="R1271" s="152"/>
      <c r="S1271" s="152"/>
      <c r="T1271" s="152"/>
      <c r="U1271" s="152"/>
      <c r="V1271" s="152"/>
      <c r="W1271" s="152"/>
      <c r="X1271" s="152"/>
      <c r="Y1271" s="152"/>
      <c r="Z1271" s="152"/>
      <c r="AA1271" s="152"/>
      <c r="AB1271" s="152"/>
      <c r="AC1271" s="152"/>
    </row>
    <row r="1272" spans="1:29" ht="13.2">
      <c r="A1272" s="152"/>
      <c r="B1272" s="89"/>
      <c r="C1272" s="153" t="str">
        <f t="shared" ca="1" si="14"/>
        <v>OK</v>
      </c>
      <c r="D1272" s="89" t="s">
        <v>907</v>
      </c>
      <c r="E1272" s="162">
        <v>94.18</v>
      </c>
      <c r="F1272" s="152">
        <v>25600</v>
      </c>
      <c r="G1272" s="169">
        <v>45962</v>
      </c>
      <c r="H1272" s="165">
        <v>46001</v>
      </c>
      <c r="I1272" s="152" t="s">
        <v>1051</v>
      </c>
      <c r="J1272" s="152" t="s">
        <v>1005</v>
      </c>
      <c r="K1272" s="150"/>
      <c r="L1272" s="89" t="s">
        <v>907</v>
      </c>
      <c r="M1272" s="152"/>
      <c r="N1272" s="152"/>
      <c r="O1272" s="152"/>
      <c r="P1272" s="152"/>
      <c r="Q1272" s="152"/>
      <c r="R1272" s="152"/>
      <c r="S1272" s="152"/>
      <c r="T1272" s="152"/>
      <c r="U1272" s="152"/>
      <c r="V1272" s="152"/>
      <c r="W1272" s="152"/>
      <c r="X1272" s="152"/>
      <c r="Y1272" s="152"/>
      <c r="Z1272" s="152"/>
      <c r="AA1272" s="152"/>
      <c r="AB1272" s="152"/>
      <c r="AC1272" s="152"/>
    </row>
    <row r="1273" spans="1:29" ht="13.2">
      <c r="A1273" s="152"/>
      <c r="B1273" s="89"/>
      <c r="C1273" s="153" t="str">
        <f t="shared" ca="1" si="14"/>
        <v>OK</v>
      </c>
      <c r="D1273" s="89" t="s">
        <v>907</v>
      </c>
      <c r="E1273" s="162">
        <v>14.12</v>
      </c>
      <c r="F1273" s="152">
        <v>25600</v>
      </c>
      <c r="G1273" s="169">
        <v>45962</v>
      </c>
      <c r="H1273" s="165">
        <v>46001</v>
      </c>
      <c r="I1273" s="152" t="s">
        <v>1051</v>
      </c>
      <c r="J1273" s="152" t="s">
        <v>1005</v>
      </c>
      <c r="K1273" s="150"/>
      <c r="L1273" s="89" t="s">
        <v>907</v>
      </c>
      <c r="M1273" s="152"/>
      <c r="N1273" s="152"/>
      <c r="O1273" s="152"/>
      <c r="P1273" s="152"/>
      <c r="Q1273" s="152"/>
      <c r="R1273" s="152"/>
      <c r="S1273" s="152"/>
      <c r="T1273" s="152"/>
      <c r="U1273" s="152"/>
      <c r="V1273" s="152"/>
      <c r="W1273" s="152"/>
      <c r="X1273" s="152"/>
      <c r="Y1273" s="152"/>
      <c r="Z1273" s="152"/>
      <c r="AA1273" s="152"/>
      <c r="AB1273" s="152"/>
      <c r="AC1273" s="152"/>
    </row>
    <row r="1274" spans="1:29" ht="13.2">
      <c r="A1274" s="152"/>
      <c r="B1274" s="89"/>
      <c r="C1274" s="153" t="str">
        <f t="shared" ca="1" si="14"/>
        <v>OK</v>
      </c>
      <c r="D1274" s="89" t="s">
        <v>907</v>
      </c>
      <c r="E1274" s="162">
        <v>18.84</v>
      </c>
      <c r="F1274" s="152">
        <v>25600</v>
      </c>
      <c r="G1274" s="169">
        <v>45962</v>
      </c>
      <c r="H1274" s="165">
        <v>46001</v>
      </c>
      <c r="I1274" s="152" t="s">
        <v>1051</v>
      </c>
      <c r="J1274" s="152" t="s">
        <v>1005</v>
      </c>
      <c r="K1274" s="150"/>
      <c r="L1274" s="89" t="s">
        <v>907</v>
      </c>
      <c r="M1274" s="152"/>
      <c r="N1274" s="152"/>
      <c r="O1274" s="152"/>
      <c r="P1274" s="152"/>
      <c r="Q1274" s="152"/>
      <c r="R1274" s="152"/>
      <c r="S1274" s="152"/>
      <c r="T1274" s="152"/>
      <c r="U1274" s="152"/>
      <c r="V1274" s="152"/>
      <c r="W1274" s="152"/>
      <c r="X1274" s="152"/>
      <c r="Y1274" s="152"/>
      <c r="Z1274" s="152"/>
      <c r="AA1274" s="152"/>
      <c r="AB1274" s="152"/>
      <c r="AC1274" s="152"/>
    </row>
    <row r="1275" spans="1:29" ht="13.2">
      <c r="A1275" s="152"/>
      <c r="B1275" s="89"/>
      <c r="C1275" s="153" t="str">
        <f t="shared" ca="1" si="14"/>
        <v>OK</v>
      </c>
      <c r="D1275" s="89" t="s">
        <v>907</v>
      </c>
      <c r="E1275" s="162">
        <v>58.87</v>
      </c>
      <c r="F1275" s="152">
        <v>25600</v>
      </c>
      <c r="G1275" s="169">
        <v>45962</v>
      </c>
      <c r="H1275" s="165">
        <v>46001</v>
      </c>
      <c r="I1275" s="152" t="s">
        <v>1051</v>
      </c>
      <c r="J1275" s="152" t="s">
        <v>1005</v>
      </c>
      <c r="K1275" s="150"/>
      <c r="L1275" s="89" t="s">
        <v>907</v>
      </c>
      <c r="M1275" s="152"/>
      <c r="N1275" s="152"/>
      <c r="O1275" s="152"/>
      <c r="P1275" s="152"/>
      <c r="Q1275" s="152"/>
      <c r="R1275" s="152"/>
      <c r="S1275" s="152"/>
      <c r="T1275" s="152"/>
      <c r="U1275" s="152"/>
      <c r="V1275" s="152"/>
      <c r="W1275" s="152"/>
      <c r="X1275" s="152"/>
      <c r="Y1275" s="152"/>
      <c r="Z1275" s="152"/>
      <c r="AA1275" s="152"/>
      <c r="AB1275" s="152"/>
      <c r="AC1275" s="152"/>
    </row>
    <row r="1276" spans="1:29" ht="13.2">
      <c r="A1276" s="152"/>
      <c r="B1276" s="89"/>
      <c r="C1276" s="153" t="str">
        <f t="shared" ca="1" si="14"/>
        <v>OK</v>
      </c>
      <c r="D1276" s="89" t="s">
        <v>907</v>
      </c>
      <c r="E1276" s="162">
        <v>14.12</v>
      </c>
      <c r="F1276" s="152">
        <v>25600</v>
      </c>
      <c r="G1276" s="169">
        <v>45962</v>
      </c>
      <c r="H1276" s="165">
        <v>46001</v>
      </c>
      <c r="I1276" s="152" t="s">
        <v>1051</v>
      </c>
      <c r="J1276" s="152" t="s">
        <v>1005</v>
      </c>
      <c r="K1276" s="150"/>
      <c r="L1276" s="89" t="s">
        <v>907</v>
      </c>
      <c r="M1276" s="152"/>
      <c r="N1276" s="152"/>
      <c r="O1276" s="152"/>
      <c r="P1276" s="152"/>
      <c r="Q1276" s="152"/>
      <c r="R1276" s="152"/>
      <c r="S1276" s="152"/>
      <c r="T1276" s="152"/>
      <c r="U1276" s="152"/>
      <c r="V1276" s="152"/>
      <c r="W1276" s="152"/>
      <c r="X1276" s="152"/>
      <c r="Y1276" s="152"/>
      <c r="Z1276" s="152"/>
      <c r="AA1276" s="152"/>
      <c r="AB1276" s="152"/>
      <c r="AC1276" s="152"/>
    </row>
    <row r="1277" spans="1:29" ht="13.2">
      <c r="A1277" s="152"/>
      <c r="B1277" s="89"/>
      <c r="C1277" s="153" t="str">
        <f t="shared" ca="1" si="14"/>
        <v>OK</v>
      </c>
      <c r="D1277" s="89" t="s">
        <v>907</v>
      </c>
      <c r="E1277" s="162">
        <v>59.66</v>
      </c>
      <c r="F1277" s="152">
        <v>25600</v>
      </c>
      <c r="G1277" s="169">
        <v>45962</v>
      </c>
      <c r="H1277" s="165">
        <v>46001</v>
      </c>
      <c r="I1277" s="152" t="s">
        <v>1051</v>
      </c>
      <c r="J1277" s="152" t="s">
        <v>1005</v>
      </c>
      <c r="K1277" s="150"/>
      <c r="L1277" s="89" t="s">
        <v>907</v>
      </c>
      <c r="M1277" s="152"/>
      <c r="N1277" s="152"/>
      <c r="O1277" s="152"/>
      <c r="P1277" s="152"/>
      <c r="Q1277" s="152"/>
      <c r="R1277" s="152"/>
      <c r="S1277" s="152"/>
      <c r="T1277" s="152"/>
      <c r="U1277" s="152"/>
      <c r="V1277" s="152"/>
      <c r="W1277" s="152"/>
      <c r="X1277" s="152"/>
      <c r="Y1277" s="152"/>
      <c r="Z1277" s="152"/>
      <c r="AA1277" s="152"/>
      <c r="AB1277" s="152"/>
      <c r="AC1277" s="152"/>
    </row>
    <row r="1278" spans="1:29" ht="13.2">
      <c r="A1278" s="152"/>
      <c r="B1278" s="89"/>
      <c r="C1278" s="153" t="str">
        <f t="shared" ca="1" si="14"/>
        <v>OK</v>
      </c>
      <c r="D1278" s="89" t="s">
        <v>907</v>
      </c>
      <c r="E1278" s="162">
        <v>47.12</v>
      </c>
      <c r="F1278" s="152">
        <v>25600</v>
      </c>
      <c r="G1278" s="169">
        <v>45962</v>
      </c>
      <c r="H1278" s="165">
        <v>46001</v>
      </c>
      <c r="I1278" s="152" t="s">
        <v>1051</v>
      </c>
      <c r="J1278" s="152" t="s">
        <v>1005</v>
      </c>
      <c r="K1278" s="150"/>
      <c r="L1278" s="89" t="s">
        <v>907</v>
      </c>
      <c r="M1278" s="152"/>
      <c r="N1278" s="152"/>
      <c r="O1278" s="152"/>
      <c r="P1278" s="152"/>
      <c r="Q1278" s="152"/>
      <c r="R1278" s="152"/>
      <c r="S1278" s="152"/>
      <c r="T1278" s="152"/>
      <c r="U1278" s="152"/>
      <c r="V1278" s="152"/>
      <c r="W1278" s="152"/>
      <c r="X1278" s="152"/>
      <c r="Y1278" s="152"/>
      <c r="Z1278" s="152"/>
      <c r="AA1278" s="152"/>
      <c r="AB1278" s="152"/>
      <c r="AC1278" s="152"/>
    </row>
    <row r="1279" spans="1:29" ht="13.2">
      <c r="A1279" s="152"/>
      <c r="B1279" s="89"/>
      <c r="C1279" s="153" t="str">
        <f t="shared" ca="1" si="14"/>
        <v>OK</v>
      </c>
      <c r="D1279" s="89" t="s">
        <v>907</v>
      </c>
      <c r="E1279" s="162">
        <v>60</v>
      </c>
      <c r="F1279" s="152">
        <v>25600</v>
      </c>
      <c r="G1279" s="169">
        <v>45962</v>
      </c>
      <c r="H1279" s="165">
        <v>46001</v>
      </c>
      <c r="I1279" s="152" t="s">
        <v>1051</v>
      </c>
      <c r="J1279" s="152" t="s">
        <v>1005</v>
      </c>
      <c r="K1279" s="150"/>
      <c r="L1279" s="89" t="s">
        <v>907</v>
      </c>
      <c r="M1279" s="152"/>
      <c r="N1279" s="152"/>
      <c r="O1279" s="152"/>
      <c r="P1279" s="152"/>
      <c r="Q1279" s="152"/>
      <c r="R1279" s="152"/>
      <c r="S1279" s="152"/>
      <c r="T1279" s="152"/>
      <c r="U1279" s="152"/>
      <c r="V1279" s="152"/>
      <c r="W1279" s="152"/>
      <c r="X1279" s="152"/>
      <c r="Y1279" s="152"/>
      <c r="Z1279" s="152"/>
      <c r="AA1279" s="152"/>
      <c r="AB1279" s="152"/>
      <c r="AC1279" s="152"/>
    </row>
    <row r="1280" spans="1:29" ht="13.2">
      <c r="A1280" s="152"/>
      <c r="B1280" s="89"/>
      <c r="C1280" s="153" t="str">
        <f t="shared" ca="1" si="14"/>
        <v>Incompleto</v>
      </c>
      <c r="D1280" s="89" t="s">
        <v>1092</v>
      </c>
      <c r="E1280" s="162">
        <v>850</v>
      </c>
      <c r="F1280" s="152">
        <v>25600</v>
      </c>
      <c r="G1280" s="169">
        <v>45962</v>
      </c>
      <c r="H1280" s="165">
        <v>46001</v>
      </c>
      <c r="I1280" s="152" t="s">
        <v>1051</v>
      </c>
      <c r="J1280" s="152" t="s">
        <v>1005</v>
      </c>
      <c r="K1280" s="150"/>
      <c r="L1280" s="89" t="s">
        <v>1092</v>
      </c>
      <c r="M1280" s="152"/>
      <c r="N1280" s="152"/>
      <c r="O1280" s="152"/>
      <c r="P1280" s="152"/>
      <c r="Q1280" s="152"/>
      <c r="R1280" s="152"/>
      <c r="S1280" s="152"/>
      <c r="T1280" s="152"/>
      <c r="U1280" s="152"/>
      <c r="V1280" s="152"/>
      <c r="W1280" s="152"/>
      <c r="X1280" s="152"/>
      <c r="Y1280" s="152"/>
      <c r="Z1280" s="152"/>
      <c r="AA1280" s="152"/>
      <c r="AB1280" s="152"/>
      <c r="AC1280" s="152"/>
    </row>
    <row r="1281" spans="1:29" ht="13.2">
      <c r="A1281" s="152"/>
      <c r="B1281" s="89"/>
      <c r="C1281" s="153" t="str">
        <f t="shared" ca="1" si="14"/>
        <v>OK</v>
      </c>
      <c r="D1281" s="69" t="s">
        <v>580</v>
      </c>
      <c r="E1281" s="108">
        <v>1015.6</v>
      </c>
      <c r="F1281" s="69">
        <v>17773</v>
      </c>
      <c r="G1281" s="110">
        <v>45962</v>
      </c>
      <c r="H1281" s="144">
        <v>45979</v>
      </c>
      <c r="I1281" s="69" t="s">
        <v>126</v>
      </c>
      <c r="J1281" s="69" t="s">
        <v>1082</v>
      </c>
      <c r="K1281" s="150"/>
      <c r="L1281" s="69" t="s">
        <v>833</v>
      </c>
      <c r="M1281" s="152"/>
      <c r="N1281" s="152"/>
      <c r="O1281" s="152"/>
      <c r="P1281" s="152"/>
      <c r="Q1281" s="152"/>
      <c r="R1281" s="152"/>
      <c r="S1281" s="152"/>
      <c r="T1281" s="152"/>
      <c r="U1281" s="152"/>
      <c r="V1281" s="152"/>
      <c r="W1281" s="152"/>
      <c r="X1281" s="152"/>
      <c r="Y1281" s="152"/>
      <c r="Z1281" s="152"/>
      <c r="AA1281" s="152"/>
      <c r="AB1281" s="152"/>
      <c r="AC1281" s="152"/>
    </row>
    <row r="1282" spans="1:29" ht="13.2">
      <c r="A1282" s="152"/>
      <c r="B1282" s="89"/>
      <c r="C1282" s="153" t="str">
        <f t="shared" ca="1" si="14"/>
        <v>OK</v>
      </c>
      <c r="D1282" s="89" t="s">
        <v>577</v>
      </c>
      <c r="E1282" s="170">
        <v>885.6</v>
      </c>
      <c r="F1282" s="152">
        <v>17773</v>
      </c>
      <c r="G1282" s="169">
        <v>45962</v>
      </c>
      <c r="H1282" s="165">
        <v>45979</v>
      </c>
      <c r="I1282" s="152" t="s">
        <v>126</v>
      </c>
      <c r="J1282" s="152" t="s">
        <v>1082</v>
      </c>
      <c r="K1282" s="150"/>
      <c r="L1282" s="89" t="s">
        <v>836</v>
      </c>
      <c r="M1282" s="152"/>
      <c r="N1282" s="152"/>
      <c r="O1282" s="152"/>
      <c r="P1282" s="152"/>
      <c r="Q1282" s="152"/>
      <c r="R1282" s="152"/>
      <c r="S1282" s="152"/>
      <c r="T1282" s="152"/>
      <c r="U1282" s="152"/>
      <c r="V1282" s="152"/>
      <c r="W1282" s="152"/>
      <c r="X1282" s="152"/>
      <c r="Y1282" s="152"/>
      <c r="Z1282" s="152"/>
      <c r="AA1282" s="152"/>
      <c r="AB1282" s="152"/>
      <c r="AC1282" s="152"/>
    </row>
    <row r="1283" spans="1:29" ht="13.2">
      <c r="A1283" s="152"/>
      <c r="B1283" s="89"/>
      <c r="C1283" s="153" t="str">
        <f t="shared" ca="1" si="14"/>
        <v>OK</v>
      </c>
      <c r="D1283" s="89" t="s">
        <v>575</v>
      </c>
      <c r="E1283" s="170">
        <v>885.6</v>
      </c>
      <c r="F1283" s="152">
        <v>17773</v>
      </c>
      <c r="G1283" s="110">
        <v>45962</v>
      </c>
      <c r="H1283" s="165">
        <v>45979</v>
      </c>
      <c r="I1283" s="152" t="s">
        <v>126</v>
      </c>
      <c r="J1283" s="152" t="s">
        <v>1082</v>
      </c>
      <c r="K1283" s="150"/>
      <c r="L1283" s="89" t="s">
        <v>575</v>
      </c>
      <c r="M1283" s="152"/>
      <c r="N1283" s="152"/>
      <c r="O1283" s="152"/>
      <c r="P1283" s="152"/>
      <c r="Q1283" s="152"/>
      <c r="R1283" s="152"/>
      <c r="S1283" s="152"/>
      <c r="T1283" s="152"/>
      <c r="U1283" s="152"/>
      <c r="V1283" s="152"/>
      <c r="W1283" s="152"/>
      <c r="X1283" s="152"/>
      <c r="Y1283" s="152"/>
      <c r="Z1283" s="152"/>
      <c r="AA1283" s="152"/>
      <c r="AB1283" s="152"/>
      <c r="AC1283" s="152"/>
    </row>
    <row r="1284" spans="1:29" ht="13.2">
      <c r="A1284" s="152"/>
      <c r="B1284" s="89"/>
      <c r="C1284" s="153" t="str">
        <f t="shared" ca="1" si="14"/>
        <v>OK</v>
      </c>
      <c r="D1284" s="89" t="s">
        <v>563</v>
      </c>
      <c r="E1284" s="170">
        <v>38.5</v>
      </c>
      <c r="F1284" s="152">
        <v>17773</v>
      </c>
      <c r="G1284" s="169">
        <v>45962</v>
      </c>
      <c r="H1284" s="165">
        <v>45979</v>
      </c>
      <c r="I1284" s="152" t="s">
        <v>126</v>
      </c>
      <c r="J1284" s="152" t="s">
        <v>1082</v>
      </c>
      <c r="K1284" s="150"/>
      <c r="L1284" s="89" t="s">
        <v>563</v>
      </c>
      <c r="M1284" s="152"/>
      <c r="N1284" s="152"/>
      <c r="O1284" s="152"/>
      <c r="P1284" s="152"/>
      <c r="Q1284" s="152"/>
      <c r="R1284" s="152"/>
      <c r="S1284" s="152"/>
      <c r="T1284" s="152"/>
      <c r="U1284" s="152"/>
      <c r="V1284" s="152"/>
      <c r="W1284" s="152"/>
      <c r="X1284" s="152"/>
      <c r="Y1284" s="152"/>
      <c r="Z1284" s="152"/>
      <c r="AA1284" s="152"/>
      <c r="AB1284" s="152"/>
      <c r="AC1284" s="152"/>
    </row>
    <row r="1285" spans="1:29" ht="13.2">
      <c r="A1285" s="152"/>
      <c r="B1285" s="89"/>
      <c r="C1285" s="153" t="str">
        <f t="shared" ca="1" si="14"/>
        <v>OK</v>
      </c>
      <c r="D1285" s="89" t="s">
        <v>531</v>
      </c>
      <c r="E1285" s="170">
        <v>38.5</v>
      </c>
      <c r="F1285" s="152">
        <v>17773</v>
      </c>
      <c r="G1285" s="110">
        <v>45962</v>
      </c>
      <c r="H1285" s="165">
        <v>45979</v>
      </c>
      <c r="I1285" s="152" t="s">
        <v>126</v>
      </c>
      <c r="J1285" s="152" t="s">
        <v>1082</v>
      </c>
      <c r="K1285" s="150"/>
      <c r="L1285" s="89" t="s">
        <v>531</v>
      </c>
      <c r="M1285" s="152"/>
      <c r="N1285" s="152"/>
      <c r="O1285" s="152"/>
      <c r="P1285" s="152"/>
      <c r="Q1285" s="152"/>
      <c r="R1285" s="152"/>
      <c r="S1285" s="152"/>
      <c r="T1285" s="152"/>
      <c r="U1285" s="152"/>
      <c r="V1285" s="152"/>
      <c r="W1285" s="152"/>
      <c r="X1285" s="152"/>
      <c r="Y1285" s="152"/>
      <c r="Z1285" s="152"/>
      <c r="AA1285" s="152"/>
      <c r="AB1285" s="152"/>
      <c r="AC1285" s="152"/>
    </row>
    <row r="1286" spans="1:29" ht="13.2">
      <c r="A1286" s="152"/>
      <c r="B1286" s="89"/>
      <c r="C1286" s="153" t="str">
        <f t="shared" ca="1" si="14"/>
        <v>OK</v>
      </c>
      <c r="D1286" s="89" t="s">
        <v>496</v>
      </c>
      <c r="E1286" s="170">
        <v>38.5</v>
      </c>
      <c r="F1286" s="152">
        <v>17773</v>
      </c>
      <c r="G1286" s="169">
        <v>45962</v>
      </c>
      <c r="H1286" s="165">
        <v>45979</v>
      </c>
      <c r="I1286" s="152" t="s">
        <v>126</v>
      </c>
      <c r="J1286" s="152" t="s">
        <v>1082</v>
      </c>
      <c r="K1286" s="150"/>
      <c r="L1286" s="89" t="s">
        <v>496</v>
      </c>
      <c r="M1286" s="152"/>
      <c r="N1286" s="152"/>
      <c r="O1286" s="152"/>
      <c r="P1286" s="152"/>
      <c r="Q1286" s="152"/>
      <c r="R1286" s="152"/>
      <c r="S1286" s="152"/>
      <c r="T1286" s="152"/>
      <c r="U1286" s="152"/>
      <c r="V1286" s="152"/>
      <c r="W1286" s="152"/>
      <c r="X1286" s="152"/>
      <c r="Y1286" s="152"/>
      <c r="Z1286" s="152"/>
      <c r="AA1286" s="152"/>
      <c r="AB1286" s="152"/>
      <c r="AC1286" s="152"/>
    </row>
    <row r="1287" spans="1:29" ht="13.2">
      <c r="A1287" s="152"/>
      <c r="B1287" s="89"/>
      <c r="C1287" s="153" t="str">
        <f t="shared" ca="1" si="14"/>
        <v>OK</v>
      </c>
      <c r="D1287" s="89" t="s">
        <v>588</v>
      </c>
      <c r="E1287" s="170">
        <v>885.6</v>
      </c>
      <c r="F1287" s="152">
        <v>17773</v>
      </c>
      <c r="G1287" s="110">
        <v>45962</v>
      </c>
      <c r="H1287" s="165">
        <v>45979</v>
      </c>
      <c r="I1287" s="152" t="s">
        <v>126</v>
      </c>
      <c r="J1287" s="152" t="s">
        <v>1082</v>
      </c>
      <c r="K1287" s="150"/>
      <c r="L1287" s="89" t="s">
        <v>838</v>
      </c>
      <c r="M1287" s="152"/>
      <c r="N1287" s="152"/>
      <c r="O1287" s="152"/>
      <c r="P1287" s="152"/>
      <c r="Q1287" s="152"/>
      <c r="R1287" s="152"/>
      <c r="S1287" s="152"/>
      <c r="T1287" s="152"/>
      <c r="U1287" s="152"/>
      <c r="V1287" s="152"/>
      <c r="W1287" s="152"/>
      <c r="X1287" s="152"/>
      <c r="Y1287" s="152"/>
      <c r="Z1287" s="152"/>
      <c r="AA1287" s="152"/>
      <c r="AB1287" s="152"/>
      <c r="AC1287" s="152"/>
    </row>
    <row r="1288" spans="1:29" ht="13.2">
      <c r="A1288" s="152"/>
      <c r="B1288" s="89"/>
      <c r="C1288" s="153" t="str">
        <f t="shared" ca="1" si="14"/>
        <v>OK</v>
      </c>
      <c r="D1288" s="89" t="s">
        <v>562</v>
      </c>
      <c r="E1288" s="170">
        <v>38.5</v>
      </c>
      <c r="F1288" s="152">
        <v>17773</v>
      </c>
      <c r="G1288" s="169">
        <v>45962</v>
      </c>
      <c r="H1288" s="165">
        <v>45979</v>
      </c>
      <c r="I1288" s="152" t="s">
        <v>126</v>
      </c>
      <c r="J1288" s="152" t="s">
        <v>1082</v>
      </c>
      <c r="K1288" s="150"/>
      <c r="L1288" s="89" t="s">
        <v>1083</v>
      </c>
      <c r="M1288" s="152"/>
      <c r="N1288" s="152"/>
      <c r="O1288" s="152"/>
      <c r="P1288" s="152"/>
      <c r="Q1288" s="152"/>
      <c r="R1288" s="152"/>
      <c r="S1288" s="152"/>
      <c r="T1288" s="152"/>
      <c r="U1288" s="152"/>
      <c r="V1288" s="152"/>
      <c r="W1288" s="152"/>
      <c r="X1288" s="152"/>
      <c r="Y1288" s="152"/>
      <c r="Z1288" s="152"/>
      <c r="AA1288" s="152"/>
      <c r="AB1288" s="152"/>
      <c r="AC1288" s="152"/>
    </row>
    <row r="1289" spans="1:29" ht="13.2">
      <c r="A1289" s="152"/>
      <c r="B1289" s="89"/>
      <c r="C1289" s="153" t="str">
        <f t="shared" ca="1" si="14"/>
        <v>Incompleto</v>
      </c>
      <c r="D1289" s="89"/>
      <c r="E1289" s="162"/>
      <c r="F1289" s="152"/>
      <c r="G1289" s="169"/>
      <c r="H1289" s="165"/>
      <c r="I1289" s="152"/>
      <c r="J1289" s="152"/>
      <c r="K1289" s="150"/>
      <c r="L1289" s="151"/>
      <c r="M1289" s="152"/>
      <c r="N1289" s="152"/>
      <c r="O1289" s="152"/>
      <c r="P1289" s="152"/>
      <c r="Q1289" s="152"/>
      <c r="R1289" s="152"/>
      <c r="S1289" s="152"/>
      <c r="T1289" s="152"/>
      <c r="U1289" s="152"/>
      <c r="V1289" s="152"/>
      <c r="W1289" s="152"/>
      <c r="X1289" s="152"/>
      <c r="Y1289" s="152"/>
      <c r="Z1289" s="152"/>
      <c r="AA1289" s="152"/>
      <c r="AB1289" s="152"/>
      <c r="AC1289" s="152"/>
    </row>
    <row r="1290" spans="1:29" ht="13.2">
      <c r="A1290" s="152"/>
      <c r="B1290" s="89"/>
      <c r="C1290" s="153" t="str">
        <f t="shared" ca="1" si="14"/>
        <v>Incompleto</v>
      </c>
      <c r="D1290" s="89"/>
      <c r="E1290" s="162"/>
      <c r="F1290" s="152"/>
      <c r="G1290" s="169"/>
      <c r="H1290" s="165"/>
      <c r="I1290" s="152"/>
      <c r="J1290" s="152"/>
      <c r="K1290" s="150"/>
      <c r="L1290" s="151"/>
      <c r="M1290" s="152"/>
      <c r="N1290" s="152"/>
      <c r="O1290" s="152"/>
      <c r="P1290" s="152"/>
      <c r="Q1290" s="152"/>
      <c r="R1290" s="152"/>
      <c r="S1290" s="152"/>
      <c r="T1290" s="152"/>
      <c r="U1290" s="152"/>
      <c r="V1290" s="152"/>
      <c r="W1290" s="152"/>
      <c r="X1290" s="152"/>
      <c r="Y1290" s="152"/>
      <c r="Z1290" s="152"/>
      <c r="AA1290" s="152"/>
      <c r="AB1290" s="152"/>
      <c r="AC1290" s="152"/>
    </row>
    <row r="1291" spans="1:29" ht="13.2">
      <c r="A1291" s="152"/>
      <c r="B1291" s="89"/>
      <c r="C1291" s="153" t="str">
        <f t="shared" ca="1" si="14"/>
        <v>Incompleto</v>
      </c>
      <c r="D1291" s="89"/>
      <c r="E1291" s="162"/>
      <c r="F1291" s="152"/>
      <c r="G1291" s="169"/>
      <c r="H1291" s="165"/>
      <c r="I1291" s="152"/>
      <c r="J1291" s="152"/>
      <c r="K1291" s="150"/>
      <c r="L1291" s="151"/>
      <c r="M1291" s="152"/>
      <c r="N1291" s="152"/>
      <c r="O1291" s="152"/>
      <c r="P1291" s="152"/>
      <c r="Q1291" s="152"/>
      <c r="R1291" s="152"/>
      <c r="S1291" s="152"/>
      <c r="T1291" s="152"/>
      <c r="U1291" s="152"/>
      <c r="V1291" s="152"/>
      <c r="W1291" s="152"/>
      <c r="X1291" s="152"/>
      <c r="Y1291" s="152"/>
      <c r="Z1291" s="152"/>
      <c r="AA1291" s="152"/>
      <c r="AB1291" s="152"/>
      <c r="AC1291" s="152"/>
    </row>
    <row r="1292" spans="1:29" ht="13.2">
      <c r="A1292" s="152"/>
      <c r="B1292" s="89"/>
      <c r="C1292" s="153" t="str">
        <f t="shared" ca="1" si="14"/>
        <v>Incompleto</v>
      </c>
      <c r="D1292" s="89"/>
      <c r="E1292" s="162"/>
      <c r="F1292" s="152"/>
      <c r="G1292" s="169"/>
      <c r="H1292" s="165"/>
      <c r="I1292" s="152"/>
      <c r="J1292" s="152"/>
      <c r="K1292" s="150"/>
      <c r="L1292" s="151"/>
      <c r="M1292" s="152"/>
      <c r="N1292" s="152"/>
      <c r="O1292" s="152"/>
      <c r="P1292" s="152"/>
      <c r="Q1292" s="152"/>
      <c r="R1292" s="152"/>
      <c r="S1292" s="152"/>
      <c r="T1292" s="152"/>
      <c r="U1292" s="152"/>
      <c r="V1292" s="152"/>
      <c r="W1292" s="152"/>
      <c r="X1292" s="152"/>
      <c r="Y1292" s="152"/>
      <c r="Z1292" s="152"/>
      <c r="AA1292" s="152"/>
      <c r="AB1292" s="152"/>
      <c r="AC1292" s="152"/>
    </row>
    <row r="1293" spans="1:29" ht="13.2">
      <c r="A1293" s="152"/>
      <c r="B1293" s="89"/>
      <c r="C1293" s="153" t="str">
        <f t="shared" ca="1" si="14"/>
        <v>Incompleto</v>
      </c>
      <c r="D1293" s="89"/>
      <c r="E1293" s="162"/>
      <c r="F1293" s="152"/>
      <c r="G1293" s="169"/>
      <c r="H1293" s="165"/>
      <c r="I1293" s="152"/>
      <c r="J1293" s="152"/>
      <c r="K1293" s="150"/>
      <c r="L1293" s="151"/>
      <c r="M1293" s="152"/>
      <c r="N1293" s="152"/>
      <c r="O1293" s="152"/>
      <c r="P1293" s="152"/>
      <c r="Q1293" s="152"/>
      <c r="R1293" s="152"/>
      <c r="S1293" s="152"/>
      <c r="T1293" s="152"/>
      <c r="U1293" s="152"/>
      <c r="V1293" s="152"/>
      <c r="W1293" s="152"/>
      <c r="X1293" s="152"/>
      <c r="Y1293" s="152"/>
      <c r="Z1293" s="152"/>
      <c r="AA1293" s="152"/>
      <c r="AB1293" s="152"/>
      <c r="AC1293" s="152"/>
    </row>
    <row r="1294" spans="1:29" ht="13.2">
      <c r="A1294" s="152"/>
      <c r="B1294" s="89"/>
      <c r="C1294" s="153" t="str">
        <f t="shared" ca="1" si="14"/>
        <v>Incompleto</v>
      </c>
      <c r="D1294" s="89"/>
      <c r="E1294" s="162"/>
      <c r="F1294" s="152"/>
      <c r="G1294" s="169"/>
      <c r="H1294" s="165"/>
      <c r="I1294" s="152"/>
      <c r="J1294" s="152"/>
      <c r="K1294" s="150"/>
      <c r="L1294" s="151"/>
      <c r="M1294" s="152"/>
      <c r="N1294" s="152"/>
      <c r="O1294" s="152"/>
      <c r="P1294" s="152"/>
      <c r="Q1294" s="152"/>
      <c r="R1294" s="152"/>
      <c r="S1294" s="152"/>
      <c r="T1294" s="152"/>
      <c r="U1294" s="152"/>
      <c r="V1294" s="152"/>
      <c r="W1294" s="152"/>
      <c r="X1294" s="152"/>
      <c r="Y1294" s="152"/>
      <c r="Z1294" s="152"/>
      <c r="AA1294" s="152"/>
      <c r="AB1294" s="152"/>
      <c r="AC1294" s="152"/>
    </row>
    <row r="1295" spans="1:29" ht="13.2">
      <c r="A1295" s="152"/>
      <c r="B1295" s="89"/>
      <c r="C1295" s="153" t="str">
        <f t="shared" ca="1" si="14"/>
        <v>Incompleto</v>
      </c>
      <c r="D1295" s="89"/>
      <c r="E1295" s="162"/>
      <c r="F1295" s="152"/>
      <c r="G1295" s="169"/>
      <c r="H1295" s="165"/>
      <c r="I1295" s="152"/>
      <c r="J1295" s="152"/>
      <c r="K1295" s="150"/>
      <c r="L1295" s="151"/>
      <c r="M1295" s="152"/>
      <c r="N1295" s="152"/>
      <c r="O1295" s="152"/>
      <c r="P1295" s="152"/>
      <c r="Q1295" s="152"/>
      <c r="R1295" s="152"/>
      <c r="S1295" s="152"/>
      <c r="T1295" s="152"/>
      <c r="U1295" s="152"/>
      <c r="V1295" s="152"/>
      <c r="W1295" s="152"/>
      <c r="X1295" s="152"/>
      <c r="Y1295" s="152"/>
      <c r="Z1295" s="152"/>
      <c r="AA1295" s="152"/>
      <c r="AB1295" s="152"/>
      <c r="AC1295" s="152"/>
    </row>
    <row r="1296" spans="1:29" ht="13.2">
      <c r="A1296" s="152"/>
      <c r="B1296" s="89"/>
      <c r="C1296" s="153" t="str">
        <f t="shared" ca="1" si="14"/>
        <v>Incompleto</v>
      </c>
      <c r="D1296" s="89"/>
      <c r="E1296" s="162"/>
      <c r="F1296" s="152"/>
      <c r="G1296" s="169"/>
      <c r="H1296" s="165"/>
      <c r="I1296" s="152"/>
      <c r="J1296" s="152"/>
      <c r="K1296" s="150"/>
      <c r="L1296" s="151"/>
      <c r="M1296" s="152"/>
      <c r="N1296" s="152"/>
      <c r="O1296" s="152"/>
      <c r="P1296" s="152"/>
      <c r="Q1296" s="152"/>
      <c r="R1296" s="152"/>
      <c r="S1296" s="152"/>
      <c r="T1296" s="152"/>
      <c r="U1296" s="152"/>
      <c r="V1296" s="152"/>
      <c r="W1296" s="152"/>
      <c r="X1296" s="152"/>
      <c r="Y1296" s="152"/>
      <c r="Z1296" s="152"/>
      <c r="AA1296" s="152"/>
      <c r="AB1296" s="152"/>
      <c r="AC1296" s="152"/>
    </row>
    <row r="1297" spans="1:29" ht="13.2">
      <c r="A1297" s="152"/>
      <c r="B1297" s="89"/>
      <c r="C1297" s="153" t="str">
        <f t="shared" ca="1" si="14"/>
        <v>Incompleto</v>
      </c>
      <c r="D1297" s="89"/>
      <c r="E1297" s="162"/>
      <c r="F1297" s="152"/>
      <c r="G1297" s="169"/>
      <c r="H1297" s="165"/>
      <c r="I1297" s="152"/>
      <c r="J1297" s="152"/>
      <c r="K1297" s="150"/>
      <c r="L1297" s="151"/>
      <c r="M1297" s="152"/>
      <c r="N1297" s="152"/>
      <c r="O1297" s="152"/>
      <c r="P1297" s="152"/>
      <c r="Q1297" s="152"/>
      <c r="R1297" s="152"/>
      <c r="S1297" s="152"/>
      <c r="T1297" s="152"/>
      <c r="U1297" s="152"/>
      <c r="V1297" s="152"/>
      <c r="W1297" s="152"/>
      <c r="X1297" s="152"/>
      <c r="Y1297" s="152"/>
      <c r="Z1297" s="152"/>
      <c r="AA1297" s="152"/>
      <c r="AB1297" s="152"/>
      <c r="AC1297" s="152"/>
    </row>
    <row r="1298" spans="1:29" ht="13.2">
      <c r="A1298" s="152"/>
      <c r="B1298" s="89"/>
      <c r="C1298" s="153" t="str">
        <f t="shared" ca="1" si="14"/>
        <v>Incompleto</v>
      </c>
      <c r="D1298" s="89"/>
      <c r="E1298" s="162"/>
      <c r="F1298" s="152"/>
      <c r="G1298" s="169"/>
      <c r="H1298" s="165"/>
      <c r="I1298" s="152"/>
      <c r="J1298" s="152"/>
      <c r="K1298" s="150"/>
      <c r="L1298" s="151"/>
      <c r="M1298" s="152"/>
      <c r="N1298" s="152"/>
      <c r="O1298" s="152"/>
      <c r="P1298" s="152"/>
      <c r="Q1298" s="152"/>
      <c r="R1298" s="152"/>
      <c r="S1298" s="152"/>
      <c r="T1298" s="152"/>
      <c r="U1298" s="152"/>
      <c r="V1298" s="152"/>
      <c r="W1298" s="152"/>
      <c r="X1298" s="152"/>
      <c r="Y1298" s="152"/>
      <c r="Z1298" s="152"/>
      <c r="AA1298" s="152"/>
      <c r="AB1298" s="152"/>
      <c r="AC1298" s="152"/>
    </row>
    <row r="1299" spans="1:29" ht="13.2">
      <c r="A1299" s="152"/>
      <c r="B1299" s="89"/>
      <c r="C1299" s="153" t="str">
        <f t="shared" ca="1" si="14"/>
        <v>Incompleto</v>
      </c>
      <c r="D1299" s="89"/>
      <c r="E1299" s="162"/>
      <c r="F1299" s="152"/>
      <c r="G1299" s="169"/>
      <c r="H1299" s="165"/>
      <c r="I1299" s="152"/>
      <c r="J1299" s="152"/>
      <c r="K1299" s="150"/>
      <c r="L1299" s="151"/>
      <c r="M1299" s="152"/>
      <c r="N1299" s="152"/>
      <c r="O1299" s="152"/>
      <c r="P1299" s="152"/>
      <c r="Q1299" s="152"/>
      <c r="R1299" s="152"/>
      <c r="S1299" s="152"/>
      <c r="T1299" s="152"/>
      <c r="U1299" s="152"/>
      <c r="V1299" s="152"/>
      <c r="W1299" s="152"/>
      <c r="X1299" s="152"/>
      <c r="Y1299" s="152"/>
      <c r="Z1299" s="152"/>
      <c r="AA1299" s="152"/>
      <c r="AB1299" s="152"/>
      <c r="AC1299" s="152"/>
    </row>
    <row r="1300" spans="1:29" ht="13.2">
      <c r="A1300" s="152"/>
      <c r="B1300" s="89"/>
      <c r="C1300" s="153" t="str">
        <f t="shared" ref="C1300:C1554" ca="1" si="15">IF(COUNTIF(A:A, D1300)&gt;0, "OK", "Incompleto")</f>
        <v>Incompleto</v>
      </c>
      <c r="D1300" s="89"/>
      <c r="E1300" s="162"/>
      <c r="F1300" s="152"/>
      <c r="G1300" s="169"/>
      <c r="H1300" s="165"/>
      <c r="I1300" s="152"/>
      <c r="J1300" s="152"/>
      <c r="K1300" s="150"/>
      <c r="L1300" s="151"/>
      <c r="M1300" s="152"/>
      <c r="N1300" s="152"/>
      <c r="O1300" s="152"/>
      <c r="P1300" s="152"/>
      <c r="Q1300" s="152"/>
      <c r="R1300" s="152"/>
      <c r="S1300" s="152"/>
      <c r="T1300" s="152"/>
      <c r="U1300" s="152"/>
      <c r="V1300" s="152"/>
      <c r="W1300" s="152"/>
      <c r="X1300" s="152"/>
      <c r="Y1300" s="152"/>
      <c r="Z1300" s="152"/>
      <c r="AA1300" s="152"/>
      <c r="AB1300" s="152"/>
      <c r="AC1300" s="152"/>
    </row>
    <row r="1301" spans="1:29" ht="13.2">
      <c r="A1301" s="152"/>
      <c r="B1301" s="89"/>
      <c r="C1301" s="153" t="str">
        <f t="shared" ca="1" si="15"/>
        <v>Incompleto</v>
      </c>
      <c r="D1301" s="89"/>
      <c r="E1301" s="162"/>
      <c r="F1301" s="152"/>
      <c r="G1301" s="169"/>
      <c r="H1301" s="165"/>
      <c r="I1301" s="152"/>
      <c r="J1301" s="152"/>
      <c r="K1301" s="150"/>
      <c r="L1301" s="151"/>
      <c r="M1301" s="152"/>
      <c r="N1301" s="152"/>
      <c r="O1301" s="152"/>
      <c r="P1301" s="152"/>
      <c r="Q1301" s="152"/>
      <c r="R1301" s="152"/>
      <c r="S1301" s="152"/>
      <c r="T1301" s="152"/>
      <c r="U1301" s="152"/>
      <c r="V1301" s="152"/>
      <c r="W1301" s="152"/>
      <c r="X1301" s="152"/>
      <c r="Y1301" s="152"/>
      <c r="Z1301" s="152"/>
      <c r="AA1301" s="152"/>
      <c r="AB1301" s="152"/>
      <c r="AC1301" s="152"/>
    </row>
    <row r="1302" spans="1:29" ht="13.2">
      <c r="A1302" s="152"/>
      <c r="B1302" s="89"/>
      <c r="C1302" s="153" t="str">
        <f t="shared" ca="1" si="15"/>
        <v>Incompleto</v>
      </c>
      <c r="D1302" s="89"/>
      <c r="E1302" s="162"/>
      <c r="F1302" s="152"/>
      <c r="G1302" s="169"/>
      <c r="H1302" s="165"/>
      <c r="I1302" s="152"/>
      <c r="J1302" s="152"/>
      <c r="K1302" s="150"/>
      <c r="L1302" s="151"/>
      <c r="M1302" s="152"/>
      <c r="N1302" s="152"/>
      <c r="O1302" s="152"/>
      <c r="P1302" s="152"/>
      <c r="Q1302" s="152"/>
      <c r="R1302" s="152"/>
      <c r="S1302" s="152"/>
      <c r="T1302" s="152"/>
      <c r="U1302" s="152"/>
      <c r="V1302" s="152"/>
      <c r="W1302" s="152"/>
      <c r="X1302" s="152"/>
      <c r="Y1302" s="152"/>
      <c r="Z1302" s="152"/>
      <c r="AA1302" s="152"/>
      <c r="AB1302" s="152"/>
      <c r="AC1302" s="152"/>
    </row>
    <row r="1303" spans="1:29" ht="13.2">
      <c r="A1303" s="152"/>
      <c r="B1303" s="89"/>
      <c r="C1303" s="153" t="str">
        <f t="shared" ca="1" si="15"/>
        <v>Incompleto</v>
      </c>
      <c r="D1303" s="89"/>
      <c r="E1303" s="162"/>
      <c r="F1303" s="152"/>
      <c r="G1303" s="169"/>
      <c r="H1303" s="165"/>
      <c r="I1303" s="152"/>
      <c r="J1303" s="152"/>
      <c r="K1303" s="150"/>
      <c r="L1303" s="151"/>
      <c r="M1303" s="152"/>
      <c r="N1303" s="152"/>
      <c r="O1303" s="152"/>
      <c r="P1303" s="152"/>
      <c r="Q1303" s="152"/>
      <c r="R1303" s="152"/>
      <c r="S1303" s="152"/>
      <c r="T1303" s="152"/>
      <c r="U1303" s="152"/>
      <c r="V1303" s="152"/>
      <c r="W1303" s="152"/>
      <c r="X1303" s="152"/>
      <c r="Y1303" s="152"/>
      <c r="Z1303" s="152"/>
      <c r="AA1303" s="152"/>
      <c r="AB1303" s="152"/>
      <c r="AC1303" s="152"/>
    </row>
    <row r="1304" spans="1:29" ht="13.2">
      <c r="A1304" s="152"/>
      <c r="B1304" s="89"/>
      <c r="C1304" s="153" t="str">
        <f t="shared" ca="1" si="15"/>
        <v>Incompleto</v>
      </c>
      <c r="D1304" s="89"/>
      <c r="E1304" s="162"/>
      <c r="F1304" s="152"/>
      <c r="G1304" s="169"/>
      <c r="H1304" s="165"/>
      <c r="I1304" s="152"/>
      <c r="J1304" s="152"/>
      <c r="K1304" s="150"/>
      <c r="L1304" s="151"/>
      <c r="M1304" s="152"/>
      <c r="N1304" s="152"/>
      <c r="O1304" s="152"/>
      <c r="P1304" s="152"/>
      <c r="Q1304" s="152"/>
      <c r="R1304" s="152"/>
      <c r="S1304" s="152"/>
      <c r="T1304" s="152"/>
      <c r="U1304" s="152"/>
      <c r="V1304" s="152"/>
      <c r="W1304" s="152"/>
      <c r="X1304" s="152"/>
      <c r="Y1304" s="152"/>
      <c r="Z1304" s="152"/>
      <c r="AA1304" s="152"/>
      <c r="AB1304" s="152"/>
      <c r="AC1304" s="152"/>
    </row>
    <row r="1305" spans="1:29" ht="13.2">
      <c r="A1305" s="152"/>
      <c r="B1305" s="89"/>
      <c r="C1305" s="153" t="str">
        <f t="shared" ca="1" si="15"/>
        <v>Incompleto</v>
      </c>
      <c r="D1305" s="89"/>
      <c r="E1305" s="162"/>
      <c r="F1305" s="152"/>
      <c r="G1305" s="169"/>
      <c r="H1305" s="165"/>
      <c r="I1305" s="152"/>
      <c r="J1305" s="152"/>
      <c r="K1305" s="150"/>
      <c r="L1305" s="151"/>
      <c r="M1305" s="152"/>
      <c r="N1305" s="152"/>
      <c r="O1305" s="152"/>
      <c r="P1305" s="152"/>
      <c r="Q1305" s="152"/>
      <c r="R1305" s="152"/>
      <c r="S1305" s="152"/>
      <c r="T1305" s="152"/>
      <c r="U1305" s="152"/>
      <c r="V1305" s="152"/>
      <c r="W1305" s="152"/>
      <c r="X1305" s="152"/>
      <c r="Y1305" s="152"/>
      <c r="Z1305" s="152"/>
      <c r="AA1305" s="152"/>
      <c r="AB1305" s="152"/>
      <c r="AC1305" s="152"/>
    </row>
    <row r="1306" spans="1:29" ht="13.2">
      <c r="A1306" s="152"/>
      <c r="B1306" s="89"/>
      <c r="C1306" s="153" t="str">
        <f t="shared" ca="1" si="15"/>
        <v>Incompleto</v>
      </c>
      <c r="D1306" s="89"/>
      <c r="E1306" s="162"/>
      <c r="F1306" s="152"/>
      <c r="G1306" s="169"/>
      <c r="H1306" s="165"/>
      <c r="I1306" s="152"/>
      <c r="J1306" s="152"/>
      <c r="K1306" s="150"/>
      <c r="L1306" s="151"/>
      <c r="M1306" s="152"/>
      <c r="N1306" s="152"/>
      <c r="O1306" s="152"/>
      <c r="P1306" s="152"/>
      <c r="Q1306" s="152"/>
      <c r="R1306" s="152"/>
      <c r="S1306" s="152"/>
      <c r="T1306" s="152"/>
      <c r="U1306" s="152"/>
      <c r="V1306" s="152"/>
      <c r="W1306" s="152"/>
      <c r="X1306" s="152"/>
      <c r="Y1306" s="152"/>
      <c r="Z1306" s="152"/>
      <c r="AA1306" s="152"/>
      <c r="AB1306" s="152"/>
      <c r="AC1306" s="152"/>
    </row>
    <row r="1307" spans="1:29" ht="13.2">
      <c r="A1307" s="152"/>
      <c r="B1307" s="89"/>
      <c r="C1307" s="153" t="str">
        <f t="shared" ca="1" si="15"/>
        <v>Incompleto</v>
      </c>
      <c r="D1307" s="89"/>
      <c r="E1307" s="162"/>
      <c r="F1307" s="152"/>
      <c r="G1307" s="169"/>
      <c r="H1307" s="165"/>
      <c r="I1307" s="152"/>
      <c r="J1307" s="152"/>
      <c r="K1307" s="150"/>
      <c r="L1307" s="151"/>
      <c r="M1307" s="152"/>
      <c r="N1307" s="152"/>
      <c r="O1307" s="152"/>
      <c r="P1307" s="152"/>
      <c r="Q1307" s="152"/>
      <c r="R1307" s="152"/>
      <c r="S1307" s="152"/>
      <c r="T1307" s="152"/>
      <c r="U1307" s="152"/>
      <c r="V1307" s="152"/>
      <c r="W1307" s="152"/>
      <c r="X1307" s="152"/>
      <c r="Y1307" s="152"/>
      <c r="Z1307" s="152"/>
      <c r="AA1307" s="152"/>
      <c r="AB1307" s="152"/>
      <c r="AC1307" s="152"/>
    </row>
    <row r="1308" spans="1:29" ht="13.2">
      <c r="A1308" s="152"/>
      <c r="B1308" s="89"/>
      <c r="C1308" s="153" t="str">
        <f t="shared" ca="1" si="15"/>
        <v>Incompleto</v>
      </c>
      <c r="D1308" s="89"/>
      <c r="E1308" s="162"/>
      <c r="F1308" s="152"/>
      <c r="G1308" s="169"/>
      <c r="H1308" s="165"/>
      <c r="I1308" s="152"/>
      <c r="J1308" s="152"/>
      <c r="K1308" s="150"/>
      <c r="L1308" s="151"/>
      <c r="M1308" s="152"/>
      <c r="N1308" s="152"/>
      <c r="O1308" s="152"/>
      <c r="P1308" s="152"/>
      <c r="Q1308" s="152"/>
      <c r="R1308" s="152"/>
      <c r="S1308" s="152"/>
      <c r="T1308" s="152"/>
      <c r="U1308" s="152"/>
      <c r="V1308" s="152"/>
      <c r="W1308" s="152"/>
      <c r="X1308" s="152"/>
      <c r="Y1308" s="152"/>
      <c r="Z1308" s="152"/>
      <c r="AA1308" s="152"/>
      <c r="AB1308" s="152"/>
      <c r="AC1308" s="152"/>
    </row>
    <row r="1309" spans="1:29" ht="13.2">
      <c r="A1309" s="152"/>
      <c r="B1309" s="89"/>
      <c r="C1309" s="153" t="str">
        <f t="shared" ca="1" si="15"/>
        <v>Incompleto</v>
      </c>
      <c r="D1309" s="89"/>
      <c r="E1309" s="162"/>
      <c r="F1309" s="152"/>
      <c r="G1309" s="169"/>
      <c r="H1309" s="165"/>
      <c r="I1309" s="152"/>
      <c r="J1309" s="152"/>
      <c r="K1309" s="150"/>
      <c r="L1309" s="151"/>
      <c r="M1309" s="152"/>
      <c r="N1309" s="152"/>
      <c r="O1309" s="152"/>
      <c r="P1309" s="152"/>
      <c r="Q1309" s="152"/>
      <c r="R1309" s="152"/>
      <c r="S1309" s="152"/>
      <c r="T1309" s="152"/>
      <c r="U1309" s="152"/>
      <c r="V1309" s="152"/>
      <c r="W1309" s="152"/>
      <c r="X1309" s="152"/>
      <c r="Y1309" s="152"/>
      <c r="Z1309" s="152"/>
      <c r="AA1309" s="152"/>
      <c r="AB1309" s="152"/>
      <c r="AC1309" s="152"/>
    </row>
    <row r="1310" spans="1:29" ht="13.2">
      <c r="A1310" s="152"/>
      <c r="B1310" s="89"/>
      <c r="C1310" s="153" t="str">
        <f t="shared" ca="1" si="15"/>
        <v>Incompleto</v>
      </c>
      <c r="D1310" s="89"/>
      <c r="E1310" s="162"/>
      <c r="F1310" s="152"/>
      <c r="G1310" s="169"/>
      <c r="H1310" s="165"/>
      <c r="I1310" s="152"/>
      <c r="J1310" s="152"/>
      <c r="K1310" s="150"/>
      <c r="L1310" s="151"/>
      <c r="M1310" s="152"/>
      <c r="N1310" s="152"/>
      <c r="O1310" s="152"/>
      <c r="P1310" s="152"/>
      <c r="Q1310" s="152"/>
      <c r="R1310" s="152"/>
      <c r="S1310" s="152"/>
      <c r="T1310" s="152"/>
      <c r="U1310" s="152"/>
      <c r="V1310" s="152"/>
      <c r="W1310" s="152"/>
      <c r="X1310" s="152"/>
      <c r="Y1310" s="152"/>
      <c r="Z1310" s="152"/>
      <c r="AA1310" s="152"/>
      <c r="AB1310" s="152"/>
      <c r="AC1310" s="152"/>
    </row>
    <row r="1311" spans="1:29" ht="13.2">
      <c r="A1311" s="152"/>
      <c r="B1311" s="89"/>
      <c r="C1311" s="153" t="str">
        <f t="shared" ca="1" si="15"/>
        <v>Incompleto</v>
      </c>
      <c r="D1311" s="89"/>
      <c r="E1311" s="162"/>
      <c r="F1311" s="152"/>
      <c r="G1311" s="169"/>
      <c r="H1311" s="165"/>
      <c r="I1311" s="152"/>
      <c r="J1311" s="152"/>
      <c r="K1311" s="150"/>
      <c r="L1311" s="151"/>
      <c r="M1311" s="152"/>
      <c r="N1311" s="152"/>
      <c r="O1311" s="152"/>
      <c r="P1311" s="152"/>
      <c r="Q1311" s="152"/>
      <c r="R1311" s="152"/>
      <c r="S1311" s="152"/>
      <c r="T1311" s="152"/>
      <c r="U1311" s="152"/>
      <c r="V1311" s="152"/>
      <c r="W1311" s="152"/>
      <c r="X1311" s="152"/>
      <c r="Y1311" s="152"/>
      <c r="Z1311" s="152"/>
      <c r="AA1311" s="152"/>
      <c r="AB1311" s="152"/>
      <c r="AC1311" s="152"/>
    </row>
    <row r="1312" spans="1:29" ht="13.2">
      <c r="A1312" s="152"/>
      <c r="B1312" s="89"/>
      <c r="C1312" s="153" t="str">
        <f t="shared" ca="1" si="15"/>
        <v>Incompleto</v>
      </c>
      <c r="D1312" s="89"/>
      <c r="E1312" s="162"/>
      <c r="F1312" s="152"/>
      <c r="G1312" s="169"/>
      <c r="H1312" s="165"/>
      <c r="I1312" s="152"/>
      <c r="J1312" s="152"/>
      <c r="K1312" s="150"/>
      <c r="L1312" s="151"/>
      <c r="M1312" s="152"/>
      <c r="N1312" s="152"/>
      <c r="O1312" s="152"/>
      <c r="P1312" s="152"/>
      <c r="Q1312" s="152"/>
      <c r="R1312" s="152"/>
      <c r="S1312" s="152"/>
      <c r="T1312" s="152"/>
      <c r="U1312" s="152"/>
      <c r="V1312" s="152"/>
      <c r="W1312" s="152"/>
      <c r="X1312" s="152"/>
      <c r="Y1312" s="152"/>
      <c r="Z1312" s="152"/>
      <c r="AA1312" s="152"/>
      <c r="AB1312" s="152"/>
      <c r="AC1312" s="152"/>
    </row>
    <row r="1313" spans="1:29" ht="13.2">
      <c r="A1313" s="152"/>
      <c r="B1313" s="89"/>
      <c r="C1313" s="153" t="str">
        <f t="shared" ca="1" si="15"/>
        <v>Incompleto</v>
      </c>
      <c r="D1313" s="89"/>
      <c r="E1313" s="162"/>
      <c r="F1313" s="152"/>
      <c r="G1313" s="169"/>
      <c r="H1313" s="165"/>
      <c r="I1313" s="152"/>
      <c r="J1313" s="152"/>
      <c r="K1313" s="150"/>
      <c r="L1313" s="151"/>
      <c r="M1313" s="152"/>
      <c r="N1313" s="152"/>
      <c r="O1313" s="152"/>
      <c r="P1313" s="152"/>
      <c r="Q1313" s="152"/>
      <c r="R1313" s="152"/>
      <c r="S1313" s="152"/>
      <c r="T1313" s="152"/>
      <c r="U1313" s="152"/>
      <c r="V1313" s="152"/>
      <c r="W1313" s="152"/>
      <c r="X1313" s="152"/>
      <c r="Y1313" s="152"/>
      <c r="Z1313" s="152"/>
      <c r="AA1313" s="152"/>
      <c r="AB1313" s="152"/>
      <c r="AC1313" s="152"/>
    </row>
    <row r="1314" spans="1:29" ht="13.2">
      <c r="A1314" s="152"/>
      <c r="B1314" s="89"/>
      <c r="C1314" s="153" t="str">
        <f t="shared" ca="1" si="15"/>
        <v>Incompleto</v>
      </c>
      <c r="D1314" s="89"/>
      <c r="E1314" s="162"/>
      <c r="F1314" s="152"/>
      <c r="G1314" s="169"/>
      <c r="H1314" s="165"/>
      <c r="I1314" s="152"/>
      <c r="J1314" s="152"/>
      <c r="K1314" s="150"/>
      <c r="L1314" s="151"/>
      <c r="M1314" s="152"/>
      <c r="N1314" s="152"/>
      <c r="O1314" s="152"/>
      <c r="P1314" s="152"/>
      <c r="Q1314" s="152"/>
      <c r="R1314" s="152"/>
      <c r="S1314" s="152"/>
      <c r="T1314" s="152"/>
      <c r="U1314" s="152"/>
      <c r="V1314" s="152"/>
      <c r="W1314" s="152"/>
      <c r="X1314" s="152"/>
      <c r="Y1314" s="152"/>
      <c r="Z1314" s="152"/>
      <c r="AA1314" s="152"/>
      <c r="AB1314" s="152"/>
      <c r="AC1314" s="152"/>
    </row>
    <row r="1315" spans="1:29" ht="13.2">
      <c r="A1315" s="152"/>
      <c r="B1315" s="89"/>
      <c r="C1315" s="153" t="str">
        <f t="shared" ca="1" si="15"/>
        <v>Incompleto</v>
      </c>
      <c r="D1315" s="89"/>
      <c r="E1315" s="162"/>
      <c r="F1315" s="152"/>
      <c r="G1315" s="169"/>
      <c r="H1315" s="165"/>
      <c r="I1315" s="152"/>
      <c r="J1315" s="152"/>
      <c r="K1315" s="150"/>
      <c r="L1315" s="151"/>
      <c r="M1315" s="152"/>
      <c r="N1315" s="152"/>
      <c r="O1315" s="152"/>
      <c r="P1315" s="152"/>
      <c r="Q1315" s="152"/>
      <c r="R1315" s="152"/>
      <c r="S1315" s="152"/>
      <c r="T1315" s="152"/>
      <c r="U1315" s="152"/>
      <c r="V1315" s="152"/>
      <c r="W1315" s="152"/>
      <c r="X1315" s="152"/>
      <c r="Y1315" s="152"/>
      <c r="Z1315" s="152"/>
      <c r="AA1315" s="152"/>
      <c r="AB1315" s="152"/>
      <c r="AC1315" s="152"/>
    </row>
    <row r="1316" spans="1:29" ht="13.2">
      <c r="A1316" s="152"/>
      <c r="B1316" s="89"/>
      <c r="C1316" s="153" t="str">
        <f t="shared" ca="1" si="15"/>
        <v>Incompleto</v>
      </c>
      <c r="D1316" s="89"/>
      <c r="E1316" s="162"/>
      <c r="F1316" s="152"/>
      <c r="G1316" s="169"/>
      <c r="H1316" s="165"/>
      <c r="I1316" s="152"/>
      <c r="J1316" s="152"/>
      <c r="K1316" s="150"/>
      <c r="L1316" s="151"/>
      <c r="M1316" s="152"/>
      <c r="N1316" s="152"/>
      <c r="O1316" s="152"/>
      <c r="P1316" s="152"/>
      <c r="Q1316" s="152"/>
      <c r="R1316" s="152"/>
      <c r="S1316" s="152"/>
      <c r="T1316" s="152"/>
      <c r="U1316" s="152"/>
      <c r="V1316" s="152"/>
      <c r="W1316" s="152"/>
      <c r="X1316" s="152"/>
      <c r="Y1316" s="152"/>
      <c r="Z1316" s="152"/>
      <c r="AA1316" s="152"/>
      <c r="AB1316" s="152"/>
      <c r="AC1316" s="152"/>
    </row>
    <row r="1317" spans="1:29" ht="13.2">
      <c r="A1317" s="152"/>
      <c r="B1317" s="89"/>
      <c r="C1317" s="153" t="str">
        <f t="shared" ca="1" si="15"/>
        <v>Incompleto</v>
      </c>
      <c r="D1317" s="89"/>
      <c r="E1317" s="162"/>
      <c r="F1317" s="152"/>
      <c r="G1317" s="169"/>
      <c r="H1317" s="165"/>
      <c r="I1317" s="152"/>
      <c r="J1317" s="152"/>
      <c r="K1317" s="150"/>
      <c r="L1317" s="151"/>
      <c r="M1317" s="152"/>
      <c r="N1317" s="152"/>
      <c r="O1317" s="152"/>
      <c r="P1317" s="152"/>
      <c r="Q1317" s="152"/>
      <c r="R1317" s="152"/>
      <c r="S1317" s="152"/>
      <c r="T1317" s="152"/>
      <c r="U1317" s="152"/>
      <c r="V1317" s="152"/>
      <c r="W1317" s="152"/>
      <c r="X1317" s="152"/>
      <c r="Y1317" s="152"/>
      <c r="Z1317" s="152"/>
      <c r="AA1317" s="152"/>
      <c r="AB1317" s="152"/>
      <c r="AC1317" s="152"/>
    </row>
    <row r="1318" spans="1:29" ht="13.2">
      <c r="A1318" s="152"/>
      <c r="B1318" s="89"/>
      <c r="C1318" s="153" t="str">
        <f t="shared" ca="1" si="15"/>
        <v>Incompleto</v>
      </c>
      <c r="D1318" s="89"/>
      <c r="E1318" s="162"/>
      <c r="F1318" s="152"/>
      <c r="G1318" s="169"/>
      <c r="H1318" s="165"/>
      <c r="I1318" s="152"/>
      <c r="J1318" s="152"/>
      <c r="K1318" s="150"/>
      <c r="L1318" s="151"/>
      <c r="M1318" s="152"/>
      <c r="N1318" s="152"/>
      <c r="O1318" s="152"/>
      <c r="P1318" s="152"/>
      <c r="Q1318" s="152"/>
      <c r="R1318" s="152"/>
      <c r="S1318" s="152"/>
      <c r="T1318" s="152"/>
      <c r="U1318" s="152"/>
      <c r="V1318" s="152"/>
      <c r="W1318" s="152"/>
      <c r="X1318" s="152"/>
      <c r="Y1318" s="152"/>
      <c r="Z1318" s="152"/>
      <c r="AA1318" s="152"/>
      <c r="AB1318" s="152"/>
      <c r="AC1318" s="152"/>
    </row>
    <row r="1319" spans="1:29" ht="13.2">
      <c r="A1319" s="152"/>
      <c r="B1319" s="89"/>
      <c r="C1319" s="153" t="str">
        <f t="shared" ca="1" si="15"/>
        <v>Incompleto</v>
      </c>
      <c r="D1319" s="89"/>
      <c r="E1319" s="162"/>
      <c r="F1319" s="152"/>
      <c r="G1319" s="169"/>
      <c r="H1319" s="165"/>
      <c r="I1319" s="152"/>
      <c r="J1319" s="152"/>
      <c r="K1319" s="150"/>
      <c r="L1319" s="151"/>
      <c r="M1319" s="152"/>
      <c r="N1319" s="152"/>
      <c r="O1319" s="152"/>
      <c r="P1319" s="152"/>
      <c r="Q1319" s="152"/>
      <c r="R1319" s="152"/>
      <c r="S1319" s="152"/>
      <c r="T1319" s="152"/>
      <c r="U1319" s="152"/>
      <c r="V1319" s="152"/>
      <c r="W1319" s="152"/>
      <c r="X1319" s="152"/>
      <c r="Y1319" s="152"/>
      <c r="Z1319" s="152"/>
      <c r="AA1319" s="152"/>
      <c r="AB1319" s="152"/>
      <c r="AC1319" s="152"/>
    </row>
    <row r="1320" spans="1:29" ht="13.2">
      <c r="A1320" s="152"/>
      <c r="B1320" s="89"/>
      <c r="C1320" s="153" t="str">
        <f t="shared" ca="1" si="15"/>
        <v>Incompleto</v>
      </c>
      <c r="D1320" s="89"/>
      <c r="E1320" s="162"/>
      <c r="F1320" s="152"/>
      <c r="G1320" s="169"/>
      <c r="H1320" s="165"/>
      <c r="I1320" s="152"/>
      <c r="J1320" s="152"/>
      <c r="K1320" s="150"/>
      <c r="L1320" s="151"/>
      <c r="M1320" s="152"/>
      <c r="N1320" s="152"/>
      <c r="O1320" s="152"/>
      <c r="P1320" s="152"/>
      <c r="Q1320" s="152"/>
      <c r="R1320" s="152"/>
      <c r="S1320" s="152"/>
      <c r="T1320" s="152"/>
      <c r="U1320" s="152"/>
      <c r="V1320" s="152"/>
      <c r="W1320" s="152"/>
      <c r="X1320" s="152"/>
      <c r="Y1320" s="152"/>
      <c r="Z1320" s="152"/>
      <c r="AA1320" s="152"/>
      <c r="AB1320" s="152"/>
      <c r="AC1320" s="152"/>
    </row>
    <row r="1321" spans="1:29" ht="13.2">
      <c r="A1321" s="152"/>
      <c r="B1321" s="89"/>
      <c r="C1321" s="153" t="str">
        <f t="shared" ca="1" si="15"/>
        <v>Incompleto</v>
      </c>
      <c r="D1321" s="89"/>
      <c r="E1321" s="162"/>
      <c r="F1321" s="152"/>
      <c r="G1321" s="169"/>
      <c r="H1321" s="165"/>
      <c r="I1321" s="152"/>
      <c r="J1321" s="152"/>
      <c r="K1321" s="150"/>
      <c r="L1321" s="151"/>
      <c r="M1321" s="152"/>
      <c r="N1321" s="152"/>
      <c r="O1321" s="152"/>
      <c r="P1321" s="152"/>
      <c r="Q1321" s="152"/>
      <c r="R1321" s="152"/>
      <c r="S1321" s="152"/>
      <c r="T1321" s="152"/>
      <c r="U1321" s="152"/>
      <c r="V1321" s="152"/>
      <c r="W1321" s="152"/>
      <c r="X1321" s="152"/>
      <c r="Y1321" s="152"/>
      <c r="Z1321" s="152"/>
      <c r="AA1321" s="152"/>
      <c r="AB1321" s="152"/>
      <c r="AC1321" s="152"/>
    </row>
    <row r="1322" spans="1:29" ht="13.2">
      <c r="A1322" s="152"/>
      <c r="B1322" s="89"/>
      <c r="C1322" s="153" t="str">
        <f t="shared" ca="1" si="15"/>
        <v>Incompleto</v>
      </c>
      <c r="D1322" s="89"/>
      <c r="E1322" s="162"/>
      <c r="F1322" s="152"/>
      <c r="G1322" s="169"/>
      <c r="H1322" s="165"/>
      <c r="I1322" s="152"/>
      <c r="J1322" s="152"/>
      <c r="K1322" s="150"/>
      <c r="L1322" s="151"/>
      <c r="M1322" s="152"/>
      <c r="N1322" s="152"/>
      <c r="O1322" s="152"/>
      <c r="P1322" s="152"/>
      <c r="Q1322" s="152"/>
      <c r="R1322" s="152"/>
      <c r="S1322" s="152"/>
      <c r="T1322" s="152"/>
      <c r="U1322" s="152"/>
      <c r="V1322" s="152"/>
      <c r="W1322" s="152"/>
      <c r="X1322" s="152"/>
      <c r="Y1322" s="152"/>
      <c r="Z1322" s="152"/>
      <c r="AA1322" s="152"/>
      <c r="AB1322" s="152"/>
      <c r="AC1322" s="152"/>
    </row>
    <row r="1323" spans="1:29" ht="13.2">
      <c r="A1323" s="152"/>
      <c r="B1323" s="89"/>
      <c r="C1323" s="153" t="str">
        <f t="shared" ca="1" si="15"/>
        <v>Incompleto</v>
      </c>
      <c r="D1323" s="89"/>
      <c r="E1323" s="162"/>
      <c r="F1323" s="152"/>
      <c r="G1323" s="169"/>
      <c r="H1323" s="165"/>
      <c r="I1323" s="152"/>
      <c r="J1323" s="152"/>
      <c r="K1323" s="150"/>
      <c r="L1323" s="151"/>
      <c r="M1323" s="152"/>
      <c r="N1323" s="152"/>
      <c r="O1323" s="152"/>
      <c r="P1323" s="152"/>
      <c r="Q1323" s="152"/>
      <c r="R1323" s="152"/>
      <c r="S1323" s="152"/>
      <c r="T1323" s="152"/>
      <c r="U1323" s="152"/>
      <c r="V1323" s="152"/>
      <c r="W1323" s="152"/>
      <c r="X1323" s="152"/>
      <c r="Y1323" s="152"/>
      <c r="Z1323" s="152"/>
      <c r="AA1323" s="152"/>
      <c r="AB1323" s="152"/>
      <c r="AC1323" s="152"/>
    </row>
    <row r="1324" spans="1:29" ht="13.2">
      <c r="A1324" s="152"/>
      <c r="B1324" s="89"/>
      <c r="C1324" s="153" t="str">
        <f t="shared" ca="1" si="15"/>
        <v>Incompleto</v>
      </c>
      <c r="D1324" s="89"/>
      <c r="E1324" s="162"/>
      <c r="F1324" s="152"/>
      <c r="G1324" s="169"/>
      <c r="H1324" s="165"/>
      <c r="I1324" s="152"/>
      <c r="J1324" s="152"/>
      <c r="K1324" s="150"/>
      <c r="L1324" s="151"/>
      <c r="M1324" s="152"/>
      <c r="N1324" s="152"/>
      <c r="O1324" s="152"/>
      <c r="P1324" s="152"/>
      <c r="Q1324" s="152"/>
      <c r="R1324" s="152"/>
      <c r="S1324" s="152"/>
      <c r="T1324" s="152"/>
      <c r="U1324" s="152"/>
      <c r="V1324" s="152"/>
      <c r="W1324" s="152"/>
      <c r="X1324" s="152"/>
      <c r="Y1324" s="152"/>
      <c r="Z1324" s="152"/>
      <c r="AA1324" s="152"/>
      <c r="AB1324" s="152"/>
      <c r="AC1324" s="152"/>
    </row>
    <row r="1325" spans="1:29" ht="13.2">
      <c r="A1325" s="152"/>
      <c r="B1325" s="89"/>
      <c r="C1325" s="153" t="str">
        <f t="shared" ca="1" si="15"/>
        <v>Incompleto</v>
      </c>
      <c r="D1325" s="89"/>
      <c r="E1325" s="162"/>
      <c r="F1325" s="152"/>
      <c r="G1325" s="169"/>
      <c r="H1325" s="165"/>
      <c r="I1325" s="152"/>
      <c r="J1325" s="152"/>
      <c r="K1325" s="150"/>
      <c r="L1325" s="151"/>
      <c r="M1325" s="152"/>
      <c r="N1325" s="152"/>
      <c r="O1325" s="152"/>
      <c r="P1325" s="152"/>
      <c r="Q1325" s="152"/>
      <c r="R1325" s="152"/>
      <c r="S1325" s="152"/>
      <c r="T1325" s="152"/>
      <c r="U1325" s="152"/>
      <c r="V1325" s="152"/>
      <c r="W1325" s="152"/>
      <c r="X1325" s="152"/>
      <c r="Y1325" s="152"/>
      <c r="Z1325" s="152"/>
      <c r="AA1325" s="152"/>
      <c r="AB1325" s="152"/>
      <c r="AC1325" s="152"/>
    </row>
    <row r="1326" spans="1:29" ht="13.2">
      <c r="A1326" s="152"/>
      <c r="B1326" s="89"/>
      <c r="C1326" s="153" t="str">
        <f t="shared" ca="1" si="15"/>
        <v>Incompleto</v>
      </c>
      <c r="D1326" s="89"/>
      <c r="E1326" s="162"/>
      <c r="F1326" s="152"/>
      <c r="G1326" s="169"/>
      <c r="H1326" s="165"/>
      <c r="I1326" s="152"/>
      <c r="J1326" s="152"/>
      <c r="K1326" s="150"/>
      <c r="L1326" s="151"/>
      <c r="M1326" s="152"/>
      <c r="N1326" s="152"/>
      <c r="O1326" s="152"/>
      <c r="P1326" s="152"/>
      <c r="Q1326" s="152"/>
      <c r="R1326" s="152"/>
      <c r="S1326" s="152"/>
      <c r="T1326" s="152"/>
      <c r="U1326" s="152"/>
      <c r="V1326" s="152"/>
      <c r="W1326" s="152"/>
      <c r="X1326" s="152"/>
      <c r="Y1326" s="152"/>
      <c r="Z1326" s="152"/>
      <c r="AA1326" s="152"/>
      <c r="AB1326" s="152"/>
      <c r="AC1326" s="152"/>
    </row>
    <row r="1327" spans="1:29" ht="13.2">
      <c r="A1327" s="152"/>
      <c r="B1327" s="89"/>
      <c r="C1327" s="153" t="str">
        <f t="shared" ca="1" si="15"/>
        <v>Incompleto</v>
      </c>
      <c r="D1327" s="89"/>
      <c r="E1327" s="162"/>
      <c r="F1327" s="152"/>
      <c r="G1327" s="169"/>
      <c r="H1327" s="165"/>
      <c r="I1327" s="152"/>
      <c r="J1327" s="152"/>
      <c r="K1327" s="150"/>
      <c r="L1327" s="151"/>
      <c r="M1327" s="152"/>
      <c r="N1327" s="152"/>
      <c r="O1327" s="152"/>
      <c r="P1327" s="152"/>
      <c r="Q1327" s="152"/>
      <c r="R1327" s="152"/>
      <c r="S1327" s="152"/>
      <c r="T1327" s="152"/>
      <c r="U1327" s="152"/>
      <c r="V1327" s="152"/>
      <c r="W1327" s="152"/>
      <c r="X1327" s="152"/>
      <c r="Y1327" s="152"/>
      <c r="Z1327" s="152"/>
      <c r="AA1327" s="152"/>
      <c r="AB1327" s="152"/>
      <c r="AC1327" s="152"/>
    </row>
    <row r="1328" spans="1:29" ht="13.2">
      <c r="A1328" s="152"/>
      <c r="B1328" s="89"/>
      <c r="C1328" s="153" t="str">
        <f t="shared" ca="1" si="15"/>
        <v>Incompleto</v>
      </c>
      <c r="D1328" s="89"/>
      <c r="E1328" s="162"/>
      <c r="F1328" s="152"/>
      <c r="G1328" s="169"/>
      <c r="H1328" s="165"/>
      <c r="I1328" s="152"/>
      <c r="J1328" s="152"/>
      <c r="K1328" s="150"/>
      <c r="L1328" s="151"/>
      <c r="M1328" s="152"/>
      <c r="N1328" s="152"/>
      <c r="O1328" s="152"/>
      <c r="P1328" s="152"/>
      <c r="Q1328" s="152"/>
      <c r="R1328" s="152"/>
      <c r="S1328" s="152"/>
      <c r="T1328" s="152"/>
      <c r="U1328" s="152"/>
      <c r="V1328" s="152"/>
      <c r="W1328" s="152"/>
      <c r="X1328" s="152"/>
      <c r="Y1328" s="152"/>
      <c r="Z1328" s="152"/>
      <c r="AA1328" s="152"/>
      <c r="AB1328" s="152"/>
      <c r="AC1328" s="152"/>
    </row>
    <row r="1329" spans="1:29" ht="13.2">
      <c r="A1329" s="152"/>
      <c r="B1329" s="89"/>
      <c r="C1329" s="153" t="str">
        <f t="shared" ca="1" si="15"/>
        <v>Incompleto</v>
      </c>
      <c r="D1329" s="89"/>
      <c r="E1329" s="162"/>
      <c r="F1329" s="152"/>
      <c r="G1329" s="169"/>
      <c r="H1329" s="165"/>
      <c r="I1329" s="152"/>
      <c r="J1329" s="152"/>
      <c r="K1329" s="150"/>
      <c r="L1329" s="151"/>
      <c r="M1329" s="152"/>
      <c r="N1329" s="152"/>
      <c r="O1329" s="152"/>
      <c r="P1329" s="152"/>
      <c r="Q1329" s="152"/>
      <c r="R1329" s="152"/>
      <c r="S1329" s="152"/>
      <c r="T1329" s="152"/>
      <c r="U1329" s="152"/>
      <c r="V1329" s="152"/>
      <c r="W1329" s="152"/>
      <c r="X1329" s="152"/>
      <c r="Y1329" s="152"/>
      <c r="Z1329" s="152"/>
      <c r="AA1329" s="152"/>
      <c r="AB1329" s="152"/>
      <c r="AC1329" s="152"/>
    </row>
    <row r="1330" spans="1:29" ht="13.2">
      <c r="A1330" s="152"/>
      <c r="B1330" s="89"/>
      <c r="C1330" s="153" t="str">
        <f t="shared" ca="1" si="15"/>
        <v>Incompleto</v>
      </c>
      <c r="D1330" s="89"/>
      <c r="E1330" s="162"/>
      <c r="F1330" s="152"/>
      <c r="G1330" s="169"/>
      <c r="H1330" s="165"/>
      <c r="I1330" s="152"/>
      <c r="J1330" s="152"/>
      <c r="K1330" s="150"/>
      <c r="L1330" s="151"/>
      <c r="M1330" s="152"/>
      <c r="N1330" s="152"/>
      <c r="O1330" s="152"/>
      <c r="P1330" s="152"/>
      <c r="Q1330" s="152"/>
      <c r="R1330" s="152"/>
      <c r="S1330" s="152"/>
      <c r="T1330" s="152"/>
      <c r="U1330" s="152"/>
      <c r="V1330" s="152"/>
      <c r="W1330" s="152"/>
      <c r="X1330" s="152"/>
      <c r="Y1330" s="152"/>
      <c r="Z1330" s="152"/>
      <c r="AA1330" s="152"/>
      <c r="AB1330" s="152"/>
      <c r="AC1330" s="152"/>
    </row>
    <row r="1331" spans="1:29" ht="13.2">
      <c r="A1331" s="152"/>
      <c r="B1331" s="89"/>
      <c r="C1331" s="153" t="str">
        <f t="shared" ca="1" si="15"/>
        <v>Incompleto</v>
      </c>
      <c r="D1331" s="89"/>
      <c r="E1331" s="162"/>
      <c r="F1331" s="152"/>
      <c r="G1331" s="169"/>
      <c r="H1331" s="165"/>
      <c r="I1331" s="152"/>
      <c r="J1331" s="152"/>
      <c r="K1331" s="150"/>
      <c r="L1331" s="151"/>
      <c r="M1331" s="152"/>
      <c r="N1331" s="152"/>
      <c r="O1331" s="152"/>
      <c r="P1331" s="152"/>
      <c r="Q1331" s="152"/>
      <c r="R1331" s="152"/>
      <c r="S1331" s="152"/>
      <c r="T1331" s="152"/>
      <c r="U1331" s="152"/>
      <c r="V1331" s="152"/>
      <c r="W1331" s="152"/>
      <c r="X1331" s="152"/>
      <c r="Y1331" s="152"/>
      <c r="Z1331" s="152"/>
      <c r="AA1331" s="152"/>
      <c r="AB1331" s="152"/>
      <c r="AC1331" s="152"/>
    </row>
    <row r="1332" spans="1:29" ht="13.2">
      <c r="A1332" s="152"/>
      <c r="B1332" s="89"/>
      <c r="C1332" s="153" t="str">
        <f t="shared" ca="1" si="15"/>
        <v>Incompleto</v>
      </c>
      <c r="D1332" s="89"/>
      <c r="E1332" s="162"/>
      <c r="F1332" s="152"/>
      <c r="G1332" s="169"/>
      <c r="H1332" s="165"/>
      <c r="I1332" s="152"/>
      <c r="J1332" s="152"/>
      <c r="K1332" s="150"/>
      <c r="L1332" s="151"/>
      <c r="M1332" s="152"/>
      <c r="N1332" s="152"/>
      <c r="O1332" s="152"/>
      <c r="P1332" s="152"/>
      <c r="Q1332" s="152"/>
      <c r="R1332" s="152"/>
      <c r="S1332" s="152"/>
      <c r="T1332" s="152"/>
      <c r="U1332" s="152"/>
      <c r="V1332" s="152"/>
      <c r="W1332" s="152"/>
      <c r="X1332" s="152"/>
      <c r="Y1332" s="152"/>
      <c r="Z1332" s="152"/>
      <c r="AA1332" s="152"/>
      <c r="AB1332" s="152"/>
      <c r="AC1332" s="152"/>
    </row>
    <row r="1333" spans="1:29" ht="13.2">
      <c r="A1333" s="152"/>
      <c r="B1333" s="89"/>
      <c r="C1333" s="153" t="str">
        <f t="shared" ca="1" si="15"/>
        <v>Incompleto</v>
      </c>
      <c r="D1333" s="89"/>
      <c r="E1333" s="162"/>
      <c r="F1333" s="152"/>
      <c r="G1333" s="169"/>
      <c r="H1333" s="165"/>
      <c r="I1333" s="152"/>
      <c r="J1333" s="152"/>
      <c r="K1333" s="150"/>
      <c r="L1333" s="151"/>
      <c r="M1333" s="152"/>
      <c r="N1333" s="152"/>
      <c r="O1333" s="152"/>
      <c r="P1333" s="152"/>
      <c r="Q1333" s="152"/>
      <c r="R1333" s="152"/>
      <c r="S1333" s="152"/>
      <c r="T1333" s="152"/>
      <c r="U1333" s="152"/>
      <c r="V1333" s="152"/>
      <c r="W1333" s="152"/>
      <c r="X1333" s="152"/>
      <c r="Y1333" s="152"/>
      <c r="Z1333" s="152"/>
      <c r="AA1333" s="152"/>
      <c r="AB1333" s="152"/>
      <c r="AC1333" s="152"/>
    </row>
    <row r="1334" spans="1:29" ht="13.2">
      <c r="A1334" s="152"/>
      <c r="B1334" s="89"/>
      <c r="C1334" s="153" t="str">
        <f t="shared" ca="1" si="15"/>
        <v>Incompleto</v>
      </c>
      <c r="D1334" s="89"/>
      <c r="E1334" s="162"/>
      <c r="F1334" s="152"/>
      <c r="G1334" s="169"/>
      <c r="H1334" s="165"/>
      <c r="I1334" s="152"/>
      <c r="J1334" s="152"/>
      <c r="K1334" s="150"/>
      <c r="L1334" s="151"/>
      <c r="M1334" s="152"/>
      <c r="N1334" s="152"/>
      <c r="O1334" s="152"/>
      <c r="P1334" s="152"/>
      <c r="Q1334" s="152"/>
      <c r="R1334" s="152"/>
      <c r="S1334" s="152"/>
      <c r="T1334" s="152"/>
      <c r="U1334" s="152"/>
      <c r="V1334" s="152"/>
      <c r="W1334" s="152"/>
      <c r="X1334" s="152"/>
      <c r="Y1334" s="152"/>
      <c r="Z1334" s="152"/>
      <c r="AA1334" s="152"/>
      <c r="AB1334" s="152"/>
      <c r="AC1334" s="152"/>
    </row>
    <row r="1335" spans="1:29" ht="13.2">
      <c r="A1335" s="152"/>
      <c r="B1335" s="89"/>
      <c r="C1335" s="153" t="str">
        <f t="shared" ca="1" si="15"/>
        <v>Incompleto</v>
      </c>
      <c r="D1335" s="89"/>
      <c r="E1335" s="162"/>
      <c r="F1335" s="152"/>
      <c r="G1335" s="169"/>
      <c r="H1335" s="165"/>
      <c r="I1335" s="152"/>
      <c r="J1335" s="152"/>
      <c r="K1335" s="150"/>
      <c r="L1335" s="151"/>
      <c r="M1335" s="152"/>
      <c r="N1335" s="152"/>
      <c r="O1335" s="152"/>
      <c r="P1335" s="152"/>
      <c r="Q1335" s="152"/>
      <c r="R1335" s="152"/>
      <c r="S1335" s="152"/>
      <c r="T1335" s="152"/>
      <c r="U1335" s="152"/>
      <c r="V1335" s="152"/>
      <c r="W1335" s="152"/>
      <c r="X1335" s="152"/>
      <c r="Y1335" s="152"/>
      <c r="Z1335" s="152"/>
      <c r="AA1335" s="152"/>
      <c r="AB1335" s="152"/>
      <c r="AC1335" s="152"/>
    </row>
    <row r="1336" spans="1:29" ht="13.2">
      <c r="A1336" s="152"/>
      <c r="B1336" s="89"/>
      <c r="C1336" s="153" t="str">
        <f t="shared" ca="1" si="15"/>
        <v>Incompleto</v>
      </c>
      <c r="D1336" s="89"/>
      <c r="E1336" s="162"/>
      <c r="F1336" s="152"/>
      <c r="G1336" s="169"/>
      <c r="H1336" s="165"/>
      <c r="I1336" s="152"/>
      <c r="J1336" s="152"/>
      <c r="K1336" s="150"/>
      <c r="L1336" s="151"/>
      <c r="M1336" s="152"/>
      <c r="N1336" s="152"/>
      <c r="O1336" s="152"/>
      <c r="P1336" s="152"/>
      <c r="Q1336" s="152"/>
      <c r="R1336" s="152"/>
      <c r="S1336" s="152"/>
      <c r="T1336" s="152"/>
      <c r="U1336" s="152"/>
      <c r="V1336" s="152"/>
      <c r="W1336" s="152"/>
      <c r="X1336" s="152"/>
      <c r="Y1336" s="152"/>
      <c r="Z1336" s="152"/>
      <c r="AA1336" s="152"/>
      <c r="AB1336" s="152"/>
      <c r="AC1336" s="152"/>
    </row>
    <row r="1337" spans="1:29" ht="13.2">
      <c r="A1337" s="152"/>
      <c r="B1337" s="89"/>
      <c r="C1337" s="153" t="str">
        <f t="shared" ca="1" si="15"/>
        <v>Incompleto</v>
      </c>
      <c r="D1337" s="89"/>
      <c r="E1337" s="162"/>
      <c r="F1337" s="152"/>
      <c r="G1337" s="169"/>
      <c r="H1337" s="165"/>
      <c r="I1337" s="152"/>
      <c r="J1337" s="152"/>
      <c r="K1337" s="150"/>
      <c r="L1337" s="151"/>
      <c r="M1337" s="152"/>
      <c r="N1337" s="152"/>
      <c r="O1337" s="152"/>
      <c r="P1337" s="152"/>
      <c r="Q1337" s="152"/>
      <c r="R1337" s="152"/>
      <c r="S1337" s="152"/>
      <c r="T1337" s="152"/>
      <c r="U1337" s="152"/>
      <c r="V1337" s="152"/>
      <c r="W1337" s="152"/>
      <c r="X1337" s="152"/>
      <c r="Y1337" s="152"/>
      <c r="Z1337" s="152"/>
      <c r="AA1337" s="152"/>
      <c r="AB1337" s="152"/>
      <c r="AC1337" s="152"/>
    </row>
    <row r="1338" spans="1:29" ht="13.2">
      <c r="A1338" s="152"/>
      <c r="B1338" s="89"/>
      <c r="C1338" s="153" t="str">
        <f t="shared" ca="1" si="15"/>
        <v>Incompleto</v>
      </c>
      <c r="D1338" s="89"/>
      <c r="E1338" s="162"/>
      <c r="F1338" s="152"/>
      <c r="G1338" s="169"/>
      <c r="H1338" s="165"/>
      <c r="I1338" s="152"/>
      <c r="J1338" s="152"/>
      <c r="K1338" s="150"/>
      <c r="L1338" s="151"/>
      <c r="M1338" s="152"/>
      <c r="N1338" s="152"/>
      <c r="O1338" s="152"/>
      <c r="P1338" s="152"/>
      <c r="Q1338" s="152"/>
      <c r="R1338" s="152"/>
      <c r="S1338" s="152"/>
      <c r="T1338" s="152"/>
      <c r="U1338" s="152"/>
      <c r="V1338" s="152"/>
      <c r="W1338" s="152"/>
      <c r="X1338" s="152"/>
      <c r="Y1338" s="152"/>
      <c r="Z1338" s="152"/>
      <c r="AA1338" s="152"/>
      <c r="AB1338" s="152"/>
      <c r="AC1338" s="152"/>
    </row>
    <row r="1339" spans="1:29" ht="13.2">
      <c r="A1339" s="152"/>
      <c r="B1339" s="89"/>
      <c r="C1339" s="153" t="str">
        <f t="shared" ca="1" si="15"/>
        <v>Incompleto</v>
      </c>
      <c r="D1339" s="89"/>
      <c r="E1339" s="162"/>
      <c r="F1339" s="152"/>
      <c r="G1339" s="169"/>
      <c r="H1339" s="165"/>
      <c r="I1339" s="152"/>
      <c r="J1339" s="152"/>
      <c r="K1339" s="150"/>
      <c r="L1339" s="151"/>
      <c r="M1339" s="152"/>
      <c r="N1339" s="152"/>
      <c r="O1339" s="152"/>
      <c r="P1339" s="152"/>
      <c r="Q1339" s="152"/>
      <c r="R1339" s="152"/>
      <c r="S1339" s="152"/>
      <c r="T1339" s="152"/>
      <c r="U1339" s="152"/>
      <c r="V1339" s="152"/>
      <c r="W1339" s="152"/>
      <c r="X1339" s="152"/>
      <c r="Y1339" s="152"/>
      <c r="Z1339" s="152"/>
      <c r="AA1339" s="152"/>
      <c r="AB1339" s="152"/>
      <c r="AC1339" s="152"/>
    </row>
    <row r="1340" spans="1:29" ht="13.2">
      <c r="A1340" s="152"/>
      <c r="B1340" s="89"/>
      <c r="C1340" s="153" t="str">
        <f t="shared" ca="1" si="15"/>
        <v>Incompleto</v>
      </c>
      <c r="D1340" s="89"/>
      <c r="E1340" s="162"/>
      <c r="F1340" s="152"/>
      <c r="G1340" s="169"/>
      <c r="H1340" s="165"/>
      <c r="I1340" s="152"/>
      <c r="J1340" s="152"/>
      <c r="K1340" s="150"/>
      <c r="L1340" s="151"/>
      <c r="M1340" s="152"/>
      <c r="N1340" s="152"/>
      <c r="O1340" s="152"/>
      <c r="P1340" s="152"/>
      <c r="Q1340" s="152"/>
      <c r="R1340" s="152"/>
      <c r="S1340" s="152"/>
      <c r="T1340" s="152"/>
      <c r="U1340" s="152"/>
      <c r="V1340" s="152"/>
      <c r="W1340" s="152"/>
      <c r="X1340" s="152"/>
      <c r="Y1340" s="152"/>
      <c r="Z1340" s="152"/>
      <c r="AA1340" s="152"/>
      <c r="AB1340" s="152"/>
      <c r="AC1340" s="152"/>
    </row>
    <row r="1341" spans="1:29" ht="13.2">
      <c r="A1341" s="152"/>
      <c r="B1341" s="89"/>
      <c r="C1341" s="153" t="str">
        <f t="shared" ca="1" si="15"/>
        <v>Incompleto</v>
      </c>
      <c r="D1341" s="89"/>
      <c r="E1341" s="162"/>
      <c r="F1341" s="152"/>
      <c r="G1341" s="169"/>
      <c r="H1341" s="165"/>
      <c r="I1341" s="152"/>
      <c r="J1341" s="152"/>
      <c r="K1341" s="150"/>
      <c r="L1341" s="151"/>
      <c r="M1341" s="152"/>
      <c r="N1341" s="152"/>
      <c r="O1341" s="152"/>
      <c r="P1341" s="152"/>
      <c r="Q1341" s="152"/>
      <c r="R1341" s="152"/>
      <c r="S1341" s="152"/>
      <c r="T1341" s="152"/>
      <c r="U1341" s="152"/>
      <c r="V1341" s="152"/>
      <c r="W1341" s="152"/>
      <c r="X1341" s="152"/>
      <c r="Y1341" s="152"/>
      <c r="Z1341" s="152"/>
      <c r="AA1341" s="152"/>
      <c r="AB1341" s="152"/>
      <c r="AC1341" s="152"/>
    </row>
    <row r="1342" spans="1:29" ht="13.2">
      <c r="A1342" s="152"/>
      <c r="B1342" s="89"/>
      <c r="C1342" s="153" t="str">
        <f t="shared" ca="1" si="15"/>
        <v>Incompleto</v>
      </c>
      <c r="D1342" s="89"/>
      <c r="E1342" s="162"/>
      <c r="F1342" s="152"/>
      <c r="G1342" s="169"/>
      <c r="H1342" s="165"/>
      <c r="I1342" s="152"/>
      <c r="J1342" s="152"/>
      <c r="K1342" s="150"/>
      <c r="L1342" s="151"/>
      <c r="M1342" s="152"/>
      <c r="N1342" s="152"/>
      <c r="O1342" s="152"/>
      <c r="P1342" s="152"/>
      <c r="Q1342" s="152"/>
      <c r="R1342" s="152"/>
      <c r="S1342" s="152"/>
      <c r="T1342" s="152"/>
      <c r="U1342" s="152"/>
      <c r="V1342" s="152"/>
      <c r="W1342" s="152"/>
      <c r="X1342" s="152"/>
      <c r="Y1342" s="152"/>
      <c r="Z1342" s="152"/>
      <c r="AA1342" s="152"/>
      <c r="AB1342" s="152"/>
      <c r="AC1342" s="152"/>
    </row>
    <row r="1343" spans="1:29" ht="13.2">
      <c r="A1343" s="152"/>
      <c r="B1343" s="89"/>
      <c r="C1343" s="153" t="str">
        <f t="shared" ca="1" si="15"/>
        <v>Incompleto</v>
      </c>
      <c r="D1343" s="89"/>
      <c r="E1343" s="162"/>
      <c r="F1343" s="152"/>
      <c r="G1343" s="169"/>
      <c r="H1343" s="165"/>
      <c r="I1343" s="152"/>
      <c r="J1343" s="152"/>
      <c r="K1343" s="150"/>
      <c r="L1343" s="151"/>
      <c r="M1343" s="152"/>
      <c r="N1343" s="152"/>
      <c r="O1343" s="152"/>
      <c r="P1343" s="152"/>
      <c r="Q1343" s="152"/>
      <c r="R1343" s="152"/>
      <c r="S1343" s="152"/>
      <c r="T1343" s="152"/>
      <c r="U1343" s="152"/>
      <c r="V1343" s="152"/>
      <c r="W1343" s="152"/>
      <c r="X1343" s="152"/>
      <c r="Y1343" s="152"/>
      <c r="Z1343" s="152"/>
      <c r="AA1343" s="152"/>
      <c r="AB1343" s="152"/>
      <c r="AC1343" s="152"/>
    </row>
    <row r="1344" spans="1:29" ht="13.2">
      <c r="A1344" s="152"/>
      <c r="B1344" s="89"/>
      <c r="C1344" s="153" t="str">
        <f t="shared" ca="1" si="15"/>
        <v>Incompleto</v>
      </c>
      <c r="D1344" s="89"/>
      <c r="E1344" s="162"/>
      <c r="F1344" s="152"/>
      <c r="G1344" s="169"/>
      <c r="H1344" s="165"/>
      <c r="I1344" s="152"/>
      <c r="J1344" s="152"/>
      <c r="K1344" s="150"/>
      <c r="L1344" s="151"/>
      <c r="M1344" s="152"/>
      <c r="N1344" s="152"/>
      <c r="O1344" s="152"/>
      <c r="P1344" s="152"/>
      <c r="Q1344" s="152"/>
      <c r="R1344" s="152"/>
      <c r="S1344" s="152"/>
      <c r="T1344" s="152"/>
      <c r="U1344" s="152"/>
      <c r="V1344" s="152"/>
      <c r="W1344" s="152"/>
      <c r="X1344" s="152"/>
      <c r="Y1344" s="152"/>
      <c r="Z1344" s="152"/>
      <c r="AA1344" s="152"/>
      <c r="AB1344" s="152"/>
      <c r="AC1344" s="152"/>
    </row>
    <row r="1345" spans="1:29" ht="13.2">
      <c r="A1345" s="152"/>
      <c r="B1345" s="89"/>
      <c r="C1345" s="153" t="str">
        <f t="shared" ca="1" si="15"/>
        <v>Incompleto</v>
      </c>
      <c r="D1345" s="89"/>
      <c r="E1345" s="162"/>
      <c r="F1345" s="152"/>
      <c r="G1345" s="169"/>
      <c r="H1345" s="165"/>
      <c r="I1345" s="152"/>
      <c r="J1345" s="152"/>
      <c r="K1345" s="150"/>
      <c r="L1345" s="151"/>
      <c r="M1345" s="152"/>
      <c r="N1345" s="152"/>
      <c r="O1345" s="152"/>
      <c r="P1345" s="152"/>
      <c r="Q1345" s="152"/>
      <c r="R1345" s="152"/>
      <c r="S1345" s="152"/>
      <c r="T1345" s="152"/>
      <c r="U1345" s="152"/>
      <c r="V1345" s="152"/>
      <c r="W1345" s="152"/>
      <c r="X1345" s="152"/>
      <c r="Y1345" s="152"/>
      <c r="Z1345" s="152"/>
      <c r="AA1345" s="152"/>
      <c r="AB1345" s="152"/>
      <c r="AC1345" s="152"/>
    </row>
    <row r="1346" spans="1:29" ht="13.2">
      <c r="A1346" s="152"/>
      <c r="B1346" s="89"/>
      <c r="C1346" s="153" t="str">
        <f t="shared" ca="1" si="15"/>
        <v>Incompleto</v>
      </c>
      <c r="D1346" s="89"/>
      <c r="E1346" s="162"/>
      <c r="F1346" s="152"/>
      <c r="G1346" s="169"/>
      <c r="H1346" s="165"/>
      <c r="I1346" s="152"/>
      <c r="J1346" s="152"/>
      <c r="K1346" s="150"/>
      <c r="L1346" s="151"/>
      <c r="M1346" s="152"/>
      <c r="N1346" s="152"/>
      <c r="O1346" s="152"/>
      <c r="P1346" s="152"/>
      <c r="Q1346" s="152"/>
      <c r="R1346" s="152"/>
      <c r="S1346" s="152"/>
      <c r="T1346" s="152"/>
      <c r="U1346" s="152"/>
      <c r="V1346" s="152"/>
      <c r="W1346" s="152"/>
      <c r="X1346" s="152"/>
      <c r="Y1346" s="152"/>
      <c r="Z1346" s="152"/>
      <c r="AA1346" s="152"/>
      <c r="AB1346" s="152"/>
      <c r="AC1346" s="152"/>
    </row>
    <row r="1347" spans="1:29" ht="13.2">
      <c r="A1347" s="152"/>
      <c r="B1347" s="89"/>
      <c r="C1347" s="153" t="str">
        <f t="shared" ca="1" si="15"/>
        <v>Incompleto</v>
      </c>
      <c r="D1347" s="89"/>
      <c r="E1347" s="162"/>
      <c r="F1347" s="152"/>
      <c r="G1347" s="169"/>
      <c r="H1347" s="165"/>
      <c r="I1347" s="152"/>
      <c r="J1347" s="152"/>
      <c r="K1347" s="150"/>
      <c r="L1347" s="151"/>
      <c r="M1347" s="152"/>
      <c r="N1347" s="152"/>
      <c r="O1347" s="152"/>
      <c r="P1347" s="152"/>
      <c r="Q1347" s="152"/>
      <c r="R1347" s="152"/>
      <c r="S1347" s="152"/>
      <c r="T1347" s="152"/>
      <c r="U1347" s="152"/>
      <c r="V1347" s="152"/>
      <c r="W1347" s="152"/>
      <c r="X1347" s="152"/>
      <c r="Y1347" s="152"/>
      <c r="Z1347" s="152"/>
      <c r="AA1347" s="152"/>
      <c r="AB1347" s="152"/>
      <c r="AC1347" s="152"/>
    </row>
    <row r="1348" spans="1:29" ht="13.2">
      <c r="A1348" s="152"/>
      <c r="B1348" s="89"/>
      <c r="C1348" s="153" t="str">
        <f t="shared" ca="1" si="15"/>
        <v>Incompleto</v>
      </c>
      <c r="D1348" s="89"/>
      <c r="E1348" s="162"/>
      <c r="F1348" s="152"/>
      <c r="G1348" s="169"/>
      <c r="H1348" s="165"/>
      <c r="I1348" s="152"/>
      <c r="J1348" s="152"/>
      <c r="K1348" s="150"/>
      <c r="L1348" s="151"/>
      <c r="M1348" s="152"/>
      <c r="N1348" s="152"/>
      <c r="O1348" s="152"/>
      <c r="P1348" s="152"/>
      <c r="Q1348" s="152"/>
      <c r="R1348" s="152"/>
      <c r="S1348" s="152"/>
      <c r="T1348" s="152"/>
      <c r="U1348" s="152"/>
      <c r="V1348" s="152"/>
      <c r="W1348" s="152"/>
      <c r="X1348" s="152"/>
      <c r="Y1348" s="152"/>
      <c r="Z1348" s="152"/>
      <c r="AA1348" s="152"/>
      <c r="AB1348" s="152"/>
      <c r="AC1348" s="152"/>
    </row>
    <row r="1349" spans="1:29" ht="13.2">
      <c r="A1349" s="152"/>
      <c r="B1349" s="89"/>
      <c r="C1349" s="153" t="str">
        <f t="shared" ca="1" si="15"/>
        <v>Incompleto</v>
      </c>
      <c r="D1349" s="89"/>
      <c r="E1349" s="162"/>
      <c r="F1349" s="152"/>
      <c r="G1349" s="169"/>
      <c r="H1349" s="165"/>
      <c r="I1349" s="152"/>
      <c r="J1349" s="152"/>
      <c r="K1349" s="150"/>
      <c r="L1349" s="151"/>
      <c r="M1349" s="152"/>
      <c r="N1349" s="152"/>
      <c r="O1349" s="152"/>
      <c r="P1349" s="152"/>
      <c r="Q1349" s="152"/>
      <c r="R1349" s="152"/>
      <c r="S1349" s="152"/>
      <c r="T1349" s="152"/>
      <c r="U1349" s="152"/>
      <c r="V1349" s="152"/>
      <c r="W1349" s="152"/>
      <c r="X1349" s="152"/>
      <c r="Y1349" s="152"/>
      <c r="Z1349" s="152"/>
      <c r="AA1349" s="152"/>
      <c r="AB1349" s="152"/>
      <c r="AC1349" s="152"/>
    </row>
    <row r="1350" spans="1:29" ht="13.2">
      <c r="A1350" s="152"/>
      <c r="B1350" s="89"/>
      <c r="C1350" s="153" t="str">
        <f t="shared" ca="1" si="15"/>
        <v>Incompleto</v>
      </c>
      <c r="D1350" s="89"/>
      <c r="E1350" s="162"/>
      <c r="F1350" s="152"/>
      <c r="G1350" s="169"/>
      <c r="H1350" s="165"/>
      <c r="I1350" s="152"/>
      <c r="J1350" s="152"/>
      <c r="K1350" s="150"/>
      <c r="L1350" s="151"/>
      <c r="M1350" s="152"/>
      <c r="N1350" s="152"/>
      <c r="O1350" s="152"/>
      <c r="P1350" s="152"/>
      <c r="Q1350" s="152"/>
      <c r="R1350" s="152"/>
      <c r="S1350" s="152"/>
      <c r="T1350" s="152"/>
      <c r="U1350" s="152"/>
      <c r="V1350" s="152"/>
      <c r="W1350" s="152"/>
      <c r="X1350" s="152"/>
      <c r="Y1350" s="152"/>
      <c r="Z1350" s="152"/>
      <c r="AA1350" s="152"/>
      <c r="AB1350" s="152"/>
      <c r="AC1350" s="152"/>
    </row>
    <row r="1351" spans="1:29" ht="13.2">
      <c r="A1351" s="152"/>
      <c r="B1351" s="89"/>
      <c r="C1351" s="153" t="str">
        <f t="shared" ca="1" si="15"/>
        <v>Incompleto</v>
      </c>
      <c r="D1351" s="89"/>
      <c r="E1351" s="162"/>
      <c r="F1351" s="152"/>
      <c r="G1351" s="169"/>
      <c r="H1351" s="165"/>
      <c r="I1351" s="152"/>
      <c r="J1351" s="152"/>
      <c r="K1351" s="150"/>
      <c r="L1351" s="151"/>
      <c r="M1351" s="152"/>
      <c r="N1351" s="152"/>
      <c r="O1351" s="152"/>
      <c r="P1351" s="152"/>
      <c r="Q1351" s="152"/>
      <c r="R1351" s="152"/>
      <c r="S1351" s="152"/>
      <c r="T1351" s="152"/>
      <c r="U1351" s="152"/>
      <c r="V1351" s="152"/>
      <c r="W1351" s="152"/>
      <c r="X1351" s="152"/>
      <c r="Y1351" s="152"/>
      <c r="Z1351" s="152"/>
      <c r="AA1351" s="152"/>
      <c r="AB1351" s="152"/>
      <c r="AC1351" s="152"/>
    </row>
    <row r="1352" spans="1:29" ht="13.2">
      <c r="A1352" s="152"/>
      <c r="B1352" s="89"/>
      <c r="C1352" s="153" t="str">
        <f t="shared" ca="1" si="15"/>
        <v>Incompleto</v>
      </c>
      <c r="D1352" s="89"/>
      <c r="E1352" s="162"/>
      <c r="F1352" s="152"/>
      <c r="G1352" s="169"/>
      <c r="H1352" s="165"/>
      <c r="I1352" s="152"/>
      <c r="J1352" s="152"/>
      <c r="K1352" s="150"/>
      <c r="L1352" s="151"/>
      <c r="M1352" s="152"/>
      <c r="N1352" s="152"/>
      <c r="O1352" s="152"/>
      <c r="P1352" s="152"/>
      <c r="Q1352" s="152"/>
      <c r="R1352" s="152"/>
      <c r="S1352" s="152"/>
      <c r="T1352" s="152"/>
      <c r="U1352" s="152"/>
      <c r="V1352" s="152"/>
      <c r="W1352" s="152"/>
      <c r="X1352" s="152"/>
      <c r="Y1352" s="152"/>
      <c r="Z1352" s="152"/>
      <c r="AA1352" s="152"/>
      <c r="AB1352" s="152"/>
      <c r="AC1352" s="152"/>
    </row>
    <row r="1353" spans="1:29" ht="13.2">
      <c r="A1353" s="152"/>
      <c r="B1353" s="89"/>
      <c r="C1353" s="153" t="str">
        <f t="shared" ca="1" si="15"/>
        <v>Incompleto</v>
      </c>
      <c r="D1353" s="89"/>
      <c r="E1353" s="162"/>
      <c r="F1353" s="152"/>
      <c r="G1353" s="169"/>
      <c r="H1353" s="165"/>
      <c r="I1353" s="152"/>
      <c r="J1353" s="152"/>
      <c r="K1353" s="150"/>
      <c r="L1353" s="151"/>
      <c r="M1353" s="152"/>
      <c r="N1353" s="152"/>
      <c r="O1353" s="152"/>
      <c r="P1353" s="152"/>
      <c r="Q1353" s="152"/>
      <c r="R1353" s="152"/>
      <c r="S1353" s="152"/>
      <c r="T1353" s="152"/>
      <c r="U1353" s="152"/>
      <c r="V1353" s="152"/>
      <c r="W1353" s="152"/>
      <c r="X1353" s="152"/>
      <c r="Y1353" s="152"/>
      <c r="Z1353" s="152"/>
      <c r="AA1353" s="152"/>
      <c r="AB1353" s="152"/>
      <c r="AC1353" s="152"/>
    </row>
    <row r="1354" spans="1:29" ht="13.2">
      <c r="A1354" s="152"/>
      <c r="B1354" s="89"/>
      <c r="C1354" s="153" t="str">
        <f t="shared" ca="1" si="15"/>
        <v>Incompleto</v>
      </c>
      <c r="D1354" s="89"/>
      <c r="E1354" s="162"/>
      <c r="F1354" s="152"/>
      <c r="G1354" s="169"/>
      <c r="H1354" s="165"/>
      <c r="I1354" s="152"/>
      <c r="J1354" s="152"/>
      <c r="K1354" s="150"/>
      <c r="L1354" s="151"/>
      <c r="M1354" s="152"/>
      <c r="N1354" s="152"/>
      <c r="O1354" s="152"/>
      <c r="P1354" s="152"/>
      <c r="Q1354" s="152"/>
      <c r="R1354" s="152"/>
      <c r="S1354" s="152"/>
      <c r="T1354" s="152"/>
      <c r="U1354" s="152"/>
      <c r="V1354" s="152"/>
      <c r="W1354" s="152"/>
      <c r="X1354" s="152"/>
      <c r="Y1354" s="152"/>
      <c r="Z1354" s="152"/>
      <c r="AA1354" s="152"/>
      <c r="AB1354" s="152"/>
      <c r="AC1354" s="152"/>
    </row>
    <row r="1355" spans="1:29" ht="13.2">
      <c r="A1355" s="152"/>
      <c r="B1355" s="89"/>
      <c r="C1355" s="153" t="str">
        <f t="shared" ca="1" si="15"/>
        <v>Incompleto</v>
      </c>
      <c r="D1355" s="89"/>
      <c r="E1355" s="162"/>
      <c r="F1355" s="152"/>
      <c r="G1355" s="169"/>
      <c r="H1355" s="165"/>
      <c r="I1355" s="152"/>
      <c r="J1355" s="152"/>
      <c r="K1355" s="150"/>
      <c r="L1355" s="151"/>
      <c r="M1355" s="152"/>
      <c r="N1355" s="152"/>
      <c r="O1355" s="152"/>
      <c r="P1355" s="152"/>
      <c r="Q1355" s="152"/>
      <c r="R1355" s="152"/>
      <c r="S1355" s="152"/>
      <c r="T1355" s="152"/>
      <c r="U1355" s="152"/>
      <c r="V1355" s="152"/>
      <c r="W1355" s="152"/>
      <c r="X1355" s="152"/>
      <c r="Y1355" s="152"/>
      <c r="Z1355" s="152"/>
      <c r="AA1355" s="152"/>
      <c r="AB1355" s="152"/>
      <c r="AC1355" s="152"/>
    </row>
    <row r="1356" spans="1:29" ht="13.2">
      <c r="A1356" s="152"/>
      <c r="B1356" s="89"/>
      <c r="C1356" s="153" t="str">
        <f t="shared" ca="1" si="15"/>
        <v>Incompleto</v>
      </c>
      <c r="D1356" s="89"/>
      <c r="E1356" s="162"/>
      <c r="F1356" s="152"/>
      <c r="G1356" s="169"/>
      <c r="H1356" s="165"/>
      <c r="I1356" s="152"/>
      <c r="J1356" s="152"/>
      <c r="K1356" s="150"/>
      <c r="L1356" s="151"/>
      <c r="M1356" s="152"/>
      <c r="N1356" s="152"/>
      <c r="O1356" s="152"/>
      <c r="P1356" s="152"/>
      <c r="Q1356" s="152"/>
      <c r="R1356" s="152"/>
      <c r="S1356" s="152"/>
      <c r="T1356" s="152"/>
      <c r="U1356" s="152"/>
      <c r="V1356" s="152"/>
      <c r="W1356" s="152"/>
      <c r="X1356" s="152"/>
      <c r="Y1356" s="152"/>
      <c r="Z1356" s="152"/>
      <c r="AA1356" s="152"/>
      <c r="AB1356" s="152"/>
      <c r="AC1356" s="152"/>
    </row>
    <row r="1357" spans="1:29" ht="13.2">
      <c r="A1357" s="152"/>
      <c r="B1357" s="89"/>
      <c r="C1357" s="153" t="str">
        <f t="shared" ca="1" si="15"/>
        <v>Incompleto</v>
      </c>
      <c r="D1357" s="89"/>
      <c r="E1357" s="162"/>
      <c r="F1357" s="152"/>
      <c r="G1357" s="169"/>
      <c r="H1357" s="165"/>
      <c r="I1357" s="152"/>
      <c r="J1357" s="152"/>
      <c r="K1357" s="150"/>
      <c r="L1357" s="151"/>
      <c r="M1357" s="152"/>
      <c r="N1357" s="152"/>
      <c r="O1357" s="152"/>
      <c r="P1357" s="152"/>
      <c r="Q1357" s="152"/>
      <c r="R1357" s="152"/>
      <c r="S1357" s="152"/>
      <c r="T1357" s="152"/>
      <c r="U1357" s="152"/>
      <c r="V1357" s="152"/>
      <c r="W1357" s="152"/>
      <c r="X1357" s="152"/>
      <c r="Y1357" s="152"/>
      <c r="Z1357" s="152"/>
      <c r="AA1357" s="152"/>
      <c r="AB1357" s="152"/>
      <c r="AC1357" s="152"/>
    </row>
    <row r="1358" spans="1:29" ht="13.2">
      <c r="A1358" s="152"/>
      <c r="B1358" s="89"/>
      <c r="C1358" s="153" t="str">
        <f t="shared" ca="1" si="15"/>
        <v>Incompleto</v>
      </c>
      <c r="D1358" s="89"/>
      <c r="E1358" s="162"/>
      <c r="F1358" s="152"/>
      <c r="G1358" s="169"/>
      <c r="H1358" s="165"/>
      <c r="I1358" s="152"/>
      <c r="J1358" s="152"/>
      <c r="K1358" s="150"/>
      <c r="L1358" s="151"/>
      <c r="M1358" s="152"/>
      <c r="N1358" s="152"/>
      <c r="O1358" s="152"/>
      <c r="P1358" s="152"/>
      <c r="Q1358" s="152"/>
      <c r="R1358" s="152"/>
      <c r="S1358" s="152"/>
      <c r="T1358" s="152"/>
      <c r="U1358" s="152"/>
      <c r="V1358" s="152"/>
      <c r="W1358" s="152"/>
      <c r="X1358" s="152"/>
      <c r="Y1358" s="152"/>
      <c r="Z1358" s="152"/>
      <c r="AA1358" s="152"/>
      <c r="AB1358" s="152"/>
      <c r="AC1358" s="152"/>
    </row>
    <row r="1359" spans="1:29" ht="13.2">
      <c r="A1359" s="152"/>
      <c r="B1359" s="89"/>
      <c r="C1359" s="153" t="str">
        <f t="shared" ca="1" si="15"/>
        <v>Incompleto</v>
      </c>
      <c r="D1359" s="89"/>
      <c r="E1359" s="162"/>
      <c r="F1359" s="152"/>
      <c r="G1359" s="169"/>
      <c r="H1359" s="165"/>
      <c r="I1359" s="152"/>
      <c r="J1359" s="152"/>
      <c r="K1359" s="150"/>
      <c r="L1359" s="151"/>
      <c r="M1359" s="152"/>
      <c r="N1359" s="152"/>
      <c r="O1359" s="152"/>
      <c r="P1359" s="152"/>
      <c r="Q1359" s="152"/>
      <c r="R1359" s="152"/>
      <c r="S1359" s="152"/>
      <c r="T1359" s="152"/>
      <c r="U1359" s="152"/>
      <c r="V1359" s="152"/>
      <c r="W1359" s="152"/>
      <c r="X1359" s="152"/>
      <c r="Y1359" s="152"/>
      <c r="Z1359" s="152"/>
      <c r="AA1359" s="152"/>
      <c r="AB1359" s="152"/>
      <c r="AC1359" s="152"/>
    </row>
    <row r="1360" spans="1:29" ht="13.2">
      <c r="A1360" s="152"/>
      <c r="B1360" s="89"/>
      <c r="C1360" s="153" t="str">
        <f t="shared" ca="1" si="15"/>
        <v>Incompleto</v>
      </c>
      <c r="D1360" s="89"/>
      <c r="E1360" s="162"/>
      <c r="F1360" s="152"/>
      <c r="G1360" s="169"/>
      <c r="H1360" s="165"/>
      <c r="I1360" s="152"/>
      <c r="J1360" s="152"/>
      <c r="K1360" s="150"/>
      <c r="L1360" s="151"/>
      <c r="M1360" s="152"/>
      <c r="N1360" s="152"/>
      <c r="O1360" s="152"/>
      <c r="P1360" s="152"/>
      <c r="Q1360" s="152"/>
      <c r="R1360" s="152"/>
      <c r="S1360" s="152"/>
      <c r="T1360" s="152"/>
      <c r="U1360" s="152"/>
      <c r="V1360" s="152"/>
      <c r="W1360" s="152"/>
      <c r="X1360" s="152"/>
      <c r="Y1360" s="152"/>
      <c r="Z1360" s="152"/>
      <c r="AA1360" s="152"/>
      <c r="AB1360" s="152"/>
      <c r="AC1360" s="152"/>
    </row>
    <row r="1361" spans="1:29" ht="13.2">
      <c r="A1361" s="152"/>
      <c r="B1361" s="89"/>
      <c r="C1361" s="153" t="str">
        <f t="shared" ca="1" si="15"/>
        <v>Incompleto</v>
      </c>
      <c r="D1361" s="89"/>
      <c r="E1361" s="162"/>
      <c r="F1361" s="152"/>
      <c r="G1361" s="169"/>
      <c r="H1361" s="165"/>
      <c r="I1361" s="152"/>
      <c r="J1361" s="152"/>
      <c r="K1361" s="150"/>
      <c r="L1361" s="151"/>
      <c r="M1361" s="152"/>
      <c r="N1361" s="152"/>
      <c r="O1361" s="152"/>
      <c r="P1361" s="152"/>
      <c r="Q1361" s="152"/>
      <c r="R1361" s="152"/>
      <c r="S1361" s="152"/>
      <c r="T1361" s="152"/>
      <c r="U1361" s="152"/>
      <c r="V1361" s="152"/>
      <c r="W1361" s="152"/>
      <c r="X1361" s="152"/>
      <c r="Y1361" s="152"/>
      <c r="Z1361" s="152"/>
      <c r="AA1361" s="152"/>
      <c r="AB1361" s="152"/>
      <c r="AC1361" s="152"/>
    </row>
    <row r="1362" spans="1:29" ht="13.2">
      <c r="A1362" s="152"/>
      <c r="B1362" s="89"/>
      <c r="C1362" s="153" t="str">
        <f t="shared" ca="1" si="15"/>
        <v>Incompleto</v>
      </c>
      <c r="D1362" s="89"/>
      <c r="E1362" s="162"/>
      <c r="F1362" s="152"/>
      <c r="G1362" s="169"/>
      <c r="H1362" s="165"/>
      <c r="I1362" s="152"/>
      <c r="J1362" s="152"/>
      <c r="K1362" s="150"/>
      <c r="L1362" s="151"/>
      <c r="M1362" s="152"/>
      <c r="N1362" s="152"/>
      <c r="O1362" s="152"/>
      <c r="P1362" s="152"/>
      <c r="Q1362" s="152"/>
      <c r="R1362" s="152"/>
      <c r="S1362" s="152"/>
      <c r="T1362" s="152"/>
      <c r="U1362" s="152"/>
      <c r="V1362" s="152"/>
      <c r="W1362" s="152"/>
      <c r="X1362" s="152"/>
      <c r="Y1362" s="152"/>
      <c r="Z1362" s="152"/>
      <c r="AA1362" s="152"/>
      <c r="AB1362" s="152"/>
      <c r="AC1362" s="152"/>
    </row>
    <row r="1363" spans="1:29" ht="13.2">
      <c r="A1363" s="152"/>
      <c r="B1363" s="89"/>
      <c r="C1363" s="153" t="str">
        <f t="shared" ca="1" si="15"/>
        <v>Incompleto</v>
      </c>
      <c r="D1363" s="89"/>
      <c r="E1363" s="162"/>
      <c r="F1363" s="152"/>
      <c r="G1363" s="169"/>
      <c r="H1363" s="165"/>
      <c r="I1363" s="152"/>
      <c r="J1363" s="152"/>
      <c r="K1363" s="150"/>
      <c r="L1363" s="151"/>
      <c r="M1363" s="152"/>
      <c r="N1363" s="152"/>
      <c r="O1363" s="152"/>
      <c r="P1363" s="152"/>
      <c r="Q1363" s="152"/>
      <c r="R1363" s="152"/>
      <c r="S1363" s="152"/>
      <c r="T1363" s="152"/>
      <c r="U1363" s="152"/>
      <c r="V1363" s="152"/>
      <c r="W1363" s="152"/>
      <c r="X1363" s="152"/>
      <c r="Y1363" s="152"/>
      <c r="Z1363" s="152"/>
      <c r="AA1363" s="152"/>
      <c r="AB1363" s="152"/>
      <c r="AC1363" s="152"/>
    </row>
    <row r="1364" spans="1:29" ht="13.2">
      <c r="A1364" s="152"/>
      <c r="B1364" s="89"/>
      <c r="C1364" s="153" t="str">
        <f t="shared" ca="1" si="15"/>
        <v>Incompleto</v>
      </c>
      <c r="D1364" s="89"/>
      <c r="E1364" s="162"/>
      <c r="F1364" s="152"/>
      <c r="G1364" s="169"/>
      <c r="H1364" s="165"/>
      <c r="I1364" s="152"/>
      <c r="J1364" s="152"/>
      <c r="K1364" s="150"/>
      <c r="L1364" s="151"/>
      <c r="M1364" s="152"/>
      <c r="N1364" s="152"/>
      <c r="O1364" s="152"/>
      <c r="P1364" s="152"/>
      <c r="Q1364" s="152"/>
      <c r="R1364" s="152"/>
      <c r="S1364" s="152"/>
      <c r="T1364" s="152"/>
      <c r="U1364" s="152"/>
      <c r="V1364" s="152"/>
      <c r="W1364" s="152"/>
      <c r="X1364" s="152"/>
      <c r="Y1364" s="152"/>
      <c r="Z1364" s="152"/>
      <c r="AA1364" s="152"/>
      <c r="AB1364" s="152"/>
      <c r="AC1364" s="152"/>
    </row>
    <row r="1365" spans="1:29" ht="13.2">
      <c r="A1365" s="152"/>
      <c r="B1365" s="89"/>
      <c r="C1365" s="153" t="str">
        <f t="shared" ca="1" si="15"/>
        <v>Incompleto</v>
      </c>
      <c r="D1365" s="89"/>
      <c r="E1365" s="162"/>
      <c r="F1365" s="152"/>
      <c r="G1365" s="169"/>
      <c r="H1365" s="165"/>
      <c r="I1365" s="152"/>
      <c r="J1365" s="152"/>
      <c r="K1365" s="150"/>
      <c r="L1365" s="151"/>
      <c r="M1365" s="152"/>
      <c r="N1365" s="152"/>
      <c r="O1365" s="152"/>
      <c r="P1365" s="152"/>
      <c r="Q1365" s="152"/>
      <c r="R1365" s="152"/>
      <c r="S1365" s="152"/>
      <c r="T1365" s="152"/>
      <c r="U1365" s="152"/>
      <c r="V1365" s="152"/>
      <c r="W1365" s="152"/>
      <c r="X1365" s="152"/>
      <c r="Y1365" s="152"/>
      <c r="Z1365" s="152"/>
      <c r="AA1365" s="152"/>
      <c r="AB1365" s="152"/>
      <c r="AC1365" s="152"/>
    </row>
    <row r="1366" spans="1:29" ht="13.2">
      <c r="A1366" s="152"/>
      <c r="B1366" s="89"/>
      <c r="C1366" s="153" t="str">
        <f t="shared" ca="1" si="15"/>
        <v>Incompleto</v>
      </c>
      <c r="D1366" s="89"/>
      <c r="E1366" s="162"/>
      <c r="F1366" s="152"/>
      <c r="G1366" s="169"/>
      <c r="H1366" s="165"/>
      <c r="I1366" s="152"/>
      <c r="J1366" s="152"/>
      <c r="K1366" s="150"/>
      <c r="L1366" s="151"/>
      <c r="M1366" s="152"/>
      <c r="N1366" s="152"/>
      <c r="O1366" s="152"/>
      <c r="P1366" s="152"/>
      <c r="Q1366" s="152"/>
      <c r="R1366" s="152"/>
      <c r="S1366" s="152"/>
      <c r="T1366" s="152"/>
      <c r="U1366" s="152"/>
      <c r="V1366" s="152"/>
      <c r="W1366" s="152"/>
      <c r="X1366" s="152"/>
      <c r="Y1366" s="152"/>
      <c r="Z1366" s="152"/>
      <c r="AA1366" s="152"/>
      <c r="AB1366" s="152"/>
      <c r="AC1366" s="152"/>
    </row>
    <row r="1367" spans="1:29" ht="13.2">
      <c r="A1367" s="152"/>
      <c r="B1367" s="89"/>
      <c r="C1367" s="153" t="str">
        <f t="shared" ca="1" si="15"/>
        <v>Incompleto</v>
      </c>
      <c r="D1367" s="89"/>
      <c r="E1367" s="162"/>
      <c r="F1367" s="152"/>
      <c r="G1367" s="169"/>
      <c r="H1367" s="165"/>
      <c r="I1367" s="152"/>
      <c r="J1367" s="152"/>
      <c r="K1367" s="150"/>
      <c r="L1367" s="151"/>
      <c r="M1367" s="152"/>
      <c r="N1367" s="152"/>
      <c r="O1367" s="152"/>
      <c r="P1367" s="152"/>
      <c r="Q1367" s="152"/>
      <c r="R1367" s="152"/>
      <c r="S1367" s="152"/>
      <c r="T1367" s="152"/>
      <c r="U1367" s="152"/>
      <c r="V1367" s="152"/>
      <c r="W1367" s="152"/>
      <c r="X1367" s="152"/>
      <c r="Y1367" s="152"/>
      <c r="Z1367" s="152"/>
      <c r="AA1367" s="152"/>
      <c r="AB1367" s="152"/>
      <c r="AC1367" s="152"/>
    </row>
    <row r="1368" spans="1:29" ht="13.2">
      <c r="A1368" s="152"/>
      <c r="B1368" s="89"/>
      <c r="C1368" s="153" t="str">
        <f t="shared" ca="1" si="15"/>
        <v>Incompleto</v>
      </c>
      <c r="D1368" s="89"/>
      <c r="E1368" s="162"/>
      <c r="F1368" s="152"/>
      <c r="G1368" s="169"/>
      <c r="H1368" s="165"/>
      <c r="I1368" s="152"/>
      <c r="J1368" s="152"/>
      <c r="K1368" s="150"/>
      <c r="L1368" s="151"/>
      <c r="M1368" s="152"/>
      <c r="N1368" s="152"/>
      <c r="O1368" s="152"/>
      <c r="P1368" s="152"/>
      <c r="Q1368" s="152"/>
      <c r="R1368" s="152"/>
      <c r="S1368" s="152"/>
      <c r="T1368" s="152"/>
      <c r="U1368" s="152"/>
      <c r="V1368" s="152"/>
      <c r="W1368" s="152"/>
      <c r="X1368" s="152"/>
      <c r="Y1368" s="152"/>
      <c r="Z1368" s="152"/>
      <c r="AA1368" s="152"/>
      <c r="AB1368" s="152"/>
      <c r="AC1368" s="152"/>
    </row>
    <row r="1369" spans="1:29" ht="13.2">
      <c r="A1369" s="152"/>
      <c r="B1369" s="89"/>
      <c r="C1369" s="153" t="str">
        <f t="shared" ca="1" si="15"/>
        <v>Incompleto</v>
      </c>
      <c r="D1369" s="89"/>
      <c r="E1369" s="162"/>
      <c r="F1369" s="152"/>
      <c r="G1369" s="169"/>
      <c r="H1369" s="165"/>
      <c r="I1369" s="152"/>
      <c r="J1369" s="152"/>
      <c r="K1369" s="150"/>
      <c r="L1369" s="151"/>
      <c r="M1369" s="152"/>
      <c r="N1369" s="152"/>
      <c r="O1369" s="152"/>
      <c r="P1369" s="152"/>
      <c r="Q1369" s="152"/>
      <c r="R1369" s="152"/>
      <c r="S1369" s="152"/>
      <c r="T1369" s="152"/>
      <c r="U1369" s="152"/>
      <c r="V1369" s="152"/>
      <c r="W1369" s="152"/>
      <c r="X1369" s="152"/>
      <c r="Y1369" s="152"/>
      <c r="Z1369" s="152"/>
      <c r="AA1369" s="152"/>
      <c r="AB1369" s="152"/>
      <c r="AC1369" s="152"/>
    </row>
    <row r="1370" spans="1:29" ht="13.2">
      <c r="A1370" s="152"/>
      <c r="B1370" s="89"/>
      <c r="C1370" s="153" t="str">
        <f t="shared" ca="1" si="15"/>
        <v>Incompleto</v>
      </c>
      <c r="D1370" s="89"/>
      <c r="E1370" s="162"/>
      <c r="F1370" s="152"/>
      <c r="G1370" s="169"/>
      <c r="H1370" s="165"/>
      <c r="I1370" s="152"/>
      <c r="J1370" s="152"/>
      <c r="K1370" s="150"/>
      <c r="L1370" s="151"/>
      <c r="M1370" s="152"/>
      <c r="N1370" s="152"/>
      <c r="O1370" s="152"/>
      <c r="P1370" s="152"/>
      <c r="Q1370" s="152"/>
      <c r="R1370" s="152"/>
      <c r="S1370" s="152"/>
      <c r="T1370" s="152"/>
      <c r="U1370" s="152"/>
      <c r="V1370" s="152"/>
      <c r="W1370" s="152"/>
      <c r="X1370" s="152"/>
      <c r="Y1370" s="152"/>
      <c r="Z1370" s="152"/>
      <c r="AA1370" s="152"/>
      <c r="AB1370" s="152"/>
      <c r="AC1370" s="152"/>
    </row>
    <row r="1371" spans="1:29" ht="13.2">
      <c r="A1371" s="152"/>
      <c r="B1371" s="89"/>
      <c r="C1371" s="153" t="str">
        <f t="shared" ca="1" si="15"/>
        <v>Incompleto</v>
      </c>
      <c r="D1371" s="89"/>
      <c r="E1371" s="162"/>
      <c r="F1371" s="152"/>
      <c r="G1371" s="169"/>
      <c r="H1371" s="165"/>
      <c r="I1371" s="152"/>
      <c r="J1371" s="152"/>
      <c r="K1371" s="150"/>
      <c r="L1371" s="151"/>
      <c r="M1371" s="152"/>
      <c r="N1371" s="152"/>
      <c r="O1371" s="152"/>
      <c r="P1371" s="152"/>
      <c r="Q1371" s="152"/>
      <c r="R1371" s="152"/>
      <c r="S1371" s="152"/>
      <c r="T1371" s="152"/>
      <c r="U1371" s="152"/>
      <c r="V1371" s="152"/>
      <c r="W1371" s="152"/>
      <c r="X1371" s="152"/>
      <c r="Y1371" s="152"/>
      <c r="Z1371" s="152"/>
      <c r="AA1371" s="152"/>
      <c r="AB1371" s="152"/>
      <c r="AC1371" s="152"/>
    </row>
    <row r="1372" spans="1:29" ht="13.2">
      <c r="A1372" s="152"/>
      <c r="B1372" s="89"/>
      <c r="C1372" s="153" t="str">
        <f t="shared" ca="1" si="15"/>
        <v>Incompleto</v>
      </c>
      <c r="D1372" s="89"/>
      <c r="E1372" s="162"/>
      <c r="F1372" s="152"/>
      <c r="G1372" s="169"/>
      <c r="H1372" s="165"/>
      <c r="I1372" s="152"/>
      <c r="J1372" s="152"/>
      <c r="K1372" s="150"/>
      <c r="L1372" s="151"/>
      <c r="M1372" s="152"/>
      <c r="N1372" s="152"/>
      <c r="O1372" s="152"/>
      <c r="P1372" s="152"/>
      <c r="Q1372" s="152"/>
      <c r="R1372" s="152"/>
      <c r="S1372" s="152"/>
      <c r="T1372" s="152"/>
      <c r="U1372" s="152"/>
      <c r="V1372" s="152"/>
      <c r="W1372" s="152"/>
      <c r="X1372" s="152"/>
      <c r="Y1372" s="152"/>
      <c r="Z1372" s="152"/>
      <c r="AA1372" s="152"/>
      <c r="AB1372" s="152"/>
      <c r="AC1372" s="152"/>
    </row>
    <row r="1373" spans="1:29" ht="13.2">
      <c r="A1373" s="152"/>
      <c r="B1373" s="89"/>
      <c r="C1373" s="153" t="str">
        <f t="shared" ca="1" si="15"/>
        <v>Incompleto</v>
      </c>
      <c r="D1373" s="89"/>
      <c r="E1373" s="162"/>
      <c r="F1373" s="152"/>
      <c r="G1373" s="169"/>
      <c r="H1373" s="165"/>
      <c r="I1373" s="152"/>
      <c r="J1373" s="152"/>
      <c r="K1373" s="150"/>
      <c r="L1373" s="151"/>
      <c r="M1373" s="152"/>
      <c r="N1373" s="152"/>
      <c r="O1373" s="152"/>
      <c r="P1373" s="152"/>
      <c r="Q1373" s="152"/>
      <c r="R1373" s="152"/>
      <c r="S1373" s="152"/>
      <c r="T1373" s="152"/>
      <c r="U1373" s="152"/>
      <c r="V1373" s="152"/>
      <c r="W1373" s="152"/>
      <c r="X1373" s="152"/>
      <c r="Y1373" s="152"/>
      <c r="Z1373" s="152"/>
      <c r="AA1373" s="152"/>
      <c r="AB1373" s="152"/>
      <c r="AC1373" s="152"/>
    </row>
    <row r="1374" spans="1:29" ht="13.2">
      <c r="A1374" s="152"/>
      <c r="B1374" s="89"/>
      <c r="C1374" s="153" t="str">
        <f t="shared" ca="1" si="15"/>
        <v>Incompleto</v>
      </c>
      <c r="D1374" s="89"/>
      <c r="E1374" s="162"/>
      <c r="F1374" s="152"/>
      <c r="G1374" s="169"/>
      <c r="H1374" s="165"/>
      <c r="I1374" s="152"/>
      <c r="J1374" s="152"/>
      <c r="K1374" s="150"/>
      <c r="L1374" s="151"/>
      <c r="M1374" s="152"/>
      <c r="N1374" s="152"/>
      <c r="O1374" s="152"/>
      <c r="P1374" s="152"/>
      <c r="Q1374" s="152"/>
      <c r="R1374" s="152"/>
      <c r="S1374" s="152"/>
      <c r="T1374" s="152"/>
      <c r="U1374" s="152"/>
      <c r="V1374" s="152"/>
      <c r="W1374" s="152"/>
      <c r="X1374" s="152"/>
      <c r="Y1374" s="152"/>
      <c r="Z1374" s="152"/>
      <c r="AA1374" s="152"/>
      <c r="AB1374" s="152"/>
      <c r="AC1374" s="152"/>
    </row>
    <row r="1375" spans="1:29" ht="13.2">
      <c r="A1375" s="152"/>
      <c r="B1375" s="89"/>
      <c r="C1375" s="153" t="str">
        <f t="shared" ca="1" si="15"/>
        <v>Incompleto</v>
      </c>
      <c r="D1375" s="89"/>
      <c r="E1375" s="162"/>
      <c r="F1375" s="152"/>
      <c r="G1375" s="169"/>
      <c r="H1375" s="165"/>
      <c r="I1375" s="152"/>
      <c r="J1375" s="152"/>
      <c r="K1375" s="150"/>
      <c r="L1375" s="151"/>
      <c r="M1375" s="152"/>
      <c r="N1375" s="152"/>
      <c r="O1375" s="152"/>
      <c r="P1375" s="152"/>
      <c r="Q1375" s="152"/>
      <c r="R1375" s="152"/>
      <c r="S1375" s="152"/>
      <c r="T1375" s="152"/>
      <c r="U1375" s="152"/>
      <c r="V1375" s="152"/>
      <c r="W1375" s="152"/>
      <c r="X1375" s="152"/>
      <c r="Y1375" s="152"/>
      <c r="Z1375" s="152"/>
      <c r="AA1375" s="152"/>
      <c r="AB1375" s="152"/>
      <c r="AC1375" s="152"/>
    </row>
    <row r="1376" spans="1:29" ht="13.2">
      <c r="A1376" s="152"/>
      <c r="B1376" s="89"/>
      <c r="C1376" s="153" t="str">
        <f t="shared" ca="1" si="15"/>
        <v>Incompleto</v>
      </c>
      <c r="D1376" s="89"/>
      <c r="E1376" s="162"/>
      <c r="F1376" s="152"/>
      <c r="G1376" s="169"/>
      <c r="H1376" s="165"/>
      <c r="I1376" s="152"/>
      <c r="J1376" s="152"/>
      <c r="K1376" s="150"/>
      <c r="L1376" s="151"/>
      <c r="M1376" s="152"/>
      <c r="N1376" s="152"/>
      <c r="O1376" s="152"/>
      <c r="P1376" s="152"/>
      <c r="Q1376" s="152"/>
      <c r="R1376" s="152"/>
      <c r="S1376" s="152"/>
      <c r="T1376" s="152"/>
      <c r="U1376" s="152"/>
      <c r="V1376" s="152"/>
      <c r="W1376" s="152"/>
      <c r="X1376" s="152"/>
      <c r="Y1376" s="152"/>
      <c r="Z1376" s="152"/>
      <c r="AA1376" s="152"/>
      <c r="AB1376" s="152"/>
      <c r="AC1376" s="152"/>
    </row>
    <row r="1377" spans="1:29" ht="13.2">
      <c r="A1377" s="152"/>
      <c r="B1377" s="89"/>
      <c r="C1377" s="153" t="str">
        <f t="shared" ca="1" si="15"/>
        <v>Incompleto</v>
      </c>
      <c r="D1377" s="89"/>
      <c r="E1377" s="162"/>
      <c r="F1377" s="152"/>
      <c r="G1377" s="169"/>
      <c r="H1377" s="165"/>
      <c r="I1377" s="152"/>
      <c r="J1377" s="152"/>
      <c r="K1377" s="150"/>
      <c r="L1377" s="151"/>
      <c r="M1377" s="152"/>
      <c r="N1377" s="152"/>
      <c r="O1377" s="152"/>
      <c r="P1377" s="152"/>
      <c r="Q1377" s="152"/>
      <c r="R1377" s="152"/>
      <c r="S1377" s="152"/>
      <c r="T1377" s="152"/>
      <c r="U1377" s="152"/>
      <c r="V1377" s="152"/>
      <c r="W1377" s="152"/>
      <c r="X1377" s="152"/>
      <c r="Y1377" s="152"/>
      <c r="Z1377" s="152"/>
      <c r="AA1377" s="152"/>
      <c r="AB1377" s="152"/>
      <c r="AC1377" s="152"/>
    </row>
    <row r="1378" spans="1:29" ht="13.2">
      <c r="A1378" s="152"/>
      <c r="B1378" s="89"/>
      <c r="C1378" s="153" t="str">
        <f t="shared" ca="1" si="15"/>
        <v>Incompleto</v>
      </c>
      <c r="D1378" s="89"/>
      <c r="E1378" s="162"/>
      <c r="F1378" s="152"/>
      <c r="G1378" s="169"/>
      <c r="H1378" s="165"/>
      <c r="I1378" s="152"/>
      <c r="J1378" s="152"/>
      <c r="K1378" s="150"/>
      <c r="L1378" s="151"/>
      <c r="M1378" s="152"/>
      <c r="N1378" s="152"/>
      <c r="O1378" s="152"/>
      <c r="P1378" s="152"/>
      <c r="Q1378" s="152"/>
      <c r="R1378" s="152"/>
      <c r="S1378" s="152"/>
      <c r="T1378" s="152"/>
      <c r="U1378" s="152"/>
      <c r="V1378" s="152"/>
      <c r="W1378" s="152"/>
      <c r="X1378" s="152"/>
      <c r="Y1378" s="152"/>
      <c r="Z1378" s="152"/>
      <c r="AA1378" s="152"/>
      <c r="AB1378" s="152"/>
      <c r="AC1378" s="152"/>
    </row>
    <row r="1379" spans="1:29" ht="13.2">
      <c r="A1379" s="152"/>
      <c r="B1379" s="89"/>
      <c r="C1379" s="153" t="str">
        <f t="shared" ca="1" si="15"/>
        <v>Incompleto</v>
      </c>
      <c r="D1379" s="89"/>
      <c r="E1379" s="162"/>
      <c r="F1379" s="152"/>
      <c r="G1379" s="169"/>
      <c r="H1379" s="165"/>
      <c r="I1379" s="152"/>
      <c r="J1379" s="152"/>
      <c r="K1379" s="150"/>
      <c r="L1379" s="151"/>
      <c r="M1379" s="152"/>
      <c r="N1379" s="152"/>
      <c r="O1379" s="152"/>
      <c r="P1379" s="152"/>
      <c r="Q1379" s="152"/>
      <c r="R1379" s="152"/>
      <c r="S1379" s="152"/>
      <c r="T1379" s="152"/>
      <c r="U1379" s="152"/>
      <c r="V1379" s="152"/>
      <c r="W1379" s="152"/>
      <c r="X1379" s="152"/>
      <c r="Y1379" s="152"/>
      <c r="Z1379" s="152"/>
      <c r="AA1379" s="152"/>
      <c r="AB1379" s="152"/>
      <c r="AC1379" s="152"/>
    </row>
    <row r="1380" spans="1:29" ht="13.2">
      <c r="A1380" s="152"/>
      <c r="B1380" s="89"/>
      <c r="C1380" s="153" t="str">
        <f t="shared" ca="1" si="15"/>
        <v>Incompleto</v>
      </c>
      <c r="D1380" s="89"/>
      <c r="E1380" s="162"/>
      <c r="F1380" s="152"/>
      <c r="G1380" s="169"/>
      <c r="H1380" s="165"/>
      <c r="I1380" s="152"/>
      <c r="J1380" s="152"/>
      <c r="K1380" s="150"/>
      <c r="L1380" s="151"/>
      <c r="M1380" s="152"/>
      <c r="N1380" s="152"/>
      <c r="O1380" s="152"/>
      <c r="P1380" s="152"/>
      <c r="Q1380" s="152"/>
      <c r="R1380" s="152"/>
      <c r="S1380" s="152"/>
      <c r="T1380" s="152"/>
      <c r="U1380" s="152"/>
      <c r="V1380" s="152"/>
      <c r="W1380" s="152"/>
      <c r="X1380" s="152"/>
      <c r="Y1380" s="152"/>
      <c r="Z1380" s="152"/>
      <c r="AA1380" s="152"/>
      <c r="AB1380" s="152"/>
      <c r="AC1380" s="152"/>
    </row>
    <row r="1381" spans="1:29" ht="13.2">
      <c r="A1381" s="152"/>
      <c r="B1381" s="89"/>
      <c r="C1381" s="153" t="str">
        <f t="shared" ca="1" si="15"/>
        <v>Incompleto</v>
      </c>
      <c r="D1381" s="89"/>
      <c r="E1381" s="162"/>
      <c r="F1381" s="152"/>
      <c r="G1381" s="169"/>
      <c r="H1381" s="165"/>
      <c r="I1381" s="152"/>
      <c r="J1381" s="152"/>
      <c r="K1381" s="150"/>
      <c r="L1381" s="151"/>
      <c r="M1381" s="152"/>
      <c r="N1381" s="152"/>
      <c r="O1381" s="152"/>
      <c r="P1381" s="152"/>
      <c r="Q1381" s="152"/>
      <c r="R1381" s="152"/>
      <c r="S1381" s="152"/>
      <c r="T1381" s="152"/>
      <c r="U1381" s="152"/>
      <c r="V1381" s="152"/>
      <c r="W1381" s="152"/>
      <c r="X1381" s="152"/>
      <c r="Y1381" s="152"/>
      <c r="Z1381" s="152"/>
      <c r="AA1381" s="152"/>
      <c r="AB1381" s="152"/>
      <c r="AC1381" s="152"/>
    </row>
    <row r="1382" spans="1:29" ht="13.2">
      <c r="A1382" s="152"/>
      <c r="B1382" s="89"/>
      <c r="C1382" s="153" t="str">
        <f t="shared" ca="1" si="15"/>
        <v>Incompleto</v>
      </c>
      <c r="D1382" s="89"/>
      <c r="E1382" s="162"/>
      <c r="F1382" s="152"/>
      <c r="G1382" s="169"/>
      <c r="H1382" s="165"/>
      <c r="I1382" s="152"/>
      <c r="J1382" s="152"/>
      <c r="K1382" s="150"/>
      <c r="L1382" s="151"/>
      <c r="M1382" s="152"/>
      <c r="N1382" s="152"/>
      <c r="O1382" s="152"/>
      <c r="P1382" s="152"/>
      <c r="Q1382" s="152"/>
      <c r="R1382" s="152"/>
      <c r="S1382" s="152"/>
      <c r="T1382" s="152"/>
      <c r="U1382" s="152"/>
      <c r="V1382" s="152"/>
      <c r="W1382" s="152"/>
      <c r="X1382" s="152"/>
      <c r="Y1382" s="152"/>
      <c r="Z1382" s="152"/>
      <c r="AA1382" s="152"/>
      <c r="AB1382" s="152"/>
      <c r="AC1382" s="152"/>
    </row>
    <row r="1383" spans="1:29" ht="13.2">
      <c r="A1383" s="152"/>
      <c r="B1383" s="89"/>
      <c r="C1383" s="153" t="str">
        <f t="shared" ca="1" si="15"/>
        <v>Incompleto</v>
      </c>
      <c r="D1383" s="89"/>
      <c r="E1383" s="162"/>
      <c r="F1383" s="152"/>
      <c r="G1383" s="169"/>
      <c r="H1383" s="165"/>
      <c r="I1383" s="152"/>
      <c r="J1383" s="152"/>
      <c r="K1383" s="150"/>
      <c r="L1383" s="151"/>
      <c r="M1383" s="152"/>
      <c r="N1383" s="152"/>
      <c r="O1383" s="152"/>
      <c r="P1383" s="152"/>
      <c r="Q1383" s="152"/>
      <c r="R1383" s="152"/>
      <c r="S1383" s="152"/>
      <c r="T1383" s="152"/>
      <c r="U1383" s="152"/>
      <c r="V1383" s="152"/>
      <c r="W1383" s="152"/>
      <c r="X1383" s="152"/>
      <c r="Y1383" s="152"/>
      <c r="Z1383" s="152"/>
      <c r="AA1383" s="152"/>
      <c r="AB1383" s="152"/>
      <c r="AC1383" s="152"/>
    </row>
    <row r="1384" spans="1:29" ht="13.2">
      <c r="A1384" s="152"/>
      <c r="B1384" s="89"/>
      <c r="C1384" s="153" t="str">
        <f t="shared" ca="1" si="15"/>
        <v>Incompleto</v>
      </c>
      <c r="D1384" s="89"/>
      <c r="E1384" s="162"/>
      <c r="F1384" s="152"/>
      <c r="G1384" s="169"/>
      <c r="H1384" s="165"/>
      <c r="I1384" s="152"/>
      <c r="J1384" s="152"/>
      <c r="K1384" s="150"/>
      <c r="L1384" s="151"/>
      <c r="M1384" s="152"/>
      <c r="N1384" s="152"/>
      <c r="O1384" s="152"/>
      <c r="P1384" s="152"/>
      <c r="Q1384" s="152"/>
      <c r="R1384" s="152"/>
      <c r="S1384" s="152"/>
      <c r="T1384" s="152"/>
      <c r="U1384" s="152"/>
      <c r="V1384" s="152"/>
      <c r="W1384" s="152"/>
      <c r="X1384" s="152"/>
      <c r="Y1384" s="152"/>
      <c r="Z1384" s="152"/>
      <c r="AA1384" s="152"/>
      <c r="AB1384" s="152"/>
      <c r="AC1384" s="152"/>
    </row>
    <row r="1385" spans="1:29" ht="13.2">
      <c r="A1385" s="152"/>
      <c r="B1385" s="89"/>
      <c r="C1385" s="153" t="str">
        <f t="shared" ca="1" si="15"/>
        <v>Incompleto</v>
      </c>
      <c r="D1385" s="89"/>
      <c r="E1385" s="162"/>
      <c r="F1385" s="152"/>
      <c r="G1385" s="169"/>
      <c r="H1385" s="165"/>
      <c r="I1385" s="152"/>
      <c r="J1385" s="152"/>
      <c r="K1385" s="150"/>
      <c r="L1385" s="151"/>
      <c r="M1385" s="152"/>
      <c r="N1385" s="152"/>
      <c r="O1385" s="152"/>
      <c r="P1385" s="152"/>
      <c r="Q1385" s="152"/>
      <c r="R1385" s="152"/>
      <c r="S1385" s="152"/>
      <c r="T1385" s="152"/>
      <c r="U1385" s="152"/>
      <c r="V1385" s="152"/>
      <c r="W1385" s="152"/>
      <c r="X1385" s="152"/>
      <c r="Y1385" s="152"/>
      <c r="Z1385" s="152"/>
      <c r="AA1385" s="152"/>
      <c r="AB1385" s="152"/>
      <c r="AC1385" s="152"/>
    </row>
    <row r="1386" spans="1:29" ht="13.2">
      <c r="A1386" s="152"/>
      <c r="B1386" s="89"/>
      <c r="C1386" s="153" t="str">
        <f t="shared" ca="1" si="15"/>
        <v>Incompleto</v>
      </c>
      <c r="D1386" s="89"/>
      <c r="E1386" s="162"/>
      <c r="F1386" s="152"/>
      <c r="G1386" s="169"/>
      <c r="H1386" s="165"/>
      <c r="I1386" s="152"/>
      <c r="J1386" s="152"/>
      <c r="K1386" s="150"/>
      <c r="L1386" s="151"/>
      <c r="M1386" s="152"/>
      <c r="N1386" s="152"/>
      <c r="O1386" s="152"/>
      <c r="P1386" s="152"/>
      <c r="Q1386" s="152"/>
      <c r="R1386" s="152"/>
      <c r="S1386" s="152"/>
      <c r="T1386" s="152"/>
      <c r="U1386" s="152"/>
      <c r="V1386" s="152"/>
      <c r="W1386" s="152"/>
      <c r="X1386" s="152"/>
      <c r="Y1386" s="152"/>
      <c r="Z1386" s="152"/>
      <c r="AA1386" s="152"/>
      <c r="AB1386" s="152"/>
      <c r="AC1386" s="152"/>
    </row>
    <row r="1387" spans="1:29" ht="13.2">
      <c r="A1387" s="152"/>
      <c r="B1387" s="89"/>
      <c r="C1387" s="153" t="str">
        <f t="shared" ca="1" si="15"/>
        <v>Incompleto</v>
      </c>
      <c r="D1387" s="89"/>
      <c r="E1387" s="162"/>
      <c r="F1387" s="152"/>
      <c r="G1387" s="169"/>
      <c r="H1387" s="165"/>
      <c r="I1387" s="152"/>
      <c r="J1387" s="152"/>
      <c r="K1387" s="150"/>
      <c r="L1387" s="151"/>
      <c r="M1387" s="152"/>
      <c r="N1387" s="152"/>
      <c r="O1387" s="152"/>
      <c r="P1387" s="152"/>
      <c r="Q1387" s="152"/>
      <c r="R1387" s="152"/>
      <c r="S1387" s="152"/>
      <c r="T1387" s="152"/>
      <c r="U1387" s="152"/>
      <c r="V1387" s="152"/>
      <c r="W1387" s="152"/>
      <c r="X1387" s="152"/>
      <c r="Y1387" s="152"/>
      <c r="Z1387" s="152"/>
      <c r="AA1387" s="152"/>
      <c r="AB1387" s="152"/>
      <c r="AC1387" s="152"/>
    </row>
    <row r="1388" spans="1:29" ht="13.2">
      <c r="A1388" s="152"/>
      <c r="B1388" s="89"/>
      <c r="C1388" s="153" t="str">
        <f t="shared" ca="1" si="15"/>
        <v>Incompleto</v>
      </c>
      <c r="D1388" s="89"/>
      <c r="E1388" s="162"/>
      <c r="F1388" s="152"/>
      <c r="G1388" s="169"/>
      <c r="H1388" s="165"/>
      <c r="I1388" s="152"/>
      <c r="J1388" s="152"/>
      <c r="K1388" s="150"/>
      <c r="L1388" s="151"/>
      <c r="M1388" s="152"/>
      <c r="N1388" s="152"/>
      <c r="O1388" s="152"/>
      <c r="P1388" s="152"/>
      <c r="Q1388" s="152"/>
      <c r="R1388" s="152"/>
      <c r="S1388" s="152"/>
      <c r="T1388" s="152"/>
      <c r="U1388" s="152"/>
      <c r="V1388" s="152"/>
      <c r="W1388" s="152"/>
      <c r="X1388" s="152"/>
      <c r="Y1388" s="152"/>
      <c r="Z1388" s="152"/>
      <c r="AA1388" s="152"/>
      <c r="AB1388" s="152"/>
      <c r="AC1388" s="152"/>
    </row>
    <row r="1389" spans="1:29" ht="13.2">
      <c r="A1389" s="152"/>
      <c r="B1389" s="89"/>
      <c r="C1389" s="153" t="str">
        <f t="shared" ca="1" si="15"/>
        <v>Incompleto</v>
      </c>
      <c r="D1389" s="89"/>
      <c r="E1389" s="162"/>
      <c r="F1389" s="152"/>
      <c r="G1389" s="169"/>
      <c r="H1389" s="165"/>
      <c r="I1389" s="152"/>
      <c r="J1389" s="152"/>
      <c r="K1389" s="150"/>
      <c r="L1389" s="151"/>
      <c r="M1389" s="152"/>
      <c r="N1389" s="152"/>
      <c r="O1389" s="152"/>
      <c r="P1389" s="152"/>
      <c r="Q1389" s="152"/>
      <c r="R1389" s="152"/>
      <c r="S1389" s="152"/>
      <c r="T1389" s="152"/>
      <c r="U1389" s="152"/>
      <c r="V1389" s="152"/>
      <c r="W1389" s="152"/>
      <c r="X1389" s="152"/>
      <c r="Y1389" s="152"/>
      <c r="Z1389" s="152"/>
      <c r="AA1389" s="152"/>
      <c r="AB1389" s="152"/>
      <c r="AC1389" s="152"/>
    </row>
    <row r="1390" spans="1:29" ht="13.2">
      <c r="A1390" s="152"/>
      <c r="B1390" s="89"/>
      <c r="C1390" s="153" t="str">
        <f t="shared" ca="1" si="15"/>
        <v>Incompleto</v>
      </c>
      <c r="D1390" s="89"/>
      <c r="E1390" s="162"/>
      <c r="F1390" s="152"/>
      <c r="G1390" s="169"/>
      <c r="H1390" s="165"/>
      <c r="I1390" s="152"/>
      <c r="J1390" s="152"/>
      <c r="K1390" s="150"/>
      <c r="L1390" s="151"/>
      <c r="M1390" s="152"/>
      <c r="N1390" s="152"/>
      <c r="O1390" s="152"/>
      <c r="P1390" s="152"/>
      <c r="Q1390" s="152"/>
      <c r="R1390" s="152"/>
      <c r="S1390" s="152"/>
      <c r="T1390" s="152"/>
      <c r="U1390" s="152"/>
      <c r="V1390" s="152"/>
      <c r="W1390" s="152"/>
      <c r="X1390" s="152"/>
      <c r="Y1390" s="152"/>
      <c r="Z1390" s="152"/>
      <c r="AA1390" s="152"/>
      <c r="AB1390" s="152"/>
      <c r="AC1390" s="152"/>
    </row>
    <row r="1391" spans="1:29" ht="13.2">
      <c r="A1391" s="152"/>
      <c r="B1391" s="89"/>
      <c r="C1391" s="153" t="str">
        <f t="shared" ca="1" si="15"/>
        <v>Incompleto</v>
      </c>
      <c r="D1391" s="89"/>
      <c r="E1391" s="162"/>
      <c r="F1391" s="152"/>
      <c r="G1391" s="169"/>
      <c r="H1391" s="165"/>
      <c r="I1391" s="152"/>
      <c r="J1391" s="152"/>
      <c r="K1391" s="150"/>
      <c r="L1391" s="151"/>
      <c r="M1391" s="152"/>
      <c r="N1391" s="152"/>
      <c r="O1391" s="152"/>
      <c r="P1391" s="152"/>
      <c r="Q1391" s="152"/>
      <c r="R1391" s="152"/>
      <c r="S1391" s="152"/>
      <c r="T1391" s="152"/>
      <c r="U1391" s="152"/>
      <c r="V1391" s="152"/>
      <c r="W1391" s="152"/>
      <c r="X1391" s="152"/>
      <c r="Y1391" s="152"/>
      <c r="Z1391" s="152"/>
      <c r="AA1391" s="152"/>
      <c r="AB1391" s="152"/>
      <c r="AC1391" s="152"/>
    </row>
    <row r="1392" spans="1:29" ht="13.2">
      <c r="A1392" s="152"/>
      <c r="B1392" s="89"/>
      <c r="C1392" s="153" t="str">
        <f t="shared" ca="1" si="15"/>
        <v>Incompleto</v>
      </c>
      <c r="D1392" s="89"/>
      <c r="E1392" s="162"/>
      <c r="F1392" s="152"/>
      <c r="G1392" s="169"/>
      <c r="H1392" s="165"/>
      <c r="I1392" s="152"/>
      <c r="J1392" s="152"/>
      <c r="K1392" s="150"/>
      <c r="L1392" s="151"/>
      <c r="M1392" s="152"/>
      <c r="N1392" s="152"/>
      <c r="O1392" s="152"/>
      <c r="P1392" s="152"/>
      <c r="Q1392" s="152"/>
      <c r="R1392" s="152"/>
      <c r="S1392" s="152"/>
      <c r="T1392" s="152"/>
      <c r="U1392" s="152"/>
      <c r="V1392" s="152"/>
      <c r="W1392" s="152"/>
      <c r="X1392" s="152"/>
      <c r="Y1392" s="152"/>
      <c r="Z1392" s="152"/>
      <c r="AA1392" s="152"/>
      <c r="AB1392" s="152"/>
      <c r="AC1392" s="152"/>
    </row>
    <row r="1393" spans="1:29" ht="13.2">
      <c r="A1393" s="152"/>
      <c r="B1393" s="89"/>
      <c r="C1393" s="153" t="str">
        <f t="shared" ca="1" si="15"/>
        <v>Incompleto</v>
      </c>
      <c r="D1393" s="89"/>
      <c r="E1393" s="162"/>
      <c r="F1393" s="152"/>
      <c r="G1393" s="169"/>
      <c r="H1393" s="165"/>
      <c r="I1393" s="152"/>
      <c r="J1393" s="152"/>
      <c r="K1393" s="150"/>
      <c r="L1393" s="151"/>
      <c r="M1393" s="152"/>
      <c r="N1393" s="152"/>
      <c r="O1393" s="152"/>
      <c r="P1393" s="152"/>
      <c r="Q1393" s="152"/>
      <c r="R1393" s="152"/>
      <c r="S1393" s="152"/>
      <c r="T1393" s="152"/>
      <c r="U1393" s="152"/>
      <c r="V1393" s="152"/>
      <c r="W1393" s="152"/>
      <c r="X1393" s="152"/>
      <c r="Y1393" s="152"/>
      <c r="Z1393" s="152"/>
      <c r="AA1393" s="152"/>
      <c r="AB1393" s="152"/>
      <c r="AC1393" s="152"/>
    </row>
    <row r="1394" spans="1:29" ht="13.2">
      <c r="A1394" s="152"/>
      <c r="B1394" s="89"/>
      <c r="C1394" s="153" t="str">
        <f t="shared" ca="1" si="15"/>
        <v>Incompleto</v>
      </c>
      <c r="D1394" s="89"/>
      <c r="E1394" s="162"/>
      <c r="F1394" s="152"/>
      <c r="G1394" s="169"/>
      <c r="H1394" s="165"/>
      <c r="I1394" s="152"/>
      <c r="J1394" s="152"/>
      <c r="K1394" s="150"/>
      <c r="L1394" s="151"/>
      <c r="M1394" s="152"/>
      <c r="N1394" s="152"/>
      <c r="O1394" s="152"/>
      <c r="P1394" s="152"/>
      <c r="Q1394" s="152"/>
      <c r="R1394" s="152"/>
      <c r="S1394" s="152"/>
      <c r="T1394" s="152"/>
      <c r="U1394" s="152"/>
      <c r="V1394" s="152"/>
      <c r="W1394" s="152"/>
      <c r="X1394" s="152"/>
      <c r="Y1394" s="152"/>
      <c r="Z1394" s="152"/>
      <c r="AA1394" s="152"/>
      <c r="AB1394" s="152"/>
      <c r="AC1394" s="152"/>
    </row>
    <row r="1395" spans="1:29" ht="13.2">
      <c r="A1395" s="152"/>
      <c r="B1395" s="89"/>
      <c r="C1395" s="153" t="str">
        <f t="shared" ca="1" si="15"/>
        <v>Incompleto</v>
      </c>
      <c r="D1395" s="89"/>
      <c r="E1395" s="162"/>
      <c r="F1395" s="152"/>
      <c r="G1395" s="169"/>
      <c r="H1395" s="165"/>
      <c r="I1395" s="152"/>
      <c r="J1395" s="152"/>
      <c r="K1395" s="150"/>
      <c r="L1395" s="151"/>
      <c r="M1395" s="152"/>
      <c r="N1395" s="152"/>
      <c r="O1395" s="152"/>
      <c r="P1395" s="152"/>
      <c r="Q1395" s="152"/>
      <c r="R1395" s="152"/>
      <c r="S1395" s="152"/>
      <c r="T1395" s="152"/>
      <c r="U1395" s="152"/>
      <c r="V1395" s="152"/>
      <c r="W1395" s="152"/>
      <c r="X1395" s="152"/>
      <c r="Y1395" s="152"/>
      <c r="Z1395" s="152"/>
      <c r="AA1395" s="152"/>
      <c r="AB1395" s="152"/>
      <c r="AC1395" s="152"/>
    </row>
    <row r="1396" spans="1:29" ht="13.2">
      <c r="A1396" s="152"/>
      <c r="B1396" s="89"/>
      <c r="C1396" s="153" t="str">
        <f t="shared" ca="1" si="15"/>
        <v>Incompleto</v>
      </c>
      <c r="D1396" s="89"/>
      <c r="E1396" s="162"/>
      <c r="F1396" s="152"/>
      <c r="G1396" s="169"/>
      <c r="H1396" s="165"/>
      <c r="I1396" s="152"/>
      <c r="J1396" s="152"/>
      <c r="K1396" s="150"/>
      <c r="L1396" s="151"/>
      <c r="M1396" s="152"/>
      <c r="N1396" s="152"/>
      <c r="O1396" s="152"/>
      <c r="P1396" s="152"/>
      <c r="Q1396" s="152"/>
      <c r="R1396" s="152"/>
      <c r="S1396" s="152"/>
      <c r="T1396" s="152"/>
      <c r="U1396" s="152"/>
      <c r="V1396" s="152"/>
      <c r="W1396" s="152"/>
      <c r="X1396" s="152"/>
      <c r="Y1396" s="152"/>
      <c r="Z1396" s="152"/>
      <c r="AA1396" s="152"/>
      <c r="AB1396" s="152"/>
      <c r="AC1396" s="152"/>
    </row>
    <row r="1397" spans="1:29" ht="13.2">
      <c r="A1397" s="152"/>
      <c r="B1397" s="89"/>
      <c r="C1397" s="153" t="str">
        <f t="shared" ca="1" si="15"/>
        <v>Incompleto</v>
      </c>
      <c r="D1397" s="89"/>
      <c r="E1397" s="162"/>
      <c r="F1397" s="152"/>
      <c r="G1397" s="169"/>
      <c r="H1397" s="165"/>
      <c r="I1397" s="152"/>
      <c r="J1397" s="152"/>
      <c r="K1397" s="150"/>
      <c r="L1397" s="151"/>
      <c r="M1397" s="152"/>
      <c r="N1397" s="152"/>
      <c r="O1397" s="152"/>
      <c r="P1397" s="152"/>
      <c r="Q1397" s="152"/>
      <c r="R1397" s="152"/>
      <c r="S1397" s="152"/>
      <c r="T1397" s="152"/>
      <c r="U1397" s="152"/>
      <c r="V1397" s="152"/>
      <c r="W1397" s="152"/>
      <c r="X1397" s="152"/>
      <c r="Y1397" s="152"/>
      <c r="Z1397" s="152"/>
      <c r="AA1397" s="152"/>
      <c r="AB1397" s="152"/>
      <c r="AC1397" s="152"/>
    </row>
    <row r="1398" spans="1:29" ht="13.2">
      <c r="A1398" s="152"/>
      <c r="B1398" s="89"/>
      <c r="C1398" s="153" t="str">
        <f t="shared" ca="1" si="15"/>
        <v>Incompleto</v>
      </c>
      <c r="D1398" s="89"/>
      <c r="E1398" s="162"/>
      <c r="F1398" s="152"/>
      <c r="G1398" s="169"/>
      <c r="H1398" s="165"/>
      <c r="I1398" s="152"/>
      <c r="J1398" s="152"/>
      <c r="K1398" s="150"/>
      <c r="L1398" s="151"/>
      <c r="M1398" s="152"/>
      <c r="N1398" s="152"/>
      <c r="O1398" s="152"/>
      <c r="P1398" s="152"/>
      <c r="Q1398" s="152"/>
      <c r="R1398" s="152"/>
      <c r="S1398" s="152"/>
      <c r="T1398" s="152"/>
      <c r="U1398" s="152"/>
      <c r="V1398" s="152"/>
      <c r="W1398" s="152"/>
      <c r="X1398" s="152"/>
      <c r="Y1398" s="152"/>
      <c r="Z1398" s="152"/>
      <c r="AA1398" s="152"/>
      <c r="AB1398" s="152"/>
      <c r="AC1398" s="152"/>
    </row>
    <row r="1399" spans="1:29" ht="13.2">
      <c r="A1399" s="152"/>
      <c r="B1399" s="89"/>
      <c r="C1399" s="153" t="str">
        <f t="shared" ca="1" si="15"/>
        <v>Incompleto</v>
      </c>
      <c r="D1399" s="89"/>
      <c r="E1399" s="162"/>
      <c r="F1399" s="152"/>
      <c r="G1399" s="169"/>
      <c r="H1399" s="165"/>
      <c r="I1399" s="152"/>
      <c r="J1399" s="152"/>
      <c r="K1399" s="150"/>
      <c r="L1399" s="151"/>
      <c r="M1399" s="152"/>
      <c r="N1399" s="152"/>
      <c r="O1399" s="152"/>
      <c r="P1399" s="152"/>
      <c r="Q1399" s="152"/>
      <c r="R1399" s="152"/>
      <c r="S1399" s="152"/>
      <c r="T1399" s="152"/>
      <c r="U1399" s="152"/>
      <c r="V1399" s="152"/>
      <c r="W1399" s="152"/>
      <c r="X1399" s="152"/>
      <c r="Y1399" s="152"/>
      <c r="Z1399" s="152"/>
      <c r="AA1399" s="152"/>
      <c r="AB1399" s="152"/>
      <c r="AC1399" s="152"/>
    </row>
    <row r="1400" spans="1:29" ht="13.2">
      <c r="A1400" s="152"/>
      <c r="B1400" s="89"/>
      <c r="C1400" s="153" t="str">
        <f t="shared" ca="1" si="15"/>
        <v>Incompleto</v>
      </c>
      <c r="D1400" s="89"/>
      <c r="E1400" s="162"/>
      <c r="F1400" s="152"/>
      <c r="G1400" s="169"/>
      <c r="H1400" s="165"/>
      <c r="I1400" s="152"/>
      <c r="J1400" s="152"/>
      <c r="K1400" s="150"/>
      <c r="L1400" s="151"/>
      <c r="M1400" s="152"/>
      <c r="N1400" s="152"/>
      <c r="O1400" s="152"/>
      <c r="P1400" s="152"/>
      <c r="Q1400" s="152"/>
      <c r="R1400" s="152"/>
      <c r="S1400" s="152"/>
      <c r="T1400" s="152"/>
      <c r="U1400" s="152"/>
      <c r="V1400" s="152"/>
      <c r="W1400" s="152"/>
      <c r="X1400" s="152"/>
      <c r="Y1400" s="152"/>
      <c r="Z1400" s="152"/>
      <c r="AA1400" s="152"/>
      <c r="AB1400" s="152"/>
      <c r="AC1400" s="152"/>
    </row>
    <row r="1401" spans="1:29" ht="13.2">
      <c r="A1401" s="152"/>
      <c r="B1401" s="89"/>
      <c r="C1401" s="153" t="str">
        <f t="shared" ca="1" si="15"/>
        <v>Incompleto</v>
      </c>
      <c r="D1401" s="89"/>
      <c r="E1401" s="162"/>
      <c r="F1401" s="152"/>
      <c r="G1401" s="169"/>
      <c r="H1401" s="165"/>
      <c r="I1401" s="152"/>
      <c r="J1401" s="152"/>
      <c r="K1401" s="150"/>
      <c r="L1401" s="151"/>
      <c r="M1401" s="152"/>
      <c r="N1401" s="152"/>
      <c r="O1401" s="152"/>
      <c r="P1401" s="152"/>
      <c r="Q1401" s="152"/>
      <c r="R1401" s="152"/>
      <c r="S1401" s="152"/>
      <c r="T1401" s="152"/>
      <c r="U1401" s="152"/>
      <c r="V1401" s="152"/>
      <c r="W1401" s="152"/>
      <c r="X1401" s="152"/>
      <c r="Y1401" s="152"/>
      <c r="Z1401" s="152"/>
      <c r="AA1401" s="152"/>
      <c r="AB1401" s="152"/>
      <c r="AC1401" s="152"/>
    </row>
    <row r="1402" spans="1:29" ht="13.2">
      <c r="A1402" s="152"/>
      <c r="B1402" s="89"/>
      <c r="C1402" s="153" t="str">
        <f t="shared" ca="1" si="15"/>
        <v>Incompleto</v>
      </c>
      <c r="D1402" s="89"/>
      <c r="E1402" s="162"/>
      <c r="F1402" s="152"/>
      <c r="G1402" s="169"/>
      <c r="H1402" s="165"/>
      <c r="I1402" s="152"/>
      <c r="J1402" s="152"/>
      <c r="K1402" s="150"/>
      <c r="L1402" s="151"/>
      <c r="M1402" s="152"/>
      <c r="N1402" s="152"/>
      <c r="O1402" s="152"/>
      <c r="P1402" s="152"/>
      <c r="Q1402" s="152"/>
      <c r="R1402" s="152"/>
      <c r="S1402" s="152"/>
      <c r="T1402" s="152"/>
      <c r="U1402" s="152"/>
      <c r="V1402" s="152"/>
      <c r="W1402" s="152"/>
      <c r="X1402" s="152"/>
      <c r="Y1402" s="152"/>
      <c r="Z1402" s="152"/>
      <c r="AA1402" s="152"/>
      <c r="AB1402" s="152"/>
      <c r="AC1402" s="152"/>
    </row>
    <row r="1403" spans="1:29" ht="13.2">
      <c r="A1403" s="152"/>
      <c r="B1403" s="89"/>
      <c r="C1403" s="153" t="str">
        <f t="shared" ca="1" si="15"/>
        <v>Incompleto</v>
      </c>
      <c r="D1403" s="89"/>
      <c r="E1403" s="162"/>
      <c r="F1403" s="152"/>
      <c r="G1403" s="169"/>
      <c r="H1403" s="165"/>
      <c r="I1403" s="152"/>
      <c r="J1403" s="152"/>
      <c r="K1403" s="150"/>
      <c r="L1403" s="151"/>
      <c r="M1403" s="152"/>
      <c r="N1403" s="152"/>
      <c r="O1403" s="152"/>
      <c r="P1403" s="152"/>
      <c r="Q1403" s="152"/>
      <c r="R1403" s="152"/>
      <c r="S1403" s="152"/>
      <c r="T1403" s="152"/>
      <c r="U1403" s="152"/>
      <c r="V1403" s="152"/>
      <c r="W1403" s="152"/>
      <c r="X1403" s="152"/>
      <c r="Y1403" s="152"/>
      <c r="Z1403" s="152"/>
      <c r="AA1403" s="152"/>
      <c r="AB1403" s="152"/>
      <c r="AC1403" s="152"/>
    </row>
    <row r="1404" spans="1:29" ht="13.2">
      <c r="A1404" s="152"/>
      <c r="B1404" s="89"/>
      <c r="C1404" s="153" t="str">
        <f t="shared" ca="1" si="15"/>
        <v>Incompleto</v>
      </c>
      <c r="D1404" s="89"/>
      <c r="E1404" s="162"/>
      <c r="F1404" s="152"/>
      <c r="G1404" s="169"/>
      <c r="H1404" s="165"/>
      <c r="I1404" s="152"/>
      <c r="J1404" s="152"/>
      <c r="K1404" s="150"/>
      <c r="L1404" s="151"/>
      <c r="M1404" s="152"/>
      <c r="N1404" s="152"/>
      <c r="O1404" s="152"/>
      <c r="P1404" s="152"/>
      <c r="Q1404" s="152"/>
      <c r="R1404" s="152"/>
      <c r="S1404" s="152"/>
      <c r="T1404" s="152"/>
      <c r="U1404" s="152"/>
      <c r="V1404" s="152"/>
      <c r="W1404" s="152"/>
      <c r="X1404" s="152"/>
      <c r="Y1404" s="152"/>
      <c r="Z1404" s="152"/>
      <c r="AA1404" s="152"/>
      <c r="AB1404" s="152"/>
      <c r="AC1404" s="152"/>
    </row>
    <row r="1405" spans="1:29" ht="13.2">
      <c r="A1405" s="152"/>
      <c r="B1405" s="89"/>
      <c r="C1405" s="153" t="str">
        <f t="shared" ca="1" si="15"/>
        <v>Incompleto</v>
      </c>
      <c r="D1405" s="89"/>
      <c r="E1405" s="162"/>
      <c r="F1405" s="152"/>
      <c r="G1405" s="169"/>
      <c r="H1405" s="165"/>
      <c r="I1405" s="152"/>
      <c r="J1405" s="152"/>
      <c r="K1405" s="150"/>
      <c r="L1405" s="151"/>
      <c r="M1405" s="152"/>
      <c r="N1405" s="152"/>
      <c r="O1405" s="152"/>
      <c r="P1405" s="152"/>
      <c r="Q1405" s="152"/>
      <c r="R1405" s="152"/>
      <c r="S1405" s="152"/>
      <c r="T1405" s="152"/>
      <c r="U1405" s="152"/>
      <c r="V1405" s="152"/>
      <c r="W1405" s="152"/>
      <c r="X1405" s="152"/>
      <c r="Y1405" s="152"/>
      <c r="Z1405" s="152"/>
      <c r="AA1405" s="152"/>
      <c r="AB1405" s="152"/>
      <c r="AC1405" s="152"/>
    </row>
    <row r="1406" spans="1:29" ht="13.2">
      <c r="A1406" s="152"/>
      <c r="B1406" s="89"/>
      <c r="C1406" s="153" t="str">
        <f t="shared" ca="1" si="15"/>
        <v>Incompleto</v>
      </c>
      <c r="D1406" s="89"/>
      <c r="E1406" s="162"/>
      <c r="F1406" s="152"/>
      <c r="G1406" s="169"/>
      <c r="H1406" s="165"/>
      <c r="I1406" s="152"/>
      <c r="J1406" s="152"/>
      <c r="K1406" s="150"/>
      <c r="L1406" s="151"/>
      <c r="M1406" s="152"/>
      <c r="N1406" s="152"/>
      <c r="O1406" s="152"/>
      <c r="P1406" s="152"/>
      <c r="Q1406" s="152"/>
      <c r="R1406" s="152"/>
      <c r="S1406" s="152"/>
      <c r="T1406" s="152"/>
      <c r="U1406" s="152"/>
      <c r="V1406" s="152"/>
      <c r="W1406" s="152"/>
      <c r="X1406" s="152"/>
      <c r="Y1406" s="152"/>
      <c r="Z1406" s="152"/>
      <c r="AA1406" s="152"/>
      <c r="AB1406" s="152"/>
      <c r="AC1406" s="152"/>
    </row>
    <row r="1407" spans="1:29" ht="13.2">
      <c r="A1407" s="152"/>
      <c r="B1407" s="89"/>
      <c r="C1407" s="153" t="str">
        <f t="shared" ca="1" si="15"/>
        <v>Incompleto</v>
      </c>
      <c r="D1407" s="89"/>
      <c r="E1407" s="162"/>
      <c r="F1407" s="152"/>
      <c r="G1407" s="169"/>
      <c r="H1407" s="165"/>
      <c r="I1407" s="152"/>
      <c r="J1407" s="152"/>
      <c r="K1407" s="150"/>
      <c r="L1407" s="151"/>
      <c r="M1407" s="152"/>
      <c r="N1407" s="152"/>
      <c r="O1407" s="152"/>
      <c r="P1407" s="152"/>
      <c r="Q1407" s="152"/>
      <c r="R1407" s="152"/>
      <c r="S1407" s="152"/>
      <c r="T1407" s="152"/>
      <c r="U1407" s="152"/>
      <c r="V1407" s="152"/>
      <c r="W1407" s="152"/>
      <c r="X1407" s="152"/>
      <c r="Y1407" s="152"/>
      <c r="Z1407" s="152"/>
      <c r="AA1407" s="152"/>
      <c r="AB1407" s="152"/>
      <c r="AC1407" s="152"/>
    </row>
    <row r="1408" spans="1:29" ht="13.2">
      <c r="A1408" s="152"/>
      <c r="B1408" s="89"/>
      <c r="C1408" s="153" t="str">
        <f t="shared" ca="1" si="15"/>
        <v>Incompleto</v>
      </c>
      <c r="D1408" s="89"/>
      <c r="E1408" s="162"/>
      <c r="F1408" s="152"/>
      <c r="G1408" s="169"/>
      <c r="H1408" s="165"/>
      <c r="I1408" s="152"/>
      <c r="J1408" s="152"/>
      <c r="K1408" s="150"/>
      <c r="L1408" s="151"/>
      <c r="M1408" s="152"/>
      <c r="N1408" s="152"/>
      <c r="O1408" s="152"/>
      <c r="P1408" s="152"/>
      <c r="Q1408" s="152"/>
      <c r="R1408" s="152"/>
      <c r="S1408" s="152"/>
      <c r="T1408" s="152"/>
      <c r="U1408" s="152"/>
      <c r="V1408" s="152"/>
      <c r="W1408" s="152"/>
      <c r="X1408" s="152"/>
      <c r="Y1408" s="152"/>
      <c r="Z1408" s="152"/>
      <c r="AA1408" s="152"/>
      <c r="AB1408" s="152"/>
      <c r="AC1408" s="152"/>
    </row>
    <row r="1409" spans="1:29" ht="13.2">
      <c r="A1409" s="152"/>
      <c r="B1409" s="89"/>
      <c r="C1409" s="153" t="str">
        <f t="shared" ca="1" si="15"/>
        <v>Incompleto</v>
      </c>
      <c r="D1409" s="89"/>
      <c r="E1409" s="162"/>
      <c r="F1409" s="152"/>
      <c r="G1409" s="169"/>
      <c r="H1409" s="165"/>
      <c r="I1409" s="152"/>
      <c r="J1409" s="152"/>
      <c r="K1409" s="150"/>
      <c r="L1409" s="151"/>
      <c r="M1409" s="152"/>
      <c r="N1409" s="152"/>
      <c r="O1409" s="152"/>
      <c r="P1409" s="152"/>
      <c r="Q1409" s="152"/>
      <c r="R1409" s="152"/>
      <c r="S1409" s="152"/>
      <c r="T1409" s="152"/>
      <c r="U1409" s="152"/>
      <c r="V1409" s="152"/>
      <c r="W1409" s="152"/>
      <c r="X1409" s="152"/>
      <c r="Y1409" s="152"/>
      <c r="Z1409" s="152"/>
      <c r="AA1409" s="152"/>
      <c r="AB1409" s="152"/>
      <c r="AC1409" s="152"/>
    </row>
    <row r="1410" spans="1:29" ht="13.2">
      <c r="A1410" s="152"/>
      <c r="B1410" s="89"/>
      <c r="C1410" s="153" t="str">
        <f t="shared" ca="1" si="15"/>
        <v>Incompleto</v>
      </c>
      <c r="D1410" s="89"/>
      <c r="E1410" s="162"/>
      <c r="F1410" s="152"/>
      <c r="G1410" s="169"/>
      <c r="H1410" s="165"/>
      <c r="I1410" s="152"/>
      <c r="J1410" s="152"/>
      <c r="K1410" s="150"/>
      <c r="L1410" s="151"/>
      <c r="M1410" s="152"/>
      <c r="N1410" s="152"/>
      <c r="O1410" s="152"/>
      <c r="P1410" s="152"/>
      <c r="Q1410" s="152"/>
      <c r="R1410" s="152"/>
      <c r="S1410" s="152"/>
      <c r="T1410" s="152"/>
      <c r="U1410" s="152"/>
      <c r="V1410" s="152"/>
      <c r="W1410" s="152"/>
      <c r="X1410" s="152"/>
      <c r="Y1410" s="152"/>
      <c r="Z1410" s="152"/>
      <c r="AA1410" s="152"/>
      <c r="AB1410" s="152"/>
      <c r="AC1410" s="152"/>
    </row>
    <row r="1411" spans="1:29" ht="13.2">
      <c r="A1411" s="152"/>
      <c r="B1411" s="89"/>
      <c r="C1411" s="153" t="str">
        <f t="shared" ca="1" si="15"/>
        <v>Incompleto</v>
      </c>
      <c r="D1411" s="89"/>
      <c r="E1411" s="162"/>
      <c r="F1411" s="152"/>
      <c r="G1411" s="169"/>
      <c r="H1411" s="165"/>
      <c r="I1411" s="152"/>
      <c r="J1411" s="152"/>
      <c r="K1411" s="150"/>
      <c r="L1411" s="151"/>
      <c r="M1411" s="152"/>
      <c r="N1411" s="152"/>
      <c r="O1411" s="152"/>
      <c r="P1411" s="152"/>
      <c r="Q1411" s="152"/>
      <c r="R1411" s="152"/>
      <c r="S1411" s="152"/>
      <c r="T1411" s="152"/>
      <c r="U1411" s="152"/>
      <c r="V1411" s="152"/>
      <c r="W1411" s="152"/>
      <c r="X1411" s="152"/>
      <c r="Y1411" s="152"/>
      <c r="Z1411" s="152"/>
      <c r="AA1411" s="152"/>
      <c r="AB1411" s="152"/>
      <c r="AC1411" s="152"/>
    </row>
    <row r="1412" spans="1:29" ht="13.2">
      <c r="A1412" s="152"/>
      <c r="B1412" s="89"/>
      <c r="C1412" s="153" t="str">
        <f t="shared" ca="1" si="15"/>
        <v>Incompleto</v>
      </c>
      <c r="D1412" s="89"/>
      <c r="E1412" s="162"/>
      <c r="F1412" s="152"/>
      <c r="G1412" s="169"/>
      <c r="H1412" s="165"/>
      <c r="I1412" s="152"/>
      <c r="J1412" s="152"/>
      <c r="K1412" s="150"/>
      <c r="L1412" s="151"/>
      <c r="M1412" s="152"/>
      <c r="N1412" s="152"/>
      <c r="O1412" s="152"/>
      <c r="P1412" s="152"/>
      <c r="Q1412" s="152"/>
      <c r="R1412" s="152"/>
      <c r="S1412" s="152"/>
      <c r="T1412" s="152"/>
      <c r="U1412" s="152"/>
      <c r="V1412" s="152"/>
      <c r="W1412" s="152"/>
      <c r="X1412" s="152"/>
      <c r="Y1412" s="152"/>
      <c r="Z1412" s="152"/>
      <c r="AA1412" s="152"/>
      <c r="AB1412" s="152"/>
      <c r="AC1412" s="152"/>
    </row>
    <row r="1413" spans="1:29" ht="13.2">
      <c r="A1413" s="152"/>
      <c r="B1413" s="89"/>
      <c r="C1413" s="153" t="str">
        <f t="shared" ca="1" si="15"/>
        <v>Incompleto</v>
      </c>
      <c r="D1413" s="89"/>
      <c r="E1413" s="162"/>
      <c r="F1413" s="152"/>
      <c r="G1413" s="169"/>
      <c r="H1413" s="165"/>
      <c r="I1413" s="152"/>
      <c r="J1413" s="152"/>
      <c r="K1413" s="150"/>
      <c r="L1413" s="151"/>
      <c r="M1413" s="152"/>
      <c r="N1413" s="152"/>
      <c r="O1413" s="152"/>
      <c r="P1413" s="152"/>
      <c r="Q1413" s="152"/>
      <c r="R1413" s="152"/>
      <c r="S1413" s="152"/>
      <c r="T1413" s="152"/>
      <c r="U1413" s="152"/>
      <c r="V1413" s="152"/>
      <c r="W1413" s="152"/>
      <c r="X1413" s="152"/>
      <c r="Y1413" s="152"/>
      <c r="Z1413" s="152"/>
      <c r="AA1413" s="152"/>
      <c r="AB1413" s="152"/>
      <c r="AC1413" s="152"/>
    </row>
    <row r="1414" spans="1:29" ht="13.2">
      <c r="A1414" s="152"/>
      <c r="B1414" s="89"/>
      <c r="C1414" s="153" t="str">
        <f t="shared" ca="1" si="15"/>
        <v>Incompleto</v>
      </c>
      <c r="D1414" s="89"/>
      <c r="E1414" s="162"/>
      <c r="F1414" s="152"/>
      <c r="G1414" s="169"/>
      <c r="H1414" s="165"/>
      <c r="I1414" s="152"/>
      <c r="J1414" s="152"/>
      <c r="K1414" s="150"/>
      <c r="L1414" s="151"/>
      <c r="M1414" s="152"/>
      <c r="N1414" s="152"/>
      <c r="O1414" s="152"/>
      <c r="P1414" s="152"/>
      <c r="Q1414" s="152"/>
      <c r="R1414" s="152"/>
      <c r="S1414" s="152"/>
      <c r="T1414" s="152"/>
      <c r="U1414" s="152"/>
      <c r="V1414" s="152"/>
      <c r="W1414" s="152"/>
      <c r="X1414" s="152"/>
      <c r="Y1414" s="152"/>
      <c r="Z1414" s="152"/>
      <c r="AA1414" s="152"/>
      <c r="AB1414" s="152"/>
      <c r="AC1414" s="152"/>
    </row>
    <row r="1415" spans="1:29" ht="13.2">
      <c r="A1415" s="152"/>
      <c r="B1415" s="89"/>
      <c r="C1415" s="153" t="str">
        <f t="shared" ca="1" si="15"/>
        <v>Incompleto</v>
      </c>
      <c r="D1415" s="89"/>
      <c r="E1415" s="162"/>
      <c r="F1415" s="152"/>
      <c r="G1415" s="169"/>
      <c r="H1415" s="165"/>
      <c r="I1415" s="152"/>
      <c r="J1415" s="152"/>
      <c r="K1415" s="150"/>
      <c r="L1415" s="151"/>
      <c r="M1415" s="152"/>
      <c r="N1415" s="152"/>
      <c r="O1415" s="152"/>
      <c r="P1415" s="152"/>
      <c r="Q1415" s="152"/>
      <c r="R1415" s="152"/>
      <c r="S1415" s="152"/>
      <c r="T1415" s="152"/>
      <c r="U1415" s="152"/>
      <c r="V1415" s="152"/>
      <c r="W1415" s="152"/>
      <c r="X1415" s="152"/>
      <c r="Y1415" s="152"/>
      <c r="Z1415" s="152"/>
      <c r="AA1415" s="152"/>
      <c r="AB1415" s="152"/>
      <c r="AC1415" s="152"/>
    </row>
    <row r="1416" spans="1:29" ht="13.2">
      <c r="A1416" s="152"/>
      <c r="B1416" s="89"/>
      <c r="C1416" s="153" t="str">
        <f t="shared" ca="1" si="15"/>
        <v>Incompleto</v>
      </c>
      <c r="D1416" s="89"/>
      <c r="E1416" s="162"/>
      <c r="F1416" s="152"/>
      <c r="G1416" s="169"/>
      <c r="H1416" s="165"/>
      <c r="I1416" s="152"/>
      <c r="J1416" s="152"/>
      <c r="K1416" s="150"/>
      <c r="L1416" s="151"/>
      <c r="M1416" s="152"/>
      <c r="N1416" s="152"/>
      <c r="O1416" s="152"/>
      <c r="P1416" s="152"/>
      <c r="Q1416" s="152"/>
      <c r="R1416" s="152"/>
      <c r="S1416" s="152"/>
      <c r="T1416" s="152"/>
      <c r="U1416" s="152"/>
      <c r="V1416" s="152"/>
      <c r="W1416" s="152"/>
      <c r="X1416" s="152"/>
      <c r="Y1416" s="152"/>
      <c r="Z1416" s="152"/>
      <c r="AA1416" s="152"/>
      <c r="AB1416" s="152"/>
      <c r="AC1416" s="152"/>
    </row>
    <row r="1417" spans="1:29" ht="13.2">
      <c r="A1417" s="152"/>
      <c r="B1417" s="89"/>
      <c r="C1417" s="153" t="str">
        <f t="shared" ca="1" si="15"/>
        <v>Incompleto</v>
      </c>
      <c r="D1417" s="89"/>
      <c r="E1417" s="162"/>
      <c r="F1417" s="152"/>
      <c r="G1417" s="169"/>
      <c r="H1417" s="165"/>
      <c r="I1417" s="152"/>
      <c r="J1417" s="152"/>
      <c r="K1417" s="150"/>
      <c r="L1417" s="151"/>
      <c r="M1417" s="152"/>
      <c r="N1417" s="152"/>
      <c r="O1417" s="152"/>
      <c r="P1417" s="152"/>
      <c r="Q1417" s="152"/>
      <c r="R1417" s="152"/>
      <c r="S1417" s="152"/>
      <c r="T1417" s="152"/>
      <c r="U1417" s="152"/>
      <c r="V1417" s="152"/>
      <c r="W1417" s="152"/>
      <c r="X1417" s="152"/>
      <c r="Y1417" s="152"/>
      <c r="Z1417" s="152"/>
      <c r="AA1417" s="152"/>
      <c r="AB1417" s="152"/>
      <c r="AC1417" s="152"/>
    </row>
    <row r="1418" spans="1:29" ht="13.2">
      <c r="A1418" s="152"/>
      <c r="B1418" s="89"/>
      <c r="C1418" s="153" t="str">
        <f t="shared" ca="1" si="15"/>
        <v>Incompleto</v>
      </c>
      <c r="D1418" s="89"/>
      <c r="E1418" s="162"/>
      <c r="F1418" s="152"/>
      <c r="G1418" s="169"/>
      <c r="H1418" s="165"/>
      <c r="I1418" s="152"/>
      <c r="J1418" s="152"/>
      <c r="K1418" s="150"/>
      <c r="L1418" s="151"/>
      <c r="M1418" s="152"/>
      <c r="N1418" s="152"/>
      <c r="O1418" s="152"/>
      <c r="P1418" s="152"/>
      <c r="Q1418" s="152"/>
      <c r="R1418" s="152"/>
      <c r="S1418" s="152"/>
      <c r="T1418" s="152"/>
      <c r="U1418" s="152"/>
      <c r="V1418" s="152"/>
      <c r="W1418" s="152"/>
      <c r="X1418" s="152"/>
      <c r="Y1418" s="152"/>
      <c r="Z1418" s="152"/>
      <c r="AA1418" s="152"/>
      <c r="AB1418" s="152"/>
      <c r="AC1418" s="152"/>
    </row>
    <row r="1419" spans="1:29" ht="13.2">
      <c r="A1419" s="152"/>
      <c r="B1419" s="89"/>
      <c r="C1419" s="153" t="str">
        <f t="shared" ca="1" si="15"/>
        <v>Incompleto</v>
      </c>
      <c r="D1419" s="89"/>
      <c r="E1419" s="162"/>
      <c r="F1419" s="152"/>
      <c r="G1419" s="169"/>
      <c r="H1419" s="165"/>
      <c r="I1419" s="152"/>
      <c r="J1419" s="152"/>
      <c r="K1419" s="150"/>
      <c r="L1419" s="151"/>
      <c r="M1419" s="152"/>
      <c r="N1419" s="152"/>
      <c r="O1419" s="152"/>
      <c r="P1419" s="152"/>
      <c r="Q1419" s="152"/>
      <c r="R1419" s="152"/>
      <c r="S1419" s="152"/>
      <c r="T1419" s="152"/>
      <c r="U1419" s="152"/>
      <c r="V1419" s="152"/>
      <c r="W1419" s="152"/>
      <c r="X1419" s="152"/>
      <c r="Y1419" s="152"/>
      <c r="Z1419" s="152"/>
      <c r="AA1419" s="152"/>
      <c r="AB1419" s="152"/>
      <c r="AC1419" s="152"/>
    </row>
    <row r="1420" spans="1:29" ht="13.2">
      <c r="A1420" s="152"/>
      <c r="B1420" s="89"/>
      <c r="C1420" s="153" t="str">
        <f t="shared" ca="1" si="15"/>
        <v>Incompleto</v>
      </c>
      <c r="D1420" s="89"/>
      <c r="E1420" s="162"/>
      <c r="F1420" s="152"/>
      <c r="G1420" s="169"/>
      <c r="H1420" s="165"/>
      <c r="I1420" s="152"/>
      <c r="J1420" s="152"/>
      <c r="K1420" s="150"/>
      <c r="L1420" s="151"/>
      <c r="M1420" s="152"/>
      <c r="N1420" s="152"/>
      <c r="O1420" s="152"/>
      <c r="P1420" s="152"/>
      <c r="Q1420" s="152"/>
      <c r="R1420" s="152"/>
      <c r="S1420" s="152"/>
      <c r="T1420" s="152"/>
      <c r="U1420" s="152"/>
      <c r="V1420" s="152"/>
      <c r="W1420" s="152"/>
      <c r="X1420" s="152"/>
      <c r="Y1420" s="152"/>
      <c r="Z1420" s="152"/>
      <c r="AA1420" s="152"/>
      <c r="AB1420" s="152"/>
      <c r="AC1420" s="152"/>
    </row>
    <row r="1421" spans="1:29" ht="13.2">
      <c r="A1421" s="152"/>
      <c r="B1421" s="89"/>
      <c r="C1421" s="153" t="str">
        <f t="shared" ca="1" si="15"/>
        <v>Incompleto</v>
      </c>
      <c r="D1421" s="89"/>
      <c r="E1421" s="162"/>
      <c r="F1421" s="152"/>
      <c r="G1421" s="169"/>
      <c r="H1421" s="165"/>
      <c r="I1421" s="152"/>
      <c r="J1421" s="152"/>
      <c r="K1421" s="150"/>
      <c r="L1421" s="151"/>
      <c r="M1421" s="152"/>
      <c r="N1421" s="152"/>
      <c r="O1421" s="152"/>
      <c r="P1421" s="152"/>
      <c r="Q1421" s="152"/>
      <c r="R1421" s="152"/>
      <c r="S1421" s="152"/>
      <c r="T1421" s="152"/>
      <c r="U1421" s="152"/>
      <c r="V1421" s="152"/>
      <c r="W1421" s="152"/>
      <c r="X1421" s="152"/>
      <c r="Y1421" s="152"/>
      <c r="Z1421" s="152"/>
      <c r="AA1421" s="152"/>
      <c r="AB1421" s="152"/>
      <c r="AC1421" s="152"/>
    </row>
    <row r="1422" spans="1:29" ht="13.2">
      <c r="A1422" s="152"/>
      <c r="B1422" s="89"/>
      <c r="C1422" s="153" t="str">
        <f t="shared" ca="1" si="15"/>
        <v>Incompleto</v>
      </c>
      <c r="D1422" s="89"/>
      <c r="E1422" s="162"/>
      <c r="F1422" s="152"/>
      <c r="G1422" s="169"/>
      <c r="H1422" s="165"/>
      <c r="I1422" s="152"/>
      <c r="J1422" s="152"/>
      <c r="K1422" s="150"/>
      <c r="L1422" s="151"/>
      <c r="M1422" s="152"/>
      <c r="N1422" s="152"/>
      <c r="O1422" s="152"/>
      <c r="P1422" s="152"/>
      <c r="Q1422" s="152"/>
      <c r="R1422" s="152"/>
      <c r="S1422" s="152"/>
      <c r="T1422" s="152"/>
      <c r="U1422" s="152"/>
      <c r="V1422" s="152"/>
      <c r="W1422" s="152"/>
      <c r="X1422" s="152"/>
      <c r="Y1422" s="152"/>
      <c r="Z1422" s="152"/>
      <c r="AA1422" s="152"/>
      <c r="AB1422" s="152"/>
      <c r="AC1422" s="152"/>
    </row>
    <row r="1423" spans="1:29" ht="13.2">
      <c r="A1423" s="152"/>
      <c r="B1423" s="89"/>
      <c r="C1423" s="153" t="str">
        <f t="shared" ca="1" si="15"/>
        <v>Incompleto</v>
      </c>
      <c r="D1423" s="89"/>
      <c r="E1423" s="162"/>
      <c r="F1423" s="152"/>
      <c r="G1423" s="169"/>
      <c r="H1423" s="165"/>
      <c r="I1423" s="152"/>
      <c r="J1423" s="152"/>
      <c r="K1423" s="150"/>
      <c r="L1423" s="151"/>
      <c r="M1423" s="152"/>
      <c r="N1423" s="152"/>
      <c r="O1423" s="152"/>
      <c r="P1423" s="152"/>
      <c r="Q1423" s="152"/>
      <c r="R1423" s="152"/>
      <c r="S1423" s="152"/>
      <c r="T1423" s="152"/>
      <c r="U1423" s="152"/>
      <c r="V1423" s="152"/>
      <c r="W1423" s="152"/>
      <c r="X1423" s="152"/>
      <c r="Y1423" s="152"/>
      <c r="Z1423" s="152"/>
      <c r="AA1423" s="152"/>
      <c r="AB1423" s="152"/>
      <c r="AC1423" s="152"/>
    </row>
    <row r="1424" spans="1:29" ht="13.2">
      <c r="A1424" s="152"/>
      <c r="B1424" s="89"/>
      <c r="C1424" s="153" t="str">
        <f t="shared" ca="1" si="15"/>
        <v>Incompleto</v>
      </c>
      <c r="D1424" s="89"/>
      <c r="E1424" s="162"/>
      <c r="F1424" s="152"/>
      <c r="G1424" s="169"/>
      <c r="H1424" s="165"/>
      <c r="I1424" s="152"/>
      <c r="J1424" s="152"/>
      <c r="K1424" s="150"/>
      <c r="L1424" s="151"/>
      <c r="M1424" s="152"/>
      <c r="N1424" s="152"/>
      <c r="O1424" s="152"/>
      <c r="P1424" s="152"/>
      <c r="Q1424" s="152"/>
      <c r="R1424" s="152"/>
      <c r="S1424" s="152"/>
      <c r="T1424" s="152"/>
      <c r="U1424" s="152"/>
      <c r="V1424" s="152"/>
      <c r="W1424" s="152"/>
      <c r="X1424" s="152"/>
      <c r="Y1424" s="152"/>
      <c r="Z1424" s="152"/>
      <c r="AA1424" s="152"/>
      <c r="AB1424" s="152"/>
      <c r="AC1424" s="152"/>
    </row>
    <row r="1425" spans="1:29" ht="13.2">
      <c r="A1425" s="152"/>
      <c r="B1425" s="89"/>
      <c r="C1425" s="153" t="str">
        <f t="shared" ca="1" si="15"/>
        <v>Incompleto</v>
      </c>
      <c r="D1425" s="89"/>
      <c r="E1425" s="162"/>
      <c r="F1425" s="152"/>
      <c r="G1425" s="169"/>
      <c r="H1425" s="165"/>
      <c r="I1425" s="152"/>
      <c r="J1425" s="152"/>
      <c r="K1425" s="150"/>
      <c r="L1425" s="151"/>
      <c r="M1425" s="152"/>
      <c r="N1425" s="152"/>
      <c r="O1425" s="152"/>
      <c r="P1425" s="152"/>
      <c r="Q1425" s="152"/>
      <c r="R1425" s="152"/>
      <c r="S1425" s="152"/>
      <c r="T1425" s="152"/>
      <c r="U1425" s="152"/>
      <c r="V1425" s="152"/>
      <c r="W1425" s="152"/>
      <c r="X1425" s="152"/>
      <c r="Y1425" s="152"/>
      <c r="Z1425" s="152"/>
      <c r="AA1425" s="152"/>
      <c r="AB1425" s="152"/>
      <c r="AC1425" s="152"/>
    </row>
    <row r="1426" spans="1:29" ht="13.2">
      <c r="A1426" s="152"/>
      <c r="B1426" s="89"/>
      <c r="C1426" s="153" t="str">
        <f t="shared" ca="1" si="15"/>
        <v>Incompleto</v>
      </c>
      <c r="D1426" s="89"/>
      <c r="E1426" s="162"/>
      <c r="F1426" s="152"/>
      <c r="G1426" s="169"/>
      <c r="H1426" s="165"/>
      <c r="I1426" s="152"/>
      <c r="J1426" s="152"/>
      <c r="K1426" s="150"/>
      <c r="L1426" s="151"/>
      <c r="M1426" s="152"/>
      <c r="N1426" s="152"/>
      <c r="O1426" s="152"/>
      <c r="P1426" s="152"/>
      <c r="Q1426" s="152"/>
      <c r="R1426" s="152"/>
      <c r="S1426" s="152"/>
      <c r="T1426" s="152"/>
      <c r="U1426" s="152"/>
      <c r="V1426" s="152"/>
      <c r="W1426" s="152"/>
      <c r="X1426" s="152"/>
      <c r="Y1426" s="152"/>
      <c r="Z1426" s="152"/>
      <c r="AA1426" s="152"/>
      <c r="AB1426" s="152"/>
      <c r="AC1426" s="152"/>
    </row>
    <row r="1427" spans="1:29" ht="13.2">
      <c r="A1427" s="152"/>
      <c r="B1427" s="89"/>
      <c r="C1427" s="153" t="str">
        <f t="shared" ca="1" si="15"/>
        <v>Incompleto</v>
      </c>
      <c r="D1427" s="89"/>
      <c r="E1427" s="162"/>
      <c r="F1427" s="152"/>
      <c r="G1427" s="169"/>
      <c r="H1427" s="165"/>
      <c r="I1427" s="152"/>
      <c r="J1427" s="152"/>
      <c r="K1427" s="150"/>
      <c r="L1427" s="151"/>
      <c r="M1427" s="152"/>
      <c r="N1427" s="152"/>
      <c r="O1427" s="152"/>
      <c r="P1427" s="152"/>
      <c r="Q1427" s="152"/>
      <c r="R1427" s="152"/>
      <c r="S1427" s="152"/>
      <c r="T1427" s="152"/>
      <c r="U1427" s="152"/>
      <c r="V1427" s="152"/>
      <c r="W1427" s="152"/>
      <c r="X1427" s="152"/>
      <c r="Y1427" s="152"/>
      <c r="Z1427" s="152"/>
      <c r="AA1427" s="152"/>
      <c r="AB1427" s="152"/>
      <c r="AC1427" s="152"/>
    </row>
    <row r="1428" spans="1:29" ht="13.2">
      <c r="A1428" s="152"/>
      <c r="B1428" s="89"/>
      <c r="C1428" s="153" t="str">
        <f t="shared" ca="1" si="15"/>
        <v>Incompleto</v>
      </c>
      <c r="D1428" s="89"/>
      <c r="E1428" s="162"/>
      <c r="F1428" s="152"/>
      <c r="G1428" s="169"/>
      <c r="H1428" s="165"/>
      <c r="I1428" s="152"/>
      <c r="J1428" s="152"/>
      <c r="K1428" s="150"/>
      <c r="L1428" s="151"/>
      <c r="M1428" s="152"/>
      <c r="N1428" s="152"/>
      <c r="O1428" s="152"/>
      <c r="P1428" s="152"/>
      <c r="Q1428" s="152"/>
      <c r="R1428" s="152"/>
      <c r="S1428" s="152"/>
      <c r="T1428" s="152"/>
      <c r="U1428" s="152"/>
      <c r="V1428" s="152"/>
      <c r="W1428" s="152"/>
      <c r="X1428" s="152"/>
      <c r="Y1428" s="152"/>
      <c r="Z1428" s="152"/>
      <c r="AA1428" s="152"/>
      <c r="AB1428" s="152"/>
      <c r="AC1428" s="152"/>
    </row>
    <row r="1429" spans="1:29" ht="13.2">
      <c r="A1429" s="152"/>
      <c r="B1429" s="89"/>
      <c r="C1429" s="153" t="str">
        <f t="shared" ca="1" si="15"/>
        <v>Incompleto</v>
      </c>
      <c r="D1429" s="89"/>
      <c r="E1429" s="162"/>
      <c r="F1429" s="152"/>
      <c r="G1429" s="169"/>
      <c r="H1429" s="165"/>
      <c r="I1429" s="152"/>
      <c r="J1429" s="152"/>
      <c r="K1429" s="150"/>
      <c r="L1429" s="151"/>
      <c r="M1429" s="152"/>
      <c r="N1429" s="152"/>
      <c r="O1429" s="152"/>
      <c r="P1429" s="152"/>
      <c r="Q1429" s="152"/>
      <c r="R1429" s="152"/>
      <c r="S1429" s="152"/>
      <c r="T1429" s="152"/>
      <c r="U1429" s="152"/>
      <c r="V1429" s="152"/>
      <c r="W1429" s="152"/>
      <c r="X1429" s="152"/>
      <c r="Y1429" s="152"/>
      <c r="Z1429" s="152"/>
      <c r="AA1429" s="152"/>
      <c r="AB1429" s="152"/>
      <c r="AC1429" s="152"/>
    </row>
    <row r="1430" spans="1:29" ht="13.2">
      <c r="A1430" s="152"/>
      <c r="B1430" s="89"/>
      <c r="C1430" s="153" t="str">
        <f t="shared" ca="1" si="15"/>
        <v>Incompleto</v>
      </c>
      <c r="D1430" s="89"/>
      <c r="E1430" s="162"/>
      <c r="F1430" s="152"/>
      <c r="G1430" s="169"/>
      <c r="H1430" s="165"/>
      <c r="I1430" s="152"/>
      <c r="J1430" s="152"/>
      <c r="K1430" s="150"/>
      <c r="L1430" s="151"/>
      <c r="M1430" s="152"/>
      <c r="N1430" s="152"/>
      <c r="O1430" s="152"/>
      <c r="P1430" s="152"/>
      <c r="Q1430" s="152"/>
      <c r="R1430" s="152"/>
      <c r="S1430" s="152"/>
      <c r="T1430" s="152"/>
      <c r="U1430" s="152"/>
      <c r="V1430" s="152"/>
      <c r="W1430" s="152"/>
      <c r="X1430" s="152"/>
      <c r="Y1430" s="152"/>
      <c r="Z1430" s="152"/>
      <c r="AA1430" s="152"/>
      <c r="AB1430" s="152"/>
      <c r="AC1430" s="152"/>
    </row>
    <row r="1431" spans="1:29" ht="13.2">
      <c r="A1431" s="152"/>
      <c r="B1431" s="89"/>
      <c r="C1431" s="153" t="str">
        <f t="shared" ca="1" si="15"/>
        <v>Incompleto</v>
      </c>
      <c r="D1431" s="89"/>
      <c r="E1431" s="162"/>
      <c r="F1431" s="152"/>
      <c r="G1431" s="169"/>
      <c r="H1431" s="165"/>
      <c r="I1431" s="152"/>
      <c r="J1431" s="152"/>
      <c r="K1431" s="150"/>
      <c r="L1431" s="151"/>
      <c r="M1431" s="152"/>
      <c r="N1431" s="152"/>
      <c r="O1431" s="152"/>
      <c r="P1431" s="152"/>
      <c r="Q1431" s="152"/>
      <c r="R1431" s="152"/>
      <c r="S1431" s="152"/>
      <c r="T1431" s="152"/>
      <c r="U1431" s="152"/>
      <c r="V1431" s="152"/>
      <c r="W1431" s="152"/>
      <c r="X1431" s="152"/>
      <c r="Y1431" s="152"/>
      <c r="Z1431" s="152"/>
      <c r="AA1431" s="152"/>
      <c r="AB1431" s="152"/>
      <c r="AC1431" s="152"/>
    </row>
    <row r="1432" spans="1:29" ht="13.2">
      <c r="A1432" s="152"/>
      <c r="B1432" s="89"/>
      <c r="C1432" s="153" t="str">
        <f t="shared" ca="1" si="15"/>
        <v>Incompleto</v>
      </c>
      <c r="D1432" s="89"/>
      <c r="E1432" s="162"/>
      <c r="F1432" s="152"/>
      <c r="G1432" s="169"/>
      <c r="H1432" s="165"/>
      <c r="I1432" s="152"/>
      <c r="J1432" s="152"/>
      <c r="K1432" s="150"/>
      <c r="L1432" s="151"/>
      <c r="M1432" s="152"/>
      <c r="N1432" s="152"/>
      <c r="O1432" s="152"/>
      <c r="P1432" s="152"/>
      <c r="Q1432" s="152"/>
      <c r="R1432" s="152"/>
      <c r="S1432" s="152"/>
      <c r="T1432" s="152"/>
      <c r="U1432" s="152"/>
      <c r="V1432" s="152"/>
      <c r="W1432" s="152"/>
      <c r="X1432" s="152"/>
      <c r="Y1432" s="152"/>
      <c r="Z1432" s="152"/>
      <c r="AA1432" s="152"/>
      <c r="AB1432" s="152"/>
      <c r="AC1432" s="152"/>
    </row>
    <row r="1433" spans="1:29" ht="13.2">
      <c r="A1433" s="152"/>
      <c r="B1433" s="89"/>
      <c r="C1433" s="153" t="str">
        <f t="shared" ca="1" si="15"/>
        <v>Incompleto</v>
      </c>
      <c r="D1433" s="89"/>
      <c r="E1433" s="162"/>
      <c r="F1433" s="152"/>
      <c r="G1433" s="169"/>
      <c r="H1433" s="165"/>
      <c r="I1433" s="152"/>
      <c r="J1433" s="152"/>
      <c r="K1433" s="150"/>
      <c r="L1433" s="151"/>
      <c r="M1433" s="152"/>
      <c r="N1433" s="152"/>
      <c r="O1433" s="152"/>
      <c r="P1433" s="152"/>
      <c r="Q1433" s="152"/>
      <c r="R1433" s="152"/>
      <c r="S1433" s="152"/>
      <c r="T1433" s="152"/>
      <c r="U1433" s="152"/>
      <c r="V1433" s="152"/>
      <c r="W1433" s="152"/>
      <c r="X1433" s="152"/>
      <c r="Y1433" s="152"/>
      <c r="Z1433" s="152"/>
      <c r="AA1433" s="152"/>
      <c r="AB1433" s="152"/>
      <c r="AC1433" s="152"/>
    </row>
    <row r="1434" spans="1:29" ht="13.2">
      <c r="A1434" s="152"/>
      <c r="B1434" s="89"/>
      <c r="C1434" s="153" t="str">
        <f t="shared" ca="1" si="15"/>
        <v>Incompleto</v>
      </c>
      <c r="D1434" s="89"/>
      <c r="E1434" s="162"/>
      <c r="F1434" s="152"/>
      <c r="G1434" s="169"/>
      <c r="H1434" s="165"/>
      <c r="I1434" s="152"/>
      <c r="J1434" s="152"/>
      <c r="K1434" s="150"/>
      <c r="L1434" s="151"/>
      <c r="M1434" s="152"/>
      <c r="N1434" s="152"/>
      <c r="O1434" s="152"/>
      <c r="P1434" s="152"/>
      <c r="Q1434" s="152"/>
      <c r="R1434" s="152"/>
      <c r="S1434" s="152"/>
      <c r="T1434" s="152"/>
      <c r="U1434" s="152"/>
      <c r="V1434" s="152"/>
      <c r="W1434" s="152"/>
      <c r="X1434" s="152"/>
      <c r="Y1434" s="152"/>
      <c r="Z1434" s="152"/>
      <c r="AA1434" s="152"/>
      <c r="AB1434" s="152"/>
      <c r="AC1434" s="152"/>
    </row>
    <row r="1435" spans="1:29" ht="13.2">
      <c r="A1435" s="152"/>
      <c r="B1435" s="89"/>
      <c r="C1435" s="153" t="str">
        <f t="shared" ca="1" si="15"/>
        <v>Incompleto</v>
      </c>
      <c r="D1435" s="89"/>
      <c r="E1435" s="162"/>
      <c r="F1435" s="152"/>
      <c r="G1435" s="169"/>
      <c r="H1435" s="165"/>
      <c r="I1435" s="152"/>
      <c r="J1435" s="152"/>
      <c r="K1435" s="150"/>
      <c r="L1435" s="151"/>
      <c r="M1435" s="152"/>
      <c r="N1435" s="152"/>
      <c r="O1435" s="152"/>
      <c r="P1435" s="152"/>
      <c r="Q1435" s="152"/>
      <c r="R1435" s="152"/>
      <c r="S1435" s="152"/>
      <c r="T1435" s="152"/>
      <c r="U1435" s="152"/>
      <c r="V1435" s="152"/>
      <c r="W1435" s="152"/>
      <c r="X1435" s="152"/>
      <c r="Y1435" s="152"/>
      <c r="Z1435" s="152"/>
      <c r="AA1435" s="152"/>
      <c r="AB1435" s="152"/>
      <c r="AC1435" s="152"/>
    </row>
    <row r="1436" spans="1:29" ht="13.2">
      <c r="A1436" s="152"/>
      <c r="B1436" s="89"/>
      <c r="C1436" s="153" t="str">
        <f t="shared" ca="1" si="15"/>
        <v>Incompleto</v>
      </c>
      <c r="D1436" s="89"/>
      <c r="E1436" s="162"/>
      <c r="F1436" s="152"/>
      <c r="G1436" s="169"/>
      <c r="H1436" s="165"/>
      <c r="I1436" s="152"/>
      <c r="J1436" s="152"/>
      <c r="K1436" s="150"/>
      <c r="L1436" s="151"/>
      <c r="M1436" s="152"/>
      <c r="N1436" s="152"/>
      <c r="O1436" s="152"/>
      <c r="P1436" s="152"/>
      <c r="Q1436" s="152"/>
      <c r="R1436" s="152"/>
      <c r="S1436" s="152"/>
      <c r="T1436" s="152"/>
      <c r="U1436" s="152"/>
      <c r="V1436" s="152"/>
      <c r="W1436" s="152"/>
      <c r="X1436" s="152"/>
      <c r="Y1436" s="152"/>
      <c r="Z1436" s="152"/>
      <c r="AA1436" s="152"/>
      <c r="AB1436" s="152"/>
      <c r="AC1436" s="152"/>
    </row>
    <row r="1437" spans="1:29" ht="13.2">
      <c r="A1437" s="152"/>
      <c r="B1437" s="89"/>
      <c r="C1437" s="153" t="str">
        <f t="shared" ca="1" si="15"/>
        <v>Incompleto</v>
      </c>
      <c r="D1437" s="89"/>
      <c r="E1437" s="162"/>
      <c r="F1437" s="152"/>
      <c r="G1437" s="169"/>
      <c r="H1437" s="165"/>
      <c r="I1437" s="152"/>
      <c r="J1437" s="152"/>
      <c r="K1437" s="150"/>
      <c r="L1437" s="151"/>
      <c r="M1437" s="152"/>
      <c r="N1437" s="152"/>
      <c r="O1437" s="152"/>
      <c r="P1437" s="152"/>
      <c r="Q1437" s="152"/>
      <c r="R1437" s="152"/>
      <c r="S1437" s="152"/>
      <c r="T1437" s="152"/>
      <c r="U1437" s="152"/>
      <c r="V1437" s="152"/>
      <c r="W1437" s="152"/>
      <c r="X1437" s="152"/>
      <c r="Y1437" s="152"/>
      <c r="Z1437" s="152"/>
      <c r="AA1437" s="152"/>
      <c r="AB1437" s="152"/>
      <c r="AC1437" s="152"/>
    </row>
    <row r="1438" spans="1:29" ht="13.2">
      <c r="A1438" s="152"/>
      <c r="B1438" s="89"/>
      <c r="C1438" s="153" t="str">
        <f t="shared" ca="1" si="15"/>
        <v>Incompleto</v>
      </c>
      <c r="D1438" s="89"/>
      <c r="E1438" s="162"/>
      <c r="F1438" s="152"/>
      <c r="G1438" s="169"/>
      <c r="H1438" s="165"/>
      <c r="I1438" s="152"/>
      <c r="J1438" s="152"/>
      <c r="K1438" s="150"/>
      <c r="L1438" s="151"/>
      <c r="M1438" s="152"/>
      <c r="N1438" s="152"/>
      <c r="O1438" s="152"/>
      <c r="P1438" s="152"/>
      <c r="Q1438" s="152"/>
      <c r="R1438" s="152"/>
      <c r="S1438" s="152"/>
      <c r="T1438" s="152"/>
      <c r="U1438" s="152"/>
      <c r="V1438" s="152"/>
      <c r="W1438" s="152"/>
      <c r="X1438" s="152"/>
      <c r="Y1438" s="152"/>
      <c r="Z1438" s="152"/>
      <c r="AA1438" s="152"/>
      <c r="AB1438" s="152"/>
      <c r="AC1438" s="152"/>
    </row>
    <row r="1439" spans="1:29" ht="13.2">
      <c r="A1439" s="152"/>
      <c r="B1439" s="89"/>
      <c r="C1439" s="153" t="str">
        <f t="shared" ca="1" si="15"/>
        <v>Incompleto</v>
      </c>
      <c r="D1439" s="89"/>
      <c r="E1439" s="162"/>
      <c r="F1439" s="152"/>
      <c r="G1439" s="169"/>
      <c r="H1439" s="165"/>
      <c r="I1439" s="152"/>
      <c r="J1439" s="152"/>
      <c r="K1439" s="150"/>
      <c r="L1439" s="151"/>
      <c r="M1439" s="152"/>
      <c r="N1439" s="152"/>
      <c r="O1439" s="152"/>
      <c r="P1439" s="152"/>
      <c r="Q1439" s="152"/>
      <c r="R1439" s="152"/>
      <c r="S1439" s="152"/>
      <c r="T1439" s="152"/>
      <c r="U1439" s="152"/>
      <c r="V1439" s="152"/>
      <c r="W1439" s="152"/>
      <c r="X1439" s="152"/>
      <c r="Y1439" s="152"/>
      <c r="Z1439" s="152"/>
      <c r="AA1439" s="152"/>
      <c r="AB1439" s="152"/>
      <c r="AC1439" s="152"/>
    </row>
    <row r="1440" spans="1:29" ht="13.2">
      <c r="A1440" s="152"/>
      <c r="B1440" s="89"/>
      <c r="C1440" s="153" t="str">
        <f t="shared" ca="1" si="15"/>
        <v>Incompleto</v>
      </c>
      <c r="D1440" s="89"/>
      <c r="E1440" s="162"/>
      <c r="F1440" s="152"/>
      <c r="G1440" s="169"/>
      <c r="H1440" s="165"/>
      <c r="I1440" s="152"/>
      <c r="J1440" s="152"/>
      <c r="K1440" s="150"/>
      <c r="L1440" s="151"/>
      <c r="M1440" s="152"/>
      <c r="N1440" s="152"/>
      <c r="O1440" s="152"/>
      <c r="P1440" s="152"/>
      <c r="Q1440" s="152"/>
      <c r="R1440" s="152"/>
      <c r="S1440" s="152"/>
      <c r="T1440" s="152"/>
      <c r="U1440" s="152"/>
      <c r="V1440" s="152"/>
      <c r="W1440" s="152"/>
      <c r="X1440" s="152"/>
      <c r="Y1440" s="152"/>
      <c r="Z1440" s="152"/>
      <c r="AA1440" s="152"/>
      <c r="AB1440" s="152"/>
      <c r="AC1440" s="152"/>
    </row>
    <row r="1441" spans="1:29" ht="13.2">
      <c r="A1441" s="152"/>
      <c r="B1441" s="89"/>
      <c r="C1441" s="153" t="str">
        <f t="shared" ca="1" si="15"/>
        <v>Incompleto</v>
      </c>
      <c r="D1441" s="89"/>
      <c r="E1441" s="162"/>
      <c r="F1441" s="152"/>
      <c r="G1441" s="169"/>
      <c r="H1441" s="165"/>
      <c r="I1441" s="152"/>
      <c r="J1441" s="152"/>
      <c r="K1441" s="150"/>
      <c r="L1441" s="151"/>
      <c r="M1441" s="152"/>
      <c r="N1441" s="152"/>
      <c r="O1441" s="152"/>
      <c r="P1441" s="152"/>
      <c r="Q1441" s="152"/>
      <c r="R1441" s="152"/>
      <c r="S1441" s="152"/>
      <c r="T1441" s="152"/>
      <c r="U1441" s="152"/>
      <c r="V1441" s="152"/>
      <c r="W1441" s="152"/>
      <c r="X1441" s="152"/>
      <c r="Y1441" s="152"/>
      <c r="Z1441" s="152"/>
      <c r="AA1441" s="152"/>
      <c r="AB1441" s="152"/>
      <c r="AC1441" s="152"/>
    </row>
    <row r="1442" spans="1:29" ht="13.2">
      <c r="A1442" s="152"/>
      <c r="B1442" s="89"/>
      <c r="C1442" s="153" t="str">
        <f t="shared" ca="1" si="15"/>
        <v>Incompleto</v>
      </c>
      <c r="D1442" s="89"/>
      <c r="E1442" s="162"/>
      <c r="F1442" s="152"/>
      <c r="G1442" s="169"/>
      <c r="H1442" s="165"/>
      <c r="I1442" s="152"/>
      <c r="J1442" s="152"/>
      <c r="K1442" s="150"/>
      <c r="L1442" s="151"/>
      <c r="M1442" s="152"/>
      <c r="N1442" s="152"/>
      <c r="O1442" s="152"/>
      <c r="P1442" s="152"/>
      <c r="Q1442" s="152"/>
      <c r="R1442" s="152"/>
      <c r="S1442" s="152"/>
      <c r="T1442" s="152"/>
      <c r="U1442" s="152"/>
      <c r="V1442" s="152"/>
      <c r="W1442" s="152"/>
      <c r="X1442" s="152"/>
      <c r="Y1442" s="152"/>
      <c r="Z1442" s="152"/>
      <c r="AA1442" s="152"/>
      <c r="AB1442" s="152"/>
      <c r="AC1442" s="152"/>
    </row>
    <row r="1443" spans="1:29" ht="13.2">
      <c r="A1443" s="152"/>
      <c r="B1443" s="89"/>
      <c r="C1443" s="153" t="str">
        <f t="shared" ca="1" si="15"/>
        <v>Incompleto</v>
      </c>
      <c r="D1443" s="89"/>
      <c r="E1443" s="162"/>
      <c r="F1443" s="152"/>
      <c r="G1443" s="169"/>
      <c r="H1443" s="165"/>
      <c r="I1443" s="152"/>
      <c r="J1443" s="152"/>
      <c r="K1443" s="150"/>
      <c r="L1443" s="151"/>
      <c r="M1443" s="152"/>
      <c r="N1443" s="152"/>
      <c r="O1443" s="152"/>
      <c r="P1443" s="152"/>
      <c r="Q1443" s="152"/>
      <c r="R1443" s="152"/>
      <c r="S1443" s="152"/>
      <c r="T1443" s="152"/>
      <c r="U1443" s="152"/>
      <c r="V1443" s="152"/>
      <c r="W1443" s="152"/>
      <c r="X1443" s="152"/>
      <c r="Y1443" s="152"/>
      <c r="Z1443" s="152"/>
      <c r="AA1443" s="152"/>
      <c r="AB1443" s="152"/>
      <c r="AC1443" s="152"/>
    </row>
    <row r="1444" spans="1:29" ht="13.2">
      <c r="A1444" s="152"/>
      <c r="B1444" s="89"/>
      <c r="C1444" s="153" t="str">
        <f t="shared" ca="1" si="15"/>
        <v>Incompleto</v>
      </c>
      <c r="D1444" s="89"/>
      <c r="E1444" s="162"/>
      <c r="F1444" s="152"/>
      <c r="G1444" s="169"/>
      <c r="H1444" s="165"/>
      <c r="I1444" s="152"/>
      <c r="J1444" s="152"/>
      <c r="K1444" s="150"/>
      <c r="L1444" s="151"/>
      <c r="M1444" s="152"/>
      <c r="N1444" s="152"/>
      <c r="O1444" s="152"/>
      <c r="P1444" s="152"/>
      <c r="Q1444" s="152"/>
      <c r="R1444" s="152"/>
      <c r="S1444" s="152"/>
      <c r="T1444" s="152"/>
      <c r="U1444" s="152"/>
      <c r="V1444" s="152"/>
      <c r="W1444" s="152"/>
      <c r="X1444" s="152"/>
      <c r="Y1444" s="152"/>
      <c r="Z1444" s="152"/>
      <c r="AA1444" s="152"/>
      <c r="AB1444" s="152"/>
      <c r="AC1444" s="152"/>
    </row>
    <row r="1445" spans="1:29" ht="13.2">
      <c r="A1445" s="152"/>
      <c r="B1445" s="89"/>
      <c r="C1445" s="153" t="str">
        <f t="shared" ca="1" si="15"/>
        <v>Incompleto</v>
      </c>
      <c r="D1445" s="89"/>
      <c r="E1445" s="162"/>
      <c r="F1445" s="152"/>
      <c r="G1445" s="169"/>
      <c r="H1445" s="165"/>
      <c r="I1445" s="152"/>
      <c r="J1445" s="152"/>
      <c r="K1445" s="150"/>
      <c r="L1445" s="151"/>
      <c r="M1445" s="152"/>
      <c r="N1445" s="152"/>
      <c r="O1445" s="152"/>
      <c r="P1445" s="152"/>
      <c r="Q1445" s="152"/>
      <c r="R1445" s="152"/>
      <c r="S1445" s="152"/>
      <c r="T1445" s="152"/>
      <c r="U1445" s="152"/>
      <c r="V1445" s="152"/>
      <c r="W1445" s="152"/>
      <c r="X1445" s="152"/>
      <c r="Y1445" s="152"/>
      <c r="Z1445" s="152"/>
      <c r="AA1445" s="152"/>
      <c r="AB1445" s="152"/>
      <c r="AC1445" s="152"/>
    </row>
    <row r="1446" spans="1:29" ht="13.2">
      <c r="A1446" s="152"/>
      <c r="B1446" s="89"/>
      <c r="C1446" s="153" t="str">
        <f t="shared" ca="1" si="15"/>
        <v>Incompleto</v>
      </c>
      <c r="D1446" s="89"/>
      <c r="E1446" s="162"/>
      <c r="F1446" s="152"/>
      <c r="G1446" s="169"/>
      <c r="H1446" s="165"/>
      <c r="I1446" s="152"/>
      <c r="J1446" s="152"/>
      <c r="K1446" s="150"/>
      <c r="L1446" s="151"/>
      <c r="M1446" s="152"/>
      <c r="N1446" s="152"/>
      <c r="O1446" s="152"/>
      <c r="P1446" s="152"/>
      <c r="Q1446" s="152"/>
      <c r="R1446" s="152"/>
      <c r="S1446" s="152"/>
      <c r="T1446" s="152"/>
      <c r="U1446" s="152"/>
      <c r="V1446" s="152"/>
      <c r="W1446" s="152"/>
      <c r="X1446" s="152"/>
      <c r="Y1446" s="152"/>
      <c r="Z1446" s="152"/>
      <c r="AA1446" s="152"/>
      <c r="AB1446" s="152"/>
      <c r="AC1446" s="152"/>
    </row>
    <row r="1447" spans="1:29" ht="13.2">
      <c r="A1447" s="152"/>
      <c r="B1447" s="89"/>
      <c r="C1447" s="153" t="str">
        <f t="shared" ca="1" si="15"/>
        <v>Incompleto</v>
      </c>
      <c r="D1447" s="89"/>
      <c r="E1447" s="162"/>
      <c r="F1447" s="152"/>
      <c r="G1447" s="169"/>
      <c r="H1447" s="165"/>
      <c r="I1447" s="152"/>
      <c r="J1447" s="152"/>
      <c r="K1447" s="150"/>
      <c r="L1447" s="151"/>
      <c r="M1447" s="152"/>
      <c r="N1447" s="152"/>
      <c r="O1447" s="152"/>
      <c r="P1447" s="152"/>
      <c r="Q1447" s="152"/>
      <c r="R1447" s="152"/>
      <c r="S1447" s="152"/>
      <c r="T1447" s="152"/>
      <c r="U1447" s="152"/>
      <c r="V1447" s="152"/>
      <c r="W1447" s="152"/>
      <c r="X1447" s="152"/>
      <c r="Y1447" s="152"/>
      <c r="Z1447" s="152"/>
      <c r="AA1447" s="152"/>
      <c r="AB1447" s="152"/>
      <c r="AC1447" s="152"/>
    </row>
    <row r="1448" spans="1:29" ht="13.2">
      <c r="A1448" s="152"/>
      <c r="B1448" s="89"/>
      <c r="C1448" s="153" t="str">
        <f t="shared" ca="1" si="15"/>
        <v>Incompleto</v>
      </c>
      <c r="D1448" s="89"/>
      <c r="E1448" s="162"/>
      <c r="F1448" s="152"/>
      <c r="G1448" s="169"/>
      <c r="H1448" s="165"/>
      <c r="I1448" s="152"/>
      <c r="J1448" s="152"/>
      <c r="K1448" s="150"/>
      <c r="L1448" s="151"/>
      <c r="M1448" s="152"/>
      <c r="N1448" s="152"/>
      <c r="O1448" s="152"/>
      <c r="P1448" s="152"/>
      <c r="Q1448" s="152"/>
      <c r="R1448" s="152"/>
      <c r="S1448" s="152"/>
      <c r="T1448" s="152"/>
      <c r="U1448" s="152"/>
      <c r="V1448" s="152"/>
      <c r="W1448" s="152"/>
      <c r="X1448" s="152"/>
      <c r="Y1448" s="152"/>
      <c r="Z1448" s="152"/>
      <c r="AA1448" s="152"/>
      <c r="AB1448" s="152"/>
      <c r="AC1448" s="152"/>
    </row>
    <row r="1449" spans="1:29" ht="13.2">
      <c r="A1449" s="152"/>
      <c r="B1449" s="89"/>
      <c r="C1449" s="153" t="str">
        <f t="shared" ca="1" si="15"/>
        <v>Incompleto</v>
      </c>
      <c r="D1449" s="89"/>
      <c r="E1449" s="162"/>
      <c r="F1449" s="152"/>
      <c r="G1449" s="169"/>
      <c r="H1449" s="165"/>
      <c r="I1449" s="152"/>
      <c r="J1449" s="152"/>
      <c r="K1449" s="150"/>
      <c r="L1449" s="151"/>
      <c r="M1449" s="152"/>
      <c r="N1449" s="152"/>
      <c r="O1449" s="152"/>
      <c r="P1449" s="152"/>
      <c r="Q1449" s="152"/>
      <c r="R1449" s="152"/>
      <c r="S1449" s="152"/>
      <c r="T1449" s="152"/>
      <c r="U1449" s="152"/>
      <c r="V1449" s="152"/>
      <c r="W1449" s="152"/>
      <c r="X1449" s="152"/>
      <c r="Y1449" s="152"/>
      <c r="Z1449" s="152"/>
      <c r="AA1449" s="152"/>
      <c r="AB1449" s="152"/>
      <c r="AC1449" s="152"/>
    </row>
    <row r="1450" spans="1:29" ht="13.2">
      <c r="A1450" s="152"/>
      <c r="B1450" s="89"/>
      <c r="C1450" s="153" t="str">
        <f t="shared" ca="1" si="15"/>
        <v>Incompleto</v>
      </c>
      <c r="D1450" s="89"/>
      <c r="E1450" s="162"/>
      <c r="F1450" s="152"/>
      <c r="G1450" s="169"/>
      <c r="H1450" s="165"/>
      <c r="I1450" s="152"/>
      <c r="J1450" s="152"/>
      <c r="K1450" s="150"/>
      <c r="L1450" s="151"/>
      <c r="M1450" s="152"/>
      <c r="N1450" s="152"/>
      <c r="O1450" s="152"/>
      <c r="P1450" s="152"/>
      <c r="Q1450" s="152"/>
      <c r="R1450" s="152"/>
      <c r="S1450" s="152"/>
      <c r="T1450" s="152"/>
      <c r="U1450" s="152"/>
      <c r="V1450" s="152"/>
      <c r="W1450" s="152"/>
      <c r="X1450" s="152"/>
      <c r="Y1450" s="152"/>
      <c r="Z1450" s="152"/>
      <c r="AA1450" s="152"/>
      <c r="AB1450" s="152"/>
      <c r="AC1450" s="152"/>
    </row>
    <row r="1451" spans="1:29" ht="13.2">
      <c r="A1451" s="152"/>
      <c r="B1451" s="89"/>
      <c r="C1451" s="153" t="str">
        <f t="shared" ca="1" si="15"/>
        <v>Incompleto</v>
      </c>
      <c r="D1451" s="89"/>
      <c r="E1451" s="162"/>
      <c r="F1451" s="152"/>
      <c r="G1451" s="169"/>
      <c r="H1451" s="165"/>
      <c r="I1451" s="152"/>
      <c r="J1451" s="152"/>
      <c r="K1451" s="150"/>
      <c r="L1451" s="151"/>
      <c r="M1451" s="152"/>
      <c r="N1451" s="152"/>
      <c r="O1451" s="152"/>
      <c r="P1451" s="152"/>
      <c r="Q1451" s="152"/>
      <c r="R1451" s="152"/>
      <c r="S1451" s="152"/>
      <c r="T1451" s="152"/>
      <c r="U1451" s="152"/>
      <c r="V1451" s="152"/>
      <c r="W1451" s="152"/>
      <c r="X1451" s="152"/>
      <c r="Y1451" s="152"/>
      <c r="Z1451" s="152"/>
      <c r="AA1451" s="152"/>
      <c r="AB1451" s="152"/>
      <c r="AC1451" s="152"/>
    </row>
    <row r="1452" spans="1:29" ht="13.2">
      <c r="A1452" s="152"/>
      <c r="B1452" s="89"/>
      <c r="C1452" s="153" t="str">
        <f t="shared" ca="1" si="15"/>
        <v>Incompleto</v>
      </c>
      <c r="D1452" s="89"/>
      <c r="E1452" s="162"/>
      <c r="F1452" s="152"/>
      <c r="G1452" s="169"/>
      <c r="H1452" s="165"/>
      <c r="I1452" s="152"/>
      <c r="J1452" s="152"/>
      <c r="K1452" s="150"/>
      <c r="L1452" s="151"/>
      <c r="M1452" s="152"/>
      <c r="N1452" s="152"/>
      <c r="O1452" s="152"/>
      <c r="P1452" s="152"/>
      <c r="Q1452" s="152"/>
      <c r="R1452" s="152"/>
      <c r="S1452" s="152"/>
      <c r="T1452" s="152"/>
      <c r="U1452" s="152"/>
      <c r="V1452" s="152"/>
      <c r="W1452" s="152"/>
      <c r="X1452" s="152"/>
      <c r="Y1452" s="152"/>
      <c r="Z1452" s="152"/>
      <c r="AA1452" s="152"/>
      <c r="AB1452" s="152"/>
      <c r="AC1452" s="152"/>
    </row>
    <row r="1453" spans="1:29" ht="13.2">
      <c r="A1453" s="152"/>
      <c r="B1453" s="89"/>
      <c r="C1453" s="153" t="str">
        <f t="shared" ca="1" si="15"/>
        <v>Incompleto</v>
      </c>
      <c r="D1453" s="89"/>
      <c r="E1453" s="162"/>
      <c r="F1453" s="152"/>
      <c r="G1453" s="169"/>
      <c r="H1453" s="165"/>
      <c r="I1453" s="152"/>
      <c r="J1453" s="152"/>
      <c r="K1453" s="150"/>
      <c r="L1453" s="151"/>
      <c r="M1453" s="152"/>
      <c r="N1453" s="152"/>
      <c r="O1453" s="152"/>
      <c r="P1453" s="152"/>
      <c r="Q1453" s="152"/>
      <c r="R1453" s="152"/>
      <c r="S1453" s="152"/>
      <c r="T1453" s="152"/>
      <c r="U1453" s="152"/>
      <c r="V1453" s="152"/>
      <c r="W1453" s="152"/>
      <c r="X1453" s="152"/>
      <c r="Y1453" s="152"/>
      <c r="Z1453" s="152"/>
      <c r="AA1453" s="152"/>
      <c r="AB1453" s="152"/>
      <c r="AC1453" s="152"/>
    </row>
    <row r="1454" spans="1:29" ht="13.2">
      <c r="A1454" s="152"/>
      <c r="B1454" s="89"/>
      <c r="C1454" s="153" t="str">
        <f t="shared" ca="1" si="15"/>
        <v>Incompleto</v>
      </c>
      <c r="D1454" s="89"/>
      <c r="E1454" s="162"/>
      <c r="F1454" s="152"/>
      <c r="G1454" s="169"/>
      <c r="H1454" s="165"/>
      <c r="I1454" s="152"/>
      <c r="J1454" s="152"/>
      <c r="K1454" s="150"/>
      <c r="L1454" s="151"/>
      <c r="M1454" s="152"/>
      <c r="N1454" s="152"/>
      <c r="O1454" s="152"/>
      <c r="P1454" s="152"/>
      <c r="Q1454" s="152"/>
      <c r="R1454" s="152"/>
      <c r="S1454" s="152"/>
      <c r="T1454" s="152"/>
      <c r="U1454" s="152"/>
      <c r="V1454" s="152"/>
      <c r="W1454" s="152"/>
      <c r="X1454" s="152"/>
      <c r="Y1454" s="152"/>
      <c r="Z1454" s="152"/>
      <c r="AA1454" s="152"/>
      <c r="AB1454" s="152"/>
      <c r="AC1454" s="152"/>
    </row>
    <row r="1455" spans="1:29" ht="13.2">
      <c r="A1455" s="152"/>
      <c r="B1455" s="89"/>
      <c r="C1455" s="153" t="str">
        <f t="shared" ca="1" si="15"/>
        <v>Incompleto</v>
      </c>
      <c r="D1455" s="89"/>
      <c r="E1455" s="162"/>
      <c r="F1455" s="152"/>
      <c r="G1455" s="169"/>
      <c r="H1455" s="165"/>
      <c r="I1455" s="152"/>
      <c r="J1455" s="152"/>
      <c r="K1455" s="150"/>
      <c r="L1455" s="151"/>
      <c r="M1455" s="152"/>
      <c r="N1455" s="152"/>
      <c r="O1455" s="152"/>
      <c r="P1455" s="152"/>
      <c r="Q1455" s="152"/>
      <c r="R1455" s="152"/>
      <c r="S1455" s="152"/>
      <c r="T1455" s="152"/>
      <c r="U1455" s="152"/>
      <c r="V1455" s="152"/>
      <c r="W1455" s="152"/>
      <c r="X1455" s="152"/>
      <c r="Y1455" s="152"/>
      <c r="Z1455" s="152"/>
      <c r="AA1455" s="152"/>
      <c r="AB1455" s="152"/>
      <c r="AC1455" s="152"/>
    </row>
    <row r="1456" spans="1:29" ht="13.2">
      <c r="A1456" s="152"/>
      <c r="B1456" s="89"/>
      <c r="C1456" s="153" t="str">
        <f t="shared" ca="1" si="15"/>
        <v>Incompleto</v>
      </c>
      <c r="D1456" s="89"/>
      <c r="E1456" s="162"/>
      <c r="F1456" s="152"/>
      <c r="G1456" s="169"/>
      <c r="H1456" s="165"/>
      <c r="I1456" s="152"/>
      <c r="J1456" s="152"/>
      <c r="K1456" s="150"/>
      <c r="L1456" s="151"/>
      <c r="M1456" s="152"/>
      <c r="N1456" s="152"/>
      <c r="O1456" s="152"/>
      <c r="P1456" s="152"/>
      <c r="Q1456" s="152"/>
      <c r="R1456" s="152"/>
      <c r="S1456" s="152"/>
      <c r="T1456" s="152"/>
      <c r="U1456" s="152"/>
      <c r="V1456" s="152"/>
      <c r="W1456" s="152"/>
      <c r="X1456" s="152"/>
      <c r="Y1456" s="152"/>
      <c r="Z1456" s="152"/>
      <c r="AA1456" s="152"/>
      <c r="AB1456" s="152"/>
      <c r="AC1456" s="152"/>
    </row>
    <row r="1457" spans="1:29" ht="13.2">
      <c r="A1457" s="152"/>
      <c r="B1457" s="89"/>
      <c r="C1457" s="153" t="str">
        <f t="shared" ca="1" si="15"/>
        <v>Incompleto</v>
      </c>
      <c r="D1457" s="89"/>
      <c r="E1457" s="162"/>
      <c r="F1457" s="152"/>
      <c r="G1457" s="169"/>
      <c r="H1457" s="165"/>
      <c r="I1457" s="152"/>
      <c r="J1457" s="152"/>
      <c r="K1457" s="150"/>
      <c r="L1457" s="151"/>
      <c r="M1457" s="152"/>
      <c r="N1457" s="152"/>
      <c r="O1457" s="152"/>
      <c r="P1457" s="152"/>
      <c r="Q1457" s="152"/>
      <c r="R1457" s="152"/>
      <c r="S1457" s="152"/>
      <c r="T1457" s="152"/>
      <c r="U1457" s="152"/>
      <c r="V1457" s="152"/>
      <c r="W1457" s="152"/>
      <c r="X1457" s="152"/>
      <c r="Y1457" s="152"/>
      <c r="Z1457" s="152"/>
      <c r="AA1457" s="152"/>
      <c r="AB1457" s="152"/>
      <c r="AC1457" s="152"/>
    </row>
    <row r="1458" spans="1:29" ht="13.2">
      <c r="A1458" s="152"/>
      <c r="B1458" s="89"/>
      <c r="C1458" s="153" t="str">
        <f t="shared" ca="1" si="15"/>
        <v>Incompleto</v>
      </c>
      <c r="D1458" s="89"/>
      <c r="E1458" s="162"/>
      <c r="F1458" s="152"/>
      <c r="G1458" s="169"/>
      <c r="H1458" s="165"/>
      <c r="I1458" s="152"/>
      <c r="J1458" s="152"/>
      <c r="K1458" s="150"/>
      <c r="L1458" s="151"/>
      <c r="M1458" s="152"/>
      <c r="N1458" s="152"/>
      <c r="O1458" s="152"/>
      <c r="P1458" s="152"/>
      <c r="Q1458" s="152"/>
      <c r="R1458" s="152"/>
      <c r="S1458" s="152"/>
      <c r="T1458" s="152"/>
      <c r="U1458" s="152"/>
      <c r="V1458" s="152"/>
      <c r="W1458" s="152"/>
      <c r="X1458" s="152"/>
      <c r="Y1458" s="152"/>
      <c r="Z1458" s="152"/>
      <c r="AA1458" s="152"/>
      <c r="AB1458" s="152"/>
      <c r="AC1458" s="152"/>
    </row>
    <row r="1459" spans="1:29" ht="13.2">
      <c r="A1459" s="152"/>
      <c r="B1459" s="89"/>
      <c r="C1459" s="153" t="str">
        <f t="shared" ca="1" si="15"/>
        <v>Incompleto</v>
      </c>
      <c r="D1459" s="89"/>
      <c r="E1459" s="162"/>
      <c r="F1459" s="152"/>
      <c r="G1459" s="169"/>
      <c r="H1459" s="165"/>
      <c r="I1459" s="152"/>
      <c r="J1459" s="152"/>
      <c r="K1459" s="150"/>
      <c r="L1459" s="151"/>
      <c r="M1459" s="152"/>
      <c r="N1459" s="152"/>
      <c r="O1459" s="152"/>
      <c r="P1459" s="152"/>
      <c r="Q1459" s="152"/>
      <c r="R1459" s="152"/>
      <c r="S1459" s="152"/>
      <c r="T1459" s="152"/>
      <c r="U1459" s="152"/>
      <c r="V1459" s="152"/>
      <c r="W1459" s="152"/>
      <c r="X1459" s="152"/>
      <c r="Y1459" s="152"/>
      <c r="Z1459" s="152"/>
      <c r="AA1459" s="152"/>
      <c r="AB1459" s="152"/>
      <c r="AC1459" s="152"/>
    </row>
    <row r="1460" spans="1:29" ht="13.2">
      <c r="A1460" s="152"/>
      <c r="B1460" s="89"/>
      <c r="C1460" s="153" t="str">
        <f t="shared" ca="1" si="15"/>
        <v>Incompleto</v>
      </c>
      <c r="D1460" s="89"/>
      <c r="E1460" s="162"/>
      <c r="F1460" s="152"/>
      <c r="G1460" s="169"/>
      <c r="H1460" s="165"/>
      <c r="I1460" s="152"/>
      <c r="J1460" s="152"/>
      <c r="K1460" s="150"/>
      <c r="L1460" s="151"/>
      <c r="M1460" s="152"/>
      <c r="N1460" s="152"/>
      <c r="O1460" s="152"/>
      <c r="P1460" s="152"/>
      <c r="Q1460" s="152"/>
      <c r="R1460" s="152"/>
      <c r="S1460" s="152"/>
      <c r="T1460" s="152"/>
      <c r="U1460" s="152"/>
      <c r="V1460" s="152"/>
      <c r="W1460" s="152"/>
      <c r="X1460" s="152"/>
      <c r="Y1460" s="152"/>
      <c r="Z1460" s="152"/>
      <c r="AA1460" s="152"/>
      <c r="AB1460" s="152"/>
      <c r="AC1460" s="152"/>
    </row>
    <row r="1461" spans="1:29" ht="13.2">
      <c r="A1461" s="152"/>
      <c r="B1461" s="89"/>
      <c r="C1461" s="153" t="str">
        <f t="shared" ca="1" si="15"/>
        <v>Incompleto</v>
      </c>
      <c r="D1461" s="89"/>
      <c r="E1461" s="162"/>
      <c r="F1461" s="152"/>
      <c r="G1461" s="169"/>
      <c r="H1461" s="165"/>
      <c r="I1461" s="152"/>
      <c r="J1461" s="152"/>
      <c r="K1461" s="150"/>
      <c r="L1461" s="151"/>
      <c r="M1461" s="152"/>
      <c r="N1461" s="152"/>
      <c r="O1461" s="152"/>
      <c r="P1461" s="152"/>
      <c r="Q1461" s="152"/>
      <c r="R1461" s="152"/>
      <c r="S1461" s="152"/>
      <c r="T1461" s="152"/>
      <c r="U1461" s="152"/>
      <c r="V1461" s="152"/>
      <c r="W1461" s="152"/>
      <c r="X1461" s="152"/>
      <c r="Y1461" s="152"/>
      <c r="Z1461" s="152"/>
      <c r="AA1461" s="152"/>
      <c r="AB1461" s="152"/>
      <c r="AC1461" s="152"/>
    </row>
    <row r="1462" spans="1:29" ht="13.2">
      <c r="A1462" s="152"/>
      <c r="B1462" s="89"/>
      <c r="C1462" s="153" t="str">
        <f t="shared" ca="1" si="15"/>
        <v>Incompleto</v>
      </c>
      <c r="D1462" s="89"/>
      <c r="E1462" s="162"/>
      <c r="F1462" s="152"/>
      <c r="G1462" s="169"/>
      <c r="H1462" s="165"/>
      <c r="I1462" s="152"/>
      <c r="J1462" s="152"/>
      <c r="K1462" s="150"/>
      <c r="L1462" s="151"/>
      <c r="M1462" s="152"/>
      <c r="N1462" s="152"/>
      <c r="O1462" s="152"/>
      <c r="P1462" s="152"/>
      <c r="Q1462" s="152"/>
      <c r="R1462" s="152"/>
      <c r="S1462" s="152"/>
      <c r="T1462" s="152"/>
      <c r="U1462" s="152"/>
      <c r="V1462" s="152"/>
      <c r="W1462" s="152"/>
      <c r="X1462" s="152"/>
      <c r="Y1462" s="152"/>
      <c r="Z1462" s="152"/>
      <c r="AA1462" s="152"/>
      <c r="AB1462" s="152"/>
      <c r="AC1462" s="152"/>
    </row>
    <row r="1463" spans="1:29" ht="13.2">
      <c r="A1463" s="152"/>
      <c r="B1463" s="89"/>
      <c r="C1463" s="153" t="str">
        <f t="shared" ca="1" si="15"/>
        <v>Incompleto</v>
      </c>
      <c r="D1463" s="89"/>
      <c r="E1463" s="162"/>
      <c r="F1463" s="152"/>
      <c r="G1463" s="169"/>
      <c r="H1463" s="165"/>
      <c r="I1463" s="152"/>
      <c r="J1463" s="152"/>
      <c r="K1463" s="150"/>
      <c r="L1463" s="151"/>
      <c r="M1463" s="152"/>
      <c r="N1463" s="152"/>
      <c r="O1463" s="152"/>
      <c r="P1463" s="152"/>
      <c r="Q1463" s="152"/>
      <c r="R1463" s="152"/>
      <c r="S1463" s="152"/>
      <c r="T1463" s="152"/>
      <c r="U1463" s="152"/>
      <c r="V1463" s="152"/>
      <c r="W1463" s="152"/>
      <c r="X1463" s="152"/>
      <c r="Y1463" s="152"/>
      <c r="Z1463" s="152"/>
      <c r="AA1463" s="152"/>
      <c r="AB1463" s="152"/>
      <c r="AC1463" s="152"/>
    </row>
    <row r="1464" spans="1:29" ht="13.2">
      <c r="A1464" s="152"/>
      <c r="B1464" s="89"/>
      <c r="C1464" s="153" t="str">
        <f t="shared" ca="1" si="15"/>
        <v>Incompleto</v>
      </c>
      <c r="D1464" s="89"/>
      <c r="E1464" s="162"/>
      <c r="F1464" s="152"/>
      <c r="G1464" s="169"/>
      <c r="H1464" s="165"/>
      <c r="I1464" s="152"/>
      <c r="J1464" s="152"/>
      <c r="K1464" s="150"/>
      <c r="L1464" s="151"/>
      <c r="M1464" s="152"/>
      <c r="N1464" s="152"/>
      <c r="O1464" s="152"/>
      <c r="P1464" s="152"/>
      <c r="Q1464" s="152"/>
      <c r="R1464" s="152"/>
      <c r="S1464" s="152"/>
      <c r="T1464" s="152"/>
      <c r="U1464" s="152"/>
      <c r="V1464" s="152"/>
      <c r="W1464" s="152"/>
      <c r="X1464" s="152"/>
      <c r="Y1464" s="152"/>
      <c r="Z1464" s="152"/>
      <c r="AA1464" s="152"/>
      <c r="AB1464" s="152"/>
      <c r="AC1464" s="152"/>
    </row>
    <row r="1465" spans="1:29" ht="13.2">
      <c r="A1465" s="152"/>
      <c r="B1465" s="89"/>
      <c r="C1465" s="153" t="str">
        <f t="shared" ca="1" si="15"/>
        <v>Incompleto</v>
      </c>
      <c r="D1465" s="89"/>
      <c r="E1465" s="162"/>
      <c r="F1465" s="152"/>
      <c r="G1465" s="169"/>
      <c r="H1465" s="165"/>
      <c r="I1465" s="152"/>
      <c r="J1465" s="152"/>
      <c r="K1465" s="150"/>
      <c r="L1465" s="151"/>
      <c r="M1465" s="152"/>
      <c r="N1465" s="152"/>
      <c r="O1465" s="152"/>
      <c r="P1465" s="152"/>
      <c r="Q1465" s="152"/>
      <c r="R1465" s="152"/>
      <c r="S1465" s="152"/>
      <c r="T1465" s="152"/>
      <c r="U1465" s="152"/>
      <c r="V1465" s="152"/>
      <c r="W1465" s="152"/>
      <c r="X1465" s="152"/>
      <c r="Y1465" s="152"/>
      <c r="Z1465" s="152"/>
      <c r="AA1465" s="152"/>
      <c r="AB1465" s="152"/>
      <c r="AC1465" s="152"/>
    </row>
    <row r="1466" spans="1:29" ht="13.2">
      <c r="A1466" s="152"/>
      <c r="B1466" s="89"/>
      <c r="C1466" s="153" t="str">
        <f t="shared" ca="1" si="15"/>
        <v>Incompleto</v>
      </c>
      <c r="D1466" s="89"/>
      <c r="E1466" s="162"/>
      <c r="F1466" s="152"/>
      <c r="G1466" s="169"/>
      <c r="H1466" s="165"/>
      <c r="I1466" s="152"/>
      <c r="J1466" s="152"/>
      <c r="K1466" s="150"/>
      <c r="L1466" s="151"/>
      <c r="M1466" s="152"/>
      <c r="N1466" s="152"/>
      <c r="O1466" s="152"/>
      <c r="P1466" s="152"/>
      <c r="Q1466" s="152"/>
      <c r="R1466" s="152"/>
      <c r="S1466" s="152"/>
      <c r="T1466" s="152"/>
      <c r="U1466" s="152"/>
      <c r="V1466" s="152"/>
      <c r="W1466" s="152"/>
      <c r="X1466" s="152"/>
      <c r="Y1466" s="152"/>
      <c r="Z1466" s="152"/>
      <c r="AA1466" s="152"/>
      <c r="AB1466" s="152"/>
      <c r="AC1466" s="152"/>
    </row>
    <row r="1467" spans="1:29" ht="13.2">
      <c r="A1467" s="152"/>
      <c r="B1467" s="89"/>
      <c r="C1467" s="153" t="str">
        <f t="shared" ca="1" si="15"/>
        <v>Incompleto</v>
      </c>
      <c r="D1467" s="89"/>
      <c r="E1467" s="162"/>
      <c r="F1467" s="152"/>
      <c r="G1467" s="169"/>
      <c r="H1467" s="165"/>
      <c r="I1467" s="152"/>
      <c r="J1467" s="152"/>
      <c r="K1467" s="150"/>
      <c r="L1467" s="151"/>
      <c r="M1467" s="152"/>
      <c r="N1467" s="152"/>
      <c r="O1467" s="152"/>
      <c r="P1467" s="152"/>
      <c r="Q1467" s="152"/>
      <c r="R1467" s="152"/>
      <c r="S1467" s="152"/>
      <c r="T1467" s="152"/>
      <c r="U1467" s="152"/>
      <c r="V1467" s="152"/>
      <c r="W1467" s="152"/>
      <c r="X1467" s="152"/>
      <c r="Y1467" s="152"/>
      <c r="Z1467" s="152"/>
      <c r="AA1467" s="152"/>
      <c r="AB1467" s="152"/>
      <c r="AC1467" s="152"/>
    </row>
    <row r="1468" spans="1:29" ht="13.2">
      <c r="A1468" s="152"/>
      <c r="B1468" s="89"/>
      <c r="C1468" s="153" t="str">
        <f t="shared" ca="1" si="15"/>
        <v>Incompleto</v>
      </c>
      <c r="D1468" s="89"/>
      <c r="E1468" s="162"/>
      <c r="F1468" s="152"/>
      <c r="G1468" s="169"/>
      <c r="H1468" s="165"/>
      <c r="I1468" s="152"/>
      <c r="J1468" s="152"/>
      <c r="K1468" s="150"/>
      <c r="L1468" s="151"/>
      <c r="M1468" s="152"/>
      <c r="N1468" s="152"/>
      <c r="O1468" s="152"/>
      <c r="P1468" s="152"/>
      <c r="Q1468" s="152"/>
      <c r="R1468" s="152"/>
      <c r="S1468" s="152"/>
      <c r="T1468" s="152"/>
      <c r="U1468" s="152"/>
      <c r="V1468" s="152"/>
      <c r="W1468" s="152"/>
      <c r="X1468" s="152"/>
      <c r="Y1468" s="152"/>
      <c r="Z1468" s="152"/>
      <c r="AA1468" s="152"/>
      <c r="AB1468" s="152"/>
      <c r="AC1468" s="152"/>
    </row>
    <row r="1469" spans="1:29" ht="13.2">
      <c r="A1469" s="152"/>
      <c r="B1469" s="89"/>
      <c r="C1469" s="153" t="str">
        <f t="shared" ca="1" si="15"/>
        <v>Incompleto</v>
      </c>
      <c r="D1469" s="89"/>
      <c r="E1469" s="162"/>
      <c r="F1469" s="152"/>
      <c r="G1469" s="169"/>
      <c r="H1469" s="165"/>
      <c r="I1469" s="152"/>
      <c r="J1469" s="152"/>
      <c r="K1469" s="150"/>
      <c r="L1469" s="151"/>
      <c r="M1469" s="152"/>
      <c r="N1469" s="152"/>
      <c r="O1469" s="152"/>
      <c r="P1469" s="152"/>
      <c r="Q1469" s="152"/>
      <c r="R1469" s="152"/>
      <c r="S1469" s="152"/>
      <c r="T1469" s="152"/>
      <c r="U1469" s="152"/>
      <c r="V1469" s="152"/>
      <c r="W1469" s="152"/>
      <c r="X1469" s="152"/>
      <c r="Y1469" s="152"/>
      <c r="Z1469" s="152"/>
      <c r="AA1469" s="152"/>
      <c r="AB1469" s="152"/>
      <c r="AC1469" s="152"/>
    </row>
    <row r="1470" spans="1:29" ht="13.2">
      <c r="A1470" s="152"/>
      <c r="B1470" s="89"/>
      <c r="C1470" s="153" t="str">
        <f t="shared" ca="1" si="15"/>
        <v>Incompleto</v>
      </c>
      <c r="D1470" s="89"/>
      <c r="E1470" s="162"/>
      <c r="F1470" s="152"/>
      <c r="G1470" s="169"/>
      <c r="H1470" s="165"/>
      <c r="I1470" s="152"/>
      <c r="J1470" s="152"/>
      <c r="K1470" s="150"/>
      <c r="L1470" s="151"/>
      <c r="M1470" s="152"/>
      <c r="N1470" s="152"/>
      <c r="O1470" s="152"/>
      <c r="P1470" s="152"/>
      <c r="Q1470" s="152"/>
      <c r="R1470" s="152"/>
      <c r="S1470" s="152"/>
      <c r="T1470" s="152"/>
      <c r="U1470" s="152"/>
      <c r="V1470" s="152"/>
      <c r="W1470" s="152"/>
      <c r="X1470" s="152"/>
      <c r="Y1470" s="152"/>
      <c r="Z1470" s="152"/>
      <c r="AA1470" s="152"/>
      <c r="AB1470" s="152"/>
      <c r="AC1470" s="152"/>
    </row>
    <row r="1471" spans="1:29" ht="13.2">
      <c r="A1471" s="152"/>
      <c r="B1471" s="89"/>
      <c r="C1471" s="153" t="str">
        <f t="shared" ca="1" si="15"/>
        <v>Incompleto</v>
      </c>
      <c r="D1471" s="89"/>
      <c r="E1471" s="162"/>
      <c r="F1471" s="152"/>
      <c r="G1471" s="169"/>
      <c r="H1471" s="165"/>
      <c r="I1471" s="152"/>
      <c r="J1471" s="152"/>
      <c r="K1471" s="150"/>
      <c r="L1471" s="151"/>
      <c r="M1471" s="152"/>
      <c r="N1471" s="152"/>
      <c r="O1471" s="152"/>
      <c r="P1471" s="152"/>
      <c r="Q1471" s="152"/>
      <c r="R1471" s="152"/>
      <c r="S1471" s="152"/>
      <c r="T1471" s="152"/>
      <c r="U1471" s="152"/>
      <c r="V1471" s="152"/>
      <c r="W1471" s="152"/>
      <c r="X1471" s="152"/>
      <c r="Y1471" s="152"/>
      <c r="Z1471" s="152"/>
      <c r="AA1471" s="152"/>
      <c r="AB1471" s="152"/>
      <c r="AC1471" s="152"/>
    </row>
    <row r="1472" spans="1:29" ht="13.2">
      <c r="A1472" s="152"/>
      <c r="B1472" s="89"/>
      <c r="C1472" s="153" t="str">
        <f t="shared" ca="1" si="15"/>
        <v>Incompleto</v>
      </c>
      <c r="D1472" s="89"/>
      <c r="E1472" s="162"/>
      <c r="F1472" s="152"/>
      <c r="G1472" s="169"/>
      <c r="H1472" s="165"/>
      <c r="I1472" s="152"/>
      <c r="J1472" s="152"/>
      <c r="K1472" s="150"/>
      <c r="L1472" s="151"/>
      <c r="M1472" s="152"/>
      <c r="N1472" s="152"/>
      <c r="O1472" s="152"/>
      <c r="P1472" s="152"/>
      <c r="Q1472" s="152"/>
      <c r="R1472" s="152"/>
      <c r="S1472" s="152"/>
      <c r="T1472" s="152"/>
      <c r="U1472" s="152"/>
      <c r="V1472" s="152"/>
      <c r="W1472" s="152"/>
      <c r="X1472" s="152"/>
      <c r="Y1472" s="152"/>
      <c r="Z1472" s="152"/>
      <c r="AA1472" s="152"/>
      <c r="AB1472" s="152"/>
      <c r="AC1472" s="152"/>
    </row>
    <row r="1473" spans="1:29" ht="13.2">
      <c r="A1473" s="152"/>
      <c r="B1473" s="89"/>
      <c r="C1473" s="153" t="str">
        <f t="shared" ca="1" si="15"/>
        <v>Incompleto</v>
      </c>
      <c r="D1473" s="89"/>
      <c r="E1473" s="162"/>
      <c r="F1473" s="152"/>
      <c r="G1473" s="169"/>
      <c r="H1473" s="165"/>
      <c r="I1473" s="152"/>
      <c r="J1473" s="152"/>
      <c r="K1473" s="150"/>
      <c r="L1473" s="151"/>
      <c r="M1473" s="152"/>
      <c r="N1473" s="152"/>
      <c r="O1473" s="152"/>
      <c r="P1473" s="152"/>
      <c r="Q1473" s="152"/>
      <c r="R1473" s="152"/>
      <c r="S1473" s="152"/>
      <c r="T1473" s="152"/>
      <c r="U1473" s="152"/>
      <c r="V1473" s="152"/>
      <c r="W1473" s="152"/>
      <c r="X1473" s="152"/>
      <c r="Y1473" s="152"/>
      <c r="Z1473" s="152"/>
      <c r="AA1473" s="152"/>
      <c r="AB1473" s="152"/>
      <c r="AC1473" s="152"/>
    </row>
    <row r="1474" spans="1:29" ht="13.2">
      <c r="A1474" s="152"/>
      <c r="B1474" s="89"/>
      <c r="C1474" s="153" t="str">
        <f t="shared" ca="1" si="15"/>
        <v>Incompleto</v>
      </c>
      <c r="D1474" s="89"/>
      <c r="E1474" s="162"/>
      <c r="F1474" s="152"/>
      <c r="G1474" s="169"/>
      <c r="H1474" s="165"/>
      <c r="I1474" s="152"/>
      <c r="J1474" s="152"/>
      <c r="K1474" s="150"/>
      <c r="L1474" s="151"/>
      <c r="M1474" s="152"/>
      <c r="N1474" s="152"/>
      <c r="O1474" s="152"/>
      <c r="P1474" s="152"/>
      <c r="Q1474" s="152"/>
      <c r="R1474" s="152"/>
      <c r="S1474" s="152"/>
      <c r="T1474" s="152"/>
      <c r="U1474" s="152"/>
      <c r="V1474" s="152"/>
      <c r="W1474" s="152"/>
      <c r="X1474" s="152"/>
      <c r="Y1474" s="152"/>
      <c r="Z1474" s="152"/>
      <c r="AA1474" s="152"/>
      <c r="AB1474" s="152"/>
      <c r="AC1474" s="152"/>
    </row>
    <row r="1475" spans="1:29" ht="13.2">
      <c r="A1475" s="152"/>
      <c r="B1475" s="89"/>
      <c r="C1475" s="153" t="str">
        <f t="shared" ca="1" si="15"/>
        <v>Incompleto</v>
      </c>
      <c r="D1475" s="89"/>
      <c r="E1475" s="162"/>
      <c r="F1475" s="152"/>
      <c r="G1475" s="169"/>
      <c r="H1475" s="165"/>
      <c r="I1475" s="152"/>
      <c r="J1475" s="152"/>
      <c r="K1475" s="150"/>
      <c r="L1475" s="151"/>
      <c r="M1475" s="152"/>
      <c r="N1475" s="152"/>
      <c r="O1475" s="152"/>
      <c r="P1475" s="152"/>
      <c r="Q1475" s="152"/>
      <c r="R1475" s="152"/>
      <c r="S1475" s="152"/>
      <c r="T1475" s="152"/>
      <c r="U1475" s="152"/>
      <c r="V1475" s="152"/>
      <c r="W1475" s="152"/>
      <c r="X1475" s="152"/>
      <c r="Y1475" s="152"/>
      <c r="Z1475" s="152"/>
      <c r="AA1475" s="152"/>
      <c r="AB1475" s="152"/>
      <c r="AC1475" s="152"/>
    </row>
    <row r="1476" spans="1:29" ht="13.2">
      <c r="A1476" s="152"/>
      <c r="B1476" s="89"/>
      <c r="C1476" s="153" t="str">
        <f t="shared" ca="1" si="15"/>
        <v>Incompleto</v>
      </c>
      <c r="D1476" s="89"/>
      <c r="E1476" s="162"/>
      <c r="F1476" s="152"/>
      <c r="G1476" s="169"/>
      <c r="H1476" s="165"/>
      <c r="I1476" s="152"/>
      <c r="J1476" s="152"/>
      <c r="K1476" s="150"/>
      <c r="L1476" s="151"/>
      <c r="M1476" s="152"/>
      <c r="N1476" s="152"/>
      <c r="O1476" s="152"/>
      <c r="P1476" s="152"/>
      <c r="Q1476" s="152"/>
      <c r="R1476" s="152"/>
      <c r="S1476" s="152"/>
      <c r="T1476" s="152"/>
      <c r="U1476" s="152"/>
      <c r="V1476" s="152"/>
      <c r="W1476" s="152"/>
      <c r="X1476" s="152"/>
      <c r="Y1476" s="152"/>
      <c r="Z1476" s="152"/>
      <c r="AA1476" s="152"/>
      <c r="AB1476" s="152"/>
      <c r="AC1476" s="152"/>
    </row>
    <row r="1477" spans="1:29" ht="13.2">
      <c r="A1477" s="152"/>
      <c r="B1477" s="89"/>
      <c r="C1477" s="153" t="str">
        <f t="shared" ca="1" si="15"/>
        <v>Incompleto</v>
      </c>
      <c r="D1477" s="89"/>
      <c r="E1477" s="162"/>
      <c r="F1477" s="152"/>
      <c r="G1477" s="169"/>
      <c r="H1477" s="165"/>
      <c r="I1477" s="152"/>
      <c r="J1477" s="152"/>
      <c r="K1477" s="150"/>
      <c r="L1477" s="151"/>
      <c r="M1477" s="152"/>
      <c r="N1477" s="152"/>
      <c r="O1477" s="152"/>
      <c r="P1477" s="152"/>
      <c r="Q1477" s="152"/>
      <c r="R1477" s="152"/>
      <c r="S1477" s="152"/>
      <c r="T1477" s="152"/>
      <c r="U1477" s="152"/>
      <c r="V1477" s="152"/>
      <c r="W1477" s="152"/>
      <c r="X1477" s="152"/>
      <c r="Y1477" s="152"/>
      <c r="Z1477" s="152"/>
      <c r="AA1477" s="152"/>
      <c r="AB1477" s="152"/>
      <c r="AC1477" s="152"/>
    </row>
    <row r="1478" spans="1:29" ht="13.2">
      <c r="A1478" s="152"/>
      <c r="B1478" s="89"/>
      <c r="C1478" s="153" t="str">
        <f t="shared" ca="1" si="15"/>
        <v>Incompleto</v>
      </c>
      <c r="D1478" s="89"/>
      <c r="E1478" s="162"/>
      <c r="F1478" s="152"/>
      <c r="G1478" s="169"/>
      <c r="H1478" s="165"/>
      <c r="I1478" s="152"/>
      <c r="J1478" s="152"/>
      <c r="K1478" s="150"/>
      <c r="L1478" s="151"/>
      <c r="M1478" s="152"/>
      <c r="N1478" s="152"/>
      <c r="O1478" s="152"/>
      <c r="P1478" s="152"/>
      <c r="Q1478" s="152"/>
      <c r="R1478" s="152"/>
      <c r="S1478" s="152"/>
      <c r="T1478" s="152"/>
      <c r="U1478" s="152"/>
      <c r="V1478" s="152"/>
      <c r="W1478" s="152"/>
      <c r="X1478" s="152"/>
      <c r="Y1478" s="152"/>
      <c r="Z1478" s="152"/>
      <c r="AA1478" s="152"/>
      <c r="AB1478" s="152"/>
      <c r="AC1478" s="152"/>
    </row>
    <row r="1479" spans="1:29" ht="13.2">
      <c r="A1479" s="152"/>
      <c r="B1479" s="89"/>
      <c r="C1479" s="153" t="str">
        <f t="shared" ca="1" si="15"/>
        <v>Incompleto</v>
      </c>
      <c r="D1479" s="89"/>
      <c r="E1479" s="162"/>
      <c r="F1479" s="152"/>
      <c r="G1479" s="169"/>
      <c r="H1479" s="165"/>
      <c r="I1479" s="152"/>
      <c r="J1479" s="152"/>
      <c r="K1479" s="150"/>
      <c r="L1479" s="151"/>
      <c r="M1479" s="152"/>
      <c r="N1479" s="152"/>
      <c r="O1479" s="152"/>
      <c r="P1479" s="152"/>
      <c r="Q1479" s="152"/>
      <c r="R1479" s="152"/>
      <c r="S1479" s="152"/>
      <c r="T1479" s="152"/>
      <c r="U1479" s="152"/>
      <c r="V1479" s="152"/>
      <c r="W1479" s="152"/>
      <c r="X1479" s="152"/>
      <c r="Y1479" s="152"/>
      <c r="Z1479" s="152"/>
      <c r="AA1479" s="152"/>
      <c r="AB1479" s="152"/>
      <c r="AC1479" s="152"/>
    </row>
    <row r="1480" spans="1:29" ht="13.2">
      <c r="A1480" s="152"/>
      <c r="B1480" s="89"/>
      <c r="C1480" s="153" t="str">
        <f t="shared" ca="1" si="15"/>
        <v>Incompleto</v>
      </c>
      <c r="D1480" s="89"/>
      <c r="E1480" s="162"/>
      <c r="F1480" s="152"/>
      <c r="G1480" s="169"/>
      <c r="H1480" s="165"/>
      <c r="I1480" s="152"/>
      <c r="J1480" s="152"/>
      <c r="K1480" s="150"/>
      <c r="L1480" s="151"/>
      <c r="M1480" s="152"/>
      <c r="N1480" s="152"/>
      <c r="O1480" s="152"/>
      <c r="P1480" s="152"/>
      <c r="Q1480" s="152"/>
      <c r="R1480" s="152"/>
      <c r="S1480" s="152"/>
      <c r="T1480" s="152"/>
      <c r="U1480" s="152"/>
      <c r="V1480" s="152"/>
      <c r="W1480" s="152"/>
      <c r="X1480" s="152"/>
      <c r="Y1480" s="152"/>
      <c r="Z1480" s="152"/>
      <c r="AA1480" s="152"/>
      <c r="AB1480" s="152"/>
      <c r="AC1480" s="152"/>
    </row>
    <row r="1481" spans="1:29" ht="13.2">
      <c r="A1481" s="152"/>
      <c r="B1481" s="89"/>
      <c r="C1481" s="153" t="str">
        <f t="shared" ca="1" si="15"/>
        <v>Incompleto</v>
      </c>
      <c r="D1481" s="89"/>
      <c r="E1481" s="162"/>
      <c r="F1481" s="152"/>
      <c r="G1481" s="169"/>
      <c r="H1481" s="165"/>
      <c r="I1481" s="152"/>
      <c r="J1481" s="152"/>
      <c r="K1481" s="150"/>
      <c r="L1481" s="151"/>
      <c r="M1481" s="152"/>
      <c r="N1481" s="152"/>
      <c r="O1481" s="152"/>
      <c r="P1481" s="152"/>
      <c r="Q1481" s="152"/>
      <c r="R1481" s="152"/>
      <c r="S1481" s="152"/>
      <c r="T1481" s="152"/>
      <c r="U1481" s="152"/>
      <c r="V1481" s="152"/>
      <c r="W1481" s="152"/>
      <c r="X1481" s="152"/>
      <c r="Y1481" s="152"/>
      <c r="Z1481" s="152"/>
      <c r="AA1481" s="152"/>
      <c r="AB1481" s="152"/>
      <c r="AC1481" s="152"/>
    </row>
    <row r="1482" spans="1:29" ht="13.2">
      <c r="A1482" s="152"/>
      <c r="B1482" s="89"/>
      <c r="C1482" s="153" t="str">
        <f t="shared" ca="1" si="15"/>
        <v>Incompleto</v>
      </c>
      <c r="D1482" s="89"/>
      <c r="E1482" s="162"/>
      <c r="F1482" s="152"/>
      <c r="G1482" s="169"/>
      <c r="H1482" s="165"/>
      <c r="I1482" s="152"/>
      <c r="J1482" s="152"/>
      <c r="K1482" s="150"/>
      <c r="L1482" s="151"/>
      <c r="M1482" s="152"/>
      <c r="N1482" s="152"/>
      <c r="O1482" s="152"/>
      <c r="P1482" s="152"/>
      <c r="Q1482" s="152"/>
      <c r="R1482" s="152"/>
      <c r="S1482" s="152"/>
      <c r="T1482" s="152"/>
      <c r="U1482" s="152"/>
      <c r="V1482" s="152"/>
      <c r="W1482" s="152"/>
      <c r="X1482" s="152"/>
      <c r="Y1482" s="152"/>
      <c r="Z1482" s="152"/>
      <c r="AA1482" s="152"/>
      <c r="AB1482" s="152"/>
      <c r="AC1482" s="152"/>
    </row>
    <row r="1483" spans="1:29" ht="13.2">
      <c r="A1483" s="152"/>
      <c r="B1483" s="89"/>
      <c r="C1483" s="153" t="str">
        <f t="shared" ca="1" si="15"/>
        <v>Incompleto</v>
      </c>
      <c r="D1483" s="89"/>
      <c r="E1483" s="162"/>
      <c r="F1483" s="152"/>
      <c r="G1483" s="169"/>
      <c r="H1483" s="165"/>
      <c r="I1483" s="152"/>
      <c r="J1483" s="152"/>
      <c r="K1483" s="150"/>
      <c r="L1483" s="151"/>
      <c r="M1483" s="152"/>
      <c r="N1483" s="152"/>
      <c r="O1483" s="152"/>
      <c r="P1483" s="152"/>
      <c r="Q1483" s="152"/>
      <c r="R1483" s="152"/>
      <c r="S1483" s="152"/>
      <c r="T1483" s="152"/>
      <c r="U1483" s="152"/>
      <c r="V1483" s="152"/>
      <c r="W1483" s="152"/>
      <c r="X1483" s="152"/>
      <c r="Y1483" s="152"/>
      <c r="Z1483" s="152"/>
      <c r="AA1483" s="152"/>
      <c r="AB1483" s="152"/>
      <c r="AC1483" s="152"/>
    </row>
    <row r="1484" spans="1:29" ht="13.2">
      <c r="A1484" s="152"/>
      <c r="B1484" s="89"/>
      <c r="C1484" s="153" t="str">
        <f t="shared" ca="1" si="15"/>
        <v>Incompleto</v>
      </c>
      <c r="D1484" s="89"/>
      <c r="E1484" s="162"/>
      <c r="F1484" s="152"/>
      <c r="G1484" s="169"/>
      <c r="H1484" s="165"/>
      <c r="I1484" s="152"/>
      <c r="J1484" s="152"/>
      <c r="K1484" s="150"/>
      <c r="L1484" s="151"/>
      <c r="M1484" s="152"/>
      <c r="N1484" s="152"/>
      <c r="O1484" s="152"/>
      <c r="P1484" s="152"/>
      <c r="Q1484" s="152"/>
      <c r="R1484" s="152"/>
      <c r="S1484" s="152"/>
      <c r="T1484" s="152"/>
      <c r="U1484" s="152"/>
      <c r="V1484" s="152"/>
      <c r="W1484" s="152"/>
      <c r="X1484" s="152"/>
      <c r="Y1484" s="152"/>
      <c r="Z1484" s="152"/>
      <c r="AA1484" s="152"/>
      <c r="AB1484" s="152"/>
      <c r="AC1484" s="152"/>
    </row>
    <row r="1485" spans="1:29" ht="13.2">
      <c r="A1485" s="152"/>
      <c r="B1485" s="89"/>
      <c r="C1485" s="153" t="str">
        <f t="shared" ca="1" si="15"/>
        <v>Incompleto</v>
      </c>
      <c r="D1485" s="89"/>
      <c r="E1485" s="162"/>
      <c r="F1485" s="152"/>
      <c r="G1485" s="169"/>
      <c r="H1485" s="165"/>
      <c r="I1485" s="152"/>
      <c r="J1485" s="152"/>
      <c r="K1485" s="150"/>
      <c r="L1485" s="151"/>
      <c r="M1485" s="152"/>
      <c r="N1485" s="152"/>
      <c r="O1485" s="152"/>
      <c r="P1485" s="152"/>
      <c r="Q1485" s="152"/>
      <c r="R1485" s="152"/>
      <c r="S1485" s="152"/>
      <c r="T1485" s="152"/>
      <c r="U1485" s="152"/>
      <c r="V1485" s="152"/>
      <c r="W1485" s="152"/>
      <c r="X1485" s="152"/>
      <c r="Y1485" s="152"/>
      <c r="Z1485" s="152"/>
      <c r="AA1485" s="152"/>
      <c r="AB1485" s="152"/>
      <c r="AC1485" s="152"/>
    </row>
    <row r="1486" spans="1:29" ht="13.2">
      <c r="A1486" s="152"/>
      <c r="B1486" s="89"/>
      <c r="C1486" s="153" t="str">
        <f t="shared" ca="1" si="15"/>
        <v>Incompleto</v>
      </c>
      <c r="D1486" s="89"/>
      <c r="E1486" s="162"/>
      <c r="F1486" s="152"/>
      <c r="G1486" s="169"/>
      <c r="H1486" s="165"/>
      <c r="I1486" s="152"/>
      <c r="J1486" s="152"/>
      <c r="K1486" s="150"/>
      <c r="L1486" s="151"/>
      <c r="M1486" s="152"/>
      <c r="N1486" s="152"/>
      <c r="O1486" s="152"/>
      <c r="P1486" s="152"/>
      <c r="Q1486" s="152"/>
      <c r="R1486" s="152"/>
      <c r="S1486" s="152"/>
      <c r="T1486" s="152"/>
      <c r="U1486" s="152"/>
      <c r="V1486" s="152"/>
      <c r="W1486" s="152"/>
      <c r="X1486" s="152"/>
      <c r="Y1486" s="152"/>
      <c r="Z1486" s="152"/>
      <c r="AA1486" s="152"/>
      <c r="AB1486" s="152"/>
      <c r="AC1486" s="152"/>
    </row>
    <row r="1487" spans="1:29" ht="13.2">
      <c r="A1487" s="152"/>
      <c r="B1487" s="89"/>
      <c r="C1487" s="153" t="str">
        <f t="shared" ca="1" si="15"/>
        <v>Incompleto</v>
      </c>
      <c r="D1487" s="89"/>
      <c r="E1487" s="162"/>
      <c r="F1487" s="152"/>
      <c r="G1487" s="169"/>
      <c r="H1487" s="165"/>
      <c r="I1487" s="152"/>
      <c r="J1487" s="152"/>
      <c r="K1487" s="150"/>
      <c r="L1487" s="151"/>
      <c r="M1487" s="152"/>
      <c r="N1487" s="152"/>
      <c r="O1487" s="152"/>
      <c r="P1487" s="152"/>
      <c r="Q1487" s="152"/>
      <c r="R1487" s="152"/>
      <c r="S1487" s="152"/>
      <c r="T1487" s="152"/>
      <c r="U1487" s="152"/>
      <c r="V1487" s="152"/>
      <c r="W1487" s="152"/>
      <c r="X1487" s="152"/>
      <c r="Y1487" s="152"/>
      <c r="Z1487" s="152"/>
      <c r="AA1487" s="152"/>
      <c r="AB1487" s="152"/>
      <c r="AC1487" s="152"/>
    </row>
    <row r="1488" spans="1:29" ht="13.2">
      <c r="A1488" s="152"/>
      <c r="B1488" s="89"/>
      <c r="C1488" s="153" t="str">
        <f t="shared" ca="1" si="15"/>
        <v>Incompleto</v>
      </c>
      <c r="D1488" s="89"/>
      <c r="E1488" s="162"/>
      <c r="F1488" s="152"/>
      <c r="G1488" s="169"/>
      <c r="H1488" s="165"/>
      <c r="I1488" s="152"/>
      <c r="J1488" s="152"/>
      <c r="K1488" s="150"/>
      <c r="L1488" s="151"/>
      <c r="M1488" s="152"/>
      <c r="N1488" s="152"/>
      <c r="O1488" s="152"/>
      <c r="P1488" s="152"/>
      <c r="Q1488" s="152"/>
      <c r="R1488" s="152"/>
      <c r="S1488" s="152"/>
      <c r="T1488" s="152"/>
      <c r="U1488" s="152"/>
      <c r="V1488" s="152"/>
      <c r="W1488" s="152"/>
      <c r="X1488" s="152"/>
      <c r="Y1488" s="152"/>
      <c r="Z1488" s="152"/>
      <c r="AA1488" s="152"/>
      <c r="AB1488" s="152"/>
      <c r="AC1488" s="152"/>
    </row>
    <row r="1489" spans="1:29" ht="13.2">
      <c r="A1489" s="152"/>
      <c r="B1489" s="89"/>
      <c r="C1489" s="153" t="str">
        <f t="shared" ca="1" si="15"/>
        <v>Incompleto</v>
      </c>
      <c r="D1489" s="89"/>
      <c r="E1489" s="162"/>
      <c r="F1489" s="152"/>
      <c r="G1489" s="169"/>
      <c r="H1489" s="165"/>
      <c r="I1489" s="152"/>
      <c r="J1489" s="152"/>
      <c r="K1489" s="150"/>
      <c r="L1489" s="151"/>
      <c r="M1489" s="152"/>
      <c r="N1489" s="152"/>
      <c r="O1489" s="152"/>
      <c r="P1489" s="152"/>
      <c r="Q1489" s="152"/>
      <c r="R1489" s="152"/>
      <c r="S1489" s="152"/>
      <c r="T1489" s="152"/>
      <c r="U1489" s="152"/>
      <c r="V1489" s="152"/>
      <c r="W1489" s="152"/>
      <c r="X1489" s="152"/>
      <c r="Y1489" s="152"/>
      <c r="Z1489" s="152"/>
      <c r="AA1489" s="152"/>
      <c r="AB1489" s="152"/>
      <c r="AC1489" s="152"/>
    </row>
    <row r="1490" spans="1:29" ht="13.2">
      <c r="A1490" s="152"/>
      <c r="B1490" s="89"/>
      <c r="C1490" s="153" t="str">
        <f t="shared" ca="1" si="15"/>
        <v>Incompleto</v>
      </c>
      <c r="D1490" s="89"/>
      <c r="E1490" s="162"/>
      <c r="F1490" s="152"/>
      <c r="G1490" s="169"/>
      <c r="H1490" s="165"/>
      <c r="I1490" s="152"/>
      <c r="J1490" s="152"/>
      <c r="K1490" s="150"/>
      <c r="L1490" s="151"/>
      <c r="M1490" s="152"/>
      <c r="N1490" s="152"/>
      <c r="O1490" s="152"/>
      <c r="P1490" s="152"/>
      <c r="Q1490" s="152"/>
      <c r="R1490" s="152"/>
      <c r="S1490" s="152"/>
      <c r="T1490" s="152"/>
      <c r="U1490" s="152"/>
      <c r="V1490" s="152"/>
      <c r="W1490" s="152"/>
      <c r="X1490" s="152"/>
      <c r="Y1490" s="152"/>
      <c r="Z1490" s="152"/>
      <c r="AA1490" s="152"/>
      <c r="AB1490" s="152"/>
      <c r="AC1490" s="152"/>
    </row>
    <row r="1491" spans="1:29" ht="13.2">
      <c r="A1491" s="152"/>
      <c r="B1491" s="89"/>
      <c r="C1491" s="153" t="str">
        <f t="shared" ca="1" si="15"/>
        <v>Incompleto</v>
      </c>
      <c r="D1491" s="89"/>
      <c r="E1491" s="162"/>
      <c r="F1491" s="152"/>
      <c r="G1491" s="169"/>
      <c r="H1491" s="165"/>
      <c r="I1491" s="152"/>
      <c r="J1491" s="152"/>
      <c r="K1491" s="150"/>
      <c r="L1491" s="151"/>
      <c r="M1491" s="152"/>
      <c r="N1491" s="152"/>
      <c r="O1491" s="152"/>
      <c r="P1491" s="152"/>
      <c r="Q1491" s="152"/>
      <c r="R1491" s="152"/>
      <c r="S1491" s="152"/>
      <c r="T1491" s="152"/>
      <c r="U1491" s="152"/>
      <c r="V1491" s="152"/>
      <c r="W1491" s="152"/>
      <c r="X1491" s="152"/>
      <c r="Y1491" s="152"/>
      <c r="Z1491" s="152"/>
      <c r="AA1491" s="152"/>
      <c r="AB1491" s="152"/>
      <c r="AC1491" s="152"/>
    </row>
    <row r="1492" spans="1:29" ht="13.2">
      <c r="A1492" s="152"/>
      <c r="B1492" s="89"/>
      <c r="C1492" s="153" t="str">
        <f t="shared" ca="1" si="15"/>
        <v>Incompleto</v>
      </c>
      <c r="D1492" s="89"/>
      <c r="E1492" s="162"/>
      <c r="F1492" s="152"/>
      <c r="G1492" s="169"/>
      <c r="H1492" s="165"/>
      <c r="I1492" s="152"/>
      <c r="J1492" s="152"/>
      <c r="K1492" s="150"/>
      <c r="L1492" s="151"/>
      <c r="M1492" s="152"/>
      <c r="N1492" s="152"/>
      <c r="O1492" s="152"/>
      <c r="P1492" s="152"/>
      <c r="Q1492" s="152"/>
      <c r="R1492" s="152"/>
      <c r="S1492" s="152"/>
      <c r="T1492" s="152"/>
      <c r="U1492" s="152"/>
      <c r="V1492" s="152"/>
      <c r="W1492" s="152"/>
      <c r="X1492" s="152"/>
      <c r="Y1492" s="152"/>
      <c r="Z1492" s="152"/>
      <c r="AA1492" s="152"/>
      <c r="AB1492" s="152"/>
      <c r="AC1492" s="152"/>
    </row>
    <row r="1493" spans="1:29" ht="13.2">
      <c r="A1493" s="152"/>
      <c r="B1493" s="89"/>
      <c r="C1493" s="153" t="str">
        <f t="shared" ca="1" si="15"/>
        <v>Incompleto</v>
      </c>
      <c r="D1493" s="89"/>
      <c r="E1493" s="162"/>
      <c r="F1493" s="152"/>
      <c r="G1493" s="169"/>
      <c r="H1493" s="165"/>
      <c r="I1493" s="152"/>
      <c r="J1493" s="152"/>
      <c r="K1493" s="150"/>
      <c r="L1493" s="151"/>
      <c r="M1493" s="152"/>
      <c r="N1493" s="152"/>
      <c r="O1493" s="152"/>
      <c r="P1493" s="152"/>
      <c r="Q1493" s="152"/>
      <c r="R1493" s="152"/>
      <c r="S1493" s="152"/>
      <c r="T1493" s="152"/>
      <c r="U1493" s="152"/>
      <c r="V1493" s="152"/>
      <c r="W1493" s="152"/>
      <c r="X1493" s="152"/>
      <c r="Y1493" s="152"/>
      <c r="Z1493" s="152"/>
      <c r="AA1493" s="152"/>
      <c r="AB1493" s="152"/>
      <c r="AC1493" s="152"/>
    </row>
    <row r="1494" spans="1:29" ht="13.2">
      <c r="A1494" s="152"/>
      <c r="B1494" s="89"/>
      <c r="C1494" s="153" t="str">
        <f t="shared" ca="1" si="15"/>
        <v>Incompleto</v>
      </c>
      <c r="D1494" s="89"/>
      <c r="E1494" s="162"/>
      <c r="F1494" s="152"/>
      <c r="G1494" s="169"/>
      <c r="H1494" s="165"/>
      <c r="I1494" s="152"/>
      <c r="J1494" s="152"/>
      <c r="K1494" s="150"/>
      <c r="L1494" s="151"/>
      <c r="M1494" s="152"/>
      <c r="N1494" s="152"/>
      <c r="O1494" s="152"/>
      <c r="P1494" s="152"/>
      <c r="Q1494" s="152"/>
      <c r="R1494" s="152"/>
      <c r="S1494" s="152"/>
      <c r="T1494" s="152"/>
      <c r="U1494" s="152"/>
      <c r="V1494" s="152"/>
      <c r="W1494" s="152"/>
      <c r="X1494" s="152"/>
      <c r="Y1494" s="152"/>
      <c r="Z1494" s="152"/>
      <c r="AA1494" s="152"/>
      <c r="AB1494" s="152"/>
      <c r="AC1494" s="152"/>
    </row>
    <row r="1495" spans="1:29" ht="13.2">
      <c r="A1495" s="152"/>
      <c r="B1495" s="89"/>
      <c r="C1495" s="153" t="str">
        <f t="shared" ca="1" si="15"/>
        <v>Incompleto</v>
      </c>
      <c r="D1495" s="89"/>
      <c r="E1495" s="162"/>
      <c r="F1495" s="152"/>
      <c r="G1495" s="169"/>
      <c r="H1495" s="165"/>
      <c r="I1495" s="152"/>
      <c r="J1495" s="152"/>
      <c r="K1495" s="150"/>
      <c r="L1495" s="151"/>
      <c r="M1495" s="152"/>
      <c r="N1495" s="152"/>
      <c r="O1495" s="152"/>
      <c r="P1495" s="152"/>
      <c r="Q1495" s="152"/>
      <c r="R1495" s="152"/>
      <c r="S1495" s="152"/>
      <c r="T1495" s="152"/>
      <c r="U1495" s="152"/>
      <c r="V1495" s="152"/>
      <c r="W1495" s="152"/>
      <c r="X1495" s="152"/>
      <c r="Y1495" s="152"/>
      <c r="Z1495" s="152"/>
      <c r="AA1495" s="152"/>
      <c r="AB1495" s="152"/>
      <c r="AC1495" s="152"/>
    </row>
    <row r="1496" spans="1:29" ht="13.2">
      <c r="A1496" s="152"/>
      <c r="B1496" s="89"/>
      <c r="C1496" s="153" t="str">
        <f t="shared" ca="1" si="15"/>
        <v>Incompleto</v>
      </c>
      <c r="D1496" s="89"/>
      <c r="E1496" s="162"/>
      <c r="F1496" s="152"/>
      <c r="G1496" s="169"/>
      <c r="H1496" s="165"/>
      <c r="I1496" s="152"/>
      <c r="J1496" s="152"/>
      <c r="K1496" s="150"/>
      <c r="L1496" s="151"/>
      <c r="M1496" s="152"/>
      <c r="N1496" s="152"/>
      <c r="O1496" s="152"/>
      <c r="P1496" s="152"/>
      <c r="Q1496" s="152"/>
      <c r="R1496" s="152"/>
      <c r="S1496" s="152"/>
      <c r="T1496" s="152"/>
      <c r="U1496" s="152"/>
      <c r="V1496" s="152"/>
      <c r="W1496" s="152"/>
      <c r="X1496" s="152"/>
      <c r="Y1496" s="152"/>
      <c r="Z1496" s="152"/>
      <c r="AA1496" s="152"/>
      <c r="AB1496" s="152"/>
      <c r="AC1496" s="152"/>
    </row>
    <row r="1497" spans="1:29" ht="13.2">
      <c r="A1497" s="152"/>
      <c r="B1497" s="89"/>
      <c r="C1497" s="153" t="str">
        <f t="shared" ca="1" si="15"/>
        <v>Incompleto</v>
      </c>
      <c r="D1497" s="89"/>
      <c r="E1497" s="162"/>
      <c r="F1497" s="152"/>
      <c r="G1497" s="169"/>
      <c r="H1497" s="165"/>
      <c r="I1497" s="152"/>
      <c r="J1497" s="152"/>
      <c r="K1497" s="150"/>
      <c r="L1497" s="151"/>
      <c r="M1497" s="152"/>
      <c r="N1497" s="152"/>
      <c r="O1497" s="152"/>
      <c r="P1497" s="152"/>
      <c r="Q1497" s="152"/>
      <c r="R1497" s="152"/>
      <c r="S1497" s="152"/>
      <c r="T1497" s="152"/>
      <c r="U1497" s="152"/>
      <c r="V1497" s="152"/>
      <c r="W1497" s="152"/>
      <c r="X1497" s="152"/>
      <c r="Y1497" s="152"/>
      <c r="Z1497" s="152"/>
      <c r="AA1497" s="152"/>
      <c r="AB1497" s="152"/>
      <c r="AC1497" s="152"/>
    </row>
    <row r="1498" spans="1:29" ht="13.2">
      <c r="A1498" s="152"/>
      <c r="B1498" s="89"/>
      <c r="C1498" s="153" t="str">
        <f t="shared" ca="1" si="15"/>
        <v>Incompleto</v>
      </c>
      <c r="D1498" s="89"/>
      <c r="E1498" s="162"/>
      <c r="F1498" s="152"/>
      <c r="G1498" s="169"/>
      <c r="H1498" s="165"/>
      <c r="I1498" s="152"/>
      <c r="J1498" s="152"/>
      <c r="K1498" s="150"/>
      <c r="L1498" s="151"/>
      <c r="M1498" s="152"/>
      <c r="N1498" s="152"/>
      <c r="O1498" s="152"/>
      <c r="P1498" s="152"/>
      <c r="Q1498" s="152"/>
      <c r="R1498" s="152"/>
      <c r="S1498" s="152"/>
      <c r="T1498" s="152"/>
      <c r="U1498" s="152"/>
      <c r="V1498" s="152"/>
      <c r="W1498" s="152"/>
      <c r="X1498" s="152"/>
      <c r="Y1498" s="152"/>
      <c r="Z1498" s="152"/>
      <c r="AA1498" s="152"/>
      <c r="AB1498" s="152"/>
      <c r="AC1498" s="152"/>
    </row>
    <row r="1499" spans="1:29" ht="13.2">
      <c r="A1499" s="152"/>
      <c r="B1499" s="89"/>
      <c r="C1499" s="153" t="str">
        <f t="shared" ca="1" si="15"/>
        <v>Incompleto</v>
      </c>
      <c r="D1499" s="89"/>
      <c r="E1499" s="162"/>
      <c r="F1499" s="152"/>
      <c r="G1499" s="169"/>
      <c r="H1499" s="165"/>
      <c r="I1499" s="152"/>
      <c r="J1499" s="152"/>
      <c r="K1499" s="150"/>
      <c r="L1499" s="151"/>
      <c r="M1499" s="152"/>
      <c r="N1499" s="152"/>
      <c r="O1499" s="152"/>
      <c r="P1499" s="152"/>
      <c r="Q1499" s="152"/>
      <c r="R1499" s="152"/>
      <c r="S1499" s="152"/>
      <c r="T1499" s="152"/>
      <c r="U1499" s="152"/>
      <c r="V1499" s="152"/>
      <c r="W1499" s="152"/>
      <c r="X1499" s="152"/>
      <c r="Y1499" s="152"/>
      <c r="Z1499" s="152"/>
      <c r="AA1499" s="152"/>
      <c r="AB1499" s="152"/>
      <c r="AC1499" s="152"/>
    </row>
    <row r="1500" spans="1:29" ht="13.2">
      <c r="A1500" s="152"/>
      <c r="B1500" s="89"/>
      <c r="C1500" s="153" t="str">
        <f t="shared" ca="1" si="15"/>
        <v>Incompleto</v>
      </c>
      <c r="D1500" s="89"/>
      <c r="E1500" s="162"/>
      <c r="F1500" s="152"/>
      <c r="G1500" s="169"/>
      <c r="H1500" s="165"/>
      <c r="I1500" s="152"/>
      <c r="J1500" s="152"/>
      <c r="K1500" s="150"/>
      <c r="L1500" s="151"/>
      <c r="M1500" s="152"/>
      <c r="N1500" s="152"/>
      <c r="O1500" s="152"/>
      <c r="P1500" s="152"/>
      <c r="Q1500" s="152"/>
      <c r="R1500" s="152"/>
      <c r="S1500" s="152"/>
      <c r="T1500" s="152"/>
      <c r="U1500" s="152"/>
      <c r="V1500" s="152"/>
      <c r="W1500" s="152"/>
      <c r="X1500" s="152"/>
      <c r="Y1500" s="152"/>
      <c r="Z1500" s="152"/>
      <c r="AA1500" s="152"/>
      <c r="AB1500" s="152"/>
      <c r="AC1500" s="152"/>
    </row>
    <row r="1501" spans="1:29" ht="13.2">
      <c r="A1501" s="152"/>
      <c r="B1501" s="89"/>
      <c r="C1501" s="153" t="str">
        <f t="shared" ca="1" si="15"/>
        <v>Incompleto</v>
      </c>
      <c r="D1501" s="89"/>
      <c r="E1501" s="162"/>
      <c r="F1501" s="152"/>
      <c r="G1501" s="169"/>
      <c r="H1501" s="165"/>
      <c r="I1501" s="152"/>
      <c r="J1501" s="152"/>
      <c r="K1501" s="150"/>
      <c r="L1501" s="151"/>
      <c r="M1501" s="152"/>
      <c r="N1501" s="152"/>
      <c r="O1501" s="152"/>
      <c r="P1501" s="152"/>
      <c r="Q1501" s="152"/>
      <c r="R1501" s="152"/>
      <c r="S1501" s="152"/>
      <c r="T1501" s="152"/>
      <c r="U1501" s="152"/>
      <c r="V1501" s="152"/>
      <c r="W1501" s="152"/>
      <c r="X1501" s="152"/>
      <c r="Y1501" s="152"/>
      <c r="Z1501" s="152"/>
      <c r="AA1501" s="152"/>
      <c r="AB1501" s="152"/>
      <c r="AC1501" s="152"/>
    </row>
    <row r="1502" spans="1:29" ht="13.2">
      <c r="A1502" s="152"/>
      <c r="B1502" s="89"/>
      <c r="C1502" s="153" t="str">
        <f t="shared" ca="1" si="15"/>
        <v>Incompleto</v>
      </c>
      <c r="D1502" s="89"/>
      <c r="E1502" s="162"/>
      <c r="F1502" s="152"/>
      <c r="G1502" s="169"/>
      <c r="H1502" s="165"/>
      <c r="I1502" s="152"/>
      <c r="J1502" s="152"/>
      <c r="K1502" s="150"/>
      <c r="L1502" s="151"/>
      <c r="M1502" s="152"/>
      <c r="N1502" s="152"/>
      <c r="O1502" s="152"/>
      <c r="P1502" s="152"/>
      <c r="Q1502" s="152"/>
      <c r="R1502" s="152"/>
      <c r="S1502" s="152"/>
      <c r="T1502" s="152"/>
      <c r="U1502" s="152"/>
      <c r="V1502" s="152"/>
      <c r="W1502" s="152"/>
      <c r="X1502" s="152"/>
      <c r="Y1502" s="152"/>
      <c r="Z1502" s="152"/>
      <c r="AA1502" s="152"/>
      <c r="AB1502" s="152"/>
      <c r="AC1502" s="152"/>
    </row>
    <row r="1503" spans="1:29" ht="13.2">
      <c r="A1503" s="152"/>
      <c r="B1503" s="89"/>
      <c r="C1503" s="153" t="str">
        <f t="shared" ca="1" si="15"/>
        <v>Incompleto</v>
      </c>
      <c r="D1503" s="89"/>
      <c r="E1503" s="162"/>
      <c r="F1503" s="152"/>
      <c r="G1503" s="169"/>
      <c r="H1503" s="165"/>
      <c r="I1503" s="152"/>
      <c r="J1503" s="152"/>
      <c r="K1503" s="150"/>
      <c r="L1503" s="151"/>
      <c r="M1503" s="152"/>
      <c r="N1503" s="152"/>
      <c r="O1503" s="152"/>
      <c r="P1503" s="152"/>
      <c r="Q1503" s="152"/>
      <c r="R1503" s="152"/>
      <c r="S1503" s="152"/>
      <c r="T1503" s="152"/>
      <c r="U1503" s="152"/>
      <c r="V1503" s="152"/>
      <c r="W1503" s="152"/>
      <c r="X1503" s="152"/>
      <c r="Y1503" s="152"/>
      <c r="Z1503" s="152"/>
      <c r="AA1503" s="152"/>
      <c r="AB1503" s="152"/>
      <c r="AC1503" s="152"/>
    </row>
    <row r="1504" spans="1:29" ht="13.2">
      <c r="A1504" s="152"/>
      <c r="B1504" s="89"/>
      <c r="C1504" s="153" t="str">
        <f t="shared" ca="1" si="15"/>
        <v>Incompleto</v>
      </c>
      <c r="D1504" s="89"/>
      <c r="E1504" s="162"/>
      <c r="F1504" s="152"/>
      <c r="G1504" s="169"/>
      <c r="H1504" s="165"/>
      <c r="I1504" s="152"/>
      <c r="J1504" s="152"/>
      <c r="K1504" s="150"/>
      <c r="L1504" s="151"/>
      <c r="M1504" s="152"/>
      <c r="N1504" s="152"/>
      <c r="O1504" s="152"/>
      <c r="P1504" s="152"/>
      <c r="Q1504" s="152"/>
      <c r="R1504" s="152"/>
      <c r="S1504" s="152"/>
      <c r="T1504" s="152"/>
      <c r="U1504" s="152"/>
      <c r="V1504" s="152"/>
      <c r="W1504" s="152"/>
      <c r="X1504" s="152"/>
      <c r="Y1504" s="152"/>
      <c r="Z1504" s="152"/>
      <c r="AA1504" s="152"/>
      <c r="AB1504" s="152"/>
      <c r="AC1504" s="152"/>
    </row>
    <row r="1505" spans="1:29" ht="13.2">
      <c r="A1505" s="152"/>
      <c r="B1505" s="89"/>
      <c r="C1505" s="153" t="str">
        <f t="shared" ca="1" si="15"/>
        <v>Incompleto</v>
      </c>
      <c r="D1505" s="89"/>
      <c r="E1505" s="162"/>
      <c r="F1505" s="152"/>
      <c r="G1505" s="169"/>
      <c r="H1505" s="165"/>
      <c r="I1505" s="152"/>
      <c r="J1505" s="152"/>
      <c r="K1505" s="150"/>
      <c r="L1505" s="151"/>
      <c r="M1505" s="152"/>
      <c r="N1505" s="152"/>
      <c r="O1505" s="152"/>
      <c r="P1505" s="152"/>
      <c r="Q1505" s="152"/>
      <c r="R1505" s="152"/>
      <c r="S1505" s="152"/>
      <c r="T1505" s="152"/>
      <c r="U1505" s="152"/>
      <c r="V1505" s="152"/>
      <c r="W1505" s="152"/>
      <c r="X1505" s="152"/>
      <c r="Y1505" s="152"/>
      <c r="Z1505" s="152"/>
      <c r="AA1505" s="152"/>
      <c r="AB1505" s="152"/>
      <c r="AC1505" s="152"/>
    </row>
    <row r="1506" spans="1:29" ht="13.2">
      <c r="A1506" s="152"/>
      <c r="B1506" s="89"/>
      <c r="C1506" s="153" t="str">
        <f t="shared" ca="1" si="15"/>
        <v>Incompleto</v>
      </c>
      <c r="D1506" s="89"/>
      <c r="E1506" s="162"/>
      <c r="F1506" s="152"/>
      <c r="G1506" s="169"/>
      <c r="H1506" s="165"/>
      <c r="I1506" s="152"/>
      <c r="J1506" s="152"/>
      <c r="K1506" s="150"/>
      <c r="L1506" s="151"/>
      <c r="M1506" s="152"/>
      <c r="N1506" s="152"/>
      <c r="O1506" s="152"/>
      <c r="P1506" s="152"/>
      <c r="Q1506" s="152"/>
      <c r="R1506" s="152"/>
      <c r="S1506" s="152"/>
      <c r="T1506" s="152"/>
      <c r="U1506" s="152"/>
      <c r="V1506" s="152"/>
      <c r="W1506" s="152"/>
      <c r="X1506" s="152"/>
      <c r="Y1506" s="152"/>
      <c r="Z1506" s="152"/>
      <c r="AA1506" s="152"/>
      <c r="AB1506" s="152"/>
      <c r="AC1506" s="152"/>
    </row>
    <row r="1507" spans="1:29" ht="13.2">
      <c r="A1507" s="152"/>
      <c r="B1507" s="89"/>
      <c r="C1507" s="153" t="str">
        <f t="shared" ca="1" si="15"/>
        <v>Incompleto</v>
      </c>
      <c r="D1507" s="89"/>
      <c r="E1507" s="162"/>
      <c r="F1507" s="152"/>
      <c r="G1507" s="169"/>
      <c r="H1507" s="165"/>
      <c r="I1507" s="152"/>
      <c r="J1507" s="152"/>
      <c r="K1507" s="150"/>
      <c r="L1507" s="151"/>
      <c r="M1507" s="152"/>
      <c r="N1507" s="152"/>
      <c r="O1507" s="152"/>
      <c r="P1507" s="152"/>
      <c r="Q1507" s="152"/>
      <c r="R1507" s="152"/>
      <c r="S1507" s="152"/>
      <c r="T1507" s="152"/>
      <c r="U1507" s="152"/>
      <c r="V1507" s="152"/>
      <c r="W1507" s="152"/>
      <c r="X1507" s="152"/>
      <c r="Y1507" s="152"/>
      <c r="Z1507" s="152"/>
      <c r="AA1507" s="152"/>
      <c r="AB1507" s="152"/>
      <c r="AC1507" s="152"/>
    </row>
    <row r="1508" spans="1:29" ht="13.2">
      <c r="A1508" s="152"/>
      <c r="B1508" s="89"/>
      <c r="C1508" s="153" t="str">
        <f t="shared" ca="1" si="15"/>
        <v>Incompleto</v>
      </c>
      <c r="D1508" s="89"/>
      <c r="E1508" s="162"/>
      <c r="F1508" s="152"/>
      <c r="G1508" s="169"/>
      <c r="H1508" s="165"/>
      <c r="I1508" s="152"/>
      <c r="J1508" s="152"/>
      <c r="K1508" s="150"/>
      <c r="L1508" s="151"/>
      <c r="M1508" s="152"/>
      <c r="N1508" s="152"/>
      <c r="O1508" s="152"/>
      <c r="P1508" s="152"/>
      <c r="Q1508" s="152"/>
      <c r="R1508" s="152"/>
      <c r="S1508" s="152"/>
      <c r="T1508" s="152"/>
      <c r="U1508" s="152"/>
      <c r="V1508" s="152"/>
      <c r="W1508" s="152"/>
      <c r="X1508" s="152"/>
      <c r="Y1508" s="152"/>
      <c r="Z1508" s="152"/>
      <c r="AA1508" s="152"/>
      <c r="AB1508" s="152"/>
      <c r="AC1508" s="152"/>
    </row>
    <row r="1509" spans="1:29" ht="13.2">
      <c r="A1509" s="152"/>
      <c r="B1509" s="89"/>
      <c r="C1509" s="153" t="str">
        <f t="shared" ca="1" si="15"/>
        <v>Incompleto</v>
      </c>
      <c r="D1509" s="89"/>
      <c r="E1509" s="162"/>
      <c r="F1509" s="152"/>
      <c r="G1509" s="169"/>
      <c r="H1509" s="165"/>
      <c r="I1509" s="152"/>
      <c r="J1509" s="152"/>
      <c r="K1509" s="150"/>
      <c r="L1509" s="151"/>
      <c r="M1509" s="152"/>
      <c r="N1509" s="152"/>
      <c r="O1509" s="152"/>
      <c r="P1509" s="152"/>
      <c r="Q1509" s="152"/>
      <c r="R1509" s="152"/>
      <c r="S1509" s="152"/>
      <c r="T1509" s="152"/>
      <c r="U1509" s="152"/>
      <c r="V1509" s="152"/>
      <c r="W1509" s="152"/>
      <c r="X1509" s="152"/>
      <c r="Y1509" s="152"/>
      <c r="Z1509" s="152"/>
      <c r="AA1509" s="152"/>
      <c r="AB1509" s="152"/>
      <c r="AC1509" s="152"/>
    </row>
    <row r="1510" spans="1:29" ht="13.2">
      <c r="A1510" s="152"/>
      <c r="B1510" s="89"/>
      <c r="C1510" s="153" t="str">
        <f t="shared" ca="1" si="15"/>
        <v>Incompleto</v>
      </c>
      <c r="D1510" s="89"/>
      <c r="E1510" s="162"/>
      <c r="F1510" s="152"/>
      <c r="G1510" s="169"/>
      <c r="H1510" s="165"/>
      <c r="I1510" s="152"/>
      <c r="J1510" s="152"/>
      <c r="K1510" s="150"/>
      <c r="L1510" s="151"/>
      <c r="M1510" s="152"/>
      <c r="N1510" s="152"/>
      <c r="O1510" s="152"/>
      <c r="P1510" s="152"/>
      <c r="Q1510" s="152"/>
      <c r="R1510" s="152"/>
      <c r="S1510" s="152"/>
      <c r="T1510" s="152"/>
      <c r="U1510" s="152"/>
      <c r="V1510" s="152"/>
      <c r="W1510" s="152"/>
      <c r="X1510" s="152"/>
      <c r="Y1510" s="152"/>
      <c r="Z1510" s="152"/>
      <c r="AA1510" s="152"/>
      <c r="AB1510" s="152"/>
      <c r="AC1510" s="152"/>
    </row>
    <row r="1511" spans="1:29" ht="13.2">
      <c r="A1511" s="152"/>
      <c r="B1511" s="89"/>
      <c r="C1511" s="153" t="str">
        <f t="shared" ca="1" si="15"/>
        <v>Incompleto</v>
      </c>
      <c r="D1511" s="89"/>
      <c r="E1511" s="162"/>
      <c r="F1511" s="152"/>
      <c r="G1511" s="169"/>
      <c r="H1511" s="165"/>
      <c r="I1511" s="152"/>
      <c r="J1511" s="152"/>
      <c r="K1511" s="150"/>
      <c r="L1511" s="151"/>
      <c r="M1511" s="152"/>
      <c r="N1511" s="152"/>
      <c r="O1511" s="152"/>
      <c r="P1511" s="152"/>
      <c r="Q1511" s="152"/>
      <c r="R1511" s="152"/>
      <c r="S1511" s="152"/>
      <c r="T1511" s="152"/>
      <c r="U1511" s="152"/>
      <c r="V1511" s="152"/>
      <c r="W1511" s="152"/>
      <c r="X1511" s="152"/>
      <c r="Y1511" s="152"/>
      <c r="Z1511" s="152"/>
      <c r="AA1511" s="152"/>
      <c r="AB1511" s="152"/>
      <c r="AC1511" s="152"/>
    </row>
    <row r="1512" spans="1:29" ht="13.2">
      <c r="A1512" s="152"/>
      <c r="B1512" s="89"/>
      <c r="C1512" s="153" t="str">
        <f t="shared" ca="1" si="15"/>
        <v>Incompleto</v>
      </c>
      <c r="D1512" s="89"/>
      <c r="E1512" s="162"/>
      <c r="F1512" s="152"/>
      <c r="G1512" s="169"/>
      <c r="H1512" s="165"/>
      <c r="I1512" s="152"/>
      <c r="J1512" s="152"/>
      <c r="K1512" s="150"/>
      <c r="L1512" s="151"/>
      <c r="M1512" s="152"/>
      <c r="N1512" s="152"/>
      <c r="O1512" s="152"/>
      <c r="P1512" s="152"/>
      <c r="Q1512" s="152"/>
      <c r="R1512" s="152"/>
      <c r="S1512" s="152"/>
      <c r="T1512" s="152"/>
      <c r="U1512" s="152"/>
      <c r="V1512" s="152"/>
      <c r="W1512" s="152"/>
      <c r="X1512" s="152"/>
      <c r="Y1512" s="152"/>
      <c r="Z1512" s="152"/>
      <c r="AA1512" s="152"/>
      <c r="AB1512" s="152"/>
      <c r="AC1512" s="152"/>
    </row>
    <row r="1513" spans="1:29" ht="13.2">
      <c r="A1513" s="152"/>
      <c r="B1513" s="89"/>
      <c r="C1513" s="153" t="str">
        <f t="shared" ca="1" si="15"/>
        <v>Incompleto</v>
      </c>
      <c r="D1513" s="89"/>
      <c r="E1513" s="162"/>
      <c r="F1513" s="152"/>
      <c r="G1513" s="169"/>
      <c r="H1513" s="165"/>
      <c r="I1513" s="152"/>
      <c r="J1513" s="152"/>
      <c r="K1513" s="150"/>
      <c r="L1513" s="151"/>
      <c r="M1513" s="152"/>
      <c r="N1513" s="152"/>
      <c r="O1513" s="152"/>
      <c r="P1513" s="152"/>
      <c r="Q1513" s="152"/>
      <c r="R1513" s="152"/>
      <c r="S1513" s="152"/>
      <c r="T1513" s="152"/>
      <c r="U1513" s="152"/>
      <c r="V1513" s="152"/>
      <c r="W1513" s="152"/>
      <c r="X1513" s="152"/>
      <c r="Y1513" s="152"/>
      <c r="Z1513" s="152"/>
      <c r="AA1513" s="152"/>
      <c r="AB1513" s="152"/>
      <c r="AC1513" s="152"/>
    </row>
    <row r="1514" spans="1:29" ht="13.2">
      <c r="A1514" s="152"/>
      <c r="B1514" s="89"/>
      <c r="C1514" s="153" t="str">
        <f t="shared" ca="1" si="15"/>
        <v>Incompleto</v>
      </c>
      <c r="D1514" s="89"/>
      <c r="E1514" s="162"/>
      <c r="F1514" s="152"/>
      <c r="G1514" s="169"/>
      <c r="H1514" s="165"/>
      <c r="I1514" s="152"/>
      <c r="J1514" s="152"/>
      <c r="K1514" s="150"/>
      <c r="L1514" s="151"/>
      <c r="M1514" s="152"/>
      <c r="N1514" s="152"/>
      <c r="O1514" s="152"/>
      <c r="P1514" s="152"/>
      <c r="Q1514" s="152"/>
      <c r="R1514" s="152"/>
      <c r="S1514" s="152"/>
      <c r="T1514" s="152"/>
      <c r="U1514" s="152"/>
      <c r="V1514" s="152"/>
      <c r="W1514" s="152"/>
      <c r="X1514" s="152"/>
      <c r="Y1514" s="152"/>
      <c r="Z1514" s="152"/>
      <c r="AA1514" s="152"/>
      <c r="AB1514" s="152"/>
      <c r="AC1514" s="152"/>
    </row>
    <row r="1515" spans="1:29" ht="13.2">
      <c r="A1515" s="152"/>
      <c r="B1515" s="89"/>
      <c r="C1515" s="153" t="str">
        <f t="shared" ca="1" si="15"/>
        <v>Incompleto</v>
      </c>
      <c r="D1515" s="89"/>
      <c r="E1515" s="162"/>
      <c r="F1515" s="152"/>
      <c r="G1515" s="169"/>
      <c r="H1515" s="165"/>
      <c r="I1515" s="152"/>
      <c r="J1515" s="152"/>
      <c r="K1515" s="150"/>
      <c r="L1515" s="151"/>
      <c r="M1515" s="152"/>
      <c r="N1515" s="152"/>
      <c r="O1515" s="152"/>
      <c r="P1515" s="152"/>
      <c r="Q1515" s="152"/>
      <c r="R1515" s="152"/>
      <c r="S1515" s="152"/>
      <c r="T1515" s="152"/>
      <c r="U1515" s="152"/>
      <c r="V1515" s="152"/>
      <c r="W1515" s="152"/>
      <c r="X1515" s="152"/>
      <c r="Y1515" s="152"/>
      <c r="Z1515" s="152"/>
      <c r="AA1515" s="152"/>
      <c r="AB1515" s="152"/>
      <c r="AC1515" s="152"/>
    </row>
    <row r="1516" spans="1:29" ht="13.2">
      <c r="A1516" s="152"/>
      <c r="B1516" s="89"/>
      <c r="C1516" s="153" t="str">
        <f t="shared" ca="1" si="15"/>
        <v>Incompleto</v>
      </c>
      <c r="D1516" s="89"/>
      <c r="E1516" s="162"/>
      <c r="F1516" s="152"/>
      <c r="G1516" s="169"/>
      <c r="H1516" s="165"/>
      <c r="I1516" s="152"/>
      <c r="J1516" s="152"/>
      <c r="K1516" s="150"/>
      <c r="L1516" s="151"/>
      <c r="M1516" s="152"/>
      <c r="N1516" s="152"/>
      <c r="O1516" s="152"/>
      <c r="P1516" s="152"/>
      <c r="Q1516" s="152"/>
      <c r="R1516" s="152"/>
      <c r="S1516" s="152"/>
      <c r="T1516" s="152"/>
      <c r="U1516" s="152"/>
      <c r="V1516" s="152"/>
      <c r="W1516" s="152"/>
      <c r="X1516" s="152"/>
      <c r="Y1516" s="152"/>
      <c r="Z1516" s="152"/>
      <c r="AA1516" s="152"/>
      <c r="AB1516" s="152"/>
      <c r="AC1516" s="152"/>
    </row>
    <row r="1517" spans="1:29" ht="13.2">
      <c r="A1517" s="152"/>
      <c r="B1517" s="89"/>
      <c r="C1517" s="153" t="str">
        <f t="shared" ca="1" si="15"/>
        <v>Incompleto</v>
      </c>
      <c r="D1517" s="89"/>
      <c r="E1517" s="162"/>
      <c r="F1517" s="152"/>
      <c r="G1517" s="169"/>
      <c r="H1517" s="165"/>
      <c r="I1517" s="152"/>
      <c r="J1517" s="152"/>
      <c r="K1517" s="150"/>
      <c r="L1517" s="151"/>
      <c r="M1517" s="152"/>
      <c r="N1517" s="152"/>
      <c r="O1517" s="152"/>
      <c r="P1517" s="152"/>
      <c r="Q1517" s="152"/>
      <c r="R1517" s="152"/>
      <c r="S1517" s="152"/>
      <c r="T1517" s="152"/>
      <c r="U1517" s="152"/>
      <c r="V1517" s="152"/>
      <c r="W1517" s="152"/>
      <c r="X1517" s="152"/>
      <c r="Y1517" s="152"/>
      <c r="Z1517" s="152"/>
      <c r="AA1517" s="152"/>
      <c r="AB1517" s="152"/>
      <c r="AC1517" s="152"/>
    </row>
    <row r="1518" spans="1:29" ht="13.2">
      <c r="A1518" s="152"/>
      <c r="B1518" s="89"/>
      <c r="C1518" s="153" t="str">
        <f t="shared" ca="1" si="15"/>
        <v>Incompleto</v>
      </c>
      <c r="D1518" s="89"/>
      <c r="E1518" s="162"/>
      <c r="F1518" s="152"/>
      <c r="G1518" s="169"/>
      <c r="H1518" s="165"/>
      <c r="I1518" s="152"/>
      <c r="J1518" s="152"/>
      <c r="K1518" s="150"/>
      <c r="L1518" s="151"/>
      <c r="M1518" s="152"/>
      <c r="N1518" s="152"/>
      <c r="O1518" s="152"/>
      <c r="P1518" s="152"/>
      <c r="Q1518" s="152"/>
      <c r="R1518" s="152"/>
      <c r="S1518" s="152"/>
      <c r="T1518" s="152"/>
      <c r="U1518" s="152"/>
      <c r="V1518" s="152"/>
      <c r="W1518" s="152"/>
      <c r="X1518" s="152"/>
      <c r="Y1518" s="152"/>
      <c r="Z1518" s="152"/>
      <c r="AA1518" s="152"/>
      <c r="AB1518" s="152"/>
      <c r="AC1518" s="152"/>
    </row>
    <row r="1519" spans="1:29" ht="13.2">
      <c r="A1519" s="152"/>
      <c r="B1519" s="89"/>
      <c r="C1519" s="153" t="str">
        <f t="shared" ca="1" si="15"/>
        <v>Incompleto</v>
      </c>
      <c r="D1519" s="89"/>
      <c r="E1519" s="162"/>
      <c r="F1519" s="152"/>
      <c r="G1519" s="169"/>
      <c r="H1519" s="165"/>
      <c r="I1519" s="152"/>
      <c r="J1519" s="152"/>
      <c r="K1519" s="150"/>
      <c r="L1519" s="151"/>
      <c r="M1519" s="152"/>
      <c r="N1519" s="152"/>
      <c r="O1519" s="152"/>
      <c r="P1519" s="152"/>
      <c r="Q1519" s="152"/>
      <c r="R1519" s="152"/>
      <c r="S1519" s="152"/>
      <c r="T1519" s="152"/>
      <c r="U1519" s="152"/>
      <c r="V1519" s="152"/>
      <c r="W1519" s="152"/>
      <c r="X1519" s="152"/>
      <c r="Y1519" s="152"/>
      <c r="Z1519" s="152"/>
      <c r="AA1519" s="152"/>
      <c r="AB1519" s="152"/>
      <c r="AC1519" s="152"/>
    </row>
    <row r="1520" spans="1:29" ht="13.2">
      <c r="A1520" s="152"/>
      <c r="B1520" s="89"/>
      <c r="C1520" s="153" t="str">
        <f t="shared" ca="1" si="15"/>
        <v>Incompleto</v>
      </c>
      <c r="D1520" s="89"/>
      <c r="E1520" s="162"/>
      <c r="F1520" s="152"/>
      <c r="G1520" s="169"/>
      <c r="H1520" s="165"/>
      <c r="I1520" s="152"/>
      <c r="J1520" s="152"/>
      <c r="K1520" s="150"/>
      <c r="L1520" s="151"/>
      <c r="M1520" s="152"/>
      <c r="N1520" s="152"/>
      <c r="O1520" s="152"/>
      <c r="P1520" s="152"/>
      <c r="Q1520" s="152"/>
      <c r="R1520" s="152"/>
      <c r="S1520" s="152"/>
      <c r="T1520" s="152"/>
      <c r="U1520" s="152"/>
      <c r="V1520" s="152"/>
      <c r="W1520" s="152"/>
      <c r="X1520" s="152"/>
      <c r="Y1520" s="152"/>
      <c r="Z1520" s="152"/>
      <c r="AA1520" s="152"/>
      <c r="AB1520" s="152"/>
      <c r="AC1520" s="152"/>
    </row>
    <row r="1521" spans="1:29" ht="13.2">
      <c r="A1521" s="152"/>
      <c r="B1521" s="89"/>
      <c r="C1521" s="153" t="str">
        <f t="shared" ca="1" si="15"/>
        <v>Incompleto</v>
      </c>
      <c r="D1521" s="89"/>
      <c r="E1521" s="162"/>
      <c r="F1521" s="152"/>
      <c r="G1521" s="169"/>
      <c r="H1521" s="165"/>
      <c r="I1521" s="152"/>
      <c r="J1521" s="152"/>
      <c r="K1521" s="150"/>
      <c r="L1521" s="151"/>
      <c r="M1521" s="152"/>
      <c r="N1521" s="152"/>
      <c r="O1521" s="152"/>
      <c r="P1521" s="152"/>
      <c r="Q1521" s="152"/>
      <c r="R1521" s="152"/>
      <c r="S1521" s="152"/>
      <c r="T1521" s="152"/>
      <c r="U1521" s="152"/>
      <c r="V1521" s="152"/>
      <c r="W1521" s="152"/>
      <c r="X1521" s="152"/>
      <c r="Y1521" s="152"/>
      <c r="Z1521" s="152"/>
      <c r="AA1521" s="152"/>
      <c r="AB1521" s="152"/>
      <c r="AC1521" s="152"/>
    </row>
    <row r="1522" spans="1:29" ht="13.2">
      <c r="A1522" s="152"/>
      <c r="B1522" s="89"/>
      <c r="C1522" s="153" t="str">
        <f t="shared" ca="1" si="15"/>
        <v>Incompleto</v>
      </c>
      <c r="D1522" s="89"/>
      <c r="E1522" s="162"/>
      <c r="F1522" s="152"/>
      <c r="G1522" s="169"/>
      <c r="H1522" s="165"/>
      <c r="I1522" s="152"/>
      <c r="J1522" s="152"/>
      <c r="K1522" s="150"/>
      <c r="L1522" s="151"/>
      <c r="M1522" s="152"/>
      <c r="N1522" s="152"/>
      <c r="O1522" s="152"/>
      <c r="P1522" s="152"/>
      <c r="Q1522" s="152"/>
      <c r="R1522" s="152"/>
      <c r="S1522" s="152"/>
      <c r="T1522" s="152"/>
      <c r="U1522" s="152"/>
      <c r="V1522" s="152"/>
      <c r="W1522" s="152"/>
      <c r="X1522" s="152"/>
      <c r="Y1522" s="152"/>
      <c r="Z1522" s="152"/>
      <c r="AA1522" s="152"/>
      <c r="AB1522" s="152"/>
      <c r="AC1522" s="152"/>
    </row>
    <row r="1523" spans="1:29" ht="13.2">
      <c r="A1523" s="152"/>
      <c r="B1523" s="89"/>
      <c r="C1523" s="153" t="str">
        <f t="shared" ca="1" si="15"/>
        <v>Incompleto</v>
      </c>
      <c r="D1523" s="89"/>
      <c r="E1523" s="162"/>
      <c r="F1523" s="152"/>
      <c r="G1523" s="169"/>
      <c r="H1523" s="165"/>
      <c r="I1523" s="152"/>
      <c r="J1523" s="152"/>
      <c r="K1523" s="150"/>
      <c r="L1523" s="151"/>
      <c r="M1523" s="152"/>
      <c r="N1523" s="152"/>
      <c r="O1523" s="152"/>
      <c r="P1523" s="152"/>
      <c r="Q1523" s="152"/>
      <c r="R1523" s="152"/>
      <c r="S1523" s="152"/>
      <c r="T1523" s="152"/>
      <c r="U1523" s="152"/>
      <c r="V1523" s="152"/>
      <c r="W1523" s="152"/>
      <c r="X1523" s="152"/>
      <c r="Y1523" s="152"/>
      <c r="Z1523" s="152"/>
      <c r="AA1523" s="152"/>
      <c r="AB1523" s="152"/>
      <c r="AC1523" s="152"/>
    </row>
    <row r="1524" spans="1:29" ht="13.2">
      <c r="A1524" s="152"/>
      <c r="B1524" s="89"/>
      <c r="C1524" s="153" t="str">
        <f t="shared" ca="1" si="15"/>
        <v>Incompleto</v>
      </c>
      <c r="D1524" s="89"/>
      <c r="E1524" s="162"/>
      <c r="F1524" s="152"/>
      <c r="G1524" s="169"/>
      <c r="H1524" s="165"/>
      <c r="I1524" s="152"/>
      <c r="J1524" s="152"/>
      <c r="K1524" s="150"/>
      <c r="L1524" s="151"/>
      <c r="M1524" s="152"/>
      <c r="N1524" s="152"/>
      <c r="O1524" s="152"/>
      <c r="P1524" s="152"/>
      <c r="Q1524" s="152"/>
      <c r="R1524" s="152"/>
      <c r="S1524" s="152"/>
      <c r="T1524" s="152"/>
      <c r="U1524" s="152"/>
      <c r="V1524" s="152"/>
      <c r="W1524" s="152"/>
      <c r="X1524" s="152"/>
      <c r="Y1524" s="152"/>
      <c r="Z1524" s="152"/>
      <c r="AA1524" s="152"/>
      <c r="AB1524" s="152"/>
      <c r="AC1524" s="152"/>
    </row>
    <row r="1525" spans="1:29" ht="13.2">
      <c r="A1525" s="152"/>
      <c r="B1525" s="89"/>
      <c r="C1525" s="153" t="str">
        <f t="shared" ca="1" si="15"/>
        <v>Incompleto</v>
      </c>
      <c r="D1525" s="89"/>
      <c r="E1525" s="162"/>
      <c r="F1525" s="152"/>
      <c r="G1525" s="169"/>
      <c r="H1525" s="165"/>
      <c r="I1525" s="152"/>
      <c r="J1525" s="152"/>
      <c r="K1525" s="150"/>
      <c r="L1525" s="151"/>
      <c r="M1525" s="152"/>
      <c r="N1525" s="152"/>
      <c r="O1525" s="152"/>
      <c r="P1525" s="152"/>
      <c r="Q1525" s="152"/>
      <c r="R1525" s="152"/>
      <c r="S1525" s="152"/>
      <c r="T1525" s="152"/>
      <c r="U1525" s="152"/>
      <c r="V1525" s="152"/>
      <c r="W1525" s="152"/>
      <c r="X1525" s="152"/>
      <c r="Y1525" s="152"/>
      <c r="Z1525" s="152"/>
      <c r="AA1525" s="152"/>
      <c r="AB1525" s="152"/>
      <c r="AC1525" s="152"/>
    </row>
    <row r="1526" spans="1:29" ht="13.2">
      <c r="A1526" s="152"/>
      <c r="B1526" s="89"/>
      <c r="C1526" s="153" t="str">
        <f t="shared" ca="1" si="15"/>
        <v>Incompleto</v>
      </c>
      <c r="D1526" s="89"/>
      <c r="E1526" s="162"/>
      <c r="F1526" s="152"/>
      <c r="G1526" s="169"/>
      <c r="H1526" s="165"/>
      <c r="I1526" s="152"/>
      <c r="J1526" s="152"/>
      <c r="K1526" s="150"/>
      <c r="L1526" s="151"/>
      <c r="M1526" s="152"/>
      <c r="N1526" s="152"/>
      <c r="O1526" s="152"/>
      <c r="P1526" s="152"/>
      <c r="Q1526" s="152"/>
      <c r="R1526" s="152"/>
      <c r="S1526" s="152"/>
      <c r="T1526" s="152"/>
      <c r="U1526" s="152"/>
      <c r="V1526" s="152"/>
      <c r="W1526" s="152"/>
      <c r="X1526" s="152"/>
      <c r="Y1526" s="152"/>
      <c r="Z1526" s="152"/>
      <c r="AA1526" s="152"/>
      <c r="AB1526" s="152"/>
      <c r="AC1526" s="152"/>
    </row>
    <row r="1527" spans="1:29" ht="13.2">
      <c r="A1527" s="152"/>
      <c r="B1527" s="89"/>
      <c r="C1527" s="153" t="str">
        <f t="shared" ca="1" si="15"/>
        <v>Incompleto</v>
      </c>
      <c r="D1527" s="89"/>
      <c r="E1527" s="162"/>
      <c r="F1527" s="152"/>
      <c r="G1527" s="169"/>
      <c r="H1527" s="165"/>
      <c r="I1527" s="152"/>
      <c r="J1527" s="152"/>
      <c r="K1527" s="150"/>
      <c r="L1527" s="151"/>
      <c r="M1527" s="152"/>
      <c r="N1527" s="152"/>
      <c r="O1527" s="152"/>
      <c r="P1527" s="152"/>
      <c r="Q1527" s="152"/>
      <c r="R1527" s="152"/>
      <c r="S1527" s="152"/>
      <c r="T1527" s="152"/>
      <c r="U1527" s="152"/>
      <c r="V1527" s="152"/>
      <c r="W1527" s="152"/>
      <c r="X1527" s="152"/>
      <c r="Y1527" s="152"/>
      <c r="Z1527" s="152"/>
      <c r="AA1527" s="152"/>
      <c r="AB1527" s="152"/>
      <c r="AC1527" s="152"/>
    </row>
    <row r="1528" spans="1:29" ht="13.2">
      <c r="A1528" s="152"/>
      <c r="B1528" s="89"/>
      <c r="C1528" s="153" t="str">
        <f t="shared" ca="1" si="15"/>
        <v>Incompleto</v>
      </c>
      <c r="D1528" s="89"/>
      <c r="E1528" s="162"/>
      <c r="F1528" s="152"/>
      <c r="G1528" s="169"/>
      <c r="H1528" s="165"/>
      <c r="I1528" s="152"/>
      <c r="J1528" s="152"/>
      <c r="K1528" s="150"/>
      <c r="L1528" s="151"/>
      <c r="M1528" s="152"/>
      <c r="N1528" s="152"/>
      <c r="O1528" s="152"/>
      <c r="P1528" s="152"/>
      <c r="Q1528" s="152"/>
      <c r="R1528" s="152"/>
      <c r="S1528" s="152"/>
      <c r="T1528" s="152"/>
      <c r="U1528" s="152"/>
      <c r="V1528" s="152"/>
      <c r="W1528" s="152"/>
      <c r="X1528" s="152"/>
      <c r="Y1528" s="152"/>
      <c r="Z1528" s="152"/>
      <c r="AA1528" s="152"/>
      <c r="AB1528" s="152"/>
      <c r="AC1528" s="152"/>
    </row>
    <row r="1529" spans="1:29" ht="13.2">
      <c r="A1529" s="152"/>
      <c r="B1529" s="89"/>
      <c r="C1529" s="153" t="str">
        <f t="shared" ca="1" si="15"/>
        <v>Incompleto</v>
      </c>
      <c r="D1529" s="89"/>
      <c r="E1529" s="162"/>
      <c r="F1529" s="152"/>
      <c r="G1529" s="169"/>
      <c r="H1529" s="165"/>
      <c r="I1529" s="152"/>
      <c r="J1529" s="152"/>
      <c r="K1529" s="150"/>
      <c r="L1529" s="151"/>
      <c r="M1529" s="152"/>
      <c r="N1529" s="152"/>
      <c r="O1529" s="152"/>
      <c r="P1529" s="152"/>
      <c r="Q1529" s="152"/>
      <c r="R1529" s="152"/>
      <c r="S1529" s="152"/>
      <c r="T1529" s="152"/>
      <c r="U1529" s="152"/>
      <c r="V1529" s="152"/>
      <c r="W1529" s="152"/>
      <c r="X1529" s="152"/>
      <c r="Y1529" s="152"/>
      <c r="Z1529" s="152"/>
      <c r="AA1529" s="152"/>
      <c r="AB1529" s="152"/>
      <c r="AC1529" s="152"/>
    </row>
    <row r="1530" spans="1:29" ht="13.2">
      <c r="A1530" s="152"/>
      <c r="B1530" s="89"/>
      <c r="C1530" s="153" t="str">
        <f t="shared" ca="1" si="15"/>
        <v>Incompleto</v>
      </c>
      <c r="D1530" s="89"/>
      <c r="E1530" s="162"/>
      <c r="F1530" s="152"/>
      <c r="G1530" s="169"/>
      <c r="H1530" s="165"/>
      <c r="I1530" s="152"/>
      <c r="J1530" s="152"/>
      <c r="K1530" s="150"/>
      <c r="L1530" s="151"/>
      <c r="M1530" s="152"/>
      <c r="N1530" s="152"/>
      <c r="O1530" s="152"/>
      <c r="P1530" s="152"/>
      <c r="Q1530" s="152"/>
      <c r="R1530" s="152"/>
      <c r="S1530" s="152"/>
      <c r="T1530" s="152"/>
      <c r="U1530" s="152"/>
      <c r="V1530" s="152"/>
      <c r="W1530" s="152"/>
      <c r="X1530" s="152"/>
      <c r="Y1530" s="152"/>
      <c r="Z1530" s="152"/>
      <c r="AA1530" s="152"/>
      <c r="AB1530" s="152"/>
      <c r="AC1530" s="152"/>
    </row>
    <row r="1531" spans="1:29" ht="13.2">
      <c r="A1531" s="152"/>
      <c r="B1531" s="89"/>
      <c r="C1531" s="153" t="str">
        <f t="shared" ca="1" si="15"/>
        <v>Incompleto</v>
      </c>
      <c r="D1531" s="89"/>
      <c r="E1531" s="162"/>
      <c r="F1531" s="152"/>
      <c r="G1531" s="169"/>
      <c r="H1531" s="165"/>
      <c r="I1531" s="152"/>
      <c r="J1531" s="152"/>
      <c r="K1531" s="150"/>
      <c r="L1531" s="151"/>
      <c r="M1531" s="152"/>
      <c r="N1531" s="152"/>
      <c r="O1531" s="152"/>
      <c r="P1531" s="152"/>
      <c r="Q1531" s="152"/>
      <c r="R1531" s="152"/>
      <c r="S1531" s="152"/>
      <c r="T1531" s="152"/>
      <c r="U1531" s="152"/>
      <c r="V1531" s="152"/>
      <c r="W1531" s="152"/>
      <c r="X1531" s="152"/>
      <c r="Y1531" s="152"/>
      <c r="Z1531" s="152"/>
      <c r="AA1531" s="152"/>
      <c r="AB1531" s="152"/>
      <c r="AC1531" s="152"/>
    </row>
    <row r="1532" spans="1:29" ht="13.2">
      <c r="A1532" s="152"/>
      <c r="B1532" s="89"/>
      <c r="C1532" s="153" t="str">
        <f t="shared" ca="1" si="15"/>
        <v>Incompleto</v>
      </c>
      <c r="D1532" s="89"/>
      <c r="E1532" s="162"/>
      <c r="F1532" s="152"/>
      <c r="G1532" s="169"/>
      <c r="H1532" s="165"/>
      <c r="I1532" s="152"/>
      <c r="J1532" s="152"/>
      <c r="K1532" s="150"/>
      <c r="L1532" s="151"/>
      <c r="M1532" s="152"/>
      <c r="N1532" s="152"/>
      <c r="O1532" s="152"/>
      <c r="P1532" s="152"/>
      <c r="Q1532" s="152"/>
      <c r="R1532" s="152"/>
      <c r="S1532" s="152"/>
      <c r="T1532" s="152"/>
      <c r="U1532" s="152"/>
      <c r="V1532" s="152"/>
      <c r="W1532" s="152"/>
      <c r="X1532" s="152"/>
      <c r="Y1532" s="152"/>
      <c r="Z1532" s="152"/>
      <c r="AA1532" s="152"/>
      <c r="AB1532" s="152"/>
      <c r="AC1532" s="152"/>
    </row>
    <row r="1533" spans="1:29" ht="13.2">
      <c r="A1533" s="152"/>
      <c r="B1533" s="89"/>
      <c r="C1533" s="153" t="str">
        <f t="shared" ca="1" si="15"/>
        <v>Incompleto</v>
      </c>
      <c r="D1533" s="89"/>
      <c r="E1533" s="162"/>
      <c r="F1533" s="152"/>
      <c r="G1533" s="169"/>
      <c r="H1533" s="165"/>
      <c r="I1533" s="152"/>
      <c r="J1533" s="152"/>
      <c r="K1533" s="150"/>
      <c r="L1533" s="151"/>
      <c r="M1533" s="152"/>
      <c r="N1533" s="152"/>
      <c r="O1533" s="152"/>
      <c r="P1533" s="152"/>
      <c r="Q1533" s="152"/>
      <c r="R1533" s="152"/>
      <c r="S1533" s="152"/>
      <c r="T1533" s="152"/>
      <c r="U1533" s="152"/>
      <c r="V1533" s="152"/>
      <c r="W1533" s="152"/>
      <c r="X1533" s="152"/>
      <c r="Y1533" s="152"/>
      <c r="Z1533" s="152"/>
      <c r="AA1533" s="152"/>
      <c r="AB1533" s="152"/>
      <c r="AC1533" s="152"/>
    </row>
    <row r="1534" spans="1:29" ht="13.2">
      <c r="A1534" s="152"/>
      <c r="B1534" s="89"/>
      <c r="C1534" s="153" t="str">
        <f t="shared" ca="1" si="15"/>
        <v>Incompleto</v>
      </c>
      <c r="D1534" s="89"/>
      <c r="E1534" s="162"/>
      <c r="F1534" s="152"/>
      <c r="G1534" s="169"/>
      <c r="H1534" s="165"/>
      <c r="I1534" s="152"/>
      <c r="J1534" s="152"/>
      <c r="K1534" s="150"/>
      <c r="L1534" s="151"/>
      <c r="M1534" s="152"/>
      <c r="N1534" s="152"/>
      <c r="O1534" s="152"/>
      <c r="P1534" s="152"/>
      <c r="Q1534" s="152"/>
      <c r="R1534" s="152"/>
      <c r="S1534" s="152"/>
      <c r="T1534" s="152"/>
      <c r="U1534" s="152"/>
      <c r="V1534" s="152"/>
      <c r="W1534" s="152"/>
      <c r="X1534" s="152"/>
      <c r="Y1534" s="152"/>
      <c r="Z1534" s="152"/>
      <c r="AA1534" s="152"/>
      <c r="AB1534" s="152"/>
      <c r="AC1534" s="152"/>
    </row>
    <row r="1535" spans="1:29" ht="13.2">
      <c r="A1535" s="152"/>
      <c r="B1535" s="89"/>
      <c r="C1535" s="153" t="str">
        <f t="shared" ca="1" si="15"/>
        <v>Incompleto</v>
      </c>
      <c r="D1535" s="89"/>
      <c r="E1535" s="162"/>
      <c r="F1535" s="152"/>
      <c r="G1535" s="169"/>
      <c r="H1535" s="165"/>
      <c r="I1535" s="152"/>
      <c r="J1535" s="152"/>
      <c r="K1535" s="150"/>
      <c r="L1535" s="151"/>
      <c r="M1535" s="152"/>
      <c r="N1535" s="152"/>
      <c r="O1535" s="152"/>
      <c r="P1535" s="152"/>
      <c r="Q1535" s="152"/>
      <c r="R1535" s="152"/>
      <c r="S1535" s="152"/>
      <c r="T1535" s="152"/>
      <c r="U1535" s="152"/>
      <c r="V1535" s="152"/>
      <c r="W1535" s="152"/>
      <c r="X1535" s="152"/>
      <c r="Y1535" s="152"/>
      <c r="Z1535" s="152"/>
      <c r="AA1535" s="152"/>
      <c r="AB1535" s="152"/>
      <c r="AC1535" s="152"/>
    </row>
    <row r="1536" spans="1:29" ht="13.2">
      <c r="A1536" s="152"/>
      <c r="B1536" s="89"/>
      <c r="C1536" s="153" t="str">
        <f t="shared" ca="1" si="15"/>
        <v>Incompleto</v>
      </c>
      <c r="D1536" s="89"/>
      <c r="E1536" s="162"/>
      <c r="F1536" s="152"/>
      <c r="G1536" s="169"/>
      <c r="H1536" s="165"/>
      <c r="I1536" s="152"/>
      <c r="J1536" s="152"/>
      <c r="K1536" s="150"/>
      <c r="L1536" s="151"/>
      <c r="M1536" s="152"/>
      <c r="N1536" s="152"/>
      <c r="O1536" s="152"/>
      <c r="P1536" s="152"/>
      <c r="Q1536" s="152"/>
      <c r="R1536" s="152"/>
      <c r="S1536" s="152"/>
      <c r="T1536" s="152"/>
      <c r="U1536" s="152"/>
      <c r="V1536" s="152"/>
      <c r="W1536" s="152"/>
      <c r="X1536" s="152"/>
      <c r="Y1536" s="152"/>
      <c r="Z1536" s="152"/>
      <c r="AA1536" s="152"/>
      <c r="AB1536" s="152"/>
      <c r="AC1536" s="152"/>
    </row>
    <row r="1537" spans="1:29" ht="13.2">
      <c r="A1537" s="152"/>
      <c r="B1537" s="89"/>
      <c r="C1537" s="153" t="str">
        <f t="shared" ca="1" si="15"/>
        <v>Incompleto</v>
      </c>
      <c r="D1537" s="89"/>
      <c r="E1537" s="162"/>
      <c r="F1537" s="152"/>
      <c r="G1537" s="169"/>
      <c r="H1537" s="165"/>
      <c r="I1537" s="152"/>
      <c r="J1537" s="152"/>
      <c r="K1537" s="150"/>
      <c r="L1537" s="151"/>
      <c r="M1537" s="152"/>
      <c r="N1537" s="152"/>
      <c r="O1537" s="152"/>
      <c r="P1537" s="152"/>
      <c r="Q1537" s="152"/>
      <c r="R1537" s="152"/>
      <c r="S1537" s="152"/>
      <c r="T1537" s="152"/>
      <c r="U1537" s="152"/>
      <c r="V1537" s="152"/>
      <c r="W1537" s="152"/>
      <c r="X1537" s="152"/>
      <c r="Y1537" s="152"/>
      <c r="Z1537" s="152"/>
      <c r="AA1537" s="152"/>
      <c r="AB1537" s="152"/>
      <c r="AC1537" s="152"/>
    </row>
    <row r="1538" spans="1:29" ht="13.2">
      <c r="A1538" s="152"/>
      <c r="B1538" s="89"/>
      <c r="C1538" s="153" t="str">
        <f t="shared" ca="1" si="15"/>
        <v>Incompleto</v>
      </c>
      <c r="D1538" s="89"/>
      <c r="E1538" s="162"/>
      <c r="F1538" s="152"/>
      <c r="G1538" s="169"/>
      <c r="H1538" s="165"/>
      <c r="I1538" s="152"/>
      <c r="J1538" s="152"/>
      <c r="K1538" s="150"/>
      <c r="L1538" s="151"/>
      <c r="M1538" s="152"/>
      <c r="N1538" s="152"/>
      <c r="O1538" s="152"/>
      <c r="P1538" s="152"/>
      <c r="Q1538" s="152"/>
      <c r="R1538" s="152"/>
      <c r="S1538" s="152"/>
      <c r="T1538" s="152"/>
      <c r="U1538" s="152"/>
      <c r="V1538" s="152"/>
      <c r="W1538" s="152"/>
      <c r="X1538" s="152"/>
      <c r="Y1538" s="152"/>
      <c r="Z1538" s="152"/>
      <c r="AA1538" s="152"/>
      <c r="AB1538" s="152"/>
      <c r="AC1538" s="152"/>
    </row>
    <row r="1539" spans="1:29" ht="13.2">
      <c r="A1539" s="152"/>
      <c r="B1539" s="89"/>
      <c r="C1539" s="153" t="str">
        <f t="shared" ca="1" si="15"/>
        <v>Incompleto</v>
      </c>
      <c r="D1539" s="89"/>
      <c r="E1539" s="162"/>
      <c r="F1539" s="152"/>
      <c r="G1539" s="169"/>
      <c r="H1539" s="165"/>
      <c r="I1539" s="152"/>
      <c r="J1539" s="152"/>
      <c r="K1539" s="150"/>
      <c r="L1539" s="151"/>
      <c r="M1539" s="152"/>
      <c r="N1539" s="152"/>
      <c r="O1539" s="152"/>
      <c r="P1539" s="152"/>
      <c r="Q1539" s="152"/>
      <c r="R1539" s="152"/>
      <c r="S1539" s="152"/>
      <c r="T1539" s="152"/>
      <c r="U1539" s="152"/>
      <c r="V1539" s="152"/>
      <c r="W1539" s="152"/>
      <c r="X1539" s="152"/>
      <c r="Y1539" s="152"/>
      <c r="Z1539" s="152"/>
      <c r="AA1539" s="152"/>
      <c r="AB1539" s="152"/>
      <c r="AC1539" s="152"/>
    </row>
    <row r="1540" spans="1:29" ht="13.2">
      <c r="A1540" s="152"/>
      <c r="B1540" s="89"/>
      <c r="C1540" s="153" t="str">
        <f t="shared" ca="1" si="15"/>
        <v>Incompleto</v>
      </c>
      <c r="D1540" s="89"/>
      <c r="E1540" s="162"/>
      <c r="F1540" s="152"/>
      <c r="G1540" s="169"/>
      <c r="H1540" s="165"/>
      <c r="I1540" s="152"/>
      <c r="J1540" s="152"/>
      <c r="K1540" s="150"/>
      <c r="L1540" s="151"/>
      <c r="M1540" s="152"/>
      <c r="N1540" s="152"/>
      <c r="O1540" s="152"/>
      <c r="P1540" s="152"/>
      <c r="Q1540" s="152"/>
      <c r="R1540" s="152"/>
      <c r="S1540" s="152"/>
      <c r="T1540" s="152"/>
      <c r="U1540" s="152"/>
      <c r="V1540" s="152"/>
      <c r="W1540" s="152"/>
      <c r="X1540" s="152"/>
      <c r="Y1540" s="152"/>
      <c r="Z1540" s="152"/>
      <c r="AA1540" s="152"/>
      <c r="AB1540" s="152"/>
      <c r="AC1540" s="152"/>
    </row>
    <row r="1541" spans="1:29" ht="13.2">
      <c r="A1541" s="152"/>
      <c r="B1541" s="89"/>
      <c r="C1541" s="153" t="str">
        <f t="shared" ca="1" si="15"/>
        <v>Incompleto</v>
      </c>
      <c r="D1541" s="89"/>
      <c r="E1541" s="162"/>
      <c r="F1541" s="152"/>
      <c r="G1541" s="169"/>
      <c r="H1541" s="165"/>
      <c r="I1541" s="152"/>
      <c r="J1541" s="152"/>
      <c r="K1541" s="150"/>
      <c r="L1541" s="151"/>
      <c r="M1541" s="152"/>
      <c r="N1541" s="152"/>
      <c r="O1541" s="152"/>
      <c r="P1541" s="152"/>
      <c r="Q1541" s="152"/>
      <c r="R1541" s="152"/>
      <c r="S1541" s="152"/>
      <c r="T1541" s="152"/>
      <c r="U1541" s="152"/>
      <c r="V1541" s="152"/>
      <c r="W1541" s="152"/>
      <c r="X1541" s="152"/>
      <c r="Y1541" s="152"/>
      <c r="Z1541" s="152"/>
      <c r="AA1541" s="152"/>
      <c r="AB1541" s="152"/>
      <c r="AC1541" s="152"/>
    </row>
    <row r="1542" spans="1:29" ht="13.2">
      <c r="A1542" s="152"/>
      <c r="B1542" s="89"/>
      <c r="C1542" s="153" t="str">
        <f t="shared" ca="1" si="15"/>
        <v>Incompleto</v>
      </c>
      <c r="D1542" s="89"/>
      <c r="E1542" s="162"/>
      <c r="F1542" s="152"/>
      <c r="G1542" s="169"/>
      <c r="H1542" s="165"/>
      <c r="I1542" s="152"/>
      <c r="J1542" s="152"/>
      <c r="K1542" s="150"/>
      <c r="L1542" s="151"/>
      <c r="M1542" s="152"/>
      <c r="N1542" s="152"/>
      <c r="O1542" s="152"/>
      <c r="P1542" s="152"/>
      <c r="Q1542" s="152"/>
      <c r="R1542" s="152"/>
      <c r="S1542" s="152"/>
      <c r="T1542" s="152"/>
      <c r="U1542" s="152"/>
      <c r="V1542" s="152"/>
      <c r="W1542" s="152"/>
      <c r="X1542" s="152"/>
      <c r="Y1542" s="152"/>
      <c r="Z1542" s="152"/>
      <c r="AA1542" s="152"/>
      <c r="AB1542" s="152"/>
      <c r="AC1542" s="152"/>
    </row>
    <row r="1543" spans="1:29" ht="13.2">
      <c r="A1543" s="152"/>
      <c r="B1543" s="89"/>
      <c r="C1543" s="153" t="str">
        <f t="shared" ca="1" si="15"/>
        <v>Incompleto</v>
      </c>
      <c r="D1543" s="89"/>
      <c r="E1543" s="162"/>
      <c r="F1543" s="152"/>
      <c r="G1543" s="169"/>
      <c r="H1543" s="165"/>
      <c r="I1543" s="152"/>
      <c r="J1543" s="152"/>
      <c r="K1543" s="150"/>
      <c r="L1543" s="151"/>
      <c r="M1543" s="152"/>
      <c r="N1543" s="152"/>
      <c r="O1543" s="152"/>
      <c r="P1543" s="152"/>
      <c r="Q1543" s="152"/>
      <c r="R1543" s="152"/>
      <c r="S1543" s="152"/>
      <c r="T1543" s="152"/>
      <c r="U1543" s="152"/>
      <c r="V1543" s="152"/>
      <c r="W1543" s="152"/>
      <c r="X1543" s="152"/>
      <c r="Y1543" s="152"/>
      <c r="Z1543" s="152"/>
      <c r="AA1543" s="152"/>
      <c r="AB1543" s="152"/>
      <c r="AC1543" s="152"/>
    </row>
    <row r="1544" spans="1:29" ht="13.2">
      <c r="A1544" s="152"/>
      <c r="B1544" s="89"/>
      <c r="C1544" s="153" t="str">
        <f t="shared" ca="1" si="15"/>
        <v>Incompleto</v>
      </c>
      <c r="D1544" s="89"/>
      <c r="E1544" s="162"/>
      <c r="F1544" s="152"/>
      <c r="G1544" s="169"/>
      <c r="H1544" s="165"/>
      <c r="I1544" s="152"/>
      <c r="J1544" s="152"/>
      <c r="K1544" s="150"/>
      <c r="L1544" s="151"/>
      <c r="M1544" s="152"/>
      <c r="N1544" s="152"/>
      <c r="O1544" s="152"/>
      <c r="P1544" s="152"/>
      <c r="Q1544" s="152"/>
      <c r="R1544" s="152"/>
      <c r="S1544" s="152"/>
      <c r="T1544" s="152"/>
      <c r="U1544" s="152"/>
      <c r="V1544" s="152"/>
      <c r="W1544" s="152"/>
      <c r="X1544" s="152"/>
      <c r="Y1544" s="152"/>
      <c r="Z1544" s="152"/>
      <c r="AA1544" s="152"/>
      <c r="AB1544" s="152"/>
      <c r="AC1544" s="152"/>
    </row>
    <row r="1545" spans="1:29" ht="13.2">
      <c r="A1545" s="152"/>
      <c r="B1545" s="89"/>
      <c r="C1545" s="153" t="str">
        <f t="shared" ca="1" si="15"/>
        <v>Incompleto</v>
      </c>
      <c r="D1545" s="89"/>
      <c r="E1545" s="162"/>
      <c r="F1545" s="152"/>
      <c r="G1545" s="169"/>
      <c r="H1545" s="165"/>
      <c r="I1545" s="152"/>
      <c r="J1545" s="152"/>
      <c r="K1545" s="150"/>
      <c r="L1545" s="151"/>
      <c r="M1545" s="152"/>
      <c r="N1545" s="152"/>
      <c r="O1545" s="152"/>
      <c r="P1545" s="152"/>
      <c r="Q1545" s="152"/>
      <c r="R1545" s="152"/>
      <c r="S1545" s="152"/>
      <c r="T1545" s="152"/>
      <c r="U1545" s="152"/>
      <c r="V1545" s="152"/>
      <c r="W1545" s="152"/>
      <c r="X1545" s="152"/>
      <c r="Y1545" s="152"/>
      <c r="Z1545" s="152"/>
      <c r="AA1545" s="152"/>
      <c r="AB1545" s="152"/>
      <c r="AC1545" s="152"/>
    </row>
    <row r="1546" spans="1:29" ht="13.2">
      <c r="A1546" s="152"/>
      <c r="B1546" s="89"/>
      <c r="C1546" s="153" t="str">
        <f t="shared" ca="1" si="15"/>
        <v>Incompleto</v>
      </c>
      <c r="D1546" s="89"/>
      <c r="E1546" s="162"/>
      <c r="F1546" s="152"/>
      <c r="G1546" s="169"/>
      <c r="H1546" s="165"/>
      <c r="I1546" s="152"/>
      <c r="J1546" s="152"/>
      <c r="K1546" s="150"/>
      <c r="L1546" s="151"/>
      <c r="M1546" s="152"/>
      <c r="N1546" s="152"/>
      <c r="O1546" s="152"/>
      <c r="P1546" s="152"/>
      <c r="Q1546" s="152"/>
      <c r="R1546" s="152"/>
      <c r="S1546" s="152"/>
      <c r="T1546" s="152"/>
      <c r="U1546" s="152"/>
      <c r="V1546" s="152"/>
      <c r="W1546" s="152"/>
      <c r="X1546" s="152"/>
      <c r="Y1546" s="152"/>
      <c r="Z1546" s="152"/>
      <c r="AA1546" s="152"/>
      <c r="AB1546" s="152"/>
      <c r="AC1546" s="152"/>
    </row>
    <row r="1547" spans="1:29" ht="13.2">
      <c r="A1547" s="152"/>
      <c r="B1547" s="89"/>
      <c r="C1547" s="153" t="str">
        <f t="shared" ca="1" si="15"/>
        <v>Incompleto</v>
      </c>
      <c r="D1547" s="89"/>
      <c r="E1547" s="162"/>
      <c r="F1547" s="152"/>
      <c r="G1547" s="169"/>
      <c r="H1547" s="165"/>
      <c r="I1547" s="152"/>
      <c r="J1547" s="152"/>
      <c r="K1547" s="150"/>
      <c r="L1547" s="151"/>
      <c r="M1547" s="152"/>
      <c r="N1547" s="152"/>
      <c r="O1547" s="152"/>
      <c r="P1547" s="152"/>
      <c r="Q1547" s="152"/>
      <c r="R1547" s="152"/>
      <c r="S1547" s="152"/>
      <c r="T1547" s="152"/>
      <c r="U1547" s="152"/>
      <c r="V1547" s="152"/>
      <c r="W1547" s="152"/>
      <c r="X1547" s="152"/>
      <c r="Y1547" s="152"/>
      <c r="Z1547" s="152"/>
      <c r="AA1547" s="152"/>
      <c r="AB1547" s="152"/>
      <c r="AC1547" s="152"/>
    </row>
    <row r="1548" spans="1:29" ht="13.2">
      <c r="A1548" s="152"/>
      <c r="B1548" s="89"/>
      <c r="C1548" s="153" t="str">
        <f t="shared" ca="1" si="15"/>
        <v>Incompleto</v>
      </c>
      <c r="D1548" s="89"/>
      <c r="E1548" s="162"/>
      <c r="F1548" s="152"/>
      <c r="G1548" s="169"/>
      <c r="H1548" s="165"/>
      <c r="I1548" s="152"/>
      <c r="J1548" s="152"/>
      <c r="K1548" s="150"/>
      <c r="L1548" s="151"/>
      <c r="M1548" s="152"/>
      <c r="N1548" s="152"/>
      <c r="O1548" s="152"/>
      <c r="P1548" s="152"/>
      <c r="Q1548" s="152"/>
      <c r="R1548" s="152"/>
      <c r="S1548" s="152"/>
      <c r="T1548" s="152"/>
      <c r="U1548" s="152"/>
      <c r="V1548" s="152"/>
      <c r="W1548" s="152"/>
      <c r="X1548" s="152"/>
      <c r="Y1548" s="152"/>
      <c r="Z1548" s="152"/>
      <c r="AA1548" s="152"/>
      <c r="AB1548" s="152"/>
      <c r="AC1548" s="152"/>
    </row>
    <row r="1549" spans="1:29" ht="13.2">
      <c r="A1549" s="152"/>
      <c r="B1549" s="89"/>
      <c r="C1549" s="153" t="str">
        <f t="shared" ca="1" si="15"/>
        <v>Incompleto</v>
      </c>
      <c r="D1549" s="89"/>
      <c r="E1549" s="162"/>
      <c r="F1549" s="152"/>
      <c r="G1549" s="169"/>
      <c r="H1549" s="165"/>
      <c r="I1549" s="152"/>
      <c r="J1549" s="152"/>
      <c r="K1549" s="150"/>
      <c r="L1549" s="151"/>
      <c r="M1549" s="152"/>
      <c r="N1549" s="152"/>
      <c r="O1549" s="152"/>
      <c r="P1549" s="152"/>
      <c r="Q1549" s="152"/>
      <c r="R1549" s="152"/>
      <c r="S1549" s="152"/>
      <c r="T1549" s="152"/>
      <c r="U1549" s="152"/>
      <c r="V1549" s="152"/>
      <c r="W1549" s="152"/>
      <c r="X1549" s="152"/>
      <c r="Y1549" s="152"/>
      <c r="Z1549" s="152"/>
      <c r="AA1549" s="152"/>
      <c r="AB1549" s="152"/>
      <c r="AC1549" s="152"/>
    </row>
    <row r="1550" spans="1:29" ht="13.2">
      <c r="A1550" s="152"/>
      <c r="B1550" s="89"/>
      <c r="C1550" s="153" t="str">
        <f t="shared" ca="1" si="15"/>
        <v>Incompleto</v>
      </c>
      <c r="D1550" s="89"/>
      <c r="E1550" s="162"/>
      <c r="F1550" s="152"/>
      <c r="G1550" s="169"/>
      <c r="H1550" s="165"/>
      <c r="I1550" s="152"/>
      <c r="J1550" s="152"/>
      <c r="K1550" s="150"/>
      <c r="L1550" s="151"/>
      <c r="M1550" s="152"/>
      <c r="N1550" s="152"/>
      <c r="O1550" s="152"/>
      <c r="P1550" s="152"/>
      <c r="Q1550" s="152"/>
      <c r="R1550" s="152"/>
      <c r="S1550" s="152"/>
      <c r="T1550" s="152"/>
      <c r="U1550" s="152"/>
      <c r="V1550" s="152"/>
      <c r="W1550" s="152"/>
      <c r="X1550" s="152"/>
      <c r="Y1550" s="152"/>
      <c r="Z1550" s="152"/>
      <c r="AA1550" s="152"/>
      <c r="AB1550" s="152"/>
      <c r="AC1550" s="152"/>
    </row>
    <row r="1551" spans="1:29" ht="13.2">
      <c r="A1551" s="152"/>
      <c r="B1551" s="89"/>
      <c r="C1551" s="153" t="str">
        <f t="shared" ca="1" si="15"/>
        <v>Incompleto</v>
      </c>
      <c r="D1551" s="89"/>
      <c r="E1551" s="162"/>
      <c r="F1551" s="152"/>
      <c r="G1551" s="169"/>
      <c r="H1551" s="165"/>
      <c r="I1551" s="152"/>
      <c r="J1551" s="152"/>
      <c r="K1551" s="150"/>
      <c r="L1551" s="151"/>
      <c r="M1551" s="152"/>
      <c r="N1551" s="152"/>
      <c r="O1551" s="152"/>
      <c r="P1551" s="152"/>
      <c r="Q1551" s="152"/>
      <c r="R1551" s="152"/>
      <c r="S1551" s="152"/>
      <c r="T1551" s="152"/>
      <c r="U1551" s="152"/>
      <c r="V1551" s="152"/>
      <c r="W1551" s="152"/>
      <c r="X1551" s="152"/>
      <c r="Y1551" s="152"/>
      <c r="Z1551" s="152"/>
      <c r="AA1551" s="152"/>
      <c r="AB1551" s="152"/>
      <c r="AC1551" s="152"/>
    </row>
    <row r="1552" spans="1:29" ht="13.2">
      <c r="A1552" s="152"/>
      <c r="B1552" s="89"/>
      <c r="C1552" s="153" t="str">
        <f t="shared" ca="1" si="15"/>
        <v>Incompleto</v>
      </c>
      <c r="D1552" s="89"/>
      <c r="E1552" s="162"/>
      <c r="F1552" s="152"/>
      <c r="G1552" s="169"/>
      <c r="H1552" s="165"/>
      <c r="I1552" s="152"/>
      <c r="J1552" s="152"/>
      <c r="K1552" s="150"/>
      <c r="L1552" s="151"/>
      <c r="M1552" s="152"/>
      <c r="N1552" s="152"/>
      <c r="O1552" s="152"/>
      <c r="P1552" s="152"/>
      <c r="Q1552" s="152"/>
      <c r="R1552" s="152"/>
      <c r="S1552" s="152"/>
      <c r="T1552" s="152"/>
      <c r="U1552" s="152"/>
      <c r="V1552" s="152"/>
      <c r="W1552" s="152"/>
      <c r="X1552" s="152"/>
      <c r="Y1552" s="152"/>
      <c r="Z1552" s="152"/>
      <c r="AA1552" s="152"/>
      <c r="AB1552" s="152"/>
      <c r="AC1552" s="152"/>
    </row>
    <row r="1553" spans="1:29" ht="13.2">
      <c r="A1553" s="152"/>
      <c r="B1553" s="89"/>
      <c r="C1553" s="153" t="str">
        <f t="shared" ca="1" si="15"/>
        <v>Incompleto</v>
      </c>
      <c r="D1553" s="89"/>
      <c r="E1553" s="162"/>
      <c r="F1553" s="152"/>
      <c r="G1553" s="169"/>
      <c r="H1553" s="165"/>
      <c r="I1553" s="152"/>
      <c r="J1553" s="152"/>
      <c r="K1553" s="150"/>
      <c r="L1553" s="151"/>
      <c r="M1553" s="152"/>
      <c r="N1553" s="152"/>
      <c r="O1553" s="152"/>
      <c r="P1553" s="152"/>
      <c r="Q1553" s="152"/>
      <c r="R1553" s="152"/>
      <c r="S1553" s="152"/>
      <c r="T1553" s="152"/>
      <c r="U1553" s="152"/>
      <c r="V1553" s="152"/>
      <c r="W1553" s="152"/>
      <c r="X1553" s="152"/>
      <c r="Y1553" s="152"/>
      <c r="Z1553" s="152"/>
      <c r="AA1553" s="152"/>
      <c r="AB1553" s="152"/>
      <c r="AC1553" s="152"/>
    </row>
    <row r="1554" spans="1:29" ht="13.2">
      <c r="A1554" s="152"/>
      <c r="B1554" s="89"/>
      <c r="C1554" s="153" t="str">
        <f t="shared" ca="1" si="15"/>
        <v>Incompleto</v>
      </c>
      <c r="D1554" s="89"/>
      <c r="E1554" s="162"/>
      <c r="F1554" s="152"/>
      <c r="G1554" s="169"/>
      <c r="H1554" s="165"/>
      <c r="I1554" s="152"/>
      <c r="J1554" s="152"/>
      <c r="K1554" s="150"/>
      <c r="L1554" s="151"/>
      <c r="M1554" s="152"/>
      <c r="N1554" s="152"/>
      <c r="O1554" s="152"/>
      <c r="P1554" s="152"/>
      <c r="Q1554" s="152"/>
      <c r="R1554" s="152"/>
      <c r="S1554" s="152"/>
      <c r="T1554" s="152"/>
      <c r="U1554" s="152"/>
      <c r="V1554" s="152"/>
      <c r="W1554" s="152"/>
      <c r="X1554" s="152"/>
      <c r="Y1554" s="152"/>
      <c r="Z1554" s="152"/>
      <c r="AA1554" s="152"/>
      <c r="AB1554" s="152"/>
      <c r="AC1554" s="152"/>
    </row>
    <row r="1555" spans="1:29" ht="13.2">
      <c r="A1555" s="152"/>
      <c r="B1555" s="89"/>
      <c r="C1555" s="153" t="str">
        <f t="shared" ref="C1555:C1809" ca="1" si="16">IF(COUNTIF(A:A, D1555)&gt;0, "OK", "Incompleto")</f>
        <v>Incompleto</v>
      </c>
      <c r="D1555" s="89"/>
      <c r="E1555" s="162"/>
      <c r="F1555" s="152"/>
      <c r="G1555" s="169"/>
      <c r="H1555" s="165"/>
      <c r="I1555" s="152"/>
      <c r="J1555" s="152"/>
      <c r="K1555" s="150"/>
      <c r="L1555" s="151"/>
      <c r="M1555" s="152"/>
      <c r="N1555" s="152"/>
      <c r="O1555" s="152"/>
      <c r="P1555" s="152"/>
      <c r="Q1555" s="152"/>
      <c r="R1555" s="152"/>
      <c r="S1555" s="152"/>
      <c r="T1555" s="152"/>
      <c r="U1555" s="152"/>
      <c r="V1555" s="152"/>
      <c r="W1555" s="152"/>
      <c r="X1555" s="152"/>
      <c r="Y1555" s="152"/>
      <c r="Z1555" s="152"/>
      <c r="AA1555" s="152"/>
      <c r="AB1555" s="152"/>
      <c r="AC1555" s="152"/>
    </row>
    <row r="1556" spans="1:29" ht="13.2">
      <c r="A1556" s="152"/>
      <c r="B1556" s="89"/>
      <c r="C1556" s="153" t="str">
        <f t="shared" ca="1" si="16"/>
        <v>Incompleto</v>
      </c>
      <c r="D1556" s="89"/>
      <c r="E1556" s="162"/>
      <c r="F1556" s="152"/>
      <c r="G1556" s="169"/>
      <c r="H1556" s="165"/>
      <c r="I1556" s="152"/>
      <c r="J1556" s="152"/>
      <c r="K1556" s="150"/>
      <c r="L1556" s="151"/>
      <c r="M1556" s="152"/>
      <c r="N1556" s="152"/>
      <c r="O1556" s="152"/>
      <c r="P1556" s="152"/>
      <c r="Q1556" s="152"/>
      <c r="R1556" s="152"/>
      <c r="S1556" s="152"/>
      <c r="T1556" s="152"/>
      <c r="U1556" s="152"/>
      <c r="V1556" s="152"/>
      <c r="W1556" s="152"/>
      <c r="X1556" s="152"/>
      <c r="Y1556" s="152"/>
      <c r="Z1556" s="152"/>
      <c r="AA1556" s="152"/>
      <c r="AB1556" s="152"/>
      <c r="AC1556" s="152"/>
    </row>
    <row r="1557" spans="1:29" ht="13.2">
      <c r="A1557" s="152"/>
      <c r="B1557" s="89"/>
      <c r="C1557" s="153" t="str">
        <f t="shared" ca="1" si="16"/>
        <v>Incompleto</v>
      </c>
      <c r="D1557" s="89"/>
      <c r="E1557" s="162"/>
      <c r="F1557" s="152"/>
      <c r="G1557" s="169"/>
      <c r="H1557" s="165"/>
      <c r="I1557" s="152"/>
      <c r="J1557" s="152"/>
      <c r="K1557" s="150"/>
      <c r="L1557" s="151"/>
      <c r="M1557" s="152"/>
      <c r="N1557" s="152"/>
      <c r="O1557" s="152"/>
      <c r="P1557" s="152"/>
      <c r="Q1557" s="152"/>
      <c r="R1557" s="152"/>
      <c r="S1557" s="152"/>
      <c r="T1557" s="152"/>
      <c r="U1557" s="152"/>
      <c r="V1557" s="152"/>
      <c r="W1557" s="152"/>
      <c r="X1557" s="152"/>
      <c r="Y1557" s="152"/>
      <c r="Z1557" s="152"/>
      <c r="AA1557" s="152"/>
      <c r="AB1557" s="152"/>
      <c r="AC1557" s="152"/>
    </row>
    <row r="1558" spans="1:29" ht="13.2">
      <c r="A1558" s="152"/>
      <c r="B1558" s="89"/>
      <c r="C1558" s="153" t="str">
        <f t="shared" ca="1" si="16"/>
        <v>Incompleto</v>
      </c>
      <c r="D1558" s="89"/>
      <c r="E1558" s="162"/>
      <c r="F1558" s="152"/>
      <c r="G1558" s="169"/>
      <c r="H1558" s="165"/>
      <c r="I1558" s="152"/>
      <c r="J1558" s="152"/>
      <c r="K1558" s="150"/>
      <c r="L1558" s="151"/>
      <c r="M1558" s="152"/>
      <c r="N1558" s="152"/>
      <c r="O1558" s="152"/>
      <c r="P1558" s="152"/>
      <c r="Q1558" s="152"/>
      <c r="R1558" s="152"/>
      <c r="S1558" s="152"/>
      <c r="T1558" s="152"/>
      <c r="U1558" s="152"/>
      <c r="V1558" s="152"/>
      <c r="W1558" s="152"/>
      <c r="X1558" s="152"/>
      <c r="Y1558" s="152"/>
      <c r="Z1558" s="152"/>
      <c r="AA1558" s="152"/>
      <c r="AB1558" s="152"/>
      <c r="AC1558" s="152"/>
    </row>
    <row r="1559" spans="1:29" ht="13.2">
      <c r="A1559" s="152"/>
      <c r="B1559" s="89"/>
      <c r="C1559" s="153" t="str">
        <f t="shared" ca="1" si="16"/>
        <v>Incompleto</v>
      </c>
      <c r="D1559" s="89"/>
      <c r="E1559" s="162"/>
      <c r="F1559" s="152"/>
      <c r="G1559" s="169"/>
      <c r="H1559" s="165"/>
      <c r="I1559" s="152"/>
      <c r="J1559" s="152"/>
      <c r="K1559" s="150"/>
      <c r="L1559" s="151"/>
      <c r="M1559" s="152"/>
      <c r="N1559" s="152"/>
      <c r="O1559" s="152"/>
      <c r="P1559" s="152"/>
      <c r="Q1559" s="152"/>
      <c r="R1559" s="152"/>
      <c r="S1559" s="152"/>
      <c r="T1559" s="152"/>
      <c r="U1559" s="152"/>
      <c r="V1559" s="152"/>
      <c r="W1559" s="152"/>
      <c r="X1559" s="152"/>
      <c r="Y1559" s="152"/>
      <c r="Z1559" s="152"/>
      <c r="AA1559" s="152"/>
      <c r="AB1559" s="152"/>
      <c r="AC1559" s="152"/>
    </row>
    <row r="1560" spans="1:29" ht="13.2">
      <c r="A1560" s="152"/>
      <c r="B1560" s="89"/>
      <c r="C1560" s="153" t="str">
        <f t="shared" ca="1" si="16"/>
        <v>Incompleto</v>
      </c>
      <c r="D1560" s="89"/>
      <c r="E1560" s="162"/>
      <c r="F1560" s="152"/>
      <c r="G1560" s="169"/>
      <c r="H1560" s="165"/>
      <c r="I1560" s="152"/>
      <c r="J1560" s="152"/>
      <c r="K1560" s="150"/>
      <c r="L1560" s="151"/>
      <c r="M1560" s="152"/>
      <c r="N1560" s="152"/>
      <c r="O1560" s="152"/>
      <c r="P1560" s="152"/>
      <c r="Q1560" s="152"/>
      <c r="R1560" s="152"/>
      <c r="S1560" s="152"/>
      <c r="T1560" s="152"/>
      <c r="U1560" s="152"/>
      <c r="V1560" s="152"/>
      <c r="W1560" s="152"/>
      <c r="X1560" s="152"/>
      <c r="Y1560" s="152"/>
      <c r="Z1560" s="152"/>
      <c r="AA1560" s="152"/>
      <c r="AB1560" s="152"/>
      <c r="AC1560" s="152"/>
    </row>
    <row r="1561" spans="1:29" ht="13.2">
      <c r="A1561" s="152"/>
      <c r="B1561" s="89"/>
      <c r="C1561" s="153" t="str">
        <f t="shared" ca="1" si="16"/>
        <v>Incompleto</v>
      </c>
      <c r="D1561" s="89"/>
      <c r="E1561" s="162"/>
      <c r="F1561" s="152"/>
      <c r="G1561" s="169"/>
      <c r="H1561" s="165"/>
      <c r="I1561" s="152"/>
      <c r="J1561" s="152"/>
      <c r="K1561" s="150"/>
      <c r="L1561" s="151"/>
      <c r="M1561" s="152"/>
      <c r="N1561" s="152"/>
      <c r="O1561" s="152"/>
      <c r="P1561" s="152"/>
      <c r="Q1561" s="152"/>
      <c r="R1561" s="152"/>
      <c r="S1561" s="152"/>
      <c r="T1561" s="152"/>
      <c r="U1561" s="152"/>
      <c r="V1561" s="152"/>
      <c r="W1561" s="152"/>
      <c r="X1561" s="152"/>
      <c r="Y1561" s="152"/>
      <c r="Z1561" s="152"/>
      <c r="AA1561" s="152"/>
      <c r="AB1561" s="152"/>
      <c r="AC1561" s="152"/>
    </row>
    <row r="1562" spans="1:29" ht="13.2">
      <c r="A1562" s="152"/>
      <c r="B1562" s="89"/>
      <c r="C1562" s="153" t="str">
        <f t="shared" ca="1" si="16"/>
        <v>Incompleto</v>
      </c>
      <c r="D1562" s="89"/>
      <c r="E1562" s="162"/>
      <c r="F1562" s="152"/>
      <c r="G1562" s="169"/>
      <c r="H1562" s="165"/>
      <c r="I1562" s="152"/>
      <c r="J1562" s="152"/>
      <c r="K1562" s="150"/>
      <c r="L1562" s="151"/>
      <c r="M1562" s="152"/>
      <c r="N1562" s="152"/>
      <c r="O1562" s="152"/>
      <c r="P1562" s="152"/>
      <c r="Q1562" s="152"/>
      <c r="R1562" s="152"/>
      <c r="S1562" s="152"/>
      <c r="T1562" s="152"/>
      <c r="U1562" s="152"/>
      <c r="V1562" s="152"/>
      <c r="W1562" s="152"/>
      <c r="X1562" s="152"/>
      <c r="Y1562" s="152"/>
      <c r="Z1562" s="152"/>
      <c r="AA1562" s="152"/>
      <c r="AB1562" s="152"/>
      <c r="AC1562" s="152"/>
    </row>
    <row r="1563" spans="1:29" ht="13.2">
      <c r="A1563" s="152"/>
      <c r="B1563" s="89"/>
      <c r="C1563" s="153" t="str">
        <f t="shared" ca="1" si="16"/>
        <v>Incompleto</v>
      </c>
      <c r="D1563" s="89"/>
      <c r="E1563" s="162"/>
      <c r="F1563" s="152"/>
      <c r="G1563" s="169"/>
      <c r="H1563" s="165"/>
      <c r="I1563" s="152"/>
      <c r="J1563" s="152"/>
      <c r="K1563" s="150"/>
      <c r="L1563" s="151"/>
      <c r="M1563" s="152"/>
      <c r="N1563" s="152"/>
      <c r="O1563" s="152"/>
      <c r="P1563" s="152"/>
      <c r="Q1563" s="152"/>
      <c r="R1563" s="152"/>
      <c r="S1563" s="152"/>
      <c r="T1563" s="152"/>
      <c r="U1563" s="152"/>
      <c r="V1563" s="152"/>
      <c r="W1563" s="152"/>
      <c r="X1563" s="152"/>
      <c r="Y1563" s="152"/>
      <c r="Z1563" s="152"/>
      <c r="AA1563" s="152"/>
      <c r="AB1563" s="152"/>
      <c r="AC1563" s="152"/>
    </row>
    <row r="1564" spans="1:29" ht="13.2">
      <c r="A1564" s="152"/>
      <c r="B1564" s="89"/>
      <c r="C1564" s="153" t="str">
        <f t="shared" ca="1" si="16"/>
        <v>Incompleto</v>
      </c>
      <c r="D1564" s="89"/>
      <c r="E1564" s="162"/>
      <c r="F1564" s="152"/>
      <c r="G1564" s="169"/>
      <c r="H1564" s="165"/>
      <c r="I1564" s="152"/>
      <c r="J1564" s="152"/>
      <c r="K1564" s="150"/>
      <c r="L1564" s="151"/>
      <c r="M1564" s="152"/>
      <c r="N1564" s="152"/>
      <c r="O1564" s="152"/>
      <c r="P1564" s="152"/>
      <c r="Q1564" s="152"/>
      <c r="R1564" s="152"/>
      <c r="S1564" s="152"/>
      <c r="T1564" s="152"/>
      <c r="U1564" s="152"/>
      <c r="V1564" s="152"/>
      <c r="W1564" s="152"/>
      <c r="X1564" s="152"/>
      <c r="Y1564" s="152"/>
      <c r="Z1564" s="152"/>
      <c r="AA1564" s="152"/>
      <c r="AB1564" s="152"/>
      <c r="AC1564" s="152"/>
    </row>
    <row r="1565" spans="1:29" ht="13.2">
      <c r="A1565" s="152"/>
      <c r="B1565" s="89"/>
      <c r="C1565" s="153" t="str">
        <f t="shared" ca="1" si="16"/>
        <v>Incompleto</v>
      </c>
      <c r="D1565" s="89"/>
      <c r="E1565" s="162"/>
      <c r="F1565" s="152"/>
      <c r="G1565" s="169"/>
      <c r="H1565" s="165"/>
      <c r="I1565" s="152"/>
      <c r="J1565" s="152"/>
      <c r="K1565" s="150"/>
      <c r="L1565" s="151"/>
      <c r="M1565" s="152"/>
      <c r="N1565" s="152"/>
      <c r="O1565" s="152"/>
      <c r="P1565" s="152"/>
      <c r="Q1565" s="152"/>
      <c r="R1565" s="152"/>
      <c r="S1565" s="152"/>
      <c r="T1565" s="152"/>
      <c r="U1565" s="152"/>
      <c r="V1565" s="152"/>
      <c r="W1565" s="152"/>
      <c r="X1565" s="152"/>
      <c r="Y1565" s="152"/>
      <c r="Z1565" s="152"/>
      <c r="AA1565" s="152"/>
      <c r="AB1565" s="152"/>
      <c r="AC1565" s="152"/>
    </row>
    <row r="1566" spans="1:29" ht="13.2">
      <c r="A1566" s="152"/>
      <c r="B1566" s="89"/>
      <c r="C1566" s="153" t="str">
        <f t="shared" ca="1" si="16"/>
        <v>Incompleto</v>
      </c>
      <c r="D1566" s="89"/>
      <c r="E1566" s="162"/>
      <c r="F1566" s="152"/>
      <c r="G1566" s="169"/>
      <c r="H1566" s="165"/>
      <c r="I1566" s="152"/>
      <c r="J1566" s="152"/>
      <c r="K1566" s="150"/>
      <c r="L1566" s="151"/>
      <c r="M1566" s="152"/>
      <c r="N1566" s="152"/>
      <c r="O1566" s="152"/>
      <c r="P1566" s="152"/>
      <c r="Q1566" s="152"/>
      <c r="R1566" s="152"/>
      <c r="S1566" s="152"/>
      <c r="T1566" s="152"/>
      <c r="U1566" s="152"/>
      <c r="V1566" s="152"/>
      <c r="W1566" s="152"/>
      <c r="X1566" s="152"/>
      <c r="Y1566" s="152"/>
      <c r="Z1566" s="152"/>
      <c r="AA1566" s="152"/>
      <c r="AB1566" s="152"/>
      <c r="AC1566" s="152"/>
    </row>
    <row r="1567" spans="1:29" ht="13.2">
      <c r="A1567" s="152"/>
      <c r="B1567" s="89"/>
      <c r="C1567" s="153" t="str">
        <f t="shared" ca="1" si="16"/>
        <v>Incompleto</v>
      </c>
      <c r="D1567" s="89"/>
      <c r="E1567" s="162"/>
      <c r="F1567" s="152"/>
      <c r="G1567" s="169"/>
      <c r="H1567" s="165"/>
      <c r="I1567" s="152"/>
      <c r="J1567" s="152"/>
      <c r="K1567" s="150"/>
      <c r="L1567" s="151"/>
      <c r="M1567" s="152"/>
      <c r="N1567" s="152"/>
      <c r="O1567" s="152"/>
      <c r="P1567" s="152"/>
      <c r="Q1567" s="152"/>
      <c r="R1567" s="152"/>
      <c r="S1567" s="152"/>
      <c r="T1567" s="152"/>
      <c r="U1567" s="152"/>
      <c r="V1567" s="152"/>
      <c r="W1567" s="152"/>
      <c r="X1567" s="152"/>
      <c r="Y1567" s="152"/>
      <c r="Z1567" s="152"/>
      <c r="AA1567" s="152"/>
      <c r="AB1567" s="152"/>
      <c r="AC1567" s="152"/>
    </row>
    <row r="1568" spans="1:29" ht="13.2">
      <c r="A1568" s="152"/>
      <c r="B1568" s="89"/>
      <c r="C1568" s="153" t="str">
        <f t="shared" ca="1" si="16"/>
        <v>Incompleto</v>
      </c>
      <c r="D1568" s="89"/>
      <c r="E1568" s="162"/>
      <c r="F1568" s="152"/>
      <c r="G1568" s="169"/>
      <c r="H1568" s="165"/>
      <c r="I1568" s="152"/>
      <c r="J1568" s="152"/>
      <c r="K1568" s="150"/>
      <c r="L1568" s="151"/>
      <c r="M1568" s="152"/>
      <c r="N1568" s="152"/>
      <c r="O1568" s="152"/>
      <c r="P1568" s="152"/>
      <c r="Q1568" s="152"/>
      <c r="R1568" s="152"/>
      <c r="S1568" s="152"/>
      <c r="T1568" s="152"/>
      <c r="U1568" s="152"/>
      <c r="V1568" s="152"/>
      <c r="W1568" s="152"/>
      <c r="X1568" s="152"/>
      <c r="Y1568" s="152"/>
      <c r="Z1568" s="152"/>
      <c r="AA1568" s="152"/>
      <c r="AB1568" s="152"/>
      <c r="AC1568" s="152"/>
    </row>
    <row r="1569" spans="1:29" ht="13.2">
      <c r="A1569" s="152"/>
      <c r="B1569" s="89"/>
      <c r="C1569" s="153" t="str">
        <f t="shared" ca="1" si="16"/>
        <v>Incompleto</v>
      </c>
      <c r="D1569" s="89"/>
      <c r="E1569" s="162"/>
      <c r="F1569" s="152"/>
      <c r="G1569" s="169"/>
      <c r="H1569" s="165"/>
      <c r="I1569" s="152"/>
      <c r="J1569" s="152"/>
      <c r="K1569" s="150"/>
      <c r="L1569" s="151"/>
      <c r="M1569" s="152"/>
      <c r="N1569" s="152"/>
      <c r="O1569" s="152"/>
      <c r="P1569" s="152"/>
      <c r="Q1569" s="152"/>
      <c r="R1569" s="152"/>
      <c r="S1569" s="152"/>
      <c r="T1569" s="152"/>
      <c r="U1569" s="152"/>
      <c r="V1569" s="152"/>
      <c r="W1569" s="152"/>
      <c r="X1569" s="152"/>
      <c r="Y1569" s="152"/>
      <c r="Z1569" s="152"/>
      <c r="AA1569" s="152"/>
      <c r="AB1569" s="152"/>
      <c r="AC1569" s="152"/>
    </row>
    <row r="1570" spans="1:29" ht="13.2">
      <c r="A1570" s="152"/>
      <c r="B1570" s="89"/>
      <c r="C1570" s="153" t="str">
        <f t="shared" ca="1" si="16"/>
        <v>Incompleto</v>
      </c>
      <c r="D1570" s="89"/>
      <c r="E1570" s="162"/>
      <c r="F1570" s="152"/>
      <c r="G1570" s="169"/>
      <c r="H1570" s="165"/>
      <c r="I1570" s="152"/>
      <c r="J1570" s="152"/>
      <c r="K1570" s="150"/>
      <c r="L1570" s="151"/>
      <c r="M1570" s="152"/>
      <c r="N1570" s="152"/>
      <c r="O1570" s="152"/>
      <c r="P1570" s="152"/>
      <c r="Q1570" s="152"/>
      <c r="R1570" s="152"/>
      <c r="S1570" s="152"/>
      <c r="T1570" s="152"/>
      <c r="U1570" s="152"/>
      <c r="V1570" s="152"/>
      <c r="W1570" s="152"/>
      <c r="X1570" s="152"/>
      <c r="Y1570" s="152"/>
      <c r="Z1570" s="152"/>
      <c r="AA1570" s="152"/>
      <c r="AB1570" s="152"/>
      <c r="AC1570" s="152"/>
    </row>
    <row r="1571" spans="1:29" ht="13.2">
      <c r="A1571" s="152"/>
      <c r="B1571" s="89"/>
      <c r="C1571" s="153" t="str">
        <f t="shared" ca="1" si="16"/>
        <v>Incompleto</v>
      </c>
      <c r="D1571" s="89"/>
      <c r="E1571" s="162"/>
      <c r="F1571" s="152"/>
      <c r="G1571" s="169"/>
      <c r="H1571" s="165"/>
      <c r="I1571" s="152"/>
      <c r="J1571" s="152"/>
      <c r="K1571" s="150"/>
      <c r="L1571" s="151"/>
      <c r="M1571" s="152"/>
      <c r="N1571" s="152"/>
      <c r="O1571" s="152"/>
      <c r="P1571" s="152"/>
      <c r="Q1571" s="152"/>
      <c r="R1571" s="152"/>
      <c r="S1571" s="152"/>
      <c r="T1571" s="152"/>
      <c r="U1571" s="152"/>
      <c r="V1571" s="152"/>
      <c r="W1571" s="152"/>
      <c r="X1571" s="152"/>
      <c r="Y1571" s="152"/>
      <c r="Z1571" s="152"/>
      <c r="AA1571" s="152"/>
      <c r="AB1571" s="152"/>
      <c r="AC1571" s="152"/>
    </row>
    <row r="1572" spans="1:29" ht="13.2">
      <c r="A1572" s="152"/>
      <c r="B1572" s="89"/>
      <c r="C1572" s="153" t="str">
        <f t="shared" ca="1" si="16"/>
        <v>Incompleto</v>
      </c>
      <c r="D1572" s="89"/>
      <c r="E1572" s="162"/>
      <c r="F1572" s="152"/>
      <c r="G1572" s="169"/>
      <c r="H1572" s="165"/>
      <c r="I1572" s="152"/>
      <c r="J1572" s="152"/>
      <c r="K1572" s="150"/>
      <c r="L1572" s="151"/>
      <c r="M1572" s="152"/>
      <c r="N1572" s="152"/>
      <c r="O1572" s="152"/>
      <c r="P1572" s="152"/>
      <c r="Q1572" s="152"/>
      <c r="R1572" s="152"/>
      <c r="S1572" s="152"/>
      <c r="T1572" s="152"/>
      <c r="U1572" s="152"/>
      <c r="V1572" s="152"/>
      <c r="W1572" s="152"/>
      <c r="X1572" s="152"/>
      <c r="Y1572" s="152"/>
      <c r="Z1572" s="152"/>
      <c r="AA1572" s="152"/>
      <c r="AB1572" s="152"/>
      <c r="AC1572" s="152"/>
    </row>
    <row r="1573" spans="1:29" ht="13.2">
      <c r="A1573" s="152"/>
      <c r="B1573" s="89"/>
      <c r="C1573" s="153" t="str">
        <f t="shared" ca="1" si="16"/>
        <v>Incompleto</v>
      </c>
      <c r="D1573" s="89"/>
      <c r="E1573" s="162"/>
      <c r="F1573" s="152"/>
      <c r="G1573" s="169"/>
      <c r="H1573" s="165"/>
      <c r="I1573" s="152"/>
      <c r="J1573" s="152"/>
      <c r="K1573" s="150"/>
      <c r="L1573" s="151"/>
      <c r="M1573" s="152"/>
      <c r="N1573" s="152"/>
      <c r="O1573" s="152"/>
      <c r="P1573" s="152"/>
      <c r="Q1573" s="152"/>
      <c r="R1573" s="152"/>
      <c r="S1573" s="152"/>
      <c r="T1573" s="152"/>
      <c r="U1573" s="152"/>
      <c r="V1573" s="152"/>
      <c r="W1573" s="152"/>
      <c r="X1573" s="152"/>
      <c r="Y1573" s="152"/>
      <c r="Z1573" s="152"/>
      <c r="AA1573" s="152"/>
      <c r="AB1573" s="152"/>
      <c r="AC1573" s="152"/>
    </row>
    <row r="1574" spans="1:29" ht="13.2">
      <c r="A1574" s="152"/>
      <c r="B1574" s="89"/>
      <c r="C1574" s="153" t="str">
        <f t="shared" ca="1" si="16"/>
        <v>Incompleto</v>
      </c>
      <c r="D1574" s="89"/>
      <c r="E1574" s="162"/>
      <c r="F1574" s="152"/>
      <c r="G1574" s="169"/>
      <c r="H1574" s="165"/>
      <c r="I1574" s="152"/>
      <c r="J1574" s="152"/>
      <c r="K1574" s="150"/>
      <c r="L1574" s="151"/>
      <c r="M1574" s="152"/>
      <c r="N1574" s="152"/>
      <c r="O1574" s="152"/>
      <c r="P1574" s="152"/>
      <c r="Q1574" s="152"/>
      <c r="R1574" s="152"/>
      <c r="S1574" s="152"/>
      <c r="T1574" s="152"/>
      <c r="U1574" s="152"/>
      <c r="V1574" s="152"/>
      <c r="W1574" s="152"/>
      <c r="X1574" s="152"/>
      <c r="Y1574" s="152"/>
      <c r="Z1574" s="152"/>
      <c r="AA1574" s="152"/>
      <c r="AB1574" s="152"/>
      <c r="AC1574" s="152"/>
    </row>
    <row r="1575" spans="1:29" ht="13.2">
      <c r="A1575" s="152"/>
      <c r="B1575" s="89"/>
      <c r="C1575" s="153" t="str">
        <f t="shared" ca="1" si="16"/>
        <v>Incompleto</v>
      </c>
      <c r="D1575" s="89"/>
      <c r="E1575" s="162"/>
      <c r="F1575" s="152"/>
      <c r="G1575" s="169"/>
      <c r="H1575" s="165"/>
      <c r="I1575" s="152"/>
      <c r="J1575" s="152"/>
      <c r="K1575" s="150"/>
      <c r="L1575" s="151"/>
      <c r="M1575" s="152"/>
      <c r="N1575" s="152"/>
      <c r="O1575" s="152"/>
      <c r="P1575" s="152"/>
      <c r="Q1575" s="152"/>
      <c r="R1575" s="152"/>
      <c r="S1575" s="152"/>
      <c r="T1575" s="152"/>
      <c r="U1575" s="152"/>
      <c r="V1575" s="152"/>
      <c r="W1575" s="152"/>
      <c r="X1575" s="152"/>
      <c r="Y1575" s="152"/>
      <c r="Z1575" s="152"/>
      <c r="AA1575" s="152"/>
      <c r="AB1575" s="152"/>
      <c r="AC1575" s="152"/>
    </row>
    <row r="1576" spans="1:29" ht="13.2">
      <c r="A1576" s="152"/>
      <c r="B1576" s="89"/>
      <c r="C1576" s="153" t="str">
        <f t="shared" ca="1" si="16"/>
        <v>Incompleto</v>
      </c>
      <c r="D1576" s="89"/>
      <c r="E1576" s="162"/>
      <c r="F1576" s="152"/>
      <c r="G1576" s="169"/>
      <c r="H1576" s="165"/>
      <c r="I1576" s="152"/>
      <c r="J1576" s="152"/>
      <c r="K1576" s="150"/>
      <c r="L1576" s="151"/>
      <c r="M1576" s="152"/>
      <c r="N1576" s="152"/>
      <c r="O1576" s="152"/>
      <c r="P1576" s="152"/>
      <c r="Q1576" s="152"/>
      <c r="R1576" s="152"/>
      <c r="S1576" s="152"/>
      <c r="T1576" s="152"/>
      <c r="U1576" s="152"/>
      <c r="V1576" s="152"/>
      <c r="W1576" s="152"/>
      <c r="X1576" s="152"/>
      <c r="Y1576" s="152"/>
      <c r="Z1576" s="152"/>
      <c r="AA1576" s="152"/>
      <c r="AB1576" s="152"/>
      <c r="AC1576" s="152"/>
    </row>
    <row r="1577" spans="1:29" ht="13.2">
      <c r="A1577" s="152"/>
      <c r="B1577" s="89"/>
      <c r="C1577" s="153" t="str">
        <f t="shared" ca="1" si="16"/>
        <v>Incompleto</v>
      </c>
      <c r="D1577" s="89"/>
      <c r="E1577" s="162"/>
      <c r="F1577" s="152"/>
      <c r="G1577" s="169"/>
      <c r="H1577" s="165"/>
      <c r="I1577" s="152"/>
      <c r="J1577" s="152"/>
      <c r="K1577" s="150"/>
      <c r="L1577" s="151"/>
      <c r="M1577" s="152"/>
      <c r="N1577" s="152"/>
      <c r="O1577" s="152"/>
      <c r="P1577" s="152"/>
      <c r="Q1577" s="152"/>
      <c r="R1577" s="152"/>
      <c r="S1577" s="152"/>
      <c r="T1577" s="152"/>
      <c r="U1577" s="152"/>
      <c r="V1577" s="152"/>
      <c r="W1577" s="152"/>
      <c r="X1577" s="152"/>
      <c r="Y1577" s="152"/>
      <c r="Z1577" s="152"/>
      <c r="AA1577" s="152"/>
      <c r="AB1577" s="152"/>
      <c r="AC1577" s="152"/>
    </row>
    <row r="1578" spans="1:29" ht="13.2">
      <c r="A1578" s="152"/>
      <c r="B1578" s="89"/>
      <c r="C1578" s="153" t="str">
        <f t="shared" ca="1" si="16"/>
        <v>Incompleto</v>
      </c>
      <c r="D1578" s="89"/>
      <c r="E1578" s="162"/>
      <c r="F1578" s="152"/>
      <c r="G1578" s="169"/>
      <c r="H1578" s="165"/>
      <c r="I1578" s="152"/>
      <c r="J1578" s="152"/>
      <c r="K1578" s="150"/>
      <c r="L1578" s="151"/>
      <c r="M1578" s="152"/>
      <c r="N1578" s="152"/>
      <c r="O1578" s="152"/>
      <c r="P1578" s="152"/>
      <c r="Q1578" s="152"/>
      <c r="R1578" s="152"/>
      <c r="S1578" s="152"/>
      <c r="T1578" s="152"/>
      <c r="U1578" s="152"/>
      <c r="V1578" s="152"/>
      <c r="W1578" s="152"/>
      <c r="X1578" s="152"/>
      <c r="Y1578" s="152"/>
      <c r="Z1578" s="152"/>
      <c r="AA1578" s="152"/>
      <c r="AB1578" s="152"/>
      <c r="AC1578" s="152"/>
    </row>
    <row r="1579" spans="1:29" ht="13.2">
      <c r="A1579" s="152"/>
      <c r="B1579" s="89"/>
      <c r="C1579" s="153" t="str">
        <f t="shared" ca="1" si="16"/>
        <v>Incompleto</v>
      </c>
      <c r="D1579" s="89"/>
      <c r="E1579" s="162"/>
      <c r="F1579" s="152"/>
      <c r="G1579" s="169"/>
      <c r="H1579" s="165"/>
      <c r="I1579" s="152"/>
      <c r="J1579" s="152"/>
      <c r="K1579" s="150"/>
      <c r="L1579" s="151"/>
      <c r="M1579" s="152"/>
      <c r="N1579" s="152"/>
      <c r="O1579" s="152"/>
      <c r="P1579" s="152"/>
      <c r="Q1579" s="152"/>
      <c r="R1579" s="152"/>
      <c r="S1579" s="152"/>
      <c r="T1579" s="152"/>
      <c r="U1579" s="152"/>
      <c r="V1579" s="152"/>
      <c r="W1579" s="152"/>
      <c r="X1579" s="152"/>
      <c r="Y1579" s="152"/>
      <c r="Z1579" s="152"/>
      <c r="AA1579" s="152"/>
      <c r="AB1579" s="152"/>
      <c r="AC1579" s="152"/>
    </row>
    <row r="1580" spans="1:29" ht="13.2">
      <c r="A1580" s="152"/>
      <c r="B1580" s="89"/>
      <c r="C1580" s="153" t="str">
        <f t="shared" ca="1" si="16"/>
        <v>Incompleto</v>
      </c>
      <c r="D1580" s="89"/>
      <c r="E1580" s="162"/>
      <c r="F1580" s="152"/>
      <c r="G1580" s="169"/>
      <c r="H1580" s="165"/>
      <c r="I1580" s="152"/>
      <c r="J1580" s="152"/>
      <c r="K1580" s="150"/>
      <c r="L1580" s="151"/>
      <c r="M1580" s="152"/>
      <c r="N1580" s="152"/>
      <c r="O1580" s="152"/>
      <c r="P1580" s="152"/>
      <c r="Q1580" s="152"/>
      <c r="R1580" s="152"/>
      <c r="S1580" s="152"/>
      <c r="T1580" s="152"/>
      <c r="U1580" s="152"/>
      <c r="V1580" s="152"/>
      <c r="W1580" s="152"/>
      <c r="X1580" s="152"/>
      <c r="Y1580" s="152"/>
      <c r="Z1580" s="152"/>
      <c r="AA1580" s="152"/>
      <c r="AB1580" s="152"/>
      <c r="AC1580" s="152"/>
    </row>
    <row r="1581" spans="1:29" ht="13.2">
      <c r="A1581" s="152"/>
      <c r="B1581" s="89"/>
      <c r="C1581" s="153" t="str">
        <f t="shared" ca="1" si="16"/>
        <v>Incompleto</v>
      </c>
      <c r="D1581" s="89"/>
      <c r="E1581" s="162"/>
      <c r="F1581" s="152"/>
      <c r="G1581" s="169"/>
      <c r="H1581" s="165"/>
      <c r="I1581" s="152"/>
      <c r="J1581" s="152"/>
      <c r="K1581" s="150"/>
      <c r="L1581" s="151"/>
      <c r="M1581" s="152"/>
      <c r="N1581" s="152"/>
      <c r="O1581" s="152"/>
      <c r="P1581" s="152"/>
      <c r="Q1581" s="152"/>
      <c r="R1581" s="152"/>
      <c r="S1581" s="152"/>
      <c r="T1581" s="152"/>
      <c r="U1581" s="152"/>
      <c r="V1581" s="152"/>
      <c r="W1581" s="152"/>
      <c r="X1581" s="152"/>
      <c r="Y1581" s="152"/>
      <c r="Z1581" s="152"/>
      <c r="AA1581" s="152"/>
      <c r="AB1581" s="152"/>
      <c r="AC1581" s="152"/>
    </row>
    <row r="1582" spans="1:29" ht="13.2">
      <c r="A1582" s="152"/>
      <c r="B1582" s="89"/>
      <c r="C1582" s="153" t="str">
        <f t="shared" ca="1" si="16"/>
        <v>Incompleto</v>
      </c>
      <c r="D1582" s="89"/>
      <c r="E1582" s="162"/>
      <c r="F1582" s="152"/>
      <c r="G1582" s="169"/>
      <c r="H1582" s="165"/>
      <c r="I1582" s="152"/>
      <c r="J1582" s="152"/>
      <c r="K1582" s="150"/>
      <c r="L1582" s="151"/>
      <c r="M1582" s="152"/>
      <c r="N1582" s="152"/>
      <c r="O1582" s="152"/>
      <c r="P1582" s="152"/>
      <c r="Q1582" s="152"/>
      <c r="R1582" s="152"/>
      <c r="S1582" s="152"/>
      <c r="T1582" s="152"/>
      <c r="U1582" s="152"/>
      <c r="V1582" s="152"/>
      <c r="W1582" s="152"/>
      <c r="X1582" s="152"/>
      <c r="Y1582" s="152"/>
      <c r="Z1582" s="152"/>
      <c r="AA1582" s="152"/>
      <c r="AB1582" s="152"/>
      <c r="AC1582" s="152"/>
    </row>
    <row r="1583" spans="1:29" ht="13.2">
      <c r="A1583" s="152"/>
      <c r="B1583" s="89"/>
      <c r="C1583" s="153" t="str">
        <f t="shared" ca="1" si="16"/>
        <v>Incompleto</v>
      </c>
      <c r="D1583" s="89"/>
      <c r="E1583" s="162"/>
      <c r="F1583" s="152"/>
      <c r="G1583" s="169"/>
      <c r="H1583" s="165"/>
      <c r="I1583" s="152"/>
      <c r="J1583" s="152"/>
      <c r="K1583" s="150"/>
      <c r="L1583" s="151"/>
      <c r="M1583" s="152"/>
      <c r="N1583" s="152"/>
      <c r="O1583" s="152"/>
      <c r="P1583" s="152"/>
      <c r="Q1583" s="152"/>
      <c r="R1583" s="152"/>
      <c r="S1583" s="152"/>
      <c r="T1583" s="152"/>
      <c r="U1583" s="152"/>
      <c r="V1583" s="152"/>
      <c r="W1583" s="152"/>
      <c r="X1583" s="152"/>
      <c r="Y1583" s="152"/>
      <c r="Z1583" s="152"/>
      <c r="AA1583" s="152"/>
      <c r="AB1583" s="152"/>
      <c r="AC1583" s="152"/>
    </row>
    <row r="1584" spans="1:29" ht="13.2">
      <c r="A1584" s="152"/>
      <c r="B1584" s="89"/>
      <c r="C1584" s="153" t="str">
        <f t="shared" ca="1" si="16"/>
        <v>Incompleto</v>
      </c>
      <c r="D1584" s="89"/>
      <c r="E1584" s="162"/>
      <c r="F1584" s="152"/>
      <c r="G1584" s="169"/>
      <c r="H1584" s="165"/>
      <c r="I1584" s="152"/>
      <c r="J1584" s="152"/>
      <c r="K1584" s="150"/>
      <c r="L1584" s="151"/>
      <c r="M1584" s="152"/>
      <c r="N1584" s="152"/>
      <c r="O1584" s="152"/>
      <c r="P1584" s="152"/>
      <c r="Q1584" s="152"/>
      <c r="R1584" s="152"/>
      <c r="S1584" s="152"/>
      <c r="T1584" s="152"/>
      <c r="U1584" s="152"/>
      <c r="V1584" s="152"/>
      <c r="W1584" s="152"/>
      <c r="X1584" s="152"/>
      <c r="Y1584" s="152"/>
      <c r="Z1584" s="152"/>
      <c r="AA1584" s="152"/>
      <c r="AB1584" s="152"/>
      <c r="AC1584" s="152"/>
    </row>
    <row r="1585" spans="1:29" ht="13.2">
      <c r="A1585" s="152"/>
      <c r="B1585" s="89"/>
      <c r="C1585" s="153" t="str">
        <f t="shared" ca="1" si="16"/>
        <v>Incompleto</v>
      </c>
      <c r="D1585" s="89"/>
      <c r="E1585" s="162"/>
      <c r="F1585" s="152"/>
      <c r="G1585" s="169"/>
      <c r="H1585" s="165"/>
      <c r="I1585" s="152"/>
      <c r="J1585" s="152"/>
      <c r="K1585" s="150"/>
      <c r="L1585" s="151"/>
      <c r="M1585" s="152"/>
      <c r="N1585" s="152"/>
      <c r="O1585" s="152"/>
      <c r="P1585" s="152"/>
      <c r="Q1585" s="152"/>
      <c r="R1585" s="152"/>
      <c r="S1585" s="152"/>
      <c r="T1585" s="152"/>
      <c r="U1585" s="152"/>
      <c r="V1585" s="152"/>
      <c r="W1585" s="152"/>
      <c r="X1585" s="152"/>
      <c r="Y1585" s="152"/>
      <c r="Z1585" s="152"/>
      <c r="AA1585" s="152"/>
      <c r="AB1585" s="152"/>
      <c r="AC1585" s="152"/>
    </row>
    <row r="1586" spans="1:29" ht="13.2">
      <c r="A1586" s="152"/>
      <c r="B1586" s="89"/>
      <c r="C1586" s="153" t="str">
        <f t="shared" ca="1" si="16"/>
        <v>Incompleto</v>
      </c>
      <c r="D1586" s="89"/>
      <c r="E1586" s="162"/>
      <c r="F1586" s="152"/>
      <c r="G1586" s="169"/>
      <c r="H1586" s="165"/>
      <c r="I1586" s="152"/>
      <c r="J1586" s="152"/>
      <c r="K1586" s="150"/>
      <c r="L1586" s="151"/>
      <c r="M1586" s="152"/>
      <c r="N1586" s="152"/>
      <c r="O1586" s="152"/>
      <c r="P1586" s="152"/>
      <c r="Q1586" s="152"/>
      <c r="R1586" s="152"/>
      <c r="S1586" s="152"/>
      <c r="T1586" s="152"/>
      <c r="U1586" s="152"/>
      <c r="V1586" s="152"/>
      <c r="W1586" s="152"/>
      <c r="X1586" s="152"/>
      <c r="Y1586" s="152"/>
      <c r="Z1586" s="152"/>
      <c r="AA1586" s="152"/>
      <c r="AB1586" s="152"/>
      <c r="AC1586" s="152"/>
    </row>
    <row r="1587" spans="1:29" ht="13.2">
      <c r="A1587" s="152"/>
      <c r="B1587" s="89"/>
      <c r="C1587" s="153" t="str">
        <f t="shared" ca="1" si="16"/>
        <v>Incompleto</v>
      </c>
      <c r="D1587" s="89"/>
      <c r="E1587" s="162"/>
      <c r="F1587" s="152"/>
      <c r="G1587" s="169"/>
      <c r="H1587" s="165"/>
      <c r="I1587" s="152"/>
      <c r="J1587" s="152"/>
      <c r="K1587" s="150"/>
      <c r="L1587" s="151"/>
      <c r="M1587" s="152"/>
      <c r="N1587" s="152"/>
      <c r="O1587" s="152"/>
      <c r="P1587" s="152"/>
      <c r="Q1587" s="152"/>
      <c r="R1587" s="152"/>
      <c r="S1587" s="152"/>
      <c r="T1587" s="152"/>
      <c r="U1587" s="152"/>
      <c r="V1587" s="152"/>
      <c r="W1587" s="152"/>
      <c r="X1587" s="152"/>
      <c r="Y1587" s="152"/>
      <c r="Z1587" s="152"/>
      <c r="AA1587" s="152"/>
      <c r="AB1587" s="152"/>
      <c r="AC1587" s="152"/>
    </row>
    <row r="1588" spans="1:29" ht="13.2">
      <c r="A1588" s="152"/>
      <c r="B1588" s="89"/>
      <c r="C1588" s="153" t="str">
        <f t="shared" ca="1" si="16"/>
        <v>Incompleto</v>
      </c>
      <c r="D1588" s="89"/>
      <c r="E1588" s="162"/>
      <c r="F1588" s="152"/>
      <c r="G1588" s="169"/>
      <c r="H1588" s="165"/>
      <c r="I1588" s="152"/>
      <c r="J1588" s="152"/>
      <c r="K1588" s="150"/>
      <c r="L1588" s="151"/>
      <c r="M1588" s="152"/>
      <c r="N1588" s="152"/>
      <c r="O1588" s="152"/>
      <c r="P1588" s="152"/>
      <c r="Q1588" s="152"/>
      <c r="R1588" s="152"/>
      <c r="S1588" s="152"/>
      <c r="T1588" s="152"/>
      <c r="U1588" s="152"/>
      <c r="V1588" s="152"/>
      <c r="W1588" s="152"/>
      <c r="X1588" s="152"/>
      <c r="Y1588" s="152"/>
      <c r="Z1588" s="152"/>
      <c r="AA1588" s="152"/>
      <c r="AB1588" s="152"/>
      <c r="AC1588" s="152"/>
    </row>
    <row r="1589" spans="1:29" ht="13.2">
      <c r="A1589" s="152"/>
      <c r="B1589" s="89"/>
      <c r="C1589" s="153" t="str">
        <f t="shared" ca="1" si="16"/>
        <v>Incompleto</v>
      </c>
      <c r="D1589" s="89"/>
      <c r="E1589" s="162"/>
      <c r="F1589" s="152"/>
      <c r="G1589" s="169"/>
      <c r="H1589" s="165"/>
      <c r="I1589" s="152"/>
      <c r="J1589" s="152"/>
      <c r="K1589" s="150"/>
      <c r="L1589" s="151"/>
      <c r="M1589" s="152"/>
      <c r="N1589" s="152"/>
      <c r="O1589" s="152"/>
      <c r="P1589" s="152"/>
      <c r="Q1589" s="152"/>
      <c r="R1589" s="152"/>
      <c r="S1589" s="152"/>
      <c r="T1589" s="152"/>
      <c r="U1589" s="152"/>
      <c r="V1589" s="152"/>
      <c r="W1589" s="152"/>
      <c r="X1589" s="152"/>
      <c r="Y1589" s="152"/>
      <c r="Z1589" s="152"/>
      <c r="AA1589" s="152"/>
      <c r="AB1589" s="152"/>
      <c r="AC1589" s="152"/>
    </row>
    <row r="1590" spans="1:29" ht="13.2">
      <c r="A1590" s="152"/>
      <c r="B1590" s="89"/>
      <c r="C1590" s="153" t="str">
        <f t="shared" ca="1" si="16"/>
        <v>Incompleto</v>
      </c>
      <c r="D1590" s="89"/>
      <c r="E1590" s="162"/>
      <c r="F1590" s="152"/>
      <c r="G1590" s="169"/>
      <c r="H1590" s="165"/>
      <c r="I1590" s="152"/>
      <c r="J1590" s="152"/>
      <c r="K1590" s="150"/>
      <c r="L1590" s="151"/>
      <c r="M1590" s="152"/>
      <c r="N1590" s="152"/>
      <c r="O1590" s="152"/>
      <c r="P1590" s="152"/>
      <c r="Q1590" s="152"/>
      <c r="R1590" s="152"/>
      <c r="S1590" s="152"/>
      <c r="T1590" s="152"/>
      <c r="U1590" s="152"/>
      <c r="V1590" s="152"/>
      <c r="W1590" s="152"/>
      <c r="X1590" s="152"/>
      <c r="Y1590" s="152"/>
      <c r="Z1590" s="152"/>
      <c r="AA1590" s="152"/>
      <c r="AB1590" s="152"/>
      <c r="AC1590" s="152"/>
    </row>
    <row r="1591" spans="1:29" ht="13.2">
      <c r="A1591" s="152"/>
      <c r="B1591" s="89"/>
      <c r="C1591" s="153" t="str">
        <f t="shared" ca="1" si="16"/>
        <v>Incompleto</v>
      </c>
      <c r="D1591" s="89"/>
      <c r="E1591" s="162"/>
      <c r="F1591" s="152"/>
      <c r="G1591" s="169"/>
      <c r="H1591" s="165"/>
      <c r="I1591" s="152"/>
      <c r="J1591" s="152"/>
      <c r="K1591" s="150"/>
      <c r="L1591" s="151"/>
      <c r="M1591" s="152"/>
      <c r="N1591" s="152"/>
      <c r="O1591" s="152"/>
      <c r="P1591" s="152"/>
      <c r="Q1591" s="152"/>
      <c r="R1591" s="152"/>
      <c r="S1591" s="152"/>
      <c r="T1591" s="152"/>
      <c r="U1591" s="152"/>
      <c r="V1591" s="152"/>
      <c r="W1591" s="152"/>
      <c r="X1591" s="152"/>
      <c r="Y1591" s="152"/>
      <c r="Z1591" s="152"/>
      <c r="AA1591" s="152"/>
      <c r="AB1591" s="152"/>
      <c r="AC1591" s="152"/>
    </row>
    <row r="1592" spans="1:29" ht="13.2">
      <c r="A1592" s="152"/>
      <c r="B1592" s="89"/>
      <c r="C1592" s="153" t="str">
        <f t="shared" ca="1" si="16"/>
        <v>Incompleto</v>
      </c>
      <c r="D1592" s="89"/>
      <c r="E1592" s="162"/>
      <c r="F1592" s="152"/>
      <c r="G1592" s="169"/>
      <c r="H1592" s="165"/>
      <c r="I1592" s="152"/>
      <c r="J1592" s="152"/>
      <c r="K1592" s="150"/>
      <c r="L1592" s="151"/>
      <c r="M1592" s="152"/>
      <c r="N1592" s="152"/>
      <c r="O1592" s="152"/>
      <c r="P1592" s="152"/>
      <c r="Q1592" s="152"/>
      <c r="R1592" s="152"/>
      <c r="S1592" s="152"/>
      <c r="T1592" s="152"/>
      <c r="U1592" s="152"/>
      <c r="V1592" s="152"/>
      <c r="W1592" s="152"/>
      <c r="X1592" s="152"/>
      <c r="Y1592" s="152"/>
      <c r="Z1592" s="152"/>
      <c r="AA1592" s="152"/>
      <c r="AB1592" s="152"/>
      <c r="AC1592" s="152"/>
    </row>
    <row r="1593" spans="1:29" ht="13.2">
      <c r="A1593" s="152"/>
      <c r="B1593" s="89"/>
      <c r="C1593" s="153" t="str">
        <f t="shared" ca="1" si="16"/>
        <v>Incompleto</v>
      </c>
      <c r="D1593" s="89"/>
      <c r="E1593" s="162"/>
      <c r="F1593" s="152"/>
      <c r="G1593" s="169"/>
      <c r="H1593" s="165"/>
      <c r="I1593" s="152"/>
      <c r="J1593" s="152"/>
      <c r="K1593" s="150"/>
      <c r="L1593" s="151"/>
      <c r="M1593" s="152"/>
      <c r="N1593" s="152"/>
      <c r="O1593" s="152"/>
      <c r="P1593" s="152"/>
      <c r="Q1593" s="152"/>
      <c r="R1593" s="152"/>
      <c r="S1593" s="152"/>
      <c r="T1593" s="152"/>
      <c r="U1593" s="152"/>
      <c r="V1593" s="152"/>
      <c r="W1593" s="152"/>
      <c r="X1593" s="152"/>
      <c r="Y1593" s="152"/>
      <c r="Z1593" s="152"/>
      <c r="AA1593" s="152"/>
      <c r="AB1593" s="152"/>
      <c r="AC1593" s="152"/>
    </row>
    <row r="1594" spans="1:29" ht="13.2">
      <c r="A1594" s="152"/>
      <c r="B1594" s="89"/>
      <c r="C1594" s="153" t="str">
        <f t="shared" ca="1" si="16"/>
        <v>Incompleto</v>
      </c>
      <c r="D1594" s="89"/>
      <c r="E1594" s="162"/>
      <c r="F1594" s="152"/>
      <c r="G1594" s="169"/>
      <c r="H1594" s="165"/>
      <c r="I1594" s="152"/>
      <c r="J1594" s="152"/>
      <c r="K1594" s="150"/>
      <c r="L1594" s="151"/>
      <c r="M1594" s="152"/>
      <c r="N1594" s="152"/>
      <c r="O1594" s="152"/>
      <c r="P1594" s="152"/>
      <c r="Q1594" s="152"/>
      <c r="R1594" s="152"/>
      <c r="S1594" s="152"/>
      <c r="T1594" s="152"/>
      <c r="U1594" s="152"/>
      <c r="V1594" s="152"/>
      <c r="W1594" s="152"/>
      <c r="X1594" s="152"/>
      <c r="Y1594" s="152"/>
      <c r="Z1594" s="152"/>
      <c r="AA1594" s="152"/>
      <c r="AB1594" s="152"/>
      <c r="AC1594" s="152"/>
    </row>
    <row r="1595" spans="1:29" ht="13.2">
      <c r="A1595" s="152"/>
      <c r="B1595" s="89"/>
      <c r="C1595" s="153" t="str">
        <f t="shared" ca="1" si="16"/>
        <v>Incompleto</v>
      </c>
      <c r="D1595" s="89"/>
      <c r="E1595" s="162"/>
      <c r="F1595" s="152"/>
      <c r="G1595" s="169"/>
      <c r="H1595" s="165"/>
      <c r="I1595" s="152"/>
      <c r="J1595" s="152"/>
      <c r="K1595" s="150"/>
      <c r="L1595" s="151"/>
      <c r="M1595" s="152"/>
      <c r="N1595" s="152"/>
      <c r="O1595" s="152"/>
      <c r="P1595" s="152"/>
      <c r="Q1595" s="152"/>
      <c r="R1595" s="152"/>
      <c r="S1595" s="152"/>
      <c r="T1595" s="152"/>
      <c r="U1595" s="152"/>
      <c r="V1595" s="152"/>
      <c r="W1595" s="152"/>
      <c r="X1595" s="152"/>
      <c r="Y1595" s="152"/>
      <c r="Z1595" s="152"/>
      <c r="AA1595" s="152"/>
      <c r="AB1595" s="152"/>
      <c r="AC1595" s="152"/>
    </row>
    <row r="1596" spans="1:29" ht="13.2">
      <c r="A1596" s="152"/>
      <c r="B1596" s="89"/>
      <c r="C1596" s="153" t="str">
        <f t="shared" ca="1" si="16"/>
        <v>Incompleto</v>
      </c>
      <c r="D1596" s="89"/>
      <c r="E1596" s="162"/>
      <c r="F1596" s="152"/>
      <c r="G1596" s="169"/>
      <c r="H1596" s="165"/>
      <c r="I1596" s="152"/>
      <c r="J1596" s="152"/>
      <c r="K1596" s="150"/>
      <c r="L1596" s="151"/>
      <c r="M1596" s="152"/>
      <c r="N1596" s="152"/>
      <c r="O1596" s="152"/>
      <c r="P1596" s="152"/>
      <c r="Q1596" s="152"/>
      <c r="R1596" s="152"/>
      <c r="S1596" s="152"/>
      <c r="T1596" s="152"/>
      <c r="U1596" s="152"/>
      <c r="V1596" s="152"/>
      <c r="W1596" s="152"/>
      <c r="X1596" s="152"/>
      <c r="Y1596" s="152"/>
      <c r="Z1596" s="152"/>
      <c r="AA1596" s="152"/>
      <c r="AB1596" s="152"/>
      <c r="AC1596" s="152"/>
    </row>
    <row r="1597" spans="1:29" ht="13.2">
      <c r="A1597" s="152"/>
      <c r="B1597" s="89"/>
      <c r="C1597" s="153" t="str">
        <f t="shared" ca="1" si="16"/>
        <v>Incompleto</v>
      </c>
      <c r="D1597" s="89"/>
      <c r="E1597" s="162"/>
      <c r="F1597" s="152"/>
      <c r="G1597" s="169"/>
      <c r="H1597" s="165"/>
      <c r="I1597" s="152"/>
      <c r="J1597" s="152"/>
      <c r="K1597" s="150"/>
      <c r="L1597" s="151"/>
      <c r="M1597" s="152"/>
      <c r="N1597" s="152"/>
      <c r="O1597" s="152"/>
      <c r="P1597" s="152"/>
      <c r="Q1597" s="152"/>
      <c r="R1597" s="152"/>
      <c r="S1597" s="152"/>
      <c r="T1597" s="152"/>
      <c r="U1597" s="152"/>
      <c r="V1597" s="152"/>
      <c r="W1597" s="152"/>
      <c r="X1597" s="152"/>
      <c r="Y1597" s="152"/>
      <c r="Z1597" s="152"/>
      <c r="AA1597" s="152"/>
      <c r="AB1597" s="152"/>
      <c r="AC1597" s="152"/>
    </row>
    <row r="1598" spans="1:29" ht="13.2">
      <c r="A1598" s="152"/>
      <c r="B1598" s="89"/>
      <c r="C1598" s="153" t="str">
        <f t="shared" ca="1" si="16"/>
        <v>Incompleto</v>
      </c>
      <c r="D1598" s="89"/>
      <c r="E1598" s="162"/>
      <c r="F1598" s="152"/>
      <c r="G1598" s="169"/>
      <c r="H1598" s="165"/>
      <c r="I1598" s="152"/>
      <c r="J1598" s="152"/>
      <c r="K1598" s="150"/>
      <c r="L1598" s="151"/>
      <c r="M1598" s="152"/>
      <c r="N1598" s="152"/>
      <c r="O1598" s="152"/>
      <c r="P1598" s="152"/>
      <c r="Q1598" s="152"/>
      <c r="R1598" s="152"/>
      <c r="S1598" s="152"/>
      <c r="T1598" s="152"/>
      <c r="U1598" s="152"/>
      <c r="V1598" s="152"/>
      <c r="W1598" s="152"/>
      <c r="X1598" s="152"/>
      <c r="Y1598" s="152"/>
      <c r="Z1598" s="152"/>
      <c r="AA1598" s="152"/>
      <c r="AB1598" s="152"/>
      <c r="AC1598" s="152"/>
    </row>
    <row r="1599" spans="1:29" ht="13.2">
      <c r="A1599" s="152"/>
      <c r="B1599" s="89"/>
      <c r="C1599" s="153" t="str">
        <f t="shared" ca="1" si="16"/>
        <v>Incompleto</v>
      </c>
      <c r="D1599" s="89"/>
      <c r="E1599" s="162"/>
      <c r="F1599" s="152"/>
      <c r="G1599" s="169"/>
      <c r="H1599" s="165"/>
      <c r="I1599" s="152"/>
      <c r="J1599" s="152"/>
      <c r="K1599" s="150"/>
      <c r="L1599" s="151"/>
      <c r="M1599" s="152"/>
      <c r="N1599" s="152"/>
      <c r="O1599" s="152"/>
      <c r="P1599" s="152"/>
      <c r="Q1599" s="152"/>
      <c r="R1599" s="152"/>
      <c r="S1599" s="152"/>
      <c r="T1599" s="152"/>
      <c r="U1599" s="152"/>
      <c r="V1599" s="152"/>
      <c r="W1599" s="152"/>
      <c r="X1599" s="152"/>
      <c r="Y1599" s="152"/>
      <c r="Z1599" s="152"/>
      <c r="AA1599" s="152"/>
      <c r="AB1599" s="152"/>
      <c r="AC1599" s="152"/>
    </row>
    <row r="1600" spans="1:29" ht="13.2">
      <c r="A1600" s="152"/>
      <c r="B1600" s="89"/>
      <c r="C1600" s="153" t="str">
        <f t="shared" ca="1" si="16"/>
        <v>Incompleto</v>
      </c>
      <c r="D1600" s="89"/>
      <c r="E1600" s="162"/>
      <c r="F1600" s="152"/>
      <c r="G1600" s="169"/>
      <c r="H1600" s="165"/>
      <c r="I1600" s="152"/>
      <c r="J1600" s="152"/>
      <c r="K1600" s="150"/>
      <c r="L1600" s="151"/>
      <c r="M1600" s="152"/>
      <c r="N1600" s="152"/>
      <c r="O1600" s="152"/>
      <c r="P1600" s="152"/>
      <c r="Q1600" s="152"/>
      <c r="R1600" s="152"/>
      <c r="S1600" s="152"/>
      <c r="T1600" s="152"/>
      <c r="U1600" s="152"/>
      <c r="V1600" s="152"/>
      <c r="W1600" s="152"/>
      <c r="X1600" s="152"/>
      <c r="Y1600" s="152"/>
      <c r="Z1600" s="152"/>
      <c r="AA1600" s="152"/>
      <c r="AB1600" s="152"/>
      <c r="AC1600" s="152"/>
    </row>
    <row r="1601" spans="1:29" ht="13.2">
      <c r="A1601" s="152"/>
      <c r="B1601" s="89"/>
      <c r="C1601" s="153" t="str">
        <f t="shared" ca="1" si="16"/>
        <v>Incompleto</v>
      </c>
      <c r="D1601" s="89"/>
      <c r="E1601" s="162"/>
      <c r="F1601" s="152"/>
      <c r="G1601" s="169"/>
      <c r="H1601" s="165"/>
      <c r="I1601" s="152"/>
      <c r="J1601" s="152"/>
      <c r="K1601" s="150"/>
      <c r="L1601" s="151"/>
      <c r="M1601" s="152"/>
      <c r="N1601" s="152"/>
      <c r="O1601" s="152"/>
      <c r="P1601" s="152"/>
      <c r="Q1601" s="152"/>
      <c r="R1601" s="152"/>
      <c r="S1601" s="152"/>
      <c r="T1601" s="152"/>
      <c r="U1601" s="152"/>
      <c r="V1601" s="152"/>
      <c r="W1601" s="152"/>
      <c r="X1601" s="152"/>
      <c r="Y1601" s="152"/>
      <c r="Z1601" s="152"/>
      <c r="AA1601" s="152"/>
      <c r="AB1601" s="152"/>
      <c r="AC1601" s="152"/>
    </row>
    <row r="1602" spans="1:29" ht="13.2">
      <c r="A1602" s="152"/>
      <c r="B1602" s="89"/>
      <c r="C1602" s="153" t="str">
        <f t="shared" ca="1" si="16"/>
        <v>Incompleto</v>
      </c>
      <c r="D1602" s="89"/>
      <c r="E1602" s="162"/>
      <c r="F1602" s="152"/>
      <c r="G1602" s="169"/>
      <c r="H1602" s="165"/>
      <c r="I1602" s="152"/>
      <c r="J1602" s="152"/>
      <c r="K1602" s="150"/>
      <c r="L1602" s="151"/>
      <c r="M1602" s="152"/>
      <c r="N1602" s="152"/>
      <c r="O1602" s="152"/>
      <c r="P1602" s="152"/>
      <c r="Q1602" s="152"/>
      <c r="R1602" s="152"/>
      <c r="S1602" s="152"/>
      <c r="T1602" s="152"/>
      <c r="U1602" s="152"/>
      <c r="V1602" s="152"/>
      <c r="W1602" s="152"/>
      <c r="X1602" s="152"/>
      <c r="Y1602" s="152"/>
      <c r="Z1602" s="152"/>
      <c r="AA1602" s="152"/>
      <c r="AB1602" s="152"/>
      <c r="AC1602" s="152"/>
    </row>
    <row r="1603" spans="1:29" ht="13.2">
      <c r="A1603" s="152"/>
      <c r="B1603" s="89"/>
      <c r="C1603" s="153" t="str">
        <f t="shared" ca="1" si="16"/>
        <v>Incompleto</v>
      </c>
      <c r="D1603" s="89"/>
      <c r="E1603" s="162"/>
      <c r="F1603" s="152"/>
      <c r="G1603" s="169"/>
      <c r="H1603" s="165"/>
      <c r="I1603" s="152"/>
      <c r="J1603" s="152"/>
      <c r="K1603" s="150"/>
      <c r="L1603" s="151"/>
      <c r="M1603" s="152"/>
      <c r="N1603" s="152"/>
      <c r="O1603" s="152"/>
      <c r="P1603" s="152"/>
      <c r="Q1603" s="152"/>
      <c r="R1603" s="152"/>
      <c r="S1603" s="152"/>
      <c r="T1603" s="152"/>
      <c r="U1603" s="152"/>
      <c r="V1603" s="152"/>
      <c r="W1603" s="152"/>
      <c r="X1603" s="152"/>
      <c r="Y1603" s="152"/>
      <c r="Z1603" s="152"/>
      <c r="AA1603" s="152"/>
      <c r="AB1603" s="152"/>
      <c r="AC1603" s="152"/>
    </row>
    <row r="1604" spans="1:29" ht="13.2">
      <c r="A1604" s="152"/>
      <c r="B1604" s="89"/>
      <c r="C1604" s="153" t="str">
        <f t="shared" ca="1" si="16"/>
        <v>Incompleto</v>
      </c>
      <c r="D1604" s="89"/>
      <c r="E1604" s="162"/>
      <c r="F1604" s="152"/>
      <c r="G1604" s="169"/>
      <c r="H1604" s="165"/>
      <c r="I1604" s="152"/>
      <c r="J1604" s="152"/>
      <c r="K1604" s="150"/>
      <c r="L1604" s="151"/>
      <c r="M1604" s="152"/>
      <c r="N1604" s="152"/>
      <c r="O1604" s="152"/>
      <c r="P1604" s="152"/>
      <c r="Q1604" s="152"/>
      <c r="R1604" s="152"/>
      <c r="S1604" s="152"/>
      <c r="T1604" s="152"/>
      <c r="U1604" s="152"/>
      <c r="V1604" s="152"/>
      <c r="W1604" s="152"/>
      <c r="X1604" s="152"/>
      <c r="Y1604" s="152"/>
      <c r="Z1604" s="152"/>
      <c r="AA1604" s="152"/>
      <c r="AB1604" s="152"/>
      <c r="AC1604" s="152"/>
    </row>
    <row r="1605" spans="1:29" ht="13.2">
      <c r="A1605" s="152"/>
      <c r="B1605" s="89"/>
      <c r="C1605" s="153" t="str">
        <f t="shared" ca="1" si="16"/>
        <v>Incompleto</v>
      </c>
      <c r="D1605" s="89"/>
      <c r="E1605" s="162"/>
      <c r="F1605" s="152"/>
      <c r="G1605" s="169"/>
      <c r="H1605" s="165"/>
      <c r="I1605" s="152"/>
      <c r="J1605" s="152"/>
      <c r="K1605" s="150"/>
      <c r="L1605" s="151"/>
      <c r="M1605" s="152"/>
      <c r="N1605" s="152"/>
      <c r="O1605" s="152"/>
      <c r="P1605" s="152"/>
      <c r="Q1605" s="152"/>
      <c r="R1605" s="152"/>
      <c r="S1605" s="152"/>
      <c r="T1605" s="152"/>
      <c r="U1605" s="152"/>
      <c r="V1605" s="152"/>
      <c r="W1605" s="152"/>
      <c r="X1605" s="152"/>
      <c r="Y1605" s="152"/>
      <c r="Z1605" s="152"/>
      <c r="AA1605" s="152"/>
      <c r="AB1605" s="152"/>
      <c r="AC1605" s="152"/>
    </row>
    <row r="1606" spans="1:29" ht="13.2">
      <c r="A1606" s="152"/>
      <c r="B1606" s="89"/>
      <c r="C1606" s="153" t="str">
        <f t="shared" ca="1" si="16"/>
        <v>Incompleto</v>
      </c>
      <c r="D1606" s="89"/>
      <c r="E1606" s="162"/>
      <c r="F1606" s="152"/>
      <c r="G1606" s="169"/>
      <c r="H1606" s="165"/>
      <c r="I1606" s="152"/>
      <c r="J1606" s="152"/>
      <c r="K1606" s="150"/>
      <c r="L1606" s="151"/>
      <c r="M1606" s="152"/>
      <c r="N1606" s="152"/>
      <c r="O1606" s="152"/>
      <c r="P1606" s="152"/>
      <c r="Q1606" s="152"/>
      <c r="R1606" s="152"/>
      <c r="S1606" s="152"/>
      <c r="T1606" s="152"/>
      <c r="U1606" s="152"/>
      <c r="V1606" s="152"/>
      <c r="W1606" s="152"/>
      <c r="X1606" s="152"/>
      <c r="Y1606" s="152"/>
      <c r="Z1606" s="152"/>
      <c r="AA1606" s="152"/>
      <c r="AB1606" s="152"/>
      <c r="AC1606" s="152"/>
    </row>
    <row r="1607" spans="1:29" ht="13.2">
      <c r="A1607" s="152"/>
      <c r="B1607" s="89"/>
      <c r="C1607" s="153" t="str">
        <f t="shared" ca="1" si="16"/>
        <v>Incompleto</v>
      </c>
      <c r="D1607" s="89"/>
      <c r="E1607" s="162"/>
      <c r="F1607" s="152"/>
      <c r="G1607" s="169"/>
      <c r="H1607" s="165"/>
      <c r="I1607" s="152"/>
      <c r="J1607" s="152"/>
      <c r="K1607" s="150"/>
      <c r="L1607" s="151"/>
      <c r="M1607" s="152"/>
      <c r="N1607" s="152"/>
      <c r="O1607" s="152"/>
      <c r="P1607" s="152"/>
      <c r="Q1607" s="152"/>
      <c r="R1607" s="152"/>
      <c r="S1607" s="152"/>
      <c r="T1607" s="152"/>
      <c r="U1607" s="152"/>
      <c r="V1607" s="152"/>
      <c r="W1607" s="152"/>
      <c r="X1607" s="152"/>
      <c r="Y1607" s="152"/>
      <c r="Z1607" s="152"/>
      <c r="AA1607" s="152"/>
      <c r="AB1607" s="152"/>
      <c r="AC1607" s="152"/>
    </row>
    <row r="1608" spans="1:29" ht="13.2">
      <c r="A1608" s="152"/>
      <c r="B1608" s="89"/>
      <c r="C1608" s="153" t="str">
        <f t="shared" ca="1" si="16"/>
        <v>Incompleto</v>
      </c>
      <c r="D1608" s="89"/>
      <c r="E1608" s="162"/>
      <c r="F1608" s="152"/>
      <c r="G1608" s="169"/>
      <c r="H1608" s="165"/>
      <c r="I1608" s="152"/>
      <c r="J1608" s="152"/>
      <c r="K1608" s="150"/>
      <c r="L1608" s="151"/>
      <c r="M1608" s="152"/>
      <c r="N1608" s="152"/>
      <c r="O1608" s="152"/>
      <c r="P1608" s="152"/>
      <c r="Q1608" s="152"/>
      <c r="R1608" s="152"/>
      <c r="S1608" s="152"/>
      <c r="T1608" s="152"/>
      <c r="U1608" s="152"/>
      <c r="V1608" s="152"/>
      <c r="W1608" s="152"/>
      <c r="X1608" s="152"/>
      <c r="Y1608" s="152"/>
      <c r="Z1608" s="152"/>
      <c r="AA1608" s="152"/>
      <c r="AB1608" s="152"/>
      <c r="AC1608" s="152"/>
    </row>
    <row r="1609" spans="1:29" ht="13.2">
      <c r="A1609" s="152"/>
      <c r="B1609" s="89"/>
      <c r="C1609" s="153" t="str">
        <f t="shared" ca="1" si="16"/>
        <v>Incompleto</v>
      </c>
      <c r="D1609" s="89"/>
      <c r="E1609" s="162"/>
      <c r="F1609" s="152"/>
      <c r="G1609" s="169"/>
      <c r="H1609" s="165"/>
      <c r="I1609" s="152"/>
      <c r="J1609" s="152"/>
      <c r="K1609" s="150"/>
      <c r="L1609" s="151"/>
      <c r="M1609" s="152"/>
      <c r="N1609" s="152"/>
      <c r="O1609" s="152"/>
      <c r="P1609" s="152"/>
      <c r="Q1609" s="152"/>
      <c r="R1609" s="152"/>
      <c r="S1609" s="152"/>
      <c r="T1609" s="152"/>
      <c r="U1609" s="152"/>
      <c r="V1609" s="152"/>
      <c r="W1609" s="152"/>
      <c r="X1609" s="152"/>
      <c r="Y1609" s="152"/>
      <c r="Z1609" s="152"/>
      <c r="AA1609" s="152"/>
      <c r="AB1609" s="152"/>
      <c r="AC1609" s="152"/>
    </row>
    <row r="1610" spans="1:29" ht="13.2">
      <c r="A1610" s="152"/>
      <c r="B1610" s="89"/>
      <c r="C1610" s="153" t="str">
        <f t="shared" ca="1" si="16"/>
        <v>Incompleto</v>
      </c>
      <c r="D1610" s="89"/>
      <c r="E1610" s="162"/>
      <c r="F1610" s="152"/>
      <c r="G1610" s="169"/>
      <c r="H1610" s="165"/>
      <c r="I1610" s="152"/>
      <c r="J1610" s="152"/>
      <c r="K1610" s="150"/>
      <c r="L1610" s="151"/>
      <c r="M1610" s="152"/>
      <c r="N1610" s="152"/>
      <c r="O1610" s="152"/>
      <c r="P1610" s="152"/>
      <c r="Q1610" s="152"/>
      <c r="R1610" s="152"/>
      <c r="S1610" s="152"/>
      <c r="T1610" s="152"/>
      <c r="U1610" s="152"/>
      <c r="V1610" s="152"/>
      <c r="W1610" s="152"/>
      <c r="X1610" s="152"/>
      <c r="Y1610" s="152"/>
      <c r="Z1610" s="152"/>
      <c r="AA1610" s="152"/>
      <c r="AB1610" s="152"/>
      <c r="AC1610" s="152"/>
    </row>
    <row r="1611" spans="1:29" ht="13.2">
      <c r="A1611" s="152"/>
      <c r="B1611" s="89"/>
      <c r="C1611" s="153" t="str">
        <f t="shared" ca="1" si="16"/>
        <v>Incompleto</v>
      </c>
      <c r="D1611" s="89"/>
      <c r="E1611" s="162"/>
      <c r="F1611" s="152"/>
      <c r="G1611" s="169"/>
      <c r="H1611" s="165"/>
      <c r="I1611" s="152"/>
      <c r="J1611" s="152"/>
      <c r="K1611" s="150"/>
      <c r="L1611" s="151"/>
      <c r="M1611" s="152"/>
      <c r="N1611" s="152"/>
      <c r="O1611" s="152"/>
      <c r="P1611" s="152"/>
      <c r="Q1611" s="152"/>
      <c r="R1611" s="152"/>
      <c r="S1611" s="152"/>
      <c r="T1611" s="152"/>
      <c r="U1611" s="152"/>
      <c r="V1611" s="152"/>
      <c r="W1611" s="152"/>
      <c r="X1611" s="152"/>
      <c r="Y1611" s="152"/>
      <c r="Z1611" s="152"/>
      <c r="AA1611" s="152"/>
      <c r="AB1611" s="152"/>
      <c r="AC1611" s="152"/>
    </row>
    <row r="1612" spans="1:29" ht="13.2">
      <c r="A1612" s="152"/>
      <c r="B1612" s="89"/>
      <c r="C1612" s="153" t="str">
        <f t="shared" ca="1" si="16"/>
        <v>Incompleto</v>
      </c>
      <c r="D1612" s="89"/>
      <c r="E1612" s="162"/>
      <c r="F1612" s="152"/>
      <c r="G1612" s="169"/>
      <c r="H1612" s="165"/>
      <c r="I1612" s="152"/>
      <c r="J1612" s="152"/>
      <c r="K1612" s="150"/>
      <c r="L1612" s="151"/>
      <c r="M1612" s="152"/>
      <c r="N1612" s="152"/>
      <c r="O1612" s="152"/>
      <c r="P1612" s="152"/>
      <c r="Q1612" s="152"/>
      <c r="R1612" s="152"/>
      <c r="S1612" s="152"/>
      <c r="T1612" s="152"/>
      <c r="U1612" s="152"/>
      <c r="V1612" s="152"/>
      <c r="W1612" s="152"/>
      <c r="X1612" s="152"/>
      <c r="Y1612" s="152"/>
      <c r="Z1612" s="152"/>
      <c r="AA1612" s="152"/>
      <c r="AB1612" s="152"/>
      <c r="AC1612" s="152"/>
    </row>
    <row r="1613" spans="1:29" ht="13.2">
      <c r="A1613" s="152"/>
      <c r="B1613" s="89"/>
      <c r="C1613" s="153" t="str">
        <f t="shared" ca="1" si="16"/>
        <v>Incompleto</v>
      </c>
      <c r="D1613" s="89"/>
      <c r="E1613" s="162"/>
      <c r="F1613" s="152"/>
      <c r="G1613" s="169"/>
      <c r="H1613" s="165"/>
      <c r="I1613" s="152"/>
      <c r="J1613" s="152"/>
      <c r="K1613" s="150"/>
      <c r="L1613" s="151"/>
      <c r="M1613" s="152"/>
      <c r="N1613" s="152"/>
      <c r="O1613" s="152"/>
      <c r="P1613" s="152"/>
      <c r="Q1613" s="152"/>
      <c r="R1613" s="152"/>
      <c r="S1613" s="152"/>
      <c r="T1613" s="152"/>
      <c r="U1613" s="152"/>
      <c r="V1613" s="152"/>
      <c r="W1613" s="152"/>
      <c r="X1613" s="152"/>
      <c r="Y1613" s="152"/>
      <c r="Z1613" s="152"/>
      <c r="AA1613" s="152"/>
      <c r="AB1613" s="152"/>
      <c r="AC1613" s="152"/>
    </row>
    <row r="1614" spans="1:29" ht="13.2">
      <c r="A1614" s="152"/>
      <c r="B1614" s="89"/>
      <c r="C1614" s="153" t="str">
        <f t="shared" ca="1" si="16"/>
        <v>Incompleto</v>
      </c>
      <c r="D1614" s="89"/>
      <c r="E1614" s="162"/>
      <c r="F1614" s="152"/>
      <c r="G1614" s="169"/>
      <c r="H1614" s="165"/>
      <c r="I1614" s="152"/>
      <c r="J1614" s="152"/>
      <c r="K1614" s="150"/>
      <c r="L1614" s="151"/>
      <c r="M1614" s="152"/>
      <c r="N1614" s="152"/>
      <c r="O1614" s="152"/>
      <c r="P1614" s="152"/>
      <c r="Q1614" s="152"/>
      <c r="R1614" s="152"/>
      <c r="S1614" s="152"/>
      <c r="T1614" s="152"/>
      <c r="U1614" s="152"/>
      <c r="V1614" s="152"/>
      <c r="W1614" s="152"/>
      <c r="X1614" s="152"/>
      <c r="Y1614" s="152"/>
      <c r="Z1614" s="152"/>
      <c r="AA1614" s="152"/>
      <c r="AB1614" s="152"/>
      <c r="AC1614" s="152"/>
    </row>
    <row r="1615" spans="1:29" ht="13.2">
      <c r="A1615" s="152"/>
      <c r="B1615" s="89"/>
      <c r="C1615" s="153" t="str">
        <f t="shared" ca="1" si="16"/>
        <v>Incompleto</v>
      </c>
      <c r="D1615" s="89"/>
      <c r="E1615" s="162"/>
      <c r="F1615" s="152"/>
      <c r="G1615" s="169"/>
      <c r="H1615" s="165"/>
      <c r="I1615" s="152"/>
      <c r="J1615" s="152"/>
      <c r="K1615" s="150"/>
      <c r="L1615" s="151"/>
      <c r="M1615" s="152"/>
      <c r="N1615" s="152"/>
      <c r="O1615" s="152"/>
      <c r="P1615" s="152"/>
      <c r="Q1615" s="152"/>
      <c r="R1615" s="152"/>
      <c r="S1615" s="152"/>
      <c r="T1615" s="152"/>
      <c r="U1615" s="152"/>
      <c r="V1615" s="152"/>
      <c r="W1615" s="152"/>
      <c r="X1615" s="152"/>
      <c r="Y1615" s="152"/>
      <c r="Z1615" s="152"/>
      <c r="AA1615" s="152"/>
      <c r="AB1615" s="152"/>
      <c r="AC1615" s="152"/>
    </row>
    <row r="1616" spans="1:29" ht="13.2">
      <c r="A1616" s="152"/>
      <c r="B1616" s="89"/>
      <c r="C1616" s="153" t="str">
        <f t="shared" ca="1" si="16"/>
        <v>Incompleto</v>
      </c>
      <c r="D1616" s="89"/>
      <c r="E1616" s="162"/>
      <c r="F1616" s="152"/>
      <c r="G1616" s="169"/>
      <c r="H1616" s="165"/>
      <c r="I1616" s="152"/>
      <c r="J1616" s="152"/>
      <c r="K1616" s="150"/>
      <c r="L1616" s="151"/>
      <c r="M1616" s="152"/>
      <c r="N1616" s="152"/>
      <c r="O1616" s="152"/>
      <c r="P1616" s="152"/>
      <c r="Q1616" s="152"/>
      <c r="R1616" s="152"/>
      <c r="S1616" s="152"/>
      <c r="T1616" s="152"/>
      <c r="U1616" s="152"/>
      <c r="V1616" s="152"/>
      <c r="W1616" s="152"/>
      <c r="X1616" s="152"/>
      <c r="Y1616" s="152"/>
      <c r="Z1616" s="152"/>
      <c r="AA1616" s="152"/>
      <c r="AB1616" s="152"/>
      <c r="AC1616" s="152"/>
    </row>
    <row r="1617" spans="1:29" ht="13.2">
      <c r="A1617" s="152"/>
      <c r="B1617" s="89"/>
      <c r="C1617" s="153" t="str">
        <f t="shared" ca="1" si="16"/>
        <v>Incompleto</v>
      </c>
      <c r="D1617" s="89"/>
      <c r="E1617" s="162"/>
      <c r="F1617" s="152"/>
      <c r="G1617" s="169"/>
      <c r="H1617" s="165"/>
      <c r="I1617" s="152"/>
      <c r="J1617" s="152"/>
      <c r="K1617" s="150"/>
      <c r="L1617" s="151"/>
      <c r="M1617" s="152"/>
      <c r="N1617" s="152"/>
      <c r="O1617" s="152"/>
      <c r="P1617" s="152"/>
      <c r="Q1617" s="152"/>
      <c r="R1617" s="152"/>
      <c r="S1617" s="152"/>
      <c r="T1617" s="152"/>
      <c r="U1617" s="152"/>
      <c r="V1617" s="152"/>
      <c r="W1617" s="152"/>
      <c r="X1617" s="152"/>
      <c r="Y1617" s="152"/>
      <c r="Z1617" s="152"/>
      <c r="AA1617" s="152"/>
      <c r="AB1617" s="152"/>
      <c r="AC1617" s="152"/>
    </row>
    <row r="1618" spans="1:29" ht="13.2">
      <c r="A1618" s="152"/>
      <c r="B1618" s="89"/>
      <c r="C1618" s="153" t="str">
        <f t="shared" ca="1" si="16"/>
        <v>Incompleto</v>
      </c>
      <c r="D1618" s="89"/>
      <c r="E1618" s="162"/>
      <c r="F1618" s="152"/>
      <c r="G1618" s="169"/>
      <c r="H1618" s="165"/>
      <c r="I1618" s="152"/>
      <c r="J1618" s="152"/>
      <c r="K1618" s="150"/>
      <c r="L1618" s="151"/>
      <c r="M1618" s="152"/>
      <c r="N1618" s="152"/>
      <c r="O1618" s="152"/>
      <c r="P1618" s="152"/>
      <c r="Q1618" s="152"/>
      <c r="R1618" s="152"/>
      <c r="S1618" s="152"/>
      <c r="T1618" s="152"/>
      <c r="U1618" s="152"/>
      <c r="V1618" s="152"/>
      <c r="W1618" s="152"/>
      <c r="X1618" s="152"/>
      <c r="Y1618" s="152"/>
      <c r="Z1618" s="152"/>
      <c r="AA1618" s="152"/>
      <c r="AB1618" s="152"/>
      <c r="AC1618" s="152"/>
    </row>
    <row r="1619" spans="1:29" ht="13.2">
      <c r="A1619" s="152"/>
      <c r="B1619" s="89"/>
      <c r="C1619" s="153" t="str">
        <f t="shared" ca="1" si="16"/>
        <v>Incompleto</v>
      </c>
      <c r="D1619" s="89"/>
      <c r="E1619" s="162"/>
      <c r="F1619" s="152"/>
      <c r="G1619" s="169"/>
      <c r="H1619" s="165"/>
      <c r="I1619" s="152"/>
      <c r="J1619" s="152"/>
      <c r="K1619" s="150"/>
      <c r="L1619" s="151"/>
      <c r="M1619" s="152"/>
      <c r="N1619" s="152"/>
      <c r="O1619" s="152"/>
      <c r="P1619" s="152"/>
      <c r="Q1619" s="152"/>
      <c r="R1619" s="152"/>
      <c r="S1619" s="152"/>
      <c r="T1619" s="152"/>
      <c r="U1619" s="152"/>
      <c r="V1619" s="152"/>
      <c r="W1619" s="152"/>
      <c r="X1619" s="152"/>
      <c r="Y1619" s="152"/>
      <c r="Z1619" s="152"/>
      <c r="AA1619" s="152"/>
      <c r="AB1619" s="152"/>
      <c r="AC1619" s="152"/>
    </row>
    <row r="1620" spans="1:29" ht="13.2">
      <c r="A1620" s="152"/>
      <c r="B1620" s="89"/>
      <c r="C1620" s="153" t="str">
        <f t="shared" ca="1" si="16"/>
        <v>Incompleto</v>
      </c>
      <c r="D1620" s="89"/>
      <c r="E1620" s="162"/>
      <c r="F1620" s="152"/>
      <c r="G1620" s="169"/>
      <c r="H1620" s="165"/>
      <c r="I1620" s="152"/>
      <c r="J1620" s="152"/>
      <c r="K1620" s="150"/>
      <c r="L1620" s="151"/>
      <c r="M1620" s="152"/>
      <c r="N1620" s="152"/>
      <c r="O1620" s="152"/>
      <c r="P1620" s="152"/>
      <c r="Q1620" s="152"/>
      <c r="R1620" s="152"/>
      <c r="S1620" s="152"/>
      <c r="T1620" s="152"/>
      <c r="U1620" s="152"/>
      <c r="V1620" s="152"/>
      <c r="W1620" s="152"/>
      <c r="X1620" s="152"/>
      <c r="Y1620" s="152"/>
      <c r="Z1620" s="152"/>
      <c r="AA1620" s="152"/>
      <c r="AB1620" s="152"/>
      <c r="AC1620" s="152"/>
    </row>
    <row r="1621" spans="1:29" ht="13.2">
      <c r="A1621" s="152"/>
      <c r="B1621" s="89"/>
      <c r="C1621" s="153" t="str">
        <f t="shared" ca="1" si="16"/>
        <v>Incompleto</v>
      </c>
      <c r="D1621" s="89"/>
      <c r="E1621" s="162"/>
      <c r="F1621" s="152"/>
      <c r="G1621" s="169"/>
      <c r="H1621" s="165"/>
      <c r="I1621" s="152"/>
      <c r="J1621" s="152"/>
      <c r="K1621" s="150"/>
      <c r="L1621" s="151"/>
      <c r="M1621" s="152"/>
      <c r="N1621" s="152"/>
      <c r="O1621" s="152"/>
      <c r="P1621" s="152"/>
      <c r="Q1621" s="152"/>
      <c r="R1621" s="152"/>
      <c r="S1621" s="152"/>
      <c r="T1621" s="152"/>
      <c r="U1621" s="152"/>
      <c r="V1621" s="152"/>
      <c r="W1621" s="152"/>
      <c r="X1621" s="152"/>
      <c r="Y1621" s="152"/>
      <c r="Z1621" s="152"/>
      <c r="AA1621" s="152"/>
      <c r="AB1621" s="152"/>
      <c r="AC1621" s="152"/>
    </row>
    <row r="1622" spans="1:29" ht="13.2">
      <c r="A1622" s="152"/>
      <c r="B1622" s="89"/>
      <c r="C1622" s="153" t="str">
        <f t="shared" ca="1" si="16"/>
        <v>Incompleto</v>
      </c>
      <c r="D1622" s="89"/>
      <c r="E1622" s="162"/>
      <c r="F1622" s="152"/>
      <c r="G1622" s="169"/>
      <c r="H1622" s="165"/>
      <c r="I1622" s="152"/>
      <c r="J1622" s="152"/>
      <c r="K1622" s="150"/>
      <c r="L1622" s="151"/>
      <c r="M1622" s="152"/>
      <c r="N1622" s="152"/>
      <c r="O1622" s="152"/>
      <c r="P1622" s="152"/>
      <c r="Q1622" s="152"/>
      <c r="R1622" s="152"/>
      <c r="S1622" s="152"/>
      <c r="T1622" s="152"/>
      <c r="U1622" s="152"/>
      <c r="V1622" s="152"/>
      <c r="W1622" s="152"/>
      <c r="X1622" s="152"/>
      <c r="Y1622" s="152"/>
      <c r="Z1622" s="152"/>
      <c r="AA1622" s="152"/>
      <c r="AB1622" s="152"/>
      <c r="AC1622" s="152"/>
    </row>
    <row r="1623" spans="1:29" ht="13.2">
      <c r="A1623" s="152"/>
      <c r="B1623" s="89"/>
      <c r="C1623" s="153" t="str">
        <f t="shared" ca="1" si="16"/>
        <v>Incompleto</v>
      </c>
      <c r="D1623" s="89"/>
      <c r="E1623" s="162"/>
      <c r="F1623" s="152"/>
      <c r="G1623" s="169"/>
      <c r="H1623" s="165"/>
      <c r="I1623" s="152"/>
      <c r="J1623" s="152"/>
      <c r="K1623" s="150"/>
      <c r="L1623" s="151"/>
      <c r="M1623" s="152"/>
      <c r="N1623" s="152"/>
      <c r="O1623" s="152"/>
      <c r="P1623" s="152"/>
      <c r="Q1623" s="152"/>
      <c r="R1623" s="152"/>
      <c r="S1623" s="152"/>
      <c r="T1623" s="152"/>
      <c r="U1623" s="152"/>
      <c r="V1623" s="152"/>
      <c r="W1623" s="152"/>
      <c r="X1623" s="152"/>
      <c r="Y1623" s="152"/>
      <c r="Z1623" s="152"/>
      <c r="AA1623" s="152"/>
      <c r="AB1623" s="152"/>
      <c r="AC1623" s="152"/>
    </row>
    <row r="1624" spans="1:29" ht="13.2">
      <c r="A1624" s="152"/>
      <c r="B1624" s="89"/>
      <c r="C1624" s="153" t="str">
        <f t="shared" ca="1" si="16"/>
        <v>Incompleto</v>
      </c>
      <c r="D1624" s="89"/>
      <c r="E1624" s="162"/>
      <c r="F1624" s="152"/>
      <c r="G1624" s="169"/>
      <c r="H1624" s="165"/>
      <c r="I1624" s="152"/>
      <c r="J1624" s="152"/>
      <c r="K1624" s="150"/>
      <c r="L1624" s="151"/>
      <c r="M1624" s="152"/>
      <c r="N1624" s="152"/>
      <c r="O1624" s="152"/>
      <c r="P1624" s="152"/>
      <c r="Q1624" s="152"/>
      <c r="R1624" s="152"/>
      <c r="S1624" s="152"/>
      <c r="T1624" s="152"/>
      <c r="U1624" s="152"/>
      <c r="V1624" s="152"/>
      <c r="W1624" s="152"/>
      <c r="X1624" s="152"/>
      <c r="Y1624" s="152"/>
      <c r="Z1624" s="152"/>
      <c r="AA1624" s="152"/>
      <c r="AB1624" s="152"/>
      <c r="AC1624" s="152"/>
    </row>
    <row r="1625" spans="1:29" ht="13.2">
      <c r="A1625" s="152"/>
      <c r="B1625" s="89"/>
      <c r="C1625" s="153" t="str">
        <f t="shared" ca="1" si="16"/>
        <v>Incompleto</v>
      </c>
      <c r="D1625" s="89"/>
      <c r="E1625" s="162"/>
      <c r="F1625" s="152"/>
      <c r="G1625" s="169"/>
      <c r="H1625" s="165"/>
      <c r="I1625" s="152"/>
      <c r="J1625" s="152"/>
      <c r="K1625" s="150"/>
      <c r="L1625" s="151"/>
      <c r="M1625" s="152"/>
      <c r="N1625" s="152"/>
      <c r="O1625" s="152"/>
      <c r="P1625" s="152"/>
      <c r="Q1625" s="152"/>
      <c r="R1625" s="152"/>
      <c r="S1625" s="152"/>
      <c r="T1625" s="152"/>
      <c r="U1625" s="152"/>
      <c r="V1625" s="152"/>
      <c r="W1625" s="152"/>
      <c r="X1625" s="152"/>
      <c r="Y1625" s="152"/>
      <c r="Z1625" s="152"/>
      <c r="AA1625" s="152"/>
      <c r="AB1625" s="152"/>
      <c r="AC1625" s="152"/>
    </row>
    <row r="1626" spans="1:29" ht="13.2">
      <c r="A1626" s="152"/>
      <c r="B1626" s="89"/>
      <c r="C1626" s="153" t="str">
        <f t="shared" ca="1" si="16"/>
        <v>Incompleto</v>
      </c>
      <c r="D1626" s="89"/>
      <c r="E1626" s="162"/>
      <c r="F1626" s="152"/>
      <c r="G1626" s="169"/>
      <c r="H1626" s="165"/>
      <c r="I1626" s="152"/>
      <c r="J1626" s="152"/>
      <c r="K1626" s="150"/>
      <c r="L1626" s="151"/>
      <c r="M1626" s="152"/>
      <c r="N1626" s="152"/>
      <c r="O1626" s="152"/>
      <c r="P1626" s="152"/>
      <c r="Q1626" s="152"/>
      <c r="R1626" s="152"/>
      <c r="S1626" s="152"/>
      <c r="T1626" s="152"/>
      <c r="U1626" s="152"/>
      <c r="V1626" s="152"/>
      <c r="W1626" s="152"/>
      <c r="X1626" s="152"/>
      <c r="Y1626" s="152"/>
      <c r="Z1626" s="152"/>
      <c r="AA1626" s="152"/>
      <c r="AB1626" s="152"/>
      <c r="AC1626" s="152"/>
    </row>
    <row r="1627" spans="1:29" ht="13.2">
      <c r="A1627" s="152"/>
      <c r="B1627" s="89"/>
      <c r="C1627" s="153" t="str">
        <f t="shared" ca="1" si="16"/>
        <v>Incompleto</v>
      </c>
      <c r="D1627" s="89"/>
      <c r="E1627" s="162"/>
      <c r="F1627" s="152"/>
      <c r="G1627" s="169"/>
      <c r="H1627" s="165"/>
      <c r="I1627" s="152"/>
      <c r="J1627" s="152"/>
      <c r="K1627" s="150"/>
      <c r="L1627" s="151"/>
      <c r="M1627" s="152"/>
      <c r="N1627" s="152"/>
      <c r="O1627" s="152"/>
      <c r="P1627" s="152"/>
      <c r="Q1627" s="152"/>
      <c r="R1627" s="152"/>
      <c r="S1627" s="152"/>
      <c r="T1627" s="152"/>
      <c r="U1627" s="152"/>
      <c r="V1627" s="152"/>
      <c r="W1627" s="152"/>
      <c r="X1627" s="152"/>
      <c r="Y1627" s="152"/>
      <c r="Z1627" s="152"/>
      <c r="AA1627" s="152"/>
      <c r="AB1627" s="152"/>
      <c r="AC1627" s="152"/>
    </row>
    <row r="1628" spans="1:29" ht="13.2">
      <c r="A1628" s="152"/>
      <c r="B1628" s="89"/>
      <c r="C1628" s="153" t="str">
        <f t="shared" ca="1" si="16"/>
        <v>Incompleto</v>
      </c>
      <c r="D1628" s="89"/>
      <c r="E1628" s="162"/>
      <c r="F1628" s="152"/>
      <c r="G1628" s="169"/>
      <c r="H1628" s="165"/>
      <c r="I1628" s="152"/>
      <c r="J1628" s="152"/>
      <c r="K1628" s="150"/>
      <c r="L1628" s="151"/>
      <c r="M1628" s="152"/>
      <c r="N1628" s="152"/>
      <c r="O1628" s="152"/>
      <c r="P1628" s="152"/>
      <c r="Q1628" s="152"/>
      <c r="R1628" s="152"/>
      <c r="S1628" s="152"/>
      <c r="T1628" s="152"/>
      <c r="U1628" s="152"/>
      <c r="V1628" s="152"/>
      <c r="W1628" s="152"/>
      <c r="X1628" s="152"/>
      <c r="Y1628" s="152"/>
      <c r="Z1628" s="152"/>
      <c r="AA1628" s="152"/>
      <c r="AB1628" s="152"/>
      <c r="AC1628" s="152"/>
    </row>
    <row r="1629" spans="1:29" ht="13.2">
      <c r="A1629" s="152"/>
      <c r="B1629" s="89"/>
      <c r="C1629" s="153" t="str">
        <f t="shared" ca="1" si="16"/>
        <v>Incompleto</v>
      </c>
      <c r="D1629" s="89"/>
      <c r="E1629" s="162"/>
      <c r="F1629" s="152"/>
      <c r="G1629" s="169"/>
      <c r="H1629" s="165"/>
      <c r="I1629" s="152"/>
      <c r="J1629" s="152"/>
      <c r="K1629" s="150"/>
      <c r="L1629" s="151"/>
      <c r="M1629" s="152"/>
      <c r="N1629" s="152"/>
      <c r="O1629" s="152"/>
      <c r="P1629" s="152"/>
      <c r="Q1629" s="152"/>
      <c r="R1629" s="152"/>
      <c r="S1629" s="152"/>
      <c r="T1629" s="152"/>
      <c r="U1629" s="152"/>
      <c r="V1629" s="152"/>
      <c r="W1629" s="152"/>
      <c r="X1629" s="152"/>
      <c r="Y1629" s="152"/>
      <c r="Z1629" s="152"/>
      <c r="AA1629" s="152"/>
      <c r="AB1629" s="152"/>
      <c r="AC1629" s="152"/>
    </row>
    <row r="1630" spans="1:29" ht="13.2">
      <c r="A1630" s="152"/>
      <c r="B1630" s="89"/>
      <c r="C1630" s="153" t="str">
        <f t="shared" ca="1" si="16"/>
        <v>Incompleto</v>
      </c>
      <c r="D1630" s="89"/>
      <c r="E1630" s="162"/>
      <c r="F1630" s="152"/>
      <c r="G1630" s="169"/>
      <c r="H1630" s="165"/>
      <c r="I1630" s="152"/>
      <c r="J1630" s="152"/>
      <c r="K1630" s="150"/>
      <c r="L1630" s="151"/>
      <c r="M1630" s="152"/>
      <c r="N1630" s="152"/>
      <c r="O1630" s="152"/>
      <c r="P1630" s="152"/>
      <c r="Q1630" s="152"/>
      <c r="R1630" s="152"/>
      <c r="S1630" s="152"/>
      <c r="T1630" s="152"/>
      <c r="U1630" s="152"/>
      <c r="V1630" s="152"/>
      <c r="W1630" s="152"/>
      <c r="X1630" s="152"/>
      <c r="Y1630" s="152"/>
      <c r="Z1630" s="152"/>
      <c r="AA1630" s="152"/>
      <c r="AB1630" s="152"/>
      <c r="AC1630" s="152"/>
    </row>
    <row r="1631" spans="1:29" ht="13.2">
      <c r="A1631" s="152"/>
      <c r="B1631" s="89"/>
      <c r="C1631" s="153" t="str">
        <f t="shared" ca="1" si="16"/>
        <v>Incompleto</v>
      </c>
      <c r="D1631" s="89"/>
      <c r="E1631" s="162"/>
      <c r="F1631" s="152"/>
      <c r="G1631" s="169"/>
      <c r="H1631" s="165"/>
      <c r="I1631" s="152"/>
      <c r="J1631" s="152"/>
      <c r="K1631" s="150"/>
      <c r="L1631" s="151"/>
      <c r="M1631" s="152"/>
      <c r="N1631" s="152"/>
      <c r="O1631" s="152"/>
      <c r="P1631" s="152"/>
      <c r="Q1631" s="152"/>
      <c r="R1631" s="152"/>
      <c r="S1631" s="152"/>
      <c r="T1631" s="152"/>
      <c r="U1631" s="152"/>
      <c r="V1631" s="152"/>
      <c r="W1631" s="152"/>
      <c r="X1631" s="152"/>
      <c r="Y1631" s="152"/>
      <c r="Z1631" s="152"/>
      <c r="AA1631" s="152"/>
      <c r="AB1631" s="152"/>
      <c r="AC1631" s="152"/>
    </row>
    <row r="1632" spans="1:29" ht="13.2">
      <c r="A1632" s="152"/>
      <c r="B1632" s="89"/>
      <c r="C1632" s="153" t="str">
        <f t="shared" ca="1" si="16"/>
        <v>Incompleto</v>
      </c>
      <c r="D1632" s="89"/>
      <c r="E1632" s="162"/>
      <c r="F1632" s="152"/>
      <c r="G1632" s="169"/>
      <c r="H1632" s="165"/>
      <c r="I1632" s="152"/>
      <c r="J1632" s="152"/>
      <c r="K1632" s="150"/>
      <c r="L1632" s="151"/>
      <c r="M1632" s="152"/>
      <c r="N1632" s="152"/>
      <c r="O1632" s="152"/>
      <c r="P1632" s="152"/>
      <c r="Q1632" s="152"/>
      <c r="R1632" s="152"/>
      <c r="S1632" s="152"/>
      <c r="T1632" s="152"/>
      <c r="U1632" s="152"/>
      <c r="V1632" s="152"/>
      <c r="W1632" s="152"/>
      <c r="X1632" s="152"/>
      <c r="Y1632" s="152"/>
      <c r="Z1632" s="152"/>
      <c r="AA1632" s="152"/>
      <c r="AB1632" s="152"/>
      <c r="AC1632" s="152"/>
    </row>
    <row r="1633" spans="1:29" ht="13.2">
      <c r="A1633" s="152"/>
      <c r="B1633" s="89"/>
      <c r="C1633" s="153" t="str">
        <f t="shared" ca="1" si="16"/>
        <v>Incompleto</v>
      </c>
      <c r="D1633" s="89"/>
      <c r="E1633" s="162"/>
      <c r="F1633" s="152"/>
      <c r="G1633" s="169"/>
      <c r="H1633" s="165"/>
      <c r="I1633" s="152"/>
      <c r="J1633" s="152"/>
      <c r="K1633" s="150"/>
      <c r="L1633" s="151"/>
      <c r="M1633" s="152"/>
      <c r="N1633" s="152"/>
      <c r="O1633" s="152"/>
      <c r="P1633" s="152"/>
      <c r="Q1633" s="152"/>
      <c r="R1633" s="152"/>
      <c r="S1633" s="152"/>
      <c r="T1633" s="152"/>
      <c r="U1633" s="152"/>
      <c r="V1633" s="152"/>
      <c r="W1633" s="152"/>
      <c r="X1633" s="152"/>
      <c r="Y1633" s="152"/>
      <c r="Z1633" s="152"/>
      <c r="AA1633" s="152"/>
      <c r="AB1633" s="152"/>
      <c r="AC1633" s="152"/>
    </row>
    <row r="1634" spans="1:29" ht="13.2">
      <c r="A1634" s="152"/>
      <c r="B1634" s="89"/>
      <c r="C1634" s="153" t="str">
        <f t="shared" ca="1" si="16"/>
        <v>Incompleto</v>
      </c>
      <c r="D1634" s="89"/>
      <c r="E1634" s="162"/>
      <c r="F1634" s="152"/>
      <c r="G1634" s="169"/>
      <c r="H1634" s="165"/>
      <c r="I1634" s="152"/>
      <c r="J1634" s="152"/>
      <c r="K1634" s="150"/>
      <c r="L1634" s="151"/>
      <c r="M1634" s="152"/>
      <c r="N1634" s="152"/>
      <c r="O1634" s="152"/>
      <c r="P1634" s="152"/>
      <c r="Q1634" s="152"/>
      <c r="R1634" s="152"/>
      <c r="S1634" s="152"/>
      <c r="T1634" s="152"/>
      <c r="U1634" s="152"/>
      <c r="V1634" s="152"/>
      <c r="W1634" s="152"/>
      <c r="X1634" s="152"/>
      <c r="Y1634" s="152"/>
      <c r="Z1634" s="152"/>
      <c r="AA1634" s="152"/>
      <c r="AB1634" s="152"/>
      <c r="AC1634" s="152"/>
    </row>
    <row r="1635" spans="1:29" ht="13.2">
      <c r="A1635" s="152"/>
      <c r="B1635" s="89"/>
      <c r="C1635" s="153" t="str">
        <f t="shared" ca="1" si="16"/>
        <v>Incompleto</v>
      </c>
      <c r="D1635" s="89"/>
      <c r="E1635" s="162"/>
      <c r="F1635" s="152"/>
      <c r="G1635" s="169"/>
      <c r="H1635" s="165"/>
      <c r="I1635" s="152"/>
      <c r="J1635" s="152"/>
      <c r="K1635" s="150"/>
      <c r="L1635" s="151"/>
      <c r="M1635" s="152"/>
      <c r="N1635" s="152"/>
      <c r="O1635" s="152"/>
      <c r="P1635" s="152"/>
      <c r="Q1635" s="152"/>
      <c r="R1635" s="152"/>
      <c r="S1635" s="152"/>
      <c r="T1635" s="152"/>
      <c r="U1635" s="152"/>
      <c r="V1635" s="152"/>
      <c r="W1635" s="152"/>
      <c r="X1635" s="152"/>
      <c r="Y1635" s="152"/>
      <c r="Z1635" s="152"/>
      <c r="AA1635" s="152"/>
      <c r="AB1635" s="152"/>
      <c r="AC1635" s="152"/>
    </row>
    <row r="1636" spans="1:29" ht="13.2">
      <c r="A1636" s="152"/>
      <c r="B1636" s="89"/>
      <c r="C1636" s="153" t="str">
        <f t="shared" ca="1" si="16"/>
        <v>Incompleto</v>
      </c>
      <c r="D1636" s="89"/>
      <c r="E1636" s="162"/>
      <c r="F1636" s="152"/>
      <c r="G1636" s="169"/>
      <c r="H1636" s="165"/>
      <c r="I1636" s="152"/>
      <c r="J1636" s="152"/>
      <c r="K1636" s="150"/>
      <c r="L1636" s="151"/>
      <c r="M1636" s="152"/>
      <c r="N1636" s="152"/>
      <c r="O1636" s="152"/>
      <c r="P1636" s="152"/>
      <c r="Q1636" s="152"/>
      <c r="R1636" s="152"/>
      <c r="S1636" s="152"/>
      <c r="T1636" s="152"/>
      <c r="U1636" s="152"/>
      <c r="V1636" s="152"/>
      <c r="W1636" s="152"/>
      <c r="X1636" s="152"/>
      <c r="Y1636" s="152"/>
      <c r="Z1636" s="152"/>
      <c r="AA1636" s="152"/>
      <c r="AB1636" s="152"/>
      <c r="AC1636" s="152"/>
    </row>
    <row r="1637" spans="1:29" ht="13.2">
      <c r="A1637" s="152"/>
      <c r="B1637" s="89"/>
      <c r="C1637" s="153" t="str">
        <f t="shared" ca="1" si="16"/>
        <v>Incompleto</v>
      </c>
      <c r="D1637" s="89"/>
      <c r="E1637" s="162"/>
      <c r="F1637" s="152"/>
      <c r="G1637" s="169"/>
      <c r="H1637" s="165"/>
      <c r="I1637" s="152"/>
      <c r="J1637" s="152"/>
      <c r="K1637" s="150"/>
      <c r="L1637" s="151"/>
      <c r="M1637" s="152"/>
      <c r="N1637" s="152"/>
      <c r="O1637" s="152"/>
      <c r="P1637" s="152"/>
      <c r="Q1637" s="152"/>
      <c r="R1637" s="152"/>
      <c r="S1637" s="152"/>
      <c r="T1637" s="152"/>
      <c r="U1637" s="152"/>
      <c r="V1637" s="152"/>
      <c r="W1637" s="152"/>
      <c r="X1637" s="152"/>
      <c r="Y1637" s="152"/>
      <c r="Z1637" s="152"/>
      <c r="AA1637" s="152"/>
      <c r="AB1637" s="152"/>
      <c r="AC1637" s="152"/>
    </row>
    <row r="1638" spans="1:29" ht="13.2">
      <c r="A1638" s="152"/>
      <c r="B1638" s="89"/>
      <c r="C1638" s="153" t="str">
        <f t="shared" ca="1" si="16"/>
        <v>Incompleto</v>
      </c>
      <c r="D1638" s="89"/>
      <c r="E1638" s="162"/>
      <c r="F1638" s="152"/>
      <c r="G1638" s="169"/>
      <c r="H1638" s="165"/>
      <c r="I1638" s="152"/>
      <c r="J1638" s="152"/>
      <c r="K1638" s="150"/>
      <c r="L1638" s="151"/>
      <c r="M1638" s="152"/>
      <c r="N1638" s="152"/>
      <c r="O1638" s="152"/>
      <c r="P1638" s="152"/>
      <c r="Q1638" s="152"/>
      <c r="R1638" s="152"/>
      <c r="S1638" s="152"/>
      <c r="T1638" s="152"/>
      <c r="U1638" s="152"/>
      <c r="V1638" s="152"/>
      <c r="W1638" s="152"/>
      <c r="X1638" s="152"/>
      <c r="Y1638" s="152"/>
      <c r="Z1638" s="152"/>
      <c r="AA1638" s="152"/>
      <c r="AB1638" s="152"/>
      <c r="AC1638" s="152"/>
    </row>
    <row r="1639" spans="1:29" ht="13.2">
      <c r="A1639" s="152"/>
      <c r="B1639" s="89"/>
      <c r="C1639" s="153" t="str">
        <f t="shared" ca="1" si="16"/>
        <v>Incompleto</v>
      </c>
      <c r="D1639" s="89"/>
      <c r="E1639" s="162"/>
      <c r="F1639" s="152"/>
      <c r="G1639" s="169"/>
      <c r="H1639" s="165"/>
      <c r="I1639" s="152"/>
      <c r="J1639" s="152"/>
      <c r="K1639" s="150"/>
      <c r="L1639" s="151"/>
      <c r="M1639" s="152"/>
      <c r="N1639" s="152"/>
      <c r="O1639" s="152"/>
      <c r="P1639" s="152"/>
      <c r="Q1639" s="152"/>
      <c r="R1639" s="152"/>
      <c r="S1639" s="152"/>
      <c r="T1639" s="152"/>
      <c r="U1639" s="152"/>
      <c r="V1639" s="152"/>
      <c r="W1639" s="152"/>
      <c r="X1639" s="152"/>
      <c r="Y1639" s="152"/>
      <c r="Z1639" s="152"/>
      <c r="AA1639" s="152"/>
      <c r="AB1639" s="152"/>
      <c r="AC1639" s="152"/>
    </row>
    <row r="1640" spans="1:29" ht="13.2">
      <c r="A1640" s="152"/>
      <c r="B1640" s="89"/>
      <c r="C1640" s="153" t="str">
        <f t="shared" ca="1" si="16"/>
        <v>Incompleto</v>
      </c>
      <c r="D1640" s="89"/>
      <c r="E1640" s="162"/>
      <c r="F1640" s="152"/>
      <c r="G1640" s="169"/>
      <c r="H1640" s="165"/>
      <c r="I1640" s="152"/>
      <c r="J1640" s="152"/>
      <c r="K1640" s="150"/>
      <c r="L1640" s="151"/>
      <c r="M1640" s="152"/>
      <c r="N1640" s="152"/>
      <c r="O1640" s="152"/>
      <c r="P1640" s="152"/>
      <c r="Q1640" s="152"/>
      <c r="R1640" s="152"/>
      <c r="S1640" s="152"/>
      <c r="T1640" s="152"/>
      <c r="U1640" s="152"/>
      <c r="V1640" s="152"/>
      <c r="W1640" s="152"/>
      <c r="X1640" s="152"/>
      <c r="Y1640" s="152"/>
      <c r="Z1640" s="152"/>
      <c r="AA1640" s="152"/>
      <c r="AB1640" s="152"/>
      <c r="AC1640" s="152"/>
    </row>
    <row r="1641" spans="1:29" ht="13.2">
      <c r="A1641" s="152"/>
      <c r="B1641" s="89"/>
      <c r="C1641" s="153" t="str">
        <f t="shared" ca="1" si="16"/>
        <v>Incompleto</v>
      </c>
      <c r="D1641" s="89"/>
      <c r="E1641" s="162"/>
      <c r="F1641" s="152"/>
      <c r="G1641" s="169"/>
      <c r="H1641" s="165"/>
      <c r="I1641" s="152"/>
      <c r="J1641" s="152"/>
      <c r="K1641" s="150"/>
      <c r="L1641" s="151"/>
      <c r="M1641" s="152"/>
      <c r="N1641" s="152"/>
      <c r="O1641" s="152"/>
      <c r="P1641" s="152"/>
      <c r="Q1641" s="152"/>
      <c r="R1641" s="152"/>
      <c r="S1641" s="152"/>
      <c r="T1641" s="152"/>
      <c r="U1641" s="152"/>
      <c r="V1641" s="152"/>
      <c r="W1641" s="152"/>
      <c r="X1641" s="152"/>
      <c r="Y1641" s="152"/>
      <c r="Z1641" s="152"/>
      <c r="AA1641" s="152"/>
      <c r="AB1641" s="152"/>
      <c r="AC1641" s="152"/>
    </row>
    <row r="1642" spans="1:29" ht="13.2">
      <c r="A1642" s="152"/>
      <c r="B1642" s="89"/>
      <c r="C1642" s="153" t="str">
        <f t="shared" ca="1" si="16"/>
        <v>Incompleto</v>
      </c>
      <c r="D1642" s="89"/>
      <c r="E1642" s="162"/>
      <c r="F1642" s="152"/>
      <c r="G1642" s="169"/>
      <c r="H1642" s="165"/>
      <c r="I1642" s="152"/>
      <c r="J1642" s="152"/>
      <c r="K1642" s="150"/>
      <c r="L1642" s="151"/>
      <c r="M1642" s="152"/>
      <c r="N1642" s="152"/>
      <c r="O1642" s="152"/>
      <c r="P1642" s="152"/>
      <c r="Q1642" s="152"/>
      <c r="R1642" s="152"/>
      <c r="S1642" s="152"/>
      <c r="T1642" s="152"/>
      <c r="U1642" s="152"/>
      <c r="V1642" s="152"/>
      <c r="W1642" s="152"/>
      <c r="X1642" s="152"/>
      <c r="Y1642" s="152"/>
      <c r="Z1642" s="152"/>
      <c r="AA1642" s="152"/>
      <c r="AB1642" s="152"/>
      <c r="AC1642" s="152"/>
    </row>
    <row r="1643" spans="1:29" ht="13.2">
      <c r="A1643" s="152"/>
      <c r="B1643" s="89"/>
      <c r="C1643" s="153" t="str">
        <f t="shared" ca="1" si="16"/>
        <v>Incompleto</v>
      </c>
      <c r="D1643" s="89"/>
      <c r="E1643" s="162"/>
      <c r="F1643" s="152"/>
      <c r="G1643" s="169"/>
      <c r="H1643" s="165"/>
      <c r="I1643" s="152"/>
      <c r="J1643" s="152"/>
      <c r="K1643" s="150"/>
      <c r="L1643" s="151"/>
      <c r="M1643" s="152"/>
      <c r="N1643" s="152"/>
      <c r="O1643" s="152"/>
      <c r="P1643" s="152"/>
      <c r="Q1643" s="152"/>
      <c r="R1643" s="152"/>
      <c r="S1643" s="152"/>
      <c r="T1643" s="152"/>
      <c r="U1643" s="152"/>
      <c r="V1643" s="152"/>
      <c r="W1643" s="152"/>
      <c r="X1643" s="152"/>
      <c r="Y1643" s="152"/>
      <c r="Z1643" s="152"/>
      <c r="AA1643" s="152"/>
      <c r="AB1643" s="152"/>
      <c r="AC1643" s="152"/>
    </row>
    <row r="1644" spans="1:29" ht="13.2">
      <c r="A1644" s="152"/>
      <c r="B1644" s="89"/>
      <c r="C1644" s="153" t="str">
        <f t="shared" ca="1" si="16"/>
        <v>Incompleto</v>
      </c>
      <c r="D1644" s="89"/>
      <c r="E1644" s="162"/>
      <c r="F1644" s="152"/>
      <c r="G1644" s="169"/>
      <c r="H1644" s="165"/>
      <c r="I1644" s="152"/>
      <c r="J1644" s="152"/>
      <c r="K1644" s="150"/>
      <c r="L1644" s="151"/>
      <c r="M1644" s="152"/>
      <c r="N1644" s="152"/>
      <c r="O1644" s="152"/>
      <c r="P1644" s="152"/>
      <c r="Q1644" s="152"/>
      <c r="R1644" s="152"/>
      <c r="S1644" s="152"/>
      <c r="T1644" s="152"/>
      <c r="U1644" s="152"/>
      <c r="V1644" s="152"/>
      <c r="W1644" s="152"/>
      <c r="X1644" s="152"/>
      <c r="Y1644" s="152"/>
      <c r="Z1644" s="152"/>
      <c r="AA1644" s="152"/>
      <c r="AB1644" s="152"/>
      <c r="AC1644" s="152"/>
    </row>
    <row r="1645" spans="1:29" ht="13.2">
      <c r="A1645" s="152"/>
      <c r="B1645" s="89"/>
      <c r="C1645" s="153" t="str">
        <f t="shared" ca="1" si="16"/>
        <v>Incompleto</v>
      </c>
      <c r="D1645" s="89"/>
      <c r="E1645" s="162"/>
      <c r="F1645" s="152"/>
      <c r="G1645" s="169"/>
      <c r="H1645" s="165"/>
      <c r="I1645" s="152"/>
      <c r="J1645" s="152"/>
      <c r="K1645" s="150"/>
      <c r="L1645" s="151"/>
      <c r="M1645" s="152"/>
      <c r="N1645" s="152"/>
      <c r="O1645" s="152"/>
      <c r="P1645" s="152"/>
      <c r="Q1645" s="152"/>
      <c r="R1645" s="152"/>
      <c r="S1645" s="152"/>
      <c r="T1645" s="152"/>
      <c r="U1645" s="152"/>
      <c r="V1645" s="152"/>
      <c r="W1645" s="152"/>
      <c r="X1645" s="152"/>
      <c r="Y1645" s="152"/>
      <c r="Z1645" s="152"/>
      <c r="AA1645" s="152"/>
      <c r="AB1645" s="152"/>
      <c r="AC1645" s="152"/>
    </row>
    <row r="1646" spans="1:29" ht="13.2">
      <c r="A1646" s="152"/>
      <c r="B1646" s="89"/>
      <c r="C1646" s="153" t="str">
        <f t="shared" ca="1" si="16"/>
        <v>Incompleto</v>
      </c>
      <c r="D1646" s="89"/>
      <c r="E1646" s="162"/>
      <c r="F1646" s="152"/>
      <c r="G1646" s="169"/>
      <c r="H1646" s="165"/>
      <c r="I1646" s="152"/>
      <c r="J1646" s="152"/>
      <c r="K1646" s="150"/>
      <c r="L1646" s="151"/>
      <c r="M1646" s="152"/>
      <c r="N1646" s="152"/>
      <c r="O1646" s="152"/>
      <c r="P1646" s="152"/>
      <c r="Q1646" s="152"/>
      <c r="R1646" s="152"/>
      <c r="S1646" s="152"/>
      <c r="T1646" s="152"/>
      <c r="U1646" s="152"/>
      <c r="V1646" s="152"/>
      <c r="W1646" s="152"/>
      <c r="X1646" s="152"/>
      <c r="Y1646" s="152"/>
      <c r="Z1646" s="152"/>
      <c r="AA1646" s="152"/>
      <c r="AB1646" s="152"/>
      <c r="AC1646" s="152"/>
    </row>
    <row r="1647" spans="1:29" ht="13.2">
      <c r="A1647" s="152"/>
      <c r="B1647" s="89"/>
      <c r="C1647" s="153" t="str">
        <f t="shared" ca="1" si="16"/>
        <v>Incompleto</v>
      </c>
      <c r="D1647" s="89"/>
      <c r="E1647" s="162"/>
      <c r="F1647" s="152"/>
      <c r="G1647" s="169"/>
      <c r="H1647" s="165"/>
      <c r="I1647" s="152"/>
      <c r="J1647" s="152"/>
      <c r="K1647" s="150"/>
      <c r="L1647" s="151"/>
      <c r="M1647" s="152"/>
      <c r="N1647" s="152"/>
      <c r="O1647" s="152"/>
      <c r="P1647" s="152"/>
      <c r="Q1647" s="152"/>
      <c r="R1647" s="152"/>
      <c r="S1647" s="152"/>
      <c r="T1647" s="152"/>
      <c r="U1647" s="152"/>
      <c r="V1647" s="152"/>
      <c r="W1647" s="152"/>
      <c r="X1647" s="152"/>
      <c r="Y1647" s="152"/>
      <c r="Z1647" s="152"/>
      <c r="AA1647" s="152"/>
      <c r="AB1647" s="152"/>
      <c r="AC1647" s="152"/>
    </row>
    <row r="1648" spans="1:29" ht="13.2">
      <c r="A1648" s="152"/>
      <c r="B1648" s="89"/>
      <c r="C1648" s="153" t="str">
        <f t="shared" ca="1" si="16"/>
        <v>Incompleto</v>
      </c>
      <c r="D1648" s="89"/>
      <c r="E1648" s="162"/>
      <c r="F1648" s="152"/>
      <c r="G1648" s="169"/>
      <c r="H1648" s="165"/>
      <c r="I1648" s="152"/>
      <c r="J1648" s="152"/>
      <c r="K1648" s="150"/>
      <c r="L1648" s="151"/>
      <c r="M1648" s="152"/>
      <c r="N1648" s="152"/>
      <c r="O1648" s="152"/>
      <c r="P1648" s="152"/>
      <c r="Q1648" s="152"/>
      <c r="R1648" s="152"/>
      <c r="S1648" s="152"/>
      <c r="T1648" s="152"/>
      <c r="U1648" s="152"/>
      <c r="V1648" s="152"/>
      <c r="W1648" s="152"/>
      <c r="X1648" s="152"/>
      <c r="Y1648" s="152"/>
      <c r="Z1648" s="152"/>
      <c r="AA1648" s="152"/>
      <c r="AB1648" s="152"/>
      <c r="AC1648" s="152"/>
    </row>
    <row r="1649" spans="1:29" ht="13.2">
      <c r="A1649" s="152"/>
      <c r="B1649" s="89"/>
      <c r="C1649" s="153" t="str">
        <f t="shared" ca="1" si="16"/>
        <v>Incompleto</v>
      </c>
      <c r="D1649" s="89"/>
      <c r="E1649" s="162"/>
      <c r="F1649" s="152"/>
      <c r="G1649" s="169"/>
      <c r="H1649" s="165"/>
      <c r="I1649" s="152"/>
      <c r="J1649" s="152"/>
      <c r="K1649" s="150"/>
      <c r="L1649" s="151"/>
      <c r="M1649" s="152"/>
      <c r="N1649" s="152"/>
      <c r="O1649" s="152"/>
      <c r="P1649" s="152"/>
      <c r="Q1649" s="152"/>
      <c r="R1649" s="152"/>
      <c r="S1649" s="152"/>
      <c r="T1649" s="152"/>
      <c r="U1649" s="152"/>
      <c r="V1649" s="152"/>
      <c r="W1649" s="152"/>
      <c r="X1649" s="152"/>
      <c r="Y1649" s="152"/>
      <c r="Z1649" s="152"/>
      <c r="AA1649" s="152"/>
      <c r="AB1649" s="152"/>
      <c r="AC1649" s="152"/>
    </row>
    <row r="1650" spans="1:29" ht="13.2">
      <c r="A1650" s="152"/>
      <c r="B1650" s="89"/>
      <c r="C1650" s="153" t="str">
        <f t="shared" ca="1" si="16"/>
        <v>Incompleto</v>
      </c>
      <c r="D1650" s="89"/>
      <c r="E1650" s="162"/>
      <c r="F1650" s="152"/>
      <c r="G1650" s="169"/>
      <c r="H1650" s="165"/>
      <c r="I1650" s="152"/>
      <c r="J1650" s="152"/>
      <c r="K1650" s="150"/>
      <c r="L1650" s="151"/>
      <c r="M1650" s="152"/>
      <c r="N1650" s="152"/>
      <c r="O1650" s="152"/>
      <c r="P1650" s="152"/>
      <c r="Q1650" s="152"/>
      <c r="R1650" s="152"/>
      <c r="S1650" s="152"/>
      <c r="T1650" s="152"/>
      <c r="U1650" s="152"/>
      <c r="V1650" s="152"/>
      <c r="W1650" s="152"/>
      <c r="X1650" s="152"/>
      <c r="Y1650" s="152"/>
      <c r="Z1650" s="152"/>
      <c r="AA1650" s="152"/>
      <c r="AB1650" s="152"/>
      <c r="AC1650" s="152"/>
    </row>
    <row r="1651" spans="1:29" ht="13.2">
      <c r="A1651" s="152"/>
      <c r="B1651" s="89"/>
      <c r="C1651" s="153" t="str">
        <f t="shared" ca="1" si="16"/>
        <v>Incompleto</v>
      </c>
      <c r="D1651" s="89"/>
      <c r="E1651" s="162"/>
      <c r="F1651" s="152"/>
      <c r="G1651" s="169"/>
      <c r="H1651" s="165"/>
      <c r="I1651" s="152"/>
      <c r="J1651" s="152"/>
      <c r="K1651" s="150"/>
      <c r="L1651" s="151"/>
      <c r="M1651" s="152"/>
      <c r="N1651" s="152"/>
      <c r="O1651" s="152"/>
      <c r="P1651" s="152"/>
      <c r="Q1651" s="152"/>
      <c r="R1651" s="152"/>
      <c r="S1651" s="152"/>
      <c r="T1651" s="152"/>
      <c r="U1651" s="152"/>
      <c r="V1651" s="152"/>
      <c r="W1651" s="152"/>
      <c r="X1651" s="152"/>
      <c r="Y1651" s="152"/>
      <c r="Z1651" s="152"/>
      <c r="AA1651" s="152"/>
      <c r="AB1651" s="152"/>
      <c r="AC1651" s="152"/>
    </row>
    <row r="1652" spans="1:29" ht="13.2">
      <c r="A1652" s="152"/>
      <c r="B1652" s="89"/>
      <c r="C1652" s="153" t="str">
        <f t="shared" ca="1" si="16"/>
        <v>Incompleto</v>
      </c>
      <c r="D1652" s="89"/>
      <c r="E1652" s="162"/>
      <c r="F1652" s="152"/>
      <c r="G1652" s="169"/>
      <c r="H1652" s="165"/>
      <c r="I1652" s="152"/>
      <c r="J1652" s="152"/>
      <c r="K1652" s="150"/>
      <c r="L1652" s="151"/>
      <c r="M1652" s="152"/>
      <c r="N1652" s="152"/>
      <c r="O1652" s="152"/>
      <c r="P1652" s="152"/>
      <c r="Q1652" s="152"/>
      <c r="R1652" s="152"/>
      <c r="S1652" s="152"/>
      <c r="T1652" s="152"/>
      <c r="U1652" s="152"/>
      <c r="V1652" s="152"/>
      <c r="W1652" s="152"/>
      <c r="X1652" s="152"/>
      <c r="Y1652" s="152"/>
      <c r="Z1652" s="152"/>
      <c r="AA1652" s="152"/>
      <c r="AB1652" s="152"/>
      <c r="AC1652" s="152"/>
    </row>
    <row r="1653" spans="1:29" ht="13.2">
      <c r="A1653" s="152"/>
      <c r="B1653" s="89"/>
      <c r="C1653" s="153" t="str">
        <f t="shared" ca="1" si="16"/>
        <v>Incompleto</v>
      </c>
      <c r="D1653" s="89"/>
      <c r="E1653" s="162"/>
      <c r="F1653" s="152"/>
      <c r="G1653" s="169"/>
      <c r="H1653" s="165"/>
      <c r="I1653" s="152"/>
      <c r="J1653" s="152"/>
      <c r="K1653" s="150"/>
      <c r="L1653" s="151"/>
      <c r="M1653" s="152"/>
      <c r="N1653" s="152"/>
      <c r="O1653" s="152"/>
      <c r="P1653" s="152"/>
      <c r="Q1653" s="152"/>
      <c r="R1653" s="152"/>
      <c r="S1653" s="152"/>
      <c r="T1653" s="152"/>
      <c r="U1653" s="152"/>
      <c r="V1653" s="152"/>
      <c r="W1653" s="152"/>
      <c r="X1653" s="152"/>
      <c r="Y1653" s="152"/>
      <c r="Z1653" s="152"/>
      <c r="AA1653" s="152"/>
      <c r="AB1653" s="152"/>
      <c r="AC1653" s="152"/>
    </row>
    <row r="1654" spans="1:29" ht="13.2">
      <c r="A1654" s="152"/>
      <c r="B1654" s="89"/>
      <c r="C1654" s="153" t="str">
        <f t="shared" ca="1" si="16"/>
        <v>Incompleto</v>
      </c>
      <c r="D1654" s="89"/>
      <c r="E1654" s="162"/>
      <c r="F1654" s="152"/>
      <c r="G1654" s="169"/>
      <c r="H1654" s="165"/>
      <c r="I1654" s="152"/>
      <c r="J1654" s="152"/>
      <c r="K1654" s="150"/>
      <c r="L1654" s="151"/>
      <c r="M1654" s="152"/>
      <c r="N1654" s="152"/>
      <c r="O1654" s="152"/>
      <c r="P1654" s="152"/>
      <c r="Q1654" s="152"/>
      <c r="R1654" s="152"/>
      <c r="S1654" s="152"/>
      <c r="T1654" s="152"/>
      <c r="U1654" s="152"/>
      <c r="V1654" s="152"/>
      <c r="W1654" s="152"/>
      <c r="X1654" s="152"/>
      <c r="Y1654" s="152"/>
      <c r="Z1654" s="152"/>
      <c r="AA1654" s="152"/>
      <c r="AB1654" s="152"/>
      <c r="AC1654" s="152"/>
    </row>
    <row r="1655" spans="1:29" ht="13.2">
      <c r="A1655" s="152"/>
      <c r="B1655" s="89"/>
      <c r="C1655" s="153" t="str">
        <f t="shared" ca="1" si="16"/>
        <v>Incompleto</v>
      </c>
      <c r="D1655" s="89"/>
      <c r="E1655" s="162"/>
      <c r="F1655" s="152"/>
      <c r="G1655" s="169"/>
      <c r="H1655" s="165"/>
      <c r="I1655" s="152"/>
      <c r="J1655" s="152"/>
      <c r="K1655" s="150"/>
      <c r="L1655" s="151"/>
      <c r="M1655" s="152"/>
      <c r="N1655" s="152"/>
      <c r="O1655" s="152"/>
      <c r="P1655" s="152"/>
      <c r="Q1655" s="152"/>
      <c r="R1655" s="152"/>
      <c r="S1655" s="152"/>
      <c r="T1655" s="152"/>
      <c r="U1655" s="152"/>
      <c r="V1655" s="152"/>
      <c r="W1655" s="152"/>
      <c r="X1655" s="152"/>
      <c r="Y1655" s="152"/>
      <c r="Z1655" s="152"/>
      <c r="AA1655" s="152"/>
      <c r="AB1655" s="152"/>
      <c r="AC1655" s="152"/>
    </row>
    <row r="1656" spans="1:29" ht="13.2">
      <c r="A1656" s="152"/>
      <c r="B1656" s="89"/>
      <c r="C1656" s="153" t="str">
        <f t="shared" ca="1" si="16"/>
        <v>Incompleto</v>
      </c>
      <c r="D1656" s="89"/>
      <c r="E1656" s="162"/>
      <c r="F1656" s="152"/>
      <c r="G1656" s="169"/>
      <c r="H1656" s="165"/>
      <c r="I1656" s="152"/>
      <c r="J1656" s="152"/>
      <c r="K1656" s="150"/>
      <c r="L1656" s="151"/>
      <c r="M1656" s="152"/>
      <c r="N1656" s="152"/>
      <c r="O1656" s="152"/>
      <c r="P1656" s="152"/>
      <c r="Q1656" s="152"/>
      <c r="R1656" s="152"/>
      <c r="S1656" s="152"/>
      <c r="T1656" s="152"/>
      <c r="U1656" s="152"/>
      <c r="V1656" s="152"/>
      <c r="W1656" s="152"/>
      <c r="X1656" s="152"/>
      <c r="Y1656" s="152"/>
      <c r="Z1656" s="152"/>
      <c r="AA1656" s="152"/>
      <c r="AB1656" s="152"/>
      <c r="AC1656" s="152"/>
    </row>
    <row r="1657" spans="1:29" ht="13.2">
      <c r="A1657" s="152"/>
      <c r="B1657" s="89"/>
      <c r="C1657" s="153" t="str">
        <f t="shared" ca="1" si="16"/>
        <v>Incompleto</v>
      </c>
      <c r="D1657" s="89"/>
      <c r="E1657" s="162"/>
      <c r="F1657" s="152"/>
      <c r="G1657" s="169"/>
      <c r="H1657" s="165"/>
      <c r="I1657" s="152"/>
      <c r="J1657" s="152"/>
      <c r="K1657" s="150"/>
      <c r="L1657" s="151"/>
      <c r="M1657" s="152"/>
      <c r="N1657" s="152"/>
      <c r="O1657" s="152"/>
      <c r="P1657" s="152"/>
      <c r="Q1657" s="152"/>
      <c r="R1657" s="152"/>
      <c r="S1657" s="152"/>
      <c r="T1657" s="152"/>
      <c r="U1657" s="152"/>
      <c r="V1657" s="152"/>
      <c r="W1657" s="152"/>
      <c r="X1657" s="152"/>
      <c r="Y1657" s="152"/>
      <c r="Z1657" s="152"/>
      <c r="AA1657" s="152"/>
      <c r="AB1657" s="152"/>
      <c r="AC1657" s="152"/>
    </row>
    <row r="1658" spans="1:29" ht="13.2">
      <c r="A1658" s="152"/>
      <c r="B1658" s="89"/>
      <c r="C1658" s="153" t="str">
        <f t="shared" ca="1" si="16"/>
        <v>Incompleto</v>
      </c>
      <c r="D1658" s="89"/>
      <c r="E1658" s="162"/>
      <c r="F1658" s="152"/>
      <c r="G1658" s="169"/>
      <c r="H1658" s="165"/>
      <c r="I1658" s="152"/>
      <c r="J1658" s="152"/>
      <c r="K1658" s="150"/>
      <c r="L1658" s="151"/>
      <c r="M1658" s="152"/>
      <c r="N1658" s="152"/>
      <c r="O1658" s="152"/>
      <c r="P1658" s="152"/>
      <c r="Q1658" s="152"/>
      <c r="R1658" s="152"/>
      <c r="S1658" s="152"/>
      <c r="T1658" s="152"/>
      <c r="U1658" s="152"/>
      <c r="V1658" s="152"/>
      <c r="W1658" s="152"/>
      <c r="X1658" s="152"/>
      <c r="Y1658" s="152"/>
      <c r="Z1658" s="152"/>
      <c r="AA1658" s="152"/>
      <c r="AB1658" s="152"/>
      <c r="AC1658" s="152"/>
    </row>
    <row r="1659" spans="1:29" ht="13.2">
      <c r="A1659" s="152"/>
      <c r="B1659" s="89"/>
      <c r="C1659" s="153" t="str">
        <f t="shared" ca="1" si="16"/>
        <v>Incompleto</v>
      </c>
      <c r="D1659" s="89"/>
      <c r="E1659" s="162"/>
      <c r="F1659" s="152"/>
      <c r="G1659" s="169"/>
      <c r="H1659" s="165"/>
      <c r="I1659" s="152"/>
      <c r="J1659" s="152"/>
      <c r="K1659" s="150"/>
      <c r="L1659" s="151"/>
      <c r="M1659" s="152"/>
      <c r="N1659" s="152"/>
      <c r="O1659" s="152"/>
      <c r="P1659" s="152"/>
      <c r="Q1659" s="152"/>
      <c r="R1659" s="152"/>
      <c r="S1659" s="152"/>
      <c r="T1659" s="152"/>
      <c r="U1659" s="152"/>
      <c r="V1659" s="152"/>
      <c r="W1659" s="152"/>
      <c r="X1659" s="152"/>
      <c r="Y1659" s="152"/>
      <c r="Z1659" s="152"/>
      <c r="AA1659" s="152"/>
      <c r="AB1659" s="152"/>
      <c r="AC1659" s="152"/>
    </row>
    <row r="1660" spans="1:29" ht="13.2">
      <c r="A1660" s="152"/>
      <c r="B1660" s="89"/>
      <c r="C1660" s="153" t="str">
        <f t="shared" ca="1" si="16"/>
        <v>Incompleto</v>
      </c>
      <c r="D1660" s="89"/>
      <c r="E1660" s="162"/>
      <c r="F1660" s="152"/>
      <c r="G1660" s="169"/>
      <c r="H1660" s="165"/>
      <c r="I1660" s="152"/>
      <c r="J1660" s="152"/>
      <c r="K1660" s="150"/>
      <c r="L1660" s="151"/>
      <c r="M1660" s="152"/>
      <c r="N1660" s="152"/>
      <c r="O1660" s="152"/>
      <c r="P1660" s="152"/>
      <c r="Q1660" s="152"/>
      <c r="R1660" s="152"/>
      <c r="S1660" s="152"/>
      <c r="T1660" s="152"/>
      <c r="U1660" s="152"/>
      <c r="V1660" s="152"/>
      <c r="W1660" s="152"/>
      <c r="X1660" s="152"/>
      <c r="Y1660" s="152"/>
      <c r="Z1660" s="152"/>
      <c r="AA1660" s="152"/>
      <c r="AB1660" s="152"/>
      <c r="AC1660" s="152"/>
    </row>
    <row r="1661" spans="1:29" ht="13.2">
      <c r="A1661" s="152"/>
      <c r="B1661" s="89"/>
      <c r="C1661" s="153" t="str">
        <f t="shared" ca="1" si="16"/>
        <v>Incompleto</v>
      </c>
      <c r="D1661" s="89"/>
      <c r="E1661" s="162"/>
      <c r="F1661" s="152"/>
      <c r="G1661" s="169"/>
      <c r="H1661" s="165"/>
      <c r="I1661" s="152"/>
      <c r="J1661" s="152"/>
      <c r="K1661" s="150"/>
      <c r="L1661" s="151"/>
      <c r="M1661" s="152"/>
      <c r="N1661" s="152"/>
      <c r="O1661" s="152"/>
      <c r="P1661" s="152"/>
      <c r="Q1661" s="152"/>
      <c r="R1661" s="152"/>
      <c r="S1661" s="152"/>
      <c r="T1661" s="152"/>
      <c r="U1661" s="152"/>
      <c r="V1661" s="152"/>
      <c r="W1661" s="152"/>
      <c r="X1661" s="152"/>
      <c r="Y1661" s="152"/>
      <c r="Z1661" s="152"/>
      <c r="AA1661" s="152"/>
      <c r="AB1661" s="152"/>
      <c r="AC1661" s="152"/>
    </row>
    <row r="1662" spans="1:29" ht="13.2">
      <c r="A1662" s="152"/>
      <c r="B1662" s="89"/>
      <c r="C1662" s="153" t="str">
        <f t="shared" ca="1" si="16"/>
        <v>Incompleto</v>
      </c>
      <c r="D1662" s="89"/>
      <c r="E1662" s="162"/>
      <c r="F1662" s="152"/>
      <c r="G1662" s="169"/>
      <c r="H1662" s="165"/>
      <c r="I1662" s="152"/>
      <c r="J1662" s="152"/>
      <c r="K1662" s="150"/>
      <c r="L1662" s="151"/>
      <c r="M1662" s="152"/>
      <c r="N1662" s="152"/>
      <c r="O1662" s="152"/>
      <c r="P1662" s="152"/>
      <c r="Q1662" s="152"/>
      <c r="R1662" s="152"/>
      <c r="S1662" s="152"/>
      <c r="T1662" s="152"/>
      <c r="U1662" s="152"/>
      <c r="V1662" s="152"/>
      <c r="W1662" s="152"/>
      <c r="X1662" s="152"/>
      <c r="Y1662" s="152"/>
      <c r="Z1662" s="152"/>
      <c r="AA1662" s="152"/>
      <c r="AB1662" s="152"/>
      <c r="AC1662" s="152"/>
    </row>
    <row r="1663" spans="1:29" ht="13.2">
      <c r="A1663" s="152"/>
      <c r="B1663" s="89"/>
      <c r="C1663" s="153" t="str">
        <f t="shared" ca="1" si="16"/>
        <v>Incompleto</v>
      </c>
      <c r="D1663" s="89"/>
      <c r="E1663" s="162"/>
      <c r="F1663" s="152"/>
      <c r="G1663" s="169"/>
      <c r="H1663" s="165"/>
      <c r="I1663" s="152"/>
      <c r="J1663" s="152"/>
      <c r="K1663" s="150"/>
      <c r="L1663" s="151"/>
      <c r="M1663" s="152"/>
      <c r="N1663" s="152"/>
      <c r="O1663" s="152"/>
      <c r="P1663" s="152"/>
      <c r="Q1663" s="152"/>
      <c r="R1663" s="152"/>
      <c r="S1663" s="152"/>
      <c r="T1663" s="152"/>
      <c r="U1663" s="152"/>
      <c r="V1663" s="152"/>
      <c r="W1663" s="152"/>
      <c r="X1663" s="152"/>
      <c r="Y1663" s="152"/>
      <c r="Z1663" s="152"/>
      <c r="AA1663" s="152"/>
      <c r="AB1663" s="152"/>
      <c r="AC1663" s="152"/>
    </row>
    <row r="1664" spans="1:29" ht="13.2">
      <c r="A1664" s="152"/>
      <c r="B1664" s="89"/>
      <c r="C1664" s="153" t="str">
        <f t="shared" ca="1" si="16"/>
        <v>Incompleto</v>
      </c>
      <c r="D1664" s="89"/>
      <c r="E1664" s="162"/>
      <c r="F1664" s="152"/>
      <c r="G1664" s="169"/>
      <c r="H1664" s="165"/>
      <c r="I1664" s="152"/>
      <c r="J1664" s="152"/>
      <c r="K1664" s="150"/>
      <c r="L1664" s="151"/>
      <c r="M1664" s="152"/>
      <c r="N1664" s="152"/>
      <c r="O1664" s="152"/>
      <c r="P1664" s="152"/>
      <c r="Q1664" s="152"/>
      <c r="R1664" s="152"/>
      <c r="S1664" s="152"/>
      <c r="T1664" s="152"/>
      <c r="U1664" s="152"/>
      <c r="V1664" s="152"/>
      <c r="W1664" s="152"/>
      <c r="X1664" s="152"/>
      <c r="Y1664" s="152"/>
      <c r="Z1664" s="152"/>
      <c r="AA1664" s="152"/>
      <c r="AB1664" s="152"/>
      <c r="AC1664" s="152"/>
    </row>
    <row r="1665" spans="1:29" ht="13.2">
      <c r="A1665" s="152"/>
      <c r="B1665" s="89"/>
      <c r="C1665" s="153" t="str">
        <f t="shared" ca="1" si="16"/>
        <v>Incompleto</v>
      </c>
      <c r="D1665" s="89"/>
      <c r="E1665" s="162"/>
      <c r="F1665" s="152"/>
      <c r="G1665" s="169"/>
      <c r="H1665" s="165"/>
      <c r="I1665" s="152"/>
      <c r="J1665" s="152"/>
      <c r="K1665" s="150"/>
      <c r="L1665" s="151"/>
      <c r="M1665" s="152"/>
      <c r="N1665" s="152"/>
      <c r="O1665" s="152"/>
      <c r="P1665" s="152"/>
      <c r="Q1665" s="152"/>
      <c r="R1665" s="152"/>
      <c r="S1665" s="152"/>
      <c r="T1665" s="152"/>
      <c r="U1665" s="152"/>
      <c r="V1665" s="152"/>
      <c r="W1665" s="152"/>
      <c r="X1665" s="152"/>
      <c r="Y1665" s="152"/>
      <c r="Z1665" s="152"/>
      <c r="AA1665" s="152"/>
      <c r="AB1665" s="152"/>
      <c r="AC1665" s="152"/>
    </row>
    <row r="1666" spans="1:29" ht="13.2">
      <c r="A1666" s="152"/>
      <c r="B1666" s="89"/>
      <c r="C1666" s="153" t="str">
        <f t="shared" ca="1" si="16"/>
        <v>Incompleto</v>
      </c>
      <c r="D1666" s="89"/>
      <c r="E1666" s="162"/>
      <c r="F1666" s="152"/>
      <c r="G1666" s="169"/>
      <c r="H1666" s="165"/>
      <c r="I1666" s="152"/>
      <c r="J1666" s="152"/>
      <c r="K1666" s="150"/>
      <c r="L1666" s="151"/>
      <c r="M1666" s="152"/>
      <c r="N1666" s="152"/>
      <c r="O1666" s="152"/>
      <c r="P1666" s="152"/>
      <c r="Q1666" s="152"/>
      <c r="R1666" s="152"/>
      <c r="S1666" s="152"/>
      <c r="T1666" s="152"/>
      <c r="U1666" s="152"/>
      <c r="V1666" s="152"/>
      <c r="W1666" s="152"/>
      <c r="X1666" s="152"/>
      <c r="Y1666" s="152"/>
      <c r="Z1666" s="152"/>
      <c r="AA1666" s="152"/>
      <c r="AB1666" s="152"/>
      <c r="AC1666" s="152"/>
    </row>
    <row r="1667" spans="1:29" ht="13.2">
      <c r="A1667" s="152"/>
      <c r="B1667" s="89"/>
      <c r="C1667" s="153" t="str">
        <f t="shared" ca="1" si="16"/>
        <v>Incompleto</v>
      </c>
      <c r="D1667" s="89"/>
      <c r="E1667" s="162"/>
      <c r="F1667" s="152"/>
      <c r="G1667" s="169"/>
      <c r="H1667" s="165"/>
      <c r="I1667" s="152"/>
      <c r="J1667" s="152"/>
      <c r="K1667" s="150"/>
      <c r="L1667" s="151"/>
      <c r="M1667" s="152"/>
      <c r="N1667" s="152"/>
      <c r="O1667" s="152"/>
      <c r="P1667" s="152"/>
      <c r="Q1667" s="152"/>
      <c r="R1667" s="152"/>
      <c r="S1667" s="152"/>
      <c r="T1667" s="152"/>
      <c r="U1667" s="152"/>
      <c r="V1667" s="152"/>
      <c r="W1667" s="152"/>
      <c r="X1667" s="152"/>
      <c r="Y1667" s="152"/>
      <c r="Z1667" s="152"/>
      <c r="AA1667" s="152"/>
      <c r="AB1667" s="152"/>
      <c r="AC1667" s="152"/>
    </row>
    <row r="1668" spans="1:29" ht="13.2">
      <c r="A1668" s="152"/>
      <c r="B1668" s="89"/>
      <c r="C1668" s="153" t="str">
        <f t="shared" ca="1" si="16"/>
        <v>Incompleto</v>
      </c>
      <c r="D1668" s="89"/>
      <c r="E1668" s="162"/>
      <c r="F1668" s="152"/>
      <c r="G1668" s="169"/>
      <c r="H1668" s="165"/>
      <c r="I1668" s="152"/>
      <c r="J1668" s="152"/>
      <c r="K1668" s="150"/>
      <c r="L1668" s="151"/>
      <c r="M1668" s="152"/>
      <c r="N1668" s="152"/>
      <c r="O1668" s="152"/>
      <c r="P1668" s="152"/>
      <c r="Q1668" s="152"/>
      <c r="R1668" s="152"/>
      <c r="S1668" s="152"/>
      <c r="T1668" s="152"/>
      <c r="U1668" s="152"/>
      <c r="V1668" s="152"/>
      <c r="W1668" s="152"/>
      <c r="X1668" s="152"/>
      <c r="Y1668" s="152"/>
      <c r="Z1668" s="152"/>
      <c r="AA1668" s="152"/>
      <c r="AB1668" s="152"/>
      <c r="AC1668" s="152"/>
    </row>
    <row r="1669" spans="1:29" ht="13.2">
      <c r="A1669" s="152"/>
      <c r="B1669" s="89"/>
      <c r="C1669" s="153" t="str">
        <f t="shared" ca="1" si="16"/>
        <v>Incompleto</v>
      </c>
      <c r="D1669" s="89"/>
      <c r="E1669" s="162"/>
      <c r="F1669" s="152"/>
      <c r="G1669" s="169"/>
      <c r="H1669" s="165"/>
      <c r="I1669" s="152"/>
      <c r="J1669" s="152"/>
      <c r="K1669" s="150"/>
      <c r="L1669" s="151"/>
      <c r="M1669" s="152"/>
      <c r="N1669" s="152"/>
      <c r="O1669" s="152"/>
      <c r="P1669" s="152"/>
      <c r="Q1669" s="152"/>
      <c r="R1669" s="152"/>
      <c r="S1669" s="152"/>
      <c r="T1669" s="152"/>
      <c r="U1669" s="152"/>
      <c r="V1669" s="152"/>
      <c r="W1669" s="152"/>
      <c r="X1669" s="152"/>
      <c r="Y1669" s="152"/>
      <c r="Z1669" s="152"/>
      <c r="AA1669" s="152"/>
      <c r="AB1669" s="152"/>
      <c r="AC1669" s="152"/>
    </row>
    <row r="1670" spans="1:29" ht="13.2">
      <c r="A1670" s="152"/>
      <c r="B1670" s="89"/>
      <c r="C1670" s="153" t="str">
        <f t="shared" ca="1" si="16"/>
        <v>Incompleto</v>
      </c>
      <c r="D1670" s="89"/>
      <c r="E1670" s="162"/>
      <c r="F1670" s="152"/>
      <c r="G1670" s="169"/>
      <c r="H1670" s="165"/>
      <c r="I1670" s="152"/>
      <c r="J1670" s="152"/>
      <c r="K1670" s="150"/>
      <c r="L1670" s="151"/>
      <c r="M1670" s="152"/>
      <c r="N1670" s="152"/>
      <c r="O1670" s="152"/>
      <c r="P1670" s="152"/>
      <c r="Q1670" s="152"/>
      <c r="R1670" s="152"/>
      <c r="S1670" s="152"/>
      <c r="T1670" s="152"/>
      <c r="U1670" s="152"/>
      <c r="V1670" s="152"/>
      <c r="W1670" s="152"/>
      <c r="X1670" s="152"/>
      <c r="Y1670" s="152"/>
      <c r="Z1670" s="152"/>
      <c r="AA1670" s="152"/>
      <c r="AB1670" s="152"/>
      <c r="AC1670" s="152"/>
    </row>
    <row r="1671" spans="1:29" ht="13.2">
      <c r="A1671" s="152"/>
      <c r="B1671" s="89"/>
      <c r="C1671" s="153" t="str">
        <f t="shared" ca="1" si="16"/>
        <v>Incompleto</v>
      </c>
      <c r="D1671" s="89"/>
      <c r="E1671" s="162"/>
      <c r="F1671" s="152"/>
      <c r="G1671" s="169"/>
      <c r="H1671" s="165"/>
      <c r="I1671" s="152"/>
      <c r="J1671" s="152"/>
      <c r="K1671" s="150"/>
      <c r="L1671" s="151"/>
      <c r="M1671" s="152"/>
      <c r="N1671" s="152"/>
      <c r="O1671" s="152"/>
      <c r="P1671" s="152"/>
      <c r="Q1671" s="152"/>
      <c r="R1671" s="152"/>
      <c r="S1671" s="152"/>
      <c r="T1671" s="152"/>
      <c r="U1671" s="152"/>
      <c r="V1671" s="152"/>
      <c r="W1671" s="152"/>
      <c r="X1671" s="152"/>
      <c r="Y1671" s="152"/>
      <c r="Z1671" s="152"/>
      <c r="AA1671" s="152"/>
      <c r="AB1671" s="152"/>
      <c r="AC1671" s="152"/>
    </row>
    <row r="1672" spans="1:29" ht="13.2">
      <c r="A1672" s="152"/>
      <c r="B1672" s="89"/>
      <c r="C1672" s="153" t="str">
        <f t="shared" ca="1" si="16"/>
        <v>Incompleto</v>
      </c>
      <c r="D1672" s="89"/>
      <c r="E1672" s="162"/>
      <c r="F1672" s="152"/>
      <c r="G1672" s="169"/>
      <c r="H1672" s="165"/>
      <c r="I1672" s="152"/>
      <c r="J1672" s="152"/>
      <c r="K1672" s="150"/>
      <c r="L1672" s="151"/>
      <c r="M1672" s="152"/>
      <c r="N1672" s="152"/>
      <c r="O1672" s="152"/>
      <c r="P1672" s="152"/>
      <c r="Q1672" s="152"/>
      <c r="R1672" s="152"/>
      <c r="S1672" s="152"/>
      <c r="T1672" s="152"/>
      <c r="U1672" s="152"/>
      <c r="V1672" s="152"/>
      <c r="W1672" s="152"/>
      <c r="X1672" s="152"/>
      <c r="Y1672" s="152"/>
      <c r="Z1672" s="152"/>
      <c r="AA1672" s="152"/>
      <c r="AB1672" s="152"/>
      <c r="AC1672" s="152"/>
    </row>
    <row r="1673" spans="1:29" ht="13.2">
      <c r="A1673" s="152"/>
      <c r="B1673" s="89"/>
      <c r="C1673" s="153" t="str">
        <f t="shared" ca="1" si="16"/>
        <v>Incompleto</v>
      </c>
      <c r="D1673" s="89"/>
      <c r="E1673" s="162"/>
      <c r="F1673" s="152"/>
      <c r="G1673" s="169"/>
      <c r="H1673" s="165"/>
      <c r="I1673" s="152"/>
      <c r="J1673" s="152"/>
      <c r="K1673" s="150"/>
      <c r="L1673" s="151"/>
      <c r="M1673" s="152"/>
      <c r="N1673" s="152"/>
      <c r="O1673" s="152"/>
      <c r="P1673" s="152"/>
      <c r="Q1673" s="152"/>
      <c r="R1673" s="152"/>
      <c r="S1673" s="152"/>
      <c r="T1673" s="152"/>
      <c r="U1673" s="152"/>
      <c r="V1673" s="152"/>
      <c r="W1673" s="152"/>
      <c r="X1673" s="152"/>
      <c r="Y1673" s="152"/>
      <c r="Z1673" s="152"/>
      <c r="AA1673" s="152"/>
      <c r="AB1673" s="152"/>
      <c r="AC1673" s="152"/>
    </row>
    <row r="1674" spans="1:29" ht="13.2">
      <c r="A1674" s="152"/>
      <c r="B1674" s="89"/>
      <c r="C1674" s="153" t="str">
        <f t="shared" ca="1" si="16"/>
        <v>Incompleto</v>
      </c>
      <c r="D1674" s="89"/>
      <c r="E1674" s="162"/>
      <c r="F1674" s="152"/>
      <c r="G1674" s="169"/>
      <c r="H1674" s="165"/>
      <c r="I1674" s="152"/>
      <c r="J1674" s="152"/>
      <c r="K1674" s="150"/>
      <c r="L1674" s="151"/>
      <c r="M1674" s="152"/>
      <c r="N1674" s="152"/>
      <c r="O1674" s="152"/>
      <c r="P1674" s="152"/>
      <c r="Q1674" s="152"/>
      <c r="R1674" s="152"/>
      <c r="S1674" s="152"/>
      <c r="T1674" s="152"/>
      <c r="U1674" s="152"/>
      <c r="V1674" s="152"/>
      <c r="W1674" s="152"/>
      <c r="X1674" s="152"/>
      <c r="Y1674" s="152"/>
      <c r="Z1674" s="152"/>
      <c r="AA1674" s="152"/>
      <c r="AB1674" s="152"/>
      <c r="AC1674" s="152"/>
    </row>
    <row r="1675" spans="1:29" ht="13.2">
      <c r="A1675" s="152"/>
      <c r="B1675" s="89"/>
      <c r="C1675" s="153" t="str">
        <f t="shared" ca="1" si="16"/>
        <v>Incompleto</v>
      </c>
      <c r="D1675" s="89"/>
      <c r="E1675" s="162"/>
      <c r="F1675" s="152"/>
      <c r="G1675" s="169"/>
      <c r="H1675" s="165"/>
      <c r="I1675" s="152"/>
      <c r="J1675" s="152"/>
      <c r="K1675" s="150"/>
      <c r="L1675" s="151"/>
      <c r="M1675" s="152"/>
      <c r="N1675" s="152"/>
      <c r="O1675" s="152"/>
      <c r="P1675" s="152"/>
      <c r="Q1675" s="152"/>
      <c r="R1675" s="152"/>
      <c r="S1675" s="152"/>
      <c r="T1675" s="152"/>
      <c r="U1675" s="152"/>
      <c r="V1675" s="152"/>
      <c r="W1675" s="152"/>
      <c r="X1675" s="152"/>
      <c r="Y1675" s="152"/>
      <c r="Z1675" s="152"/>
      <c r="AA1675" s="152"/>
      <c r="AB1675" s="152"/>
      <c r="AC1675" s="152"/>
    </row>
    <row r="1676" spans="1:29" ht="13.2">
      <c r="A1676" s="152"/>
      <c r="B1676" s="89"/>
      <c r="C1676" s="153" t="str">
        <f t="shared" ca="1" si="16"/>
        <v>Incompleto</v>
      </c>
      <c r="D1676" s="89"/>
      <c r="E1676" s="162"/>
      <c r="F1676" s="152"/>
      <c r="G1676" s="169"/>
      <c r="H1676" s="165"/>
      <c r="I1676" s="152"/>
      <c r="J1676" s="152"/>
      <c r="K1676" s="150"/>
      <c r="L1676" s="151"/>
      <c r="M1676" s="152"/>
      <c r="N1676" s="152"/>
      <c r="O1676" s="152"/>
      <c r="P1676" s="152"/>
      <c r="Q1676" s="152"/>
      <c r="R1676" s="152"/>
      <c r="S1676" s="152"/>
      <c r="T1676" s="152"/>
      <c r="U1676" s="152"/>
      <c r="V1676" s="152"/>
      <c r="W1676" s="152"/>
      <c r="X1676" s="152"/>
      <c r="Y1676" s="152"/>
      <c r="Z1676" s="152"/>
      <c r="AA1676" s="152"/>
      <c r="AB1676" s="152"/>
      <c r="AC1676" s="152"/>
    </row>
    <row r="1677" spans="1:29" ht="13.2">
      <c r="A1677" s="152"/>
      <c r="B1677" s="89"/>
      <c r="C1677" s="153" t="str">
        <f t="shared" ca="1" si="16"/>
        <v>Incompleto</v>
      </c>
      <c r="D1677" s="89"/>
      <c r="E1677" s="162"/>
      <c r="F1677" s="152"/>
      <c r="G1677" s="169"/>
      <c r="H1677" s="165"/>
      <c r="I1677" s="152"/>
      <c r="J1677" s="152"/>
      <c r="K1677" s="150"/>
      <c r="L1677" s="151"/>
      <c r="M1677" s="152"/>
      <c r="N1677" s="152"/>
      <c r="O1677" s="152"/>
      <c r="P1677" s="152"/>
      <c r="Q1677" s="152"/>
      <c r="R1677" s="152"/>
      <c r="S1677" s="152"/>
      <c r="T1677" s="152"/>
      <c r="U1677" s="152"/>
      <c r="V1677" s="152"/>
      <c r="W1677" s="152"/>
      <c r="X1677" s="152"/>
      <c r="Y1677" s="152"/>
      <c r="Z1677" s="152"/>
      <c r="AA1677" s="152"/>
      <c r="AB1677" s="152"/>
      <c r="AC1677" s="152"/>
    </row>
    <row r="1678" spans="1:29" ht="13.2">
      <c r="A1678" s="152"/>
      <c r="B1678" s="89"/>
      <c r="C1678" s="153" t="str">
        <f t="shared" ca="1" si="16"/>
        <v>Incompleto</v>
      </c>
      <c r="D1678" s="89"/>
      <c r="E1678" s="162"/>
      <c r="F1678" s="152"/>
      <c r="G1678" s="169"/>
      <c r="H1678" s="165"/>
      <c r="I1678" s="152"/>
      <c r="J1678" s="152"/>
      <c r="K1678" s="150"/>
      <c r="L1678" s="151"/>
      <c r="M1678" s="152"/>
      <c r="N1678" s="152"/>
      <c r="O1678" s="152"/>
      <c r="P1678" s="152"/>
      <c r="Q1678" s="152"/>
      <c r="R1678" s="152"/>
      <c r="S1678" s="152"/>
      <c r="T1678" s="152"/>
      <c r="U1678" s="152"/>
      <c r="V1678" s="152"/>
      <c r="W1678" s="152"/>
      <c r="X1678" s="152"/>
      <c r="Y1678" s="152"/>
      <c r="Z1678" s="152"/>
      <c r="AA1678" s="152"/>
      <c r="AB1678" s="152"/>
      <c r="AC1678" s="152"/>
    </row>
    <row r="1679" spans="1:29" ht="13.2">
      <c r="A1679" s="152"/>
      <c r="B1679" s="89"/>
      <c r="C1679" s="153" t="str">
        <f t="shared" ca="1" si="16"/>
        <v>Incompleto</v>
      </c>
      <c r="D1679" s="89"/>
      <c r="E1679" s="162"/>
      <c r="F1679" s="152"/>
      <c r="G1679" s="169"/>
      <c r="H1679" s="165"/>
      <c r="I1679" s="152"/>
      <c r="J1679" s="152"/>
      <c r="K1679" s="150"/>
      <c r="L1679" s="151"/>
      <c r="M1679" s="152"/>
      <c r="N1679" s="152"/>
      <c r="O1679" s="152"/>
      <c r="P1679" s="152"/>
      <c r="Q1679" s="152"/>
      <c r="R1679" s="152"/>
      <c r="S1679" s="152"/>
      <c r="T1679" s="152"/>
      <c r="U1679" s="152"/>
      <c r="V1679" s="152"/>
      <c r="W1679" s="152"/>
      <c r="X1679" s="152"/>
      <c r="Y1679" s="152"/>
      <c r="Z1679" s="152"/>
      <c r="AA1679" s="152"/>
      <c r="AB1679" s="152"/>
      <c r="AC1679" s="152"/>
    </row>
    <row r="1680" spans="1:29" ht="13.2">
      <c r="A1680" s="152"/>
      <c r="B1680" s="89"/>
      <c r="C1680" s="153" t="str">
        <f t="shared" ca="1" si="16"/>
        <v>Incompleto</v>
      </c>
      <c r="D1680" s="89"/>
      <c r="E1680" s="162"/>
      <c r="F1680" s="152"/>
      <c r="G1680" s="169"/>
      <c r="H1680" s="165"/>
      <c r="I1680" s="152"/>
      <c r="J1680" s="152"/>
      <c r="K1680" s="150"/>
      <c r="L1680" s="151"/>
      <c r="M1680" s="152"/>
      <c r="N1680" s="152"/>
      <c r="O1680" s="152"/>
      <c r="P1680" s="152"/>
      <c r="Q1680" s="152"/>
      <c r="R1680" s="152"/>
      <c r="S1680" s="152"/>
      <c r="T1680" s="152"/>
      <c r="U1680" s="152"/>
      <c r="V1680" s="152"/>
      <c r="W1680" s="152"/>
      <c r="X1680" s="152"/>
      <c r="Y1680" s="152"/>
      <c r="Z1680" s="152"/>
      <c r="AA1680" s="152"/>
      <c r="AB1680" s="152"/>
      <c r="AC1680" s="152"/>
    </row>
    <row r="1681" spans="1:29" ht="13.2">
      <c r="A1681" s="152"/>
      <c r="B1681" s="89"/>
      <c r="C1681" s="153" t="str">
        <f t="shared" ca="1" si="16"/>
        <v>Incompleto</v>
      </c>
      <c r="D1681" s="89"/>
      <c r="E1681" s="162"/>
      <c r="F1681" s="152"/>
      <c r="G1681" s="169"/>
      <c r="H1681" s="165"/>
      <c r="I1681" s="152"/>
      <c r="J1681" s="152"/>
      <c r="K1681" s="150"/>
      <c r="L1681" s="151"/>
      <c r="M1681" s="152"/>
      <c r="N1681" s="152"/>
      <c r="O1681" s="152"/>
      <c r="P1681" s="152"/>
      <c r="Q1681" s="152"/>
      <c r="R1681" s="152"/>
      <c r="S1681" s="152"/>
      <c r="T1681" s="152"/>
      <c r="U1681" s="152"/>
      <c r="V1681" s="152"/>
      <c r="W1681" s="152"/>
      <c r="X1681" s="152"/>
      <c r="Y1681" s="152"/>
      <c r="Z1681" s="152"/>
      <c r="AA1681" s="152"/>
      <c r="AB1681" s="152"/>
      <c r="AC1681" s="152"/>
    </row>
    <row r="1682" spans="1:29" ht="13.2">
      <c r="A1682" s="152"/>
      <c r="B1682" s="89"/>
      <c r="C1682" s="153" t="str">
        <f t="shared" ca="1" si="16"/>
        <v>Incompleto</v>
      </c>
      <c r="D1682" s="89"/>
      <c r="E1682" s="162"/>
      <c r="F1682" s="152"/>
      <c r="G1682" s="169"/>
      <c r="H1682" s="165"/>
      <c r="I1682" s="152"/>
      <c r="J1682" s="152"/>
      <c r="K1682" s="150"/>
      <c r="L1682" s="151"/>
      <c r="M1682" s="152"/>
      <c r="N1682" s="152"/>
      <c r="O1682" s="152"/>
      <c r="P1682" s="152"/>
      <c r="Q1682" s="152"/>
      <c r="R1682" s="152"/>
      <c r="S1682" s="152"/>
      <c r="T1682" s="152"/>
      <c r="U1682" s="152"/>
      <c r="V1682" s="152"/>
      <c r="W1682" s="152"/>
      <c r="X1682" s="152"/>
      <c r="Y1682" s="152"/>
      <c r="Z1682" s="152"/>
      <c r="AA1682" s="152"/>
      <c r="AB1682" s="152"/>
      <c r="AC1682" s="152"/>
    </row>
    <row r="1683" spans="1:29" ht="13.2">
      <c r="A1683" s="152"/>
      <c r="B1683" s="89"/>
      <c r="C1683" s="153" t="str">
        <f t="shared" ca="1" si="16"/>
        <v>Incompleto</v>
      </c>
      <c r="D1683" s="89"/>
      <c r="E1683" s="162"/>
      <c r="F1683" s="152"/>
      <c r="G1683" s="169"/>
      <c r="H1683" s="165"/>
      <c r="I1683" s="152"/>
      <c r="J1683" s="152"/>
      <c r="K1683" s="150"/>
      <c r="L1683" s="151"/>
      <c r="M1683" s="152"/>
      <c r="N1683" s="152"/>
      <c r="O1683" s="152"/>
      <c r="P1683" s="152"/>
      <c r="Q1683" s="152"/>
      <c r="R1683" s="152"/>
      <c r="S1683" s="152"/>
      <c r="T1683" s="152"/>
      <c r="U1683" s="152"/>
      <c r="V1683" s="152"/>
      <c r="W1683" s="152"/>
      <c r="X1683" s="152"/>
      <c r="Y1683" s="152"/>
      <c r="Z1683" s="152"/>
      <c r="AA1683" s="152"/>
      <c r="AB1683" s="152"/>
      <c r="AC1683" s="152"/>
    </row>
    <row r="1684" spans="1:29" ht="13.2">
      <c r="A1684" s="152"/>
      <c r="B1684" s="89"/>
      <c r="C1684" s="153" t="str">
        <f t="shared" ca="1" si="16"/>
        <v>Incompleto</v>
      </c>
      <c r="D1684" s="89"/>
      <c r="E1684" s="162"/>
      <c r="F1684" s="152"/>
      <c r="G1684" s="169"/>
      <c r="H1684" s="165"/>
      <c r="I1684" s="152"/>
      <c r="J1684" s="152"/>
      <c r="K1684" s="150"/>
      <c r="L1684" s="151"/>
      <c r="M1684" s="152"/>
      <c r="N1684" s="152"/>
      <c r="O1684" s="152"/>
      <c r="P1684" s="152"/>
      <c r="Q1684" s="152"/>
      <c r="R1684" s="152"/>
      <c r="S1684" s="152"/>
      <c r="T1684" s="152"/>
      <c r="U1684" s="152"/>
      <c r="V1684" s="152"/>
      <c r="W1684" s="152"/>
      <c r="X1684" s="152"/>
      <c r="Y1684" s="152"/>
      <c r="Z1684" s="152"/>
      <c r="AA1684" s="152"/>
      <c r="AB1684" s="152"/>
      <c r="AC1684" s="152"/>
    </row>
    <row r="1685" spans="1:29" ht="13.2">
      <c r="A1685" s="152"/>
      <c r="B1685" s="89"/>
      <c r="C1685" s="153" t="str">
        <f t="shared" ca="1" si="16"/>
        <v>Incompleto</v>
      </c>
      <c r="D1685" s="89"/>
      <c r="E1685" s="162"/>
      <c r="F1685" s="152"/>
      <c r="G1685" s="169"/>
      <c r="H1685" s="165"/>
      <c r="I1685" s="152"/>
      <c r="J1685" s="152"/>
      <c r="K1685" s="150"/>
      <c r="L1685" s="151"/>
      <c r="M1685" s="152"/>
      <c r="N1685" s="152"/>
      <c r="O1685" s="152"/>
      <c r="P1685" s="152"/>
      <c r="Q1685" s="152"/>
      <c r="R1685" s="152"/>
      <c r="S1685" s="152"/>
      <c r="T1685" s="152"/>
      <c r="U1685" s="152"/>
      <c r="V1685" s="152"/>
      <c r="W1685" s="152"/>
      <c r="X1685" s="152"/>
      <c r="Y1685" s="152"/>
      <c r="Z1685" s="152"/>
      <c r="AA1685" s="152"/>
      <c r="AB1685" s="152"/>
      <c r="AC1685" s="152"/>
    </row>
    <row r="1686" spans="1:29" ht="13.2">
      <c r="A1686" s="152"/>
      <c r="B1686" s="89"/>
      <c r="C1686" s="153" t="str">
        <f t="shared" ca="1" si="16"/>
        <v>Incompleto</v>
      </c>
      <c r="D1686" s="89"/>
      <c r="E1686" s="162"/>
      <c r="F1686" s="152"/>
      <c r="G1686" s="169"/>
      <c r="H1686" s="165"/>
      <c r="I1686" s="152"/>
      <c r="J1686" s="152"/>
      <c r="K1686" s="150"/>
      <c r="L1686" s="151"/>
      <c r="M1686" s="152"/>
      <c r="N1686" s="152"/>
      <c r="O1686" s="152"/>
      <c r="P1686" s="152"/>
      <c r="Q1686" s="152"/>
      <c r="R1686" s="152"/>
      <c r="S1686" s="152"/>
      <c r="T1686" s="152"/>
      <c r="U1686" s="152"/>
      <c r="V1686" s="152"/>
      <c r="W1686" s="152"/>
      <c r="X1686" s="152"/>
      <c r="Y1686" s="152"/>
      <c r="Z1686" s="152"/>
      <c r="AA1686" s="152"/>
      <c r="AB1686" s="152"/>
      <c r="AC1686" s="152"/>
    </row>
    <row r="1687" spans="1:29" ht="13.2">
      <c r="A1687" s="152"/>
      <c r="B1687" s="89"/>
      <c r="C1687" s="153" t="str">
        <f t="shared" ca="1" si="16"/>
        <v>Incompleto</v>
      </c>
      <c r="D1687" s="89"/>
      <c r="E1687" s="162"/>
      <c r="F1687" s="152"/>
      <c r="G1687" s="169"/>
      <c r="H1687" s="165"/>
      <c r="I1687" s="152"/>
      <c r="J1687" s="152"/>
      <c r="K1687" s="150"/>
      <c r="L1687" s="151"/>
      <c r="M1687" s="152"/>
      <c r="N1687" s="152"/>
      <c r="O1687" s="152"/>
      <c r="P1687" s="152"/>
      <c r="Q1687" s="152"/>
      <c r="R1687" s="152"/>
      <c r="S1687" s="152"/>
      <c r="T1687" s="152"/>
      <c r="U1687" s="152"/>
      <c r="V1687" s="152"/>
      <c r="W1687" s="152"/>
      <c r="X1687" s="152"/>
      <c r="Y1687" s="152"/>
      <c r="Z1687" s="152"/>
      <c r="AA1687" s="152"/>
      <c r="AB1687" s="152"/>
      <c r="AC1687" s="152"/>
    </row>
    <row r="1688" spans="1:29" ht="13.2">
      <c r="A1688" s="152"/>
      <c r="B1688" s="89"/>
      <c r="C1688" s="153" t="str">
        <f t="shared" ca="1" si="16"/>
        <v>Incompleto</v>
      </c>
      <c r="D1688" s="89"/>
      <c r="E1688" s="162"/>
      <c r="F1688" s="152"/>
      <c r="G1688" s="169"/>
      <c r="H1688" s="165"/>
      <c r="I1688" s="152"/>
      <c r="J1688" s="152"/>
      <c r="K1688" s="150"/>
      <c r="L1688" s="151"/>
      <c r="M1688" s="152"/>
      <c r="N1688" s="152"/>
      <c r="O1688" s="152"/>
      <c r="P1688" s="152"/>
      <c r="Q1688" s="152"/>
      <c r="R1688" s="152"/>
      <c r="S1688" s="152"/>
      <c r="T1688" s="152"/>
      <c r="U1688" s="152"/>
      <c r="V1688" s="152"/>
      <c r="W1688" s="152"/>
      <c r="X1688" s="152"/>
      <c r="Y1688" s="152"/>
      <c r="Z1688" s="152"/>
      <c r="AA1688" s="152"/>
      <c r="AB1688" s="152"/>
      <c r="AC1688" s="152"/>
    </row>
    <row r="1689" spans="1:29" ht="13.2">
      <c r="A1689" s="152"/>
      <c r="B1689" s="89"/>
      <c r="C1689" s="153" t="str">
        <f t="shared" ca="1" si="16"/>
        <v>Incompleto</v>
      </c>
      <c r="D1689" s="89"/>
      <c r="E1689" s="162"/>
      <c r="F1689" s="152"/>
      <c r="G1689" s="169"/>
      <c r="H1689" s="165"/>
      <c r="I1689" s="152"/>
      <c r="J1689" s="152"/>
      <c r="K1689" s="150"/>
      <c r="L1689" s="151"/>
      <c r="M1689" s="152"/>
      <c r="N1689" s="152"/>
      <c r="O1689" s="152"/>
      <c r="P1689" s="152"/>
      <c r="Q1689" s="152"/>
      <c r="R1689" s="152"/>
      <c r="S1689" s="152"/>
      <c r="T1689" s="152"/>
      <c r="U1689" s="152"/>
      <c r="V1689" s="152"/>
      <c r="W1689" s="152"/>
      <c r="X1689" s="152"/>
      <c r="Y1689" s="152"/>
      <c r="Z1689" s="152"/>
      <c r="AA1689" s="152"/>
      <c r="AB1689" s="152"/>
      <c r="AC1689" s="152"/>
    </row>
    <row r="1690" spans="1:29" ht="13.2">
      <c r="A1690" s="152"/>
      <c r="B1690" s="89"/>
      <c r="C1690" s="153" t="str">
        <f t="shared" ca="1" si="16"/>
        <v>Incompleto</v>
      </c>
      <c r="D1690" s="89"/>
      <c r="E1690" s="162"/>
      <c r="F1690" s="152"/>
      <c r="G1690" s="169"/>
      <c r="H1690" s="165"/>
      <c r="I1690" s="152"/>
      <c r="J1690" s="152"/>
      <c r="K1690" s="150"/>
      <c r="L1690" s="151"/>
      <c r="M1690" s="152"/>
      <c r="N1690" s="152"/>
      <c r="O1690" s="152"/>
      <c r="P1690" s="152"/>
      <c r="Q1690" s="152"/>
      <c r="R1690" s="152"/>
      <c r="S1690" s="152"/>
      <c r="T1690" s="152"/>
      <c r="U1690" s="152"/>
      <c r="V1690" s="152"/>
      <c r="W1690" s="152"/>
      <c r="X1690" s="152"/>
      <c r="Y1690" s="152"/>
      <c r="Z1690" s="152"/>
      <c r="AA1690" s="152"/>
      <c r="AB1690" s="152"/>
      <c r="AC1690" s="152"/>
    </row>
    <row r="1691" spans="1:29" ht="13.2">
      <c r="A1691" s="152"/>
      <c r="B1691" s="89"/>
      <c r="C1691" s="153" t="str">
        <f t="shared" ca="1" si="16"/>
        <v>Incompleto</v>
      </c>
      <c r="D1691" s="89"/>
      <c r="E1691" s="162"/>
      <c r="F1691" s="152"/>
      <c r="G1691" s="169"/>
      <c r="H1691" s="165"/>
      <c r="I1691" s="152"/>
      <c r="J1691" s="152"/>
      <c r="K1691" s="150"/>
      <c r="L1691" s="151"/>
      <c r="M1691" s="152"/>
      <c r="N1691" s="152"/>
      <c r="O1691" s="152"/>
      <c r="P1691" s="152"/>
      <c r="Q1691" s="152"/>
      <c r="R1691" s="152"/>
      <c r="S1691" s="152"/>
      <c r="T1691" s="152"/>
      <c r="U1691" s="152"/>
      <c r="V1691" s="152"/>
      <c r="W1691" s="152"/>
      <c r="X1691" s="152"/>
      <c r="Y1691" s="152"/>
      <c r="Z1691" s="152"/>
      <c r="AA1691" s="152"/>
      <c r="AB1691" s="152"/>
      <c r="AC1691" s="152"/>
    </row>
    <row r="1692" spans="1:29" ht="13.2">
      <c r="A1692" s="152"/>
      <c r="B1692" s="89"/>
      <c r="C1692" s="153" t="str">
        <f t="shared" ca="1" si="16"/>
        <v>Incompleto</v>
      </c>
      <c r="D1692" s="89"/>
      <c r="E1692" s="162"/>
      <c r="F1692" s="152"/>
      <c r="G1692" s="169"/>
      <c r="H1692" s="165"/>
      <c r="I1692" s="152"/>
      <c r="J1692" s="152"/>
      <c r="K1692" s="150"/>
      <c r="L1692" s="151"/>
      <c r="M1692" s="152"/>
      <c r="N1692" s="152"/>
      <c r="O1692" s="152"/>
      <c r="P1692" s="152"/>
      <c r="Q1692" s="152"/>
      <c r="R1692" s="152"/>
      <c r="S1692" s="152"/>
      <c r="T1692" s="152"/>
      <c r="U1692" s="152"/>
      <c r="V1692" s="152"/>
      <c r="W1692" s="152"/>
      <c r="X1692" s="152"/>
      <c r="Y1692" s="152"/>
      <c r="Z1692" s="152"/>
      <c r="AA1692" s="152"/>
      <c r="AB1692" s="152"/>
      <c r="AC1692" s="152"/>
    </row>
    <row r="1693" spans="1:29" ht="13.2">
      <c r="A1693" s="152"/>
      <c r="B1693" s="89"/>
      <c r="C1693" s="153" t="str">
        <f t="shared" ca="1" si="16"/>
        <v>Incompleto</v>
      </c>
      <c r="D1693" s="89"/>
      <c r="E1693" s="162"/>
      <c r="F1693" s="152"/>
      <c r="G1693" s="169"/>
      <c r="H1693" s="165"/>
      <c r="I1693" s="152"/>
      <c r="J1693" s="152"/>
      <c r="K1693" s="150"/>
      <c r="L1693" s="151"/>
      <c r="M1693" s="152"/>
      <c r="N1693" s="152"/>
      <c r="O1693" s="152"/>
      <c r="P1693" s="152"/>
      <c r="Q1693" s="152"/>
      <c r="R1693" s="152"/>
      <c r="S1693" s="152"/>
      <c r="T1693" s="152"/>
      <c r="U1693" s="152"/>
      <c r="V1693" s="152"/>
      <c r="W1693" s="152"/>
      <c r="X1693" s="152"/>
      <c r="Y1693" s="152"/>
      <c r="Z1693" s="152"/>
      <c r="AA1693" s="152"/>
      <c r="AB1693" s="152"/>
      <c r="AC1693" s="152"/>
    </row>
    <row r="1694" spans="1:29" ht="13.2">
      <c r="A1694" s="152"/>
      <c r="B1694" s="89"/>
      <c r="C1694" s="153" t="str">
        <f t="shared" ca="1" si="16"/>
        <v>Incompleto</v>
      </c>
      <c r="D1694" s="89"/>
      <c r="E1694" s="162"/>
      <c r="F1694" s="152"/>
      <c r="G1694" s="169"/>
      <c r="H1694" s="165"/>
      <c r="I1694" s="152"/>
      <c r="J1694" s="152"/>
      <c r="K1694" s="150"/>
      <c r="L1694" s="151"/>
      <c r="M1694" s="152"/>
      <c r="N1694" s="152"/>
      <c r="O1694" s="152"/>
      <c r="P1694" s="152"/>
      <c r="Q1694" s="152"/>
      <c r="R1694" s="152"/>
      <c r="S1694" s="152"/>
      <c r="T1694" s="152"/>
      <c r="U1694" s="152"/>
      <c r="V1694" s="152"/>
      <c r="W1694" s="152"/>
      <c r="X1694" s="152"/>
      <c r="Y1694" s="152"/>
      <c r="Z1694" s="152"/>
      <c r="AA1694" s="152"/>
      <c r="AB1694" s="152"/>
      <c r="AC1694" s="152"/>
    </row>
    <row r="1695" spans="1:29" ht="13.2">
      <c r="A1695" s="152"/>
      <c r="B1695" s="89"/>
      <c r="C1695" s="153" t="str">
        <f t="shared" ca="1" si="16"/>
        <v>Incompleto</v>
      </c>
      <c r="D1695" s="89"/>
      <c r="E1695" s="162"/>
      <c r="F1695" s="152"/>
      <c r="G1695" s="169"/>
      <c r="H1695" s="165"/>
      <c r="I1695" s="152"/>
      <c r="J1695" s="152"/>
      <c r="K1695" s="150"/>
      <c r="L1695" s="151"/>
      <c r="M1695" s="152"/>
      <c r="N1695" s="152"/>
      <c r="O1695" s="152"/>
      <c r="P1695" s="152"/>
      <c r="Q1695" s="152"/>
      <c r="R1695" s="152"/>
      <c r="S1695" s="152"/>
      <c r="T1695" s="152"/>
      <c r="U1695" s="152"/>
      <c r="V1695" s="152"/>
      <c r="W1695" s="152"/>
      <c r="X1695" s="152"/>
      <c r="Y1695" s="152"/>
      <c r="Z1695" s="152"/>
      <c r="AA1695" s="152"/>
      <c r="AB1695" s="152"/>
      <c r="AC1695" s="152"/>
    </row>
    <row r="1696" spans="1:29" ht="13.2">
      <c r="A1696" s="152"/>
      <c r="B1696" s="89"/>
      <c r="C1696" s="153" t="str">
        <f t="shared" ca="1" si="16"/>
        <v>Incompleto</v>
      </c>
      <c r="D1696" s="89"/>
      <c r="E1696" s="162"/>
      <c r="F1696" s="152"/>
      <c r="G1696" s="169"/>
      <c r="H1696" s="165"/>
      <c r="I1696" s="152"/>
      <c r="J1696" s="152"/>
      <c r="K1696" s="150"/>
      <c r="L1696" s="151"/>
      <c r="M1696" s="152"/>
      <c r="N1696" s="152"/>
      <c r="O1696" s="152"/>
      <c r="P1696" s="152"/>
      <c r="Q1696" s="152"/>
      <c r="R1696" s="152"/>
      <c r="S1696" s="152"/>
      <c r="T1696" s="152"/>
      <c r="U1696" s="152"/>
      <c r="V1696" s="152"/>
      <c r="W1696" s="152"/>
      <c r="X1696" s="152"/>
      <c r="Y1696" s="152"/>
      <c r="Z1696" s="152"/>
      <c r="AA1696" s="152"/>
      <c r="AB1696" s="152"/>
      <c r="AC1696" s="152"/>
    </row>
    <row r="1697" spans="1:29" ht="13.2">
      <c r="A1697" s="152"/>
      <c r="B1697" s="89"/>
      <c r="C1697" s="153" t="str">
        <f t="shared" ca="1" si="16"/>
        <v>Incompleto</v>
      </c>
      <c r="D1697" s="89"/>
      <c r="E1697" s="162"/>
      <c r="F1697" s="152"/>
      <c r="G1697" s="169"/>
      <c r="H1697" s="165"/>
      <c r="I1697" s="152"/>
      <c r="J1697" s="152"/>
      <c r="K1697" s="150"/>
      <c r="L1697" s="151"/>
      <c r="M1697" s="152"/>
      <c r="N1697" s="152"/>
      <c r="O1697" s="152"/>
      <c r="P1697" s="152"/>
      <c r="Q1697" s="152"/>
      <c r="R1697" s="152"/>
      <c r="S1697" s="152"/>
      <c r="T1697" s="152"/>
      <c r="U1697" s="152"/>
      <c r="V1697" s="152"/>
      <c r="W1697" s="152"/>
      <c r="X1697" s="152"/>
      <c r="Y1697" s="152"/>
      <c r="Z1697" s="152"/>
      <c r="AA1697" s="152"/>
      <c r="AB1697" s="152"/>
      <c r="AC1697" s="152"/>
    </row>
    <row r="1698" spans="1:29" ht="13.2">
      <c r="A1698" s="152"/>
      <c r="B1698" s="89"/>
      <c r="C1698" s="153" t="str">
        <f t="shared" ca="1" si="16"/>
        <v>Incompleto</v>
      </c>
      <c r="D1698" s="89"/>
      <c r="E1698" s="162"/>
      <c r="F1698" s="152"/>
      <c r="G1698" s="169"/>
      <c r="H1698" s="165"/>
      <c r="I1698" s="152"/>
      <c r="J1698" s="152"/>
      <c r="K1698" s="150"/>
      <c r="L1698" s="151"/>
      <c r="M1698" s="152"/>
      <c r="N1698" s="152"/>
      <c r="O1698" s="152"/>
      <c r="P1698" s="152"/>
      <c r="Q1698" s="152"/>
      <c r="R1698" s="152"/>
      <c r="S1698" s="152"/>
      <c r="T1698" s="152"/>
      <c r="U1698" s="152"/>
      <c r="V1698" s="152"/>
      <c r="W1698" s="152"/>
      <c r="X1698" s="152"/>
      <c r="Y1698" s="152"/>
      <c r="Z1698" s="152"/>
      <c r="AA1698" s="152"/>
      <c r="AB1698" s="152"/>
      <c r="AC1698" s="152"/>
    </row>
    <row r="1699" spans="1:29" ht="13.2">
      <c r="A1699" s="152"/>
      <c r="B1699" s="89"/>
      <c r="C1699" s="153" t="str">
        <f t="shared" ca="1" si="16"/>
        <v>Incompleto</v>
      </c>
      <c r="D1699" s="89"/>
      <c r="E1699" s="162"/>
      <c r="F1699" s="152"/>
      <c r="G1699" s="169"/>
      <c r="H1699" s="165"/>
      <c r="I1699" s="152"/>
      <c r="J1699" s="152"/>
      <c r="K1699" s="150"/>
      <c r="L1699" s="151"/>
      <c r="M1699" s="152"/>
      <c r="N1699" s="152"/>
      <c r="O1699" s="152"/>
      <c r="P1699" s="152"/>
      <c r="Q1699" s="152"/>
      <c r="R1699" s="152"/>
      <c r="S1699" s="152"/>
      <c r="T1699" s="152"/>
      <c r="U1699" s="152"/>
      <c r="V1699" s="152"/>
      <c r="W1699" s="152"/>
      <c r="X1699" s="152"/>
      <c r="Y1699" s="152"/>
      <c r="Z1699" s="152"/>
      <c r="AA1699" s="152"/>
      <c r="AB1699" s="152"/>
      <c r="AC1699" s="152"/>
    </row>
    <row r="1700" spans="1:29" ht="13.2">
      <c r="A1700" s="152"/>
      <c r="B1700" s="89"/>
      <c r="C1700" s="153" t="str">
        <f t="shared" ca="1" si="16"/>
        <v>Incompleto</v>
      </c>
      <c r="D1700" s="89"/>
      <c r="E1700" s="162"/>
      <c r="F1700" s="152"/>
      <c r="G1700" s="169"/>
      <c r="H1700" s="165"/>
      <c r="I1700" s="152"/>
      <c r="J1700" s="152"/>
      <c r="K1700" s="150"/>
      <c r="L1700" s="151"/>
      <c r="M1700" s="152"/>
      <c r="N1700" s="152"/>
      <c r="O1700" s="152"/>
      <c r="P1700" s="152"/>
      <c r="Q1700" s="152"/>
      <c r="R1700" s="152"/>
      <c r="S1700" s="152"/>
      <c r="T1700" s="152"/>
      <c r="U1700" s="152"/>
      <c r="V1700" s="152"/>
      <c r="W1700" s="152"/>
      <c r="X1700" s="152"/>
      <c r="Y1700" s="152"/>
      <c r="Z1700" s="152"/>
      <c r="AA1700" s="152"/>
      <c r="AB1700" s="152"/>
      <c r="AC1700" s="152"/>
    </row>
    <row r="1701" spans="1:29" ht="13.2">
      <c r="A1701" s="152"/>
      <c r="B1701" s="89"/>
      <c r="C1701" s="153" t="str">
        <f t="shared" ca="1" si="16"/>
        <v>Incompleto</v>
      </c>
      <c r="D1701" s="89"/>
      <c r="E1701" s="162"/>
      <c r="F1701" s="152"/>
      <c r="G1701" s="169"/>
      <c r="H1701" s="165"/>
      <c r="I1701" s="152"/>
      <c r="J1701" s="152"/>
      <c r="K1701" s="150"/>
      <c r="L1701" s="151"/>
      <c r="M1701" s="152"/>
      <c r="N1701" s="152"/>
      <c r="O1701" s="152"/>
      <c r="P1701" s="152"/>
      <c r="Q1701" s="152"/>
      <c r="R1701" s="152"/>
      <c r="S1701" s="152"/>
      <c r="T1701" s="152"/>
      <c r="U1701" s="152"/>
      <c r="V1701" s="152"/>
      <c r="W1701" s="152"/>
      <c r="X1701" s="152"/>
      <c r="Y1701" s="152"/>
      <c r="Z1701" s="152"/>
      <c r="AA1701" s="152"/>
      <c r="AB1701" s="152"/>
      <c r="AC1701" s="152"/>
    </row>
    <row r="1702" spans="1:29" ht="13.2">
      <c r="A1702" s="152"/>
      <c r="B1702" s="89"/>
      <c r="C1702" s="153" t="str">
        <f t="shared" ca="1" si="16"/>
        <v>Incompleto</v>
      </c>
      <c r="D1702" s="89"/>
      <c r="E1702" s="162"/>
      <c r="F1702" s="152"/>
      <c r="G1702" s="169"/>
      <c r="H1702" s="165"/>
      <c r="I1702" s="152"/>
      <c r="J1702" s="152"/>
      <c r="K1702" s="150"/>
      <c r="L1702" s="151"/>
      <c r="M1702" s="152"/>
      <c r="N1702" s="152"/>
      <c r="O1702" s="152"/>
      <c r="P1702" s="152"/>
      <c r="Q1702" s="152"/>
      <c r="R1702" s="152"/>
      <c r="S1702" s="152"/>
      <c r="T1702" s="152"/>
      <c r="U1702" s="152"/>
      <c r="V1702" s="152"/>
      <c r="W1702" s="152"/>
      <c r="X1702" s="152"/>
      <c r="Y1702" s="152"/>
      <c r="Z1702" s="152"/>
      <c r="AA1702" s="152"/>
      <c r="AB1702" s="152"/>
      <c r="AC1702" s="152"/>
    </row>
    <row r="1703" spans="1:29" ht="13.2">
      <c r="A1703" s="152"/>
      <c r="B1703" s="89"/>
      <c r="C1703" s="153" t="str">
        <f t="shared" ca="1" si="16"/>
        <v>Incompleto</v>
      </c>
      <c r="D1703" s="89"/>
      <c r="E1703" s="162"/>
      <c r="F1703" s="152"/>
      <c r="G1703" s="169"/>
      <c r="H1703" s="165"/>
      <c r="I1703" s="152"/>
      <c r="J1703" s="152"/>
      <c r="K1703" s="150"/>
      <c r="L1703" s="151"/>
      <c r="M1703" s="152"/>
      <c r="N1703" s="152"/>
      <c r="O1703" s="152"/>
      <c r="P1703" s="152"/>
      <c r="Q1703" s="152"/>
      <c r="R1703" s="152"/>
      <c r="S1703" s="152"/>
      <c r="T1703" s="152"/>
      <c r="U1703" s="152"/>
      <c r="V1703" s="152"/>
      <c r="W1703" s="152"/>
      <c r="X1703" s="152"/>
      <c r="Y1703" s="152"/>
      <c r="Z1703" s="152"/>
      <c r="AA1703" s="152"/>
      <c r="AB1703" s="152"/>
      <c r="AC1703" s="152"/>
    </row>
    <row r="1704" spans="1:29" ht="13.2">
      <c r="A1704" s="152"/>
      <c r="B1704" s="89"/>
      <c r="C1704" s="153" t="str">
        <f t="shared" ca="1" si="16"/>
        <v>Incompleto</v>
      </c>
      <c r="D1704" s="89"/>
      <c r="E1704" s="162"/>
      <c r="F1704" s="152"/>
      <c r="G1704" s="169"/>
      <c r="H1704" s="165"/>
      <c r="I1704" s="152"/>
      <c r="J1704" s="152"/>
      <c r="K1704" s="150"/>
      <c r="L1704" s="151"/>
      <c r="M1704" s="152"/>
      <c r="N1704" s="152"/>
      <c r="O1704" s="152"/>
      <c r="P1704" s="152"/>
      <c r="Q1704" s="152"/>
      <c r="R1704" s="152"/>
      <c r="S1704" s="152"/>
      <c r="T1704" s="152"/>
      <c r="U1704" s="152"/>
      <c r="V1704" s="152"/>
      <c r="W1704" s="152"/>
      <c r="X1704" s="152"/>
      <c r="Y1704" s="152"/>
      <c r="Z1704" s="152"/>
      <c r="AA1704" s="152"/>
      <c r="AB1704" s="152"/>
      <c r="AC1704" s="152"/>
    </row>
    <row r="1705" spans="1:29" ht="13.2">
      <c r="A1705" s="152"/>
      <c r="B1705" s="89"/>
      <c r="C1705" s="153" t="str">
        <f t="shared" ca="1" si="16"/>
        <v>Incompleto</v>
      </c>
      <c r="D1705" s="89"/>
      <c r="E1705" s="162"/>
      <c r="F1705" s="152"/>
      <c r="G1705" s="169"/>
      <c r="H1705" s="165"/>
      <c r="I1705" s="152"/>
      <c r="J1705" s="152"/>
      <c r="K1705" s="150"/>
      <c r="L1705" s="151"/>
      <c r="M1705" s="152"/>
      <c r="N1705" s="152"/>
      <c r="O1705" s="152"/>
      <c r="P1705" s="152"/>
      <c r="Q1705" s="152"/>
      <c r="R1705" s="152"/>
      <c r="S1705" s="152"/>
      <c r="T1705" s="152"/>
      <c r="U1705" s="152"/>
      <c r="V1705" s="152"/>
      <c r="W1705" s="152"/>
      <c r="X1705" s="152"/>
      <c r="Y1705" s="152"/>
      <c r="Z1705" s="152"/>
      <c r="AA1705" s="152"/>
      <c r="AB1705" s="152"/>
      <c r="AC1705" s="152"/>
    </row>
    <row r="1706" spans="1:29" ht="13.2">
      <c r="A1706" s="152"/>
      <c r="B1706" s="89"/>
      <c r="C1706" s="153" t="str">
        <f t="shared" ca="1" si="16"/>
        <v>Incompleto</v>
      </c>
      <c r="D1706" s="89"/>
      <c r="E1706" s="162"/>
      <c r="F1706" s="152"/>
      <c r="G1706" s="169"/>
      <c r="H1706" s="165"/>
      <c r="I1706" s="152"/>
      <c r="J1706" s="152"/>
      <c r="K1706" s="150"/>
      <c r="L1706" s="151"/>
      <c r="M1706" s="152"/>
      <c r="N1706" s="152"/>
      <c r="O1706" s="152"/>
      <c r="P1706" s="152"/>
      <c r="Q1706" s="152"/>
      <c r="R1706" s="152"/>
      <c r="S1706" s="152"/>
      <c r="T1706" s="152"/>
      <c r="U1706" s="152"/>
      <c r="V1706" s="152"/>
      <c r="W1706" s="152"/>
      <c r="X1706" s="152"/>
      <c r="Y1706" s="152"/>
      <c r="Z1706" s="152"/>
      <c r="AA1706" s="152"/>
      <c r="AB1706" s="152"/>
      <c r="AC1706" s="152"/>
    </row>
    <row r="1707" spans="1:29" ht="13.2">
      <c r="A1707" s="152"/>
      <c r="B1707" s="89"/>
      <c r="C1707" s="153" t="str">
        <f t="shared" ca="1" si="16"/>
        <v>Incompleto</v>
      </c>
      <c r="D1707" s="89"/>
      <c r="E1707" s="162"/>
      <c r="F1707" s="152"/>
      <c r="G1707" s="169"/>
      <c r="H1707" s="165"/>
      <c r="I1707" s="152"/>
      <c r="J1707" s="152"/>
      <c r="K1707" s="150"/>
      <c r="L1707" s="151"/>
      <c r="M1707" s="152"/>
      <c r="N1707" s="152"/>
      <c r="O1707" s="152"/>
      <c r="P1707" s="152"/>
      <c r="Q1707" s="152"/>
      <c r="R1707" s="152"/>
      <c r="S1707" s="152"/>
      <c r="T1707" s="152"/>
      <c r="U1707" s="152"/>
      <c r="V1707" s="152"/>
      <c r="W1707" s="152"/>
      <c r="X1707" s="152"/>
      <c r="Y1707" s="152"/>
      <c r="Z1707" s="152"/>
      <c r="AA1707" s="152"/>
      <c r="AB1707" s="152"/>
      <c r="AC1707" s="152"/>
    </row>
    <row r="1708" spans="1:29" ht="13.2">
      <c r="A1708" s="152"/>
      <c r="B1708" s="89"/>
      <c r="C1708" s="153" t="str">
        <f t="shared" ca="1" si="16"/>
        <v>Incompleto</v>
      </c>
      <c r="D1708" s="89"/>
      <c r="E1708" s="162"/>
      <c r="F1708" s="152"/>
      <c r="G1708" s="169"/>
      <c r="H1708" s="165"/>
      <c r="I1708" s="152"/>
      <c r="J1708" s="152"/>
      <c r="K1708" s="150"/>
      <c r="L1708" s="151"/>
      <c r="M1708" s="152"/>
      <c r="N1708" s="152"/>
      <c r="O1708" s="152"/>
      <c r="P1708" s="152"/>
      <c r="Q1708" s="152"/>
      <c r="R1708" s="152"/>
      <c r="S1708" s="152"/>
      <c r="T1708" s="152"/>
      <c r="U1708" s="152"/>
      <c r="V1708" s="152"/>
      <c r="W1708" s="152"/>
      <c r="X1708" s="152"/>
      <c r="Y1708" s="152"/>
      <c r="Z1708" s="152"/>
      <c r="AA1708" s="152"/>
      <c r="AB1708" s="152"/>
      <c r="AC1708" s="152"/>
    </row>
    <row r="1709" spans="1:29" ht="13.2">
      <c r="A1709" s="152"/>
      <c r="B1709" s="89"/>
      <c r="C1709" s="153" t="str">
        <f t="shared" ca="1" si="16"/>
        <v>Incompleto</v>
      </c>
      <c r="D1709" s="89"/>
      <c r="E1709" s="162"/>
      <c r="F1709" s="152"/>
      <c r="G1709" s="169"/>
      <c r="H1709" s="165"/>
      <c r="I1709" s="152"/>
      <c r="J1709" s="152"/>
      <c r="K1709" s="150"/>
      <c r="L1709" s="151"/>
      <c r="M1709" s="152"/>
      <c r="N1709" s="152"/>
      <c r="O1709" s="152"/>
      <c r="P1709" s="152"/>
      <c r="Q1709" s="152"/>
      <c r="R1709" s="152"/>
      <c r="S1709" s="152"/>
      <c r="T1709" s="152"/>
      <c r="U1709" s="152"/>
      <c r="V1709" s="152"/>
      <c r="W1709" s="152"/>
      <c r="X1709" s="152"/>
      <c r="Y1709" s="152"/>
      <c r="Z1709" s="152"/>
      <c r="AA1709" s="152"/>
      <c r="AB1709" s="152"/>
      <c r="AC1709" s="152"/>
    </row>
    <row r="1710" spans="1:29" ht="13.2">
      <c r="A1710" s="152"/>
      <c r="B1710" s="89"/>
      <c r="C1710" s="153" t="str">
        <f t="shared" ca="1" si="16"/>
        <v>Incompleto</v>
      </c>
      <c r="D1710" s="89"/>
      <c r="E1710" s="162"/>
      <c r="F1710" s="152"/>
      <c r="G1710" s="169"/>
      <c r="H1710" s="165"/>
      <c r="I1710" s="152"/>
      <c r="J1710" s="152"/>
      <c r="K1710" s="150"/>
      <c r="L1710" s="151"/>
      <c r="M1710" s="152"/>
      <c r="N1710" s="152"/>
      <c r="O1710" s="152"/>
      <c r="P1710" s="152"/>
      <c r="Q1710" s="152"/>
      <c r="R1710" s="152"/>
      <c r="S1710" s="152"/>
      <c r="T1710" s="152"/>
      <c r="U1710" s="152"/>
      <c r="V1710" s="152"/>
      <c r="W1710" s="152"/>
      <c r="X1710" s="152"/>
      <c r="Y1710" s="152"/>
      <c r="Z1710" s="152"/>
      <c r="AA1710" s="152"/>
      <c r="AB1710" s="152"/>
      <c r="AC1710" s="152"/>
    </row>
    <row r="1711" spans="1:29" ht="13.2">
      <c r="A1711" s="152"/>
      <c r="B1711" s="89"/>
      <c r="C1711" s="153" t="str">
        <f t="shared" ca="1" si="16"/>
        <v>Incompleto</v>
      </c>
      <c r="D1711" s="89"/>
      <c r="E1711" s="162"/>
      <c r="F1711" s="152"/>
      <c r="G1711" s="169"/>
      <c r="H1711" s="165"/>
      <c r="I1711" s="152"/>
      <c r="J1711" s="152"/>
      <c r="K1711" s="150"/>
      <c r="L1711" s="151"/>
      <c r="M1711" s="152"/>
      <c r="N1711" s="152"/>
      <c r="O1711" s="152"/>
      <c r="P1711" s="152"/>
      <c r="Q1711" s="152"/>
      <c r="R1711" s="152"/>
      <c r="S1711" s="152"/>
      <c r="T1711" s="152"/>
      <c r="U1711" s="152"/>
      <c r="V1711" s="152"/>
      <c r="W1711" s="152"/>
      <c r="X1711" s="152"/>
      <c r="Y1711" s="152"/>
      <c r="Z1711" s="152"/>
      <c r="AA1711" s="152"/>
      <c r="AB1711" s="152"/>
      <c r="AC1711" s="152"/>
    </row>
    <row r="1712" spans="1:29" ht="13.2">
      <c r="A1712" s="152"/>
      <c r="B1712" s="89"/>
      <c r="C1712" s="153" t="str">
        <f t="shared" ca="1" si="16"/>
        <v>Incompleto</v>
      </c>
      <c r="D1712" s="89"/>
      <c r="E1712" s="162"/>
      <c r="F1712" s="152"/>
      <c r="G1712" s="169"/>
      <c r="H1712" s="165"/>
      <c r="I1712" s="152"/>
      <c r="J1712" s="152"/>
      <c r="K1712" s="150"/>
      <c r="L1712" s="151"/>
      <c r="M1712" s="152"/>
      <c r="N1712" s="152"/>
      <c r="O1712" s="152"/>
      <c r="P1712" s="152"/>
      <c r="Q1712" s="152"/>
      <c r="R1712" s="152"/>
      <c r="S1712" s="152"/>
      <c r="T1712" s="152"/>
      <c r="U1712" s="152"/>
      <c r="V1712" s="152"/>
      <c r="W1712" s="152"/>
      <c r="X1712" s="152"/>
      <c r="Y1712" s="152"/>
      <c r="Z1712" s="152"/>
      <c r="AA1712" s="152"/>
      <c r="AB1712" s="152"/>
      <c r="AC1712" s="152"/>
    </row>
    <row r="1713" spans="1:29" ht="13.2">
      <c r="A1713" s="152"/>
      <c r="B1713" s="89"/>
      <c r="C1713" s="153" t="str">
        <f t="shared" ca="1" si="16"/>
        <v>Incompleto</v>
      </c>
      <c r="D1713" s="89"/>
      <c r="E1713" s="162"/>
      <c r="F1713" s="152"/>
      <c r="G1713" s="169"/>
      <c r="H1713" s="165"/>
      <c r="I1713" s="152"/>
      <c r="J1713" s="152"/>
      <c r="K1713" s="150"/>
      <c r="L1713" s="151"/>
      <c r="M1713" s="152"/>
      <c r="N1713" s="152"/>
      <c r="O1713" s="152"/>
      <c r="P1713" s="152"/>
      <c r="Q1713" s="152"/>
      <c r="R1713" s="152"/>
      <c r="S1713" s="152"/>
      <c r="T1713" s="152"/>
      <c r="U1713" s="152"/>
      <c r="V1713" s="152"/>
      <c r="W1713" s="152"/>
      <c r="X1713" s="152"/>
      <c r="Y1713" s="152"/>
      <c r="Z1713" s="152"/>
      <c r="AA1713" s="152"/>
      <c r="AB1713" s="152"/>
      <c r="AC1713" s="152"/>
    </row>
    <row r="1714" spans="1:29" ht="13.2">
      <c r="A1714" s="152"/>
      <c r="B1714" s="89"/>
      <c r="C1714" s="153" t="str">
        <f t="shared" ca="1" si="16"/>
        <v>Incompleto</v>
      </c>
      <c r="D1714" s="89"/>
      <c r="E1714" s="162"/>
      <c r="F1714" s="152"/>
      <c r="G1714" s="169"/>
      <c r="H1714" s="165"/>
      <c r="I1714" s="152"/>
      <c r="J1714" s="152"/>
      <c r="K1714" s="150"/>
      <c r="L1714" s="151"/>
      <c r="M1714" s="152"/>
      <c r="N1714" s="152"/>
      <c r="O1714" s="152"/>
      <c r="P1714" s="152"/>
      <c r="Q1714" s="152"/>
      <c r="R1714" s="152"/>
      <c r="S1714" s="152"/>
      <c r="T1714" s="152"/>
      <c r="U1714" s="152"/>
      <c r="V1714" s="152"/>
      <c r="W1714" s="152"/>
      <c r="X1714" s="152"/>
      <c r="Y1714" s="152"/>
      <c r="Z1714" s="152"/>
      <c r="AA1714" s="152"/>
      <c r="AB1714" s="152"/>
      <c r="AC1714" s="152"/>
    </row>
    <row r="1715" spans="1:29" ht="13.2">
      <c r="A1715" s="152"/>
      <c r="B1715" s="89"/>
      <c r="C1715" s="153" t="str">
        <f t="shared" ca="1" si="16"/>
        <v>Incompleto</v>
      </c>
      <c r="D1715" s="89"/>
      <c r="E1715" s="162"/>
      <c r="F1715" s="152"/>
      <c r="G1715" s="169"/>
      <c r="H1715" s="165"/>
      <c r="I1715" s="152"/>
      <c r="J1715" s="152"/>
      <c r="K1715" s="150"/>
      <c r="L1715" s="151"/>
      <c r="M1715" s="152"/>
      <c r="N1715" s="152"/>
      <c r="O1715" s="152"/>
      <c r="P1715" s="152"/>
      <c r="Q1715" s="152"/>
      <c r="R1715" s="152"/>
      <c r="S1715" s="152"/>
      <c r="T1715" s="152"/>
      <c r="U1715" s="152"/>
      <c r="V1715" s="152"/>
      <c r="W1715" s="152"/>
      <c r="X1715" s="152"/>
      <c r="Y1715" s="152"/>
      <c r="Z1715" s="152"/>
      <c r="AA1715" s="152"/>
      <c r="AB1715" s="152"/>
      <c r="AC1715" s="152"/>
    </row>
    <row r="1716" spans="1:29" ht="13.2">
      <c r="A1716" s="152"/>
      <c r="B1716" s="89"/>
      <c r="C1716" s="153" t="str">
        <f t="shared" ca="1" si="16"/>
        <v>Incompleto</v>
      </c>
      <c r="D1716" s="89"/>
      <c r="E1716" s="162"/>
      <c r="F1716" s="152"/>
      <c r="G1716" s="169"/>
      <c r="H1716" s="165"/>
      <c r="I1716" s="152"/>
      <c r="J1716" s="152"/>
      <c r="K1716" s="150"/>
      <c r="L1716" s="151"/>
      <c r="M1716" s="152"/>
      <c r="N1716" s="152"/>
      <c r="O1716" s="152"/>
      <c r="P1716" s="152"/>
      <c r="Q1716" s="152"/>
      <c r="R1716" s="152"/>
      <c r="S1716" s="152"/>
      <c r="T1716" s="152"/>
      <c r="U1716" s="152"/>
      <c r="V1716" s="152"/>
      <c r="W1716" s="152"/>
      <c r="X1716" s="152"/>
      <c r="Y1716" s="152"/>
      <c r="Z1716" s="152"/>
      <c r="AA1716" s="152"/>
      <c r="AB1716" s="152"/>
      <c r="AC1716" s="152"/>
    </row>
    <row r="1717" spans="1:29" ht="13.2">
      <c r="A1717" s="152"/>
      <c r="B1717" s="89"/>
      <c r="C1717" s="153" t="str">
        <f t="shared" ca="1" si="16"/>
        <v>Incompleto</v>
      </c>
      <c r="D1717" s="89"/>
      <c r="E1717" s="162"/>
      <c r="F1717" s="152"/>
      <c r="G1717" s="169"/>
      <c r="H1717" s="165"/>
      <c r="I1717" s="152"/>
      <c r="J1717" s="152"/>
      <c r="K1717" s="150"/>
      <c r="L1717" s="151"/>
      <c r="M1717" s="152"/>
      <c r="N1717" s="152"/>
      <c r="O1717" s="152"/>
      <c r="P1717" s="152"/>
      <c r="Q1717" s="152"/>
      <c r="R1717" s="152"/>
      <c r="S1717" s="152"/>
      <c r="T1717" s="152"/>
      <c r="U1717" s="152"/>
      <c r="V1717" s="152"/>
      <c r="W1717" s="152"/>
      <c r="X1717" s="152"/>
      <c r="Y1717" s="152"/>
      <c r="Z1717" s="152"/>
      <c r="AA1717" s="152"/>
      <c r="AB1717" s="152"/>
      <c r="AC1717" s="152"/>
    </row>
    <row r="1718" spans="1:29" ht="13.2">
      <c r="A1718" s="152"/>
      <c r="B1718" s="89"/>
      <c r="C1718" s="153" t="str">
        <f t="shared" ca="1" si="16"/>
        <v>Incompleto</v>
      </c>
      <c r="D1718" s="89"/>
      <c r="E1718" s="162"/>
      <c r="F1718" s="152"/>
      <c r="G1718" s="169"/>
      <c r="H1718" s="165"/>
      <c r="I1718" s="152"/>
      <c r="J1718" s="152"/>
      <c r="K1718" s="150"/>
      <c r="L1718" s="151"/>
      <c r="M1718" s="152"/>
      <c r="N1718" s="152"/>
      <c r="O1718" s="152"/>
      <c r="P1718" s="152"/>
      <c r="Q1718" s="152"/>
      <c r="R1718" s="152"/>
      <c r="S1718" s="152"/>
      <c r="T1718" s="152"/>
      <c r="U1718" s="152"/>
      <c r="V1718" s="152"/>
      <c r="W1718" s="152"/>
      <c r="X1718" s="152"/>
      <c r="Y1718" s="152"/>
      <c r="Z1718" s="152"/>
      <c r="AA1718" s="152"/>
      <c r="AB1718" s="152"/>
      <c r="AC1718" s="152"/>
    </row>
    <row r="1719" spans="1:29" ht="13.2">
      <c r="A1719" s="152"/>
      <c r="B1719" s="89"/>
      <c r="C1719" s="153" t="str">
        <f t="shared" ca="1" si="16"/>
        <v>Incompleto</v>
      </c>
      <c r="D1719" s="89"/>
      <c r="E1719" s="162"/>
      <c r="F1719" s="152"/>
      <c r="G1719" s="169"/>
      <c r="H1719" s="165"/>
      <c r="I1719" s="152"/>
      <c r="J1719" s="152"/>
      <c r="K1719" s="150"/>
      <c r="L1719" s="151"/>
      <c r="M1719" s="152"/>
      <c r="N1719" s="152"/>
      <c r="O1719" s="152"/>
      <c r="P1719" s="152"/>
      <c r="Q1719" s="152"/>
      <c r="R1719" s="152"/>
      <c r="S1719" s="152"/>
      <c r="T1719" s="152"/>
      <c r="U1719" s="152"/>
      <c r="V1719" s="152"/>
      <c r="W1719" s="152"/>
      <c r="X1719" s="152"/>
      <c r="Y1719" s="152"/>
      <c r="Z1719" s="152"/>
      <c r="AA1719" s="152"/>
      <c r="AB1719" s="152"/>
      <c r="AC1719" s="152"/>
    </row>
    <row r="1720" spans="1:29" ht="13.2">
      <c r="A1720" s="152"/>
      <c r="B1720" s="89"/>
      <c r="C1720" s="153" t="str">
        <f t="shared" ca="1" si="16"/>
        <v>Incompleto</v>
      </c>
      <c r="D1720" s="89"/>
      <c r="E1720" s="162"/>
      <c r="F1720" s="152"/>
      <c r="G1720" s="169"/>
      <c r="H1720" s="165"/>
      <c r="I1720" s="152"/>
      <c r="J1720" s="152"/>
      <c r="K1720" s="150"/>
      <c r="L1720" s="151"/>
      <c r="M1720" s="152"/>
      <c r="N1720" s="152"/>
      <c r="O1720" s="152"/>
      <c r="P1720" s="152"/>
      <c r="Q1720" s="152"/>
      <c r="R1720" s="152"/>
      <c r="S1720" s="152"/>
      <c r="T1720" s="152"/>
      <c r="U1720" s="152"/>
      <c r="V1720" s="152"/>
      <c r="W1720" s="152"/>
      <c r="X1720" s="152"/>
      <c r="Y1720" s="152"/>
      <c r="Z1720" s="152"/>
      <c r="AA1720" s="152"/>
      <c r="AB1720" s="152"/>
      <c r="AC1720" s="152"/>
    </row>
    <row r="1721" spans="1:29" ht="13.2">
      <c r="A1721" s="152"/>
      <c r="B1721" s="89"/>
      <c r="C1721" s="153" t="str">
        <f t="shared" ca="1" si="16"/>
        <v>Incompleto</v>
      </c>
      <c r="D1721" s="89"/>
      <c r="E1721" s="162"/>
      <c r="F1721" s="152"/>
      <c r="G1721" s="169"/>
      <c r="H1721" s="165"/>
      <c r="I1721" s="152"/>
      <c r="J1721" s="152"/>
      <c r="K1721" s="150"/>
      <c r="L1721" s="151"/>
      <c r="M1721" s="152"/>
      <c r="N1721" s="152"/>
      <c r="O1721" s="152"/>
      <c r="P1721" s="152"/>
      <c r="Q1721" s="152"/>
      <c r="R1721" s="152"/>
      <c r="S1721" s="152"/>
      <c r="T1721" s="152"/>
      <c r="U1721" s="152"/>
      <c r="V1721" s="152"/>
      <c r="W1721" s="152"/>
      <c r="X1721" s="152"/>
      <c r="Y1721" s="152"/>
      <c r="Z1721" s="152"/>
      <c r="AA1721" s="152"/>
      <c r="AB1721" s="152"/>
      <c r="AC1721" s="152"/>
    </row>
    <row r="1722" spans="1:29" ht="13.2">
      <c r="A1722" s="152"/>
      <c r="B1722" s="89"/>
      <c r="C1722" s="153" t="str">
        <f t="shared" ca="1" si="16"/>
        <v>Incompleto</v>
      </c>
      <c r="D1722" s="89"/>
      <c r="E1722" s="162"/>
      <c r="F1722" s="152"/>
      <c r="G1722" s="169"/>
      <c r="H1722" s="165"/>
      <c r="I1722" s="152"/>
      <c r="J1722" s="152"/>
      <c r="K1722" s="150"/>
      <c r="L1722" s="151"/>
      <c r="M1722" s="152"/>
      <c r="N1722" s="152"/>
      <c r="O1722" s="152"/>
      <c r="P1722" s="152"/>
      <c r="Q1722" s="152"/>
      <c r="R1722" s="152"/>
      <c r="S1722" s="152"/>
      <c r="T1722" s="152"/>
      <c r="U1722" s="152"/>
      <c r="V1722" s="152"/>
      <c r="W1722" s="152"/>
      <c r="X1722" s="152"/>
      <c r="Y1722" s="152"/>
      <c r="Z1722" s="152"/>
      <c r="AA1722" s="152"/>
      <c r="AB1722" s="152"/>
      <c r="AC1722" s="152"/>
    </row>
    <row r="1723" spans="1:29" ht="13.2">
      <c r="A1723" s="152"/>
      <c r="B1723" s="89"/>
      <c r="C1723" s="153" t="str">
        <f t="shared" ca="1" si="16"/>
        <v>Incompleto</v>
      </c>
      <c r="D1723" s="89"/>
      <c r="E1723" s="162"/>
      <c r="F1723" s="152"/>
      <c r="G1723" s="169"/>
      <c r="H1723" s="165"/>
      <c r="I1723" s="152"/>
      <c r="J1723" s="152"/>
      <c r="K1723" s="150"/>
      <c r="L1723" s="151"/>
      <c r="M1723" s="152"/>
      <c r="N1723" s="152"/>
      <c r="O1723" s="152"/>
      <c r="P1723" s="152"/>
      <c r="Q1723" s="152"/>
      <c r="R1723" s="152"/>
      <c r="S1723" s="152"/>
      <c r="T1723" s="152"/>
      <c r="U1723" s="152"/>
      <c r="V1723" s="152"/>
      <c r="W1723" s="152"/>
      <c r="X1723" s="152"/>
      <c r="Y1723" s="152"/>
      <c r="Z1723" s="152"/>
      <c r="AA1723" s="152"/>
      <c r="AB1723" s="152"/>
      <c r="AC1723" s="152"/>
    </row>
    <row r="1724" spans="1:29" ht="13.2">
      <c r="A1724" s="152"/>
      <c r="B1724" s="89"/>
      <c r="C1724" s="153" t="str">
        <f t="shared" ca="1" si="16"/>
        <v>Incompleto</v>
      </c>
      <c r="D1724" s="89"/>
      <c r="E1724" s="162"/>
      <c r="F1724" s="152"/>
      <c r="G1724" s="169"/>
      <c r="H1724" s="165"/>
      <c r="I1724" s="152"/>
      <c r="J1724" s="152"/>
      <c r="K1724" s="150"/>
      <c r="L1724" s="151"/>
      <c r="M1724" s="152"/>
      <c r="N1724" s="152"/>
      <c r="O1724" s="152"/>
      <c r="P1724" s="152"/>
      <c r="Q1724" s="152"/>
      <c r="R1724" s="152"/>
      <c r="S1724" s="152"/>
      <c r="T1724" s="152"/>
      <c r="U1724" s="152"/>
      <c r="V1724" s="152"/>
      <c r="W1724" s="152"/>
      <c r="X1724" s="152"/>
      <c r="Y1724" s="152"/>
      <c r="Z1724" s="152"/>
      <c r="AA1724" s="152"/>
      <c r="AB1724" s="152"/>
      <c r="AC1724" s="152"/>
    </row>
    <row r="1725" spans="1:29" ht="13.2">
      <c r="A1725" s="152"/>
      <c r="B1725" s="89"/>
      <c r="C1725" s="153" t="str">
        <f t="shared" ca="1" si="16"/>
        <v>Incompleto</v>
      </c>
      <c r="D1725" s="89"/>
      <c r="E1725" s="162"/>
      <c r="F1725" s="152"/>
      <c r="G1725" s="169"/>
      <c r="H1725" s="165"/>
      <c r="I1725" s="152"/>
      <c r="J1725" s="152"/>
      <c r="K1725" s="150"/>
      <c r="L1725" s="151"/>
      <c r="M1725" s="152"/>
      <c r="N1725" s="152"/>
      <c r="O1725" s="152"/>
      <c r="P1725" s="152"/>
      <c r="Q1725" s="152"/>
      <c r="R1725" s="152"/>
      <c r="S1725" s="152"/>
      <c r="T1725" s="152"/>
      <c r="U1725" s="152"/>
      <c r="V1725" s="152"/>
      <c r="W1725" s="152"/>
      <c r="X1725" s="152"/>
      <c r="Y1725" s="152"/>
      <c r="Z1725" s="152"/>
      <c r="AA1725" s="152"/>
      <c r="AB1725" s="152"/>
      <c r="AC1725" s="152"/>
    </row>
    <row r="1726" spans="1:29" ht="13.2">
      <c r="A1726" s="152"/>
      <c r="B1726" s="89"/>
      <c r="C1726" s="153" t="str">
        <f t="shared" ca="1" si="16"/>
        <v>Incompleto</v>
      </c>
      <c r="D1726" s="89"/>
      <c r="E1726" s="162"/>
      <c r="F1726" s="152"/>
      <c r="G1726" s="169"/>
      <c r="H1726" s="165"/>
      <c r="I1726" s="152"/>
      <c r="J1726" s="152"/>
      <c r="K1726" s="150"/>
      <c r="L1726" s="151"/>
      <c r="M1726" s="152"/>
      <c r="N1726" s="152"/>
      <c r="O1726" s="152"/>
      <c r="P1726" s="152"/>
      <c r="Q1726" s="152"/>
      <c r="R1726" s="152"/>
      <c r="S1726" s="152"/>
      <c r="T1726" s="152"/>
      <c r="U1726" s="152"/>
      <c r="V1726" s="152"/>
      <c r="W1726" s="152"/>
      <c r="X1726" s="152"/>
      <c r="Y1726" s="152"/>
      <c r="Z1726" s="152"/>
      <c r="AA1726" s="152"/>
      <c r="AB1726" s="152"/>
      <c r="AC1726" s="152"/>
    </row>
    <row r="1727" spans="1:29" ht="13.2">
      <c r="A1727" s="152"/>
      <c r="B1727" s="89"/>
      <c r="C1727" s="153" t="str">
        <f t="shared" ca="1" si="16"/>
        <v>Incompleto</v>
      </c>
      <c r="D1727" s="89"/>
      <c r="E1727" s="162"/>
      <c r="F1727" s="152"/>
      <c r="G1727" s="169"/>
      <c r="H1727" s="165"/>
      <c r="I1727" s="152"/>
      <c r="J1727" s="152"/>
      <c r="K1727" s="150"/>
      <c r="L1727" s="151"/>
      <c r="M1727" s="152"/>
      <c r="N1727" s="152"/>
      <c r="O1727" s="152"/>
      <c r="P1727" s="152"/>
      <c r="Q1727" s="152"/>
      <c r="R1727" s="152"/>
      <c r="S1727" s="152"/>
      <c r="T1727" s="152"/>
      <c r="U1727" s="152"/>
      <c r="V1727" s="152"/>
      <c r="W1727" s="152"/>
      <c r="X1727" s="152"/>
      <c r="Y1727" s="152"/>
      <c r="Z1727" s="152"/>
      <c r="AA1727" s="152"/>
      <c r="AB1727" s="152"/>
      <c r="AC1727" s="152"/>
    </row>
    <row r="1728" spans="1:29" ht="13.2">
      <c r="A1728" s="152"/>
      <c r="B1728" s="89"/>
      <c r="C1728" s="153" t="str">
        <f t="shared" ca="1" si="16"/>
        <v>Incompleto</v>
      </c>
      <c r="D1728" s="89"/>
      <c r="E1728" s="162"/>
      <c r="F1728" s="152"/>
      <c r="G1728" s="169"/>
      <c r="H1728" s="165"/>
      <c r="I1728" s="152"/>
      <c r="J1728" s="152"/>
      <c r="K1728" s="150"/>
      <c r="L1728" s="151"/>
      <c r="M1728" s="152"/>
      <c r="N1728" s="152"/>
      <c r="O1728" s="152"/>
      <c r="P1728" s="152"/>
      <c r="Q1728" s="152"/>
      <c r="R1728" s="152"/>
      <c r="S1728" s="152"/>
      <c r="T1728" s="152"/>
      <c r="U1728" s="152"/>
      <c r="V1728" s="152"/>
      <c r="W1728" s="152"/>
      <c r="X1728" s="152"/>
      <c r="Y1728" s="152"/>
      <c r="Z1728" s="152"/>
      <c r="AA1728" s="152"/>
      <c r="AB1728" s="152"/>
      <c r="AC1728" s="152"/>
    </row>
    <row r="1729" spans="1:29" ht="13.2">
      <c r="A1729" s="152"/>
      <c r="B1729" s="89"/>
      <c r="C1729" s="153" t="str">
        <f t="shared" ca="1" si="16"/>
        <v>Incompleto</v>
      </c>
      <c r="D1729" s="89"/>
      <c r="E1729" s="162"/>
      <c r="F1729" s="152"/>
      <c r="G1729" s="169"/>
      <c r="H1729" s="165"/>
      <c r="I1729" s="152"/>
      <c r="J1729" s="152"/>
      <c r="K1729" s="150"/>
      <c r="L1729" s="151"/>
      <c r="M1729" s="152"/>
      <c r="N1729" s="152"/>
      <c r="O1729" s="152"/>
      <c r="P1729" s="152"/>
      <c r="Q1729" s="152"/>
      <c r="R1729" s="152"/>
      <c r="S1729" s="152"/>
      <c r="T1729" s="152"/>
      <c r="U1729" s="152"/>
      <c r="V1729" s="152"/>
      <c r="W1729" s="152"/>
      <c r="X1729" s="152"/>
      <c r="Y1729" s="152"/>
      <c r="Z1729" s="152"/>
      <c r="AA1729" s="152"/>
      <c r="AB1729" s="152"/>
      <c r="AC1729" s="152"/>
    </row>
    <row r="1730" spans="1:29" ht="13.2">
      <c r="A1730" s="152"/>
      <c r="B1730" s="89"/>
      <c r="C1730" s="153" t="str">
        <f t="shared" ca="1" si="16"/>
        <v>Incompleto</v>
      </c>
      <c r="D1730" s="89"/>
      <c r="E1730" s="162"/>
      <c r="F1730" s="152"/>
      <c r="G1730" s="169"/>
      <c r="H1730" s="165"/>
      <c r="I1730" s="152"/>
      <c r="J1730" s="152"/>
      <c r="K1730" s="150"/>
      <c r="L1730" s="151"/>
      <c r="M1730" s="152"/>
      <c r="N1730" s="152"/>
      <c r="O1730" s="152"/>
      <c r="P1730" s="152"/>
      <c r="Q1730" s="152"/>
      <c r="R1730" s="152"/>
      <c r="S1730" s="152"/>
      <c r="T1730" s="152"/>
      <c r="U1730" s="152"/>
      <c r="V1730" s="152"/>
      <c r="W1730" s="152"/>
      <c r="X1730" s="152"/>
      <c r="Y1730" s="152"/>
      <c r="Z1730" s="152"/>
      <c r="AA1730" s="152"/>
      <c r="AB1730" s="152"/>
      <c r="AC1730" s="152"/>
    </row>
    <row r="1731" spans="1:29" ht="13.2">
      <c r="A1731" s="152"/>
      <c r="B1731" s="89"/>
      <c r="C1731" s="153" t="str">
        <f t="shared" ca="1" si="16"/>
        <v>Incompleto</v>
      </c>
      <c r="D1731" s="89"/>
      <c r="E1731" s="162"/>
      <c r="F1731" s="152"/>
      <c r="G1731" s="169"/>
      <c r="H1731" s="165"/>
      <c r="I1731" s="152"/>
      <c r="J1731" s="152"/>
      <c r="K1731" s="150"/>
      <c r="L1731" s="151"/>
      <c r="M1731" s="152"/>
      <c r="N1731" s="152"/>
      <c r="O1731" s="152"/>
      <c r="P1731" s="152"/>
      <c r="Q1731" s="152"/>
      <c r="R1731" s="152"/>
      <c r="S1731" s="152"/>
      <c r="T1731" s="152"/>
      <c r="U1731" s="152"/>
      <c r="V1731" s="152"/>
      <c r="W1731" s="152"/>
      <c r="X1731" s="152"/>
      <c r="Y1731" s="152"/>
      <c r="Z1731" s="152"/>
      <c r="AA1731" s="152"/>
      <c r="AB1731" s="152"/>
      <c r="AC1731" s="152"/>
    </row>
    <row r="1732" spans="1:29" ht="13.2">
      <c r="A1732" s="152"/>
      <c r="B1732" s="89"/>
      <c r="C1732" s="153" t="str">
        <f t="shared" ca="1" si="16"/>
        <v>Incompleto</v>
      </c>
      <c r="D1732" s="89"/>
      <c r="E1732" s="162"/>
      <c r="F1732" s="152"/>
      <c r="G1732" s="169"/>
      <c r="H1732" s="165"/>
      <c r="I1732" s="152"/>
      <c r="J1732" s="152"/>
      <c r="K1732" s="150"/>
      <c r="L1732" s="151"/>
      <c r="M1732" s="152"/>
      <c r="N1732" s="152"/>
      <c r="O1732" s="152"/>
      <c r="P1732" s="152"/>
      <c r="Q1732" s="152"/>
      <c r="R1732" s="152"/>
      <c r="S1732" s="152"/>
      <c r="T1732" s="152"/>
      <c r="U1732" s="152"/>
      <c r="V1732" s="152"/>
      <c r="W1732" s="152"/>
      <c r="X1732" s="152"/>
      <c r="Y1732" s="152"/>
      <c r="Z1732" s="152"/>
      <c r="AA1732" s="152"/>
      <c r="AB1732" s="152"/>
      <c r="AC1732" s="152"/>
    </row>
    <row r="1733" spans="1:29" ht="13.2">
      <c r="A1733" s="152"/>
      <c r="B1733" s="89"/>
      <c r="C1733" s="153" t="str">
        <f t="shared" ca="1" si="16"/>
        <v>Incompleto</v>
      </c>
      <c r="D1733" s="89"/>
      <c r="E1733" s="162"/>
      <c r="F1733" s="152"/>
      <c r="G1733" s="169"/>
      <c r="H1733" s="165"/>
      <c r="I1733" s="152"/>
      <c r="J1733" s="152"/>
      <c r="K1733" s="150"/>
      <c r="L1733" s="151"/>
      <c r="M1733" s="152"/>
      <c r="N1733" s="152"/>
      <c r="O1733" s="152"/>
      <c r="P1733" s="152"/>
      <c r="Q1733" s="152"/>
      <c r="R1733" s="152"/>
      <c r="S1733" s="152"/>
      <c r="T1733" s="152"/>
      <c r="U1733" s="152"/>
      <c r="V1733" s="152"/>
      <c r="W1733" s="152"/>
      <c r="X1733" s="152"/>
      <c r="Y1733" s="152"/>
      <c r="Z1733" s="152"/>
      <c r="AA1733" s="152"/>
      <c r="AB1733" s="152"/>
      <c r="AC1733" s="152"/>
    </row>
    <row r="1734" spans="1:29" ht="13.2">
      <c r="A1734" s="152"/>
      <c r="B1734" s="89"/>
      <c r="C1734" s="153" t="str">
        <f t="shared" ca="1" si="16"/>
        <v>Incompleto</v>
      </c>
      <c r="D1734" s="89"/>
      <c r="E1734" s="162"/>
      <c r="F1734" s="152"/>
      <c r="G1734" s="169"/>
      <c r="H1734" s="165"/>
      <c r="I1734" s="152"/>
      <c r="J1734" s="152"/>
      <c r="K1734" s="150"/>
      <c r="L1734" s="151"/>
      <c r="M1734" s="152"/>
      <c r="N1734" s="152"/>
      <c r="O1734" s="152"/>
      <c r="P1734" s="152"/>
      <c r="Q1734" s="152"/>
      <c r="R1734" s="152"/>
      <c r="S1734" s="152"/>
      <c r="T1734" s="152"/>
      <c r="U1734" s="152"/>
      <c r="V1734" s="152"/>
      <c r="W1734" s="152"/>
      <c r="X1734" s="152"/>
      <c r="Y1734" s="152"/>
      <c r="Z1734" s="152"/>
      <c r="AA1734" s="152"/>
      <c r="AB1734" s="152"/>
      <c r="AC1734" s="152"/>
    </row>
    <row r="1735" spans="1:29" ht="13.2">
      <c r="A1735" s="152"/>
      <c r="B1735" s="89"/>
      <c r="C1735" s="153" t="str">
        <f t="shared" ca="1" si="16"/>
        <v>Incompleto</v>
      </c>
      <c r="D1735" s="89"/>
      <c r="E1735" s="162"/>
      <c r="F1735" s="152"/>
      <c r="G1735" s="169"/>
      <c r="H1735" s="165"/>
      <c r="I1735" s="152"/>
      <c r="J1735" s="152"/>
      <c r="K1735" s="150"/>
      <c r="L1735" s="151"/>
      <c r="M1735" s="152"/>
      <c r="N1735" s="152"/>
      <c r="O1735" s="152"/>
      <c r="P1735" s="152"/>
      <c r="Q1735" s="152"/>
      <c r="R1735" s="152"/>
      <c r="S1735" s="152"/>
      <c r="T1735" s="152"/>
      <c r="U1735" s="152"/>
      <c r="V1735" s="152"/>
      <c r="W1735" s="152"/>
      <c r="X1735" s="152"/>
      <c r="Y1735" s="152"/>
      <c r="Z1735" s="152"/>
      <c r="AA1735" s="152"/>
      <c r="AB1735" s="152"/>
      <c r="AC1735" s="152"/>
    </row>
    <row r="1736" spans="1:29" ht="13.2">
      <c r="A1736" s="152"/>
      <c r="B1736" s="89"/>
      <c r="C1736" s="153" t="str">
        <f t="shared" ca="1" si="16"/>
        <v>Incompleto</v>
      </c>
      <c r="D1736" s="89"/>
      <c r="E1736" s="162"/>
      <c r="F1736" s="152"/>
      <c r="G1736" s="169"/>
      <c r="H1736" s="165"/>
      <c r="I1736" s="152"/>
      <c r="J1736" s="152"/>
      <c r="K1736" s="150"/>
      <c r="L1736" s="151"/>
      <c r="M1736" s="152"/>
      <c r="N1736" s="152"/>
      <c r="O1736" s="152"/>
      <c r="P1736" s="152"/>
      <c r="Q1736" s="152"/>
      <c r="R1736" s="152"/>
      <c r="S1736" s="152"/>
      <c r="T1736" s="152"/>
      <c r="U1736" s="152"/>
      <c r="V1736" s="152"/>
      <c r="W1736" s="152"/>
      <c r="X1736" s="152"/>
      <c r="Y1736" s="152"/>
      <c r="Z1736" s="152"/>
      <c r="AA1736" s="152"/>
      <c r="AB1736" s="152"/>
      <c r="AC1736" s="152"/>
    </row>
    <row r="1737" spans="1:29" ht="13.2">
      <c r="A1737" s="152"/>
      <c r="B1737" s="89"/>
      <c r="C1737" s="153" t="str">
        <f t="shared" ca="1" si="16"/>
        <v>Incompleto</v>
      </c>
      <c r="D1737" s="89"/>
      <c r="E1737" s="162"/>
      <c r="F1737" s="152"/>
      <c r="G1737" s="169"/>
      <c r="H1737" s="165"/>
      <c r="I1737" s="152"/>
      <c r="J1737" s="152"/>
      <c r="K1737" s="150"/>
      <c r="L1737" s="151"/>
      <c r="M1737" s="152"/>
      <c r="N1737" s="152"/>
      <c r="O1737" s="152"/>
      <c r="P1737" s="152"/>
      <c r="Q1737" s="152"/>
      <c r="R1737" s="152"/>
      <c r="S1737" s="152"/>
      <c r="T1737" s="152"/>
      <c r="U1737" s="152"/>
      <c r="V1737" s="152"/>
      <c r="W1737" s="152"/>
      <c r="X1737" s="152"/>
      <c r="Y1737" s="152"/>
      <c r="Z1737" s="152"/>
      <c r="AA1737" s="152"/>
      <c r="AB1737" s="152"/>
      <c r="AC1737" s="152"/>
    </row>
    <row r="1738" spans="1:29" ht="13.2">
      <c r="A1738" s="152"/>
      <c r="B1738" s="89"/>
      <c r="C1738" s="153" t="str">
        <f t="shared" ca="1" si="16"/>
        <v>Incompleto</v>
      </c>
      <c r="D1738" s="89"/>
      <c r="E1738" s="162"/>
      <c r="F1738" s="152"/>
      <c r="G1738" s="169"/>
      <c r="H1738" s="165"/>
      <c r="I1738" s="152"/>
      <c r="J1738" s="152"/>
      <c r="K1738" s="150"/>
      <c r="L1738" s="151"/>
      <c r="M1738" s="152"/>
      <c r="N1738" s="152"/>
      <c r="O1738" s="152"/>
      <c r="P1738" s="152"/>
      <c r="Q1738" s="152"/>
      <c r="R1738" s="152"/>
      <c r="S1738" s="152"/>
      <c r="T1738" s="152"/>
      <c r="U1738" s="152"/>
      <c r="V1738" s="152"/>
      <c r="W1738" s="152"/>
      <c r="X1738" s="152"/>
      <c r="Y1738" s="152"/>
      <c r="Z1738" s="152"/>
      <c r="AA1738" s="152"/>
      <c r="AB1738" s="152"/>
      <c r="AC1738" s="152"/>
    </row>
    <row r="1739" spans="1:29" ht="13.2">
      <c r="A1739" s="152"/>
      <c r="B1739" s="89"/>
      <c r="C1739" s="153" t="str">
        <f t="shared" ca="1" si="16"/>
        <v>Incompleto</v>
      </c>
      <c r="D1739" s="89"/>
      <c r="E1739" s="162"/>
      <c r="F1739" s="152"/>
      <c r="G1739" s="169"/>
      <c r="H1739" s="165"/>
      <c r="I1739" s="152"/>
      <c r="J1739" s="152"/>
      <c r="K1739" s="150"/>
      <c r="L1739" s="151"/>
      <c r="M1739" s="152"/>
      <c r="N1739" s="152"/>
      <c r="O1739" s="152"/>
      <c r="P1739" s="152"/>
      <c r="Q1739" s="152"/>
      <c r="R1739" s="152"/>
      <c r="S1739" s="152"/>
      <c r="T1739" s="152"/>
      <c r="U1739" s="152"/>
      <c r="V1739" s="152"/>
      <c r="W1739" s="152"/>
      <c r="X1739" s="152"/>
      <c r="Y1739" s="152"/>
      <c r="Z1739" s="152"/>
      <c r="AA1739" s="152"/>
      <c r="AB1739" s="152"/>
      <c r="AC1739" s="152"/>
    </row>
    <row r="1740" spans="1:29" ht="13.2">
      <c r="A1740" s="152"/>
      <c r="B1740" s="89"/>
      <c r="C1740" s="153" t="str">
        <f t="shared" ca="1" si="16"/>
        <v>Incompleto</v>
      </c>
      <c r="D1740" s="89"/>
      <c r="E1740" s="162"/>
      <c r="F1740" s="152"/>
      <c r="G1740" s="169"/>
      <c r="H1740" s="165"/>
      <c r="I1740" s="152"/>
      <c r="J1740" s="152"/>
      <c r="K1740" s="150"/>
      <c r="L1740" s="151"/>
      <c r="M1740" s="152"/>
      <c r="N1740" s="152"/>
      <c r="O1740" s="152"/>
      <c r="P1740" s="152"/>
      <c r="Q1740" s="152"/>
      <c r="R1740" s="152"/>
      <c r="S1740" s="152"/>
      <c r="T1740" s="152"/>
      <c r="U1740" s="152"/>
      <c r="V1740" s="152"/>
      <c r="W1740" s="152"/>
      <c r="X1740" s="152"/>
      <c r="Y1740" s="152"/>
      <c r="Z1740" s="152"/>
      <c r="AA1740" s="152"/>
      <c r="AB1740" s="152"/>
      <c r="AC1740" s="152"/>
    </row>
    <row r="1741" spans="1:29" ht="13.2">
      <c r="A1741" s="152"/>
      <c r="B1741" s="89"/>
      <c r="C1741" s="153" t="str">
        <f t="shared" ca="1" si="16"/>
        <v>Incompleto</v>
      </c>
      <c r="D1741" s="89"/>
      <c r="E1741" s="162"/>
      <c r="F1741" s="152"/>
      <c r="G1741" s="169"/>
      <c r="H1741" s="165"/>
      <c r="I1741" s="152"/>
      <c r="J1741" s="152"/>
      <c r="K1741" s="150"/>
      <c r="L1741" s="151"/>
      <c r="M1741" s="152"/>
      <c r="N1741" s="152"/>
      <c r="O1741" s="152"/>
      <c r="P1741" s="152"/>
      <c r="Q1741" s="152"/>
      <c r="R1741" s="152"/>
      <c r="S1741" s="152"/>
      <c r="T1741" s="152"/>
      <c r="U1741" s="152"/>
      <c r="V1741" s="152"/>
      <c r="W1741" s="152"/>
      <c r="X1741" s="152"/>
      <c r="Y1741" s="152"/>
      <c r="Z1741" s="152"/>
      <c r="AA1741" s="152"/>
      <c r="AB1741" s="152"/>
      <c r="AC1741" s="152"/>
    </row>
    <row r="1742" spans="1:29" ht="13.2">
      <c r="A1742" s="152"/>
      <c r="B1742" s="89"/>
      <c r="C1742" s="153" t="str">
        <f t="shared" ca="1" si="16"/>
        <v>Incompleto</v>
      </c>
      <c r="D1742" s="89"/>
      <c r="E1742" s="162"/>
      <c r="F1742" s="152"/>
      <c r="G1742" s="169"/>
      <c r="H1742" s="165"/>
      <c r="I1742" s="152"/>
      <c r="J1742" s="152"/>
      <c r="K1742" s="150"/>
      <c r="L1742" s="151"/>
      <c r="M1742" s="152"/>
      <c r="N1742" s="152"/>
      <c r="O1742" s="152"/>
      <c r="P1742" s="152"/>
      <c r="Q1742" s="152"/>
      <c r="R1742" s="152"/>
      <c r="S1742" s="152"/>
      <c r="T1742" s="152"/>
      <c r="U1742" s="152"/>
      <c r="V1742" s="152"/>
      <c r="W1742" s="152"/>
      <c r="X1742" s="152"/>
      <c r="Y1742" s="152"/>
      <c r="Z1742" s="152"/>
      <c r="AA1742" s="152"/>
      <c r="AB1742" s="152"/>
      <c r="AC1742" s="152"/>
    </row>
    <row r="1743" spans="1:29" ht="13.2">
      <c r="A1743" s="152"/>
      <c r="B1743" s="89"/>
      <c r="C1743" s="153" t="str">
        <f t="shared" ca="1" si="16"/>
        <v>Incompleto</v>
      </c>
      <c r="D1743" s="89"/>
      <c r="E1743" s="162"/>
      <c r="F1743" s="152"/>
      <c r="G1743" s="169"/>
      <c r="H1743" s="165"/>
      <c r="I1743" s="152"/>
      <c r="J1743" s="152"/>
      <c r="K1743" s="150"/>
      <c r="L1743" s="151"/>
      <c r="M1743" s="152"/>
      <c r="N1743" s="152"/>
      <c r="O1743" s="152"/>
      <c r="P1743" s="152"/>
      <c r="Q1743" s="152"/>
      <c r="R1743" s="152"/>
      <c r="S1743" s="152"/>
      <c r="T1743" s="152"/>
      <c r="U1743" s="152"/>
      <c r="V1743" s="152"/>
      <c r="W1743" s="152"/>
      <c r="X1743" s="152"/>
      <c r="Y1743" s="152"/>
      <c r="Z1743" s="152"/>
      <c r="AA1743" s="152"/>
      <c r="AB1743" s="152"/>
      <c r="AC1743" s="152"/>
    </row>
    <row r="1744" spans="1:29" ht="13.2">
      <c r="A1744" s="152"/>
      <c r="B1744" s="89"/>
      <c r="C1744" s="153" t="str">
        <f t="shared" ca="1" si="16"/>
        <v>Incompleto</v>
      </c>
      <c r="D1744" s="89"/>
      <c r="E1744" s="162"/>
      <c r="F1744" s="152"/>
      <c r="G1744" s="169"/>
      <c r="H1744" s="165"/>
      <c r="I1744" s="152"/>
      <c r="J1744" s="152"/>
      <c r="K1744" s="150"/>
      <c r="L1744" s="151"/>
      <c r="M1744" s="152"/>
      <c r="N1744" s="152"/>
      <c r="O1744" s="152"/>
      <c r="P1744" s="152"/>
      <c r="Q1744" s="152"/>
      <c r="R1744" s="152"/>
      <c r="S1744" s="152"/>
      <c r="T1744" s="152"/>
      <c r="U1744" s="152"/>
      <c r="V1744" s="152"/>
      <c r="W1744" s="152"/>
      <c r="X1744" s="152"/>
      <c r="Y1744" s="152"/>
      <c r="Z1744" s="152"/>
      <c r="AA1744" s="152"/>
      <c r="AB1744" s="152"/>
      <c r="AC1744" s="152"/>
    </row>
    <row r="1745" spans="1:29" ht="13.2">
      <c r="A1745" s="152"/>
      <c r="B1745" s="89"/>
      <c r="C1745" s="153" t="str">
        <f t="shared" ca="1" si="16"/>
        <v>Incompleto</v>
      </c>
      <c r="D1745" s="89"/>
      <c r="E1745" s="162"/>
      <c r="F1745" s="152"/>
      <c r="G1745" s="169"/>
      <c r="H1745" s="165"/>
      <c r="I1745" s="152"/>
      <c r="J1745" s="152"/>
      <c r="K1745" s="150"/>
      <c r="L1745" s="151"/>
      <c r="M1745" s="152"/>
      <c r="N1745" s="152"/>
      <c r="O1745" s="152"/>
      <c r="P1745" s="152"/>
      <c r="Q1745" s="152"/>
      <c r="R1745" s="152"/>
      <c r="S1745" s="152"/>
      <c r="T1745" s="152"/>
      <c r="U1745" s="152"/>
      <c r="V1745" s="152"/>
      <c r="W1745" s="152"/>
      <c r="X1745" s="152"/>
      <c r="Y1745" s="152"/>
      <c r="Z1745" s="152"/>
      <c r="AA1745" s="152"/>
      <c r="AB1745" s="152"/>
      <c r="AC1745" s="152"/>
    </row>
    <row r="1746" spans="1:29" ht="13.2">
      <c r="A1746" s="152"/>
      <c r="B1746" s="89"/>
      <c r="C1746" s="153" t="str">
        <f t="shared" ca="1" si="16"/>
        <v>Incompleto</v>
      </c>
      <c r="D1746" s="89"/>
      <c r="E1746" s="162"/>
      <c r="F1746" s="152"/>
      <c r="G1746" s="169"/>
      <c r="H1746" s="165"/>
      <c r="I1746" s="152"/>
      <c r="J1746" s="152"/>
      <c r="K1746" s="150"/>
      <c r="L1746" s="151"/>
      <c r="M1746" s="152"/>
      <c r="N1746" s="152"/>
      <c r="O1746" s="152"/>
      <c r="P1746" s="152"/>
      <c r="Q1746" s="152"/>
      <c r="R1746" s="152"/>
      <c r="S1746" s="152"/>
      <c r="T1746" s="152"/>
      <c r="U1746" s="152"/>
      <c r="V1746" s="152"/>
      <c r="W1746" s="152"/>
      <c r="X1746" s="152"/>
      <c r="Y1746" s="152"/>
      <c r="Z1746" s="152"/>
      <c r="AA1746" s="152"/>
      <c r="AB1746" s="152"/>
      <c r="AC1746" s="152"/>
    </row>
    <row r="1747" spans="1:29" ht="13.2">
      <c r="A1747" s="152"/>
      <c r="B1747" s="89"/>
      <c r="C1747" s="153" t="str">
        <f t="shared" ca="1" si="16"/>
        <v>Incompleto</v>
      </c>
      <c r="D1747" s="89"/>
      <c r="E1747" s="162"/>
      <c r="F1747" s="152"/>
      <c r="G1747" s="169"/>
      <c r="H1747" s="165"/>
      <c r="I1747" s="152"/>
      <c r="J1747" s="152"/>
      <c r="K1747" s="150"/>
      <c r="L1747" s="151"/>
      <c r="M1747" s="152"/>
      <c r="N1747" s="152"/>
      <c r="O1747" s="152"/>
      <c r="P1747" s="152"/>
      <c r="Q1747" s="152"/>
      <c r="R1747" s="152"/>
      <c r="S1747" s="152"/>
      <c r="T1747" s="152"/>
      <c r="U1747" s="152"/>
      <c r="V1747" s="152"/>
      <c r="W1747" s="152"/>
      <c r="X1747" s="152"/>
      <c r="Y1747" s="152"/>
      <c r="Z1747" s="152"/>
      <c r="AA1747" s="152"/>
      <c r="AB1747" s="152"/>
      <c r="AC1747" s="152"/>
    </row>
    <row r="1748" spans="1:29" ht="13.2">
      <c r="A1748" s="152"/>
      <c r="B1748" s="89"/>
      <c r="C1748" s="153" t="str">
        <f t="shared" ca="1" si="16"/>
        <v>Incompleto</v>
      </c>
      <c r="D1748" s="89"/>
      <c r="E1748" s="162"/>
      <c r="F1748" s="152"/>
      <c r="G1748" s="169"/>
      <c r="H1748" s="165"/>
      <c r="I1748" s="152"/>
      <c r="J1748" s="152"/>
      <c r="K1748" s="150"/>
      <c r="L1748" s="151"/>
      <c r="M1748" s="152"/>
      <c r="N1748" s="152"/>
      <c r="O1748" s="152"/>
      <c r="P1748" s="152"/>
      <c r="Q1748" s="152"/>
      <c r="R1748" s="152"/>
      <c r="S1748" s="152"/>
      <c r="T1748" s="152"/>
      <c r="U1748" s="152"/>
      <c r="V1748" s="152"/>
      <c r="W1748" s="152"/>
      <c r="X1748" s="152"/>
      <c r="Y1748" s="152"/>
      <c r="Z1748" s="152"/>
      <c r="AA1748" s="152"/>
      <c r="AB1748" s="152"/>
      <c r="AC1748" s="152"/>
    </row>
    <row r="1749" spans="1:29" ht="13.2">
      <c r="A1749" s="152"/>
      <c r="B1749" s="89"/>
      <c r="C1749" s="153" t="str">
        <f t="shared" ca="1" si="16"/>
        <v>Incompleto</v>
      </c>
      <c r="D1749" s="89"/>
      <c r="E1749" s="162"/>
      <c r="F1749" s="152"/>
      <c r="G1749" s="169"/>
      <c r="H1749" s="165"/>
      <c r="I1749" s="152"/>
      <c r="J1749" s="152"/>
      <c r="K1749" s="150"/>
      <c r="L1749" s="151"/>
      <c r="M1749" s="152"/>
      <c r="N1749" s="152"/>
      <c r="O1749" s="152"/>
      <c r="P1749" s="152"/>
      <c r="Q1749" s="152"/>
      <c r="R1749" s="152"/>
      <c r="S1749" s="152"/>
      <c r="T1749" s="152"/>
      <c r="U1749" s="152"/>
      <c r="V1749" s="152"/>
      <c r="W1749" s="152"/>
      <c r="X1749" s="152"/>
      <c r="Y1749" s="152"/>
      <c r="Z1749" s="152"/>
      <c r="AA1749" s="152"/>
      <c r="AB1749" s="152"/>
      <c r="AC1749" s="152"/>
    </row>
    <row r="1750" spans="1:29" ht="13.2">
      <c r="A1750" s="152"/>
      <c r="B1750" s="89"/>
      <c r="C1750" s="153" t="str">
        <f t="shared" ca="1" si="16"/>
        <v>Incompleto</v>
      </c>
      <c r="D1750" s="89"/>
      <c r="E1750" s="162"/>
      <c r="F1750" s="152"/>
      <c r="G1750" s="169"/>
      <c r="H1750" s="165"/>
      <c r="I1750" s="152"/>
      <c r="J1750" s="152"/>
      <c r="K1750" s="150"/>
      <c r="L1750" s="151"/>
      <c r="M1750" s="152"/>
      <c r="N1750" s="152"/>
      <c r="O1750" s="152"/>
      <c r="P1750" s="152"/>
      <c r="Q1750" s="152"/>
      <c r="R1750" s="152"/>
      <c r="S1750" s="152"/>
      <c r="T1750" s="152"/>
      <c r="U1750" s="152"/>
      <c r="V1750" s="152"/>
      <c r="W1750" s="152"/>
      <c r="X1750" s="152"/>
      <c r="Y1750" s="152"/>
      <c r="Z1750" s="152"/>
      <c r="AA1750" s="152"/>
      <c r="AB1750" s="152"/>
      <c r="AC1750" s="152"/>
    </row>
    <row r="1751" spans="1:29" ht="13.2">
      <c r="A1751" s="152"/>
      <c r="B1751" s="89"/>
      <c r="C1751" s="153" t="str">
        <f t="shared" ca="1" si="16"/>
        <v>Incompleto</v>
      </c>
      <c r="D1751" s="89"/>
      <c r="E1751" s="162"/>
      <c r="F1751" s="152"/>
      <c r="G1751" s="169"/>
      <c r="H1751" s="165"/>
      <c r="I1751" s="152"/>
      <c r="J1751" s="152"/>
      <c r="K1751" s="150"/>
      <c r="L1751" s="151"/>
      <c r="M1751" s="152"/>
      <c r="N1751" s="152"/>
      <c r="O1751" s="152"/>
      <c r="P1751" s="152"/>
      <c r="Q1751" s="152"/>
      <c r="R1751" s="152"/>
      <c r="S1751" s="152"/>
      <c r="T1751" s="152"/>
      <c r="U1751" s="152"/>
      <c r="V1751" s="152"/>
      <c r="W1751" s="152"/>
      <c r="X1751" s="152"/>
      <c r="Y1751" s="152"/>
      <c r="Z1751" s="152"/>
      <c r="AA1751" s="152"/>
      <c r="AB1751" s="152"/>
      <c r="AC1751" s="152"/>
    </row>
    <row r="1752" spans="1:29" ht="13.2">
      <c r="A1752" s="152"/>
      <c r="B1752" s="89"/>
      <c r="C1752" s="153" t="str">
        <f t="shared" ca="1" si="16"/>
        <v>Incompleto</v>
      </c>
      <c r="D1752" s="89"/>
      <c r="E1752" s="162"/>
      <c r="F1752" s="152"/>
      <c r="G1752" s="169"/>
      <c r="H1752" s="165"/>
      <c r="I1752" s="152"/>
      <c r="J1752" s="152"/>
      <c r="K1752" s="150"/>
      <c r="L1752" s="151"/>
      <c r="M1752" s="152"/>
      <c r="N1752" s="152"/>
      <c r="O1752" s="152"/>
      <c r="P1752" s="152"/>
      <c r="Q1752" s="152"/>
      <c r="R1752" s="152"/>
      <c r="S1752" s="152"/>
      <c r="T1752" s="152"/>
      <c r="U1752" s="152"/>
      <c r="V1752" s="152"/>
      <c r="W1752" s="152"/>
      <c r="X1752" s="152"/>
      <c r="Y1752" s="152"/>
      <c r="Z1752" s="152"/>
      <c r="AA1752" s="152"/>
      <c r="AB1752" s="152"/>
      <c r="AC1752" s="152"/>
    </row>
    <row r="1753" spans="1:29" ht="13.2">
      <c r="A1753" s="152"/>
      <c r="B1753" s="89"/>
      <c r="C1753" s="153" t="str">
        <f t="shared" ca="1" si="16"/>
        <v>Incompleto</v>
      </c>
      <c r="D1753" s="89"/>
      <c r="E1753" s="162"/>
      <c r="F1753" s="152"/>
      <c r="G1753" s="169"/>
      <c r="H1753" s="165"/>
      <c r="I1753" s="152"/>
      <c r="J1753" s="152"/>
      <c r="K1753" s="150"/>
      <c r="L1753" s="151"/>
      <c r="M1753" s="152"/>
      <c r="N1753" s="152"/>
      <c r="O1753" s="152"/>
      <c r="P1753" s="152"/>
      <c r="Q1753" s="152"/>
      <c r="R1753" s="152"/>
      <c r="S1753" s="152"/>
      <c r="T1753" s="152"/>
      <c r="U1753" s="152"/>
      <c r="V1753" s="152"/>
      <c r="W1753" s="152"/>
      <c r="X1753" s="152"/>
      <c r="Y1753" s="152"/>
      <c r="Z1753" s="152"/>
      <c r="AA1753" s="152"/>
      <c r="AB1753" s="152"/>
      <c r="AC1753" s="152"/>
    </row>
    <row r="1754" spans="1:29" ht="13.2">
      <c r="A1754" s="152"/>
      <c r="B1754" s="89"/>
      <c r="C1754" s="153" t="str">
        <f t="shared" ca="1" si="16"/>
        <v>Incompleto</v>
      </c>
      <c r="D1754" s="89"/>
      <c r="E1754" s="162"/>
      <c r="F1754" s="152"/>
      <c r="G1754" s="169"/>
      <c r="H1754" s="165"/>
      <c r="I1754" s="152"/>
      <c r="J1754" s="152"/>
      <c r="K1754" s="150"/>
      <c r="L1754" s="151"/>
      <c r="M1754" s="152"/>
      <c r="N1754" s="152"/>
      <c r="O1754" s="152"/>
      <c r="P1754" s="152"/>
      <c r="Q1754" s="152"/>
      <c r="R1754" s="152"/>
      <c r="S1754" s="152"/>
      <c r="T1754" s="152"/>
      <c r="U1754" s="152"/>
      <c r="V1754" s="152"/>
      <c r="W1754" s="152"/>
      <c r="X1754" s="152"/>
      <c r="Y1754" s="152"/>
      <c r="Z1754" s="152"/>
      <c r="AA1754" s="152"/>
      <c r="AB1754" s="152"/>
      <c r="AC1754" s="152"/>
    </row>
    <row r="1755" spans="1:29" ht="13.2">
      <c r="A1755" s="152"/>
      <c r="B1755" s="89"/>
      <c r="C1755" s="153" t="str">
        <f t="shared" ca="1" si="16"/>
        <v>Incompleto</v>
      </c>
      <c r="D1755" s="89"/>
      <c r="E1755" s="162"/>
      <c r="F1755" s="152"/>
      <c r="G1755" s="169"/>
      <c r="H1755" s="165"/>
      <c r="I1755" s="152"/>
      <c r="J1755" s="152"/>
      <c r="K1755" s="150"/>
      <c r="L1755" s="151"/>
      <c r="M1755" s="152"/>
      <c r="N1755" s="152"/>
      <c r="O1755" s="152"/>
      <c r="P1755" s="152"/>
      <c r="Q1755" s="152"/>
      <c r="R1755" s="152"/>
      <c r="S1755" s="152"/>
      <c r="T1755" s="152"/>
      <c r="U1755" s="152"/>
      <c r="V1755" s="152"/>
      <c r="W1755" s="152"/>
      <c r="X1755" s="152"/>
      <c r="Y1755" s="152"/>
      <c r="Z1755" s="152"/>
      <c r="AA1755" s="152"/>
      <c r="AB1755" s="152"/>
      <c r="AC1755" s="152"/>
    </row>
    <row r="1756" spans="1:29" ht="13.2">
      <c r="A1756" s="152"/>
      <c r="B1756" s="89"/>
      <c r="C1756" s="153" t="str">
        <f t="shared" ca="1" si="16"/>
        <v>Incompleto</v>
      </c>
      <c r="D1756" s="89"/>
      <c r="E1756" s="162"/>
      <c r="F1756" s="152"/>
      <c r="G1756" s="169"/>
      <c r="H1756" s="165"/>
      <c r="I1756" s="152"/>
      <c r="J1756" s="152"/>
      <c r="K1756" s="150"/>
      <c r="L1756" s="151"/>
      <c r="M1756" s="152"/>
      <c r="N1756" s="152"/>
      <c r="O1756" s="152"/>
      <c r="P1756" s="152"/>
      <c r="Q1756" s="152"/>
      <c r="R1756" s="152"/>
      <c r="S1756" s="152"/>
      <c r="T1756" s="152"/>
      <c r="U1756" s="152"/>
      <c r="V1756" s="152"/>
      <c r="W1756" s="152"/>
      <c r="X1756" s="152"/>
      <c r="Y1756" s="152"/>
      <c r="Z1756" s="152"/>
      <c r="AA1756" s="152"/>
      <c r="AB1756" s="152"/>
      <c r="AC1756" s="152"/>
    </row>
    <row r="1757" spans="1:29" ht="13.2">
      <c r="A1757" s="152"/>
      <c r="B1757" s="89"/>
      <c r="C1757" s="153" t="str">
        <f t="shared" ca="1" si="16"/>
        <v>Incompleto</v>
      </c>
      <c r="D1757" s="89"/>
      <c r="E1757" s="162"/>
      <c r="F1757" s="152"/>
      <c r="G1757" s="169"/>
      <c r="H1757" s="165"/>
      <c r="I1757" s="152"/>
      <c r="J1757" s="152"/>
      <c r="K1757" s="150"/>
      <c r="L1757" s="151"/>
      <c r="M1757" s="152"/>
      <c r="N1757" s="152"/>
      <c r="O1757" s="152"/>
      <c r="P1757" s="152"/>
      <c r="Q1757" s="152"/>
      <c r="R1757" s="152"/>
      <c r="S1757" s="152"/>
      <c r="T1757" s="152"/>
      <c r="U1757" s="152"/>
      <c r="V1757" s="152"/>
      <c r="W1757" s="152"/>
      <c r="X1757" s="152"/>
      <c r="Y1757" s="152"/>
      <c r="Z1757" s="152"/>
      <c r="AA1757" s="152"/>
      <c r="AB1757" s="152"/>
      <c r="AC1757" s="152"/>
    </row>
    <row r="1758" spans="1:29" ht="13.2">
      <c r="A1758" s="152"/>
      <c r="B1758" s="89"/>
      <c r="C1758" s="153" t="str">
        <f t="shared" ca="1" si="16"/>
        <v>Incompleto</v>
      </c>
      <c r="D1758" s="89"/>
      <c r="E1758" s="162"/>
      <c r="F1758" s="152"/>
      <c r="G1758" s="169"/>
      <c r="H1758" s="165"/>
      <c r="I1758" s="152"/>
      <c r="J1758" s="152"/>
      <c r="K1758" s="150"/>
      <c r="L1758" s="151"/>
      <c r="M1758" s="152"/>
      <c r="N1758" s="152"/>
      <c r="O1758" s="152"/>
      <c r="P1758" s="152"/>
      <c r="Q1758" s="152"/>
      <c r="R1758" s="152"/>
      <c r="S1758" s="152"/>
      <c r="T1758" s="152"/>
      <c r="U1758" s="152"/>
      <c r="V1758" s="152"/>
      <c r="W1758" s="152"/>
      <c r="X1758" s="152"/>
      <c r="Y1758" s="152"/>
      <c r="Z1758" s="152"/>
      <c r="AA1758" s="152"/>
      <c r="AB1758" s="152"/>
      <c r="AC1758" s="152"/>
    </row>
    <row r="1759" spans="1:29" ht="13.2">
      <c r="A1759" s="152"/>
      <c r="B1759" s="89"/>
      <c r="C1759" s="153" t="str">
        <f t="shared" ca="1" si="16"/>
        <v>Incompleto</v>
      </c>
      <c r="D1759" s="89"/>
      <c r="E1759" s="162"/>
      <c r="F1759" s="152"/>
      <c r="G1759" s="169"/>
      <c r="H1759" s="165"/>
      <c r="I1759" s="152"/>
      <c r="J1759" s="152"/>
      <c r="K1759" s="150"/>
      <c r="L1759" s="151"/>
      <c r="M1759" s="152"/>
      <c r="N1759" s="152"/>
      <c r="O1759" s="152"/>
      <c r="P1759" s="152"/>
      <c r="Q1759" s="152"/>
      <c r="R1759" s="152"/>
      <c r="S1759" s="152"/>
      <c r="T1759" s="152"/>
      <c r="U1759" s="152"/>
      <c r="V1759" s="152"/>
      <c r="W1759" s="152"/>
      <c r="X1759" s="152"/>
      <c r="Y1759" s="152"/>
      <c r="Z1759" s="152"/>
      <c r="AA1759" s="152"/>
      <c r="AB1759" s="152"/>
      <c r="AC1759" s="152"/>
    </row>
    <row r="1760" spans="1:29" ht="13.2">
      <c r="A1760" s="152"/>
      <c r="B1760" s="89"/>
      <c r="C1760" s="153" t="str">
        <f t="shared" ca="1" si="16"/>
        <v>Incompleto</v>
      </c>
      <c r="D1760" s="89"/>
      <c r="E1760" s="162"/>
      <c r="F1760" s="152"/>
      <c r="G1760" s="169"/>
      <c r="H1760" s="165"/>
      <c r="I1760" s="152"/>
      <c r="J1760" s="152"/>
      <c r="K1760" s="150"/>
      <c r="L1760" s="151"/>
      <c r="M1760" s="152"/>
      <c r="N1760" s="152"/>
      <c r="O1760" s="152"/>
      <c r="P1760" s="152"/>
      <c r="Q1760" s="152"/>
      <c r="R1760" s="152"/>
      <c r="S1760" s="152"/>
      <c r="T1760" s="152"/>
      <c r="U1760" s="152"/>
      <c r="V1760" s="152"/>
      <c r="W1760" s="152"/>
      <c r="X1760" s="152"/>
      <c r="Y1760" s="152"/>
      <c r="Z1760" s="152"/>
      <c r="AA1760" s="152"/>
      <c r="AB1760" s="152"/>
      <c r="AC1760" s="152"/>
    </row>
    <row r="1761" spans="1:29" ht="13.2">
      <c r="A1761" s="152"/>
      <c r="B1761" s="89"/>
      <c r="C1761" s="153" t="str">
        <f t="shared" ca="1" si="16"/>
        <v>Incompleto</v>
      </c>
      <c r="D1761" s="89"/>
      <c r="E1761" s="162"/>
      <c r="F1761" s="152"/>
      <c r="G1761" s="169"/>
      <c r="H1761" s="165"/>
      <c r="I1761" s="152"/>
      <c r="J1761" s="152"/>
      <c r="K1761" s="150"/>
      <c r="L1761" s="151"/>
      <c r="M1761" s="152"/>
      <c r="N1761" s="152"/>
      <c r="O1761" s="152"/>
      <c r="P1761" s="152"/>
      <c r="Q1761" s="152"/>
      <c r="R1761" s="152"/>
      <c r="S1761" s="152"/>
      <c r="T1761" s="152"/>
      <c r="U1761" s="152"/>
      <c r="V1761" s="152"/>
      <c r="W1761" s="152"/>
      <c r="X1761" s="152"/>
      <c r="Y1761" s="152"/>
      <c r="Z1761" s="152"/>
      <c r="AA1761" s="152"/>
      <c r="AB1761" s="152"/>
      <c r="AC1761" s="152"/>
    </row>
    <row r="1762" spans="1:29" ht="13.2">
      <c r="A1762" s="152"/>
      <c r="B1762" s="89"/>
      <c r="C1762" s="153" t="str">
        <f t="shared" ca="1" si="16"/>
        <v>Incompleto</v>
      </c>
      <c r="D1762" s="89"/>
      <c r="E1762" s="162"/>
      <c r="F1762" s="152"/>
      <c r="G1762" s="169"/>
      <c r="H1762" s="165"/>
      <c r="I1762" s="152"/>
      <c r="J1762" s="152"/>
      <c r="K1762" s="150"/>
      <c r="L1762" s="151"/>
      <c r="M1762" s="152"/>
      <c r="N1762" s="152"/>
      <c r="O1762" s="152"/>
      <c r="P1762" s="152"/>
      <c r="Q1762" s="152"/>
      <c r="R1762" s="152"/>
      <c r="S1762" s="152"/>
      <c r="T1762" s="152"/>
      <c r="U1762" s="152"/>
      <c r="V1762" s="152"/>
      <c r="W1762" s="152"/>
      <c r="X1762" s="152"/>
      <c r="Y1762" s="152"/>
      <c r="Z1762" s="152"/>
      <c r="AA1762" s="152"/>
      <c r="AB1762" s="152"/>
      <c r="AC1762" s="152"/>
    </row>
    <row r="1763" spans="1:29" ht="13.2">
      <c r="A1763" s="152"/>
      <c r="B1763" s="89"/>
      <c r="C1763" s="153" t="str">
        <f t="shared" ca="1" si="16"/>
        <v>Incompleto</v>
      </c>
      <c r="D1763" s="89"/>
      <c r="E1763" s="162"/>
      <c r="F1763" s="152"/>
      <c r="G1763" s="169"/>
      <c r="H1763" s="165"/>
      <c r="I1763" s="152"/>
      <c r="J1763" s="152"/>
      <c r="K1763" s="150"/>
      <c r="L1763" s="151"/>
      <c r="M1763" s="152"/>
      <c r="N1763" s="152"/>
      <c r="O1763" s="152"/>
      <c r="P1763" s="152"/>
      <c r="Q1763" s="152"/>
      <c r="R1763" s="152"/>
      <c r="S1763" s="152"/>
      <c r="T1763" s="152"/>
      <c r="U1763" s="152"/>
      <c r="V1763" s="152"/>
      <c r="W1763" s="152"/>
      <c r="X1763" s="152"/>
      <c r="Y1763" s="152"/>
      <c r="Z1763" s="152"/>
      <c r="AA1763" s="152"/>
      <c r="AB1763" s="152"/>
      <c r="AC1763" s="152"/>
    </row>
    <row r="1764" spans="1:29" ht="13.2">
      <c r="A1764" s="152"/>
      <c r="B1764" s="89"/>
      <c r="C1764" s="153" t="str">
        <f t="shared" ca="1" si="16"/>
        <v>Incompleto</v>
      </c>
      <c r="D1764" s="89"/>
      <c r="E1764" s="162"/>
      <c r="F1764" s="152"/>
      <c r="G1764" s="169"/>
      <c r="H1764" s="165"/>
      <c r="I1764" s="152"/>
      <c r="J1764" s="152"/>
      <c r="K1764" s="150"/>
      <c r="L1764" s="151"/>
      <c r="M1764" s="152"/>
      <c r="N1764" s="152"/>
      <c r="O1764" s="152"/>
      <c r="P1764" s="152"/>
      <c r="Q1764" s="152"/>
      <c r="R1764" s="152"/>
      <c r="S1764" s="152"/>
      <c r="T1764" s="152"/>
      <c r="U1764" s="152"/>
      <c r="V1764" s="152"/>
      <c r="W1764" s="152"/>
      <c r="X1764" s="152"/>
      <c r="Y1764" s="152"/>
      <c r="Z1764" s="152"/>
      <c r="AA1764" s="152"/>
      <c r="AB1764" s="152"/>
      <c r="AC1764" s="152"/>
    </row>
    <row r="1765" spans="1:29" ht="13.2">
      <c r="A1765" s="152"/>
      <c r="B1765" s="89"/>
      <c r="C1765" s="153" t="str">
        <f t="shared" ca="1" si="16"/>
        <v>Incompleto</v>
      </c>
      <c r="D1765" s="89"/>
      <c r="E1765" s="162"/>
      <c r="F1765" s="152"/>
      <c r="G1765" s="169"/>
      <c r="H1765" s="165"/>
      <c r="I1765" s="152"/>
      <c r="J1765" s="152"/>
      <c r="K1765" s="150"/>
      <c r="L1765" s="151"/>
      <c r="M1765" s="152"/>
      <c r="N1765" s="152"/>
      <c r="O1765" s="152"/>
      <c r="P1765" s="152"/>
      <c r="Q1765" s="152"/>
      <c r="R1765" s="152"/>
      <c r="S1765" s="152"/>
      <c r="T1765" s="152"/>
      <c r="U1765" s="152"/>
      <c r="V1765" s="152"/>
      <c r="W1765" s="152"/>
      <c r="X1765" s="152"/>
      <c r="Y1765" s="152"/>
      <c r="Z1765" s="152"/>
      <c r="AA1765" s="152"/>
      <c r="AB1765" s="152"/>
      <c r="AC1765" s="152"/>
    </row>
    <row r="1766" spans="1:29" ht="13.2">
      <c r="A1766" s="152"/>
      <c r="B1766" s="89"/>
      <c r="C1766" s="153" t="str">
        <f t="shared" ca="1" si="16"/>
        <v>Incompleto</v>
      </c>
      <c r="D1766" s="89"/>
      <c r="E1766" s="162"/>
      <c r="F1766" s="152"/>
      <c r="G1766" s="169"/>
      <c r="H1766" s="165"/>
      <c r="I1766" s="152"/>
      <c r="J1766" s="152"/>
      <c r="K1766" s="150"/>
      <c r="L1766" s="151"/>
      <c r="M1766" s="152"/>
      <c r="N1766" s="152"/>
      <c r="O1766" s="152"/>
      <c r="P1766" s="152"/>
      <c r="Q1766" s="152"/>
      <c r="R1766" s="152"/>
      <c r="S1766" s="152"/>
      <c r="T1766" s="152"/>
      <c r="U1766" s="152"/>
      <c r="V1766" s="152"/>
      <c r="W1766" s="152"/>
      <c r="X1766" s="152"/>
      <c r="Y1766" s="152"/>
      <c r="Z1766" s="152"/>
      <c r="AA1766" s="152"/>
      <c r="AB1766" s="152"/>
      <c r="AC1766" s="152"/>
    </row>
    <row r="1767" spans="1:29" ht="13.2">
      <c r="A1767" s="152"/>
      <c r="B1767" s="89"/>
      <c r="C1767" s="153" t="str">
        <f t="shared" ca="1" si="16"/>
        <v>Incompleto</v>
      </c>
      <c r="D1767" s="89"/>
      <c r="E1767" s="162"/>
      <c r="F1767" s="152"/>
      <c r="G1767" s="169"/>
      <c r="H1767" s="165"/>
      <c r="I1767" s="152"/>
      <c r="J1767" s="152"/>
      <c r="K1767" s="150"/>
      <c r="L1767" s="151"/>
      <c r="M1767" s="152"/>
      <c r="N1767" s="152"/>
      <c r="O1767" s="152"/>
      <c r="P1767" s="152"/>
      <c r="Q1767" s="152"/>
      <c r="R1767" s="152"/>
      <c r="S1767" s="152"/>
      <c r="T1767" s="152"/>
      <c r="U1767" s="152"/>
      <c r="V1767" s="152"/>
      <c r="W1767" s="152"/>
      <c r="X1767" s="152"/>
      <c r="Y1767" s="152"/>
      <c r="Z1767" s="152"/>
      <c r="AA1767" s="152"/>
      <c r="AB1767" s="152"/>
      <c r="AC1767" s="152"/>
    </row>
    <row r="1768" spans="1:29" ht="13.2">
      <c r="A1768" s="152"/>
      <c r="B1768" s="89"/>
      <c r="C1768" s="153" t="str">
        <f t="shared" ca="1" si="16"/>
        <v>Incompleto</v>
      </c>
      <c r="D1768" s="89"/>
      <c r="E1768" s="162"/>
      <c r="F1768" s="152"/>
      <c r="G1768" s="169"/>
      <c r="H1768" s="165"/>
      <c r="I1768" s="152"/>
      <c r="J1768" s="152"/>
      <c r="K1768" s="150"/>
      <c r="L1768" s="151"/>
      <c r="M1768" s="152"/>
      <c r="N1768" s="152"/>
      <c r="O1768" s="152"/>
      <c r="P1768" s="152"/>
      <c r="Q1768" s="152"/>
      <c r="R1768" s="152"/>
      <c r="S1768" s="152"/>
      <c r="T1768" s="152"/>
      <c r="U1768" s="152"/>
      <c r="V1768" s="152"/>
      <c r="W1768" s="152"/>
      <c r="X1768" s="152"/>
      <c r="Y1768" s="152"/>
      <c r="Z1768" s="152"/>
      <c r="AA1768" s="152"/>
      <c r="AB1768" s="152"/>
      <c r="AC1768" s="152"/>
    </row>
    <row r="1769" spans="1:29" ht="13.2">
      <c r="A1769" s="152"/>
      <c r="B1769" s="89"/>
      <c r="C1769" s="153" t="str">
        <f t="shared" ca="1" si="16"/>
        <v>Incompleto</v>
      </c>
      <c r="D1769" s="89"/>
      <c r="E1769" s="162"/>
      <c r="F1769" s="152"/>
      <c r="G1769" s="169"/>
      <c r="H1769" s="165"/>
      <c r="I1769" s="152"/>
      <c r="J1769" s="152"/>
      <c r="K1769" s="150"/>
      <c r="L1769" s="151"/>
      <c r="M1769" s="152"/>
      <c r="N1769" s="152"/>
      <c r="O1769" s="152"/>
      <c r="P1769" s="152"/>
      <c r="Q1769" s="152"/>
      <c r="R1769" s="152"/>
      <c r="S1769" s="152"/>
      <c r="T1769" s="152"/>
      <c r="U1769" s="152"/>
      <c r="V1769" s="152"/>
      <c r="W1769" s="152"/>
      <c r="X1769" s="152"/>
      <c r="Y1769" s="152"/>
      <c r="Z1769" s="152"/>
      <c r="AA1769" s="152"/>
      <c r="AB1769" s="152"/>
      <c r="AC1769" s="152"/>
    </row>
    <row r="1770" spans="1:29" ht="13.2">
      <c r="A1770" s="152"/>
      <c r="B1770" s="89"/>
      <c r="C1770" s="153" t="str">
        <f t="shared" ca="1" si="16"/>
        <v>Incompleto</v>
      </c>
      <c r="D1770" s="89"/>
      <c r="E1770" s="162"/>
      <c r="F1770" s="152"/>
      <c r="G1770" s="169"/>
      <c r="H1770" s="165"/>
      <c r="I1770" s="152"/>
      <c r="J1770" s="152"/>
      <c r="K1770" s="150"/>
      <c r="L1770" s="151"/>
      <c r="M1770" s="152"/>
      <c r="N1770" s="152"/>
      <c r="O1770" s="152"/>
      <c r="P1770" s="152"/>
      <c r="Q1770" s="152"/>
      <c r="R1770" s="152"/>
      <c r="S1770" s="152"/>
      <c r="T1770" s="152"/>
      <c r="U1770" s="152"/>
      <c r="V1770" s="152"/>
      <c r="W1770" s="152"/>
      <c r="X1770" s="152"/>
      <c r="Y1770" s="152"/>
      <c r="Z1770" s="152"/>
      <c r="AA1770" s="152"/>
      <c r="AB1770" s="152"/>
      <c r="AC1770" s="152"/>
    </row>
    <row r="1771" spans="1:29" ht="13.2">
      <c r="A1771" s="152"/>
      <c r="B1771" s="89"/>
      <c r="C1771" s="153" t="str">
        <f t="shared" ca="1" si="16"/>
        <v>Incompleto</v>
      </c>
      <c r="D1771" s="89"/>
      <c r="E1771" s="162"/>
      <c r="F1771" s="152"/>
      <c r="G1771" s="169"/>
      <c r="H1771" s="165"/>
      <c r="I1771" s="152"/>
      <c r="J1771" s="152"/>
      <c r="K1771" s="150"/>
      <c r="L1771" s="151"/>
      <c r="M1771" s="152"/>
      <c r="N1771" s="152"/>
      <c r="O1771" s="152"/>
      <c r="P1771" s="152"/>
      <c r="Q1771" s="152"/>
      <c r="R1771" s="152"/>
      <c r="S1771" s="152"/>
      <c r="T1771" s="152"/>
      <c r="U1771" s="152"/>
      <c r="V1771" s="152"/>
      <c r="W1771" s="152"/>
      <c r="X1771" s="152"/>
      <c r="Y1771" s="152"/>
      <c r="Z1771" s="152"/>
      <c r="AA1771" s="152"/>
      <c r="AB1771" s="152"/>
      <c r="AC1771" s="152"/>
    </row>
    <row r="1772" spans="1:29" ht="13.2">
      <c r="A1772" s="152"/>
      <c r="B1772" s="89"/>
      <c r="C1772" s="153" t="str">
        <f t="shared" ca="1" si="16"/>
        <v>Incompleto</v>
      </c>
      <c r="D1772" s="89"/>
      <c r="E1772" s="162"/>
      <c r="F1772" s="152"/>
      <c r="G1772" s="169"/>
      <c r="H1772" s="165"/>
      <c r="I1772" s="152"/>
      <c r="J1772" s="152"/>
      <c r="K1772" s="150"/>
      <c r="L1772" s="151"/>
      <c r="M1772" s="152"/>
      <c r="N1772" s="152"/>
      <c r="O1772" s="152"/>
      <c r="P1772" s="152"/>
      <c r="Q1772" s="152"/>
      <c r="R1772" s="152"/>
      <c r="S1772" s="152"/>
      <c r="T1772" s="152"/>
      <c r="U1772" s="152"/>
      <c r="V1772" s="152"/>
      <c r="W1772" s="152"/>
      <c r="X1772" s="152"/>
      <c r="Y1772" s="152"/>
      <c r="Z1772" s="152"/>
      <c r="AA1772" s="152"/>
      <c r="AB1772" s="152"/>
      <c r="AC1772" s="152"/>
    </row>
    <row r="1773" spans="1:29" ht="13.2">
      <c r="A1773" s="152"/>
      <c r="B1773" s="89"/>
      <c r="C1773" s="153" t="str">
        <f t="shared" ca="1" si="16"/>
        <v>Incompleto</v>
      </c>
      <c r="D1773" s="89"/>
      <c r="E1773" s="162"/>
      <c r="F1773" s="152"/>
      <c r="G1773" s="169"/>
      <c r="H1773" s="165"/>
      <c r="I1773" s="152"/>
      <c r="J1773" s="152"/>
      <c r="K1773" s="150"/>
      <c r="L1773" s="151"/>
      <c r="M1773" s="152"/>
      <c r="N1773" s="152"/>
      <c r="O1773" s="152"/>
      <c r="P1773" s="152"/>
      <c r="Q1773" s="152"/>
      <c r="R1773" s="152"/>
      <c r="S1773" s="152"/>
      <c r="T1773" s="152"/>
      <c r="U1773" s="152"/>
      <c r="V1773" s="152"/>
      <c r="W1773" s="152"/>
      <c r="X1773" s="152"/>
      <c r="Y1773" s="152"/>
      <c r="Z1773" s="152"/>
      <c r="AA1773" s="152"/>
      <c r="AB1773" s="152"/>
      <c r="AC1773" s="152"/>
    </row>
    <row r="1774" spans="1:29" ht="13.2">
      <c r="A1774" s="152"/>
      <c r="B1774" s="89"/>
      <c r="C1774" s="153" t="str">
        <f t="shared" ca="1" si="16"/>
        <v>Incompleto</v>
      </c>
      <c r="D1774" s="89"/>
      <c r="E1774" s="162"/>
      <c r="F1774" s="152"/>
      <c r="G1774" s="169"/>
      <c r="H1774" s="165"/>
      <c r="I1774" s="152"/>
      <c r="J1774" s="152"/>
      <c r="K1774" s="150"/>
      <c r="L1774" s="151"/>
      <c r="M1774" s="152"/>
      <c r="N1774" s="152"/>
      <c r="O1774" s="152"/>
      <c r="P1774" s="152"/>
      <c r="Q1774" s="152"/>
      <c r="R1774" s="152"/>
      <c r="S1774" s="152"/>
      <c r="T1774" s="152"/>
      <c r="U1774" s="152"/>
      <c r="V1774" s="152"/>
      <c r="W1774" s="152"/>
      <c r="X1774" s="152"/>
      <c r="Y1774" s="152"/>
      <c r="Z1774" s="152"/>
      <c r="AA1774" s="152"/>
      <c r="AB1774" s="152"/>
      <c r="AC1774" s="152"/>
    </row>
    <row r="1775" spans="1:29" ht="13.2">
      <c r="A1775" s="152"/>
      <c r="B1775" s="89"/>
      <c r="C1775" s="153" t="str">
        <f t="shared" ca="1" si="16"/>
        <v>Incompleto</v>
      </c>
      <c r="D1775" s="89"/>
      <c r="E1775" s="162"/>
      <c r="F1775" s="152"/>
      <c r="G1775" s="169"/>
      <c r="H1775" s="165"/>
      <c r="I1775" s="152"/>
      <c r="J1775" s="152"/>
      <c r="K1775" s="150"/>
      <c r="L1775" s="151"/>
      <c r="M1775" s="152"/>
      <c r="N1775" s="152"/>
      <c r="O1775" s="152"/>
      <c r="P1775" s="152"/>
      <c r="Q1775" s="152"/>
      <c r="R1775" s="152"/>
      <c r="S1775" s="152"/>
      <c r="T1775" s="152"/>
      <c r="U1775" s="152"/>
      <c r="V1775" s="152"/>
      <c r="W1775" s="152"/>
      <c r="X1775" s="152"/>
      <c r="Y1775" s="152"/>
      <c r="Z1775" s="152"/>
      <c r="AA1775" s="152"/>
      <c r="AB1775" s="152"/>
      <c r="AC1775" s="152"/>
    </row>
    <row r="1776" spans="1:29" ht="13.2">
      <c r="A1776" s="152"/>
      <c r="B1776" s="89"/>
      <c r="C1776" s="153" t="str">
        <f t="shared" ca="1" si="16"/>
        <v>Incompleto</v>
      </c>
      <c r="D1776" s="89"/>
      <c r="E1776" s="162"/>
      <c r="F1776" s="152"/>
      <c r="G1776" s="169"/>
      <c r="H1776" s="165"/>
      <c r="I1776" s="152"/>
      <c r="J1776" s="152"/>
      <c r="K1776" s="150"/>
      <c r="L1776" s="151"/>
      <c r="M1776" s="152"/>
      <c r="N1776" s="152"/>
      <c r="O1776" s="152"/>
      <c r="P1776" s="152"/>
      <c r="Q1776" s="152"/>
      <c r="R1776" s="152"/>
      <c r="S1776" s="152"/>
      <c r="T1776" s="152"/>
      <c r="U1776" s="152"/>
      <c r="V1776" s="152"/>
      <c r="W1776" s="152"/>
      <c r="X1776" s="152"/>
      <c r="Y1776" s="152"/>
      <c r="Z1776" s="152"/>
      <c r="AA1776" s="152"/>
      <c r="AB1776" s="152"/>
      <c r="AC1776" s="152"/>
    </row>
    <row r="1777" spans="1:29" ht="13.2">
      <c r="A1777" s="152"/>
      <c r="B1777" s="89"/>
      <c r="C1777" s="153" t="str">
        <f t="shared" ca="1" si="16"/>
        <v>Incompleto</v>
      </c>
      <c r="D1777" s="89"/>
      <c r="E1777" s="162"/>
      <c r="F1777" s="152"/>
      <c r="G1777" s="169"/>
      <c r="H1777" s="165"/>
      <c r="I1777" s="152"/>
      <c r="J1777" s="152"/>
      <c r="K1777" s="150"/>
      <c r="L1777" s="151"/>
      <c r="M1777" s="152"/>
      <c r="N1777" s="152"/>
      <c r="O1777" s="152"/>
      <c r="P1777" s="152"/>
      <c r="Q1777" s="152"/>
      <c r="R1777" s="152"/>
      <c r="S1777" s="152"/>
      <c r="T1777" s="152"/>
      <c r="U1777" s="152"/>
      <c r="V1777" s="152"/>
      <c r="W1777" s="152"/>
      <c r="X1777" s="152"/>
      <c r="Y1777" s="152"/>
      <c r="Z1777" s="152"/>
      <c r="AA1777" s="152"/>
      <c r="AB1777" s="152"/>
      <c r="AC1777" s="152"/>
    </row>
    <row r="1778" spans="1:29" ht="13.2">
      <c r="A1778" s="152"/>
      <c r="B1778" s="89"/>
      <c r="C1778" s="153" t="str">
        <f t="shared" ca="1" si="16"/>
        <v>Incompleto</v>
      </c>
      <c r="D1778" s="89"/>
      <c r="E1778" s="162"/>
      <c r="F1778" s="152"/>
      <c r="G1778" s="169"/>
      <c r="H1778" s="165"/>
      <c r="I1778" s="152"/>
      <c r="J1778" s="152"/>
      <c r="K1778" s="150"/>
      <c r="L1778" s="151"/>
      <c r="M1778" s="152"/>
      <c r="N1778" s="152"/>
      <c r="O1778" s="152"/>
      <c r="P1778" s="152"/>
      <c r="Q1778" s="152"/>
      <c r="R1778" s="152"/>
      <c r="S1778" s="152"/>
      <c r="T1778" s="152"/>
      <c r="U1778" s="152"/>
      <c r="V1778" s="152"/>
      <c r="W1778" s="152"/>
      <c r="X1778" s="152"/>
      <c r="Y1778" s="152"/>
      <c r="Z1778" s="152"/>
      <c r="AA1778" s="152"/>
      <c r="AB1778" s="152"/>
      <c r="AC1778" s="152"/>
    </row>
    <row r="1779" spans="1:29" ht="13.2">
      <c r="A1779" s="152"/>
      <c r="B1779" s="89"/>
      <c r="C1779" s="153" t="str">
        <f t="shared" ca="1" si="16"/>
        <v>Incompleto</v>
      </c>
      <c r="D1779" s="89"/>
      <c r="E1779" s="162"/>
      <c r="F1779" s="152"/>
      <c r="G1779" s="169"/>
      <c r="H1779" s="165"/>
      <c r="I1779" s="152"/>
      <c r="J1779" s="152"/>
      <c r="K1779" s="150"/>
      <c r="L1779" s="151"/>
      <c r="M1779" s="152"/>
      <c r="N1779" s="152"/>
      <c r="O1779" s="152"/>
      <c r="P1779" s="152"/>
      <c r="Q1779" s="152"/>
      <c r="R1779" s="152"/>
      <c r="S1779" s="152"/>
      <c r="T1779" s="152"/>
      <c r="U1779" s="152"/>
      <c r="V1779" s="152"/>
      <c r="W1779" s="152"/>
      <c r="X1779" s="152"/>
      <c r="Y1779" s="152"/>
      <c r="Z1779" s="152"/>
      <c r="AA1779" s="152"/>
      <c r="AB1779" s="152"/>
      <c r="AC1779" s="152"/>
    </row>
    <row r="1780" spans="1:29" ht="13.2">
      <c r="A1780" s="152"/>
      <c r="B1780" s="89"/>
      <c r="C1780" s="153" t="str">
        <f t="shared" ca="1" si="16"/>
        <v>Incompleto</v>
      </c>
      <c r="D1780" s="89"/>
      <c r="E1780" s="162"/>
      <c r="F1780" s="152"/>
      <c r="G1780" s="169"/>
      <c r="H1780" s="165"/>
      <c r="I1780" s="152"/>
      <c r="J1780" s="152"/>
      <c r="K1780" s="150"/>
      <c r="L1780" s="151"/>
      <c r="M1780" s="152"/>
      <c r="N1780" s="152"/>
      <c r="O1780" s="152"/>
      <c r="P1780" s="152"/>
      <c r="Q1780" s="152"/>
      <c r="R1780" s="152"/>
      <c r="S1780" s="152"/>
      <c r="T1780" s="152"/>
      <c r="U1780" s="152"/>
      <c r="V1780" s="152"/>
      <c r="W1780" s="152"/>
      <c r="X1780" s="152"/>
      <c r="Y1780" s="152"/>
      <c r="Z1780" s="152"/>
      <c r="AA1780" s="152"/>
      <c r="AB1780" s="152"/>
      <c r="AC1780" s="152"/>
    </row>
    <row r="1781" spans="1:29" ht="13.2">
      <c r="A1781" s="152"/>
      <c r="B1781" s="89"/>
      <c r="C1781" s="153" t="str">
        <f t="shared" ca="1" si="16"/>
        <v>Incompleto</v>
      </c>
      <c r="D1781" s="89"/>
      <c r="E1781" s="162"/>
      <c r="F1781" s="152"/>
      <c r="G1781" s="169"/>
      <c r="H1781" s="165"/>
      <c r="I1781" s="152"/>
      <c r="J1781" s="152"/>
      <c r="K1781" s="150"/>
      <c r="L1781" s="151"/>
      <c r="M1781" s="152"/>
      <c r="N1781" s="152"/>
      <c r="O1781" s="152"/>
      <c r="P1781" s="152"/>
      <c r="Q1781" s="152"/>
      <c r="R1781" s="152"/>
      <c r="S1781" s="152"/>
      <c r="T1781" s="152"/>
      <c r="U1781" s="152"/>
      <c r="V1781" s="152"/>
      <c r="W1781" s="152"/>
      <c r="X1781" s="152"/>
      <c r="Y1781" s="152"/>
      <c r="Z1781" s="152"/>
      <c r="AA1781" s="152"/>
      <c r="AB1781" s="152"/>
      <c r="AC1781" s="152"/>
    </row>
    <row r="1782" spans="1:29" ht="13.2">
      <c r="A1782" s="152"/>
      <c r="B1782" s="89"/>
      <c r="C1782" s="153" t="str">
        <f t="shared" ca="1" si="16"/>
        <v>Incompleto</v>
      </c>
      <c r="D1782" s="89"/>
      <c r="E1782" s="162"/>
      <c r="F1782" s="152"/>
      <c r="G1782" s="169"/>
      <c r="H1782" s="165"/>
      <c r="I1782" s="152"/>
      <c r="J1782" s="152"/>
      <c r="K1782" s="150"/>
      <c r="L1782" s="151"/>
      <c r="M1782" s="152"/>
      <c r="N1782" s="152"/>
      <c r="O1782" s="152"/>
      <c r="P1782" s="152"/>
      <c r="Q1782" s="152"/>
      <c r="R1782" s="152"/>
      <c r="S1782" s="152"/>
      <c r="T1782" s="152"/>
      <c r="U1782" s="152"/>
      <c r="V1782" s="152"/>
      <c r="W1782" s="152"/>
      <c r="X1782" s="152"/>
      <c r="Y1782" s="152"/>
      <c r="Z1782" s="152"/>
      <c r="AA1782" s="152"/>
      <c r="AB1782" s="152"/>
      <c r="AC1782" s="152"/>
    </row>
    <row r="1783" spans="1:29" ht="13.2">
      <c r="A1783" s="152"/>
      <c r="B1783" s="89"/>
      <c r="C1783" s="153" t="str">
        <f t="shared" ca="1" si="16"/>
        <v>Incompleto</v>
      </c>
      <c r="D1783" s="89"/>
      <c r="E1783" s="162"/>
      <c r="F1783" s="152"/>
      <c r="G1783" s="169"/>
      <c r="H1783" s="165"/>
      <c r="I1783" s="152"/>
      <c r="J1783" s="152"/>
      <c r="K1783" s="150"/>
      <c r="L1783" s="151"/>
      <c r="M1783" s="152"/>
      <c r="N1783" s="152"/>
      <c r="O1783" s="152"/>
      <c r="P1783" s="152"/>
      <c r="Q1783" s="152"/>
      <c r="R1783" s="152"/>
      <c r="S1783" s="152"/>
      <c r="T1783" s="152"/>
      <c r="U1783" s="152"/>
      <c r="V1783" s="152"/>
      <c r="W1783" s="152"/>
      <c r="X1783" s="152"/>
      <c r="Y1783" s="152"/>
      <c r="Z1783" s="152"/>
      <c r="AA1783" s="152"/>
      <c r="AB1783" s="152"/>
      <c r="AC1783" s="152"/>
    </row>
    <row r="1784" spans="1:29" ht="13.2">
      <c r="A1784" s="152"/>
      <c r="B1784" s="89"/>
      <c r="C1784" s="153" t="str">
        <f t="shared" ca="1" si="16"/>
        <v>Incompleto</v>
      </c>
      <c r="D1784" s="89"/>
      <c r="E1784" s="162"/>
      <c r="F1784" s="152"/>
      <c r="G1784" s="169"/>
      <c r="H1784" s="165"/>
      <c r="I1784" s="152"/>
      <c r="J1784" s="152"/>
      <c r="K1784" s="150"/>
      <c r="L1784" s="151"/>
      <c r="M1784" s="152"/>
      <c r="N1784" s="152"/>
      <c r="O1784" s="152"/>
      <c r="P1784" s="152"/>
      <c r="Q1784" s="152"/>
      <c r="R1784" s="152"/>
      <c r="S1784" s="152"/>
      <c r="T1784" s="152"/>
      <c r="U1784" s="152"/>
      <c r="V1784" s="152"/>
      <c r="W1784" s="152"/>
      <c r="X1784" s="152"/>
      <c r="Y1784" s="152"/>
      <c r="Z1784" s="152"/>
      <c r="AA1784" s="152"/>
      <c r="AB1784" s="152"/>
      <c r="AC1784" s="152"/>
    </row>
    <row r="1785" spans="1:29" ht="13.2">
      <c r="A1785" s="152"/>
      <c r="B1785" s="89"/>
      <c r="C1785" s="153" t="str">
        <f t="shared" ca="1" si="16"/>
        <v>Incompleto</v>
      </c>
      <c r="D1785" s="89"/>
      <c r="E1785" s="162"/>
      <c r="F1785" s="152"/>
      <c r="G1785" s="169"/>
      <c r="H1785" s="165"/>
      <c r="I1785" s="152"/>
      <c r="J1785" s="152"/>
      <c r="K1785" s="150"/>
      <c r="L1785" s="151"/>
      <c r="M1785" s="152"/>
      <c r="N1785" s="152"/>
      <c r="O1785" s="152"/>
      <c r="P1785" s="152"/>
      <c r="Q1785" s="152"/>
      <c r="R1785" s="152"/>
      <c r="S1785" s="152"/>
      <c r="T1785" s="152"/>
      <c r="U1785" s="152"/>
      <c r="V1785" s="152"/>
      <c r="W1785" s="152"/>
      <c r="X1785" s="152"/>
      <c r="Y1785" s="152"/>
      <c r="Z1785" s="152"/>
      <c r="AA1785" s="152"/>
      <c r="AB1785" s="152"/>
      <c r="AC1785" s="152"/>
    </row>
    <row r="1786" spans="1:29" ht="13.2">
      <c r="A1786" s="152"/>
      <c r="B1786" s="89"/>
      <c r="C1786" s="153" t="str">
        <f t="shared" ca="1" si="16"/>
        <v>Incompleto</v>
      </c>
      <c r="D1786" s="89"/>
      <c r="E1786" s="162"/>
      <c r="F1786" s="152"/>
      <c r="G1786" s="169"/>
      <c r="H1786" s="165"/>
      <c r="I1786" s="152"/>
      <c r="J1786" s="152"/>
      <c r="K1786" s="150"/>
      <c r="L1786" s="151"/>
      <c r="M1786" s="152"/>
      <c r="N1786" s="152"/>
      <c r="O1786" s="152"/>
      <c r="P1786" s="152"/>
      <c r="Q1786" s="152"/>
      <c r="R1786" s="152"/>
      <c r="S1786" s="152"/>
      <c r="T1786" s="152"/>
      <c r="U1786" s="152"/>
      <c r="V1786" s="152"/>
      <c r="W1786" s="152"/>
      <c r="X1786" s="152"/>
      <c r="Y1786" s="152"/>
      <c r="Z1786" s="152"/>
      <c r="AA1786" s="152"/>
      <c r="AB1786" s="152"/>
      <c r="AC1786" s="152"/>
    </row>
    <row r="1787" spans="1:29" ht="13.2">
      <c r="A1787" s="152"/>
      <c r="B1787" s="89"/>
      <c r="C1787" s="153" t="str">
        <f t="shared" ca="1" si="16"/>
        <v>Incompleto</v>
      </c>
      <c r="D1787" s="89"/>
      <c r="E1787" s="162"/>
      <c r="F1787" s="152"/>
      <c r="G1787" s="169"/>
      <c r="H1787" s="165"/>
      <c r="I1787" s="152"/>
      <c r="J1787" s="152"/>
      <c r="K1787" s="150"/>
      <c r="L1787" s="151"/>
      <c r="M1787" s="152"/>
      <c r="N1787" s="152"/>
      <c r="O1787" s="152"/>
      <c r="P1787" s="152"/>
      <c r="Q1787" s="152"/>
      <c r="R1787" s="152"/>
      <c r="S1787" s="152"/>
      <c r="T1787" s="152"/>
      <c r="U1787" s="152"/>
      <c r="V1787" s="152"/>
      <c r="W1787" s="152"/>
      <c r="X1787" s="152"/>
      <c r="Y1787" s="152"/>
      <c r="Z1787" s="152"/>
      <c r="AA1787" s="152"/>
      <c r="AB1787" s="152"/>
      <c r="AC1787" s="152"/>
    </row>
    <row r="1788" spans="1:29" ht="13.2">
      <c r="A1788" s="152"/>
      <c r="B1788" s="89"/>
      <c r="C1788" s="153" t="str">
        <f t="shared" ca="1" si="16"/>
        <v>Incompleto</v>
      </c>
      <c r="D1788" s="89"/>
      <c r="E1788" s="162"/>
      <c r="F1788" s="152"/>
      <c r="G1788" s="169"/>
      <c r="H1788" s="165"/>
      <c r="I1788" s="152"/>
      <c r="J1788" s="152"/>
      <c r="K1788" s="150"/>
      <c r="L1788" s="151"/>
      <c r="M1788" s="152"/>
      <c r="N1788" s="152"/>
      <c r="O1788" s="152"/>
      <c r="P1788" s="152"/>
      <c r="Q1788" s="152"/>
      <c r="R1788" s="152"/>
      <c r="S1788" s="152"/>
      <c r="T1788" s="152"/>
      <c r="U1788" s="152"/>
      <c r="V1788" s="152"/>
      <c r="W1788" s="152"/>
      <c r="X1788" s="152"/>
      <c r="Y1788" s="152"/>
      <c r="Z1788" s="152"/>
      <c r="AA1788" s="152"/>
      <c r="AB1788" s="152"/>
      <c r="AC1788" s="152"/>
    </row>
    <row r="1789" spans="1:29" ht="13.2">
      <c r="A1789" s="152"/>
      <c r="B1789" s="89"/>
      <c r="C1789" s="153" t="str">
        <f t="shared" ca="1" si="16"/>
        <v>Incompleto</v>
      </c>
      <c r="D1789" s="89"/>
      <c r="E1789" s="162"/>
      <c r="F1789" s="152"/>
      <c r="G1789" s="169"/>
      <c r="H1789" s="165"/>
      <c r="I1789" s="152"/>
      <c r="J1789" s="152"/>
      <c r="K1789" s="150"/>
      <c r="L1789" s="151"/>
      <c r="M1789" s="152"/>
      <c r="N1789" s="152"/>
      <c r="O1789" s="152"/>
      <c r="P1789" s="152"/>
      <c r="Q1789" s="152"/>
      <c r="R1789" s="152"/>
      <c r="S1789" s="152"/>
      <c r="T1789" s="152"/>
      <c r="U1789" s="152"/>
      <c r="V1789" s="152"/>
      <c r="W1789" s="152"/>
      <c r="X1789" s="152"/>
      <c r="Y1789" s="152"/>
      <c r="Z1789" s="152"/>
      <c r="AA1789" s="152"/>
      <c r="AB1789" s="152"/>
      <c r="AC1789" s="152"/>
    </row>
    <row r="1790" spans="1:29" ht="13.2">
      <c r="A1790" s="152"/>
      <c r="B1790" s="89"/>
      <c r="C1790" s="153" t="str">
        <f t="shared" ca="1" si="16"/>
        <v>Incompleto</v>
      </c>
      <c r="D1790" s="89"/>
      <c r="E1790" s="162"/>
      <c r="F1790" s="152"/>
      <c r="G1790" s="169"/>
      <c r="H1790" s="165"/>
      <c r="I1790" s="152"/>
      <c r="J1790" s="152"/>
      <c r="K1790" s="150"/>
      <c r="L1790" s="151"/>
      <c r="M1790" s="152"/>
      <c r="N1790" s="152"/>
      <c r="O1790" s="152"/>
      <c r="P1790" s="152"/>
      <c r="Q1790" s="152"/>
      <c r="R1790" s="152"/>
      <c r="S1790" s="152"/>
      <c r="T1790" s="152"/>
      <c r="U1790" s="152"/>
      <c r="V1790" s="152"/>
      <c r="W1790" s="152"/>
      <c r="X1790" s="152"/>
      <c r="Y1790" s="152"/>
      <c r="Z1790" s="152"/>
      <c r="AA1790" s="152"/>
      <c r="AB1790" s="152"/>
      <c r="AC1790" s="152"/>
    </row>
    <row r="1791" spans="1:29" ht="13.2">
      <c r="A1791" s="152"/>
      <c r="B1791" s="89"/>
      <c r="C1791" s="153" t="str">
        <f t="shared" ca="1" si="16"/>
        <v>Incompleto</v>
      </c>
      <c r="D1791" s="89"/>
      <c r="E1791" s="162"/>
      <c r="F1791" s="152"/>
      <c r="G1791" s="169"/>
      <c r="H1791" s="165"/>
      <c r="I1791" s="152"/>
      <c r="J1791" s="152"/>
      <c r="K1791" s="150"/>
      <c r="L1791" s="151"/>
      <c r="M1791" s="152"/>
      <c r="N1791" s="152"/>
      <c r="O1791" s="152"/>
      <c r="P1791" s="152"/>
      <c r="Q1791" s="152"/>
      <c r="R1791" s="152"/>
      <c r="S1791" s="152"/>
      <c r="T1791" s="152"/>
      <c r="U1791" s="152"/>
      <c r="V1791" s="152"/>
      <c r="W1791" s="152"/>
      <c r="X1791" s="152"/>
      <c r="Y1791" s="152"/>
      <c r="Z1791" s="152"/>
      <c r="AA1791" s="152"/>
      <c r="AB1791" s="152"/>
      <c r="AC1791" s="152"/>
    </row>
    <row r="1792" spans="1:29" ht="13.2">
      <c r="A1792" s="152"/>
      <c r="B1792" s="89"/>
      <c r="C1792" s="153" t="str">
        <f t="shared" ca="1" si="16"/>
        <v>Incompleto</v>
      </c>
      <c r="D1792" s="89"/>
      <c r="E1792" s="162"/>
      <c r="F1792" s="152"/>
      <c r="G1792" s="169"/>
      <c r="H1792" s="165"/>
      <c r="I1792" s="152"/>
      <c r="J1792" s="152"/>
      <c r="K1792" s="150"/>
      <c r="L1792" s="151"/>
      <c r="M1792" s="152"/>
      <c r="N1792" s="152"/>
      <c r="O1792" s="152"/>
      <c r="P1792" s="152"/>
      <c r="Q1792" s="152"/>
      <c r="R1792" s="152"/>
      <c r="S1792" s="152"/>
      <c r="T1792" s="152"/>
      <c r="U1792" s="152"/>
      <c r="V1792" s="152"/>
      <c r="W1792" s="152"/>
      <c r="X1792" s="152"/>
      <c r="Y1792" s="152"/>
      <c r="Z1792" s="152"/>
      <c r="AA1792" s="152"/>
      <c r="AB1792" s="152"/>
      <c r="AC1792" s="152"/>
    </row>
    <row r="1793" spans="1:29" ht="13.2">
      <c r="A1793" s="152"/>
      <c r="B1793" s="89"/>
      <c r="C1793" s="153" t="str">
        <f t="shared" ca="1" si="16"/>
        <v>Incompleto</v>
      </c>
      <c r="D1793" s="89"/>
      <c r="E1793" s="162"/>
      <c r="F1793" s="152"/>
      <c r="G1793" s="169"/>
      <c r="H1793" s="165"/>
      <c r="I1793" s="152"/>
      <c r="J1793" s="152"/>
      <c r="K1793" s="150"/>
      <c r="L1793" s="151"/>
      <c r="M1793" s="152"/>
      <c r="N1793" s="152"/>
      <c r="O1793" s="152"/>
      <c r="P1793" s="152"/>
      <c r="Q1793" s="152"/>
      <c r="R1793" s="152"/>
      <c r="S1793" s="152"/>
      <c r="T1793" s="152"/>
      <c r="U1793" s="152"/>
      <c r="V1793" s="152"/>
      <c r="W1793" s="152"/>
      <c r="X1793" s="152"/>
      <c r="Y1793" s="152"/>
      <c r="Z1793" s="152"/>
      <c r="AA1793" s="152"/>
      <c r="AB1793" s="152"/>
      <c r="AC1793" s="152"/>
    </row>
    <row r="1794" spans="1:29" ht="13.2">
      <c r="A1794" s="152"/>
      <c r="B1794" s="89"/>
      <c r="C1794" s="153" t="str">
        <f t="shared" ca="1" si="16"/>
        <v>Incompleto</v>
      </c>
      <c r="D1794" s="89"/>
      <c r="E1794" s="162"/>
      <c r="F1794" s="152"/>
      <c r="G1794" s="169"/>
      <c r="H1794" s="165"/>
      <c r="I1794" s="152"/>
      <c r="J1794" s="152"/>
      <c r="K1794" s="150"/>
      <c r="L1794" s="151"/>
      <c r="M1794" s="152"/>
      <c r="N1794" s="152"/>
      <c r="O1794" s="152"/>
      <c r="P1794" s="152"/>
      <c r="Q1794" s="152"/>
      <c r="R1794" s="152"/>
      <c r="S1794" s="152"/>
      <c r="T1794" s="152"/>
      <c r="U1794" s="152"/>
      <c r="V1794" s="152"/>
      <c r="W1794" s="152"/>
      <c r="X1794" s="152"/>
      <c r="Y1794" s="152"/>
      <c r="Z1794" s="152"/>
      <c r="AA1794" s="152"/>
      <c r="AB1794" s="152"/>
      <c r="AC1794" s="152"/>
    </row>
    <row r="1795" spans="1:29" ht="13.2">
      <c r="A1795" s="152"/>
      <c r="B1795" s="89"/>
      <c r="C1795" s="153" t="str">
        <f t="shared" ca="1" si="16"/>
        <v>Incompleto</v>
      </c>
      <c r="D1795" s="89"/>
      <c r="E1795" s="162"/>
      <c r="F1795" s="152"/>
      <c r="G1795" s="169"/>
      <c r="H1795" s="165"/>
      <c r="I1795" s="152"/>
      <c r="J1795" s="152"/>
      <c r="K1795" s="150"/>
      <c r="L1795" s="151"/>
      <c r="M1795" s="152"/>
      <c r="N1795" s="152"/>
      <c r="O1795" s="152"/>
      <c r="P1795" s="152"/>
      <c r="Q1795" s="152"/>
      <c r="R1795" s="152"/>
      <c r="S1795" s="152"/>
      <c r="T1795" s="152"/>
      <c r="U1795" s="152"/>
      <c r="V1795" s="152"/>
      <c r="W1795" s="152"/>
      <c r="X1795" s="152"/>
      <c r="Y1795" s="152"/>
      <c r="Z1795" s="152"/>
      <c r="AA1795" s="152"/>
      <c r="AB1795" s="152"/>
      <c r="AC1795" s="152"/>
    </row>
    <row r="1796" spans="1:29" ht="13.2">
      <c r="A1796" s="152"/>
      <c r="B1796" s="89"/>
      <c r="C1796" s="153" t="str">
        <f t="shared" ca="1" si="16"/>
        <v>Incompleto</v>
      </c>
      <c r="D1796" s="89"/>
      <c r="E1796" s="162"/>
      <c r="F1796" s="152"/>
      <c r="G1796" s="169"/>
      <c r="H1796" s="165"/>
      <c r="I1796" s="152"/>
      <c r="J1796" s="152"/>
      <c r="K1796" s="150"/>
      <c r="L1796" s="151"/>
      <c r="M1796" s="152"/>
      <c r="N1796" s="152"/>
      <c r="O1796" s="152"/>
      <c r="P1796" s="152"/>
      <c r="Q1796" s="152"/>
      <c r="R1796" s="152"/>
      <c r="S1796" s="152"/>
      <c r="T1796" s="152"/>
      <c r="U1796" s="152"/>
      <c r="V1796" s="152"/>
      <c r="W1796" s="152"/>
      <c r="X1796" s="152"/>
      <c r="Y1796" s="152"/>
      <c r="Z1796" s="152"/>
      <c r="AA1796" s="152"/>
      <c r="AB1796" s="152"/>
      <c r="AC1796" s="152"/>
    </row>
    <row r="1797" spans="1:29" ht="13.2">
      <c r="A1797" s="152"/>
      <c r="B1797" s="89"/>
      <c r="C1797" s="153" t="str">
        <f t="shared" ca="1" si="16"/>
        <v>Incompleto</v>
      </c>
      <c r="D1797" s="89"/>
      <c r="E1797" s="162"/>
      <c r="F1797" s="152"/>
      <c r="G1797" s="169"/>
      <c r="H1797" s="165"/>
      <c r="I1797" s="152"/>
      <c r="J1797" s="152"/>
      <c r="K1797" s="150"/>
      <c r="L1797" s="151"/>
      <c r="M1797" s="152"/>
      <c r="N1797" s="152"/>
      <c r="O1797" s="152"/>
      <c r="P1797" s="152"/>
      <c r="Q1797" s="152"/>
      <c r="R1797" s="152"/>
      <c r="S1797" s="152"/>
      <c r="T1797" s="152"/>
      <c r="U1797" s="152"/>
      <c r="V1797" s="152"/>
      <c r="W1797" s="152"/>
      <c r="X1797" s="152"/>
      <c r="Y1797" s="152"/>
      <c r="Z1797" s="152"/>
      <c r="AA1797" s="152"/>
      <c r="AB1797" s="152"/>
      <c r="AC1797" s="152"/>
    </row>
    <row r="1798" spans="1:29" ht="13.2">
      <c r="A1798" s="152"/>
      <c r="B1798" s="89"/>
      <c r="C1798" s="153" t="str">
        <f t="shared" ca="1" si="16"/>
        <v>Incompleto</v>
      </c>
      <c r="D1798" s="89"/>
      <c r="E1798" s="162"/>
      <c r="F1798" s="152"/>
      <c r="G1798" s="169"/>
      <c r="H1798" s="165"/>
      <c r="I1798" s="152"/>
      <c r="J1798" s="152"/>
      <c r="K1798" s="150"/>
      <c r="L1798" s="151"/>
      <c r="M1798" s="152"/>
      <c r="N1798" s="152"/>
      <c r="O1798" s="152"/>
      <c r="P1798" s="152"/>
      <c r="Q1798" s="152"/>
      <c r="R1798" s="152"/>
      <c r="S1798" s="152"/>
      <c r="T1798" s="152"/>
      <c r="U1798" s="152"/>
      <c r="V1798" s="152"/>
      <c r="W1798" s="152"/>
      <c r="X1798" s="152"/>
      <c r="Y1798" s="152"/>
      <c r="Z1798" s="152"/>
      <c r="AA1798" s="152"/>
      <c r="AB1798" s="152"/>
      <c r="AC1798" s="152"/>
    </row>
    <row r="1799" spans="1:29" ht="13.2">
      <c r="A1799" s="152"/>
      <c r="B1799" s="89"/>
      <c r="C1799" s="153" t="str">
        <f t="shared" ca="1" si="16"/>
        <v>Incompleto</v>
      </c>
      <c r="D1799" s="89"/>
      <c r="E1799" s="162"/>
      <c r="F1799" s="152"/>
      <c r="G1799" s="169"/>
      <c r="H1799" s="165"/>
      <c r="I1799" s="152"/>
      <c r="J1799" s="152"/>
      <c r="K1799" s="150"/>
      <c r="L1799" s="151"/>
      <c r="M1799" s="152"/>
      <c r="N1799" s="152"/>
      <c r="O1799" s="152"/>
      <c r="P1799" s="152"/>
      <c r="Q1799" s="152"/>
      <c r="R1799" s="152"/>
      <c r="S1799" s="152"/>
      <c r="T1799" s="152"/>
      <c r="U1799" s="152"/>
      <c r="V1799" s="152"/>
      <c r="W1799" s="152"/>
      <c r="X1799" s="152"/>
      <c r="Y1799" s="152"/>
      <c r="Z1799" s="152"/>
      <c r="AA1799" s="152"/>
      <c r="AB1799" s="152"/>
      <c r="AC1799" s="152"/>
    </row>
    <row r="1800" spans="1:29" ht="13.2">
      <c r="A1800" s="152"/>
      <c r="B1800" s="89"/>
      <c r="C1800" s="153" t="str">
        <f t="shared" ca="1" si="16"/>
        <v>Incompleto</v>
      </c>
      <c r="D1800" s="89"/>
      <c r="E1800" s="162"/>
      <c r="F1800" s="152"/>
      <c r="G1800" s="169"/>
      <c r="H1800" s="165"/>
      <c r="I1800" s="152"/>
      <c r="J1800" s="152"/>
      <c r="K1800" s="150"/>
      <c r="L1800" s="151"/>
      <c r="M1800" s="152"/>
      <c r="N1800" s="152"/>
      <c r="O1800" s="152"/>
      <c r="P1800" s="152"/>
      <c r="Q1800" s="152"/>
      <c r="R1800" s="152"/>
      <c r="S1800" s="152"/>
      <c r="T1800" s="152"/>
      <c r="U1800" s="152"/>
      <c r="V1800" s="152"/>
      <c r="W1800" s="152"/>
      <c r="X1800" s="152"/>
      <c r="Y1800" s="152"/>
      <c r="Z1800" s="152"/>
      <c r="AA1800" s="152"/>
      <c r="AB1800" s="152"/>
      <c r="AC1800" s="152"/>
    </row>
    <row r="1801" spans="1:29" ht="13.2">
      <c r="A1801" s="152"/>
      <c r="B1801" s="89"/>
      <c r="C1801" s="153" t="str">
        <f t="shared" ca="1" si="16"/>
        <v>Incompleto</v>
      </c>
      <c r="D1801" s="89"/>
      <c r="E1801" s="162"/>
      <c r="F1801" s="152"/>
      <c r="G1801" s="169"/>
      <c r="H1801" s="165"/>
      <c r="I1801" s="152"/>
      <c r="J1801" s="152"/>
      <c r="K1801" s="150"/>
      <c r="L1801" s="151"/>
      <c r="M1801" s="152"/>
      <c r="N1801" s="152"/>
      <c r="O1801" s="152"/>
      <c r="P1801" s="152"/>
      <c r="Q1801" s="152"/>
      <c r="R1801" s="152"/>
      <c r="S1801" s="152"/>
      <c r="T1801" s="152"/>
      <c r="U1801" s="152"/>
      <c r="V1801" s="152"/>
      <c r="W1801" s="152"/>
      <c r="X1801" s="152"/>
      <c r="Y1801" s="152"/>
      <c r="Z1801" s="152"/>
      <c r="AA1801" s="152"/>
      <c r="AB1801" s="152"/>
      <c r="AC1801" s="152"/>
    </row>
    <row r="1802" spans="1:29" ht="13.2">
      <c r="A1802" s="152"/>
      <c r="B1802" s="89"/>
      <c r="C1802" s="153" t="str">
        <f t="shared" ca="1" si="16"/>
        <v>Incompleto</v>
      </c>
      <c r="D1802" s="89"/>
      <c r="E1802" s="162"/>
      <c r="F1802" s="152"/>
      <c r="G1802" s="169"/>
      <c r="H1802" s="165"/>
      <c r="I1802" s="152"/>
      <c r="J1802" s="152"/>
      <c r="K1802" s="150"/>
      <c r="L1802" s="151"/>
      <c r="M1802" s="152"/>
      <c r="N1802" s="152"/>
      <c r="O1802" s="152"/>
      <c r="P1802" s="152"/>
      <c r="Q1802" s="152"/>
      <c r="R1802" s="152"/>
      <c r="S1802" s="152"/>
      <c r="T1802" s="152"/>
      <c r="U1802" s="152"/>
      <c r="V1802" s="152"/>
      <c r="W1802" s="152"/>
      <c r="X1802" s="152"/>
      <c r="Y1802" s="152"/>
      <c r="Z1802" s="152"/>
      <c r="AA1802" s="152"/>
      <c r="AB1802" s="152"/>
      <c r="AC1802" s="152"/>
    </row>
    <row r="1803" spans="1:29" ht="13.2">
      <c r="A1803" s="152"/>
      <c r="B1803" s="89"/>
      <c r="C1803" s="153" t="str">
        <f t="shared" ca="1" si="16"/>
        <v>Incompleto</v>
      </c>
      <c r="D1803" s="89"/>
      <c r="E1803" s="162"/>
      <c r="F1803" s="152"/>
      <c r="G1803" s="169"/>
      <c r="H1803" s="165"/>
      <c r="I1803" s="152"/>
      <c r="J1803" s="152"/>
      <c r="K1803" s="150"/>
      <c r="L1803" s="151"/>
      <c r="M1803" s="152"/>
      <c r="N1803" s="152"/>
      <c r="O1803" s="152"/>
      <c r="P1803" s="152"/>
      <c r="Q1803" s="152"/>
      <c r="R1803" s="152"/>
      <c r="S1803" s="152"/>
      <c r="T1803" s="152"/>
      <c r="U1803" s="152"/>
      <c r="V1803" s="152"/>
      <c r="W1803" s="152"/>
      <c r="X1803" s="152"/>
      <c r="Y1803" s="152"/>
      <c r="Z1803" s="152"/>
      <c r="AA1803" s="152"/>
      <c r="AB1803" s="152"/>
      <c r="AC1803" s="152"/>
    </row>
    <row r="1804" spans="1:29" ht="13.2">
      <c r="A1804" s="152"/>
      <c r="B1804" s="89"/>
      <c r="C1804" s="153" t="str">
        <f t="shared" ca="1" si="16"/>
        <v>Incompleto</v>
      </c>
      <c r="D1804" s="89"/>
      <c r="E1804" s="162"/>
      <c r="F1804" s="152"/>
      <c r="G1804" s="169"/>
      <c r="H1804" s="165"/>
      <c r="I1804" s="152"/>
      <c r="J1804" s="152"/>
      <c r="K1804" s="150"/>
      <c r="L1804" s="151"/>
      <c r="M1804" s="152"/>
      <c r="N1804" s="152"/>
      <c r="O1804" s="152"/>
      <c r="P1804" s="152"/>
      <c r="Q1804" s="152"/>
      <c r="R1804" s="152"/>
      <c r="S1804" s="152"/>
      <c r="T1804" s="152"/>
      <c r="U1804" s="152"/>
      <c r="V1804" s="152"/>
      <c r="W1804" s="152"/>
      <c r="X1804" s="152"/>
      <c r="Y1804" s="152"/>
      <c r="Z1804" s="152"/>
      <c r="AA1804" s="152"/>
      <c r="AB1804" s="152"/>
      <c r="AC1804" s="152"/>
    </row>
    <row r="1805" spans="1:29" ht="13.2">
      <c r="A1805" s="152"/>
      <c r="B1805" s="89"/>
      <c r="C1805" s="153" t="str">
        <f t="shared" ca="1" si="16"/>
        <v>Incompleto</v>
      </c>
      <c r="D1805" s="89"/>
      <c r="E1805" s="162"/>
      <c r="F1805" s="152"/>
      <c r="G1805" s="169"/>
      <c r="H1805" s="165"/>
      <c r="I1805" s="152"/>
      <c r="J1805" s="152"/>
      <c r="K1805" s="150"/>
      <c r="L1805" s="151"/>
      <c r="M1805" s="152"/>
      <c r="N1805" s="152"/>
      <c r="O1805" s="152"/>
      <c r="P1805" s="152"/>
      <c r="Q1805" s="152"/>
      <c r="R1805" s="152"/>
      <c r="S1805" s="152"/>
      <c r="T1805" s="152"/>
      <c r="U1805" s="152"/>
      <c r="V1805" s="152"/>
      <c r="W1805" s="152"/>
      <c r="X1805" s="152"/>
      <c r="Y1805" s="152"/>
      <c r="Z1805" s="152"/>
      <c r="AA1805" s="152"/>
      <c r="AB1805" s="152"/>
      <c r="AC1805" s="152"/>
    </row>
    <row r="1806" spans="1:29" ht="13.2">
      <c r="A1806" s="152"/>
      <c r="B1806" s="89"/>
      <c r="C1806" s="153" t="str">
        <f t="shared" ca="1" si="16"/>
        <v>Incompleto</v>
      </c>
      <c r="D1806" s="89"/>
      <c r="E1806" s="162"/>
      <c r="F1806" s="152"/>
      <c r="G1806" s="169"/>
      <c r="H1806" s="165"/>
      <c r="I1806" s="152"/>
      <c r="J1806" s="152"/>
      <c r="K1806" s="150"/>
      <c r="L1806" s="151"/>
      <c r="M1806" s="152"/>
      <c r="N1806" s="152"/>
      <c r="O1806" s="152"/>
      <c r="P1806" s="152"/>
      <c r="Q1806" s="152"/>
      <c r="R1806" s="152"/>
      <c r="S1806" s="152"/>
      <c r="T1806" s="152"/>
      <c r="U1806" s="152"/>
      <c r="V1806" s="152"/>
      <c r="W1806" s="152"/>
      <c r="X1806" s="152"/>
      <c r="Y1806" s="152"/>
      <c r="Z1806" s="152"/>
      <c r="AA1806" s="152"/>
      <c r="AB1806" s="152"/>
      <c r="AC1806" s="152"/>
    </row>
    <row r="1807" spans="1:29" ht="13.2">
      <c r="A1807" s="152"/>
      <c r="B1807" s="89"/>
      <c r="C1807" s="153" t="str">
        <f t="shared" ca="1" si="16"/>
        <v>Incompleto</v>
      </c>
      <c r="D1807" s="89"/>
      <c r="E1807" s="162"/>
      <c r="F1807" s="152"/>
      <c r="G1807" s="169"/>
      <c r="H1807" s="165"/>
      <c r="I1807" s="152"/>
      <c r="J1807" s="152"/>
      <c r="K1807" s="150"/>
      <c r="L1807" s="151"/>
      <c r="M1807" s="152"/>
      <c r="N1807" s="152"/>
      <c r="O1807" s="152"/>
      <c r="P1807" s="152"/>
      <c r="Q1807" s="152"/>
      <c r="R1807" s="152"/>
      <c r="S1807" s="152"/>
      <c r="T1807" s="152"/>
      <c r="U1807" s="152"/>
      <c r="V1807" s="152"/>
      <c r="W1807" s="152"/>
      <c r="X1807" s="152"/>
      <c r="Y1807" s="152"/>
      <c r="Z1807" s="152"/>
      <c r="AA1807" s="152"/>
      <c r="AB1807" s="152"/>
      <c r="AC1807" s="152"/>
    </row>
    <row r="1808" spans="1:29" ht="13.2">
      <c r="A1808" s="152"/>
      <c r="B1808" s="89"/>
      <c r="C1808" s="153" t="str">
        <f t="shared" ca="1" si="16"/>
        <v>Incompleto</v>
      </c>
      <c r="D1808" s="89"/>
      <c r="E1808" s="162"/>
      <c r="F1808" s="152"/>
      <c r="G1808" s="169"/>
      <c r="H1808" s="165"/>
      <c r="I1808" s="152"/>
      <c r="J1808" s="152"/>
      <c r="K1808" s="150"/>
      <c r="L1808" s="151"/>
      <c r="M1808" s="152"/>
      <c r="N1808" s="152"/>
      <c r="O1808" s="152"/>
      <c r="P1808" s="152"/>
      <c r="Q1808" s="152"/>
      <c r="R1808" s="152"/>
      <c r="S1808" s="152"/>
      <c r="T1808" s="152"/>
      <c r="U1808" s="152"/>
      <c r="V1808" s="152"/>
      <c r="W1808" s="152"/>
      <c r="X1808" s="152"/>
      <c r="Y1808" s="152"/>
      <c r="Z1808" s="152"/>
      <c r="AA1808" s="152"/>
      <c r="AB1808" s="152"/>
      <c r="AC1808" s="152"/>
    </row>
    <row r="1809" spans="1:29" ht="13.2">
      <c r="A1809" s="152"/>
      <c r="B1809" s="89"/>
      <c r="C1809" s="153" t="str">
        <f t="shared" ca="1" si="16"/>
        <v>Incompleto</v>
      </c>
      <c r="D1809" s="89"/>
      <c r="E1809" s="162"/>
      <c r="F1809" s="152"/>
      <c r="G1809" s="169"/>
      <c r="H1809" s="165"/>
      <c r="I1809" s="152"/>
      <c r="J1809" s="152"/>
      <c r="K1809" s="150"/>
      <c r="L1809" s="151"/>
      <c r="M1809" s="152"/>
      <c r="N1809" s="152"/>
      <c r="O1809" s="152"/>
      <c r="P1809" s="152"/>
      <c r="Q1809" s="152"/>
      <c r="R1809" s="152"/>
      <c r="S1809" s="152"/>
      <c r="T1809" s="152"/>
      <c r="U1809" s="152"/>
      <c r="V1809" s="152"/>
      <c r="W1809" s="152"/>
      <c r="X1809" s="152"/>
      <c r="Y1809" s="152"/>
      <c r="Z1809" s="152"/>
      <c r="AA1809" s="152"/>
      <c r="AB1809" s="152"/>
      <c r="AC1809" s="152"/>
    </row>
    <row r="1810" spans="1:29" ht="13.2">
      <c r="A1810" s="152"/>
      <c r="B1810" s="89"/>
      <c r="C1810" s="153" t="str">
        <f t="shared" ref="C1810:C2064" ca="1" si="17">IF(COUNTIF(A:A, D1810)&gt;0, "OK", "Incompleto")</f>
        <v>Incompleto</v>
      </c>
      <c r="D1810" s="89"/>
      <c r="E1810" s="162"/>
      <c r="F1810" s="152"/>
      <c r="G1810" s="169"/>
      <c r="H1810" s="165"/>
      <c r="I1810" s="152"/>
      <c r="J1810" s="152"/>
      <c r="K1810" s="150"/>
      <c r="L1810" s="151"/>
      <c r="M1810" s="152"/>
      <c r="N1810" s="152"/>
      <c r="O1810" s="152"/>
      <c r="P1810" s="152"/>
      <c r="Q1810" s="152"/>
      <c r="R1810" s="152"/>
      <c r="S1810" s="152"/>
      <c r="T1810" s="152"/>
      <c r="U1810" s="152"/>
      <c r="V1810" s="152"/>
      <c r="W1810" s="152"/>
      <c r="X1810" s="152"/>
      <c r="Y1810" s="152"/>
      <c r="Z1810" s="152"/>
      <c r="AA1810" s="152"/>
      <c r="AB1810" s="152"/>
      <c r="AC1810" s="152"/>
    </row>
    <row r="1811" spans="1:29" ht="13.2">
      <c r="A1811" s="152"/>
      <c r="B1811" s="89"/>
      <c r="C1811" s="153" t="str">
        <f t="shared" ca="1" si="17"/>
        <v>Incompleto</v>
      </c>
      <c r="D1811" s="89"/>
      <c r="E1811" s="162"/>
      <c r="F1811" s="152"/>
      <c r="G1811" s="169"/>
      <c r="H1811" s="165"/>
      <c r="I1811" s="152"/>
      <c r="J1811" s="152"/>
      <c r="K1811" s="150"/>
      <c r="L1811" s="151"/>
      <c r="M1811" s="152"/>
      <c r="N1811" s="152"/>
      <c r="O1811" s="152"/>
      <c r="P1811" s="152"/>
      <c r="Q1811" s="152"/>
      <c r="R1811" s="152"/>
      <c r="S1811" s="152"/>
      <c r="T1811" s="152"/>
      <c r="U1811" s="152"/>
      <c r="V1811" s="152"/>
      <c r="W1811" s="152"/>
      <c r="X1811" s="152"/>
      <c r="Y1811" s="152"/>
      <c r="Z1811" s="152"/>
      <c r="AA1811" s="152"/>
      <c r="AB1811" s="152"/>
      <c r="AC1811" s="152"/>
    </row>
    <row r="1812" spans="1:29" ht="13.2">
      <c r="A1812" s="152"/>
      <c r="B1812" s="89"/>
      <c r="C1812" s="153" t="str">
        <f t="shared" ca="1" si="17"/>
        <v>Incompleto</v>
      </c>
      <c r="D1812" s="89"/>
      <c r="E1812" s="162"/>
      <c r="F1812" s="152"/>
      <c r="G1812" s="169"/>
      <c r="H1812" s="165"/>
      <c r="I1812" s="152"/>
      <c r="J1812" s="152"/>
      <c r="K1812" s="150"/>
      <c r="L1812" s="151"/>
      <c r="M1812" s="152"/>
      <c r="N1812" s="152"/>
      <c r="O1812" s="152"/>
      <c r="P1812" s="152"/>
      <c r="Q1812" s="152"/>
      <c r="R1812" s="152"/>
      <c r="S1812" s="152"/>
      <c r="T1812" s="152"/>
      <c r="U1812" s="152"/>
      <c r="V1812" s="152"/>
      <c r="W1812" s="152"/>
      <c r="X1812" s="152"/>
      <c r="Y1812" s="152"/>
      <c r="Z1812" s="152"/>
      <c r="AA1812" s="152"/>
      <c r="AB1812" s="152"/>
      <c r="AC1812" s="152"/>
    </row>
    <row r="1813" spans="1:29" ht="13.2">
      <c r="A1813" s="152"/>
      <c r="B1813" s="89"/>
      <c r="C1813" s="153" t="str">
        <f t="shared" ca="1" si="17"/>
        <v>Incompleto</v>
      </c>
      <c r="D1813" s="89"/>
      <c r="E1813" s="162"/>
      <c r="F1813" s="152"/>
      <c r="G1813" s="169"/>
      <c r="H1813" s="165"/>
      <c r="I1813" s="152"/>
      <c r="J1813" s="152"/>
      <c r="K1813" s="150"/>
      <c r="L1813" s="151"/>
      <c r="M1813" s="152"/>
      <c r="N1813" s="152"/>
      <c r="O1813" s="152"/>
      <c r="P1813" s="152"/>
      <c r="Q1813" s="152"/>
      <c r="R1813" s="152"/>
      <c r="S1813" s="152"/>
      <c r="T1813" s="152"/>
      <c r="U1813" s="152"/>
      <c r="V1813" s="152"/>
      <c r="W1813" s="152"/>
      <c r="X1813" s="152"/>
      <c r="Y1813" s="152"/>
      <c r="Z1813" s="152"/>
      <c r="AA1813" s="152"/>
      <c r="AB1813" s="152"/>
      <c r="AC1813" s="152"/>
    </row>
    <row r="1814" spans="1:29" ht="13.2">
      <c r="A1814" s="152"/>
      <c r="B1814" s="89"/>
      <c r="C1814" s="153" t="str">
        <f t="shared" ca="1" si="17"/>
        <v>Incompleto</v>
      </c>
      <c r="D1814" s="89"/>
      <c r="E1814" s="162"/>
      <c r="F1814" s="152"/>
      <c r="G1814" s="169"/>
      <c r="H1814" s="165"/>
      <c r="I1814" s="152"/>
      <c r="J1814" s="152"/>
      <c r="K1814" s="150"/>
      <c r="L1814" s="151"/>
      <c r="M1814" s="152"/>
      <c r="N1814" s="152"/>
      <c r="O1814" s="152"/>
      <c r="P1814" s="152"/>
      <c r="Q1814" s="152"/>
      <c r="R1814" s="152"/>
      <c r="S1814" s="152"/>
      <c r="T1814" s="152"/>
      <c r="U1814" s="152"/>
      <c r="V1814" s="152"/>
      <c r="W1814" s="152"/>
      <c r="X1814" s="152"/>
      <c r="Y1814" s="152"/>
      <c r="Z1814" s="152"/>
      <c r="AA1814" s="152"/>
      <c r="AB1814" s="152"/>
      <c r="AC1814" s="152"/>
    </row>
    <row r="1815" spans="1:29" ht="13.2">
      <c r="A1815" s="152"/>
      <c r="B1815" s="89"/>
      <c r="C1815" s="153" t="str">
        <f t="shared" ca="1" si="17"/>
        <v>Incompleto</v>
      </c>
      <c r="D1815" s="89"/>
      <c r="E1815" s="162"/>
      <c r="F1815" s="152"/>
      <c r="G1815" s="169"/>
      <c r="H1815" s="165"/>
      <c r="I1815" s="152"/>
      <c r="J1815" s="152"/>
      <c r="K1815" s="150"/>
      <c r="L1815" s="151"/>
      <c r="M1815" s="152"/>
      <c r="N1815" s="152"/>
      <c r="O1815" s="152"/>
      <c r="P1815" s="152"/>
      <c r="Q1815" s="152"/>
      <c r="R1815" s="152"/>
      <c r="S1815" s="152"/>
      <c r="T1815" s="152"/>
      <c r="U1815" s="152"/>
      <c r="V1815" s="152"/>
      <c r="W1815" s="152"/>
      <c r="X1815" s="152"/>
      <c r="Y1815" s="152"/>
      <c r="Z1815" s="152"/>
      <c r="AA1815" s="152"/>
      <c r="AB1815" s="152"/>
      <c r="AC1815" s="152"/>
    </row>
    <row r="1816" spans="1:29" ht="13.2">
      <c r="A1816" s="152"/>
      <c r="B1816" s="89"/>
      <c r="C1816" s="153" t="str">
        <f t="shared" ca="1" si="17"/>
        <v>Incompleto</v>
      </c>
      <c r="D1816" s="89"/>
      <c r="E1816" s="162"/>
      <c r="F1816" s="152"/>
      <c r="G1816" s="169"/>
      <c r="H1816" s="165"/>
      <c r="I1816" s="152"/>
      <c r="J1816" s="152"/>
      <c r="K1816" s="150"/>
      <c r="L1816" s="151"/>
      <c r="M1816" s="152"/>
      <c r="N1816" s="152"/>
      <c r="O1816" s="152"/>
      <c r="P1816" s="152"/>
      <c r="Q1816" s="152"/>
      <c r="R1816" s="152"/>
      <c r="S1816" s="152"/>
      <c r="T1816" s="152"/>
      <c r="U1816" s="152"/>
      <c r="V1816" s="152"/>
      <c r="W1816" s="152"/>
      <c r="X1816" s="152"/>
      <c r="Y1816" s="152"/>
      <c r="Z1816" s="152"/>
      <c r="AA1816" s="152"/>
      <c r="AB1816" s="152"/>
      <c r="AC1816" s="152"/>
    </row>
    <row r="1817" spans="1:29" ht="13.2">
      <c r="A1817" s="152"/>
      <c r="B1817" s="89"/>
      <c r="C1817" s="153" t="str">
        <f t="shared" ca="1" si="17"/>
        <v>Incompleto</v>
      </c>
      <c r="D1817" s="89"/>
      <c r="E1817" s="162"/>
      <c r="F1817" s="152"/>
      <c r="G1817" s="169"/>
      <c r="H1817" s="165"/>
      <c r="I1817" s="152"/>
      <c r="J1817" s="152"/>
      <c r="K1817" s="150"/>
      <c r="L1817" s="151"/>
      <c r="M1817" s="152"/>
      <c r="N1817" s="152"/>
      <c r="O1817" s="152"/>
      <c r="P1817" s="152"/>
      <c r="Q1817" s="152"/>
      <c r="R1817" s="152"/>
      <c r="S1817" s="152"/>
      <c r="T1817" s="152"/>
      <c r="U1817" s="152"/>
      <c r="V1817" s="152"/>
      <c r="W1817" s="152"/>
      <c r="X1817" s="152"/>
      <c r="Y1817" s="152"/>
      <c r="Z1817" s="152"/>
      <c r="AA1817" s="152"/>
      <c r="AB1817" s="152"/>
      <c r="AC1817" s="152"/>
    </row>
    <row r="1818" spans="1:29" ht="13.2">
      <c r="A1818" s="152"/>
      <c r="B1818" s="89"/>
      <c r="C1818" s="153" t="str">
        <f t="shared" ca="1" si="17"/>
        <v>Incompleto</v>
      </c>
      <c r="D1818" s="89"/>
      <c r="E1818" s="162"/>
      <c r="F1818" s="152"/>
      <c r="G1818" s="169"/>
      <c r="H1818" s="165"/>
      <c r="I1818" s="152"/>
      <c r="J1818" s="152"/>
      <c r="K1818" s="150"/>
      <c r="L1818" s="151"/>
      <c r="M1818" s="152"/>
      <c r="N1818" s="152"/>
      <c r="O1818" s="152"/>
      <c r="P1818" s="152"/>
      <c r="Q1818" s="152"/>
      <c r="R1818" s="152"/>
      <c r="S1818" s="152"/>
      <c r="T1818" s="152"/>
      <c r="U1818" s="152"/>
      <c r="V1818" s="152"/>
      <c r="W1818" s="152"/>
      <c r="X1818" s="152"/>
      <c r="Y1818" s="152"/>
      <c r="Z1818" s="152"/>
      <c r="AA1818" s="152"/>
      <c r="AB1818" s="152"/>
      <c r="AC1818" s="152"/>
    </row>
    <row r="1819" spans="1:29" ht="13.2">
      <c r="A1819" s="152"/>
      <c r="B1819" s="89"/>
      <c r="C1819" s="153" t="str">
        <f t="shared" ca="1" si="17"/>
        <v>Incompleto</v>
      </c>
      <c r="D1819" s="89"/>
      <c r="E1819" s="162"/>
      <c r="F1819" s="152"/>
      <c r="G1819" s="169"/>
      <c r="H1819" s="165"/>
      <c r="I1819" s="152"/>
      <c r="J1819" s="152"/>
      <c r="K1819" s="150"/>
      <c r="L1819" s="151"/>
      <c r="M1819" s="152"/>
      <c r="N1819" s="152"/>
      <c r="O1819" s="152"/>
      <c r="P1819" s="152"/>
      <c r="Q1819" s="152"/>
      <c r="R1819" s="152"/>
      <c r="S1819" s="152"/>
      <c r="T1819" s="152"/>
      <c r="U1819" s="152"/>
      <c r="V1819" s="152"/>
      <c r="W1819" s="152"/>
      <c r="X1819" s="152"/>
      <c r="Y1819" s="152"/>
      <c r="Z1819" s="152"/>
      <c r="AA1819" s="152"/>
      <c r="AB1819" s="152"/>
      <c r="AC1819" s="152"/>
    </row>
    <row r="1820" spans="1:29" ht="13.2">
      <c r="A1820" s="152"/>
      <c r="B1820" s="89"/>
      <c r="C1820" s="153" t="str">
        <f t="shared" ca="1" si="17"/>
        <v>Incompleto</v>
      </c>
      <c r="D1820" s="89"/>
      <c r="E1820" s="162"/>
      <c r="F1820" s="152"/>
      <c r="G1820" s="169"/>
      <c r="H1820" s="165"/>
      <c r="I1820" s="152"/>
      <c r="J1820" s="152"/>
      <c r="K1820" s="150"/>
      <c r="L1820" s="151"/>
      <c r="M1820" s="152"/>
      <c r="N1820" s="152"/>
      <c r="O1820" s="152"/>
      <c r="P1820" s="152"/>
      <c r="Q1820" s="152"/>
      <c r="R1820" s="152"/>
      <c r="S1820" s="152"/>
      <c r="T1820" s="152"/>
      <c r="U1820" s="152"/>
      <c r="V1820" s="152"/>
      <c r="W1820" s="152"/>
      <c r="X1820" s="152"/>
      <c r="Y1820" s="152"/>
      <c r="Z1820" s="152"/>
      <c r="AA1820" s="152"/>
      <c r="AB1820" s="152"/>
      <c r="AC1820" s="152"/>
    </row>
    <row r="1821" spans="1:29" ht="13.2">
      <c r="A1821" s="152"/>
      <c r="B1821" s="89"/>
      <c r="C1821" s="153" t="str">
        <f t="shared" ca="1" si="17"/>
        <v>Incompleto</v>
      </c>
      <c r="D1821" s="89"/>
      <c r="E1821" s="162"/>
      <c r="F1821" s="152"/>
      <c r="G1821" s="169"/>
      <c r="H1821" s="165"/>
      <c r="I1821" s="152"/>
      <c r="J1821" s="152"/>
      <c r="K1821" s="150"/>
      <c r="L1821" s="151"/>
      <c r="M1821" s="152"/>
      <c r="N1821" s="152"/>
      <c r="O1821" s="152"/>
      <c r="P1821" s="152"/>
      <c r="Q1821" s="152"/>
      <c r="R1821" s="152"/>
      <c r="S1821" s="152"/>
      <c r="T1821" s="152"/>
      <c r="U1821" s="152"/>
      <c r="V1821" s="152"/>
      <c r="W1821" s="152"/>
      <c r="X1821" s="152"/>
      <c r="Y1821" s="152"/>
      <c r="Z1821" s="152"/>
      <c r="AA1821" s="152"/>
      <c r="AB1821" s="152"/>
      <c r="AC1821" s="152"/>
    </row>
    <row r="1822" spans="1:29" ht="13.2">
      <c r="A1822" s="152"/>
      <c r="B1822" s="89"/>
      <c r="C1822" s="153" t="str">
        <f t="shared" ca="1" si="17"/>
        <v>Incompleto</v>
      </c>
      <c r="D1822" s="89"/>
      <c r="E1822" s="162"/>
      <c r="F1822" s="152"/>
      <c r="G1822" s="169"/>
      <c r="H1822" s="165"/>
      <c r="I1822" s="152"/>
      <c r="J1822" s="152"/>
      <c r="K1822" s="150"/>
      <c r="L1822" s="151"/>
      <c r="M1822" s="152"/>
      <c r="N1822" s="152"/>
      <c r="O1822" s="152"/>
      <c r="P1822" s="152"/>
      <c r="Q1822" s="152"/>
      <c r="R1822" s="152"/>
      <c r="S1822" s="152"/>
      <c r="T1822" s="152"/>
      <c r="U1822" s="152"/>
      <c r="V1822" s="152"/>
      <c r="W1822" s="152"/>
      <c r="X1822" s="152"/>
      <c r="Y1822" s="152"/>
      <c r="Z1822" s="152"/>
      <c r="AA1822" s="152"/>
      <c r="AB1822" s="152"/>
      <c r="AC1822" s="152"/>
    </row>
    <row r="1823" spans="1:29" ht="13.2">
      <c r="A1823" s="152"/>
      <c r="B1823" s="89"/>
      <c r="C1823" s="153" t="str">
        <f t="shared" ca="1" si="17"/>
        <v>Incompleto</v>
      </c>
      <c r="D1823" s="89"/>
      <c r="E1823" s="162"/>
      <c r="F1823" s="152"/>
      <c r="G1823" s="169"/>
      <c r="H1823" s="165"/>
      <c r="I1823" s="152"/>
      <c r="J1823" s="152"/>
      <c r="K1823" s="150"/>
      <c r="L1823" s="151"/>
      <c r="M1823" s="152"/>
      <c r="N1823" s="152"/>
      <c r="O1823" s="152"/>
      <c r="P1823" s="152"/>
      <c r="Q1823" s="152"/>
      <c r="R1823" s="152"/>
      <c r="S1823" s="152"/>
      <c r="T1823" s="152"/>
      <c r="U1823" s="152"/>
      <c r="V1823" s="152"/>
      <c r="W1823" s="152"/>
      <c r="X1823" s="152"/>
      <c r="Y1823" s="152"/>
      <c r="Z1823" s="152"/>
      <c r="AA1823" s="152"/>
      <c r="AB1823" s="152"/>
      <c r="AC1823" s="152"/>
    </row>
    <row r="1824" spans="1:29" ht="13.2">
      <c r="A1824" s="152"/>
      <c r="B1824" s="89"/>
      <c r="C1824" s="153" t="str">
        <f t="shared" ca="1" si="17"/>
        <v>Incompleto</v>
      </c>
      <c r="D1824" s="89"/>
      <c r="E1824" s="162"/>
      <c r="F1824" s="152"/>
      <c r="G1824" s="169"/>
      <c r="H1824" s="165"/>
      <c r="I1824" s="152"/>
      <c r="J1824" s="152"/>
      <c r="K1824" s="150"/>
      <c r="L1824" s="151"/>
      <c r="M1824" s="152"/>
      <c r="N1824" s="152"/>
      <c r="O1824" s="152"/>
      <c r="P1824" s="152"/>
      <c r="Q1824" s="152"/>
      <c r="R1824" s="152"/>
      <c r="S1824" s="152"/>
      <c r="T1824" s="152"/>
      <c r="U1824" s="152"/>
      <c r="V1824" s="152"/>
      <c r="W1824" s="152"/>
      <c r="X1824" s="152"/>
      <c r="Y1824" s="152"/>
      <c r="Z1824" s="152"/>
      <c r="AA1824" s="152"/>
      <c r="AB1824" s="152"/>
      <c r="AC1824" s="152"/>
    </row>
    <row r="1825" spans="1:29" ht="13.2">
      <c r="A1825" s="152"/>
      <c r="B1825" s="89"/>
      <c r="C1825" s="153" t="str">
        <f t="shared" ca="1" si="17"/>
        <v>Incompleto</v>
      </c>
      <c r="D1825" s="89"/>
      <c r="E1825" s="162"/>
      <c r="F1825" s="152"/>
      <c r="G1825" s="169"/>
      <c r="H1825" s="165"/>
      <c r="I1825" s="152"/>
      <c r="J1825" s="152"/>
      <c r="K1825" s="150"/>
      <c r="L1825" s="151"/>
      <c r="M1825" s="152"/>
      <c r="N1825" s="152"/>
      <c r="O1825" s="152"/>
      <c r="P1825" s="152"/>
      <c r="Q1825" s="152"/>
      <c r="R1825" s="152"/>
      <c r="S1825" s="152"/>
      <c r="T1825" s="152"/>
      <c r="U1825" s="152"/>
      <c r="V1825" s="152"/>
      <c r="W1825" s="152"/>
      <c r="X1825" s="152"/>
      <c r="Y1825" s="152"/>
      <c r="Z1825" s="152"/>
      <c r="AA1825" s="152"/>
      <c r="AB1825" s="152"/>
      <c r="AC1825" s="152"/>
    </row>
    <row r="1826" spans="1:29" ht="13.2">
      <c r="A1826" s="152"/>
      <c r="B1826" s="89"/>
      <c r="C1826" s="153" t="str">
        <f t="shared" ca="1" si="17"/>
        <v>Incompleto</v>
      </c>
      <c r="D1826" s="89"/>
      <c r="E1826" s="162"/>
      <c r="F1826" s="152"/>
      <c r="G1826" s="169"/>
      <c r="H1826" s="165"/>
      <c r="I1826" s="152"/>
      <c r="J1826" s="152"/>
      <c r="K1826" s="150"/>
      <c r="L1826" s="151"/>
      <c r="M1826" s="152"/>
      <c r="N1826" s="152"/>
      <c r="O1826" s="152"/>
      <c r="P1826" s="152"/>
      <c r="Q1826" s="152"/>
      <c r="R1826" s="152"/>
      <c r="S1826" s="152"/>
      <c r="T1826" s="152"/>
      <c r="U1826" s="152"/>
      <c r="V1826" s="152"/>
      <c r="W1826" s="152"/>
      <c r="X1826" s="152"/>
      <c r="Y1826" s="152"/>
      <c r="Z1826" s="152"/>
      <c r="AA1826" s="152"/>
      <c r="AB1826" s="152"/>
      <c r="AC1826" s="152"/>
    </row>
    <row r="1827" spans="1:29" ht="13.2">
      <c r="A1827" s="152"/>
      <c r="B1827" s="89"/>
      <c r="C1827" s="153" t="str">
        <f t="shared" ca="1" si="17"/>
        <v>Incompleto</v>
      </c>
      <c r="D1827" s="89"/>
      <c r="E1827" s="162"/>
      <c r="F1827" s="152"/>
      <c r="G1827" s="169"/>
      <c r="H1827" s="165"/>
      <c r="I1827" s="152"/>
      <c r="J1827" s="152"/>
      <c r="K1827" s="150"/>
      <c r="L1827" s="151"/>
      <c r="M1827" s="152"/>
      <c r="N1827" s="152"/>
      <c r="O1827" s="152"/>
      <c r="P1827" s="152"/>
      <c r="Q1827" s="152"/>
      <c r="R1827" s="152"/>
      <c r="S1827" s="152"/>
      <c r="T1827" s="152"/>
      <c r="U1827" s="152"/>
      <c r="V1827" s="152"/>
      <c r="W1827" s="152"/>
      <c r="X1827" s="152"/>
      <c r="Y1827" s="152"/>
      <c r="Z1827" s="152"/>
      <c r="AA1827" s="152"/>
      <c r="AB1827" s="152"/>
      <c r="AC1827" s="152"/>
    </row>
    <row r="1828" spans="1:29" ht="13.2">
      <c r="A1828" s="152"/>
      <c r="B1828" s="89"/>
      <c r="C1828" s="153" t="str">
        <f t="shared" ca="1" si="17"/>
        <v>Incompleto</v>
      </c>
      <c r="D1828" s="89"/>
      <c r="E1828" s="162"/>
      <c r="F1828" s="152"/>
      <c r="G1828" s="169"/>
      <c r="H1828" s="165"/>
      <c r="I1828" s="152"/>
      <c r="J1828" s="152"/>
      <c r="K1828" s="150"/>
      <c r="L1828" s="151"/>
      <c r="M1828" s="152"/>
      <c r="N1828" s="152"/>
      <c r="O1828" s="152"/>
      <c r="P1828" s="152"/>
      <c r="Q1828" s="152"/>
      <c r="R1828" s="152"/>
      <c r="S1828" s="152"/>
      <c r="T1828" s="152"/>
      <c r="U1828" s="152"/>
      <c r="V1828" s="152"/>
      <c r="W1828" s="152"/>
      <c r="X1828" s="152"/>
      <c r="Y1828" s="152"/>
      <c r="Z1828" s="152"/>
      <c r="AA1828" s="152"/>
      <c r="AB1828" s="152"/>
      <c r="AC1828" s="152"/>
    </row>
    <row r="1829" spans="1:29" ht="13.2">
      <c r="A1829" s="152"/>
      <c r="B1829" s="89"/>
      <c r="C1829" s="153" t="str">
        <f t="shared" ca="1" si="17"/>
        <v>Incompleto</v>
      </c>
      <c r="D1829" s="89"/>
      <c r="E1829" s="162"/>
      <c r="F1829" s="152"/>
      <c r="G1829" s="169"/>
      <c r="H1829" s="165"/>
      <c r="I1829" s="152"/>
      <c r="J1829" s="152"/>
      <c r="K1829" s="150"/>
      <c r="L1829" s="151"/>
      <c r="M1829" s="152"/>
      <c r="N1829" s="152"/>
      <c r="O1829" s="152"/>
      <c r="P1829" s="152"/>
      <c r="Q1829" s="152"/>
      <c r="R1829" s="152"/>
      <c r="S1829" s="152"/>
      <c r="T1829" s="152"/>
      <c r="U1829" s="152"/>
      <c r="V1829" s="152"/>
      <c r="W1829" s="152"/>
      <c r="X1829" s="152"/>
      <c r="Y1829" s="152"/>
      <c r="Z1829" s="152"/>
      <c r="AA1829" s="152"/>
      <c r="AB1829" s="152"/>
      <c r="AC1829" s="152"/>
    </row>
    <row r="1830" spans="1:29" ht="13.2">
      <c r="A1830" s="152"/>
      <c r="B1830" s="89"/>
      <c r="C1830" s="153" t="str">
        <f t="shared" ca="1" si="17"/>
        <v>Incompleto</v>
      </c>
      <c r="D1830" s="89"/>
      <c r="E1830" s="162"/>
      <c r="F1830" s="152"/>
      <c r="G1830" s="169"/>
      <c r="H1830" s="165"/>
      <c r="I1830" s="152"/>
      <c r="J1830" s="152"/>
      <c r="K1830" s="150"/>
      <c r="L1830" s="151"/>
      <c r="M1830" s="152"/>
      <c r="N1830" s="152"/>
      <c r="O1830" s="152"/>
      <c r="P1830" s="152"/>
      <c r="Q1830" s="152"/>
      <c r="R1830" s="152"/>
      <c r="S1830" s="152"/>
      <c r="T1830" s="152"/>
      <c r="U1830" s="152"/>
      <c r="V1830" s="152"/>
      <c r="W1830" s="152"/>
      <c r="X1830" s="152"/>
      <c r="Y1830" s="152"/>
      <c r="Z1830" s="152"/>
      <c r="AA1830" s="152"/>
      <c r="AB1830" s="152"/>
      <c r="AC1830" s="152"/>
    </row>
    <row r="1831" spans="1:29" ht="13.2">
      <c r="A1831" s="152"/>
      <c r="B1831" s="89"/>
      <c r="C1831" s="153" t="str">
        <f t="shared" ca="1" si="17"/>
        <v>Incompleto</v>
      </c>
      <c r="D1831" s="89"/>
      <c r="E1831" s="162"/>
      <c r="F1831" s="152"/>
      <c r="G1831" s="169"/>
      <c r="H1831" s="165"/>
      <c r="I1831" s="152"/>
      <c r="J1831" s="152"/>
      <c r="K1831" s="150"/>
      <c r="L1831" s="151"/>
      <c r="M1831" s="152"/>
      <c r="N1831" s="152"/>
      <c r="O1831" s="152"/>
      <c r="P1831" s="152"/>
      <c r="Q1831" s="152"/>
      <c r="R1831" s="152"/>
      <c r="S1831" s="152"/>
      <c r="T1831" s="152"/>
      <c r="U1831" s="152"/>
      <c r="V1831" s="152"/>
      <c r="W1831" s="152"/>
      <c r="X1831" s="152"/>
      <c r="Y1831" s="152"/>
      <c r="Z1831" s="152"/>
      <c r="AA1831" s="152"/>
      <c r="AB1831" s="152"/>
      <c r="AC1831" s="152"/>
    </row>
    <row r="1832" spans="1:29" ht="13.2">
      <c r="A1832" s="152"/>
      <c r="B1832" s="89"/>
      <c r="C1832" s="153" t="str">
        <f t="shared" ca="1" si="17"/>
        <v>Incompleto</v>
      </c>
      <c r="D1832" s="89"/>
      <c r="E1832" s="162"/>
      <c r="F1832" s="152"/>
      <c r="G1832" s="169"/>
      <c r="H1832" s="165"/>
      <c r="I1832" s="152"/>
      <c r="J1832" s="152"/>
      <c r="K1832" s="150"/>
      <c r="L1832" s="151"/>
      <c r="M1832" s="152"/>
      <c r="N1832" s="152"/>
      <c r="O1832" s="152"/>
      <c r="P1832" s="152"/>
      <c r="Q1832" s="152"/>
      <c r="R1832" s="152"/>
      <c r="S1832" s="152"/>
      <c r="T1832" s="152"/>
      <c r="U1832" s="152"/>
      <c r="V1832" s="152"/>
      <c r="W1832" s="152"/>
      <c r="X1832" s="152"/>
      <c r="Y1832" s="152"/>
      <c r="Z1832" s="152"/>
      <c r="AA1832" s="152"/>
      <c r="AB1832" s="152"/>
      <c r="AC1832" s="152"/>
    </row>
    <row r="1833" spans="1:29" ht="13.2">
      <c r="A1833" s="152"/>
      <c r="B1833" s="89"/>
      <c r="C1833" s="153" t="str">
        <f t="shared" ca="1" si="17"/>
        <v>Incompleto</v>
      </c>
      <c r="D1833" s="89"/>
      <c r="E1833" s="162"/>
      <c r="F1833" s="152"/>
      <c r="G1833" s="169"/>
      <c r="H1833" s="165"/>
      <c r="I1833" s="152"/>
      <c r="J1833" s="152"/>
      <c r="K1833" s="150"/>
      <c r="L1833" s="151"/>
      <c r="M1833" s="152"/>
      <c r="N1833" s="152"/>
      <c r="O1833" s="152"/>
      <c r="P1833" s="152"/>
      <c r="Q1833" s="152"/>
      <c r="R1833" s="152"/>
      <c r="S1833" s="152"/>
      <c r="T1833" s="152"/>
      <c r="U1833" s="152"/>
      <c r="V1833" s="152"/>
      <c r="W1833" s="152"/>
      <c r="X1833" s="152"/>
      <c r="Y1833" s="152"/>
      <c r="Z1833" s="152"/>
      <c r="AA1833" s="152"/>
      <c r="AB1833" s="152"/>
      <c r="AC1833" s="152"/>
    </row>
    <row r="1834" spans="1:29" ht="13.2">
      <c r="A1834" s="152"/>
      <c r="B1834" s="89"/>
      <c r="C1834" s="153" t="str">
        <f t="shared" ca="1" si="17"/>
        <v>Incompleto</v>
      </c>
      <c r="D1834" s="89"/>
      <c r="E1834" s="162"/>
      <c r="F1834" s="152"/>
      <c r="G1834" s="169"/>
      <c r="H1834" s="165"/>
      <c r="I1834" s="152"/>
      <c r="J1834" s="152"/>
      <c r="K1834" s="150"/>
      <c r="L1834" s="151"/>
      <c r="M1834" s="152"/>
      <c r="N1834" s="152"/>
      <c r="O1834" s="152"/>
      <c r="P1834" s="152"/>
      <c r="Q1834" s="152"/>
      <c r="R1834" s="152"/>
      <c r="S1834" s="152"/>
      <c r="T1834" s="152"/>
      <c r="U1834" s="152"/>
      <c r="V1834" s="152"/>
      <c r="W1834" s="152"/>
      <c r="X1834" s="152"/>
      <c r="Y1834" s="152"/>
      <c r="Z1834" s="152"/>
      <c r="AA1834" s="152"/>
      <c r="AB1834" s="152"/>
      <c r="AC1834" s="152"/>
    </row>
    <row r="1835" spans="1:29" ht="13.2">
      <c r="A1835" s="152"/>
      <c r="B1835" s="89"/>
      <c r="C1835" s="153" t="str">
        <f t="shared" ca="1" si="17"/>
        <v>Incompleto</v>
      </c>
      <c r="D1835" s="89"/>
      <c r="E1835" s="162"/>
      <c r="F1835" s="152"/>
      <c r="G1835" s="169"/>
      <c r="H1835" s="165"/>
      <c r="I1835" s="152"/>
      <c r="J1835" s="152"/>
      <c r="K1835" s="150"/>
      <c r="L1835" s="151"/>
      <c r="M1835" s="152"/>
      <c r="N1835" s="152"/>
      <c r="O1835" s="152"/>
      <c r="P1835" s="152"/>
      <c r="Q1835" s="152"/>
      <c r="R1835" s="152"/>
      <c r="S1835" s="152"/>
      <c r="T1835" s="152"/>
      <c r="U1835" s="152"/>
      <c r="V1835" s="152"/>
      <c r="W1835" s="152"/>
      <c r="X1835" s="152"/>
      <c r="Y1835" s="152"/>
      <c r="Z1835" s="152"/>
      <c r="AA1835" s="152"/>
      <c r="AB1835" s="152"/>
      <c r="AC1835" s="152"/>
    </row>
    <row r="1836" spans="1:29" ht="13.2">
      <c r="A1836" s="152"/>
      <c r="B1836" s="89"/>
      <c r="C1836" s="153" t="str">
        <f t="shared" ca="1" si="17"/>
        <v>Incompleto</v>
      </c>
      <c r="D1836" s="89"/>
      <c r="E1836" s="162"/>
      <c r="F1836" s="152"/>
      <c r="G1836" s="169"/>
      <c r="H1836" s="165"/>
      <c r="I1836" s="152"/>
      <c r="J1836" s="152"/>
      <c r="K1836" s="150"/>
      <c r="L1836" s="151"/>
      <c r="M1836" s="152"/>
      <c r="N1836" s="152"/>
      <c r="O1836" s="152"/>
      <c r="P1836" s="152"/>
      <c r="Q1836" s="152"/>
      <c r="R1836" s="152"/>
      <c r="S1836" s="152"/>
      <c r="T1836" s="152"/>
      <c r="U1836" s="152"/>
      <c r="V1836" s="152"/>
      <c r="W1836" s="152"/>
      <c r="X1836" s="152"/>
      <c r="Y1836" s="152"/>
      <c r="Z1836" s="152"/>
      <c r="AA1836" s="152"/>
      <c r="AB1836" s="152"/>
      <c r="AC1836" s="152"/>
    </row>
    <row r="1837" spans="1:29" ht="13.2">
      <c r="A1837" s="152"/>
      <c r="B1837" s="89"/>
      <c r="C1837" s="153" t="str">
        <f t="shared" ca="1" si="17"/>
        <v>Incompleto</v>
      </c>
      <c r="D1837" s="89"/>
      <c r="E1837" s="162"/>
      <c r="F1837" s="152"/>
      <c r="G1837" s="169"/>
      <c r="H1837" s="165"/>
      <c r="I1837" s="152"/>
      <c r="J1837" s="152"/>
      <c r="K1837" s="150"/>
      <c r="L1837" s="151"/>
      <c r="M1837" s="152"/>
      <c r="N1837" s="152"/>
      <c r="O1837" s="152"/>
      <c r="P1837" s="152"/>
      <c r="Q1837" s="152"/>
      <c r="R1837" s="152"/>
      <c r="S1837" s="152"/>
      <c r="T1837" s="152"/>
      <c r="U1837" s="152"/>
      <c r="V1837" s="152"/>
      <c r="W1837" s="152"/>
      <c r="X1837" s="152"/>
      <c r="Y1837" s="152"/>
      <c r="Z1837" s="152"/>
      <c r="AA1837" s="152"/>
      <c r="AB1837" s="152"/>
      <c r="AC1837" s="152"/>
    </row>
    <row r="1838" spans="1:29" ht="13.2">
      <c r="A1838" s="152"/>
      <c r="B1838" s="89"/>
      <c r="C1838" s="153" t="str">
        <f t="shared" ca="1" si="17"/>
        <v>Incompleto</v>
      </c>
      <c r="D1838" s="89"/>
      <c r="E1838" s="162"/>
      <c r="F1838" s="152"/>
      <c r="G1838" s="169"/>
      <c r="H1838" s="165"/>
      <c r="I1838" s="152"/>
      <c r="J1838" s="152"/>
      <c r="K1838" s="150"/>
      <c r="L1838" s="151"/>
      <c r="M1838" s="152"/>
      <c r="N1838" s="152"/>
      <c r="O1838" s="152"/>
      <c r="P1838" s="152"/>
      <c r="Q1838" s="152"/>
      <c r="R1838" s="152"/>
      <c r="S1838" s="152"/>
      <c r="T1838" s="152"/>
      <c r="U1838" s="152"/>
      <c r="V1838" s="152"/>
      <c r="W1838" s="152"/>
      <c r="X1838" s="152"/>
      <c r="Y1838" s="152"/>
      <c r="Z1838" s="152"/>
      <c r="AA1838" s="152"/>
      <c r="AB1838" s="152"/>
      <c r="AC1838" s="152"/>
    </row>
    <row r="1839" spans="1:29" ht="13.2">
      <c r="A1839" s="152"/>
      <c r="B1839" s="89"/>
      <c r="C1839" s="153" t="str">
        <f t="shared" ca="1" si="17"/>
        <v>Incompleto</v>
      </c>
      <c r="D1839" s="89"/>
      <c r="E1839" s="162"/>
      <c r="F1839" s="152"/>
      <c r="G1839" s="169"/>
      <c r="H1839" s="165"/>
      <c r="I1839" s="152"/>
      <c r="J1839" s="152"/>
      <c r="K1839" s="150"/>
      <c r="L1839" s="151"/>
      <c r="M1839" s="152"/>
      <c r="N1839" s="152"/>
      <c r="O1839" s="152"/>
      <c r="P1839" s="152"/>
      <c r="Q1839" s="152"/>
      <c r="R1839" s="152"/>
      <c r="S1839" s="152"/>
      <c r="T1839" s="152"/>
      <c r="U1839" s="152"/>
      <c r="V1839" s="152"/>
      <c r="W1839" s="152"/>
      <c r="X1839" s="152"/>
      <c r="Y1839" s="152"/>
      <c r="Z1839" s="152"/>
      <c r="AA1839" s="152"/>
      <c r="AB1839" s="152"/>
      <c r="AC1839" s="152"/>
    </row>
    <row r="1840" spans="1:29" ht="13.2">
      <c r="A1840" s="152"/>
      <c r="B1840" s="89"/>
      <c r="C1840" s="153" t="str">
        <f t="shared" ca="1" si="17"/>
        <v>Incompleto</v>
      </c>
      <c r="D1840" s="89"/>
      <c r="E1840" s="162"/>
      <c r="F1840" s="152"/>
      <c r="G1840" s="169"/>
      <c r="H1840" s="165"/>
      <c r="I1840" s="152"/>
      <c r="J1840" s="152"/>
      <c r="K1840" s="150"/>
      <c r="L1840" s="151"/>
      <c r="M1840" s="152"/>
      <c r="N1840" s="152"/>
      <c r="O1840" s="152"/>
      <c r="P1840" s="152"/>
      <c r="Q1840" s="152"/>
      <c r="R1840" s="152"/>
      <c r="S1840" s="152"/>
      <c r="T1840" s="152"/>
      <c r="U1840" s="152"/>
      <c r="V1840" s="152"/>
      <c r="W1840" s="152"/>
      <c r="X1840" s="152"/>
      <c r="Y1840" s="152"/>
      <c r="Z1840" s="152"/>
      <c r="AA1840" s="152"/>
      <c r="AB1840" s="152"/>
      <c r="AC1840" s="152"/>
    </row>
    <row r="1841" spans="1:29" ht="13.2">
      <c r="A1841" s="152"/>
      <c r="B1841" s="89"/>
      <c r="C1841" s="153" t="str">
        <f t="shared" ca="1" si="17"/>
        <v>Incompleto</v>
      </c>
      <c r="D1841" s="89"/>
      <c r="E1841" s="162"/>
      <c r="F1841" s="152"/>
      <c r="G1841" s="169"/>
      <c r="H1841" s="165"/>
      <c r="I1841" s="152"/>
      <c r="J1841" s="152"/>
      <c r="K1841" s="150"/>
      <c r="L1841" s="151"/>
      <c r="M1841" s="152"/>
      <c r="N1841" s="152"/>
      <c r="O1841" s="152"/>
      <c r="P1841" s="152"/>
      <c r="Q1841" s="152"/>
      <c r="R1841" s="152"/>
      <c r="S1841" s="152"/>
      <c r="T1841" s="152"/>
      <c r="U1841" s="152"/>
      <c r="V1841" s="152"/>
      <c r="W1841" s="152"/>
      <c r="X1841" s="152"/>
      <c r="Y1841" s="152"/>
      <c r="Z1841" s="152"/>
      <c r="AA1841" s="152"/>
      <c r="AB1841" s="152"/>
      <c r="AC1841" s="152"/>
    </row>
    <row r="1842" spans="1:29" ht="13.2">
      <c r="A1842" s="152"/>
      <c r="B1842" s="89"/>
      <c r="C1842" s="153" t="str">
        <f t="shared" ca="1" si="17"/>
        <v>Incompleto</v>
      </c>
      <c r="D1842" s="89"/>
      <c r="E1842" s="162"/>
      <c r="F1842" s="152"/>
      <c r="G1842" s="169"/>
      <c r="H1842" s="165"/>
      <c r="I1842" s="152"/>
      <c r="J1842" s="152"/>
      <c r="K1842" s="150"/>
      <c r="L1842" s="151"/>
      <c r="M1842" s="152"/>
      <c r="N1842" s="152"/>
      <c r="O1842" s="152"/>
      <c r="P1842" s="152"/>
      <c r="Q1842" s="152"/>
      <c r="R1842" s="152"/>
      <c r="S1842" s="152"/>
      <c r="T1842" s="152"/>
      <c r="U1842" s="152"/>
      <c r="V1842" s="152"/>
      <c r="W1842" s="152"/>
      <c r="X1842" s="152"/>
      <c r="Y1842" s="152"/>
      <c r="Z1842" s="152"/>
      <c r="AA1842" s="152"/>
      <c r="AB1842" s="152"/>
      <c r="AC1842" s="152"/>
    </row>
    <row r="1843" spans="1:29" ht="13.2">
      <c r="A1843" s="152"/>
      <c r="B1843" s="89"/>
      <c r="C1843" s="153" t="str">
        <f t="shared" ca="1" si="17"/>
        <v>Incompleto</v>
      </c>
      <c r="D1843" s="89"/>
      <c r="E1843" s="162"/>
      <c r="F1843" s="152"/>
      <c r="G1843" s="169"/>
      <c r="H1843" s="165"/>
      <c r="I1843" s="152"/>
      <c r="J1843" s="152"/>
      <c r="K1843" s="150"/>
      <c r="L1843" s="151"/>
      <c r="M1843" s="152"/>
      <c r="N1843" s="152"/>
      <c r="O1843" s="152"/>
      <c r="P1843" s="152"/>
      <c r="Q1843" s="152"/>
      <c r="R1843" s="152"/>
      <c r="S1843" s="152"/>
      <c r="T1843" s="152"/>
      <c r="U1843" s="152"/>
      <c r="V1843" s="152"/>
      <c r="W1843" s="152"/>
      <c r="X1843" s="152"/>
      <c r="Y1843" s="152"/>
      <c r="Z1843" s="152"/>
      <c r="AA1843" s="152"/>
      <c r="AB1843" s="152"/>
      <c r="AC1843" s="152"/>
    </row>
    <row r="1844" spans="1:29" ht="13.2">
      <c r="A1844" s="152"/>
      <c r="B1844" s="89"/>
      <c r="C1844" s="153" t="str">
        <f t="shared" ca="1" si="17"/>
        <v>Incompleto</v>
      </c>
      <c r="D1844" s="89"/>
      <c r="E1844" s="162"/>
      <c r="F1844" s="152"/>
      <c r="G1844" s="169"/>
      <c r="H1844" s="165"/>
      <c r="I1844" s="152"/>
      <c r="J1844" s="152"/>
      <c r="K1844" s="150"/>
      <c r="L1844" s="151"/>
      <c r="M1844" s="152"/>
      <c r="N1844" s="152"/>
      <c r="O1844" s="152"/>
      <c r="P1844" s="152"/>
      <c r="Q1844" s="152"/>
      <c r="R1844" s="152"/>
      <c r="S1844" s="152"/>
      <c r="T1844" s="152"/>
      <c r="U1844" s="152"/>
      <c r="V1844" s="152"/>
      <c r="W1844" s="152"/>
      <c r="X1844" s="152"/>
      <c r="Y1844" s="152"/>
      <c r="Z1844" s="152"/>
      <c r="AA1844" s="152"/>
      <c r="AB1844" s="152"/>
      <c r="AC1844" s="152"/>
    </row>
    <row r="1845" spans="1:29" ht="13.2">
      <c r="A1845" s="152"/>
      <c r="B1845" s="89"/>
      <c r="C1845" s="153" t="str">
        <f t="shared" ca="1" si="17"/>
        <v>Incompleto</v>
      </c>
      <c r="D1845" s="89"/>
      <c r="E1845" s="162"/>
      <c r="F1845" s="152"/>
      <c r="G1845" s="169"/>
      <c r="H1845" s="165"/>
      <c r="I1845" s="152"/>
      <c r="J1845" s="152"/>
      <c r="K1845" s="150"/>
      <c r="L1845" s="151"/>
      <c r="M1845" s="152"/>
      <c r="N1845" s="152"/>
      <c r="O1845" s="152"/>
      <c r="P1845" s="152"/>
      <c r="Q1845" s="152"/>
      <c r="R1845" s="152"/>
      <c r="S1845" s="152"/>
      <c r="T1845" s="152"/>
      <c r="U1845" s="152"/>
      <c r="V1845" s="152"/>
      <c r="W1845" s="152"/>
      <c r="X1845" s="152"/>
      <c r="Y1845" s="152"/>
      <c r="Z1845" s="152"/>
      <c r="AA1845" s="152"/>
      <c r="AB1845" s="152"/>
      <c r="AC1845" s="152"/>
    </row>
    <row r="1846" spans="1:29" ht="13.2">
      <c r="A1846" s="152"/>
      <c r="B1846" s="89"/>
      <c r="C1846" s="153" t="str">
        <f t="shared" ca="1" si="17"/>
        <v>Incompleto</v>
      </c>
      <c r="D1846" s="89"/>
      <c r="E1846" s="162"/>
      <c r="F1846" s="152"/>
      <c r="G1846" s="169"/>
      <c r="H1846" s="165"/>
      <c r="I1846" s="152"/>
      <c r="J1846" s="152"/>
      <c r="K1846" s="150"/>
      <c r="L1846" s="151"/>
      <c r="M1846" s="152"/>
      <c r="N1846" s="152"/>
      <c r="O1846" s="152"/>
      <c r="P1846" s="152"/>
      <c r="Q1846" s="152"/>
      <c r="R1846" s="152"/>
      <c r="S1846" s="152"/>
      <c r="T1846" s="152"/>
      <c r="U1846" s="152"/>
      <c r="V1846" s="152"/>
      <c r="W1846" s="152"/>
      <c r="X1846" s="152"/>
      <c r="Y1846" s="152"/>
      <c r="Z1846" s="152"/>
      <c r="AA1846" s="152"/>
      <c r="AB1846" s="152"/>
      <c r="AC1846" s="152"/>
    </row>
    <row r="1847" spans="1:29" ht="13.2">
      <c r="A1847" s="152"/>
      <c r="B1847" s="89"/>
      <c r="C1847" s="153" t="str">
        <f t="shared" ca="1" si="17"/>
        <v>Incompleto</v>
      </c>
      <c r="D1847" s="89"/>
      <c r="E1847" s="162"/>
      <c r="F1847" s="152"/>
      <c r="G1847" s="169"/>
      <c r="H1847" s="165"/>
      <c r="I1847" s="152"/>
      <c r="J1847" s="152"/>
      <c r="K1847" s="150"/>
      <c r="L1847" s="151"/>
      <c r="M1847" s="152"/>
      <c r="N1847" s="152"/>
      <c r="O1847" s="152"/>
      <c r="P1847" s="152"/>
      <c r="Q1847" s="152"/>
      <c r="R1847" s="152"/>
      <c r="S1847" s="152"/>
      <c r="T1847" s="152"/>
      <c r="U1847" s="152"/>
      <c r="V1847" s="152"/>
      <c r="W1847" s="152"/>
      <c r="X1847" s="152"/>
      <c r="Y1847" s="152"/>
      <c r="Z1847" s="152"/>
      <c r="AA1847" s="152"/>
      <c r="AB1847" s="152"/>
      <c r="AC1847" s="152"/>
    </row>
    <row r="1848" spans="1:29" ht="13.2">
      <c r="A1848" s="152"/>
      <c r="B1848" s="89"/>
      <c r="C1848" s="153" t="str">
        <f t="shared" ca="1" si="17"/>
        <v>Incompleto</v>
      </c>
      <c r="D1848" s="89"/>
      <c r="E1848" s="162"/>
      <c r="F1848" s="152"/>
      <c r="G1848" s="169"/>
      <c r="H1848" s="165"/>
      <c r="I1848" s="152"/>
      <c r="J1848" s="152"/>
      <c r="K1848" s="150"/>
      <c r="L1848" s="151"/>
      <c r="M1848" s="152"/>
      <c r="N1848" s="152"/>
      <c r="O1848" s="152"/>
      <c r="P1848" s="152"/>
      <c r="Q1848" s="152"/>
      <c r="R1848" s="152"/>
      <c r="S1848" s="152"/>
      <c r="T1848" s="152"/>
      <c r="U1848" s="152"/>
      <c r="V1848" s="152"/>
      <c r="W1848" s="152"/>
      <c r="X1848" s="152"/>
      <c r="Y1848" s="152"/>
      <c r="Z1848" s="152"/>
      <c r="AA1848" s="152"/>
      <c r="AB1848" s="152"/>
      <c r="AC1848" s="152"/>
    </row>
    <row r="1849" spans="1:29" ht="13.2">
      <c r="A1849" s="152"/>
      <c r="B1849" s="89"/>
      <c r="C1849" s="153" t="str">
        <f t="shared" ca="1" si="17"/>
        <v>Incompleto</v>
      </c>
      <c r="D1849" s="89"/>
      <c r="E1849" s="162"/>
      <c r="F1849" s="152"/>
      <c r="G1849" s="169"/>
      <c r="H1849" s="165"/>
      <c r="I1849" s="152"/>
      <c r="J1849" s="152"/>
      <c r="K1849" s="150"/>
      <c r="L1849" s="151"/>
      <c r="M1849" s="152"/>
      <c r="N1849" s="152"/>
      <c r="O1849" s="152"/>
      <c r="P1849" s="152"/>
      <c r="Q1849" s="152"/>
      <c r="R1849" s="152"/>
      <c r="S1849" s="152"/>
      <c r="T1849" s="152"/>
      <c r="U1849" s="152"/>
      <c r="V1849" s="152"/>
      <c r="W1849" s="152"/>
      <c r="X1849" s="152"/>
      <c r="Y1849" s="152"/>
      <c r="Z1849" s="152"/>
      <c r="AA1849" s="152"/>
      <c r="AB1849" s="152"/>
      <c r="AC1849" s="152"/>
    </row>
    <row r="1850" spans="1:29" ht="13.2">
      <c r="A1850" s="152"/>
      <c r="B1850" s="89"/>
      <c r="C1850" s="153" t="str">
        <f t="shared" ca="1" si="17"/>
        <v>Incompleto</v>
      </c>
      <c r="D1850" s="89"/>
      <c r="E1850" s="162"/>
      <c r="F1850" s="152"/>
      <c r="G1850" s="169"/>
      <c r="H1850" s="165"/>
      <c r="I1850" s="152"/>
      <c r="J1850" s="152"/>
      <c r="K1850" s="150"/>
      <c r="L1850" s="151"/>
      <c r="M1850" s="152"/>
      <c r="N1850" s="152"/>
      <c r="O1850" s="152"/>
      <c r="P1850" s="152"/>
      <c r="Q1850" s="152"/>
      <c r="R1850" s="152"/>
      <c r="S1850" s="152"/>
      <c r="T1850" s="152"/>
      <c r="U1850" s="152"/>
      <c r="V1850" s="152"/>
      <c r="W1850" s="152"/>
      <c r="X1850" s="152"/>
      <c r="Y1850" s="152"/>
      <c r="Z1850" s="152"/>
      <c r="AA1850" s="152"/>
      <c r="AB1850" s="152"/>
      <c r="AC1850" s="152"/>
    </row>
    <row r="1851" spans="1:29" ht="13.2">
      <c r="A1851" s="152"/>
      <c r="B1851" s="89"/>
      <c r="C1851" s="153" t="str">
        <f t="shared" ca="1" si="17"/>
        <v>Incompleto</v>
      </c>
      <c r="D1851" s="89"/>
      <c r="E1851" s="162"/>
      <c r="F1851" s="152"/>
      <c r="G1851" s="169"/>
      <c r="H1851" s="165"/>
      <c r="I1851" s="152"/>
      <c r="J1851" s="152"/>
      <c r="K1851" s="150"/>
      <c r="L1851" s="151"/>
      <c r="M1851" s="152"/>
      <c r="N1851" s="152"/>
      <c r="O1851" s="152"/>
      <c r="P1851" s="152"/>
      <c r="Q1851" s="152"/>
      <c r="R1851" s="152"/>
      <c r="S1851" s="152"/>
      <c r="T1851" s="152"/>
      <c r="U1851" s="152"/>
      <c r="V1851" s="152"/>
      <c r="W1851" s="152"/>
      <c r="X1851" s="152"/>
      <c r="Y1851" s="152"/>
      <c r="Z1851" s="152"/>
      <c r="AA1851" s="152"/>
      <c r="AB1851" s="152"/>
      <c r="AC1851" s="152"/>
    </row>
    <row r="1852" spans="1:29" ht="13.2">
      <c r="A1852" s="152"/>
      <c r="B1852" s="89"/>
      <c r="C1852" s="153" t="str">
        <f t="shared" ca="1" si="17"/>
        <v>Incompleto</v>
      </c>
      <c r="D1852" s="89"/>
      <c r="E1852" s="162"/>
      <c r="F1852" s="152"/>
      <c r="G1852" s="169"/>
      <c r="H1852" s="165"/>
      <c r="I1852" s="152"/>
      <c r="J1852" s="152"/>
      <c r="K1852" s="150"/>
      <c r="L1852" s="151"/>
      <c r="M1852" s="152"/>
      <c r="N1852" s="152"/>
      <c r="O1852" s="152"/>
      <c r="P1852" s="152"/>
      <c r="Q1852" s="152"/>
      <c r="R1852" s="152"/>
      <c r="S1852" s="152"/>
      <c r="T1852" s="152"/>
      <c r="U1852" s="152"/>
      <c r="V1852" s="152"/>
      <c r="W1852" s="152"/>
      <c r="X1852" s="152"/>
      <c r="Y1852" s="152"/>
      <c r="Z1852" s="152"/>
      <c r="AA1852" s="152"/>
      <c r="AB1852" s="152"/>
      <c r="AC1852" s="152"/>
    </row>
    <row r="1853" spans="1:29" ht="13.2">
      <c r="A1853" s="152"/>
      <c r="B1853" s="89"/>
      <c r="C1853" s="153" t="str">
        <f t="shared" ca="1" si="17"/>
        <v>Incompleto</v>
      </c>
      <c r="D1853" s="89"/>
      <c r="E1853" s="162"/>
      <c r="F1853" s="152"/>
      <c r="G1853" s="169"/>
      <c r="H1853" s="165"/>
      <c r="I1853" s="152"/>
      <c r="J1853" s="152"/>
      <c r="K1853" s="150"/>
      <c r="L1853" s="151"/>
      <c r="M1853" s="152"/>
      <c r="N1853" s="152"/>
      <c r="O1853" s="152"/>
      <c r="P1853" s="152"/>
      <c r="Q1853" s="152"/>
      <c r="R1853" s="152"/>
      <c r="S1853" s="152"/>
      <c r="T1853" s="152"/>
      <c r="U1853" s="152"/>
      <c r="V1853" s="152"/>
      <c r="W1853" s="152"/>
      <c r="X1853" s="152"/>
      <c r="Y1853" s="152"/>
      <c r="Z1853" s="152"/>
      <c r="AA1853" s="152"/>
      <c r="AB1853" s="152"/>
      <c r="AC1853" s="152"/>
    </row>
    <row r="1854" spans="1:29" ht="13.2">
      <c r="A1854" s="152"/>
      <c r="B1854" s="89"/>
      <c r="C1854" s="153" t="str">
        <f t="shared" ca="1" si="17"/>
        <v>Incompleto</v>
      </c>
      <c r="D1854" s="89"/>
      <c r="E1854" s="162"/>
      <c r="F1854" s="152"/>
      <c r="G1854" s="169"/>
      <c r="H1854" s="165"/>
      <c r="I1854" s="152"/>
      <c r="J1854" s="152"/>
      <c r="K1854" s="150"/>
      <c r="L1854" s="151"/>
      <c r="M1854" s="152"/>
      <c r="N1854" s="152"/>
      <c r="O1854" s="152"/>
      <c r="P1854" s="152"/>
      <c r="Q1854" s="152"/>
      <c r="R1854" s="152"/>
      <c r="S1854" s="152"/>
      <c r="T1854" s="152"/>
      <c r="U1854" s="152"/>
      <c r="V1854" s="152"/>
      <c r="W1854" s="152"/>
      <c r="X1854" s="152"/>
      <c r="Y1854" s="152"/>
      <c r="Z1854" s="152"/>
      <c r="AA1854" s="152"/>
      <c r="AB1854" s="152"/>
      <c r="AC1854" s="152"/>
    </row>
    <row r="1855" spans="1:29" ht="13.2">
      <c r="A1855" s="152"/>
      <c r="B1855" s="89"/>
      <c r="C1855" s="153" t="str">
        <f t="shared" ca="1" si="17"/>
        <v>Incompleto</v>
      </c>
      <c r="D1855" s="89"/>
      <c r="E1855" s="162"/>
      <c r="F1855" s="152"/>
      <c r="G1855" s="169"/>
      <c r="H1855" s="165"/>
      <c r="I1855" s="152"/>
      <c r="J1855" s="152"/>
      <c r="K1855" s="150"/>
      <c r="L1855" s="151"/>
      <c r="M1855" s="152"/>
      <c r="N1855" s="152"/>
      <c r="O1855" s="152"/>
      <c r="P1855" s="152"/>
      <c r="Q1855" s="152"/>
      <c r="R1855" s="152"/>
      <c r="S1855" s="152"/>
      <c r="T1855" s="152"/>
      <c r="U1855" s="152"/>
      <c r="V1855" s="152"/>
      <c r="W1855" s="152"/>
      <c r="X1855" s="152"/>
      <c r="Y1855" s="152"/>
      <c r="Z1855" s="152"/>
      <c r="AA1855" s="152"/>
      <c r="AB1855" s="152"/>
      <c r="AC1855" s="152"/>
    </row>
    <row r="1856" spans="1:29" ht="13.2">
      <c r="A1856" s="152"/>
      <c r="B1856" s="89"/>
      <c r="C1856" s="153" t="str">
        <f t="shared" ca="1" si="17"/>
        <v>Incompleto</v>
      </c>
      <c r="D1856" s="89"/>
      <c r="E1856" s="162"/>
      <c r="F1856" s="152"/>
      <c r="G1856" s="169"/>
      <c r="H1856" s="165"/>
      <c r="I1856" s="152"/>
      <c r="J1856" s="152"/>
      <c r="K1856" s="150"/>
      <c r="L1856" s="151"/>
      <c r="M1856" s="152"/>
      <c r="N1856" s="152"/>
      <c r="O1856" s="152"/>
      <c r="P1856" s="152"/>
      <c r="Q1856" s="152"/>
      <c r="R1856" s="152"/>
      <c r="S1856" s="152"/>
      <c r="T1856" s="152"/>
      <c r="U1856" s="152"/>
      <c r="V1856" s="152"/>
      <c r="W1856" s="152"/>
      <c r="X1856" s="152"/>
      <c r="Y1856" s="152"/>
      <c r="Z1856" s="152"/>
      <c r="AA1856" s="152"/>
      <c r="AB1856" s="152"/>
      <c r="AC1856" s="152"/>
    </row>
    <row r="1857" spans="1:29" ht="13.2">
      <c r="A1857" s="152"/>
      <c r="B1857" s="89"/>
      <c r="C1857" s="153" t="str">
        <f t="shared" ca="1" si="17"/>
        <v>Incompleto</v>
      </c>
      <c r="D1857" s="89"/>
      <c r="E1857" s="162"/>
      <c r="F1857" s="152"/>
      <c r="G1857" s="169"/>
      <c r="H1857" s="165"/>
      <c r="I1857" s="152"/>
      <c r="J1857" s="152"/>
      <c r="K1857" s="150"/>
      <c r="L1857" s="151"/>
      <c r="M1857" s="152"/>
      <c r="N1857" s="152"/>
      <c r="O1857" s="152"/>
      <c r="P1857" s="152"/>
      <c r="Q1857" s="152"/>
      <c r="R1857" s="152"/>
      <c r="S1857" s="152"/>
      <c r="T1857" s="152"/>
      <c r="U1857" s="152"/>
      <c r="V1857" s="152"/>
      <c r="W1857" s="152"/>
      <c r="X1857" s="152"/>
      <c r="Y1857" s="152"/>
      <c r="Z1857" s="152"/>
      <c r="AA1857" s="152"/>
      <c r="AB1857" s="152"/>
      <c r="AC1857" s="152"/>
    </row>
    <row r="1858" spans="1:29" ht="13.2">
      <c r="A1858" s="152"/>
      <c r="B1858" s="89"/>
      <c r="C1858" s="153" t="str">
        <f t="shared" ca="1" si="17"/>
        <v>Incompleto</v>
      </c>
      <c r="D1858" s="89"/>
      <c r="E1858" s="162"/>
      <c r="F1858" s="152"/>
      <c r="G1858" s="169"/>
      <c r="H1858" s="165"/>
      <c r="I1858" s="152"/>
      <c r="J1858" s="152"/>
      <c r="K1858" s="150"/>
      <c r="L1858" s="151"/>
      <c r="M1858" s="152"/>
      <c r="N1858" s="152"/>
      <c r="O1858" s="152"/>
      <c r="P1858" s="152"/>
      <c r="Q1858" s="152"/>
      <c r="R1858" s="152"/>
      <c r="S1858" s="152"/>
      <c r="T1858" s="152"/>
      <c r="U1858" s="152"/>
      <c r="V1858" s="152"/>
      <c r="W1858" s="152"/>
      <c r="X1858" s="152"/>
      <c r="Y1858" s="152"/>
      <c r="Z1858" s="152"/>
      <c r="AA1858" s="152"/>
      <c r="AB1858" s="152"/>
      <c r="AC1858" s="152"/>
    </row>
    <row r="1859" spans="1:29" ht="13.2">
      <c r="A1859" s="152"/>
      <c r="B1859" s="89"/>
      <c r="C1859" s="153" t="str">
        <f t="shared" ca="1" si="17"/>
        <v>Incompleto</v>
      </c>
      <c r="D1859" s="89"/>
      <c r="E1859" s="162"/>
      <c r="F1859" s="152"/>
      <c r="G1859" s="169"/>
      <c r="H1859" s="165"/>
      <c r="I1859" s="152"/>
      <c r="J1859" s="152"/>
      <c r="K1859" s="150"/>
      <c r="L1859" s="151"/>
      <c r="M1859" s="152"/>
      <c r="N1859" s="152"/>
      <c r="O1859" s="152"/>
      <c r="P1859" s="152"/>
      <c r="Q1859" s="152"/>
      <c r="R1859" s="152"/>
      <c r="S1859" s="152"/>
      <c r="T1859" s="152"/>
      <c r="U1859" s="152"/>
      <c r="V1859" s="152"/>
      <c r="W1859" s="152"/>
      <c r="X1859" s="152"/>
      <c r="Y1859" s="152"/>
      <c r="Z1859" s="152"/>
      <c r="AA1859" s="152"/>
      <c r="AB1859" s="152"/>
      <c r="AC1859" s="152"/>
    </row>
    <row r="1860" spans="1:29" ht="13.2">
      <c r="A1860" s="152"/>
      <c r="B1860" s="89"/>
      <c r="C1860" s="153" t="str">
        <f t="shared" ca="1" si="17"/>
        <v>Incompleto</v>
      </c>
      <c r="D1860" s="89"/>
      <c r="E1860" s="162"/>
      <c r="F1860" s="152"/>
      <c r="G1860" s="169"/>
      <c r="H1860" s="165"/>
      <c r="I1860" s="152"/>
      <c r="J1860" s="152"/>
      <c r="K1860" s="150"/>
      <c r="L1860" s="151"/>
      <c r="M1860" s="152"/>
      <c r="N1860" s="152"/>
      <c r="O1860" s="152"/>
      <c r="P1860" s="152"/>
      <c r="Q1860" s="152"/>
      <c r="R1860" s="152"/>
      <c r="S1860" s="152"/>
      <c r="T1860" s="152"/>
      <c r="U1860" s="152"/>
      <c r="V1860" s="152"/>
      <c r="W1860" s="152"/>
      <c r="X1860" s="152"/>
      <c r="Y1860" s="152"/>
      <c r="Z1860" s="152"/>
      <c r="AA1860" s="152"/>
      <c r="AB1860" s="152"/>
      <c r="AC1860" s="152"/>
    </row>
    <row r="1861" spans="1:29" ht="13.2">
      <c r="A1861" s="152"/>
      <c r="B1861" s="89"/>
      <c r="C1861" s="153" t="str">
        <f t="shared" ca="1" si="17"/>
        <v>Incompleto</v>
      </c>
      <c r="D1861" s="89"/>
      <c r="E1861" s="162"/>
      <c r="F1861" s="152"/>
      <c r="G1861" s="169"/>
      <c r="H1861" s="165"/>
      <c r="I1861" s="152"/>
      <c r="J1861" s="152"/>
      <c r="K1861" s="150"/>
      <c r="L1861" s="151"/>
      <c r="M1861" s="152"/>
      <c r="N1861" s="152"/>
      <c r="O1861" s="152"/>
      <c r="P1861" s="152"/>
      <c r="Q1861" s="152"/>
      <c r="R1861" s="152"/>
      <c r="S1861" s="152"/>
      <c r="T1861" s="152"/>
      <c r="U1861" s="152"/>
      <c r="V1861" s="152"/>
      <c r="W1861" s="152"/>
      <c r="X1861" s="152"/>
      <c r="Y1861" s="152"/>
      <c r="Z1861" s="152"/>
      <c r="AA1861" s="152"/>
      <c r="AB1861" s="152"/>
      <c r="AC1861" s="152"/>
    </row>
    <row r="1862" spans="1:29" ht="13.2">
      <c r="A1862" s="152"/>
      <c r="B1862" s="89"/>
      <c r="C1862" s="153" t="str">
        <f t="shared" ca="1" si="17"/>
        <v>Incompleto</v>
      </c>
      <c r="D1862" s="89"/>
      <c r="E1862" s="162"/>
      <c r="F1862" s="152"/>
      <c r="G1862" s="169"/>
      <c r="H1862" s="165"/>
      <c r="I1862" s="152"/>
      <c r="J1862" s="152"/>
      <c r="K1862" s="150"/>
      <c r="L1862" s="151"/>
      <c r="M1862" s="152"/>
      <c r="N1862" s="152"/>
      <c r="O1862" s="152"/>
      <c r="P1862" s="152"/>
      <c r="Q1862" s="152"/>
      <c r="R1862" s="152"/>
      <c r="S1862" s="152"/>
      <c r="T1862" s="152"/>
      <c r="U1862" s="152"/>
      <c r="V1862" s="152"/>
      <c r="W1862" s="152"/>
      <c r="X1862" s="152"/>
      <c r="Y1862" s="152"/>
      <c r="Z1862" s="152"/>
      <c r="AA1862" s="152"/>
      <c r="AB1862" s="152"/>
      <c r="AC1862" s="152"/>
    </row>
    <row r="1863" spans="1:29" ht="13.2">
      <c r="A1863" s="152"/>
      <c r="B1863" s="89"/>
      <c r="C1863" s="153" t="str">
        <f t="shared" ca="1" si="17"/>
        <v>Incompleto</v>
      </c>
      <c r="D1863" s="89"/>
      <c r="E1863" s="162"/>
      <c r="F1863" s="152"/>
      <c r="G1863" s="169"/>
      <c r="H1863" s="165"/>
      <c r="I1863" s="152"/>
      <c r="J1863" s="152"/>
      <c r="K1863" s="150"/>
      <c r="L1863" s="151"/>
      <c r="M1863" s="152"/>
      <c r="N1863" s="152"/>
      <c r="O1863" s="152"/>
      <c r="P1863" s="152"/>
      <c r="Q1863" s="152"/>
      <c r="R1863" s="152"/>
      <c r="S1863" s="152"/>
      <c r="T1863" s="152"/>
      <c r="U1863" s="152"/>
      <c r="V1863" s="152"/>
      <c r="W1863" s="152"/>
      <c r="X1863" s="152"/>
      <c r="Y1863" s="152"/>
      <c r="Z1863" s="152"/>
      <c r="AA1863" s="152"/>
      <c r="AB1863" s="152"/>
      <c r="AC1863" s="152"/>
    </row>
    <row r="1864" spans="1:29" ht="13.2">
      <c r="A1864" s="152"/>
      <c r="B1864" s="89"/>
      <c r="C1864" s="153" t="str">
        <f t="shared" ca="1" si="17"/>
        <v>Incompleto</v>
      </c>
      <c r="D1864" s="89"/>
      <c r="E1864" s="162"/>
      <c r="F1864" s="152"/>
      <c r="G1864" s="169"/>
      <c r="H1864" s="165"/>
      <c r="I1864" s="152"/>
      <c r="J1864" s="152"/>
      <c r="K1864" s="150"/>
      <c r="L1864" s="151"/>
      <c r="M1864" s="152"/>
      <c r="N1864" s="152"/>
      <c r="O1864" s="152"/>
      <c r="P1864" s="152"/>
      <c r="Q1864" s="152"/>
      <c r="R1864" s="152"/>
      <c r="S1864" s="152"/>
      <c r="T1864" s="152"/>
      <c r="U1864" s="152"/>
      <c r="V1864" s="152"/>
      <c r="W1864" s="152"/>
      <c r="X1864" s="152"/>
      <c r="Y1864" s="152"/>
      <c r="Z1864" s="152"/>
      <c r="AA1864" s="152"/>
      <c r="AB1864" s="152"/>
      <c r="AC1864" s="152"/>
    </row>
    <row r="1865" spans="1:29" ht="13.2">
      <c r="A1865" s="152"/>
      <c r="B1865" s="89"/>
      <c r="C1865" s="153" t="str">
        <f t="shared" ca="1" si="17"/>
        <v>Incompleto</v>
      </c>
      <c r="D1865" s="89"/>
      <c r="E1865" s="162"/>
      <c r="F1865" s="152"/>
      <c r="G1865" s="169"/>
      <c r="H1865" s="165"/>
      <c r="I1865" s="152"/>
      <c r="J1865" s="152"/>
      <c r="K1865" s="150"/>
      <c r="L1865" s="151"/>
      <c r="M1865" s="152"/>
      <c r="N1865" s="152"/>
      <c r="O1865" s="152"/>
      <c r="P1865" s="152"/>
      <c r="Q1865" s="152"/>
      <c r="R1865" s="152"/>
      <c r="S1865" s="152"/>
      <c r="T1865" s="152"/>
      <c r="U1865" s="152"/>
      <c r="V1865" s="152"/>
      <c r="W1865" s="152"/>
      <c r="X1865" s="152"/>
      <c r="Y1865" s="152"/>
      <c r="Z1865" s="152"/>
      <c r="AA1865" s="152"/>
      <c r="AB1865" s="152"/>
      <c r="AC1865" s="152"/>
    </row>
    <row r="1866" spans="1:29" ht="13.2">
      <c r="A1866" s="152"/>
      <c r="B1866" s="89"/>
      <c r="C1866" s="153" t="str">
        <f t="shared" ca="1" si="17"/>
        <v>Incompleto</v>
      </c>
      <c r="D1866" s="89"/>
      <c r="E1866" s="162"/>
      <c r="F1866" s="152"/>
      <c r="G1866" s="169"/>
      <c r="H1866" s="165"/>
      <c r="I1866" s="152"/>
      <c r="J1866" s="152"/>
      <c r="K1866" s="150"/>
      <c r="L1866" s="151"/>
      <c r="M1866" s="152"/>
      <c r="N1866" s="152"/>
      <c r="O1866" s="152"/>
      <c r="P1866" s="152"/>
      <c r="Q1866" s="152"/>
      <c r="R1866" s="152"/>
      <c r="S1866" s="152"/>
      <c r="T1866" s="152"/>
      <c r="U1866" s="152"/>
      <c r="V1866" s="152"/>
      <c r="W1866" s="152"/>
      <c r="X1866" s="152"/>
      <c r="Y1866" s="152"/>
      <c r="Z1866" s="152"/>
      <c r="AA1866" s="152"/>
      <c r="AB1866" s="152"/>
      <c r="AC1866" s="152"/>
    </row>
    <row r="1867" spans="1:29" ht="13.2">
      <c r="A1867" s="152"/>
      <c r="B1867" s="89"/>
      <c r="C1867" s="153" t="str">
        <f t="shared" ca="1" si="17"/>
        <v>Incompleto</v>
      </c>
      <c r="D1867" s="89"/>
      <c r="E1867" s="162"/>
      <c r="F1867" s="152"/>
      <c r="G1867" s="169"/>
      <c r="H1867" s="165"/>
      <c r="I1867" s="152"/>
      <c r="J1867" s="152"/>
      <c r="K1867" s="150"/>
      <c r="L1867" s="151"/>
      <c r="M1867" s="152"/>
      <c r="N1867" s="152"/>
      <c r="O1867" s="152"/>
      <c r="P1867" s="152"/>
      <c r="Q1867" s="152"/>
      <c r="R1867" s="152"/>
      <c r="S1867" s="152"/>
      <c r="T1867" s="152"/>
      <c r="U1867" s="152"/>
      <c r="V1867" s="152"/>
      <c r="W1867" s="152"/>
      <c r="X1867" s="152"/>
      <c r="Y1867" s="152"/>
      <c r="Z1867" s="152"/>
      <c r="AA1867" s="152"/>
      <c r="AB1867" s="152"/>
      <c r="AC1867" s="152"/>
    </row>
    <row r="1868" spans="1:29" ht="13.2">
      <c r="A1868" s="152"/>
      <c r="B1868" s="89"/>
      <c r="C1868" s="153" t="str">
        <f t="shared" ca="1" si="17"/>
        <v>Incompleto</v>
      </c>
      <c r="D1868" s="89"/>
      <c r="E1868" s="162"/>
      <c r="F1868" s="152"/>
      <c r="G1868" s="169"/>
      <c r="H1868" s="165"/>
      <c r="I1868" s="152"/>
      <c r="J1868" s="152"/>
      <c r="K1868" s="150"/>
      <c r="L1868" s="151"/>
      <c r="M1868" s="152"/>
      <c r="N1868" s="152"/>
      <c r="O1868" s="152"/>
      <c r="P1868" s="152"/>
      <c r="Q1868" s="152"/>
      <c r="R1868" s="152"/>
      <c r="S1868" s="152"/>
      <c r="T1868" s="152"/>
      <c r="U1868" s="152"/>
      <c r="V1868" s="152"/>
      <c r="W1868" s="152"/>
      <c r="X1868" s="152"/>
      <c r="Y1868" s="152"/>
      <c r="Z1868" s="152"/>
      <c r="AA1868" s="152"/>
      <c r="AB1868" s="152"/>
      <c r="AC1868" s="152"/>
    </row>
    <row r="1869" spans="1:29" ht="13.2">
      <c r="A1869" s="152"/>
      <c r="B1869" s="89"/>
      <c r="C1869" s="153" t="str">
        <f t="shared" ca="1" si="17"/>
        <v>Incompleto</v>
      </c>
      <c r="D1869" s="89"/>
      <c r="E1869" s="162"/>
      <c r="F1869" s="152"/>
      <c r="G1869" s="169"/>
      <c r="H1869" s="165"/>
      <c r="I1869" s="152"/>
      <c r="J1869" s="152"/>
      <c r="K1869" s="150"/>
      <c r="L1869" s="151"/>
      <c r="M1869" s="152"/>
      <c r="N1869" s="152"/>
      <c r="O1869" s="152"/>
      <c r="P1869" s="152"/>
      <c r="Q1869" s="152"/>
      <c r="R1869" s="152"/>
      <c r="S1869" s="152"/>
      <c r="T1869" s="152"/>
      <c r="U1869" s="152"/>
      <c r="V1869" s="152"/>
      <c r="W1869" s="152"/>
      <c r="X1869" s="152"/>
      <c r="Y1869" s="152"/>
      <c r="Z1869" s="152"/>
      <c r="AA1869" s="152"/>
      <c r="AB1869" s="152"/>
      <c r="AC1869" s="152"/>
    </row>
    <row r="1870" spans="1:29" ht="13.2">
      <c r="A1870" s="152"/>
      <c r="B1870" s="89"/>
      <c r="C1870" s="153" t="str">
        <f t="shared" ca="1" si="17"/>
        <v>Incompleto</v>
      </c>
      <c r="D1870" s="89"/>
      <c r="E1870" s="162"/>
      <c r="F1870" s="152"/>
      <c r="G1870" s="169"/>
      <c r="H1870" s="165"/>
      <c r="I1870" s="152"/>
      <c r="J1870" s="152"/>
      <c r="K1870" s="150"/>
      <c r="L1870" s="151"/>
      <c r="M1870" s="152"/>
      <c r="N1870" s="152"/>
      <c r="O1870" s="152"/>
      <c r="P1870" s="152"/>
      <c r="Q1870" s="152"/>
      <c r="R1870" s="152"/>
      <c r="S1870" s="152"/>
      <c r="T1870" s="152"/>
      <c r="U1870" s="152"/>
      <c r="V1870" s="152"/>
      <c r="W1870" s="152"/>
      <c r="X1870" s="152"/>
      <c r="Y1870" s="152"/>
      <c r="Z1870" s="152"/>
      <c r="AA1870" s="152"/>
      <c r="AB1870" s="152"/>
      <c r="AC1870" s="152"/>
    </row>
    <row r="1871" spans="1:29" ht="13.2">
      <c r="A1871" s="152"/>
      <c r="B1871" s="89"/>
      <c r="C1871" s="153" t="str">
        <f t="shared" ca="1" si="17"/>
        <v>Incompleto</v>
      </c>
      <c r="D1871" s="89"/>
      <c r="E1871" s="162"/>
      <c r="F1871" s="152"/>
      <c r="G1871" s="169"/>
      <c r="H1871" s="165"/>
      <c r="I1871" s="152"/>
      <c r="J1871" s="152"/>
      <c r="K1871" s="150"/>
      <c r="L1871" s="151"/>
      <c r="M1871" s="152"/>
      <c r="N1871" s="152"/>
      <c r="O1871" s="152"/>
      <c r="P1871" s="152"/>
      <c r="Q1871" s="152"/>
      <c r="R1871" s="152"/>
      <c r="S1871" s="152"/>
      <c r="T1871" s="152"/>
      <c r="U1871" s="152"/>
      <c r="V1871" s="152"/>
      <c r="W1871" s="152"/>
      <c r="X1871" s="152"/>
      <c r="Y1871" s="152"/>
      <c r="Z1871" s="152"/>
      <c r="AA1871" s="152"/>
      <c r="AB1871" s="152"/>
      <c r="AC1871" s="152"/>
    </row>
    <row r="1872" spans="1:29" ht="13.2">
      <c r="A1872" s="152"/>
      <c r="B1872" s="89"/>
      <c r="C1872" s="153" t="str">
        <f t="shared" ca="1" si="17"/>
        <v>Incompleto</v>
      </c>
      <c r="D1872" s="89"/>
      <c r="E1872" s="162"/>
      <c r="F1872" s="152"/>
      <c r="G1872" s="169"/>
      <c r="H1872" s="165"/>
      <c r="I1872" s="152"/>
      <c r="J1872" s="152"/>
      <c r="K1872" s="150"/>
      <c r="L1872" s="151"/>
      <c r="M1872" s="152"/>
      <c r="N1872" s="152"/>
      <c r="O1872" s="152"/>
      <c r="P1872" s="152"/>
      <c r="Q1872" s="152"/>
      <c r="R1872" s="152"/>
      <c r="S1872" s="152"/>
      <c r="T1872" s="152"/>
      <c r="U1872" s="152"/>
      <c r="V1872" s="152"/>
      <c r="W1872" s="152"/>
      <c r="X1872" s="152"/>
      <c r="Y1872" s="152"/>
      <c r="Z1872" s="152"/>
      <c r="AA1872" s="152"/>
      <c r="AB1872" s="152"/>
      <c r="AC1872" s="152"/>
    </row>
    <row r="1873" spans="1:29" ht="13.2">
      <c r="A1873" s="152"/>
      <c r="B1873" s="89"/>
      <c r="C1873" s="153" t="str">
        <f t="shared" ca="1" si="17"/>
        <v>Incompleto</v>
      </c>
      <c r="D1873" s="89"/>
      <c r="E1873" s="162"/>
      <c r="F1873" s="152"/>
      <c r="G1873" s="169"/>
      <c r="H1873" s="165"/>
      <c r="I1873" s="152"/>
      <c r="J1873" s="152"/>
      <c r="K1873" s="150"/>
      <c r="L1873" s="151"/>
      <c r="M1873" s="152"/>
      <c r="N1873" s="152"/>
      <c r="O1873" s="152"/>
      <c r="P1873" s="152"/>
      <c r="Q1873" s="152"/>
      <c r="R1873" s="152"/>
      <c r="S1873" s="152"/>
      <c r="T1873" s="152"/>
      <c r="U1873" s="152"/>
      <c r="V1873" s="152"/>
      <c r="W1873" s="152"/>
      <c r="X1873" s="152"/>
      <c r="Y1873" s="152"/>
      <c r="Z1873" s="152"/>
      <c r="AA1873" s="152"/>
      <c r="AB1873" s="152"/>
      <c r="AC1873" s="152"/>
    </row>
    <row r="1874" spans="1:29" ht="13.2">
      <c r="A1874" s="152"/>
      <c r="B1874" s="89"/>
      <c r="C1874" s="153" t="str">
        <f t="shared" ca="1" si="17"/>
        <v>Incompleto</v>
      </c>
      <c r="D1874" s="89"/>
      <c r="E1874" s="162"/>
      <c r="F1874" s="152"/>
      <c r="G1874" s="169"/>
      <c r="H1874" s="165"/>
      <c r="I1874" s="152"/>
      <c r="J1874" s="152"/>
      <c r="K1874" s="150"/>
      <c r="L1874" s="151"/>
      <c r="M1874" s="152"/>
      <c r="N1874" s="152"/>
      <c r="O1874" s="152"/>
      <c r="P1874" s="152"/>
      <c r="Q1874" s="152"/>
      <c r="R1874" s="152"/>
      <c r="S1874" s="152"/>
      <c r="T1874" s="152"/>
      <c r="U1874" s="152"/>
      <c r="V1874" s="152"/>
      <c r="W1874" s="152"/>
      <c r="X1874" s="152"/>
      <c r="Y1874" s="152"/>
      <c r="Z1874" s="152"/>
      <c r="AA1874" s="152"/>
      <c r="AB1874" s="152"/>
      <c r="AC1874" s="152"/>
    </row>
    <row r="1875" spans="1:29" ht="13.2">
      <c r="A1875" s="152"/>
      <c r="B1875" s="89"/>
      <c r="C1875" s="153" t="str">
        <f t="shared" ca="1" si="17"/>
        <v>Incompleto</v>
      </c>
      <c r="D1875" s="89"/>
      <c r="E1875" s="162"/>
      <c r="F1875" s="152"/>
      <c r="G1875" s="169"/>
      <c r="H1875" s="165"/>
      <c r="I1875" s="152"/>
      <c r="J1875" s="152"/>
      <c r="K1875" s="150"/>
      <c r="L1875" s="151"/>
      <c r="M1875" s="152"/>
      <c r="N1875" s="152"/>
      <c r="O1875" s="152"/>
      <c r="P1875" s="152"/>
      <c r="Q1875" s="152"/>
      <c r="R1875" s="152"/>
      <c r="S1875" s="152"/>
      <c r="T1875" s="152"/>
      <c r="U1875" s="152"/>
      <c r="V1875" s="152"/>
      <c r="W1875" s="152"/>
      <c r="X1875" s="152"/>
      <c r="Y1875" s="152"/>
      <c r="Z1875" s="152"/>
      <c r="AA1875" s="152"/>
      <c r="AB1875" s="152"/>
      <c r="AC1875" s="152"/>
    </row>
    <row r="1876" spans="1:29" ht="13.2">
      <c r="A1876" s="152"/>
      <c r="B1876" s="89"/>
      <c r="C1876" s="153" t="str">
        <f t="shared" ca="1" si="17"/>
        <v>Incompleto</v>
      </c>
      <c r="D1876" s="89"/>
      <c r="E1876" s="162"/>
      <c r="F1876" s="152"/>
      <c r="G1876" s="169"/>
      <c r="H1876" s="165"/>
      <c r="I1876" s="152"/>
      <c r="J1876" s="152"/>
      <c r="K1876" s="150"/>
      <c r="L1876" s="151"/>
      <c r="M1876" s="152"/>
      <c r="N1876" s="152"/>
      <c r="O1876" s="152"/>
      <c r="P1876" s="152"/>
      <c r="Q1876" s="152"/>
      <c r="R1876" s="152"/>
      <c r="S1876" s="152"/>
      <c r="T1876" s="152"/>
      <c r="U1876" s="152"/>
      <c r="V1876" s="152"/>
      <c r="W1876" s="152"/>
      <c r="X1876" s="152"/>
      <c r="Y1876" s="152"/>
      <c r="Z1876" s="152"/>
      <c r="AA1876" s="152"/>
      <c r="AB1876" s="152"/>
      <c r="AC1876" s="152"/>
    </row>
    <row r="1877" spans="1:29" ht="13.2">
      <c r="A1877" s="152"/>
      <c r="B1877" s="89"/>
      <c r="C1877" s="153" t="str">
        <f t="shared" ca="1" si="17"/>
        <v>Incompleto</v>
      </c>
      <c r="D1877" s="89"/>
      <c r="E1877" s="162"/>
      <c r="F1877" s="152"/>
      <c r="G1877" s="169"/>
      <c r="H1877" s="165"/>
      <c r="I1877" s="152"/>
      <c r="J1877" s="152"/>
      <c r="K1877" s="150"/>
      <c r="L1877" s="151"/>
      <c r="M1877" s="152"/>
      <c r="N1877" s="152"/>
      <c r="O1877" s="152"/>
      <c r="P1877" s="152"/>
      <c r="Q1877" s="152"/>
      <c r="R1877" s="152"/>
      <c r="S1877" s="152"/>
      <c r="T1877" s="152"/>
      <c r="U1877" s="152"/>
      <c r="V1877" s="152"/>
      <c r="W1877" s="152"/>
      <c r="X1877" s="152"/>
      <c r="Y1877" s="152"/>
      <c r="Z1877" s="152"/>
      <c r="AA1877" s="152"/>
      <c r="AB1877" s="152"/>
      <c r="AC1877" s="152"/>
    </row>
    <row r="1878" spans="1:29" ht="13.2">
      <c r="A1878" s="152"/>
      <c r="B1878" s="89"/>
      <c r="C1878" s="153" t="str">
        <f t="shared" ca="1" si="17"/>
        <v>Incompleto</v>
      </c>
      <c r="D1878" s="89"/>
      <c r="E1878" s="162"/>
      <c r="F1878" s="152"/>
      <c r="G1878" s="169"/>
      <c r="H1878" s="165"/>
      <c r="I1878" s="152"/>
      <c r="J1878" s="152"/>
      <c r="K1878" s="150"/>
      <c r="L1878" s="151"/>
      <c r="M1878" s="152"/>
      <c r="N1878" s="152"/>
      <c r="O1878" s="152"/>
      <c r="P1878" s="152"/>
      <c r="Q1878" s="152"/>
      <c r="R1878" s="152"/>
      <c r="S1878" s="152"/>
      <c r="T1878" s="152"/>
      <c r="U1878" s="152"/>
      <c r="V1878" s="152"/>
      <c r="W1878" s="152"/>
      <c r="X1878" s="152"/>
      <c r="Y1878" s="152"/>
      <c r="Z1878" s="152"/>
      <c r="AA1878" s="152"/>
      <c r="AB1878" s="152"/>
      <c r="AC1878" s="152"/>
    </row>
    <row r="1879" spans="1:29" ht="13.2">
      <c r="A1879" s="152"/>
      <c r="B1879" s="89"/>
      <c r="C1879" s="153" t="str">
        <f t="shared" ca="1" si="17"/>
        <v>Incompleto</v>
      </c>
      <c r="D1879" s="89"/>
      <c r="E1879" s="162"/>
      <c r="F1879" s="152"/>
      <c r="G1879" s="169"/>
      <c r="H1879" s="165"/>
      <c r="I1879" s="152"/>
      <c r="J1879" s="152"/>
      <c r="K1879" s="150"/>
      <c r="L1879" s="151"/>
      <c r="M1879" s="152"/>
      <c r="N1879" s="152"/>
      <c r="O1879" s="152"/>
      <c r="P1879" s="152"/>
      <c r="Q1879" s="152"/>
      <c r="R1879" s="152"/>
      <c r="S1879" s="152"/>
      <c r="T1879" s="152"/>
      <c r="U1879" s="152"/>
      <c r="V1879" s="152"/>
      <c r="W1879" s="152"/>
      <c r="X1879" s="152"/>
      <c r="Y1879" s="152"/>
      <c r="Z1879" s="152"/>
      <c r="AA1879" s="152"/>
      <c r="AB1879" s="152"/>
      <c r="AC1879" s="152"/>
    </row>
    <row r="1880" spans="1:29" ht="13.2">
      <c r="A1880" s="152"/>
      <c r="B1880" s="89"/>
      <c r="C1880" s="153" t="str">
        <f t="shared" ca="1" si="17"/>
        <v>Incompleto</v>
      </c>
      <c r="D1880" s="89"/>
      <c r="E1880" s="162"/>
      <c r="F1880" s="152"/>
      <c r="G1880" s="169"/>
      <c r="H1880" s="165"/>
      <c r="I1880" s="152"/>
      <c r="J1880" s="152"/>
      <c r="K1880" s="150"/>
      <c r="L1880" s="151"/>
      <c r="M1880" s="152"/>
      <c r="N1880" s="152"/>
      <c r="O1880" s="152"/>
      <c r="P1880" s="152"/>
      <c r="Q1880" s="152"/>
      <c r="R1880" s="152"/>
      <c r="S1880" s="152"/>
      <c r="T1880" s="152"/>
      <c r="U1880" s="152"/>
      <c r="V1880" s="152"/>
      <c r="W1880" s="152"/>
      <c r="X1880" s="152"/>
      <c r="Y1880" s="152"/>
      <c r="Z1880" s="152"/>
      <c r="AA1880" s="152"/>
      <c r="AB1880" s="152"/>
      <c r="AC1880" s="152"/>
    </row>
    <row r="1881" spans="1:29" ht="13.2">
      <c r="A1881" s="152"/>
      <c r="B1881" s="89"/>
      <c r="C1881" s="153" t="str">
        <f t="shared" ca="1" si="17"/>
        <v>Incompleto</v>
      </c>
      <c r="D1881" s="89"/>
      <c r="E1881" s="162"/>
      <c r="F1881" s="152"/>
      <c r="G1881" s="169"/>
      <c r="H1881" s="165"/>
      <c r="I1881" s="152"/>
      <c r="J1881" s="152"/>
      <c r="K1881" s="150"/>
      <c r="L1881" s="151"/>
      <c r="M1881" s="152"/>
      <c r="N1881" s="152"/>
      <c r="O1881" s="152"/>
      <c r="P1881" s="152"/>
      <c r="Q1881" s="152"/>
      <c r="R1881" s="152"/>
      <c r="S1881" s="152"/>
      <c r="T1881" s="152"/>
      <c r="U1881" s="152"/>
      <c r="V1881" s="152"/>
      <c r="W1881" s="152"/>
      <c r="X1881" s="152"/>
      <c r="Y1881" s="152"/>
      <c r="Z1881" s="152"/>
      <c r="AA1881" s="152"/>
      <c r="AB1881" s="152"/>
      <c r="AC1881" s="152"/>
    </row>
    <row r="1882" spans="1:29" ht="13.2">
      <c r="A1882" s="152"/>
      <c r="B1882" s="89"/>
      <c r="C1882" s="153" t="str">
        <f t="shared" ca="1" si="17"/>
        <v>Incompleto</v>
      </c>
      <c r="D1882" s="89"/>
      <c r="E1882" s="162"/>
      <c r="F1882" s="152"/>
      <c r="G1882" s="169"/>
      <c r="H1882" s="165"/>
      <c r="I1882" s="152"/>
      <c r="J1882" s="152"/>
      <c r="K1882" s="150"/>
      <c r="L1882" s="151"/>
      <c r="M1882" s="152"/>
      <c r="N1882" s="152"/>
      <c r="O1882" s="152"/>
      <c r="P1882" s="152"/>
      <c r="Q1882" s="152"/>
      <c r="R1882" s="152"/>
      <c r="S1882" s="152"/>
      <c r="T1882" s="152"/>
      <c r="U1882" s="152"/>
      <c r="V1882" s="152"/>
      <c r="W1882" s="152"/>
      <c r="X1882" s="152"/>
      <c r="Y1882" s="152"/>
      <c r="Z1882" s="152"/>
      <c r="AA1882" s="152"/>
      <c r="AB1882" s="152"/>
      <c r="AC1882" s="152"/>
    </row>
    <row r="1883" spans="1:29" ht="13.2">
      <c r="A1883" s="152"/>
      <c r="B1883" s="89"/>
      <c r="C1883" s="153" t="str">
        <f t="shared" ca="1" si="17"/>
        <v>Incompleto</v>
      </c>
      <c r="D1883" s="89"/>
      <c r="E1883" s="162"/>
      <c r="F1883" s="152"/>
      <c r="G1883" s="169"/>
      <c r="H1883" s="165"/>
      <c r="I1883" s="152"/>
      <c r="J1883" s="152"/>
      <c r="K1883" s="150"/>
      <c r="L1883" s="151"/>
      <c r="M1883" s="152"/>
      <c r="N1883" s="152"/>
      <c r="O1883" s="152"/>
      <c r="P1883" s="152"/>
      <c r="Q1883" s="152"/>
      <c r="R1883" s="152"/>
      <c r="S1883" s="152"/>
      <c r="T1883" s="152"/>
      <c r="U1883" s="152"/>
      <c r="V1883" s="152"/>
      <c r="W1883" s="152"/>
      <c r="X1883" s="152"/>
      <c r="Y1883" s="152"/>
      <c r="Z1883" s="152"/>
      <c r="AA1883" s="152"/>
      <c r="AB1883" s="152"/>
      <c r="AC1883" s="152"/>
    </row>
    <row r="1884" spans="1:29" ht="13.2">
      <c r="A1884" s="152"/>
      <c r="B1884" s="89"/>
      <c r="C1884" s="153" t="str">
        <f t="shared" ca="1" si="17"/>
        <v>Incompleto</v>
      </c>
      <c r="D1884" s="89"/>
      <c r="E1884" s="162"/>
      <c r="F1884" s="152"/>
      <c r="G1884" s="169"/>
      <c r="H1884" s="165"/>
      <c r="I1884" s="152"/>
      <c r="J1884" s="152"/>
      <c r="K1884" s="150"/>
      <c r="L1884" s="151"/>
      <c r="M1884" s="152"/>
      <c r="N1884" s="152"/>
      <c r="O1884" s="152"/>
      <c r="P1884" s="152"/>
      <c r="Q1884" s="152"/>
      <c r="R1884" s="152"/>
      <c r="S1884" s="152"/>
      <c r="T1884" s="152"/>
      <c r="U1884" s="152"/>
      <c r="V1884" s="152"/>
      <c r="W1884" s="152"/>
      <c r="X1884" s="152"/>
      <c r="Y1884" s="152"/>
      <c r="Z1884" s="152"/>
      <c r="AA1884" s="152"/>
      <c r="AB1884" s="152"/>
      <c r="AC1884" s="152"/>
    </row>
    <row r="1885" spans="1:29" ht="13.2">
      <c r="A1885" s="152"/>
      <c r="B1885" s="89"/>
      <c r="C1885" s="153" t="str">
        <f t="shared" ca="1" si="17"/>
        <v>Incompleto</v>
      </c>
      <c r="D1885" s="89"/>
      <c r="E1885" s="162"/>
      <c r="F1885" s="152"/>
      <c r="G1885" s="169"/>
      <c r="H1885" s="165"/>
      <c r="I1885" s="152"/>
      <c r="J1885" s="152"/>
      <c r="K1885" s="150"/>
      <c r="L1885" s="151"/>
      <c r="M1885" s="152"/>
      <c r="N1885" s="152"/>
      <c r="O1885" s="152"/>
      <c r="P1885" s="152"/>
      <c r="Q1885" s="152"/>
      <c r="R1885" s="152"/>
      <c r="S1885" s="152"/>
      <c r="T1885" s="152"/>
      <c r="U1885" s="152"/>
      <c r="V1885" s="152"/>
      <c r="W1885" s="152"/>
      <c r="X1885" s="152"/>
      <c r="Y1885" s="152"/>
      <c r="Z1885" s="152"/>
      <c r="AA1885" s="152"/>
      <c r="AB1885" s="152"/>
      <c r="AC1885" s="152"/>
    </row>
    <row r="1886" spans="1:29" ht="13.2">
      <c r="A1886" s="152"/>
      <c r="B1886" s="89"/>
      <c r="C1886" s="153" t="str">
        <f t="shared" ca="1" si="17"/>
        <v>Incompleto</v>
      </c>
      <c r="D1886" s="89"/>
      <c r="E1886" s="162"/>
      <c r="F1886" s="152"/>
      <c r="G1886" s="169"/>
      <c r="H1886" s="165"/>
      <c r="I1886" s="152"/>
      <c r="J1886" s="152"/>
      <c r="K1886" s="150"/>
      <c r="L1886" s="151"/>
      <c r="M1886" s="152"/>
      <c r="N1886" s="152"/>
      <c r="O1886" s="152"/>
      <c r="P1886" s="152"/>
      <c r="Q1886" s="152"/>
      <c r="R1886" s="152"/>
      <c r="S1886" s="152"/>
      <c r="T1886" s="152"/>
      <c r="U1886" s="152"/>
      <c r="V1886" s="152"/>
      <c r="W1886" s="152"/>
      <c r="X1886" s="152"/>
      <c r="Y1886" s="152"/>
      <c r="Z1886" s="152"/>
      <c r="AA1886" s="152"/>
      <c r="AB1886" s="152"/>
      <c r="AC1886" s="152"/>
    </row>
    <row r="1887" spans="1:29" ht="13.2">
      <c r="A1887" s="152"/>
      <c r="B1887" s="89"/>
      <c r="C1887" s="153" t="str">
        <f t="shared" ca="1" si="17"/>
        <v>Incompleto</v>
      </c>
      <c r="D1887" s="89"/>
      <c r="E1887" s="162"/>
      <c r="F1887" s="152"/>
      <c r="G1887" s="169"/>
      <c r="H1887" s="165"/>
      <c r="I1887" s="152"/>
      <c r="J1887" s="152"/>
      <c r="K1887" s="150"/>
      <c r="L1887" s="151"/>
      <c r="M1887" s="152"/>
      <c r="N1887" s="152"/>
      <c r="O1887" s="152"/>
      <c r="P1887" s="152"/>
      <c r="Q1887" s="152"/>
      <c r="R1887" s="152"/>
      <c r="S1887" s="152"/>
      <c r="T1887" s="152"/>
      <c r="U1887" s="152"/>
      <c r="V1887" s="152"/>
      <c r="W1887" s="152"/>
      <c r="X1887" s="152"/>
      <c r="Y1887" s="152"/>
      <c r="Z1887" s="152"/>
      <c r="AA1887" s="152"/>
      <c r="AB1887" s="152"/>
      <c r="AC1887" s="152"/>
    </row>
    <row r="1888" spans="1:29" ht="13.2">
      <c r="A1888" s="152"/>
      <c r="B1888" s="89"/>
      <c r="C1888" s="153" t="str">
        <f t="shared" ca="1" si="17"/>
        <v>Incompleto</v>
      </c>
      <c r="D1888" s="89"/>
      <c r="E1888" s="162"/>
      <c r="F1888" s="152"/>
      <c r="G1888" s="169"/>
      <c r="H1888" s="165"/>
      <c r="I1888" s="152"/>
      <c r="J1888" s="152"/>
      <c r="K1888" s="150"/>
      <c r="L1888" s="151"/>
      <c r="M1888" s="152"/>
      <c r="N1888" s="152"/>
      <c r="O1888" s="152"/>
      <c r="P1888" s="152"/>
      <c r="Q1888" s="152"/>
      <c r="R1888" s="152"/>
      <c r="S1888" s="152"/>
      <c r="T1888" s="152"/>
      <c r="U1888" s="152"/>
      <c r="V1888" s="152"/>
      <c r="W1888" s="152"/>
      <c r="X1888" s="152"/>
      <c r="Y1888" s="152"/>
      <c r="Z1888" s="152"/>
      <c r="AA1888" s="152"/>
      <c r="AB1888" s="152"/>
      <c r="AC1888" s="152"/>
    </row>
    <row r="1889" spans="1:29" ht="13.2">
      <c r="A1889" s="152"/>
      <c r="B1889" s="89"/>
      <c r="C1889" s="153" t="str">
        <f t="shared" ca="1" si="17"/>
        <v>Incompleto</v>
      </c>
      <c r="D1889" s="89"/>
      <c r="E1889" s="162"/>
      <c r="F1889" s="152"/>
      <c r="G1889" s="169"/>
      <c r="H1889" s="165"/>
      <c r="I1889" s="152"/>
      <c r="J1889" s="152"/>
      <c r="K1889" s="150"/>
      <c r="L1889" s="151"/>
      <c r="M1889" s="152"/>
      <c r="N1889" s="152"/>
      <c r="O1889" s="152"/>
      <c r="P1889" s="152"/>
      <c r="Q1889" s="152"/>
      <c r="R1889" s="152"/>
      <c r="S1889" s="152"/>
      <c r="T1889" s="152"/>
      <c r="U1889" s="152"/>
      <c r="V1889" s="152"/>
      <c r="W1889" s="152"/>
      <c r="X1889" s="152"/>
      <c r="Y1889" s="152"/>
      <c r="Z1889" s="152"/>
      <c r="AA1889" s="152"/>
      <c r="AB1889" s="152"/>
      <c r="AC1889" s="152"/>
    </row>
    <row r="1890" spans="1:29" ht="13.2">
      <c r="A1890" s="152"/>
      <c r="B1890" s="89"/>
      <c r="C1890" s="153" t="str">
        <f t="shared" ca="1" si="17"/>
        <v>Incompleto</v>
      </c>
      <c r="D1890" s="89"/>
      <c r="E1890" s="162"/>
      <c r="F1890" s="152"/>
      <c r="G1890" s="169"/>
      <c r="H1890" s="165"/>
      <c r="I1890" s="152"/>
      <c r="J1890" s="152"/>
      <c r="K1890" s="150"/>
      <c r="L1890" s="151"/>
      <c r="M1890" s="152"/>
      <c r="N1890" s="152"/>
      <c r="O1890" s="152"/>
      <c r="P1890" s="152"/>
      <c r="Q1890" s="152"/>
      <c r="R1890" s="152"/>
      <c r="S1890" s="152"/>
      <c r="T1890" s="152"/>
      <c r="U1890" s="152"/>
      <c r="V1890" s="152"/>
      <c r="W1890" s="152"/>
      <c r="X1890" s="152"/>
      <c r="Y1890" s="152"/>
      <c r="Z1890" s="152"/>
      <c r="AA1890" s="152"/>
      <c r="AB1890" s="152"/>
      <c r="AC1890" s="152"/>
    </row>
    <row r="1891" spans="1:29" ht="13.2">
      <c r="A1891" s="152"/>
      <c r="B1891" s="89"/>
      <c r="C1891" s="153" t="str">
        <f t="shared" ca="1" si="17"/>
        <v>Incompleto</v>
      </c>
      <c r="D1891" s="89"/>
      <c r="E1891" s="162"/>
      <c r="F1891" s="152"/>
      <c r="G1891" s="169"/>
      <c r="H1891" s="165"/>
      <c r="I1891" s="152"/>
      <c r="J1891" s="152"/>
      <c r="K1891" s="150"/>
      <c r="L1891" s="151"/>
      <c r="M1891" s="152"/>
      <c r="N1891" s="152"/>
      <c r="O1891" s="152"/>
      <c r="P1891" s="152"/>
      <c r="Q1891" s="152"/>
      <c r="R1891" s="152"/>
      <c r="S1891" s="152"/>
      <c r="T1891" s="152"/>
      <c r="U1891" s="152"/>
      <c r="V1891" s="152"/>
      <c r="W1891" s="152"/>
      <c r="X1891" s="152"/>
      <c r="Y1891" s="152"/>
      <c r="Z1891" s="152"/>
      <c r="AA1891" s="152"/>
      <c r="AB1891" s="152"/>
      <c r="AC1891" s="152"/>
    </row>
    <row r="1892" spans="1:29" ht="13.2">
      <c r="A1892" s="152"/>
      <c r="B1892" s="89"/>
      <c r="C1892" s="153" t="str">
        <f t="shared" ca="1" si="17"/>
        <v>Incompleto</v>
      </c>
      <c r="D1892" s="89"/>
      <c r="E1892" s="162"/>
      <c r="F1892" s="152"/>
      <c r="G1892" s="169"/>
      <c r="H1892" s="165"/>
      <c r="I1892" s="152"/>
      <c r="J1892" s="152"/>
      <c r="K1892" s="150"/>
      <c r="L1892" s="151"/>
      <c r="M1892" s="152"/>
      <c r="N1892" s="152"/>
      <c r="O1892" s="152"/>
      <c r="P1892" s="152"/>
      <c r="Q1892" s="152"/>
      <c r="R1892" s="152"/>
      <c r="S1892" s="152"/>
      <c r="T1892" s="152"/>
      <c r="U1892" s="152"/>
      <c r="V1892" s="152"/>
      <c r="W1892" s="152"/>
      <c r="X1892" s="152"/>
      <c r="Y1892" s="152"/>
      <c r="Z1892" s="152"/>
      <c r="AA1892" s="152"/>
      <c r="AB1892" s="152"/>
      <c r="AC1892" s="152"/>
    </row>
    <row r="1893" spans="1:29" ht="13.2">
      <c r="A1893" s="152"/>
      <c r="B1893" s="89"/>
      <c r="C1893" s="153" t="str">
        <f t="shared" ca="1" si="17"/>
        <v>Incompleto</v>
      </c>
      <c r="D1893" s="89"/>
      <c r="E1893" s="162"/>
      <c r="F1893" s="152"/>
      <c r="G1893" s="169"/>
      <c r="H1893" s="165"/>
      <c r="I1893" s="152"/>
      <c r="J1893" s="152"/>
      <c r="K1893" s="150"/>
      <c r="L1893" s="151"/>
      <c r="M1893" s="152"/>
      <c r="N1893" s="152"/>
      <c r="O1893" s="152"/>
      <c r="P1893" s="152"/>
      <c r="Q1893" s="152"/>
      <c r="R1893" s="152"/>
      <c r="S1893" s="152"/>
      <c r="T1893" s="152"/>
      <c r="U1893" s="152"/>
      <c r="V1893" s="152"/>
      <c r="W1893" s="152"/>
      <c r="X1893" s="152"/>
      <c r="Y1893" s="152"/>
      <c r="Z1893" s="152"/>
      <c r="AA1893" s="152"/>
      <c r="AB1893" s="152"/>
      <c r="AC1893" s="152"/>
    </row>
    <row r="1894" spans="1:29" ht="13.2">
      <c r="A1894" s="152"/>
      <c r="B1894" s="89"/>
      <c r="C1894" s="153" t="str">
        <f t="shared" ca="1" si="17"/>
        <v>Incompleto</v>
      </c>
      <c r="D1894" s="89"/>
      <c r="E1894" s="162"/>
      <c r="F1894" s="152"/>
      <c r="G1894" s="169"/>
      <c r="H1894" s="165"/>
      <c r="I1894" s="152"/>
      <c r="J1894" s="152"/>
      <c r="K1894" s="150"/>
      <c r="L1894" s="151"/>
      <c r="M1894" s="152"/>
      <c r="N1894" s="152"/>
      <c r="O1894" s="152"/>
      <c r="P1894" s="152"/>
      <c r="Q1894" s="152"/>
      <c r="R1894" s="152"/>
      <c r="S1894" s="152"/>
      <c r="T1894" s="152"/>
      <c r="U1894" s="152"/>
      <c r="V1894" s="152"/>
      <c r="W1894" s="152"/>
      <c r="X1894" s="152"/>
      <c r="Y1894" s="152"/>
      <c r="Z1894" s="152"/>
      <c r="AA1894" s="152"/>
      <c r="AB1894" s="152"/>
      <c r="AC1894" s="152"/>
    </row>
    <row r="1895" spans="1:29" ht="13.2">
      <c r="A1895" s="152"/>
      <c r="B1895" s="89"/>
      <c r="C1895" s="153" t="str">
        <f t="shared" ca="1" si="17"/>
        <v>Incompleto</v>
      </c>
      <c r="D1895" s="89"/>
      <c r="E1895" s="162"/>
      <c r="F1895" s="152"/>
      <c r="G1895" s="169"/>
      <c r="H1895" s="165"/>
      <c r="I1895" s="152"/>
      <c r="J1895" s="152"/>
      <c r="K1895" s="150"/>
      <c r="L1895" s="151"/>
      <c r="M1895" s="152"/>
      <c r="N1895" s="152"/>
      <c r="O1895" s="152"/>
      <c r="P1895" s="152"/>
      <c r="Q1895" s="152"/>
      <c r="R1895" s="152"/>
      <c r="S1895" s="152"/>
      <c r="T1895" s="152"/>
      <c r="U1895" s="152"/>
      <c r="V1895" s="152"/>
      <c r="W1895" s="152"/>
      <c r="X1895" s="152"/>
      <c r="Y1895" s="152"/>
      <c r="Z1895" s="152"/>
      <c r="AA1895" s="152"/>
      <c r="AB1895" s="152"/>
      <c r="AC1895" s="152"/>
    </row>
    <row r="1896" spans="1:29" ht="13.2">
      <c r="A1896" s="152"/>
      <c r="B1896" s="89"/>
      <c r="C1896" s="153" t="str">
        <f t="shared" ca="1" si="17"/>
        <v>Incompleto</v>
      </c>
      <c r="D1896" s="89"/>
      <c r="E1896" s="162"/>
      <c r="F1896" s="152"/>
      <c r="G1896" s="169"/>
      <c r="H1896" s="165"/>
      <c r="I1896" s="152"/>
      <c r="J1896" s="152"/>
      <c r="K1896" s="150"/>
      <c r="L1896" s="151"/>
      <c r="M1896" s="152"/>
      <c r="N1896" s="152"/>
      <c r="O1896" s="152"/>
      <c r="P1896" s="152"/>
      <c r="Q1896" s="152"/>
      <c r="R1896" s="152"/>
      <c r="S1896" s="152"/>
      <c r="T1896" s="152"/>
      <c r="U1896" s="152"/>
      <c r="V1896" s="152"/>
      <c r="W1896" s="152"/>
      <c r="X1896" s="152"/>
      <c r="Y1896" s="152"/>
      <c r="Z1896" s="152"/>
      <c r="AA1896" s="152"/>
      <c r="AB1896" s="152"/>
      <c r="AC1896" s="152"/>
    </row>
    <row r="1897" spans="1:29" ht="13.2">
      <c r="A1897" s="152"/>
      <c r="B1897" s="89"/>
      <c r="C1897" s="153" t="str">
        <f t="shared" ca="1" si="17"/>
        <v>Incompleto</v>
      </c>
      <c r="D1897" s="89"/>
      <c r="E1897" s="162"/>
      <c r="F1897" s="152"/>
      <c r="G1897" s="169"/>
      <c r="H1897" s="165"/>
      <c r="I1897" s="152"/>
      <c r="J1897" s="152"/>
      <c r="K1897" s="150"/>
      <c r="L1897" s="151"/>
      <c r="M1897" s="152"/>
      <c r="N1897" s="152"/>
      <c r="O1897" s="152"/>
      <c r="P1897" s="152"/>
      <c r="Q1897" s="152"/>
      <c r="R1897" s="152"/>
      <c r="S1897" s="152"/>
      <c r="T1897" s="152"/>
      <c r="U1897" s="152"/>
      <c r="V1897" s="152"/>
      <c r="W1897" s="152"/>
      <c r="X1897" s="152"/>
      <c r="Y1897" s="152"/>
      <c r="Z1897" s="152"/>
      <c r="AA1897" s="152"/>
      <c r="AB1897" s="152"/>
      <c r="AC1897" s="152"/>
    </row>
    <row r="1898" spans="1:29" ht="13.2">
      <c r="A1898" s="152"/>
      <c r="B1898" s="89"/>
      <c r="C1898" s="153" t="str">
        <f t="shared" ca="1" si="17"/>
        <v>Incompleto</v>
      </c>
      <c r="D1898" s="89"/>
      <c r="E1898" s="162"/>
      <c r="F1898" s="152"/>
      <c r="G1898" s="169"/>
      <c r="H1898" s="165"/>
      <c r="I1898" s="152"/>
      <c r="J1898" s="152"/>
      <c r="K1898" s="150"/>
      <c r="L1898" s="151"/>
      <c r="M1898" s="152"/>
      <c r="N1898" s="152"/>
      <c r="O1898" s="152"/>
      <c r="P1898" s="152"/>
      <c r="Q1898" s="152"/>
      <c r="R1898" s="152"/>
      <c r="S1898" s="152"/>
      <c r="T1898" s="152"/>
      <c r="U1898" s="152"/>
      <c r="V1898" s="152"/>
      <c r="W1898" s="152"/>
      <c r="X1898" s="152"/>
      <c r="Y1898" s="152"/>
      <c r="Z1898" s="152"/>
      <c r="AA1898" s="152"/>
      <c r="AB1898" s="152"/>
      <c r="AC1898" s="152"/>
    </row>
    <row r="1899" spans="1:29" ht="13.2">
      <c r="A1899" s="152"/>
      <c r="B1899" s="89"/>
      <c r="C1899" s="153" t="str">
        <f t="shared" ca="1" si="17"/>
        <v>Incompleto</v>
      </c>
      <c r="D1899" s="89"/>
      <c r="E1899" s="162"/>
      <c r="F1899" s="152"/>
      <c r="G1899" s="169"/>
      <c r="H1899" s="165"/>
      <c r="I1899" s="152"/>
      <c r="J1899" s="152"/>
      <c r="K1899" s="150"/>
      <c r="L1899" s="151"/>
      <c r="M1899" s="152"/>
      <c r="N1899" s="152"/>
      <c r="O1899" s="152"/>
      <c r="P1899" s="152"/>
      <c r="Q1899" s="152"/>
      <c r="R1899" s="152"/>
      <c r="S1899" s="152"/>
      <c r="T1899" s="152"/>
      <c r="U1899" s="152"/>
      <c r="V1899" s="152"/>
      <c r="W1899" s="152"/>
      <c r="X1899" s="152"/>
      <c r="Y1899" s="152"/>
      <c r="Z1899" s="152"/>
      <c r="AA1899" s="152"/>
      <c r="AB1899" s="152"/>
      <c r="AC1899" s="152"/>
    </row>
    <row r="1900" spans="1:29" ht="13.2">
      <c r="A1900" s="152"/>
      <c r="B1900" s="89"/>
      <c r="C1900" s="153" t="str">
        <f t="shared" ca="1" si="17"/>
        <v>Incompleto</v>
      </c>
      <c r="D1900" s="89"/>
      <c r="E1900" s="162"/>
      <c r="F1900" s="152"/>
      <c r="G1900" s="169"/>
      <c r="H1900" s="165"/>
      <c r="I1900" s="152"/>
      <c r="J1900" s="152"/>
      <c r="K1900" s="150"/>
      <c r="L1900" s="151"/>
      <c r="M1900" s="152"/>
      <c r="N1900" s="152"/>
      <c r="O1900" s="152"/>
      <c r="P1900" s="152"/>
      <c r="Q1900" s="152"/>
      <c r="R1900" s="152"/>
      <c r="S1900" s="152"/>
      <c r="T1900" s="152"/>
      <c r="U1900" s="152"/>
      <c r="V1900" s="152"/>
      <c r="W1900" s="152"/>
      <c r="X1900" s="152"/>
      <c r="Y1900" s="152"/>
      <c r="Z1900" s="152"/>
      <c r="AA1900" s="152"/>
      <c r="AB1900" s="152"/>
      <c r="AC1900" s="152"/>
    </row>
    <row r="1901" spans="1:29" ht="13.2">
      <c r="A1901" s="152"/>
      <c r="B1901" s="89"/>
      <c r="C1901" s="153" t="str">
        <f t="shared" ca="1" si="17"/>
        <v>Incompleto</v>
      </c>
      <c r="D1901" s="89"/>
      <c r="E1901" s="162"/>
      <c r="F1901" s="152"/>
      <c r="G1901" s="169"/>
      <c r="H1901" s="165"/>
      <c r="I1901" s="152"/>
      <c r="J1901" s="152"/>
      <c r="K1901" s="150"/>
      <c r="L1901" s="151"/>
      <c r="M1901" s="152"/>
      <c r="N1901" s="152"/>
      <c r="O1901" s="152"/>
      <c r="P1901" s="152"/>
      <c r="Q1901" s="152"/>
      <c r="R1901" s="152"/>
      <c r="S1901" s="152"/>
      <c r="T1901" s="152"/>
      <c r="U1901" s="152"/>
      <c r="V1901" s="152"/>
      <c r="W1901" s="152"/>
      <c r="X1901" s="152"/>
      <c r="Y1901" s="152"/>
      <c r="Z1901" s="152"/>
      <c r="AA1901" s="152"/>
      <c r="AB1901" s="152"/>
      <c r="AC1901" s="152"/>
    </row>
    <row r="1902" spans="1:29" ht="13.2">
      <c r="A1902" s="152"/>
      <c r="B1902" s="89"/>
      <c r="C1902" s="153" t="str">
        <f t="shared" ca="1" si="17"/>
        <v>Incompleto</v>
      </c>
      <c r="D1902" s="89"/>
      <c r="E1902" s="162"/>
      <c r="F1902" s="152"/>
      <c r="G1902" s="169"/>
      <c r="H1902" s="165"/>
      <c r="I1902" s="152"/>
      <c r="J1902" s="152"/>
      <c r="K1902" s="150"/>
      <c r="L1902" s="151"/>
      <c r="M1902" s="152"/>
      <c r="N1902" s="152"/>
      <c r="O1902" s="152"/>
      <c r="P1902" s="152"/>
      <c r="Q1902" s="152"/>
      <c r="R1902" s="152"/>
      <c r="S1902" s="152"/>
      <c r="T1902" s="152"/>
      <c r="U1902" s="152"/>
      <c r="V1902" s="152"/>
      <c r="W1902" s="152"/>
      <c r="X1902" s="152"/>
      <c r="Y1902" s="152"/>
      <c r="Z1902" s="152"/>
      <c r="AA1902" s="152"/>
      <c r="AB1902" s="152"/>
      <c r="AC1902" s="152"/>
    </row>
    <row r="1903" spans="1:29" ht="13.2">
      <c r="A1903" s="152"/>
      <c r="B1903" s="89"/>
      <c r="C1903" s="153" t="str">
        <f t="shared" ca="1" si="17"/>
        <v>Incompleto</v>
      </c>
      <c r="D1903" s="89"/>
      <c r="E1903" s="162"/>
      <c r="F1903" s="152"/>
      <c r="G1903" s="169"/>
      <c r="H1903" s="165"/>
      <c r="I1903" s="152"/>
      <c r="J1903" s="152"/>
      <c r="K1903" s="150"/>
      <c r="L1903" s="151"/>
      <c r="M1903" s="152"/>
      <c r="N1903" s="152"/>
      <c r="O1903" s="152"/>
      <c r="P1903" s="152"/>
      <c r="Q1903" s="152"/>
      <c r="R1903" s="152"/>
      <c r="S1903" s="152"/>
      <c r="T1903" s="152"/>
      <c r="U1903" s="152"/>
      <c r="V1903" s="152"/>
      <c r="W1903" s="152"/>
      <c r="X1903" s="152"/>
      <c r="Y1903" s="152"/>
      <c r="Z1903" s="152"/>
      <c r="AA1903" s="152"/>
      <c r="AB1903" s="152"/>
      <c r="AC1903" s="152"/>
    </row>
    <row r="1904" spans="1:29" ht="13.2">
      <c r="A1904" s="152"/>
      <c r="B1904" s="89"/>
      <c r="C1904" s="153" t="str">
        <f t="shared" ca="1" si="17"/>
        <v>Incompleto</v>
      </c>
      <c r="D1904" s="89"/>
      <c r="E1904" s="162"/>
      <c r="F1904" s="152"/>
      <c r="G1904" s="169"/>
      <c r="H1904" s="165"/>
      <c r="I1904" s="152"/>
      <c r="J1904" s="152"/>
      <c r="K1904" s="150"/>
      <c r="L1904" s="151"/>
      <c r="M1904" s="152"/>
      <c r="N1904" s="152"/>
      <c r="O1904" s="152"/>
      <c r="P1904" s="152"/>
      <c r="Q1904" s="152"/>
      <c r="R1904" s="152"/>
      <c r="S1904" s="152"/>
      <c r="T1904" s="152"/>
      <c r="U1904" s="152"/>
      <c r="V1904" s="152"/>
      <c r="W1904" s="152"/>
      <c r="X1904" s="152"/>
      <c r="Y1904" s="152"/>
      <c r="Z1904" s="152"/>
      <c r="AA1904" s="152"/>
      <c r="AB1904" s="152"/>
      <c r="AC1904" s="152"/>
    </row>
    <row r="1905" spans="1:29" ht="13.2">
      <c r="A1905" s="152"/>
      <c r="B1905" s="89"/>
      <c r="C1905" s="153" t="str">
        <f t="shared" ca="1" si="17"/>
        <v>Incompleto</v>
      </c>
      <c r="D1905" s="89"/>
      <c r="E1905" s="162"/>
      <c r="F1905" s="152"/>
      <c r="G1905" s="169"/>
      <c r="H1905" s="165"/>
      <c r="I1905" s="152"/>
      <c r="J1905" s="152"/>
      <c r="K1905" s="150"/>
      <c r="L1905" s="151"/>
      <c r="M1905" s="152"/>
      <c r="N1905" s="152"/>
      <c r="O1905" s="152"/>
      <c r="P1905" s="152"/>
      <c r="Q1905" s="152"/>
      <c r="R1905" s="152"/>
      <c r="S1905" s="152"/>
      <c r="T1905" s="152"/>
      <c r="U1905" s="152"/>
      <c r="V1905" s="152"/>
      <c r="W1905" s="152"/>
      <c r="X1905" s="152"/>
      <c r="Y1905" s="152"/>
      <c r="Z1905" s="152"/>
      <c r="AA1905" s="152"/>
      <c r="AB1905" s="152"/>
      <c r="AC1905" s="152"/>
    </row>
    <row r="1906" spans="1:29" ht="13.2">
      <c r="A1906" s="152"/>
      <c r="B1906" s="89"/>
      <c r="C1906" s="153" t="str">
        <f t="shared" ca="1" si="17"/>
        <v>Incompleto</v>
      </c>
      <c r="D1906" s="89"/>
      <c r="E1906" s="162"/>
      <c r="F1906" s="152"/>
      <c r="G1906" s="169"/>
      <c r="H1906" s="165"/>
      <c r="I1906" s="152"/>
      <c r="J1906" s="152"/>
      <c r="K1906" s="150"/>
      <c r="L1906" s="151"/>
      <c r="M1906" s="152"/>
      <c r="N1906" s="152"/>
      <c r="O1906" s="152"/>
      <c r="P1906" s="152"/>
      <c r="Q1906" s="152"/>
      <c r="R1906" s="152"/>
      <c r="S1906" s="152"/>
      <c r="T1906" s="152"/>
      <c r="U1906" s="152"/>
      <c r="V1906" s="152"/>
      <c r="W1906" s="152"/>
      <c r="X1906" s="152"/>
      <c r="Y1906" s="152"/>
      <c r="Z1906" s="152"/>
      <c r="AA1906" s="152"/>
      <c r="AB1906" s="152"/>
      <c r="AC1906" s="152"/>
    </row>
    <row r="1907" spans="1:29" ht="13.2">
      <c r="A1907" s="152"/>
      <c r="B1907" s="89"/>
      <c r="C1907" s="153" t="str">
        <f t="shared" ca="1" si="17"/>
        <v>Incompleto</v>
      </c>
      <c r="D1907" s="89"/>
      <c r="E1907" s="162"/>
      <c r="F1907" s="152"/>
      <c r="G1907" s="169"/>
      <c r="H1907" s="165"/>
      <c r="I1907" s="152"/>
      <c r="J1907" s="152"/>
      <c r="K1907" s="150"/>
      <c r="L1907" s="151"/>
      <c r="M1907" s="152"/>
      <c r="N1907" s="152"/>
      <c r="O1907" s="152"/>
      <c r="P1907" s="152"/>
      <c r="Q1907" s="152"/>
      <c r="R1907" s="152"/>
      <c r="S1907" s="152"/>
      <c r="T1907" s="152"/>
      <c r="U1907" s="152"/>
      <c r="V1907" s="152"/>
      <c r="W1907" s="152"/>
      <c r="X1907" s="152"/>
      <c r="Y1907" s="152"/>
      <c r="Z1907" s="152"/>
      <c r="AA1907" s="152"/>
      <c r="AB1907" s="152"/>
      <c r="AC1907" s="152"/>
    </row>
    <row r="1908" spans="1:29" ht="13.2">
      <c r="A1908" s="152"/>
      <c r="B1908" s="89"/>
      <c r="C1908" s="153" t="str">
        <f t="shared" ca="1" si="17"/>
        <v>Incompleto</v>
      </c>
      <c r="D1908" s="89"/>
      <c r="E1908" s="162"/>
      <c r="F1908" s="152"/>
      <c r="G1908" s="169"/>
      <c r="H1908" s="165"/>
      <c r="I1908" s="152"/>
      <c r="J1908" s="152"/>
      <c r="K1908" s="150"/>
      <c r="L1908" s="151"/>
      <c r="M1908" s="152"/>
      <c r="N1908" s="152"/>
      <c r="O1908" s="152"/>
      <c r="P1908" s="152"/>
      <c r="Q1908" s="152"/>
      <c r="R1908" s="152"/>
      <c r="S1908" s="152"/>
      <c r="T1908" s="152"/>
      <c r="U1908" s="152"/>
      <c r="V1908" s="152"/>
      <c r="W1908" s="152"/>
      <c r="X1908" s="152"/>
      <c r="Y1908" s="152"/>
      <c r="Z1908" s="152"/>
      <c r="AA1908" s="152"/>
      <c r="AB1908" s="152"/>
      <c r="AC1908" s="152"/>
    </row>
    <row r="1909" spans="1:29" ht="13.2">
      <c r="A1909" s="152"/>
      <c r="B1909" s="89"/>
      <c r="C1909" s="153" t="str">
        <f t="shared" ca="1" si="17"/>
        <v>Incompleto</v>
      </c>
      <c r="D1909" s="89"/>
      <c r="E1909" s="162"/>
      <c r="F1909" s="152"/>
      <c r="G1909" s="169"/>
      <c r="H1909" s="165"/>
      <c r="I1909" s="152"/>
      <c r="J1909" s="152"/>
      <c r="K1909" s="150"/>
      <c r="L1909" s="151"/>
      <c r="M1909" s="152"/>
      <c r="N1909" s="152"/>
      <c r="O1909" s="152"/>
      <c r="P1909" s="152"/>
      <c r="Q1909" s="152"/>
      <c r="R1909" s="152"/>
      <c r="S1909" s="152"/>
      <c r="T1909" s="152"/>
      <c r="U1909" s="152"/>
      <c r="V1909" s="152"/>
      <c r="W1909" s="152"/>
      <c r="X1909" s="152"/>
      <c r="Y1909" s="152"/>
      <c r="Z1909" s="152"/>
      <c r="AA1909" s="152"/>
      <c r="AB1909" s="152"/>
      <c r="AC1909" s="152"/>
    </row>
    <row r="1910" spans="1:29" ht="13.2">
      <c r="A1910" s="152"/>
      <c r="B1910" s="89"/>
      <c r="C1910" s="153" t="str">
        <f t="shared" ca="1" si="17"/>
        <v>Incompleto</v>
      </c>
      <c r="D1910" s="89"/>
      <c r="E1910" s="162"/>
      <c r="F1910" s="152"/>
      <c r="G1910" s="169"/>
      <c r="H1910" s="165"/>
      <c r="I1910" s="152"/>
      <c r="J1910" s="152"/>
      <c r="K1910" s="150"/>
      <c r="L1910" s="151"/>
      <c r="M1910" s="152"/>
      <c r="N1910" s="152"/>
      <c r="O1910" s="152"/>
      <c r="P1910" s="152"/>
      <c r="Q1910" s="152"/>
      <c r="R1910" s="152"/>
      <c r="S1910" s="152"/>
      <c r="T1910" s="152"/>
      <c r="U1910" s="152"/>
      <c r="V1910" s="152"/>
      <c r="W1910" s="152"/>
      <c r="X1910" s="152"/>
      <c r="Y1910" s="152"/>
      <c r="Z1910" s="152"/>
      <c r="AA1910" s="152"/>
      <c r="AB1910" s="152"/>
      <c r="AC1910" s="152"/>
    </row>
    <row r="1911" spans="1:29" ht="13.2">
      <c r="A1911" s="152"/>
      <c r="B1911" s="89"/>
      <c r="C1911" s="153" t="str">
        <f t="shared" ca="1" si="17"/>
        <v>Incompleto</v>
      </c>
      <c r="D1911" s="89"/>
      <c r="E1911" s="162"/>
      <c r="F1911" s="152"/>
      <c r="G1911" s="169"/>
      <c r="H1911" s="165"/>
      <c r="I1911" s="152"/>
      <c r="J1911" s="152"/>
      <c r="K1911" s="150"/>
      <c r="L1911" s="151"/>
      <c r="M1911" s="152"/>
      <c r="N1911" s="152"/>
      <c r="O1911" s="152"/>
      <c r="P1911" s="152"/>
      <c r="Q1911" s="152"/>
      <c r="R1911" s="152"/>
      <c r="S1911" s="152"/>
      <c r="T1911" s="152"/>
      <c r="U1911" s="152"/>
      <c r="V1911" s="152"/>
      <c r="W1911" s="152"/>
      <c r="X1911" s="152"/>
      <c r="Y1911" s="152"/>
      <c r="Z1911" s="152"/>
      <c r="AA1911" s="152"/>
      <c r="AB1911" s="152"/>
      <c r="AC1911" s="152"/>
    </row>
    <row r="1912" spans="1:29" ht="13.2">
      <c r="A1912" s="152"/>
      <c r="B1912" s="89"/>
      <c r="C1912" s="153" t="str">
        <f t="shared" ca="1" si="17"/>
        <v>Incompleto</v>
      </c>
      <c r="D1912" s="89"/>
      <c r="E1912" s="162"/>
      <c r="F1912" s="152"/>
      <c r="G1912" s="169"/>
      <c r="H1912" s="165"/>
      <c r="I1912" s="152"/>
      <c r="J1912" s="152"/>
      <c r="K1912" s="150"/>
      <c r="L1912" s="151"/>
      <c r="M1912" s="152"/>
      <c r="N1912" s="152"/>
      <c r="O1912" s="152"/>
      <c r="P1912" s="152"/>
      <c r="Q1912" s="152"/>
      <c r="R1912" s="152"/>
      <c r="S1912" s="152"/>
      <c r="T1912" s="152"/>
      <c r="U1912" s="152"/>
      <c r="V1912" s="152"/>
      <c r="W1912" s="152"/>
      <c r="X1912" s="152"/>
      <c r="Y1912" s="152"/>
      <c r="Z1912" s="152"/>
      <c r="AA1912" s="152"/>
      <c r="AB1912" s="152"/>
      <c r="AC1912" s="152"/>
    </row>
    <row r="1913" spans="1:29" ht="13.2">
      <c r="A1913" s="152"/>
      <c r="B1913" s="89"/>
      <c r="C1913" s="153" t="str">
        <f t="shared" ca="1" si="17"/>
        <v>Incompleto</v>
      </c>
      <c r="D1913" s="89"/>
      <c r="E1913" s="162"/>
      <c r="F1913" s="152"/>
      <c r="G1913" s="169"/>
      <c r="H1913" s="165"/>
      <c r="I1913" s="152"/>
      <c r="J1913" s="152"/>
      <c r="K1913" s="150"/>
      <c r="L1913" s="151"/>
      <c r="M1913" s="152"/>
      <c r="N1913" s="152"/>
      <c r="O1913" s="152"/>
      <c r="P1913" s="152"/>
      <c r="Q1913" s="152"/>
      <c r="R1913" s="152"/>
      <c r="S1913" s="152"/>
      <c r="T1913" s="152"/>
      <c r="U1913" s="152"/>
      <c r="V1913" s="152"/>
      <c r="W1913" s="152"/>
      <c r="X1913" s="152"/>
      <c r="Y1913" s="152"/>
      <c r="Z1913" s="152"/>
      <c r="AA1913" s="152"/>
      <c r="AB1913" s="152"/>
      <c r="AC1913" s="152"/>
    </row>
    <row r="1914" spans="1:29" ht="13.2">
      <c r="A1914" s="152"/>
      <c r="B1914" s="89"/>
      <c r="C1914" s="153" t="str">
        <f t="shared" ca="1" si="17"/>
        <v>Incompleto</v>
      </c>
      <c r="D1914" s="89"/>
      <c r="E1914" s="162"/>
      <c r="F1914" s="152"/>
      <c r="G1914" s="169"/>
      <c r="H1914" s="165"/>
      <c r="I1914" s="152"/>
      <c r="J1914" s="152"/>
      <c r="K1914" s="150"/>
      <c r="L1914" s="151"/>
      <c r="M1914" s="152"/>
      <c r="N1914" s="152"/>
      <c r="O1914" s="152"/>
      <c r="P1914" s="152"/>
      <c r="Q1914" s="152"/>
      <c r="R1914" s="152"/>
      <c r="S1914" s="152"/>
      <c r="T1914" s="152"/>
      <c r="U1914" s="152"/>
      <c r="V1914" s="152"/>
      <c r="W1914" s="152"/>
      <c r="X1914" s="152"/>
      <c r="Y1914" s="152"/>
      <c r="Z1914" s="152"/>
      <c r="AA1914" s="152"/>
      <c r="AB1914" s="152"/>
      <c r="AC1914" s="152"/>
    </row>
    <row r="1915" spans="1:29" ht="13.2">
      <c r="A1915" s="152"/>
      <c r="B1915" s="89"/>
      <c r="C1915" s="153" t="str">
        <f t="shared" ca="1" si="17"/>
        <v>Incompleto</v>
      </c>
      <c r="D1915" s="89"/>
      <c r="E1915" s="162"/>
      <c r="F1915" s="152"/>
      <c r="G1915" s="169"/>
      <c r="H1915" s="165"/>
      <c r="I1915" s="152"/>
      <c r="J1915" s="152"/>
      <c r="K1915" s="150"/>
      <c r="L1915" s="151"/>
      <c r="M1915" s="152"/>
      <c r="N1915" s="152"/>
      <c r="O1915" s="152"/>
      <c r="P1915" s="152"/>
      <c r="Q1915" s="152"/>
      <c r="R1915" s="152"/>
      <c r="S1915" s="152"/>
      <c r="T1915" s="152"/>
      <c r="U1915" s="152"/>
      <c r="V1915" s="152"/>
      <c r="W1915" s="152"/>
      <c r="X1915" s="152"/>
      <c r="Y1915" s="152"/>
      <c r="Z1915" s="152"/>
      <c r="AA1915" s="152"/>
      <c r="AB1915" s="152"/>
      <c r="AC1915" s="152"/>
    </row>
    <row r="1916" spans="1:29" ht="13.2">
      <c r="A1916" s="152"/>
      <c r="B1916" s="89"/>
      <c r="C1916" s="153" t="str">
        <f t="shared" ca="1" si="17"/>
        <v>Incompleto</v>
      </c>
      <c r="D1916" s="89"/>
      <c r="E1916" s="162"/>
      <c r="F1916" s="152"/>
      <c r="G1916" s="169"/>
      <c r="H1916" s="165"/>
      <c r="I1916" s="152"/>
      <c r="J1916" s="152"/>
      <c r="K1916" s="150"/>
      <c r="L1916" s="151"/>
      <c r="M1916" s="152"/>
      <c r="N1916" s="152"/>
      <c r="O1916" s="152"/>
      <c r="P1916" s="152"/>
      <c r="Q1916" s="152"/>
      <c r="R1916" s="152"/>
      <c r="S1916" s="152"/>
      <c r="T1916" s="152"/>
      <c r="U1916" s="152"/>
      <c r="V1916" s="152"/>
      <c r="W1916" s="152"/>
      <c r="X1916" s="152"/>
      <c r="Y1916" s="152"/>
      <c r="Z1916" s="152"/>
      <c r="AA1916" s="152"/>
      <c r="AB1916" s="152"/>
      <c r="AC1916" s="152"/>
    </row>
    <row r="1917" spans="1:29" ht="13.2">
      <c r="A1917" s="152"/>
      <c r="B1917" s="89"/>
      <c r="C1917" s="153" t="str">
        <f t="shared" ca="1" si="17"/>
        <v>Incompleto</v>
      </c>
      <c r="D1917" s="89"/>
      <c r="E1917" s="162"/>
      <c r="F1917" s="152"/>
      <c r="G1917" s="169"/>
      <c r="H1917" s="165"/>
      <c r="I1917" s="152"/>
      <c r="J1917" s="152"/>
      <c r="K1917" s="150"/>
      <c r="L1917" s="151"/>
      <c r="M1917" s="152"/>
      <c r="N1917" s="152"/>
      <c r="O1917" s="152"/>
      <c r="P1917" s="152"/>
      <c r="Q1917" s="152"/>
      <c r="R1917" s="152"/>
      <c r="S1917" s="152"/>
      <c r="T1917" s="152"/>
      <c r="U1917" s="152"/>
      <c r="V1917" s="152"/>
      <c r="W1917" s="152"/>
      <c r="X1917" s="152"/>
      <c r="Y1917" s="152"/>
      <c r="Z1917" s="152"/>
      <c r="AA1917" s="152"/>
      <c r="AB1917" s="152"/>
      <c r="AC1917" s="152"/>
    </row>
    <row r="1918" spans="1:29" ht="13.2">
      <c r="A1918" s="152"/>
      <c r="B1918" s="89"/>
      <c r="C1918" s="153" t="str">
        <f t="shared" ca="1" si="17"/>
        <v>Incompleto</v>
      </c>
      <c r="D1918" s="89"/>
      <c r="E1918" s="162"/>
      <c r="F1918" s="152"/>
      <c r="G1918" s="169"/>
      <c r="H1918" s="165"/>
      <c r="I1918" s="152"/>
      <c r="J1918" s="152"/>
      <c r="K1918" s="150"/>
      <c r="L1918" s="151"/>
      <c r="M1918" s="152"/>
      <c r="N1918" s="152"/>
      <c r="O1918" s="152"/>
      <c r="P1918" s="152"/>
      <c r="Q1918" s="152"/>
      <c r="R1918" s="152"/>
      <c r="S1918" s="152"/>
      <c r="T1918" s="152"/>
      <c r="U1918" s="152"/>
      <c r="V1918" s="152"/>
      <c r="W1918" s="152"/>
      <c r="X1918" s="152"/>
      <c r="Y1918" s="152"/>
      <c r="Z1918" s="152"/>
      <c r="AA1918" s="152"/>
      <c r="AB1918" s="152"/>
      <c r="AC1918" s="152"/>
    </row>
    <row r="1919" spans="1:29" ht="13.2">
      <c r="A1919" s="152"/>
      <c r="B1919" s="89"/>
      <c r="C1919" s="153" t="str">
        <f t="shared" ca="1" si="17"/>
        <v>Incompleto</v>
      </c>
      <c r="D1919" s="89"/>
      <c r="E1919" s="162"/>
      <c r="F1919" s="152"/>
      <c r="G1919" s="169"/>
      <c r="H1919" s="165"/>
      <c r="I1919" s="152"/>
      <c r="J1919" s="152"/>
      <c r="K1919" s="150"/>
      <c r="L1919" s="151"/>
      <c r="M1919" s="152"/>
      <c r="N1919" s="152"/>
      <c r="O1919" s="152"/>
      <c r="P1919" s="152"/>
      <c r="Q1919" s="152"/>
      <c r="R1919" s="152"/>
      <c r="S1919" s="152"/>
      <c r="T1919" s="152"/>
      <c r="U1919" s="152"/>
      <c r="V1919" s="152"/>
      <c r="W1919" s="152"/>
      <c r="X1919" s="152"/>
      <c r="Y1919" s="152"/>
      <c r="Z1919" s="152"/>
      <c r="AA1919" s="152"/>
      <c r="AB1919" s="152"/>
      <c r="AC1919" s="152"/>
    </row>
    <row r="1920" spans="1:29" ht="13.2">
      <c r="A1920" s="152"/>
      <c r="B1920" s="89"/>
      <c r="C1920" s="153" t="str">
        <f t="shared" ca="1" si="17"/>
        <v>Incompleto</v>
      </c>
      <c r="D1920" s="89"/>
      <c r="E1920" s="162"/>
      <c r="F1920" s="152"/>
      <c r="G1920" s="169"/>
      <c r="H1920" s="165"/>
      <c r="I1920" s="152"/>
      <c r="J1920" s="152"/>
      <c r="K1920" s="150"/>
      <c r="L1920" s="151"/>
      <c r="M1920" s="152"/>
      <c r="N1920" s="152"/>
      <c r="O1920" s="152"/>
      <c r="P1920" s="152"/>
      <c r="Q1920" s="152"/>
      <c r="R1920" s="152"/>
      <c r="S1920" s="152"/>
      <c r="T1920" s="152"/>
      <c r="U1920" s="152"/>
      <c r="V1920" s="152"/>
      <c r="W1920" s="152"/>
      <c r="X1920" s="152"/>
      <c r="Y1920" s="152"/>
      <c r="Z1920" s="152"/>
      <c r="AA1920" s="152"/>
      <c r="AB1920" s="152"/>
      <c r="AC1920" s="152"/>
    </row>
    <row r="1921" spans="1:29" ht="13.2">
      <c r="A1921" s="152"/>
      <c r="B1921" s="89"/>
      <c r="C1921" s="153" t="str">
        <f t="shared" ca="1" si="17"/>
        <v>Incompleto</v>
      </c>
      <c r="D1921" s="89"/>
      <c r="E1921" s="162"/>
      <c r="F1921" s="152"/>
      <c r="G1921" s="169"/>
      <c r="H1921" s="165"/>
      <c r="I1921" s="152"/>
      <c r="J1921" s="152"/>
      <c r="K1921" s="150"/>
      <c r="L1921" s="151"/>
      <c r="M1921" s="152"/>
      <c r="N1921" s="152"/>
      <c r="O1921" s="152"/>
      <c r="P1921" s="152"/>
      <c r="Q1921" s="152"/>
      <c r="R1921" s="152"/>
      <c r="S1921" s="152"/>
      <c r="T1921" s="152"/>
      <c r="U1921" s="152"/>
      <c r="V1921" s="152"/>
      <c r="W1921" s="152"/>
      <c r="X1921" s="152"/>
      <c r="Y1921" s="152"/>
      <c r="Z1921" s="152"/>
      <c r="AA1921" s="152"/>
      <c r="AB1921" s="152"/>
      <c r="AC1921" s="152"/>
    </row>
    <row r="1922" spans="1:29" ht="13.2">
      <c r="A1922" s="152"/>
      <c r="B1922" s="89"/>
      <c r="C1922" s="153" t="str">
        <f t="shared" ca="1" si="17"/>
        <v>Incompleto</v>
      </c>
      <c r="D1922" s="89"/>
      <c r="E1922" s="162"/>
      <c r="F1922" s="152"/>
      <c r="G1922" s="169"/>
      <c r="H1922" s="165"/>
      <c r="I1922" s="152"/>
      <c r="J1922" s="152"/>
      <c r="K1922" s="150"/>
      <c r="L1922" s="151"/>
      <c r="M1922" s="152"/>
      <c r="N1922" s="152"/>
      <c r="O1922" s="152"/>
      <c r="P1922" s="152"/>
      <c r="Q1922" s="152"/>
      <c r="R1922" s="152"/>
      <c r="S1922" s="152"/>
      <c r="T1922" s="152"/>
      <c r="U1922" s="152"/>
      <c r="V1922" s="152"/>
      <c r="W1922" s="152"/>
      <c r="X1922" s="152"/>
      <c r="Y1922" s="152"/>
      <c r="Z1922" s="152"/>
      <c r="AA1922" s="152"/>
      <c r="AB1922" s="152"/>
      <c r="AC1922" s="152"/>
    </row>
    <row r="1923" spans="1:29" ht="13.2">
      <c r="A1923" s="152"/>
      <c r="B1923" s="89"/>
      <c r="C1923" s="153" t="str">
        <f t="shared" ca="1" si="17"/>
        <v>Incompleto</v>
      </c>
      <c r="D1923" s="89"/>
      <c r="E1923" s="162"/>
      <c r="F1923" s="152"/>
      <c r="G1923" s="169"/>
      <c r="H1923" s="165"/>
      <c r="I1923" s="152"/>
      <c r="J1923" s="152"/>
      <c r="K1923" s="150"/>
      <c r="L1923" s="151"/>
      <c r="M1923" s="152"/>
      <c r="N1923" s="152"/>
      <c r="O1923" s="152"/>
      <c r="P1923" s="152"/>
      <c r="Q1923" s="152"/>
      <c r="R1923" s="152"/>
      <c r="S1923" s="152"/>
      <c r="T1923" s="152"/>
      <c r="U1923" s="152"/>
      <c r="V1923" s="152"/>
      <c r="W1923" s="152"/>
      <c r="X1923" s="152"/>
      <c r="Y1923" s="152"/>
      <c r="Z1923" s="152"/>
      <c r="AA1923" s="152"/>
      <c r="AB1923" s="152"/>
      <c r="AC1923" s="152"/>
    </row>
    <row r="1924" spans="1:29" ht="13.2">
      <c r="A1924" s="152"/>
      <c r="B1924" s="89"/>
      <c r="C1924" s="153" t="str">
        <f t="shared" ca="1" si="17"/>
        <v>Incompleto</v>
      </c>
      <c r="D1924" s="89"/>
      <c r="E1924" s="162"/>
      <c r="F1924" s="152"/>
      <c r="G1924" s="169"/>
      <c r="H1924" s="165"/>
      <c r="I1924" s="152"/>
      <c r="J1924" s="152"/>
      <c r="K1924" s="150"/>
      <c r="L1924" s="151"/>
      <c r="M1924" s="152"/>
      <c r="N1924" s="152"/>
      <c r="O1924" s="152"/>
      <c r="P1924" s="152"/>
      <c r="Q1924" s="152"/>
      <c r="R1924" s="152"/>
      <c r="S1924" s="152"/>
      <c r="T1924" s="152"/>
      <c r="U1924" s="152"/>
      <c r="V1924" s="152"/>
      <c r="W1924" s="152"/>
      <c r="X1924" s="152"/>
      <c r="Y1924" s="152"/>
      <c r="Z1924" s="152"/>
      <c r="AA1924" s="152"/>
      <c r="AB1924" s="152"/>
      <c r="AC1924" s="152"/>
    </row>
    <row r="1925" spans="1:29" ht="13.2">
      <c r="A1925" s="152"/>
      <c r="B1925" s="89"/>
      <c r="C1925" s="153" t="str">
        <f t="shared" ca="1" si="17"/>
        <v>Incompleto</v>
      </c>
      <c r="D1925" s="89"/>
      <c r="E1925" s="162"/>
      <c r="F1925" s="152"/>
      <c r="G1925" s="169"/>
      <c r="H1925" s="165"/>
      <c r="I1925" s="152"/>
      <c r="J1925" s="152"/>
      <c r="K1925" s="150"/>
      <c r="L1925" s="151"/>
      <c r="M1925" s="152"/>
      <c r="N1925" s="152"/>
      <c r="O1925" s="152"/>
      <c r="P1925" s="152"/>
      <c r="Q1925" s="152"/>
      <c r="R1925" s="152"/>
      <c r="S1925" s="152"/>
      <c r="T1925" s="152"/>
      <c r="U1925" s="152"/>
      <c r="V1925" s="152"/>
      <c r="W1925" s="152"/>
      <c r="X1925" s="152"/>
      <c r="Y1925" s="152"/>
      <c r="Z1925" s="152"/>
      <c r="AA1925" s="152"/>
      <c r="AB1925" s="152"/>
      <c r="AC1925" s="152"/>
    </row>
    <row r="1926" spans="1:29" ht="13.2">
      <c r="A1926" s="152"/>
      <c r="B1926" s="89"/>
      <c r="C1926" s="153" t="str">
        <f t="shared" ca="1" si="17"/>
        <v>Incompleto</v>
      </c>
      <c r="D1926" s="89"/>
      <c r="E1926" s="162"/>
      <c r="F1926" s="152"/>
      <c r="G1926" s="169"/>
      <c r="H1926" s="165"/>
      <c r="I1926" s="152"/>
      <c r="J1926" s="152"/>
      <c r="K1926" s="150"/>
      <c r="L1926" s="151"/>
      <c r="M1926" s="152"/>
      <c r="N1926" s="152"/>
      <c r="O1926" s="152"/>
      <c r="P1926" s="152"/>
      <c r="Q1926" s="152"/>
      <c r="R1926" s="152"/>
      <c r="S1926" s="152"/>
      <c r="T1926" s="152"/>
      <c r="U1926" s="152"/>
      <c r="V1926" s="152"/>
      <c r="W1926" s="152"/>
      <c r="X1926" s="152"/>
      <c r="Y1926" s="152"/>
      <c r="Z1926" s="152"/>
      <c r="AA1926" s="152"/>
      <c r="AB1926" s="152"/>
      <c r="AC1926" s="152"/>
    </row>
    <row r="1927" spans="1:29" ht="13.2">
      <c r="A1927" s="152"/>
      <c r="B1927" s="89"/>
      <c r="C1927" s="153" t="str">
        <f t="shared" ca="1" si="17"/>
        <v>Incompleto</v>
      </c>
      <c r="D1927" s="89"/>
      <c r="E1927" s="162"/>
      <c r="F1927" s="152"/>
      <c r="G1927" s="169"/>
      <c r="H1927" s="165"/>
      <c r="I1927" s="152"/>
      <c r="J1927" s="152"/>
      <c r="K1927" s="150"/>
      <c r="L1927" s="151"/>
      <c r="M1927" s="152"/>
      <c r="N1927" s="152"/>
      <c r="O1927" s="152"/>
      <c r="P1927" s="152"/>
      <c r="Q1927" s="152"/>
      <c r="R1927" s="152"/>
      <c r="S1927" s="152"/>
      <c r="T1927" s="152"/>
      <c r="U1927" s="152"/>
      <c r="V1927" s="152"/>
      <c r="W1927" s="152"/>
      <c r="X1927" s="152"/>
      <c r="Y1927" s="152"/>
      <c r="Z1927" s="152"/>
      <c r="AA1927" s="152"/>
      <c r="AB1927" s="152"/>
      <c r="AC1927" s="152"/>
    </row>
    <row r="1928" spans="1:29" ht="13.2">
      <c r="A1928" s="152"/>
      <c r="B1928" s="89"/>
      <c r="C1928" s="153" t="str">
        <f t="shared" ca="1" si="17"/>
        <v>Incompleto</v>
      </c>
      <c r="D1928" s="89"/>
      <c r="E1928" s="162"/>
      <c r="F1928" s="152"/>
      <c r="G1928" s="169"/>
      <c r="H1928" s="165"/>
      <c r="I1928" s="152"/>
      <c r="J1928" s="152"/>
      <c r="K1928" s="150"/>
      <c r="L1928" s="151"/>
      <c r="M1928" s="152"/>
      <c r="N1928" s="152"/>
      <c r="O1928" s="152"/>
      <c r="P1928" s="152"/>
      <c r="Q1928" s="152"/>
      <c r="R1928" s="152"/>
      <c r="S1928" s="152"/>
      <c r="T1928" s="152"/>
      <c r="U1928" s="152"/>
      <c r="V1928" s="152"/>
      <c r="W1928" s="152"/>
      <c r="X1928" s="152"/>
      <c r="Y1928" s="152"/>
      <c r="Z1928" s="152"/>
      <c r="AA1928" s="152"/>
      <c r="AB1928" s="152"/>
      <c r="AC1928" s="152"/>
    </row>
    <row r="1929" spans="1:29" ht="13.2">
      <c r="A1929" s="152"/>
      <c r="B1929" s="89"/>
      <c r="C1929" s="153" t="str">
        <f t="shared" ca="1" si="17"/>
        <v>Incompleto</v>
      </c>
      <c r="D1929" s="89"/>
      <c r="E1929" s="162"/>
      <c r="F1929" s="152"/>
      <c r="G1929" s="169"/>
      <c r="H1929" s="165"/>
      <c r="I1929" s="152"/>
      <c r="J1929" s="152"/>
      <c r="K1929" s="150"/>
      <c r="L1929" s="151"/>
      <c r="M1929" s="152"/>
      <c r="N1929" s="152"/>
      <c r="O1929" s="152"/>
      <c r="P1929" s="152"/>
      <c r="Q1929" s="152"/>
      <c r="R1929" s="152"/>
      <c r="S1929" s="152"/>
      <c r="T1929" s="152"/>
      <c r="U1929" s="152"/>
      <c r="V1929" s="152"/>
      <c r="W1929" s="152"/>
      <c r="X1929" s="152"/>
      <c r="Y1929" s="152"/>
      <c r="Z1929" s="152"/>
      <c r="AA1929" s="152"/>
      <c r="AB1929" s="152"/>
      <c r="AC1929" s="152"/>
    </row>
    <row r="1930" spans="1:29" ht="13.2">
      <c r="A1930" s="152"/>
      <c r="B1930" s="89"/>
      <c r="C1930" s="153" t="str">
        <f t="shared" ca="1" si="17"/>
        <v>Incompleto</v>
      </c>
      <c r="D1930" s="89"/>
      <c r="E1930" s="162"/>
      <c r="F1930" s="152"/>
      <c r="G1930" s="169"/>
      <c r="H1930" s="165"/>
      <c r="I1930" s="152"/>
      <c r="J1930" s="152"/>
      <c r="K1930" s="150"/>
      <c r="L1930" s="151"/>
      <c r="M1930" s="152"/>
      <c r="N1930" s="152"/>
      <c r="O1930" s="152"/>
      <c r="P1930" s="152"/>
      <c r="Q1930" s="152"/>
      <c r="R1930" s="152"/>
      <c r="S1930" s="152"/>
      <c r="T1930" s="152"/>
      <c r="U1930" s="152"/>
      <c r="V1930" s="152"/>
      <c r="W1930" s="152"/>
      <c r="X1930" s="152"/>
      <c r="Y1930" s="152"/>
      <c r="Z1930" s="152"/>
      <c r="AA1930" s="152"/>
      <c r="AB1930" s="152"/>
      <c r="AC1930" s="152"/>
    </row>
    <row r="1931" spans="1:29" ht="13.2">
      <c r="A1931" s="152"/>
      <c r="B1931" s="89"/>
      <c r="C1931" s="153" t="str">
        <f t="shared" ca="1" si="17"/>
        <v>Incompleto</v>
      </c>
      <c r="D1931" s="89"/>
      <c r="E1931" s="162"/>
      <c r="F1931" s="152"/>
      <c r="G1931" s="169"/>
      <c r="H1931" s="165"/>
      <c r="I1931" s="152"/>
      <c r="J1931" s="152"/>
      <c r="K1931" s="150"/>
      <c r="L1931" s="151"/>
      <c r="M1931" s="152"/>
      <c r="N1931" s="152"/>
      <c r="O1931" s="152"/>
      <c r="P1931" s="152"/>
      <c r="Q1931" s="152"/>
      <c r="R1931" s="152"/>
      <c r="S1931" s="152"/>
      <c r="T1931" s="152"/>
      <c r="U1931" s="152"/>
      <c r="V1931" s="152"/>
      <c r="W1931" s="152"/>
      <c r="X1931" s="152"/>
      <c r="Y1931" s="152"/>
      <c r="Z1931" s="152"/>
      <c r="AA1931" s="152"/>
      <c r="AB1931" s="152"/>
      <c r="AC1931" s="152"/>
    </row>
    <row r="1932" spans="1:29" ht="13.2">
      <c r="A1932" s="152"/>
      <c r="B1932" s="89"/>
      <c r="C1932" s="153" t="str">
        <f t="shared" ca="1" si="17"/>
        <v>Incompleto</v>
      </c>
      <c r="D1932" s="89"/>
      <c r="E1932" s="162"/>
      <c r="F1932" s="152"/>
      <c r="G1932" s="169"/>
      <c r="H1932" s="165"/>
      <c r="I1932" s="152"/>
      <c r="J1932" s="152"/>
      <c r="K1932" s="150"/>
      <c r="L1932" s="151"/>
      <c r="M1932" s="152"/>
      <c r="N1932" s="152"/>
      <c r="O1932" s="152"/>
      <c r="P1932" s="152"/>
      <c r="Q1932" s="152"/>
      <c r="R1932" s="152"/>
      <c r="S1932" s="152"/>
      <c r="T1932" s="152"/>
      <c r="U1932" s="152"/>
      <c r="V1932" s="152"/>
      <c r="W1932" s="152"/>
      <c r="X1932" s="152"/>
      <c r="Y1932" s="152"/>
      <c r="Z1932" s="152"/>
      <c r="AA1932" s="152"/>
      <c r="AB1932" s="152"/>
      <c r="AC1932" s="152"/>
    </row>
    <row r="1933" spans="1:29" ht="13.2">
      <c r="A1933" s="152"/>
      <c r="B1933" s="89"/>
      <c r="C1933" s="153" t="str">
        <f t="shared" ca="1" si="17"/>
        <v>Incompleto</v>
      </c>
      <c r="D1933" s="89"/>
      <c r="E1933" s="162"/>
      <c r="F1933" s="152"/>
      <c r="G1933" s="169"/>
      <c r="H1933" s="165"/>
      <c r="I1933" s="152"/>
      <c r="J1933" s="152"/>
      <c r="K1933" s="150"/>
      <c r="L1933" s="151"/>
      <c r="M1933" s="152"/>
      <c r="N1933" s="152"/>
      <c r="O1933" s="152"/>
      <c r="P1933" s="152"/>
      <c r="Q1933" s="152"/>
      <c r="R1933" s="152"/>
      <c r="S1933" s="152"/>
      <c r="T1933" s="152"/>
      <c r="U1933" s="152"/>
      <c r="V1933" s="152"/>
      <c r="W1933" s="152"/>
      <c r="X1933" s="152"/>
      <c r="Y1933" s="152"/>
      <c r="Z1933" s="152"/>
      <c r="AA1933" s="152"/>
      <c r="AB1933" s="152"/>
      <c r="AC1933" s="152"/>
    </row>
    <row r="1934" spans="1:29" ht="13.2">
      <c r="A1934" s="152"/>
      <c r="B1934" s="89"/>
      <c r="C1934" s="153" t="str">
        <f t="shared" ca="1" si="17"/>
        <v>Incompleto</v>
      </c>
      <c r="D1934" s="89"/>
      <c r="E1934" s="162"/>
      <c r="F1934" s="152"/>
      <c r="G1934" s="169"/>
      <c r="H1934" s="165"/>
      <c r="I1934" s="152"/>
      <c r="J1934" s="152"/>
      <c r="K1934" s="150"/>
      <c r="L1934" s="151"/>
      <c r="M1934" s="152"/>
      <c r="N1934" s="152"/>
      <c r="O1934" s="152"/>
      <c r="P1934" s="152"/>
      <c r="Q1934" s="152"/>
      <c r="R1934" s="152"/>
      <c r="S1934" s="152"/>
      <c r="T1934" s="152"/>
      <c r="U1934" s="152"/>
      <c r="V1934" s="152"/>
      <c r="W1934" s="152"/>
      <c r="X1934" s="152"/>
      <c r="Y1934" s="152"/>
      <c r="Z1934" s="152"/>
      <c r="AA1934" s="152"/>
      <c r="AB1934" s="152"/>
      <c r="AC1934" s="152"/>
    </row>
    <row r="1935" spans="1:29" ht="13.2">
      <c r="A1935" s="152"/>
      <c r="B1935" s="89"/>
      <c r="C1935" s="153" t="str">
        <f t="shared" ca="1" si="17"/>
        <v>Incompleto</v>
      </c>
      <c r="D1935" s="89"/>
      <c r="E1935" s="162"/>
      <c r="F1935" s="152"/>
      <c r="G1935" s="169"/>
      <c r="H1935" s="165"/>
      <c r="I1935" s="152"/>
      <c r="J1935" s="152"/>
      <c r="K1935" s="150"/>
      <c r="L1935" s="151"/>
      <c r="M1935" s="152"/>
      <c r="N1935" s="152"/>
      <c r="O1935" s="152"/>
      <c r="P1935" s="152"/>
      <c r="Q1935" s="152"/>
      <c r="R1935" s="152"/>
      <c r="S1935" s="152"/>
      <c r="T1935" s="152"/>
      <c r="U1935" s="152"/>
      <c r="V1935" s="152"/>
      <c r="W1935" s="152"/>
      <c r="X1935" s="152"/>
      <c r="Y1935" s="152"/>
      <c r="Z1935" s="152"/>
      <c r="AA1935" s="152"/>
      <c r="AB1935" s="152"/>
      <c r="AC1935" s="152"/>
    </row>
    <row r="1936" spans="1:29" ht="13.2">
      <c r="A1936" s="152"/>
      <c r="B1936" s="89"/>
      <c r="C1936" s="153" t="str">
        <f t="shared" ca="1" si="17"/>
        <v>Incompleto</v>
      </c>
      <c r="D1936" s="89"/>
      <c r="E1936" s="162"/>
      <c r="F1936" s="152"/>
      <c r="G1936" s="169"/>
      <c r="H1936" s="165"/>
      <c r="I1936" s="152"/>
      <c r="J1936" s="152"/>
      <c r="K1936" s="150"/>
      <c r="L1936" s="151"/>
      <c r="M1936" s="152"/>
      <c r="N1936" s="152"/>
      <c r="O1936" s="152"/>
      <c r="P1936" s="152"/>
      <c r="Q1936" s="152"/>
      <c r="R1936" s="152"/>
      <c r="S1936" s="152"/>
      <c r="T1936" s="152"/>
      <c r="U1936" s="152"/>
      <c r="V1936" s="152"/>
      <c r="W1936" s="152"/>
      <c r="X1936" s="152"/>
      <c r="Y1936" s="152"/>
      <c r="Z1936" s="152"/>
      <c r="AA1936" s="152"/>
      <c r="AB1936" s="152"/>
      <c r="AC1936" s="152"/>
    </row>
    <row r="1937" spans="1:29" ht="13.2">
      <c r="A1937" s="152"/>
      <c r="B1937" s="89"/>
      <c r="C1937" s="153" t="str">
        <f t="shared" ca="1" si="17"/>
        <v>Incompleto</v>
      </c>
      <c r="D1937" s="89"/>
      <c r="E1937" s="162"/>
      <c r="F1937" s="152"/>
      <c r="G1937" s="169"/>
      <c r="H1937" s="165"/>
      <c r="I1937" s="152"/>
      <c r="J1937" s="152"/>
      <c r="K1937" s="150"/>
      <c r="L1937" s="151"/>
      <c r="M1937" s="152"/>
      <c r="N1937" s="152"/>
      <c r="O1937" s="152"/>
      <c r="P1937" s="152"/>
      <c r="Q1937" s="152"/>
      <c r="R1937" s="152"/>
      <c r="S1937" s="152"/>
      <c r="T1937" s="152"/>
      <c r="U1937" s="152"/>
      <c r="V1937" s="152"/>
      <c r="W1937" s="152"/>
      <c r="X1937" s="152"/>
      <c r="Y1937" s="152"/>
      <c r="Z1937" s="152"/>
      <c r="AA1937" s="152"/>
      <c r="AB1937" s="152"/>
      <c r="AC1937" s="152"/>
    </row>
    <row r="1938" spans="1:29" ht="13.2">
      <c r="A1938" s="152"/>
      <c r="B1938" s="89"/>
      <c r="C1938" s="153" t="str">
        <f t="shared" ca="1" si="17"/>
        <v>Incompleto</v>
      </c>
      <c r="D1938" s="89"/>
      <c r="E1938" s="162"/>
      <c r="F1938" s="152"/>
      <c r="G1938" s="169"/>
      <c r="H1938" s="165"/>
      <c r="I1938" s="152"/>
      <c r="J1938" s="152"/>
      <c r="K1938" s="150"/>
      <c r="L1938" s="151"/>
      <c r="M1938" s="152"/>
      <c r="N1938" s="152"/>
      <c r="O1938" s="152"/>
      <c r="P1938" s="152"/>
      <c r="Q1938" s="152"/>
      <c r="R1938" s="152"/>
      <c r="S1938" s="152"/>
      <c r="T1938" s="152"/>
      <c r="U1938" s="152"/>
      <c r="V1938" s="152"/>
      <c r="W1938" s="152"/>
      <c r="X1938" s="152"/>
      <c r="Y1938" s="152"/>
      <c r="Z1938" s="152"/>
      <c r="AA1938" s="152"/>
      <c r="AB1938" s="152"/>
      <c r="AC1938" s="152"/>
    </row>
    <row r="1939" spans="1:29" ht="13.2">
      <c r="A1939" s="152"/>
      <c r="B1939" s="89"/>
      <c r="C1939" s="153" t="str">
        <f t="shared" ca="1" si="17"/>
        <v>Incompleto</v>
      </c>
      <c r="D1939" s="89"/>
      <c r="E1939" s="162"/>
      <c r="F1939" s="152"/>
      <c r="G1939" s="169"/>
      <c r="H1939" s="165"/>
      <c r="I1939" s="152"/>
      <c r="J1939" s="152"/>
      <c r="K1939" s="150"/>
      <c r="L1939" s="151"/>
      <c r="M1939" s="152"/>
      <c r="N1939" s="152"/>
      <c r="O1939" s="152"/>
      <c r="P1939" s="152"/>
      <c r="Q1939" s="152"/>
      <c r="R1939" s="152"/>
      <c r="S1939" s="152"/>
      <c r="T1939" s="152"/>
      <c r="U1939" s="152"/>
      <c r="V1939" s="152"/>
      <c r="W1939" s="152"/>
      <c r="X1939" s="152"/>
      <c r="Y1939" s="152"/>
      <c r="Z1939" s="152"/>
      <c r="AA1939" s="152"/>
      <c r="AB1939" s="152"/>
      <c r="AC1939" s="152"/>
    </row>
    <row r="1940" spans="1:29" ht="13.2">
      <c r="A1940" s="152"/>
      <c r="B1940" s="89"/>
      <c r="C1940" s="153" t="str">
        <f t="shared" ca="1" si="17"/>
        <v>Incompleto</v>
      </c>
      <c r="D1940" s="89"/>
      <c r="E1940" s="162"/>
      <c r="F1940" s="152"/>
      <c r="G1940" s="169"/>
      <c r="H1940" s="165"/>
      <c r="I1940" s="152"/>
      <c r="J1940" s="152"/>
      <c r="K1940" s="150"/>
      <c r="L1940" s="151"/>
      <c r="M1940" s="152"/>
      <c r="N1940" s="152"/>
      <c r="O1940" s="152"/>
      <c r="P1940" s="152"/>
      <c r="Q1940" s="152"/>
      <c r="R1940" s="152"/>
      <c r="S1940" s="152"/>
      <c r="T1940" s="152"/>
      <c r="U1940" s="152"/>
      <c r="V1940" s="152"/>
      <c r="W1940" s="152"/>
      <c r="X1940" s="152"/>
      <c r="Y1940" s="152"/>
      <c r="Z1940" s="152"/>
      <c r="AA1940" s="152"/>
      <c r="AB1940" s="152"/>
      <c r="AC1940" s="152"/>
    </row>
    <row r="1941" spans="1:29" ht="13.2">
      <c r="A1941" s="152"/>
      <c r="B1941" s="89"/>
      <c r="C1941" s="153" t="str">
        <f t="shared" ca="1" si="17"/>
        <v>Incompleto</v>
      </c>
      <c r="D1941" s="89"/>
      <c r="E1941" s="162"/>
      <c r="F1941" s="152"/>
      <c r="G1941" s="169"/>
      <c r="H1941" s="165"/>
      <c r="I1941" s="152"/>
      <c r="J1941" s="152"/>
      <c r="K1941" s="150"/>
      <c r="L1941" s="151"/>
      <c r="M1941" s="152"/>
      <c r="N1941" s="152"/>
      <c r="O1941" s="152"/>
      <c r="P1941" s="152"/>
      <c r="Q1941" s="152"/>
      <c r="R1941" s="152"/>
      <c r="S1941" s="152"/>
      <c r="T1941" s="152"/>
      <c r="U1941" s="152"/>
      <c r="V1941" s="152"/>
      <c r="W1941" s="152"/>
      <c r="X1941" s="152"/>
      <c r="Y1941" s="152"/>
      <c r="Z1941" s="152"/>
      <c r="AA1941" s="152"/>
      <c r="AB1941" s="152"/>
      <c r="AC1941" s="152"/>
    </row>
    <row r="1942" spans="1:29" ht="13.2">
      <c r="A1942" s="152"/>
      <c r="B1942" s="89"/>
      <c r="C1942" s="153" t="str">
        <f t="shared" ca="1" si="17"/>
        <v>Incompleto</v>
      </c>
      <c r="D1942" s="89"/>
      <c r="E1942" s="162"/>
      <c r="F1942" s="152"/>
      <c r="G1942" s="169"/>
      <c r="H1942" s="165"/>
      <c r="I1942" s="152"/>
      <c r="J1942" s="152"/>
      <c r="K1942" s="150"/>
      <c r="L1942" s="151"/>
      <c r="M1942" s="152"/>
      <c r="N1942" s="152"/>
      <c r="O1942" s="152"/>
      <c r="P1942" s="152"/>
      <c r="Q1942" s="152"/>
      <c r="R1942" s="152"/>
      <c r="S1942" s="152"/>
      <c r="T1942" s="152"/>
      <c r="U1942" s="152"/>
      <c r="V1942" s="152"/>
      <c r="W1942" s="152"/>
      <c r="X1942" s="152"/>
      <c r="Y1942" s="152"/>
      <c r="Z1942" s="152"/>
      <c r="AA1942" s="152"/>
      <c r="AB1942" s="152"/>
      <c r="AC1942" s="152"/>
    </row>
    <row r="1943" spans="1:29" ht="13.2">
      <c r="A1943" s="152"/>
      <c r="B1943" s="89"/>
      <c r="C1943" s="153" t="str">
        <f t="shared" ca="1" si="17"/>
        <v>Incompleto</v>
      </c>
      <c r="D1943" s="89"/>
      <c r="E1943" s="162"/>
      <c r="F1943" s="152"/>
      <c r="G1943" s="169"/>
      <c r="H1943" s="165"/>
      <c r="I1943" s="152"/>
      <c r="J1943" s="152"/>
      <c r="K1943" s="150"/>
      <c r="L1943" s="151"/>
      <c r="M1943" s="152"/>
      <c r="N1943" s="152"/>
      <c r="O1943" s="152"/>
      <c r="P1943" s="152"/>
      <c r="Q1943" s="152"/>
      <c r="R1943" s="152"/>
      <c r="S1943" s="152"/>
      <c r="T1943" s="152"/>
      <c r="U1943" s="152"/>
      <c r="V1943" s="152"/>
      <c r="W1943" s="152"/>
      <c r="X1943" s="152"/>
      <c r="Y1943" s="152"/>
      <c r="Z1943" s="152"/>
      <c r="AA1943" s="152"/>
      <c r="AB1943" s="152"/>
      <c r="AC1943" s="152"/>
    </row>
    <row r="1944" spans="1:29" ht="13.2">
      <c r="A1944" s="152"/>
      <c r="B1944" s="89"/>
      <c r="C1944" s="153" t="str">
        <f t="shared" ca="1" si="17"/>
        <v>Incompleto</v>
      </c>
      <c r="D1944" s="89"/>
      <c r="E1944" s="162"/>
      <c r="F1944" s="152"/>
      <c r="G1944" s="169"/>
      <c r="H1944" s="165"/>
      <c r="I1944" s="152"/>
      <c r="J1944" s="152"/>
      <c r="K1944" s="150"/>
      <c r="L1944" s="151"/>
      <c r="M1944" s="152"/>
      <c r="N1944" s="152"/>
      <c r="O1944" s="152"/>
      <c r="P1944" s="152"/>
      <c r="Q1944" s="152"/>
      <c r="R1944" s="152"/>
      <c r="S1944" s="152"/>
      <c r="T1944" s="152"/>
      <c r="U1944" s="152"/>
      <c r="V1944" s="152"/>
      <c r="W1944" s="152"/>
      <c r="X1944" s="152"/>
      <c r="Y1944" s="152"/>
      <c r="Z1944" s="152"/>
      <c r="AA1944" s="152"/>
      <c r="AB1944" s="152"/>
      <c r="AC1944" s="152"/>
    </row>
    <row r="1945" spans="1:29" ht="13.2">
      <c r="A1945" s="152"/>
      <c r="B1945" s="89"/>
      <c r="C1945" s="153" t="str">
        <f t="shared" ca="1" si="17"/>
        <v>Incompleto</v>
      </c>
      <c r="D1945" s="89"/>
      <c r="E1945" s="162"/>
      <c r="F1945" s="152"/>
      <c r="G1945" s="169"/>
      <c r="H1945" s="165"/>
      <c r="I1945" s="152"/>
      <c r="J1945" s="152"/>
      <c r="K1945" s="150"/>
      <c r="L1945" s="151"/>
      <c r="M1945" s="152"/>
      <c r="N1945" s="152"/>
      <c r="O1945" s="152"/>
      <c r="P1945" s="152"/>
      <c r="Q1945" s="152"/>
      <c r="R1945" s="152"/>
      <c r="S1945" s="152"/>
      <c r="T1945" s="152"/>
      <c r="U1945" s="152"/>
      <c r="V1945" s="152"/>
      <c r="W1945" s="152"/>
      <c r="X1945" s="152"/>
      <c r="Y1945" s="152"/>
      <c r="Z1945" s="152"/>
      <c r="AA1945" s="152"/>
      <c r="AB1945" s="152"/>
      <c r="AC1945" s="152"/>
    </row>
    <row r="1946" spans="1:29" ht="13.2">
      <c r="A1946" s="152"/>
      <c r="B1946" s="89"/>
      <c r="C1946" s="153" t="str">
        <f t="shared" ca="1" si="17"/>
        <v>Incompleto</v>
      </c>
      <c r="D1946" s="89"/>
      <c r="E1946" s="162"/>
      <c r="F1946" s="152"/>
      <c r="G1946" s="169"/>
      <c r="H1946" s="165"/>
      <c r="I1946" s="152"/>
      <c r="J1946" s="152"/>
      <c r="K1946" s="150"/>
      <c r="L1946" s="151"/>
      <c r="M1946" s="152"/>
      <c r="N1946" s="152"/>
      <c r="O1946" s="152"/>
      <c r="P1946" s="152"/>
      <c r="Q1946" s="152"/>
      <c r="R1946" s="152"/>
      <c r="S1946" s="152"/>
      <c r="T1946" s="152"/>
      <c r="U1946" s="152"/>
      <c r="V1946" s="152"/>
      <c r="W1946" s="152"/>
      <c r="X1946" s="152"/>
      <c r="Y1946" s="152"/>
      <c r="Z1946" s="152"/>
      <c r="AA1946" s="152"/>
      <c r="AB1946" s="152"/>
      <c r="AC1946" s="152"/>
    </row>
    <row r="1947" spans="1:29" ht="13.2">
      <c r="A1947" s="152"/>
      <c r="B1947" s="89"/>
      <c r="C1947" s="153" t="str">
        <f t="shared" ca="1" si="17"/>
        <v>Incompleto</v>
      </c>
      <c r="D1947" s="89"/>
      <c r="E1947" s="162"/>
      <c r="F1947" s="152"/>
      <c r="G1947" s="169"/>
      <c r="H1947" s="165"/>
      <c r="I1947" s="152"/>
      <c r="J1947" s="152"/>
      <c r="K1947" s="150"/>
      <c r="L1947" s="151"/>
      <c r="M1947" s="152"/>
      <c r="N1947" s="152"/>
      <c r="O1947" s="152"/>
      <c r="P1947" s="152"/>
      <c r="Q1947" s="152"/>
      <c r="R1947" s="152"/>
      <c r="S1947" s="152"/>
      <c r="T1947" s="152"/>
      <c r="U1947" s="152"/>
      <c r="V1947" s="152"/>
      <c r="W1947" s="152"/>
      <c r="X1947" s="152"/>
      <c r="Y1947" s="152"/>
      <c r="Z1947" s="152"/>
      <c r="AA1947" s="152"/>
      <c r="AB1947" s="152"/>
      <c r="AC1947" s="152"/>
    </row>
    <row r="1948" spans="1:29" ht="13.2">
      <c r="A1948" s="152"/>
      <c r="B1948" s="89"/>
      <c r="C1948" s="153" t="str">
        <f t="shared" ca="1" si="17"/>
        <v>Incompleto</v>
      </c>
      <c r="D1948" s="89"/>
      <c r="E1948" s="162"/>
      <c r="F1948" s="152"/>
      <c r="G1948" s="169"/>
      <c r="H1948" s="165"/>
      <c r="I1948" s="152"/>
      <c r="J1948" s="152"/>
      <c r="K1948" s="150"/>
      <c r="L1948" s="151"/>
      <c r="M1948" s="152"/>
      <c r="N1948" s="152"/>
      <c r="O1948" s="152"/>
      <c r="P1948" s="152"/>
      <c r="Q1948" s="152"/>
      <c r="R1948" s="152"/>
      <c r="S1948" s="152"/>
      <c r="T1948" s="152"/>
      <c r="U1948" s="152"/>
      <c r="V1948" s="152"/>
      <c r="W1948" s="152"/>
      <c r="X1948" s="152"/>
      <c r="Y1948" s="152"/>
      <c r="Z1948" s="152"/>
      <c r="AA1948" s="152"/>
      <c r="AB1948" s="152"/>
      <c r="AC1948" s="152"/>
    </row>
    <row r="1949" spans="1:29" ht="13.2">
      <c r="A1949" s="152"/>
      <c r="B1949" s="89"/>
      <c r="C1949" s="153" t="str">
        <f t="shared" ca="1" si="17"/>
        <v>Incompleto</v>
      </c>
      <c r="D1949" s="89"/>
      <c r="E1949" s="162"/>
      <c r="F1949" s="152"/>
      <c r="G1949" s="169"/>
      <c r="H1949" s="165"/>
      <c r="I1949" s="152"/>
      <c r="J1949" s="152"/>
      <c r="K1949" s="150"/>
      <c r="L1949" s="151"/>
      <c r="M1949" s="152"/>
      <c r="N1949" s="152"/>
      <c r="O1949" s="152"/>
      <c r="P1949" s="152"/>
      <c r="Q1949" s="152"/>
      <c r="R1949" s="152"/>
      <c r="S1949" s="152"/>
      <c r="T1949" s="152"/>
      <c r="U1949" s="152"/>
      <c r="V1949" s="152"/>
      <c r="W1949" s="152"/>
      <c r="X1949" s="152"/>
      <c r="Y1949" s="152"/>
      <c r="Z1949" s="152"/>
      <c r="AA1949" s="152"/>
      <c r="AB1949" s="152"/>
      <c r="AC1949" s="152"/>
    </row>
    <row r="1950" spans="1:29" ht="13.2">
      <c r="A1950" s="152"/>
      <c r="B1950" s="89"/>
      <c r="C1950" s="153" t="str">
        <f t="shared" ca="1" si="17"/>
        <v>Incompleto</v>
      </c>
      <c r="D1950" s="89"/>
      <c r="E1950" s="162"/>
      <c r="F1950" s="152"/>
      <c r="G1950" s="169"/>
      <c r="H1950" s="165"/>
      <c r="I1950" s="152"/>
      <c r="J1950" s="152"/>
      <c r="K1950" s="150"/>
      <c r="L1950" s="151"/>
      <c r="M1950" s="152"/>
      <c r="N1950" s="152"/>
      <c r="O1950" s="152"/>
      <c r="P1950" s="152"/>
      <c r="Q1950" s="152"/>
      <c r="R1950" s="152"/>
      <c r="S1950" s="152"/>
      <c r="T1950" s="152"/>
      <c r="U1950" s="152"/>
      <c r="V1950" s="152"/>
      <c r="W1950" s="152"/>
      <c r="X1950" s="152"/>
      <c r="Y1950" s="152"/>
      <c r="Z1950" s="152"/>
      <c r="AA1950" s="152"/>
      <c r="AB1950" s="152"/>
      <c r="AC1950" s="152"/>
    </row>
    <row r="1951" spans="1:29" ht="13.2">
      <c r="A1951" s="152"/>
      <c r="B1951" s="89"/>
      <c r="C1951" s="153" t="str">
        <f t="shared" ca="1" si="17"/>
        <v>Incompleto</v>
      </c>
      <c r="D1951" s="89"/>
      <c r="E1951" s="162"/>
      <c r="F1951" s="152"/>
      <c r="G1951" s="169"/>
      <c r="H1951" s="165"/>
      <c r="I1951" s="152"/>
      <c r="J1951" s="152"/>
      <c r="K1951" s="150"/>
      <c r="L1951" s="151"/>
      <c r="M1951" s="152"/>
      <c r="N1951" s="152"/>
      <c r="O1951" s="152"/>
      <c r="P1951" s="152"/>
      <c r="Q1951" s="152"/>
      <c r="R1951" s="152"/>
      <c r="S1951" s="152"/>
      <c r="T1951" s="152"/>
      <c r="U1951" s="152"/>
      <c r="V1951" s="152"/>
      <c r="W1951" s="152"/>
      <c r="X1951" s="152"/>
      <c r="Y1951" s="152"/>
      <c r="Z1951" s="152"/>
      <c r="AA1951" s="152"/>
      <c r="AB1951" s="152"/>
      <c r="AC1951" s="152"/>
    </row>
    <row r="1952" spans="1:29" ht="13.2">
      <c r="A1952" s="152"/>
      <c r="B1952" s="89"/>
      <c r="C1952" s="153" t="str">
        <f t="shared" ca="1" si="17"/>
        <v>Incompleto</v>
      </c>
      <c r="D1952" s="89"/>
      <c r="E1952" s="162"/>
      <c r="F1952" s="152"/>
      <c r="G1952" s="169"/>
      <c r="H1952" s="165"/>
      <c r="I1952" s="152"/>
      <c r="J1952" s="152"/>
      <c r="K1952" s="150"/>
      <c r="L1952" s="151"/>
      <c r="M1952" s="152"/>
      <c r="N1952" s="152"/>
      <c r="O1952" s="152"/>
      <c r="P1952" s="152"/>
      <c r="Q1952" s="152"/>
      <c r="R1952" s="152"/>
      <c r="S1952" s="152"/>
      <c r="T1952" s="152"/>
      <c r="U1952" s="152"/>
      <c r="V1952" s="152"/>
      <c r="W1952" s="152"/>
      <c r="X1952" s="152"/>
      <c r="Y1952" s="152"/>
      <c r="Z1952" s="152"/>
      <c r="AA1952" s="152"/>
      <c r="AB1952" s="152"/>
      <c r="AC1952" s="152"/>
    </row>
    <row r="1953" spans="1:29" ht="13.2">
      <c r="A1953" s="152"/>
      <c r="B1953" s="89"/>
      <c r="C1953" s="153" t="str">
        <f t="shared" ca="1" si="17"/>
        <v>Incompleto</v>
      </c>
      <c r="D1953" s="89"/>
      <c r="E1953" s="162"/>
      <c r="F1953" s="152"/>
      <c r="G1953" s="169"/>
      <c r="H1953" s="165"/>
      <c r="I1953" s="152"/>
      <c r="J1953" s="152"/>
      <c r="K1953" s="150"/>
      <c r="L1953" s="151"/>
      <c r="M1953" s="152"/>
      <c r="N1953" s="152"/>
      <c r="O1953" s="152"/>
      <c r="P1953" s="152"/>
      <c r="Q1953" s="152"/>
      <c r="R1953" s="152"/>
      <c r="S1953" s="152"/>
      <c r="T1953" s="152"/>
      <c r="U1953" s="152"/>
      <c r="V1953" s="152"/>
      <c r="W1953" s="152"/>
      <c r="X1953" s="152"/>
      <c r="Y1953" s="152"/>
      <c r="Z1953" s="152"/>
      <c r="AA1953" s="152"/>
      <c r="AB1953" s="152"/>
      <c r="AC1953" s="152"/>
    </row>
    <row r="1954" spans="1:29" ht="13.2">
      <c r="A1954" s="152"/>
      <c r="B1954" s="89"/>
      <c r="C1954" s="153" t="str">
        <f t="shared" ca="1" si="17"/>
        <v>Incompleto</v>
      </c>
      <c r="D1954" s="89"/>
      <c r="E1954" s="162"/>
      <c r="F1954" s="152"/>
      <c r="G1954" s="169"/>
      <c r="H1954" s="165"/>
      <c r="I1954" s="152"/>
      <c r="J1954" s="152"/>
      <c r="K1954" s="150"/>
      <c r="L1954" s="151"/>
      <c r="M1954" s="152"/>
      <c r="N1954" s="152"/>
      <c r="O1954" s="152"/>
      <c r="P1954" s="152"/>
      <c r="Q1954" s="152"/>
      <c r="R1954" s="152"/>
      <c r="S1954" s="152"/>
      <c r="T1954" s="152"/>
      <c r="U1954" s="152"/>
      <c r="V1954" s="152"/>
      <c r="W1954" s="152"/>
      <c r="X1954" s="152"/>
      <c r="Y1954" s="152"/>
      <c r="Z1954" s="152"/>
      <c r="AA1954" s="152"/>
      <c r="AB1954" s="152"/>
      <c r="AC1954" s="152"/>
    </row>
    <row r="1955" spans="1:29" ht="13.2">
      <c r="A1955" s="152"/>
      <c r="B1955" s="89"/>
      <c r="C1955" s="153" t="str">
        <f t="shared" ca="1" si="17"/>
        <v>Incompleto</v>
      </c>
      <c r="D1955" s="89"/>
      <c r="E1955" s="162"/>
      <c r="F1955" s="152"/>
      <c r="G1955" s="169"/>
      <c r="H1955" s="165"/>
      <c r="I1955" s="152"/>
      <c r="J1955" s="152"/>
      <c r="K1955" s="150"/>
      <c r="L1955" s="151"/>
      <c r="M1955" s="152"/>
      <c r="N1955" s="152"/>
      <c r="O1955" s="152"/>
      <c r="P1955" s="152"/>
      <c r="Q1955" s="152"/>
      <c r="R1955" s="152"/>
      <c r="S1955" s="152"/>
      <c r="T1955" s="152"/>
      <c r="U1955" s="152"/>
      <c r="V1955" s="152"/>
      <c r="W1955" s="152"/>
      <c r="X1955" s="152"/>
      <c r="Y1955" s="152"/>
      <c r="Z1955" s="152"/>
      <c r="AA1955" s="152"/>
      <c r="AB1955" s="152"/>
      <c r="AC1955" s="152"/>
    </row>
    <row r="1956" spans="1:29" ht="13.2">
      <c r="A1956" s="152"/>
      <c r="B1956" s="89"/>
      <c r="C1956" s="153" t="str">
        <f t="shared" ca="1" si="17"/>
        <v>Incompleto</v>
      </c>
      <c r="D1956" s="89"/>
      <c r="E1956" s="162"/>
      <c r="F1956" s="152"/>
      <c r="G1956" s="169"/>
      <c r="H1956" s="165"/>
      <c r="I1956" s="152"/>
      <c r="J1956" s="152"/>
      <c r="K1956" s="150"/>
      <c r="L1956" s="151"/>
      <c r="M1956" s="152"/>
      <c r="N1956" s="152"/>
      <c r="O1956" s="152"/>
      <c r="P1956" s="152"/>
      <c r="Q1956" s="152"/>
      <c r="R1956" s="152"/>
      <c r="S1956" s="152"/>
      <c r="T1956" s="152"/>
      <c r="U1956" s="152"/>
      <c r="V1956" s="152"/>
      <c r="W1956" s="152"/>
      <c r="X1956" s="152"/>
      <c r="Y1956" s="152"/>
      <c r="Z1956" s="152"/>
      <c r="AA1956" s="152"/>
      <c r="AB1956" s="152"/>
      <c r="AC1956" s="152"/>
    </row>
    <row r="1957" spans="1:29" ht="13.2">
      <c r="A1957" s="152"/>
      <c r="B1957" s="89"/>
      <c r="C1957" s="153" t="str">
        <f t="shared" ca="1" si="17"/>
        <v>Incompleto</v>
      </c>
      <c r="D1957" s="89"/>
      <c r="E1957" s="162"/>
      <c r="F1957" s="152"/>
      <c r="G1957" s="169"/>
      <c r="H1957" s="165"/>
      <c r="I1957" s="152"/>
      <c r="J1957" s="152"/>
      <c r="K1957" s="150"/>
      <c r="L1957" s="151"/>
      <c r="M1957" s="152"/>
      <c r="N1957" s="152"/>
      <c r="O1957" s="152"/>
      <c r="P1957" s="152"/>
      <c r="Q1957" s="152"/>
      <c r="R1957" s="152"/>
      <c r="S1957" s="152"/>
      <c r="T1957" s="152"/>
      <c r="U1957" s="152"/>
      <c r="V1957" s="152"/>
      <c r="W1957" s="152"/>
      <c r="X1957" s="152"/>
      <c r="Y1957" s="152"/>
      <c r="Z1957" s="152"/>
      <c r="AA1957" s="152"/>
      <c r="AB1957" s="152"/>
      <c r="AC1957" s="152"/>
    </row>
    <row r="1958" spans="1:29" ht="13.2">
      <c r="A1958" s="152"/>
      <c r="B1958" s="89"/>
      <c r="C1958" s="153" t="str">
        <f t="shared" ca="1" si="17"/>
        <v>Incompleto</v>
      </c>
      <c r="D1958" s="89"/>
      <c r="E1958" s="162"/>
      <c r="F1958" s="152"/>
      <c r="G1958" s="169"/>
      <c r="H1958" s="165"/>
      <c r="I1958" s="152"/>
      <c r="J1958" s="152"/>
      <c r="K1958" s="150"/>
      <c r="L1958" s="151"/>
      <c r="M1958" s="152"/>
      <c r="N1958" s="152"/>
      <c r="O1958" s="152"/>
      <c r="P1958" s="152"/>
      <c r="Q1958" s="152"/>
      <c r="R1958" s="152"/>
      <c r="S1958" s="152"/>
      <c r="T1958" s="152"/>
      <c r="U1958" s="152"/>
      <c r="V1958" s="152"/>
      <c r="W1958" s="152"/>
      <c r="X1958" s="152"/>
      <c r="Y1958" s="152"/>
      <c r="Z1958" s="152"/>
      <c r="AA1958" s="152"/>
      <c r="AB1958" s="152"/>
      <c r="AC1958" s="152"/>
    </row>
    <row r="1959" spans="1:29" ht="13.2">
      <c r="A1959" s="152"/>
      <c r="B1959" s="89"/>
      <c r="C1959" s="153" t="str">
        <f t="shared" ca="1" si="17"/>
        <v>Incompleto</v>
      </c>
      <c r="D1959" s="89"/>
      <c r="E1959" s="162"/>
      <c r="F1959" s="152"/>
      <c r="G1959" s="169"/>
      <c r="H1959" s="165"/>
      <c r="I1959" s="152"/>
      <c r="J1959" s="152"/>
      <c r="K1959" s="150"/>
      <c r="L1959" s="151"/>
      <c r="M1959" s="152"/>
      <c r="N1959" s="152"/>
      <c r="O1959" s="152"/>
      <c r="P1959" s="152"/>
      <c r="Q1959" s="152"/>
      <c r="R1959" s="152"/>
      <c r="S1959" s="152"/>
      <c r="T1959" s="152"/>
      <c r="U1959" s="152"/>
      <c r="V1959" s="152"/>
      <c r="W1959" s="152"/>
      <c r="X1959" s="152"/>
      <c r="Y1959" s="152"/>
      <c r="Z1959" s="152"/>
      <c r="AA1959" s="152"/>
      <c r="AB1959" s="152"/>
      <c r="AC1959" s="152"/>
    </row>
    <row r="1960" spans="1:29" ht="13.2">
      <c r="A1960" s="152"/>
      <c r="B1960" s="89"/>
      <c r="C1960" s="153" t="str">
        <f t="shared" ca="1" si="17"/>
        <v>Incompleto</v>
      </c>
      <c r="D1960" s="89"/>
      <c r="E1960" s="162"/>
      <c r="F1960" s="152"/>
      <c r="G1960" s="169"/>
      <c r="H1960" s="165"/>
      <c r="I1960" s="152"/>
      <c r="J1960" s="152"/>
      <c r="K1960" s="150"/>
      <c r="L1960" s="151"/>
      <c r="M1960" s="152"/>
      <c r="N1960" s="152"/>
      <c r="O1960" s="152"/>
      <c r="P1960" s="152"/>
      <c r="Q1960" s="152"/>
      <c r="R1960" s="152"/>
      <c r="S1960" s="152"/>
      <c r="T1960" s="152"/>
      <c r="U1960" s="152"/>
      <c r="V1960" s="152"/>
      <c r="W1960" s="152"/>
      <c r="X1960" s="152"/>
      <c r="Y1960" s="152"/>
      <c r="Z1960" s="152"/>
      <c r="AA1960" s="152"/>
      <c r="AB1960" s="152"/>
      <c r="AC1960" s="152"/>
    </row>
    <row r="1961" spans="1:29" ht="13.2">
      <c r="A1961" s="152"/>
      <c r="B1961" s="89"/>
      <c r="C1961" s="153" t="str">
        <f t="shared" ca="1" si="17"/>
        <v>Incompleto</v>
      </c>
      <c r="D1961" s="89"/>
      <c r="E1961" s="162"/>
      <c r="F1961" s="152"/>
      <c r="G1961" s="169"/>
      <c r="H1961" s="165"/>
      <c r="I1961" s="152"/>
      <c r="J1961" s="152"/>
      <c r="K1961" s="150"/>
      <c r="L1961" s="151"/>
      <c r="M1961" s="152"/>
      <c r="N1961" s="152"/>
      <c r="O1961" s="152"/>
      <c r="P1961" s="152"/>
      <c r="Q1961" s="152"/>
      <c r="R1961" s="152"/>
      <c r="S1961" s="152"/>
      <c r="T1961" s="152"/>
      <c r="U1961" s="152"/>
      <c r="V1961" s="152"/>
      <c r="W1961" s="152"/>
      <c r="X1961" s="152"/>
      <c r="Y1961" s="152"/>
      <c r="Z1961" s="152"/>
      <c r="AA1961" s="152"/>
      <c r="AB1961" s="152"/>
      <c r="AC1961" s="152"/>
    </row>
    <row r="1962" spans="1:29" ht="13.2">
      <c r="A1962" s="152"/>
      <c r="B1962" s="89"/>
      <c r="C1962" s="153" t="str">
        <f t="shared" ca="1" si="17"/>
        <v>Incompleto</v>
      </c>
      <c r="D1962" s="89"/>
      <c r="E1962" s="162"/>
      <c r="F1962" s="152"/>
      <c r="G1962" s="169"/>
      <c r="H1962" s="165"/>
      <c r="I1962" s="152"/>
      <c r="J1962" s="152"/>
      <c r="K1962" s="150"/>
      <c r="L1962" s="151"/>
      <c r="M1962" s="152"/>
      <c r="N1962" s="152"/>
      <c r="O1962" s="152"/>
      <c r="P1962" s="152"/>
      <c r="Q1962" s="152"/>
      <c r="R1962" s="152"/>
      <c r="S1962" s="152"/>
      <c r="T1962" s="152"/>
      <c r="U1962" s="152"/>
      <c r="V1962" s="152"/>
      <c r="W1962" s="152"/>
      <c r="X1962" s="152"/>
      <c r="Y1962" s="152"/>
      <c r="Z1962" s="152"/>
      <c r="AA1962" s="152"/>
      <c r="AB1962" s="152"/>
      <c r="AC1962" s="152"/>
    </row>
    <row r="1963" spans="1:29" ht="13.2">
      <c r="A1963" s="152"/>
      <c r="B1963" s="89"/>
      <c r="C1963" s="153" t="str">
        <f t="shared" ca="1" si="17"/>
        <v>Incompleto</v>
      </c>
      <c r="D1963" s="89"/>
      <c r="E1963" s="162"/>
      <c r="F1963" s="152"/>
      <c r="G1963" s="169"/>
      <c r="H1963" s="165"/>
      <c r="I1963" s="152"/>
      <c r="J1963" s="152"/>
      <c r="K1963" s="150"/>
      <c r="L1963" s="151"/>
      <c r="M1963" s="152"/>
      <c r="N1963" s="152"/>
      <c r="O1963" s="152"/>
      <c r="P1963" s="152"/>
      <c r="Q1963" s="152"/>
      <c r="R1963" s="152"/>
      <c r="S1963" s="152"/>
      <c r="T1963" s="152"/>
      <c r="U1963" s="152"/>
      <c r="V1963" s="152"/>
      <c r="W1963" s="152"/>
      <c r="X1963" s="152"/>
      <c r="Y1963" s="152"/>
      <c r="Z1963" s="152"/>
      <c r="AA1963" s="152"/>
      <c r="AB1963" s="152"/>
      <c r="AC1963" s="152"/>
    </row>
    <row r="1964" spans="1:29" ht="13.2">
      <c r="A1964" s="152"/>
      <c r="B1964" s="89"/>
      <c r="C1964" s="153" t="str">
        <f t="shared" ca="1" si="17"/>
        <v>Incompleto</v>
      </c>
      <c r="D1964" s="89"/>
      <c r="E1964" s="162"/>
      <c r="F1964" s="152"/>
      <c r="G1964" s="169"/>
      <c r="H1964" s="165"/>
      <c r="I1964" s="152"/>
      <c r="J1964" s="152"/>
      <c r="K1964" s="150"/>
      <c r="L1964" s="151"/>
      <c r="M1964" s="152"/>
      <c r="N1964" s="152"/>
      <c r="O1964" s="152"/>
      <c r="P1964" s="152"/>
      <c r="Q1964" s="152"/>
      <c r="R1964" s="152"/>
      <c r="S1964" s="152"/>
      <c r="T1964" s="152"/>
      <c r="U1964" s="152"/>
      <c r="V1964" s="152"/>
      <c r="W1964" s="152"/>
      <c r="X1964" s="152"/>
      <c r="Y1964" s="152"/>
      <c r="Z1964" s="152"/>
      <c r="AA1964" s="152"/>
      <c r="AB1964" s="152"/>
      <c r="AC1964" s="152"/>
    </row>
    <row r="1965" spans="1:29" ht="13.2">
      <c r="A1965" s="152"/>
      <c r="B1965" s="89"/>
      <c r="C1965" s="153" t="str">
        <f t="shared" ca="1" si="17"/>
        <v>Incompleto</v>
      </c>
      <c r="D1965" s="89"/>
      <c r="E1965" s="162"/>
      <c r="F1965" s="152"/>
      <c r="G1965" s="169"/>
      <c r="H1965" s="165"/>
      <c r="I1965" s="152"/>
      <c r="J1965" s="152"/>
      <c r="K1965" s="150"/>
      <c r="L1965" s="151"/>
      <c r="M1965" s="152"/>
      <c r="N1965" s="152"/>
      <c r="O1965" s="152"/>
      <c r="P1965" s="152"/>
      <c r="Q1965" s="152"/>
      <c r="R1965" s="152"/>
      <c r="S1965" s="152"/>
      <c r="T1965" s="152"/>
      <c r="U1965" s="152"/>
      <c r="V1965" s="152"/>
      <c r="W1965" s="152"/>
      <c r="X1965" s="152"/>
      <c r="Y1965" s="152"/>
      <c r="Z1965" s="152"/>
      <c r="AA1965" s="152"/>
      <c r="AB1965" s="152"/>
      <c r="AC1965" s="152"/>
    </row>
    <row r="1966" spans="1:29" ht="13.2">
      <c r="A1966" s="152"/>
      <c r="B1966" s="89"/>
      <c r="C1966" s="153" t="str">
        <f t="shared" ca="1" si="17"/>
        <v>Incompleto</v>
      </c>
      <c r="D1966" s="89"/>
      <c r="E1966" s="162"/>
      <c r="F1966" s="152"/>
      <c r="G1966" s="169"/>
      <c r="H1966" s="165"/>
      <c r="I1966" s="152"/>
      <c r="J1966" s="152"/>
      <c r="K1966" s="150"/>
      <c r="L1966" s="151"/>
      <c r="M1966" s="152"/>
      <c r="N1966" s="152"/>
      <c r="O1966" s="152"/>
      <c r="P1966" s="152"/>
      <c r="Q1966" s="152"/>
      <c r="R1966" s="152"/>
      <c r="S1966" s="152"/>
      <c r="T1966" s="152"/>
      <c r="U1966" s="152"/>
      <c r="V1966" s="152"/>
      <c r="W1966" s="152"/>
      <c r="X1966" s="152"/>
      <c r="Y1966" s="152"/>
      <c r="Z1966" s="152"/>
      <c r="AA1966" s="152"/>
      <c r="AB1966" s="152"/>
      <c r="AC1966" s="152"/>
    </row>
    <row r="1967" spans="1:29" ht="13.2">
      <c r="A1967" s="152"/>
      <c r="B1967" s="89"/>
      <c r="C1967" s="153" t="str">
        <f t="shared" ca="1" si="17"/>
        <v>Incompleto</v>
      </c>
      <c r="D1967" s="89"/>
      <c r="E1967" s="162"/>
      <c r="F1967" s="152"/>
      <c r="G1967" s="169"/>
      <c r="H1967" s="165"/>
      <c r="I1967" s="152"/>
      <c r="J1967" s="152"/>
      <c r="K1967" s="150"/>
      <c r="L1967" s="151"/>
      <c r="M1967" s="152"/>
      <c r="N1967" s="152"/>
      <c r="O1967" s="152"/>
      <c r="P1967" s="152"/>
      <c r="Q1967" s="152"/>
      <c r="R1967" s="152"/>
      <c r="S1967" s="152"/>
      <c r="T1967" s="152"/>
      <c r="U1967" s="152"/>
      <c r="V1967" s="152"/>
      <c r="W1967" s="152"/>
      <c r="X1967" s="152"/>
      <c r="Y1967" s="152"/>
      <c r="Z1967" s="152"/>
      <c r="AA1967" s="152"/>
      <c r="AB1967" s="152"/>
      <c r="AC1967" s="152"/>
    </row>
    <row r="1968" spans="1:29" ht="13.2">
      <c r="A1968" s="152"/>
      <c r="B1968" s="89"/>
      <c r="C1968" s="153" t="str">
        <f t="shared" ca="1" si="17"/>
        <v>Incompleto</v>
      </c>
      <c r="D1968" s="89"/>
      <c r="E1968" s="162"/>
      <c r="F1968" s="152"/>
      <c r="G1968" s="169"/>
      <c r="H1968" s="165"/>
      <c r="I1968" s="152"/>
      <c r="J1968" s="152"/>
      <c r="K1968" s="150"/>
      <c r="L1968" s="151"/>
      <c r="M1968" s="152"/>
      <c r="N1968" s="152"/>
      <c r="O1968" s="152"/>
      <c r="P1968" s="152"/>
      <c r="Q1968" s="152"/>
      <c r="R1968" s="152"/>
      <c r="S1968" s="152"/>
      <c r="T1968" s="152"/>
      <c r="U1968" s="152"/>
      <c r="V1968" s="152"/>
      <c r="W1968" s="152"/>
      <c r="X1968" s="152"/>
      <c r="Y1968" s="152"/>
      <c r="Z1968" s="152"/>
      <c r="AA1968" s="152"/>
      <c r="AB1968" s="152"/>
      <c r="AC1968" s="152"/>
    </row>
    <row r="1969" spans="1:29" ht="13.2">
      <c r="A1969" s="152"/>
      <c r="B1969" s="89"/>
      <c r="C1969" s="153" t="str">
        <f t="shared" ca="1" si="17"/>
        <v>Incompleto</v>
      </c>
      <c r="D1969" s="89"/>
      <c r="E1969" s="162"/>
      <c r="F1969" s="152"/>
      <c r="G1969" s="169"/>
      <c r="H1969" s="165"/>
      <c r="I1969" s="152"/>
      <c r="J1969" s="152"/>
      <c r="K1969" s="150"/>
      <c r="L1969" s="151"/>
      <c r="M1969" s="152"/>
      <c r="N1969" s="152"/>
      <c r="O1969" s="152"/>
      <c r="P1969" s="152"/>
      <c r="Q1969" s="152"/>
      <c r="R1969" s="152"/>
      <c r="S1969" s="152"/>
      <c r="T1969" s="152"/>
      <c r="U1969" s="152"/>
      <c r="V1969" s="152"/>
      <c r="W1969" s="152"/>
      <c r="X1969" s="152"/>
      <c r="Y1969" s="152"/>
      <c r="Z1969" s="152"/>
      <c r="AA1969" s="152"/>
      <c r="AB1969" s="152"/>
      <c r="AC1969" s="152"/>
    </row>
    <row r="1970" spans="1:29" ht="13.2">
      <c r="A1970" s="152"/>
      <c r="B1970" s="89"/>
      <c r="C1970" s="153" t="str">
        <f t="shared" ca="1" si="17"/>
        <v>Incompleto</v>
      </c>
      <c r="D1970" s="89"/>
      <c r="E1970" s="162"/>
      <c r="F1970" s="152"/>
      <c r="G1970" s="169"/>
      <c r="H1970" s="165"/>
      <c r="I1970" s="152"/>
      <c r="J1970" s="152"/>
      <c r="K1970" s="150"/>
      <c r="L1970" s="151"/>
      <c r="M1970" s="152"/>
      <c r="N1970" s="152"/>
      <c r="O1970" s="152"/>
      <c r="P1970" s="152"/>
      <c r="Q1970" s="152"/>
      <c r="R1970" s="152"/>
      <c r="S1970" s="152"/>
      <c r="T1970" s="152"/>
      <c r="U1970" s="152"/>
      <c r="V1970" s="152"/>
      <c r="W1970" s="152"/>
      <c r="X1970" s="152"/>
      <c r="Y1970" s="152"/>
      <c r="Z1970" s="152"/>
      <c r="AA1970" s="152"/>
      <c r="AB1970" s="152"/>
      <c r="AC1970" s="152"/>
    </row>
    <row r="1971" spans="1:29" ht="13.2">
      <c r="A1971" s="152"/>
      <c r="B1971" s="89"/>
      <c r="C1971" s="153" t="str">
        <f t="shared" ca="1" si="17"/>
        <v>Incompleto</v>
      </c>
      <c r="D1971" s="89"/>
      <c r="E1971" s="162"/>
      <c r="F1971" s="152"/>
      <c r="G1971" s="169"/>
      <c r="H1971" s="165"/>
      <c r="I1971" s="152"/>
      <c r="J1971" s="152"/>
      <c r="K1971" s="150"/>
      <c r="L1971" s="151"/>
      <c r="M1971" s="152"/>
      <c r="N1971" s="152"/>
      <c r="O1971" s="152"/>
      <c r="P1971" s="152"/>
      <c r="Q1971" s="152"/>
      <c r="R1971" s="152"/>
      <c r="S1971" s="152"/>
      <c r="T1971" s="152"/>
      <c r="U1971" s="152"/>
      <c r="V1971" s="152"/>
      <c r="W1971" s="152"/>
      <c r="X1971" s="152"/>
      <c r="Y1971" s="152"/>
      <c r="Z1971" s="152"/>
      <c r="AA1971" s="152"/>
      <c r="AB1971" s="152"/>
      <c r="AC1971" s="152"/>
    </row>
    <row r="1972" spans="1:29" ht="13.2">
      <c r="A1972" s="152"/>
      <c r="B1972" s="89"/>
      <c r="C1972" s="153" t="str">
        <f t="shared" ca="1" si="17"/>
        <v>Incompleto</v>
      </c>
      <c r="D1972" s="89"/>
      <c r="E1972" s="162"/>
      <c r="F1972" s="152"/>
      <c r="G1972" s="169"/>
      <c r="H1972" s="165"/>
      <c r="I1972" s="152"/>
      <c r="J1972" s="152"/>
      <c r="K1972" s="150"/>
      <c r="L1972" s="151"/>
      <c r="M1972" s="152"/>
      <c r="N1972" s="152"/>
      <c r="O1972" s="152"/>
      <c r="P1972" s="152"/>
      <c r="Q1972" s="152"/>
      <c r="R1972" s="152"/>
      <c r="S1972" s="152"/>
      <c r="T1972" s="152"/>
      <c r="U1972" s="152"/>
      <c r="V1972" s="152"/>
      <c r="W1972" s="152"/>
      <c r="X1972" s="152"/>
      <c r="Y1972" s="152"/>
      <c r="Z1972" s="152"/>
      <c r="AA1972" s="152"/>
      <c r="AB1972" s="152"/>
      <c r="AC1972" s="152"/>
    </row>
    <row r="1973" spans="1:29" ht="13.2">
      <c r="A1973" s="152"/>
      <c r="B1973" s="89"/>
      <c r="C1973" s="153" t="str">
        <f t="shared" ca="1" si="17"/>
        <v>Incompleto</v>
      </c>
      <c r="D1973" s="89"/>
      <c r="E1973" s="162"/>
      <c r="F1973" s="152"/>
      <c r="G1973" s="169"/>
      <c r="H1973" s="165"/>
      <c r="I1973" s="152"/>
      <c r="J1973" s="152"/>
      <c r="K1973" s="150"/>
      <c r="L1973" s="151"/>
      <c r="M1973" s="152"/>
      <c r="N1973" s="152"/>
      <c r="O1973" s="152"/>
      <c r="P1973" s="152"/>
      <c r="Q1973" s="152"/>
      <c r="R1973" s="152"/>
      <c r="S1973" s="152"/>
      <c r="T1973" s="152"/>
      <c r="U1973" s="152"/>
      <c r="V1973" s="152"/>
      <c r="W1973" s="152"/>
      <c r="X1973" s="152"/>
      <c r="Y1973" s="152"/>
      <c r="Z1973" s="152"/>
      <c r="AA1973" s="152"/>
      <c r="AB1973" s="152"/>
      <c r="AC1973" s="152"/>
    </row>
    <row r="1974" spans="1:29" ht="13.2">
      <c r="A1974" s="152"/>
      <c r="B1974" s="89"/>
      <c r="C1974" s="153" t="str">
        <f t="shared" ca="1" si="17"/>
        <v>Incompleto</v>
      </c>
      <c r="D1974" s="89"/>
      <c r="E1974" s="162"/>
      <c r="F1974" s="152"/>
      <c r="G1974" s="169"/>
      <c r="H1974" s="165"/>
      <c r="I1974" s="152"/>
      <c r="J1974" s="152"/>
      <c r="K1974" s="150"/>
      <c r="L1974" s="151"/>
      <c r="M1974" s="152"/>
      <c r="N1974" s="152"/>
      <c r="O1974" s="152"/>
      <c r="P1974" s="152"/>
      <c r="Q1974" s="152"/>
      <c r="R1974" s="152"/>
      <c r="S1974" s="152"/>
      <c r="T1974" s="152"/>
      <c r="U1974" s="152"/>
      <c r="V1974" s="152"/>
      <c r="W1974" s="152"/>
      <c r="X1974" s="152"/>
      <c r="Y1974" s="152"/>
      <c r="Z1974" s="152"/>
      <c r="AA1974" s="152"/>
      <c r="AB1974" s="152"/>
      <c r="AC1974" s="152"/>
    </row>
    <row r="1975" spans="1:29" ht="13.2">
      <c r="A1975" s="152"/>
      <c r="B1975" s="89"/>
      <c r="C1975" s="153" t="str">
        <f t="shared" ca="1" si="17"/>
        <v>Incompleto</v>
      </c>
      <c r="D1975" s="89"/>
      <c r="E1975" s="162"/>
      <c r="F1975" s="152"/>
      <c r="G1975" s="169"/>
      <c r="H1975" s="165"/>
      <c r="I1975" s="152"/>
      <c r="J1975" s="152"/>
      <c r="K1975" s="150"/>
      <c r="L1975" s="151"/>
      <c r="M1975" s="152"/>
      <c r="N1975" s="152"/>
      <c r="O1975" s="152"/>
      <c r="P1975" s="152"/>
      <c r="Q1975" s="152"/>
      <c r="R1975" s="152"/>
      <c r="S1975" s="152"/>
      <c r="T1975" s="152"/>
      <c r="U1975" s="152"/>
      <c r="V1975" s="152"/>
      <c r="W1975" s="152"/>
      <c r="X1975" s="152"/>
      <c r="Y1975" s="152"/>
      <c r="Z1975" s="152"/>
      <c r="AA1975" s="152"/>
      <c r="AB1975" s="152"/>
      <c r="AC1975" s="152"/>
    </row>
    <row r="1976" spans="1:29" ht="13.2">
      <c r="A1976" s="152"/>
      <c r="B1976" s="89"/>
      <c r="C1976" s="153" t="str">
        <f t="shared" ca="1" si="17"/>
        <v>Incompleto</v>
      </c>
      <c r="D1976" s="89"/>
      <c r="E1976" s="162"/>
      <c r="F1976" s="152"/>
      <c r="G1976" s="169"/>
      <c r="H1976" s="165"/>
      <c r="I1976" s="152"/>
      <c r="J1976" s="152"/>
      <c r="K1976" s="150"/>
      <c r="L1976" s="151"/>
      <c r="M1976" s="152"/>
      <c r="N1976" s="152"/>
      <c r="O1976" s="152"/>
      <c r="P1976" s="152"/>
      <c r="Q1976" s="152"/>
      <c r="R1976" s="152"/>
      <c r="S1976" s="152"/>
      <c r="T1976" s="152"/>
      <c r="U1976" s="152"/>
      <c r="V1976" s="152"/>
      <c r="W1976" s="152"/>
      <c r="X1976" s="152"/>
      <c r="Y1976" s="152"/>
      <c r="Z1976" s="152"/>
      <c r="AA1976" s="152"/>
      <c r="AB1976" s="152"/>
      <c r="AC1976" s="152"/>
    </row>
    <row r="1977" spans="1:29" ht="13.2">
      <c r="A1977" s="152"/>
      <c r="B1977" s="89"/>
      <c r="C1977" s="153" t="str">
        <f t="shared" ca="1" si="17"/>
        <v>Incompleto</v>
      </c>
      <c r="D1977" s="89"/>
      <c r="E1977" s="162"/>
      <c r="F1977" s="152"/>
      <c r="G1977" s="169"/>
      <c r="H1977" s="165"/>
      <c r="I1977" s="152"/>
      <c r="J1977" s="152"/>
      <c r="K1977" s="150"/>
      <c r="L1977" s="151"/>
      <c r="M1977" s="152"/>
      <c r="N1977" s="152"/>
      <c r="O1977" s="152"/>
      <c r="P1977" s="152"/>
      <c r="Q1977" s="152"/>
      <c r="R1977" s="152"/>
      <c r="S1977" s="152"/>
      <c r="T1977" s="152"/>
      <c r="U1977" s="152"/>
      <c r="V1977" s="152"/>
      <c r="W1977" s="152"/>
      <c r="X1977" s="152"/>
      <c r="Y1977" s="152"/>
      <c r="Z1977" s="152"/>
      <c r="AA1977" s="152"/>
      <c r="AB1977" s="152"/>
      <c r="AC1977" s="152"/>
    </row>
    <row r="1978" spans="1:29" ht="13.2">
      <c r="A1978" s="152"/>
      <c r="B1978" s="89"/>
      <c r="C1978" s="153" t="str">
        <f t="shared" ca="1" si="17"/>
        <v>Incompleto</v>
      </c>
      <c r="D1978" s="89"/>
      <c r="E1978" s="162"/>
      <c r="F1978" s="152"/>
      <c r="G1978" s="169"/>
      <c r="H1978" s="165"/>
      <c r="I1978" s="152"/>
      <c r="J1978" s="152"/>
      <c r="K1978" s="150"/>
      <c r="L1978" s="151"/>
      <c r="M1978" s="152"/>
      <c r="N1978" s="152"/>
      <c r="O1978" s="152"/>
      <c r="P1978" s="152"/>
      <c r="Q1978" s="152"/>
      <c r="R1978" s="152"/>
      <c r="S1978" s="152"/>
      <c r="T1978" s="152"/>
      <c r="U1978" s="152"/>
      <c r="V1978" s="152"/>
      <c r="W1978" s="152"/>
      <c r="X1978" s="152"/>
      <c r="Y1978" s="152"/>
      <c r="Z1978" s="152"/>
      <c r="AA1978" s="152"/>
      <c r="AB1978" s="152"/>
      <c r="AC1978" s="152"/>
    </row>
    <row r="1979" spans="1:29" ht="13.2">
      <c r="A1979" s="152"/>
      <c r="B1979" s="89"/>
      <c r="C1979" s="153" t="str">
        <f t="shared" ca="1" si="17"/>
        <v>Incompleto</v>
      </c>
      <c r="D1979" s="89"/>
      <c r="E1979" s="162"/>
      <c r="F1979" s="152"/>
      <c r="G1979" s="169"/>
      <c r="H1979" s="165"/>
      <c r="I1979" s="152"/>
      <c r="J1979" s="152"/>
      <c r="K1979" s="150"/>
      <c r="L1979" s="151"/>
      <c r="M1979" s="152"/>
      <c r="N1979" s="152"/>
      <c r="O1979" s="152"/>
      <c r="P1979" s="152"/>
      <c r="Q1979" s="152"/>
      <c r="R1979" s="152"/>
      <c r="S1979" s="152"/>
      <c r="T1979" s="152"/>
      <c r="U1979" s="152"/>
      <c r="V1979" s="152"/>
      <c r="W1979" s="152"/>
      <c r="X1979" s="152"/>
      <c r="Y1979" s="152"/>
      <c r="Z1979" s="152"/>
      <c r="AA1979" s="152"/>
      <c r="AB1979" s="152"/>
      <c r="AC1979" s="152"/>
    </row>
    <row r="1980" spans="1:29" ht="13.2">
      <c r="A1980" s="152"/>
      <c r="B1980" s="89"/>
      <c r="C1980" s="153" t="str">
        <f t="shared" ca="1" si="17"/>
        <v>Incompleto</v>
      </c>
      <c r="D1980" s="89"/>
      <c r="E1980" s="162"/>
      <c r="F1980" s="152"/>
      <c r="G1980" s="169"/>
      <c r="H1980" s="165"/>
      <c r="I1980" s="152"/>
      <c r="J1980" s="152"/>
      <c r="K1980" s="150"/>
      <c r="L1980" s="151"/>
      <c r="M1980" s="152"/>
      <c r="N1980" s="152"/>
      <c r="O1980" s="152"/>
      <c r="P1980" s="152"/>
      <c r="Q1980" s="152"/>
      <c r="R1980" s="152"/>
      <c r="S1980" s="152"/>
      <c r="T1980" s="152"/>
      <c r="U1980" s="152"/>
      <c r="V1980" s="152"/>
      <c r="W1980" s="152"/>
      <c r="X1980" s="152"/>
      <c r="Y1980" s="152"/>
      <c r="Z1980" s="152"/>
      <c r="AA1980" s="152"/>
      <c r="AB1980" s="152"/>
      <c r="AC1980" s="152"/>
    </row>
    <row r="1981" spans="1:29" ht="13.2">
      <c r="A1981" s="152"/>
      <c r="B1981" s="89"/>
      <c r="C1981" s="153" t="str">
        <f t="shared" ca="1" si="17"/>
        <v>Incompleto</v>
      </c>
      <c r="D1981" s="89"/>
      <c r="E1981" s="162"/>
      <c r="F1981" s="152"/>
      <c r="G1981" s="169"/>
      <c r="H1981" s="165"/>
      <c r="I1981" s="152"/>
      <c r="J1981" s="152"/>
      <c r="K1981" s="150"/>
      <c r="L1981" s="151"/>
      <c r="M1981" s="152"/>
      <c r="N1981" s="152"/>
      <c r="O1981" s="152"/>
      <c r="P1981" s="152"/>
      <c r="Q1981" s="152"/>
      <c r="R1981" s="152"/>
      <c r="S1981" s="152"/>
      <c r="T1981" s="152"/>
      <c r="U1981" s="152"/>
      <c r="V1981" s="152"/>
      <c r="W1981" s="152"/>
      <c r="X1981" s="152"/>
      <c r="Y1981" s="152"/>
      <c r="Z1981" s="152"/>
      <c r="AA1981" s="152"/>
      <c r="AB1981" s="152"/>
      <c r="AC1981" s="152"/>
    </row>
    <row r="1982" spans="1:29" ht="13.2">
      <c r="A1982" s="152"/>
      <c r="B1982" s="89"/>
      <c r="C1982" s="153" t="str">
        <f t="shared" ca="1" si="17"/>
        <v>Incompleto</v>
      </c>
      <c r="D1982" s="89"/>
      <c r="E1982" s="162"/>
      <c r="F1982" s="152"/>
      <c r="G1982" s="169"/>
      <c r="H1982" s="165"/>
      <c r="I1982" s="152"/>
      <c r="J1982" s="152"/>
      <c r="K1982" s="150"/>
      <c r="L1982" s="151"/>
      <c r="M1982" s="152"/>
      <c r="N1982" s="152"/>
      <c r="O1982" s="152"/>
      <c r="P1982" s="152"/>
      <c r="Q1982" s="152"/>
      <c r="R1982" s="152"/>
      <c r="S1982" s="152"/>
      <c r="T1982" s="152"/>
      <c r="U1982" s="152"/>
      <c r="V1982" s="152"/>
      <c r="W1982" s="152"/>
      <c r="X1982" s="152"/>
      <c r="Y1982" s="152"/>
      <c r="Z1982" s="152"/>
      <c r="AA1982" s="152"/>
      <c r="AB1982" s="152"/>
      <c r="AC1982" s="152"/>
    </row>
    <row r="1983" spans="1:29" ht="13.2">
      <c r="A1983" s="152"/>
      <c r="B1983" s="89"/>
      <c r="C1983" s="153" t="str">
        <f t="shared" ca="1" si="17"/>
        <v>Incompleto</v>
      </c>
      <c r="D1983" s="89"/>
      <c r="E1983" s="162"/>
      <c r="F1983" s="152"/>
      <c r="G1983" s="169"/>
      <c r="H1983" s="165"/>
      <c r="I1983" s="152"/>
      <c r="J1983" s="152"/>
      <c r="K1983" s="150"/>
      <c r="L1983" s="151"/>
      <c r="M1983" s="152"/>
      <c r="N1983" s="152"/>
      <c r="O1983" s="152"/>
      <c r="P1983" s="152"/>
      <c r="Q1983" s="152"/>
      <c r="R1983" s="152"/>
      <c r="S1983" s="152"/>
      <c r="T1983" s="152"/>
      <c r="U1983" s="152"/>
      <c r="V1983" s="152"/>
      <c r="W1983" s="152"/>
      <c r="X1983" s="152"/>
      <c r="Y1983" s="152"/>
      <c r="Z1983" s="152"/>
      <c r="AA1983" s="152"/>
      <c r="AB1983" s="152"/>
      <c r="AC1983" s="152"/>
    </row>
    <row r="1984" spans="1:29" ht="13.2">
      <c r="A1984" s="152"/>
      <c r="B1984" s="89"/>
      <c r="C1984" s="153" t="str">
        <f t="shared" ca="1" si="17"/>
        <v>Incompleto</v>
      </c>
      <c r="D1984" s="89"/>
      <c r="E1984" s="162"/>
      <c r="F1984" s="152"/>
      <c r="G1984" s="169"/>
      <c r="H1984" s="165"/>
      <c r="I1984" s="152"/>
      <c r="J1984" s="152"/>
      <c r="K1984" s="150"/>
      <c r="L1984" s="151"/>
      <c r="M1984" s="152"/>
      <c r="N1984" s="152"/>
      <c r="O1984" s="152"/>
      <c r="P1984" s="152"/>
      <c r="Q1984" s="152"/>
      <c r="R1984" s="152"/>
      <c r="S1984" s="152"/>
      <c r="T1984" s="152"/>
      <c r="U1984" s="152"/>
      <c r="V1984" s="152"/>
      <c r="W1984" s="152"/>
      <c r="X1984" s="152"/>
      <c r="Y1984" s="152"/>
      <c r="Z1984" s="152"/>
      <c r="AA1984" s="152"/>
      <c r="AB1984" s="152"/>
      <c r="AC1984" s="152"/>
    </row>
    <row r="1985" spans="1:29" ht="13.2">
      <c r="A1985" s="152"/>
      <c r="B1985" s="89"/>
      <c r="C1985" s="153" t="str">
        <f t="shared" ca="1" si="17"/>
        <v>Incompleto</v>
      </c>
      <c r="D1985" s="89"/>
      <c r="E1985" s="162"/>
      <c r="F1985" s="152"/>
      <c r="G1985" s="169"/>
      <c r="H1985" s="165"/>
      <c r="I1985" s="152"/>
      <c r="J1985" s="152"/>
      <c r="K1985" s="150"/>
      <c r="L1985" s="151"/>
      <c r="M1985" s="152"/>
      <c r="N1985" s="152"/>
      <c r="O1985" s="152"/>
      <c r="P1985" s="152"/>
      <c r="Q1985" s="152"/>
      <c r="R1985" s="152"/>
      <c r="S1985" s="152"/>
      <c r="T1985" s="152"/>
      <c r="U1985" s="152"/>
      <c r="V1985" s="152"/>
      <c r="W1985" s="152"/>
      <c r="X1985" s="152"/>
      <c r="Y1985" s="152"/>
      <c r="Z1985" s="152"/>
      <c r="AA1985" s="152"/>
      <c r="AB1985" s="152"/>
      <c r="AC1985" s="152"/>
    </row>
    <row r="1986" spans="1:29" ht="13.2">
      <c r="A1986" s="152"/>
      <c r="B1986" s="89"/>
      <c r="C1986" s="153" t="str">
        <f t="shared" ca="1" si="17"/>
        <v>Incompleto</v>
      </c>
      <c r="D1986" s="89"/>
      <c r="E1986" s="162"/>
      <c r="F1986" s="152"/>
      <c r="G1986" s="169"/>
      <c r="H1986" s="165"/>
      <c r="I1986" s="152"/>
      <c r="J1986" s="152"/>
      <c r="K1986" s="150"/>
      <c r="L1986" s="151"/>
      <c r="M1986" s="152"/>
      <c r="N1986" s="152"/>
      <c r="O1986" s="152"/>
      <c r="P1986" s="152"/>
      <c r="Q1986" s="152"/>
      <c r="R1986" s="152"/>
      <c r="S1986" s="152"/>
      <c r="T1986" s="152"/>
      <c r="U1986" s="152"/>
      <c r="V1986" s="152"/>
      <c r="W1986" s="152"/>
      <c r="X1986" s="152"/>
      <c r="Y1986" s="152"/>
      <c r="Z1986" s="152"/>
      <c r="AA1986" s="152"/>
      <c r="AB1986" s="152"/>
      <c r="AC1986" s="152"/>
    </row>
    <row r="1987" spans="1:29" ht="13.2">
      <c r="A1987" s="152"/>
      <c r="B1987" s="89"/>
      <c r="C1987" s="153" t="str">
        <f t="shared" ca="1" si="17"/>
        <v>Incompleto</v>
      </c>
      <c r="D1987" s="89"/>
      <c r="E1987" s="162"/>
      <c r="F1987" s="152"/>
      <c r="G1987" s="169"/>
      <c r="H1987" s="165"/>
      <c r="I1987" s="152"/>
      <c r="J1987" s="152"/>
      <c r="K1987" s="150"/>
      <c r="L1987" s="151"/>
      <c r="M1987" s="152"/>
      <c r="N1987" s="152"/>
      <c r="O1987" s="152"/>
      <c r="P1987" s="152"/>
      <c r="Q1987" s="152"/>
      <c r="R1987" s="152"/>
      <c r="S1987" s="152"/>
      <c r="T1987" s="152"/>
      <c r="U1987" s="152"/>
      <c r="V1987" s="152"/>
      <c r="W1987" s="152"/>
      <c r="X1987" s="152"/>
      <c r="Y1987" s="152"/>
      <c r="Z1987" s="152"/>
      <c r="AA1987" s="152"/>
      <c r="AB1987" s="152"/>
      <c r="AC1987" s="152"/>
    </row>
    <row r="1988" spans="1:29" ht="13.2">
      <c r="A1988" s="152"/>
      <c r="B1988" s="89"/>
      <c r="C1988" s="153" t="str">
        <f t="shared" ca="1" si="17"/>
        <v>Incompleto</v>
      </c>
      <c r="D1988" s="89"/>
      <c r="E1988" s="162"/>
      <c r="F1988" s="152"/>
      <c r="G1988" s="169"/>
      <c r="H1988" s="165"/>
      <c r="I1988" s="152"/>
      <c r="J1988" s="152"/>
      <c r="K1988" s="150"/>
      <c r="L1988" s="151"/>
      <c r="M1988" s="152"/>
      <c r="N1988" s="152"/>
      <c r="O1988" s="152"/>
      <c r="P1988" s="152"/>
      <c r="Q1988" s="152"/>
      <c r="R1988" s="152"/>
      <c r="S1988" s="152"/>
      <c r="T1988" s="152"/>
      <c r="U1988" s="152"/>
      <c r="V1988" s="152"/>
      <c r="W1988" s="152"/>
      <c r="X1988" s="152"/>
      <c r="Y1988" s="152"/>
      <c r="Z1988" s="152"/>
      <c r="AA1988" s="152"/>
      <c r="AB1988" s="152"/>
      <c r="AC1988" s="152"/>
    </row>
    <row r="1989" spans="1:29" ht="13.2">
      <c r="A1989" s="152"/>
      <c r="B1989" s="89"/>
      <c r="C1989" s="153" t="str">
        <f t="shared" ca="1" si="17"/>
        <v>Incompleto</v>
      </c>
      <c r="D1989" s="89"/>
      <c r="E1989" s="162"/>
      <c r="F1989" s="152"/>
      <c r="G1989" s="169"/>
      <c r="H1989" s="165"/>
      <c r="I1989" s="152"/>
      <c r="J1989" s="152"/>
      <c r="K1989" s="150"/>
      <c r="L1989" s="151"/>
      <c r="M1989" s="152"/>
      <c r="N1989" s="152"/>
      <c r="O1989" s="152"/>
      <c r="P1989" s="152"/>
      <c r="Q1989" s="152"/>
      <c r="R1989" s="152"/>
      <c r="S1989" s="152"/>
      <c r="T1989" s="152"/>
      <c r="U1989" s="152"/>
      <c r="V1989" s="152"/>
      <c r="W1989" s="152"/>
      <c r="X1989" s="152"/>
      <c r="Y1989" s="152"/>
      <c r="Z1989" s="152"/>
      <c r="AA1989" s="152"/>
      <c r="AB1989" s="152"/>
      <c r="AC1989" s="152"/>
    </row>
    <row r="1990" spans="1:29" ht="13.2">
      <c r="A1990" s="152"/>
      <c r="B1990" s="89"/>
      <c r="C1990" s="153" t="str">
        <f t="shared" ca="1" si="17"/>
        <v>Incompleto</v>
      </c>
      <c r="D1990" s="89"/>
      <c r="E1990" s="162"/>
      <c r="F1990" s="152"/>
      <c r="G1990" s="169"/>
      <c r="H1990" s="165"/>
      <c r="I1990" s="152"/>
      <c r="J1990" s="152"/>
      <c r="K1990" s="150"/>
      <c r="L1990" s="151"/>
      <c r="M1990" s="152"/>
      <c r="N1990" s="152"/>
      <c r="O1990" s="152"/>
      <c r="P1990" s="152"/>
      <c r="Q1990" s="152"/>
      <c r="R1990" s="152"/>
      <c r="S1990" s="152"/>
      <c r="T1990" s="152"/>
      <c r="U1990" s="152"/>
      <c r="V1990" s="152"/>
      <c r="W1990" s="152"/>
      <c r="X1990" s="152"/>
      <c r="Y1990" s="152"/>
      <c r="Z1990" s="152"/>
      <c r="AA1990" s="152"/>
      <c r="AB1990" s="152"/>
      <c r="AC1990" s="152"/>
    </row>
    <row r="1991" spans="1:29" ht="13.2">
      <c r="A1991" s="152"/>
      <c r="B1991" s="89"/>
      <c r="C1991" s="153" t="str">
        <f t="shared" ca="1" si="17"/>
        <v>Incompleto</v>
      </c>
      <c r="D1991" s="89"/>
      <c r="E1991" s="162"/>
      <c r="F1991" s="152"/>
      <c r="G1991" s="169"/>
      <c r="H1991" s="165"/>
      <c r="I1991" s="152"/>
      <c r="J1991" s="152"/>
      <c r="K1991" s="150"/>
      <c r="L1991" s="151"/>
      <c r="M1991" s="152"/>
      <c r="N1991" s="152"/>
      <c r="O1991" s="152"/>
      <c r="P1991" s="152"/>
      <c r="Q1991" s="152"/>
      <c r="R1991" s="152"/>
      <c r="S1991" s="152"/>
      <c r="T1991" s="152"/>
      <c r="U1991" s="152"/>
      <c r="V1991" s="152"/>
      <c r="W1991" s="152"/>
      <c r="X1991" s="152"/>
      <c r="Y1991" s="152"/>
      <c r="Z1991" s="152"/>
      <c r="AA1991" s="152"/>
      <c r="AB1991" s="152"/>
      <c r="AC1991" s="152"/>
    </row>
    <row r="1992" spans="1:29" ht="13.2">
      <c r="A1992" s="152"/>
      <c r="B1992" s="89"/>
      <c r="C1992" s="153" t="str">
        <f t="shared" ca="1" si="17"/>
        <v>Incompleto</v>
      </c>
      <c r="D1992" s="89"/>
      <c r="E1992" s="162"/>
      <c r="F1992" s="152"/>
      <c r="G1992" s="169"/>
      <c r="H1992" s="165"/>
      <c r="I1992" s="152"/>
      <c r="J1992" s="152"/>
      <c r="K1992" s="150"/>
      <c r="L1992" s="151"/>
      <c r="M1992" s="152"/>
      <c r="N1992" s="152"/>
      <c r="O1992" s="152"/>
      <c r="P1992" s="152"/>
      <c r="Q1992" s="152"/>
      <c r="R1992" s="152"/>
      <c r="S1992" s="152"/>
      <c r="T1992" s="152"/>
      <c r="U1992" s="152"/>
      <c r="V1992" s="152"/>
      <c r="W1992" s="152"/>
      <c r="X1992" s="152"/>
      <c r="Y1992" s="152"/>
      <c r="Z1992" s="152"/>
      <c r="AA1992" s="152"/>
      <c r="AB1992" s="152"/>
      <c r="AC1992" s="152"/>
    </row>
    <row r="1993" spans="1:29" ht="13.2">
      <c r="A1993" s="152"/>
      <c r="B1993" s="89"/>
      <c r="C1993" s="153" t="str">
        <f t="shared" ca="1" si="17"/>
        <v>Incompleto</v>
      </c>
      <c r="D1993" s="89"/>
      <c r="E1993" s="162"/>
      <c r="F1993" s="152"/>
      <c r="G1993" s="169"/>
      <c r="H1993" s="165"/>
      <c r="I1993" s="152"/>
      <c r="J1993" s="152"/>
      <c r="K1993" s="150"/>
      <c r="L1993" s="151"/>
      <c r="M1993" s="152"/>
      <c r="N1993" s="152"/>
      <c r="O1993" s="152"/>
      <c r="P1993" s="152"/>
      <c r="Q1993" s="152"/>
      <c r="R1993" s="152"/>
      <c r="S1993" s="152"/>
      <c r="T1993" s="152"/>
      <c r="U1993" s="152"/>
      <c r="V1993" s="152"/>
      <c r="W1993" s="152"/>
      <c r="X1993" s="152"/>
      <c r="Y1993" s="152"/>
      <c r="Z1993" s="152"/>
      <c r="AA1993" s="152"/>
      <c r="AB1993" s="152"/>
      <c r="AC1993" s="152"/>
    </row>
    <row r="1994" spans="1:29" ht="13.2">
      <c r="A1994" s="152"/>
      <c r="B1994" s="89"/>
      <c r="C1994" s="153" t="str">
        <f t="shared" ca="1" si="17"/>
        <v>Incompleto</v>
      </c>
      <c r="D1994" s="89"/>
      <c r="E1994" s="162"/>
      <c r="F1994" s="152"/>
      <c r="G1994" s="169"/>
      <c r="H1994" s="165"/>
      <c r="I1994" s="152"/>
      <c r="J1994" s="152"/>
      <c r="K1994" s="150"/>
      <c r="L1994" s="151"/>
      <c r="M1994" s="152"/>
      <c r="N1994" s="152"/>
      <c r="O1994" s="152"/>
      <c r="P1994" s="152"/>
      <c r="Q1994" s="152"/>
      <c r="R1994" s="152"/>
      <c r="S1994" s="152"/>
      <c r="T1994" s="152"/>
      <c r="U1994" s="152"/>
      <c r="V1994" s="152"/>
      <c r="W1994" s="152"/>
      <c r="X1994" s="152"/>
      <c r="Y1994" s="152"/>
      <c r="Z1994" s="152"/>
      <c r="AA1994" s="152"/>
      <c r="AB1994" s="152"/>
      <c r="AC1994" s="152"/>
    </row>
    <row r="1995" spans="1:29" ht="13.2">
      <c r="A1995" s="152"/>
      <c r="B1995" s="89"/>
      <c r="C1995" s="153" t="str">
        <f t="shared" ca="1" si="17"/>
        <v>Incompleto</v>
      </c>
      <c r="D1995" s="89"/>
      <c r="E1995" s="162"/>
      <c r="F1995" s="152"/>
      <c r="G1995" s="169"/>
      <c r="H1995" s="165"/>
      <c r="I1995" s="152"/>
      <c r="J1995" s="152"/>
      <c r="K1995" s="150"/>
      <c r="L1995" s="151"/>
      <c r="M1995" s="152"/>
      <c r="N1995" s="152"/>
      <c r="O1995" s="152"/>
      <c r="P1995" s="152"/>
      <c r="Q1995" s="152"/>
      <c r="R1995" s="152"/>
      <c r="S1995" s="152"/>
      <c r="T1995" s="152"/>
      <c r="U1995" s="152"/>
      <c r="V1995" s="152"/>
      <c r="W1995" s="152"/>
      <c r="X1995" s="152"/>
      <c r="Y1995" s="152"/>
      <c r="Z1995" s="152"/>
      <c r="AA1995" s="152"/>
      <c r="AB1995" s="152"/>
      <c r="AC1995" s="152"/>
    </row>
    <row r="1996" spans="1:29" ht="13.2">
      <c r="A1996" s="152"/>
      <c r="B1996" s="89"/>
      <c r="C1996" s="153" t="str">
        <f t="shared" ca="1" si="17"/>
        <v>Incompleto</v>
      </c>
      <c r="D1996" s="89"/>
      <c r="E1996" s="162"/>
      <c r="F1996" s="152"/>
      <c r="G1996" s="169"/>
      <c r="H1996" s="165"/>
      <c r="I1996" s="152"/>
      <c r="J1996" s="152"/>
      <c r="K1996" s="150"/>
      <c r="L1996" s="151"/>
      <c r="M1996" s="152"/>
      <c r="N1996" s="152"/>
      <c r="O1996" s="152"/>
      <c r="P1996" s="152"/>
      <c r="Q1996" s="152"/>
      <c r="R1996" s="152"/>
      <c r="S1996" s="152"/>
      <c r="T1996" s="152"/>
      <c r="U1996" s="152"/>
      <c r="V1996" s="152"/>
      <c r="W1996" s="152"/>
      <c r="X1996" s="152"/>
      <c r="Y1996" s="152"/>
      <c r="Z1996" s="152"/>
      <c r="AA1996" s="152"/>
      <c r="AB1996" s="152"/>
      <c r="AC1996" s="152"/>
    </row>
    <row r="1997" spans="1:29" ht="13.2">
      <c r="A1997" s="152"/>
      <c r="B1997" s="89"/>
      <c r="C1997" s="153" t="str">
        <f t="shared" ca="1" si="17"/>
        <v>Incompleto</v>
      </c>
      <c r="D1997" s="89"/>
      <c r="E1997" s="162"/>
      <c r="F1997" s="152"/>
      <c r="G1997" s="169"/>
      <c r="H1997" s="165"/>
      <c r="I1997" s="152"/>
      <c r="J1997" s="152"/>
      <c r="K1997" s="150"/>
      <c r="L1997" s="151"/>
      <c r="M1997" s="152"/>
      <c r="N1997" s="152"/>
      <c r="O1997" s="152"/>
      <c r="P1997" s="152"/>
      <c r="Q1997" s="152"/>
      <c r="R1997" s="152"/>
      <c r="S1997" s="152"/>
      <c r="T1997" s="152"/>
      <c r="U1997" s="152"/>
      <c r="V1997" s="152"/>
      <c r="W1997" s="152"/>
      <c r="X1997" s="152"/>
      <c r="Y1997" s="152"/>
      <c r="Z1997" s="152"/>
      <c r="AA1997" s="152"/>
      <c r="AB1997" s="152"/>
      <c r="AC1997" s="152"/>
    </row>
    <row r="1998" spans="1:29" ht="13.2">
      <c r="A1998" s="152"/>
      <c r="B1998" s="89"/>
      <c r="C1998" s="153" t="str">
        <f t="shared" ca="1" si="17"/>
        <v>Incompleto</v>
      </c>
      <c r="D1998" s="89"/>
      <c r="E1998" s="162"/>
      <c r="F1998" s="152"/>
      <c r="G1998" s="169"/>
      <c r="H1998" s="165"/>
      <c r="I1998" s="152"/>
      <c r="J1998" s="152"/>
      <c r="K1998" s="150"/>
      <c r="L1998" s="151"/>
      <c r="M1998" s="152"/>
      <c r="N1998" s="152"/>
      <c r="O1998" s="152"/>
      <c r="P1998" s="152"/>
      <c r="Q1998" s="152"/>
      <c r="R1998" s="152"/>
      <c r="S1998" s="152"/>
      <c r="T1998" s="152"/>
      <c r="U1998" s="152"/>
      <c r="V1998" s="152"/>
      <c r="W1998" s="152"/>
      <c r="X1998" s="152"/>
      <c r="Y1998" s="152"/>
      <c r="Z1998" s="152"/>
      <c r="AA1998" s="152"/>
      <c r="AB1998" s="152"/>
      <c r="AC1998" s="152"/>
    </row>
    <row r="1999" spans="1:29" ht="13.2">
      <c r="A1999" s="152"/>
      <c r="B1999" s="89"/>
      <c r="C1999" s="153" t="str">
        <f t="shared" ca="1" si="17"/>
        <v>Incompleto</v>
      </c>
      <c r="D1999" s="89"/>
      <c r="E1999" s="162"/>
      <c r="F1999" s="152"/>
      <c r="G1999" s="169"/>
      <c r="H1999" s="165"/>
      <c r="I1999" s="152"/>
      <c r="J1999" s="152"/>
      <c r="K1999" s="150"/>
      <c r="L1999" s="151"/>
      <c r="M1999" s="152"/>
      <c r="N1999" s="152"/>
      <c r="O1999" s="152"/>
      <c r="P1999" s="152"/>
      <c r="Q1999" s="152"/>
      <c r="R1999" s="152"/>
      <c r="S1999" s="152"/>
      <c r="T1999" s="152"/>
      <c r="U1999" s="152"/>
      <c r="V1999" s="152"/>
      <c r="W1999" s="152"/>
      <c r="X1999" s="152"/>
      <c r="Y1999" s="152"/>
      <c r="Z1999" s="152"/>
      <c r="AA1999" s="152"/>
      <c r="AB1999" s="152"/>
      <c r="AC1999" s="152"/>
    </row>
    <row r="2000" spans="1:29" ht="13.2">
      <c r="A2000" s="152"/>
      <c r="B2000" s="89"/>
      <c r="C2000" s="153" t="str">
        <f t="shared" ca="1" si="17"/>
        <v>Incompleto</v>
      </c>
      <c r="D2000" s="89"/>
      <c r="E2000" s="162"/>
      <c r="F2000" s="152"/>
      <c r="G2000" s="169"/>
      <c r="H2000" s="165"/>
      <c r="I2000" s="152"/>
      <c r="J2000" s="152"/>
      <c r="K2000" s="150"/>
      <c r="L2000" s="151"/>
      <c r="M2000" s="152"/>
      <c r="N2000" s="152"/>
      <c r="O2000" s="152"/>
      <c r="P2000" s="152"/>
      <c r="Q2000" s="152"/>
      <c r="R2000" s="152"/>
      <c r="S2000" s="152"/>
      <c r="T2000" s="152"/>
      <c r="U2000" s="152"/>
      <c r="V2000" s="152"/>
      <c r="W2000" s="152"/>
      <c r="X2000" s="152"/>
      <c r="Y2000" s="152"/>
      <c r="Z2000" s="152"/>
      <c r="AA2000" s="152"/>
      <c r="AB2000" s="152"/>
      <c r="AC2000" s="152"/>
    </row>
    <row r="2001" spans="1:29" ht="13.2">
      <c r="A2001" s="152"/>
      <c r="B2001" s="89"/>
      <c r="C2001" s="153" t="str">
        <f t="shared" ca="1" si="17"/>
        <v>Incompleto</v>
      </c>
      <c r="D2001" s="89"/>
      <c r="E2001" s="162"/>
      <c r="F2001" s="152"/>
      <c r="G2001" s="169"/>
      <c r="H2001" s="165"/>
      <c r="I2001" s="152"/>
      <c r="J2001" s="152"/>
      <c r="K2001" s="150"/>
      <c r="L2001" s="151"/>
      <c r="M2001" s="152"/>
      <c r="N2001" s="152"/>
      <c r="O2001" s="152"/>
      <c r="P2001" s="152"/>
      <c r="Q2001" s="152"/>
      <c r="R2001" s="152"/>
      <c r="S2001" s="152"/>
      <c r="T2001" s="152"/>
      <c r="U2001" s="152"/>
      <c r="V2001" s="152"/>
      <c r="W2001" s="152"/>
      <c r="X2001" s="152"/>
      <c r="Y2001" s="152"/>
      <c r="Z2001" s="152"/>
      <c r="AA2001" s="152"/>
      <c r="AB2001" s="152"/>
      <c r="AC2001" s="152"/>
    </row>
    <row r="2002" spans="1:29" ht="13.2">
      <c r="A2002" s="152"/>
      <c r="B2002" s="89"/>
      <c r="C2002" s="153" t="str">
        <f t="shared" ca="1" si="17"/>
        <v>Incompleto</v>
      </c>
      <c r="D2002" s="89"/>
      <c r="E2002" s="162"/>
      <c r="F2002" s="152"/>
      <c r="G2002" s="169"/>
      <c r="H2002" s="165"/>
      <c r="I2002" s="152"/>
      <c r="J2002" s="152"/>
      <c r="K2002" s="150"/>
      <c r="L2002" s="151"/>
      <c r="M2002" s="152"/>
      <c r="N2002" s="152"/>
      <c r="O2002" s="152"/>
      <c r="P2002" s="152"/>
      <c r="Q2002" s="152"/>
      <c r="R2002" s="152"/>
      <c r="S2002" s="152"/>
      <c r="T2002" s="152"/>
      <c r="U2002" s="152"/>
      <c r="V2002" s="152"/>
      <c r="W2002" s="152"/>
      <c r="X2002" s="152"/>
      <c r="Y2002" s="152"/>
      <c r="Z2002" s="152"/>
      <c r="AA2002" s="152"/>
      <c r="AB2002" s="152"/>
      <c r="AC2002" s="152"/>
    </row>
    <row r="2003" spans="1:29" ht="13.2">
      <c r="A2003" s="152"/>
      <c r="B2003" s="89"/>
      <c r="C2003" s="153" t="str">
        <f t="shared" ca="1" si="17"/>
        <v>Incompleto</v>
      </c>
      <c r="D2003" s="89"/>
      <c r="E2003" s="162"/>
      <c r="F2003" s="152"/>
      <c r="G2003" s="169"/>
      <c r="H2003" s="165"/>
      <c r="I2003" s="152"/>
      <c r="J2003" s="152"/>
      <c r="K2003" s="150"/>
      <c r="L2003" s="151"/>
      <c r="M2003" s="152"/>
      <c r="N2003" s="152"/>
      <c r="O2003" s="152"/>
      <c r="P2003" s="152"/>
      <c r="Q2003" s="152"/>
      <c r="R2003" s="152"/>
      <c r="S2003" s="152"/>
      <c r="T2003" s="152"/>
      <c r="U2003" s="152"/>
      <c r="V2003" s="152"/>
      <c r="W2003" s="152"/>
      <c r="X2003" s="152"/>
      <c r="Y2003" s="152"/>
      <c r="Z2003" s="152"/>
      <c r="AA2003" s="152"/>
      <c r="AB2003" s="152"/>
      <c r="AC2003" s="152"/>
    </row>
    <row r="2004" spans="1:29" ht="13.2">
      <c r="A2004" s="152"/>
      <c r="B2004" s="89"/>
      <c r="C2004" s="153" t="str">
        <f t="shared" ca="1" si="17"/>
        <v>Incompleto</v>
      </c>
      <c r="D2004" s="89"/>
      <c r="E2004" s="162"/>
      <c r="F2004" s="152"/>
      <c r="G2004" s="169"/>
      <c r="H2004" s="165"/>
      <c r="I2004" s="152"/>
      <c r="J2004" s="152"/>
      <c r="K2004" s="150"/>
      <c r="L2004" s="151"/>
      <c r="M2004" s="152"/>
      <c r="N2004" s="152"/>
      <c r="O2004" s="152"/>
      <c r="P2004" s="152"/>
      <c r="Q2004" s="152"/>
      <c r="R2004" s="152"/>
      <c r="S2004" s="152"/>
      <c r="T2004" s="152"/>
      <c r="U2004" s="152"/>
      <c r="V2004" s="152"/>
      <c r="W2004" s="152"/>
      <c r="X2004" s="152"/>
      <c r="Y2004" s="152"/>
      <c r="Z2004" s="152"/>
      <c r="AA2004" s="152"/>
      <c r="AB2004" s="152"/>
      <c r="AC2004" s="152"/>
    </row>
    <row r="2005" spans="1:29" ht="13.2">
      <c r="A2005" s="152"/>
      <c r="B2005" s="89"/>
      <c r="C2005" s="153" t="str">
        <f t="shared" ca="1" si="17"/>
        <v>Incompleto</v>
      </c>
      <c r="D2005" s="89"/>
      <c r="E2005" s="162"/>
      <c r="F2005" s="152"/>
      <c r="G2005" s="169"/>
      <c r="H2005" s="165"/>
      <c r="I2005" s="152"/>
      <c r="J2005" s="152"/>
      <c r="K2005" s="150"/>
      <c r="L2005" s="151"/>
      <c r="M2005" s="152"/>
      <c r="N2005" s="152"/>
      <c r="O2005" s="152"/>
      <c r="P2005" s="152"/>
      <c r="Q2005" s="152"/>
      <c r="R2005" s="152"/>
      <c r="S2005" s="152"/>
      <c r="T2005" s="152"/>
      <c r="U2005" s="152"/>
      <c r="V2005" s="152"/>
      <c r="W2005" s="152"/>
      <c r="X2005" s="152"/>
      <c r="Y2005" s="152"/>
      <c r="Z2005" s="152"/>
      <c r="AA2005" s="152"/>
      <c r="AB2005" s="152"/>
      <c r="AC2005" s="152"/>
    </row>
    <row r="2006" spans="1:29" ht="13.2">
      <c r="A2006" s="152"/>
      <c r="B2006" s="89"/>
      <c r="C2006" s="153" t="str">
        <f t="shared" ca="1" si="17"/>
        <v>Incompleto</v>
      </c>
      <c r="D2006" s="89"/>
      <c r="E2006" s="162"/>
      <c r="F2006" s="152"/>
      <c r="G2006" s="169"/>
      <c r="H2006" s="165"/>
      <c r="I2006" s="152"/>
      <c r="J2006" s="152"/>
      <c r="K2006" s="150"/>
      <c r="L2006" s="151"/>
      <c r="M2006" s="152"/>
      <c r="N2006" s="152"/>
      <c r="O2006" s="152"/>
      <c r="P2006" s="152"/>
      <c r="Q2006" s="152"/>
      <c r="R2006" s="152"/>
      <c r="S2006" s="152"/>
      <c r="T2006" s="152"/>
      <c r="U2006" s="152"/>
      <c r="V2006" s="152"/>
      <c r="W2006" s="152"/>
      <c r="X2006" s="152"/>
      <c r="Y2006" s="152"/>
      <c r="Z2006" s="152"/>
      <c r="AA2006" s="152"/>
      <c r="AB2006" s="152"/>
      <c r="AC2006" s="152"/>
    </row>
    <row r="2007" spans="1:29" ht="13.2">
      <c r="A2007" s="152"/>
      <c r="B2007" s="89"/>
      <c r="C2007" s="153" t="str">
        <f t="shared" ca="1" si="17"/>
        <v>Incompleto</v>
      </c>
      <c r="D2007" s="89"/>
      <c r="E2007" s="162"/>
      <c r="F2007" s="152"/>
      <c r="G2007" s="169"/>
      <c r="H2007" s="165"/>
      <c r="I2007" s="152"/>
      <c r="J2007" s="152"/>
      <c r="K2007" s="150"/>
      <c r="L2007" s="151"/>
      <c r="M2007" s="152"/>
      <c r="N2007" s="152"/>
      <c r="O2007" s="152"/>
      <c r="P2007" s="152"/>
      <c r="Q2007" s="152"/>
      <c r="R2007" s="152"/>
      <c r="S2007" s="152"/>
      <c r="T2007" s="152"/>
      <c r="U2007" s="152"/>
      <c r="V2007" s="152"/>
      <c r="W2007" s="152"/>
      <c r="X2007" s="152"/>
      <c r="Y2007" s="152"/>
      <c r="Z2007" s="152"/>
      <c r="AA2007" s="152"/>
      <c r="AB2007" s="152"/>
      <c r="AC2007" s="152"/>
    </row>
    <row r="2008" spans="1:29" ht="13.2">
      <c r="A2008" s="152"/>
      <c r="B2008" s="89"/>
      <c r="C2008" s="153" t="str">
        <f t="shared" ca="1" si="17"/>
        <v>Incompleto</v>
      </c>
      <c r="D2008" s="89"/>
      <c r="E2008" s="162"/>
      <c r="F2008" s="152"/>
      <c r="G2008" s="169"/>
      <c r="H2008" s="165"/>
      <c r="I2008" s="152"/>
      <c r="J2008" s="152"/>
      <c r="K2008" s="150"/>
      <c r="L2008" s="151"/>
      <c r="M2008" s="152"/>
      <c r="N2008" s="152"/>
      <c r="O2008" s="152"/>
      <c r="P2008" s="152"/>
      <c r="Q2008" s="152"/>
      <c r="R2008" s="152"/>
      <c r="S2008" s="152"/>
      <c r="T2008" s="152"/>
      <c r="U2008" s="152"/>
      <c r="V2008" s="152"/>
      <c r="W2008" s="152"/>
      <c r="X2008" s="152"/>
      <c r="Y2008" s="152"/>
      <c r="Z2008" s="152"/>
      <c r="AA2008" s="152"/>
      <c r="AB2008" s="152"/>
      <c r="AC2008" s="152"/>
    </row>
    <row r="2009" spans="1:29" ht="13.2">
      <c r="A2009" s="152"/>
      <c r="B2009" s="89"/>
      <c r="C2009" s="153" t="str">
        <f t="shared" ca="1" si="17"/>
        <v>Incompleto</v>
      </c>
      <c r="D2009" s="89"/>
      <c r="E2009" s="162"/>
      <c r="F2009" s="152"/>
      <c r="G2009" s="169"/>
      <c r="H2009" s="165"/>
      <c r="I2009" s="152"/>
      <c r="J2009" s="152"/>
      <c r="K2009" s="150"/>
      <c r="L2009" s="151"/>
      <c r="M2009" s="152"/>
      <c r="N2009" s="152"/>
      <c r="O2009" s="152"/>
      <c r="P2009" s="152"/>
      <c r="Q2009" s="152"/>
      <c r="R2009" s="152"/>
      <c r="S2009" s="152"/>
      <c r="T2009" s="152"/>
      <c r="U2009" s="152"/>
      <c r="V2009" s="152"/>
      <c r="W2009" s="152"/>
      <c r="X2009" s="152"/>
      <c r="Y2009" s="152"/>
      <c r="Z2009" s="152"/>
      <c r="AA2009" s="152"/>
      <c r="AB2009" s="152"/>
      <c r="AC2009" s="152"/>
    </row>
    <row r="2010" spans="1:29" ht="13.2">
      <c r="A2010" s="152"/>
      <c r="B2010" s="89"/>
      <c r="C2010" s="153" t="str">
        <f t="shared" ca="1" si="17"/>
        <v>Incompleto</v>
      </c>
      <c r="D2010" s="89"/>
      <c r="E2010" s="162"/>
      <c r="F2010" s="152"/>
      <c r="G2010" s="169"/>
      <c r="H2010" s="165"/>
      <c r="I2010" s="152"/>
      <c r="J2010" s="152"/>
      <c r="K2010" s="150"/>
      <c r="L2010" s="151"/>
      <c r="M2010" s="152"/>
      <c r="N2010" s="152"/>
      <c r="O2010" s="152"/>
      <c r="P2010" s="152"/>
      <c r="Q2010" s="152"/>
      <c r="R2010" s="152"/>
      <c r="S2010" s="152"/>
      <c r="T2010" s="152"/>
      <c r="U2010" s="152"/>
      <c r="V2010" s="152"/>
      <c r="W2010" s="152"/>
      <c r="X2010" s="152"/>
      <c r="Y2010" s="152"/>
      <c r="Z2010" s="152"/>
      <c r="AA2010" s="152"/>
      <c r="AB2010" s="152"/>
      <c r="AC2010" s="152"/>
    </row>
    <row r="2011" spans="1:29" ht="13.2">
      <c r="A2011" s="152"/>
      <c r="B2011" s="89"/>
      <c r="C2011" s="153" t="str">
        <f t="shared" ca="1" si="17"/>
        <v>Incompleto</v>
      </c>
      <c r="D2011" s="89"/>
      <c r="E2011" s="162"/>
      <c r="F2011" s="152"/>
      <c r="G2011" s="169"/>
      <c r="H2011" s="165"/>
      <c r="I2011" s="152"/>
      <c r="J2011" s="152"/>
      <c r="K2011" s="150"/>
      <c r="L2011" s="151"/>
      <c r="M2011" s="152"/>
      <c r="N2011" s="152"/>
      <c r="O2011" s="152"/>
      <c r="P2011" s="152"/>
      <c r="Q2011" s="152"/>
      <c r="R2011" s="152"/>
      <c r="S2011" s="152"/>
      <c r="T2011" s="152"/>
      <c r="U2011" s="152"/>
      <c r="V2011" s="152"/>
      <c r="W2011" s="152"/>
      <c r="X2011" s="152"/>
      <c r="Y2011" s="152"/>
      <c r="Z2011" s="152"/>
      <c r="AA2011" s="152"/>
      <c r="AB2011" s="152"/>
      <c r="AC2011" s="152"/>
    </row>
    <row r="2012" spans="1:29" ht="13.2">
      <c r="A2012" s="152"/>
      <c r="B2012" s="89"/>
      <c r="C2012" s="153" t="str">
        <f t="shared" ca="1" si="17"/>
        <v>Incompleto</v>
      </c>
      <c r="D2012" s="89"/>
      <c r="E2012" s="162"/>
      <c r="F2012" s="152"/>
      <c r="G2012" s="169"/>
      <c r="H2012" s="165"/>
      <c r="I2012" s="152"/>
      <c r="J2012" s="152"/>
      <c r="K2012" s="150"/>
      <c r="L2012" s="151"/>
      <c r="M2012" s="152"/>
      <c r="N2012" s="152"/>
      <c r="O2012" s="152"/>
      <c r="P2012" s="152"/>
      <c r="Q2012" s="152"/>
      <c r="R2012" s="152"/>
      <c r="S2012" s="152"/>
      <c r="T2012" s="152"/>
      <c r="U2012" s="152"/>
      <c r="V2012" s="152"/>
      <c r="W2012" s="152"/>
      <c r="X2012" s="152"/>
      <c r="Y2012" s="152"/>
      <c r="Z2012" s="152"/>
      <c r="AA2012" s="152"/>
      <c r="AB2012" s="152"/>
      <c r="AC2012" s="152"/>
    </row>
    <row r="2013" spans="1:29" ht="13.2">
      <c r="A2013" s="152"/>
      <c r="B2013" s="89"/>
      <c r="C2013" s="153" t="str">
        <f t="shared" ca="1" si="17"/>
        <v>Incompleto</v>
      </c>
      <c r="D2013" s="89"/>
      <c r="E2013" s="162"/>
      <c r="F2013" s="152"/>
      <c r="G2013" s="169"/>
      <c r="H2013" s="165"/>
      <c r="I2013" s="152"/>
      <c r="J2013" s="152"/>
      <c r="K2013" s="150"/>
      <c r="L2013" s="151"/>
      <c r="M2013" s="152"/>
      <c r="N2013" s="152"/>
      <c r="O2013" s="152"/>
      <c r="P2013" s="152"/>
      <c r="Q2013" s="152"/>
      <c r="R2013" s="152"/>
      <c r="S2013" s="152"/>
      <c r="T2013" s="152"/>
      <c r="U2013" s="152"/>
      <c r="V2013" s="152"/>
      <c r="W2013" s="152"/>
      <c r="X2013" s="152"/>
      <c r="Y2013" s="152"/>
      <c r="Z2013" s="152"/>
      <c r="AA2013" s="152"/>
      <c r="AB2013" s="152"/>
      <c r="AC2013" s="152"/>
    </row>
    <row r="2014" spans="1:29" ht="13.2">
      <c r="A2014" s="152"/>
      <c r="B2014" s="89"/>
      <c r="C2014" s="153" t="str">
        <f t="shared" ca="1" si="17"/>
        <v>Incompleto</v>
      </c>
      <c r="D2014" s="89"/>
      <c r="E2014" s="162"/>
      <c r="F2014" s="152"/>
      <c r="G2014" s="169"/>
      <c r="H2014" s="165"/>
      <c r="I2014" s="152"/>
      <c r="J2014" s="152"/>
      <c r="K2014" s="150"/>
      <c r="L2014" s="151"/>
      <c r="M2014" s="152"/>
      <c r="N2014" s="152"/>
      <c r="O2014" s="152"/>
      <c r="P2014" s="152"/>
      <c r="Q2014" s="152"/>
      <c r="R2014" s="152"/>
      <c r="S2014" s="152"/>
      <c r="T2014" s="152"/>
      <c r="U2014" s="152"/>
      <c r="V2014" s="152"/>
      <c r="W2014" s="152"/>
      <c r="X2014" s="152"/>
      <c r="Y2014" s="152"/>
      <c r="Z2014" s="152"/>
      <c r="AA2014" s="152"/>
      <c r="AB2014" s="152"/>
      <c r="AC2014" s="152"/>
    </row>
    <row r="2015" spans="1:29" ht="13.2">
      <c r="A2015" s="152"/>
      <c r="B2015" s="89"/>
      <c r="C2015" s="153" t="str">
        <f t="shared" ca="1" si="17"/>
        <v>Incompleto</v>
      </c>
      <c r="D2015" s="89"/>
      <c r="E2015" s="162"/>
      <c r="F2015" s="152"/>
      <c r="G2015" s="169"/>
      <c r="H2015" s="165"/>
      <c r="I2015" s="152"/>
      <c r="J2015" s="152"/>
      <c r="K2015" s="150"/>
      <c r="L2015" s="151"/>
      <c r="M2015" s="152"/>
      <c r="N2015" s="152"/>
      <c r="O2015" s="152"/>
      <c r="P2015" s="152"/>
      <c r="Q2015" s="152"/>
      <c r="R2015" s="152"/>
      <c r="S2015" s="152"/>
      <c r="T2015" s="152"/>
      <c r="U2015" s="152"/>
      <c r="V2015" s="152"/>
      <c r="W2015" s="152"/>
      <c r="X2015" s="152"/>
      <c r="Y2015" s="152"/>
      <c r="Z2015" s="152"/>
      <c r="AA2015" s="152"/>
      <c r="AB2015" s="152"/>
      <c r="AC2015" s="152"/>
    </row>
    <row r="2016" spans="1:29" ht="13.2">
      <c r="A2016" s="152"/>
      <c r="B2016" s="89"/>
      <c r="C2016" s="153" t="str">
        <f t="shared" ca="1" si="17"/>
        <v>Incompleto</v>
      </c>
      <c r="D2016" s="89"/>
      <c r="E2016" s="162"/>
      <c r="F2016" s="152"/>
      <c r="G2016" s="169"/>
      <c r="H2016" s="165"/>
      <c r="I2016" s="152"/>
      <c r="J2016" s="152"/>
      <c r="K2016" s="150"/>
      <c r="L2016" s="151"/>
      <c r="M2016" s="152"/>
      <c r="N2016" s="152"/>
      <c r="O2016" s="152"/>
      <c r="P2016" s="152"/>
      <c r="Q2016" s="152"/>
      <c r="R2016" s="152"/>
      <c r="S2016" s="152"/>
      <c r="T2016" s="152"/>
      <c r="U2016" s="152"/>
      <c r="V2016" s="152"/>
      <c r="W2016" s="152"/>
      <c r="X2016" s="152"/>
      <c r="Y2016" s="152"/>
      <c r="Z2016" s="152"/>
      <c r="AA2016" s="152"/>
      <c r="AB2016" s="152"/>
      <c r="AC2016" s="152"/>
    </row>
    <row r="2017" spans="1:29" ht="13.2">
      <c r="A2017" s="152"/>
      <c r="B2017" s="89"/>
      <c r="C2017" s="153" t="str">
        <f t="shared" ca="1" si="17"/>
        <v>Incompleto</v>
      </c>
      <c r="D2017" s="89"/>
      <c r="E2017" s="162"/>
      <c r="F2017" s="152"/>
      <c r="G2017" s="169"/>
      <c r="H2017" s="165"/>
      <c r="I2017" s="152"/>
      <c r="J2017" s="152"/>
      <c r="K2017" s="150"/>
      <c r="L2017" s="151"/>
      <c r="M2017" s="152"/>
      <c r="N2017" s="152"/>
      <c r="O2017" s="152"/>
      <c r="P2017" s="152"/>
      <c r="Q2017" s="152"/>
      <c r="R2017" s="152"/>
      <c r="S2017" s="152"/>
      <c r="T2017" s="152"/>
      <c r="U2017" s="152"/>
      <c r="V2017" s="152"/>
      <c r="W2017" s="152"/>
      <c r="X2017" s="152"/>
      <c r="Y2017" s="152"/>
      <c r="Z2017" s="152"/>
      <c r="AA2017" s="152"/>
      <c r="AB2017" s="152"/>
      <c r="AC2017" s="152"/>
    </row>
    <row r="2018" spans="1:29" ht="13.2">
      <c r="A2018" s="152"/>
      <c r="B2018" s="89"/>
      <c r="C2018" s="153" t="str">
        <f t="shared" ca="1" si="17"/>
        <v>Incompleto</v>
      </c>
      <c r="D2018" s="89"/>
      <c r="E2018" s="162"/>
      <c r="F2018" s="152"/>
      <c r="G2018" s="169"/>
      <c r="H2018" s="165"/>
      <c r="I2018" s="152"/>
      <c r="J2018" s="152"/>
      <c r="K2018" s="150"/>
      <c r="L2018" s="151"/>
      <c r="M2018" s="152"/>
      <c r="N2018" s="152"/>
      <c r="O2018" s="152"/>
      <c r="P2018" s="152"/>
      <c r="Q2018" s="152"/>
      <c r="R2018" s="152"/>
      <c r="S2018" s="152"/>
      <c r="T2018" s="152"/>
      <c r="U2018" s="152"/>
      <c r="V2018" s="152"/>
      <c r="W2018" s="152"/>
      <c r="X2018" s="152"/>
      <c r="Y2018" s="152"/>
      <c r="Z2018" s="152"/>
      <c r="AA2018" s="152"/>
      <c r="AB2018" s="152"/>
      <c r="AC2018" s="152"/>
    </row>
    <row r="2019" spans="1:29" ht="13.2">
      <c r="A2019" s="152"/>
      <c r="B2019" s="89"/>
      <c r="C2019" s="153" t="str">
        <f t="shared" ca="1" si="17"/>
        <v>Incompleto</v>
      </c>
      <c r="D2019" s="89"/>
      <c r="E2019" s="162"/>
      <c r="F2019" s="152"/>
      <c r="G2019" s="169"/>
      <c r="H2019" s="165"/>
      <c r="I2019" s="152"/>
      <c r="J2019" s="152"/>
      <c r="K2019" s="150"/>
      <c r="L2019" s="151"/>
      <c r="M2019" s="152"/>
      <c r="N2019" s="152"/>
      <c r="O2019" s="152"/>
      <c r="P2019" s="152"/>
      <c r="Q2019" s="152"/>
      <c r="R2019" s="152"/>
      <c r="S2019" s="152"/>
      <c r="T2019" s="152"/>
      <c r="U2019" s="152"/>
      <c r="V2019" s="152"/>
      <c r="W2019" s="152"/>
      <c r="X2019" s="152"/>
      <c r="Y2019" s="152"/>
      <c r="Z2019" s="152"/>
      <c r="AA2019" s="152"/>
      <c r="AB2019" s="152"/>
      <c r="AC2019" s="152"/>
    </row>
    <row r="2020" spans="1:29" ht="13.2">
      <c r="A2020" s="152"/>
      <c r="B2020" s="89"/>
      <c r="C2020" s="153" t="str">
        <f t="shared" ca="1" si="17"/>
        <v>Incompleto</v>
      </c>
      <c r="D2020" s="89"/>
      <c r="E2020" s="162"/>
      <c r="F2020" s="152"/>
      <c r="G2020" s="169"/>
      <c r="H2020" s="165"/>
      <c r="I2020" s="152"/>
      <c r="J2020" s="152"/>
      <c r="K2020" s="150"/>
      <c r="L2020" s="151"/>
      <c r="M2020" s="152"/>
      <c r="N2020" s="152"/>
      <c r="O2020" s="152"/>
      <c r="P2020" s="152"/>
      <c r="Q2020" s="152"/>
      <c r="R2020" s="152"/>
      <c r="S2020" s="152"/>
      <c r="T2020" s="152"/>
      <c r="U2020" s="152"/>
      <c r="V2020" s="152"/>
      <c r="W2020" s="152"/>
      <c r="X2020" s="152"/>
      <c r="Y2020" s="152"/>
      <c r="Z2020" s="152"/>
      <c r="AA2020" s="152"/>
      <c r="AB2020" s="152"/>
      <c r="AC2020" s="152"/>
    </row>
    <row r="2021" spans="1:29" ht="13.2">
      <c r="A2021" s="152"/>
      <c r="B2021" s="89"/>
      <c r="C2021" s="153" t="str">
        <f t="shared" ca="1" si="17"/>
        <v>Incompleto</v>
      </c>
      <c r="D2021" s="89"/>
      <c r="E2021" s="162"/>
      <c r="F2021" s="152"/>
      <c r="G2021" s="169"/>
      <c r="H2021" s="165"/>
      <c r="I2021" s="152"/>
      <c r="J2021" s="152"/>
      <c r="K2021" s="150"/>
      <c r="L2021" s="151"/>
      <c r="M2021" s="152"/>
      <c r="N2021" s="152"/>
      <c r="O2021" s="152"/>
      <c r="P2021" s="152"/>
      <c r="Q2021" s="152"/>
      <c r="R2021" s="152"/>
      <c r="S2021" s="152"/>
      <c r="T2021" s="152"/>
      <c r="U2021" s="152"/>
      <c r="V2021" s="152"/>
      <c r="W2021" s="152"/>
      <c r="X2021" s="152"/>
      <c r="Y2021" s="152"/>
      <c r="Z2021" s="152"/>
      <c r="AA2021" s="152"/>
      <c r="AB2021" s="152"/>
      <c r="AC2021" s="152"/>
    </row>
    <row r="2022" spans="1:29" ht="13.2">
      <c r="A2022" s="152"/>
      <c r="B2022" s="89"/>
      <c r="C2022" s="153" t="str">
        <f t="shared" ca="1" si="17"/>
        <v>Incompleto</v>
      </c>
      <c r="D2022" s="89"/>
      <c r="E2022" s="162"/>
      <c r="F2022" s="152"/>
      <c r="G2022" s="169"/>
      <c r="H2022" s="165"/>
      <c r="I2022" s="152"/>
      <c r="J2022" s="152"/>
      <c r="K2022" s="150"/>
      <c r="L2022" s="151"/>
      <c r="M2022" s="152"/>
      <c r="N2022" s="152"/>
      <c r="O2022" s="152"/>
      <c r="P2022" s="152"/>
      <c r="Q2022" s="152"/>
      <c r="R2022" s="152"/>
      <c r="S2022" s="152"/>
      <c r="T2022" s="152"/>
      <c r="U2022" s="152"/>
      <c r="V2022" s="152"/>
      <c r="W2022" s="152"/>
      <c r="X2022" s="152"/>
      <c r="Y2022" s="152"/>
      <c r="Z2022" s="152"/>
      <c r="AA2022" s="152"/>
      <c r="AB2022" s="152"/>
      <c r="AC2022" s="152"/>
    </row>
    <row r="2023" spans="1:29" ht="13.2">
      <c r="A2023" s="152"/>
      <c r="B2023" s="89"/>
      <c r="C2023" s="153" t="str">
        <f t="shared" ca="1" si="17"/>
        <v>Incompleto</v>
      </c>
      <c r="D2023" s="89"/>
      <c r="E2023" s="162"/>
      <c r="F2023" s="152"/>
      <c r="G2023" s="169"/>
      <c r="H2023" s="165"/>
      <c r="I2023" s="152"/>
      <c r="J2023" s="152"/>
      <c r="K2023" s="150"/>
      <c r="L2023" s="151"/>
      <c r="M2023" s="152"/>
      <c r="N2023" s="152"/>
      <c r="O2023" s="152"/>
      <c r="P2023" s="152"/>
      <c r="Q2023" s="152"/>
      <c r="R2023" s="152"/>
      <c r="S2023" s="152"/>
      <c r="T2023" s="152"/>
      <c r="U2023" s="152"/>
      <c r="V2023" s="152"/>
      <c r="W2023" s="152"/>
      <c r="X2023" s="152"/>
      <c r="Y2023" s="152"/>
      <c r="Z2023" s="152"/>
      <c r="AA2023" s="152"/>
      <c r="AB2023" s="152"/>
      <c r="AC2023" s="152"/>
    </row>
    <row r="2024" spans="1:29" ht="13.2">
      <c r="A2024" s="152"/>
      <c r="B2024" s="89"/>
      <c r="C2024" s="153" t="str">
        <f t="shared" ca="1" si="17"/>
        <v>Incompleto</v>
      </c>
      <c r="D2024" s="89"/>
      <c r="E2024" s="162"/>
      <c r="F2024" s="152"/>
      <c r="G2024" s="169"/>
      <c r="H2024" s="165"/>
      <c r="I2024" s="152"/>
      <c r="J2024" s="152"/>
      <c r="K2024" s="150"/>
      <c r="L2024" s="151"/>
      <c r="M2024" s="152"/>
      <c r="N2024" s="152"/>
      <c r="O2024" s="152"/>
      <c r="P2024" s="152"/>
      <c r="Q2024" s="152"/>
      <c r="R2024" s="152"/>
      <c r="S2024" s="152"/>
      <c r="T2024" s="152"/>
      <c r="U2024" s="152"/>
      <c r="V2024" s="152"/>
      <c r="W2024" s="152"/>
      <c r="X2024" s="152"/>
      <c r="Y2024" s="152"/>
      <c r="Z2024" s="152"/>
      <c r="AA2024" s="152"/>
      <c r="AB2024" s="152"/>
      <c r="AC2024" s="152"/>
    </row>
    <row r="2025" spans="1:29" ht="13.2">
      <c r="A2025" s="152"/>
      <c r="B2025" s="89"/>
      <c r="C2025" s="153" t="str">
        <f t="shared" ca="1" si="17"/>
        <v>Incompleto</v>
      </c>
      <c r="D2025" s="89"/>
      <c r="E2025" s="162"/>
      <c r="F2025" s="152"/>
      <c r="G2025" s="169"/>
      <c r="H2025" s="165"/>
      <c r="I2025" s="152"/>
      <c r="J2025" s="152"/>
      <c r="K2025" s="150"/>
      <c r="L2025" s="151"/>
      <c r="M2025" s="152"/>
      <c r="N2025" s="152"/>
      <c r="O2025" s="152"/>
      <c r="P2025" s="152"/>
      <c r="Q2025" s="152"/>
      <c r="R2025" s="152"/>
      <c r="S2025" s="152"/>
      <c r="T2025" s="152"/>
      <c r="U2025" s="152"/>
      <c r="V2025" s="152"/>
      <c r="W2025" s="152"/>
      <c r="X2025" s="152"/>
      <c r="Y2025" s="152"/>
      <c r="Z2025" s="152"/>
      <c r="AA2025" s="152"/>
      <c r="AB2025" s="152"/>
      <c r="AC2025" s="152"/>
    </row>
    <row r="2026" spans="1:29" ht="13.2">
      <c r="A2026" s="152"/>
      <c r="B2026" s="89"/>
      <c r="C2026" s="153" t="str">
        <f t="shared" ca="1" si="17"/>
        <v>Incompleto</v>
      </c>
      <c r="D2026" s="89"/>
      <c r="E2026" s="162"/>
      <c r="F2026" s="152"/>
      <c r="G2026" s="169"/>
      <c r="H2026" s="165"/>
      <c r="I2026" s="152"/>
      <c r="J2026" s="152"/>
      <c r="K2026" s="150"/>
      <c r="L2026" s="151"/>
      <c r="M2026" s="152"/>
      <c r="N2026" s="152"/>
      <c r="O2026" s="152"/>
      <c r="P2026" s="152"/>
      <c r="Q2026" s="152"/>
      <c r="R2026" s="152"/>
      <c r="S2026" s="152"/>
      <c r="T2026" s="152"/>
      <c r="U2026" s="152"/>
      <c r="V2026" s="152"/>
      <c r="W2026" s="152"/>
      <c r="X2026" s="152"/>
      <c r="Y2026" s="152"/>
      <c r="Z2026" s="152"/>
      <c r="AA2026" s="152"/>
      <c r="AB2026" s="152"/>
      <c r="AC2026" s="152"/>
    </row>
    <row r="2027" spans="1:29" ht="13.2">
      <c r="A2027" s="152"/>
      <c r="B2027" s="89"/>
      <c r="C2027" s="153" t="str">
        <f t="shared" ca="1" si="17"/>
        <v>Incompleto</v>
      </c>
      <c r="D2027" s="89"/>
      <c r="E2027" s="162"/>
      <c r="F2027" s="152"/>
      <c r="G2027" s="169"/>
      <c r="H2027" s="165"/>
      <c r="I2027" s="152"/>
      <c r="J2027" s="152"/>
      <c r="K2027" s="150"/>
      <c r="L2027" s="151"/>
      <c r="M2027" s="152"/>
      <c r="N2027" s="152"/>
      <c r="O2027" s="152"/>
      <c r="P2027" s="152"/>
      <c r="Q2027" s="152"/>
      <c r="R2027" s="152"/>
      <c r="S2027" s="152"/>
      <c r="T2027" s="152"/>
      <c r="U2027" s="152"/>
      <c r="V2027" s="152"/>
      <c r="W2027" s="152"/>
      <c r="X2027" s="152"/>
      <c r="Y2027" s="152"/>
      <c r="Z2027" s="152"/>
      <c r="AA2027" s="152"/>
      <c r="AB2027" s="152"/>
      <c r="AC2027" s="152"/>
    </row>
    <row r="2028" spans="1:29" ht="13.2">
      <c r="A2028" s="152"/>
      <c r="B2028" s="89"/>
      <c r="C2028" s="153" t="str">
        <f t="shared" ca="1" si="17"/>
        <v>Incompleto</v>
      </c>
      <c r="D2028" s="89"/>
      <c r="E2028" s="162"/>
      <c r="F2028" s="152"/>
      <c r="G2028" s="169"/>
      <c r="H2028" s="165"/>
      <c r="I2028" s="152"/>
      <c r="J2028" s="152"/>
      <c r="K2028" s="150"/>
      <c r="L2028" s="151"/>
      <c r="M2028" s="152"/>
      <c r="N2028" s="152"/>
      <c r="O2028" s="152"/>
      <c r="P2028" s="152"/>
      <c r="Q2028" s="152"/>
      <c r="R2028" s="152"/>
      <c r="S2028" s="152"/>
      <c r="T2028" s="152"/>
      <c r="U2028" s="152"/>
      <c r="V2028" s="152"/>
      <c r="W2028" s="152"/>
      <c r="X2028" s="152"/>
      <c r="Y2028" s="152"/>
      <c r="Z2028" s="152"/>
      <c r="AA2028" s="152"/>
      <c r="AB2028" s="152"/>
      <c r="AC2028" s="152"/>
    </row>
    <row r="2029" spans="1:29" ht="13.2">
      <c r="A2029" s="152"/>
      <c r="B2029" s="89"/>
      <c r="C2029" s="153" t="str">
        <f t="shared" ca="1" si="17"/>
        <v>Incompleto</v>
      </c>
      <c r="D2029" s="89"/>
      <c r="E2029" s="162"/>
      <c r="F2029" s="152"/>
      <c r="G2029" s="169"/>
      <c r="H2029" s="165"/>
      <c r="I2029" s="152"/>
      <c r="J2029" s="152"/>
      <c r="K2029" s="150"/>
      <c r="L2029" s="151"/>
      <c r="M2029" s="152"/>
      <c r="N2029" s="152"/>
      <c r="O2029" s="152"/>
      <c r="P2029" s="152"/>
      <c r="Q2029" s="152"/>
      <c r="R2029" s="152"/>
      <c r="S2029" s="152"/>
      <c r="T2029" s="152"/>
      <c r="U2029" s="152"/>
      <c r="V2029" s="152"/>
      <c r="W2029" s="152"/>
      <c r="X2029" s="152"/>
      <c r="Y2029" s="152"/>
      <c r="Z2029" s="152"/>
      <c r="AA2029" s="152"/>
      <c r="AB2029" s="152"/>
      <c r="AC2029" s="152"/>
    </row>
    <row r="2030" spans="1:29" ht="13.2">
      <c r="A2030" s="152"/>
      <c r="B2030" s="89"/>
      <c r="C2030" s="153" t="str">
        <f t="shared" ca="1" si="17"/>
        <v>Incompleto</v>
      </c>
      <c r="D2030" s="89"/>
      <c r="E2030" s="162"/>
      <c r="F2030" s="152"/>
      <c r="G2030" s="169"/>
      <c r="H2030" s="165"/>
      <c r="I2030" s="152"/>
      <c r="J2030" s="152"/>
      <c r="K2030" s="150"/>
      <c r="L2030" s="151"/>
      <c r="M2030" s="152"/>
      <c r="N2030" s="152"/>
      <c r="O2030" s="152"/>
      <c r="P2030" s="152"/>
      <c r="Q2030" s="152"/>
      <c r="R2030" s="152"/>
      <c r="S2030" s="152"/>
      <c r="T2030" s="152"/>
      <c r="U2030" s="152"/>
      <c r="V2030" s="152"/>
      <c r="W2030" s="152"/>
      <c r="X2030" s="152"/>
      <c r="Y2030" s="152"/>
      <c r="Z2030" s="152"/>
      <c r="AA2030" s="152"/>
      <c r="AB2030" s="152"/>
      <c r="AC2030" s="152"/>
    </row>
    <row r="2031" spans="1:29" ht="13.2">
      <c r="A2031" s="152"/>
      <c r="B2031" s="89"/>
      <c r="C2031" s="153" t="str">
        <f t="shared" ca="1" si="17"/>
        <v>Incompleto</v>
      </c>
      <c r="D2031" s="89"/>
      <c r="E2031" s="162"/>
      <c r="F2031" s="152"/>
      <c r="G2031" s="169"/>
      <c r="H2031" s="165"/>
      <c r="I2031" s="152"/>
      <c r="J2031" s="152"/>
      <c r="K2031" s="150"/>
      <c r="L2031" s="151"/>
      <c r="M2031" s="152"/>
      <c r="N2031" s="152"/>
      <c r="O2031" s="152"/>
      <c r="P2031" s="152"/>
      <c r="Q2031" s="152"/>
      <c r="R2031" s="152"/>
      <c r="S2031" s="152"/>
      <c r="T2031" s="152"/>
      <c r="U2031" s="152"/>
      <c r="V2031" s="152"/>
      <c r="W2031" s="152"/>
      <c r="X2031" s="152"/>
      <c r="Y2031" s="152"/>
      <c r="Z2031" s="152"/>
      <c r="AA2031" s="152"/>
      <c r="AB2031" s="152"/>
      <c r="AC2031" s="152"/>
    </row>
    <row r="2032" spans="1:29" ht="13.2">
      <c r="A2032" s="152"/>
      <c r="B2032" s="89"/>
      <c r="C2032" s="153" t="str">
        <f t="shared" ca="1" si="17"/>
        <v>Incompleto</v>
      </c>
      <c r="D2032" s="89"/>
      <c r="E2032" s="162"/>
      <c r="F2032" s="152"/>
      <c r="G2032" s="169"/>
      <c r="H2032" s="165"/>
      <c r="I2032" s="152"/>
      <c r="J2032" s="152"/>
      <c r="K2032" s="150"/>
      <c r="L2032" s="151"/>
      <c r="M2032" s="152"/>
      <c r="N2032" s="152"/>
      <c r="O2032" s="152"/>
      <c r="P2032" s="152"/>
      <c r="Q2032" s="152"/>
      <c r="R2032" s="152"/>
      <c r="S2032" s="152"/>
      <c r="T2032" s="152"/>
      <c r="U2032" s="152"/>
      <c r="V2032" s="152"/>
      <c r="W2032" s="152"/>
      <c r="X2032" s="152"/>
      <c r="Y2032" s="152"/>
      <c r="Z2032" s="152"/>
      <c r="AA2032" s="152"/>
      <c r="AB2032" s="152"/>
      <c r="AC2032" s="152"/>
    </row>
    <row r="2033" spans="1:29" ht="13.2">
      <c r="A2033" s="152"/>
      <c r="B2033" s="89"/>
      <c r="C2033" s="153" t="str">
        <f t="shared" ca="1" si="17"/>
        <v>Incompleto</v>
      </c>
      <c r="D2033" s="89"/>
      <c r="E2033" s="162"/>
      <c r="F2033" s="152"/>
      <c r="G2033" s="169"/>
      <c r="H2033" s="165"/>
      <c r="I2033" s="152"/>
      <c r="J2033" s="152"/>
      <c r="K2033" s="150"/>
      <c r="L2033" s="151"/>
      <c r="M2033" s="152"/>
      <c r="N2033" s="152"/>
      <c r="O2033" s="152"/>
      <c r="P2033" s="152"/>
      <c r="Q2033" s="152"/>
      <c r="R2033" s="152"/>
      <c r="S2033" s="152"/>
      <c r="T2033" s="152"/>
      <c r="U2033" s="152"/>
      <c r="V2033" s="152"/>
      <c r="W2033" s="152"/>
      <c r="X2033" s="152"/>
      <c r="Y2033" s="152"/>
      <c r="Z2033" s="152"/>
      <c r="AA2033" s="152"/>
      <c r="AB2033" s="152"/>
      <c r="AC2033" s="152"/>
    </row>
    <row r="2034" spans="1:29" ht="13.2">
      <c r="A2034" s="152"/>
      <c r="B2034" s="89"/>
      <c r="C2034" s="153" t="str">
        <f t="shared" ca="1" si="17"/>
        <v>Incompleto</v>
      </c>
      <c r="D2034" s="89"/>
      <c r="E2034" s="162"/>
      <c r="F2034" s="152"/>
      <c r="G2034" s="169"/>
      <c r="H2034" s="165"/>
      <c r="I2034" s="152"/>
      <c r="J2034" s="152"/>
      <c r="K2034" s="150"/>
      <c r="L2034" s="151"/>
      <c r="M2034" s="152"/>
      <c r="N2034" s="152"/>
      <c r="O2034" s="152"/>
      <c r="P2034" s="152"/>
      <c r="Q2034" s="152"/>
      <c r="R2034" s="152"/>
      <c r="S2034" s="152"/>
      <c r="T2034" s="152"/>
      <c r="U2034" s="152"/>
      <c r="V2034" s="152"/>
      <c r="W2034" s="152"/>
      <c r="X2034" s="152"/>
      <c r="Y2034" s="152"/>
      <c r="Z2034" s="152"/>
      <c r="AA2034" s="152"/>
      <c r="AB2034" s="152"/>
      <c r="AC2034" s="152"/>
    </row>
    <row r="2035" spans="1:29" ht="13.2">
      <c r="A2035" s="152"/>
      <c r="B2035" s="89"/>
      <c r="C2035" s="153" t="str">
        <f t="shared" ca="1" si="17"/>
        <v>Incompleto</v>
      </c>
      <c r="D2035" s="89"/>
      <c r="E2035" s="162"/>
      <c r="F2035" s="152"/>
      <c r="G2035" s="169"/>
      <c r="H2035" s="165"/>
      <c r="I2035" s="152"/>
      <c r="J2035" s="152"/>
      <c r="K2035" s="150"/>
      <c r="L2035" s="151"/>
      <c r="M2035" s="152"/>
      <c r="N2035" s="152"/>
      <c r="O2035" s="152"/>
      <c r="P2035" s="152"/>
      <c r="Q2035" s="152"/>
      <c r="R2035" s="152"/>
      <c r="S2035" s="152"/>
      <c r="T2035" s="152"/>
      <c r="U2035" s="152"/>
      <c r="V2035" s="152"/>
      <c r="W2035" s="152"/>
      <c r="X2035" s="152"/>
      <c r="Y2035" s="152"/>
      <c r="Z2035" s="152"/>
      <c r="AA2035" s="152"/>
      <c r="AB2035" s="152"/>
      <c r="AC2035" s="152"/>
    </row>
    <row r="2036" spans="1:29" ht="13.2">
      <c r="A2036" s="152"/>
      <c r="B2036" s="89"/>
      <c r="C2036" s="153" t="str">
        <f t="shared" ca="1" si="17"/>
        <v>Incompleto</v>
      </c>
      <c r="D2036" s="89"/>
      <c r="E2036" s="162"/>
      <c r="F2036" s="152"/>
      <c r="G2036" s="169"/>
      <c r="H2036" s="165"/>
      <c r="I2036" s="152"/>
      <c r="J2036" s="152"/>
      <c r="K2036" s="150"/>
      <c r="L2036" s="151"/>
      <c r="M2036" s="152"/>
      <c r="N2036" s="152"/>
      <c r="O2036" s="152"/>
      <c r="P2036" s="152"/>
      <c r="Q2036" s="152"/>
      <c r="R2036" s="152"/>
      <c r="S2036" s="152"/>
      <c r="T2036" s="152"/>
      <c r="U2036" s="152"/>
      <c r="V2036" s="152"/>
      <c r="W2036" s="152"/>
      <c r="X2036" s="152"/>
      <c r="Y2036" s="152"/>
      <c r="Z2036" s="152"/>
      <c r="AA2036" s="152"/>
      <c r="AB2036" s="152"/>
      <c r="AC2036" s="152"/>
    </row>
    <row r="2037" spans="1:29" ht="13.2">
      <c r="A2037" s="152"/>
      <c r="B2037" s="89"/>
      <c r="C2037" s="153" t="str">
        <f t="shared" ca="1" si="17"/>
        <v>Incompleto</v>
      </c>
      <c r="D2037" s="89"/>
      <c r="E2037" s="162"/>
      <c r="F2037" s="152"/>
      <c r="G2037" s="169"/>
      <c r="H2037" s="165"/>
      <c r="I2037" s="152"/>
      <c r="J2037" s="152"/>
      <c r="K2037" s="150"/>
      <c r="L2037" s="151"/>
      <c r="M2037" s="152"/>
      <c r="N2037" s="152"/>
      <c r="O2037" s="152"/>
      <c r="P2037" s="152"/>
      <c r="Q2037" s="152"/>
      <c r="R2037" s="152"/>
      <c r="S2037" s="152"/>
      <c r="T2037" s="152"/>
      <c r="U2037" s="152"/>
      <c r="V2037" s="152"/>
      <c r="W2037" s="152"/>
      <c r="X2037" s="152"/>
      <c r="Y2037" s="152"/>
      <c r="Z2037" s="152"/>
      <c r="AA2037" s="152"/>
      <c r="AB2037" s="152"/>
      <c r="AC2037" s="152"/>
    </row>
    <row r="2038" spans="1:29" ht="13.2">
      <c r="A2038" s="152"/>
      <c r="B2038" s="89"/>
      <c r="C2038" s="153" t="str">
        <f t="shared" ca="1" si="17"/>
        <v>Incompleto</v>
      </c>
      <c r="D2038" s="89"/>
      <c r="E2038" s="162"/>
      <c r="F2038" s="152"/>
      <c r="G2038" s="169"/>
      <c r="H2038" s="165"/>
      <c r="I2038" s="152"/>
      <c r="J2038" s="152"/>
      <c r="K2038" s="150"/>
      <c r="L2038" s="151"/>
      <c r="M2038" s="152"/>
      <c r="N2038" s="152"/>
      <c r="O2038" s="152"/>
      <c r="P2038" s="152"/>
      <c r="Q2038" s="152"/>
      <c r="R2038" s="152"/>
      <c r="S2038" s="152"/>
      <c r="T2038" s="152"/>
      <c r="U2038" s="152"/>
      <c r="V2038" s="152"/>
      <c r="W2038" s="152"/>
      <c r="X2038" s="152"/>
      <c r="Y2038" s="152"/>
      <c r="Z2038" s="152"/>
      <c r="AA2038" s="152"/>
      <c r="AB2038" s="152"/>
      <c r="AC2038" s="152"/>
    </row>
    <row r="2039" spans="1:29" ht="13.2">
      <c r="A2039" s="152"/>
      <c r="B2039" s="89"/>
      <c r="C2039" s="153" t="str">
        <f t="shared" ca="1" si="17"/>
        <v>Incompleto</v>
      </c>
      <c r="D2039" s="89"/>
      <c r="E2039" s="162"/>
      <c r="F2039" s="152"/>
      <c r="G2039" s="169"/>
      <c r="H2039" s="165"/>
      <c r="I2039" s="152"/>
      <c r="J2039" s="152"/>
      <c r="K2039" s="150"/>
      <c r="L2039" s="151"/>
      <c r="M2039" s="152"/>
      <c r="N2039" s="152"/>
      <c r="O2039" s="152"/>
      <c r="P2039" s="152"/>
      <c r="Q2039" s="152"/>
      <c r="R2039" s="152"/>
      <c r="S2039" s="152"/>
      <c r="T2039" s="152"/>
      <c r="U2039" s="152"/>
      <c r="V2039" s="152"/>
      <c r="W2039" s="152"/>
      <c r="X2039" s="152"/>
      <c r="Y2039" s="152"/>
      <c r="Z2039" s="152"/>
      <c r="AA2039" s="152"/>
      <c r="AB2039" s="152"/>
      <c r="AC2039" s="152"/>
    </row>
    <row r="2040" spans="1:29" ht="13.2">
      <c r="A2040" s="152"/>
      <c r="B2040" s="89"/>
      <c r="C2040" s="153" t="str">
        <f t="shared" ca="1" si="17"/>
        <v>Incompleto</v>
      </c>
      <c r="D2040" s="89"/>
      <c r="E2040" s="162"/>
      <c r="F2040" s="152"/>
      <c r="G2040" s="169"/>
      <c r="H2040" s="165"/>
      <c r="I2040" s="152"/>
      <c r="J2040" s="152"/>
      <c r="K2040" s="150"/>
      <c r="L2040" s="151"/>
      <c r="M2040" s="152"/>
      <c r="N2040" s="152"/>
      <c r="O2040" s="152"/>
      <c r="P2040" s="152"/>
      <c r="Q2040" s="152"/>
      <c r="R2040" s="152"/>
      <c r="S2040" s="152"/>
      <c r="T2040" s="152"/>
      <c r="U2040" s="152"/>
      <c r="V2040" s="152"/>
      <c r="W2040" s="152"/>
      <c r="X2040" s="152"/>
      <c r="Y2040" s="152"/>
      <c r="Z2040" s="152"/>
      <c r="AA2040" s="152"/>
      <c r="AB2040" s="152"/>
      <c r="AC2040" s="152"/>
    </row>
    <row r="2041" spans="1:29" ht="13.2">
      <c r="A2041" s="152"/>
      <c r="B2041" s="89"/>
      <c r="C2041" s="153" t="str">
        <f t="shared" ca="1" si="17"/>
        <v>Incompleto</v>
      </c>
      <c r="D2041" s="89"/>
      <c r="E2041" s="162"/>
      <c r="F2041" s="152"/>
      <c r="G2041" s="169"/>
      <c r="H2041" s="165"/>
      <c r="I2041" s="152"/>
      <c r="J2041" s="152"/>
      <c r="K2041" s="150"/>
      <c r="L2041" s="151"/>
      <c r="M2041" s="152"/>
      <c r="N2041" s="152"/>
      <c r="O2041" s="152"/>
      <c r="P2041" s="152"/>
      <c r="Q2041" s="152"/>
      <c r="R2041" s="152"/>
      <c r="S2041" s="152"/>
      <c r="T2041" s="152"/>
      <c r="U2041" s="152"/>
      <c r="V2041" s="152"/>
      <c r="W2041" s="152"/>
      <c r="X2041" s="152"/>
      <c r="Y2041" s="152"/>
      <c r="Z2041" s="152"/>
      <c r="AA2041" s="152"/>
      <c r="AB2041" s="152"/>
      <c r="AC2041" s="152"/>
    </row>
    <row r="2042" spans="1:29" ht="13.2">
      <c r="A2042" s="152"/>
      <c r="B2042" s="89"/>
      <c r="C2042" s="153" t="str">
        <f t="shared" ca="1" si="17"/>
        <v>Incompleto</v>
      </c>
      <c r="D2042" s="89"/>
      <c r="E2042" s="162"/>
      <c r="F2042" s="152"/>
      <c r="G2042" s="169"/>
      <c r="H2042" s="165"/>
      <c r="I2042" s="152"/>
      <c r="J2042" s="152"/>
      <c r="K2042" s="150"/>
      <c r="L2042" s="151"/>
      <c r="M2042" s="152"/>
      <c r="N2042" s="152"/>
      <c r="O2042" s="152"/>
      <c r="P2042" s="152"/>
      <c r="Q2042" s="152"/>
      <c r="R2042" s="152"/>
      <c r="S2042" s="152"/>
      <c r="T2042" s="152"/>
      <c r="U2042" s="152"/>
      <c r="V2042" s="152"/>
      <c r="W2042" s="152"/>
      <c r="X2042" s="152"/>
      <c r="Y2042" s="152"/>
      <c r="Z2042" s="152"/>
      <c r="AA2042" s="152"/>
      <c r="AB2042" s="152"/>
      <c r="AC2042" s="152"/>
    </row>
    <row r="2043" spans="1:29" ht="13.2">
      <c r="A2043" s="152"/>
      <c r="B2043" s="89"/>
      <c r="C2043" s="153" t="str">
        <f t="shared" ca="1" si="17"/>
        <v>Incompleto</v>
      </c>
      <c r="D2043" s="89"/>
      <c r="E2043" s="162"/>
      <c r="F2043" s="152"/>
      <c r="G2043" s="169"/>
      <c r="H2043" s="165"/>
      <c r="I2043" s="152"/>
      <c r="J2043" s="152"/>
      <c r="K2043" s="150"/>
      <c r="L2043" s="151"/>
      <c r="M2043" s="152"/>
      <c r="N2043" s="152"/>
      <c r="O2043" s="152"/>
      <c r="P2043" s="152"/>
      <c r="Q2043" s="152"/>
      <c r="R2043" s="152"/>
      <c r="S2043" s="152"/>
      <c r="T2043" s="152"/>
      <c r="U2043" s="152"/>
      <c r="V2043" s="152"/>
      <c r="W2043" s="152"/>
      <c r="X2043" s="152"/>
      <c r="Y2043" s="152"/>
      <c r="Z2043" s="152"/>
      <c r="AA2043" s="152"/>
      <c r="AB2043" s="152"/>
      <c r="AC2043" s="152"/>
    </row>
    <row r="2044" spans="1:29" ht="13.2">
      <c r="A2044" s="152"/>
      <c r="B2044" s="89"/>
      <c r="C2044" s="153" t="str">
        <f t="shared" ca="1" si="17"/>
        <v>Incompleto</v>
      </c>
      <c r="D2044" s="89"/>
      <c r="E2044" s="162"/>
      <c r="F2044" s="152"/>
      <c r="G2044" s="169"/>
      <c r="H2044" s="165"/>
      <c r="I2044" s="152"/>
      <c r="J2044" s="152"/>
      <c r="K2044" s="150"/>
      <c r="L2044" s="151"/>
      <c r="M2044" s="152"/>
      <c r="N2044" s="152"/>
      <c r="O2044" s="152"/>
      <c r="P2044" s="152"/>
      <c r="Q2044" s="152"/>
      <c r="R2044" s="152"/>
      <c r="S2044" s="152"/>
      <c r="T2044" s="152"/>
      <c r="U2044" s="152"/>
      <c r="V2044" s="152"/>
      <c r="W2044" s="152"/>
      <c r="X2044" s="152"/>
      <c r="Y2044" s="152"/>
      <c r="Z2044" s="152"/>
      <c r="AA2044" s="152"/>
      <c r="AB2044" s="152"/>
      <c r="AC2044" s="152"/>
    </row>
    <row r="2045" spans="1:29" ht="13.2">
      <c r="A2045" s="152"/>
      <c r="B2045" s="89"/>
      <c r="C2045" s="153" t="str">
        <f t="shared" ca="1" si="17"/>
        <v>Incompleto</v>
      </c>
      <c r="D2045" s="89"/>
      <c r="E2045" s="162"/>
      <c r="F2045" s="152"/>
      <c r="G2045" s="169"/>
      <c r="H2045" s="165"/>
      <c r="I2045" s="152"/>
      <c r="J2045" s="152"/>
      <c r="K2045" s="150"/>
      <c r="L2045" s="151"/>
      <c r="M2045" s="152"/>
      <c r="N2045" s="152"/>
      <c r="O2045" s="152"/>
      <c r="P2045" s="152"/>
      <c r="Q2045" s="152"/>
      <c r="R2045" s="152"/>
      <c r="S2045" s="152"/>
      <c r="T2045" s="152"/>
      <c r="U2045" s="152"/>
      <c r="V2045" s="152"/>
      <c r="W2045" s="152"/>
      <c r="X2045" s="152"/>
      <c r="Y2045" s="152"/>
      <c r="Z2045" s="152"/>
      <c r="AA2045" s="152"/>
      <c r="AB2045" s="152"/>
      <c r="AC2045" s="152"/>
    </row>
    <row r="2046" spans="1:29" ht="13.2">
      <c r="A2046" s="152"/>
      <c r="B2046" s="89"/>
      <c r="C2046" s="153" t="str">
        <f t="shared" ca="1" si="17"/>
        <v>Incompleto</v>
      </c>
      <c r="D2046" s="89"/>
      <c r="E2046" s="162"/>
      <c r="F2046" s="152"/>
      <c r="G2046" s="169"/>
      <c r="H2046" s="165"/>
      <c r="I2046" s="152"/>
      <c r="J2046" s="152"/>
      <c r="K2046" s="150"/>
      <c r="L2046" s="151"/>
      <c r="M2046" s="152"/>
      <c r="N2046" s="152"/>
      <c r="O2046" s="152"/>
      <c r="P2046" s="152"/>
      <c r="Q2046" s="152"/>
      <c r="R2046" s="152"/>
      <c r="S2046" s="152"/>
      <c r="T2046" s="152"/>
      <c r="U2046" s="152"/>
      <c r="V2046" s="152"/>
      <c r="W2046" s="152"/>
      <c r="X2046" s="152"/>
      <c r="Y2046" s="152"/>
      <c r="Z2046" s="152"/>
      <c r="AA2046" s="152"/>
      <c r="AB2046" s="152"/>
      <c r="AC2046" s="152"/>
    </row>
    <row r="2047" spans="1:29" ht="13.2">
      <c r="A2047" s="152"/>
      <c r="B2047" s="89"/>
      <c r="C2047" s="153" t="str">
        <f t="shared" ca="1" si="17"/>
        <v>Incompleto</v>
      </c>
      <c r="D2047" s="89"/>
      <c r="E2047" s="162"/>
      <c r="F2047" s="152"/>
      <c r="G2047" s="169"/>
      <c r="H2047" s="165"/>
      <c r="I2047" s="152"/>
      <c r="J2047" s="152"/>
      <c r="K2047" s="150"/>
      <c r="L2047" s="151"/>
      <c r="M2047" s="152"/>
      <c r="N2047" s="152"/>
      <c r="O2047" s="152"/>
      <c r="P2047" s="152"/>
      <c r="Q2047" s="152"/>
      <c r="R2047" s="152"/>
      <c r="S2047" s="152"/>
      <c r="T2047" s="152"/>
      <c r="U2047" s="152"/>
      <c r="V2047" s="152"/>
      <c r="W2047" s="152"/>
      <c r="X2047" s="152"/>
      <c r="Y2047" s="152"/>
      <c r="Z2047" s="152"/>
      <c r="AA2047" s="152"/>
      <c r="AB2047" s="152"/>
      <c r="AC2047" s="152"/>
    </row>
    <row r="2048" spans="1:29" ht="13.2">
      <c r="A2048" s="152"/>
      <c r="B2048" s="89"/>
      <c r="C2048" s="153" t="str">
        <f t="shared" ca="1" si="17"/>
        <v>Incompleto</v>
      </c>
      <c r="D2048" s="89"/>
      <c r="E2048" s="162"/>
      <c r="F2048" s="152"/>
      <c r="G2048" s="169"/>
      <c r="H2048" s="165"/>
      <c r="I2048" s="152"/>
      <c r="J2048" s="152"/>
      <c r="K2048" s="150"/>
      <c r="L2048" s="151"/>
      <c r="M2048" s="152"/>
      <c r="N2048" s="152"/>
      <c r="O2048" s="152"/>
      <c r="P2048" s="152"/>
      <c r="Q2048" s="152"/>
      <c r="R2048" s="152"/>
      <c r="S2048" s="152"/>
      <c r="T2048" s="152"/>
      <c r="U2048" s="152"/>
      <c r="V2048" s="152"/>
      <c r="W2048" s="152"/>
      <c r="X2048" s="152"/>
      <c r="Y2048" s="152"/>
      <c r="Z2048" s="152"/>
      <c r="AA2048" s="152"/>
      <c r="AB2048" s="152"/>
      <c r="AC2048" s="152"/>
    </row>
    <row r="2049" spans="1:29" ht="13.2">
      <c r="A2049" s="152"/>
      <c r="B2049" s="89"/>
      <c r="C2049" s="153" t="str">
        <f t="shared" ca="1" si="17"/>
        <v>Incompleto</v>
      </c>
      <c r="D2049" s="89"/>
      <c r="E2049" s="162"/>
      <c r="F2049" s="152"/>
      <c r="G2049" s="169"/>
      <c r="H2049" s="165"/>
      <c r="I2049" s="152"/>
      <c r="J2049" s="152"/>
      <c r="K2049" s="150"/>
      <c r="L2049" s="151"/>
      <c r="M2049" s="152"/>
      <c r="N2049" s="152"/>
      <c r="O2049" s="152"/>
      <c r="P2049" s="152"/>
      <c r="Q2049" s="152"/>
      <c r="R2049" s="152"/>
      <c r="S2049" s="152"/>
      <c r="T2049" s="152"/>
      <c r="U2049" s="152"/>
      <c r="V2049" s="152"/>
      <c r="W2049" s="152"/>
      <c r="X2049" s="152"/>
      <c r="Y2049" s="152"/>
      <c r="Z2049" s="152"/>
      <c r="AA2049" s="152"/>
      <c r="AB2049" s="152"/>
      <c r="AC2049" s="152"/>
    </row>
    <row r="2050" spans="1:29" ht="13.2">
      <c r="A2050" s="152"/>
      <c r="B2050" s="89"/>
      <c r="C2050" s="153" t="str">
        <f t="shared" ca="1" si="17"/>
        <v>Incompleto</v>
      </c>
      <c r="D2050" s="89"/>
      <c r="E2050" s="162"/>
      <c r="F2050" s="152"/>
      <c r="G2050" s="169"/>
      <c r="H2050" s="165"/>
      <c r="I2050" s="152"/>
      <c r="J2050" s="152"/>
      <c r="K2050" s="150"/>
      <c r="L2050" s="151"/>
      <c r="M2050" s="152"/>
      <c r="N2050" s="152"/>
      <c r="O2050" s="152"/>
      <c r="P2050" s="152"/>
      <c r="Q2050" s="152"/>
      <c r="R2050" s="152"/>
      <c r="S2050" s="152"/>
      <c r="T2050" s="152"/>
      <c r="U2050" s="152"/>
      <c r="V2050" s="152"/>
      <c r="W2050" s="152"/>
      <c r="X2050" s="152"/>
      <c r="Y2050" s="152"/>
      <c r="Z2050" s="152"/>
      <c r="AA2050" s="152"/>
      <c r="AB2050" s="152"/>
      <c r="AC2050" s="152"/>
    </row>
    <row r="2051" spans="1:29" ht="13.2">
      <c r="A2051" s="152"/>
      <c r="B2051" s="89"/>
      <c r="C2051" s="153" t="str">
        <f t="shared" ca="1" si="17"/>
        <v>Incompleto</v>
      </c>
      <c r="D2051" s="89"/>
      <c r="E2051" s="162"/>
      <c r="F2051" s="152"/>
      <c r="G2051" s="169"/>
      <c r="H2051" s="165"/>
      <c r="I2051" s="152"/>
      <c r="J2051" s="152"/>
      <c r="K2051" s="150"/>
      <c r="L2051" s="151"/>
      <c r="M2051" s="152"/>
      <c r="N2051" s="152"/>
      <c r="O2051" s="152"/>
      <c r="P2051" s="152"/>
      <c r="Q2051" s="152"/>
      <c r="R2051" s="152"/>
      <c r="S2051" s="152"/>
      <c r="T2051" s="152"/>
      <c r="U2051" s="152"/>
      <c r="V2051" s="152"/>
      <c r="W2051" s="152"/>
      <c r="X2051" s="152"/>
      <c r="Y2051" s="152"/>
      <c r="Z2051" s="152"/>
      <c r="AA2051" s="152"/>
      <c r="AB2051" s="152"/>
      <c r="AC2051" s="152"/>
    </row>
    <row r="2052" spans="1:29" ht="13.2">
      <c r="A2052" s="152"/>
      <c r="B2052" s="89"/>
      <c r="C2052" s="153" t="str">
        <f t="shared" ca="1" si="17"/>
        <v>Incompleto</v>
      </c>
      <c r="D2052" s="89"/>
      <c r="E2052" s="162"/>
      <c r="F2052" s="152"/>
      <c r="G2052" s="169"/>
      <c r="H2052" s="165"/>
      <c r="I2052" s="152"/>
      <c r="J2052" s="152"/>
      <c r="K2052" s="150"/>
      <c r="L2052" s="151"/>
      <c r="M2052" s="152"/>
      <c r="N2052" s="152"/>
      <c r="O2052" s="152"/>
      <c r="P2052" s="152"/>
      <c r="Q2052" s="152"/>
      <c r="R2052" s="152"/>
      <c r="S2052" s="152"/>
      <c r="T2052" s="152"/>
      <c r="U2052" s="152"/>
      <c r="V2052" s="152"/>
      <c r="W2052" s="152"/>
      <c r="X2052" s="152"/>
      <c r="Y2052" s="152"/>
      <c r="Z2052" s="152"/>
      <c r="AA2052" s="152"/>
      <c r="AB2052" s="152"/>
      <c r="AC2052" s="152"/>
    </row>
    <row r="2053" spans="1:29" ht="13.2">
      <c r="A2053" s="152"/>
      <c r="B2053" s="89"/>
      <c r="C2053" s="153" t="str">
        <f t="shared" ca="1" si="17"/>
        <v>Incompleto</v>
      </c>
      <c r="D2053" s="89"/>
      <c r="E2053" s="162"/>
      <c r="F2053" s="152"/>
      <c r="G2053" s="169"/>
      <c r="H2053" s="165"/>
      <c r="I2053" s="152"/>
      <c r="J2053" s="152"/>
      <c r="K2053" s="150"/>
      <c r="L2053" s="151"/>
      <c r="M2053" s="152"/>
      <c r="N2053" s="152"/>
      <c r="O2053" s="152"/>
      <c r="P2053" s="152"/>
      <c r="Q2053" s="152"/>
      <c r="R2053" s="152"/>
      <c r="S2053" s="152"/>
      <c r="T2053" s="152"/>
      <c r="U2053" s="152"/>
      <c r="V2053" s="152"/>
      <c r="W2053" s="152"/>
      <c r="X2053" s="152"/>
      <c r="Y2053" s="152"/>
      <c r="Z2053" s="152"/>
      <c r="AA2053" s="152"/>
      <c r="AB2053" s="152"/>
      <c r="AC2053" s="152"/>
    </row>
    <row r="2054" spans="1:29" ht="13.2">
      <c r="A2054" s="152"/>
      <c r="B2054" s="89"/>
      <c r="C2054" s="153" t="str">
        <f t="shared" ca="1" si="17"/>
        <v>Incompleto</v>
      </c>
      <c r="D2054" s="89"/>
      <c r="E2054" s="162"/>
      <c r="F2054" s="152"/>
      <c r="G2054" s="169"/>
      <c r="H2054" s="165"/>
      <c r="I2054" s="152"/>
      <c r="J2054" s="152"/>
      <c r="K2054" s="150"/>
      <c r="L2054" s="151"/>
      <c r="M2054" s="152"/>
      <c r="N2054" s="152"/>
      <c r="O2054" s="152"/>
      <c r="P2054" s="152"/>
      <c r="Q2054" s="152"/>
      <c r="R2054" s="152"/>
      <c r="S2054" s="152"/>
      <c r="T2054" s="152"/>
      <c r="U2054" s="152"/>
      <c r="V2054" s="152"/>
      <c r="W2054" s="152"/>
      <c r="X2054" s="152"/>
      <c r="Y2054" s="152"/>
      <c r="Z2054" s="152"/>
      <c r="AA2054" s="152"/>
      <c r="AB2054" s="152"/>
      <c r="AC2054" s="152"/>
    </row>
    <row r="2055" spans="1:29" ht="13.2">
      <c r="A2055" s="152"/>
      <c r="B2055" s="89"/>
      <c r="C2055" s="153" t="str">
        <f t="shared" ca="1" si="17"/>
        <v>Incompleto</v>
      </c>
      <c r="D2055" s="89"/>
      <c r="E2055" s="162"/>
      <c r="F2055" s="152"/>
      <c r="G2055" s="169"/>
      <c r="H2055" s="165"/>
      <c r="I2055" s="152"/>
      <c r="J2055" s="152"/>
      <c r="K2055" s="150"/>
      <c r="L2055" s="151"/>
      <c r="M2055" s="152"/>
      <c r="N2055" s="152"/>
      <c r="O2055" s="152"/>
      <c r="P2055" s="152"/>
      <c r="Q2055" s="152"/>
      <c r="R2055" s="152"/>
      <c r="S2055" s="152"/>
      <c r="T2055" s="152"/>
      <c r="U2055" s="152"/>
      <c r="V2055" s="152"/>
      <c r="W2055" s="152"/>
      <c r="X2055" s="152"/>
      <c r="Y2055" s="152"/>
      <c r="Z2055" s="152"/>
      <c r="AA2055" s="152"/>
      <c r="AB2055" s="152"/>
      <c r="AC2055" s="152"/>
    </row>
    <row r="2056" spans="1:29" ht="13.2">
      <c r="A2056" s="152"/>
      <c r="B2056" s="89"/>
      <c r="C2056" s="153" t="str">
        <f t="shared" ca="1" si="17"/>
        <v>Incompleto</v>
      </c>
      <c r="D2056" s="89"/>
      <c r="E2056" s="162"/>
      <c r="F2056" s="152"/>
      <c r="G2056" s="169"/>
      <c r="H2056" s="165"/>
      <c r="I2056" s="152"/>
      <c r="J2056" s="152"/>
      <c r="K2056" s="150"/>
      <c r="L2056" s="151"/>
      <c r="M2056" s="152"/>
      <c r="N2056" s="152"/>
      <c r="O2056" s="152"/>
      <c r="P2056" s="152"/>
      <c r="Q2056" s="152"/>
      <c r="R2056" s="152"/>
      <c r="S2056" s="152"/>
      <c r="T2056" s="152"/>
      <c r="U2056" s="152"/>
      <c r="V2056" s="152"/>
      <c r="W2056" s="152"/>
      <c r="X2056" s="152"/>
      <c r="Y2056" s="152"/>
      <c r="Z2056" s="152"/>
      <c r="AA2056" s="152"/>
      <c r="AB2056" s="152"/>
      <c r="AC2056" s="152"/>
    </row>
    <row r="2057" spans="1:29" ht="13.2">
      <c r="A2057" s="152"/>
      <c r="B2057" s="89"/>
      <c r="C2057" s="153" t="str">
        <f t="shared" ca="1" si="17"/>
        <v>Incompleto</v>
      </c>
      <c r="D2057" s="89"/>
      <c r="E2057" s="162"/>
      <c r="F2057" s="152"/>
      <c r="G2057" s="169"/>
      <c r="H2057" s="165"/>
      <c r="I2057" s="152"/>
      <c r="J2057" s="152"/>
      <c r="K2057" s="150"/>
      <c r="L2057" s="151"/>
      <c r="M2057" s="152"/>
      <c r="N2057" s="152"/>
      <c r="O2057" s="152"/>
      <c r="P2057" s="152"/>
      <c r="Q2057" s="152"/>
      <c r="R2057" s="152"/>
      <c r="S2057" s="152"/>
      <c r="T2057" s="152"/>
      <c r="U2057" s="152"/>
      <c r="V2057" s="152"/>
      <c r="W2057" s="152"/>
      <c r="X2057" s="152"/>
      <c r="Y2057" s="152"/>
      <c r="Z2057" s="152"/>
      <c r="AA2057" s="152"/>
      <c r="AB2057" s="152"/>
      <c r="AC2057" s="152"/>
    </row>
    <row r="2058" spans="1:29" ht="13.2">
      <c r="A2058" s="152"/>
      <c r="B2058" s="89"/>
      <c r="C2058" s="153" t="str">
        <f t="shared" ca="1" si="17"/>
        <v>Incompleto</v>
      </c>
      <c r="D2058" s="89"/>
      <c r="E2058" s="162"/>
      <c r="F2058" s="152"/>
      <c r="G2058" s="169"/>
      <c r="H2058" s="165"/>
      <c r="I2058" s="152"/>
      <c r="J2058" s="152"/>
      <c r="K2058" s="150"/>
      <c r="L2058" s="151"/>
      <c r="M2058" s="152"/>
      <c r="N2058" s="152"/>
      <c r="O2058" s="152"/>
      <c r="P2058" s="152"/>
      <c r="Q2058" s="152"/>
      <c r="R2058" s="152"/>
      <c r="S2058" s="152"/>
      <c r="T2058" s="152"/>
      <c r="U2058" s="152"/>
      <c r="V2058" s="152"/>
      <c r="W2058" s="152"/>
      <c r="X2058" s="152"/>
      <c r="Y2058" s="152"/>
      <c r="Z2058" s="152"/>
      <c r="AA2058" s="152"/>
      <c r="AB2058" s="152"/>
      <c r="AC2058" s="152"/>
    </row>
    <row r="2059" spans="1:29" ht="13.2">
      <c r="A2059" s="152"/>
      <c r="B2059" s="89"/>
      <c r="C2059" s="153" t="str">
        <f t="shared" ca="1" si="17"/>
        <v>Incompleto</v>
      </c>
      <c r="D2059" s="89"/>
      <c r="E2059" s="162"/>
      <c r="F2059" s="152"/>
      <c r="G2059" s="169"/>
      <c r="H2059" s="165"/>
      <c r="I2059" s="152"/>
      <c r="J2059" s="152"/>
      <c r="K2059" s="150"/>
      <c r="L2059" s="151"/>
      <c r="M2059" s="152"/>
      <c r="N2059" s="152"/>
      <c r="O2059" s="152"/>
      <c r="P2059" s="152"/>
      <c r="Q2059" s="152"/>
      <c r="R2059" s="152"/>
      <c r="S2059" s="152"/>
      <c r="T2059" s="152"/>
      <c r="U2059" s="152"/>
      <c r="V2059" s="152"/>
      <c r="W2059" s="152"/>
      <c r="X2059" s="152"/>
      <c r="Y2059" s="152"/>
      <c r="Z2059" s="152"/>
      <c r="AA2059" s="152"/>
      <c r="AB2059" s="152"/>
      <c r="AC2059" s="152"/>
    </row>
    <row r="2060" spans="1:29" ht="13.2">
      <c r="A2060" s="152"/>
      <c r="B2060" s="89"/>
      <c r="C2060" s="153" t="str">
        <f t="shared" ca="1" si="17"/>
        <v>Incompleto</v>
      </c>
      <c r="D2060" s="89"/>
      <c r="E2060" s="162"/>
      <c r="F2060" s="152"/>
      <c r="G2060" s="169"/>
      <c r="H2060" s="165"/>
      <c r="I2060" s="152"/>
      <c r="J2060" s="152"/>
      <c r="K2060" s="150"/>
      <c r="L2060" s="151"/>
      <c r="M2060" s="152"/>
      <c r="N2060" s="152"/>
      <c r="O2060" s="152"/>
      <c r="P2060" s="152"/>
      <c r="Q2060" s="152"/>
      <c r="R2060" s="152"/>
      <c r="S2060" s="152"/>
      <c r="T2060" s="152"/>
      <c r="U2060" s="152"/>
      <c r="V2060" s="152"/>
      <c r="W2060" s="152"/>
      <c r="X2060" s="152"/>
      <c r="Y2060" s="152"/>
      <c r="Z2060" s="152"/>
      <c r="AA2060" s="152"/>
      <c r="AB2060" s="152"/>
      <c r="AC2060" s="152"/>
    </row>
    <row r="2061" spans="1:29" ht="13.2">
      <c r="A2061" s="152"/>
      <c r="B2061" s="89"/>
      <c r="C2061" s="153" t="str">
        <f t="shared" ca="1" si="17"/>
        <v>Incompleto</v>
      </c>
      <c r="D2061" s="89"/>
      <c r="E2061" s="162"/>
      <c r="F2061" s="152"/>
      <c r="G2061" s="169"/>
      <c r="H2061" s="165"/>
      <c r="I2061" s="152"/>
      <c r="J2061" s="152"/>
      <c r="K2061" s="150"/>
      <c r="L2061" s="151"/>
      <c r="M2061" s="152"/>
      <c r="N2061" s="152"/>
      <c r="O2061" s="152"/>
      <c r="P2061" s="152"/>
      <c r="Q2061" s="152"/>
      <c r="R2061" s="152"/>
      <c r="S2061" s="152"/>
      <c r="T2061" s="152"/>
      <c r="U2061" s="152"/>
      <c r="V2061" s="152"/>
      <c r="W2061" s="152"/>
      <c r="X2061" s="152"/>
      <c r="Y2061" s="152"/>
      <c r="Z2061" s="152"/>
      <c r="AA2061" s="152"/>
      <c r="AB2061" s="152"/>
      <c r="AC2061" s="152"/>
    </row>
    <row r="2062" spans="1:29" ht="13.2">
      <c r="A2062" s="152"/>
      <c r="B2062" s="89"/>
      <c r="C2062" s="153" t="str">
        <f t="shared" ca="1" si="17"/>
        <v>Incompleto</v>
      </c>
      <c r="D2062" s="89"/>
      <c r="E2062" s="162"/>
      <c r="F2062" s="152"/>
      <c r="G2062" s="169"/>
      <c r="H2062" s="165"/>
      <c r="I2062" s="152"/>
      <c r="J2062" s="152"/>
      <c r="K2062" s="150"/>
      <c r="L2062" s="151"/>
      <c r="M2062" s="152"/>
      <c r="N2062" s="152"/>
      <c r="O2062" s="152"/>
      <c r="P2062" s="152"/>
      <c r="Q2062" s="152"/>
      <c r="R2062" s="152"/>
      <c r="S2062" s="152"/>
      <c r="T2062" s="152"/>
      <c r="U2062" s="152"/>
      <c r="V2062" s="152"/>
      <c r="W2062" s="152"/>
      <c r="X2062" s="152"/>
      <c r="Y2062" s="152"/>
      <c r="Z2062" s="152"/>
      <c r="AA2062" s="152"/>
      <c r="AB2062" s="152"/>
      <c r="AC2062" s="152"/>
    </row>
    <row r="2063" spans="1:29" ht="13.2">
      <c r="A2063" s="152"/>
      <c r="B2063" s="89"/>
      <c r="C2063" s="153" t="str">
        <f t="shared" ca="1" si="17"/>
        <v>Incompleto</v>
      </c>
      <c r="D2063" s="89"/>
      <c r="E2063" s="162"/>
      <c r="F2063" s="152"/>
      <c r="G2063" s="169"/>
      <c r="H2063" s="165"/>
      <c r="I2063" s="152"/>
      <c r="J2063" s="152"/>
      <c r="K2063" s="150"/>
      <c r="L2063" s="151"/>
      <c r="M2063" s="152"/>
      <c r="N2063" s="152"/>
      <c r="O2063" s="152"/>
      <c r="P2063" s="152"/>
      <c r="Q2063" s="152"/>
      <c r="R2063" s="152"/>
      <c r="S2063" s="152"/>
      <c r="T2063" s="152"/>
      <c r="U2063" s="152"/>
      <c r="V2063" s="152"/>
      <c r="W2063" s="152"/>
      <c r="X2063" s="152"/>
      <c r="Y2063" s="152"/>
      <c r="Z2063" s="152"/>
      <c r="AA2063" s="152"/>
      <c r="AB2063" s="152"/>
      <c r="AC2063" s="152"/>
    </row>
    <row r="2064" spans="1:29" ht="13.2">
      <c r="A2064" s="152"/>
      <c r="B2064" s="89"/>
      <c r="C2064" s="153" t="str">
        <f t="shared" ca="1" si="17"/>
        <v>Incompleto</v>
      </c>
      <c r="D2064" s="89"/>
      <c r="E2064" s="162"/>
      <c r="F2064" s="152"/>
      <c r="G2064" s="169"/>
      <c r="H2064" s="165"/>
      <c r="I2064" s="152"/>
      <c r="J2064" s="152"/>
      <c r="K2064" s="150"/>
      <c r="L2064" s="151"/>
      <c r="M2064" s="152"/>
      <c r="N2064" s="152"/>
      <c r="O2064" s="152"/>
      <c r="P2064" s="152"/>
      <c r="Q2064" s="152"/>
      <c r="R2064" s="152"/>
      <c r="S2064" s="152"/>
      <c r="T2064" s="152"/>
      <c r="U2064" s="152"/>
      <c r="V2064" s="152"/>
      <c r="W2064" s="152"/>
      <c r="X2064" s="152"/>
      <c r="Y2064" s="152"/>
      <c r="Z2064" s="152"/>
      <c r="AA2064" s="152"/>
      <c r="AB2064" s="152"/>
      <c r="AC2064" s="152"/>
    </row>
    <row r="2065" spans="1:29" ht="13.2">
      <c r="A2065" s="152"/>
      <c r="B2065" s="89"/>
      <c r="C2065" s="153" t="str">
        <f t="shared" ref="C2065:C2147" ca="1" si="18">IF(COUNTIF(A:A, D2065)&gt;0, "OK", "Incompleto")</f>
        <v>Incompleto</v>
      </c>
      <c r="D2065" s="89"/>
      <c r="E2065" s="162"/>
      <c r="F2065" s="152"/>
      <c r="G2065" s="169"/>
      <c r="H2065" s="165"/>
      <c r="I2065" s="152"/>
      <c r="J2065" s="152"/>
      <c r="K2065" s="150"/>
      <c r="L2065" s="151"/>
      <c r="M2065" s="152"/>
      <c r="N2065" s="152"/>
      <c r="O2065" s="152"/>
      <c r="P2065" s="152"/>
      <c r="Q2065" s="152"/>
      <c r="R2065" s="152"/>
      <c r="S2065" s="152"/>
      <c r="T2065" s="152"/>
      <c r="U2065" s="152"/>
      <c r="V2065" s="152"/>
      <c r="W2065" s="152"/>
      <c r="X2065" s="152"/>
      <c r="Y2065" s="152"/>
      <c r="Z2065" s="152"/>
      <c r="AA2065" s="152"/>
      <c r="AB2065" s="152"/>
      <c r="AC2065" s="152"/>
    </row>
    <row r="2066" spans="1:29" ht="13.2">
      <c r="A2066" s="152"/>
      <c r="B2066" s="89"/>
      <c r="C2066" s="153" t="str">
        <f t="shared" ca="1" si="18"/>
        <v>Incompleto</v>
      </c>
      <c r="D2066" s="89"/>
      <c r="E2066" s="162"/>
      <c r="F2066" s="152"/>
      <c r="G2066" s="169"/>
      <c r="H2066" s="165"/>
      <c r="I2066" s="152"/>
      <c r="J2066" s="152"/>
      <c r="K2066" s="150"/>
      <c r="L2066" s="151"/>
      <c r="M2066" s="152"/>
      <c r="N2066" s="152"/>
      <c r="O2066" s="152"/>
      <c r="P2066" s="152"/>
      <c r="Q2066" s="152"/>
      <c r="R2066" s="152"/>
      <c r="S2066" s="152"/>
      <c r="T2066" s="152"/>
      <c r="U2066" s="152"/>
      <c r="V2066" s="152"/>
      <c r="W2066" s="152"/>
      <c r="X2066" s="152"/>
      <c r="Y2066" s="152"/>
      <c r="Z2066" s="152"/>
      <c r="AA2066" s="152"/>
      <c r="AB2066" s="152"/>
      <c r="AC2066" s="152"/>
    </row>
    <row r="2067" spans="1:29" ht="13.2">
      <c r="A2067" s="152"/>
      <c r="B2067" s="89"/>
      <c r="C2067" s="153" t="str">
        <f t="shared" ca="1" si="18"/>
        <v>Incompleto</v>
      </c>
      <c r="D2067" s="89"/>
      <c r="E2067" s="162"/>
      <c r="F2067" s="152"/>
      <c r="G2067" s="169"/>
      <c r="H2067" s="165"/>
      <c r="I2067" s="152"/>
      <c r="J2067" s="152"/>
      <c r="K2067" s="150"/>
      <c r="L2067" s="151"/>
      <c r="M2067" s="152"/>
      <c r="N2067" s="152"/>
      <c r="O2067" s="152"/>
      <c r="P2067" s="152"/>
      <c r="Q2067" s="152"/>
      <c r="R2067" s="152"/>
      <c r="S2067" s="152"/>
      <c r="T2067" s="152"/>
      <c r="U2067" s="152"/>
      <c r="V2067" s="152"/>
      <c r="W2067" s="152"/>
      <c r="X2067" s="152"/>
      <c r="Y2067" s="152"/>
      <c r="Z2067" s="152"/>
      <c r="AA2067" s="152"/>
      <c r="AB2067" s="152"/>
      <c r="AC2067" s="152"/>
    </row>
    <row r="2068" spans="1:29" ht="13.2">
      <c r="A2068" s="152"/>
      <c r="B2068" s="89"/>
      <c r="C2068" s="153" t="str">
        <f t="shared" ca="1" si="18"/>
        <v>Incompleto</v>
      </c>
      <c r="D2068" s="89"/>
      <c r="E2068" s="162"/>
      <c r="F2068" s="152"/>
      <c r="G2068" s="169"/>
      <c r="H2068" s="165"/>
      <c r="I2068" s="152"/>
      <c r="J2068" s="152"/>
      <c r="K2068" s="150"/>
      <c r="L2068" s="151"/>
      <c r="M2068" s="152"/>
      <c r="N2068" s="152"/>
      <c r="O2068" s="152"/>
      <c r="P2068" s="152"/>
      <c r="Q2068" s="152"/>
      <c r="R2068" s="152"/>
      <c r="S2068" s="152"/>
      <c r="T2068" s="152"/>
      <c r="U2068" s="152"/>
      <c r="V2068" s="152"/>
      <c r="W2068" s="152"/>
      <c r="X2068" s="152"/>
      <c r="Y2068" s="152"/>
      <c r="Z2068" s="152"/>
      <c r="AA2068" s="152"/>
      <c r="AB2068" s="152"/>
      <c r="AC2068" s="152"/>
    </row>
    <row r="2069" spans="1:29" ht="13.2">
      <c r="A2069" s="152"/>
      <c r="B2069" s="89"/>
      <c r="C2069" s="153" t="str">
        <f t="shared" ca="1" si="18"/>
        <v>Incompleto</v>
      </c>
      <c r="D2069" s="89"/>
      <c r="E2069" s="162"/>
      <c r="F2069" s="152"/>
      <c r="G2069" s="169"/>
      <c r="H2069" s="165"/>
      <c r="I2069" s="152"/>
      <c r="J2069" s="152"/>
      <c r="K2069" s="150"/>
      <c r="L2069" s="151"/>
      <c r="M2069" s="152"/>
      <c r="N2069" s="152"/>
      <c r="O2069" s="152"/>
      <c r="P2069" s="152"/>
      <c r="Q2069" s="152"/>
      <c r="R2069" s="152"/>
      <c r="S2069" s="152"/>
      <c r="T2069" s="152"/>
      <c r="U2069" s="152"/>
      <c r="V2069" s="152"/>
      <c r="W2069" s="152"/>
      <c r="X2069" s="152"/>
      <c r="Y2069" s="152"/>
      <c r="Z2069" s="152"/>
      <c r="AA2069" s="152"/>
      <c r="AB2069" s="152"/>
      <c r="AC2069" s="152"/>
    </row>
    <row r="2070" spans="1:29" ht="13.2">
      <c r="A2070" s="152"/>
      <c r="B2070" s="89"/>
      <c r="C2070" s="153" t="str">
        <f t="shared" ca="1" si="18"/>
        <v>Incompleto</v>
      </c>
      <c r="D2070" s="89"/>
      <c r="E2070" s="162"/>
      <c r="F2070" s="152"/>
      <c r="G2070" s="169"/>
      <c r="H2070" s="165"/>
      <c r="I2070" s="152"/>
      <c r="J2070" s="152"/>
      <c r="K2070" s="150"/>
      <c r="L2070" s="151"/>
      <c r="M2070" s="152"/>
      <c r="N2070" s="152"/>
      <c r="O2070" s="152"/>
      <c r="P2070" s="152"/>
      <c r="Q2070" s="152"/>
      <c r="R2070" s="152"/>
      <c r="S2070" s="152"/>
      <c r="T2070" s="152"/>
      <c r="U2070" s="152"/>
      <c r="V2070" s="152"/>
      <c r="W2070" s="152"/>
      <c r="X2070" s="152"/>
      <c r="Y2070" s="152"/>
      <c r="Z2070" s="152"/>
      <c r="AA2070" s="152"/>
      <c r="AB2070" s="152"/>
      <c r="AC2070" s="152"/>
    </row>
    <row r="2071" spans="1:29" ht="13.2">
      <c r="A2071" s="152"/>
      <c r="B2071" s="89"/>
      <c r="C2071" s="153" t="str">
        <f t="shared" ca="1" si="18"/>
        <v>Incompleto</v>
      </c>
      <c r="D2071" s="89"/>
      <c r="E2071" s="162"/>
      <c r="F2071" s="152"/>
      <c r="G2071" s="169"/>
      <c r="H2071" s="165"/>
      <c r="I2071" s="152"/>
      <c r="J2071" s="152"/>
      <c r="K2071" s="150"/>
      <c r="L2071" s="151"/>
      <c r="M2071" s="152"/>
      <c r="N2071" s="152"/>
      <c r="O2071" s="152"/>
      <c r="P2071" s="152"/>
      <c r="Q2071" s="152"/>
      <c r="R2071" s="152"/>
      <c r="S2071" s="152"/>
      <c r="T2071" s="152"/>
      <c r="U2071" s="152"/>
      <c r="V2071" s="152"/>
      <c r="W2071" s="152"/>
      <c r="X2071" s="152"/>
      <c r="Y2071" s="152"/>
      <c r="Z2071" s="152"/>
      <c r="AA2071" s="152"/>
      <c r="AB2071" s="152"/>
      <c r="AC2071" s="152"/>
    </row>
    <row r="2072" spans="1:29" ht="13.2">
      <c r="A2072" s="152"/>
      <c r="B2072" s="89"/>
      <c r="C2072" s="153" t="str">
        <f t="shared" ca="1" si="18"/>
        <v>Incompleto</v>
      </c>
      <c r="D2072" s="89"/>
      <c r="E2072" s="162"/>
      <c r="F2072" s="152"/>
      <c r="G2072" s="169"/>
      <c r="H2072" s="165"/>
      <c r="I2072" s="152"/>
      <c r="J2072" s="152"/>
      <c r="K2072" s="150"/>
      <c r="L2072" s="151"/>
      <c r="M2072" s="152"/>
      <c r="N2072" s="152"/>
      <c r="O2072" s="152"/>
      <c r="P2072" s="152"/>
      <c r="Q2072" s="152"/>
      <c r="R2072" s="152"/>
      <c r="S2072" s="152"/>
      <c r="T2072" s="152"/>
      <c r="U2072" s="152"/>
      <c r="V2072" s="152"/>
      <c r="W2072" s="152"/>
      <c r="X2072" s="152"/>
      <c r="Y2072" s="152"/>
      <c r="Z2072" s="152"/>
      <c r="AA2072" s="152"/>
      <c r="AB2072" s="152"/>
      <c r="AC2072" s="152"/>
    </row>
    <row r="2073" spans="1:29" ht="13.2">
      <c r="A2073" s="152"/>
      <c r="B2073" s="89"/>
      <c r="C2073" s="153" t="str">
        <f t="shared" ca="1" si="18"/>
        <v>Incompleto</v>
      </c>
      <c r="D2073" s="89"/>
      <c r="E2073" s="162"/>
      <c r="F2073" s="152"/>
      <c r="G2073" s="169"/>
      <c r="H2073" s="165"/>
      <c r="I2073" s="152"/>
      <c r="J2073" s="152"/>
      <c r="K2073" s="150"/>
      <c r="L2073" s="151"/>
      <c r="M2073" s="152"/>
      <c r="N2073" s="152"/>
      <c r="O2073" s="152"/>
      <c r="P2073" s="152"/>
      <c r="Q2073" s="152"/>
      <c r="R2073" s="152"/>
      <c r="S2073" s="152"/>
      <c r="T2073" s="152"/>
      <c r="U2073" s="152"/>
      <c r="V2073" s="152"/>
      <c r="W2073" s="152"/>
      <c r="X2073" s="152"/>
      <c r="Y2073" s="152"/>
      <c r="Z2073" s="152"/>
      <c r="AA2073" s="152"/>
      <c r="AB2073" s="152"/>
      <c r="AC2073" s="152"/>
    </row>
    <row r="2074" spans="1:29" ht="13.2">
      <c r="A2074" s="152"/>
      <c r="B2074" s="89"/>
      <c r="C2074" s="153" t="str">
        <f t="shared" ca="1" si="18"/>
        <v>Incompleto</v>
      </c>
      <c r="D2074" s="89"/>
      <c r="E2074" s="162"/>
      <c r="F2074" s="152"/>
      <c r="G2074" s="169"/>
      <c r="H2074" s="165"/>
      <c r="I2074" s="152"/>
      <c r="J2074" s="152"/>
      <c r="K2074" s="150"/>
      <c r="L2074" s="151"/>
      <c r="M2074" s="152"/>
      <c r="N2074" s="152"/>
      <c r="O2074" s="152"/>
      <c r="P2074" s="152"/>
      <c r="Q2074" s="152"/>
      <c r="R2074" s="152"/>
      <c r="S2074" s="152"/>
      <c r="T2074" s="152"/>
      <c r="U2074" s="152"/>
      <c r="V2074" s="152"/>
      <c r="W2074" s="152"/>
      <c r="X2074" s="152"/>
      <c r="Y2074" s="152"/>
      <c r="Z2074" s="152"/>
      <c r="AA2074" s="152"/>
      <c r="AB2074" s="152"/>
      <c r="AC2074" s="152"/>
    </row>
    <row r="2075" spans="1:29" ht="13.2">
      <c r="A2075" s="152"/>
      <c r="B2075" s="89"/>
      <c r="C2075" s="153" t="str">
        <f t="shared" ca="1" si="18"/>
        <v>Incompleto</v>
      </c>
      <c r="D2075" s="89"/>
      <c r="E2075" s="162"/>
      <c r="F2075" s="152"/>
      <c r="G2075" s="169"/>
      <c r="H2075" s="165"/>
      <c r="I2075" s="152"/>
      <c r="J2075" s="152"/>
      <c r="K2075" s="150"/>
      <c r="L2075" s="151"/>
      <c r="M2075" s="152"/>
      <c r="N2075" s="152"/>
      <c r="O2075" s="152"/>
      <c r="P2075" s="152"/>
      <c r="Q2075" s="152"/>
      <c r="R2075" s="152"/>
      <c r="S2075" s="152"/>
      <c r="T2075" s="152"/>
      <c r="U2075" s="152"/>
      <c r="V2075" s="152"/>
      <c r="W2075" s="152"/>
      <c r="X2075" s="152"/>
      <c r="Y2075" s="152"/>
      <c r="Z2075" s="152"/>
      <c r="AA2075" s="152"/>
      <c r="AB2075" s="152"/>
      <c r="AC2075" s="152"/>
    </row>
    <row r="2076" spans="1:29" ht="13.2">
      <c r="A2076" s="152"/>
      <c r="B2076" s="89"/>
      <c r="C2076" s="153" t="str">
        <f t="shared" ca="1" si="18"/>
        <v>Incompleto</v>
      </c>
      <c r="D2076" s="89"/>
      <c r="E2076" s="162"/>
      <c r="F2076" s="152"/>
      <c r="G2076" s="169"/>
      <c r="H2076" s="165"/>
      <c r="I2076" s="152"/>
      <c r="J2076" s="152"/>
      <c r="K2076" s="150"/>
      <c r="L2076" s="151"/>
      <c r="M2076" s="152"/>
      <c r="N2076" s="152"/>
      <c r="O2076" s="152"/>
      <c r="P2076" s="152"/>
      <c r="Q2076" s="152"/>
      <c r="R2076" s="152"/>
      <c r="S2076" s="152"/>
      <c r="T2076" s="152"/>
      <c r="U2076" s="152"/>
      <c r="V2076" s="152"/>
      <c r="W2076" s="152"/>
      <c r="X2076" s="152"/>
      <c r="Y2076" s="152"/>
      <c r="Z2076" s="152"/>
      <c r="AA2076" s="152"/>
      <c r="AB2076" s="152"/>
      <c r="AC2076" s="152"/>
    </row>
    <row r="2077" spans="1:29" ht="13.2">
      <c r="A2077" s="152"/>
      <c r="B2077" s="89"/>
      <c r="C2077" s="153" t="str">
        <f t="shared" ca="1" si="18"/>
        <v>Incompleto</v>
      </c>
      <c r="D2077" s="89"/>
      <c r="E2077" s="162"/>
      <c r="F2077" s="152"/>
      <c r="G2077" s="169"/>
      <c r="H2077" s="165"/>
      <c r="I2077" s="152"/>
      <c r="J2077" s="152"/>
      <c r="K2077" s="150"/>
      <c r="L2077" s="151"/>
      <c r="M2077" s="152"/>
      <c r="N2077" s="152"/>
      <c r="O2077" s="152"/>
      <c r="P2077" s="152"/>
      <c r="Q2077" s="152"/>
      <c r="R2077" s="152"/>
      <c r="S2077" s="152"/>
      <c r="T2077" s="152"/>
      <c r="U2077" s="152"/>
      <c r="V2077" s="152"/>
      <c r="W2077" s="152"/>
      <c r="X2077" s="152"/>
      <c r="Y2077" s="152"/>
      <c r="Z2077" s="152"/>
      <c r="AA2077" s="152"/>
      <c r="AB2077" s="152"/>
      <c r="AC2077" s="152"/>
    </row>
    <row r="2078" spans="1:29" ht="13.2">
      <c r="A2078" s="152"/>
      <c r="B2078" s="89"/>
      <c r="C2078" s="153" t="str">
        <f t="shared" ca="1" si="18"/>
        <v>Incompleto</v>
      </c>
      <c r="D2078" s="89"/>
      <c r="E2078" s="162"/>
      <c r="F2078" s="152"/>
      <c r="G2078" s="169"/>
      <c r="H2078" s="165"/>
      <c r="I2078" s="152"/>
      <c r="J2078" s="152"/>
      <c r="K2078" s="150"/>
      <c r="L2078" s="151"/>
      <c r="M2078" s="152"/>
      <c r="N2078" s="152"/>
      <c r="O2078" s="152"/>
      <c r="P2078" s="152"/>
      <c r="Q2078" s="152"/>
      <c r="R2078" s="152"/>
      <c r="S2078" s="152"/>
      <c r="T2078" s="152"/>
      <c r="U2078" s="152"/>
      <c r="V2078" s="152"/>
      <c r="W2078" s="152"/>
      <c r="X2078" s="152"/>
      <c r="Y2078" s="152"/>
      <c r="Z2078" s="152"/>
      <c r="AA2078" s="152"/>
      <c r="AB2078" s="152"/>
      <c r="AC2078" s="152"/>
    </row>
    <row r="2079" spans="1:29" ht="13.2">
      <c r="A2079" s="152"/>
      <c r="B2079" s="89"/>
      <c r="C2079" s="153" t="str">
        <f t="shared" ca="1" si="18"/>
        <v>Incompleto</v>
      </c>
      <c r="D2079" s="89"/>
      <c r="E2079" s="162"/>
      <c r="F2079" s="152"/>
      <c r="G2079" s="169"/>
      <c r="H2079" s="165"/>
      <c r="I2079" s="152"/>
      <c r="J2079" s="152"/>
      <c r="K2079" s="150"/>
      <c r="L2079" s="151"/>
      <c r="M2079" s="152"/>
      <c r="N2079" s="152"/>
      <c r="O2079" s="152"/>
      <c r="P2079" s="152"/>
      <c r="Q2079" s="152"/>
      <c r="R2079" s="152"/>
      <c r="S2079" s="152"/>
      <c r="T2079" s="152"/>
      <c r="U2079" s="152"/>
      <c r="V2079" s="152"/>
      <c r="W2079" s="152"/>
      <c r="X2079" s="152"/>
      <c r="Y2079" s="152"/>
      <c r="Z2079" s="152"/>
      <c r="AA2079" s="152"/>
      <c r="AB2079" s="152"/>
      <c r="AC2079" s="152"/>
    </row>
    <row r="2080" spans="1:29" ht="13.2">
      <c r="A2080" s="152"/>
      <c r="B2080" s="89"/>
      <c r="C2080" s="153" t="str">
        <f t="shared" ca="1" si="18"/>
        <v>Incompleto</v>
      </c>
      <c r="D2080" s="89"/>
      <c r="E2080" s="162"/>
      <c r="F2080" s="152"/>
      <c r="G2080" s="169"/>
      <c r="H2080" s="165"/>
      <c r="I2080" s="152"/>
      <c r="J2080" s="152"/>
      <c r="K2080" s="150"/>
      <c r="L2080" s="151"/>
      <c r="M2080" s="152"/>
      <c r="N2080" s="152"/>
      <c r="O2080" s="152"/>
      <c r="P2080" s="152"/>
      <c r="Q2080" s="152"/>
      <c r="R2080" s="152"/>
      <c r="S2080" s="152"/>
      <c r="T2080" s="152"/>
      <c r="U2080" s="152"/>
      <c r="V2080" s="152"/>
      <c r="W2080" s="152"/>
      <c r="X2080" s="152"/>
      <c r="Y2080" s="152"/>
      <c r="Z2080" s="152"/>
      <c r="AA2080" s="152"/>
      <c r="AB2080" s="152"/>
      <c r="AC2080" s="152"/>
    </row>
    <row r="2081" spans="1:29" ht="13.2">
      <c r="A2081" s="152"/>
      <c r="B2081" s="89"/>
      <c r="C2081" s="153" t="str">
        <f t="shared" ca="1" si="18"/>
        <v>Incompleto</v>
      </c>
      <c r="D2081" s="89"/>
      <c r="E2081" s="162"/>
      <c r="F2081" s="152"/>
      <c r="G2081" s="169"/>
      <c r="H2081" s="165"/>
      <c r="I2081" s="152"/>
      <c r="J2081" s="152"/>
      <c r="K2081" s="150"/>
      <c r="L2081" s="151"/>
      <c r="M2081" s="152"/>
      <c r="N2081" s="152"/>
      <c r="O2081" s="152"/>
      <c r="P2081" s="152"/>
      <c r="Q2081" s="152"/>
      <c r="R2081" s="152"/>
      <c r="S2081" s="152"/>
      <c r="T2081" s="152"/>
      <c r="U2081" s="152"/>
      <c r="V2081" s="152"/>
      <c r="W2081" s="152"/>
      <c r="X2081" s="152"/>
      <c r="Y2081" s="152"/>
      <c r="Z2081" s="152"/>
      <c r="AA2081" s="152"/>
      <c r="AB2081" s="152"/>
      <c r="AC2081" s="152"/>
    </row>
    <row r="2082" spans="1:29" ht="13.2">
      <c r="A2082" s="152"/>
      <c r="B2082" s="89"/>
      <c r="C2082" s="153" t="str">
        <f t="shared" ca="1" si="18"/>
        <v>Incompleto</v>
      </c>
      <c r="D2082" s="89"/>
      <c r="E2082" s="162"/>
      <c r="F2082" s="152"/>
      <c r="G2082" s="169"/>
      <c r="H2082" s="165"/>
      <c r="I2082" s="152"/>
      <c r="J2082" s="152"/>
      <c r="K2082" s="150"/>
      <c r="L2082" s="151"/>
      <c r="M2082" s="152"/>
      <c r="N2082" s="152"/>
      <c r="O2082" s="152"/>
      <c r="P2082" s="152"/>
      <c r="Q2082" s="152"/>
      <c r="R2082" s="152"/>
      <c r="S2082" s="152"/>
      <c r="T2082" s="152"/>
      <c r="U2082" s="152"/>
      <c r="V2082" s="152"/>
      <c r="W2082" s="152"/>
      <c r="X2082" s="152"/>
      <c r="Y2082" s="152"/>
      <c r="Z2082" s="152"/>
      <c r="AA2082" s="152"/>
      <c r="AB2082" s="152"/>
      <c r="AC2082" s="152"/>
    </row>
    <row r="2083" spans="1:29" ht="13.2">
      <c r="A2083" s="152"/>
      <c r="B2083" s="89"/>
      <c r="C2083" s="153" t="str">
        <f t="shared" ca="1" si="18"/>
        <v>Incompleto</v>
      </c>
      <c r="D2083" s="89"/>
      <c r="E2083" s="162"/>
      <c r="F2083" s="152"/>
      <c r="G2083" s="169"/>
      <c r="H2083" s="165"/>
      <c r="I2083" s="152"/>
      <c r="J2083" s="152"/>
      <c r="K2083" s="150"/>
      <c r="L2083" s="151"/>
      <c r="M2083" s="152"/>
      <c r="N2083" s="152"/>
      <c r="O2083" s="152"/>
      <c r="P2083" s="152"/>
      <c r="Q2083" s="152"/>
      <c r="R2083" s="152"/>
      <c r="S2083" s="152"/>
      <c r="T2083" s="152"/>
      <c r="U2083" s="152"/>
      <c r="V2083" s="152"/>
      <c r="W2083" s="152"/>
      <c r="X2083" s="152"/>
      <c r="Y2083" s="152"/>
      <c r="Z2083" s="152"/>
      <c r="AA2083" s="152"/>
      <c r="AB2083" s="152"/>
      <c r="AC2083" s="152"/>
    </row>
    <row r="2084" spans="1:29" ht="13.2">
      <c r="A2084" s="152"/>
      <c r="B2084" s="89"/>
      <c r="C2084" s="153" t="str">
        <f t="shared" ca="1" si="18"/>
        <v>Incompleto</v>
      </c>
      <c r="D2084" s="89"/>
      <c r="E2084" s="162"/>
      <c r="F2084" s="152"/>
      <c r="G2084" s="169"/>
      <c r="H2084" s="165"/>
      <c r="I2084" s="152"/>
      <c r="J2084" s="152"/>
      <c r="K2084" s="150"/>
      <c r="L2084" s="151"/>
      <c r="M2084" s="152"/>
      <c r="N2084" s="152"/>
      <c r="O2084" s="152"/>
      <c r="P2084" s="152"/>
      <c r="Q2084" s="152"/>
      <c r="R2084" s="152"/>
      <c r="S2084" s="152"/>
      <c r="T2084" s="152"/>
      <c r="U2084" s="152"/>
      <c r="V2084" s="152"/>
      <c r="W2084" s="152"/>
      <c r="X2084" s="152"/>
      <c r="Y2084" s="152"/>
      <c r="Z2084" s="152"/>
      <c r="AA2084" s="152"/>
      <c r="AB2084" s="152"/>
      <c r="AC2084" s="152"/>
    </row>
    <row r="2085" spans="1:29" ht="13.2">
      <c r="A2085" s="152"/>
      <c r="B2085" s="89"/>
      <c r="C2085" s="153" t="str">
        <f t="shared" ca="1" si="18"/>
        <v>Incompleto</v>
      </c>
      <c r="D2085" s="89"/>
      <c r="E2085" s="162"/>
      <c r="F2085" s="152"/>
      <c r="G2085" s="169"/>
      <c r="H2085" s="165"/>
      <c r="I2085" s="152"/>
      <c r="J2085" s="152"/>
      <c r="K2085" s="150"/>
      <c r="L2085" s="151"/>
      <c r="M2085" s="152"/>
      <c r="N2085" s="152"/>
      <c r="O2085" s="152"/>
      <c r="P2085" s="152"/>
      <c r="Q2085" s="152"/>
      <c r="R2085" s="152"/>
      <c r="S2085" s="152"/>
      <c r="T2085" s="152"/>
      <c r="U2085" s="152"/>
      <c r="V2085" s="152"/>
      <c r="W2085" s="152"/>
      <c r="X2085" s="152"/>
      <c r="Y2085" s="152"/>
      <c r="Z2085" s="152"/>
      <c r="AA2085" s="152"/>
      <c r="AB2085" s="152"/>
      <c r="AC2085" s="152"/>
    </row>
    <row r="2086" spans="1:29" ht="13.2">
      <c r="A2086" s="152"/>
      <c r="B2086" s="89"/>
      <c r="C2086" s="153" t="str">
        <f t="shared" ca="1" si="18"/>
        <v>Incompleto</v>
      </c>
      <c r="D2086" s="89"/>
      <c r="E2086" s="162"/>
      <c r="F2086" s="152"/>
      <c r="G2086" s="169"/>
      <c r="H2086" s="165"/>
      <c r="I2086" s="152"/>
      <c r="J2086" s="152"/>
      <c r="K2086" s="150"/>
      <c r="L2086" s="151"/>
      <c r="M2086" s="152"/>
      <c r="N2086" s="152"/>
      <c r="O2086" s="152"/>
      <c r="P2086" s="152"/>
      <c r="Q2086" s="152"/>
      <c r="R2086" s="152"/>
      <c r="S2086" s="152"/>
      <c r="T2086" s="152"/>
      <c r="U2086" s="152"/>
      <c r="V2086" s="152"/>
      <c r="W2086" s="152"/>
      <c r="X2086" s="152"/>
      <c r="Y2086" s="152"/>
      <c r="Z2086" s="152"/>
      <c r="AA2086" s="152"/>
      <c r="AB2086" s="152"/>
      <c r="AC2086" s="152"/>
    </row>
    <row r="2087" spans="1:29" ht="13.2">
      <c r="A2087" s="152"/>
      <c r="B2087" s="89"/>
      <c r="C2087" s="153" t="str">
        <f t="shared" ca="1" si="18"/>
        <v>Incompleto</v>
      </c>
      <c r="D2087" s="89"/>
      <c r="E2087" s="162"/>
      <c r="F2087" s="152"/>
      <c r="G2087" s="169"/>
      <c r="H2087" s="165"/>
      <c r="I2087" s="152"/>
      <c r="J2087" s="152"/>
      <c r="K2087" s="150"/>
      <c r="L2087" s="151"/>
      <c r="M2087" s="152"/>
      <c r="N2087" s="152"/>
      <c r="O2087" s="152"/>
      <c r="P2087" s="152"/>
      <c r="Q2087" s="152"/>
      <c r="R2087" s="152"/>
      <c r="S2087" s="152"/>
      <c r="T2087" s="152"/>
      <c r="U2087" s="152"/>
      <c r="V2087" s="152"/>
      <c r="W2087" s="152"/>
      <c r="X2087" s="152"/>
      <c r="Y2087" s="152"/>
      <c r="Z2087" s="152"/>
      <c r="AA2087" s="152"/>
      <c r="AB2087" s="152"/>
      <c r="AC2087" s="152"/>
    </row>
    <row r="2088" spans="1:29" ht="13.2">
      <c r="A2088" s="152"/>
      <c r="B2088" s="89"/>
      <c r="C2088" s="153" t="str">
        <f t="shared" ca="1" si="18"/>
        <v>Incompleto</v>
      </c>
      <c r="D2088" s="89"/>
      <c r="E2088" s="162"/>
      <c r="F2088" s="152"/>
      <c r="G2088" s="169"/>
      <c r="H2088" s="165"/>
      <c r="I2088" s="152"/>
      <c r="J2088" s="152"/>
      <c r="K2088" s="150"/>
      <c r="L2088" s="151"/>
      <c r="M2088" s="152"/>
      <c r="N2088" s="152"/>
      <c r="O2088" s="152"/>
      <c r="P2088" s="152"/>
      <c r="Q2088" s="152"/>
      <c r="R2088" s="152"/>
      <c r="S2088" s="152"/>
      <c r="T2088" s="152"/>
      <c r="U2088" s="152"/>
      <c r="V2088" s="152"/>
      <c r="W2088" s="152"/>
      <c r="X2088" s="152"/>
      <c r="Y2088" s="152"/>
      <c r="Z2088" s="152"/>
      <c r="AA2088" s="152"/>
      <c r="AB2088" s="152"/>
      <c r="AC2088" s="152"/>
    </row>
    <row r="2089" spans="1:29" ht="13.2">
      <c r="A2089" s="152"/>
      <c r="B2089" s="89"/>
      <c r="C2089" s="153" t="str">
        <f t="shared" ca="1" si="18"/>
        <v>Incompleto</v>
      </c>
      <c r="D2089" s="89"/>
      <c r="E2089" s="162"/>
      <c r="F2089" s="152"/>
      <c r="G2089" s="169"/>
      <c r="H2089" s="165"/>
      <c r="I2089" s="152"/>
      <c r="J2089" s="152"/>
      <c r="K2089" s="150"/>
      <c r="L2089" s="151"/>
      <c r="M2089" s="152"/>
      <c r="N2089" s="152"/>
      <c r="O2089" s="152"/>
      <c r="P2089" s="152"/>
      <c r="Q2089" s="152"/>
      <c r="R2089" s="152"/>
      <c r="S2089" s="152"/>
      <c r="T2089" s="152"/>
      <c r="U2089" s="152"/>
      <c r="V2089" s="152"/>
      <c r="W2089" s="152"/>
      <c r="X2089" s="152"/>
      <c r="Y2089" s="152"/>
      <c r="Z2089" s="152"/>
      <c r="AA2089" s="152"/>
      <c r="AB2089" s="152"/>
      <c r="AC2089" s="152"/>
    </row>
    <row r="2090" spans="1:29" ht="13.2">
      <c r="A2090" s="152"/>
      <c r="B2090" s="89"/>
      <c r="C2090" s="153" t="str">
        <f t="shared" ca="1" si="18"/>
        <v>Incompleto</v>
      </c>
      <c r="D2090" s="89"/>
      <c r="E2090" s="162"/>
      <c r="F2090" s="152"/>
      <c r="G2090" s="169"/>
      <c r="H2090" s="165"/>
      <c r="I2090" s="152"/>
      <c r="J2090" s="152"/>
      <c r="K2090" s="150"/>
      <c r="L2090" s="151"/>
      <c r="M2090" s="152"/>
      <c r="N2090" s="152"/>
      <c r="O2090" s="152"/>
      <c r="P2090" s="152"/>
      <c r="Q2090" s="152"/>
      <c r="R2090" s="152"/>
      <c r="S2090" s="152"/>
      <c r="T2090" s="152"/>
      <c r="U2090" s="152"/>
      <c r="V2090" s="152"/>
      <c r="W2090" s="152"/>
      <c r="X2090" s="152"/>
      <c r="Y2090" s="152"/>
      <c r="Z2090" s="152"/>
      <c r="AA2090" s="152"/>
      <c r="AB2090" s="152"/>
      <c r="AC2090" s="152"/>
    </row>
    <row r="2091" spans="1:29" ht="13.2">
      <c r="A2091" s="152"/>
      <c r="B2091" s="89"/>
      <c r="C2091" s="153" t="str">
        <f t="shared" ca="1" si="18"/>
        <v>Incompleto</v>
      </c>
      <c r="D2091" s="89"/>
      <c r="E2091" s="162"/>
      <c r="F2091" s="152"/>
      <c r="G2091" s="169"/>
      <c r="H2091" s="165"/>
      <c r="I2091" s="152"/>
      <c r="J2091" s="152"/>
      <c r="K2091" s="150"/>
      <c r="L2091" s="151"/>
      <c r="M2091" s="152"/>
      <c r="N2091" s="152"/>
      <c r="O2091" s="152"/>
      <c r="P2091" s="152"/>
      <c r="Q2091" s="152"/>
      <c r="R2091" s="152"/>
      <c r="S2091" s="152"/>
      <c r="T2091" s="152"/>
      <c r="U2091" s="152"/>
      <c r="V2091" s="152"/>
      <c r="W2091" s="152"/>
      <c r="X2091" s="152"/>
      <c r="Y2091" s="152"/>
      <c r="Z2091" s="152"/>
      <c r="AA2091" s="152"/>
      <c r="AB2091" s="152"/>
      <c r="AC2091" s="152"/>
    </row>
    <row r="2092" spans="1:29" ht="13.2">
      <c r="A2092" s="152"/>
      <c r="B2092" s="89"/>
      <c r="C2092" s="153" t="str">
        <f t="shared" ca="1" si="18"/>
        <v>Incompleto</v>
      </c>
      <c r="D2092" s="89"/>
      <c r="E2092" s="162"/>
      <c r="F2092" s="152"/>
      <c r="G2092" s="169"/>
      <c r="H2092" s="165"/>
      <c r="I2092" s="152"/>
      <c r="J2092" s="152"/>
      <c r="K2092" s="150"/>
      <c r="L2092" s="151"/>
      <c r="M2092" s="152"/>
      <c r="N2092" s="152"/>
      <c r="O2092" s="152"/>
      <c r="P2092" s="152"/>
      <c r="Q2092" s="152"/>
      <c r="R2092" s="152"/>
      <c r="S2092" s="152"/>
      <c r="T2092" s="152"/>
      <c r="U2092" s="152"/>
      <c r="V2092" s="152"/>
      <c r="W2092" s="152"/>
      <c r="X2092" s="152"/>
      <c r="Y2092" s="152"/>
      <c r="Z2092" s="152"/>
      <c r="AA2092" s="152"/>
      <c r="AB2092" s="152"/>
      <c r="AC2092" s="152"/>
    </row>
    <row r="2093" spans="1:29" ht="13.2">
      <c r="A2093" s="152"/>
      <c r="B2093" s="89"/>
      <c r="C2093" s="153" t="str">
        <f t="shared" ca="1" si="18"/>
        <v>Incompleto</v>
      </c>
      <c r="D2093" s="89"/>
      <c r="E2093" s="162"/>
      <c r="F2093" s="152"/>
      <c r="G2093" s="169"/>
      <c r="H2093" s="165"/>
      <c r="I2093" s="152"/>
      <c r="J2093" s="152"/>
      <c r="K2093" s="150"/>
      <c r="L2093" s="151"/>
      <c r="M2093" s="152"/>
      <c r="N2093" s="152"/>
      <c r="O2093" s="152"/>
      <c r="P2093" s="152"/>
      <c r="Q2093" s="152"/>
      <c r="R2093" s="152"/>
      <c r="S2093" s="152"/>
      <c r="T2093" s="152"/>
      <c r="U2093" s="152"/>
      <c r="V2093" s="152"/>
      <c r="W2093" s="152"/>
      <c r="X2093" s="152"/>
      <c r="Y2093" s="152"/>
      <c r="Z2093" s="152"/>
      <c r="AA2093" s="152"/>
      <c r="AB2093" s="152"/>
      <c r="AC2093" s="152"/>
    </row>
    <row r="2094" spans="1:29" ht="13.2">
      <c r="A2094" s="152"/>
      <c r="B2094" s="89"/>
      <c r="C2094" s="153" t="str">
        <f t="shared" ca="1" si="18"/>
        <v>Incompleto</v>
      </c>
      <c r="D2094" s="89"/>
      <c r="E2094" s="162"/>
      <c r="F2094" s="152"/>
      <c r="G2094" s="169"/>
      <c r="H2094" s="165"/>
      <c r="I2094" s="152"/>
      <c r="J2094" s="152"/>
      <c r="K2094" s="150"/>
      <c r="L2094" s="151"/>
      <c r="M2094" s="152"/>
      <c r="N2094" s="152"/>
      <c r="O2094" s="152"/>
      <c r="P2094" s="152"/>
      <c r="Q2094" s="152"/>
      <c r="R2094" s="152"/>
      <c r="S2094" s="152"/>
      <c r="T2094" s="152"/>
      <c r="U2094" s="152"/>
      <c r="V2094" s="152"/>
      <c r="W2094" s="152"/>
      <c r="X2094" s="152"/>
      <c r="Y2094" s="152"/>
      <c r="Z2094" s="152"/>
      <c r="AA2094" s="152"/>
      <c r="AB2094" s="152"/>
      <c r="AC2094" s="152"/>
    </row>
    <row r="2095" spans="1:29" ht="13.2">
      <c r="A2095" s="152"/>
      <c r="B2095" s="89"/>
      <c r="C2095" s="153" t="str">
        <f t="shared" ca="1" si="18"/>
        <v>Incompleto</v>
      </c>
      <c r="D2095" s="89"/>
      <c r="E2095" s="162"/>
      <c r="F2095" s="152"/>
      <c r="G2095" s="169"/>
      <c r="H2095" s="165"/>
      <c r="I2095" s="152"/>
      <c r="J2095" s="152"/>
      <c r="K2095" s="150"/>
      <c r="L2095" s="151"/>
      <c r="M2095" s="152"/>
      <c r="N2095" s="152"/>
      <c r="O2095" s="152"/>
      <c r="P2095" s="152"/>
      <c r="Q2095" s="152"/>
      <c r="R2095" s="152"/>
      <c r="S2095" s="152"/>
      <c r="T2095" s="152"/>
      <c r="U2095" s="152"/>
      <c r="V2095" s="152"/>
      <c r="W2095" s="152"/>
      <c r="X2095" s="152"/>
      <c r="Y2095" s="152"/>
      <c r="Z2095" s="152"/>
      <c r="AA2095" s="152"/>
      <c r="AB2095" s="152"/>
      <c r="AC2095" s="152"/>
    </row>
    <row r="2096" spans="1:29" ht="13.2">
      <c r="A2096" s="152"/>
      <c r="B2096" s="89"/>
      <c r="C2096" s="153" t="str">
        <f t="shared" ca="1" si="18"/>
        <v>Incompleto</v>
      </c>
      <c r="D2096" s="89"/>
      <c r="E2096" s="162"/>
      <c r="F2096" s="152"/>
      <c r="G2096" s="169"/>
      <c r="H2096" s="165"/>
      <c r="I2096" s="152"/>
      <c r="J2096" s="152"/>
      <c r="K2096" s="150"/>
      <c r="L2096" s="151"/>
      <c r="M2096" s="152"/>
      <c r="N2096" s="152"/>
      <c r="O2096" s="152"/>
      <c r="P2096" s="152"/>
      <c r="Q2096" s="152"/>
      <c r="R2096" s="152"/>
      <c r="S2096" s="152"/>
      <c r="T2096" s="152"/>
      <c r="U2096" s="152"/>
      <c r="V2096" s="152"/>
      <c r="W2096" s="152"/>
      <c r="X2096" s="152"/>
      <c r="Y2096" s="152"/>
      <c r="Z2096" s="152"/>
      <c r="AA2096" s="152"/>
      <c r="AB2096" s="152"/>
      <c r="AC2096" s="152"/>
    </row>
    <row r="2097" spans="1:29" ht="13.2">
      <c r="A2097" s="152"/>
      <c r="B2097" s="89"/>
      <c r="C2097" s="153" t="str">
        <f t="shared" ca="1" si="18"/>
        <v>Incompleto</v>
      </c>
      <c r="D2097" s="89"/>
      <c r="E2097" s="162"/>
      <c r="F2097" s="152"/>
      <c r="G2097" s="169"/>
      <c r="H2097" s="165"/>
      <c r="I2097" s="152"/>
      <c r="J2097" s="152"/>
      <c r="K2097" s="150"/>
      <c r="L2097" s="151"/>
      <c r="M2097" s="152"/>
      <c r="N2097" s="152"/>
      <c r="O2097" s="152"/>
      <c r="P2097" s="152"/>
      <c r="Q2097" s="152"/>
      <c r="R2097" s="152"/>
      <c r="S2097" s="152"/>
      <c r="T2097" s="152"/>
      <c r="U2097" s="152"/>
      <c r="V2097" s="152"/>
      <c r="W2097" s="152"/>
      <c r="X2097" s="152"/>
      <c r="Y2097" s="152"/>
      <c r="Z2097" s="152"/>
      <c r="AA2097" s="152"/>
      <c r="AB2097" s="152"/>
      <c r="AC2097" s="152"/>
    </row>
    <row r="2098" spans="1:29" ht="13.2">
      <c r="A2098" s="152"/>
      <c r="B2098" s="89"/>
      <c r="C2098" s="153" t="str">
        <f t="shared" ca="1" si="18"/>
        <v>Incompleto</v>
      </c>
      <c r="D2098" s="89"/>
      <c r="E2098" s="162"/>
      <c r="F2098" s="152"/>
      <c r="G2098" s="169"/>
      <c r="H2098" s="165"/>
      <c r="I2098" s="152"/>
      <c r="J2098" s="152"/>
      <c r="K2098" s="150"/>
      <c r="L2098" s="151"/>
      <c r="M2098" s="152"/>
      <c r="N2098" s="152"/>
      <c r="O2098" s="152"/>
      <c r="P2098" s="152"/>
      <c r="Q2098" s="152"/>
      <c r="R2098" s="152"/>
      <c r="S2098" s="152"/>
      <c r="T2098" s="152"/>
      <c r="U2098" s="152"/>
      <c r="V2098" s="152"/>
      <c r="W2098" s="152"/>
      <c r="X2098" s="152"/>
      <c r="Y2098" s="152"/>
      <c r="Z2098" s="152"/>
      <c r="AA2098" s="152"/>
      <c r="AB2098" s="152"/>
      <c r="AC2098" s="152"/>
    </row>
    <row r="2099" spans="1:29" ht="13.2">
      <c r="A2099" s="152"/>
      <c r="B2099" s="89"/>
      <c r="C2099" s="153" t="str">
        <f t="shared" ca="1" si="18"/>
        <v>Incompleto</v>
      </c>
      <c r="D2099" s="89"/>
      <c r="E2099" s="162"/>
      <c r="F2099" s="152"/>
      <c r="G2099" s="169"/>
      <c r="H2099" s="165"/>
      <c r="I2099" s="152"/>
      <c r="J2099" s="152"/>
      <c r="K2099" s="150"/>
      <c r="L2099" s="151"/>
      <c r="M2099" s="152"/>
      <c r="N2099" s="152"/>
      <c r="O2099" s="152"/>
      <c r="P2099" s="152"/>
      <c r="Q2099" s="152"/>
      <c r="R2099" s="152"/>
      <c r="S2099" s="152"/>
      <c r="T2099" s="152"/>
      <c r="U2099" s="152"/>
      <c r="V2099" s="152"/>
      <c r="W2099" s="152"/>
      <c r="X2099" s="152"/>
      <c r="Y2099" s="152"/>
      <c r="Z2099" s="152"/>
      <c r="AA2099" s="152"/>
      <c r="AB2099" s="152"/>
      <c r="AC2099" s="152"/>
    </row>
    <row r="2100" spans="1:29" ht="13.2">
      <c r="A2100" s="152"/>
      <c r="B2100" s="89"/>
      <c r="C2100" s="153" t="str">
        <f t="shared" ca="1" si="18"/>
        <v>Incompleto</v>
      </c>
      <c r="D2100" s="89"/>
      <c r="E2100" s="162"/>
      <c r="F2100" s="152"/>
      <c r="G2100" s="169"/>
      <c r="H2100" s="165"/>
      <c r="I2100" s="152"/>
      <c r="J2100" s="152"/>
      <c r="K2100" s="150"/>
      <c r="L2100" s="151"/>
      <c r="M2100" s="152"/>
      <c r="N2100" s="152"/>
      <c r="O2100" s="152"/>
      <c r="P2100" s="152"/>
      <c r="Q2100" s="152"/>
      <c r="R2100" s="152"/>
      <c r="S2100" s="152"/>
      <c r="T2100" s="152"/>
      <c r="U2100" s="152"/>
      <c r="V2100" s="152"/>
      <c r="W2100" s="152"/>
      <c r="X2100" s="152"/>
      <c r="Y2100" s="152"/>
      <c r="Z2100" s="152"/>
      <c r="AA2100" s="152"/>
      <c r="AB2100" s="152"/>
      <c r="AC2100" s="152"/>
    </row>
    <row r="2101" spans="1:29" ht="13.2">
      <c r="A2101" s="152"/>
      <c r="B2101" s="89"/>
      <c r="C2101" s="153" t="str">
        <f t="shared" ca="1" si="18"/>
        <v>Incompleto</v>
      </c>
      <c r="D2101" s="89"/>
      <c r="E2101" s="162"/>
      <c r="F2101" s="152"/>
      <c r="G2101" s="169"/>
      <c r="H2101" s="165"/>
      <c r="I2101" s="152"/>
      <c r="J2101" s="152"/>
      <c r="K2101" s="150"/>
      <c r="L2101" s="151"/>
      <c r="M2101" s="152"/>
      <c r="N2101" s="152"/>
      <c r="O2101" s="152"/>
      <c r="P2101" s="152"/>
      <c r="Q2101" s="152"/>
      <c r="R2101" s="152"/>
      <c r="S2101" s="152"/>
      <c r="T2101" s="152"/>
      <c r="U2101" s="152"/>
      <c r="V2101" s="152"/>
      <c r="W2101" s="152"/>
      <c r="X2101" s="152"/>
      <c r="Y2101" s="152"/>
      <c r="Z2101" s="152"/>
      <c r="AA2101" s="152"/>
      <c r="AB2101" s="152"/>
      <c r="AC2101" s="152"/>
    </row>
    <row r="2102" spans="1:29" ht="13.2">
      <c r="A2102" s="152"/>
      <c r="B2102" s="89"/>
      <c r="C2102" s="153" t="str">
        <f t="shared" ca="1" si="18"/>
        <v>Incompleto</v>
      </c>
      <c r="D2102" s="89"/>
      <c r="E2102" s="162"/>
      <c r="F2102" s="152"/>
      <c r="G2102" s="169"/>
      <c r="H2102" s="165"/>
      <c r="I2102" s="152"/>
      <c r="J2102" s="152"/>
      <c r="K2102" s="150"/>
      <c r="L2102" s="151"/>
      <c r="M2102" s="152"/>
      <c r="N2102" s="152"/>
      <c r="O2102" s="152"/>
      <c r="P2102" s="152"/>
      <c r="Q2102" s="152"/>
      <c r="R2102" s="152"/>
      <c r="S2102" s="152"/>
      <c r="T2102" s="152"/>
      <c r="U2102" s="152"/>
      <c r="V2102" s="152"/>
      <c r="W2102" s="152"/>
      <c r="X2102" s="152"/>
      <c r="Y2102" s="152"/>
      <c r="Z2102" s="152"/>
      <c r="AA2102" s="152"/>
      <c r="AB2102" s="152"/>
      <c r="AC2102" s="152"/>
    </row>
    <row r="2103" spans="1:29" ht="13.2">
      <c r="A2103" s="152"/>
      <c r="B2103" s="89"/>
      <c r="C2103" s="153" t="str">
        <f t="shared" ca="1" si="18"/>
        <v>Incompleto</v>
      </c>
      <c r="D2103" s="89"/>
      <c r="E2103" s="162"/>
      <c r="F2103" s="152"/>
      <c r="G2103" s="169"/>
      <c r="H2103" s="165"/>
      <c r="I2103" s="152"/>
      <c r="J2103" s="152"/>
      <c r="K2103" s="150"/>
      <c r="L2103" s="151"/>
      <c r="M2103" s="152"/>
      <c r="N2103" s="152"/>
      <c r="O2103" s="152"/>
      <c r="P2103" s="152"/>
      <c r="Q2103" s="152"/>
      <c r="R2103" s="152"/>
      <c r="S2103" s="152"/>
      <c r="T2103" s="152"/>
      <c r="U2103" s="152"/>
      <c r="V2103" s="152"/>
      <c r="W2103" s="152"/>
      <c r="X2103" s="152"/>
      <c r="Y2103" s="152"/>
      <c r="Z2103" s="152"/>
      <c r="AA2103" s="152"/>
      <c r="AB2103" s="152"/>
      <c r="AC2103" s="152"/>
    </row>
    <row r="2104" spans="1:29" ht="13.2">
      <c r="A2104" s="152"/>
      <c r="B2104" s="89"/>
      <c r="C2104" s="153" t="str">
        <f t="shared" ca="1" si="18"/>
        <v>Incompleto</v>
      </c>
      <c r="D2104" s="89"/>
      <c r="E2104" s="162"/>
      <c r="F2104" s="152"/>
      <c r="G2104" s="169"/>
      <c r="H2104" s="165"/>
      <c r="I2104" s="152"/>
      <c r="J2104" s="152"/>
      <c r="K2104" s="150"/>
      <c r="L2104" s="151"/>
      <c r="M2104" s="152"/>
      <c r="N2104" s="152"/>
      <c r="O2104" s="152"/>
      <c r="P2104" s="152"/>
      <c r="Q2104" s="152"/>
      <c r="R2104" s="152"/>
      <c r="S2104" s="152"/>
      <c r="T2104" s="152"/>
      <c r="U2104" s="152"/>
      <c r="V2104" s="152"/>
      <c r="W2104" s="152"/>
      <c r="X2104" s="152"/>
      <c r="Y2104" s="152"/>
      <c r="Z2104" s="152"/>
      <c r="AA2104" s="152"/>
      <c r="AB2104" s="152"/>
      <c r="AC2104" s="152"/>
    </row>
    <row r="2105" spans="1:29" ht="13.2">
      <c r="A2105" s="152"/>
      <c r="B2105" s="89"/>
      <c r="C2105" s="153" t="str">
        <f t="shared" ca="1" si="18"/>
        <v>Incompleto</v>
      </c>
      <c r="D2105" s="89"/>
      <c r="E2105" s="162"/>
      <c r="F2105" s="152"/>
      <c r="G2105" s="169"/>
      <c r="H2105" s="165"/>
      <c r="I2105" s="152"/>
      <c r="J2105" s="152"/>
      <c r="K2105" s="150"/>
      <c r="L2105" s="151"/>
      <c r="M2105" s="152"/>
      <c r="N2105" s="152"/>
      <c r="O2105" s="152"/>
      <c r="P2105" s="152"/>
      <c r="Q2105" s="152"/>
      <c r="R2105" s="152"/>
      <c r="S2105" s="152"/>
      <c r="T2105" s="152"/>
      <c r="U2105" s="152"/>
      <c r="V2105" s="152"/>
      <c r="W2105" s="152"/>
      <c r="X2105" s="152"/>
      <c r="Y2105" s="152"/>
      <c r="Z2105" s="152"/>
      <c r="AA2105" s="152"/>
      <c r="AB2105" s="152"/>
      <c r="AC2105" s="152"/>
    </row>
    <row r="2106" spans="1:29" ht="13.2">
      <c r="A2106" s="152"/>
      <c r="B2106" s="89"/>
      <c r="C2106" s="153" t="str">
        <f t="shared" ca="1" si="18"/>
        <v>Incompleto</v>
      </c>
      <c r="D2106" s="89"/>
      <c r="E2106" s="162"/>
      <c r="F2106" s="152"/>
      <c r="G2106" s="169"/>
      <c r="H2106" s="165"/>
      <c r="I2106" s="152"/>
      <c r="J2106" s="152"/>
      <c r="K2106" s="150"/>
      <c r="L2106" s="151"/>
      <c r="M2106" s="152"/>
      <c r="N2106" s="152"/>
      <c r="O2106" s="152"/>
      <c r="P2106" s="152"/>
      <c r="Q2106" s="152"/>
      <c r="R2106" s="152"/>
      <c r="S2106" s="152"/>
      <c r="T2106" s="152"/>
      <c r="U2106" s="152"/>
      <c r="V2106" s="152"/>
      <c r="W2106" s="152"/>
      <c r="X2106" s="152"/>
      <c r="Y2106" s="152"/>
      <c r="Z2106" s="152"/>
      <c r="AA2106" s="152"/>
      <c r="AB2106" s="152"/>
      <c r="AC2106" s="152"/>
    </row>
    <row r="2107" spans="1:29" ht="13.2">
      <c r="A2107" s="152"/>
      <c r="B2107" s="89"/>
      <c r="C2107" s="153" t="str">
        <f t="shared" ca="1" si="18"/>
        <v>Incompleto</v>
      </c>
      <c r="D2107" s="89"/>
      <c r="E2107" s="162"/>
      <c r="F2107" s="152"/>
      <c r="G2107" s="169"/>
      <c r="H2107" s="165"/>
      <c r="I2107" s="152"/>
      <c r="J2107" s="152"/>
      <c r="K2107" s="150"/>
      <c r="L2107" s="151"/>
      <c r="M2107" s="152"/>
      <c r="N2107" s="152"/>
      <c r="O2107" s="152"/>
      <c r="P2107" s="152"/>
      <c r="Q2107" s="152"/>
      <c r="R2107" s="152"/>
      <c r="S2107" s="152"/>
      <c r="T2107" s="152"/>
      <c r="U2107" s="152"/>
      <c r="V2107" s="152"/>
      <c r="W2107" s="152"/>
      <c r="X2107" s="152"/>
      <c r="Y2107" s="152"/>
      <c r="Z2107" s="152"/>
      <c r="AA2107" s="152"/>
      <c r="AB2107" s="152"/>
      <c r="AC2107" s="152"/>
    </row>
    <row r="2108" spans="1:29" ht="13.2">
      <c r="A2108" s="152"/>
      <c r="B2108" s="89"/>
      <c r="C2108" s="153" t="str">
        <f t="shared" ca="1" si="18"/>
        <v>Incompleto</v>
      </c>
      <c r="D2108" s="89"/>
      <c r="E2108" s="162"/>
      <c r="F2108" s="152"/>
      <c r="G2108" s="169"/>
      <c r="H2108" s="165"/>
      <c r="I2108" s="152"/>
      <c r="J2108" s="152"/>
      <c r="K2108" s="150"/>
      <c r="L2108" s="151"/>
      <c r="M2108" s="152"/>
      <c r="N2108" s="152"/>
      <c r="O2108" s="152"/>
      <c r="P2108" s="152"/>
      <c r="Q2108" s="152"/>
      <c r="R2108" s="152"/>
      <c r="S2108" s="152"/>
      <c r="T2108" s="152"/>
      <c r="U2108" s="152"/>
      <c r="V2108" s="152"/>
      <c r="W2108" s="152"/>
      <c r="X2108" s="152"/>
      <c r="Y2108" s="152"/>
      <c r="Z2108" s="152"/>
      <c r="AA2108" s="152"/>
      <c r="AB2108" s="152"/>
      <c r="AC2108" s="152"/>
    </row>
    <row r="2109" spans="1:29" ht="13.2">
      <c r="A2109" s="152"/>
      <c r="B2109" s="89"/>
      <c r="C2109" s="153" t="str">
        <f t="shared" ca="1" si="18"/>
        <v>Incompleto</v>
      </c>
      <c r="D2109" s="89"/>
      <c r="E2109" s="162"/>
      <c r="F2109" s="152"/>
      <c r="G2109" s="169"/>
      <c r="H2109" s="165"/>
      <c r="I2109" s="152"/>
      <c r="J2109" s="152"/>
      <c r="K2109" s="150"/>
      <c r="L2109" s="151"/>
      <c r="M2109" s="152"/>
      <c r="N2109" s="152"/>
      <c r="O2109" s="152"/>
      <c r="P2109" s="152"/>
      <c r="Q2109" s="152"/>
      <c r="R2109" s="152"/>
      <c r="S2109" s="152"/>
      <c r="T2109" s="152"/>
      <c r="U2109" s="152"/>
      <c r="V2109" s="152"/>
      <c r="W2109" s="152"/>
      <c r="X2109" s="152"/>
      <c r="Y2109" s="152"/>
      <c r="Z2109" s="152"/>
      <c r="AA2109" s="152"/>
      <c r="AB2109" s="152"/>
      <c r="AC2109" s="152"/>
    </row>
    <row r="2110" spans="1:29" ht="13.2">
      <c r="A2110" s="152"/>
      <c r="B2110" s="89"/>
      <c r="C2110" s="153" t="str">
        <f t="shared" ca="1" si="18"/>
        <v>Incompleto</v>
      </c>
      <c r="D2110" s="89"/>
      <c r="E2110" s="162"/>
      <c r="F2110" s="152"/>
      <c r="G2110" s="169"/>
      <c r="H2110" s="165"/>
      <c r="I2110" s="152"/>
      <c r="J2110" s="152"/>
      <c r="K2110" s="150"/>
      <c r="L2110" s="151"/>
      <c r="M2110" s="152"/>
      <c r="N2110" s="152"/>
      <c r="O2110" s="152"/>
      <c r="P2110" s="152"/>
      <c r="Q2110" s="152"/>
      <c r="R2110" s="152"/>
      <c r="S2110" s="152"/>
      <c r="T2110" s="152"/>
      <c r="U2110" s="152"/>
      <c r="V2110" s="152"/>
      <c r="W2110" s="152"/>
      <c r="X2110" s="152"/>
      <c r="Y2110" s="152"/>
      <c r="Z2110" s="152"/>
      <c r="AA2110" s="152"/>
      <c r="AB2110" s="152"/>
      <c r="AC2110" s="152"/>
    </row>
    <row r="2111" spans="1:29" ht="13.2">
      <c r="A2111" s="152"/>
      <c r="B2111" s="89"/>
      <c r="C2111" s="153" t="str">
        <f t="shared" ca="1" si="18"/>
        <v>Incompleto</v>
      </c>
      <c r="D2111" s="89"/>
      <c r="E2111" s="162"/>
      <c r="F2111" s="152"/>
      <c r="G2111" s="169"/>
      <c r="H2111" s="165"/>
      <c r="I2111" s="152"/>
      <c r="J2111" s="152"/>
      <c r="K2111" s="150"/>
      <c r="L2111" s="151"/>
      <c r="M2111" s="152"/>
      <c r="N2111" s="152"/>
      <c r="O2111" s="152"/>
      <c r="P2111" s="152"/>
      <c r="Q2111" s="152"/>
      <c r="R2111" s="152"/>
      <c r="S2111" s="152"/>
      <c r="T2111" s="152"/>
      <c r="U2111" s="152"/>
      <c r="V2111" s="152"/>
      <c r="W2111" s="152"/>
      <c r="X2111" s="152"/>
      <c r="Y2111" s="152"/>
      <c r="Z2111" s="152"/>
      <c r="AA2111" s="152"/>
      <c r="AB2111" s="152"/>
      <c r="AC2111" s="152"/>
    </row>
    <row r="2112" spans="1:29" ht="13.2">
      <c r="A2112" s="152"/>
      <c r="B2112" s="89"/>
      <c r="C2112" s="153" t="str">
        <f t="shared" ca="1" si="18"/>
        <v>Incompleto</v>
      </c>
      <c r="D2112" s="89"/>
      <c r="E2112" s="162"/>
      <c r="F2112" s="152"/>
      <c r="G2112" s="169"/>
      <c r="H2112" s="165"/>
      <c r="I2112" s="152"/>
      <c r="J2112" s="152"/>
      <c r="K2112" s="150"/>
      <c r="L2112" s="151"/>
      <c r="M2112" s="152"/>
      <c r="N2112" s="152"/>
      <c r="O2112" s="152"/>
      <c r="P2112" s="152"/>
      <c r="Q2112" s="152"/>
      <c r="R2112" s="152"/>
      <c r="S2112" s="152"/>
      <c r="T2112" s="152"/>
      <c r="U2112" s="152"/>
      <c r="V2112" s="152"/>
      <c r="W2112" s="152"/>
      <c r="X2112" s="152"/>
      <c r="Y2112" s="152"/>
      <c r="Z2112" s="152"/>
      <c r="AA2112" s="152"/>
      <c r="AB2112" s="152"/>
      <c r="AC2112" s="152"/>
    </row>
    <row r="2113" spans="1:29" ht="13.2">
      <c r="A2113" s="152"/>
      <c r="B2113" s="89"/>
      <c r="C2113" s="153" t="str">
        <f t="shared" ca="1" si="18"/>
        <v>Incompleto</v>
      </c>
      <c r="D2113" s="89"/>
      <c r="E2113" s="162"/>
      <c r="F2113" s="152"/>
      <c r="G2113" s="169"/>
      <c r="H2113" s="165"/>
      <c r="I2113" s="152"/>
      <c r="J2113" s="152"/>
      <c r="K2113" s="150"/>
      <c r="L2113" s="151"/>
      <c r="M2113" s="152"/>
      <c r="N2113" s="152"/>
      <c r="O2113" s="152"/>
      <c r="P2113" s="152"/>
      <c r="Q2113" s="152"/>
      <c r="R2113" s="152"/>
      <c r="S2113" s="152"/>
      <c r="T2113" s="152"/>
      <c r="U2113" s="152"/>
      <c r="V2113" s="152"/>
      <c r="W2113" s="152"/>
      <c r="X2113" s="152"/>
      <c r="Y2113" s="152"/>
      <c r="Z2113" s="152"/>
      <c r="AA2113" s="152"/>
      <c r="AB2113" s="152"/>
      <c r="AC2113" s="152"/>
    </row>
    <row r="2114" spans="1:29" ht="13.2">
      <c r="A2114" s="152"/>
      <c r="B2114" s="89"/>
      <c r="C2114" s="153" t="str">
        <f t="shared" ca="1" si="18"/>
        <v>Incompleto</v>
      </c>
      <c r="D2114" s="89"/>
      <c r="E2114" s="162"/>
      <c r="F2114" s="152"/>
      <c r="G2114" s="169"/>
      <c r="H2114" s="165"/>
      <c r="I2114" s="152"/>
      <c r="J2114" s="152"/>
      <c r="K2114" s="150"/>
      <c r="L2114" s="151"/>
      <c r="M2114" s="152"/>
      <c r="N2114" s="152"/>
      <c r="O2114" s="152"/>
      <c r="P2114" s="152"/>
      <c r="Q2114" s="152"/>
      <c r="R2114" s="152"/>
      <c r="S2114" s="152"/>
      <c r="T2114" s="152"/>
      <c r="U2114" s="152"/>
      <c r="V2114" s="152"/>
      <c r="W2114" s="152"/>
      <c r="X2114" s="152"/>
      <c r="Y2114" s="152"/>
      <c r="Z2114" s="152"/>
      <c r="AA2114" s="152"/>
      <c r="AB2114" s="152"/>
      <c r="AC2114" s="152"/>
    </row>
    <row r="2115" spans="1:29" ht="13.2">
      <c r="A2115" s="152"/>
      <c r="B2115" s="89"/>
      <c r="C2115" s="153" t="str">
        <f t="shared" ca="1" si="18"/>
        <v>Incompleto</v>
      </c>
      <c r="D2115" s="89"/>
      <c r="E2115" s="162"/>
      <c r="F2115" s="152"/>
      <c r="G2115" s="169"/>
      <c r="H2115" s="165"/>
      <c r="I2115" s="152"/>
      <c r="J2115" s="152"/>
      <c r="K2115" s="150"/>
      <c r="L2115" s="151"/>
      <c r="M2115" s="152"/>
      <c r="N2115" s="152"/>
      <c r="O2115" s="152"/>
      <c r="P2115" s="152"/>
      <c r="Q2115" s="152"/>
      <c r="R2115" s="152"/>
      <c r="S2115" s="152"/>
      <c r="T2115" s="152"/>
      <c r="U2115" s="152"/>
      <c r="V2115" s="152"/>
      <c r="W2115" s="152"/>
      <c r="X2115" s="152"/>
      <c r="Y2115" s="152"/>
      <c r="Z2115" s="152"/>
      <c r="AA2115" s="152"/>
      <c r="AB2115" s="152"/>
      <c r="AC2115" s="152"/>
    </row>
    <row r="2116" spans="1:29" ht="13.2">
      <c r="A2116" s="152"/>
      <c r="B2116" s="89"/>
      <c r="C2116" s="153" t="str">
        <f t="shared" ca="1" si="18"/>
        <v>Incompleto</v>
      </c>
      <c r="D2116" s="89"/>
      <c r="E2116" s="162"/>
      <c r="F2116" s="152"/>
      <c r="G2116" s="169"/>
      <c r="H2116" s="165"/>
      <c r="I2116" s="152"/>
      <c r="J2116" s="152"/>
      <c r="K2116" s="150"/>
      <c r="L2116" s="151"/>
      <c r="M2116" s="152"/>
      <c r="N2116" s="152"/>
      <c r="O2116" s="152"/>
      <c r="P2116" s="152"/>
      <c r="Q2116" s="152"/>
      <c r="R2116" s="152"/>
      <c r="S2116" s="152"/>
      <c r="T2116" s="152"/>
      <c r="U2116" s="152"/>
      <c r="V2116" s="152"/>
      <c r="W2116" s="152"/>
      <c r="X2116" s="152"/>
      <c r="Y2116" s="152"/>
      <c r="Z2116" s="152"/>
      <c r="AA2116" s="152"/>
      <c r="AB2116" s="152"/>
      <c r="AC2116" s="152"/>
    </row>
    <row r="2117" spans="1:29" ht="13.2">
      <c r="A2117" s="152"/>
      <c r="B2117" s="89"/>
      <c r="C2117" s="153" t="str">
        <f t="shared" ca="1" si="18"/>
        <v>Incompleto</v>
      </c>
      <c r="D2117" s="89"/>
      <c r="E2117" s="162"/>
      <c r="F2117" s="152"/>
      <c r="G2117" s="169"/>
      <c r="H2117" s="165"/>
      <c r="I2117" s="152"/>
      <c r="J2117" s="152"/>
      <c r="K2117" s="150"/>
      <c r="L2117" s="151"/>
      <c r="M2117" s="152"/>
      <c r="N2117" s="152"/>
      <c r="O2117" s="152"/>
      <c r="P2117" s="152"/>
      <c r="Q2117" s="152"/>
      <c r="R2117" s="152"/>
      <c r="S2117" s="152"/>
      <c r="T2117" s="152"/>
      <c r="U2117" s="152"/>
      <c r="V2117" s="152"/>
      <c r="W2117" s="152"/>
      <c r="X2117" s="152"/>
      <c r="Y2117" s="152"/>
      <c r="Z2117" s="152"/>
      <c r="AA2117" s="152"/>
      <c r="AB2117" s="152"/>
      <c r="AC2117" s="152"/>
    </row>
    <row r="2118" spans="1:29" ht="13.2">
      <c r="A2118" s="152"/>
      <c r="B2118" s="89"/>
      <c r="C2118" s="153" t="str">
        <f t="shared" ca="1" si="18"/>
        <v>Incompleto</v>
      </c>
      <c r="D2118" s="89"/>
      <c r="E2118" s="162"/>
      <c r="F2118" s="152"/>
      <c r="G2118" s="169"/>
      <c r="H2118" s="165"/>
      <c r="I2118" s="152"/>
      <c r="J2118" s="152"/>
      <c r="K2118" s="150"/>
      <c r="L2118" s="151"/>
      <c r="M2118" s="152"/>
      <c r="N2118" s="152"/>
      <c r="O2118" s="152"/>
      <c r="P2118" s="152"/>
      <c r="Q2118" s="152"/>
      <c r="R2118" s="152"/>
      <c r="S2118" s="152"/>
      <c r="T2118" s="152"/>
      <c r="U2118" s="152"/>
      <c r="V2118" s="152"/>
      <c r="W2118" s="152"/>
      <c r="X2118" s="152"/>
      <c r="Y2118" s="152"/>
      <c r="Z2118" s="152"/>
      <c r="AA2118" s="152"/>
      <c r="AB2118" s="152"/>
      <c r="AC2118" s="152"/>
    </row>
    <row r="2119" spans="1:29" ht="13.2">
      <c r="A2119" s="152"/>
      <c r="B2119" s="89"/>
      <c r="C2119" s="153" t="str">
        <f t="shared" ca="1" si="18"/>
        <v>Incompleto</v>
      </c>
      <c r="D2119" s="89"/>
      <c r="E2119" s="162"/>
      <c r="F2119" s="152"/>
      <c r="G2119" s="169"/>
      <c r="H2119" s="165"/>
      <c r="I2119" s="152"/>
      <c r="J2119" s="152"/>
      <c r="K2119" s="150"/>
      <c r="L2119" s="151"/>
      <c r="M2119" s="152"/>
      <c r="N2119" s="152"/>
      <c r="O2119" s="152"/>
      <c r="P2119" s="152"/>
      <c r="Q2119" s="152"/>
      <c r="R2119" s="152"/>
      <c r="S2119" s="152"/>
      <c r="T2119" s="152"/>
      <c r="U2119" s="152"/>
      <c r="V2119" s="152"/>
      <c r="W2119" s="152"/>
      <c r="X2119" s="152"/>
      <c r="Y2119" s="152"/>
      <c r="Z2119" s="152"/>
      <c r="AA2119" s="152"/>
      <c r="AB2119" s="152"/>
      <c r="AC2119" s="152"/>
    </row>
    <row r="2120" spans="1:29" ht="13.2">
      <c r="A2120" s="152"/>
      <c r="B2120" s="89"/>
      <c r="C2120" s="153" t="str">
        <f t="shared" ca="1" si="18"/>
        <v>Incompleto</v>
      </c>
      <c r="D2120" s="89"/>
      <c r="E2120" s="162"/>
      <c r="F2120" s="152"/>
      <c r="G2120" s="169"/>
      <c r="H2120" s="165"/>
      <c r="I2120" s="152"/>
      <c r="J2120" s="152"/>
      <c r="K2120" s="150"/>
      <c r="L2120" s="151"/>
      <c r="M2120" s="152"/>
      <c r="N2120" s="152"/>
      <c r="O2120" s="152"/>
      <c r="P2120" s="152"/>
      <c r="Q2120" s="152"/>
      <c r="R2120" s="152"/>
      <c r="S2120" s="152"/>
      <c r="T2120" s="152"/>
      <c r="U2120" s="152"/>
      <c r="V2120" s="152"/>
      <c r="W2120" s="152"/>
      <c r="X2120" s="152"/>
      <c r="Y2120" s="152"/>
      <c r="Z2120" s="152"/>
      <c r="AA2120" s="152"/>
      <c r="AB2120" s="152"/>
      <c r="AC2120" s="152"/>
    </row>
    <row r="2121" spans="1:29" ht="13.2">
      <c r="A2121" s="152"/>
      <c r="B2121" s="89"/>
      <c r="C2121" s="153" t="str">
        <f t="shared" ca="1" si="18"/>
        <v>Incompleto</v>
      </c>
      <c r="D2121" s="89"/>
      <c r="E2121" s="162"/>
      <c r="F2121" s="152"/>
      <c r="G2121" s="169"/>
      <c r="H2121" s="165"/>
      <c r="I2121" s="152"/>
      <c r="J2121" s="152"/>
      <c r="K2121" s="150"/>
      <c r="L2121" s="151"/>
      <c r="M2121" s="152"/>
      <c r="N2121" s="152"/>
      <c r="O2121" s="152"/>
      <c r="P2121" s="152"/>
      <c r="Q2121" s="152"/>
      <c r="R2121" s="152"/>
      <c r="S2121" s="152"/>
      <c r="T2121" s="152"/>
      <c r="U2121" s="152"/>
      <c r="V2121" s="152"/>
      <c r="W2121" s="152"/>
      <c r="X2121" s="152"/>
      <c r="Y2121" s="152"/>
      <c r="Z2121" s="152"/>
      <c r="AA2121" s="152"/>
      <c r="AB2121" s="152"/>
      <c r="AC2121" s="152"/>
    </row>
    <row r="2122" spans="1:29" ht="13.2">
      <c r="A2122" s="152"/>
      <c r="B2122" s="89"/>
      <c r="C2122" s="153" t="str">
        <f t="shared" ca="1" si="18"/>
        <v>Incompleto</v>
      </c>
      <c r="D2122" s="89"/>
      <c r="E2122" s="162"/>
      <c r="F2122" s="152"/>
      <c r="G2122" s="169"/>
      <c r="H2122" s="165"/>
      <c r="I2122" s="152"/>
      <c r="J2122" s="152"/>
      <c r="K2122" s="150"/>
      <c r="L2122" s="151"/>
      <c r="M2122" s="152"/>
      <c r="N2122" s="152"/>
      <c r="O2122" s="152"/>
      <c r="P2122" s="152"/>
      <c r="Q2122" s="152"/>
      <c r="R2122" s="152"/>
      <c r="S2122" s="152"/>
      <c r="T2122" s="152"/>
      <c r="U2122" s="152"/>
      <c r="V2122" s="152"/>
      <c r="W2122" s="152"/>
      <c r="X2122" s="152"/>
      <c r="Y2122" s="152"/>
      <c r="Z2122" s="152"/>
      <c r="AA2122" s="152"/>
      <c r="AB2122" s="152"/>
      <c r="AC2122" s="152"/>
    </row>
    <row r="2123" spans="1:29" ht="13.2">
      <c r="A2123" s="152"/>
      <c r="B2123" s="89"/>
      <c r="C2123" s="153" t="str">
        <f t="shared" ca="1" si="18"/>
        <v>Incompleto</v>
      </c>
      <c r="D2123" s="89"/>
      <c r="E2123" s="162"/>
      <c r="F2123" s="152"/>
      <c r="G2123" s="169"/>
      <c r="H2123" s="165"/>
      <c r="I2123" s="152"/>
      <c r="J2123" s="152"/>
      <c r="K2123" s="150"/>
      <c r="L2123" s="151"/>
      <c r="M2123" s="152"/>
      <c r="N2123" s="152"/>
      <c r="O2123" s="152"/>
      <c r="P2123" s="152"/>
      <c r="Q2123" s="152"/>
      <c r="R2123" s="152"/>
      <c r="S2123" s="152"/>
      <c r="T2123" s="152"/>
      <c r="U2123" s="152"/>
      <c r="V2123" s="152"/>
      <c r="W2123" s="152"/>
      <c r="X2123" s="152"/>
      <c r="Y2123" s="152"/>
      <c r="Z2123" s="152"/>
      <c r="AA2123" s="152"/>
      <c r="AB2123" s="152"/>
      <c r="AC2123" s="152"/>
    </row>
    <row r="2124" spans="1:29" ht="13.2">
      <c r="A2124" s="152"/>
      <c r="B2124" s="89"/>
      <c r="C2124" s="153" t="str">
        <f t="shared" ca="1" si="18"/>
        <v>Incompleto</v>
      </c>
      <c r="D2124" s="89"/>
      <c r="E2124" s="162"/>
      <c r="F2124" s="152"/>
      <c r="G2124" s="169"/>
      <c r="H2124" s="165"/>
      <c r="I2124" s="152"/>
      <c r="J2124" s="152"/>
      <c r="K2124" s="150"/>
      <c r="L2124" s="151"/>
      <c r="M2124" s="152"/>
      <c r="N2124" s="152"/>
      <c r="O2124" s="152"/>
      <c r="P2124" s="152"/>
      <c r="Q2124" s="152"/>
      <c r="R2124" s="152"/>
      <c r="S2124" s="152"/>
      <c r="T2124" s="152"/>
      <c r="U2124" s="152"/>
      <c r="V2124" s="152"/>
      <c r="W2124" s="152"/>
      <c r="X2124" s="152"/>
      <c r="Y2124" s="152"/>
      <c r="Z2124" s="152"/>
      <c r="AA2124" s="152"/>
      <c r="AB2124" s="152"/>
      <c r="AC2124" s="152"/>
    </row>
    <row r="2125" spans="1:29" ht="13.2">
      <c r="A2125" s="152"/>
      <c r="B2125" s="89"/>
      <c r="C2125" s="153" t="str">
        <f t="shared" ca="1" si="18"/>
        <v>Incompleto</v>
      </c>
      <c r="D2125" s="89"/>
      <c r="E2125" s="162"/>
      <c r="F2125" s="152"/>
      <c r="G2125" s="169"/>
      <c r="H2125" s="165"/>
      <c r="I2125" s="152"/>
      <c r="J2125" s="152"/>
      <c r="K2125" s="150"/>
      <c r="L2125" s="151"/>
      <c r="M2125" s="152"/>
      <c r="N2125" s="152"/>
      <c r="O2125" s="152"/>
      <c r="P2125" s="152"/>
      <c r="Q2125" s="152"/>
      <c r="R2125" s="152"/>
      <c r="S2125" s="152"/>
      <c r="T2125" s="152"/>
      <c r="U2125" s="152"/>
      <c r="V2125" s="152"/>
      <c r="W2125" s="152"/>
      <c r="X2125" s="152"/>
      <c r="Y2125" s="152"/>
      <c r="Z2125" s="152"/>
      <c r="AA2125" s="152"/>
      <c r="AB2125" s="152"/>
      <c r="AC2125" s="152"/>
    </row>
    <row r="2126" spans="1:29" ht="13.2">
      <c r="A2126" s="152"/>
      <c r="B2126" s="89"/>
      <c r="C2126" s="153" t="str">
        <f t="shared" ca="1" si="18"/>
        <v>Incompleto</v>
      </c>
      <c r="D2126" s="89"/>
      <c r="E2126" s="162"/>
      <c r="F2126" s="152"/>
      <c r="G2126" s="169"/>
      <c r="H2126" s="165"/>
      <c r="I2126" s="152"/>
      <c r="J2126" s="152"/>
      <c r="K2126" s="150"/>
      <c r="L2126" s="151"/>
      <c r="M2126" s="152"/>
      <c r="N2126" s="152"/>
      <c r="O2126" s="152"/>
      <c r="P2126" s="152"/>
      <c r="Q2126" s="152"/>
      <c r="R2126" s="152"/>
      <c r="S2126" s="152"/>
      <c r="T2126" s="152"/>
      <c r="U2126" s="152"/>
      <c r="V2126" s="152"/>
      <c r="W2126" s="152"/>
      <c r="X2126" s="152"/>
      <c r="Y2126" s="152"/>
      <c r="Z2126" s="152"/>
      <c r="AA2126" s="152"/>
      <c r="AB2126" s="152"/>
      <c r="AC2126" s="152"/>
    </row>
    <row r="2127" spans="1:29" ht="13.2">
      <c r="A2127" s="152"/>
      <c r="B2127" s="89"/>
      <c r="C2127" s="153" t="str">
        <f t="shared" ca="1" si="18"/>
        <v>Incompleto</v>
      </c>
      <c r="D2127" s="89"/>
      <c r="E2127" s="162"/>
      <c r="F2127" s="152"/>
      <c r="G2127" s="169"/>
      <c r="H2127" s="165"/>
      <c r="I2127" s="152"/>
      <c r="J2127" s="152"/>
      <c r="K2127" s="150"/>
      <c r="L2127" s="151"/>
      <c r="M2127" s="152"/>
      <c r="N2127" s="152"/>
      <c r="O2127" s="152"/>
      <c r="P2127" s="152"/>
      <c r="Q2127" s="152"/>
      <c r="R2127" s="152"/>
      <c r="S2127" s="152"/>
      <c r="T2127" s="152"/>
      <c r="U2127" s="152"/>
      <c r="V2127" s="152"/>
      <c r="W2127" s="152"/>
      <c r="X2127" s="152"/>
      <c r="Y2127" s="152"/>
      <c r="Z2127" s="152"/>
      <c r="AA2127" s="152"/>
      <c r="AB2127" s="152"/>
      <c r="AC2127" s="152"/>
    </row>
    <row r="2128" spans="1:29" ht="13.2">
      <c r="A2128" s="152"/>
      <c r="B2128" s="89"/>
      <c r="C2128" s="153" t="str">
        <f t="shared" ca="1" si="18"/>
        <v>Incompleto</v>
      </c>
      <c r="D2128" s="89"/>
      <c r="E2128" s="162"/>
      <c r="F2128" s="152"/>
      <c r="G2128" s="169"/>
      <c r="H2128" s="165"/>
      <c r="I2128" s="152"/>
      <c r="J2128" s="152"/>
      <c r="K2128" s="150"/>
      <c r="L2128" s="151"/>
      <c r="M2128" s="152"/>
      <c r="N2128" s="152"/>
      <c r="O2128" s="152"/>
      <c r="P2128" s="152"/>
      <c r="Q2128" s="152"/>
      <c r="R2128" s="152"/>
      <c r="S2128" s="152"/>
      <c r="T2128" s="152"/>
      <c r="U2128" s="152"/>
      <c r="V2128" s="152"/>
      <c r="W2128" s="152"/>
      <c r="X2128" s="152"/>
      <c r="Y2128" s="152"/>
      <c r="Z2128" s="152"/>
      <c r="AA2128" s="152"/>
      <c r="AB2128" s="152"/>
      <c r="AC2128" s="152"/>
    </row>
    <row r="2129" spans="1:29" ht="13.2">
      <c r="A2129" s="152"/>
      <c r="B2129" s="89"/>
      <c r="C2129" s="153" t="str">
        <f t="shared" ca="1" si="18"/>
        <v>Incompleto</v>
      </c>
      <c r="D2129" s="89"/>
      <c r="E2129" s="162"/>
      <c r="F2129" s="152"/>
      <c r="G2129" s="169"/>
      <c r="H2129" s="165"/>
      <c r="I2129" s="152"/>
      <c r="J2129" s="152"/>
      <c r="K2129" s="150"/>
      <c r="L2129" s="151"/>
      <c r="M2129" s="152"/>
      <c r="N2129" s="152"/>
      <c r="O2129" s="152"/>
      <c r="P2129" s="152"/>
      <c r="Q2129" s="152"/>
      <c r="R2129" s="152"/>
      <c r="S2129" s="152"/>
      <c r="T2129" s="152"/>
      <c r="U2129" s="152"/>
      <c r="V2129" s="152"/>
      <c r="W2129" s="152"/>
      <c r="X2129" s="152"/>
      <c r="Y2129" s="152"/>
      <c r="Z2129" s="152"/>
      <c r="AA2129" s="152"/>
      <c r="AB2129" s="152"/>
      <c r="AC2129" s="152"/>
    </row>
    <row r="2130" spans="1:29" ht="13.2">
      <c r="A2130" s="152"/>
      <c r="B2130" s="89"/>
      <c r="C2130" s="153" t="str">
        <f t="shared" ca="1" si="18"/>
        <v>Incompleto</v>
      </c>
      <c r="D2130" s="89"/>
      <c r="E2130" s="162"/>
      <c r="F2130" s="152"/>
      <c r="G2130" s="169"/>
      <c r="H2130" s="165"/>
      <c r="I2130" s="152"/>
      <c r="J2130" s="152"/>
      <c r="K2130" s="150"/>
      <c r="L2130" s="151"/>
      <c r="M2130" s="152"/>
      <c r="N2130" s="152"/>
      <c r="O2130" s="152"/>
      <c r="P2130" s="152"/>
      <c r="Q2130" s="152"/>
      <c r="R2130" s="152"/>
      <c r="S2130" s="152"/>
      <c r="T2130" s="152"/>
      <c r="U2130" s="152"/>
      <c r="V2130" s="152"/>
      <c r="W2130" s="152"/>
      <c r="X2130" s="152"/>
      <c r="Y2130" s="152"/>
      <c r="Z2130" s="152"/>
      <c r="AA2130" s="152"/>
      <c r="AB2130" s="152"/>
      <c r="AC2130" s="152"/>
    </row>
    <row r="2131" spans="1:29" ht="13.2">
      <c r="A2131" s="152"/>
      <c r="B2131" s="89"/>
      <c r="C2131" s="153" t="str">
        <f t="shared" ca="1" si="18"/>
        <v>Incompleto</v>
      </c>
      <c r="D2131" s="89"/>
      <c r="E2131" s="162"/>
      <c r="F2131" s="152"/>
      <c r="G2131" s="169"/>
      <c r="H2131" s="165"/>
      <c r="I2131" s="152"/>
      <c r="J2131" s="152"/>
      <c r="K2131" s="150"/>
      <c r="L2131" s="151"/>
      <c r="M2131" s="152"/>
      <c r="N2131" s="152"/>
      <c r="O2131" s="152"/>
      <c r="P2131" s="152"/>
      <c r="Q2131" s="152"/>
      <c r="R2131" s="152"/>
      <c r="S2131" s="152"/>
      <c r="T2131" s="152"/>
      <c r="U2131" s="152"/>
      <c r="V2131" s="152"/>
      <c r="W2131" s="152"/>
      <c r="X2131" s="152"/>
      <c r="Y2131" s="152"/>
      <c r="Z2131" s="152"/>
      <c r="AA2131" s="152"/>
      <c r="AB2131" s="152"/>
      <c r="AC2131" s="152"/>
    </row>
    <row r="2132" spans="1:29" ht="13.2">
      <c r="A2132" s="152"/>
      <c r="B2132" s="89"/>
      <c r="C2132" s="153" t="str">
        <f t="shared" ca="1" si="18"/>
        <v>Incompleto</v>
      </c>
      <c r="D2132" s="89"/>
      <c r="E2132" s="162"/>
      <c r="F2132" s="152"/>
      <c r="G2132" s="169"/>
      <c r="H2132" s="165"/>
      <c r="I2132" s="152"/>
      <c r="J2132" s="152"/>
      <c r="K2132" s="150"/>
      <c r="L2132" s="151"/>
      <c r="M2132" s="152"/>
      <c r="N2132" s="152"/>
      <c r="O2132" s="152"/>
      <c r="P2132" s="152"/>
      <c r="Q2132" s="152"/>
      <c r="R2132" s="152"/>
      <c r="S2132" s="152"/>
      <c r="T2132" s="152"/>
      <c r="U2132" s="152"/>
      <c r="V2132" s="152"/>
      <c r="W2132" s="152"/>
      <c r="X2132" s="152"/>
      <c r="Y2132" s="152"/>
      <c r="Z2132" s="152"/>
      <c r="AA2132" s="152"/>
      <c r="AB2132" s="152"/>
      <c r="AC2132" s="152"/>
    </row>
    <row r="2133" spans="1:29" ht="13.2">
      <c r="A2133" s="152"/>
      <c r="B2133" s="89"/>
      <c r="C2133" s="153" t="str">
        <f t="shared" ca="1" si="18"/>
        <v>Incompleto</v>
      </c>
      <c r="D2133" s="89"/>
      <c r="E2133" s="162"/>
      <c r="F2133" s="152"/>
      <c r="G2133" s="169"/>
      <c r="H2133" s="165"/>
      <c r="I2133" s="152"/>
      <c r="J2133" s="152"/>
      <c r="K2133" s="150"/>
      <c r="L2133" s="151"/>
      <c r="M2133" s="152"/>
      <c r="N2133" s="152"/>
      <c r="O2133" s="152"/>
      <c r="P2133" s="152"/>
      <c r="Q2133" s="152"/>
      <c r="R2133" s="152"/>
      <c r="S2133" s="152"/>
      <c r="T2133" s="152"/>
      <c r="U2133" s="152"/>
      <c r="V2133" s="152"/>
      <c r="W2133" s="152"/>
      <c r="X2133" s="152"/>
      <c r="Y2133" s="152"/>
      <c r="Z2133" s="152"/>
      <c r="AA2133" s="152"/>
      <c r="AB2133" s="152"/>
      <c r="AC2133" s="152"/>
    </row>
    <row r="2134" spans="1:29" ht="13.2">
      <c r="A2134" s="152"/>
      <c r="B2134" s="89"/>
      <c r="C2134" s="153" t="str">
        <f t="shared" ca="1" si="18"/>
        <v>Incompleto</v>
      </c>
      <c r="D2134" s="89"/>
      <c r="E2134" s="162"/>
      <c r="F2134" s="152"/>
      <c r="G2134" s="169"/>
      <c r="H2134" s="165"/>
      <c r="I2134" s="152"/>
      <c r="J2134" s="152"/>
      <c r="K2134" s="150"/>
      <c r="L2134" s="151"/>
      <c r="M2134" s="152"/>
      <c r="N2134" s="152"/>
      <c r="O2134" s="152"/>
      <c r="P2134" s="152"/>
      <c r="Q2134" s="152"/>
      <c r="R2134" s="152"/>
      <c r="S2134" s="152"/>
      <c r="T2134" s="152"/>
      <c r="U2134" s="152"/>
      <c r="V2134" s="152"/>
      <c r="W2134" s="152"/>
      <c r="X2134" s="152"/>
      <c r="Y2134" s="152"/>
      <c r="Z2134" s="152"/>
      <c r="AA2134" s="152"/>
      <c r="AB2134" s="152"/>
      <c r="AC2134" s="152"/>
    </row>
    <row r="2135" spans="1:29" ht="13.2">
      <c r="A2135" s="152"/>
      <c r="B2135" s="89"/>
      <c r="C2135" s="153" t="str">
        <f t="shared" ca="1" si="18"/>
        <v>Incompleto</v>
      </c>
      <c r="D2135" s="89"/>
      <c r="E2135" s="162"/>
      <c r="F2135" s="152"/>
      <c r="G2135" s="169"/>
      <c r="H2135" s="165"/>
      <c r="I2135" s="152"/>
      <c r="J2135" s="152"/>
      <c r="K2135" s="150"/>
      <c r="L2135" s="151"/>
      <c r="M2135" s="152"/>
      <c r="N2135" s="152"/>
      <c r="O2135" s="152"/>
      <c r="P2135" s="152"/>
      <c r="Q2135" s="152"/>
      <c r="R2135" s="152"/>
      <c r="S2135" s="152"/>
      <c r="T2135" s="152"/>
      <c r="U2135" s="152"/>
      <c r="V2135" s="152"/>
      <c r="W2135" s="152"/>
      <c r="X2135" s="152"/>
      <c r="Y2135" s="152"/>
      <c r="Z2135" s="152"/>
      <c r="AA2135" s="152"/>
      <c r="AB2135" s="152"/>
      <c r="AC2135" s="152"/>
    </row>
    <row r="2136" spans="1:29" ht="13.2">
      <c r="A2136" s="152"/>
      <c r="B2136" s="89"/>
      <c r="C2136" s="153" t="str">
        <f t="shared" ca="1" si="18"/>
        <v>Incompleto</v>
      </c>
      <c r="D2136" s="89"/>
      <c r="E2136" s="162"/>
      <c r="F2136" s="152"/>
      <c r="G2136" s="169"/>
      <c r="H2136" s="165"/>
      <c r="I2136" s="152"/>
      <c r="J2136" s="152"/>
      <c r="K2136" s="150"/>
      <c r="L2136" s="151"/>
      <c r="M2136" s="152"/>
      <c r="N2136" s="152"/>
      <c r="O2136" s="152"/>
      <c r="P2136" s="152"/>
      <c r="Q2136" s="152"/>
      <c r="R2136" s="152"/>
      <c r="S2136" s="152"/>
      <c r="T2136" s="152"/>
      <c r="U2136" s="152"/>
      <c r="V2136" s="152"/>
      <c r="W2136" s="152"/>
      <c r="X2136" s="152"/>
      <c r="Y2136" s="152"/>
      <c r="Z2136" s="152"/>
      <c r="AA2136" s="152"/>
      <c r="AB2136" s="152"/>
      <c r="AC2136" s="152"/>
    </row>
    <row r="2137" spans="1:29" ht="13.2">
      <c r="A2137" s="152"/>
      <c r="B2137" s="89"/>
      <c r="C2137" s="153" t="str">
        <f t="shared" ca="1" si="18"/>
        <v>Incompleto</v>
      </c>
      <c r="D2137" s="89"/>
      <c r="E2137" s="162"/>
      <c r="F2137" s="152"/>
      <c r="G2137" s="169"/>
      <c r="H2137" s="165"/>
      <c r="I2137" s="152"/>
      <c r="J2137" s="152"/>
      <c r="K2137" s="150"/>
      <c r="L2137" s="151"/>
      <c r="M2137" s="152"/>
      <c r="N2137" s="152"/>
      <c r="O2137" s="152"/>
      <c r="P2137" s="152"/>
      <c r="Q2137" s="152"/>
      <c r="R2137" s="152"/>
      <c r="S2137" s="152"/>
      <c r="T2137" s="152"/>
      <c r="U2137" s="152"/>
      <c r="V2137" s="152"/>
      <c r="W2137" s="152"/>
      <c r="X2137" s="152"/>
      <c r="Y2137" s="152"/>
      <c r="Z2137" s="152"/>
      <c r="AA2137" s="152"/>
      <c r="AB2137" s="152"/>
      <c r="AC2137" s="152"/>
    </row>
    <row r="2138" spans="1:29" ht="13.2">
      <c r="A2138" s="152"/>
      <c r="B2138" s="89"/>
      <c r="C2138" s="153" t="str">
        <f t="shared" ca="1" si="18"/>
        <v>Incompleto</v>
      </c>
      <c r="D2138" s="89"/>
      <c r="E2138" s="162"/>
      <c r="F2138" s="152"/>
      <c r="G2138" s="169"/>
      <c r="H2138" s="165"/>
      <c r="I2138" s="152"/>
      <c r="J2138" s="152"/>
      <c r="K2138" s="150"/>
      <c r="L2138" s="151"/>
      <c r="M2138" s="152"/>
      <c r="N2138" s="152"/>
      <c r="O2138" s="152"/>
      <c r="P2138" s="152"/>
      <c r="Q2138" s="152"/>
      <c r="R2138" s="152"/>
      <c r="S2138" s="152"/>
      <c r="T2138" s="152"/>
      <c r="U2138" s="152"/>
      <c r="V2138" s="152"/>
      <c r="W2138" s="152"/>
      <c r="X2138" s="152"/>
      <c r="Y2138" s="152"/>
      <c r="Z2138" s="152"/>
      <c r="AA2138" s="152"/>
      <c r="AB2138" s="152"/>
      <c r="AC2138" s="152"/>
    </row>
    <row r="2139" spans="1:29" ht="13.2">
      <c r="A2139" s="152"/>
      <c r="B2139" s="89"/>
      <c r="C2139" s="153" t="str">
        <f t="shared" ca="1" si="18"/>
        <v>Incompleto</v>
      </c>
      <c r="D2139" s="89"/>
      <c r="E2139" s="162"/>
      <c r="F2139" s="152"/>
      <c r="G2139" s="169"/>
      <c r="H2139" s="165"/>
      <c r="I2139" s="152"/>
      <c r="J2139" s="152"/>
      <c r="K2139" s="150"/>
      <c r="L2139" s="151"/>
      <c r="M2139" s="152"/>
      <c r="N2139" s="152"/>
      <c r="O2139" s="152"/>
      <c r="P2139" s="152"/>
      <c r="Q2139" s="152"/>
      <c r="R2139" s="152"/>
      <c r="S2139" s="152"/>
      <c r="T2139" s="152"/>
      <c r="U2139" s="152"/>
      <c r="V2139" s="152"/>
      <c r="W2139" s="152"/>
      <c r="X2139" s="152"/>
      <c r="Y2139" s="152"/>
      <c r="Z2139" s="152"/>
      <c r="AA2139" s="152"/>
      <c r="AB2139" s="152"/>
      <c r="AC2139" s="152"/>
    </row>
    <row r="2140" spans="1:29" ht="13.2">
      <c r="A2140" s="152"/>
      <c r="B2140" s="89"/>
      <c r="C2140" s="153" t="str">
        <f t="shared" ca="1" si="18"/>
        <v>Incompleto</v>
      </c>
      <c r="D2140" s="89"/>
      <c r="E2140" s="162"/>
      <c r="F2140" s="152"/>
      <c r="G2140" s="169"/>
      <c r="H2140" s="165"/>
      <c r="I2140" s="152"/>
      <c r="J2140" s="152"/>
      <c r="K2140" s="150"/>
      <c r="L2140" s="151"/>
      <c r="M2140" s="152"/>
      <c r="N2140" s="152"/>
      <c r="O2140" s="152"/>
      <c r="P2140" s="152"/>
      <c r="Q2140" s="152"/>
      <c r="R2140" s="152"/>
      <c r="S2140" s="152"/>
      <c r="T2140" s="152"/>
      <c r="U2140" s="152"/>
      <c r="V2140" s="152"/>
      <c r="W2140" s="152"/>
      <c r="X2140" s="152"/>
      <c r="Y2140" s="152"/>
      <c r="Z2140" s="152"/>
      <c r="AA2140" s="152"/>
      <c r="AB2140" s="152"/>
      <c r="AC2140" s="152"/>
    </row>
    <row r="2141" spans="1:29" ht="13.2">
      <c r="A2141" s="152"/>
      <c r="B2141" s="89"/>
      <c r="C2141" s="153" t="str">
        <f t="shared" ca="1" si="18"/>
        <v>Incompleto</v>
      </c>
      <c r="D2141" s="89"/>
      <c r="E2141" s="162"/>
      <c r="F2141" s="152"/>
      <c r="G2141" s="169"/>
      <c r="H2141" s="165"/>
      <c r="I2141" s="152"/>
      <c r="J2141" s="152"/>
      <c r="K2141" s="150"/>
      <c r="L2141" s="151"/>
      <c r="M2141" s="152"/>
      <c r="N2141" s="152"/>
      <c r="O2141" s="152"/>
      <c r="P2141" s="152"/>
      <c r="Q2141" s="152"/>
      <c r="R2141" s="152"/>
      <c r="S2141" s="152"/>
      <c r="T2141" s="152"/>
      <c r="U2141" s="152"/>
      <c r="V2141" s="152"/>
      <c r="W2141" s="152"/>
      <c r="X2141" s="152"/>
      <c r="Y2141" s="152"/>
      <c r="Z2141" s="152"/>
      <c r="AA2141" s="152"/>
      <c r="AB2141" s="152"/>
      <c r="AC2141" s="152"/>
    </row>
    <row r="2142" spans="1:29" ht="13.2">
      <c r="A2142" s="152"/>
      <c r="B2142" s="89"/>
      <c r="C2142" s="153" t="str">
        <f t="shared" ca="1" si="18"/>
        <v>Incompleto</v>
      </c>
      <c r="D2142" s="89"/>
      <c r="E2142" s="162"/>
      <c r="F2142" s="152"/>
      <c r="G2142" s="169"/>
      <c r="H2142" s="165"/>
      <c r="I2142" s="152"/>
      <c r="J2142" s="152"/>
      <c r="K2142" s="150"/>
      <c r="L2142" s="151"/>
      <c r="M2142" s="152"/>
      <c r="N2142" s="152"/>
      <c r="O2142" s="152"/>
      <c r="P2142" s="152"/>
      <c r="Q2142" s="152"/>
      <c r="R2142" s="152"/>
      <c r="S2142" s="152"/>
      <c r="T2142" s="152"/>
      <c r="U2142" s="152"/>
      <c r="V2142" s="152"/>
      <c r="W2142" s="152"/>
      <c r="X2142" s="152"/>
      <c r="Y2142" s="152"/>
      <c r="Z2142" s="152"/>
      <c r="AA2142" s="152"/>
      <c r="AB2142" s="152"/>
      <c r="AC2142" s="152"/>
    </row>
    <row r="2143" spans="1:29" ht="13.2">
      <c r="A2143" s="152"/>
      <c r="B2143" s="89"/>
      <c r="C2143" s="153" t="str">
        <f t="shared" ca="1" si="18"/>
        <v>Incompleto</v>
      </c>
      <c r="D2143" s="89"/>
      <c r="E2143" s="162"/>
      <c r="F2143" s="152"/>
      <c r="G2143" s="169"/>
      <c r="H2143" s="165"/>
      <c r="I2143" s="152"/>
      <c r="J2143" s="152"/>
      <c r="K2143" s="150"/>
      <c r="L2143" s="151"/>
      <c r="M2143" s="152"/>
      <c r="N2143" s="152"/>
      <c r="O2143" s="152"/>
      <c r="P2143" s="152"/>
      <c r="Q2143" s="152"/>
      <c r="R2143" s="152"/>
      <c r="S2143" s="152"/>
      <c r="T2143" s="152"/>
      <c r="U2143" s="152"/>
      <c r="V2143" s="152"/>
      <c r="W2143" s="152"/>
      <c r="X2143" s="152"/>
      <c r="Y2143" s="152"/>
      <c r="Z2143" s="152"/>
      <c r="AA2143" s="152"/>
      <c r="AB2143" s="152"/>
      <c r="AC2143" s="152"/>
    </row>
    <row r="2144" spans="1:29" ht="13.2">
      <c r="A2144" s="152"/>
      <c r="B2144" s="89"/>
      <c r="C2144" s="153" t="str">
        <f t="shared" ca="1" si="18"/>
        <v>Incompleto</v>
      </c>
      <c r="D2144" s="89"/>
      <c r="E2144" s="162"/>
      <c r="F2144" s="152"/>
      <c r="G2144" s="169"/>
      <c r="H2144" s="165"/>
      <c r="I2144" s="152"/>
      <c r="J2144" s="152"/>
      <c r="K2144" s="150"/>
      <c r="L2144" s="151"/>
      <c r="M2144" s="152"/>
      <c r="N2144" s="152"/>
      <c r="O2144" s="152"/>
      <c r="P2144" s="152"/>
      <c r="Q2144" s="152"/>
      <c r="R2144" s="152"/>
      <c r="S2144" s="152"/>
      <c r="T2144" s="152"/>
      <c r="U2144" s="152"/>
      <c r="V2144" s="152"/>
      <c r="W2144" s="152"/>
      <c r="X2144" s="152"/>
      <c r="Y2144" s="152"/>
      <c r="Z2144" s="152"/>
      <c r="AA2144" s="152"/>
      <c r="AB2144" s="152"/>
      <c r="AC2144" s="152"/>
    </row>
    <row r="2145" spans="1:29" ht="13.2">
      <c r="A2145" s="152"/>
      <c r="B2145" s="89"/>
      <c r="C2145" s="153" t="str">
        <f t="shared" ca="1" si="18"/>
        <v>Incompleto</v>
      </c>
      <c r="D2145" s="89"/>
      <c r="E2145" s="162"/>
      <c r="F2145" s="152"/>
      <c r="G2145" s="169"/>
      <c r="H2145" s="165"/>
      <c r="I2145" s="152"/>
      <c r="J2145" s="152"/>
      <c r="K2145" s="150"/>
      <c r="L2145" s="151"/>
      <c r="M2145" s="152"/>
      <c r="N2145" s="152"/>
      <c r="O2145" s="152"/>
      <c r="P2145" s="152"/>
      <c r="Q2145" s="152"/>
      <c r="R2145" s="152"/>
      <c r="S2145" s="152"/>
      <c r="T2145" s="152"/>
      <c r="U2145" s="152"/>
      <c r="V2145" s="152"/>
      <c r="W2145" s="152"/>
      <c r="X2145" s="152"/>
      <c r="Y2145" s="152"/>
      <c r="Z2145" s="152"/>
      <c r="AA2145" s="152"/>
      <c r="AB2145" s="152"/>
      <c r="AC2145" s="152"/>
    </row>
    <row r="2146" spans="1:29" ht="13.2">
      <c r="A2146" s="152"/>
      <c r="B2146" s="89"/>
      <c r="C2146" s="153" t="str">
        <f t="shared" ca="1" si="18"/>
        <v>Incompleto</v>
      </c>
      <c r="D2146" s="89"/>
      <c r="E2146" s="162"/>
      <c r="F2146" s="152"/>
      <c r="G2146" s="169"/>
      <c r="H2146" s="165"/>
      <c r="I2146" s="152"/>
      <c r="J2146" s="152"/>
      <c r="K2146" s="150"/>
      <c r="L2146" s="151"/>
      <c r="M2146" s="152"/>
      <c r="N2146" s="152"/>
      <c r="O2146" s="152"/>
      <c r="P2146" s="152"/>
      <c r="Q2146" s="152"/>
      <c r="R2146" s="152"/>
      <c r="S2146" s="152"/>
      <c r="T2146" s="152"/>
      <c r="U2146" s="152"/>
      <c r="V2146" s="152"/>
      <c r="W2146" s="152"/>
      <c r="X2146" s="152"/>
      <c r="Y2146" s="152"/>
      <c r="Z2146" s="152"/>
      <c r="AA2146" s="152"/>
      <c r="AB2146" s="152"/>
      <c r="AC2146" s="152"/>
    </row>
    <row r="2147" spans="1:29" ht="13.2">
      <c r="A2147" s="152"/>
      <c r="B2147" s="89"/>
      <c r="C2147" s="153" t="str">
        <f t="shared" ca="1" si="18"/>
        <v>Incompleto</v>
      </c>
      <c r="D2147" s="89"/>
      <c r="E2147" s="162"/>
      <c r="F2147" s="152"/>
      <c r="G2147" s="169"/>
      <c r="H2147" s="165"/>
      <c r="I2147" s="152"/>
      <c r="J2147" s="152"/>
      <c r="K2147" s="150"/>
      <c r="L2147" s="151"/>
      <c r="M2147" s="152"/>
      <c r="N2147" s="152"/>
      <c r="O2147" s="152"/>
      <c r="P2147" s="152"/>
      <c r="Q2147" s="152"/>
      <c r="R2147" s="152"/>
      <c r="S2147" s="152"/>
      <c r="T2147" s="152"/>
      <c r="U2147" s="152"/>
      <c r="V2147" s="152"/>
      <c r="W2147" s="152"/>
      <c r="X2147" s="152"/>
      <c r="Y2147" s="152"/>
      <c r="Z2147" s="152"/>
      <c r="AA2147" s="152"/>
      <c r="AB2147" s="152"/>
      <c r="AC2147" s="152"/>
    </row>
  </sheetData>
  <autoFilter ref="A1:AC2147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00FF"/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43.6640625" customWidth="1"/>
    <col min="2" max="2" width="12.88671875" customWidth="1"/>
    <col min="3" max="3" width="9.77734375" customWidth="1"/>
    <col min="4" max="4" width="43.6640625" customWidth="1"/>
    <col min="5" max="5" width="15.21875" customWidth="1"/>
    <col min="6" max="6" width="5.44140625" customWidth="1"/>
    <col min="7" max="7" width="11.88671875" customWidth="1"/>
    <col min="8" max="8" width="12.109375" customWidth="1"/>
    <col min="9" max="9" width="15.6640625" customWidth="1"/>
    <col min="10" max="10" width="16.33203125" customWidth="1"/>
    <col min="11" max="11" width="46.21875" customWidth="1"/>
    <col min="12" max="12" width="36.77734375" customWidth="1"/>
  </cols>
  <sheetData>
    <row r="1" spans="1:26">
      <c r="A1" s="75" t="s">
        <v>52</v>
      </c>
      <c r="B1" s="75" t="s">
        <v>633</v>
      </c>
      <c r="C1" s="79" t="s">
        <v>54</v>
      </c>
      <c r="D1" s="79" t="s">
        <v>634</v>
      </c>
      <c r="E1" s="79" t="s">
        <v>635</v>
      </c>
      <c r="F1" s="79" t="s">
        <v>636</v>
      </c>
      <c r="G1" s="79" t="s">
        <v>637</v>
      </c>
      <c r="H1" s="79" t="s">
        <v>638</v>
      </c>
      <c r="I1" s="79" t="s">
        <v>639</v>
      </c>
      <c r="J1" s="79" t="s">
        <v>640</v>
      </c>
      <c r="K1" s="171" t="s">
        <v>839</v>
      </c>
      <c r="L1" s="172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 spans="1:26">
      <c r="A2" s="118" t="str">
        <f ca="1">IFERROR(__xludf.DUMMYFUNCTION("unique(flatten(LISTAFOLHAS!A3:A1001))"),"ADRIANO SOUZA SANTOS")</f>
        <v>ADRIANO SOUZA SANTOS</v>
      </c>
      <c r="B2" s="80" t="s">
        <v>641</v>
      </c>
      <c r="C2" s="118" t="str">
        <f t="shared" ref="C2:C256" ca="1" si="0">IF(COUNTIF(A:A, D2)&gt;0, "OK", "Incompleto")</f>
        <v>OK</v>
      </c>
      <c r="D2" s="94" t="s">
        <v>307</v>
      </c>
      <c r="E2" s="119">
        <v>14</v>
      </c>
      <c r="F2" s="94">
        <v>3251</v>
      </c>
      <c r="G2" s="93">
        <v>45809</v>
      </c>
      <c r="H2" s="173">
        <v>45819</v>
      </c>
      <c r="I2" s="94" t="s">
        <v>133</v>
      </c>
      <c r="J2" s="94" t="s">
        <v>1107</v>
      </c>
      <c r="K2" s="94"/>
      <c r="L2" s="94" t="s">
        <v>307</v>
      </c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 spans="1:26">
      <c r="A3" s="118" t="str">
        <f ca="1">IFERROR(__xludf.DUMMYFUNCTION("""COMPUTED_VALUE"""),"ALESSANDRO SOARES RIBEIRO")</f>
        <v>ALESSANDRO SOARES RIBEIRO</v>
      </c>
      <c r="B3" s="80" t="s">
        <v>641</v>
      </c>
      <c r="C3" s="118" t="str">
        <f t="shared" ca="1" si="0"/>
        <v>OK</v>
      </c>
      <c r="D3" s="94" t="s">
        <v>246</v>
      </c>
      <c r="E3" s="119">
        <v>28</v>
      </c>
      <c r="F3" s="94">
        <v>3251</v>
      </c>
      <c r="G3" s="93">
        <v>45809</v>
      </c>
      <c r="H3" s="173">
        <v>45819</v>
      </c>
      <c r="I3" s="94" t="s">
        <v>133</v>
      </c>
      <c r="J3" s="94" t="s">
        <v>1107</v>
      </c>
      <c r="K3" s="94"/>
      <c r="L3" s="94" t="s">
        <v>246</v>
      </c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 spans="1:26">
      <c r="A4" s="118" t="str">
        <f ca="1">IFERROR(__xludf.DUMMYFUNCTION("""COMPUTED_VALUE"""),"ALEXANDRE FERREIRA DE LIMA")</f>
        <v>ALEXANDRE FERREIRA DE LIMA</v>
      </c>
      <c r="B4" s="80" t="s">
        <v>641</v>
      </c>
      <c r="C4" s="118" t="str">
        <f t="shared" ca="1" si="0"/>
        <v>Incompleto</v>
      </c>
      <c r="D4" s="94"/>
      <c r="E4" s="121"/>
      <c r="F4" s="94"/>
      <c r="G4" s="93"/>
      <c r="H4" s="173"/>
      <c r="I4" s="94"/>
      <c r="J4" s="94"/>
      <c r="K4" s="94"/>
      <c r="L4" s="94" t="s">
        <v>1108</v>
      </c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 spans="1:26">
      <c r="A5" s="118" t="str">
        <f ca="1">IFERROR(__xludf.DUMMYFUNCTION("""COMPUTED_VALUE"""),"ALEXANDRE SOUZA DE ABREU")</f>
        <v>ALEXANDRE SOUZA DE ABREU</v>
      </c>
      <c r="B5" s="80" t="s">
        <v>641</v>
      </c>
      <c r="C5" s="118" t="str">
        <f t="shared" ca="1" si="0"/>
        <v>OK</v>
      </c>
      <c r="D5" s="118" t="s">
        <v>418</v>
      </c>
      <c r="E5" s="119">
        <v>14</v>
      </c>
      <c r="F5" s="94">
        <v>3251</v>
      </c>
      <c r="G5" s="93">
        <v>45809</v>
      </c>
      <c r="H5" s="173">
        <v>45819</v>
      </c>
      <c r="I5" s="94" t="s">
        <v>133</v>
      </c>
      <c r="J5" s="94" t="s">
        <v>1107</v>
      </c>
      <c r="K5" s="94"/>
      <c r="L5" s="94" t="s">
        <v>419</v>
      </c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 spans="1:26">
      <c r="A6" s="118" t="str">
        <f ca="1">IFERROR(__xludf.DUMMYFUNCTION("""COMPUTED_VALUE"""),"ALEX ANTONIO VICTORINO")</f>
        <v>ALEX ANTONIO VICTORINO</v>
      </c>
      <c r="B6" s="80" t="s">
        <v>641</v>
      </c>
      <c r="C6" s="118" t="str">
        <f t="shared" ca="1" si="0"/>
        <v>OK</v>
      </c>
      <c r="D6" s="94" t="s">
        <v>206</v>
      </c>
      <c r="E6" s="119">
        <v>14</v>
      </c>
      <c r="F6" s="94">
        <v>3251</v>
      </c>
      <c r="G6" s="93">
        <v>45809</v>
      </c>
      <c r="H6" s="173">
        <v>45819</v>
      </c>
      <c r="I6" s="94" t="s">
        <v>133</v>
      </c>
      <c r="J6" s="94" t="s">
        <v>1107</v>
      </c>
      <c r="K6" s="94"/>
      <c r="L6" s="94" t="s">
        <v>206</v>
      </c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 spans="1:26">
      <c r="A7" s="118" t="str">
        <f ca="1">IFERROR(__xludf.DUMMYFUNCTION("""COMPUTED_VALUE"""),"ALEX SENA DE SOUZA")</f>
        <v>ALEX SENA DE SOUZA</v>
      </c>
      <c r="B7" s="80" t="s">
        <v>641</v>
      </c>
      <c r="C7" s="118" t="str">
        <f t="shared" ca="1" si="0"/>
        <v>OK</v>
      </c>
      <c r="D7" s="118" t="s">
        <v>810</v>
      </c>
      <c r="E7" s="119">
        <v>14</v>
      </c>
      <c r="F7" s="94">
        <v>3251</v>
      </c>
      <c r="G7" s="93">
        <v>45809</v>
      </c>
      <c r="H7" s="173">
        <v>45819</v>
      </c>
      <c r="I7" s="94" t="s">
        <v>133</v>
      </c>
      <c r="J7" s="94" t="s">
        <v>1107</v>
      </c>
      <c r="K7" s="94"/>
      <c r="L7" s="94" t="s">
        <v>825</v>
      </c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 spans="1:26">
      <c r="A8" s="118" t="str">
        <f ca="1">IFERROR(__xludf.DUMMYFUNCTION("""COMPUTED_VALUE"""),"ALIENE FORAPANI LOPES")</f>
        <v>ALIENE FORAPANI LOPES</v>
      </c>
      <c r="B8" s="80" t="s">
        <v>641</v>
      </c>
      <c r="C8" s="118" t="str">
        <f t="shared" ca="1" si="0"/>
        <v>OK</v>
      </c>
      <c r="D8" s="118" t="s">
        <v>347</v>
      </c>
      <c r="E8" s="119">
        <v>14</v>
      </c>
      <c r="F8" s="94">
        <v>3251</v>
      </c>
      <c r="G8" s="93">
        <v>45809</v>
      </c>
      <c r="H8" s="173">
        <v>45819</v>
      </c>
      <c r="I8" s="94" t="s">
        <v>133</v>
      </c>
      <c r="J8" s="94" t="s">
        <v>1107</v>
      </c>
      <c r="K8" s="94"/>
      <c r="L8" s="94" t="s">
        <v>708</v>
      </c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 spans="1:26">
      <c r="A9" s="118" t="str">
        <f ca="1">IFERROR(__xludf.DUMMYFUNCTION("""COMPUTED_VALUE"""),"ALISSON SANTOS DO NASCIMENTO")</f>
        <v>ALISSON SANTOS DO NASCIMENTO</v>
      </c>
      <c r="B9" s="84" t="s">
        <v>645</v>
      </c>
      <c r="C9" s="118" t="str">
        <f t="shared" ca="1" si="0"/>
        <v>OK</v>
      </c>
      <c r="D9" s="94" t="s">
        <v>297</v>
      </c>
      <c r="E9" s="119">
        <v>14</v>
      </c>
      <c r="F9" s="94">
        <v>3251</v>
      </c>
      <c r="G9" s="93">
        <v>45809</v>
      </c>
      <c r="H9" s="173">
        <v>45819</v>
      </c>
      <c r="I9" s="94" t="s">
        <v>133</v>
      </c>
      <c r="J9" s="94" t="s">
        <v>1107</v>
      </c>
      <c r="K9" s="94"/>
      <c r="L9" s="94" t="s">
        <v>297</v>
      </c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 spans="1:26">
      <c r="A10" s="118" t="str">
        <f ca="1">IFERROR(__xludf.DUMMYFUNCTION("""COMPUTED_VALUE"""),"ALLAM LUCAS MESQUITA DA SILVA")</f>
        <v>ALLAM LUCAS MESQUITA DA SILVA</v>
      </c>
      <c r="B10" s="80" t="s">
        <v>641</v>
      </c>
      <c r="C10" s="118" t="str">
        <f t="shared" ca="1" si="0"/>
        <v>OK</v>
      </c>
      <c r="D10" s="118" t="s">
        <v>275</v>
      </c>
      <c r="E10" s="119">
        <v>56</v>
      </c>
      <c r="F10" s="94">
        <v>3251</v>
      </c>
      <c r="G10" s="93">
        <v>45809</v>
      </c>
      <c r="H10" s="173">
        <v>45819</v>
      </c>
      <c r="I10" s="94" t="s">
        <v>133</v>
      </c>
      <c r="J10" s="94" t="s">
        <v>1107</v>
      </c>
      <c r="K10" s="94"/>
      <c r="L10" s="94" t="s">
        <v>276</v>
      </c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 spans="1:26">
      <c r="A11" s="118" t="str">
        <f ca="1">IFERROR(__xludf.DUMMYFUNCTION("""COMPUTED_VALUE"""),"ALLAN DELFIM DOS SANTOS")</f>
        <v>ALLAN DELFIM DOS SANTOS</v>
      </c>
      <c r="B11" s="80" t="s">
        <v>641</v>
      </c>
      <c r="C11" s="118" t="str">
        <f t="shared" ca="1" si="0"/>
        <v>Incompleto</v>
      </c>
      <c r="D11" s="94"/>
      <c r="E11" s="121"/>
      <c r="F11" s="94"/>
      <c r="G11" s="93"/>
      <c r="H11" s="173"/>
      <c r="I11" s="94"/>
      <c r="J11" s="94"/>
      <c r="K11" s="94"/>
      <c r="L11" s="94" t="s">
        <v>1109</v>
      </c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 spans="1:26">
      <c r="A12" s="118" t="str">
        <f ca="1">IFERROR(__xludf.DUMMYFUNCTION("""COMPUTED_VALUE"""),"AMANDA CRISTINA DE SOUZA ESTEVES")</f>
        <v>AMANDA CRISTINA DE SOUZA ESTEVES</v>
      </c>
      <c r="B12" s="84" t="s">
        <v>647</v>
      </c>
      <c r="C12" s="118" t="str">
        <f t="shared" ca="1" si="0"/>
        <v>Incompleto</v>
      </c>
      <c r="D12" s="94"/>
      <c r="E12" s="121"/>
      <c r="F12" s="94"/>
      <c r="G12" s="93"/>
      <c r="H12" s="173"/>
      <c r="I12" s="94"/>
      <c r="J12" s="94"/>
      <c r="K12" s="94"/>
      <c r="L12" s="94" t="s">
        <v>1110</v>
      </c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 spans="1:26">
      <c r="A13" s="118" t="str">
        <f ca="1">IFERROR(__xludf.DUMMYFUNCTION("""COMPUTED_VALUE"""),"AMANDA GOMES ALFENAS")</f>
        <v>AMANDA GOMES ALFENAS</v>
      </c>
      <c r="B13" s="85" t="s">
        <v>648</v>
      </c>
      <c r="C13" s="118" t="str">
        <f t="shared" ca="1" si="0"/>
        <v>Incompleto</v>
      </c>
      <c r="D13" s="94"/>
      <c r="E13" s="121"/>
      <c r="F13" s="94"/>
      <c r="G13" s="93"/>
      <c r="H13" s="173"/>
      <c r="I13" s="94"/>
      <c r="J13" s="94"/>
      <c r="K13" s="94"/>
      <c r="L13" s="94" t="s">
        <v>1111</v>
      </c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 spans="1:26">
      <c r="A14" s="118" t="str">
        <f ca="1">IFERROR(__xludf.DUMMYFUNCTION("""COMPUTED_VALUE"""),"ANA BEATRIZ SAMPAIO TORRES DOS SANTOS")</f>
        <v>ANA BEATRIZ SAMPAIO TORRES DOS SANTOS</v>
      </c>
      <c r="B14" s="85" t="s">
        <v>648</v>
      </c>
      <c r="C14" s="118" t="str">
        <f t="shared" ca="1" si="0"/>
        <v>OK</v>
      </c>
      <c r="D14" s="118" t="s">
        <v>254</v>
      </c>
      <c r="E14" s="119">
        <v>28</v>
      </c>
      <c r="F14" s="94">
        <v>3251</v>
      </c>
      <c r="G14" s="93">
        <v>45809</v>
      </c>
      <c r="H14" s="173">
        <v>45819</v>
      </c>
      <c r="I14" s="94" t="s">
        <v>133</v>
      </c>
      <c r="J14" s="94" t="s">
        <v>1107</v>
      </c>
      <c r="K14" s="94"/>
      <c r="L14" s="94" t="s">
        <v>256</v>
      </c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 spans="1:26">
      <c r="A15" s="118" t="str">
        <f ca="1">IFERROR(__xludf.DUMMYFUNCTION("""COMPUTED_VALUE"""),"ANA BEATRIZ SOARES FERREIRA DE OLIVEIRA")</f>
        <v>ANA BEATRIZ SOARES FERREIRA DE OLIVEIRA</v>
      </c>
      <c r="B15" s="84" t="s">
        <v>650</v>
      </c>
      <c r="C15" s="118" t="str">
        <f t="shared" ca="1" si="0"/>
        <v>Incompleto</v>
      </c>
      <c r="D15" s="94"/>
      <c r="E15" s="121"/>
      <c r="F15" s="94"/>
      <c r="G15" s="93"/>
      <c r="H15" s="173"/>
      <c r="I15" s="94"/>
      <c r="J15" s="94"/>
      <c r="K15" s="94"/>
      <c r="L15" s="94" t="s">
        <v>1112</v>
      </c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26">
      <c r="A16" s="118" t="str">
        <f ca="1">IFERROR(__xludf.DUMMYFUNCTION("""COMPUTED_VALUE"""),"ANA CAROLINA MARQUES SERAFIM")</f>
        <v>ANA CAROLINA MARQUES SERAFIM</v>
      </c>
      <c r="B16" s="80" t="s">
        <v>641</v>
      </c>
      <c r="C16" s="118" t="str">
        <f t="shared" ca="1" si="0"/>
        <v>OK</v>
      </c>
      <c r="D16" s="94" t="s">
        <v>226</v>
      </c>
      <c r="E16" s="119">
        <v>14</v>
      </c>
      <c r="F16" s="94">
        <v>3251</v>
      </c>
      <c r="G16" s="93">
        <v>45809</v>
      </c>
      <c r="H16" s="173">
        <v>45819</v>
      </c>
      <c r="I16" s="94" t="s">
        <v>133</v>
      </c>
      <c r="J16" s="94" t="s">
        <v>1107</v>
      </c>
      <c r="K16" s="94"/>
      <c r="L16" s="94" t="s">
        <v>226</v>
      </c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 spans="1:26">
      <c r="A17" s="118" t="str">
        <f ca="1">IFERROR(__xludf.DUMMYFUNCTION("""COMPUTED_VALUE"""),"ANDERSON BARBOSA PEREIRA")</f>
        <v>ANDERSON BARBOSA PEREIRA</v>
      </c>
      <c r="B17" s="80" t="s">
        <v>641</v>
      </c>
      <c r="C17" s="118" t="str">
        <f t="shared" ca="1" si="0"/>
        <v>OK</v>
      </c>
      <c r="D17" s="94" t="s">
        <v>289</v>
      </c>
      <c r="E17" s="119">
        <v>14</v>
      </c>
      <c r="F17" s="94">
        <v>3251</v>
      </c>
      <c r="G17" s="93">
        <v>45809</v>
      </c>
      <c r="H17" s="173">
        <v>45819</v>
      </c>
      <c r="I17" s="94" t="s">
        <v>133</v>
      </c>
      <c r="J17" s="94" t="s">
        <v>1107</v>
      </c>
      <c r="K17" s="94"/>
      <c r="L17" s="94" t="s">
        <v>289</v>
      </c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 spans="1:26">
      <c r="A18" s="118" t="str">
        <f ca="1">IFERROR(__xludf.DUMMYFUNCTION("""COMPUTED_VALUE"""),"ANDERSON FERREIRA SANTANA")</f>
        <v>ANDERSON FERREIRA SANTANA</v>
      </c>
      <c r="B18" s="80" t="s">
        <v>641</v>
      </c>
      <c r="C18" s="118" t="str">
        <f t="shared" ca="1" si="0"/>
        <v>OK</v>
      </c>
      <c r="D18" s="94" t="s">
        <v>391</v>
      </c>
      <c r="E18" s="119">
        <v>28</v>
      </c>
      <c r="F18" s="94">
        <v>3251</v>
      </c>
      <c r="G18" s="93">
        <v>45809</v>
      </c>
      <c r="H18" s="173">
        <v>45819</v>
      </c>
      <c r="I18" s="94" t="s">
        <v>133</v>
      </c>
      <c r="J18" s="94" t="s">
        <v>1107</v>
      </c>
      <c r="K18" s="94"/>
      <c r="L18" s="94" t="s">
        <v>391</v>
      </c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 spans="1:26">
      <c r="A19" s="118" t="str">
        <f ca="1">IFERROR(__xludf.DUMMYFUNCTION("""COMPUTED_VALUE"""),"ANDERSON PACHECO LOULA SALES")</f>
        <v>ANDERSON PACHECO LOULA SALES</v>
      </c>
      <c r="B19" s="80" t="s">
        <v>641</v>
      </c>
      <c r="C19" s="118" t="str">
        <f t="shared" ca="1" si="0"/>
        <v>Incompleto</v>
      </c>
      <c r="D19" s="94"/>
      <c r="E19" s="121"/>
      <c r="F19" s="94"/>
      <c r="G19" s="93"/>
      <c r="H19" s="173"/>
      <c r="I19" s="94"/>
      <c r="J19" s="94"/>
      <c r="K19" s="94"/>
      <c r="L19" s="94" t="s">
        <v>1113</v>
      </c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 spans="1:26">
      <c r="A20" s="118" t="str">
        <f ca="1">IFERROR(__xludf.DUMMYFUNCTION("""COMPUTED_VALUE"""),"ANDERSON SANTOS PROMMERCHENKEL")</f>
        <v>ANDERSON SANTOS PROMMERCHENKEL</v>
      </c>
      <c r="B20" s="80" t="s">
        <v>641</v>
      </c>
      <c r="C20" s="118" t="str">
        <f t="shared" ca="1" si="0"/>
        <v>OK</v>
      </c>
      <c r="D20" s="94" t="s">
        <v>402</v>
      </c>
      <c r="E20" s="119">
        <v>56</v>
      </c>
      <c r="F20" s="94">
        <v>3251</v>
      </c>
      <c r="G20" s="93">
        <v>45809</v>
      </c>
      <c r="H20" s="173">
        <v>45819</v>
      </c>
      <c r="I20" s="94" t="s">
        <v>133</v>
      </c>
      <c r="J20" s="94" t="s">
        <v>1107</v>
      </c>
      <c r="K20" s="94"/>
      <c r="L20" s="94" t="s">
        <v>402</v>
      </c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spans="1:26">
      <c r="A21" s="118" t="str">
        <f ca="1">IFERROR(__xludf.DUMMYFUNCTION("""COMPUTED_VALUE"""),"ANDERSON VIEIRA BARBOZA")</f>
        <v>ANDERSON VIEIRA BARBOZA</v>
      </c>
      <c r="B21" s="86" t="s">
        <v>641</v>
      </c>
      <c r="C21" s="118" t="str">
        <f t="shared" ca="1" si="0"/>
        <v>Incompleto</v>
      </c>
      <c r="D21" s="94"/>
      <c r="E21" s="121"/>
      <c r="F21" s="94"/>
      <c r="G21" s="93"/>
      <c r="H21" s="173"/>
      <c r="I21" s="94"/>
      <c r="J21" s="94"/>
      <c r="K21" s="94"/>
      <c r="L21" s="94" t="s">
        <v>1114</v>
      </c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spans="1:26">
      <c r="A22" s="118" t="str">
        <f ca="1">IFERROR(__xludf.DUMMYFUNCTION("""COMPUTED_VALUE"""),"ANDRE LUIZ PEREIRA COSTA")</f>
        <v>ANDRE LUIZ PEREIRA COSTA</v>
      </c>
      <c r="B22" s="85" t="s">
        <v>651</v>
      </c>
      <c r="C22" s="118" t="str">
        <f t="shared" ca="1" si="0"/>
        <v>Incompleto</v>
      </c>
      <c r="D22" s="94"/>
      <c r="E22" s="121"/>
      <c r="F22" s="94"/>
      <c r="G22" s="93"/>
      <c r="H22" s="173"/>
      <c r="I22" s="94"/>
      <c r="J22" s="94"/>
      <c r="K22" s="94"/>
      <c r="L22" s="94" t="s">
        <v>1115</v>
      </c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spans="1:26">
      <c r="A23" s="118" t="str">
        <f ca="1">IFERROR(__xludf.DUMMYFUNCTION("""COMPUTED_VALUE"""),"ANGÉLICA DE FRANÇA RAMOS")</f>
        <v>ANGÉLICA DE FRANÇA RAMOS</v>
      </c>
      <c r="B23" s="80" t="s">
        <v>641</v>
      </c>
      <c r="C23" s="118" t="str">
        <f t="shared" ca="1" si="0"/>
        <v>Incompleto</v>
      </c>
      <c r="D23" s="94"/>
      <c r="E23" s="121"/>
      <c r="F23" s="94"/>
      <c r="G23" s="93"/>
      <c r="H23" s="173"/>
      <c r="I23" s="94"/>
      <c r="J23" s="94"/>
      <c r="K23" s="94"/>
      <c r="L23" s="94" t="s">
        <v>1116</v>
      </c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spans="1:26">
      <c r="A24" s="118" t="str">
        <f ca="1">IFERROR(__xludf.DUMMYFUNCTION("""COMPUTED_VALUE"""),"ANNA BEATRIZ DOS SANTOS CARNEIRO SILVA")</f>
        <v>ANNA BEATRIZ DOS SANTOS CARNEIRO SILVA</v>
      </c>
      <c r="B24" s="80" t="s">
        <v>641</v>
      </c>
      <c r="C24" s="118" t="str">
        <f t="shared" ca="1" si="0"/>
        <v>OK</v>
      </c>
      <c r="D24" s="94" t="s">
        <v>146</v>
      </c>
      <c r="E24" s="119">
        <v>56</v>
      </c>
      <c r="F24" s="94">
        <v>3251</v>
      </c>
      <c r="G24" s="93">
        <v>45809</v>
      </c>
      <c r="H24" s="173">
        <v>45819</v>
      </c>
      <c r="I24" s="94" t="s">
        <v>133</v>
      </c>
      <c r="J24" s="94" t="s">
        <v>1107</v>
      </c>
      <c r="K24" s="94"/>
      <c r="L24" s="94" t="s">
        <v>146</v>
      </c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spans="1:26">
      <c r="A25" s="118" t="str">
        <f ca="1">IFERROR(__xludf.DUMMYFUNCTION("""COMPUTED_VALUE"""),"ANTONIO DIOGO DA SILVA TEIXEIRA")</f>
        <v>ANTONIO DIOGO DA SILVA TEIXEIRA</v>
      </c>
      <c r="B25" s="80" t="s">
        <v>641</v>
      </c>
      <c r="C25" s="118" t="str">
        <f t="shared" ca="1" si="0"/>
        <v>Incompleto</v>
      </c>
      <c r="D25" s="94"/>
      <c r="E25" s="121"/>
      <c r="F25" s="94"/>
      <c r="G25" s="93"/>
      <c r="H25" s="173"/>
      <c r="I25" s="94"/>
      <c r="J25" s="94"/>
      <c r="K25" s="94"/>
      <c r="L25" s="94" t="s">
        <v>1117</v>
      </c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spans="1:26">
      <c r="A26" s="118" t="str">
        <f ca="1">IFERROR(__xludf.DUMMYFUNCTION("""COMPUTED_VALUE"""),"ARTHUR CASSILHAS DA MATA")</f>
        <v>ARTHUR CASSILHAS DA MATA</v>
      </c>
      <c r="B26" s="80" t="s">
        <v>641</v>
      </c>
      <c r="C26" s="118" t="str">
        <f t="shared" ca="1" si="0"/>
        <v>Incompleto</v>
      </c>
      <c r="D26" s="94"/>
      <c r="E26" s="121"/>
      <c r="F26" s="94"/>
      <c r="G26" s="93"/>
      <c r="H26" s="173"/>
      <c r="I26" s="94"/>
      <c r="J26" s="94"/>
      <c r="K26" s="94"/>
      <c r="L26" s="94" t="s">
        <v>1118</v>
      </c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spans="1:26">
      <c r="A27" s="118" t="str">
        <f ca="1">IFERROR(__xludf.DUMMYFUNCTION("""COMPUTED_VALUE"""),"ARTHUR RODRIGUES RANGEL")</f>
        <v>ARTHUR RODRIGUES RANGEL</v>
      </c>
      <c r="B27" s="80" t="s">
        <v>641</v>
      </c>
      <c r="C27" s="118" t="str">
        <f t="shared" ca="1" si="0"/>
        <v>Incompleto</v>
      </c>
      <c r="D27" s="94"/>
      <c r="E27" s="121"/>
      <c r="F27" s="94"/>
      <c r="G27" s="93"/>
      <c r="H27" s="173"/>
      <c r="I27" s="94"/>
      <c r="J27" s="94"/>
      <c r="K27" s="94"/>
      <c r="L27" s="94" t="s">
        <v>1119</v>
      </c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spans="1:26">
      <c r="A28" s="118" t="str">
        <f ca="1">IFERROR(__xludf.DUMMYFUNCTION("""COMPUTED_VALUE"""),"ARTHUR SOUZA LEMOS PINHEIRO")</f>
        <v>ARTHUR SOUZA LEMOS PINHEIRO</v>
      </c>
      <c r="B28" s="80" t="s">
        <v>641</v>
      </c>
      <c r="C28" s="118" t="str">
        <f t="shared" ca="1" si="0"/>
        <v>OK</v>
      </c>
      <c r="D28" s="94" t="s">
        <v>174</v>
      </c>
      <c r="E28" s="119">
        <v>14</v>
      </c>
      <c r="F28" s="94">
        <v>3251</v>
      </c>
      <c r="G28" s="93">
        <v>45809</v>
      </c>
      <c r="H28" s="173">
        <v>45819</v>
      </c>
      <c r="I28" s="94" t="s">
        <v>133</v>
      </c>
      <c r="J28" s="94" t="s">
        <v>1107</v>
      </c>
      <c r="K28" s="94"/>
      <c r="L28" s="94" t="s">
        <v>174</v>
      </c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spans="1:26">
      <c r="A29" s="118" t="str">
        <f ca="1">IFERROR(__xludf.DUMMYFUNCTION("""COMPUTED_VALUE"""),"ARTHUR TELES SILVA DE ANDRADE")</f>
        <v>ARTHUR TELES SILVA DE ANDRADE</v>
      </c>
      <c r="B29" s="80" t="s">
        <v>641</v>
      </c>
      <c r="C29" s="118" t="str">
        <f t="shared" ca="1" si="0"/>
        <v>OK</v>
      </c>
      <c r="D29" s="94" t="s">
        <v>152</v>
      </c>
      <c r="E29" s="119">
        <v>14</v>
      </c>
      <c r="F29" s="94">
        <v>3251</v>
      </c>
      <c r="G29" s="93">
        <v>45809</v>
      </c>
      <c r="H29" s="173">
        <v>45819</v>
      </c>
      <c r="I29" s="94" t="s">
        <v>133</v>
      </c>
      <c r="J29" s="94" t="s">
        <v>1107</v>
      </c>
      <c r="K29" s="94"/>
      <c r="L29" s="94" t="s">
        <v>152</v>
      </c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spans="1:26">
      <c r="A30" s="118" t="str">
        <f ca="1">IFERROR(__xludf.DUMMYFUNCTION("""COMPUTED_VALUE"""),"ARTUR OLIVEIRA CABRAL")</f>
        <v>ARTUR OLIVEIRA CABRAL</v>
      </c>
      <c r="B30" s="80" t="s">
        <v>641</v>
      </c>
      <c r="C30" s="118" t="str">
        <f t="shared" ca="1" si="0"/>
        <v>OK</v>
      </c>
      <c r="D30" s="94" t="s">
        <v>430</v>
      </c>
      <c r="E30" s="119">
        <v>14</v>
      </c>
      <c r="F30" s="94">
        <v>3251</v>
      </c>
      <c r="G30" s="93">
        <v>45809</v>
      </c>
      <c r="H30" s="173">
        <v>45819</v>
      </c>
      <c r="I30" s="94" t="s">
        <v>133</v>
      </c>
      <c r="J30" s="94" t="s">
        <v>1107</v>
      </c>
      <c r="K30" s="94"/>
      <c r="L30" s="94" t="s">
        <v>430</v>
      </c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spans="1:26">
      <c r="A31" s="118" t="str">
        <f ca="1">IFERROR(__xludf.DUMMYFUNCTION("""COMPUTED_VALUE"""),"AUREA CRISTINA DE OLIVEIRA BERNARDES")</f>
        <v>AUREA CRISTINA DE OLIVEIRA BERNARDES</v>
      </c>
      <c r="B31" s="80" t="s">
        <v>641</v>
      </c>
      <c r="C31" s="118" t="str">
        <f t="shared" ca="1" si="0"/>
        <v>OK</v>
      </c>
      <c r="D31" s="94" t="s">
        <v>274</v>
      </c>
      <c r="E31" s="119">
        <v>14</v>
      </c>
      <c r="F31" s="94">
        <v>3251</v>
      </c>
      <c r="G31" s="93">
        <v>45809</v>
      </c>
      <c r="H31" s="173">
        <v>45819</v>
      </c>
      <c r="I31" s="94" t="s">
        <v>133</v>
      </c>
      <c r="J31" s="94" t="s">
        <v>1107</v>
      </c>
      <c r="K31" s="94"/>
      <c r="L31" s="94" t="s">
        <v>274</v>
      </c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spans="1:26">
      <c r="A32" s="118" t="str">
        <f ca="1">IFERROR(__xludf.DUMMYFUNCTION("""COMPUTED_VALUE"""),"BEATRIZ MEIRA CUNHA")</f>
        <v>BEATRIZ MEIRA CUNHA</v>
      </c>
      <c r="B32" s="86" t="s">
        <v>641</v>
      </c>
      <c r="C32" s="118" t="str">
        <f t="shared" ca="1" si="0"/>
        <v>OK</v>
      </c>
      <c r="D32" s="94" t="s">
        <v>351</v>
      </c>
      <c r="E32" s="119">
        <v>14</v>
      </c>
      <c r="F32" s="94">
        <v>3251</v>
      </c>
      <c r="G32" s="93">
        <v>45809</v>
      </c>
      <c r="H32" s="173">
        <v>45819</v>
      </c>
      <c r="I32" s="94" t="s">
        <v>133</v>
      </c>
      <c r="J32" s="94" t="s">
        <v>1107</v>
      </c>
      <c r="K32" s="94"/>
      <c r="L32" s="94" t="s">
        <v>351</v>
      </c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spans="1:26">
      <c r="A33" s="118" t="str">
        <f ca="1">IFERROR(__xludf.DUMMYFUNCTION("""COMPUTED_VALUE"""),"BIANCA RODRIGUES DA SILVEIRA")</f>
        <v>BIANCA RODRIGUES DA SILVEIRA</v>
      </c>
      <c r="B33" s="80" t="s">
        <v>641</v>
      </c>
      <c r="C33" s="118" t="str">
        <f t="shared" ca="1" si="0"/>
        <v>OK</v>
      </c>
      <c r="D33" s="94" t="s">
        <v>232</v>
      </c>
      <c r="E33" s="119">
        <v>28</v>
      </c>
      <c r="F33" s="94">
        <v>3251</v>
      </c>
      <c r="G33" s="93">
        <v>45809</v>
      </c>
      <c r="H33" s="173">
        <v>45819</v>
      </c>
      <c r="I33" s="94" t="s">
        <v>133</v>
      </c>
      <c r="J33" s="94" t="s">
        <v>1107</v>
      </c>
      <c r="K33" s="94"/>
      <c r="L33" s="94" t="s">
        <v>232</v>
      </c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spans="1:26">
      <c r="A34" s="118" t="str">
        <f ca="1">IFERROR(__xludf.DUMMYFUNCTION("""COMPUTED_VALUE"""),"BRUNA DE JESUS DA SILVA")</f>
        <v>BRUNA DE JESUS DA SILVA</v>
      </c>
      <c r="B34" s="85" t="s">
        <v>652</v>
      </c>
      <c r="C34" s="118" t="str">
        <f t="shared" ca="1" si="0"/>
        <v>Incompleto</v>
      </c>
      <c r="D34" s="94"/>
      <c r="E34" s="121"/>
      <c r="F34" s="94"/>
      <c r="G34" s="93"/>
      <c r="H34" s="173"/>
      <c r="I34" s="94"/>
      <c r="J34" s="94"/>
      <c r="K34" s="94"/>
      <c r="L34" s="94" t="s">
        <v>874</v>
      </c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spans="1:26">
      <c r="A35" s="118" t="str">
        <f ca="1">IFERROR(__xludf.DUMMYFUNCTION("""COMPUTED_VALUE"""),"BRUNNO MARQUES ESPOSITO")</f>
        <v>BRUNNO MARQUES ESPOSITO</v>
      </c>
      <c r="B35" s="80" t="s">
        <v>641</v>
      </c>
      <c r="C35" s="118" t="str">
        <f t="shared" ca="1" si="0"/>
        <v>OK</v>
      </c>
      <c r="D35" s="94" t="s">
        <v>215</v>
      </c>
      <c r="E35" s="119">
        <v>14</v>
      </c>
      <c r="F35" s="94">
        <v>3251</v>
      </c>
      <c r="G35" s="93">
        <v>45809</v>
      </c>
      <c r="H35" s="173">
        <v>45819</v>
      </c>
      <c r="I35" s="94" t="s">
        <v>133</v>
      </c>
      <c r="J35" s="94" t="s">
        <v>1107</v>
      </c>
      <c r="K35" s="94"/>
      <c r="L35" s="94" t="s">
        <v>215</v>
      </c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spans="1:26">
      <c r="A36" s="118" t="str">
        <f ca="1">IFERROR(__xludf.DUMMYFUNCTION("""COMPUTED_VALUE"""),"BRUNO DE MORAES LIMA")</f>
        <v>BRUNO DE MORAES LIMA</v>
      </c>
      <c r="B36" s="80" t="s">
        <v>641</v>
      </c>
      <c r="C36" s="118" t="str">
        <f t="shared" ca="1" si="0"/>
        <v>OK</v>
      </c>
      <c r="D36" s="118" t="s">
        <v>428</v>
      </c>
      <c r="E36" s="119">
        <v>14</v>
      </c>
      <c r="F36" s="94">
        <v>3251</v>
      </c>
      <c r="G36" s="93">
        <v>45809</v>
      </c>
      <c r="H36" s="173">
        <v>45819</v>
      </c>
      <c r="I36" s="94" t="s">
        <v>133</v>
      </c>
      <c r="J36" s="94" t="s">
        <v>1107</v>
      </c>
      <c r="K36" s="94"/>
      <c r="L36" s="94" t="s">
        <v>828</v>
      </c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spans="1:26">
      <c r="A37" s="118" t="str">
        <f ca="1">IFERROR(__xludf.DUMMYFUNCTION("""COMPUTED_VALUE"""),"BRUNO DUTRA DE MACEDO")</f>
        <v>BRUNO DUTRA DE MACEDO</v>
      </c>
      <c r="B37" s="80" t="s">
        <v>641</v>
      </c>
      <c r="C37" s="118" t="str">
        <f t="shared" ca="1" si="0"/>
        <v>OK</v>
      </c>
      <c r="D37" s="94" t="s">
        <v>385</v>
      </c>
      <c r="E37" s="119">
        <v>14</v>
      </c>
      <c r="F37" s="94">
        <v>3251</v>
      </c>
      <c r="G37" s="93">
        <v>45809</v>
      </c>
      <c r="H37" s="173">
        <v>45819</v>
      </c>
      <c r="I37" s="94" t="s">
        <v>133</v>
      </c>
      <c r="J37" s="94" t="s">
        <v>1107</v>
      </c>
      <c r="K37" s="94"/>
      <c r="L37" s="94" t="s">
        <v>385</v>
      </c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spans="1:26">
      <c r="A38" s="118" t="str">
        <f ca="1">IFERROR(__xludf.DUMMYFUNCTION("""COMPUTED_VALUE"""),"CARLOS DA SILVA SANTOS")</f>
        <v>CARLOS DA SILVA SANTOS</v>
      </c>
      <c r="B38" s="80" t="s">
        <v>641</v>
      </c>
      <c r="C38" s="118" t="str">
        <f t="shared" ca="1" si="0"/>
        <v>OK</v>
      </c>
      <c r="D38" s="94" t="s">
        <v>162</v>
      </c>
      <c r="E38" s="119">
        <v>14</v>
      </c>
      <c r="F38" s="94">
        <v>3251</v>
      </c>
      <c r="G38" s="93">
        <v>45809</v>
      </c>
      <c r="H38" s="173">
        <v>45819</v>
      </c>
      <c r="I38" s="94" t="s">
        <v>133</v>
      </c>
      <c r="J38" s="94" t="s">
        <v>1107</v>
      </c>
      <c r="K38" s="94"/>
      <c r="L38" s="94" t="s">
        <v>162</v>
      </c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spans="1:26">
      <c r="A39" s="118" t="str">
        <f ca="1">IFERROR(__xludf.DUMMYFUNCTION("""COMPUTED_VALUE"""),"CARLOS EDUARDO DE MORAIS RODRIGUES JUNIOR")</f>
        <v>CARLOS EDUARDO DE MORAIS RODRIGUES JUNIOR</v>
      </c>
      <c r="B39" s="80" t="s">
        <v>641</v>
      </c>
      <c r="C39" s="118" t="str">
        <f t="shared" ca="1" si="0"/>
        <v>OK</v>
      </c>
      <c r="D39" s="118" t="s">
        <v>646</v>
      </c>
      <c r="E39" s="119">
        <v>14</v>
      </c>
      <c r="F39" s="94">
        <v>3251</v>
      </c>
      <c r="G39" s="93">
        <v>45809</v>
      </c>
      <c r="H39" s="173">
        <v>45819</v>
      </c>
      <c r="I39" s="94" t="s">
        <v>133</v>
      </c>
      <c r="J39" s="94" t="s">
        <v>1107</v>
      </c>
      <c r="K39" s="94"/>
      <c r="L39" s="94" t="s">
        <v>1120</v>
      </c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spans="1:26">
      <c r="A40" s="118" t="str">
        <f ca="1">IFERROR(__xludf.DUMMYFUNCTION("""COMPUTED_VALUE"""),"CARLOS EDUARDO SILVA DE SOUZA")</f>
        <v>CARLOS EDUARDO SILVA DE SOUZA</v>
      </c>
      <c r="B40" s="80" t="s">
        <v>641</v>
      </c>
      <c r="C40" s="118" t="str">
        <f t="shared" ca="1" si="0"/>
        <v>OK</v>
      </c>
      <c r="D40" s="94" t="s">
        <v>249</v>
      </c>
      <c r="E40" s="119">
        <v>14</v>
      </c>
      <c r="F40" s="94">
        <v>3251</v>
      </c>
      <c r="G40" s="93">
        <v>45809</v>
      </c>
      <c r="H40" s="173">
        <v>45819</v>
      </c>
      <c r="I40" s="94" t="s">
        <v>133</v>
      </c>
      <c r="J40" s="94" t="s">
        <v>1107</v>
      </c>
      <c r="K40" s="94"/>
      <c r="L40" s="94" t="s">
        <v>249</v>
      </c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spans="1:26">
      <c r="A41" s="118" t="str">
        <f ca="1">IFERROR(__xludf.DUMMYFUNCTION("""COMPUTED_VALUE"""),"CARLOS GOMES DA SILVA")</f>
        <v>CARLOS GOMES DA SILVA</v>
      </c>
      <c r="B41" s="85" t="s">
        <v>648</v>
      </c>
      <c r="C41" s="118" t="str">
        <f t="shared" ca="1" si="0"/>
        <v>OK</v>
      </c>
      <c r="D41" s="94" t="s">
        <v>816</v>
      </c>
      <c r="E41" s="119">
        <v>14</v>
      </c>
      <c r="F41" s="94">
        <v>3251</v>
      </c>
      <c r="G41" s="93">
        <v>45809</v>
      </c>
      <c r="H41" s="173">
        <v>45819</v>
      </c>
      <c r="I41" s="94" t="s">
        <v>133</v>
      </c>
      <c r="J41" s="94" t="s">
        <v>1107</v>
      </c>
      <c r="K41" s="94"/>
      <c r="L41" s="94" t="s">
        <v>816</v>
      </c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spans="1:26">
      <c r="A42" s="118" t="str">
        <f ca="1">IFERROR(__xludf.DUMMYFUNCTION("""COMPUTED_VALUE"""),"CARLOS ROBERTO MESQUITA")</f>
        <v>CARLOS ROBERTO MESQUITA</v>
      </c>
      <c r="B42" s="80" t="s">
        <v>641</v>
      </c>
      <c r="C42" s="118" t="str">
        <f t="shared" ca="1" si="0"/>
        <v>OK</v>
      </c>
      <c r="D42" s="94" t="s">
        <v>314</v>
      </c>
      <c r="E42" s="119">
        <v>14</v>
      </c>
      <c r="F42" s="94">
        <v>3251</v>
      </c>
      <c r="G42" s="93">
        <v>45809</v>
      </c>
      <c r="H42" s="173">
        <v>45819</v>
      </c>
      <c r="I42" s="94" t="s">
        <v>133</v>
      </c>
      <c r="J42" s="94" t="s">
        <v>1107</v>
      </c>
      <c r="K42" s="94"/>
      <c r="L42" s="94" t="s">
        <v>314</v>
      </c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spans="1:26">
      <c r="A43" s="118" t="str">
        <f ca="1">IFERROR(__xludf.DUMMYFUNCTION("""COMPUTED_VALUE"""),"CASSIANO FERREIRA MORAES")</f>
        <v>CASSIANO FERREIRA MORAES</v>
      </c>
      <c r="B43" s="80" t="s">
        <v>641</v>
      </c>
      <c r="C43" s="118" t="str">
        <f t="shared" ca="1" si="0"/>
        <v>OK</v>
      </c>
      <c r="D43" s="94" t="s">
        <v>414</v>
      </c>
      <c r="E43" s="119">
        <v>14</v>
      </c>
      <c r="F43" s="94">
        <v>3251</v>
      </c>
      <c r="G43" s="93">
        <v>45809</v>
      </c>
      <c r="H43" s="173">
        <v>45819</v>
      </c>
      <c r="I43" s="94" t="s">
        <v>133</v>
      </c>
      <c r="J43" s="94" t="s">
        <v>1107</v>
      </c>
      <c r="K43" s="94"/>
      <c r="L43" s="94" t="s">
        <v>414</v>
      </c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spans="1:26">
      <c r="A44" s="118" t="str">
        <f ca="1">IFERROR(__xludf.DUMMYFUNCTION("""COMPUTED_VALUE"""),"CAUÃ BARBOSA DE CARVALHO")</f>
        <v>CAUÃ BARBOSA DE CARVALHO</v>
      </c>
      <c r="B44" s="80" t="s">
        <v>641</v>
      </c>
      <c r="C44" s="118" t="str">
        <f t="shared" ca="1" si="0"/>
        <v>OK</v>
      </c>
      <c r="D44" s="94" t="s">
        <v>302</v>
      </c>
      <c r="E44" s="119">
        <v>14</v>
      </c>
      <c r="F44" s="94">
        <v>3251</v>
      </c>
      <c r="G44" s="93">
        <v>45809</v>
      </c>
      <c r="H44" s="173">
        <v>45819</v>
      </c>
      <c r="I44" s="94" t="s">
        <v>133</v>
      </c>
      <c r="J44" s="94" t="s">
        <v>1107</v>
      </c>
      <c r="K44" s="94"/>
      <c r="L44" s="94" t="s">
        <v>302</v>
      </c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spans="1:26">
      <c r="A45" s="118" t="str">
        <f ca="1">IFERROR(__xludf.DUMMYFUNCTION("""COMPUTED_VALUE"""),"CAUÃ DE FREITAS LEITE")</f>
        <v>CAUÃ DE FREITAS LEITE</v>
      </c>
      <c r="B45" s="86" t="s">
        <v>641</v>
      </c>
      <c r="C45" s="118" t="str">
        <f t="shared" ca="1" si="0"/>
        <v>Incompleto</v>
      </c>
      <c r="D45" s="94" t="s">
        <v>346</v>
      </c>
      <c r="E45" s="119">
        <v>28</v>
      </c>
      <c r="F45" s="94">
        <v>3251</v>
      </c>
      <c r="G45" s="93">
        <v>45809</v>
      </c>
      <c r="H45" s="173">
        <v>45819</v>
      </c>
      <c r="I45" s="94" t="s">
        <v>133</v>
      </c>
      <c r="J45" s="94" t="s">
        <v>1107</v>
      </c>
      <c r="K45" s="94"/>
      <c r="L45" s="94" t="s">
        <v>346</v>
      </c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spans="1:26">
      <c r="A46" s="118" t="str">
        <f ca="1">IFERROR(__xludf.DUMMYFUNCTION("""COMPUTED_VALUE"""),"CAUA VIEIRA LORENCINI ZANONI")</f>
        <v>CAUA VIEIRA LORENCINI ZANONI</v>
      </c>
      <c r="B46" s="86" t="s">
        <v>641</v>
      </c>
      <c r="C46" s="118" t="str">
        <f t="shared" ca="1" si="0"/>
        <v>Incompleto</v>
      </c>
      <c r="D46" s="94"/>
      <c r="E46" s="121"/>
      <c r="F46" s="94"/>
      <c r="G46" s="93"/>
      <c r="H46" s="173"/>
      <c r="I46" s="94"/>
      <c r="J46" s="94"/>
      <c r="K46" s="94"/>
      <c r="L46" s="94" t="s">
        <v>1121</v>
      </c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spans="1:26">
      <c r="A47" s="118" t="str">
        <f ca="1">IFERROR(__xludf.DUMMYFUNCTION("""COMPUTED_VALUE"""),"CLARA GABRIELLE NASCIMENTO FIEL")</f>
        <v>CLARA GABRIELLE NASCIMENTO FIEL</v>
      </c>
      <c r="B47" s="80" t="s">
        <v>641</v>
      </c>
      <c r="C47" s="118" t="str">
        <f t="shared" ca="1" si="0"/>
        <v>OK</v>
      </c>
      <c r="D47" s="94" t="s">
        <v>209</v>
      </c>
      <c r="E47" s="119">
        <v>14</v>
      </c>
      <c r="F47" s="94">
        <v>3251</v>
      </c>
      <c r="G47" s="93">
        <v>45809</v>
      </c>
      <c r="H47" s="173">
        <v>45819</v>
      </c>
      <c r="I47" s="94" t="s">
        <v>133</v>
      </c>
      <c r="J47" s="94" t="s">
        <v>1107</v>
      </c>
      <c r="K47" s="94"/>
      <c r="L47" s="94" t="s">
        <v>209</v>
      </c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spans="1:26">
      <c r="A48" s="118" t="str">
        <f ca="1">IFERROR(__xludf.DUMMYFUNCTION("""COMPUTED_VALUE"""),"CLERISTON CLEDSON GOMES DA SILVA")</f>
        <v>CLERISTON CLEDSON GOMES DA SILVA</v>
      </c>
      <c r="B48" s="86" t="s">
        <v>641</v>
      </c>
      <c r="C48" s="118" t="str">
        <f t="shared" ca="1" si="0"/>
        <v>OK</v>
      </c>
      <c r="D48" s="118" t="s">
        <v>337</v>
      </c>
      <c r="E48" s="119">
        <v>14</v>
      </c>
      <c r="F48" s="94">
        <v>3251</v>
      </c>
      <c r="G48" s="93">
        <v>45809</v>
      </c>
      <c r="H48" s="173">
        <v>45819</v>
      </c>
      <c r="I48" s="94" t="s">
        <v>133</v>
      </c>
      <c r="J48" s="94" t="s">
        <v>1107</v>
      </c>
      <c r="K48" s="94"/>
      <c r="L48" s="94" t="s">
        <v>709</v>
      </c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spans="1:26">
      <c r="A49" s="118" t="str">
        <f ca="1">IFERROR(__xludf.DUMMYFUNCTION("""COMPUTED_VALUE"""),"CLEVERSON BHERING CLARE JUNIOR")</f>
        <v>CLEVERSON BHERING CLARE JUNIOR</v>
      </c>
      <c r="B49" s="85" t="s">
        <v>652</v>
      </c>
      <c r="C49" s="118" t="str">
        <f t="shared" ca="1" si="0"/>
        <v>OK</v>
      </c>
      <c r="D49" s="94" t="s">
        <v>336</v>
      </c>
      <c r="E49" s="119">
        <v>14</v>
      </c>
      <c r="F49" s="94">
        <v>3251</v>
      </c>
      <c r="G49" s="93">
        <v>45809</v>
      </c>
      <c r="H49" s="173">
        <v>45819</v>
      </c>
      <c r="I49" s="94" t="s">
        <v>133</v>
      </c>
      <c r="J49" s="94" t="s">
        <v>1107</v>
      </c>
      <c r="K49" s="94"/>
      <c r="L49" s="94" t="s">
        <v>336</v>
      </c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spans="1:26">
      <c r="A50" s="118" t="str">
        <f ca="1">IFERROR(__xludf.DUMMYFUNCTION("""COMPUTED_VALUE"""),"DANIEL ANCHIETA BRAZIEL PETZOLD")</f>
        <v>DANIEL ANCHIETA BRAZIEL PETZOLD</v>
      </c>
      <c r="B50" s="85" t="s">
        <v>654</v>
      </c>
      <c r="C50" s="118" t="str">
        <f t="shared" ca="1" si="0"/>
        <v>OK</v>
      </c>
      <c r="D50" s="94" t="s">
        <v>259</v>
      </c>
      <c r="E50" s="119">
        <v>14</v>
      </c>
      <c r="F50" s="94">
        <v>3251</v>
      </c>
      <c r="G50" s="93">
        <v>45809</v>
      </c>
      <c r="H50" s="173">
        <v>45819</v>
      </c>
      <c r="I50" s="94" t="s">
        <v>133</v>
      </c>
      <c r="J50" s="94" t="s">
        <v>1107</v>
      </c>
      <c r="K50" s="94"/>
      <c r="L50" s="94" t="s">
        <v>259</v>
      </c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spans="1:26">
      <c r="A51" s="118" t="str">
        <f ca="1">IFERROR(__xludf.DUMMYFUNCTION("""COMPUTED_VALUE"""),"DANIEL DUARTE ALVES")</f>
        <v>DANIEL DUARTE ALVES</v>
      </c>
      <c r="B51" s="80" t="s">
        <v>641</v>
      </c>
      <c r="C51" s="118" t="str">
        <f t="shared" ca="1" si="0"/>
        <v>OK</v>
      </c>
      <c r="D51" s="94" t="s">
        <v>334</v>
      </c>
      <c r="E51" s="119">
        <v>14</v>
      </c>
      <c r="F51" s="94">
        <v>3251</v>
      </c>
      <c r="G51" s="93">
        <v>45809</v>
      </c>
      <c r="H51" s="173">
        <v>45819</v>
      </c>
      <c r="I51" s="94" t="s">
        <v>133</v>
      </c>
      <c r="J51" s="94" t="s">
        <v>1107</v>
      </c>
      <c r="K51" s="94"/>
      <c r="L51" s="94" t="s">
        <v>334</v>
      </c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spans="1:26">
      <c r="A52" s="118" t="str">
        <f ca="1">IFERROR(__xludf.DUMMYFUNCTION("""COMPUTED_VALUE"""),"DANIEL VICTOR TEODORO MOREIRA")</f>
        <v>DANIEL VICTOR TEODORO MOREIRA</v>
      </c>
      <c r="B52" s="85" t="s">
        <v>655</v>
      </c>
      <c r="C52" s="118" t="str">
        <f t="shared" ca="1" si="0"/>
        <v>OK</v>
      </c>
      <c r="D52" s="94" t="s">
        <v>407</v>
      </c>
      <c r="E52" s="119">
        <v>42</v>
      </c>
      <c r="F52" s="94">
        <v>3251</v>
      </c>
      <c r="G52" s="93">
        <v>45809</v>
      </c>
      <c r="H52" s="173">
        <v>45819</v>
      </c>
      <c r="I52" s="94" t="s">
        <v>133</v>
      </c>
      <c r="J52" s="94" t="s">
        <v>1107</v>
      </c>
      <c r="K52" s="94"/>
      <c r="L52" s="94" t="s">
        <v>407</v>
      </c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spans="1:26">
      <c r="A53" s="118" t="str">
        <f ca="1">IFERROR(__xludf.DUMMYFUNCTION("""COMPUTED_VALUE"""),"DAVI DOUGLAS BATISTA DOS SANTOS")</f>
        <v>DAVI DOUGLAS BATISTA DOS SANTOS</v>
      </c>
      <c r="B53" s="80" t="s">
        <v>641</v>
      </c>
      <c r="C53" s="118" t="str">
        <f t="shared" ca="1" si="0"/>
        <v>Incompleto</v>
      </c>
      <c r="D53" s="94"/>
      <c r="E53" s="121"/>
      <c r="F53" s="94"/>
      <c r="G53" s="93"/>
      <c r="H53" s="173"/>
      <c r="I53" s="94"/>
      <c r="J53" s="94"/>
      <c r="K53" s="94"/>
      <c r="L53" s="94" t="s">
        <v>887</v>
      </c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spans="1:26">
      <c r="A54" s="118" t="str">
        <f ca="1">IFERROR(__xludf.DUMMYFUNCTION("""COMPUTED_VALUE"""),"DAVI ELIAS DA SILVA CARVALHO")</f>
        <v>DAVI ELIAS DA SILVA CARVALHO</v>
      </c>
      <c r="B54" s="80" t="s">
        <v>641</v>
      </c>
      <c r="C54" s="118" t="str">
        <f t="shared" ca="1" si="0"/>
        <v>Incompleto</v>
      </c>
      <c r="D54" s="94"/>
      <c r="E54" s="121"/>
      <c r="F54" s="94"/>
      <c r="G54" s="93"/>
      <c r="H54" s="173"/>
      <c r="I54" s="94"/>
      <c r="J54" s="94"/>
      <c r="K54" s="94"/>
      <c r="L54" s="94" t="s">
        <v>1122</v>
      </c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spans="1:26">
      <c r="A55" s="118" t="str">
        <f ca="1">IFERROR(__xludf.DUMMYFUNCTION("""COMPUTED_VALUE"""),"DAVI VASCONCELLOS MACEDO")</f>
        <v>DAVI VASCONCELLOS MACEDO</v>
      </c>
      <c r="B55" s="80" t="s">
        <v>641</v>
      </c>
      <c r="C55" s="118" t="str">
        <f t="shared" ca="1" si="0"/>
        <v>OK</v>
      </c>
      <c r="D55" s="94" t="s">
        <v>148</v>
      </c>
      <c r="E55" s="119">
        <v>14</v>
      </c>
      <c r="F55" s="94">
        <v>3251</v>
      </c>
      <c r="G55" s="93">
        <v>45809</v>
      </c>
      <c r="H55" s="173">
        <v>45819</v>
      </c>
      <c r="I55" s="94" t="s">
        <v>133</v>
      </c>
      <c r="J55" s="94" t="s">
        <v>1107</v>
      </c>
      <c r="K55" s="94"/>
      <c r="L55" s="94" t="s">
        <v>148</v>
      </c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spans="1:26">
      <c r="A56" s="118" t="str">
        <f ca="1">IFERROR(__xludf.DUMMYFUNCTION("""COMPUTED_VALUE"""),"DIEGO CARLOS DA SILVA SANTOS")</f>
        <v>DIEGO CARLOS DA SILVA SANTOS</v>
      </c>
      <c r="B56" s="86" t="s">
        <v>641</v>
      </c>
      <c r="C56" s="118" t="str">
        <f t="shared" ca="1" si="0"/>
        <v>OK</v>
      </c>
      <c r="D56" s="94" t="s">
        <v>326</v>
      </c>
      <c r="E56" s="119">
        <v>14</v>
      </c>
      <c r="F56" s="94">
        <v>3251</v>
      </c>
      <c r="G56" s="93">
        <v>45809</v>
      </c>
      <c r="H56" s="173">
        <v>45819</v>
      </c>
      <c r="I56" s="94" t="s">
        <v>133</v>
      </c>
      <c r="J56" s="94" t="s">
        <v>1107</v>
      </c>
      <c r="K56" s="94"/>
      <c r="L56" s="94" t="s">
        <v>326</v>
      </c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spans="1:26">
      <c r="A57" s="118" t="str">
        <f ca="1">IFERROR(__xludf.DUMMYFUNCTION("""COMPUTED_VALUE"""),"DIEGO FERNANDES ALVES MARTINS")</f>
        <v>DIEGO FERNANDES ALVES MARTINS</v>
      </c>
      <c r="B57" s="80" t="s">
        <v>641</v>
      </c>
      <c r="C57" s="118" t="str">
        <f t="shared" ca="1" si="0"/>
        <v>OK</v>
      </c>
      <c r="D57" s="94" t="s">
        <v>230</v>
      </c>
      <c r="E57" s="119">
        <v>14</v>
      </c>
      <c r="F57" s="94">
        <v>3251</v>
      </c>
      <c r="G57" s="93">
        <v>45809</v>
      </c>
      <c r="H57" s="173">
        <v>45819</v>
      </c>
      <c r="I57" s="94" t="s">
        <v>133</v>
      </c>
      <c r="J57" s="94" t="s">
        <v>1107</v>
      </c>
      <c r="K57" s="94"/>
      <c r="L57" s="94" t="s">
        <v>230</v>
      </c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spans="1:26">
      <c r="A58" s="118" t="str">
        <f ca="1">IFERROR(__xludf.DUMMYFUNCTION("""COMPUTED_VALUE"""),"DOUGLAS DE SOUZA PAULO")</f>
        <v>DOUGLAS DE SOUZA PAULO</v>
      </c>
      <c r="B58" s="80" t="s">
        <v>641</v>
      </c>
      <c r="C58" s="118" t="str">
        <f t="shared" ca="1" si="0"/>
        <v>OK</v>
      </c>
      <c r="D58" s="94" t="s">
        <v>180</v>
      </c>
      <c r="E58" s="119">
        <v>14</v>
      </c>
      <c r="F58" s="94">
        <v>3251</v>
      </c>
      <c r="G58" s="93">
        <v>45809</v>
      </c>
      <c r="H58" s="173">
        <v>45819</v>
      </c>
      <c r="I58" s="94" t="s">
        <v>133</v>
      </c>
      <c r="J58" s="94" t="s">
        <v>1107</v>
      </c>
      <c r="K58" s="94"/>
      <c r="L58" s="94" t="s">
        <v>180</v>
      </c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spans="1:26">
      <c r="A59" s="118" t="str">
        <f ca="1">IFERROR(__xludf.DUMMYFUNCTION("""COMPUTED_VALUE"""),"DOUGLAS RODRIGUES DIAS")</f>
        <v>DOUGLAS RODRIGUES DIAS</v>
      </c>
      <c r="B59" s="80" t="s">
        <v>641</v>
      </c>
      <c r="C59" s="118" t="str">
        <f t="shared" ca="1" si="0"/>
        <v>OK</v>
      </c>
      <c r="D59" s="94" t="s">
        <v>161</v>
      </c>
      <c r="E59" s="119">
        <v>14</v>
      </c>
      <c r="F59" s="94">
        <v>3251</v>
      </c>
      <c r="G59" s="93">
        <v>45809</v>
      </c>
      <c r="H59" s="173">
        <v>45819</v>
      </c>
      <c r="I59" s="94" t="s">
        <v>133</v>
      </c>
      <c r="J59" s="94" t="s">
        <v>1107</v>
      </c>
      <c r="K59" s="94"/>
      <c r="L59" s="94" t="s">
        <v>161</v>
      </c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spans="1:26">
      <c r="A60" s="118" t="str">
        <f ca="1">IFERROR(__xludf.DUMMYFUNCTION("""COMPUTED_VALUE"""),"EDILEI SANTOS SILVA")</f>
        <v>EDILEI SANTOS SILVA</v>
      </c>
      <c r="B60" s="80" t="s">
        <v>641</v>
      </c>
      <c r="C60" s="118" t="str">
        <f t="shared" ca="1" si="0"/>
        <v>OK</v>
      </c>
      <c r="D60" s="94" t="s">
        <v>244</v>
      </c>
      <c r="E60" s="119">
        <v>28</v>
      </c>
      <c r="F60" s="94">
        <v>3251</v>
      </c>
      <c r="G60" s="93">
        <v>45809</v>
      </c>
      <c r="H60" s="173">
        <v>45819</v>
      </c>
      <c r="I60" s="94" t="s">
        <v>133</v>
      </c>
      <c r="J60" s="94" t="s">
        <v>1107</v>
      </c>
      <c r="K60" s="94"/>
      <c r="L60" s="94" t="s">
        <v>244</v>
      </c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spans="1:26">
      <c r="A61" s="118" t="str">
        <f ca="1">IFERROR(__xludf.DUMMYFUNCTION("""COMPUTED_VALUE"""),"EDMILSON MENDES DE SOUZA")</f>
        <v>EDMILSON MENDES DE SOUZA</v>
      </c>
      <c r="B61" s="84" t="s">
        <v>645</v>
      </c>
      <c r="C61" s="118" t="str">
        <f t="shared" ca="1" si="0"/>
        <v>Incompleto</v>
      </c>
      <c r="D61" s="94"/>
      <c r="E61" s="121"/>
      <c r="F61" s="94"/>
      <c r="G61" s="93"/>
      <c r="H61" s="173"/>
      <c r="I61" s="94"/>
      <c r="J61" s="94"/>
      <c r="K61" s="94"/>
      <c r="L61" s="94" t="s">
        <v>1123</v>
      </c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spans="1:26">
      <c r="A62" s="118" t="str">
        <f ca="1">IFERROR(__xludf.DUMMYFUNCTION("""COMPUTED_VALUE"""),"EDRIZIO SANTANA DA SILVA")</f>
        <v>EDRIZIO SANTANA DA SILVA</v>
      </c>
      <c r="B62" s="80" t="s">
        <v>641</v>
      </c>
      <c r="C62" s="118" t="str">
        <f t="shared" ca="1" si="0"/>
        <v>OK</v>
      </c>
      <c r="D62" s="94" t="s">
        <v>193</v>
      </c>
      <c r="E62" s="119">
        <v>14</v>
      </c>
      <c r="F62" s="94">
        <v>3251</v>
      </c>
      <c r="G62" s="93">
        <v>45809</v>
      </c>
      <c r="H62" s="173">
        <v>45819</v>
      </c>
      <c r="I62" s="94" t="s">
        <v>133</v>
      </c>
      <c r="J62" s="94" t="s">
        <v>1107</v>
      </c>
      <c r="K62" s="94"/>
      <c r="L62" s="94" t="s">
        <v>193</v>
      </c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spans="1:26">
      <c r="A63" s="118" t="str">
        <f ca="1">IFERROR(__xludf.DUMMYFUNCTION("""COMPUTED_VALUE"""),"EDUARDO FERREIRA DA MOTTA")</f>
        <v>EDUARDO FERREIRA DA MOTTA</v>
      </c>
      <c r="B63" s="80" t="s">
        <v>641</v>
      </c>
      <c r="C63" s="118" t="str">
        <f t="shared" ca="1" si="0"/>
        <v>OK</v>
      </c>
      <c r="D63" s="94" t="s">
        <v>201</v>
      </c>
      <c r="E63" s="119">
        <v>14</v>
      </c>
      <c r="F63" s="94">
        <v>3251</v>
      </c>
      <c r="G63" s="93">
        <v>45809</v>
      </c>
      <c r="H63" s="173">
        <v>45819</v>
      </c>
      <c r="I63" s="94" t="s">
        <v>133</v>
      </c>
      <c r="J63" s="94" t="s">
        <v>1107</v>
      </c>
      <c r="K63" s="94"/>
      <c r="L63" s="94" t="s">
        <v>201</v>
      </c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spans="1:26">
      <c r="A64" s="118" t="str">
        <f ca="1">IFERROR(__xludf.DUMMYFUNCTION("""COMPUTED_VALUE"""),"EDUARDO MARTINS DE LUCENA")</f>
        <v>EDUARDO MARTINS DE LUCENA</v>
      </c>
      <c r="B64" s="80" t="s">
        <v>641</v>
      </c>
      <c r="C64" s="118" t="str">
        <f t="shared" ca="1" si="0"/>
        <v>OK</v>
      </c>
      <c r="D64" s="94" t="s">
        <v>253</v>
      </c>
      <c r="E64" s="119">
        <v>14</v>
      </c>
      <c r="F64" s="94">
        <v>3251</v>
      </c>
      <c r="G64" s="93">
        <v>45809</v>
      </c>
      <c r="H64" s="173">
        <v>45819</v>
      </c>
      <c r="I64" s="94" t="s">
        <v>133</v>
      </c>
      <c r="J64" s="94" t="s">
        <v>1107</v>
      </c>
      <c r="K64" s="94"/>
      <c r="L64" s="94" t="s">
        <v>253</v>
      </c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spans="1:26">
      <c r="A65" s="118" t="str">
        <f ca="1">IFERROR(__xludf.DUMMYFUNCTION("""COMPUTED_VALUE"""),"EDUARDO MENDES AVILA")</f>
        <v>EDUARDO MENDES AVILA</v>
      </c>
      <c r="B65" s="85" t="s">
        <v>656</v>
      </c>
      <c r="C65" s="118" t="str">
        <f t="shared" ca="1" si="0"/>
        <v>OK</v>
      </c>
      <c r="D65" s="94" t="s">
        <v>257</v>
      </c>
      <c r="E65" s="119">
        <v>14</v>
      </c>
      <c r="F65" s="94">
        <v>3251</v>
      </c>
      <c r="G65" s="93">
        <v>45809</v>
      </c>
      <c r="H65" s="173">
        <v>45819</v>
      </c>
      <c r="I65" s="94" t="s">
        <v>133</v>
      </c>
      <c r="J65" s="94" t="s">
        <v>1107</v>
      </c>
      <c r="K65" s="94"/>
      <c r="L65" s="94" t="s">
        <v>257</v>
      </c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spans="1:26">
      <c r="A66" s="118" t="str">
        <f ca="1">IFERROR(__xludf.DUMMYFUNCTION("""COMPUTED_VALUE"""),"EMERSON ADAUTO DA SILVA")</f>
        <v>EMERSON ADAUTO DA SILVA</v>
      </c>
      <c r="B66" s="85" t="s">
        <v>645</v>
      </c>
      <c r="C66" s="118" t="str">
        <f t="shared" ca="1" si="0"/>
        <v>OK</v>
      </c>
      <c r="D66" s="94" t="s">
        <v>270</v>
      </c>
      <c r="E66" s="119">
        <v>28</v>
      </c>
      <c r="F66" s="94">
        <v>3251</v>
      </c>
      <c r="G66" s="93">
        <v>45809</v>
      </c>
      <c r="H66" s="173">
        <v>45819</v>
      </c>
      <c r="I66" s="94" t="s">
        <v>133</v>
      </c>
      <c r="J66" s="94" t="s">
        <v>1107</v>
      </c>
      <c r="K66" s="94"/>
      <c r="L66" s="94" t="s">
        <v>270</v>
      </c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spans="1:26">
      <c r="A67" s="118" t="str">
        <f ca="1">IFERROR(__xludf.DUMMYFUNCTION("""COMPUTED_VALUE"""),"EMERSON DA SILVA GOMES")</f>
        <v>EMERSON DA SILVA GOMES</v>
      </c>
      <c r="B67" s="80" t="s">
        <v>641</v>
      </c>
      <c r="C67" s="118" t="str">
        <f t="shared" ca="1" si="0"/>
        <v>Incompleto</v>
      </c>
      <c r="D67" s="94"/>
      <c r="E67" s="121"/>
      <c r="F67" s="94"/>
      <c r="G67" s="93"/>
      <c r="H67" s="173"/>
      <c r="I67" s="94"/>
      <c r="J67" s="94"/>
      <c r="K67" s="94"/>
      <c r="L67" s="94" t="s">
        <v>877</v>
      </c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spans="1:26">
      <c r="A68" s="118" t="str">
        <f ca="1">IFERROR(__xludf.DUMMYFUNCTION("""COMPUTED_VALUE"""),"EMILLY VITORIA CABRAL DANTAS")</f>
        <v>EMILLY VITORIA CABRAL DANTAS</v>
      </c>
      <c r="B68" s="80" t="s">
        <v>641</v>
      </c>
      <c r="C68" s="118" t="str">
        <f t="shared" ca="1" si="0"/>
        <v>OK</v>
      </c>
      <c r="D68" s="94" t="s">
        <v>316</v>
      </c>
      <c r="E68" s="119">
        <v>14</v>
      </c>
      <c r="F68" s="94">
        <v>3251</v>
      </c>
      <c r="G68" s="93">
        <v>45809</v>
      </c>
      <c r="H68" s="173">
        <v>45819</v>
      </c>
      <c r="I68" s="94" t="s">
        <v>133</v>
      </c>
      <c r="J68" s="94" t="s">
        <v>1107</v>
      </c>
      <c r="K68" s="94"/>
      <c r="L68" s="94" t="s">
        <v>316</v>
      </c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spans="1:26">
      <c r="A69" s="118" t="str">
        <f ca="1">IFERROR(__xludf.DUMMYFUNCTION("""COMPUTED_VALUE"""),"ENNYA GOMES OLIVEIRA CAMPOS")</f>
        <v>ENNYA GOMES OLIVEIRA CAMPOS</v>
      </c>
      <c r="B69" s="80" t="s">
        <v>641</v>
      </c>
      <c r="C69" s="118" t="str">
        <f t="shared" ca="1" si="0"/>
        <v>OK</v>
      </c>
      <c r="D69" s="94" t="s">
        <v>388</v>
      </c>
      <c r="E69" s="119">
        <v>28</v>
      </c>
      <c r="F69" s="94">
        <v>3251</v>
      </c>
      <c r="G69" s="93">
        <v>45809</v>
      </c>
      <c r="H69" s="173">
        <v>45819</v>
      </c>
      <c r="I69" s="94" t="s">
        <v>133</v>
      </c>
      <c r="J69" s="94" t="s">
        <v>1107</v>
      </c>
      <c r="K69" s="94"/>
      <c r="L69" s="94" t="s">
        <v>388</v>
      </c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spans="1:26">
      <c r="A70" s="118" t="str">
        <f ca="1">IFERROR(__xludf.DUMMYFUNCTION("""COMPUTED_VALUE"""),"ENZO ALCÂNTARA CABRAL")</f>
        <v>ENZO ALCÂNTARA CABRAL</v>
      </c>
      <c r="B70" s="86" t="s">
        <v>641</v>
      </c>
      <c r="C70" s="118" t="str">
        <f t="shared" ca="1" si="0"/>
        <v>Incompleto</v>
      </c>
      <c r="D70" s="94"/>
      <c r="E70" s="121"/>
      <c r="F70" s="94"/>
      <c r="G70" s="93"/>
      <c r="H70" s="173"/>
      <c r="I70" s="94"/>
      <c r="J70" s="94"/>
      <c r="K70" s="94"/>
      <c r="L70" s="94" t="s">
        <v>1124</v>
      </c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spans="1:26">
      <c r="A71" s="118" t="str">
        <f ca="1">IFERROR(__xludf.DUMMYFUNCTION("""COMPUTED_VALUE"""),"ESTHER VICTÓRIA DOS SANTOS FARIA")</f>
        <v>ESTHER VICTÓRIA DOS SANTOS FARIA</v>
      </c>
      <c r="B71" s="80" t="s">
        <v>641</v>
      </c>
      <c r="C71" s="118" t="str">
        <f t="shared" ca="1" si="0"/>
        <v>OK</v>
      </c>
      <c r="D71" s="118" t="s">
        <v>398</v>
      </c>
      <c r="E71" s="119">
        <v>28</v>
      </c>
      <c r="F71" s="94">
        <v>3251</v>
      </c>
      <c r="G71" s="93">
        <v>45809</v>
      </c>
      <c r="H71" s="173">
        <v>45819</v>
      </c>
      <c r="I71" s="94" t="s">
        <v>133</v>
      </c>
      <c r="J71" s="94" t="s">
        <v>1107</v>
      </c>
      <c r="K71" s="94"/>
      <c r="L71" s="94" t="s">
        <v>1125</v>
      </c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spans="1:26">
      <c r="A72" s="118" t="str">
        <f ca="1">IFERROR(__xludf.DUMMYFUNCTION("""COMPUTED_VALUE"""),"FABIANO DE OLIVEIRA MACHADO")</f>
        <v>FABIANO DE OLIVEIRA MACHADO</v>
      </c>
      <c r="B72" s="86" t="s">
        <v>641</v>
      </c>
      <c r="C72" s="118" t="str">
        <f t="shared" ca="1" si="0"/>
        <v>Incompleto</v>
      </c>
      <c r="D72" s="94"/>
      <c r="E72" s="121"/>
      <c r="F72" s="94"/>
      <c r="G72" s="93"/>
      <c r="H72" s="173"/>
      <c r="I72" s="94"/>
      <c r="J72" s="94"/>
      <c r="K72" s="94"/>
      <c r="L72" s="94" t="s">
        <v>1126</v>
      </c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spans="1:26">
      <c r="A73" s="118" t="str">
        <f ca="1">IFERROR(__xludf.DUMMYFUNCTION("""COMPUTED_VALUE"""),"FABRICIO LORENCINI ZANONI")</f>
        <v>FABRICIO LORENCINI ZANONI</v>
      </c>
      <c r="B73" s="85" t="s">
        <v>657</v>
      </c>
      <c r="C73" s="118" t="str">
        <f t="shared" ca="1" si="0"/>
        <v>OK</v>
      </c>
      <c r="D73" s="94" t="s">
        <v>195</v>
      </c>
      <c r="E73" s="119">
        <v>14</v>
      </c>
      <c r="F73" s="94">
        <v>3251</v>
      </c>
      <c r="G73" s="93">
        <v>45809</v>
      </c>
      <c r="H73" s="173">
        <v>45819</v>
      </c>
      <c r="I73" s="94" t="s">
        <v>133</v>
      </c>
      <c r="J73" s="94" t="s">
        <v>1107</v>
      </c>
      <c r="K73" s="94"/>
      <c r="L73" s="94" t="s">
        <v>195</v>
      </c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spans="1:26">
      <c r="A74" s="118" t="str">
        <f ca="1">IFERROR(__xludf.DUMMYFUNCTION("""COMPUTED_VALUE"""),"FELIPE CORREA CONCEIÇÃO")</f>
        <v>FELIPE CORREA CONCEIÇÃO</v>
      </c>
      <c r="B74" s="80" t="s">
        <v>641</v>
      </c>
      <c r="C74" s="118" t="str">
        <f t="shared" ca="1" si="0"/>
        <v>OK</v>
      </c>
      <c r="D74" s="94" t="s">
        <v>401</v>
      </c>
      <c r="E74" s="119">
        <v>14</v>
      </c>
      <c r="F74" s="94">
        <v>3251</v>
      </c>
      <c r="G74" s="93">
        <v>45809</v>
      </c>
      <c r="H74" s="173">
        <v>45819</v>
      </c>
      <c r="I74" s="94" t="s">
        <v>133</v>
      </c>
      <c r="J74" s="94" t="s">
        <v>1107</v>
      </c>
      <c r="K74" s="94"/>
      <c r="L74" s="94" t="s">
        <v>401</v>
      </c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spans="1:26">
      <c r="A75" s="118" t="str">
        <f ca="1">IFERROR(__xludf.DUMMYFUNCTION("""COMPUTED_VALUE"""),"FELIPE GOMES SILVA")</f>
        <v>FELIPE GOMES SILVA</v>
      </c>
      <c r="B75" s="85" t="s">
        <v>645</v>
      </c>
      <c r="C75" s="118" t="str">
        <f t="shared" ca="1" si="0"/>
        <v>OK</v>
      </c>
      <c r="D75" s="94" t="s">
        <v>405</v>
      </c>
      <c r="E75" s="119">
        <v>14</v>
      </c>
      <c r="F75" s="94">
        <v>3251</v>
      </c>
      <c r="G75" s="93">
        <v>45809</v>
      </c>
      <c r="H75" s="173">
        <v>45819</v>
      </c>
      <c r="I75" s="94" t="s">
        <v>133</v>
      </c>
      <c r="J75" s="94" t="s">
        <v>1107</v>
      </c>
      <c r="K75" s="94"/>
      <c r="L75" s="94" t="s">
        <v>405</v>
      </c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spans="1:26">
      <c r="A76" s="118" t="str">
        <f ca="1">IFERROR(__xludf.DUMMYFUNCTION("""COMPUTED_VALUE"""),"FELIPE TAVARES ARAUJO")</f>
        <v>FELIPE TAVARES ARAUJO</v>
      </c>
      <c r="B76" s="80" t="s">
        <v>641</v>
      </c>
      <c r="C76" s="118" t="str">
        <f t="shared" ca="1" si="0"/>
        <v>OK</v>
      </c>
      <c r="D76" s="94" t="s">
        <v>233</v>
      </c>
      <c r="E76" s="119">
        <v>28</v>
      </c>
      <c r="F76" s="94">
        <v>3251</v>
      </c>
      <c r="G76" s="93">
        <v>45809</v>
      </c>
      <c r="H76" s="173">
        <v>45819</v>
      </c>
      <c r="I76" s="94" t="s">
        <v>133</v>
      </c>
      <c r="J76" s="94" t="s">
        <v>1107</v>
      </c>
      <c r="K76" s="94"/>
      <c r="L76" s="94" t="s">
        <v>233</v>
      </c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spans="1:26">
      <c r="A77" s="118" t="str">
        <f ca="1">IFERROR(__xludf.DUMMYFUNCTION("""COMPUTED_VALUE"""),"FELIPE VARGAS DE SOUZA")</f>
        <v>FELIPE VARGAS DE SOUZA</v>
      </c>
      <c r="B77" s="85" t="s">
        <v>658</v>
      </c>
      <c r="C77" s="118" t="str">
        <f t="shared" ca="1" si="0"/>
        <v>Incompleto</v>
      </c>
      <c r="D77" s="94"/>
      <c r="E77" s="121"/>
      <c r="F77" s="94"/>
      <c r="G77" s="93"/>
      <c r="H77" s="173"/>
      <c r="I77" s="94"/>
      <c r="J77" s="94"/>
      <c r="K77" s="94"/>
      <c r="L77" s="94" t="s">
        <v>888</v>
      </c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spans="1:26">
      <c r="A78" s="118" t="str">
        <f ca="1">IFERROR(__xludf.DUMMYFUNCTION("""COMPUTED_VALUE"""),"FERNANDA GIOIA GONÇALVES VAZ")</f>
        <v>FERNANDA GIOIA GONÇALVES VAZ</v>
      </c>
      <c r="B78" s="80" t="s">
        <v>641</v>
      </c>
      <c r="C78" s="118" t="str">
        <f t="shared" ca="1" si="0"/>
        <v>OK</v>
      </c>
      <c r="D78" s="94" t="s">
        <v>852</v>
      </c>
      <c r="E78" s="119">
        <v>14</v>
      </c>
      <c r="F78" s="94">
        <v>3251</v>
      </c>
      <c r="G78" s="93">
        <v>45809</v>
      </c>
      <c r="H78" s="173">
        <v>45819</v>
      </c>
      <c r="I78" s="94" t="s">
        <v>133</v>
      </c>
      <c r="J78" s="94" t="s">
        <v>1107</v>
      </c>
      <c r="K78" s="94"/>
      <c r="L78" s="94" t="s">
        <v>852</v>
      </c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spans="1:26">
      <c r="A79" s="118" t="str">
        <f ca="1">IFERROR(__xludf.DUMMYFUNCTION("""COMPUTED_VALUE"""),"FERNANDO MENDONÇA FERNANDES")</f>
        <v>FERNANDO MENDONÇA FERNANDES</v>
      </c>
      <c r="B79" s="80" t="s">
        <v>641</v>
      </c>
      <c r="C79" s="118" t="str">
        <f t="shared" ca="1" si="0"/>
        <v>OK</v>
      </c>
      <c r="D79" s="94" t="s">
        <v>409</v>
      </c>
      <c r="E79" s="119">
        <v>14</v>
      </c>
      <c r="F79" s="94">
        <v>3251</v>
      </c>
      <c r="G79" s="93">
        <v>45809</v>
      </c>
      <c r="H79" s="173">
        <v>45819</v>
      </c>
      <c r="I79" s="94" t="s">
        <v>133</v>
      </c>
      <c r="J79" s="94" t="s">
        <v>1107</v>
      </c>
      <c r="K79" s="94"/>
      <c r="L79" s="94" t="s">
        <v>409</v>
      </c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spans="1:26">
      <c r="A80" s="118" t="str">
        <f ca="1">IFERROR(__xludf.DUMMYFUNCTION("""COMPUTED_VALUE"""),"FERNANDO PAIVA SILVA DE SOUZA")</f>
        <v>FERNANDO PAIVA SILVA DE SOUZA</v>
      </c>
      <c r="B80" s="80" t="s">
        <v>641</v>
      </c>
      <c r="C80" s="118" t="str">
        <f t="shared" ca="1" si="0"/>
        <v>OK</v>
      </c>
      <c r="D80" s="118" t="s">
        <v>281</v>
      </c>
      <c r="E80" s="119">
        <v>14</v>
      </c>
      <c r="F80" s="94">
        <v>3251</v>
      </c>
      <c r="G80" s="93">
        <v>45809</v>
      </c>
      <c r="H80" s="173">
        <v>45819</v>
      </c>
      <c r="I80" s="94" t="s">
        <v>133</v>
      </c>
      <c r="J80" s="94" t="s">
        <v>1107</v>
      </c>
      <c r="K80" s="94"/>
      <c r="L80" s="94" t="s">
        <v>1127</v>
      </c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spans="1:26">
      <c r="A81" s="118" t="str">
        <f ca="1">IFERROR(__xludf.DUMMYFUNCTION("""COMPUTED_VALUE"""),"FILIPE DE SOUSA BOLONINI")</f>
        <v>FILIPE DE SOUSA BOLONINI</v>
      </c>
      <c r="B81" s="86" t="s">
        <v>641</v>
      </c>
      <c r="C81" s="118" t="str">
        <f t="shared" ca="1" si="0"/>
        <v>OK</v>
      </c>
      <c r="D81" s="94" t="s">
        <v>238</v>
      </c>
      <c r="E81" s="119">
        <v>14</v>
      </c>
      <c r="F81" s="94">
        <v>3251</v>
      </c>
      <c r="G81" s="93">
        <v>45809</v>
      </c>
      <c r="H81" s="173">
        <v>45819</v>
      </c>
      <c r="I81" s="94" t="s">
        <v>133</v>
      </c>
      <c r="J81" s="94" t="s">
        <v>1107</v>
      </c>
      <c r="K81" s="94"/>
      <c r="L81" s="94" t="s">
        <v>238</v>
      </c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spans="1:26">
      <c r="A82" s="118" t="str">
        <f ca="1">IFERROR(__xludf.DUMMYFUNCTION("""COMPUTED_VALUE"""),"FILIPE FERREIRA AGRA DE ARAUJO")</f>
        <v>FILIPE FERREIRA AGRA DE ARAUJO</v>
      </c>
      <c r="B82" s="80" t="s">
        <v>641</v>
      </c>
      <c r="C82" s="118" t="str">
        <f t="shared" ca="1" si="0"/>
        <v>OK</v>
      </c>
      <c r="D82" s="118" t="s">
        <v>199</v>
      </c>
      <c r="E82" s="119">
        <v>14</v>
      </c>
      <c r="F82" s="94">
        <v>3251</v>
      </c>
      <c r="G82" s="93">
        <v>45809</v>
      </c>
      <c r="H82" s="173">
        <v>45819</v>
      </c>
      <c r="I82" s="94" t="s">
        <v>133</v>
      </c>
      <c r="J82" s="94" t="s">
        <v>1107</v>
      </c>
      <c r="K82" s="94"/>
      <c r="L82" s="94" t="s">
        <v>1128</v>
      </c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spans="1:26">
      <c r="A83" s="118" t="str">
        <f ca="1">IFERROR(__xludf.DUMMYFUNCTION("""COMPUTED_VALUE"""),"FLAVIANO DE ALMEIDA DOS SANTOS")</f>
        <v>FLAVIANO DE ALMEIDA DOS SANTOS</v>
      </c>
      <c r="B83" s="80" t="s">
        <v>641</v>
      </c>
      <c r="C83" s="118" t="str">
        <f t="shared" ca="1" si="0"/>
        <v>OK</v>
      </c>
      <c r="D83" s="94" t="s">
        <v>156</v>
      </c>
      <c r="E83" s="119">
        <v>14</v>
      </c>
      <c r="F83" s="94">
        <v>3251</v>
      </c>
      <c r="G83" s="93">
        <v>45809</v>
      </c>
      <c r="H83" s="173">
        <v>45819</v>
      </c>
      <c r="I83" s="94" t="s">
        <v>133</v>
      </c>
      <c r="J83" s="94" t="s">
        <v>1107</v>
      </c>
      <c r="K83" s="94"/>
      <c r="L83" s="94" t="s">
        <v>156</v>
      </c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spans="1:26">
      <c r="A84" s="118" t="str">
        <f ca="1">IFERROR(__xludf.DUMMYFUNCTION("""COMPUTED_VALUE"""),"FRANCISCO DA SILVA ALVES")</f>
        <v>FRANCISCO DA SILVA ALVES</v>
      </c>
      <c r="B84" s="80" t="s">
        <v>641</v>
      </c>
      <c r="C84" s="118" t="str">
        <f t="shared" ca="1" si="0"/>
        <v>OK</v>
      </c>
      <c r="D84" s="94" t="s">
        <v>329</v>
      </c>
      <c r="E84" s="119">
        <v>14</v>
      </c>
      <c r="F84" s="94">
        <v>3251</v>
      </c>
      <c r="G84" s="93">
        <v>45809</v>
      </c>
      <c r="H84" s="173">
        <v>45819</v>
      </c>
      <c r="I84" s="94" t="s">
        <v>133</v>
      </c>
      <c r="J84" s="94" t="s">
        <v>1107</v>
      </c>
      <c r="K84" s="94"/>
      <c r="L84" s="94" t="s">
        <v>329</v>
      </c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spans="1:26">
      <c r="A85" s="118" t="str">
        <f ca="1">IFERROR(__xludf.DUMMYFUNCTION("""COMPUTED_VALUE"""),"FREDERICO TAVARES GOMES DA CUNHA")</f>
        <v>FREDERICO TAVARES GOMES DA CUNHA</v>
      </c>
      <c r="B85" s="80" t="s">
        <v>641</v>
      </c>
      <c r="C85" s="118" t="str">
        <f t="shared" ca="1" si="0"/>
        <v>OK</v>
      </c>
      <c r="D85" s="118" t="s">
        <v>855</v>
      </c>
      <c r="E85" s="119">
        <v>14</v>
      </c>
      <c r="F85" s="94">
        <v>3251</v>
      </c>
      <c r="G85" s="93">
        <v>45809</v>
      </c>
      <c r="H85" s="173">
        <v>45819</v>
      </c>
      <c r="I85" s="94" t="s">
        <v>133</v>
      </c>
      <c r="J85" s="94" t="s">
        <v>1107</v>
      </c>
      <c r="K85" s="94"/>
      <c r="L85" s="94" t="s">
        <v>856</v>
      </c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spans="1:26">
      <c r="A86" s="118" t="str">
        <f ca="1">IFERROR(__xludf.DUMMYFUNCTION("""COMPUTED_VALUE"""),"GABRIEL CARVALHO PEREIRA")</f>
        <v>GABRIEL CARVALHO PEREIRA</v>
      </c>
      <c r="B86" s="86" t="s">
        <v>641</v>
      </c>
      <c r="C86" s="118" t="str">
        <f t="shared" ca="1" si="0"/>
        <v>OK</v>
      </c>
      <c r="D86" s="94" t="s">
        <v>218</v>
      </c>
      <c r="E86" s="119">
        <v>14</v>
      </c>
      <c r="F86" s="94">
        <v>3251</v>
      </c>
      <c r="G86" s="93">
        <v>45809</v>
      </c>
      <c r="H86" s="173">
        <v>45819</v>
      </c>
      <c r="I86" s="94" t="s">
        <v>133</v>
      </c>
      <c r="J86" s="94" t="s">
        <v>1107</v>
      </c>
      <c r="K86" s="94"/>
      <c r="L86" s="94" t="s">
        <v>218</v>
      </c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spans="1:26">
      <c r="A87" s="118" t="str">
        <f ca="1">IFERROR(__xludf.DUMMYFUNCTION("""COMPUTED_VALUE"""),"GABRIEL DE ALMEIDA MONTEIRO")</f>
        <v>GABRIEL DE ALMEIDA MONTEIRO</v>
      </c>
      <c r="B87" s="85" t="s">
        <v>655</v>
      </c>
      <c r="C87" s="118" t="str">
        <f t="shared" ca="1" si="0"/>
        <v>OK</v>
      </c>
      <c r="D87" s="94" t="s">
        <v>189</v>
      </c>
      <c r="E87" s="119">
        <v>14</v>
      </c>
      <c r="F87" s="94">
        <v>3251</v>
      </c>
      <c r="G87" s="93">
        <v>45809</v>
      </c>
      <c r="H87" s="173">
        <v>45819</v>
      </c>
      <c r="I87" s="94" t="s">
        <v>133</v>
      </c>
      <c r="J87" s="94" t="s">
        <v>1107</v>
      </c>
      <c r="K87" s="94"/>
      <c r="L87" s="94" t="s">
        <v>189</v>
      </c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spans="1:26">
      <c r="A88" s="118" t="str">
        <f ca="1">IFERROR(__xludf.DUMMYFUNCTION("""COMPUTED_VALUE"""),"GABRIELLA VARELA DE OLIVEIRA")</f>
        <v>GABRIELLA VARELA DE OLIVEIRA</v>
      </c>
      <c r="B88" s="80" t="s">
        <v>641</v>
      </c>
      <c r="C88" s="118" t="str">
        <f t="shared" ca="1" si="0"/>
        <v>OK</v>
      </c>
      <c r="D88" s="94" t="s">
        <v>210</v>
      </c>
      <c r="E88" s="119">
        <v>14</v>
      </c>
      <c r="F88" s="94">
        <v>3251</v>
      </c>
      <c r="G88" s="93">
        <v>45809</v>
      </c>
      <c r="H88" s="173">
        <v>45819</v>
      </c>
      <c r="I88" s="94" t="s">
        <v>133</v>
      </c>
      <c r="J88" s="94" t="s">
        <v>1107</v>
      </c>
      <c r="K88" s="94"/>
      <c r="L88" s="94" t="s">
        <v>210</v>
      </c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spans="1:26">
      <c r="A89" s="118" t="str">
        <f ca="1">IFERROR(__xludf.DUMMYFUNCTION("""COMPUTED_VALUE"""),"GABRIEL LIRA AUAD CARRIÓ")</f>
        <v>GABRIEL LIRA AUAD CARRIÓ</v>
      </c>
      <c r="B89" s="85" t="s">
        <v>659</v>
      </c>
      <c r="C89" s="118" t="str">
        <f t="shared" ca="1" si="0"/>
        <v>OK</v>
      </c>
      <c r="D89" s="118" t="s">
        <v>251</v>
      </c>
      <c r="E89" s="119">
        <v>14</v>
      </c>
      <c r="F89" s="94">
        <v>3251</v>
      </c>
      <c r="G89" s="93">
        <v>45809</v>
      </c>
      <c r="H89" s="173">
        <v>45819</v>
      </c>
      <c r="I89" s="94" t="s">
        <v>133</v>
      </c>
      <c r="J89" s="94" t="s">
        <v>1107</v>
      </c>
      <c r="K89" s="94"/>
      <c r="L89" s="94" t="s">
        <v>252</v>
      </c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spans="1:26">
      <c r="A90" s="118" t="str">
        <f ca="1">IFERROR(__xludf.DUMMYFUNCTION("""COMPUTED_VALUE"""),"GABRIEL SAMPAIO DE SOUSA")</f>
        <v>GABRIEL SAMPAIO DE SOUSA</v>
      </c>
      <c r="B90" s="86" t="s">
        <v>641</v>
      </c>
      <c r="C90" s="118" t="str">
        <f t="shared" ca="1" si="0"/>
        <v>OK</v>
      </c>
      <c r="D90" s="94" t="s">
        <v>154</v>
      </c>
      <c r="E90" s="119">
        <v>28</v>
      </c>
      <c r="F90" s="94">
        <v>3251</v>
      </c>
      <c r="G90" s="93">
        <v>45809</v>
      </c>
      <c r="H90" s="173">
        <v>45819</v>
      </c>
      <c r="I90" s="94" t="s">
        <v>133</v>
      </c>
      <c r="J90" s="94" t="s">
        <v>1107</v>
      </c>
      <c r="K90" s="94"/>
      <c r="L90" s="94" t="s">
        <v>154</v>
      </c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spans="1:26">
      <c r="A91" s="118" t="str">
        <f ca="1">IFERROR(__xludf.DUMMYFUNCTION("""COMPUTED_VALUE"""),"GEORGIA MARIANA DA SILVA")</f>
        <v>GEORGIA MARIANA DA SILVA</v>
      </c>
      <c r="B91" s="80" t="s">
        <v>641</v>
      </c>
      <c r="C91" s="118" t="str">
        <f t="shared" ca="1" si="0"/>
        <v>Incompleto</v>
      </c>
      <c r="D91" s="94"/>
      <c r="E91" s="121"/>
      <c r="F91" s="94"/>
      <c r="G91" s="93"/>
      <c r="H91" s="173"/>
      <c r="I91" s="94"/>
      <c r="J91" s="94"/>
      <c r="K91" s="94"/>
      <c r="L91" s="94" t="s">
        <v>1129</v>
      </c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spans="1:26">
      <c r="A92" s="118" t="str">
        <f ca="1">IFERROR(__xludf.DUMMYFUNCTION("""COMPUTED_VALUE"""),"GEORGIA MARIANA DA SILVA PEREIRA")</f>
        <v>GEORGIA MARIANA DA SILVA PEREIRA</v>
      </c>
      <c r="B92" s="85" t="s">
        <v>662</v>
      </c>
      <c r="C92" s="118" t="str">
        <f t="shared" ca="1" si="0"/>
        <v>OK</v>
      </c>
      <c r="D92" s="94" t="s">
        <v>273</v>
      </c>
      <c r="E92" s="119">
        <v>27.53</v>
      </c>
      <c r="F92" s="94">
        <v>3251</v>
      </c>
      <c r="G92" s="93">
        <v>45809</v>
      </c>
      <c r="H92" s="173">
        <v>45819</v>
      </c>
      <c r="I92" s="94" t="s">
        <v>133</v>
      </c>
      <c r="J92" s="94" t="s">
        <v>1107</v>
      </c>
      <c r="K92" s="94"/>
      <c r="L92" s="94" t="s">
        <v>273</v>
      </c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spans="1:26">
      <c r="A93" s="118" t="str">
        <f ca="1">IFERROR(__xludf.DUMMYFUNCTION("""COMPUTED_VALUE"""),"GIOVANNI MATOS STELAI GIRÃO")</f>
        <v>GIOVANNI MATOS STELAI GIRÃO</v>
      </c>
      <c r="B93" s="85" t="s">
        <v>645</v>
      </c>
      <c r="C93" s="118" t="str">
        <f t="shared" ca="1" si="0"/>
        <v>OK</v>
      </c>
      <c r="D93" s="94" t="s">
        <v>410</v>
      </c>
      <c r="E93" s="119">
        <v>27.53</v>
      </c>
      <c r="F93" s="94">
        <v>3251</v>
      </c>
      <c r="G93" s="93">
        <v>45809</v>
      </c>
      <c r="H93" s="173">
        <v>45819</v>
      </c>
      <c r="I93" s="94" t="s">
        <v>133</v>
      </c>
      <c r="J93" s="94" t="s">
        <v>1107</v>
      </c>
      <c r="K93" s="94"/>
      <c r="L93" s="94" t="s">
        <v>410</v>
      </c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spans="1:26">
      <c r="A94" s="118" t="str">
        <f ca="1">IFERROR(__xludf.DUMMYFUNCTION("""COMPUTED_VALUE"""),"GLAUBER RODRIGUES GOMES")</f>
        <v>GLAUBER RODRIGUES GOMES</v>
      </c>
      <c r="B94" s="80" t="s">
        <v>641</v>
      </c>
      <c r="C94" s="118" t="str">
        <f t="shared" ca="1" si="0"/>
        <v>OK</v>
      </c>
      <c r="D94" s="94" t="s">
        <v>363</v>
      </c>
      <c r="E94" s="119">
        <v>26.59</v>
      </c>
      <c r="F94" s="94">
        <v>3251</v>
      </c>
      <c r="G94" s="93">
        <v>45809</v>
      </c>
      <c r="H94" s="173">
        <v>45819</v>
      </c>
      <c r="I94" s="94" t="s">
        <v>133</v>
      </c>
      <c r="J94" s="94" t="s">
        <v>1107</v>
      </c>
      <c r="K94" s="94"/>
      <c r="L94" s="94" t="s">
        <v>363</v>
      </c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spans="1:26">
      <c r="A95" s="118" t="str">
        <f ca="1">IFERROR(__xludf.DUMMYFUNCTION("""COMPUTED_VALUE"""),"GLAUBERT RODRIGUES DE JESUS")</f>
        <v>GLAUBERT RODRIGUES DE JESUS</v>
      </c>
      <c r="B95" s="80" t="s">
        <v>641</v>
      </c>
      <c r="C95" s="118" t="str">
        <f t="shared" ca="1" si="0"/>
        <v>OK</v>
      </c>
      <c r="D95" s="94" t="s">
        <v>356</v>
      </c>
      <c r="E95" s="119">
        <v>26.59</v>
      </c>
      <c r="F95" s="94">
        <v>3251</v>
      </c>
      <c r="G95" s="93">
        <v>45809</v>
      </c>
      <c r="H95" s="173">
        <v>45819</v>
      </c>
      <c r="I95" s="94" t="s">
        <v>133</v>
      </c>
      <c r="J95" s="94" t="s">
        <v>1107</v>
      </c>
      <c r="K95" s="94"/>
      <c r="L95" s="94" t="s">
        <v>356</v>
      </c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spans="1:26">
      <c r="A96" s="118" t="str">
        <f ca="1">IFERROR(__xludf.DUMMYFUNCTION("""COMPUTED_VALUE"""),"GRAZIELLE VITORIA NEVES GOMES")</f>
        <v>GRAZIELLE VITORIA NEVES GOMES</v>
      </c>
      <c r="B96" s="80" t="s">
        <v>641</v>
      </c>
      <c r="C96" s="118" t="str">
        <f t="shared" ca="1" si="0"/>
        <v>OK</v>
      </c>
      <c r="D96" s="94" t="s">
        <v>299</v>
      </c>
      <c r="E96" s="119">
        <v>26.59</v>
      </c>
      <c r="F96" s="94">
        <v>3251</v>
      </c>
      <c r="G96" s="93">
        <v>45809</v>
      </c>
      <c r="H96" s="173">
        <v>45819</v>
      </c>
      <c r="I96" s="94" t="s">
        <v>133</v>
      </c>
      <c r="J96" s="94" t="s">
        <v>1107</v>
      </c>
      <c r="K96" s="94"/>
      <c r="L96" s="94" t="s">
        <v>299</v>
      </c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spans="1:26">
      <c r="A97" s="118" t="str">
        <f ca="1">IFERROR(__xludf.DUMMYFUNCTION("""COMPUTED_VALUE"""),"GUILHERME SIMOES DE CARVALHO")</f>
        <v>GUILHERME SIMOES DE CARVALHO</v>
      </c>
      <c r="B97" s="86" t="s">
        <v>641</v>
      </c>
      <c r="C97" s="118" t="str">
        <f t="shared" ca="1" si="0"/>
        <v>OK</v>
      </c>
      <c r="D97" s="94" t="s">
        <v>369</v>
      </c>
      <c r="E97" s="119">
        <v>26.59</v>
      </c>
      <c r="F97" s="94">
        <v>3251</v>
      </c>
      <c r="G97" s="93">
        <v>45809</v>
      </c>
      <c r="H97" s="173">
        <v>45819</v>
      </c>
      <c r="I97" s="94" t="s">
        <v>133</v>
      </c>
      <c r="J97" s="94" t="s">
        <v>1107</v>
      </c>
      <c r="K97" s="94"/>
      <c r="L97" s="94" t="s">
        <v>369</v>
      </c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spans="1:26">
      <c r="A98" s="118" t="str">
        <f ca="1">IFERROR(__xludf.DUMMYFUNCTION("""COMPUTED_VALUE"""),"GUSTAVO MACHADO SOEIRO")</f>
        <v>GUSTAVO MACHADO SOEIRO</v>
      </c>
      <c r="B98" s="80" t="s">
        <v>641</v>
      </c>
      <c r="C98" s="118" t="str">
        <f t="shared" ca="1" si="0"/>
        <v>OK</v>
      </c>
      <c r="D98" s="94" t="s">
        <v>324</v>
      </c>
      <c r="E98" s="119">
        <v>26.59</v>
      </c>
      <c r="F98" s="94">
        <v>3251</v>
      </c>
      <c r="G98" s="93">
        <v>45809</v>
      </c>
      <c r="H98" s="173">
        <v>45819</v>
      </c>
      <c r="I98" s="94" t="s">
        <v>133</v>
      </c>
      <c r="J98" s="94" t="s">
        <v>1107</v>
      </c>
      <c r="K98" s="94"/>
      <c r="L98" s="94" t="s">
        <v>324</v>
      </c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spans="1:26">
      <c r="A99" s="118" t="str">
        <f ca="1">IFERROR(__xludf.DUMMYFUNCTION("""COMPUTED_VALUE"""),"HUGO DE AQUINO VOLOTÃO")</f>
        <v>HUGO DE AQUINO VOLOTÃO</v>
      </c>
      <c r="B99" s="80" t="s">
        <v>641</v>
      </c>
      <c r="C99" s="118" t="str">
        <f t="shared" ca="1" si="0"/>
        <v>OK</v>
      </c>
      <c r="D99" s="94" t="s">
        <v>175</v>
      </c>
      <c r="E99" s="119">
        <v>53.18</v>
      </c>
      <c r="F99" s="94">
        <v>3251</v>
      </c>
      <c r="G99" s="93">
        <v>45809</v>
      </c>
      <c r="H99" s="173">
        <v>45819</v>
      </c>
      <c r="I99" s="94" t="s">
        <v>133</v>
      </c>
      <c r="J99" s="94" t="s">
        <v>1107</v>
      </c>
      <c r="K99" s="94"/>
      <c r="L99" s="94" t="s">
        <v>175</v>
      </c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spans="1:26">
      <c r="A100" s="118" t="str">
        <f ca="1">IFERROR(__xludf.DUMMYFUNCTION("""COMPUTED_VALUE"""),"IGOR BARROS DA SILVA")</f>
        <v>IGOR BARROS DA SILVA</v>
      </c>
      <c r="B100" s="85" t="s">
        <v>645</v>
      </c>
      <c r="C100" s="118" t="str">
        <f t="shared" ca="1" si="0"/>
        <v>Incompleto</v>
      </c>
      <c r="D100" s="94"/>
      <c r="E100" s="121"/>
      <c r="F100" s="94"/>
      <c r="G100" s="93"/>
      <c r="H100" s="173"/>
      <c r="I100" s="94"/>
      <c r="J100" s="94"/>
      <c r="K100" s="94"/>
      <c r="L100" s="94" t="s">
        <v>1130</v>
      </c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spans="1:26">
      <c r="A101" s="118" t="str">
        <f ca="1">IFERROR(__xludf.DUMMYFUNCTION("""COMPUTED_VALUE"""),"IURY CAUAM JESUS DA COSTA")</f>
        <v>IURY CAUAM JESUS DA COSTA</v>
      </c>
      <c r="B101" s="80" t="s">
        <v>641</v>
      </c>
      <c r="C101" s="118" t="str">
        <f t="shared" ca="1" si="0"/>
        <v>OK</v>
      </c>
      <c r="D101" s="94" t="s">
        <v>387</v>
      </c>
      <c r="E101" s="119">
        <v>52.260000000000005</v>
      </c>
      <c r="F101" s="94">
        <v>3251</v>
      </c>
      <c r="G101" s="93">
        <v>45809</v>
      </c>
      <c r="H101" s="173">
        <v>45819</v>
      </c>
      <c r="I101" s="94" t="s">
        <v>133</v>
      </c>
      <c r="J101" s="94" t="s">
        <v>1107</v>
      </c>
      <c r="K101" s="94"/>
      <c r="L101" s="94" t="s">
        <v>387</v>
      </c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spans="1:26">
      <c r="A102" s="118" t="str">
        <f ca="1">IFERROR(__xludf.DUMMYFUNCTION("""COMPUTED_VALUE"""),"IURY DOS SANTOS DA SILVA")</f>
        <v>IURY DOS SANTOS DA SILVA</v>
      </c>
      <c r="B102" s="86" t="s">
        <v>641</v>
      </c>
      <c r="C102" s="118" t="str">
        <f t="shared" ca="1" si="0"/>
        <v>Incompleto</v>
      </c>
      <c r="D102" s="94"/>
      <c r="E102" s="121"/>
      <c r="F102" s="94"/>
      <c r="G102" s="93"/>
      <c r="H102" s="173"/>
      <c r="I102" s="94"/>
      <c r="J102" s="94"/>
      <c r="K102" s="94"/>
      <c r="L102" s="94" t="s">
        <v>1131</v>
      </c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spans="1:26">
      <c r="A103" s="118" t="str">
        <f ca="1">IFERROR(__xludf.DUMMYFUNCTION("""COMPUTED_VALUE"""),"IVAN DE MELLO")</f>
        <v>IVAN DE MELLO</v>
      </c>
      <c r="B103" s="80" t="s">
        <v>641</v>
      </c>
      <c r="C103" s="118" t="str">
        <f t="shared" ca="1" si="0"/>
        <v>OK</v>
      </c>
      <c r="D103" s="94" t="s">
        <v>386</v>
      </c>
      <c r="E103" s="119">
        <v>26.130000000000003</v>
      </c>
      <c r="F103" s="94">
        <v>3251</v>
      </c>
      <c r="G103" s="93">
        <v>45809</v>
      </c>
      <c r="H103" s="173">
        <v>45819</v>
      </c>
      <c r="I103" s="94" t="s">
        <v>133</v>
      </c>
      <c r="J103" s="94" t="s">
        <v>1107</v>
      </c>
      <c r="K103" s="94"/>
      <c r="L103" s="94" t="s">
        <v>386</v>
      </c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spans="1:26">
      <c r="A104" s="118" t="str">
        <f ca="1">IFERROR(__xludf.DUMMYFUNCTION("""COMPUTED_VALUE"""),"JACSON DE LIMA LEANDRO")</f>
        <v>JACSON DE LIMA LEANDRO</v>
      </c>
      <c r="B104" s="80" t="s">
        <v>641</v>
      </c>
      <c r="C104" s="118" t="str">
        <f t="shared" ca="1" si="0"/>
        <v>OK</v>
      </c>
      <c r="D104" s="118" t="s">
        <v>242</v>
      </c>
      <c r="E104" s="119">
        <v>26.59</v>
      </c>
      <c r="F104" s="94">
        <v>3251</v>
      </c>
      <c r="G104" s="93">
        <v>45809</v>
      </c>
      <c r="H104" s="173">
        <v>45819</v>
      </c>
      <c r="I104" s="94" t="s">
        <v>133</v>
      </c>
      <c r="J104" s="94" t="s">
        <v>1107</v>
      </c>
      <c r="K104" s="94"/>
      <c r="L104" s="94" t="s">
        <v>703</v>
      </c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spans="1:26">
      <c r="A105" s="118" t="str">
        <f ca="1">IFERROR(__xludf.DUMMYFUNCTION("""COMPUTED_VALUE"""),"JANILSON FERREIRA ACIOLI JUNIOR")</f>
        <v>JANILSON FERREIRA ACIOLI JUNIOR</v>
      </c>
      <c r="B105" s="80" t="s">
        <v>641</v>
      </c>
      <c r="C105" s="118" t="str">
        <f t="shared" ca="1" si="0"/>
        <v>OK</v>
      </c>
      <c r="D105" s="94" t="s">
        <v>413</v>
      </c>
      <c r="E105" s="119">
        <v>104.52</v>
      </c>
      <c r="F105" s="94">
        <v>3251</v>
      </c>
      <c r="G105" s="93">
        <v>45809</v>
      </c>
      <c r="H105" s="173">
        <v>45819</v>
      </c>
      <c r="I105" s="94" t="s">
        <v>133</v>
      </c>
      <c r="J105" s="94" t="s">
        <v>1107</v>
      </c>
      <c r="K105" s="94"/>
      <c r="L105" s="94" t="s">
        <v>413</v>
      </c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spans="1:26">
      <c r="A106" s="118" t="str">
        <f ca="1">IFERROR(__xludf.DUMMYFUNCTION("""COMPUTED_VALUE"""),"JEANDERSON CRISTIAN DA SILVA TEIXEIRA")</f>
        <v>JEANDERSON CRISTIAN DA SILVA TEIXEIRA</v>
      </c>
      <c r="B106" s="80" t="s">
        <v>641</v>
      </c>
      <c r="C106" s="118" t="str">
        <f t="shared" ca="1" si="0"/>
        <v>Incompleto</v>
      </c>
      <c r="D106" s="94"/>
      <c r="E106" s="121"/>
      <c r="F106" s="94"/>
      <c r="G106" s="93"/>
      <c r="H106" s="173"/>
      <c r="I106" s="94"/>
      <c r="J106" s="94"/>
      <c r="K106" s="94"/>
      <c r="L106" s="94" t="s">
        <v>1132</v>
      </c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spans="1:26">
      <c r="A107" s="118" t="str">
        <f ca="1">IFERROR(__xludf.DUMMYFUNCTION("""COMPUTED_VALUE"""),"JENIFFER LUISA CHAGAS DA CONCEIÇÃO")</f>
        <v>JENIFFER LUISA CHAGAS DA CONCEIÇÃO</v>
      </c>
      <c r="B107" s="80" t="s">
        <v>641</v>
      </c>
      <c r="C107" s="118" t="str">
        <f t="shared" ca="1" si="0"/>
        <v>Incompleto</v>
      </c>
      <c r="D107" s="94"/>
      <c r="E107" s="121"/>
      <c r="F107" s="94"/>
      <c r="G107" s="93"/>
      <c r="H107" s="173"/>
      <c r="I107" s="94"/>
      <c r="J107" s="94"/>
      <c r="K107" s="94"/>
      <c r="L107" s="94" t="s">
        <v>1133</v>
      </c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spans="1:26">
      <c r="A108" s="118" t="str">
        <f ca="1">IFERROR(__xludf.DUMMYFUNCTION("""COMPUTED_VALUE"""),"JHEANCARLOS JESUS DA SILVA")</f>
        <v>JHEANCARLOS JESUS DA SILVA</v>
      </c>
      <c r="B108" s="84" t="s">
        <v>664</v>
      </c>
      <c r="C108" s="118" t="str">
        <f t="shared" ca="1" si="0"/>
        <v>Incompleto</v>
      </c>
      <c r="D108" s="94"/>
      <c r="E108" s="121"/>
      <c r="F108" s="94"/>
      <c r="G108" s="93"/>
      <c r="H108" s="173"/>
      <c r="I108" s="94"/>
      <c r="J108" s="94"/>
      <c r="K108" s="94"/>
      <c r="L108" s="94" t="s">
        <v>1134</v>
      </c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spans="1:26">
      <c r="A109" s="118" t="str">
        <f ca="1">IFERROR(__xludf.DUMMYFUNCTION("""COMPUTED_VALUE"""),"JHONNY FERREIRA MOREIRA")</f>
        <v>JHONNY FERREIRA MOREIRA</v>
      </c>
      <c r="B109" s="80" t="s">
        <v>641</v>
      </c>
      <c r="C109" s="118" t="str">
        <f t="shared" ca="1" si="0"/>
        <v>OK</v>
      </c>
      <c r="D109" s="94" t="s">
        <v>307</v>
      </c>
      <c r="E109" s="119">
        <v>14</v>
      </c>
      <c r="F109" s="94">
        <v>221105</v>
      </c>
      <c r="G109" s="93">
        <v>45839</v>
      </c>
      <c r="H109" s="120">
        <v>45849</v>
      </c>
      <c r="I109" s="94" t="s">
        <v>133</v>
      </c>
      <c r="J109" s="94" t="s">
        <v>1107</v>
      </c>
      <c r="K109" s="94" t="s">
        <v>1135</v>
      </c>
      <c r="L109" s="94" t="s">
        <v>307</v>
      </c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spans="1:26">
      <c r="A110" s="118" t="str">
        <f ca="1">IFERROR(__xludf.DUMMYFUNCTION("""COMPUTED_VALUE"""),"JHOUBERTT DA SILVA QUINTANILHA")</f>
        <v>JHOUBERTT DA SILVA QUINTANILHA</v>
      </c>
      <c r="B110" s="85" t="s">
        <v>665</v>
      </c>
      <c r="C110" s="118" t="str">
        <f t="shared" ca="1" si="0"/>
        <v>OK</v>
      </c>
      <c r="D110" s="94" t="s">
        <v>246</v>
      </c>
      <c r="E110" s="119">
        <v>28</v>
      </c>
      <c r="F110" s="94">
        <v>221105</v>
      </c>
      <c r="G110" s="93">
        <v>45839</v>
      </c>
      <c r="H110" s="120">
        <v>45849</v>
      </c>
      <c r="I110" s="94" t="s">
        <v>133</v>
      </c>
      <c r="J110" s="94" t="s">
        <v>1107</v>
      </c>
      <c r="K110" s="94" t="s">
        <v>1135</v>
      </c>
      <c r="L110" s="94" t="s">
        <v>246</v>
      </c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spans="1:26">
      <c r="A111" s="118" t="str">
        <f ca="1">IFERROR(__xludf.DUMMYFUNCTION("""COMPUTED_VALUE"""),"JOÃO DE JESUS MELONIO REIS")</f>
        <v>JOÃO DE JESUS MELONIO REIS</v>
      </c>
      <c r="B111" s="80" t="s">
        <v>641</v>
      </c>
      <c r="C111" s="118" t="str">
        <f t="shared" ca="1" si="0"/>
        <v>Incompleto</v>
      </c>
      <c r="D111" s="94"/>
      <c r="E111" s="121"/>
      <c r="F111" s="94"/>
      <c r="G111" s="93"/>
      <c r="H111" s="120"/>
      <c r="I111" s="94"/>
      <c r="J111" s="94"/>
      <c r="K111" s="94" t="s">
        <v>1135</v>
      </c>
      <c r="L111" s="94" t="s">
        <v>1108</v>
      </c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spans="1:26">
      <c r="A112" s="118" t="str">
        <f ca="1">IFERROR(__xludf.DUMMYFUNCTION("""COMPUTED_VALUE"""),"JOÃO GABRIEL DE LIMA PEREIRA")</f>
        <v>JOÃO GABRIEL DE LIMA PEREIRA</v>
      </c>
      <c r="B112" s="80" t="s">
        <v>641</v>
      </c>
      <c r="C112" s="118" t="str">
        <f t="shared" ca="1" si="0"/>
        <v>OK</v>
      </c>
      <c r="D112" s="118" t="s">
        <v>418</v>
      </c>
      <c r="E112" s="119">
        <v>14</v>
      </c>
      <c r="F112" s="94">
        <v>221105</v>
      </c>
      <c r="G112" s="93">
        <v>45839</v>
      </c>
      <c r="H112" s="120">
        <v>45849</v>
      </c>
      <c r="I112" s="94" t="s">
        <v>133</v>
      </c>
      <c r="J112" s="94" t="s">
        <v>1107</v>
      </c>
      <c r="K112" s="94" t="s">
        <v>1135</v>
      </c>
      <c r="L112" s="94" t="s">
        <v>419</v>
      </c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spans="1:26">
      <c r="A113" s="118" t="str">
        <f ca="1">IFERROR(__xludf.DUMMYFUNCTION("""COMPUTED_VALUE"""),"JOÃO LUCAS LIMA PEREIRA")</f>
        <v>JOÃO LUCAS LIMA PEREIRA</v>
      </c>
      <c r="B113" s="80" t="s">
        <v>641</v>
      </c>
      <c r="C113" s="118" t="str">
        <f t="shared" ca="1" si="0"/>
        <v>OK</v>
      </c>
      <c r="D113" s="94" t="s">
        <v>206</v>
      </c>
      <c r="E113" s="119">
        <v>14</v>
      </c>
      <c r="F113" s="94">
        <v>221105</v>
      </c>
      <c r="G113" s="93">
        <v>45839</v>
      </c>
      <c r="H113" s="120">
        <v>45849</v>
      </c>
      <c r="I113" s="94" t="s">
        <v>133</v>
      </c>
      <c r="J113" s="94" t="s">
        <v>1107</v>
      </c>
      <c r="K113" s="94" t="s">
        <v>1135</v>
      </c>
      <c r="L113" s="94" t="s">
        <v>206</v>
      </c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spans="1:26">
      <c r="A114" s="118" t="str">
        <f ca="1">IFERROR(__xludf.DUMMYFUNCTION("""COMPUTED_VALUE"""),"JOAO PAULO TAVARES SILVA")</f>
        <v>JOAO PAULO TAVARES SILVA</v>
      </c>
      <c r="B114" s="80" t="s">
        <v>641</v>
      </c>
      <c r="C114" s="118" t="str">
        <f t="shared" ca="1" si="0"/>
        <v>OK</v>
      </c>
      <c r="D114" s="118" t="s">
        <v>810</v>
      </c>
      <c r="E114" s="119">
        <v>14</v>
      </c>
      <c r="F114" s="94">
        <v>221105</v>
      </c>
      <c r="G114" s="93">
        <v>45839</v>
      </c>
      <c r="H114" s="120">
        <v>45849</v>
      </c>
      <c r="I114" s="94" t="s">
        <v>133</v>
      </c>
      <c r="J114" s="94" t="s">
        <v>1107</v>
      </c>
      <c r="K114" s="94" t="s">
        <v>1135</v>
      </c>
      <c r="L114" s="94" t="s">
        <v>825</v>
      </c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spans="1:26">
      <c r="A115" s="118" t="str">
        <f ca="1">IFERROR(__xludf.DUMMYFUNCTION("""COMPUTED_VALUE"""),"JOÃO PEDRO CARDOSO ARIO")</f>
        <v>JOÃO PEDRO CARDOSO ARIO</v>
      </c>
      <c r="B115" s="85" t="s">
        <v>666</v>
      </c>
      <c r="C115" s="118" t="str">
        <f t="shared" ca="1" si="0"/>
        <v>OK</v>
      </c>
      <c r="D115" s="118" t="s">
        <v>347</v>
      </c>
      <c r="E115" s="119">
        <v>14</v>
      </c>
      <c r="F115" s="94">
        <v>221105</v>
      </c>
      <c r="G115" s="93">
        <v>45839</v>
      </c>
      <c r="H115" s="120">
        <v>45849</v>
      </c>
      <c r="I115" s="94" t="s">
        <v>133</v>
      </c>
      <c r="J115" s="94" t="s">
        <v>1107</v>
      </c>
      <c r="K115" s="94" t="s">
        <v>1135</v>
      </c>
      <c r="L115" s="94" t="s">
        <v>708</v>
      </c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spans="1:26">
      <c r="A116" s="118" t="str">
        <f ca="1">IFERROR(__xludf.DUMMYFUNCTION("""COMPUTED_VALUE"""),"JOÃO RODRIGUES PEREIRA")</f>
        <v>JOÃO RODRIGUES PEREIRA</v>
      </c>
      <c r="B116" s="80" t="s">
        <v>641</v>
      </c>
      <c r="C116" s="118" t="str">
        <f t="shared" ca="1" si="0"/>
        <v>OK</v>
      </c>
      <c r="D116" s="94" t="s">
        <v>297</v>
      </c>
      <c r="E116" s="119">
        <v>14</v>
      </c>
      <c r="F116" s="94">
        <v>221105</v>
      </c>
      <c r="G116" s="93">
        <v>45839</v>
      </c>
      <c r="H116" s="120">
        <v>45849</v>
      </c>
      <c r="I116" s="94" t="s">
        <v>133</v>
      </c>
      <c r="J116" s="94" t="s">
        <v>1107</v>
      </c>
      <c r="K116" s="94" t="s">
        <v>1135</v>
      </c>
      <c r="L116" s="94" t="s">
        <v>297</v>
      </c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spans="1:26">
      <c r="A117" s="118" t="str">
        <f ca="1">IFERROR(__xludf.DUMMYFUNCTION("""COMPUTED_VALUE"""),"JOÃO VICTOR VASCONCELLOS DE SOUSA")</f>
        <v>JOÃO VICTOR VASCONCELLOS DE SOUSA</v>
      </c>
      <c r="B117" s="85" t="s">
        <v>667</v>
      </c>
      <c r="C117" s="118" t="str">
        <f t="shared" ca="1" si="0"/>
        <v>OK</v>
      </c>
      <c r="D117" s="118" t="s">
        <v>275</v>
      </c>
      <c r="E117" s="119">
        <v>56</v>
      </c>
      <c r="F117" s="94">
        <v>221105</v>
      </c>
      <c r="G117" s="93">
        <v>45839</v>
      </c>
      <c r="H117" s="120">
        <v>45849</v>
      </c>
      <c r="I117" s="94" t="s">
        <v>133</v>
      </c>
      <c r="J117" s="94" t="s">
        <v>1107</v>
      </c>
      <c r="K117" s="94" t="s">
        <v>1135</v>
      </c>
      <c r="L117" s="94" t="s">
        <v>276</v>
      </c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spans="1:26">
      <c r="A118" s="118" t="str">
        <f ca="1">IFERROR(__xludf.DUMMYFUNCTION("""COMPUTED_VALUE"""),"JOÃO VITOR MOÇO SANTOS")</f>
        <v>JOÃO VITOR MOÇO SANTOS</v>
      </c>
      <c r="B118" s="80" t="s">
        <v>641</v>
      </c>
      <c r="C118" s="118" t="str">
        <f t="shared" ca="1" si="0"/>
        <v>Incompleto</v>
      </c>
      <c r="D118" s="94"/>
      <c r="E118" s="121"/>
      <c r="F118" s="94"/>
      <c r="G118" s="93"/>
      <c r="H118" s="120"/>
      <c r="I118" s="94"/>
      <c r="J118" s="94"/>
      <c r="K118" s="94" t="s">
        <v>1135</v>
      </c>
      <c r="L118" s="94" t="s">
        <v>1109</v>
      </c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spans="1:26">
      <c r="A119" s="118" t="str">
        <f ca="1">IFERROR(__xludf.DUMMYFUNCTION("""COMPUTED_VALUE"""),"JORGE LUIZ RAMOS JUNIOR")</f>
        <v>JORGE LUIZ RAMOS JUNIOR</v>
      </c>
      <c r="B119" s="80" t="s">
        <v>641</v>
      </c>
      <c r="C119" s="118" t="str">
        <f t="shared" ca="1" si="0"/>
        <v>Incompleto</v>
      </c>
      <c r="D119" s="94"/>
      <c r="E119" s="121"/>
      <c r="F119" s="94"/>
      <c r="G119" s="93"/>
      <c r="H119" s="120"/>
      <c r="I119" s="94"/>
      <c r="J119" s="94"/>
      <c r="K119" s="94" t="s">
        <v>1135</v>
      </c>
      <c r="L119" s="94" t="s">
        <v>1110</v>
      </c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spans="1:26">
      <c r="A120" s="118" t="str">
        <f ca="1">IFERROR(__xludf.DUMMYFUNCTION("""COMPUTED_VALUE"""),"JOSÉ FÁBIO ALVES DA SILVA")</f>
        <v>JOSÉ FÁBIO ALVES DA SILVA</v>
      </c>
      <c r="B120" s="80" t="s">
        <v>641</v>
      </c>
      <c r="C120" s="118" t="str">
        <f t="shared" ca="1" si="0"/>
        <v>Incompleto</v>
      </c>
      <c r="D120" s="94"/>
      <c r="E120" s="121"/>
      <c r="F120" s="94"/>
      <c r="G120" s="93"/>
      <c r="H120" s="120"/>
      <c r="I120" s="94"/>
      <c r="J120" s="94"/>
      <c r="K120" s="94" t="s">
        <v>1135</v>
      </c>
      <c r="L120" s="94" t="s">
        <v>1111</v>
      </c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spans="1:26">
      <c r="A121" s="118" t="str">
        <f ca="1">IFERROR(__xludf.DUMMYFUNCTION("""COMPUTED_VALUE"""),"JOSÉ LEONARDO PENHA PEREIRA")</f>
        <v>JOSÉ LEONARDO PENHA PEREIRA</v>
      </c>
      <c r="B121" s="85" t="s">
        <v>668</v>
      </c>
      <c r="C121" s="118" t="str">
        <f t="shared" ca="1" si="0"/>
        <v>OK</v>
      </c>
      <c r="D121" s="118" t="s">
        <v>254</v>
      </c>
      <c r="E121" s="119">
        <v>28</v>
      </c>
      <c r="F121" s="94">
        <v>221105</v>
      </c>
      <c r="G121" s="93">
        <v>45839</v>
      </c>
      <c r="H121" s="120">
        <v>45849</v>
      </c>
      <c r="I121" s="94" t="s">
        <v>133</v>
      </c>
      <c r="J121" s="94" t="s">
        <v>1107</v>
      </c>
      <c r="K121" s="94" t="s">
        <v>1135</v>
      </c>
      <c r="L121" s="94" t="s">
        <v>256</v>
      </c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spans="1:26">
      <c r="A122" s="118" t="str">
        <f ca="1">IFERROR(__xludf.DUMMYFUNCTION("""COMPUTED_VALUE"""),"JOSÉ MARCOS PEREIRA DA SILVA")</f>
        <v>JOSÉ MARCOS PEREIRA DA SILVA</v>
      </c>
      <c r="B122" s="80" t="s">
        <v>641</v>
      </c>
      <c r="C122" s="118" t="str">
        <f t="shared" ca="1" si="0"/>
        <v>Incompleto</v>
      </c>
      <c r="D122" s="94"/>
      <c r="E122" s="121"/>
      <c r="F122" s="94"/>
      <c r="G122" s="93"/>
      <c r="H122" s="120"/>
      <c r="I122" s="94"/>
      <c r="J122" s="94"/>
      <c r="K122" s="94" t="s">
        <v>1135</v>
      </c>
      <c r="L122" s="94" t="s">
        <v>1112</v>
      </c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spans="1:26">
      <c r="A123" s="118" t="str">
        <f ca="1">IFERROR(__xludf.DUMMYFUNCTION("""COMPUTED_VALUE"""),"JOYCE DE OLIVEIRA MOTA")</f>
        <v>JOYCE DE OLIVEIRA MOTA</v>
      </c>
      <c r="B123" s="80" t="s">
        <v>641</v>
      </c>
      <c r="C123" s="118" t="str">
        <f t="shared" ca="1" si="0"/>
        <v>OK</v>
      </c>
      <c r="D123" s="94" t="s">
        <v>226</v>
      </c>
      <c r="E123" s="119">
        <v>14</v>
      </c>
      <c r="F123" s="94">
        <v>221105</v>
      </c>
      <c r="G123" s="93">
        <v>45839</v>
      </c>
      <c r="H123" s="120">
        <v>45849</v>
      </c>
      <c r="I123" s="94" t="s">
        <v>133</v>
      </c>
      <c r="J123" s="94" t="s">
        <v>1107</v>
      </c>
      <c r="K123" s="94" t="s">
        <v>1135</v>
      </c>
      <c r="L123" s="94" t="s">
        <v>226</v>
      </c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spans="1:26">
      <c r="A124" s="118" t="str">
        <f ca="1">IFERROR(__xludf.DUMMYFUNCTION("""COMPUTED_VALUE"""),"JUAN PATRICK MOURA NUNES")</f>
        <v>JUAN PATRICK MOURA NUNES</v>
      </c>
      <c r="B124" s="80" t="s">
        <v>641</v>
      </c>
      <c r="C124" s="118" t="str">
        <f t="shared" ca="1" si="0"/>
        <v>OK</v>
      </c>
      <c r="D124" s="94" t="s">
        <v>289</v>
      </c>
      <c r="E124" s="119">
        <v>14</v>
      </c>
      <c r="F124" s="94">
        <v>221105</v>
      </c>
      <c r="G124" s="93">
        <v>45839</v>
      </c>
      <c r="H124" s="120">
        <v>45849</v>
      </c>
      <c r="I124" s="94" t="s">
        <v>133</v>
      </c>
      <c r="J124" s="94" t="s">
        <v>1107</v>
      </c>
      <c r="K124" s="94" t="s">
        <v>1135</v>
      </c>
      <c r="L124" s="94" t="s">
        <v>289</v>
      </c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spans="1:26">
      <c r="A125" s="118" t="str">
        <f ca="1">IFERROR(__xludf.DUMMYFUNCTION("""COMPUTED_VALUE"""),"JULIANA DA SILVA SILVEIRA")</f>
        <v>JULIANA DA SILVA SILVEIRA</v>
      </c>
      <c r="B125" s="80" t="s">
        <v>641</v>
      </c>
      <c r="C125" s="118" t="str">
        <f t="shared" ca="1" si="0"/>
        <v>OK</v>
      </c>
      <c r="D125" s="94" t="s">
        <v>391</v>
      </c>
      <c r="E125" s="119">
        <v>28</v>
      </c>
      <c r="F125" s="94">
        <v>221105</v>
      </c>
      <c r="G125" s="93">
        <v>45839</v>
      </c>
      <c r="H125" s="120">
        <v>45849</v>
      </c>
      <c r="I125" s="94" t="s">
        <v>133</v>
      </c>
      <c r="J125" s="94" t="s">
        <v>1107</v>
      </c>
      <c r="K125" s="94" t="s">
        <v>1135</v>
      </c>
      <c r="L125" s="94" t="s">
        <v>391</v>
      </c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spans="1:26">
      <c r="A126" s="118" t="str">
        <f ca="1">IFERROR(__xludf.DUMMYFUNCTION("""COMPUTED_VALUE"""),"KAIKE PENHA SOARES")</f>
        <v>KAIKE PENHA SOARES</v>
      </c>
      <c r="B126" s="86" t="s">
        <v>641</v>
      </c>
      <c r="C126" s="118" t="str">
        <f t="shared" ca="1" si="0"/>
        <v>Incompleto</v>
      </c>
      <c r="D126" s="94"/>
      <c r="E126" s="121"/>
      <c r="F126" s="94"/>
      <c r="G126" s="93"/>
      <c r="H126" s="120"/>
      <c r="I126" s="94"/>
      <c r="J126" s="94"/>
      <c r="K126" s="94" t="s">
        <v>1135</v>
      </c>
      <c r="L126" s="94" t="s">
        <v>1113</v>
      </c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spans="1:26">
      <c r="A127" s="118" t="str">
        <f ca="1">IFERROR(__xludf.DUMMYFUNCTION("""COMPUTED_VALUE"""),"KALEB PINHEIRO DA MATA")</f>
        <v>KALEB PINHEIRO DA MATA</v>
      </c>
      <c r="B127" s="80" t="s">
        <v>641</v>
      </c>
      <c r="C127" s="118" t="str">
        <f t="shared" ca="1" si="0"/>
        <v>OK</v>
      </c>
      <c r="D127" s="94" t="s">
        <v>402</v>
      </c>
      <c r="E127" s="119">
        <v>56</v>
      </c>
      <c r="F127" s="94">
        <v>221105</v>
      </c>
      <c r="G127" s="93">
        <v>45839</v>
      </c>
      <c r="H127" s="120">
        <v>45849</v>
      </c>
      <c r="I127" s="94" t="s">
        <v>133</v>
      </c>
      <c r="J127" s="94" t="s">
        <v>1107</v>
      </c>
      <c r="K127" s="94" t="s">
        <v>1135</v>
      </c>
      <c r="L127" s="94" t="s">
        <v>402</v>
      </c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spans="1:26">
      <c r="A128" s="118" t="str">
        <f ca="1">IFERROR(__xludf.DUMMYFUNCTION("""COMPUTED_VALUE"""),"KANANDA SOARES DA CRUZ MORALES")</f>
        <v>KANANDA SOARES DA CRUZ MORALES</v>
      </c>
      <c r="B128" s="80" t="s">
        <v>641</v>
      </c>
      <c r="C128" s="118" t="str">
        <f t="shared" ca="1" si="0"/>
        <v>Incompleto</v>
      </c>
      <c r="D128" s="94"/>
      <c r="E128" s="121"/>
      <c r="F128" s="94"/>
      <c r="G128" s="93"/>
      <c r="H128" s="120"/>
      <c r="I128" s="94"/>
      <c r="J128" s="94"/>
      <c r="K128" s="94" t="s">
        <v>1135</v>
      </c>
      <c r="L128" s="94" t="s">
        <v>1114</v>
      </c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spans="1:26">
      <c r="A129" s="118" t="str">
        <f ca="1">IFERROR(__xludf.DUMMYFUNCTION("""COMPUTED_VALUE"""),"LARA FERREIRA DA CONCEIÇÃO")</f>
        <v>LARA FERREIRA DA CONCEIÇÃO</v>
      </c>
      <c r="B129" s="80" t="s">
        <v>641</v>
      </c>
      <c r="C129" s="118" t="str">
        <f t="shared" ca="1" si="0"/>
        <v>Incompleto</v>
      </c>
      <c r="D129" s="94"/>
      <c r="E129" s="121"/>
      <c r="F129" s="94"/>
      <c r="G129" s="93"/>
      <c r="H129" s="120"/>
      <c r="I129" s="94"/>
      <c r="J129" s="94"/>
      <c r="K129" s="94" t="s">
        <v>1135</v>
      </c>
      <c r="L129" s="94" t="s">
        <v>1115</v>
      </c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spans="1:26">
      <c r="A130" s="118" t="str">
        <f ca="1">IFERROR(__xludf.DUMMYFUNCTION("""COMPUTED_VALUE"""),"LARISSA CRISTINNA SILVA DA COSTA")</f>
        <v>LARISSA CRISTINNA SILVA DA COSTA</v>
      </c>
      <c r="B130" s="85" t="s">
        <v>669</v>
      </c>
      <c r="C130" s="118" t="str">
        <f t="shared" ca="1" si="0"/>
        <v>Incompleto</v>
      </c>
      <c r="D130" s="94"/>
      <c r="E130" s="121"/>
      <c r="F130" s="94"/>
      <c r="G130" s="93"/>
      <c r="H130" s="120"/>
      <c r="I130" s="94"/>
      <c r="J130" s="94"/>
      <c r="K130" s="94" t="s">
        <v>1135</v>
      </c>
      <c r="L130" s="94" t="s">
        <v>1116</v>
      </c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spans="1:26">
      <c r="A131" s="118" t="str">
        <f ca="1">IFERROR(__xludf.DUMMYFUNCTION("""COMPUTED_VALUE"""),"LARISSA LIMA DE MOURA")</f>
        <v>LARISSA LIMA DE MOURA</v>
      </c>
      <c r="B131" s="80" t="s">
        <v>641</v>
      </c>
      <c r="C131" s="118" t="str">
        <f t="shared" ca="1" si="0"/>
        <v>OK</v>
      </c>
      <c r="D131" s="94" t="s">
        <v>146</v>
      </c>
      <c r="E131" s="119">
        <v>56</v>
      </c>
      <c r="F131" s="94">
        <v>221105</v>
      </c>
      <c r="G131" s="93">
        <v>45839</v>
      </c>
      <c r="H131" s="120">
        <v>45849</v>
      </c>
      <c r="I131" s="94" t="s">
        <v>133</v>
      </c>
      <c r="J131" s="94" t="s">
        <v>1107</v>
      </c>
      <c r="K131" s="94" t="s">
        <v>1135</v>
      </c>
      <c r="L131" s="94" t="s">
        <v>146</v>
      </c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spans="1:26">
      <c r="A132" s="118" t="str">
        <f ca="1">IFERROR(__xludf.DUMMYFUNCTION("""COMPUTED_VALUE"""),"LEANDRO RANGEL DE OLIVEIRA")</f>
        <v>LEANDRO RANGEL DE OLIVEIRA</v>
      </c>
      <c r="B132" s="85" t="s">
        <v>670</v>
      </c>
      <c r="C132" s="118" t="str">
        <f t="shared" ca="1" si="0"/>
        <v>Incompleto</v>
      </c>
      <c r="D132" s="94"/>
      <c r="E132" s="121"/>
      <c r="F132" s="94"/>
      <c r="G132" s="93"/>
      <c r="H132" s="120"/>
      <c r="I132" s="94"/>
      <c r="J132" s="94"/>
      <c r="K132" s="94" t="s">
        <v>1135</v>
      </c>
      <c r="L132" s="94" t="s">
        <v>1117</v>
      </c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spans="1:26">
      <c r="A133" s="118" t="str">
        <f ca="1">IFERROR(__xludf.DUMMYFUNCTION("""COMPUTED_VALUE"""),"LEANDRO SOUZA BRAUL")</f>
        <v>LEANDRO SOUZA BRAUL</v>
      </c>
      <c r="B133" s="86" t="s">
        <v>641</v>
      </c>
      <c r="C133" s="118" t="str">
        <f t="shared" ca="1" si="0"/>
        <v>Incompleto</v>
      </c>
      <c r="D133" s="94"/>
      <c r="E133" s="121"/>
      <c r="F133" s="94"/>
      <c r="G133" s="93"/>
      <c r="H133" s="120"/>
      <c r="I133" s="94"/>
      <c r="J133" s="94"/>
      <c r="K133" s="94" t="s">
        <v>1135</v>
      </c>
      <c r="L133" s="94" t="s">
        <v>1118</v>
      </c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spans="1:26">
      <c r="A134" s="118" t="str">
        <f ca="1">IFERROR(__xludf.DUMMYFUNCTION("""COMPUTED_VALUE"""),"LENON MARTINS DOS SANTOS")</f>
        <v>LENON MARTINS DOS SANTOS</v>
      </c>
      <c r="B134" s="80" t="s">
        <v>641</v>
      </c>
      <c r="C134" s="118" t="str">
        <f t="shared" ca="1" si="0"/>
        <v>Incompleto</v>
      </c>
      <c r="D134" s="94"/>
      <c r="E134" s="121"/>
      <c r="F134" s="94"/>
      <c r="G134" s="93"/>
      <c r="H134" s="120"/>
      <c r="I134" s="94"/>
      <c r="J134" s="94"/>
      <c r="K134" s="94" t="s">
        <v>1135</v>
      </c>
      <c r="L134" s="94" t="s">
        <v>1119</v>
      </c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spans="1:26">
      <c r="A135" s="118" t="str">
        <f ca="1">IFERROR(__xludf.DUMMYFUNCTION("""COMPUTED_VALUE"""),"LEONARDO BEN SENOR CASALES MARQUES RIBAS")</f>
        <v>LEONARDO BEN SENOR CASALES MARQUES RIBAS</v>
      </c>
      <c r="B135" s="80" t="s">
        <v>641</v>
      </c>
      <c r="C135" s="118" t="str">
        <f t="shared" ca="1" si="0"/>
        <v>OK</v>
      </c>
      <c r="D135" s="94" t="s">
        <v>174</v>
      </c>
      <c r="E135" s="119">
        <v>14</v>
      </c>
      <c r="F135" s="94">
        <v>221105</v>
      </c>
      <c r="G135" s="93">
        <v>45839</v>
      </c>
      <c r="H135" s="120">
        <v>45849</v>
      </c>
      <c r="I135" s="94" t="s">
        <v>133</v>
      </c>
      <c r="J135" s="94" t="s">
        <v>1107</v>
      </c>
      <c r="K135" s="94" t="s">
        <v>1135</v>
      </c>
      <c r="L135" s="94" t="s">
        <v>174</v>
      </c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spans="1:26">
      <c r="A136" s="118" t="str">
        <f ca="1">IFERROR(__xludf.DUMMYFUNCTION("""COMPUTED_VALUE"""),"LEONARDO DUARTE RANGEL")</f>
        <v>LEONARDO DUARTE RANGEL</v>
      </c>
      <c r="B136" s="80" t="s">
        <v>641</v>
      </c>
      <c r="C136" s="118" t="str">
        <f t="shared" ca="1" si="0"/>
        <v>OK</v>
      </c>
      <c r="D136" s="94" t="s">
        <v>152</v>
      </c>
      <c r="E136" s="119">
        <v>14</v>
      </c>
      <c r="F136" s="94">
        <v>221105</v>
      </c>
      <c r="G136" s="93">
        <v>45839</v>
      </c>
      <c r="H136" s="120">
        <v>45849</v>
      </c>
      <c r="I136" s="94" t="s">
        <v>133</v>
      </c>
      <c r="J136" s="94" t="s">
        <v>1107</v>
      </c>
      <c r="K136" s="94" t="s">
        <v>1135</v>
      </c>
      <c r="L136" s="94" t="s">
        <v>152</v>
      </c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spans="1:26">
      <c r="A137" s="118" t="str">
        <f ca="1">IFERROR(__xludf.DUMMYFUNCTION("""COMPUTED_VALUE"""),"LEONARDO LUCIANO DA SILVA")</f>
        <v>LEONARDO LUCIANO DA SILVA</v>
      </c>
      <c r="B137" s="80" t="s">
        <v>641</v>
      </c>
      <c r="C137" s="118" t="str">
        <f t="shared" ca="1" si="0"/>
        <v>OK</v>
      </c>
      <c r="D137" s="94" t="s">
        <v>430</v>
      </c>
      <c r="E137" s="119">
        <v>14</v>
      </c>
      <c r="F137" s="94">
        <v>221105</v>
      </c>
      <c r="G137" s="93">
        <v>45839</v>
      </c>
      <c r="H137" s="120">
        <v>45849</v>
      </c>
      <c r="I137" s="94" t="s">
        <v>133</v>
      </c>
      <c r="J137" s="94" t="s">
        <v>1107</v>
      </c>
      <c r="K137" s="94" t="s">
        <v>1135</v>
      </c>
      <c r="L137" s="94" t="s">
        <v>430</v>
      </c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spans="1:26">
      <c r="A138" s="118" t="str">
        <f ca="1">IFERROR(__xludf.DUMMYFUNCTION("""COMPUTED_VALUE"""),"LEONARDO NERI DE MELLO")</f>
        <v>LEONARDO NERI DE MELLO</v>
      </c>
      <c r="B138" s="80" t="s">
        <v>641</v>
      </c>
      <c r="C138" s="118" t="str">
        <f t="shared" ca="1" si="0"/>
        <v>OK</v>
      </c>
      <c r="D138" s="94" t="s">
        <v>274</v>
      </c>
      <c r="E138" s="119">
        <v>14</v>
      </c>
      <c r="F138" s="94">
        <v>221105</v>
      </c>
      <c r="G138" s="93">
        <v>45839</v>
      </c>
      <c r="H138" s="120">
        <v>45849</v>
      </c>
      <c r="I138" s="94" t="s">
        <v>133</v>
      </c>
      <c r="J138" s="94" t="s">
        <v>1107</v>
      </c>
      <c r="K138" s="94" t="s">
        <v>1135</v>
      </c>
      <c r="L138" s="94" t="s">
        <v>274</v>
      </c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spans="1:26">
      <c r="A139" s="118" t="str">
        <f ca="1">IFERROR(__xludf.DUMMYFUNCTION("""COMPUTED_VALUE"""),"LINCON LIMA MATIAS")</f>
        <v>LINCON LIMA MATIAS</v>
      </c>
      <c r="B139" s="85" t="s">
        <v>671</v>
      </c>
      <c r="C139" s="118" t="str">
        <f t="shared" ca="1" si="0"/>
        <v>OK</v>
      </c>
      <c r="D139" s="94" t="s">
        <v>351</v>
      </c>
      <c r="E139" s="119">
        <v>14</v>
      </c>
      <c r="F139" s="94">
        <v>221105</v>
      </c>
      <c r="G139" s="93">
        <v>45839</v>
      </c>
      <c r="H139" s="120">
        <v>45849</v>
      </c>
      <c r="I139" s="94" t="s">
        <v>133</v>
      </c>
      <c r="J139" s="94" t="s">
        <v>1107</v>
      </c>
      <c r="K139" s="94" t="s">
        <v>1135</v>
      </c>
      <c r="L139" s="94" t="s">
        <v>351</v>
      </c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spans="1:26">
      <c r="A140" s="118" t="str">
        <f ca="1">IFERROR(__xludf.DUMMYFUNCTION("""COMPUTED_VALUE"""),"LORENA VIEIRA DE CASTRO SILVA")</f>
        <v>LORENA VIEIRA DE CASTRO SILVA</v>
      </c>
      <c r="B140" s="85" t="s">
        <v>672</v>
      </c>
      <c r="C140" s="118" t="str">
        <f t="shared" ca="1" si="0"/>
        <v>OK</v>
      </c>
      <c r="D140" s="94" t="s">
        <v>232</v>
      </c>
      <c r="E140" s="119">
        <v>28</v>
      </c>
      <c r="F140" s="94">
        <v>221105</v>
      </c>
      <c r="G140" s="93">
        <v>45839</v>
      </c>
      <c r="H140" s="120">
        <v>45849</v>
      </c>
      <c r="I140" s="94" t="s">
        <v>133</v>
      </c>
      <c r="J140" s="94" t="s">
        <v>1107</v>
      </c>
      <c r="K140" s="94" t="s">
        <v>1135</v>
      </c>
      <c r="L140" s="94" t="s">
        <v>232</v>
      </c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spans="1:26">
      <c r="A141" s="118" t="str">
        <f ca="1">IFERROR(__xludf.DUMMYFUNCTION("""COMPUTED_VALUE"""),"LORRAINE SANTOS DA SILVA")</f>
        <v>LORRAINE SANTOS DA SILVA</v>
      </c>
      <c r="B141" s="80" t="s">
        <v>641</v>
      </c>
      <c r="C141" s="118" t="str">
        <f t="shared" ca="1" si="0"/>
        <v>Incompleto</v>
      </c>
      <c r="D141" s="94"/>
      <c r="E141" s="121"/>
      <c r="F141" s="94"/>
      <c r="G141" s="93"/>
      <c r="H141" s="120"/>
      <c r="I141" s="94"/>
      <c r="J141" s="94"/>
      <c r="K141" s="94" t="s">
        <v>1135</v>
      </c>
      <c r="L141" s="94" t="s">
        <v>874</v>
      </c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spans="1:26">
      <c r="A142" s="118" t="str">
        <f ca="1">IFERROR(__xludf.DUMMYFUNCTION("""COMPUTED_VALUE"""),"LUAN MODESTO PINTO")</f>
        <v>LUAN MODESTO PINTO</v>
      </c>
      <c r="B142" s="80" t="s">
        <v>641</v>
      </c>
      <c r="C142" s="118" t="str">
        <f t="shared" ca="1" si="0"/>
        <v>OK</v>
      </c>
      <c r="D142" s="94" t="s">
        <v>215</v>
      </c>
      <c r="E142" s="119">
        <v>14</v>
      </c>
      <c r="F142" s="94">
        <v>221105</v>
      </c>
      <c r="G142" s="93">
        <v>45839</v>
      </c>
      <c r="H142" s="120">
        <v>45849</v>
      </c>
      <c r="I142" s="94" t="s">
        <v>133</v>
      </c>
      <c r="J142" s="94" t="s">
        <v>1107</v>
      </c>
      <c r="K142" s="94" t="s">
        <v>1135</v>
      </c>
      <c r="L142" s="94" t="s">
        <v>215</v>
      </c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spans="1:26">
      <c r="A143" s="118" t="str">
        <f ca="1">IFERROR(__xludf.DUMMYFUNCTION("""COMPUTED_VALUE"""),"LUAN TEIXEIRA DE SOUZA")</f>
        <v>LUAN TEIXEIRA DE SOUZA</v>
      </c>
      <c r="B143" s="86" t="s">
        <v>641</v>
      </c>
      <c r="C143" s="118" t="str">
        <f t="shared" ca="1" si="0"/>
        <v>OK</v>
      </c>
      <c r="D143" s="118" t="s">
        <v>428</v>
      </c>
      <c r="E143" s="119">
        <v>14</v>
      </c>
      <c r="F143" s="94">
        <v>221105</v>
      </c>
      <c r="G143" s="93">
        <v>45839</v>
      </c>
      <c r="H143" s="120">
        <v>45849</v>
      </c>
      <c r="I143" s="94" t="s">
        <v>133</v>
      </c>
      <c r="J143" s="94" t="s">
        <v>1107</v>
      </c>
      <c r="K143" s="94" t="s">
        <v>1135</v>
      </c>
      <c r="L143" s="94" t="s">
        <v>828</v>
      </c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spans="1:26">
      <c r="A144" s="118" t="str">
        <f ca="1">IFERROR(__xludf.DUMMYFUNCTION("""COMPUTED_VALUE"""),"LUCAS DE CARVALHO SOBRAL")</f>
        <v>LUCAS DE CARVALHO SOBRAL</v>
      </c>
      <c r="B144" s="80" t="s">
        <v>641</v>
      </c>
      <c r="C144" s="118" t="str">
        <f t="shared" ca="1" si="0"/>
        <v>OK</v>
      </c>
      <c r="D144" s="94" t="s">
        <v>385</v>
      </c>
      <c r="E144" s="119">
        <v>14</v>
      </c>
      <c r="F144" s="94">
        <v>221105</v>
      </c>
      <c r="G144" s="93">
        <v>45839</v>
      </c>
      <c r="H144" s="120">
        <v>45849</v>
      </c>
      <c r="I144" s="94" t="s">
        <v>133</v>
      </c>
      <c r="J144" s="94" t="s">
        <v>1107</v>
      </c>
      <c r="K144" s="94" t="s">
        <v>1135</v>
      </c>
      <c r="L144" s="94" t="s">
        <v>385</v>
      </c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spans="1:26">
      <c r="A145" s="118" t="str">
        <f ca="1">IFERROR(__xludf.DUMMYFUNCTION("""COMPUTED_VALUE"""),"LUCAS DOS SANTOS GOULLART")</f>
        <v>LUCAS DOS SANTOS GOULLART</v>
      </c>
      <c r="B145" s="80" t="s">
        <v>641</v>
      </c>
      <c r="C145" s="118" t="str">
        <f t="shared" ca="1" si="0"/>
        <v>OK</v>
      </c>
      <c r="D145" s="94" t="s">
        <v>162</v>
      </c>
      <c r="E145" s="119">
        <v>14</v>
      </c>
      <c r="F145" s="94">
        <v>221105</v>
      </c>
      <c r="G145" s="93">
        <v>45839</v>
      </c>
      <c r="H145" s="120">
        <v>45849</v>
      </c>
      <c r="I145" s="94" t="s">
        <v>133</v>
      </c>
      <c r="J145" s="94" t="s">
        <v>1107</v>
      </c>
      <c r="K145" s="94" t="s">
        <v>1135</v>
      </c>
      <c r="L145" s="94" t="s">
        <v>162</v>
      </c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spans="1:26">
      <c r="A146" s="118" t="str">
        <f ca="1">IFERROR(__xludf.DUMMYFUNCTION("""COMPUTED_VALUE"""),"LUCAS PEREIRA DA SILVA")</f>
        <v>LUCAS PEREIRA DA SILVA</v>
      </c>
      <c r="B146" s="80" t="s">
        <v>641</v>
      </c>
      <c r="C146" s="118" t="str">
        <f t="shared" ca="1" si="0"/>
        <v>OK</v>
      </c>
      <c r="D146" s="118" t="s">
        <v>646</v>
      </c>
      <c r="E146" s="119">
        <v>14</v>
      </c>
      <c r="F146" s="94">
        <v>221105</v>
      </c>
      <c r="G146" s="93">
        <v>45839</v>
      </c>
      <c r="H146" s="120">
        <v>45849</v>
      </c>
      <c r="I146" s="94" t="s">
        <v>133</v>
      </c>
      <c r="J146" s="94" t="s">
        <v>1107</v>
      </c>
      <c r="K146" s="94" t="s">
        <v>1135</v>
      </c>
      <c r="L146" s="94" t="s">
        <v>1120</v>
      </c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spans="1:26">
      <c r="A147" s="118" t="str">
        <f ca="1">IFERROR(__xludf.DUMMYFUNCTION("""COMPUTED_VALUE"""),"LUCCA DE JESUS LOPES")</f>
        <v>LUCCA DE JESUS LOPES</v>
      </c>
      <c r="B147" s="85" t="s">
        <v>673</v>
      </c>
      <c r="C147" s="118" t="str">
        <f t="shared" ca="1" si="0"/>
        <v>OK</v>
      </c>
      <c r="D147" s="94" t="s">
        <v>249</v>
      </c>
      <c r="E147" s="119">
        <v>14</v>
      </c>
      <c r="F147" s="94">
        <v>221105</v>
      </c>
      <c r="G147" s="93">
        <v>45839</v>
      </c>
      <c r="H147" s="120">
        <v>45849</v>
      </c>
      <c r="I147" s="94" t="s">
        <v>133</v>
      </c>
      <c r="J147" s="94" t="s">
        <v>1107</v>
      </c>
      <c r="K147" s="94" t="s">
        <v>1135</v>
      </c>
      <c r="L147" s="94" t="s">
        <v>249</v>
      </c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spans="1:26">
      <c r="A148" s="118" t="str">
        <f ca="1">IFERROR(__xludf.DUMMYFUNCTION("""COMPUTED_VALUE"""),"LUIZA")</f>
        <v>LUIZA</v>
      </c>
      <c r="B148" s="80" t="s">
        <v>641</v>
      </c>
      <c r="C148" s="118" t="str">
        <f t="shared" ca="1" si="0"/>
        <v>OK</v>
      </c>
      <c r="D148" s="94" t="s">
        <v>816</v>
      </c>
      <c r="E148" s="119">
        <v>14</v>
      </c>
      <c r="F148" s="94">
        <v>221105</v>
      </c>
      <c r="G148" s="93">
        <v>45839</v>
      </c>
      <c r="H148" s="120">
        <v>45849</v>
      </c>
      <c r="I148" s="94" t="s">
        <v>133</v>
      </c>
      <c r="J148" s="94" t="s">
        <v>1107</v>
      </c>
      <c r="K148" s="94" t="s">
        <v>1135</v>
      </c>
      <c r="L148" s="94" t="s">
        <v>816</v>
      </c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spans="1:26">
      <c r="A149" s="118" t="str">
        <f ca="1">IFERROR(__xludf.DUMMYFUNCTION("""COMPUTED_VALUE"""),"LUIZA MENEGHELLI BARCELLOS")</f>
        <v>LUIZA MENEGHELLI BARCELLOS</v>
      </c>
      <c r="B149" s="85" t="s">
        <v>671</v>
      </c>
      <c r="C149" s="118" t="str">
        <f t="shared" ca="1" si="0"/>
        <v>OK</v>
      </c>
      <c r="D149" s="94" t="s">
        <v>314</v>
      </c>
      <c r="E149" s="119">
        <v>14</v>
      </c>
      <c r="F149" s="94">
        <v>221105</v>
      </c>
      <c r="G149" s="93">
        <v>45839</v>
      </c>
      <c r="H149" s="120">
        <v>45849</v>
      </c>
      <c r="I149" s="94" t="s">
        <v>133</v>
      </c>
      <c r="J149" s="94" t="s">
        <v>1107</v>
      </c>
      <c r="K149" s="94" t="s">
        <v>1135</v>
      </c>
      <c r="L149" s="94" t="s">
        <v>314</v>
      </c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spans="1:26">
      <c r="A150" s="118" t="str">
        <f ca="1">IFERROR(__xludf.DUMMYFUNCTION("""COMPUTED_VALUE"""),"LUIZ CARLOS ASSIS")</f>
        <v>LUIZ CARLOS ASSIS</v>
      </c>
      <c r="B150" s="80" t="s">
        <v>641</v>
      </c>
      <c r="C150" s="118" t="str">
        <f t="shared" ca="1" si="0"/>
        <v>OK</v>
      </c>
      <c r="D150" s="94" t="s">
        <v>414</v>
      </c>
      <c r="E150" s="119">
        <v>14</v>
      </c>
      <c r="F150" s="94">
        <v>221105</v>
      </c>
      <c r="G150" s="93">
        <v>45839</v>
      </c>
      <c r="H150" s="120">
        <v>45849</v>
      </c>
      <c r="I150" s="94" t="s">
        <v>133</v>
      </c>
      <c r="J150" s="94" t="s">
        <v>1107</v>
      </c>
      <c r="K150" s="94" t="s">
        <v>1135</v>
      </c>
      <c r="L150" s="94" t="s">
        <v>414</v>
      </c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spans="1:26">
      <c r="A151" s="118" t="str">
        <f ca="1">IFERROR(__xludf.DUMMYFUNCTION("""COMPUTED_VALUE"""),"LUIZ CARLOS ROSA CARREIRO")</f>
        <v>LUIZ CARLOS ROSA CARREIRO</v>
      </c>
      <c r="B151" s="80" t="s">
        <v>641</v>
      </c>
      <c r="C151" s="118" t="str">
        <f t="shared" ca="1" si="0"/>
        <v>OK</v>
      </c>
      <c r="D151" s="94" t="s">
        <v>302</v>
      </c>
      <c r="E151" s="119">
        <v>14</v>
      </c>
      <c r="F151" s="94">
        <v>221105</v>
      </c>
      <c r="G151" s="93">
        <v>45839</v>
      </c>
      <c r="H151" s="120">
        <v>45849</v>
      </c>
      <c r="I151" s="94" t="s">
        <v>133</v>
      </c>
      <c r="J151" s="94" t="s">
        <v>1107</v>
      </c>
      <c r="K151" s="94" t="s">
        <v>1135</v>
      </c>
      <c r="L151" s="94" t="s">
        <v>302</v>
      </c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spans="1:26">
      <c r="A152" s="118" t="str">
        <f ca="1">IFERROR(__xludf.DUMMYFUNCTION("""COMPUTED_VALUE"""),"LUIZ FABRICIO BONFIM SOARES")</f>
        <v>LUIZ FABRICIO BONFIM SOARES</v>
      </c>
      <c r="B152" s="86" t="s">
        <v>641</v>
      </c>
      <c r="C152" s="118" t="str">
        <f t="shared" ca="1" si="0"/>
        <v>Incompleto</v>
      </c>
      <c r="D152" s="94" t="s">
        <v>346</v>
      </c>
      <c r="E152" s="119">
        <v>28</v>
      </c>
      <c r="F152" s="94">
        <v>221105</v>
      </c>
      <c r="G152" s="93">
        <v>45839</v>
      </c>
      <c r="H152" s="120">
        <v>45849</v>
      </c>
      <c r="I152" s="94" t="s">
        <v>133</v>
      </c>
      <c r="J152" s="94" t="s">
        <v>1107</v>
      </c>
      <c r="K152" s="94" t="s">
        <v>1135</v>
      </c>
      <c r="L152" s="94" t="s">
        <v>346</v>
      </c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spans="1:26">
      <c r="A153" s="118" t="str">
        <f ca="1">IFERROR(__xludf.DUMMYFUNCTION("""COMPUTED_VALUE"""),"LUIZ GABRIEL DUARTE ALVES")</f>
        <v>LUIZ GABRIEL DUARTE ALVES</v>
      </c>
      <c r="B153" s="86" t="s">
        <v>641</v>
      </c>
      <c r="C153" s="118" t="str">
        <f t="shared" ca="1" si="0"/>
        <v>Incompleto</v>
      </c>
      <c r="D153" s="94"/>
      <c r="E153" s="121"/>
      <c r="F153" s="94"/>
      <c r="G153" s="93"/>
      <c r="H153" s="120"/>
      <c r="I153" s="94"/>
      <c r="J153" s="94"/>
      <c r="K153" s="94" t="s">
        <v>1135</v>
      </c>
      <c r="L153" s="94" t="s">
        <v>1121</v>
      </c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spans="1:26">
      <c r="A154" s="118" t="str">
        <f ca="1">IFERROR(__xludf.DUMMYFUNCTION("""COMPUTED_VALUE"""),"LUIZ HENRIQUE MENDONÇA DE SOUZA")</f>
        <v>LUIZ HENRIQUE MENDONÇA DE SOUZA</v>
      </c>
      <c r="B154" s="80" t="s">
        <v>641</v>
      </c>
      <c r="C154" s="118" t="str">
        <f t="shared" ca="1" si="0"/>
        <v>OK</v>
      </c>
      <c r="D154" s="94" t="s">
        <v>209</v>
      </c>
      <c r="E154" s="119">
        <v>14</v>
      </c>
      <c r="F154" s="94">
        <v>221105</v>
      </c>
      <c r="G154" s="93">
        <v>45839</v>
      </c>
      <c r="H154" s="120">
        <v>45849</v>
      </c>
      <c r="I154" s="94" t="s">
        <v>133</v>
      </c>
      <c r="J154" s="94" t="s">
        <v>1107</v>
      </c>
      <c r="K154" s="94" t="s">
        <v>1135</v>
      </c>
      <c r="L154" s="94" t="s">
        <v>209</v>
      </c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spans="1:26">
      <c r="A155" s="118" t="str">
        <f ca="1">IFERROR(__xludf.DUMMYFUNCTION("""COMPUTED_VALUE"""),"LUIZ TOSCANO DE BRITO JUNIOR")</f>
        <v>LUIZ TOSCANO DE BRITO JUNIOR</v>
      </c>
      <c r="B155" s="80" t="s">
        <v>641</v>
      </c>
      <c r="C155" s="118" t="str">
        <f t="shared" ca="1" si="0"/>
        <v>OK</v>
      </c>
      <c r="D155" s="118" t="s">
        <v>337</v>
      </c>
      <c r="E155" s="119">
        <v>14</v>
      </c>
      <c r="F155" s="94">
        <v>221105</v>
      </c>
      <c r="G155" s="93">
        <v>45839</v>
      </c>
      <c r="H155" s="120">
        <v>45849</v>
      </c>
      <c r="I155" s="94" t="s">
        <v>133</v>
      </c>
      <c r="J155" s="94" t="s">
        <v>1107</v>
      </c>
      <c r="K155" s="94" t="s">
        <v>1135</v>
      </c>
      <c r="L155" s="94" t="s">
        <v>709</v>
      </c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spans="1:26">
      <c r="A156" s="118" t="str">
        <f ca="1">IFERROR(__xludf.DUMMYFUNCTION("""COMPUTED_VALUE"""),"MAGNON SILVA DE JESUS")</f>
        <v>MAGNON SILVA DE JESUS</v>
      </c>
      <c r="B156" s="80" t="s">
        <v>641</v>
      </c>
      <c r="C156" s="118" t="str">
        <f t="shared" ca="1" si="0"/>
        <v>OK</v>
      </c>
      <c r="D156" s="94" t="s">
        <v>336</v>
      </c>
      <c r="E156" s="119">
        <v>14</v>
      </c>
      <c r="F156" s="94">
        <v>221105</v>
      </c>
      <c r="G156" s="93">
        <v>45839</v>
      </c>
      <c r="H156" s="120">
        <v>45849</v>
      </c>
      <c r="I156" s="94" t="s">
        <v>133</v>
      </c>
      <c r="J156" s="94" t="s">
        <v>1107</v>
      </c>
      <c r="K156" s="94" t="s">
        <v>1135</v>
      </c>
      <c r="L156" s="94" t="s">
        <v>336</v>
      </c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spans="1:26">
      <c r="A157" s="118" t="str">
        <f ca="1">IFERROR(__xludf.DUMMYFUNCTION("""COMPUTED_VALUE"""),"MAIARA GERMANO DOS SANTOS ARAUJO")</f>
        <v>MAIARA GERMANO DOS SANTOS ARAUJO</v>
      </c>
      <c r="B157" s="80" t="s">
        <v>641</v>
      </c>
      <c r="C157" s="118" t="str">
        <f t="shared" ca="1" si="0"/>
        <v>OK</v>
      </c>
      <c r="D157" s="94" t="s">
        <v>259</v>
      </c>
      <c r="E157" s="119">
        <v>14</v>
      </c>
      <c r="F157" s="94">
        <v>221105</v>
      </c>
      <c r="G157" s="93">
        <v>45839</v>
      </c>
      <c r="H157" s="120">
        <v>45849</v>
      </c>
      <c r="I157" s="94" t="s">
        <v>133</v>
      </c>
      <c r="J157" s="94" t="s">
        <v>1107</v>
      </c>
      <c r="K157" s="94" t="s">
        <v>1135</v>
      </c>
      <c r="L157" s="94" t="s">
        <v>259</v>
      </c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spans="1:26">
      <c r="A158" s="118" t="str">
        <f ca="1">IFERROR(__xludf.DUMMYFUNCTION("""COMPUTED_VALUE"""),"MARCELLE DA COSTA COSTA")</f>
        <v>MARCELLE DA COSTA COSTA</v>
      </c>
      <c r="B158" s="80" t="s">
        <v>641</v>
      </c>
      <c r="C158" s="118" t="str">
        <f t="shared" ca="1" si="0"/>
        <v>OK</v>
      </c>
      <c r="D158" s="94" t="s">
        <v>334</v>
      </c>
      <c r="E158" s="119">
        <v>14</v>
      </c>
      <c r="F158" s="94">
        <v>221105</v>
      </c>
      <c r="G158" s="93">
        <v>45839</v>
      </c>
      <c r="H158" s="120">
        <v>45849</v>
      </c>
      <c r="I158" s="94" t="s">
        <v>133</v>
      </c>
      <c r="J158" s="94" t="s">
        <v>1107</v>
      </c>
      <c r="K158" s="94" t="s">
        <v>1135</v>
      </c>
      <c r="L158" s="94" t="s">
        <v>334</v>
      </c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spans="1:26">
      <c r="A159" s="118" t="str">
        <f ca="1">IFERROR(__xludf.DUMMYFUNCTION("""COMPUTED_VALUE"""),"MARCELO JORGE ARAUJO COUTO")</f>
        <v>MARCELO JORGE ARAUJO COUTO</v>
      </c>
      <c r="B159" s="85" t="s">
        <v>645</v>
      </c>
      <c r="C159" s="118" t="str">
        <f t="shared" ca="1" si="0"/>
        <v>OK</v>
      </c>
      <c r="D159" s="94" t="s">
        <v>407</v>
      </c>
      <c r="E159" s="119">
        <v>42</v>
      </c>
      <c r="F159" s="94">
        <v>221105</v>
      </c>
      <c r="G159" s="93">
        <v>45839</v>
      </c>
      <c r="H159" s="120">
        <v>45849</v>
      </c>
      <c r="I159" s="94" t="s">
        <v>133</v>
      </c>
      <c r="J159" s="94" t="s">
        <v>1107</v>
      </c>
      <c r="K159" s="94" t="s">
        <v>1135</v>
      </c>
      <c r="L159" s="94" t="s">
        <v>407</v>
      </c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spans="1:26">
      <c r="A160" s="118" t="str">
        <f ca="1">IFERROR(__xludf.DUMMYFUNCTION("""COMPUTED_VALUE"""),"MARCELO MENDONÇA BARROZO DA SILVA")</f>
        <v>MARCELO MENDONÇA BARROZO DA SILVA</v>
      </c>
      <c r="B160" s="80" t="s">
        <v>641</v>
      </c>
      <c r="C160" s="118" t="str">
        <f t="shared" ca="1" si="0"/>
        <v>Incompleto</v>
      </c>
      <c r="D160" s="94"/>
      <c r="E160" s="121"/>
      <c r="F160" s="94"/>
      <c r="G160" s="93"/>
      <c r="H160" s="120"/>
      <c r="I160" s="94"/>
      <c r="J160" s="94"/>
      <c r="K160" s="94" t="s">
        <v>1135</v>
      </c>
      <c r="L160" s="94" t="s">
        <v>887</v>
      </c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spans="1:26">
      <c r="A161" s="118" t="str">
        <f ca="1">IFERROR(__xludf.DUMMYFUNCTION("""COMPUTED_VALUE"""),"MARCELO TADEU DE ANDRADE WAIANDT")</f>
        <v>MARCELO TADEU DE ANDRADE WAIANDT</v>
      </c>
      <c r="B161" s="80" t="s">
        <v>641</v>
      </c>
      <c r="C161" s="118" t="str">
        <f t="shared" ca="1" si="0"/>
        <v>Incompleto</v>
      </c>
      <c r="D161" s="94"/>
      <c r="E161" s="121"/>
      <c r="F161" s="94"/>
      <c r="G161" s="93"/>
      <c r="H161" s="120"/>
      <c r="I161" s="94"/>
      <c r="J161" s="94"/>
      <c r="K161" s="94" t="s">
        <v>1135</v>
      </c>
      <c r="L161" s="94" t="s">
        <v>1122</v>
      </c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spans="1:26">
      <c r="A162" s="118" t="str">
        <f ca="1">IFERROR(__xludf.DUMMYFUNCTION("""COMPUTED_VALUE"""),"MARCIO SILVA MASCARENHAS")</f>
        <v>MARCIO SILVA MASCARENHAS</v>
      </c>
      <c r="B162" s="80" t="s">
        <v>641</v>
      </c>
      <c r="C162" s="118" t="str">
        <f t="shared" ca="1" si="0"/>
        <v>OK</v>
      </c>
      <c r="D162" s="94" t="s">
        <v>148</v>
      </c>
      <c r="E162" s="119">
        <v>14</v>
      </c>
      <c r="F162" s="94">
        <v>221105</v>
      </c>
      <c r="G162" s="93">
        <v>45839</v>
      </c>
      <c r="H162" s="120">
        <v>45849</v>
      </c>
      <c r="I162" s="94" t="s">
        <v>133</v>
      </c>
      <c r="J162" s="94" t="s">
        <v>1107</v>
      </c>
      <c r="K162" s="94" t="s">
        <v>1135</v>
      </c>
      <c r="L162" s="94" t="s">
        <v>148</v>
      </c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spans="1:26">
      <c r="A163" s="118" t="str">
        <f ca="1">IFERROR(__xludf.DUMMYFUNCTION("""COMPUTED_VALUE"""),"MARCOS URSULINO DA SILVA")</f>
        <v>MARCOS URSULINO DA SILVA</v>
      </c>
      <c r="B163" s="80" t="s">
        <v>641</v>
      </c>
      <c r="C163" s="118" t="str">
        <f t="shared" ca="1" si="0"/>
        <v>OK</v>
      </c>
      <c r="D163" s="94" t="s">
        <v>326</v>
      </c>
      <c r="E163" s="119">
        <v>14</v>
      </c>
      <c r="F163" s="94">
        <v>221105</v>
      </c>
      <c r="G163" s="93">
        <v>45839</v>
      </c>
      <c r="H163" s="120">
        <v>45849</v>
      </c>
      <c r="I163" s="94" t="s">
        <v>133</v>
      </c>
      <c r="J163" s="94" t="s">
        <v>1107</v>
      </c>
      <c r="K163" s="94" t="s">
        <v>1135</v>
      </c>
      <c r="L163" s="94" t="s">
        <v>326</v>
      </c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spans="1:26">
      <c r="A164" s="118" t="str">
        <f ca="1">IFERROR(__xludf.DUMMYFUNCTION("""COMPUTED_VALUE"""),"MARIANA PASSAMANI SALAROLLI")</f>
        <v>MARIANA PASSAMANI SALAROLLI</v>
      </c>
      <c r="B164" s="80" t="s">
        <v>641</v>
      </c>
      <c r="C164" s="118" t="str">
        <f t="shared" ca="1" si="0"/>
        <v>OK</v>
      </c>
      <c r="D164" s="94" t="s">
        <v>230</v>
      </c>
      <c r="E164" s="119">
        <v>14</v>
      </c>
      <c r="F164" s="94">
        <v>221105</v>
      </c>
      <c r="G164" s="93">
        <v>45839</v>
      </c>
      <c r="H164" s="120">
        <v>45849</v>
      </c>
      <c r="I164" s="94" t="s">
        <v>133</v>
      </c>
      <c r="J164" s="94" t="s">
        <v>1107</v>
      </c>
      <c r="K164" s="94" t="s">
        <v>1135</v>
      </c>
      <c r="L164" s="94" t="s">
        <v>230</v>
      </c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spans="1:26">
      <c r="A165" s="118" t="str">
        <f ca="1">IFERROR(__xludf.DUMMYFUNCTION("""COMPUTED_VALUE"""),"MARIANA TAUFFER DE ALMEIDA VALADARES")</f>
        <v>MARIANA TAUFFER DE ALMEIDA VALADARES</v>
      </c>
      <c r="B165" s="80" t="s">
        <v>641</v>
      </c>
      <c r="C165" s="118" t="str">
        <f t="shared" ca="1" si="0"/>
        <v>OK</v>
      </c>
      <c r="D165" s="94" t="s">
        <v>180</v>
      </c>
      <c r="E165" s="119">
        <v>14</v>
      </c>
      <c r="F165" s="94">
        <v>221105</v>
      </c>
      <c r="G165" s="93">
        <v>45839</v>
      </c>
      <c r="H165" s="120">
        <v>45849</v>
      </c>
      <c r="I165" s="94" t="s">
        <v>133</v>
      </c>
      <c r="J165" s="94" t="s">
        <v>1107</v>
      </c>
      <c r="K165" s="94" t="s">
        <v>1135</v>
      </c>
      <c r="L165" s="94" t="s">
        <v>180</v>
      </c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spans="1:26">
      <c r="A166" s="118" t="str">
        <f ca="1">IFERROR(__xludf.DUMMYFUNCTION("""COMPUTED_VALUE"""),"MARIANE DA SILVA MELO")</f>
        <v>MARIANE DA SILVA MELO</v>
      </c>
      <c r="B166" s="80" t="s">
        <v>641</v>
      </c>
      <c r="C166" s="118" t="str">
        <f t="shared" ca="1" si="0"/>
        <v>OK</v>
      </c>
      <c r="D166" s="94" t="s">
        <v>161</v>
      </c>
      <c r="E166" s="119">
        <v>14</v>
      </c>
      <c r="F166" s="94">
        <v>221105</v>
      </c>
      <c r="G166" s="93">
        <v>45839</v>
      </c>
      <c r="H166" s="120">
        <v>45849</v>
      </c>
      <c r="I166" s="94" t="s">
        <v>133</v>
      </c>
      <c r="J166" s="94" t="s">
        <v>1107</v>
      </c>
      <c r="K166" s="94" t="s">
        <v>1135</v>
      </c>
      <c r="L166" s="94" t="s">
        <v>161</v>
      </c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spans="1:26">
      <c r="A167" s="118" t="str">
        <f ca="1">IFERROR(__xludf.DUMMYFUNCTION("""COMPUTED_VALUE"""),"MARIA SILVIA SILVA DE BARROS")</f>
        <v>MARIA SILVIA SILVA DE BARROS</v>
      </c>
      <c r="B167" s="80" t="s">
        <v>641</v>
      </c>
      <c r="C167" s="118" t="str">
        <f t="shared" ca="1" si="0"/>
        <v>OK</v>
      </c>
      <c r="D167" s="94" t="s">
        <v>244</v>
      </c>
      <c r="E167" s="119">
        <v>28</v>
      </c>
      <c r="F167" s="94">
        <v>221105</v>
      </c>
      <c r="G167" s="93">
        <v>45839</v>
      </c>
      <c r="H167" s="120">
        <v>45849</v>
      </c>
      <c r="I167" s="94" t="s">
        <v>133</v>
      </c>
      <c r="J167" s="94" t="s">
        <v>1107</v>
      </c>
      <c r="K167" s="94" t="s">
        <v>1135</v>
      </c>
      <c r="L167" s="94" t="s">
        <v>244</v>
      </c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26">
      <c r="A168" s="118" t="str">
        <f ca="1">IFERROR(__xludf.DUMMYFUNCTION("""COMPUTED_VALUE"""),"MATHEUS BARROS SIMIÃO FERREIRA")</f>
        <v>MATHEUS BARROS SIMIÃO FERREIRA</v>
      </c>
      <c r="B168" s="80" t="s">
        <v>641</v>
      </c>
      <c r="C168" s="118" t="str">
        <f t="shared" ca="1" si="0"/>
        <v>Incompleto</v>
      </c>
      <c r="D168" s="94"/>
      <c r="E168" s="121"/>
      <c r="F168" s="94"/>
      <c r="G168" s="93"/>
      <c r="H168" s="120"/>
      <c r="I168" s="94"/>
      <c r="J168" s="94"/>
      <c r="K168" s="94" t="s">
        <v>1135</v>
      </c>
      <c r="L168" s="94" t="s">
        <v>1123</v>
      </c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26">
      <c r="A169" s="118" t="str">
        <f ca="1">IFERROR(__xludf.DUMMYFUNCTION("""COMPUTED_VALUE"""),"MATHEUS BENÍCIO DE AZEVEDO CUNHA")</f>
        <v>MATHEUS BENÍCIO DE AZEVEDO CUNHA</v>
      </c>
      <c r="B169" s="85" t="s">
        <v>648</v>
      </c>
      <c r="C169" s="118" t="str">
        <f t="shared" ca="1" si="0"/>
        <v>OK</v>
      </c>
      <c r="D169" s="94" t="s">
        <v>193</v>
      </c>
      <c r="E169" s="119">
        <v>14</v>
      </c>
      <c r="F169" s="94">
        <v>221105</v>
      </c>
      <c r="G169" s="93">
        <v>45839</v>
      </c>
      <c r="H169" s="120">
        <v>45849</v>
      </c>
      <c r="I169" s="94" t="s">
        <v>133</v>
      </c>
      <c r="J169" s="94" t="s">
        <v>1107</v>
      </c>
      <c r="K169" s="94" t="s">
        <v>1135</v>
      </c>
      <c r="L169" s="94" t="s">
        <v>193</v>
      </c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26">
      <c r="A170" s="118" t="str">
        <f ca="1">IFERROR(__xludf.DUMMYFUNCTION("""COMPUTED_VALUE"""),"MATHEUS FRANCO DA COSTA")</f>
        <v>MATHEUS FRANCO DA COSTA</v>
      </c>
      <c r="B170" s="84" t="s">
        <v>673</v>
      </c>
      <c r="C170" s="118" t="str">
        <f t="shared" ca="1" si="0"/>
        <v>OK</v>
      </c>
      <c r="D170" s="94" t="s">
        <v>201</v>
      </c>
      <c r="E170" s="119">
        <v>14</v>
      </c>
      <c r="F170" s="94">
        <v>221105</v>
      </c>
      <c r="G170" s="93">
        <v>45839</v>
      </c>
      <c r="H170" s="120">
        <v>45849</v>
      </c>
      <c r="I170" s="94" t="s">
        <v>133</v>
      </c>
      <c r="J170" s="94" t="s">
        <v>1107</v>
      </c>
      <c r="K170" s="94" t="s">
        <v>1135</v>
      </c>
      <c r="L170" s="94" t="s">
        <v>201</v>
      </c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26">
      <c r="A171" s="118" t="str">
        <f ca="1">IFERROR(__xludf.DUMMYFUNCTION("""COMPUTED_VALUE"""),"MATHEUS LUCAS BARBOSA DA SILVA")</f>
        <v>MATHEUS LUCAS BARBOSA DA SILVA</v>
      </c>
      <c r="B171" s="80" t="s">
        <v>641</v>
      </c>
      <c r="C171" s="118" t="str">
        <f t="shared" ca="1" si="0"/>
        <v>OK</v>
      </c>
      <c r="D171" s="94" t="s">
        <v>253</v>
      </c>
      <c r="E171" s="119">
        <v>14</v>
      </c>
      <c r="F171" s="94">
        <v>221105</v>
      </c>
      <c r="G171" s="93">
        <v>45839</v>
      </c>
      <c r="H171" s="120">
        <v>45849</v>
      </c>
      <c r="I171" s="94" t="s">
        <v>133</v>
      </c>
      <c r="J171" s="94" t="s">
        <v>1107</v>
      </c>
      <c r="K171" s="94" t="s">
        <v>1135</v>
      </c>
      <c r="L171" s="94" t="s">
        <v>253</v>
      </c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26">
      <c r="A172" s="118" t="str">
        <f ca="1">IFERROR(__xludf.DUMMYFUNCTION("""COMPUTED_VALUE"""),"MAURICIO LIMA DE ARAUJO")</f>
        <v>MAURICIO LIMA DE ARAUJO</v>
      </c>
      <c r="B172" s="86" t="s">
        <v>641</v>
      </c>
      <c r="C172" s="118" t="str">
        <f t="shared" ca="1" si="0"/>
        <v>OK</v>
      </c>
      <c r="D172" s="94" t="s">
        <v>257</v>
      </c>
      <c r="E172" s="119">
        <v>14</v>
      </c>
      <c r="F172" s="94">
        <v>221105</v>
      </c>
      <c r="G172" s="93">
        <v>45839</v>
      </c>
      <c r="H172" s="120">
        <v>45849</v>
      </c>
      <c r="I172" s="94" t="s">
        <v>133</v>
      </c>
      <c r="J172" s="94" t="s">
        <v>1107</v>
      </c>
      <c r="K172" s="94" t="s">
        <v>1135</v>
      </c>
      <c r="L172" s="94" t="s">
        <v>257</v>
      </c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26">
      <c r="A173" s="118" t="str">
        <f ca="1">IFERROR(__xludf.DUMMYFUNCTION("""COMPUTED_VALUE"""),"MAYARA PIMENTEL DA SILVA")</f>
        <v>MAYARA PIMENTEL DA SILVA</v>
      </c>
      <c r="B173" s="80" t="s">
        <v>641</v>
      </c>
      <c r="C173" s="118" t="str">
        <f t="shared" ca="1" si="0"/>
        <v>OK</v>
      </c>
      <c r="D173" s="94" t="s">
        <v>270</v>
      </c>
      <c r="E173" s="119">
        <v>28</v>
      </c>
      <c r="F173" s="94">
        <v>221105</v>
      </c>
      <c r="G173" s="93">
        <v>45839</v>
      </c>
      <c r="H173" s="120">
        <v>45849</v>
      </c>
      <c r="I173" s="94" t="s">
        <v>133</v>
      </c>
      <c r="J173" s="94" t="s">
        <v>1107</v>
      </c>
      <c r="K173" s="94" t="s">
        <v>1135</v>
      </c>
      <c r="L173" s="94" t="s">
        <v>270</v>
      </c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spans="1:26">
      <c r="A174" s="118" t="str">
        <f ca="1">IFERROR(__xludf.DUMMYFUNCTION("""COMPUTED_VALUE"""),"MAYCON GABRIEL SILVA DE SOUZA")</f>
        <v>MAYCON GABRIEL SILVA DE SOUZA</v>
      </c>
      <c r="B174" s="80" t="s">
        <v>641</v>
      </c>
      <c r="C174" s="118" t="str">
        <f t="shared" ca="1" si="0"/>
        <v>Incompleto</v>
      </c>
      <c r="D174" s="94"/>
      <c r="E174" s="121"/>
      <c r="F174" s="94"/>
      <c r="G174" s="93"/>
      <c r="H174" s="120"/>
      <c r="I174" s="94"/>
      <c r="J174" s="94"/>
      <c r="K174" s="94" t="s">
        <v>1135</v>
      </c>
      <c r="L174" s="94" t="s">
        <v>877</v>
      </c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spans="1:26">
      <c r="A175" s="118" t="str">
        <f ca="1">IFERROR(__xludf.DUMMYFUNCTION("""COMPUTED_VALUE"""),"NADSON SANTOS DE JESUS")</f>
        <v>NADSON SANTOS DE JESUS</v>
      </c>
      <c r="B175" s="80" t="s">
        <v>641</v>
      </c>
      <c r="C175" s="118" t="str">
        <f t="shared" ca="1" si="0"/>
        <v>OK</v>
      </c>
      <c r="D175" s="94" t="s">
        <v>316</v>
      </c>
      <c r="E175" s="119">
        <v>14</v>
      </c>
      <c r="F175" s="94">
        <v>221105</v>
      </c>
      <c r="G175" s="93">
        <v>45839</v>
      </c>
      <c r="H175" s="120">
        <v>45849</v>
      </c>
      <c r="I175" s="94" t="s">
        <v>133</v>
      </c>
      <c r="J175" s="94" t="s">
        <v>1107</v>
      </c>
      <c r="K175" s="94" t="s">
        <v>1135</v>
      </c>
      <c r="L175" s="94" t="s">
        <v>316</v>
      </c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spans="1:26">
      <c r="A176" s="118" t="str">
        <f ca="1">IFERROR(__xludf.DUMMYFUNCTION("""COMPUTED_VALUE"""),"NATÃ MARTINS FRANÇA")</f>
        <v>NATÃ MARTINS FRANÇA</v>
      </c>
      <c r="B176" s="86" t="s">
        <v>641</v>
      </c>
      <c r="C176" s="118" t="str">
        <f t="shared" ca="1" si="0"/>
        <v>OK</v>
      </c>
      <c r="D176" s="94" t="s">
        <v>388</v>
      </c>
      <c r="E176" s="119">
        <v>28</v>
      </c>
      <c r="F176" s="94">
        <v>221105</v>
      </c>
      <c r="G176" s="93">
        <v>45839</v>
      </c>
      <c r="H176" s="120">
        <v>45849</v>
      </c>
      <c r="I176" s="94" t="s">
        <v>133</v>
      </c>
      <c r="J176" s="94" t="s">
        <v>1107</v>
      </c>
      <c r="K176" s="94" t="s">
        <v>1135</v>
      </c>
      <c r="L176" s="94" t="s">
        <v>388</v>
      </c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spans="1:26">
      <c r="A177" s="118" t="str">
        <f ca="1">IFERROR(__xludf.DUMMYFUNCTION("""COMPUTED_VALUE"""),"NATAN ALEX LINS ALVES")</f>
        <v>NATAN ALEX LINS ALVES</v>
      </c>
      <c r="B177" s="80" t="s">
        <v>641</v>
      </c>
      <c r="C177" s="118" t="str">
        <f t="shared" ca="1" si="0"/>
        <v>Incompleto</v>
      </c>
      <c r="D177" s="94"/>
      <c r="E177" s="121"/>
      <c r="F177" s="94"/>
      <c r="G177" s="93"/>
      <c r="H177" s="120"/>
      <c r="I177" s="94"/>
      <c r="J177" s="94"/>
      <c r="K177" s="94" t="s">
        <v>1135</v>
      </c>
      <c r="L177" s="94" t="s">
        <v>1124</v>
      </c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spans="1:26">
      <c r="A178" s="118" t="str">
        <f ca="1">IFERROR(__xludf.DUMMYFUNCTION("""COMPUTED_VALUE"""),"PABLO HENRIQUE DA SILVA MOURA")</f>
        <v>PABLO HENRIQUE DA SILVA MOURA</v>
      </c>
      <c r="B178" s="80" t="s">
        <v>641</v>
      </c>
      <c r="C178" s="118" t="str">
        <f t="shared" ca="1" si="0"/>
        <v>OK</v>
      </c>
      <c r="D178" s="118" t="s">
        <v>398</v>
      </c>
      <c r="E178" s="119">
        <v>28</v>
      </c>
      <c r="F178" s="94">
        <v>221105</v>
      </c>
      <c r="G178" s="93">
        <v>45839</v>
      </c>
      <c r="H178" s="120">
        <v>45849</v>
      </c>
      <c r="I178" s="94" t="s">
        <v>133</v>
      </c>
      <c r="J178" s="94" t="s">
        <v>1107</v>
      </c>
      <c r="K178" s="94" t="s">
        <v>1135</v>
      </c>
      <c r="L178" s="94" t="s">
        <v>1125</v>
      </c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spans="1:26">
      <c r="A179" s="118" t="str">
        <f ca="1">IFERROR(__xludf.DUMMYFUNCTION("""COMPUTED_VALUE"""),"PATRIC EUDES SILVA BASÍLIO")</f>
        <v>PATRIC EUDES SILVA BASÍLIO</v>
      </c>
      <c r="B179" s="80" t="s">
        <v>641</v>
      </c>
      <c r="C179" s="118" t="str">
        <f t="shared" ca="1" si="0"/>
        <v>Incompleto</v>
      </c>
      <c r="D179" s="94"/>
      <c r="E179" s="121"/>
      <c r="F179" s="94"/>
      <c r="G179" s="93"/>
      <c r="H179" s="120"/>
      <c r="I179" s="94"/>
      <c r="J179" s="94"/>
      <c r="K179" s="94" t="s">
        <v>1135</v>
      </c>
      <c r="L179" s="94" t="s">
        <v>1126</v>
      </c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spans="1:26">
      <c r="A180" s="118" t="str">
        <f ca="1">IFERROR(__xludf.DUMMYFUNCTION("""COMPUTED_VALUE"""),"PATRICK DIAS")</f>
        <v>PATRICK DIAS</v>
      </c>
      <c r="B180" s="80" t="s">
        <v>641</v>
      </c>
      <c r="C180" s="118" t="str">
        <f t="shared" ca="1" si="0"/>
        <v>OK</v>
      </c>
      <c r="D180" s="94" t="s">
        <v>195</v>
      </c>
      <c r="E180" s="119">
        <v>14</v>
      </c>
      <c r="F180" s="94">
        <v>221105</v>
      </c>
      <c r="G180" s="93">
        <v>45839</v>
      </c>
      <c r="H180" s="120">
        <v>45849</v>
      </c>
      <c r="I180" s="94" t="s">
        <v>133</v>
      </c>
      <c r="J180" s="94" t="s">
        <v>1107</v>
      </c>
      <c r="K180" s="94" t="s">
        <v>1135</v>
      </c>
      <c r="L180" s="94" t="s">
        <v>195</v>
      </c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spans="1:26">
      <c r="A181" s="118" t="str">
        <f ca="1">IFERROR(__xludf.DUMMYFUNCTION("""COMPUTED_VALUE"""),"PATRICK ROBERTO DOS SANTOS MARTINS")</f>
        <v>PATRICK ROBERTO DOS SANTOS MARTINS</v>
      </c>
      <c r="B181" s="80" t="s">
        <v>641</v>
      </c>
      <c r="C181" s="118" t="str">
        <f t="shared" ca="1" si="0"/>
        <v>OK</v>
      </c>
      <c r="D181" s="94" t="s">
        <v>401</v>
      </c>
      <c r="E181" s="119">
        <v>14</v>
      </c>
      <c r="F181" s="94">
        <v>221105</v>
      </c>
      <c r="G181" s="93">
        <v>45839</v>
      </c>
      <c r="H181" s="120">
        <v>45849</v>
      </c>
      <c r="I181" s="94" t="s">
        <v>133</v>
      </c>
      <c r="J181" s="94" t="s">
        <v>1107</v>
      </c>
      <c r="K181" s="94" t="s">
        <v>1135</v>
      </c>
      <c r="L181" s="94" t="s">
        <v>401</v>
      </c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spans="1:26">
      <c r="A182" s="118" t="str">
        <f ca="1">IFERROR(__xludf.DUMMYFUNCTION("""COMPUTED_VALUE"""),"PAULA SABOYA DA MATTA")</f>
        <v>PAULA SABOYA DA MATTA</v>
      </c>
      <c r="B182" s="80" t="s">
        <v>641</v>
      </c>
      <c r="C182" s="118" t="str">
        <f t="shared" ca="1" si="0"/>
        <v>OK</v>
      </c>
      <c r="D182" s="94" t="s">
        <v>405</v>
      </c>
      <c r="E182" s="119">
        <v>14</v>
      </c>
      <c r="F182" s="94">
        <v>221105</v>
      </c>
      <c r="G182" s="93">
        <v>45839</v>
      </c>
      <c r="H182" s="120">
        <v>45849</v>
      </c>
      <c r="I182" s="94" t="s">
        <v>133</v>
      </c>
      <c r="J182" s="94" t="s">
        <v>1107</v>
      </c>
      <c r="K182" s="94" t="s">
        <v>1135</v>
      </c>
      <c r="L182" s="94" t="s">
        <v>405</v>
      </c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spans="1:26">
      <c r="A183" s="118" t="str">
        <f ca="1">IFERROR(__xludf.DUMMYFUNCTION("""COMPUTED_VALUE"""),"PAULO HENRIQUE SOUZA DOS SANTOS")</f>
        <v>PAULO HENRIQUE SOUZA DOS SANTOS</v>
      </c>
      <c r="B183" s="80" t="s">
        <v>641</v>
      </c>
      <c r="C183" s="118" t="str">
        <f t="shared" ca="1" si="0"/>
        <v>OK</v>
      </c>
      <c r="D183" s="94" t="s">
        <v>233</v>
      </c>
      <c r="E183" s="119">
        <v>28</v>
      </c>
      <c r="F183" s="94">
        <v>221105</v>
      </c>
      <c r="G183" s="93">
        <v>45839</v>
      </c>
      <c r="H183" s="120">
        <v>45849</v>
      </c>
      <c r="I183" s="94" t="s">
        <v>133</v>
      </c>
      <c r="J183" s="94" t="s">
        <v>1107</v>
      </c>
      <c r="K183" s="94" t="s">
        <v>1135</v>
      </c>
      <c r="L183" s="94" t="s">
        <v>233</v>
      </c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spans="1:26">
      <c r="A184" s="118" t="str">
        <f ca="1">IFERROR(__xludf.DUMMYFUNCTION("""COMPUTED_VALUE"""),"PEDRO HENRIQUE DA SILVA TEIXEIRA")</f>
        <v>PEDRO HENRIQUE DA SILVA TEIXEIRA</v>
      </c>
      <c r="B184" s="80" t="s">
        <v>641</v>
      </c>
      <c r="C184" s="118" t="str">
        <f t="shared" ca="1" si="0"/>
        <v>Incompleto</v>
      </c>
      <c r="D184" s="94"/>
      <c r="E184" s="121"/>
      <c r="F184" s="94"/>
      <c r="G184" s="93"/>
      <c r="H184" s="120"/>
      <c r="I184" s="94"/>
      <c r="J184" s="94"/>
      <c r="K184" s="94" t="s">
        <v>1135</v>
      </c>
      <c r="L184" s="94" t="s">
        <v>888</v>
      </c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spans="1:26">
      <c r="A185" s="118" t="str">
        <f ca="1">IFERROR(__xludf.DUMMYFUNCTION("""COMPUTED_VALUE"""),"PEDRO HENRIQUE LEMOS BONFIM")</f>
        <v>PEDRO HENRIQUE LEMOS BONFIM</v>
      </c>
      <c r="B185" s="80" t="s">
        <v>641</v>
      </c>
      <c r="C185" s="118" t="str">
        <f t="shared" ca="1" si="0"/>
        <v>OK</v>
      </c>
      <c r="D185" s="94" t="s">
        <v>852</v>
      </c>
      <c r="E185" s="119">
        <v>14</v>
      </c>
      <c r="F185" s="94">
        <v>221105</v>
      </c>
      <c r="G185" s="93">
        <v>45839</v>
      </c>
      <c r="H185" s="120">
        <v>45849</v>
      </c>
      <c r="I185" s="94" t="s">
        <v>133</v>
      </c>
      <c r="J185" s="94" t="s">
        <v>1107</v>
      </c>
      <c r="K185" s="94" t="s">
        <v>1135</v>
      </c>
      <c r="L185" s="94" t="s">
        <v>852</v>
      </c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spans="1:26">
      <c r="A186" s="118" t="str">
        <f ca="1">IFERROR(__xludf.DUMMYFUNCTION("""COMPUTED_VALUE"""),"RAFAEL CARDOSO LEITE")</f>
        <v>RAFAEL CARDOSO LEITE</v>
      </c>
      <c r="B186" s="80" t="s">
        <v>641</v>
      </c>
      <c r="C186" s="118" t="str">
        <f t="shared" ca="1" si="0"/>
        <v>OK</v>
      </c>
      <c r="D186" s="94" t="s">
        <v>409</v>
      </c>
      <c r="E186" s="119">
        <v>14</v>
      </c>
      <c r="F186" s="94">
        <v>221105</v>
      </c>
      <c r="G186" s="93">
        <v>45839</v>
      </c>
      <c r="H186" s="120">
        <v>45849</v>
      </c>
      <c r="I186" s="94" t="s">
        <v>133</v>
      </c>
      <c r="J186" s="94" t="s">
        <v>1107</v>
      </c>
      <c r="K186" s="94" t="s">
        <v>1135</v>
      </c>
      <c r="L186" s="94" t="s">
        <v>409</v>
      </c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spans="1:26">
      <c r="A187" s="118" t="str">
        <f ca="1">IFERROR(__xludf.DUMMYFUNCTION("""COMPUTED_VALUE"""),"RAFAEL SIMÕES SILVA")</f>
        <v>RAFAEL SIMÕES SILVA</v>
      </c>
      <c r="B187" s="80" t="s">
        <v>641</v>
      </c>
      <c r="C187" s="118" t="str">
        <f t="shared" ca="1" si="0"/>
        <v>OK</v>
      </c>
      <c r="D187" s="118" t="s">
        <v>281</v>
      </c>
      <c r="E187" s="119">
        <v>14</v>
      </c>
      <c r="F187" s="94">
        <v>221105</v>
      </c>
      <c r="G187" s="93">
        <v>45839</v>
      </c>
      <c r="H187" s="120">
        <v>45849</v>
      </c>
      <c r="I187" s="94" t="s">
        <v>133</v>
      </c>
      <c r="J187" s="94" t="s">
        <v>1107</v>
      </c>
      <c r="K187" s="94" t="s">
        <v>1135</v>
      </c>
      <c r="L187" s="94" t="s">
        <v>1127</v>
      </c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spans="1:26">
      <c r="A188" s="118" t="str">
        <f ca="1">IFERROR(__xludf.DUMMYFUNCTION("""COMPUTED_VALUE"""),"RAPHAEL DE SOUZA SANTORO")</f>
        <v>RAPHAEL DE SOUZA SANTORO</v>
      </c>
      <c r="B188" s="80" t="s">
        <v>641</v>
      </c>
      <c r="C188" s="118" t="str">
        <f t="shared" ca="1" si="0"/>
        <v>OK</v>
      </c>
      <c r="D188" s="94" t="s">
        <v>238</v>
      </c>
      <c r="E188" s="119">
        <v>14</v>
      </c>
      <c r="F188" s="94">
        <v>221105</v>
      </c>
      <c r="G188" s="93">
        <v>45839</v>
      </c>
      <c r="H188" s="120">
        <v>45849</v>
      </c>
      <c r="I188" s="94" t="s">
        <v>133</v>
      </c>
      <c r="J188" s="94" t="s">
        <v>1107</v>
      </c>
      <c r="K188" s="94" t="s">
        <v>1135</v>
      </c>
      <c r="L188" s="94" t="s">
        <v>238</v>
      </c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spans="1:26">
      <c r="A189" s="118" t="str">
        <f ca="1">IFERROR(__xludf.DUMMYFUNCTION("""COMPUTED_VALUE"""),"REINALDO ALMEIDA DOS SANTOS")</f>
        <v>REINALDO ALMEIDA DOS SANTOS</v>
      </c>
      <c r="B189" s="80" t="s">
        <v>641</v>
      </c>
      <c r="C189" s="118" t="str">
        <f t="shared" ca="1" si="0"/>
        <v>OK</v>
      </c>
      <c r="D189" s="118" t="s">
        <v>199</v>
      </c>
      <c r="E189" s="119">
        <v>14</v>
      </c>
      <c r="F189" s="94">
        <v>221105</v>
      </c>
      <c r="G189" s="93">
        <v>45839</v>
      </c>
      <c r="H189" s="120">
        <v>45849</v>
      </c>
      <c r="I189" s="94" t="s">
        <v>133</v>
      </c>
      <c r="J189" s="94" t="s">
        <v>1107</v>
      </c>
      <c r="K189" s="94" t="s">
        <v>1135</v>
      </c>
      <c r="L189" s="94" t="s">
        <v>1128</v>
      </c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spans="1:26">
      <c r="A190" s="118" t="str">
        <f ca="1">IFERROR(__xludf.DUMMYFUNCTION("""COMPUTED_VALUE"""),"RENAN PRATA MONTEIRO")</f>
        <v>RENAN PRATA MONTEIRO</v>
      </c>
      <c r="B190" s="84" t="s">
        <v>664</v>
      </c>
      <c r="C190" s="118" t="str">
        <f t="shared" ca="1" si="0"/>
        <v>OK</v>
      </c>
      <c r="D190" s="94" t="s">
        <v>156</v>
      </c>
      <c r="E190" s="119">
        <v>14</v>
      </c>
      <c r="F190" s="94">
        <v>221105</v>
      </c>
      <c r="G190" s="93">
        <v>45839</v>
      </c>
      <c r="H190" s="120">
        <v>45849</v>
      </c>
      <c r="I190" s="94" t="s">
        <v>133</v>
      </c>
      <c r="J190" s="94" t="s">
        <v>1107</v>
      </c>
      <c r="K190" s="94" t="s">
        <v>1135</v>
      </c>
      <c r="L190" s="94" t="s">
        <v>156</v>
      </c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spans="1:26">
      <c r="A191" s="118" t="str">
        <f ca="1">IFERROR(__xludf.DUMMYFUNCTION("""COMPUTED_VALUE"""),"RENAN SALDANHA DUARTE")</f>
        <v>RENAN SALDANHA DUARTE</v>
      </c>
      <c r="B191" s="80" t="s">
        <v>641</v>
      </c>
      <c r="C191" s="118" t="str">
        <f t="shared" ca="1" si="0"/>
        <v>OK</v>
      </c>
      <c r="D191" s="94" t="s">
        <v>329</v>
      </c>
      <c r="E191" s="119">
        <v>14</v>
      </c>
      <c r="F191" s="94">
        <v>221105</v>
      </c>
      <c r="G191" s="93">
        <v>45839</v>
      </c>
      <c r="H191" s="120">
        <v>45849</v>
      </c>
      <c r="I191" s="94" t="s">
        <v>133</v>
      </c>
      <c r="J191" s="94" t="s">
        <v>1107</v>
      </c>
      <c r="K191" s="94" t="s">
        <v>1135</v>
      </c>
      <c r="L191" s="94" t="s">
        <v>329</v>
      </c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spans="1:26">
      <c r="A192" s="118" t="str">
        <f ca="1">IFERROR(__xludf.DUMMYFUNCTION("""COMPUTED_VALUE"""),"RENATO DOS SANTOS SILVA")</f>
        <v>RENATO DOS SANTOS SILVA</v>
      </c>
      <c r="B192" s="85" t="s">
        <v>674</v>
      </c>
      <c r="C192" s="118" t="str">
        <f t="shared" ca="1" si="0"/>
        <v>OK</v>
      </c>
      <c r="D192" s="118" t="s">
        <v>855</v>
      </c>
      <c r="E192" s="119">
        <v>14</v>
      </c>
      <c r="F192" s="94">
        <v>221105</v>
      </c>
      <c r="G192" s="93">
        <v>45839</v>
      </c>
      <c r="H192" s="120">
        <v>45849</v>
      </c>
      <c r="I192" s="94" t="s">
        <v>133</v>
      </c>
      <c r="J192" s="94" t="s">
        <v>1107</v>
      </c>
      <c r="K192" s="94" t="s">
        <v>1135</v>
      </c>
      <c r="L192" s="94" t="s">
        <v>856</v>
      </c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spans="1:26">
      <c r="A193" s="118" t="str">
        <f ca="1">IFERROR(__xludf.DUMMYFUNCTION("""COMPUTED_VALUE"""),"RENATO RIBEIRO")</f>
        <v>RENATO RIBEIRO</v>
      </c>
      <c r="B193" s="80" t="s">
        <v>641</v>
      </c>
      <c r="C193" s="118" t="str">
        <f t="shared" ca="1" si="0"/>
        <v>OK</v>
      </c>
      <c r="D193" s="94" t="s">
        <v>218</v>
      </c>
      <c r="E193" s="119">
        <v>14</v>
      </c>
      <c r="F193" s="94">
        <v>221105</v>
      </c>
      <c r="G193" s="93">
        <v>45839</v>
      </c>
      <c r="H193" s="120">
        <v>45849</v>
      </c>
      <c r="I193" s="94" t="s">
        <v>133</v>
      </c>
      <c r="J193" s="94" t="s">
        <v>1107</v>
      </c>
      <c r="K193" s="94" t="s">
        <v>1135</v>
      </c>
      <c r="L193" s="94" t="s">
        <v>218</v>
      </c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spans="1:26">
      <c r="A194" s="118" t="str">
        <f ca="1">IFERROR(__xludf.DUMMYFUNCTION("""COMPUTED_VALUE"""),"ROBERTO REGO JUNIOR")</f>
        <v>ROBERTO REGO JUNIOR</v>
      </c>
      <c r="B194" s="86" t="s">
        <v>641</v>
      </c>
      <c r="C194" s="118" t="str">
        <f t="shared" ca="1" si="0"/>
        <v>OK</v>
      </c>
      <c r="D194" s="94" t="s">
        <v>189</v>
      </c>
      <c r="E194" s="119">
        <v>14</v>
      </c>
      <c r="F194" s="94">
        <v>221105</v>
      </c>
      <c r="G194" s="93">
        <v>45839</v>
      </c>
      <c r="H194" s="120">
        <v>45849</v>
      </c>
      <c r="I194" s="94" t="s">
        <v>133</v>
      </c>
      <c r="J194" s="94" t="s">
        <v>1107</v>
      </c>
      <c r="K194" s="94" t="s">
        <v>1135</v>
      </c>
      <c r="L194" s="94" t="s">
        <v>189</v>
      </c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spans="1:26">
      <c r="A195" s="118" t="str">
        <f ca="1">IFERROR(__xludf.DUMMYFUNCTION("""COMPUTED_VALUE"""),"ROBSON FERREIRA DA SILVA")</f>
        <v>ROBSON FERREIRA DA SILVA</v>
      </c>
      <c r="B195" s="80" t="s">
        <v>641</v>
      </c>
      <c r="C195" s="118" t="str">
        <f t="shared" ca="1" si="0"/>
        <v>OK</v>
      </c>
      <c r="D195" s="94" t="s">
        <v>210</v>
      </c>
      <c r="E195" s="119">
        <v>14</v>
      </c>
      <c r="F195" s="94">
        <v>221105</v>
      </c>
      <c r="G195" s="93">
        <v>45839</v>
      </c>
      <c r="H195" s="120">
        <v>45849</v>
      </c>
      <c r="I195" s="94" t="s">
        <v>133</v>
      </c>
      <c r="J195" s="94" t="s">
        <v>1107</v>
      </c>
      <c r="K195" s="94" t="s">
        <v>1135</v>
      </c>
      <c r="L195" s="94" t="s">
        <v>210</v>
      </c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spans="1:26">
      <c r="A196" s="118" t="str">
        <f ca="1">IFERROR(__xludf.DUMMYFUNCTION("""COMPUTED_VALUE"""),"ROBSON LUIZ DE OLIVEIRA ALBUQUERQUE")</f>
        <v>ROBSON LUIZ DE OLIVEIRA ALBUQUERQUE</v>
      </c>
      <c r="B196" s="85" t="s">
        <v>645</v>
      </c>
      <c r="C196" s="118" t="str">
        <f t="shared" ca="1" si="0"/>
        <v>OK</v>
      </c>
      <c r="D196" s="118" t="s">
        <v>251</v>
      </c>
      <c r="E196" s="119">
        <v>14</v>
      </c>
      <c r="F196" s="94">
        <v>221105</v>
      </c>
      <c r="G196" s="93">
        <v>45839</v>
      </c>
      <c r="H196" s="120">
        <v>45849</v>
      </c>
      <c r="I196" s="94" t="s">
        <v>133</v>
      </c>
      <c r="J196" s="94" t="s">
        <v>1107</v>
      </c>
      <c r="K196" s="94" t="s">
        <v>1135</v>
      </c>
      <c r="L196" s="94" t="s">
        <v>252</v>
      </c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spans="1:26">
      <c r="A197" s="118" t="str">
        <f ca="1">IFERROR(__xludf.DUMMYFUNCTION("""COMPUTED_VALUE"""),"RODRIGO CESAR MEIRELLES FERREIRA")</f>
        <v>RODRIGO CESAR MEIRELLES FERREIRA</v>
      </c>
      <c r="B197" s="80" t="s">
        <v>641</v>
      </c>
      <c r="C197" s="118" t="str">
        <f t="shared" ca="1" si="0"/>
        <v>OK</v>
      </c>
      <c r="D197" s="94" t="s">
        <v>154</v>
      </c>
      <c r="E197" s="119">
        <v>28</v>
      </c>
      <c r="F197" s="94">
        <v>221105</v>
      </c>
      <c r="G197" s="93">
        <v>45839</v>
      </c>
      <c r="H197" s="120">
        <v>45849</v>
      </c>
      <c r="I197" s="94" t="s">
        <v>133</v>
      </c>
      <c r="J197" s="94" t="s">
        <v>1107</v>
      </c>
      <c r="K197" s="94" t="s">
        <v>1135</v>
      </c>
      <c r="L197" s="94" t="s">
        <v>154</v>
      </c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spans="1:26">
      <c r="A198" s="118" t="str">
        <f ca="1">IFERROR(__xludf.DUMMYFUNCTION("""COMPUTED_VALUE"""),"RODRIGO GUIMARÃES MARTINS")</f>
        <v>RODRIGO GUIMARÃES MARTINS</v>
      </c>
      <c r="B198" s="80" t="s">
        <v>641</v>
      </c>
      <c r="C198" s="118" t="str">
        <f t="shared" ca="1" si="0"/>
        <v>Incompleto</v>
      </c>
      <c r="D198" s="94"/>
      <c r="E198" s="121"/>
      <c r="F198" s="94"/>
      <c r="G198" s="93"/>
      <c r="H198" s="120"/>
      <c r="I198" s="94"/>
      <c r="J198" s="94"/>
      <c r="K198" s="94" t="s">
        <v>1135</v>
      </c>
      <c r="L198" s="94" t="s">
        <v>1129</v>
      </c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spans="1:26">
      <c r="A199" s="118" t="str">
        <f ca="1">IFERROR(__xludf.DUMMYFUNCTION("""COMPUTED_VALUE"""),"ROGER RODRIGUES DE OLIVEIRA")</f>
        <v>ROGER RODRIGUES DE OLIVEIRA</v>
      </c>
      <c r="B199" s="86" t="s">
        <v>641</v>
      </c>
      <c r="C199" s="118" t="str">
        <f t="shared" ca="1" si="0"/>
        <v>OK</v>
      </c>
      <c r="D199" s="94" t="s">
        <v>273</v>
      </c>
      <c r="E199" s="119">
        <v>14</v>
      </c>
      <c r="F199" s="94">
        <v>221105</v>
      </c>
      <c r="G199" s="93">
        <v>45839</v>
      </c>
      <c r="H199" s="120">
        <v>45849</v>
      </c>
      <c r="I199" s="94" t="s">
        <v>133</v>
      </c>
      <c r="J199" s="94" t="s">
        <v>1107</v>
      </c>
      <c r="K199" s="94" t="s">
        <v>1135</v>
      </c>
      <c r="L199" s="94" t="s">
        <v>273</v>
      </c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spans="1:26">
      <c r="A200" s="118" t="str">
        <f ca="1">IFERROR(__xludf.DUMMYFUNCTION("""COMPUTED_VALUE"""),"RUAN CARLOS DA SILVA DOS SANTOS")</f>
        <v>RUAN CARLOS DA SILVA DOS SANTOS</v>
      </c>
      <c r="B200" s="80" t="s">
        <v>641</v>
      </c>
      <c r="C200" s="118" t="str">
        <f t="shared" ca="1" si="0"/>
        <v>OK</v>
      </c>
      <c r="D200" s="94" t="s">
        <v>410</v>
      </c>
      <c r="E200" s="119">
        <v>14</v>
      </c>
      <c r="F200" s="94">
        <v>221105</v>
      </c>
      <c r="G200" s="93">
        <v>45839</v>
      </c>
      <c r="H200" s="120">
        <v>45849</v>
      </c>
      <c r="I200" s="94" t="s">
        <v>133</v>
      </c>
      <c r="J200" s="94" t="s">
        <v>1107</v>
      </c>
      <c r="K200" s="94" t="s">
        <v>1135</v>
      </c>
      <c r="L200" s="94" t="s">
        <v>410</v>
      </c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spans="1:26">
      <c r="A201" s="118" t="str">
        <f ca="1">IFERROR(__xludf.DUMMYFUNCTION("""COMPUTED_VALUE"""),"RUANY CRISTINA DA COSTA ALVES BARCELOS")</f>
        <v>RUANY CRISTINA DA COSTA ALVES BARCELOS</v>
      </c>
      <c r="B201" s="80" t="s">
        <v>641</v>
      </c>
      <c r="C201" s="118" t="str">
        <f t="shared" ca="1" si="0"/>
        <v>OK</v>
      </c>
      <c r="D201" s="94" t="s">
        <v>363</v>
      </c>
      <c r="E201" s="119">
        <v>14</v>
      </c>
      <c r="F201" s="94">
        <v>221105</v>
      </c>
      <c r="G201" s="93">
        <v>45839</v>
      </c>
      <c r="H201" s="120">
        <v>45849</v>
      </c>
      <c r="I201" s="94" t="s">
        <v>133</v>
      </c>
      <c r="J201" s="94" t="s">
        <v>1107</v>
      </c>
      <c r="K201" s="94" t="s">
        <v>1135</v>
      </c>
      <c r="L201" s="94" t="s">
        <v>363</v>
      </c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spans="1:26">
      <c r="A202" s="118" t="str">
        <f ca="1">IFERROR(__xludf.DUMMYFUNCTION("""COMPUTED_VALUE"""),"RUBENS NUNES DA LUZ JUNIOR")</f>
        <v>RUBENS NUNES DA LUZ JUNIOR</v>
      </c>
      <c r="B202" s="80" t="s">
        <v>641</v>
      </c>
      <c r="C202" s="118" t="str">
        <f t="shared" ca="1" si="0"/>
        <v>OK</v>
      </c>
      <c r="D202" s="94" t="s">
        <v>356</v>
      </c>
      <c r="E202" s="119">
        <v>14</v>
      </c>
      <c r="F202" s="94">
        <v>221105</v>
      </c>
      <c r="G202" s="93">
        <v>45839</v>
      </c>
      <c r="H202" s="120">
        <v>45849</v>
      </c>
      <c r="I202" s="94" t="s">
        <v>133</v>
      </c>
      <c r="J202" s="94" t="s">
        <v>1107</v>
      </c>
      <c r="K202" s="94" t="s">
        <v>1135</v>
      </c>
      <c r="L202" s="94" t="s">
        <v>356</v>
      </c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spans="1:26">
      <c r="A203" s="118" t="str">
        <f ca="1">IFERROR(__xludf.DUMMYFUNCTION("""COMPUTED_VALUE"""),"RUBERLAN ROCCON NOGUEIRA")</f>
        <v>RUBERLAN ROCCON NOGUEIRA</v>
      </c>
      <c r="B203" s="80" t="s">
        <v>641</v>
      </c>
      <c r="C203" s="118" t="str">
        <f t="shared" ca="1" si="0"/>
        <v>OK</v>
      </c>
      <c r="D203" s="94" t="s">
        <v>299</v>
      </c>
      <c r="E203" s="119">
        <v>14</v>
      </c>
      <c r="F203" s="94">
        <v>221105</v>
      </c>
      <c r="G203" s="93">
        <v>45839</v>
      </c>
      <c r="H203" s="120">
        <v>45849</v>
      </c>
      <c r="I203" s="94" t="s">
        <v>133</v>
      </c>
      <c r="J203" s="94" t="s">
        <v>1107</v>
      </c>
      <c r="K203" s="94" t="s">
        <v>1135</v>
      </c>
      <c r="L203" s="94" t="s">
        <v>299</v>
      </c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spans="1:26">
      <c r="A204" s="118" t="str">
        <f ca="1">IFERROR(__xludf.DUMMYFUNCTION("""COMPUTED_VALUE"""),"RUI ALVARENGA BARBOSA NETO")</f>
        <v>RUI ALVARENGA BARBOSA NETO</v>
      </c>
      <c r="B204" s="80" t="s">
        <v>641</v>
      </c>
      <c r="C204" s="118" t="str">
        <f t="shared" ca="1" si="0"/>
        <v>OK</v>
      </c>
      <c r="D204" s="94" t="s">
        <v>369</v>
      </c>
      <c r="E204" s="119">
        <v>14</v>
      </c>
      <c r="F204" s="94">
        <v>221105</v>
      </c>
      <c r="G204" s="93">
        <v>45839</v>
      </c>
      <c r="H204" s="120">
        <v>45849</v>
      </c>
      <c r="I204" s="94" t="s">
        <v>133</v>
      </c>
      <c r="J204" s="94" t="s">
        <v>1107</v>
      </c>
      <c r="K204" s="94" t="s">
        <v>1135</v>
      </c>
      <c r="L204" s="94" t="s">
        <v>369</v>
      </c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spans="1:26">
      <c r="A205" s="118" t="str">
        <f ca="1">IFERROR(__xludf.DUMMYFUNCTION("""COMPUTED_VALUE"""),"SAMUEL BASTOS MIGUEL")</f>
        <v>SAMUEL BASTOS MIGUEL</v>
      </c>
      <c r="B205" s="80" t="s">
        <v>641</v>
      </c>
      <c r="C205" s="118" t="str">
        <f t="shared" ca="1" si="0"/>
        <v>OK</v>
      </c>
      <c r="D205" s="94" t="s">
        <v>324</v>
      </c>
      <c r="E205" s="119">
        <v>14</v>
      </c>
      <c r="F205" s="94">
        <v>221105</v>
      </c>
      <c r="G205" s="93">
        <v>45839</v>
      </c>
      <c r="H205" s="120">
        <v>45849</v>
      </c>
      <c r="I205" s="94" t="s">
        <v>133</v>
      </c>
      <c r="J205" s="94" t="s">
        <v>1107</v>
      </c>
      <c r="K205" s="94" t="s">
        <v>1135</v>
      </c>
      <c r="L205" s="94" t="s">
        <v>324</v>
      </c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spans="1:26">
      <c r="A206" s="118" t="str">
        <f ca="1">IFERROR(__xludf.DUMMYFUNCTION("""COMPUTED_VALUE"""),"SANDERSON SOARES ALVES")</f>
        <v>SANDERSON SOARES ALVES</v>
      </c>
      <c r="B206" s="80" t="s">
        <v>641</v>
      </c>
      <c r="C206" s="118" t="str">
        <f t="shared" ca="1" si="0"/>
        <v>OK</v>
      </c>
      <c r="D206" s="94" t="s">
        <v>175</v>
      </c>
      <c r="E206" s="119">
        <v>28</v>
      </c>
      <c r="F206" s="94">
        <v>221105</v>
      </c>
      <c r="G206" s="93">
        <v>45839</v>
      </c>
      <c r="H206" s="120">
        <v>45849</v>
      </c>
      <c r="I206" s="94" t="s">
        <v>133</v>
      </c>
      <c r="J206" s="94" t="s">
        <v>1107</v>
      </c>
      <c r="K206" s="94" t="s">
        <v>1135</v>
      </c>
      <c r="L206" s="94" t="s">
        <v>175</v>
      </c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spans="1:26">
      <c r="A207" s="118" t="str">
        <f ca="1">IFERROR(__xludf.DUMMYFUNCTION("""COMPUTED_VALUE"""),"SEBASTIÃO GESUINO GOMES FILHO")</f>
        <v>SEBASTIÃO GESUINO GOMES FILHO</v>
      </c>
      <c r="B207" s="80" t="s">
        <v>641</v>
      </c>
      <c r="C207" s="118" t="str">
        <f t="shared" ca="1" si="0"/>
        <v>Incompleto</v>
      </c>
      <c r="D207" s="94"/>
      <c r="E207" s="121"/>
      <c r="F207" s="94"/>
      <c r="G207" s="93"/>
      <c r="H207" s="120"/>
      <c r="I207" s="94"/>
      <c r="J207" s="94"/>
      <c r="K207" s="94" t="s">
        <v>1135</v>
      </c>
      <c r="L207" s="94" t="s">
        <v>1130</v>
      </c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spans="1:26">
      <c r="A208" s="118" t="str">
        <f ca="1">IFERROR(__xludf.DUMMYFUNCTION("""COMPUTED_VALUE"""),"SEBASTIÃO MANOEL DE SOUZA")</f>
        <v>SEBASTIÃO MANOEL DE SOUZA</v>
      </c>
      <c r="B208" s="80" t="s">
        <v>641</v>
      </c>
      <c r="C208" s="118" t="str">
        <f t="shared" ca="1" si="0"/>
        <v>OK</v>
      </c>
      <c r="D208" s="94" t="s">
        <v>387</v>
      </c>
      <c r="E208" s="119">
        <v>28</v>
      </c>
      <c r="F208" s="94">
        <v>221105</v>
      </c>
      <c r="G208" s="93">
        <v>45839</v>
      </c>
      <c r="H208" s="120">
        <v>45849</v>
      </c>
      <c r="I208" s="94" t="s">
        <v>133</v>
      </c>
      <c r="J208" s="94" t="s">
        <v>1107</v>
      </c>
      <c r="K208" s="94" t="s">
        <v>1135</v>
      </c>
      <c r="L208" s="94" t="s">
        <v>387</v>
      </c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spans="1:26">
      <c r="A209" s="118" t="str">
        <f ca="1">IFERROR(__xludf.DUMMYFUNCTION("""COMPUTED_VALUE"""),"SOLANO DOS SANTOS FONTES")</f>
        <v>SOLANO DOS SANTOS FONTES</v>
      </c>
      <c r="B209" s="80" t="s">
        <v>641</v>
      </c>
      <c r="C209" s="118" t="str">
        <f t="shared" ca="1" si="0"/>
        <v>Incompleto</v>
      </c>
      <c r="D209" s="94"/>
      <c r="E209" s="121"/>
      <c r="F209" s="94"/>
      <c r="G209" s="93"/>
      <c r="H209" s="120"/>
      <c r="I209" s="94"/>
      <c r="J209" s="94"/>
      <c r="K209" s="94" t="s">
        <v>1135</v>
      </c>
      <c r="L209" s="94" t="s">
        <v>1131</v>
      </c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spans="1:26">
      <c r="A210" s="118" t="str">
        <f ca="1">IFERROR(__xludf.DUMMYFUNCTION("""COMPUTED_VALUE"""),"TARCIS FRANCISCO MACHADO DA SILVA")</f>
        <v>TARCIS FRANCISCO MACHADO DA SILVA</v>
      </c>
      <c r="B210" s="80" t="s">
        <v>641</v>
      </c>
      <c r="C210" s="118" t="str">
        <f t="shared" ca="1" si="0"/>
        <v>OK</v>
      </c>
      <c r="D210" s="94" t="s">
        <v>386</v>
      </c>
      <c r="E210" s="119">
        <v>14</v>
      </c>
      <c r="F210" s="94">
        <v>221105</v>
      </c>
      <c r="G210" s="93">
        <v>45839</v>
      </c>
      <c r="H210" s="120">
        <v>45849</v>
      </c>
      <c r="I210" s="94" t="s">
        <v>133</v>
      </c>
      <c r="J210" s="94" t="s">
        <v>1107</v>
      </c>
      <c r="K210" s="94" t="s">
        <v>1135</v>
      </c>
      <c r="L210" s="94" t="s">
        <v>386</v>
      </c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spans="1:26">
      <c r="A211" s="118" t="str">
        <f ca="1">IFERROR(__xludf.DUMMYFUNCTION("""COMPUTED_VALUE"""),"TELMO LEONARDO PAIVA BEZERRA")</f>
        <v>TELMO LEONARDO PAIVA BEZERRA</v>
      </c>
      <c r="B211" s="80" t="s">
        <v>641</v>
      </c>
      <c r="C211" s="118" t="str">
        <f t="shared" ca="1" si="0"/>
        <v>OK</v>
      </c>
      <c r="D211" s="118" t="s">
        <v>242</v>
      </c>
      <c r="E211" s="119">
        <v>14</v>
      </c>
      <c r="F211" s="94">
        <v>221105</v>
      </c>
      <c r="G211" s="93">
        <v>45839</v>
      </c>
      <c r="H211" s="120">
        <v>45849</v>
      </c>
      <c r="I211" s="94" t="s">
        <v>133</v>
      </c>
      <c r="J211" s="94" t="s">
        <v>1107</v>
      </c>
      <c r="K211" s="94" t="s">
        <v>1135</v>
      </c>
      <c r="L211" s="94" t="s">
        <v>703</v>
      </c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spans="1:26">
      <c r="A212" s="118" t="str">
        <f ca="1">IFERROR(__xludf.DUMMYFUNCTION("""COMPUTED_VALUE"""),"THIAGO DA SILVA OLIVEIRA")</f>
        <v>THIAGO DA SILVA OLIVEIRA</v>
      </c>
      <c r="B212" s="80" t="s">
        <v>641</v>
      </c>
      <c r="C212" s="118" t="str">
        <f t="shared" ca="1" si="0"/>
        <v>OK</v>
      </c>
      <c r="D212" s="94" t="s">
        <v>413</v>
      </c>
      <c r="E212" s="119">
        <v>56</v>
      </c>
      <c r="F212" s="94">
        <v>221105</v>
      </c>
      <c r="G212" s="93">
        <v>45839</v>
      </c>
      <c r="H212" s="120">
        <v>45849</v>
      </c>
      <c r="I212" s="94" t="s">
        <v>133</v>
      </c>
      <c r="J212" s="94" t="s">
        <v>1107</v>
      </c>
      <c r="K212" s="94" t="s">
        <v>1135</v>
      </c>
      <c r="L212" s="94" t="s">
        <v>413</v>
      </c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spans="1:26">
      <c r="A213" s="118" t="str">
        <f ca="1">IFERROR(__xludf.DUMMYFUNCTION("""COMPUTED_VALUE"""),"THIAGO DE ASSIS DE ALMEIDA SANTOS")</f>
        <v>THIAGO DE ASSIS DE ALMEIDA SANTOS</v>
      </c>
      <c r="B213" s="85" t="s">
        <v>645</v>
      </c>
      <c r="C213" s="118" t="str">
        <f t="shared" ca="1" si="0"/>
        <v>Incompleto</v>
      </c>
      <c r="D213" s="94"/>
      <c r="E213" s="121"/>
      <c r="F213" s="94"/>
      <c r="G213" s="93"/>
      <c r="H213" s="120"/>
      <c r="I213" s="94"/>
      <c r="J213" s="94"/>
      <c r="K213" s="94" t="s">
        <v>1135</v>
      </c>
      <c r="L213" s="94" t="s">
        <v>1132</v>
      </c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spans="1:26">
      <c r="A214" s="118" t="str">
        <f ca="1">IFERROR(__xludf.DUMMYFUNCTION("""COMPUTED_VALUE"""),"THIAGO THIERRY FERNANDES FERREIRA DA SILVA")</f>
        <v>THIAGO THIERRY FERNANDES FERREIRA DA SILVA</v>
      </c>
      <c r="B214" s="80" t="s">
        <v>641</v>
      </c>
      <c r="C214" s="118" t="str">
        <f t="shared" ca="1" si="0"/>
        <v>Incompleto</v>
      </c>
      <c r="D214" s="94"/>
      <c r="E214" s="121"/>
      <c r="F214" s="94"/>
      <c r="G214" s="93"/>
      <c r="H214" s="120"/>
      <c r="I214" s="94"/>
      <c r="J214" s="94"/>
      <c r="K214" s="94" t="s">
        <v>1135</v>
      </c>
      <c r="L214" s="94" t="s">
        <v>1133</v>
      </c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spans="1:26">
      <c r="A215" s="118" t="str">
        <f ca="1">IFERROR(__xludf.DUMMYFUNCTION("""COMPUTED_VALUE"""),"TIAGO DO NASCIMENTO MORAES")</f>
        <v>TIAGO DO NASCIMENTO MORAES</v>
      </c>
      <c r="B215" s="80" t="s">
        <v>641</v>
      </c>
      <c r="C215" s="118" t="str">
        <f t="shared" ca="1" si="0"/>
        <v>Incompleto</v>
      </c>
      <c r="D215" s="94"/>
      <c r="E215" s="121"/>
      <c r="F215" s="94"/>
      <c r="G215" s="93"/>
      <c r="H215" s="120"/>
      <c r="I215" s="94"/>
      <c r="J215" s="94"/>
      <c r="K215" s="94" t="s">
        <v>1135</v>
      </c>
      <c r="L215" s="94" t="s">
        <v>1134</v>
      </c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spans="1:26">
      <c r="A216" s="118" t="str">
        <f ca="1">IFERROR(__xludf.DUMMYFUNCTION("""COMPUTED_VALUE"""),"VALDECIR GOMES DE LIMA")</f>
        <v>VALDECIR GOMES DE LIMA</v>
      </c>
      <c r="B216" s="80" t="s">
        <v>641</v>
      </c>
      <c r="C216" s="118" t="str">
        <f t="shared" ca="1" si="0"/>
        <v>OK</v>
      </c>
      <c r="D216" s="94" t="s">
        <v>222</v>
      </c>
      <c r="E216" s="119">
        <v>121.32</v>
      </c>
      <c r="F216" s="94">
        <v>221105</v>
      </c>
      <c r="G216" s="93">
        <v>45839</v>
      </c>
      <c r="H216" s="120">
        <v>45849</v>
      </c>
      <c r="I216" s="94" t="s">
        <v>133</v>
      </c>
      <c r="J216" s="94" t="s">
        <v>1107</v>
      </c>
      <c r="K216" s="94" t="s">
        <v>1135</v>
      </c>
      <c r="L216" s="94" t="s">
        <v>222</v>
      </c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spans="1:26">
      <c r="A217" s="118" t="str">
        <f ca="1">IFERROR(__xludf.DUMMYFUNCTION("""COMPUTED_VALUE"""),"VALTER RODRIGUES DIAS")</f>
        <v>VALTER RODRIGUES DIAS</v>
      </c>
      <c r="B217" s="85" t="s">
        <v>645</v>
      </c>
      <c r="C217" s="118" t="str">
        <f t="shared" ca="1" si="0"/>
        <v>Incompleto</v>
      </c>
      <c r="D217" s="94"/>
      <c r="E217" s="121"/>
      <c r="F217" s="94"/>
      <c r="G217" s="93"/>
      <c r="H217" s="120"/>
      <c r="I217" s="94"/>
      <c r="J217" s="94"/>
      <c r="K217" s="94" t="s">
        <v>1135</v>
      </c>
      <c r="L217" s="94" t="s">
        <v>1136</v>
      </c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spans="1:26">
      <c r="A218" s="118" t="str">
        <f ca="1">IFERROR(__xludf.DUMMYFUNCTION("""COMPUTED_VALUE"""),"VANDERBETY SÁ TAVARES")</f>
        <v>VANDERBETY SÁ TAVARES</v>
      </c>
      <c r="B218" s="80" t="s">
        <v>641</v>
      </c>
      <c r="C218" s="118" t="str">
        <f t="shared" ca="1" si="0"/>
        <v>Incompleto</v>
      </c>
      <c r="D218" s="94"/>
      <c r="E218" s="121"/>
      <c r="F218" s="94"/>
      <c r="G218" s="93"/>
      <c r="H218" s="120"/>
      <c r="I218" s="94"/>
      <c r="J218" s="94"/>
      <c r="K218" s="94" t="s">
        <v>1135</v>
      </c>
      <c r="L218" s="94" t="s">
        <v>1137</v>
      </c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spans="1:26">
      <c r="A219" s="118" t="str">
        <f ca="1">IFERROR(__xludf.DUMMYFUNCTION("""COMPUTED_VALUE"""),"VANDESON MONDEGO FLOR")</f>
        <v>VANDESON MONDEGO FLOR</v>
      </c>
      <c r="B219" s="80" t="s">
        <v>641</v>
      </c>
      <c r="C219" s="118" t="str">
        <f t="shared" ca="1" si="0"/>
        <v>Incompleto</v>
      </c>
      <c r="D219" s="94"/>
      <c r="E219" s="121"/>
      <c r="F219" s="94"/>
      <c r="G219" s="93"/>
      <c r="H219" s="120"/>
      <c r="I219" s="94"/>
      <c r="J219" s="94"/>
      <c r="K219" s="94" t="s">
        <v>1135</v>
      </c>
      <c r="L219" s="94" t="s">
        <v>1138</v>
      </c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spans="1:26">
      <c r="A220" s="118" t="str">
        <f ca="1">IFERROR(__xludf.DUMMYFUNCTION("""COMPUTED_VALUE"""),"VANILSON OLIVEIRA VERAS")</f>
        <v>VANILSON OLIVEIRA VERAS</v>
      </c>
      <c r="B220" s="80" t="s">
        <v>641</v>
      </c>
      <c r="C220" s="118" t="str">
        <f t="shared" ca="1" si="0"/>
        <v>OK</v>
      </c>
      <c r="D220" s="94" t="s">
        <v>307</v>
      </c>
      <c r="E220" s="119">
        <v>14</v>
      </c>
      <c r="F220" s="94">
        <v>137037</v>
      </c>
      <c r="G220" s="93">
        <v>45870</v>
      </c>
      <c r="H220" s="120">
        <v>45880</v>
      </c>
      <c r="I220" s="94" t="s">
        <v>133</v>
      </c>
      <c r="J220" s="94" t="s">
        <v>1107</v>
      </c>
      <c r="K220" s="94" t="s">
        <v>1135</v>
      </c>
      <c r="L220" s="94" t="s">
        <v>307</v>
      </c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spans="1:26">
      <c r="A221" s="118" t="str">
        <f ca="1">IFERROR(__xludf.DUMMYFUNCTION("""COMPUTED_VALUE"""),"VICTOR HONORIO")</f>
        <v>VICTOR HONORIO</v>
      </c>
      <c r="B221" s="80" t="s">
        <v>641</v>
      </c>
      <c r="C221" s="118" t="str">
        <f t="shared" ca="1" si="0"/>
        <v>OK</v>
      </c>
      <c r="D221" s="94" t="s">
        <v>246</v>
      </c>
      <c r="E221" s="119">
        <v>28</v>
      </c>
      <c r="F221" s="94">
        <v>137037</v>
      </c>
      <c r="G221" s="93">
        <v>45870</v>
      </c>
      <c r="H221" s="120">
        <v>45880</v>
      </c>
      <c r="I221" s="94" t="s">
        <v>133</v>
      </c>
      <c r="J221" s="94" t="s">
        <v>1107</v>
      </c>
      <c r="K221" s="94" t="s">
        <v>1135</v>
      </c>
      <c r="L221" s="94" t="s">
        <v>246</v>
      </c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spans="1:26">
      <c r="A222" s="118" t="str">
        <f ca="1">IFERROR(__xludf.DUMMYFUNCTION("""COMPUTED_VALUE"""),"VICTÓRIA ROCIO PEREIRA")</f>
        <v>VICTÓRIA ROCIO PEREIRA</v>
      </c>
      <c r="B222" s="80" t="s">
        <v>641</v>
      </c>
      <c r="C222" s="118" t="str">
        <f t="shared" ca="1" si="0"/>
        <v>OK</v>
      </c>
      <c r="D222" s="118" t="s">
        <v>418</v>
      </c>
      <c r="E222" s="119">
        <v>14</v>
      </c>
      <c r="F222" s="94">
        <v>137037</v>
      </c>
      <c r="G222" s="93">
        <v>45870</v>
      </c>
      <c r="H222" s="120">
        <v>45880</v>
      </c>
      <c r="I222" s="94" t="s">
        <v>133</v>
      </c>
      <c r="J222" s="94" t="s">
        <v>1107</v>
      </c>
      <c r="K222" s="94" t="s">
        <v>1135</v>
      </c>
      <c r="L222" s="94" t="s">
        <v>419</v>
      </c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spans="1:26">
      <c r="A223" s="118" t="str">
        <f ca="1">IFERROR(__xludf.DUMMYFUNCTION("""COMPUTED_VALUE"""),"VICTOR LUCAS LOPES DE LIMA")</f>
        <v>VICTOR LUCAS LOPES DE LIMA</v>
      </c>
      <c r="B223" s="85" t="s">
        <v>648</v>
      </c>
      <c r="C223" s="118" t="str">
        <f t="shared" ca="1" si="0"/>
        <v>OK</v>
      </c>
      <c r="D223" s="94" t="s">
        <v>206</v>
      </c>
      <c r="E223" s="119">
        <v>14</v>
      </c>
      <c r="F223" s="94">
        <v>137037</v>
      </c>
      <c r="G223" s="93">
        <v>45870</v>
      </c>
      <c r="H223" s="120">
        <v>45880</v>
      </c>
      <c r="I223" s="94" t="s">
        <v>133</v>
      </c>
      <c r="J223" s="94" t="s">
        <v>1107</v>
      </c>
      <c r="K223" s="94" t="s">
        <v>1135</v>
      </c>
      <c r="L223" s="94" t="s">
        <v>206</v>
      </c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spans="1:26">
      <c r="A224" s="118" t="str">
        <f ca="1">IFERROR(__xludf.DUMMYFUNCTION("""COMPUTED_VALUE"""),"VINÍCIUS PINTO GALDINO DA SILVA")</f>
        <v>VINÍCIUS PINTO GALDINO DA SILVA</v>
      </c>
      <c r="B224" s="80" t="s">
        <v>641</v>
      </c>
      <c r="C224" s="118" t="str">
        <f t="shared" ca="1" si="0"/>
        <v>OK</v>
      </c>
      <c r="D224" s="118" t="s">
        <v>347</v>
      </c>
      <c r="E224" s="119">
        <v>14</v>
      </c>
      <c r="F224" s="94">
        <v>137037</v>
      </c>
      <c r="G224" s="93">
        <v>45870</v>
      </c>
      <c r="H224" s="120">
        <v>45880</v>
      </c>
      <c r="I224" s="94" t="s">
        <v>133</v>
      </c>
      <c r="J224" s="94" t="s">
        <v>1107</v>
      </c>
      <c r="K224" s="94" t="s">
        <v>1135</v>
      </c>
      <c r="L224" s="94" t="s">
        <v>708</v>
      </c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 spans="1:26">
      <c r="A225" s="118" t="str">
        <f ca="1">IFERROR(__xludf.DUMMYFUNCTION("""COMPUTED_VALUE"""),"VITOR DA SILVA MIRANDA")</f>
        <v>VITOR DA SILVA MIRANDA</v>
      </c>
      <c r="B225" s="80" t="s">
        <v>641</v>
      </c>
      <c r="C225" s="118" t="str">
        <f t="shared" ca="1" si="0"/>
        <v>OK</v>
      </c>
      <c r="D225" s="94" t="s">
        <v>297</v>
      </c>
      <c r="E225" s="119">
        <v>14</v>
      </c>
      <c r="F225" s="94">
        <v>137037</v>
      </c>
      <c r="G225" s="93">
        <v>45870</v>
      </c>
      <c r="H225" s="120">
        <v>45880</v>
      </c>
      <c r="I225" s="94" t="s">
        <v>133</v>
      </c>
      <c r="J225" s="94" t="s">
        <v>1107</v>
      </c>
      <c r="K225" s="94" t="s">
        <v>1135</v>
      </c>
      <c r="L225" s="94" t="s">
        <v>297</v>
      </c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 spans="1:26">
      <c r="A226" s="118" t="str">
        <f ca="1">IFERROR(__xludf.DUMMYFUNCTION("""COMPUTED_VALUE"""),"VITÓRIA CORRÊA DA SILVA DE SOUZA")</f>
        <v>VITÓRIA CORRÊA DA SILVA DE SOUZA</v>
      </c>
      <c r="B226" s="80" t="s">
        <v>641</v>
      </c>
      <c r="C226" s="118" t="str">
        <f t="shared" ca="1" si="0"/>
        <v>OK</v>
      </c>
      <c r="D226" s="118" t="s">
        <v>275</v>
      </c>
      <c r="E226" s="119">
        <v>56</v>
      </c>
      <c r="F226" s="94">
        <v>137037</v>
      </c>
      <c r="G226" s="93">
        <v>45870</v>
      </c>
      <c r="H226" s="120">
        <v>45880</v>
      </c>
      <c r="I226" s="94" t="s">
        <v>133</v>
      </c>
      <c r="J226" s="94" t="s">
        <v>1107</v>
      </c>
      <c r="K226" s="94" t="s">
        <v>1135</v>
      </c>
      <c r="L226" s="94" t="s">
        <v>276</v>
      </c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 spans="1:26">
      <c r="A227" s="118" t="str">
        <f ca="1">IFERROR(__xludf.DUMMYFUNCTION("""COMPUTED_VALUE"""),"VITÓRIA LIMA DE SOUZA")</f>
        <v>VITÓRIA LIMA DE SOUZA</v>
      </c>
      <c r="B227" s="80" t="s">
        <v>641</v>
      </c>
      <c r="C227" s="118" t="str">
        <f t="shared" ca="1" si="0"/>
        <v>OK</v>
      </c>
      <c r="D227" s="118" t="s">
        <v>254</v>
      </c>
      <c r="E227" s="119">
        <v>28</v>
      </c>
      <c r="F227" s="94">
        <v>137037</v>
      </c>
      <c r="G227" s="93">
        <v>45870</v>
      </c>
      <c r="H227" s="120">
        <v>45880</v>
      </c>
      <c r="I227" s="94" t="s">
        <v>133</v>
      </c>
      <c r="J227" s="94" t="s">
        <v>1107</v>
      </c>
      <c r="K227" s="94" t="s">
        <v>1135</v>
      </c>
      <c r="L227" s="94" t="s">
        <v>256</v>
      </c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 spans="1:26">
      <c r="A228" s="118" t="str">
        <f ca="1">IFERROR(__xludf.DUMMYFUNCTION("""COMPUTED_VALUE"""),"VITOR MARTINS DE OLIVEIRA MATTOS")</f>
        <v>VITOR MARTINS DE OLIVEIRA MATTOS</v>
      </c>
      <c r="B228" s="80" t="s">
        <v>641</v>
      </c>
      <c r="C228" s="118" t="str">
        <f t="shared" ca="1" si="0"/>
        <v>OK</v>
      </c>
      <c r="D228" s="94" t="s">
        <v>226</v>
      </c>
      <c r="E228" s="119">
        <v>14</v>
      </c>
      <c r="F228" s="94">
        <v>137037</v>
      </c>
      <c r="G228" s="93">
        <v>45870</v>
      </c>
      <c r="H228" s="120">
        <v>45880</v>
      </c>
      <c r="I228" s="94" t="s">
        <v>133</v>
      </c>
      <c r="J228" s="94" t="s">
        <v>1107</v>
      </c>
      <c r="K228" s="94" t="s">
        <v>1135</v>
      </c>
      <c r="L228" s="94" t="s">
        <v>226</v>
      </c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 spans="1:26">
      <c r="A229" s="118" t="str">
        <f ca="1">IFERROR(__xludf.DUMMYFUNCTION("""COMPUTED_VALUE"""),"WANDERSON DE OLIVEIRA DUTRA")</f>
        <v>WANDERSON DE OLIVEIRA DUTRA</v>
      </c>
      <c r="B229" s="89"/>
      <c r="C229" s="118" t="str">
        <f t="shared" ca="1" si="0"/>
        <v>OK</v>
      </c>
      <c r="D229" s="94" t="s">
        <v>289</v>
      </c>
      <c r="E229" s="119">
        <v>14</v>
      </c>
      <c r="F229" s="94">
        <v>137037</v>
      </c>
      <c r="G229" s="93">
        <v>45870</v>
      </c>
      <c r="H229" s="120">
        <v>45880</v>
      </c>
      <c r="I229" s="94" t="s">
        <v>133</v>
      </c>
      <c r="J229" s="94" t="s">
        <v>1107</v>
      </c>
      <c r="K229" s="94" t="s">
        <v>1135</v>
      </c>
      <c r="L229" s="94" t="s">
        <v>289</v>
      </c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 spans="1:26">
      <c r="A230" s="118" t="str">
        <f ca="1">IFERROR(__xludf.DUMMYFUNCTION("""COMPUTED_VALUE"""),"WASHINGTON SANTOS OLIVEIRA DE ASSIS")</f>
        <v>WASHINGTON SANTOS OLIVEIRA DE ASSIS</v>
      </c>
      <c r="B230" s="89"/>
      <c r="C230" s="118" t="str">
        <f t="shared" ca="1" si="0"/>
        <v>OK</v>
      </c>
      <c r="D230" s="94" t="s">
        <v>391</v>
      </c>
      <c r="E230" s="119">
        <v>28</v>
      </c>
      <c r="F230" s="94">
        <v>137037</v>
      </c>
      <c r="G230" s="93">
        <v>45870</v>
      </c>
      <c r="H230" s="120">
        <v>45880</v>
      </c>
      <c r="I230" s="94" t="s">
        <v>133</v>
      </c>
      <c r="J230" s="94" t="s">
        <v>1107</v>
      </c>
      <c r="K230" s="94" t="s">
        <v>1135</v>
      </c>
      <c r="L230" s="94" t="s">
        <v>391</v>
      </c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 spans="1:26">
      <c r="A231" s="118" t="str">
        <f ca="1">IFERROR(__xludf.DUMMYFUNCTION("""COMPUTED_VALUE"""),"WELLINGTON CARVALHO PEREIRA")</f>
        <v>WELLINGTON CARVALHO PEREIRA</v>
      </c>
      <c r="B231" s="89"/>
      <c r="C231" s="118" t="str">
        <f t="shared" ca="1" si="0"/>
        <v>OK</v>
      </c>
      <c r="D231" s="94" t="s">
        <v>402</v>
      </c>
      <c r="E231" s="119">
        <v>56</v>
      </c>
      <c r="F231" s="94">
        <v>137037</v>
      </c>
      <c r="G231" s="93">
        <v>45870</v>
      </c>
      <c r="H231" s="120">
        <v>45880</v>
      </c>
      <c r="I231" s="94" t="s">
        <v>133</v>
      </c>
      <c r="J231" s="94" t="s">
        <v>1107</v>
      </c>
      <c r="K231" s="94" t="s">
        <v>1135</v>
      </c>
      <c r="L231" s="94" t="s">
        <v>402</v>
      </c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 spans="1:26">
      <c r="A232" s="118" t="str">
        <f ca="1">IFERROR(__xludf.DUMMYFUNCTION("""COMPUTED_VALUE"""),"WELLINGTON DA COSTA OLIVEIRA")</f>
        <v>WELLINGTON DA COSTA OLIVEIRA</v>
      </c>
      <c r="B232" s="89"/>
      <c r="C232" s="118" t="str">
        <f t="shared" ca="1" si="0"/>
        <v>OK</v>
      </c>
      <c r="D232" s="94" t="s">
        <v>146</v>
      </c>
      <c r="E232" s="119">
        <v>56</v>
      </c>
      <c r="F232" s="94">
        <v>137037</v>
      </c>
      <c r="G232" s="93">
        <v>45870</v>
      </c>
      <c r="H232" s="120">
        <v>45880</v>
      </c>
      <c r="I232" s="94" t="s">
        <v>133</v>
      </c>
      <c r="J232" s="94" t="s">
        <v>1107</v>
      </c>
      <c r="K232" s="94" t="s">
        <v>1135</v>
      </c>
      <c r="L232" s="94" t="s">
        <v>146</v>
      </c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 spans="1:26">
      <c r="A233" s="118" t="str">
        <f ca="1">IFERROR(__xludf.DUMMYFUNCTION("""COMPUTED_VALUE"""),"WILIAN SANTOS DE OLIVEIRA")</f>
        <v>WILIAN SANTOS DE OLIVEIRA</v>
      </c>
      <c r="B233" s="89"/>
      <c r="C233" s="118" t="str">
        <f t="shared" ca="1" si="0"/>
        <v>OK</v>
      </c>
      <c r="D233" s="94" t="s">
        <v>174</v>
      </c>
      <c r="E233" s="119">
        <v>14</v>
      </c>
      <c r="F233" s="94">
        <v>137037</v>
      </c>
      <c r="G233" s="93">
        <v>45870</v>
      </c>
      <c r="H233" s="120">
        <v>45880</v>
      </c>
      <c r="I233" s="94" t="s">
        <v>133</v>
      </c>
      <c r="J233" s="94" t="s">
        <v>1107</v>
      </c>
      <c r="K233" s="94" t="s">
        <v>1135</v>
      </c>
      <c r="L233" s="94" t="s">
        <v>174</v>
      </c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 spans="1:26">
      <c r="A234" s="118" t="str">
        <f ca="1">IFERROR(__xludf.DUMMYFUNCTION("""COMPUTED_VALUE"""),"WILLIAN WALLACE MONTEIRO MENDONÇA")</f>
        <v>WILLIAN WALLACE MONTEIRO MENDONÇA</v>
      </c>
      <c r="B234" s="89"/>
      <c r="C234" s="118" t="str">
        <f t="shared" ca="1" si="0"/>
        <v>OK</v>
      </c>
      <c r="D234" s="94" t="s">
        <v>152</v>
      </c>
      <c r="E234" s="119">
        <v>14</v>
      </c>
      <c r="F234" s="94">
        <v>137037</v>
      </c>
      <c r="G234" s="93">
        <v>45870</v>
      </c>
      <c r="H234" s="120">
        <v>45880</v>
      </c>
      <c r="I234" s="94" t="s">
        <v>133</v>
      </c>
      <c r="J234" s="94" t="s">
        <v>1107</v>
      </c>
      <c r="K234" s="94" t="s">
        <v>1135</v>
      </c>
      <c r="L234" s="94" t="s">
        <v>152</v>
      </c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 spans="1:26">
      <c r="A235" s="118" t="str">
        <f ca="1">IFERROR(__xludf.DUMMYFUNCTION("""COMPUTED_VALUE"""),"YAN LOPES TEIXEIRA")</f>
        <v>YAN LOPES TEIXEIRA</v>
      </c>
      <c r="B235" s="89"/>
      <c r="C235" s="118" t="str">
        <f t="shared" ca="1" si="0"/>
        <v>OK</v>
      </c>
      <c r="D235" s="94" t="s">
        <v>430</v>
      </c>
      <c r="E235" s="119">
        <v>14</v>
      </c>
      <c r="F235" s="94">
        <v>137037</v>
      </c>
      <c r="G235" s="93">
        <v>45870</v>
      </c>
      <c r="H235" s="120">
        <v>45880</v>
      </c>
      <c r="I235" s="94" t="s">
        <v>133</v>
      </c>
      <c r="J235" s="94" t="s">
        <v>1107</v>
      </c>
      <c r="K235" s="94" t="s">
        <v>1135</v>
      </c>
      <c r="L235" s="94" t="s">
        <v>430</v>
      </c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 spans="1:26">
      <c r="A236" s="118" t="str">
        <f ca="1">IFERROR(__xludf.DUMMYFUNCTION("""COMPUTED_VALUE"""),"")</f>
        <v/>
      </c>
      <c r="B236" s="89"/>
      <c r="C236" s="118" t="str">
        <f t="shared" ca="1" si="0"/>
        <v>OK</v>
      </c>
      <c r="D236" s="94" t="s">
        <v>274</v>
      </c>
      <c r="E236" s="119">
        <v>14</v>
      </c>
      <c r="F236" s="94">
        <v>137037</v>
      </c>
      <c r="G236" s="93">
        <v>45870</v>
      </c>
      <c r="H236" s="120">
        <v>45880</v>
      </c>
      <c r="I236" s="94" t="s">
        <v>133</v>
      </c>
      <c r="J236" s="94" t="s">
        <v>1107</v>
      </c>
      <c r="K236" s="94" t="s">
        <v>1135</v>
      </c>
      <c r="L236" s="94" t="s">
        <v>274</v>
      </c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 spans="1:26">
      <c r="A237" s="118"/>
      <c r="B237" s="89"/>
      <c r="C237" s="118" t="str">
        <f t="shared" ca="1" si="0"/>
        <v>OK</v>
      </c>
      <c r="D237" s="94" t="s">
        <v>351</v>
      </c>
      <c r="E237" s="119">
        <v>14</v>
      </c>
      <c r="F237" s="94">
        <v>137037</v>
      </c>
      <c r="G237" s="93">
        <v>45870</v>
      </c>
      <c r="H237" s="120">
        <v>45880</v>
      </c>
      <c r="I237" s="94" t="s">
        <v>133</v>
      </c>
      <c r="J237" s="94" t="s">
        <v>1107</v>
      </c>
      <c r="K237" s="94" t="s">
        <v>1135</v>
      </c>
      <c r="L237" s="94" t="s">
        <v>351</v>
      </c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 spans="1:26">
      <c r="A238" s="118"/>
      <c r="B238" s="89"/>
      <c r="C238" s="118" t="str">
        <f t="shared" ca="1" si="0"/>
        <v>OK</v>
      </c>
      <c r="D238" s="94" t="s">
        <v>232</v>
      </c>
      <c r="E238" s="119">
        <v>28</v>
      </c>
      <c r="F238" s="94">
        <v>137037</v>
      </c>
      <c r="G238" s="93">
        <v>45870</v>
      </c>
      <c r="H238" s="120">
        <v>45880</v>
      </c>
      <c r="I238" s="94" t="s">
        <v>133</v>
      </c>
      <c r="J238" s="94" t="s">
        <v>1107</v>
      </c>
      <c r="K238" s="94" t="s">
        <v>1135</v>
      </c>
      <c r="L238" s="94" t="s">
        <v>232</v>
      </c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 spans="1:26">
      <c r="A239" s="118"/>
      <c r="B239" s="89"/>
      <c r="C239" s="118" t="str">
        <f t="shared" ca="1" si="0"/>
        <v>OK</v>
      </c>
      <c r="D239" s="94" t="s">
        <v>215</v>
      </c>
      <c r="E239" s="119">
        <v>14</v>
      </c>
      <c r="F239" s="94">
        <v>137037</v>
      </c>
      <c r="G239" s="93">
        <v>45870</v>
      </c>
      <c r="H239" s="120">
        <v>45880</v>
      </c>
      <c r="I239" s="94" t="s">
        <v>133</v>
      </c>
      <c r="J239" s="94" t="s">
        <v>1107</v>
      </c>
      <c r="K239" s="94" t="s">
        <v>1135</v>
      </c>
      <c r="L239" s="94" t="s">
        <v>215</v>
      </c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 spans="1:26">
      <c r="A240" s="118"/>
      <c r="B240" s="89"/>
      <c r="C240" s="118" t="str">
        <f t="shared" ca="1" si="0"/>
        <v>OK</v>
      </c>
      <c r="D240" s="118" t="s">
        <v>428</v>
      </c>
      <c r="E240" s="119">
        <v>14</v>
      </c>
      <c r="F240" s="94">
        <v>137037</v>
      </c>
      <c r="G240" s="93">
        <v>45870</v>
      </c>
      <c r="H240" s="120">
        <v>45880</v>
      </c>
      <c r="I240" s="94" t="s">
        <v>133</v>
      </c>
      <c r="J240" s="94" t="s">
        <v>1107</v>
      </c>
      <c r="K240" s="94" t="s">
        <v>1135</v>
      </c>
      <c r="L240" s="94" t="s">
        <v>828</v>
      </c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 spans="1:26">
      <c r="A241" s="118"/>
      <c r="B241" s="89"/>
      <c r="C241" s="118" t="str">
        <f t="shared" ca="1" si="0"/>
        <v>OK</v>
      </c>
      <c r="D241" s="94" t="s">
        <v>385</v>
      </c>
      <c r="E241" s="119">
        <v>14</v>
      </c>
      <c r="F241" s="94">
        <v>137037</v>
      </c>
      <c r="G241" s="93">
        <v>45870</v>
      </c>
      <c r="H241" s="120">
        <v>45880</v>
      </c>
      <c r="I241" s="94" t="s">
        <v>133</v>
      </c>
      <c r="J241" s="94" t="s">
        <v>1107</v>
      </c>
      <c r="K241" s="94" t="s">
        <v>1135</v>
      </c>
      <c r="L241" s="94" t="s">
        <v>385</v>
      </c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 spans="1:26">
      <c r="A242" s="118"/>
      <c r="B242" s="89"/>
      <c r="C242" s="118" t="str">
        <f t="shared" ca="1" si="0"/>
        <v>OK</v>
      </c>
      <c r="D242" s="94" t="s">
        <v>162</v>
      </c>
      <c r="E242" s="119">
        <v>14</v>
      </c>
      <c r="F242" s="94">
        <v>137037</v>
      </c>
      <c r="G242" s="93">
        <v>45870</v>
      </c>
      <c r="H242" s="120">
        <v>45880</v>
      </c>
      <c r="I242" s="94" t="s">
        <v>133</v>
      </c>
      <c r="J242" s="94" t="s">
        <v>1107</v>
      </c>
      <c r="K242" s="94" t="s">
        <v>1135</v>
      </c>
      <c r="L242" s="94" t="s">
        <v>162</v>
      </c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 spans="1:26">
      <c r="A243" s="118"/>
      <c r="B243" s="89"/>
      <c r="C243" s="118" t="str">
        <f t="shared" ca="1" si="0"/>
        <v>OK</v>
      </c>
      <c r="D243" s="118" t="s">
        <v>646</v>
      </c>
      <c r="E243" s="119">
        <v>14</v>
      </c>
      <c r="F243" s="94">
        <v>137037</v>
      </c>
      <c r="G243" s="93">
        <v>45870</v>
      </c>
      <c r="H243" s="120">
        <v>45880</v>
      </c>
      <c r="I243" s="94" t="s">
        <v>133</v>
      </c>
      <c r="J243" s="94" t="s">
        <v>1107</v>
      </c>
      <c r="K243" s="94" t="s">
        <v>1135</v>
      </c>
      <c r="L243" s="94" t="s">
        <v>1120</v>
      </c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 spans="1:26">
      <c r="A244" s="118"/>
      <c r="B244" s="89"/>
      <c r="C244" s="118" t="str">
        <f t="shared" ca="1" si="0"/>
        <v>OK</v>
      </c>
      <c r="D244" s="94" t="s">
        <v>249</v>
      </c>
      <c r="E244" s="119">
        <v>14</v>
      </c>
      <c r="F244" s="94">
        <v>137037</v>
      </c>
      <c r="G244" s="93">
        <v>45870</v>
      </c>
      <c r="H244" s="120">
        <v>45880</v>
      </c>
      <c r="I244" s="94" t="s">
        <v>133</v>
      </c>
      <c r="J244" s="94" t="s">
        <v>1107</v>
      </c>
      <c r="K244" s="94" t="s">
        <v>1135</v>
      </c>
      <c r="L244" s="94" t="s">
        <v>249</v>
      </c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 spans="1:26">
      <c r="A245" s="118"/>
      <c r="B245" s="89"/>
      <c r="C245" s="118" t="str">
        <f t="shared" ca="1" si="0"/>
        <v>OK</v>
      </c>
      <c r="D245" s="94" t="s">
        <v>816</v>
      </c>
      <c r="E245" s="119">
        <v>14</v>
      </c>
      <c r="F245" s="94">
        <v>137037</v>
      </c>
      <c r="G245" s="93">
        <v>45870</v>
      </c>
      <c r="H245" s="120">
        <v>45880</v>
      </c>
      <c r="I245" s="94" t="s">
        <v>133</v>
      </c>
      <c r="J245" s="94" t="s">
        <v>1107</v>
      </c>
      <c r="K245" s="94" t="s">
        <v>1135</v>
      </c>
      <c r="L245" s="94" t="s">
        <v>816</v>
      </c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 spans="1:26">
      <c r="A246" s="118"/>
      <c r="B246" s="89"/>
      <c r="C246" s="118" t="str">
        <f t="shared" ca="1" si="0"/>
        <v>OK</v>
      </c>
      <c r="D246" s="94" t="s">
        <v>314</v>
      </c>
      <c r="E246" s="119">
        <v>14</v>
      </c>
      <c r="F246" s="94">
        <v>137037</v>
      </c>
      <c r="G246" s="93">
        <v>45870</v>
      </c>
      <c r="H246" s="120">
        <v>45880</v>
      </c>
      <c r="I246" s="94" t="s">
        <v>133</v>
      </c>
      <c r="J246" s="94" t="s">
        <v>1107</v>
      </c>
      <c r="K246" s="94" t="s">
        <v>1135</v>
      </c>
      <c r="L246" s="94" t="s">
        <v>314</v>
      </c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 spans="1:26">
      <c r="A247" s="118"/>
      <c r="B247" s="89"/>
      <c r="C247" s="118" t="str">
        <f t="shared" ca="1" si="0"/>
        <v>OK</v>
      </c>
      <c r="D247" s="94" t="s">
        <v>414</v>
      </c>
      <c r="E247" s="119">
        <v>14</v>
      </c>
      <c r="F247" s="94">
        <v>137037</v>
      </c>
      <c r="G247" s="93">
        <v>45870</v>
      </c>
      <c r="H247" s="120">
        <v>45880</v>
      </c>
      <c r="I247" s="94" t="s">
        <v>133</v>
      </c>
      <c r="J247" s="94" t="s">
        <v>1107</v>
      </c>
      <c r="K247" s="94" t="s">
        <v>1135</v>
      </c>
      <c r="L247" s="94" t="s">
        <v>414</v>
      </c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 spans="1:26">
      <c r="A248" s="118"/>
      <c r="B248" s="89"/>
      <c r="C248" s="118" t="str">
        <f t="shared" ca="1" si="0"/>
        <v>OK</v>
      </c>
      <c r="D248" s="94" t="s">
        <v>302</v>
      </c>
      <c r="E248" s="119">
        <v>14</v>
      </c>
      <c r="F248" s="94">
        <v>137037</v>
      </c>
      <c r="G248" s="93">
        <v>45870</v>
      </c>
      <c r="H248" s="120">
        <v>45880</v>
      </c>
      <c r="I248" s="94" t="s">
        <v>133</v>
      </c>
      <c r="J248" s="94" t="s">
        <v>1107</v>
      </c>
      <c r="K248" s="94" t="s">
        <v>1135</v>
      </c>
      <c r="L248" s="94" t="s">
        <v>302</v>
      </c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 spans="1:26">
      <c r="A249" s="118"/>
      <c r="B249" s="89"/>
      <c r="C249" s="118" t="str">
        <f t="shared" ca="1" si="0"/>
        <v>Incompleto</v>
      </c>
      <c r="D249" s="94" t="s">
        <v>346</v>
      </c>
      <c r="E249" s="119">
        <v>28</v>
      </c>
      <c r="F249" s="94">
        <v>137037</v>
      </c>
      <c r="G249" s="93">
        <v>45870</v>
      </c>
      <c r="H249" s="120">
        <v>45880</v>
      </c>
      <c r="I249" s="94" t="s">
        <v>133</v>
      </c>
      <c r="J249" s="94" t="s">
        <v>1107</v>
      </c>
      <c r="K249" s="94" t="s">
        <v>1135</v>
      </c>
      <c r="L249" s="94" t="s">
        <v>346</v>
      </c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 spans="1:26">
      <c r="A250" s="118"/>
      <c r="B250" s="89"/>
      <c r="C250" s="118" t="str">
        <f t="shared" ca="1" si="0"/>
        <v>OK</v>
      </c>
      <c r="D250" s="94" t="s">
        <v>209</v>
      </c>
      <c r="E250" s="119">
        <v>14</v>
      </c>
      <c r="F250" s="94">
        <v>137037</v>
      </c>
      <c r="G250" s="93">
        <v>45870</v>
      </c>
      <c r="H250" s="120">
        <v>45880</v>
      </c>
      <c r="I250" s="94" t="s">
        <v>133</v>
      </c>
      <c r="J250" s="94" t="s">
        <v>1107</v>
      </c>
      <c r="K250" s="94" t="s">
        <v>1135</v>
      </c>
      <c r="L250" s="94" t="s">
        <v>209</v>
      </c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 spans="1:26">
      <c r="A251" s="118"/>
      <c r="B251" s="89"/>
      <c r="C251" s="118" t="str">
        <f t="shared" ca="1" si="0"/>
        <v>OK</v>
      </c>
      <c r="D251" s="118" t="s">
        <v>337</v>
      </c>
      <c r="E251" s="119">
        <v>14</v>
      </c>
      <c r="F251" s="94">
        <v>137037</v>
      </c>
      <c r="G251" s="93">
        <v>45870</v>
      </c>
      <c r="H251" s="120">
        <v>45880</v>
      </c>
      <c r="I251" s="94" t="s">
        <v>133</v>
      </c>
      <c r="J251" s="94" t="s">
        <v>1107</v>
      </c>
      <c r="K251" s="94" t="s">
        <v>1135</v>
      </c>
      <c r="L251" s="94" t="s">
        <v>709</v>
      </c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 spans="1:26">
      <c r="A252" s="118"/>
      <c r="B252" s="89"/>
      <c r="C252" s="118" t="str">
        <f t="shared" ca="1" si="0"/>
        <v>OK</v>
      </c>
      <c r="D252" s="94" t="s">
        <v>336</v>
      </c>
      <c r="E252" s="119">
        <v>14</v>
      </c>
      <c r="F252" s="94">
        <v>137037</v>
      </c>
      <c r="G252" s="93">
        <v>45870</v>
      </c>
      <c r="H252" s="120">
        <v>45880</v>
      </c>
      <c r="I252" s="94" t="s">
        <v>133</v>
      </c>
      <c r="J252" s="94" t="s">
        <v>1107</v>
      </c>
      <c r="K252" s="94" t="s">
        <v>1135</v>
      </c>
      <c r="L252" s="94" t="s">
        <v>336</v>
      </c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 spans="1:26">
      <c r="A253" s="118"/>
      <c r="B253" s="89"/>
      <c r="C253" s="118" t="str">
        <f t="shared" ca="1" si="0"/>
        <v>OK</v>
      </c>
      <c r="D253" s="94" t="s">
        <v>259</v>
      </c>
      <c r="E253" s="119">
        <v>14</v>
      </c>
      <c r="F253" s="94">
        <v>137037</v>
      </c>
      <c r="G253" s="93">
        <v>45870</v>
      </c>
      <c r="H253" s="120">
        <v>45880</v>
      </c>
      <c r="I253" s="94" t="s">
        <v>133</v>
      </c>
      <c r="J253" s="94" t="s">
        <v>1107</v>
      </c>
      <c r="K253" s="94" t="s">
        <v>1135</v>
      </c>
      <c r="L253" s="94" t="s">
        <v>259</v>
      </c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 spans="1:26">
      <c r="A254" s="118"/>
      <c r="B254" s="89"/>
      <c r="C254" s="118" t="str">
        <f t="shared" ca="1" si="0"/>
        <v>OK</v>
      </c>
      <c r="D254" s="94" t="s">
        <v>334</v>
      </c>
      <c r="E254" s="119">
        <v>14</v>
      </c>
      <c r="F254" s="94">
        <v>137037</v>
      </c>
      <c r="G254" s="93">
        <v>45870</v>
      </c>
      <c r="H254" s="120">
        <v>45880</v>
      </c>
      <c r="I254" s="94" t="s">
        <v>133</v>
      </c>
      <c r="J254" s="94" t="s">
        <v>1107</v>
      </c>
      <c r="K254" s="94" t="s">
        <v>1135</v>
      </c>
      <c r="L254" s="94" t="s">
        <v>334</v>
      </c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 spans="1:26">
      <c r="A255" s="118"/>
      <c r="B255" s="89"/>
      <c r="C255" s="118" t="str">
        <f t="shared" ca="1" si="0"/>
        <v>OK</v>
      </c>
      <c r="D255" s="94" t="s">
        <v>407</v>
      </c>
      <c r="E255" s="119">
        <v>42</v>
      </c>
      <c r="F255" s="94">
        <v>137037</v>
      </c>
      <c r="G255" s="93">
        <v>45870</v>
      </c>
      <c r="H255" s="120">
        <v>45880</v>
      </c>
      <c r="I255" s="94" t="s">
        <v>133</v>
      </c>
      <c r="J255" s="94" t="s">
        <v>1107</v>
      </c>
      <c r="K255" s="94" t="s">
        <v>1135</v>
      </c>
      <c r="L255" s="94" t="s">
        <v>407</v>
      </c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 spans="1:26">
      <c r="A256" s="118"/>
      <c r="B256" s="89"/>
      <c r="C256" s="118" t="str">
        <f t="shared" ca="1" si="0"/>
        <v>OK</v>
      </c>
      <c r="D256" s="94" t="s">
        <v>148</v>
      </c>
      <c r="E256" s="119">
        <v>14</v>
      </c>
      <c r="F256" s="94">
        <v>137037</v>
      </c>
      <c r="G256" s="93">
        <v>45870</v>
      </c>
      <c r="H256" s="120">
        <v>45880</v>
      </c>
      <c r="I256" s="94" t="s">
        <v>133</v>
      </c>
      <c r="J256" s="94" t="s">
        <v>1107</v>
      </c>
      <c r="K256" s="94" t="s">
        <v>1135</v>
      </c>
      <c r="L256" s="94" t="s">
        <v>148</v>
      </c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 spans="1:26">
      <c r="A257" s="118"/>
      <c r="B257" s="89"/>
      <c r="C257" s="118" t="str">
        <f t="shared" ref="C257:C503" ca="1" si="1">IF(COUNTIF(A:A, D257)&gt;0, "OK", "Incompleto")</f>
        <v>OK</v>
      </c>
      <c r="D257" s="94" t="s">
        <v>326</v>
      </c>
      <c r="E257" s="119">
        <v>14</v>
      </c>
      <c r="F257" s="94">
        <v>137037</v>
      </c>
      <c r="G257" s="93">
        <v>45870</v>
      </c>
      <c r="H257" s="120">
        <v>45880</v>
      </c>
      <c r="I257" s="94" t="s">
        <v>133</v>
      </c>
      <c r="J257" s="94" t="s">
        <v>1107</v>
      </c>
      <c r="K257" s="94" t="s">
        <v>1135</v>
      </c>
      <c r="L257" s="94" t="s">
        <v>326</v>
      </c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 spans="1:26">
      <c r="A258" s="118"/>
      <c r="B258" s="89"/>
      <c r="C258" s="118" t="str">
        <f t="shared" ca="1" si="1"/>
        <v>OK</v>
      </c>
      <c r="D258" s="94" t="s">
        <v>230</v>
      </c>
      <c r="E258" s="119">
        <v>14</v>
      </c>
      <c r="F258" s="94">
        <v>137037</v>
      </c>
      <c r="G258" s="93">
        <v>45870</v>
      </c>
      <c r="H258" s="120">
        <v>45880</v>
      </c>
      <c r="I258" s="94" t="s">
        <v>133</v>
      </c>
      <c r="J258" s="94" t="s">
        <v>1107</v>
      </c>
      <c r="K258" s="94" t="s">
        <v>1135</v>
      </c>
      <c r="L258" s="94" t="s">
        <v>230</v>
      </c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 spans="1:26">
      <c r="A259" s="118"/>
      <c r="B259" s="89"/>
      <c r="C259" s="118" t="str">
        <f t="shared" ca="1" si="1"/>
        <v>OK</v>
      </c>
      <c r="D259" s="94" t="s">
        <v>180</v>
      </c>
      <c r="E259" s="119">
        <v>14</v>
      </c>
      <c r="F259" s="94">
        <v>137037</v>
      </c>
      <c r="G259" s="93">
        <v>45870</v>
      </c>
      <c r="H259" s="120">
        <v>45880</v>
      </c>
      <c r="I259" s="94" t="s">
        <v>133</v>
      </c>
      <c r="J259" s="94" t="s">
        <v>1107</v>
      </c>
      <c r="K259" s="94" t="s">
        <v>1135</v>
      </c>
      <c r="L259" s="94" t="s">
        <v>180</v>
      </c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 spans="1:26">
      <c r="A260" s="118"/>
      <c r="B260" s="89"/>
      <c r="C260" s="118" t="str">
        <f t="shared" ca="1" si="1"/>
        <v>OK</v>
      </c>
      <c r="D260" s="94" t="s">
        <v>161</v>
      </c>
      <c r="E260" s="119">
        <v>14</v>
      </c>
      <c r="F260" s="94">
        <v>137037</v>
      </c>
      <c r="G260" s="93">
        <v>45870</v>
      </c>
      <c r="H260" s="120">
        <v>45880</v>
      </c>
      <c r="I260" s="94" t="s">
        <v>133</v>
      </c>
      <c r="J260" s="94" t="s">
        <v>1107</v>
      </c>
      <c r="K260" s="94" t="s">
        <v>1135</v>
      </c>
      <c r="L260" s="94" t="s">
        <v>161</v>
      </c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 spans="1:26">
      <c r="A261" s="118"/>
      <c r="B261" s="89"/>
      <c r="C261" s="118" t="str">
        <f t="shared" ca="1" si="1"/>
        <v>OK</v>
      </c>
      <c r="D261" s="94" t="s">
        <v>244</v>
      </c>
      <c r="E261" s="119">
        <v>28</v>
      </c>
      <c r="F261" s="94">
        <v>137037</v>
      </c>
      <c r="G261" s="93">
        <v>45870</v>
      </c>
      <c r="H261" s="120">
        <v>45880</v>
      </c>
      <c r="I261" s="94" t="s">
        <v>133</v>
      </c>
      <c r="J261" s="94" t="s">
        <v>1107</v>
      </c>
      <c r="K261" s="94" t="s">
        <v>1135</v>
      </c>
      <c r="L261" s="94" t="s">
        <v>244</v>
      </c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 spans="1:26">
      <c r="A262" s="118"/>
      <c r="B262" s="89"/>
      <c r="C262" s="118" t="str">
        <f t="shared" ca="1" si="1"/>
        <v>OK</v>
      </c>
      <c r="D262" s="94" t="s">
        <v>193</v>
      </c>
      <c r="E262" s="119">
        <v>14</v>
      </c>
      <c r="F262" s="94">
        <v>137037</v>
      </c>
      <c r="G262" s="93">
        <v>45870</v>
      </c>
      <c r="H262" s="120">
        <v>45880</v>
      </c>
      <c r="I262" s="94" t="s">
        <v>133</v>
      </c>
      <c r="J262" s="94" t="s">
        <v>1107</v>
      </c>
      <c r="K262" s="94" t="s">
        <v>1135</v>
      </c>
      <c r="L262" s="94" t="s">
        <v>193</v>
      </c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 spans="1:26">
      <c r="A263" s="118"/>
      <c r="B263" s="89"/>
      <c r="C263" s="118" t="str">
        <f t="shared" ca="1" si="1"/>
        <v>OK</v>
      </c>
      <c r="D263" s="94" t="s">
        <v>201</v>
      </c>
      <c r="E263" s="119">
        <v>14</v>
      </c>
      <c r="F263" s="94">
        <v>137037</v>
      </c>
      <c r="G263" s="93">
        <v>45870</v>
      </c>
      <c r="H263" s="120">
        <v>45880</v>
      </c>
      <c r="I263" s="94" t="s">
        <v>133</v>
      </c>
      <c r="J263" s="94" t="s">
        <v>1107</v>
      </c>
      <c r="K263" s="94" t="s">
        <v>1135</v>
      </c>
      <c r="L263" s="94" t="s">
        <v>201</v>
      </c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 spans="1:26">
      <c r="A264" s="118"/>
      <c r="B264" s="89"/>
      <c r="C264" s="118" t="str">
        <f t="shared" ca="1" si="1"/>
        <v>OK</v>
      </c>
      <c r="D264" s="94" t="s">
        <v>253</v>
      </c>
      <c r="E264" s="119">
        <v>14</v>
      </c>
      <c r="F264" s="94">
        <v>137037</v>
      </c>
      <c r="G264" s="93">
        <v>45870</v>
      </c>
      <c r="H264" s="120">
        <v>45880</v>
      </c>
      <c r="I264" s="94" t="s">
        <v>133</v>
      </c>
      <c r="J264" s="94" t="s">
        <v>1107</v>
      </c>
      <c r="K264" s="94" t="s">
        <v>1135</v>
      </c>
      <c r="L264" s="94" t="s">
        <v>253</v>
      </c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 spans="1:26">
      <c r="A265" s="118"/>
      <c r="B265" s="89"/>
      <c r="C265" s="118" t="str">
        <f t="shared" ca="1" si="1"/>
        <v>OK</v>
      </c>
      <c r="D265" s="94" t="s">
        <v>257</v>
      </c>
      <c r="E265" s="119">
        <v>14</v>
      </c>
      <c r="F265" s="94">
        <v>137037</v>
      </c>
      <c r="G265" s="93">
        <v>45870</v>
      </c>
      <c r="H265" s="120">
        <v>45880</v>
      </c>
      <c r="I265" s="94" t="s">
        <v>133</v>
      </c>
      <c r="J265" s="94" t="s">
        <v>1107</v>
      </c>
      <c r="K265" s="94" t="s">
        <v>1135</v>
      </c>
      <c r="L265" s="94" t="s">
        <v>257</v>
      </c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 spans="1:26">
      <c r="A266" s="118"/>
      <c r="B266" s="89"/>
      <c r="C266" s="118" t="str">
        <f t="shared" ca="1" si="1"/>
        <v>OK</v>
      </c>
      <c r="D266" s="94" t="s">
        <v>270</v>
      </c>
      <c r="E266" s="119">
        <v>28</v>
      </c>
      <c r="F266" s="94">
        <v>137037</v>
      </c>
      <c r="G266" s="93">
        <v>45870</v>
      </c>
      <c r="H266" s="120">
        <v>45880</v>
      </c>
      <c r="I266" s="94" t="s">
        <v>133</v>
      </c>
      <c r="J266" s="94" t="s">
        <v>1107</v>
      </c>
      <c r="K266" s="94" t="s">
        <v>1135</v>
      </c>
      <c r="L266" s="94" t="s">
        <v>270</v>
      </c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 spans="1:26">
      <c r="A267" s="118"/>
      <c r="B267" s="89"/>
      <c r="C267" s="118" t="str">
        <f t="shared" ca="1" si="1"/>
        <v>OK</v>
      </c>
      <c r="D267" s="94" t="s">
        <v>316</v>
      </c>
      <c r="E267" s="119">
        <v>14</v>
      </c>
      <c r="F267" s="94">
        <v>137037</v>
      </c>
      <c r="G267" s="93">
        <v>45870</v>
      </c>
      <c r="H267" s="120">
        <v>45880</v>
      </c>
      <c r="I267" s="94" t="s">
        <v>133</v>
      </c>
      <c r="J267" s="94" t="s">
        <v>1107</v>
      </c>
      <c r="K267" s="94" t="s">
        <v>1135</v>
      </c>
      <c r="L267" s="94" t="s">
        <v>316</v>
      </c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 spans="1:26">
      <c r="A268" s="118"/>
      <c r="B268" s="89"/>
      <c r="C268" s="118" t="str">
        <f t="shared" ca="1" si="1"/>
        <v>OK</v>
      </c>
      <c r="D268" s="94" t="s">
        <v>388</v>
      </c>
      <c r="E268" s="119">
        <v>28</v>
      </c>
      <c r="F268" s="94">
        <v>137037</v>
      </c>
      <c r="G268" s="93">
        <v>45870</v>
      </c>
      <c r="H268" s="120">
        <v>45880</v>
      </c>
      <c r="I268" s="94" t="s">
        <v>133</v>
      </c>
      <c r="J268" s="94" t="s">
        <v>1107</v>
      </c>
      <c r="K268" s="94" t="s">
        <v>1135</v>
      </c>
      <c r="L268" s="94" t="s">
        <v>388</v>
      </c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 spans="1:26">
      <c r="A269" s="118"/>
      <c r="B269" s="89"/>
      <c r="C269" s="118" t="str">
        <f t="shared" ca="1" si="1"/>
        <v>OK</v>
      </c>
      <c r="D269" s="118" t="s">
        <v>398</v>
      </c>
      <c r="E269" s="119">
        <v>28</v>
      </c>
      <c r="F269" s="94">
        <v>137037</v>
      </c>
      <c r="G269" s="93">
        <v>45870</v>
      </c>
      <c r="H269" s="120">
        <v>45880</v>
      </c>
      <c r="I269" s="94" t="s">
        <v>133</v>
      </c>
      <c r="J269" s="94" t="s">
        <v>1107</v>
      </c>
      <c r="K269" s="94" t="s">
        <v>1135</v>
      </c>
      <c r="L269" s="94" t="s">
        <v>1125</v>
      </c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 spans="1:26">
      <c r="A270" s="118"/>
      <c r="B270" s="89"/>
      <c r="C270" s="118" t="str">
        <f t="shared" ca="1" si="1"/>
        <v>OK</v>
      </c>
      <c r="D270" s="94" t="s">
        <v>195</v>
      </c>
      <c r="E270" s="119">
        <v>14</v>
      </c>
      <c r="F270" s="94">
        <v>137037</v>
      </c>
      <c r="G270" s="93">
        <v>45870</v>
      </c>
      <c r="H270" s="120">
        <v>45880</v>
      </c>
      <c r="I270" s="94" t="s">
        <v>133</v>
      </c>
      <c r="J270" s="94" t="s">
        <v>1107</v>
      </c>
      <c r="K270" s="94" t="s">
        <v>1135</v>
      </c>
      <c r="L270" s="94" t="s">
        <v>195</v>
      </c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 spans="1:26">
      <c r="A271" s="118"/>
      <c r="B271" s="89"/>
      <c r="C271" s="118" t="str">
        <f t="shared" ca="1" si="1"/>
        <v>OK</v>
      </c>
      <c r="D271" s="94" t="s">
        <v>401</v>
      </c>
      <c r="E271" s="119">
        <v>14</v>
      </c>
      <c r="F271" s="94">
        <v>137037</v>
      </c>
      <c r="G271" s="93">
        <v>45870</v>
      </c>
      <c r="H271" s="120">
        <v>45880</v>
      </c>
      <c r="I271" s="94" t="s">
        <v>133</v>
      </c>
      <c r="J271" s="94" t="s">
        <v>1107</v>
      </c>
      <c r="K271" s="94" t="s">
        <v>1135</v>
      </c>
      <c r="L271" s="94" t="s">
        <v>401</v>
      </c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 spans="1:26">
      <c r="A272" s="118"/>
      <c r="B272" s="89"/>
      <c r="C272" s="118" t="str">
        <f t="shared" ca="1" si="1"/>
        <v>OK</v>
      </c>
      <c r="D272" s="94" t="s">
        <v>405</v>
      </c>
      <c r="E272" s="119">
        <v>14</v>
      </c>
      <c r="F272" s="94">
        <v>137037</v>
      </c>
      <c r="G272" s="93">
        <v>45870</v>
      </c>
      <c r="H272" s="120">
        <v>45880</v>
      </c>
      <c r="I272" s="94" t="s">
        <v>133</v>
      </c>
      <c r="J272" s="94" t="s">
        <v>1107</v>
      </c>
      <c r="K272" s="94" t="s">
        <v>1135</v>
      </c>
      <c r="L272" s="94" t="s">
        <v>405</v>
      </c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 spans="1:26">
      <c r="A273" s="118"/>
      <c r="B273" s="89"/>
      <c r="C273" s="118" t="str">
        <f t="shared" ca="1" si="1"/>
        <v>OK</v>
      </c>
      <c r="D273" s="94" t="s">
        <v>233</v>
      </c>
      <c r="E273" s="119">
        <v>28</v>
      </c>
      <c r="F273" s="94">
        <v>137037</v>
      </c>
      <c r="G273" s="93">
        <v>45870</v>
      </c>
      <c r="H273" s="120">
        <v>45880</v>
      </c>
      <c r="I273" s="94" t="s">
        <v>133</v>
      </c>
      <c r="J273" s="94" t="s">
        <v>1107</v>
      </c>
      <c r="K273" s="94" t="s">
        <v>1135</v>
      </c>
      <c r="L273" s="94" t="s">
        <v>233</v>
      </c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 spans="1:26">
      <c r="A274" s="118"/>
      <c r="B274" s="89"/>
      <c r="C274" s="118" t="str">
        <f t="shared" ca="1" si="1"/>
        <v>OK</v>
      </c>
      <c r="D274" s="94" t="s">
        <v>409</v>
      </c>
      <c r="E274" s="119">
        <v>14</v>
      </c>
      <c r="F274" s="94">
        <v>137037</v>
      </c>
      <c r="G274" s="93">
        <v>45870</v>
      </c>
      <c r="H274" s="120">
        <v>45880</v>
      </c>
      <c r="I274" s="94" t="s">
        <v>133</v>
      </c>
      <c r="J274" s="94" t="s">
        <v>1107</v>
      </c>
      <c r="K274" s="94" t="s">
        <v>1135</v>
      </c>
      <c r="L274" s="94" t="s">
        <v>409</v>
      </c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 spans="1:26">
      <c r="A275" s="118"/>
      <c r="B275" s="89"/>
      <c r="C275" s="118" t="str">
        <f t="shared" ca="1" si="1"/>
        <v>OK</v>
      </c>
      <c r="D275" s="118" t="s">
        <v>281</v>
      </c>
      <c r="E275" s="119">
        <v>14</v>
      </c>
      <c r="F275" s="94">
        <v>137037</v>
      </c>
      <c r="G275" s="93">
        <v>45870</v>
      </c>
      <c r="H275" s="120">
        <v>45880</v>
      </c>
      <c r="I275" s="94" t="s">
        <v>133</v>
      </c>
      <c r="J275" s="94" t="s">
        <v>1107</v>
      </c>
      <c r="K275" s="94" t="s">
        <v>1135</v>
      </c>
      <c r="L275" s="94" t="s">
        <v>1127</v>
      </c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 spans="1:26">
      <c r="A276" s="118"/>
      <c r="B276" s="89"/>
      <c r="C276" s="118" t="str">
        <f t="shared" ca="1" si="1"/>
        <v>OK</v>
      </c>
      <c r="D276" s="94" t="s">
        <v>238</v>
      </c>
      <c r="E276" s="119">
        <v>14</v>
      </c>
      <c r="F276" s="94">
        <v>137037</v>
      </c>
      <c r="G276" s="93">
        <v>45870</v>
      </c>
      <c r="H276" s="120">
        <v>45880</v>
      </c>
      <c r="I276" s="94" t="s">
        <v>133</v>
      </c>
      <c r="J276" s="94" t="s">
        <v>1107</v>
      </c>
      <c r="K276" s="94" t="s">
        <v>1135</v>
      </c>
      <c r="L276" s="94" t="s">
        <v>238</v>
      </c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 spans="1:26">
      <c r="A277" s="118"/>
      <c r="B277" s="89"/>
      <c r="C277" s="118" t="str">
        <f t="shared" ca="1" si="1"/>
        <v>OK</v>
      </c>
      <c r="D277" s="118" t="s">
        <v>199</v>
      </c>
      <c r="E277" s="119">
        <v>14</v>
      </c>
      <c r="F277" s="94">
        <v>137037</v>
      </c>
      <c r="G277" s="93">
        <v>45870</v>
      </c>
      <c r="H277" s="120">
        <v>45880</v>
      </c>
      <c r="I277" s="94" t="s">
        <v>133</v>
      </c>
      <c r="J277" s="94" t="s">
        <v>1107</v>
      </c>
      <c r="K277" s="94" t="s">
        <v>1135</v>
      </c>
      <c r="L277" s="94" t="s">
        <v>1128</v>
      </c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 spans="1:26">
      <c r="A278" s="118"/>
      <c r="B278" s="89"/>
      <c r="C278" s="118" t="str">
        <f t="shared" ca="1" si="1"/>
        <v>OK</v>
      </c>
      <c r="D278" s="94" t="s">
        <v>156</v>
      </c>
      <c r="E278" s="119">
        <v>14</v>
      </c>
      <c r="F278" s="94">
        <v>137037</v>
      </c>
      <c r="G278" s="93">
        <v>45870</v>
      </c>
      <c r="H278" s="120">
        <v>45880</v>
      </c>
      <c r="I278" s="94" t="s">
        <v>133</v>
      </c>
      <c r="J278" s="94" t="s">
        <v>1107</v>
      </c>
      <c r="K278" s="94" t="s">
        <v>1135</v>
      </c>
      <c r="L278" s="94" t="s">
        <v>156</v>
      </c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 spans="1:26">
      <c r="A279" s="118"/>
      <c r="B279" s="89"/>
      <c r="C279" s="118" t="str">
        <f t="shared" ca="1" si="1"/>
        <v>OK</v>
      </c>
      <c r="D279" s="94" t="s">
        <v>329</v>
      </c>
      <c r="E279" s="119">
        <v>14</v>
      </c>
      <c r="F279" s="94">
        <v>137037</v>
      </c>
      <c r="G279" s="93">
        <v>45870</v>
      </c>
      <c r="H279" s="120">
        <v>45880</v>
      </c>
      <c r="I279" s="94" t="s">
        <v>133</v>
      </c>
      <c r="J279" s="94" t="s">
        <v>1107</v>
      </c>
      <c r="K279" s="94" t="s">
        <v>1135</v>
      </c>
      <c r="L279" s="94" t="s">
        <v>329</v>
      </c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 spans="1:26">
      <c r="A280" s="118"/>
      <c r="B280" s="89"/>
      <c r="C280" s="118" t="str">
        <f t="shared" ca="1" si="1"/>
        <v>OK</v>
      </c>
      <c r="D280" s="94" t="s">
        <v>218</v>
      </c>
      <c r="E280" s="119">
        <v>14</v>
      </c>
      <c r="F280" s="94">
        <v>137037</v>
      </c>
      <c r="G280" s="93">
        <v>45870</v>
      </c>
      <c r="H280" s="120">
        <v>45880</v>
      </c>
      <c r="I280" s="94" t="s">
        <v>133</v>
      </c>
      <c r="J280" s="94" t="s">
        <v>1107</v>
      </c>
      <c r="K280" s="94" t="s">
        <v>1135</v>
      </c>
      <c r="L280" s="94" t="s">
        <v>218</v>
      </c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 spans="1:26">
      <c r="A281" s="118"/>
      <c r="B281" s="89"/>
      <c r="C281" s="118" t="str">
        <f t="shared" ca="1" si="1"/>
        <v>OK</v>
      </c>
      <c r="D281" s="94" t="s">
        <v>189</v>
      </c>
      <c r="E281" s="119">
        <v>14</v>
      </c>
      <c r="F281" s="94">
        <v>137037</v>
      </c>
      <c r="G281" s="93">
        <v>45870</v>
      </c>
      <c r="H281" s="120">
        <v>45880</v>
      </c>
      <c r="I281" s="94" t="s">
        <v>133</v>
      </c>
      <c r="J281" s="94" t="s">
        <v>1107</v>
      </c>
      <c r="K281" s="94" t="s">
        <v>1135</v>
      </c>
      <c r="L281" s="94" t="s">
        <v>189</v>
      </c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 spans="1:26">
      <c r="A282" s="118"/>
      <c r="B282" s="89"/>
      <c r="C282" s="118" t="str">
        <f t="shared" ca="1" si="1"/>
        <v>OK</v>
      </c>
      <c r="D282" s="94" t="s">
        <v>210</v>
      </c>
      <c r="E282" s="119">
        <v>14</v>
      </c>
      <c r="F282" s="94">
        <v>137037</v>
      </c>
      <c r="G282" s="93">
        <v>45870</v>
      </c>
      <c r="H282" s="120">
        <v>45880</v>
      </c>
      <c r="I282" s="94" t="s">
        <v>133</v>
      </c>
      <c r="J282" s="94" t="s">
        <v>1107</v>
      </c>
      <c r="K282" s="94" t="s">
        <v>1135</v>
      </c>
      <c r="L282" s="94" t="s">
        <v>210</v>
      </c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 spans="1:26">
      <c r="A283" s="118"/>
      <c r="B283" s="89"/>
      <c r="C283" s="118" t="str">
        <f t="shared" ca="1" si="1"/>
        <v>OK</v>
      </c>
      <c r="D283" s="118" t="s">
        <v>251</v>
      </c>
      <c r="E283" s="119">
        <v>14</v>
      </c>
      <c r="F283" s="94">
        <v>137037</v>
      </c>
      <c r="G283" s="93">
        <v>45870</v>
      </c>
      <c r="H283" s="120">
        <v>45880</v>
      </c>
      <c r="I283" s="94" t="s">
        <v>133</v>
      </c>
      <c r="J283" s="94" t="s">
        <v>1107</v>
      </c>
      <c r="K283" s="94" t="s">
        <v>1135</v>
      </c>
      <c r="L283" s="94" t="s">
        <v>252</v>
      </c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 spans="1:26">
      <c r="A284" s="118"/>
      <c r="B284" s="89"/>
      <c r="C284" s="118" t="str">
        <f t="shared" ca="1" si="1"/>
        <v>OK</v>
      </c>
      <c r="D284" s="94" t="s">
        <v>154</v>
      </c>
      <c r="E284" s="119">
        <v>28</v>
      </c>
      <c r="F284" s="94">
        <v>137037</v>
      </c>
      <c r="G284" s="93">
        <v>45870</v>
      </c>
      <c r="H284" s="120">
        <v>45880</v>
      </c>
      <c r="I284" s="94" t="s">
        <v>133</v>
      </c>
      <c r="J284" s="94" t="s">
        <v>1107</v>
      </c>
      <c r="K284" s="94" t="s">
        <v>1135</v>
      </c>
      <c r="L284" s="94" t="s">
        <v>154</v>
      </c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 spans="1:26">
      <c r="A285" s="118"/>
      <c r="B285" s="89"/>
      <c r="C285" s="118" t="str">
        <f t="shared" ca="1" si="1"/>
        <v>OK</v>
      </c>
      <c r="D285" s="94" t="s">
        <v>273</v>
      </c>
      <c r="E285" s="119">
        <v>14</v>
      </c>
      <c r="F285" s="94">
        <v>137037</v>
      </c>
      <c r="G285" s="93">
        <v>45870</v>
      </c>
      <c r="H285" s="120">
        <v>45880</v>
      </c>
      <c r="I285" s="94" t="s">
        <v>133</v>
      </c>
      <c r="J285" s="94" t="s">
        <v>1107</v>
      </c>
      <c r="K285" s="94" t="s">
        <v>1135</v>
      </c>
      <c r="L285" s="94" t="s">
        <v>273</v>
      </c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 spans="1:26">
      <c r="A286" s="118"/>
      <c r="B286" s="89"/>
      <c r="C286" s="118" t="str">
        <f t="shared" ca="1" si="1"/>
        <v>OK</v>
      </c>
      <c r="D286" s="94" t="s">
        <v>410</v>
      </c>
      <c r="E286" s="119">
        <v>14</v>
      </c>
      <c r="F286" s="94">
        <v>137037</v>
      </c>
      <c r="G286" s="93">
        <v>45870</v>
      </c>
      <c r="H286" s="120">
        <v>45880</v>
      </c>
      <c r="I286" s="94" t="s">
        <v>133</v>
      </c>
      <c r="J286" s="94" t="s">
        <v>1107</v>
      </c>
      <c r="K286" s="94" t="s">
        <v>1135</v>
      </c>
      <c r="L286" s="94" t="s">
        <v>410</v>
      </c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 spans="1:26">
      <c r="A287" s="118"/>
      <c r="B287" s="89"/>
      <c r="C287" s="118" t="str">
        <f t="shared" ca="1" si="1"/>
        <v>OK</v>
      </c>
      <c r="D287" s="94" t="s">
        <v>363</v>
      </c>
      <c r="E287" s="119">
        <v>14</v>
      </c>
      <c r="F287" s="94">
        <v>137037</v>
      </c>
      <c r="G287" s="93">
        <v>45870</v>
      </c>
      <c r="H287" s="120">
        <v>45880</v>
      </c>
      <c r="I287" s="94" t="s">
        <v>133</v>
      </c>
      <c r="J287" s="94" t="s">
        <v>1107</v>
      </c>
      <c r="K287" s="94" t="s">
        <v>1135</v>
      </c>
      <c r="L287" s="94" t="s">
        <v>363</v>
      </c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 spans="1:26">
      <c r="A288" s="118"/>
      <c r="B288" s="89"/>
      <c r="C288" s="118" t="str">
        <f t="shared" ca="1" si="1"/>
        <v>OK</v>
      </c>
      <c r="D288" s="94" t="s">
        <v>356</v>
      </c>
      <c r="E288" s="119">
        <v>14</v>
      </c>
      <c r="F288" s="94">
        <v>137037</v>
      </c>
      <c r="G288" s="93">
        <v>45870</v>
      </c>
      <c r="H288" s="120">
        <v>45880</v>
      </c>
      <c r="I288" s="94" t="s">
        <v>133</v>
      </c>
      <c r="J288" s="94" t="s">
        <v>1107</v>
      </c>
      <c r="K288" s="94" t="s">
        <v>1135</v>
      </c>
      <c r="L288" s="94" t="s">
        <v>356</v>
      </c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 spans="1:26">
      <c r="A289" s="118"/>
      <c r="B289" s="89"/>
      <c r="C289" s="118" t="str">
        <f t="shared" ca="1" si="1"/>
        <v>OK</v>
      </c>
      <c r="D289" s="94" t="s">
        <v>299</v>
      </c>
      <c r="E289" s="119">
        <v>14</v>
      </c>
      <c r="F289" s="94">
        <v>137037</v>
      </c>
      <c r="G289" s="93">
        <v>45870</v>
      </c>
      <c r="H289" s="120">
        <v>45880</v>
      </c>
      <c r="I289" s="94" t="s">
        <v>133</v>
      </c>
      <c r="J289" s="94" t="s">
        <v>1107</v>
      </c>
      <c r="K289" s="94" t="s">
        <v>1135</v>
      </c>
      <c r="L289" s="94" t="s">
        <v>299</v>
      </c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 spans="1:26">
      <c r="A290" s="118"/>
      <c r="B290" s="89"/>
      <c r="C290" s="118" t="str">
        <f t="shared" ca="1" si="1"/>
        <v>OK</v>
      </c>
      <c r="D290" s="94" t="s">
        <v>369</v>
      </c>
      <c r="E290" s="119">
        <v>14</v>
      </c>
      <c r="F290" s="94">
        <v>137037</v>
      </c>
      <c r="G290" s="93">
        <v>45870</v>
      </c>
      <c r="H290" s="120">
        <v>45880</v>
      </c>
      <c r="I290" s="94" t="s">
        <v>133</v>
      </c>
      <c r="J290" s="94" t="s">
        <v>1107</v>
      </c>
      <c r="K290" s="94" t="s">
        <v>1135</v>
      </c>
      <c r="L290" s="94" t="s">
        <v>369</v>
      </c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 spans="1:26">
      <c r="A291" s="118"/>
      <c r="B291" s="89"/>
      <c r="C291" s="118" t="str">
        <f t="shared" ca="1" si="1"/>
        <v>OK</v>
      </c>
      <c r="D291" s="94" t="s">
        <v>324</v>
      </c>
      <c r="E291" s="119">
        <v>14</v>
      </c>
      <c r="F291" s="94">
        <v>137037</v>
      </c>
      <c r="G291" s="93">
        <v>45870</v>
      </c>
      <c r="H291" s="120">
        <v>45880</v>
      </c>
      <c r="I291" s="94" t="s">
        <v>133</v>
      </c>
      <c r="J291" s="94" t="s">
        <v>1107</v>
      </c>
      <c r="K291" s="94" t="s">
        <v>1135</v>
      </c>
      <c r="L291" s="94" t="s">
        <v>324</v>
      </c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 spans="1:26">
      <c r="A292" s="118"/>
      <c r="B292" s="89"/>
      <c r="C292" s="118" t="str">
        <f t="shared" ca="1" si="1"/>
        <v>OK</v>
      </c>
      <c r="D292" s="94" t="s">
        <v>175</v>
      </c>
      <c r="E292" s="119">
        <v>28</v>
      </c>
      <c r="F292" s="94">
        <v>137037</v>
      </c>
      <c r="G292" s="93">
        <v>45870</v>
      </c>
      <c r="H292" s="120">
        <v>45880</v>
      </c>
      <c r="I292" s="94" t="s">
        <v>133</v>
      </c>
      <c r="J292" s="94" t="s">
        <v>1107</v>
      </c>
      <c r="K292" s="94" t="s">
        <v>1135</v>
      </c>
      <c r="L292" s="94" t="s">
        <v>175</v>
      </c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 spans="1:26">
      <c r="A293" s="118"/>
      <c r="B293" s="89"/>
      <c r="C293" s="118" t="str">
        <f t="shared" ca="1" si="1"/>
        <v>OK</v>
      </c>
      <c r="D293" s="94" t="s">
        <v>387</v>
      </c>
      <c r="E293" s="119">
        <v>28</v>
      </c>
      <c r="F293" s="94">
        <v>137037</v>
      </c>
      <c r="G293" s="93">
        <v>45870</v>
      </c>
      <c r="H293" s="120">
        <v>45880</v>
      </c>
      <c r="I293" s="94" t="s">
        <v>133</v>
      </c>
      <c r="J293" s="94" t="s">
        <v>1107</v>
      </c>
      <c r="K293" s="94" t="s">
        <v>1135</v>
      </c>
      <c r="L293" s="94" t="s">
        <v>387</v>
      </c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 spans="1:26">
      <c r="A294" s="118"/>
      <c r="B294" s="89"/>
      <c r="C294" s="118" t="str">
        <f t="shared" ca="1" si="1"/>
        <v>OK</v>
      </c>
      <c r="D294" s="94" t="s">
        <v>386</v>
      </c>
      <c r="E294" s="119">
        <v>14</v>
      </c>
      <c r="F294" s="94">
        <v>137037</v>
      </c>
      <c r="G294" s="93">
        <v>45870</v>
      </c>
      <c r="H294" s="120">
        <v>45880</v>
      </c>
      <c r="I294" s="94" t="s">
        <v>133</v>
      </c>
      <c r="J294" s="94" t="s">
        <v>1107</v>
      </c>
      <c r="K294" s="94" t="s">
        <v>1135</v>
      </c>
      <c r="L294" s="94" t="s">
        <v>386</v>
      </c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 spans="1:26">
      <c r="A295" s="118"/>
      <c r="B295" s="89"/>
      <c r="C295" s="118" t="str">
        <f t="shared" ca="1" si="1"/>
        <v>OK</v>
      </c>
      <c r="D295" s="118" t="s">
        <v>242</v>
      </c>
      <c r="E295" s="119">
        <v>14</v>
      </c>
      <c r="F295" s="94">
        <v>137037</v>
      </c>
      <c r="G295" s="93">
        <v>45870</v>
      </c>
      <c r="H295" s="120">
        <v>45880</v>
      </c>
      <c r="I295" s="94" t="s">
        <v>133</v>
      </c>
      <c r="J295" s="94" t="s">
        <v>1107</v>
      </c>
      <c r="K295" s="94" t="s">
        <v>1135</v>
      </c>
      <c r="L295" s="94" t="s">
        <v>703</v>
      </c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 spans="1:26">
      <c r="A296" s="118"/>
      <c r="B296" s="89"/>
      <c r="C296" s="118" t="str">
        <f t="shared" ca="1" si="1"/>
        <v>OK</v>
      </c>
      <c r="D296" s="94" t="s">
        <v>413</v>
      </c>
      <c r="E296" s="119">
        <v>56</v>
      </c>
      <c r="F296" s="94">
        <v>137037</v>
      </c>
      <c r="G296" s="93">
        <v>45870</v>
      </c>
      <c r="H296" s="120">
        <v>45880</v>
      </c>
      <c r="I296" s="94" t="s">
        <v>133</v>
      </c>
      <c r="J296" s="94" t="s">
        <v>1107</v>
      </c>
      <c r="K296" s="94" t="s">
        <v>1135</v>
      </c>
      <c r="L296" s="94" t="s">
        <v>413</v>
      </c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 spans="1:26">
      <c r="A297" s="118"/>
      <c r="B297" s="89"/>
      <c r="C297" s="118" t="str">
        <f t="shared" ca="1" si="1"/>
        <v>OK</v>
      </c>
      <c r="D297" s="94" t="s">
        <v>222</v>
      </c>
      <c r="E297" s="119">
        <v>56</v>
      </c>
      <c r="F297" s="94">
        <v>137037</v>
      </c>
      <c r="G297" s="93">
        <v>45870</v>
      </c>
      <c r="H297" s="120">
        <v>45880</v>
      </c>
      <c r="I297" s="94" t="s">
        <v>133</v>
      </c>
      <c r="J297" s="94" t="s">
        <v>1107</v>
      </c>
      <c r="K297" s="94" t="s">
        <v>1135</v>
      </c>
      <c r="L297" s="94" t="s">
        <v>222</v>
      </c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 spans="1:26">
      <c r="A298" s="118"/>
      <c r="B298" s="89"/>
      <c r="C298" s="118" t="str">
        <f t="shared" ca="1" si="1"/>
        <v>OK</v>
      </c>
      <c r="D298" s="94" t="s">
        <v>357</v>
      </c>
      <c r="E298" s="119">
        <v>61.12</v>
      </c>
      <c r="F298" s="94">
        <v>137037</v>
      </c>
      <c r="G298" s="93">
        <v>45870</v>
      </c>
      <c r="H298" s="120">
        <v>45880</v>
      </c>
      <c r="I298" s="94" t="s">
        <v>133</v>
      </c>
      <c r="J298" s="94" t="s">
        <v>1107</v>
      </c>
      <c r="K298" s="94" t="s">
        <v>1135</v>
      </c>
      <c r="L298" s="94" t="s">
        <v>357</v>
      </c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 spans="1:26">
      <c r="A299" s="118"/>
      <c r="B299" s="89"/>
      <c r="C299" s="118" t="str">
        <f t="shared" ca="1" si="1"/>
        <v>OK</v>
      </c>
      <c r="D299" s="118" t="s">
        <v>176</v>
      </c>
      <c r="E299" s="119">
        <v>17.73</v>
      </c>
      <c r="F299" s="94">
        <v>137037</v>
      </c>
      <c r="G299" s="93">
        <v>45870</v>
      </c>
      <c r="H299" s="120">
        <v>45880</v>
      </c>
      <c r="I299" s="94" t="s">
        <v>133</v>
      </c>
      <c r="J299" s="94" t="s">
        <v>1107</v>
      </c>
      <c r="K299" s="94" t="s">
        <v>1135</v>
      </c>
      <c r="L299" s="94" t="s">
        <v>178</v>
      </c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 spans="1:26">
      <c r="A300" s="118"/>
      <c r="B300" s="89"/>
      <c r="C300" s="118" t="str">
        <f t="shared" ca="1" si="1"/>
        <v>OK</v>
      </c>
      <c r="D300" s="118" t="s">
        <v>176</v>
      </c>
      <c r="E300" s="119">
        <v>14</v>
      </c>
      <c r="F300" s="94">
        <v>137037</v>
      </c>
      <c r="G300" s="93">
        <v>45870</v>
      </c>
      <c r="H300" s="120">
        <v>45880</v>
      </c>
      <c r="I300" s="94" t="s">
        <v>133</v>
      </c>
      <c r="J300" s="94" t="s">
        <v>1107</v>
      </c>
      <c r="K300" s="94" t="s">
        <v>1135</v>
      </c>
      <c r="L300" s="94" t="s">
        <v>178</v>
      </c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 spans="1:26">
      <c r="A301" s="118"/>
      <c r="B301" s="89"/>
      <c r="C301" s="118" t="str">
        <f t="shared" ca="1" si="1"/>
        <v>OK</v>
      </c>
      <c r="D301" s="94" t="s">
        <v>235</v>
      </c>
      <c r="E301" s="119">
        <v>95.19</v>
      </c>
      <c r="F301" s="94">
        <v>137037</v>
      </c>
      <c r="G301" s="93">
        <v>45870</v>
      </c>
      <c r="H301" s="120">
        <v>45880</v>
      </c>
      <c r="I301" s="94" t="s">
        <v>133</v>
      </c>
      <c r="J301" s="94" t="s">
        <v>1107</v>
      </c>
      <c r="K301" s="94" t="s">
        <v>1135</v>
      </c>
      <c r="L301" s="94" t="s">
        <v>235</v>
      </c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 spans="1:26">
      <c r="A302" s="118"/>
      <c r="B302" s="89"/>
      <c r="C302" s="118" t="str">
        <f t="shared" ca="1" si="1"/>
        <v>OK</v>
      </c>
      <c r="D302" s="94" t="s">
        <v>196</v>
      </c>
      <c r="E302" s="119">
        <v>28.93</v>
      </c>
      <c r="F302" s="94">
        <v>137037</v>
      </c>
      <c r="G302" s="93">
        <v>45870</v>
      </c>
      <c r="H302" s="120">
        <v>45880</v>
      </c>
      <c r="I302" s="94" t="s">
        <v>133</v>
      </c>
      <c r="J302" s="94" t="s">
        <v>1107</v>
      </c>
      <c r="K302" s="94" t="s">
        <v>1135</v>
      </c>
      <c r="L302" s="94" t="s">
        <v>196</v>
      </c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 spans="1:26">
      <c r="A303" s="118"/>
      <c r="B303" s="89"/>
      <c r="C303" s="118" t="str">
        <f t="shared" ca="1" si="1"/>
        <v>OK</v>
      </c>
      <c r="D303" s="118" t="s">
        <v>287</v>
      </c>
      <c r="E303" s="119">
        <v>28.93</v>
      </c>
      <c r="F303" s="94">
        <v>137037</v>
      </c>
      <c r="G303" s="93">
        <v>45870</v>
      </c>
      <c r="H303" s="120">
        <v>45880</v>
      </c>
      <c r="I303" s="94" t="s">
        <v>133</v>
      </c>
      <c r="J303" s="94" t="s">
        <v>1107</v>
      </c>
      <c r="K303" s="94" t="s">
        <v>1135</v>
      </c>
      <c r="L303" s="94" t="s">
        <v>288</v>
      </c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 spans="1:26">
      <c r="A304" s="118"/>
      <c r="B304" s="89"/>
      <c r="C304" s="118" t="str">
        <f t="shared" ca="1" si="1"/>
        <v>OK</v>
      </c>
      <c r="D304" s="118" t="s">
        <v>291</v>
      </c>
      <c r="E304" s="119">
        <v>28.93</v>
      </c>
      <c r="F304" s="94">
        <v>137037</v>
      </c>
      <c r="G304" s="93">
        <v>45870</v>
      </c>
      <c r="H304" s="120">
        <v>45880</v>
      </c>
      <c r="I304" s="94" t="s">
        <v>133</v>
      </c>
      <c r="J304" s="94" t="s">
        <v>1107</v>
      </c>
      <c r="K304" s="94" t="s">
        <v>1135</v>
      </c>
      <c r="L304" s="94" t="s">
        <v>1139</v>
      </c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 spans="1:26">
      <c r="A305" s="118"/>
      <c r="B305" s="89"/>
      <c r="C305" s="118" t="str">
        <f t="shared" ca="1" si="1"/>
        <v>OK</v>
      </c>
      <c r="D305" s="94" t="s">
        <v>303</v>
      </c>
      <c r="E305" s="119">
        <v>28.93</v>
      </c>
      <c r="F305" s="94">
        <v>137037</v>
      </c>
      <c r="G305" s="93">
        <v>45870</v>
      </c>
      <c r="H305" s="120">
        <v>45880</v>
      </c>
      <c r="I305" s="94" t="s">
        <v>133</v>
      </c>
      <c r="J305" s="94" t="s">
        <v>1107</v>
      </c>
      <c r="K305" s="94" t="s">
        <v>1135</v>
      </c>
      <c r="L305" s="94" t="s">
        <v>303</v>
      </c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 spans="1:26">
      <c r="A306" s="118"/>
      <c r="B306" s="89"/>
      <c r="C306" s="118" t="str">
        <f t="shared" ca="1" si="1"/>
        <v>OK</v>
      </c>
      <c r="D306" s="94" t="s">
        <v>441</v>
      </c>
      <c r="E306" s="119">
        <v>28.93</v>
      </c>
      <c r="F306" s="94">
        <v>137037</v>
      </c>
      <c r="G306" s="93">
        <v>45870</v>
      </c>
      <c r="H306" s="120">
        <v>45880</v>
      </c>
      <c r="I306" s="94" t="s">
        <v>133</v>
      </c>
      <c r="J306" s="94" t="s">
        <v>1107</v>
      </c>
      <c r="K306" s="94" t="s">
        <v>1135</v>
      </c>
      <c r="L306" s="94" t="s">
        <v>441</v>
      </c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 spans="1:26">
      <c r="A307" s="118"/>
      <c r="B307" s="89"/>
      <c r="C307" s="118" t="str">
        <f t="shared" ca="1" si="1"/>
        <v>OK</v>
      </c>
      <c r="D307" s="94" t="s">
        <v>342</v>
      </c>
      <c r="E307" s="119">
        <v>28.93</v>
      </c>
      <c r="F307" s="94">
        <v>137037</v>
      </c>
      <c r="G307" s="93">
        <v>45870</v>
      </c>
      <c r="H307" s="120">
        <v>45880</v>
      </c>
      <c r="I307" s="94" t="s">
        <v>133</v>
      </c>
      <c r="J307" s="94" t="s">
        <v>1107</v>
      </c>
      <c r="K307" s="94" t="s">
        <v>1135</v>
      </c>
      <c r="L307" s="94" t="s">
        <v>342</v>
      </c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 spans="1:26">
      <c r="A308" s="118"/>
      <c r="B308" s="89"/>
      <c r="C308" s="118" t="str">
        <f t="shared" ca="1" si="1"/>
        <v>OK</v>
      </c>
      <c r="D308" s="94" t="s">
        <v>358</v>
      </c>
      <c r="E308" s="119">
        <v>28.93</v>
      </c>
      <c r="F308" s="94">
        <v>137037</v>
      </c>
      <c r="G308" s="93">
        <v>45870</v>
      </c>
      <c r="H308" s="120">
        <v>45880</v>
      </c>
      <c r="I308" s="94" t="s">
        <v>133</v>
      </c>
      <c r="J308" s="94" t="s">
        <v>1107</v>
      </c>
      <c r="K308" s="94" t="s">
        <v>1135</v>
      </c>
      <c r="L308" s="94" t="s">
        <v>358</v>
      </c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 spans="1:26">
      <c r="A309" s="118"/>
      <c r="B309" s="89"/>
      <c r="C309" s="118" t="str">
        <f t="shared" ca="1" si="1"/>
        <v>OK</v>
      </c>
      <c r="D309" s="94" t="s">
        <v>364</v>
      </c>
      <c r="E309" s="119">
        <v>28.93</v>
      </c>
      <c r="F309" s="94">
        <v>137037</v>
      </c>
      <c r="G309" s="93">
        <v>45870</v>
      </c>
      <c r="H309" s="120">
        <v>45880</v>
      </c>
      <c r="I309" s="94" t="s">
        <v>133</v>
      </c>
      <c r="J309" s="94" t="s">
        <v>1107</v>
      </c>
      <c r="K309" s="94" t="s">
        <v>1135</v>
      </c>
      <c r="L309" s="94" t="s">
        <v>364</v>
      </c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 spans="1:26">
      <c r="A310" s="118"/>
      <c r="B310" s="89"/>
      <c r="C310" s="118" t="str">
        <f t="shared" ca="1" si="1"/>
        <v>OK</v>
      </c>
      <c r="D310" s="94" t="s">
        <v>451</v>
      </c>
      <c r="E310" s="119">
        <v>28.93</v>
      </c>
      <c r="F310" s="94">
        <v>137037</v>
      </c>
      <c r="G310" s="93">
        <v>45870</v>
      </c>
      <c r="H310" s="120">
        <v>45880</v>
      </c>
      <c r="I310" s="94" t="s">
        <v>133</v>
      </c>
      <c r="J310" s="94" t="s">
        <v>1107</v>
      </c>
      <c r="K310" s="94" t="s">
        <v>1135</v>
      </c>
      <c r="L310" s="94" t="s">
        <v>451</v>
      </c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 spans="1:26">
      <c r="A311" s="118"/>
      <c r="B311" s="89"/>
      <c r="C311" s="118" t="str">
        <f t="shared" ca="1" si="1"/>
        <v>OK</v>
      </c>
      <c r="D311" s="118" t="s">
        <v>416</v>
      </c>
      <c r="E311" s="119">
        <v>28.93</v>
      </c>
      <c r="F311" s="94">
        <v>137037</v>
      </c>
      <c r="G311" s="93">
        <v>45870</v>
      </c>
      <c r="H311" s="120">
        <v>45880</v>
      </c>
      <c r="I311" s="94" t="s">
        <v>133</v>
      </c>
      <c r="J311" s="94" t="s">
        <v>1107</v>
      </c>
      <c r="K311" s="94" t="s">
        <v>1135</v>
      </c>
      <c r="L311" s="94" t="s">
        <v>417</v>
      </c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 spans="1:26">
      <c r="A312" s="118"/>
      <c r="B312" s="89"/>
      <c r="C312" s="118" t="str">
        <f t="shared" ca="1" si="1"/>
        <v>OK</v>
      </c>
      <c r="D312" s="94" t="s">
        <v>307</v>
      </c>
      <c r="E312" s="119">
        <v>14</v>
      </c>
      <c r="F312" s="94">
        <v>137153</v>
      </c>
      <c r="G312" s="93">
        <v>45901</v>
      </c>
      <c r="H312" s="120">
        <v>45911</v>
      </c>
      <c r="I312" s="94" t="s">
        <v>133</v>
      </c>
      <c r="J312" s="94" t="s">
        <v>1107</v>
      </c>
      <c r="K312" s="174"/>
      <c r="L312" s="94" t="s">
        <v>307</v>
      </c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 spans="1:26">
      <c r="A313" s="118"/>
      <c r="B313" s="89"/>
      <c r="C313" s="118" t="str">
        <f t="shared" ca="1" si="1"/>
        <v>OK</v>
      </c>
      <c r="D313" s="94" t="s">
        <v>246</v>
      </c>
      <c r="E313" s="119">
        <v>28</v>
      </c>
      <c r="F313" s="94">
        <v>137153</v>
      </c>
      <c r="G313" s="93">
        <v>45901</v>
      </c>
      <c r="H313" s="120">
        <v>45911</v>
      </c>
      <c r="I313" s="94" t="s">
        <v>133</v>
      </c>
      <c r="J313" s="94" t="s">
        <v>1107</v>
      </c>
      <c r="K313" s="174"/>
      <c r="L313" s="94" t="s">
        <v>246</v>
      </c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 spans="1:26">
      <c r="A314" s="118"/>
      <c r="B314" s="89"/>
      <c r="C314" s="118" t="str">
        <f t="shared" ca="1" si="1"/>
        <v>OK</v>
      </c>
      <c r="D314" s="69" t="s">
        <v>418</v>
      </c>
      <c r="E314" s="119">
        <v>14</v>
      </c>
      <c r="F314" s="94">
        <v>137153</v>
      </c>
      <c r="G314" s="93">
        <v>45901</v>
      </c>
      <c r="H314" s="120">
        <v>45911</v>
      </c>
      <c r="I314" s="94" t="s">
        <v>133</v>
      </c>
      <c r="J314" s="94" t="s">
        <v>1107</v>
      </c>
      <c r="K314" s="174"/>
      <c r="L314" s="94" t="s">
        <v>419</v>
      </c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 spans="1:26">
      <c r="A315" s="118"/>
      <c r="B315" s="89"/>
      <c r="C315" s="118" t="str">
        <f t="shared" ca="1" si="1"/>
        <v>OK</v>
      </c>
      <c r="D315" s="94" t="s">
        <v>206</v>
      </c>
      <c r="E315" s="119">
        <v>14</v>
      </c>
      <c r="F315" s="94">
        <v>137153</v>
      </c>
      <c r="G315" s="93">
        <v>45901</v>
      </c>
      <c r="H315" s="120">
        <v>45911</v>
      </c>
      <c r="I315" s="94" t="s">
        <v>133</v>
      </c>
      <c r="J315" s="94" t="s">
        <v>1107</v>
      </c>
      <c r="K315" s="174"/>
      <c r="L315" s="94" t="s">
        <v>206</v>
      </c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 spans="1:26">
      <c r="A316" s="118"/>
      <c r="B316" s="89"/>
      <c r="C316" s="118" t="str">
        <f t="shared" ca="1" si="1"/>
        <v>OK</v>
      </c>
      <c r="D316" s="94" t="s">
        <v>347</v>
      </c>
      <c r="E316" s="119">
        <v>14</v>
      </c>
      <c r="F316" s="94">
        <v>137153</v>
      </c>
      <c r="G316" s="93">
        <v>45901</v>
      </c>
      <c r="H316" s="120">
        <v>45911</v>
      </c>
      <c r="I316" s="94" t="s">
        <v>133</v>
      </c>
      <c r="J316" s="94" t="s">
        <v>1107</v>
      </c>
      <c r="K316" s="174"/>
      <c r="L316" s="94" t="s">
        <v>708</v>
      </c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 spans="1:26">
      <c r="A317" s="118"/>
      <c r="B317" s="89"/>
      <c r="C317" s="118" t="str">
        <f t="shared" ca="1" si="1"/>
        <v>OK</v>
      </c>
      <c r="D317" s="94" t="s">
        <v>297</v>
      </c>
      <c r="E317" s="119">
        <v>14</v>
      </c>
      <c r="F317" s="94">
        <v>137153</v>
      </c>
      <c r="G317" s="93">
        <v>45901</v>
      </c>
      <c r="H317" s="120">
        <v>45911</v>
      </c>
      <c r="I317" s="94" t="s">
        <v>133</v>
      </c>
      <c r="J317" s="94" t="s">
        <v>1107</v>
      </c>
      <c r="K317" s="174"/>
      <c r="L317" s="94" t="s">
        <v>297</v>
      </c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 spans="1:26">
      <c r="A318" s="118"/>
      <c r="B318" s="89"/>
      <c r="C318" s="118" t="str">
        <f t="shared" ca="1" si="1"/>
        <v>OK</v>
      </c>
      <c r="D318" s="69" t="s">
        <v>275</v>
      </c>
      <c r="E318" s="119">
        <v>56</v>
      </c>
      <c r="F318" s="94">
        <v>137153</v>
      </c>
      <c r="G318" s="93">
        <v>45901</v>
      </c>
      <c r="H318" s="120">
        <v>45911</v>
      </c>
      <c r="I318" s="94" t="s">
        <v>133</v>
      </c>
      <c r="J318" s="94" t="s">
        <v>1107</v>
      </c>
      <c r="K318" s="174"/>
      <c r="L318" s="94" t="s">
        <v>276</v>
      </c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 spans="1:26">
      <c r="A319" s="118"/>
      <c r="B319" s="89"/>
      <c r="C319" s="118" t="str">
        <f t="shared" ca="1" si="1"/>
        <v>OK</v>
      </c>
      <c r="D319" s="69" t="s">
        <v>254</v>
      </c>
      <c r="E319" s="119">
        <v>28</v>
      </c>
      <c r="F319" s="94">
        <v>137153</v>
      </c>
      <c r="G319" s="93">
        <v>45901</v>
      </c>
      <c r="H319" s="120">
        <v>45911</v>
      </c>
      <c r="I319" s="94" t="s">
        <v>133</v>
      </c>
      <c r="J319" s="94" t="s">
        <v>1107</v>
      </c>
      <c r="K319" s="174"/>
      <c r="L319" s="94" t="s">
        <v>256</v>
      </c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 spans="1:26">
      <c r="A320" s="118"/>
      <c r="B320" s="89"/>
      <c r="C320" s="118" t="str">
        <f t="shared" ca="1" si="1"/>
        <v>OK</v>
      </c>
      <c r="D320" s="94" t="s">
        <v>226</v>
      </c>
      <c r="E320" s="94">
        <v>14</v>
      </c>
      <c r="F320" s="94">
        <v>137153</v>
      </c>
      <c r="G320" s="93">
        <v>45901</v>
      </c>
      <c r="H320" s="120">
        <v>45911</v>
      </c>
      <c r="I320" s="94" t="s">
        <v>133</v>
      </c>
      <c r="J320" s="94" t="s">
        <v>1107</v>
      </c>
      <c r="K320" s="174"/>
      <c r="L320" s="94" t="s">
        <v>226</v>
      </c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 spans="1:26">
      <c r="A321" s="118"/>
      <c r="B321" s="89"/>
      <c r="C321" s="118" t="str">
        <f t="shared" ca="1" si="1"/>
        <v>OK</v>
      </c>
      <c r="D321" s="94" t="s">
        <v>289</v>
      </c>
      <c r="E321" s="94">
        <v>14</v>
      </c>
      <c r="F321" s="94">
        <v>137153</v>
      </c>
      <c r="G321" s="93">
        <v>45901</v>
      </c>
      <c r="H321" s="120">
        <v>45911</v>
      </c>
      <c r="I321" s="94" t="s">
        <v>133</v>
      </c>
      <c r="J321" s="94" t="s">
        <v>1107</v>
      </c>
      <c r="K321" s="174"/>
      <c r="L321" s="94" t="s">
        <v>289</v>
      </c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 spans="1:26">
      <c r="A322" s="118"/>
      <c r="B322" s="89"/>
      <c r="C322" s="118" t="str">
        <f t="shared" ca="1" si="1"/>
        <v>OK</v>
      </c>
      <c r="D322" s="94" t="s">
        <v>391</v>
      </c>
      <c r="E322" s="119">
        <v>28</v>
      </c>
      <c r="F322" s="94">
        <v>137153</v>
      </c>
      <c r="G322" s="93">
        <v>45901</v>
      </c>
      <c r="H322" s="120">
        <v>45911</v>
      </c>
      <c r="I322" s="94" t="s">
        <v>133</v>
      </c>
      <c r="J322" s="94" t="s">
        <v>1107</v>
      </c>
      <c r="K322" s="174"/>
      <c r="L322" s="94" t="s">
        <v>391</v>
      </c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 spans="1:26">
      <c r="A323" s="118"/>
      <c r="B323" s="89"/>
      <c r="C323" s="118" t="str">
        <f t="shared" ca="1" si="1"/>
        <v>OK</v>
      </c>
      <c r="D323" s="94" t="s">
        <v>402</v>
      </c>
      <c r="E323" s="119">
        <v>56</v>
      </c>
      <c r="F323" s="94">
        <v>137153</v>
      </c>
      <c r="G323" s="93">
        <v>45901</v>
      </c>
      <c r="H323" s="120">
        <v>45911</v>
      </c>
      <c r="I323" s="94" t="s">
        <v>133</v>
      </c>
      <c r="J323" s="94" t="s">
        <v>1107</v>
      </c>
      <c r="K323" s="174"/>
      <c r="L323" s="94" t="s">
        <v>402</v>
      </c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 spans="1:26">
      <c r="A324" s="118"/>
      <c r="B324" s="89"/>
      <c r="C324" s="118" t="str">
        <f t="shared" ca="1" si="1"/>
        <v>OK</v>
      </c>
      <c r="D324" s="94" t="s">
        <v>146</v>
      </c>
      <c r="E324" s="119">
        <v>56</v>
      </c>
      <c r="F324" s="94">
        <v>137153</v>
      </c>
      <c r="G324" s="93">
        <v>45901</v>
      </c>
      <c r="H324" s="120">
        <v>45911</v>
      </c>
      <c r="I324" s="94" t="s">
        <v>133</v>
      </c>
      <c r="J324" s="94" t="s">
        <v>1107</v>
      </c>
      <c r="K324" s="174"/>
      <c r="L324" s="94" t="s">
        <v>146</v>
      </c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 spans="1:26">
      <c r="A325" s="118"/>
      <c r="B325" s="89"/>
      <c r="C325" s="118" t="str">
        <f t="shared" ca="1" si="1"/>
        <v>OK</v>
      </c>
      <c r="D325" s="94" t="s">
        <v>174</v>
      </c>
      <c r="E325" s="119">
        <v>14</v>
      </c>
      <c r="F325" s="94">
        <v>137153</v>
      </c>
      <c r="G325" s="93">
        <v>45901</v>
      </c>
      <c r="H325" s="120">
        <v>45911</v>
      </c>
      <c r="I325" s="94" t="s">
        <v>133</v>
      </c>
      <c r="J325" s="94" t="s">
        <v>1107</v>
      </c>
      <c r="K325" s="174"/>
      <c r="L325" s="94" t="s">
        <v>174</v>
      </c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 spans="1:26">
      <c r="A326" s="118"/>
      <c r="B326" s="89"/>
      <c r="C326" s="118" t="str">
        <f t="shared" ca="1" si="1"/>
        <v>OK</v>
      </c>
      <c r="D326" s="94" t="s">
        <v>152</v>
      </c>
      <c r="E326" s="119">
        <v>14</v>
      </c>
      <c r="F326" s="94">
        <v>137153</v>
      </c>
      <c r="G326" s="93">
        <v>45901</v>
      </c>
      <c r="H326" s="120">
        <v>45911</v>
      </c>
      <c r="I326" s="94" t="s">
        <v>133</v>
      </c>
      <c r="J326" s="94" t="s">
        <v>1107</v>
      </c>
      <c r="K326" s="174"/>
      <c r="L326" s="94" t="s">
        <v>152</v>
      </c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 spans="1:26">
      <c r="A327" s="118"/>
      <c r="B327" s="89"/>
      <c r="C327" s="118" t="str">
        <f t="shared" ca="1" si="1"/>
        <v>OK</v>
      </c>
      <c r="D327" s="94" t="s">
        <v>430</v>
      </c>
      <c r="E327" s="119">
        <v>14</v>
      </c>
      <c r="F327" s="94">
        <v>137153</v>
      </c>
      <c r="G327" s="93">
        <v>45901</v>
      </c>
      <c r="H327" s="120">
        <v>45911</v>
      </c>
      <c r="I327" s="94" t="s">
        <v>133</v>
      </c>
      <c r="J327" s="94" t="s">
        <v>1107</v>
      </c>
      <c r="K327" s="174"/>
      <c r="L327" s="94" t="s">
        <v>430</v>
      </c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 spans="1:26">
      <c r="A328" s="118"/>
      <c r="B328" s="89"/>
      <c r="C328" s="118" t="str">
        <f t="shared" ca="1" si="1"/>
        <v>OK</v>
      </c>
      <c r="D328" s="94" t="s">
        <v>274</v>
      </c>
      <c r="E328" s="119">
        <v>14</v>
      </c>
      <c r="F328" s="94">
        <v>137153</v>
      </c>
      <c r="G328" s="93">
        <v>45901</v>
      </c>
      <c r="H328" s="120">
        <v>45911</v>
      </c>
      <c r="I328" s="94" t="s">
        <v>133</v>
      </c>
      <c r="J328" s="94" t="s">
        <v>1107</v>
      </c>
      <c r="K328" s="174"/>
      <c r="L328" s="94" t="s">
        <v>274</v>
      </c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 spans="1:26">
      <c r="A329" s="118"/>
      <c r="B329" s="89"/>
      <c r="C329" s="118" t="str">
        <f t="shared" ca="1" si="1"/>
        <v>OK</v>
      </c>
      <c r="D329" s="94" t="s">
        <v>351</v>
      </c>
      <c r="E329" s="119">
        <v>14</v>
      </c>
      <c r="F329" s="94">
        <v>137153</v>
      </c>
      <c r="G329" s="93">
        <v>45901</v>
      </c>
      <c r="H329" s="120">
        <v>45911</v>
      </c>
      <c r="I329" s="94" t="s">
        <v>133</v>
      </c>
      <c r="J329" s="94" t="s">
        <v>1107</v>
      </c>
      <c r="K329" s="174"/>
      <c r="L329" s="94" t="s">
        <v>351</v>
      </c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 spans="1:26">
      <c r="A330" s="118"/>
      <c r="B330" s="89"/>
      <c r="C330" s="118" t="str">
        <f t="shared" ca="1" si="1"/>
        <v>OK</v>
      </c>
      <c r="D330" s="94" t="s">
        <v>232</v>
      </c>
      <c r="E330" s="119">
        <v>28</v>
      </c>
      <c r="F330" s="94">
        <v>137153</v>
      </c>
      <c r="G330" s="93">
        <v>45901</v>
      </c>
      <c r="H330" s="120">
        <v>45911</v>
      </c>
      <c r="I330" s="94" t="s">
        <v>133</v>
      </c>
      <c r="J330" s="94" t="s">
        <v>1107</v>
      </c>
      <c r="K330" s="174"/>
      <c r="L330" s="94" t="s">
        <v>232</v>
      </c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 spans="1:26">
      <c r="A331" s="118"/>
      <c r="B331" s="89"/>
      <c r="C331" s="118" t="str">
        <f t="shared" ca="1" si="1"/>
        <v>OK</v>
      </c>
      <c r="D331" s="94" t="s">
        <v>215</v>
      </c>
      <c r="E331" s="119">
        <v>14</v>
      </c>
      <c r="F331" s="94">
        <v>137153</v>
      </c>
      <c r="G331" s="93">
        <v>45901</v>
      </c>
      <c r="H331" s="120">
        <v>45911</v>
      </c>
      <c r="I331" s="94" t="s">
        <v>133</v>
      </c>
      <c r="J331" s="94" t="s">
        <v>1107</v>
      </c>
      <c r="K331" s="174"/>
      <c r="L331" s="94" t="s">
        <v>215</v>
      </c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 spans="1:26">
      <c r="A332" s="118"/>
      <c r="B332" s="89"/>
      <c r="C332" s="118" t="str">
        <f t="shared" ca="1" si="1"/>
        <v>OK</v>
      </c>
      <c r="D332" s="69" t="s">
        <v>428</v>
      </c>
      <c r="E332" s="119">
        <v>14</v>
      </c>
      <c r="F332" s="94">
        <v>137153</v>
      </c>
      <c r="G332" s="93">
        <v>45901</v>
      </c>
      <c r="H332" s="120">
        <v>45911</v>
      </c>
      <c r="I332" s="94" t="s">
        <v>133</v>
      </c>
      <c r="J332" s="94" t="s">
        <v>1107</v>
      </c>
      <c r="K332" s="174"/>
      <c r="L332" s="94" t="s">
        <v>828</v>
      </c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 spans="1:26">
      <c r="A333" s="118"/>
      <c r="B333" s="89"/>
      <c r="C333" s="118" t="str">
        <f t="shared" ca="1" si="1"/>
        <v>OK</v>
      </c>
      <c r="D333" s="94" t="s">
        <v>385</v>
      </c>
      <c r="E333" s="119">
        <v>14</v>
      </c>
      <c r="F333" s="94">
        <v>137153</v>
      </c>
      <c r="G333" s="93">
        <v>45901</v>
      </c>
      <c r="H333" s="120">
        <v>45911</v>
      </c>
      <c r="I333" s="94" t="s">
        <v>133</v>
      </c>
      <c r="J333" s="94" t="s">
        <v>1107</v>
      </c>
      <c r="K333" s="174"/>
      <c r="L333" s="94" t="s">
        <v>385</v>
      </c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 spans="1:26">
      <c r="A334" s="118"/>
      <c r="B334" s="89"/>
      <c r="C334" s="118" t="str">
        <f t="shared" ca="1" si="1"/>
        <v>OK</v>
      </c>
      <c r="D334" s="94" t="s">
        <v>162</v>
      </c>
      <c r="E334" s="119">
        <v>14</v>
      </c>
      <c r="F334" s="94">
        <v>137153</v>
      </c>
      <c r="G334" s="93">
        <v>45901</v>
      </c>
      <c r="H334" s="120">
        <v>45911</v>
      </c>
      <c r="I334" s="94" t="s">
        <v>133</v>
      </c>
      <c r="J334" s="94" t="s">
        <v>1107</v>
      </c>
      <c r="K334" s="174"/>
      <c r="L334" s="94" t="s">
        <v>162</v>
      </c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 spans="1:26">
      <c r="A335" s="118"/>
      <c r="B335" s="89"/>
      <c r="C335" s="118" t="str">
        <f t="shared" ca="1" si="1"/>
        <v>OK</v>
      </c>
      <c r="D335" s="94" t="s">
        <v>249</v>
      </c>
      <c r="E335" s="119">
        <v>14</v>
      </c>
      <c r="F335" s="94">
        <v>137153</v>
      </c>
      <c r="G335" s="93">
        <v>45901</v>
      </c>
      <c r="H335" s="120">
        <v>45911</v>
      </c>
      <c r="I335" s="94" t="s">
        <v>133</v>
      </c>
      <c r="J335" s="94" t="s">
        <v>1107</v>
      </c>
      <c r="K335" s="174"/>
      <c r="L335" s="94" t="s">
        <v>249</v>
      </c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 spans="1:26">
      <c r="A336" s="118"/>
      <c r="B336" s="89"/>
      <c r="C336" s="118" t="str">
        <f t="shared" ca="1" si="1"/>
        <v>OK</v>
      </c>
      <c r="D336" s="94" t="s">
        <v>314</v>
      </c>
      <c r="E336" s="119">
        <v>14</v>
      </c>
      <c r="F336" s="94">
        <v>137153</v>
      </c>
      <c r="G336" s="93">
        <v>45901</v>
      </c>
      <c r="H336" s="120">
        <v>45911</v>
      </c>
      <c r="I336" s="94" t="s">
        <v>133</v>
      </c>
      <c r="J336" s="94" t="s">
        <v>1107</v>
      </c>
      <c r="K336" s="174"/>
      <c r="L336" s="94" t="s">
        <v>314</v>
      </c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 spans="1:26">
      <c r="A337" s="118"/>
      <c r="B337" s="89"/>
      <c r="C337" s="118" t="str">
        <f t="shared" ca="1" si="1"/>
        <v>OK</v>
      </c>
      <c r="D337" s="94" t="s">
        <v>414</v>
      </c>
      <c r="E337" s="119">
        <v>14</v>
      </c>
      <c r="F337" s="94">
        <v>137153</v>
      </c>
      <c r="G337" s="93">
        <v>45901</v>
      </c>
      <c r="H337" s="120">
        <v>45911</v>
      </c>
      <c r="I337" s="94" t="s">
        <v>133</v>
      </c>
      <c r="J337" s="94" t="s">
        <v>1107</v>
      </c>
      <c r="K337" s="174"/>
      <c r="L337" s="94" t="s">
        <v>414</v>
      </c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 spans="1:26">
      <c r="A338" s="118"/>
      <c r="B338" s="89"/>
      <c r="C338" s="118" t="str">
        <f t="shared" ca="1" si="1"/>
        <v>OK</v>
      </c>
      <c r="D338" s="94" t="s">
        <v>302</v>
      </c>
      <c r="E338" s="119">
        <v>14</v>
      </c>
      <c r="F338" s="94">
        <v>137153</v>
      </c>
      <c r="G338" s="93">
        <v>45901</v>
      </c>
      <c r="H338" s="120">
        <v>45911</v>
      </c>
      <c r="I338" s="94" t="s">
        <v>133</v>
      </c>
      <c r="J338" s="94" t="s">
        <v>1107</v>
      </c>
      <c r="K338" s="174"/>
      <c r="L338" s="94" t="s">
        <v>302</v>
      </c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 spans="1:26">
      <c r="A339" s="118"/>
      <c r="B339" s="89"/>
      <c r="C339" s="118" t="str">
        <f t="shared" ca="1" si="1"/>
        <v>Incompleto</v>
      </c>
      <c r="D339" s="94" t="s">
        <v>346</v>
      </c>
      <c r="E339" s="119">
        <v>28</v>
      </c>
      <c r="F339" s="94">
        <v>137153</v>
      </c>
      <c r="G339" s="93">
        <v>45901</v>
      </c>
      <c r="H339" s="120">
        <v>45911</v>
      </c>
      <c r="I339" s="94" t="s">
        <v>133</v>
      </c>
      <c r="J339" s="94" t="s">
        <v>1107</v>
      </c>
      <c r="K339" s="174"/>
      <c r="L339" s="94" t="s">
        <v>346</v>
      </c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 spans="1:26">
      <c r="A340" s="118"/>
      <c r="B340" s="89"/>
      <c r="C340" s="118" t="str">
        <f t="shared" ca="1" si="1"/>
        <v>OK</v>
      </c>
      <c r="D340" s="94" t="s">
        <v>209</v>
      </c>
      <c r="E340" s="119">
        <v>14</v>
      </c>
      <c r="F340" s="94">
        <v>137153</v>
      </c>
      <c r="G340" s="93">
        <v>45901</v>
      </c>
      <c r="H340" s="120">
        <v>45911</v>
      </c>
      <c r="I340" s="94" t="s">
        <v>133</v>
      </c>
      <c r="J340" s="94" t="s">
        <v>1107</v>
      </c>
      <c r="K340" s="174"/>
      <c r="L340" s="94" t="s">
        <v>209</v>
      </c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 spans="1:26">
      <c r="A341" s="118"/>
      <c r="B341" s="89"/>
      <c r="C341" s="118" t="str">
        <f t="shared" ca="1" si="1"/>
        <v>OK</v>
      </c>
      <c r="D341" s="69" t="s">
        <v>337</v>
      </c>
      <c r="E341" s="119">
        <v>14</v>
      </c>
      <c r="F341" s="94">
        <v>137153</v>
      </c>
      <c r="G341" s="93">
        <v>45901</v>
      </c>
      <c r="H341" s="120">
        <v>45911</v>
      </c>
      <c r="I341" s="94" t="s">
        <v>133</v>
      </c>
      <c r="J341" s="94" t="s">
        <v>1107</v>
      </c>
      <c r="K341" s="174"/>
      <c r="L341" s="94" t="s">
        <v>709</v>
      </c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 spans="1:26">
      <c r="A342" s="118"/>
      <c r="B342" s="89"/>
      <c r="C342" s="118" t="str">
        <f t="shared" ca="1" si="1"/>
        <v>OK</v>
      </c>
      <c r="D342" s="94" t="s">
        <v>336</v>
      </c>
      <c r="E342" s="119">
        <v>14</v>
      </c>
      <c r="F342" s="94">
        <v>137153</v>
      </c>
      <c r="G342" s="93">
        <v>45901</v>
      </c>
      <c r="H342" s="120">
        <v>45911</v>
      </c>
      <c r="I342" s="94" t="s">
        <v>133</v>
      </c>
      <c r="J342" s="94" t="s">
        <v>1107</v>
      </c>
      <c r="K342" s="174"/>
      <c r="L342" s="94" t="s">
        <v>336</v>
      </c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 spans="1:26">
      <c r="A343" s="118"/>
      <c r="B343" s="89"/>
      <c r="C343" s="118" t="str">
        <f t="shared" ca="1" si="1"/>
        <v>OK</v>
      </c>
      <c r="D343" s="94" t="s">
        <v>259</v>
      </c>
      <c r="E343" s="119">
        <v>14</v>
      </c>
      <c r="F343" s="94">
        <v>137153</v>
      </c>
      <c r="G343" s="93">
        <v>45901</v>
      </c>
      <c r="H343" s="120">
        <v>45911</v>
      </c>
      <c r="I343" s="94" t="s">
        <v>133</v>
      </c>
      <c r="J343" s="94" t="s">
        <v>1107</v>
      </c>
      <c r="K343" s="174"/>
      <c r="L343" s="94" t="s">
        <v>259</v>
      </c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 spans="1:26">
      <c r="A344" s="118"/>
      <c r="B344" s="89"/>
      <c r="C344" s="118" t="str">
        <f t="shared" ca="1" si="1"/>
        <v>OK</v>
      </c>
      <c r="D344" s="94" t="s">
        <v>334</v>
      </c>
      <c r="E344" s="119">
        <v>14</v>
      </c>
      <c r="F344" s="94">
        <v>137153</v>
      </c>
      <c r="G344" s="93">
        <v>45901</v>
      </c>
      <c r="H344" s="120">
        <v>45911</v>
      </c>
      <c r="I344" s="94" t="s">
        <v>133</v>
      </c>
      <c r="J344" s="94" t="s">
        <v>1107</v>
      </c>
      <c r="K344" s="174"/>
      <c r="L344" s="94" t="s">
        <v>334</v>
      </c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 spans="1:26">
      <c r="A345" s="118"/>
      <c r="B345" s="89"/>
      <c r="C345" s="118" t="str">
        <f t="shared" ca="1" si="1"/>
        <v>OK</v>
      </c>
      <c r="D345" s="94" t="s">
        <v>407</v>
      </c>
      <c r="E345" s="119">
        <v>42</v>
      </c>
      <c r="F345" s="94">
        <v>137153</v>
      </c>
      <c r="G345" s="93">
        <v>45901</v>
      </c>
      <c r="H345" s="120">
        <v>45911</v>
      </c>
      <c r="I345" s="94" t="s">
        <v>133</v>
      </c>
      <c r="J345" s="94" t="s">
        <v>1107</v>
      </c>
      <c r="K345" s="174"/>
      <c r="L345" s="94" t="s">
        <v>407</v>
      </c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 spans="1:26">
      <c r="A346" s="118"/>
      <c r="B346" s="89"/>
      <c r="C346" s="118" t="str">
        <f t="shared" ca="1" si="1"/>
        <v>OK</v>
      </c>
      <c r="D346" s="94" t="s">
        <v>148</v>
      </c>
      <c r="E346" s="119">
        <v>14</v>
      </c>
      <c r="F346" s="94">
        <v>137153</v>
      </c>
      <c r="G346" s="93">
        <v>45901</v>
      </c>
      <c r="H346" s="120">
        <v>45911</v>
      </c>
      <c r="I346" s="94" t="s">
        <v>133</v>
      </c>
      <c r="J346" s="94" t="s">
        <v>1107</v>
      </c>
      <c r="K346" s="174"/>
      <c r="L346" s="94" t="s">
        <v>148</v>
      </c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 spans="1:26">
      <c r="A347" s="118"/>
      <c r="B347" s="89"/>
      <c r="C347" s="118" t="str">
        <f t="shared" ca="1" si="1"/>
        <v>OK</v>
      </c>
      <c r="D347" s="94" t="s">
        <v>326</v>
      </c>
      <c r="E347" s="119">
        <v>14</v>
      </c>
      <c r="F347" s="94">
        <v>137153</v>
      </c>
      <c r="G347" s="93">
        <v>45901</v>
      </c>
      <c r="H347" s="120">
        <v>45911</v>
      </c>
      <c r="I347" s="94" t="s">
        <v>133</v>
      </c>
      <c r="J347" s="94" t="s">
        <v>1107</v>
      </c>
      <c r="K347" s="174"/>
      <c r="L347" s="94" t="s">
        <v>326</v>
      </c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 spans="1:26">
      <c r="A348" s="118"/>
      <c r="B348" s="89"/>
      <c r="C348" s="118" t="str">
        <f t="shared" ca="1" si="1"/>
        <v>OK</v>
      </c>
      <c r="D348" s="94" t="s">
        <v>230</v>
      </c>
      <c r="E348" s="119">
        <v>14</v>
      </c>
      <c r="F348" s="94">
        <v>137153</v>
      </c>
      <c r="G348" s="93">
        <v>45901</v>
      </c>
      <c r="H348" s="120">
        <v>45911</v>
      </c>
      <c r="I348" s="94" t="s">
        <v>133</v>
      </c>
      <c r="J348" s="94" t="s">
        <v>1107</v>
      </c>
      <c r="K348" s="174"/>
      <c r="L348" s="94" t="s">
        <v>230</v>
      </c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 spans="1:26">
      <c r="A349" s="118"/>
      <c r="B349" s="89"/>
      <c r="C349" s="118" t="str">
        <f t="shared" ca="1" si="1"/>
        <v>OK</v>
      </c>
      <c r="D349" s="94" t="s">
        <v>180</v>
      </c>
      <c r="E349" s="119">
        <v>14</v>
      </c>
      <c r="F349" s="94">
        <v>137153</v>
      </c>
      <c r="G349" s="93">
        <v>45901</v>
      </c>
      <c r="H349" s="120">
        <v>45911</v>
      </c>
      <c r="I349" s="94" t="s">
        <v>133</v>
      </c>
      <c r="J349" s="94" t="s">
        <v>1107</v>
      </c>
      <c r="K349" s="174"/>
      <c r="L349" s="94" t="s">
        <v>180</v>
      </c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 spans="1:26">
      <c r="A350" s="118"/>
      <c r="B350" s="89"/>
      <c r="C350" s="118" t="str">
        <f t="shared" ca="1" si="1"/>
        <v>OK</v>
      </c>
      <c r="D350" s="94" t="s">
        <v>161</v>
      </c>
      <c r="E350" s="119">
        <v>14</v>
      </c>
      <c r="F350" s="94">
        <v>137153</v>
      </c>
      <c r="G350" s="93">
        <v>45901</v>
      </c>
      <c r="H350" s="120">
        <v>45911</v>
      </c>
      <c r="I350" s="94" t="s">
        <v>133</v>
      </c>
      <c r="J350" s="94" t="s">
        <v>1107</v>
      </c>
      <c r="K350" s="174"/>
      <c r="L350" s="94" t="s">
        <v>161</v>
      </c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 spans="1:26">
      <c r="A351" s="118"/>
      <c r="B351" s="89"/>
      <c r="C351" s="118" t="str">
        <f t="shared" ca="1" si="1"/>
        <v>OK</v>
      </c>
      <c r="D351" s="94" t="s">
        <v>244</v>
      </c>
      <c r="E351" s="119">
        <v>28</v>
      </c>
      <c r="F351" s="94">
        <v>137153</v>
      </c>
      <c r="G351" s="93">
        <v>45901</v>
      </c>
      <c r="H351" s="120">
        <v>45911</v>
      </c>
      <c r="I351" s="94" t="s">
        <v>133</v>
      </c>
      <c r="J351" s="94" t="s">
        <v>1107</v>
      </c>
      <c r="K351" s="174"/>
      <c r="L351" s="94" t="s">
        <v>244</v>
      </c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 spans="1:26">
      <c r="A352" s="118"/>
      <c r="B352" s="89"/>
      <c r="C352" s="118" t="str">
        <f t="shared" ca="1" si="1"/>
        <v>OK</v>
      </c>
      <c r="D352" s="94" t="s">
        <v>193</v>
      </c>
      <c r="E352" s="119">
        <v>14</v>
      </c>
      <c r="F352" s="94">
        <v>137153</v>
      </c>
      <c r="G352" s="93">
        <v>45901</v>
      </c>
      <c r="H352" s="120">
        <v>45911</v>
      </c>
      <c r="I352" s="94" t="s">
        <v>133</v>
      </c>
      <c r="J352" s="94" t="s">
        <v>1107</v>
      </c>
      <c r="K352" s="174"/>
      <c r="L352" s="94" t="s">
        <v>193</v>
      </c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 spans="1:26">
      <c r="A353" s="118"/>
      <c r="B353" s="89"/>
      <c r="C353" s="118" t="str">
        <f t="shared" ca="1" si="1"/>
        <v>OK</v>
      </c>
      <c r="D353" s="94" t="s">
        <v>201</v>
      </c>
      <c r="E353" s="119">
        <v>14</v>
      </c>
      <c r="F353" s="94">
        <v>137153</v>
      </c>
      <c r="G353" s="93">
        <v>45901</v>
      </c>
      <c r="H353" s="120">
        <v>45911</v>
      </c>
      <c r="I353" s="94" t="s">
        <v>133</v>
      </c>
      <c r="J353" s="94" t="s">
        <v>1107</v>
      </c>
      <c r="K353" s="174"/>
      <c r="L353" s="94" t="s">
        <v>201</v>
      </c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 spans="1:26">
      <c r="A354" s="118"/>
      <c r="B354" s="89"/>
      <c r="C354" s="118" t="str">
        <f t="shared" ca="1" si="1"/>
        <v>OK</v>
      </c>
      <c r="D354" s="94" t="s">
        <v>253</v>
      </c>
      <c r="E354" s="119">
        <v>14</v>
      </c>
      <c r="F354" s="94">
        <v>137153</v>
      </c>
      <c r="G354" s="93">
        <v>45901</v>
      </c>
      <c r="H354" s="120">
        <v>45911</v>
      </c>
      <c r="I354" s="94" t="s">
        <v>133</v>
      </c>
      <c r="J354" s="94" t="s">
        <v>1107</v>
      </c>
      <c r="K354" s="174"/>
      <c r="L354" s="94" t="s">
        <v>253</v>
      </c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 spans="1:26">
      <c r="A355" s="118"/>
      <c r="B355" s="89"/>
      <c r="C355" s="118" t="str">
        <f t="shared" ca="1" si="1"/>
        <v>OK</v>
      </c>
      <c r="D355" s="94" t="s">
        <v>257</v>
      </c>
      <c r="E355" s="119">
        <v>14</v>
      </c>
      <c r="F355" s="94">
        <v>137153</v>
      </c>
      <c r="G355" s="93">
        <v>45901</v>
      </c>
      <c r="H355" s="120">
        <v>45911</v>
      </c>
      <c r="I355" s="94" t="s">
        <v>133</v>
      </c>
      <c r="J355" s="94" t="s">
        <v>1107</v>
      </c>
      <c r="K355" s="174"/>
      <c r="L355" s="94" t="s">
        <v>257</v>
      </c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 spans="1:26">
      <c r="A356" s="118"/>
      <c r="B356" s="89"/>
      <c r="C356" s="118" t="str">
        <f t="shared" ca="1" si="1"/>
        <v>OK</v>
      </c>
      <c r="D356" s="94" t="s">
        <v>270</v>
      </c>
      <c r="E356" s="119">
        <v>28</v>
      </c>
      <c r="F356" s="94">
        <v>137153</v>
      </c>
      <c r="G356" s="93">
        <v>45901</v>
      </c>
      <c r="H356" s="120">
        <v>45911</v>
      </c>
      <c r="I356" s="94" t="s">
        <v>133</v>
      </c>
      <c r="J356" s="94" t="s">
        <v>1107</v>
      </c>
      <c r="K356" s="174"/>
      <c r="L356" s="94" t="s">
        <v>270</v>
      </c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 spans="1:26">
      <c r="A357" s="118"/>
      <c r="B357" s="89"/>
      <c r="C357" s="118" t="str">
        <f t="shared" ca="1" si="1"/>
        <v>OK</v>
      </c>
      <c r="D357" s="94" t="s">
        <v>316</v>
      </c>
      <c r="E357" s="119">
        <v>14</v>
      </c>
      <c r="F357" s="94">
        <v>137153</v>
      </c>
      <c r="G357" s="93">
        <v>45901</v>
      </c>
      <c r="H357" s="120">
        <v>45911</v>
      </c>
      <c r="I357" s="94" t="s">
        <v>133</v>
      </c>
      <c r="J357" s="94" t="s">
        <v>1107</v>
      </c>
      <c r="K357" s="174"/>
      <c r="L357" s="94" t="s">
        <v>316</v>
      </c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 spans="1:26">
      <c r="A358" s="118"/>
      <c r="B358" s="89"/>
      <c r="C358" s="118" t="str">
        <f t="shared" ca="1" si="1"/>
        <v>OK</v>
      </c>
      <c r="D358" s="94" t="s">
        <v>388</v>
      </c>
      <c r="E358" s="119">
        <v>28</v>
      </c>
      <c r="F358" s="94">
        <v>137153</v>
      </c>
      <c r="G358" s="93">
        <v>45901</v>
      </c>
      <c r="H358" s="120">
        <v>45911</v>
      </c>
      <c r="I358" s="94" t="s">
        <v>133</v>
      </c>
      <c r="J358" s="94" t="s">
        <v>1107</v>
      </c>
      <c r="K358" s="174"/>
      <c r="L358" s="94" t="s">
        <v>388</v>
      </c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 spans="1:26">
      <c r="A359" s="118"/>
      <c r="B359" s="89"/>
      <c r="C359" s="118" t="str">
        <f t="shared" ca="1" si="1"/>
        <v>OK</v>
      </c>
      <c r="D359" s="69" t="s">
        <v>398</v>
      </c>
      <c r="E359" s="119">
        <v>28</v>
      </c>
      <c r="F359" s="94">
        <v>137153</v>
      </c>
      <c r="G359" s="93">
        <v>45901</v>
      </c>
      <c r="H359" s="120">
        <v>45911</v>
      </c>
      <c r="I359" s="94" t="s">
        <v>133</v>
      </c>
      <c r="J359" s="94" t="s">
        <v>1107</v>
      </c>
      <c r="K359" s="174"/>
      <c r="L359" s="94" t="s">
        <v>1125</v>
      </c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 spans="1:26">
      <c r="A360" s="118"/>
      <c r="B360" s="89"/>
      <c r="C360" s="118" t="str">
        <f t="shared" ca="1" si="1"/>
        <v>OK</v>
      </c>
      <c r="D360" s="94" t="s">
        <v>195</v>
      </c>
      <c r="E360" s="119">
        <v>14</v>
      </c>
      <c r="F360" s="94">
        <v>137153</v>
      </c>
      <c r="G360" s="93">
        <v>45901</v>
      </c>
      <c r="H360" s="120">
        <v>45911</v>
      </c>
      <c r="I360" s="94" t="s">
        <v>133</v>
      </c>
      <c r="J360" s="94" t="s">
        <v>1107</v>
      </c>
      <c r="K360" s="174"/>
      <c r="L360" s="94" t="s">
        <v>195</v>
      </c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 spans="1:26">
      <c r="A361" s="118"/>
      <c r="B361" s="89"/>
      <c r="C361" s="118" t="str">
        <f t="shared" ca="1" si="1"/>
        <v>OK</v>
      </c>
      <c r="D361" s="94" t="s">
        <v>401</v>
      </c>
      <c r="E361" s="119">
        <v>14</v>
      </c>
      <c r="F361" s="94">
        <v>137153</v>
      </c>
      <c r="G361" s="93">
        <v>45901</v>
      </c>
      <c r="H361" s="120">
        <v>45911</v>
      </c>
      <c r="I361" s="94" t="s">
        <v>133</v>
      </c>
      <c r="J361" s="94" t="s">
        <v>1107</v>
      </c>
      <c r="K361" s="174"/>
      <c r="L361" s="94" t="s">
        <v>401</v>
      </c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 spans="1:26">
      <c r="A362" s="118"/>
      <c r="B362" s="89"/>
      <c r="C362" s="118" t="str">
        <f t="shared" ca="1" si="1"/>
        <v>OK</v>
      </c>
      <c r="D362" s="94" t="s">
        <v>405</v>
      </c>
      <c r="E362" s="119">
        <v>14</v>
      </c>
      <c r="F362" s="94">
        <v>137153</v>
      </c>
      <c r="G362" s="93">
        <v>45901</v>
      </c>
      <c r="H362" s="120">
        <v>45911</v>
      </c>
      <c r="I362" s="94" t="s">
        <v>133</v>
      </c>
      <c r="J362" s="94" t="s">
        <v>1107</v>
      </c>
      <c r="K362" s="174"/>
      <c r="L362" s="94" t="s">
        <v>405</v>
      </c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 spans="1:26">
      <c r="A363" s="118"/>
      <c r="B363" s="89"/>
      <c r="C363" s="118" t="str">
        <f t="shared" ca="1" si="1"/>
        <v>OK</v>
      </c>
      <c r="D363" s="94" t="s">
        <v>233</v>
      </c>
      <c r="E363" s="119">
        <v>28</v>
      </c>
      <c r="F363" s="94">
        <v>137153</v>
      </c>
      <c r="G363" s="93">
        <v>45901</v>
      </c>
      <c r="H363" s="120">
        <v>45911</v>
      </c>
      <c r="I363" s="94" t="s">
        <v>133</v>
      </c>
      <c r="J363" s="94" t="s">
        <v>1107</v>
      </c>
      <c r="K363" s="174"/>
      <c r="L363" s="94" t="s">
        <v>233</v>
      </c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 spans="1:26">
      <c r="A364" s="118"/>
      <c r="B364" s="89"/>
      <c r="C364" s="118" t="str">
        <f t="shared" ca="1" si="1"/>
        <v>OK</v>
      </c>
      <c r="D364" s="94" t="s">
        <v>409</v>
      </c>
      <c r="E364" s="119">
        <v>14</v>
      </c>
      <c r="F364" s="94">
        <v>137153</v>
      </c>
      <c r="G364" s="93">
        <v>45901</v>
      </c>
      <c r="H364" s="120">
        <v>45911</v>
      </c>
      <c r="I364" s="94" t="s">
        <v>133</v>
      </c>
      <c r="J364" s="94" t="s">
        <v>1107</v>
      </c>
      <c r="K364" s="174"/>
      <c r="L364" s="94" t="s">
        <v>409</v>
      </c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 spans="1:26">
      <c r="A365" s="118"/>
      <c r="B365" s="89"/>
      <c r="C365" s="118" t="str">
        <f t="shared" ca="1" si="1"/>
        <v>OK</v>
      </c>
      <c r="D365" s="69" t="s">
        <v>281</v>
      </c>
      <c r="E365" s="119">
        <v>14</v>
      </c>
      <c r="F365" s="94">
        <v>137153</v>
      </c>
      <c r="G365" s="93">
        <v>45901</v>
      </c>
      <c r="H365" s="120">
        <v>45911</v>
      </c>
      <c r="I365" s="94" t="s">
        <v>133</v>
      </c>
      <c r="J365" s="94" t="s">
        <v>1107</v>
      </c>
      <c r="K365" s="174"/>
      <c r="L365" s="94" t="s">
        <v>1127</v>
      </c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 spans="1:26">
      <c r="A366" s="118"/>
      <c r="B366" s="89"/>
      <c r="C366" s="118" t="str">
        <f t="shared" ca="1" si="1"/>
        <v>OK</v>
      </c>
      <c r="D366" s="94" t="s">
        <v>238</v>
      </c>
      <c r="E366" s="119">
        <v>14</v>
      </c>
      <c r="F366" s="94">
        <v>137153</v>
      </c>
      <c r="G366" s="93">
        <v>45901</v>
      </c>
      <c r="H366" s="120">
        <v>45911</v>
      </c>
      <c r="I366" s="94" t="s">
        <v>133</v>
      </c>
      <c r="J366" s="94" t="s">
        <v>1107</v>
      </c>
      <c r="K366" s="174"/>
      <c r="L366" s="94" t="s">
        <v>238</v>
      </c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 spans="1:26">
      <c r="A367" s="118"/>
      <c r="B367" s="89"/>
      <c r="C367" s="118" t="str">
        <f t="shared" ca="1" si="1"/>
        <v>OK</v>
      </c>
      <c r="D367" s="69" t="s">
        <v>199</v>
      </c>
      <c r="E367" s="119">
        <v>14</v>
      </c>
      <c r="F367" s="94">
        <v>137153</v>
      </c>
      <c r="G367" s="93">
        <v>45901</v>
      </c>
      <c r="H367" s="120">
        <v>45911</v>
      </c>
      <c r="I367" s="94" t="s">
        <v>133</v>
      </c>
      <c r="J367" s="94" t="s">
        <v>1107</v>
      </c>
      <c r="K367" s="174"/>
      <c r="L367" s="94" t="s">
        <v>1128</v>
      </c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 spans="1:26">
      <c r="A368" s="118"/>
      <c r="B368" s="89"/>
      <c r="C368" s="118" t="str">
        <f t="shared" ca="1" si="1"/>
        <v>OK</v>
      </c>
      <c r="D368" s="94" t="s">
        <v>156</v>
      </c>
      <c r="E368" s="119">
        <v>14</v>
      </c>
      <c r="F368" s="94">
        <v>137153</v>
      </c>
      <c r="G368" s="93">
        <v>45901</v>
      </c>
      <c r="H368" s="120">
        <v>45911</v>
      </c>
      <c r="I368" s="94" t="s">
        <v>133</v>
      </c>
      <c r="J368" s="94" t="s">
        <v>1107</v>
      </c>
      <c r="K368" s="174"/>
      <c r="L368" s="94" t="s">
        <v>156</v>
      </c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 spans="1:26">
      <c r="A369" s="118"/>
      <c r="B369" s="89"/>
      <c r="C369" s="118" t="str">
        <f t="shared" ca="1" si="1"/>
        <v>OK</v>
      </c>
      <c r="D369" s="94" t="s">
        <v>329</v>
      </c>
      <c r="E369" s="119">
        <v>14</v>
      </c>
      <c r="F369" s="94">
        <v>137153</v>
      </c>
      <c r="G369" s="93">
        <v>45901</v>
      </c>
      <c r="H369" s="120">
        <v>45911</v>
      </c>
      <c r="I369" s="94" t="s">
        <v>133</v>
      </c>
      <c r="J369" s="94" t="s">
        <v>1107</v>
      </c>
      <c r="K369" s="174"/>
      <c r="L369" s="94" t="s">
        <v>329</v>
      </c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 spans="1:26">
      <c r="A370" s="118"/>
      <c r="B370" s="89"/>
      <c r="C370" s="118" t="str">
        <f t="shared" ca="1" si="1"/>
        <v>OK</v>
      </c>
      <c r="D370" s="94" t="s">
        <v>218</v>
      </c>
      <c r="E370" s="119">
        <v>14</v>
      </c>
      <c r="F370" s="94">
        <v>137153</v>
      </c>
      <c r="G370" s="93">
        <v>45901</v>
      </c>
      <c r="H370" s="120">
        <v>45911</v>
      </c>
      <c r="I370" s="94" t="s">
        <v>133</v>
      </c>
      <c r="J370" s="94" t="s">
        <v>1107</v>
      </c>
      <c r="K370" s="174"/>
      <c r="L370" s="94" t="s">
        <v>218</v>
      </c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 spans="1:26">
      <c r="A371" s="118"/>
      <c r="B371" s="89"/>
      <c r="C371" s="118" t="str">
        <f t="shared" ca="1" si="1"/>
        <v>OK</v>
      </c>
      <c r="D371" s="94" t="s">
        <v>189</v>
      </c>
      <c r="E371" s="119">
        <v>14</v>
      </c>
      <c r="F371" s="94">
        <v>137153</v>
      </c>
      <c r="G371" s="93">
        <v>45901</v>
      </c>
      <c r="H371" s="120">
        <v>45911</v>
      </c>
      <c r="I371" s="94" t="s">
        <v>133</v>
      </c>
      <c r="J371" s="94" t="s">
        <v>1107</v>
      </c>
      <c r="K371" s="174"/>
      <c r="L371" s="94" t="s">
        <v>189</v>
      </c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 spans="1:26">
      <c r="A372" s="118"/>
      <c r="B372" s="89"/>
      <c r="C372" s="118" t="str">
        <f t="shared" ca="1" si="1"/>
        <v>OK</v>
      </c>
      <c r="D372" s="94" t="s">
        <v>210</v>
      </c>
      <c r="E372" s="119">
        <v>14</v>
      </c>
      <c r="F372" s="94">
        <v>137153</v>
      </c>
      <c r="G372" s="93">
        <v>45901</v>
      </c>
      <c r="H372" s="120">
        <v>45911</v>
      </c>
      <c r="I372" s="94" t="s">
        <v>133</v>
      </c>
      <c r="J372" s="94" t="s">
        <v>1107</v>
      </c>
      <c r="K372" s="174"/>
      <c r="L372" s="94" t="s">
        <v>210</v>
      </c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 spans="1:26">
      <c r="A373" s="118"/>
      <c r="B373" s="89"/>
      <c r="C373" s="118" t="str">
        <f t="shared" ca="1" si="1"/>
        <v>OK</v>
      </c>
      <c r="D373" s="69" t="s">
        <v>251</v>
      </c>
      <c r="E373" s="119">
        <v>14</v>
      </c>
      <c r="F373" s="94">
        <v>137153</v>
      </c>
      <c r="G373" s="93">
        <v>45901</v>
      </c>
      <c r="H373" s="120">
        <v>45911</v>
      </c>
      <c r="I373" s="94" t="s">
        <v>133</v>
      </c>
      <c r="J373" s="94" t="s">
        <v>1107</v>
      </c>
      <c r="K373" s="174"/>
      <c r="L373" s="94" t="s">
        <v>252</v>
      </c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 spans="1:26">
      <c r="A374" s="118"/>
      <c r="B374" s="89"/>
      <c r="C374" s="118" t="str">
        <f t="shared" ca="1" si="1"/>
        <v>OK</v>
      </c>
      <c r="D374" s="94" t="s">
        <v>154</v>
      </c>
      <c r="E374" s="119">
        <v>28</v>
      </c>
      <c r="F374" s="94">
        <v>137153</v>
      </c>
      <c r="G374" s="93">
        <v>45901</v>
      </c>
      <c r="H374" s="120">
        <v>45911</v>
      </c>
      <c r="I374" s="94" t="s">
        <v>133</v>
      </c>
      <c r="J374" s="94" t="s">
        <v>1107</v>
      </c>
      <c r="K374" s="174"/>
      <c r="L374" s="94" t="s">
        <v>154</v>
      </c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 spans="1:26">
      <c r="A375" s="118"/>
      <c r="B375" s="89"/>
      <c r="C375" s="118" t="str">
        <f t="shared" ca="1" si="1"/>
        <v>OK</v>
      </c>
      <c r="D375" s="94" t="s">
        <v>273</v>
      </c>
      <c r="E375" s="119">
        <v>14</v>
      </c>
      <c r="F375" s="94">
        <v>137153</v>
      </c>
      <c r="G375" s="93">
        <v>45901</v>
      </c>
      <c r="H375" s="120">
        <v>45911</v>
      </c>
      <c r="I375" s="94" t="s">
        <v>133</v>
      </c>
      <c r="J375" s="94" t="s">
        <v>1107</v>
      </c>
      <c r="K375" s="174"/>
      <c r="L375" s="94" t="s">
        <v>273</v>
      </c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 spans="1:26">
      <c r="A376" s="118"/>
      <c r="B376" s="89"/>
      <c r="C376" s="118" t="str">
        <f t="shared" ca="1" si="1"/>
        <v>OK</v>
      </c>
      <c r="D376" s="94" t="s">
        <v>410</v>
      </c>
      <c r="E376" s="119">
        <v>14</v>
      </c>
      <c r="F376" s="94">
        <v>137153</v>
      </c>
      <c r="G376" s="93">
        <v>45901</v>
      </c>
      <c r="H376" s="120">
        <v>45911</v>
      </c>
      <c r="I376" s="94" t="s">
        <v>133</v>
      </c>
      <c r="J376" s="94" t="s">
        <v>1107</v>
      </c>
      <c r="K376" s="174"/>
      <c r="L376" s="94" t="s">
        <v>410</v>
      </c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 spans="1:26">
      <c r="A377" s="118"/>
      <c r="B377" s="89"/>
      <c r="C377" s="118" t="str">
        <f t="shared" ca="1" si="1"/>
        <v>OK</v>
      </c>
      <c r="D377" s="94" t="s">
        <v>363</v>
      </c>
      <c r="E377" s="119">
        <v>14</v>
      </c>
      <c r="F377" s="94">
        <v>137153</v>
      </c>
      <c r="G377" s="93">
        <v>45901</v>
      </c>
      <c r="H377" s="120">
        <v>45911</v>
      </c>
      <c r="I377" s="94" t="s">
        <v>133</v>
      </c>
      <c r="J377" s="94" t="s">
        <v>1107</v>
      </c>
      <c r="K377" s="174"/>
      <c r="L377" s="94" t="s">
        <v>363</v>
      </c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 spans="1:26">
      <c r="A378" s="118"/>
      <c r="B378" s="89"/>
      <c r="C378" s="118" t="str">
        <f t="shared" ca="1" si="1"/>
        <v>OK</v>
      </c>
      <c r="D378" s="94" t="s">
        <v>356</v>
      </c>
      <c r="E378" s="119">
        <v>14</v>
      </c>
      <c r="F378" s="94">
        <v>137153</v>
      </c>
      <c r="G378" s="93">
        <v>45901</v>
      </c>
      <c r="H378" s="120">
        <v>45911</v>
      </c>
      <c r="I378" s="94" t="s">
        <v>133</v>
      </c>
      <c r="J378" s="94" t="s">
        <v>1107</v>
      </c>
      <c r="K378" s="174"/>
      <c r="L378" s="94" t="s">
        <v>356</v>
      </c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 spans="1:26">
      <c r="A379" s="118"/>
      <c r="B379" s="89"/>
      <c r="C379" s="118" t="str">
        <f t="shared" ca="1" si="1"/>
        <v>OK</v>
      </c>
      <c r="D379" s="94" t="s">
        <v>299</v>
      </c>
      <c r="E379" s="119">
        <v>14</v>
      </c>
      <c r="F379" s="94">
        <v>137153</v>
      </c>
      <c r="G379" s="93">
        <v>45901</v>
      </c>
      <c r="H379" s="120">
        <v>45911</v>
      </c>
      <c r="I379" s="94" t="s">
        <v>133</v>
      </c>
      <c r="J379" s="94" t="s">
        <v>1107</v>
      </c>
      <c r="K379" s="174"/>
      <c r="L379" s="94" t="s">
        <v>299</v>
      </c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 spans="1:26">
      <c r="A380" s="118"/>
      <c r="B380" s="89"/>
      <c r="C380" s="118" t="str">
        <f t="shared" ca="1" si="1"/>
        <v>OK</v>
      </c>
      <c r="D380" s="94" t="s">
        <v>369</v>
      </c>
      <c r="E380" s="119">
        <v>14</v>
      </c>
      <c r="F380" s="94">
        <v>137153</v>
      </c>
      <c r="G380" s="93">
        <v>45901</v>
      </c>
      <c r="H380" s="120">
        <v>45911</v>
      </c>
      <c r="I380" s="94" t="s">
        <v>133</v>
      </c>
      <c r="J380" s="94" t="s">
        <v>1107</v>
      </c>
      <c r="K380" s="174"/>
      <c r="L380" s="94" t="s">
        <v>369</v>
      </c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 spans="1:26">
      <c r="A381" s="118"/>
      <c r="B381" s="89"/>
      <c r="C381" s="118" t="str">
        <f t="shared" ca="1" si="1"/>
        <v>OK</v>
      </c>
      <c r="D381" s="94" t="s">
        <v>324</v>
      </c>
      <c r="E381" s="119">
        <v>14</v>
      </c>
      <c r="F381" s="94">
        <v>137153</v>
      </c>
      <c r="G381" s="93">
        <v>45901</v>
      </c>
      <c r="H381" s="120">
        <v>45911</v>
      </c>
      <c r="I381" s="94" t="s">
        <v>133</v>
      </c>
      <c r="J381" s="94" t="s">
        <v>1107</v>
      </c>
      <c r="K381" s="174"/>
      <c r="L381" s="94" t="s">
        <v>324</v>
      </c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 spans="1:26">
      <c r="A382" s="118"/>
      <c r="B382" s="89"/>
      <c r="C382" s="118" t="str">
        <f t="shared" ca="1" si="1"/>
        <v>OK</v>
      </c>
      <c r="D382" s="94" t="s">
        <v>175</v>
      </c>
      <c r="E382" s="119">
        <v>28</v>
      </c>
      <c r="F382" s="94">
        <v>137153</v>
      </c>
      <c r="G382" s="93">
        <v>45901</v>
      </c>
      <c r="H382" s="120">
        <v>45911</v>
      </c>
      <c r="I382" s="94" t="s">
        <v>133</v>
      </c>
      <c r="J382" s="94" t="s">
        <v>1107</v>
      </c>
      <c r="K382" s="174"/>
      <c r="L382" s="94" t="s">
        <v>175</v>
      </c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 spans="1:26">
      <c r="A383" s="118"/>
      <c r="B383" s="89"/>
      <c r="C383" s="118" t="str">
        <f t="shared" ca="1" si="1"/>
        <v>OK</v>
      </c>
      <c r="D383" s="94" t="s">
        <v>387</v>
      </c>
      <c r="E383" s="119">
        <v>28</v>
      </c>
      <c r="F383" s="94">
        <v>137153</v>
      </c>
      <c r="G383" s="93">
        <v>45901</v>
      </c>
      <c r="H383" s="120">
        <v>45911</v>
      </c>
      <c r="I383" s="94" t="s">
        <v>133</v>
      </c>
      <c r="J383" s="94" t="s">
        <v>1107</v>
      </c>
      <c r="K383" s="174"/>
      <c r="L383" s="94" t="s">
        <v>387</v>
      </c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 spans="1:26">
      <c r="A384" s="118"/>
      <c r="B384" s="89"/>
      <c r="C384" s="118" t="str">
        <f t="shared" ca="1" si="1"/>
        <v>OK</v>
      </c>
      <c r="D384" s="94" t="s">
        <v>386</v>
      </c>
      <c r="E384" s="119">
        <v>14</v>
      </c>
      <c r="F384" s="94">
        <v>137153</v>
      </c>
      <c r="G384" s="93">
        <v>45901</v>
      </c>
      <c r="H384" s="120">
        <v>45911</v>
      </c>
      <c r="I384" s="94" t="s">
        <v>133</v>
      </c>
      <c r="J384" s="94" t="s">
        <v>1107</v>
      </c>
      <c r="K384" s="174"/>
      <c r="L384" s="94" t="s">
        <v>386</v>
      </c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 spans="1:26">
      <c r="A385" s="118"/>
      <c r="B385" s="89"/>
      <c r="C385" s="118" t="str">
        <f t="shared" ca="1" si="1"/>
        <v>OK</v>
      </c>
      <c r="D385" s="69" t="s">
        <v>242</v>
      </c>
      <c r="E385" s="119">
        <v>14</v>
      </c>
      <c r="F385" s="94">
        <v>137153</v>
      </c>
      <c r="G385" s="93">
        <v>45901</v>
      </c>
      <c r="H385" s="120">
        <v>45911</v>
      </c>
      <c r="I385" s="94" t="s">
        <v>133</v>
      </c>
      <c r="J385" s="94" t="s">
        <v>1107</v>
      </c>
      <c r="K385" s="174"/>
      <c r="L385" s="94" t="s">
        <v>703</v>
      </c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 spans="1:26">
      <c r="A386" s="118"/>
      <c r="B386" s="89"/>
      <c r="C386" s="118" t="str">
        <f t="shared" ca="1" si="1"/>
        <v>OK</v>
      </c>
      <c r="D386" s="94" t="s">
        <v>413</v>
      </c>
      <c r="E386" s="119">
        <v>56</v>
      </c>
      <c r="F386" s="94">
        <v>137153</v>
      </c>
      <c r="G386" s="93">
        <v>45901</v>
      </c>
      <c r="H386" s="120">
        <v>45911</v>
      </c>
      <c r="I386" s="94" t="s">
        <v>133</v>
      </c>
      <c r="J386" s="94" t="s">
        <v>1107</v>
      </c>
      <c r="K386" s="174"/>
      <c r="L386" s="94" t="s">
        <v>413</v>
      </c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 spans="1:26">
      <c r="A387" s="118"/>
      <c r="B387" s="89"/>
      <c r="C387" s="118" t="str">
        <f t="shared" ca="1" si="1"/>
        <v>OK</v>
      </c>
      <c r="D387" s="94" t="s">
        <v>222</v>
      </c>
      <c r="E387" s="119">
        <v>56</v>
      </c>
      <c r="F387" s="94">
        <v>137153</v>
      </c>
      <c r="G387" s="93">
        <v>45901</v>
      </c>
      <c r="H387" s="120">
        <v>45911</v>
      </c>
      <c r="I387" s="94" t="s">
        <v>133</v>
      </c>
      <c r="J387" s="94" t="s">
        <v>1107</v>
      </c>
      <c r="K387" s="174"/>
      <c r="L387" s="94" t="s">
        <v>222</v>
      </c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 spans="1:26">
      <c r="A388" s="118"/>
      <c r="B388" s="89"/>
      <c r="C388" s="118" t="str">
        <f t="shared" ca="1" si="1"/>
        <v>OK</v>
      </c>
      <c r="D388" s="94" t="s">
        <v>357</v>
      </c>
      <c r="E388" s="119">
        <v>28</v>
      </c>
      <c r="F388" s="94">
        <v>137153</v>
      </c>
      <c r="G388" s="93">
        <v>45901</v>
      </c>
      <c r="H388" s="120">
        <v>45911</v>
      </c>
      <c r="I388" s="94" t="s">
        <v>133</v>
      </c>
      <c r="J388" s="94" t="s">
        <v>1107</v>
      </c>
      <c r="K388" s="174"/>
      <c r="L388" s="94" t="s">
        <v>357</v>
      </c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 spans="1:26">
      <c r="A389" s="118"/>
      <c r="B389" s="89"/>
      <c r="C389" s="118" t="str">
        <f t="shared" ca="1" si="1"/>
        <v>OK</v>
      </c>
      <c r="D389" s="69" t="s">
        <v>176</v>
      </c>
      <c r="E389" s="119">
        <v>14</v>
      </c>
      <c r="F389" s="94">
        <v>137153</v>
      </c>
      <c r="G389" s="93">
        <v>45901</v>
      </c>
      <c r="H389" s="120">
        <v>45911</v>
      </c>
      <c r="I389" s="94" t="s">
        <v>133</v>
      </c>
      <c r="J389" s="94" t="s">
        <v>1107</v>
      </c>
      <c r="K389" s="174"/>
      <c r="L389" s="94" t="s">
        <v>178</v>
      </c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 spans="1:26">
      <c r="A390" s="118"/>
      <c r="B390" s="89"/>
      <c r="C390" s="118" t="str">
        <f t="shared" ca="1" si="1"/>
        <v>OK</v>
      </c>
      <c r="D390" s="94" t="s">
        <v>235</v>
      </c>
      <c r="E390" s="119">
        <v>42</v>
      </c>
      <c r="F390" s="94">
        <v>137153</v>
      </c>
      <c r="G390" s="93">
        <v>45901</v>
      </c>
      <c r="H390" s="120">
        <v>45911</v>
      </c>
      <c r="I390" s="94" t="s">
        <v>133</v>
      </c>
      <c r="J390" s="94" t="s">
        <v>1107</v>
      </c>
      <c r="K390" s="174"/>
      <c r="L390" s="94" t="s">
        <v>235</v>
      </c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 spans="1:26">
      <c r="A391" s="118"/>
      <c r="B391" s="89"/>
      <c r="C391" s="118" t="str">
        <f t="shared" ca="1" si="1"/>
        <v>OK</v>
      </c>
      <c r="D391" s="94" t="s">
        <v>196</v>
      </c>
      <c r="E391" s="119">
        <v>14</v>
      </c>
      <c r="F391" s="94">
        <v>137153</v>
      </c>
      <c r="G391" s="93">
        <v>45901</v>
      </c>
      <c r="H391" s="120">
        <v>45911</v>
      </c>
      <c r="I391" s="94" t="s">
        <v>133</v>
      </c>
      <c r="J391" s="94" t="s">
        <v>1107</v>
      </c>
      <c r="K391" s="174"/>
      <c r="L391" s="94" t="s">
        <v>196</v>
      </c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 spans="1:26">
      <c r="A392" s="118"/>
      <c r="B392" s="89"/>
      <c r="C392" s="118" t="str">
        <f t="shared" ca="1" si="1"/>
        <v>OK</v>
      </c>
      <c r="D392" s="69" t="s">
        <v>287</v>
      </c>
      <c r="E392" s="119">
        <v>14</v>
      </c>
      <c r="F392" s="94">
        <v>137153</v>
      </c>
      <c r="G392" s="93">
        <v>45901</v>
      </c>
      <c r="H392" s="120">
        <v>45911</v>
      </c>
      <c r="I392" s="94" t="s">
        <v>133</v>
      </c>
      <c r="J392" s="94" t="s">
        <v>1107</v>
      </c>
      <c r="K392" s="174"/>
      <c r="L392" s="94" t="s">
        <v>288</v>
      </c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 spans="1:26">
      <c r="A393" s="118"/>
      <c r="B393" s="89"/>
      <c r="C393" s="118" t="str">
        <f t="shared" ca="1" si="1"/>
        <v>OK</v>
      </c>
      <c r="D393" s="69" t="s">
        <v>291</v>
      </c>
      <c r="E393" s="119">
        <v>14</v>
      </c>
      <c r="F393" s="94">
        <v>137153</v>
      </c>
      <c r="G393" s="93">
        <v>45901</v>
      </c>
      <c r="H393" s="120">
        <v>45911</v>
      </c>
      <c r="I393" s="94" t="s">
        <v>133</v>
      </c>
      <c r="J393" s="94" t="s">
        <v>1107</v>
      </c>
      <c r="K393" s="174"/>
      <c r="L393" s="94" t="s">
        <v>1139</v>
      </c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 spans="1:26">
      <c r="A394" s="118"/>
      <c r="B394" s="89"/>
      <c r="C394" s="118" t="str">
        <f t="shared" ca="1" si="1"/>
        <v>OK</v>
      </c>
      <c r="D394" s="94" t="s">
        <v>303</v>
      </c>
      <c r="E394" s="119">
        <v>14</v>
      </c>
      <c r="F394" s="94">
        <v>137153</v>
      </c>
      <c r="G394" s="93">
        <v>45901</v>
      </c>
      <c r="H394" s="120">
        <v>45911</v>
      </c>
      <c r="I394" s="94" t="s">
        <v>133</v>
      </c>
      <c r="J394" s="94" t="s">
        <v>1107</v>
      </c>
      <c r="K394" s="174"/>
      <c r="L394" s="94" t="s">
        <v>303</v>
      </c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 spans="1:26">
      <c r="A395" s="118"/>
      <c r="B395" s="89"/>
      <c r="C395" s="118" t="str">
        <f t="shared" ca="1" si="1"/>
        <v>OK</v>
      </c>
      <c r="D395" s="94" t="s">
        <v>441</v>
      </c>
      <c r="E395" s="119">
        <v>14</v>
      </c>
      <c r="F395" s="94">
        <v>137153</v>
      </c>
      <c r="G395" s="93">
        <v>45901</v>
      </c>
      <c r="H395" s="120">
        <v>45911</v>
      </c>
      <c r="I395" s="94" t="s">
        <v>133</v>
      </c>
      <c r="J395" s="94" t="s">
        <v>1107</v>
      </c>
      <c r="K395" s="174"/>
      <c r="L395" s="94" t="s">
        <v>441</v>
      </c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 spans="1:26">
      <c r="A396" s="118"/>
      <c r="B396" s="89"/>
      <c r="C396" s="118" t="str">
        <f t="shared" ca="1" si="1"/>
        <v>OK</v>
      </c>
      <c r="D396" s="94" t="s">
        <v>342</v>
      </c>
      <c r="E396" s="119">
        <v>14</v>
      </c>
      <c r="F396" s="94">
        <v>137153</v>
      </c>
      <c r="G396" s="93">
        <v>45901</v>
      </c>
      <c r="H396" s="120">
        <v>45911</v>
      </c>
      <c r="I396" s="94" t="s">
        <v>133</v>
      </c>
      <c r="J396" s="94" t="s">
        <v>1107</v>
      </c>
      <c r="K396" s="174"/>
      <c r="L396" s="94" t="s">
        <v>342</v>
      </c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 spans="1:26">
      <c r="A397" s="118"/>
      <c r="B397" s="89"/>
      <c r="C397" s="118" t="str">
        <f t="shared" ca="1" si="1"/>
        <v>OK</v>
      </c>
      <c r="D397" s="94" t="s">
        <v>358</v>
      </c>
      <c r="E397" s="119">
        <v>14</v>
      </c>
      <c r="F397" s="94">
        <v>137153</v>
      </c>
      <c r="G397" s="93">
        <v>45901</v>
      </c>
      <c r="H397" s="120">
        <v>45911</v>
      </c>
      <c r="I397" s="94" t="s">
        <v>133</v>
      </c>
      <c r="J397" s="94" t="s">
        <v>1107</v>
      </c>
      <c r="K397" s="174"/>
      <c r="L397" s="94" t="s">
        <v>358</v>
      </c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 spans="1:26">
      <c r="A398" s="118"/>
      <c r="B398" s="89"/>
      <c r="C398" s="118" t="str">
        <f t="shared" ca="1" si="1"/>
        <v>OK</v>
      </c>
      <c r="D398" s="94" t="s">
        <v>364</v>
      </c>
      <c r="E398" s="119">
        <v>14</v>
      </c>
      <c r="F398" s="94">
        <v>137153</v>
      </c>
      <c r="G398" s="93">
        <v>45901</v>
      </c>
      <c r="H398" s="120">
        <v>45911</v>
      </c>
      <c r="I398" s="94" t="s">
        <v>133</v>
      </c>
      <c r="J398" s="94" t="s">
        <v>1107</v>
      </c>
      <c r="K398" s="174"/>
      <c r="L398" s="94" t="s">
        <v>364</v>
      </c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 spans="1:26">
      <c r="A399" s="118"/>
      <c r="B399" s="89"/>
      <c r="C399" s="118" t="str">
        <f t="shared" ca="1" si="1"/>
        <v>OK</v>
      </c>
      <c r="D399" s="94" t="s">
        <v>451</v>
      </c>
      <c r="E399" s="119">
        <v>14</v>
      </c>
      <c r="F399" s="94">
        <v>137153</v>
      </c>
      <c r="G399" s="93">
        <v>45901</v>
      </c>
      <c r="H399" s="120">
        <v>45911</v>
      </c>
      <c r="I399" s="94" t="s">
        <v>133</v>
      </c>
      <c r="J399" s="94" t="s">
        <v>1107</v>
      </c>
      <c r="K399" s="174"/>
      <c r="L399" s="94" t="s">
        <v>451</v>
      </c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 spans="1:26">
      <c r="A400" s="118"/>
      <c r="B400" s="89"/>
      <c r="C400" s="118" t="str">
        <f t="shared" ca="1" si="1"/>
        <v>OK</v>
      </c>
      <c r="D400" s="94" t="s">
        <v>416</v>
      </c>
      <c r="E400" s="119">
        <v>14</v>
      </c>
      <c r="F400" s="94">
        <v>137153</v>
      </c>
      <c r="G400" s="93">
        <v>45901</v>
      </c>
      <c r="H400" s="120">
        <v>45911</v>
      </c>
      <c r="I400" s="94" t="s">
        <v>133</v>
      </c>
      <c r="J400" s="94" t="s">
        <v>1107</v>
      </c>
      <c r="K400" s="174"/>
      <c r="L400" s="94" t="s">
        <v>417</v>
      </c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 spans="1:26">
      <c r="A401" s="118"/>
      <c r="B401" s="89"/>
      <c r="C401" s="118" t="str">
        <f t="shared" ca="1" si="1"/>
        <v>OK</v>
      </c>
      <c r="D401" s="94" t="s">
        <v>443</v>
      </c>
      <c r="E401" s="119">
        <v>28</v>
      </c>
      <c r="F401" s="94">
        <v>137153</v>
      </c>
      <c r="G401" s="93">
        <v>45901</v>
      </c>
      <c r="H401" s="120">
        <v>45911</v>
      </c>
      <c r="I401" s="94" t="s">
        <v>133</v>
      </c>
      <c r="J401" s="94" t="s">
        <v>1107</v>
      </c>
      <c r="K401" s="174"/>
      <c r="L401" s="94" t="s">
        <v>443</v>
      </c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 spans="1:26">
      <c r="A402" s="118"/>
      <c r="B402" s="89"/>
      <c r="C402" s="118" t="str">
        <f t="shared" ca="1" si="1"/>
        <v>OK</v>
      </c>
      <c r="D402" s="94" t="s">
        <v>285</v>
      </c>
      <c r="E402" s="119">
        <v>13.06</v>
      </c>
      <c r="F402" s="94">
        <v>137153</v>
      </c>
      <c r="G402" s="93">
        <v>45901</v>
      </c>
      <c r="H402" s="120">
        <v>45911</v>
      </c>
      <c r="I402" s="94" t="s">
        <v>133</v>
      </c>
      <c r="J402" s="94" t="s">
        <v>1107</v>
      </c>
      <c r="K402" s="174"/>
      <c r="L402" s="94" t="s">
        <v>285</v>
      </c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 spans="1:26">
      <c r="A403" s="118"/>
      <c r="B403" s="89"/>
      <c r="C403" s="118" t="str">
        <f t="shared" ca="1" si="1"/>
        <v>OK</v>
      </c>
      <c r="D403" s="94" t="s">
        <v>285</v>
      </c>
      <c r="E403" s="119">
        <v>40.590000000000003</v>
      </c>
      <c r="F403" s="94">
        <v>137153</v>
      </c>
      <c r="G403" s="93">
        <v>45901</v>
      </c>
      <c r="H403" s="120">
        <v>45911</v>
      </c>
      <c r="I403" s="94" t="s">
        <v>133</v>
      </c>
      <c r="J403" s="94" t="s">
        <v>1107</v>
      </c>
      <c r="K403" s="174"/>
      <c r="L403" s="94" t="s">
        <v>285</v>
      </c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 spans="1:26">
      <c r="A404" s="118"/>
      <c r="B404" s="89"/>
      <c r="C404" s="118" t="str">
        <f t="shared" ca="1" si="1"/>
        <v>OK</v>
      </c>
      <c r="D404" s="94" t="s">
        <v>484</v>
      </c>
      <c r="E404" s="119">
        <v>27.060000000000002</v>
      </c>
      <c r="F404" s="94">
        <v>137153</v>
      </c>
      <c r="G404" s="93">
        <v>45901</v>
      </c>
      <c r="H404" s="120">
        <v>45911</v>
      </c>
      <c r="I404" s="94" t="s">
        <v>133</v>
      </c>
      <c r="J404" s="94" t="s">
        <v>1107</v>
      </c>
      <c r="K404" s="174"/>
      <c r="L404" s="94" t="s">
        <v>484</v>
      </c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 spans="1:26">
      <c r="A405" s="118"/>
      <c r="B405" s="89"/>
      <c r="C405" s="118" t="str">
        <f t="shared" ca="1" si="1"/>
        <v>OK</v>
      </c>
      <c r="D405" s="94" t="s">
        <v>449</v>
      </c>
      <c r="E405" s="119">
        <v>53.650000000000006</v>
      </c>
      <c r="F405" s="94">
        <v>137153</v>
      </c>
      <c r="G405" s="93">
        <v>45901</v>
      </c>
      <c r="H405" s="120">
        <v>45911</v>
      </c>
      <c r="I405" s="94" t="s">
        <v>133</v>
      </c>
      <c r="J405" s="94" t="s">
        <v>1107</v>
      </c>
      <c r="K405" s="174"/>
      <c r="L405" s="94" t="s">
        <v>449</v>
      </c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 spans="1:26">
      <c r="A406" s="118"/>
      <c r="B406" s="89"/>
      <c r="C406" s="118" t="str">
        <f t="shared" ca="1" si="1"/>
        <v>OK</v>
      </c>
      <c r="D406" s="94" t="s">
        <v>437</v>
      </c>
      <c r="E406" s="119">
        <v>27.060000000000002</v>
      </c>
      <c r="F406" s="94">
        <v>137153</v>
      </c>
      <c r="G406" s="93">
        <v>45901</v>
      </c>
      <c r="H406" s="120">
        <v>45911</v>
      </c>
      <c r="I406" s="94" t="s">
        <v>133</v>
      </c>
      <c r="J406" s="94" t="s">
        <v>1107</v>
      </c>
      <c r="K406" s="174"/>
      <c r="L406" s="94" t="s">
        <v>437</v>
      </c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 spans="1:26">
      <c r="A407" s="118"/>
      <c r="B407" s="89"/>
      <c r="C407" s="118" t="str">
        <f t="shared" ca="1" si="1"/>
        <v>OK</v>
      </c>
      <c r="D407" s="94" t="s">
        <v>452</v>
      </c>
      <c r="E407" s="119">
        <v>27.060000000000002</v>
      </c>
      <c r="F407" s="94">
        <v>137153</v>
      </c>
      <c r="G407" s="93">
        <v>45901</v>
      </c>
      <c r="H407" s="120">
        <v>45911</v>
      </c>
      <c r="I407" s="94" t="s">
        <v>133</v>
      </c>
      <c r="J407" s="94" t="s">
        <v>1107</v>
      </c>
      <c r="K407" s="174"/>
      <c r="L407" s="94" t="s">
        <v>712</v>
      </c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 spans="1:26">
      <c r="A408" s="118"/>
      <c r="B408" s="89"/>
      <c r="C408" s="118" t="str">
        <f t="shared" ca="1" si="1"/>
        <v>OK</v>
      </c>
      <c r="D408" s="94" t="s">
        <v>307</v>
      </c>
      <c r="E408" s="119">
        <v>14</v>
      </c>
      <c r="F408" s="94">
        <v>135607</v>
      </c>
      <c r="G408" s="127">
        <v>45931</v>
      </c>
      <c r="H408" s="128">
        <v>45941</v>
      </c>
      <c r="I408" s="94" t="s">
        <v>133</v>
      </c>
      <c r="J408" s="94" t="s">
        <v>1107</v>
      </c>
      <c r="K408" s="174"/>
      <c r="L408" s="94" t="s">
        <v>307</v>
      </c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 spans="1:26">
      <c r="A409" s="118"/>
      <c r="B409" s="89"/>
      <c r="C409" s="118" t="str">
        <f t="shared" ca="1" si="1"/>
        <v>OK</v>
      </c>
      <c r="D409" s="94" t="s">
        <v>246</v>
      </c>
      <c r="E409" s="119">
        <v>28</v>
      </c>
      <c r="F409" s="94">
        <v>135607</v>
      </c>
      <c r="G409" s="127">
        <v>45931</v>
      </c>
      <c r="H409" s="128">
        <v>45941</v>
      </c>
      <c r="I409" s="94" t="s">
        <v>133</v>
      </c>
      <c r="J409" s="94" t="s">
        <v>1107</v>
      </c>
      <c r="K409" s="174"/>
      <c r="L409" s="94" t="s">
        <v>246</v>
      </c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 spans="1:26">
      <c r="A410" s="118"/>
      <c r="B410" s="89"/>
      <c r="C410" s="118" t="str">
        <f t="shared" ca="1" si="1"/>
        <v>OK</v>
      </c>
      <c r="D410" s="69" t="s">
        <v>418</v>
      </c>
      <c r="E410" s="119">
        <v>14</v>
      </c>
      <c r="F410" s="94">
        <v>135607</v>
      </c>
      <c r="G410" s="127">
        <v>45931</v>
      </c>
      <c r="H410" s="128">
        <v>45941</v>
      </c>
      <c r="I410" s="94" t="s">
        <v>133</v>
      </c>
      <c r="J410" s="94" t="s">
        <v>1107</v>
      </c>
      <c r="K410" s="174"/>
      <c r="L410" s="94" t="s">
        <v>419</v>
      </c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 spans="1:26">
      <c r="A411" s="118"/>
      <c r="B411" s="89"/>
      <c r="C411" s="118" t="str">
        <f t="shared" ca="1" si="1"/>
        <v>OK</v>
      </c>
      <c r="D411" s="94" t="s">
        <v>206</v>
      </c>
      <c r="E411" s="119">
        <v>14</v>
      </c>
      <c r="F411" s="94">
        <v>135607</v>
      </c>
      <c r="G411" s="127">
        <v>45931</v>
      </c>
      <c r="H411" s="128">
        <v>45941</v>
      </c>
      <c r="I411" s="94" t="s">
        <v>133</v>
      </c>
      <c r="J411" s="94" t="s">
        <v>1107</v>
      </c>
      <c r="K411" s="174"/>
      <c r="L411" s="94" t="s">
        <v>206</v>
      </c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 spans="1:26">
      <c r="A412" s="118"/>
      <c r="B412" s="89"/>
      <c r="C412" s="118" t="str">
        <f t="shared" ca="1" si="1"/>
        <v>OK</v>
      </c>
      <c r="D412" s="94" t="s">
        <v>347</v>
      </c>
      <c r="E412" s="119">
        <v>14</v>
      </c>
      <c r="F412" s="94">
        <v>135607</v>
      </c>
      <c r="G412" s="127">
        <v>45931</v>
      </c>
      <c r="H412" s="128">
        <v>45941</v>
      </c>
      <c r="I412" s="94" t="s">
        <v>133</v>
      </c>
      <c r="J412" s="94" t="s">
        <v>1107</v>
      </c>
      <c r="K412" s="174"/>
      <c r="L412" s="94" t="s">
        <v>708</v>
      </c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 spans="1:26">
      <c r="A413" s="118"/>
      <c r="B413" s="89"/>
      <c r="C413" s="118" t="str">
        <f t="shared" ca="1" si="1"/>
        <v>OK</v>
      </c>
      <c r="D413" s="94" t="s">
        <v>297</v>
      </c>
      <c r="E413" s="119">
        <v>14</v>
      </c>
      <c r="F413" s="94">
        <v>135607</v>
      </c>
      <c r="G413" s="127">
        <v>45931</v>
      </c>
      <c r="H413" s="128">
        <v>45941</v>
      </c>
      <c r="I413" s="94" t="s">
        <v>133</v>
      </c>
      <c r="J413" s="94" t="s">
        <v>1107</v>
      </c>
      <c r="K413" s="174"/>
      <c r="L413" s="94" t="s">
        <v>297</v>
      </c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 spans="1:26">
      <c r="A414" s="118"/>
      <c r="B414" s="89"/>
      <c r="C414" s="118" t="str">
        <f t="shared" ca="1" si="1"/>
        <v>OK</v>
      </c>
      <c r="D414" s="69" t="s">
        <v>275</v>
      </c>
      <c r="E414" s="119">
        <v>56</v>
      </c>
      <c r="F414" s="94">
        <v>135607</v>
      </c>
      <c r="G414" s="127">
        <v>45931</v>
      </c>
      <c r="H414" s="128">
        <v>45941</v>
      </c>
      <c r="I414" s="94" t="s">
        <v>133</v>
      </c>
      <c r="J414" s="94" t="s">
        <v>1107</v>
      </c>
      <c r="K414" s="174"/>
      <c r="L414" s="94" t="s">
        <v>276</v>
      </c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 spans="1:26">
      <c r="A415" s="118"/>
      <c r="B415" s="89"/>
      <c r="C415" s="118" t="str">
        <f t="shared" ca="1" si="1"/>
        <v>OK</v>
      </c>
      <c r="D415" s="69" t="s">
        <v>254</v>
      </c>
      <c r="E415" s="119">
        <v>28</v>
      </c>
      <c r="F415" s="94">
        <v>135607</v>
      </c>
      <c r="G415" s="127">
        <v>45931</v>
      </c>
      <c r="H415" s="128">
        <v>45941</v>
      </c>
      <c r="I415" s="94" t="s">
        <v>133</v>
      </c>
      <c r="J415" s="94" t="s">
        <v>1107</v>
      </c>
      <c r="K415" s="174"/>
      <c r="L415" s="94" t="s">
        <v>256</v>
      </c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 spans="1:26">
      <c r="A416" s="118"/>
      <c r="B416" s="89"/>
      <c r="C416" s="118" t="str">
        <f t="shared" ca="1" si="1"/>
        <v>OK</v>
      </c>
      <c r="D416" s="94" t="s">
        <v>226</v>
      </c>
      <c r="E416" s="119">
        <v>14</v>
      </c>
      <c r="F416" s="94">
        <v>135607</v>
      </c>
      <c r="G416" s="127">
        <v>45931</v>
      </c>
      <c r="H416" s="128">
        <v>45941</v>
      </c>
      <c r="I416" s="94" t="s">
        <v>133</v>
      </c>
      <c r="J416" s="94" t="s">
        <v>1107</v>
      </c>
      <c r="K416" s="174"/>
      <c r="L416" s="94" t="s">
        <v>226</v>
      </c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 spans="1:26">
      <c r="A417" s="118"/>
      <c r="B417" s="89"/>
      <c r="C417" s="118" t="str">
        <f t="shared" ca="1" si="1"/>
        <v>OK</v>
      </c>
      <c r="D417" s="94" t="s">
        <v>289</v>
      </c>
      <c r="E417" s="119">
        <v>14</v>
      </c>
      <c r="F417" s="94">
        <v>135607</v>
      </c>
      <c r="G417" s="127">
        <v>45931</v>
      </c>
      <c r="H417" s="128">
        <v>45941</v>
      </c>
      <c r="I417" s="94" t="s">
        <v>133</v>
      </c>
      <c r="J417" s="94" t="s">
        <v>1107</v>
      </c>
      <c r="K417" s="174"/>
      <c r="L417" s="94" t="s">
        <v>289</v>
      </c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 spans="1:26">
      <c r="A418" s="118"/>
      <c r="B418" s="89"/>
      <c r="C418" s="118" t="str">
        <f t="shared" ca="1" si="1"/>
        <v>OK</v>
      </c>
      <c r="D418" s="94" t="s">
        <v>391</v>
      </c>
      <c r="E418" s="119">
        <v>28</v>
      </c>
      <c r="F418" s="94">
        <v>135607</v>
      </c>
      <c r="G418" s="127">
        <v>45931</v>
      </c>
      <c r="H418" s="128">
        <v>45941</v>
      </c>
      <c r="I418" s="94" t="s">
        <v>133</v>
      </c>
      <c r="J418" s="94" t="s">
        <v>1107</v>
      </c>
      <c r="K418" s="174"/>
      <c r="L418" s="94" t="s">
        <v>391</v>
      </c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 spans="1:26">
      <c r="A419" s="118"/>
      <c r="B419" s="89"/>
      <c r="C419" s="118" t="str">
        <f t="shared" ca="1" si="1"/>
        <v>OK</v>
      </c>
      <c r="D419" s="94" t="s">
        <v>402</v>
      </c>
      <c r="E419" s="119">
        <v>56</v>
      </c>
      <c r="F419" s="94">
        <v>135607</v>
      </c>
      <c r="G419" s="127">
        <v>45931</v>
      </c>
      <c r="H419" s="128">
        <v>45941</v>
      </c>
      <c r="I419" s="94" t="s">
        <v>133</v>
      </c>
      <c r="J419" s="94" t="s">
        <v>1107</v>
      </c>
      <c r="K419" s="174"/>
      <c r="L419" s="94" t="s">
        <v>402</v>
      </c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 spans="1:26">
      <c r="A420" s="118"/>
      <c r="B420" s="89"/>
      <c r="C420" s="118" t="str">
        <f t="shared" ca="1" si="1"/>
        <v>OK</v>
      </c>
      <c r="D420" s="94" t="s">
        <v>146</v>
      </c>
      <c r="E420" s="119">
        <v>56</v>
      </c>
      <c r="F420" s="94">
        <v>135607</v>
      </c>
      <c r="G420" s="127">
        <v>45931</v>
      </c>
      <c r="H420" s="128">
        <v>45941</v>
      </c>
      <c r="I420" s="94" t="s">
        <v>133</v>
      </c>
      <c r="J420" s="94" t="s">
        <v>1107</v>
      </c>
      <c r="K420" s="174"/>
      <c r="L420" s="94" t="s">
        <v>146</v>
      </c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 spans="1:26">
      <c r="A421" s="118"/>
      <c r="B421" s="89"/>
      <c r="C421" s="118" t="str">
        <f t="shared" ca="1" si="1"/>
        <v>OK</v>
      </c>
      <c r="D421" s="94" t="s">
        <v>174</v>
      </c>
      <c r="E421" s="119">
        <v>14</v>
      </c>
      <c r="F421" s="94">
        <v>135607</v>
      </c>
      <c r="G421" s="127">
        <v>45931</v>
      </c>
      <c r="H421" s="128">
        <v>45941</v>
      </c>
      <c r="I421" s="94" t="s">
        <v>133</v>
      </c>
      <c r="J421" s="94" t="s">
        <v>1107</v>
      </c>
      <c r="K421" s="174"/>
      <c r="L421" s="94" t="s">
        <v>174</v>
      </c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 spans="1:26">
      <c r="A422" s="118"/>
      <c r="B422" s="89"/>
      <c r="C422" s="118" t="str">
        <f t="shared" ca="1" si="1"/>
        <v>OK</v>
      </c>
      <c r="D422" s="94" t="s">
        <v>152</v>
      </c>
      <c r="E422" s="119">
        <v>14</v>
      </c>
      <c r="F422" s="94">
        <v>135607</v>
      </c>
      <c r="G422" s="127">
        <v>45931</v>
      </c>
      <c r="H422" s="128">
        <v>45941</v>
      </c>
      <c r="I422" s="94" t="s">
        <v>133</v>
      </c>
      <c r="J422" s="94" t="s">
        <v>1107</v>
      </c>
      <c r="K422" s="174"/>
      <c r="L422" s="94" t="s">
        <v>152</v>
      </c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 spans="1:26">
      <c r="A423" s="118"/>
      <c r="B423" s="89"/>
      <c r="C423" s="118" t="str">
        <f t="shared" ca="1" si="1"/>
        <v>OK</v>
      </c>
      <c r="D423" s="94" t="s">
        <v>430</v>
      </c>
      <c r="E423" s="119">
        <v>14</v>
      </c>
      <c r="F423" s="94">
        <v>135607</v>
      </c>
      <c r="G423" s="127">
        <v>45931</v>
      </c>
      <c r="H423" s="128">
        <v>45941</v>
      </c>
      <c r="I423" s="94" t="s">
        <v>133</v>
      </c>
      <c r="J423" s="94" t="s">
        <v>1107</v>
      </c>
      <c r="K423" s="174"/>
      <c r="L423" s="94" t="s">
        <v>430</v>
      </c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 spans="1:26">
      <c r="A424" s="118"/>
      <c r="B424" s="89"/>
      <c r="C424" s="118" t="str">
        <f t="shared" ca="1" si="1"/>
        <v>OK</v>
      </c>
      <c r="D424" s="94" t="s">
        <v>274</v>
      </c>
      <c r="E424" s="119">
        <v>14</v>
      </c>
      <c r="F424" s="94">
        <v>135607</v>
      </c>
      <c r="G424" s="127">
        <v>45931</v>
      </c>
      <c r="H424" s="128">
        <v>45941</v>
      </c>
      <c r="I424" s="94" t="s">
        <v>133</v>
      </c>
      <c r="J424" s="94" t="s">
        <v>1107</v>
      </c>
      <c r="K424" s="174"/>
      <c r="L424" s="94" t="s">
        <v>274</v>
      </c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 spans="1:26">
      <c r="A425" s="118"/>
      <c r="B425" s="89"/>
      <c r="C425" s="118" t="str">
        <f t="shared" ca="1" si="1"/>
        <v>OK</v>
      </c>
      <c r="D425" s="94" t="s">
        <v>351</v>
      </c>
      <c r="E425" s="119">
        <v>14</v>
      </c>
      <c r="F425" s="94">
        <v>135607</v>
      </c>
      <c r="G425" s="127">
        <v>45931</v>
      </c>
      <c r="H425" s="128">
        <v>45941</v>
      </c>
      <c r="I425" s="94" t="s">
        <v>133</v>
      </c>
      <c r="J425" s="94" t="s">
        <v>1107</v>
      </c>
      <c r="K425" s="174"/>
      <c r="L425" s="94" t="s">
        <v>351</v>
      </c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 spans="1:26">
      <c r="A426" s="118"/>
      <c r="B426" s="89"/>
      <c r="C426" s="118" t="str">
        <f t="shared" ca="1" si="1"/>
        <v>OK</v>
      </c>
      <c r="D426" s="94" t="s">
        <v>232</v>
      </c>
      <c r="E426" s="119">
        <v>28</v>
      </c>
      <c r="F426" s="94">
        <v>135607</v>
      </c>
      <c r="G426" s="127">
        <v>45931</v>
      </c>
      <c r="H426" s="128">
        <v>45941</v>
      </c>
      <c r="I426" s="94" t="s">
        <v>133</v>
      </c>
      <c r="J426" s="94" t="s">
        <v>1107</v>
      </c>
      <c r="K426" s="174"/>
      <c r="L426" s="94" t="s">
        <v>232</v>
      </c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 spans="1:26">
      <c r="A427" s="118"/>
      <c r="B427" s="89"/>
      <c r="C427" s="118" t="str">
        <f t="shared" ca="1" si="1"/>
        <v>OK</v>
      </c>
      <c r="D427" s="94" t="s">
        <v>215</v>
      </c>
      <c r="E427" s="119">
        <v>14</v>
      </c>
      <c r="F427" s="94">
        <v>135607</v>
      </c>
      <c r="G427" s="127">
        <v>45931</v>
      </c>
      <c r="H427" s="128">
        <v>45941</v>
      </c>
      <c r="I427" s="94" t="s">
        <v>133</v>
      </c>
      <c r="J427" s="94" t="s">
        <v>1107</v>
      </c>
      <c r="K427" s="174"/>
      <c r="L427" s="94" t="s">
        <v>215</v>
      </c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 spans="1:26">
      <c r="A428" s="118"/>
      <c r="B428" s="89"/>
      <c r="C428" s="118" t="str">
        <f t="shared" ca="1" si="1"/>
        <v>OK</v>
      </c>
      <c r="D428" s="69" t="s">
        <v>428</v>
      </c>
      <c r="E428" s="119">
        <v>14</v>
      </c>
      <c r="F428" s="94">
        <v>135607</v>
      </c>
      <c r="G428" s="127">
        <v>45931</v>
      </c>
      <c r="H428" s="128">
        <v>45941</v>
      </c>
      <c r="I428" s="94" t="s">
        <v>133</v>
      </c>
      <c r="J428" s="94" t="s">
        <v>1107</v>
      </c>
      <c r="K428" s="174"/>
      <c r="L428" s="94" t="s">
        <v>828</v>
      </c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 spans="1:26">
      <c r="A429" s="118"/>
      <c r="B429" s="89"/>
      <c r="C429" s="118" t="str">
        <f t="shared" ca="1" si="1"/>
        <v>OK</v>
      </c>
      <c r="D429" s="94" t="s">
        <v>385</v>
      </c>
      <c r="E429" s="119">
        <v>14</v>
      </c>
      <c r="F429" s="94">
        <v>135607</v>
      </c>
      <c r="G429" s="127">
        <v>45931</v>
      </c>
      <c r="H429" s="128">
        <v>45941</v>
      </c>
      <c r="I429" s="94" t="s">
        <v>133</v>
      </c>
      <c r="J429" s="94" t="s">
        <v>1107</v>
      </c>
      <c r="K429" s="174"/>
      <c r="L429" s="94" t="s">
        <v>385</v>
      </c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 spans="1:26">
      <c r="A430" s="118"/>
      <c r="B430" s="89"/>
      <c r="C430" s="118" t="str">
        <f t="shared" ca="1" si="1"/>
        <v>OK</v>
      </c>
      <c r="D430" s="94" t="s">
        <v>162</v>
      </c>
      <c r="E430" s="119">
        <v>14</v>
      </c>
      <c r="F430" s="94">
        <v>135607</v>
      </c>
      <c r="G430" s="127">
        <v>45931</v>
      </c>
      <c r="H430" s="128">
        <v>45941</v>
      </c>
      <c r="I430" s="94" t="s">
        <v>133</v>
      </c>
      <c r="J430" s="94" t="s">
        <v>1107</v>
      </c>
      <c r="K430" s="174"/>
      <c r="L430" s="94" t="s">
        <v>162</v>
      </c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 spans="1:26">
      <c r="A431" s="118"/>
      <c r="B431" s="89"/>
      <c r="C431" s="118" t="str">
        <f t="shared" ca="1" si="1"/>
        <v>OK</v>
      </c>
      <c r="D431" s="94" t="s">
        <v>249</v>
      </c>
      <c r="E431" s="119">
        <v>14</v>
      </c>
      <c r="F431" s="94">
        <v>135607</v>
      </c>
      <c r="G431" s="127">
        <v>45931</v>
      </c>
      <c r="H431" s="128">
        <v>45941</v>
      </c>
      <c r="I431" s="94" t="s">
        <v>133</v>
      </c>
      <c r="J431" s="94" t="s">
        <v>1107</v>
      </c>
      <c r="K431" s="174"/>
      <c r="L431" s="94" t="s">
        <v>249</v>
      </c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 spans="1:26">
      <c r="A432" s="118"/>
      <c r="B432" s="89"/>
      <c r="C432" s="118" t="str">
        <f t="shared" ca="1" si="1"/>
        <v>OK</v>
      </c>
      <c r="D432" s="94" t="s">
        <v>314</v>
      </c>
      <c r="E432" s="119">
        <v>-18.190000000000001</v>
      </c>
      <c r="F432" s="94">
        <v>135607</v>
      </c>
      <c r="G432" s="127">
        <v>45931</v>
      </c>
      <c r="H432" s="128">
        <v>45941</v>
      </c>
      <c r="I432" s="94" t="s">
        <v>133</v>
      </c>
      <c r="J432" s="94" t="s">
        <v>1107</v>
      </c>
      <c r="K432" s="174"/>
      <c r="L432" s="94" t="s">
        <v>314</v>
      </c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 spans="1:26">
      <c r="A433" s="118"/>
      <c r="B433" s="89"/>
      <c r="C433" s="118" t="str">
        <f t="shared" ca="1" si="1"/>
        <v>OK</v>
      </c>
      <c r="D433" s="94" t="s">
        <v>414</v>
      </c>
      <c r="E433" s="119">
        <v>14</v>
      </c>
      <c r="F433" s="94">
        <v>135607</v>
      </c>
      <c r="G433" s="127">
        <v>45931</v>
      </c>
      <c r="H433" s="128">
        <v>45941</v>
      </c>
      <c r="I433" s="94" t="s">
        <v>133</v>
      </c>
      <c r="J433" s="94" t="s">
        <v>1107</v>
      </c>
      <c r="K433" s="174"/>
      <c r="L433" s="94" t="s">
        <v>414</v>
      </c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 spans="1:26">
      <c r="A434" s="118"/>
      <c r="B434" s="89"/>
      <c r="C434" s="118" t="str">
        <f t="shared" ca="1" si="1"/>
        <v>OK</v>
      </c>
      <c r="D434" s="94" t="s">
        <v>302</v>
      </c>
      <c r="E434" s="119">
        <v>14</v>
      </c>
      <c r="F434" s="94">
        <v>135607</v>
      </c>
      <c r="G434" s="127">
        <v>45931</v>
      </c>
      <c r="H434" s="128">
        <v>45941</v>
      </c>
      <c r="I434" s="94" t="s">
        <v>133</v>
      </c>
      <c r="J434" s="94" t="s">
        <v>1107</v>
      </c>
      <c r="K434" s="174"/>
      <c r="L434" s="94" t="s">
        <v>302</v>
      </c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 spans="1:26">
      <c r="A435" s="118"/>
      <c r="B435" s="89"/>
      <c r="C435" s="118" t="str">
        <f t="shared" ca="1" si="1"/>
        <v>Incompleto</v>
      </c>
      <c r="D435" s="94" t="s">
        <v>346</v>
      </c>
      <c r="E435" s="119">
        <v>28</v>
      </c>
      <c r="F435" s="94">
        <v>135607</v>
      </c>
      <c r="G435" s="127">
        <v>45931</v>
      </c>
      <c r="H435" s="128">
        <v>45941</v>
      </c>
      <c r="I435" s="94" t="s">
        <v>133</v>
      </c>
      <c r="J435" s="94" t="s">
        <v>1107</v>
      </c>
      <c r="K435" s="174"/>
      <c r="L435" s="94" t="s">
        <v>346</v>
      </c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 spans="1:26">
      <c r="A436" s="118"/>
      <c r="B436" s="89"/>
      <c r="C436" s="118" t="str">
        <f t="shared" ca="1" si="1"/>
        <v>OK</v>
      </c>
      <c r="D436" s="94" t="s">
        <v>209</v>
      </c>
      <c r="E436" s="119">
        <v>14</v>
      </c>
      <c r="F436" s="94">
        <v>135607</v>
      </c>
      <c r="G436" s="127">
        <v>45931</v>
      </c>
      <c r="H436" s="128">
        <v>45941</v>
      </c>
      <c r="I436" s="94" t="s">
        <v>133</v>
      </c>
      <c r="J436" s="94" t="s">
        <v>1107</v>
      </c>
      <c r="K436" s="174"/>
      <c r="L436" s="94" t="s">
        <v>209</v>
      </c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 spans="1:26">
      <c r="A437" s="118"/>
      <c r="B437" s="89"/>
      <c r="C437" s="118" t="str">
        <f t="shared" ca="1" si="1"/>
        <v>OK</v>
      </c>
      <c r="D437" s="69" t="s">
        <v>337</v>
      </c>
      <c r="E437" s="119">
        <v>14</v>
      </c>
      <c r="F437" s="94">
        <v>135607</v>
      </c>
      <c r="G437" s="127">
        <v>45931</v>
      </c>
      <c r="H437" s="128">
        <v>45941</v>
      </c>
      <c r="I437" s="94" t="s">
        <v>133</v>
      </c>
      <c r="J437" s="94" t="s">
        <v>1107</v>
      </c>
      <c r="K437" s="174"/>
      <c r="L437" s="94" t="s">
        <v>709</v>
      </c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 spans="1:26">
      <c r="A438" s="118"/>
      <c r="B438" s="89"/>
      <c r="C438" s="118" t="str">
        <f t="shared" ca="1" si="1"/>
        <v>OK</v>
      </c>
      <c r="D438" s="94" t="s">
        <v>336</v>
      </c>
      <c r="E438" s="119">
        <v>14</v>
      </c>
      <c r="F438" s="94">
        <v>135607</v>
      </c>
      <c r="G438" s="127">
        <v>45931</v>
      </c>
      <c r="H438" s="128">
        <v>45941</v>
      </c>
      <c r="I438" s="94" t="s">
        <v>133</v>
      </c>
      <c r="J438" s="94" t="s">
        <v>1107</v>
      </c>
      <c r="K438" s="174"/>
      <c r="L438" s="94" t="s">
        <v>336</v>
      </c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 spans="1:26">
      <c r="A439" s="118"/>
      <c r="B439" s="89"/>
      <c r="C439" s="118" t="str">
        <f t="shared" ca="1" si="1"/>
        <v>OK</v>
      </c>
      <c r="D439" s="94" t="s">
        <v>259</v>
      </c>
      <c r="E439" s="119">
        <v>14</v>
      </c>
      <c r="F439" s="94">
        <v>135607</v>
      </c>
      <c r="G439" s="127">
        <v>45931</v>
      </c>
      <c r="H439" s="128">
        <v>45941</v>
      </c>
      <c r="I439" s="94" t="s">
        <v>133</v>
      </c>
      <c r="J439" s="94" t="s">
        <v>1107</v>
      </c>
      <c r="K439" s="174"/>
      <c r="L439" s="94" t="s">
        <v>259</v>
      </c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 spans="1:26">
      <c r="A440" s="118"/>
      <c r="B440" s="89"/>
      <c r="C440" s="118" t="str">
        <f t="shared" ca="1" si="1"/>
        <v>OK</v>
      </c>
      <c r="D440" s="94" t="s">
        <v>334</v>
      </c>
      <c r="E440" s="119">
        <v>14</v>
      </c>
      <c r="F440" s="94">
        <v>135607</v>
      </c>
      <c r="G440" s="127">
        <v>45931</v>
      </c>
      <c r="H440" s="128">
        <v>45941</v>
      </c>
      <c r="I440" s="94" t="s">
        <v>133</v>
      </c>
      <c r="J440" s="94" t="s">
        <v>1107</v>
      </c>
      <c r="K440" s="174"/>
      <c r="L440" s="94" t="s">
        <v>334</v>
      </c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 spans="1:26">
      <c r="A441" s="118"/>
      <c r="B441" s="89"/>
      <c r="C441" s="118" t="str">
        <f t="shared" ca="1" si="1"/>
        <v>OK</v>
      </c>
      <c r="D441" s="94" t="s">
        <v>407</v>
      </c>
      <c r="E441" s="119">
        <v>42</v>
      </c>
      <c r="F441" s="94">
        <v>135607</v>
      </c>
      <c r="G441" s="127">
        <v>45931</v>
      </c>
      <c r="H441" s="128">
        <v>45941</v>
      </c>
      <c r="I441" s="94" t="s">
        <v>133</v>
      </c>
      <c r="J441" s="94" t="s">
        <v>1107</v>
      </c>
      <c r="K441" s="174"/>
      <c r="L441" s="94" t="s">
        <v>407</v>
      </c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 spans="1:26">
      <c r="A442" s="118"/>
      <c r="B442" s="89"/>
      <c r="C442" s="118" t="str">
        <f t="shared" ca="1" si="1"/>
        <v>OK</v>
      </c>
      <c r="D442" s="94" t="s">
        <v>148</v>
      </c>
      <c r="E442" s="119">
        <v>14</v>
      </c>
      <c r="F442" s="94">
        <v>135607</v>
      </c>
      <c r="G442" s="127">
        <v>45931</v>
      </c>
      <c r="H442" s="128">
        <v>45941</v>
      </c>
      <c r="I442" s="94" t="s">
        <v>133</v>
      </c>
      <c r="J442" s="94" t="s">
        <v>1107</v>
      </c>
      <c r="K442" s="174"/>
      <c r="L442" s="94" t="s">
        <v>148</v>
      </c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 spans="1:26">
      <c r="A443" s="118"/>
      <c r="B443" s="89"/>
      <c r="C443" s="118" t="str">
        <f t="shared" ca="1" si="1"/>
        <v>OK</v>
      </c>
      <c r="D443" s="94" t="s">
        <v>326</v>
      </c>
      <c r="E443" s="119">
        <v>14</v>
      </c>
      <c r="F443" s="94">
        <v>135607</v>
      </c>
      <c r="G443" s="127">
        <v>45931</v>
      </c>
      <c r="H443" s="128">
        <v>45941</v>
      </c>
      <c r="I443" s="94" t="s">
        <v>133</v>
      </c>
      <c r="J443" s="94" t="s">
        <v>1107</v>
      </c>
      <c r="K443" s="174"/>
      <c r="L443" s="94" t="s">
        <v>326</v>
      </c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 spans="1:26">
      <c r="A444" s="118"/>
      <c r="B444" s="89"/>
      <c r="C444" s="118" t="str">
        <f t="shared" ca="1" si="1"/>
        <v>OK</v>
      </c>
      <c r="D444" s="94" t="s">
        <v>230</v>
      </c>
      <c r="E444" s="119">
        <v>14</v>
      </c>
      <c r="F444" s="94">
        <v>135607</v>
      </c>
      <c r="G444" s="127">
        <v>45931</v>
      </c>
      <c r="H444" s="128">
        <v>45941</v>
      </c>
      <c r="I444" s="94" t="s">
        <v>133</v>
      </c>
      <c r="J444" s="94" t="s">
        <v>1107</v>
      </c>
      <c r="K444" s="174"/>
      <c r="L444" s="94" t="s">
        <v>230</v>
      </c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 spans="1:26">
      <c r="A445" s="118"/>
      <c r="B445" s="89"/>
      <c r="C445" s="118" t="str">
        <f t="shared" ca="1" si="1"/>
        <v>OK</v>
      </c>
      <c r="D445" s="94" t="s">
        <v>180</v>
      </c>
      <c r="E445" s="119">
        <v>14</v>
      </c>
      <c r="F445" s="94">
        <v>135607</v>
      </c>
      <c r="G445" s="127">
        <v>45931</v>
      </c>
      <c r="H445" s="128">
        <v>45941</v>
      </c>
      <c r="I445" s="94" t="s">
        <v>133</v>
      </c>
      <c r="J445" s="94" t="s">
        <v>1107</v>
      </c>
      <c r="K445" s="174"/>
      <c r="L445" s="94" t="s">
        <v>180</v>
      </c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 spans="1:26">
      <c r="A446" s="118"/>
      <c r="B446" s="89"/>
      <c r="C446" s="118" t="str">
        <f t="shared" ca="1" si="1"/>
        <v>OK</v>
      </c>
      <c r="D446" s="94" t="s">
        <v>161</v>
      </c>
      <c r="E446" s="119">
        <v>14</v>
      </c>
      <c r="F446" s="94">
        <v>135607</v>
      </c>
      <c r="G446" s="127">
        <v>45931</v>
      </c>
      <c r="H446" s="128">
        <v>45941</v>
      </c>
      <c r="I446" s="94" t="s">
        <v>133</v>
      </c>
      <c r="J446" s="94" t="s">
        <v>1107</v>
      </c>
      <c r="K446" s="174"/>
      <c r="L446" s="94" t="s">
        <v>161</v>
      </c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 spans="1:26">
      <c r="A447" s="118"/>
      <c r="B447" s="89"/>
      <c r="C447" s="118" t="str">
        <f t="shared" ca="1" si="1"/>
        <v>OK</v>
      </c>
      <c r="D447" s="94" t="s">
        <v>244</v>
      </c>
      <c r="E447" s="119">
        <v>28</v>
      </c>
      <c r="F447" s="94">
        <v>135607</v>
      </c>
      <c r="G447" s="127">
        <v>45931</v>
      </c>
      <c r="H447" s="128">
        <v>45941</v>
      </c>
      <c r="I447" s="94" t="s">
        <v>133</v>
      </c>
      <c r="J447" s="94" t="s">
        <v>1107</v>
      </c>
      <c r="K447" s="174"/>
      <c r="L447" s="94" t="s">
        <v>244</v>
      </c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 spans="1:26">
      <c r="A448" s="118"/>
      <c r="B448" s="89"/>
      <c r="C448" s="118" t="str">
        <f t="shared" ca="1" si="1"/>
        <v>OK</v>
      </c>
      <c r="D448" s="94" t="s">
        <v>193</v>
      </c>
      <c r="E448" s="119">
        <v>14</v>
      </c>
      <c r="F448" s="94">
        <v>135607</v>
      </c>
      <c r="G448" s="127">
        <v>45931</v>
      </c>
      <c r="H448" s="128">
        <v>45941</v>
      </c>
      <c r="I448" s="94" t="s">
        <v>133</v>
      </c>
      <c r="J448" s="94" t="s">
        <v>1107</v>
      </c>
      <c r="K448" s="174"/>
      <c r="L448" s="94" t="s">
        <v>193</v>
      </c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 spans="1:26">
      <c r="A449" s="118"/>
      <c r="B449" s="89"/>
      <c r="C449" s="118" t="str">
        <f t="shared" ca="1" si="1"/>
        <v>OK</v>
      </c>
      <c r="D449" s="94" t="s">
        <v>201</v>
      </c>
      <c r="E449" s="119">
        <v>14</v>
      </c>
      <c r="F449" s="94">
        <v>135607</v>
      </c>
      <c r="G449" s="127">
        <v>45931</v>
      </c>
      <c r="H449" s="128">
        <v>45941</v>
      </c>
      <c r="I449" s="94" t="s">
        <v>133</v>
      </c>
      <c r="J449" s="94" t="s">
        <v>1107</v>
      </c>
      <c r="K449" s="174"/>
      <c r="L449" s="94" t="s">
        <v>201</v>
      </c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 spans="1:26">
      <c r="A450" s="118"/>
      <c r="B450" s="89"/>
      <c r="C450" s="118" t="str">
        <f t="shared" ca="1" si="1"/>
        <v>OK</v>
      </c>
      <c r="D450" s="94" t="s">
        <v>253</v>
      </c>
      <c r="E450" s="119">
        <v>14</v>
      </c>
      <c r="F450" s="94">
        <v>135607</v>
      </c>
      <c r="G450" s="127">
        <v>45931</v>
      </c>
      <c r="H450" s="128">
        <v>45941</v>
      </c>
      <c r="I450" s="94" t="s">
        <v>133</v>
      </c>
      <c r="J450" s="94" t="s">
        <v>1107</v>
      </c>
      <c r="K450" s="174"/>
      <c r="L450" s="94" t="s">
        <v>253</v>
      </c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 spans="1:26">
      <c r="A451" s="118"/>
      <c r="B451" s="89"/>
      <c r="C451" s="118" t="str">
        <f t="shared" ca="1" si="1"/>
        <v>OK</v>
      </c>
      <c r="D451" s="94" t="s">
        <v>257</v>
      </c>
      <c r="E451" s="119">
        <v>-23.79</v>
      </c>
      <c r="F451" s="94">
        <v>135607</v>
      </c>
      <c r="G451" s="127">
        <v>45931</v>
      </c>
      <c r="H451" s="128">
        <v>45941</v>
      </c>
      <c r="I451" s="94" t="s">
        <v>133</v>
      </c>
      <c r="J451" s="94" t="s">
        <v>1107</v>
      </c>
      <c r="K451" s="174"/>
      <c r="L451" s="94" t="s">
        <v>257</v>
      </c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 spans="1:26">
      <c r="A452" s="118"/>
      <c r="B452" s="89"/>
      <c r="C452" s="118" t="str">
        <f t="shared" ca="1" si="1"/>
        <v>OK</v>
      </c>
      <c r="D452" s="94" t="s">
        <v>270</v>
      </c>
      <c r="E452" s="119">
        <v>28</v>
      </c>
      <c r="F452" s="94">
        <v>135607</v>
      </c>
      <c r="G452" s="127">
        <v>45931</v>
      </c>
      <c r="H452" s="128">
        <v>45941</v>
      </c>
      <c r="I452" s="94" t="s">
        <v>133</v>
      </c>
      <c r="J452" s="94" t="s">
        <v>1107</v>
      </c>
      <c r="K452" s="174"/>
      <c r="L452" s="94" t="s">
        <v>270</v>
      </c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 spans="1:26">
      <c r="A453" s="118"/>
      <c r="B453" s="89"/>
      <c r="C453" s="118" t="str">
        <f t="shared" ca="1" si="1"/>
        <v>OK</v>
      </c>
      <c r="D453" s="94" t="s">
        <v>316</v>
      </c>
      <c r="E453" s="119">
        <v>14</v>
      </c>
      <c r="F453" s="94">
        <v>135607</v>
      </c>
      <c r="G453" s="127">
        <v>45931</v>
      </c>
      <c r="H453" s="128">
        <v>45941</v>
      </c>
      <c r="I453" s="94" t="s">
        <v>133</v>
      </c>
      <c r="J453" s="94" t="s">
        <v>1107</v>
      </c>
      <c r="K453" s="174"/>
      <c r="L453" s="94" t="s">
        <v>316</v>
      </c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 spans="1:26">
      <c r="A454" s="118"/>
      <c r="B454" s="89"/>
      <c r="C454" s="118" t="str">
        <f t="shared" ca="1" si="1"/>
        <v>OK</v>
      </c>
      <c r="D454" s="94" t="s">
        <v>388</v>
      </c>
      <c r="E454" s="119">
        <v>28</v>
      </c>
      <c r="F454" s="94">
        <v>135607</v>
      </c>
      <c r="G454" s="127">
        <v>45931</v>
      </c>
      <c r="H454" s="128">
        <v>45941</v>
      </c>
      <c r="I454" s="94" t="s">
        <v>133</v>
      </c>
      <c r="J454" s="94" t="s">
        <v>1107</v>
      </c>
      <c r="K454" s="174"/>
      <c r="L454" s="94" t="s">
        <v>388</v>
      </c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 spans="1:26">
      <c r="A455" s="118"/>
      <c r="B455" s="89"/>
      <c r="C455" s="118" t="str">
        <f t="shared" ca="1" si="1"/>
        <v>OK</v>
      </c>
      <c r="D455" s="69" t="s">
        <v>398</v>
      </c>
      <c r="E455" s="119">
        <v>28</v>
      </c>
      <c r="F455" s="94">
        <v>135607</v>
      </c>
      <c r="G455" s="127">
        <v>45931</v>
      </c>
      <c r="H455" s="128">
        <v>45941</v>
      </c>
      <c r="I455" s="94" t="s">
        <v>133</v>
      </c>
      <c r="J455" s="94" t="s">
        <v>1107</v>
      </c>
      <c r="K455" s="174"/>
      <c r="L455" s="94" t="s">
        <v>1125</v>
      </c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 spans="1:26">
      <c r="A456" s="118"/>
      <c r="B456" s="89"/>
      <c r="C456" s="118" t="str">
        <f t="shared" ca="1" si="1"/>
        <v>OK</v>
      </c>
      <c r="D456" s="94" t="s">
        <v>195</v>
      </c>
      <c r="E456" s="119">
        <v>14</v>
      </c>
      <c r="F456" s="94">
        <v>135607</v>
      </c>
      <c r="G456" s="127">
        <v>45931</v>
      </c>
      <c r="H456" s="128">
        <v>45941</v>
      </c>
      <c r="I456" s="94" t="s">
        <v>133</v>
      </c>
      <c r="J456" s="94" t="s">
        <v>1107</v>
      </c>
      <c r="K456" s="174"/>
      <c r="L456" s="94" t="s">
        <v>195</v>
      </c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 spans="1:26">
      <c r="A457" s="118"/>
      <c r="B457" s="89"/>
      <c r="C457" s="118" t="str">
        <f t="shared" ca="1" si="1"/>
        <v>OK</v>
      </c>
      <c r="D457" s="94" t="s">
        <v>401</v>
      </c>
      <c r="E457" s="119">
        <v>14</v>
      </c>
      <c r="F457" s="94">
        <v>135607</v>
      </c>
      <c r="G457" s="127">
        <v>45931</v>
      </c>
      <c r="H457" s="128">
        <v>45941</v>
      </c>
      <c r="I457" s="94" t="s">
        <v>133</v>
      </c>
      <c r="J457" s="94" t="s">
        <v>1107</v>
      </c>
      <c r="K457" s="174"/>
      <c r="L457" s="94" t="s">
        <v>401</v>
      </c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 spans="1:26">
      <c r="A458" s="118"/>
      <c r="B458" s="89"/>
      <c r="C458" s="118" t="str">
        <f t="shared" ca="1" si="1"/>
        <v>OK</v>
      </c>
      <c r="D458" s="94" t="s">
        <v>405</v>
      </c>
      <c r="E458" s="119">
        <v>14</v>
      </c>
      <c r="F458" s="94">
        <v>135607</v>
      </c>
      <c r="G458" s="127">
        <v>45931</v>
      </c>
      <c r="H458" s="128">
        <v>45941</v>
      </c>
      <c r="I458" s="94" t="s">
        <v>133</v>
      </c>
      <c r="J458" s="94" t="s">
        <v>1107</v>
      </c>
      <c r="K458" s="174"/>
      <c r="L458" s="94" t="s">
        <v>405</v>
      </c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 spans="1:26">
      <c r="A459" s="118"/>
      <c r="B459" s="89"/>
      <c r="C459" s="118" t="str">
        <f t="shared" ca="1" si="1"/>
        <v>OK</v>
      </c>
      <c r="D459" s="94" t="s">
        <v>233</v>
      </c>
      <c r="E459" s="119">
        <v>28</v>
      </c>
      <c r="F459" s="94">
        <v>135607</v>
      </c>
      <c r="G459" s="127">
        <v>45931</v>
      </c>
      <c r="H459" s="128">
        <v>45941</v>
      </c>
      <c r="I459" s="94" t="s">
        <v>133</v>
      </c>
      <c r="J459" s="94" t="s">
        <v>1107</v>
      </c>
      <c r="K459" s="174"/>
      <c r="L459" s="94" t="s">
        <v>233</v>
      </c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 spans="1:26">
      <c r="A460" s="118"/>
      <c r="B460" s="89"/>
      <c r="C460" s="118" t="str">
        <f t="shared" ca="1" si="1"/>
        <v>OK</v>
      </c>
      <c r="D460" s="94" t="s">
        <v>409</v>
      </c>
      <c r="E460" s="119">
        <v>14</v>
      </c>
      <c r="F460" s="94">
        <v>135607</v>
      </c>
      <c r="G460" s="127">
        <v>45931</v>
      </c>
      <c r="H460" s="128">
        <v>45941</v>
      </c>
      <c r="I460" s="94" t="s">
        <v>133</v>
      </c>
      <c r="J460" s="94" t="s">
        <v>1107</v>
      </c>
      <c r="K460" s="174"/>
      <c r="L460" s="94" t="s">
        <v>409</v>
      </c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 spans="1:26">
      <c r="A461" s="118"/>
      <c r="B461" s="89"/>
      <c r="C461" s="118" t="str">
        <f t="shared" ca="1" si="1"/>
        <v>OK</v>
      </c>
      <c r="D461" s="69" t="s">
        <v>281</v>
      </c>
      <c r="E461" s="119">
        <v>14</v>
      </c>
      <c r="F461" s="94">
        <v>135607</v>
      </c>
      <c r="G461" s="127">
        <v>45931</v>
      </c>
      <c r="H461" s="128">
        <v>45941</v>
      </c>
      <c r="I461" s="94" t="s">
        <v>133</v>
      </c>
      <c r="J461" s="94" t="s">
        <v>1107</v>
      </c>
      <c r="K461" s="174"/>
      <c r="L461" s="94" t="s">
        <v>1127</v>
      </c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 spans="1:26">
      <c r="A462" s="118"/>
      <c r="B462" s="89"/>
      <c r="C462" s="118" t="str">
        <f t="shared" ca="1" si="1"/>
        <v>OK</v>
      </c>
      <c r="D462" s="94" t="s">
        <v>238</v>
      </c>
      <c r="E462" s="119">
        <v>14</v>
      </c>
      <c r="F462" s="94">
        <v>135607</v>
      </c>
      <c r="G462" s="127">
        <v>45931</v>
      </c>
      <c r="H462" s="128">
        <v>45941</v>
      </c>
      <c r="I462" s="94" t="s">
        <v>133</v>
      </c>
      <c r="J462" s="94" t="s">
        <v>1107</v>
      </c>
      <c r="K462" s="174"/>
      <c r="L462" s="94" t="s">
        <v>238</v>
      </c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 spans="1:26">
      <c r="A463" s="118"/>
      <c r="B463" s="89"/>
      <c r="C463" s="118" t="str">
        <f t="shared" ca="1" si="1"/>
        <v>OK</v>
      </c>
      <c r="D463" s="69" t="s">
        <v>199</v>
      </c>
      <c r="E463" s="119">
        <v>14</v>
      </c>
      <c r="F463" s="94">
        <v>135607</v>
      </c>
      <c r="G463" s="127">
        <v>45931</v>
      </c>
      <c r="H463" s="128">
        <v>45941</v>
      </c>
      <c r="I463" s="94" t="s">
        <v>133</v>
      </c>
      <c r="J463" s="94" t="s">
        <v>1107</v>
      </c>
      <c r="K463" s="174"/>
      <c r="L463" s="94" t="s">
        <v>1128</v>
      </c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 spans="1:26">
      <c r="A464" s="118"/>
      <c r="B464" s="89"/>
      <c r="C464" s="118" t="str">
        <f t="shared" ca="1" si="1"/>
        <v>OK</v>
      </c>
      <c r="D464" s="94" t="s">
        <v>156</v>
      </c>
      <c r="E464" s="119">
        <v>14</v>
      </c>
      <c r="F464" s="94">
        <v>135607</v>
      </c>
      <c r="G464" s="127">
        <v>45931</v>
      </c>
      <c r="H464" s="128">
        <v>45941</v>
      </c>
      <c r="I464" s="94" t="s">
        <v>133</v>
      </c>
      <c r="J464" s="94" t="s">
        <v>1107</v>
      </c>
      <c r="K464" s="174"/>
      <c r="L464" s="94" t="s">
        <v>156</v>
      </c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 spans="1:26">
      <c r="A465" s="118"/>
      <c r="B465" s="89"/>
      <c r="C465" s="118" t="str">
        <f t="shared" ca="1" si="1"/>
        <v>OK</v>
      </c>
      <c r="D465" s="94" t="s">
        <v>329</v>
      </c>
      <c r="E465" s="119">
        <v>14</v>
      </c>
      <c r="F465" s="94">
        <v>135607</v>
      </c>
      <c r="G465" s="127">
        <v>45931</v>
      </c>
      <c r="H465" s="128">
        <v>45941</v>
      </c>
      <c r="I465" s="94" t="s">
        <v>133</v>
      </c>
      <c r="J465" s="94" t="s">
        <v>1107</v>
      </c>
      <c r="K465" s="174"/>
      <c r="L465" s="94" t="s">
        <v>329</v>
      </c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 spans="1:26">
      <c r="A466" s="118"/>
      <c r="B466" s="89"/>
      <c r="C466" s="118" t="str">
        <f t="shared" ca="1" si="1"/>
        <v>OK</v>
      </c>
      <c r="D466" s="94" t="s">
        <v>218</v>
      </c>
      <c r="E466" s="119">
        <v>14</v>
      </c>
      <c r="F466" s="94">
        <v>135607</v>
      </c>
      <c r="G466" s="127">
        <v>45931</v>
      </c>
      <c r="H466" s="128">
        <v>45941</v>
      </c>
      <c r="I466" s="94" t="s">
        <v>133</v>
      </c>
      <c r="J466" s="94" t="s">
        <v>1107</v>
      </c>
      <c r="K466" s="174"/>
      <c r="L466" s="94" t="s">
        <v>218</v>
      </c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 spans="1:26">
      <c r="A467" s="118"/>
      <c r="B467" s="89"/>
      <c r="C467" s="118" t="str">
        <f t="shared" ca="1" si="1"/>
        <v>OK</v>
      </c>
      <c r="D467" s="94" t="s">
        <v>189</v>
      </c>
      <c r="E467" s="119">
        <v>14</v>
      </c>
      <c r="F467" s="94">
        <v>135607</v>
      </c>
      <c r="G467" s="127">
        <v>45931</v>
      </c>
      <c r="H467" s="128">
        <v>45941</v>
      </c>
      <c r="I467" s="94" t="s">
        <v>133</v>
      </c>
      <c r="J467" s="94" t="s">
        <v>1107</v>
      </c>
      <c r="K467" s="174"/>
      <c r="L467" s="94" t="s">
        <v>189</v>
      </c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 spans="1:26">
      <c r="A468" s="118"/>
      <c r="B468" s="89"/>
      <c r="C468" s="118" t="str">
        <f t="shared" ca="1" si="1"/>
        <v>OK</v>
      </c>
      <c r="D468" s="94" t="s">
        <v>210</v>
      </c>
      <c r="E468" s="119">
        <v>14</v>
      </c>
      <c r="F468" s="94">
        <v>135607</v>
      </c>
      <c r="G468" s="127">
        <v>45931</v>
      </c>
      <c r="H468" s="128">
        <v>45941</v>
      </c>
      <c r="I468" s="94" t="s">
        <v>133</v>
      </c>
      <c r="J468" s="94" t="s">
        <v>1107</v>
      </c>
      <c r="K468" s="174"/>
      <c r="L468" s="94" t="s">
        <v>210</v>
      </c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 spans="1:26">
      <c r="A469" s="118"/>
      <c r="B469" s="89"/>
      <c r="C469" s="118" t="str">
        <f t="shared" ca="1" si="1"/>
        <v>OK</v>
      </c>
      <c r="D469" s="69" t="s">
        <v>251</v>
      </c>
      <c r="E469" s="119">
        <v>14</v>
      </c>
      <c r="F469" s="94">
        <v>135607</v>
      </c>
      <c r="G469" s="127">
        <v>45931</v>
      </c>
      <c r="H469" s="128">
        <v>45941</v>
      </c>
      <c r="I469" s="94" t="s">
        <v>133</v>
      </c>
      <c r="J469" s="94" t="s">
        <v>1107</v>
      </c>
      <c r="K469" s="174"/>
      <c r="L469" s="94" t="s">
        <v>252</v>
      </c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 spans="1:26">
      <c r="A470" s="118"/>
      <c r="B470" s="89"/>
      <c r="C470" s="118" t="str">
        <f t="shared" ca="1" si="1"/>
        <v>OK</v>
      </c>
      <c r="D470" s="94" t="s">
        <v>154</v>
      </c>
      <c r="E470" s="119">
        <v>28</v>
      </c>
      <c r="F470" s="94">
        <v>135607</v>
      </c>
      <c r="G470" s="127">
        <v>45931</v>
      </c>
      <c r="H470" s="128">
        <v>45941</v>
      </c>
      <c r="I470" s="94" t="s">
        <v>133</v>
      </c>
      <c r="J470" s="94" t="s">
        <v>1107</v>
      </c>
      <c r="K470" s="174"/>
      <c r="L470" s="94" t="s">
        <v>154</v>
      </c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 spans="1:26">
      <c r="A471" s="118"/>
      <c r="B471" s="89"/>
      <c r="C471" s="118" t="str">
        <f t="shared" ca="1" si="1"/>
        <v>OK</v>
      </c>
      <c r="D471" s="94" t="s">
        <v>273</v>
      </c>
      <c r="E471" s="119">
        <v>14</v>
      </c>
      <c r="F471" s="94">
        <v>135607</v>
      </c>
      <c r="G471" s="127">
        <v>45931</v>
      </c>
      <c r="H471" s="128">
        <v>45941</v>
      </c>
      <c r="I471" s="94" t="s">
        <v>133</v>
      </c>
      <c r="J471" s="94" t="s">
        <v>1107</v>
      </c>
      <c r="K471" s="174"/>
      <c r="L471" s="94" t="s">
        <v>273</v>
      </c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 spans="1:26">
      <c r="A472" s="118"/>
      <c r="B472" s="89"/>
      <c r="C472" s="118" t="str">
        <f t="shared" ca="1" si="1"/>
        <v>OK</v>
      </c>
      <c r="D472" s="94" t="s">
        <v>410</v>
      </c>
      <c r="E472" s="119">
        <v>14</v>
      </c>
      <c r="F472" s="94">
        <v>135607</v>
      </c>
      <c r="G472" s="127">
        <v>45931</v>
      </c>
      <c r="H472" s="128">
        <v>45941</v>
      </c>
      <c r="I472" s="94" t="s">
        <v>133</v>
      </c>
      <c r="J472" s="94" t="s">
        <v>1107</v>
      </c>
      <c r="K472" s="174"/>
      <c r="L472" s="94" t="s">
        <v>410</v>
      </c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 spans="1:26">
      <c r="A473" s="118"/>
      <c r="B473" s="89"/>
      <c r="C473" s="118" t="str">
        <f t="shared" ca="1" si="1"/>
        <v>OK</v>
      </c>
      <c r="D473" s="94" t="s">
        <v>363</v>
      </c>
      <c r="E473" s="119">
        <v>14</v>
      </c>
      <c r="F473" s="94">
        <v>135607</v>
      </c>
      <c r="G473" s="127">
        <v>45931</v>
      </c>
      <c r="H473" s="128">
        <v>45941</v>
      </c>
      <c r="I473" s="94" t="s">
        <v>133</v>
      </c>
      <c r="J473" s="94" t="s">
        <v>1107</v>
      </c>
      <c r="K473" s="174"/>
      <c r="L473" s="94" t="s">
        <v>363</v>
      </c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 spans="1:26">
      <c r="A474" s="118"/>
      <c r="B474" s="89"/>
      <c r="C474" s="118" t="str">
        <f t="shared" ca="1" si="1"/>
        <v>OK</v>
      </c>
      <c r="D474" s="94" t="s">
        <v>356</v>
      </c>
      <c r="E474" s="119">
        <v>14</v>
      </c>
      <c r="F474" s="94">
        <v>135607</v>
      </c>
      <c r="G474" s="127">
        <v>45931</v>
      </c>
      <c r="H474" s="128">
        <v>45941</v>
      </c>
      <c r="I474" s="94" t="s">
        <v>133</v>
      </c>
      <c r="J474" s="94" t="s">
        <v>1107</v>
      </c>
      <c r="K474" s="174"/>
      <c r="L474" s="94" t="s">
        <v>356</v>
      </c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 spans="1:26">
      <c r="A475" s="118"/>
      <c r="B475" s="89"/>
      <c r="C475" s="118" t="str">
        <f t="shared" ca="1" si="1"/>
        <v>OK</v>
      </c>
      <c r="D475" s="94" t="s">
        <v>299</v>
      </c>
      <c r="E475" s="119">
        <v>14</v>
      </c>
      <c r="F475" s="94">
        <v>135607</v>
      </c>
      <c r="G475" s="127">
        <v>45931</v>
      </c>
      <c r="H475" s="128">
        <v>45941</v>
      </c>
      <c r="I475" s="94" t="s">
        <v>133</v>
      </c>
      <c r="J475" s="94" t="s">
        <v>1107</v>
      </c>
      <c r="K475" s="174"/>
      <c r="L475" s="94" t="s">
        <v>299</v>
      </c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 spans="1:26">
      <c r="A476" s="118"/>
      <c r="B476" s="89"/>
      <c r="C476" s="118" t="str">
        <f t="shared" ca="1" si="1"/>
        <v>OK</v>
      </c>
      <c r="D476" s="94" t="s">
        <v>369</v>
      </c>
      <c r="E476" s="119">
        <v>14</v>
      </c>
      <c r="F476" s="94">
        <v>135607</v>
      </c>
      <c r="G476" s="127">
        <v>45931</v>
      </c>
      <c r="H476" s="128">
        <v>45941</v>
      </c>
      <c r="I476" s="94" t="s">
        <v>133</v>
      </c>
      <c r="J476" s="94" t="s">
        <v>1107</v>
      </c>
      <c r="K476" s="174"/>
      <c r="L476" s="94" t="s">
        <v>369</v>
      </c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 spans="1:26">
      <c r="A477" s="118"/>
      <c r="B477" s="89"/>
      <c r="C477" s="118" t="str">
        <f t="shared" ca="1" si="1"/>
        <v>OK</v>
      </c>
      <c r="D477" s="94" t="s">
        <v>324</v>
      </c>
      <c r="E477" s="119">
        <v>14</v>
      </c>
      <c r="F477" s="94">
        <v>135607</v>
      </c>
      <c r="G477" s="127">
        <v>45931</v>
      </c>
      <c r="H477" s="128">
        <v>45941</v>
      </c>
      <c r="I477" s="94" t="s">
        <v>133</v>
      </c>
      <c r="J477" s="94" t="s">
        <v>1107</v>
      </c>
      <c r="K477" s="174"/>
      <c r="L477" s="94" t="s">
        <v>324</v>
      </c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 spans="1:26">
      <c r="A478" s="118"/>
      <c r="B478" s="89"/>
      <c r="C478" s="118" t="str">
        <f t="shared" ca="1" si="1"/>
        <v>OK</v>
      </c>
      <c r="D478" s="94" t="s">
        <v>175</v>
      </c>
      <c r="E478" s="119">
        <v>28</v>
      </c>
      <c r="F478" s="94">
        <v>135607</v>
      </c>
      <c r="G478" s="127">
        <v>45931</v>
      </c>
      <c r="H478" s="128">
        <v>45941</v>
      </c>
      <c r="I478" s="94" t="s">
        <v>133</v>
      </c>
      <c r="J478" s="94" t="s">
        <v>1107</v>
      </c>
      <c r="K478" s="174"/>
      <c r="L478" s="94" t="s">
        <v>175</v>
      </c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 spans="1:26">
      <c r="A479" s="118"/>
      <c r="B479" s="89"/>
      <c r="C479" s="118" t="str">
        <f t="shared" ca="1" si="1"/>
        <v>OK</v>
      </c>
      <c r="D479" s="94" t="s">
        <v>387</v>
      </c>
      <c r="E479" s="119">
        <v>28</v>
      </c>
      <c r="F479" s="94">
        <v>135607</v>
      </c>
      <c r="G479" s="127">
        <v>45931</v>
      </c>
      <c r="H479" s="128">
        <v>45941</v>
      </c>
      <c r="I479" s="94" t="s">
        <v>133</v>
      </c>
      <c r="J479" s="94" t="s">
        <v>1107</v>
      </c>
      <c r="K479" s="174"/>
      <c r="L479" s="94" t="s">
        <v>387</v>
      </c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 spans="1:26">
      <c r="A480" s="118"/>
      <c r="B480" s="89"/>
      <c r="C480" s="118" t="str">
        <f t="shared" ca="1" si="1"/>
        <v>OK</v>
      </c>
      <c r="D480" s="94" t="s">
        <v>386</v>
      </c>
      <c r="E480" s="119">
        <v>51.79</v>
      </c>
      <c r="F480" s="94">
        <v>135607</v>
      </c>
      <c r="G480" s="127">
        <v>45931</v>
      </c>
      <c r="H480" s="128">
        <v>45941</v>
      </c>
      <c r="I480" s="94" t="s">
        <v>133</v>
      </c>
      <c r="J480" s="94" t="s">
        <v>1107</v>
      </c>
      <c r="K480" s="174"/>
      <c r="L480" s="94" t="s">
        <v>386</v>
      </c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 spans="1:26">
      <c r="A481" s="118"/>
      <c r="B481" s="89"/>
      <c r="C481" s="118" t="str">
        <f t="shared" ca="1" si="1"/>
        <v>OK</v>
      </c>
      <c r="D481" s="69" t="s">
        <v>242</v>
      </c>
      <c r="E481" s="119">
        <v>14</v>
      </c>
      <c r="F481" s="94">
        <v>135607</v>
      </c>
      <c r="G481" s="127">
        <v>45931</v>
      </c>
      <c r="H481" s="128">
        <v>45941</v>
      </c>
      <c r="I481" s="94" t="s">
        <v>133</v>
      </c>
      <c r="J481" s="94" t="s">
        <v>1107</v>
      </c>
      <c r="K481" s="174"/>
      <c r="L481" s="94" t="s">
        <v>703</v>
      </c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 spans="1:26">
      <c r="A482" s="118"/>
      <c r="B482" s="89"/>
      <c r="C482" s="118" t="str">
        <f t="shared" ca="1" si="1"/>
        <v>OK</v>
      </c>
      <c r="D482" s="94" t="s">
        <v>413</v>
      </c>
      <c r="E482" s="119">
        <v>56</v>
      </c>
      <c r="F482" s="94">
        <v>135607</v>
      </c>
      <c r="G482" s="127">
        <v>45931</v>
      </c>
      <c r="H482" s="128">
        <v>45941</v>
      </c>
      <c r="I482" s="94" t="s">
        <v>133</v>
      </c>
      <c r="J482" s="94" t="s">
        <v>1107</v>
      </c>
      <c r="K482" s="174"/>
      <c r="L482" s="94" t="s">
        <v>413</v>
      </c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 spans="1:26">
      <c r="A483" s="118"/>
      <c r="B483" s="89"/>
      <c r="C483" s="118" t="str">
        <f t="shared" ca="1" si="1"/>
        <v>OK</v>
      </c>
      <c r="D483" s="94" t="s">
        <v>222</v>
      </c>
      <c r="E483" s="119">
        <v>56</v>
      </c>
      <c r="F483" s="94">
        <v>135607</v>
      </c>
      <c r="G483" s="127">
        <v>45931</v>
      </c>
      <c r="H483" s="128">
        <v>45941</v>
      </c>
      <c r="I483" s="94" t="s">
        <v>133</v>
      </c>
      <c r="J483" s="94" t="s">
        <v>1107</v>
      </c>
      <c r="K483" s="174"/>
      <c r="L483" s="94" t="s">
        <v>222</v>
      </c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 spans="1:26">
      <c r="A484" s="118"/>
      <c r="B484" s="89"/>
      <c r="C484" s="118" t="str">
        <f t="shared" ca="1" si="1"/>
        <v>OK</v>
      </c>
      <c r="D484" s="94" t="s">
        <v>357</v>
      </c>
      <c r="E484" s="119">
        <v>28</v>
      </c>
      <c r="F484" s="94">
        <v>135607</v>
      </c>
      <c r="G484" s="127">
        <v>45931</v>
      </c>
      <c r="H484" s="128">
        <v>45941</v>
      </c>
      <c r="I484" s="94" t="s">
        <v>133</v>
      </c>
      <c r="J484" s="94" t="s">
        <v>1107</v>
      </c>
      <c r="K484" s="174"/>
      <c r="L484" s="94" t="s">
        <v>357</v>
      </c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 spans="1:26">
      <c r="A485" s="118"/>
      <c r="B485" s="89"/>
      <c r="C485" s="118" t="str">
        <f t="shared" ca="1" si="1"/>
        <v>OK</v>
      </c>
      <c r="D485" s="69" t="s">
        <v>176</v>
      </c>
      <c r="E485" s="119">
        <v>14</v>
      </c>
      <c r="F485" s="94">
        <v>135607</v>
      </c>
      <c r="G485" s="127">
        <v>45931</v>
      </c>
      <c r="H485" s="128">
        <v>45941</v>
      </c>
      <c r="I485" s="94" t="s">
        <v>133</v>
      </c>
      <c r="J485" s="94" t="s">
        <v>1107</v>
      </c>
      <c r="K485" s="174"/>
      <c r="L485" s="94" t="s">
        <v>178</v>
      </c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 spans="1:26">
      <c r="A486" s="118"/>
      <c r="B486" s="89"/>
      <c r="C486" s="118" t="str">
        <f t="shared" ca="1" si="1"/>
        <v>OK</v>
      </c>
      <c r="D486" s="94" t="s">
        <v>235</v>
      </c>
      <c r="E486" s="119">
        <v>42</v>
      </c>
      <c r="F486" s="94">
        <v>135607</v>
      </c>
      <c r="G486" s="127">
        <v>45931</v>
      </c>
      <c r="H486" s="128">
        <v>45941</v>
      </c>
      <c r="I486" s="94" t="s">
        <v>133</v>
      </c>
      <c r="J486" s="94" t="s">
        <v>1107</v>
      </c>
      <c r="K486" s="174"/>
      <c r="L486" s="94" t="s">
        <v>235</v>
      </c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 spans="1:26">
      <c r="A487" s="118"/>
      <c r="B487" s="89"/>
      <c r="C487" s="118" t="str">
        <f t="shared" ca="1" si="1"/>
        <v>OK</v>
      </c>
      <c r="D487" s="94" t="s">
        <v>196</v>
      </c>
      <c r="E487" s="119">
        <v>14</v>
      </c>
      <c r="F487" s="94">
        <v>135607</v>
      </c>
      <c r="G487" s="127">
        <v>45931</v>
      </c>
      <c r="H487" s="128">
        <v>45941</v>
      </c>
      <c r="I487" s="94" t="s">
        <v>133</v>
      </c>
      <c r="J487" s="94" t="s">
        <v>1107</v>
      </c>
      <c r="K487" s="174"/>
      <c r="L487" s="94" t="s">
        <v>196</v>
      </c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 spans="1:26">
      <c r="A488" s="118"/>
      <c r="B488" s="89"/>
      <c r="C488" s="118" t="str">
        <f t="shared" ca="1" si="1"/>
        <v>OK</v>
      </c>
      <c r="D488" s="69" t="s">
        <v>287</v>
      </c>
      <c r="E488" s="119">
        <v>-14</v>
      </c>
      <c r="F488" s="94">
        <v>135607</v>
      </c>
      <c r="G488" s="127">
        <v>45931</v>
      </c>
      <c r="H488" s="128">
        <v>45941</v>
      </c>
      <c r="I488" s="94" t="s">
        <v>133</v>
      </c>
      <c r="J488" s="94" t="s">
        <v>1107</v>
      </c>
      <c r="K488" s="174"/>
      <c r="L488" s="94" t="s">
        <v>288</v>
      </c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 spans="1:26">
      <c r="A489" s="118"/>
      <c r="B489" s="89"/>
      <c r="C489" s="118" t="str">
        <f t="shared" ca="1" si="1"/>
        <v>OK</v>
      </c>
      <c r="D489" s="69" t="s">
        <v>287</v>
      </c>
      <c r="E489" s="94">
        <v>-9.7899999999999991</v>
      </c>
      <c r="F489" s="94">
        <v>135607</v>
      </c>
      <c r="G489" s="127">
        <v>45931</v>
      </c>
      <c r="H489" s="128">
        <v>45941</v>
      </c>
      <c r="I489" s="94" t="s">
        <v>133</v>
      </c>
      <c r="J489" s="94" t="s">
        <v>1107</v>
      </c>
      <c r="K489" s="174"/>
      <c r="L489" s="94" t="s">
        <v>288</v>
      </c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 spans="1:26">
      <c r="A490" s="118"/>
      <c r="B490" s="89"/>
      <c r="C490" s="118" t="str">
        <f t="shared" ca="1" si="1"/>
        <v>OK</v>
      </c>
      <c r="D490" s="69" t="s">
        <v>291</v>
      </c>
      <c r="E490" s="119">
        <v>14</v>
      </c>
      <c r="F490" s="94">
        <v>135607</v>
      </c>
      <c r="G490" s="127">
        <v>45931</v>
      </c>
      <c r="H490" s="128">
        <v>45941</v>
      </c>
      <c r="I490" s="94" t="s">
        <v>133</v>
      </c>
      <c r="J490" s="94" t="s">
        <v>1107</v>
      </c>
      <c r="K490" s="174"/>
      <c r="L490" s="94" t="s">
        <v>1139</v>
      </c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 spans="1:26">
      <c r="A491" s="118"/>
      <c r="B491" s="89"/>
      <c r="C491" s="118" t="str">
        <f t="shared" ca="1" si="1"/>
        <v>OK</v>
      </c>
      <c r="D491" s="94" t="s">
        <v>303</v>
      </c>
      <c r="E491" s="119">
        <v>14</v>
      </c>
      <c r="F491" s="94">
        <v>135607</v>
      </c>
      <c r="G491" s="127">
        <v>45931</v>
      </c>
      <c r="H491" s="128">
        <v>45941</v>
      </c>
      <c r="I491" s="94" t="s">
        <v>133</v>
      </c>
      <c r="J491" s="94" t="s">
        <v>1107</v>
      </c>
      <c r="K491" s="174"/>
      <c r="L491" s="94" t="s">
        <v>303</v>
      </c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 spans="1:26">
      <c r="A492" s="118"/>
      <c r="B492" s="89"/>
      <c r="C492" s="118" t="str">
        <f t="shared" ca="1" si="1"/>
        <v>OK</v>
      </c>
      <c r="D492" s="94" t="s">
        <v>441</v>
      </c>
      <c r="E492" s="119">
        <v>14</v>
      </c>
      <c r="F492" s="94">
        <v>135607</v>
      </c>
      <c r="G492" s="127">
        <v>45931</v>
      </c>
      <c r="H492" s="128">
        <v>45941</v>
      </c>
      <c r="I492" s="94" t="s">
        <v>133</v>
      </c>
      <c r="J492" s="94" t="s">
        <v>1107</v>
      </c>
      <c r="K492" s="174"/>
      <c r="L492" s="94" t="s">
        <v>441</v>
      </c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 spans="1:26">
      <c r="A493" s="118"/>
      <c r="B493" s="89"/>
      <c r="C493" s="118" t="str">
        <f t="shared" ca="1" si="1"/>
        <v>OK</v>
      </c>
      <c r="D493" s="94" t="s">
        <v>342</v>
      </c>
      <c r="E493" s="119">
        <v>14</v>
      </c>
      <c r="F493" s="94">
        <v>135607</v>
      </c>
      <c r="G493" s="127">
        <v>45931</v>
      </c>
      <c r="H493" s="128">
        <v>45941</v>
      </c>
      <c r="I493" s="94" t="s">
        <v>133</v>
      </c>
      <c r="J493" s="94" t="s">
        <v>1107</v>
      </c>
      <c r="K493" s="174"/>
      <c r="L493" s="94" t="s">
        <v>342</v>
      </c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 spans="1:26">
      <c r="A494" s="118"/>
      <c r="B494" s="89"/>
      <c r="C494" s="118" t="str">
        <f t="shared" ca="1" si="1"/>
        <v>OK</v>
      </c>
      <c r="D494" s="94" t="s">
        <v>358</v>
      </c>
      <c r="E494" s="119">
        <v>14</v>
      </c>
      <c r="F494" s="94">
        <v>135607</v>
      </c>
      <c r="G494" s="127">
        <v>45931</v>
      </c>
      <c r="H494" s="128">
        <v>45941</v>
      </c>
      <c r="I494" s="94" t="s">
        <v>133</v>
      </c>
      <c r="J494" s="94" t="s">
        <v>1107</v>
      </c>
      <c r="K494" s="174"/>
      <c r="L494" s="94" t="s">
        <v>358</v>
      </c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 spans="1:26">
      <c r="A495" s="118"/>
      <c r="B495" s="89"/>
      <c r="C495" s="118" t="str">
        <f t="shared" ca="1" si="1"/>
        <v>OK</v>
      </c>
      <c r="D495" s="94" t="s">
        <v>364</v>
      </c>
      <c r="E495" s="119">
        <v>14</v>
      </c>
      <c r="F495" s="94">
        <v>135607</v>
      </c>
      <c r="G495" s="127">
        <v>45931</v>
      </c>
      <c r="H495" s="128">
        <v>45941</v>
      </c>
      <c r="I495" s="94" t="s">
        <v>133</v>
      </c>
      <c r="J495" s="94" t="s">
        <v>1107</v>
      </c>
      <c r="K495" s="174"/>
      <c r="L495" s="94" t="s">
        <v>364</v>
      </c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 spans="1:26">
      <c r="A496" s="118"/>
      <c r="B496" s="89"/>
      <c r="C496" s="118" t="str">
        <f t="shared" ca="1" si="1"/>
        <v>OK</v>
      </c>
      <c r="D496" s="94" t="s">
        <v>451</v>
      </c>
      <c r="E496" s="119">
        <v>14</v>
      </c>
      <c r="F496" s="94">
        <v>135607</v>
      </c>
      <c r="G496" s="127">
        <v>45931</v>
      </c>
      <c r="H496" s="128">
        <v>45941</v>
      </c>
      <c r="I496" s="94" t="s">
        <v>133</v>
      </c>
      <c r="J496" s="94" t="s">
        <v>1107</v>
      </c>
      <c r="K496" s="174"/>
      <c r="L496" s="94" t="s">
        <v>451</v>
      </c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 spans="1:26">
      <c r="A497" s="118"/>
      <c r="B497" s="89"/>
      <c r="C497" s="118" t="str">
        <f t="shared" ca="1" si="1"/>
        <v>OK</v>
      </c>
      <c r="D497" s="94" t="s">
        <v>416</v>
      </c>
      <c r="E497" s="119">
        <v>14</v>
      </c>
      <c r="F497" s="94">
        <v>135607</v>
      </c>
      <c r="G497" s="127">
        <v>45931</v>
      </c>
      <c r="H497" s="128">
        <v>45941</v>
      </c>
      <c r="I497" s="94" t="s">
        <v>133</v>
      </c>
      <c r="J497" s="94" t="s">
        <v>1107</v>
      </c>
      <c r="K497" s="174"/>
      <c r="L497" s="94" t="s">
        <v>417</v>
      </c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 spans="1:26">
      <c r="A498" s="118"/>
      <c r="B498" s="89"/>
      <c r="C498" s="118" t="str">
        <f t="shared" ca="1" si="1"/>
        <v>OK</v>
      </c>
      <c r="D498" s="94" t="s">
        <v>443</v>
      </c>
      <c r="E498" s="119">
        <v>14</v>
      </c>
      <c r="F498" s="94">
        <v>135607</v>
      </c>
      <c r="G498" s="127">
        <v>45931</v>
      </c>
      <c r="H498" s="128">
        <v>45941</v>
      </c>
      <c r="I498" s="94" t="s">
        <v>133</v>
      </c>
      <c r="J498" s="94" t="s">
        <v>1107</v>
      </c>
      <c r="K498" s="174"/>
      <c r="L498" s="94" t="s">
        <v>443</v>
      </c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 spans="1:26">
      <c r="A499" s="118"/>
      <c r="B499" s="89"/>
      <c r="C499" s="118" t="str">
        <f t="shared" ca="1" si="1"/>
        <v>OK</v>
      </c>
      <c r="D499" s="94" t="s">
        <v>285</v>
      </c>
      <c r="E499" s="119">
        <v>28</v>
      </c>
      <c r="F499" s="94">
        <v>135607</v>
      </c>
      <c r="G499" s="127">
        <v>45931</v>
      </c>
      <c r="H499" s="128">
        <v>45941</v>
      </c>
      <c r="I499" s="94" t="s">
        <v>133</v>
      </c>
      <c r="J499" s="94" t="s">
        <v>1107</v>
      </c>
      <c r="K499" s="174"/>
      <c r="L499" s="94" t="s">
        <v>285</v>
      </c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 spans="1:26">
      <c r="A500" s="118"/>
      <c r="B500" s="89"/>
      <c r="C500" s="118" t="str">
        <f t="shared" ca="1" si="1"/>
        <v>OK</v>
      </c>
      <c r="D500" s="94" t="s">
        <v>484</v>
      </c>
      <c r="E500" s="119">
        <v>14</v>
      </c>
      <c r="F500" s="94">
        <v>135607</v>
      </c>
      <c r="G500" s="127">
        <v>45931</v>
      </c>
      <c r="H500" s="128">
        <v>45941</v>
      </c>
      <c r="I500" s="94" t="s">
        <v>133</v>
      </c>
      <c r="J500" s="94" t="s">
        <v>1107</v>
      </c>
      <c r="K500" s="174"/>
      <c r="L500" s="94" t="s">
        <v>484</v>
      </c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 spans="1:26">
      <c r="A501" s="118"/>
      <c r="B501" s="89"/>
      <c r="C501" s="118" t="str">
        <f t="shared" ca="1" si="1"/>
        <v>OK</v>
      </c>
      <c r="D501" s="94" t="s">
        <v>449</v>
      </c>
      <c r="E501" s="119">
        <v>28</v>
      </c>
      <c r="F501" s="94">
        <v>135607</v>
      </c>
      <c r="G501" s="127">
        <v>45931</v>
      </c>
      <c r="H501" s="128">
        <v>45941</v>
      </c>
      <c r="I501" s="94" t="s">
        <v>133</v>
      </c>
      <c r="J501" s="94" t="s">
        <v>1107</v>
      </c>
      <c r="K501" s="174"/>
      <c r="L501" s="94" t="s">
        <v>449</v>
      </c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 spans="1:26">
      <c r="A502" s="118"/>
      <c r="B502" s="89"/>
      <c r="C502" s="118" t="str">
        <f t="shared" ca="1" si="1"/>
        <v>OK</v>
      </c>
      <c r="D502" s="94" t="s">
        <v>437</v>
      </c>
      <c r="E502" s="119">
        <v>14</v>
      </c>
      <c r="F502" s="94">
        <v>135607</v>
      </c>
      <c r="G502" s="127">
        <v>45931</v>
      </c>
      <c r="H502" s="128">
        <v>45941</v>
      </c>
      <c r="I502" s="94" t="s">
        <v>133</v>
      </c>
      <c r="J502" s="94" t="s">
        <v>1107</v>
      </c>
      <c r="K502" s="174"/>
      <c r="L502" s="94" t="s">
        <v>437</v>
      </c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 spans="1:26">
      <c r="A503" s="118"/>
      <c r="B503" s="89"/>
      <c r="C503" s="118" t="str">
        <f t="shared" ca="1" si="1"/>
        <v>OK</v>
      </c>
      <c r="D503" s="94" t="s">
        <v>452</v>
      </c>
      <c r="E503" s="119">
        <v>14</v>
      </c>
      <c r="F503" s="94">
        <v>135607</v>
      </c>
      <c r="G503" s="127">
        <v>45931</v>
      </c>
      <c r="H503" s="128">
        <v>45941</v>
      </c>
      <c r="I503" s="94" t="s">
        <v>133</v>
      </c>
      <c r="J503" s="94" t="s">
        <v>1107</v>
      </c>
      <c r="K503" s="174"/>
      <c r="L503" s="94" t="s">
        <v>712</v>
      </c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 spans="1:26">
      <c r="A504" s="118"/>
      <c r="B504" s="89"/>
      <c r="C504" s="118"/>
      <c r="D504" s="94"/>
      <c r="E504" s="119"/>
      <c r="F504" s="94"/>
      <c r="G504" s="127"/>
      <c r="H504" s="128"/>
      <c r="I504" s="94"/>
      <c r="J504" s="94"/>
      <c r="K504" s="174"/>
      <c r="L504" s="94" t="s">
        <v>1140</v>
      </c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 spans="1:26">
      <c r="A505" s="118"/>
      <c r="B505" s="89"/>
      <c r="C505" s="118" t="str">
        <f t="shared" ref="C505:C759" ca="1" si="2">IF(COUNTIF(A:A, D505)&gt;0, "OK", "Incompleto")</f>
        <v>OK</v>
      </c>
      <c r="D505" s="94" t="s">
        <v>267</v>
      </c>
      <c r="E505" s="119">
        <v>33.590000000000003</v>
      </c>
      <c r="F505" s="94">
        <v>135607</v>
      </c>
      <c r="G505" s="127">
        <v>45931</v>
      </c>
      <c r="H505" s="128">
        <v>45941</v>
      </c>
      <c r="I505" s="94" t="s">
        <v>133</v>
      </c>
      <c r="J505" s="94" t="s">
        <v>1107</v>
      </c>
      <c r="K505" s="174"/>
      <c r="L505" s="94" t="s">
        <v>267</v>
      </c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 spans="1:26">
      <c r="A506" s="118"/>
      <c r="B506" s="89"/>
      <c r="C506" s="118" t="str">
        <f t="shared" ca="1" si="2"/>
        <v>OK</v>
      </c>
      <c r="D506" s="94" t="s">
        <v>488</v>
      </c>
      <c r="E506" s="119">
        <v>33.590000000000003</v>
      </c>
      <c r="F506" s="94">
        <v>135607</v>
      </c>
      <c r="G506" s="127">
        <v>45931</v>
      </c>
      <c r="H506" s="128">
        <v>45941</v>
      </c>
      <c r="I506" s="94" t="s">
        <v>133</v>
      </c>
      <c r="J506" s="94" t="s">
        <v>1107</v>
      </c>
      <c r="K506" s="174"/>
      <c r="L506" s="94" t="s">
        <v>488</v>
      </c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 spans="1:26">
      <c r="A507" s="118"/>
      <c r="B507" s="89"/>
      <c r="C507" s="118" t="str">
        <f t="shared" ca="1" si="2"/>
        <v>OK</v>
      </c>
      <c r="D507" s="69" t="s">
        <v>494</v>
      </c>
      <c r="E507" s="119">
        <v>100.77000000000001</v>
      </c>
      <c r="F507" s="94">
        <v>135607</v>
      </c>
      <c r="G507" s="127">
        <v>45931</v>
      </c>
      <c r="H507" s="128">
        <v>45941</v>
      </c>
      <c r="I507" s="94" t="s">
        <v>133</v>
      </c>
      <c r="J507" s="94" t="s">
        <v>1107</v>
      </c>
      <c r="K507" s="174"/>
      <c r="L507" s="94" t="s">
        <v>786</v>
      </c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 spans="1:26">
      <c r="A508" s="118"/>
      <c r="B508" s="89"/>
      <c r="C508" s="118" t="str">
        <f t="shared" ca="1" si="2"/>
        <v>OK</v>
      </c>
      <c r="D508" s="94" t="s">
        <v>475</v>
      </c>
      <c r="E508" s="119">
        <v>33.590000000000003</v>
      </c>
      <c r="F508" s="94">
        <v>135607</v>
      </c>
      <c r="G508" s="127">
        <v>45931</v>
      </c>
      <c r="H508" s="128">
        <v>45941</v>
      </c>
      <c r="I508" s="94" t="s">
        <v>133</v>
      </c>
      <c r="J508" s="94" t="s">
        <v>1107</v>
      </c>
      <c r="K508" s="174"/>
      <c r="L508" s="94" t="s">
        <v>475</v>
      </c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 spans="1:26">
      <c r="A509" s="118"/>
      <c r="B509" s="89"/>
      <c r="C509" s="118" t="str">
        <f t="shared" ca="1" si="2"/>
        <v>OK</v>
      </c>
      <c r="D509" s="94" t="s">
        <v>467</v>
      </c>
      <c r="E509" s="119">
        <v>64.38</v>
      </c>
      <c r="F509" s="94">
        <v>135607</v>
      </c>
      <c r="G509" s="127">
        <v>45931</v>
      </c>
      <c r="H509" s="128">
        <v>45941</v>
      </c>
      <c r="I509" s="94" t="s">
        <v>133</v>
      </c>
      <c r="J509" s="94" t="s">
        <v>1107</v>
      </c>
      <c r="K509" s="174"/>
      <c r="L509" s="94" t="s">
        <v>467</v>
      </c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 spans="1:26">
      <c r="A510" s="118"/>
      <c r="B510" s="89"/>
      <c r="C510" s="118" t="str">
        <f t="shared" ca="1" si="2"/>
        <v>OK</v>
      </c>
      <c r="D510" s="94" t="s">
        <v>460</v>
      </c>
      <c r="E510" s="119">
        <v>32.19</v>
      </c>
      <c r="F510" s="94">
        <v>135607</v>
      </c>
      <c r="G510" s="127">
        <v>45931</v>
      </c>
      <c r="H510" s="128">
        <v>45941</v>
      </c>
      <c r="I510" s="94" t="s">
        <v>133</v>
      </c>
      <c r="J510" s="94" t="s">
        <v>1107</v>
      </c>
      <c r="K510" s="174"/>
      <c r="L510" s="94" t="s">
        <v>460</v>
      </c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 spans="1:26">
      <c r="A511" s="118"/>
      <c r="B511" s="89"/>
      <c r="C511" s="118" t="str">
        <f t="shared" ca="1" si="2"/>
        <v>OK</v>
      </c>
      <c r="D511" s="69" t="s">
        <v>547</v>
      </c>
      <c r="E511" s="119">
        <v>32.19</v>
      </c>
      <c r="F511" s="94">
        <v>135607</v>
      </c>
      <c r="G511" s="127">
        <v>45931</v>
      </c>
      <c r="H511" s="128">
        <v>45941</v>
      </c>
      <c r="I511" s="94" t="s">
        <v>133</v>
      </c>
      <c r="J511" s="94" t="s">
        <v>1107</v>
      </c>
      <c r="K511" s="174"/>
      <c r="L511" s="94" t="s">
        <v>700</v>
      </c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 spans="1:26">
      <c r="A512" s="118"/>
      <c r="B512" s="89"/>
      <c r="C512" s="118" t="str">
        <f t="shared" ca="1" si="2"/>
        <v>OK</v>
      </c>
      <c r="D512" s="69" t="s">
        <v>564</v>
      </c>
      <c r="E512" s="119">
        <v>32.19</v>
      </c>
      <c r="F512" s="94">
        <v>135607</v>
      </c>
      <c r="G512" s="127">
        <v>45931</v>
      </c>
      <c r="H512" s="128">
        <v>45941</v>
      </c>
      <c r="I512" s="94" t="s">
        <v>133</v>
      </c>
      <c r="J512" s="94" t="s">
        <v>1107</v>
      </c>
      <c r="K512" s="174"/>
      <c r="L512" s="94" t="s">
        <v>707</v>
      </c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 spans="1:26">
      <c r="A513" s="118"/>
      <c r="B513" s="89"/>
      <c r="C513" s="118" t="str">
        <f t="shared" ca="1" si="2"/>
        <v>OK</v>
      </c>
      <c r="D513" s="94" t="s">
        <v>507</v>
      </c>
      <c r="E513" s="119">
        <v>29.86</v>
      </c>
      <c r="F513" s="94">
        <v>135607</v>
      </c>
      <c r="G513" s="127">
        <v>45931</v>
      </c>
      <c r="H513" s="128">
        <v>45941</v>
      </c>
      <c r="I513" s="94" t="s">
        <v>133</v>
      </c>
      <c r="J513" s="94" t="s">
        <v>1107</v>
      </c>
      <c r="K513" s="174"/>
      <c r="L513" s="94" t="s">
        <v>698</v>
      </c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 spans="1:26">
      <c r="A514" s="118"/>
      <c r="B514" s="89"/>
      <c r="C514" s="118" t="str">
        <f t="shared" ca="1" si="2"/>
        <v>OK</v>
      </c>
      <c r="D514" s="94" t="s">
        <v>527</v>
      </c>
      <c r="E514" s="119">
        <v>30.33</v>
      </c>
      <c r="F514" s="94">
        <v>135607</v>
      </c>
      <c r="G514" s="127">
        <v>45931</v>
      </c>
      <c r="H514" s="128">
        <v>45941</v>
      </c>
      <c r="I514" s="94" t="s">
        <v>133</v>
      </c>
      <c r="J514" s="94" t="s">
        <v>1107</v>
      </c>
      <c r="K514" s="174"/>
      <c r="L514" s="94" t="s">
        <v>527</v>
      </c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 spans="1:26">
      <c r="A515" s="118"/>
      <c r="B515" s="89"/>
      <c r="C515" s="118" t="str">
        <f t="shared" ca="1" si="2"/>
        <v>OK</v>
      </c>
      <c r="D515" s="94" t="s">
        <v>553</v>
      </c>
      <c r="E515" s="119">
        <v>56.92</v>
      </c>
      <c r="F515" s="94">
        <v>135607</v>
      </c>
      <c r="G515" s="127">
        <v>45931</v>
      </c>
      <c r="H515" s="128">
        <v>45941</v>
      </c>
      <c r="I515" s="94" t="s">
        <v>133</v>
      </c>
      <c r="J515" s="94" t="s">
        <v>1107</v>
      </c>
      <c r="K515" s="174"/>
      <c r="L515" s="94" t="s">
        <v>553</v>
      </c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 spans="1:26">
      <c r="A516" s="118"/>
      <c r="B516" s="89"/>
      <c r="C516" s="118" t="str">
        <f t="shared" ca="1" si="2"/>
        <v>OK</v>
      </c>
      <c r="D516" s="94" t="s">
        <v>501</v>
      </c>
      <c r="E516" s="119">
        <v>25.66</v>
      </c>
      <c r="F516" s="94">
        <v>135607</v>
      </c>
      <c r="G516" s="127">
        <v>45931</v>
      </c>
      <c r="H516" s="128">
        <v>45941</v>
      </c>
      <c r="I516" s="94" t="s">
        <v>133</v>
      </c>
      <c r="J516" s="94" t="s">
        <v>1107</v>
      </c>
      <c r="K516" s="174"/>
      <c r="L516" s="94" t="s">
        <v>501</v>
      </c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 spans="1:26">
      <c r="A517" s="118"/>
      <c r="B517" s="89"/>
      <c r="C517" s="118" t="str">
        <f t="shared" ca="1" si="2"/>
        <v>OK</v>
      </c>
      <c r="D517" s="118" t="s">
        <v>307</v>
      </c>
      <c r="E517" s="143">
        <v>14</v>
      </c>
      <c r="F517" s="118">
        <v>130466</v>
      </c>
      <c r="G517" s="141">
        <v>45962</v>
      </c>
      <c r="H517" s="142">
        <v>45972</v>
      </c>
      <c r="I517" s="118" t="s">
        <v>133</v>
      </c>
      <c r="J517" s="118" t="s">
        <v>1107</v>
      </c>
      <c r="K517" s="174"/>
      <c r="L517" s="118" t="s">
        <v>307</v>
      </c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 spans="1:26">
      <c r="A518" s="118"/>
      <c r="B518" s="89"/>
      <c r="C518" s="118" t="str">
        <f t="shared" ca="1" si="2"/>
        <v>OK</v>
      </c>
      <c r="D518" s="118" t="s">
        <v>246</v>
      </c>
      <c r="E518" s="143">
        <v>28</v>
      </c>
      <c r="F518" s="118">
        <v>130466</v>
      </c>
      <c r="G518" s="141">
        <v>45962</v>
      </c>
      <c r="H518" s="142">
        <v>45972</v>
      </c>
      <c r="I518" s="118" t="s">
        <v>133</v>
      </c>
      <c r="J518" s="118" t="s">
        <v>1107</v>
      </c>
      <c r="K518" s="174"/>
      <c r="L518" s="118" t="s">
        <v>246</v>
      </c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 spans="1:26">
      <c r="A519" s="118"/>
      <c r="B519" s="89"/>
      <c r="C519" s="118" t="str">
        <f t="shared" ca="1" si="2"/>
        <v>OK</v>
      </c>
      <c r="D519" s="118" t="s">
        <v>418</v>
      </c>
      <c r="E519" s="143">
        <v>14</v>
      </c>
      <c r="F519" s="118">
        <v>130466</v>
      </c>
      <c r="G519" s="141">
        <v>45962</v>
      </c>
      <c r="H519" s="142">
        <v>45972</v>
      </c>
      <c r="I519" s="118" t="s">
        <v>133</v>
      </c>
      <c r="J519" s="118" t="s">
        <v>1107</v>
      </c>
      <c r="K519" s="174"/>
      <c r="L519" s="118" t="s">
        <v>418</v>
      </c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 spans="1:26">
      <c r="A520" s="118"/>
      <c r="B520" s="89"/>
      <c r="C520" s="118" t="str">
        <f t="shared" ca="1" si="2"/>
        <v>OK</v>
      </c>
      <c r="D520" s="118" t="s">
        <v>206</v>
      </c>
      <c r="E520" s="143">
        <v>14</v>
      </c>
      <c r="F520" s="118">
        <v>130466</v>
      </c>
      <c r="G520" s="141">
        <v>45962</v>
      </c>
      <c r="H520" s="142">
        <v>45972</v>
      </c>
      <c r="I520" s="118" t="s">
        <v>133</v>
      </c>
      <c r="J520" s="118" t="s">
        <v>1107</v>
      </c>
      <c r="K520" s="174"/>
      <c r="L520" s="118" t="s">
        <v>206</v>
      </c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 spans="1:26">
      <c r="A521" s="118"/>
      <c r="B521" s="89"/>
      <c r="C521" s="118" t="str">
        <f t="shared" ca="1" si="2"/>
        <v>OK</v>
      </c>
      <c r="D521" s="118" t="s">
        <v>347</v>
      </c>
      <c r="E521" s="143">
        <v>14</v>
      </c>
      <c r="F521" s="118">
        <v>130466</v>
      </c>
      <c r="G521" s="141">
        <v>45962</v>
      </c>
      <c r="H521" s="142">
        <v>45972</v>
      </c>
      <c r="I521" s="118" t="s">
        <v>133</v>
      </c>
      <c r="J521" s="118" t="s">
        <v>1107</v>
      </c>
      <c r="K521" s="174"/>
      <c r="L521" s="118" t="s">
        <v>347</v>
      </c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 spans="1:26">
      <c r="A522" s="118"/>
      <c r="B522" s="89"/>
      <c r="C522" s="118" t="str">
        <f t="shared" ca="1" si="2"/>
        <v>OK</v>
      </c>
      <c r="D522" s="118" t="s">
        <v>297</v>
      </c>
      <c r="E522" s="143">
        <v>14</v>
      </c>
      <c r="F522" s="118">
        <v>130466</v>
      </c>
      <c r="G522" s="141">
        <v>45962</v>
      </c>
      <c r="H522" s="142">
        <v>45972</v>
      </c>
      <c r="I522" s="118" t="s">
        <v>133</v>
      </c>
      <c r="J522" s="118" t="s">
        <v>1107</v>
      </c>
      <c r="K522" s="174"/>
      <c r="L522" s="118" t="s">
        <v>297</v>
      </c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 spans="1:26">
      <c r="A523" s="118"/>
      <c r="B523" s="89"/>
      <c r="C523" s="118" t="str">
        <f t="shared" ca="1" si="2"/>
        <v>OK</v>
      </c>
      <c r="D523" s="118" t="s">
        <v>275</v>
      </c>
      <c r="E523" s="143">
        <v>56</v>
      </c>
      <c r="F523" s="118">
        <v>130466</v>
      </c>
      <c r="G523" s="141">
        <v>45962</v>
      </c>
      <c r="H523" s="142">
        <v>45972</v>
      </c>
      <c r="I523" s="118" t="s">
        <v>133</v>
      </c>
      <c r="J523" s="118" t="s">
        <v>1107</v>
      </c>
      <c r="K523" s="174"/>
      <c r="L523" s="118" t="s">
        <v>275</v>
      </c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 spans="1:26">
      <c r="A524" s="118"/>
      <c r="B524" s="89"/>
      <c r="C524" s="118" t="str">
        <f t="shared" ca="1" si="2"/>
        <v>OK</v>
      </c>
      <c r="D524" s="118" t="s">
        <v>254</v>
      </c>
      <c r="E524" s="143">
        <v>28</v>
      </c>
      <c r="F524" s="118">
        <v>130466</v>
      </c>
      <c r="G524" s="141">
        <v>45962</v>
      </c>
      <c r="H524" s="142">
        <v>45972</v>
      </c>
      <c r="I524" s="118" t="s">
        <v>133</v>
      </c>
      <c r="J524" s="118" t="s">
        <v>1107</v>
      </c>
      <c r="K524" s="174"/>
      <c r="L524" s="118" t="s">
        <v>254</v>
      </c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 spans="1:26">
      <c r="A525" s="118"/>
      <c r="B525" s="89"/>
      <c r="C525" s="118" t="str">
        <f t="shared" ca="1" si="2"/>
        <v>OK</v>
      </c>
      <c r="D525" s="118" t="s">
        <v>226</v>
      </c>
      <c r="E525" s="143">
        <v>14</v>
      </c>
      <c r="F525" s="118">
        <v>130466</v>
      </c>
      <c r="G525" s="141">
        <v>45962</v>
      </c>
      <c r="H525" s="142">
        <v>45972</v>
      </c>
      <c r="I525" s="118" t="s">
        <v>133</v>
      </c>
      <c r="J525" s="118" t="s">
        <v>1107</v>
      </c>
      <c r="K525" s="174"/>
      <c r="L525" s="118" t="s">
        <v>226</v>
      </c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 spans="1:26">
      <c r="A526" s="118"/>
      <c r="B526" s="89"/>
      <c r="C526" s="118" t="str">
        <f t="shared" ca="1" si="2"/>
        <v>OK</v>
      </c>
      <c r="D526" s="118" t="s">
        <v>289</v>
      </c>
      <c r="E526" s="143">
        <v>14</v>
      </c>
      <c r="F526" s="118">
        <v>130466</v>
      </c>
      <c r="G526" s="141">
        <v>45962</v>
      </c>
      <c r="H526" s="142">
        <v>45972</v>
      </c>
      <c r="I526" s="118" t="s">
        <v>133</v>
      </c>
      <c r="J526" s="118" t="s">
        <v>1107</v>
      </c>
      <c r="K526" s="174"/>
      <c r="L526" s="118" t="s">
        <v>289</v>
      </c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 spans="1:26">
      <c r="A527" s="118"/>
      <c r="B527" s="89"/>
      <c r="C527" s="118" t="str">
        <f t="shared" ca="1" si="2"/>
        <v>OK</v>
      </c>
      <c r="D527" s="118" t="s">
        <v>391</v>
      </c>
      <c r="E527" s="143">
        <v>28</v>
      </c>
      <c r="F527" s="118">
        <v>130466</v>
      </c>
      <c r="G527" s="141">
        <v>45962</v>
      </c>
      <c r="H527" s="142">
        <v>45972</v>
      </c>
      <c r="I527" s="118" t="s">
        <v>133</v>
      </c>
      <c r="J527" s="118" t="s">
        <v>1107</v>
      </c>
      <c r="K527" s="174"/>
      <c r="L527" s="118" t="s">
        <v>391</v>
      </c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 spans="1:26">
      <c r="A528" s="118"/>
      <c r="B528" s="89"/>
      <c r="C528" s="118" t="str">
        <f t="shared" ca="1" si="2"/>
        <v>OK</v>
      </c>
      <c r="D528" s="118" t="s">
        <v>402</v>
      </c>
      <c r="E528" s="143">
        <v>56</v>
      </c>
      <c r="F528" s="118">
        <v>130466</v>
      </c>
      <c r="G528" s="141">
        <v>45962</v>
      </c>
      <c r="H528" s="142">
        <v>45972</v>
      </c>
      <c r="I528" s="118" t="s">
        <v>133</v>
      </c>
      <c r="J528" s="118" t="s">
        <v>1107</v>
      </c>
      <c r="K528" s="174"/>
      <c r="L528" s="118" t="s">
        <v>402</v>
      </c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 spans="1:26">
      <c r="A529" s="118"/>
      <c r="B529" s="89"/>
      <c r="C529" s="118" t="str">
        <f t="shared" ca="1" si="2"/>
        <v>OK</v>
      </c>
      <c r="D529" s="118" t="s">
        <v>146</v>
      </c>
      <c r="E529" s="143">
        <v>56</v>
      </c>
      <c r="F529" s="118">
        <v>130466</v>
      </c>
      <c r="G529" s="141">
        <v>45962</v>
      </c>
      <c r="H529" s="142">
        <v>45972</v>
      </c>
      <c r="I529" s="118" t="s">
        <v>133</v>
      </c>
      <c r="J529" s="118" t="s">
        <v>1107</v>
      </c>
      <c r="K529" s="174"/>
      <c r="L529" s="118" t="s">
        <v>146</v>
      </c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 spans="1:26">
      <c r="A530" s="118"/>
      <c r="B530" s="89"/>
      <c r="C530" s="118" t="str">
        <f t="shared" ca="1" si="2"/>
        <v>OK</v>
      </c>
      <c r="D530" s="118" t="s">
        <v>174</v>
      </c>
      <c r="E530" s="143">
        <v>14</v>
      </c>
      <c r="F530" s="118">
        <v>130466</v>
      </c>
      <c r="G530" s="141">
        <v>45962</v>
      </c>
      <c r="H530" s="142">
        <v>45972</v>
      </c>
      <c r="I530" s="118" t="s">
        <v>133</v>
      </c>
      <c r="J530" s="118" t="s">
        <v>1107</v>
      </c>
      <c r="K530" s="174"/>
      <c r="L530" s="118" t="s">
        <v>174</v>
      </c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 spans="1:26">
      <c r="A531" s="118"/>
      <c r="B531" s="89"/>
      <c r="C531" s="118" t="str">
        <f t="shared" ca="1" si="2"/>
        <v>OK</v>
      </c>
      <c r="D531" s="118" t="s">
        <v>152</v>
      </c>
      <c r="E531" s="143">
        <v>14</v>
      </c>
      <c r="F531" s="118">
        <v>130466</v>
      </c>
      <c r="G531" s="141">
        <v>45962</v>
      </c>
      <c r="H531" s="142">
        <v>45972</v>
      </c>
      <c r="I531" s="118" t="s">
        <v>133</v>
      </c>
      <c r="J531" s="118" t="s">
        <v>1107</v>
      </c>
      <c r="K531" s="174"/>
      <c r="L531" s="118" t="s">
        <v>152</v>
      </c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 spans="1:26">
      <c r="A532" s="118"/>
      <c r="B532" s="89"/>
      <c r="C532" s="118" t="str">
        <f t="shared" ca="1" si="2"/>
        <v>OK</v>
      </c>
      <c r="D532" s="118" t="s">
        <v>430</v>
      </c>
      <c r="E532" s="143">
        <v>14</v>
      </c>
      <c r="F532" s="118">
        <v>130466</v>
      </c>
      <c r="G532" s="141">
        <v>45962</v>
      </c>
      <c r="H532" s="142">
        <v>45972</v>
      </c>
      <c r="I532" s="118" t="s">
        <v>133</v>
      </c>
      <c r="J532" s="118" t="s">
        <v>1107</v>
      </c>
      <c r="K532" s="174"/>
      <c r="L532" s="118" t="s">
        <v>430</v>
      </c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 spans="1:26">
      <c r="A533" s="118"/>
      <c r="B533" s="89"/>
      <c r="C533" s="118" t="str">
        <f t="shared" ca="1" si="2"/>
        <v>OK</v>
      </c>
      <c r="D533" s="118" t="s">
        <v>274</v>
      </c>
      <c r="E533" s="143">
        <v>14</v>
      </c>
      <c r="F533" s="118">
        <v>130466</v>
      </c>
      <c r="G533" s="141">
        <v>45962</v>
      </c>
      <c r="H533" s="142">
        <v>45972</v>
      </c>
      <c r="I533" s="118" t="s">
        <v>133</v>
      </c>
      <c r="J533" s="118" t="s">
        <v>1107</v>
      </c>
      <c r="K533" s="174"/>
      <c r="L533" s="118" t="s">
        <v>274</v>
      </c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 spans="1:26">
      <c r="A534" s="118"/>
      <c r="B534" s="89"/>
      <c r="C534" s="118" t="str">
        <f t="shared" ca="1" si="2"/>
        <v>OK</v>
      </c>
      <c r="D534" s="118" t="s">
        <v>351</v>
      </c>
      <c r="E534" s="143">
        <v>14</v>
      </c>
      <c r="F534" s="118">
        <v>130466</v>
      </c>
      <c r="G534" s="141">
        <v>45962</v>
      </c>
      <c r="H534" s="142">
        <v>45972</v>
      </c>
      <c r="I534" s="118" t="s">
        <v>133</v>
      </c>
      <c r="J534" s="118" t="s">
        <v>1107</v>
      </c>
      <c r="K534" s="174"/>
      <c r="L534" s="118" t="s">
        <v>351</v>
      </c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 spans="1:26">
      <c r="A535" s="118"/>
      <c r="B535" s="89"/>
      <c r="C535" s="118" t="str">
        <f t="shared" ca="1" si="2"/>
        <v>OK</v>
      </c>
      <c r="D535" s="118" t="s">
        <v>232</v>
      </c>
      <c r="E535" s="143">
        <v>28</v>
      </c>
      <c r="F535" s="118">
        <v>130466</v>
      </c>
      <c r="G535" s="141">
        <v>45962</v>
      </c>
      <c r="H535" s="142">
        <v>45972</v>
      </c>
      <c r="I535" s="118" t="s">
        <v>133</v>
      </c>
      <c r="J535" s="118" t="s">
        <v>1107</v>
      </c>
      <c r="K535" s="174"/>
      <c r="L535" s="118" t="s">
        <v>232</v>
      </c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 spans="1:26">
      <c r="A536" s="118"/>
      <c r="B536" s="89"/>
      <c r="C536" s="118" t="str">
        <f t="shared" ca="1" si="2"/>
        <v>OK</v>
      </c>
      <c r="D536" s="118" t="s">
        <v>215</v>
      </c>
      <c r="E536" s="143">
        <v>14</v>
      </c>
      <c r="F536" s="118">
        <v>130466</v>
      </c>
      <c r="G536" s="141">
        <v>45962</v>
      </c>
      <c r="H536" s="142">
        <v>45972</v>
      </c>
      <c r="I536" s="118" t="s">
        <v>133</v>
      </c>
      <c r="J536" s="118" t="s">
        <v>1107</v>
      </c>
      <c r="K536" s="174"/>
      <c r="L536" s="118" t="s">
        <v>215</v>
      </c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 spans="1:26">
      <c r="A537" s="118"/>
      <c r="B537" s="89"/>
      <c r="C537" s="118" t="str">
        <f t="shared" ca="1" si="2"/>
        <v>OK</v>
      </c>
      <c r="D537" s="118" t="s">
        <v>428</v>
      </c>
      <c r="E537" s="143">
        <v>14</v>
      </c>
      <c r="F537" s="118">
        <v>130466</v>
      </c>
      <c r="G537" s="141">
        <v>45962</v>
      </c>
      <c r="H537" s="142">
        <v>45972</v>
      </c>
      <c r="I537" s="118" t="s">
        <v>133</v>
      </c>
      <c r="J537" s="118" t="s">
        <v>1107</v>
      </c>
      <c r="K537" s="174"/>
      <c r="L537" s="118" t="s">
        <v>428</v>
      </c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 spans="1:26">
      <c r="A538" s="118"/>
      <c r="B538" s="89"/>
      <c r="C538" s="118" t="str">
        <f t="shared" ca="1" si="2"/>
        <v>OK</v>
      </c>
      <c r="D538" s="118" t="s">
        <v>385</v>
      </c>
      <c r="E538" s="143">
        <v>14</v>
      </c>
      <c r="F538" s="118">
        <v>130466</v>
      </c>
      <c r="G538" s="141">
        <v>45962</v>
      </c>
      <c r="H538" s="142">
        <v>45972</v>
      </c>
      <c r="I538" s="118" t="s">
        <v>133</v>
      </c>
      <c r="J538" s="118" t="s">
        <v>1107</v>
      </c>
      <c r="K538" s="174"/>
      <c r="L538" s="118" t="s">
        <v>385</v>
      </c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 spans="1:26">
      <c r="A539" s="118"/>
      <c r="B539" s="89"/>
      <c r="C539" s="118" t="str">
        <f t="shared" ca="1" si="2"/>
        <v>OK</v>
      </c>
      <c r="D539" s="118" t="s">
        <v>162</v>
      </c>
      <c r="E539" s="143">
        <v>14</v>
      </c>
      <c r="F539" s="118">
        <v>130466</v>
      </c>
      <c r="G539" s="141">
        <v>45962</v>
      </c>
      <c r="H539" s="142">
        <v>45972</v>
      </c>
      <c r="I539" s="118" t="s">
        <v>133</v>
      </c>
      <c r="J539" s="118" t="s">
        <v>1107</v>
      </c>
      <c r="K539" s="174"/>
      <c r="L539" s="118" t="s">
        <v>162</v>
      </c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 spans="1:26">
      <c r="A540" s="118"/>
      <c r="B540" s="89"/>
      <c r="C540" s="118" t="str">
        <f t="shared" ca="1" si="2"/>
        <v>OK</v>
      </c>
      <c r="D540" s="118" t="s">
        <v>249</v>
      </c>
      <c r="E540" s="143">
        <v>14</v>
      </c>
      <c r="F540" s="118">
        <v>130466</v>
      </c>
      <c r="G540" s="141">
        <v>45962</v>
      </c>
      <c r="H540" s="142">
        <v>45972</v>
      </c>
      <c r="I540" s="118" t="s">
        <v>133</v>
      </c>
      <c r="J540" s="118" t="s">
        <v>1107</v>
      </c>
      <c r="K540" s="174"/>
      <c r="L540" s="118" t="s">
        <v>249</v>
      </c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 spans="1:26">
      <c r="A541" s="118"/>
      <c r="B541" s="89"/>
      <c r="C541" s="118" t="str">
        <f t="shared" ca="1" si="2"/>
        <v>OK</v>
      </c>
      <c r="D541" s="118" t="s">
        <v>414</v>
      </c>
      <c r="E541" s="143">
        <v>14</v>
      </c>
      <c r="F541" s="118">
        <v>130466</v>
      </c>
      <c r="G541" s="141">
        <v>45962</v>
      </c>
      <c r="H541" s="142">
        <v>45972</v>
      </c>
      <c r="I541" s="118" t="s">
        <v>133</v>
      </c>
      <c r="J541" s="118" t="s">
        <v>1107</v>
      </c>
      <c r="K541" s="174"/>
      <c r="L541" s="118" t="s">
        <v>414</v>
      </c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 spans="1:26">
      <c r="A542" s="118"/>
      <c r="B542" s="89"/>
      <c r="C542" s="118" t="str">
        <f t="shared" ca="1" si="2"/>
        <v>OK</v>
      </c>
      <c r="D542" s="118" t="s">
        <v>302</v>
      </c>
      <c r="E542" s="143">
        <v>14</v>
      </c>
      <c r="F542" s="118">
        <v>130466</v>
      </c>
      <c r="G542" s="141">
        <v>45962</v>
      </c>
      <c r="H542" s="142">
        <v>45972</v>
      </c>
      <c r="I542" s="118" t="s">
        <v>133</v>
      </c>
      <c r="J542" s="118" t="s">
        <v>1107</v>
      </c>
      <c r="K542" s="174"/>
      <c r="L542" s="118" t="s">
        <v>302</v>
      </c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 spans="1:26">
      <c r="A543" s="118"/>
      <c r="B543" s="89"/>
      <c r="C543" s="118" t="str">
        <f t="shared" ca="1" si="2"/>
        <v>Incompleto</v>
      </c>
      <c r="D543" s="118" t="s">
        <v>346</v>
      </c>
      <c r="E543" s="143">
        <v>28</v>
      </c>
      <c r="F543" s="118">
        <v>130466</v>
      </c>
      <c r="G543" s="141">
        <v>45962</v>
      </c>
      <c r="H543" s="142">
        <v>45972</v>
      </c>
      <c r="I543" s="118" t="s">
        <v>133</v>
      </c>
      <c r="J543" s="118" t="s">
        <v>1107</v>
      </c>
      <c r="K543" s="174"/>
      <c r="L543" s="118" t="s">
        <v>346</v>
      </c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 spans="1:26">
      <c r="A544" s="118"/>
      <c r="B544" s="89"/>
      <c r="C544" s="118" t="str">
        <f t="shared" ca="1" si="2"/>
        <v>OK</v>
      </c>
      <c r="D544" s="118" t="s">
        <v>209</v>
      </c>
      <c r="E544" s="143">
        <v>14</v>
      </c>
      <c r="F544" s="118">
        <v>130466</v>
      </c>
      <c r="G544" s="141">
        <v>45962</v>
      </c>
      <c r="H544" s="142">
        <v>45972</v>
      </c>
      <c r="I544" s="118" t="s">
        <v>133</v>
      </c>
      <c r="J544" s="118" t="s">
        <v>1107</v>
      </c>
      <c r="K544" s="174"/>
      <c r="L544" s="118" t="s">
        <v>209</v>
      </c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 spans="1:26">
      <c r="A545" s="118"/>
      <c r="B545" s="89"/>
      <c r="C545" s="118" t="str">
        <f t="shared" ca="1" si="2"/>
        <v>OK</v>
      </c>
      <c r="D545" s="118" t="s">
        <v>337</v>
      </c>
      <c r="E545" s="143">
        <v>14</v>
      </c>
      <c r="F545" s="118">
        <v>130466</v>
      </c>
      <c r="G545" s="141">
        <v>45962</v>
      </c>
      <c r="H545" s="142">
        <v>45972</v>
      </c>
      <c r="I545" s="118" t="s">
        <v>133</v>
      </c>
      <c r="J545" s="118" t="s">
        <v>1107</v>
      </c>
      <c r="K545" s="174"/>
      <c r="L545" s="118" t="s">
        <v>337</v>
      </c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 spans="1:26">
      <c r="A546" s="118"/>
      <c r="B546" s="89"/>
      <c r="C546" s="118" t="str">
        <f t="shared" ca="1" si="2"/>
        <v>OK</v>
      </c>
      <c r="D546" s="118" t="s">
        <v>336</v>
      </c>
      <c r="E546" s="143">
        <v>14</v>
      </c>
      <c r="F546" s="118">
        <v>130466</v>
      </c>
      <c r="G546" s="141">
        <v>45962</v>
      </c>
      <c r="H546" s="142">
        <v>45972</v>
      </c>
      <c r="I546" s="118" t="s">
        <v>133</v>
      </c>
      <c r="J546" s="118" t="s">
        <v>1107</v>
      </c>
      <c r="K546" s="174"/>
      <c r="L546" s="118" t="s">
        <v>336</v>
      </c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 spans="1:26">
      <c r="A547" s="118"/>
      <c r="B547" s="89"/>
      <c r="C547" s="118" t="str">
        <f t="shared" ca="1" si="2"/>
        <v>OK</v>
      </c>
      <c r="D547" s="118" t="s">
        <v>259</v>
      </c>
      <c r="E547" s="143">
        <v>14</v>
      </c>
      <c r="F547" s="118">
        <v>130466</v>
      </c>
      <c r="G547" s="141">
        <v>45962</v>
      </c>
      <c r="H547" s="142">
        <v>45972</v>
      </c>
      <c r="I547" s="118" t="s">
        <v>133</v>
      </c>
      <c r="J547" s="118" t="s">
        <v>1107</v>
      </c>
      <c r="K547" s="174"/>
      <c r="L547" s="118" t="s">
        <v>259</v>
      </c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 spans="1:26">
      <c r="A548" s="118"/>
      <c r="B548" s="89"/>
      <c r="C548" s="118" t="str">
        <f t="shared" ca="1" si="2"/>
        <v>OK</v>
      </c>
      <c r="D548" s="118" t="s">
        <v>334</v>
      </c>
      <c r="E548" s="143">
        <v>14</v>
      </c>
      <c r="F548" s="118">
        <v>130466</v>
      </c>
      <c r="G548" s="141">
        <v>45962</v>
      </c>
      <c r="H548" s="142">
        <v>45972</v>
      </c>
      <c r="I548" s="118" t="s">
        <v>133</v>
      </c>
      <c r="J548" s="118" t="s">
        <v>1107</v>
      </c>
      <c r="K548" s="174"/>
      <c r="L548" s="118" t="s">
        <v>334</v>
      </c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 spans="1:26">
      <c r="A549" s="118"/>
      <c r="B549" s="89"/>
      <c r="C549" s="118" t="str">
        <f t="shared" ca="1" si="2"/>
        <v>OK</v>
      </c>
      <c r="D549" s="118" t="s">
        <v>407</v>
      </c>
      <c r="E549" s="143">
        <v>42</v>
      </c>
      <c r="F549" s="118">
        <v>130466</v>
      </c>
      <c r="G549" s="141">
        <v>45962</v>
      </c>
      <c r="H549" s="142">
        <v>45972</v>
      </c>
      <c r="I549" s="118" t="s">
        <v>133</v>
      </c>
      <c r="J549" s="118" t="s">
        <v>1107</v>
      </c>
      <c r="K549" s="174"/>
      <c r="L549" s="118" t="s">
        <v>407</v>
      </c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 spans="1:26">
      <c r="A550" s="118"/>
      <c r="B550" s="89"/>
      <c r="C550" s="118" t="str">
        <f t="shared" ca="1" si="2"/>
        <v>OK</v>
      </c>
      <c r="D550" s="118" t="s">
        <v>148</v>
      </c>
      <c r="E550" s="143">
        <v>14</v>
      </c>
      <c r="F550" s="118">
        <v>130466</v>
      </c>
      <c r="G550" s="141">
        <v>45962</v>
      </c>
      <c r="H550" s="142">
        <v>45972</v>
      </c>
      <c r="I550" s="118" t="s">
        <v>133</v>
      </c>
      <c r="J550" s="118" t="s">
        <v>1107</v>
      </c>
      <c r="K550" s="174"/>
      <c r="L550" s="118" t="s">
        <v>148</v>
      </c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 spans="1:26">
      <c r="A551" s="118"/>
      <c r="B551" s="89"/>
      <c r="C551" s="118" t="str">
        <f t="shared" ca="1" si="2"/>
        <v>OK</v>
      </c>
      <c r="D551" s="118" t="s">
        <v>326</v>
      </c>
      <c r="E551" s="143">
        <v>14</v>
      </c>
      <c r="F551" s="118">
        <v>130466</v>
      </c>
      <c r="G551" s="141">
        <v>45962</v>
      </c>
      <c r="H551" s="142">
        <v>45972</v>
      </c>
      <c r="I551" s="118" t="s">
        <v>133</v>
      </c>
      <c r="J551" s="118" t="s">
        <v>1107</v>
      </c>
      <c r="K551" s="174"/>
      <c r="L551" s="118" t="s">
        <v>326</v>
      </c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 spans="1:26">
      <c r="A552" s="118"/>
      <c r="B552" s="89"/>
      <c r="C552" s="118" t="str">
        <f t="shared" ca="1" si="2"/>
        <v>OK</v>
      </c>
      <c r="D552" s="118" t="s">
        <v>230</v>
      </c>
      <c r="E552" s="143">
        <v>14</v>
      </c>
      <c r="F552" s="118">
        <v>130466</v>
      </c>
      <c r="G552" s="141">
        <v>45962</v>
      </c>
      <c r="H552" s="142">
        <v>45972</v>
      </c>
      <c r="I552" s="118" t="s">
        <v>133</v>
      </c>
      <c r="J552" s="118" t="s">
        <v>1107</v>
      </c>
      <c r="K552" s="174"/>
      <c r="L552" s="118" t="s">
        <v>230</v>
      </c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 spans="1:26">
      <c r="A553" s="118"/>
      <c r="B553" s="89"/>
      <c r="C553" s="118" t="str">
        <f t="shared" ca="1" si="2"/>
        <v>OK</v>
      </c>
      <c r="D553" s="118" t="s">
        <v>180</v>
      </c>
      <c r="E553" s="143">
        <v>14</v>
      </c>
      <c r="F553" s="118">
        <v>130466</v>
      </c>
      <c r="G553" s="141">
        <v>45962</v>
      </c>
      <c r="H553" s="142">
        <v>45972</v>
      </c>
      <c r="I553" s="118" t="s">
        <v>133</v>
      </c>
      <c r="J553" s="118" t="s">
        <v>1107</v>
      </c>
      <c r="K553" s="174"/>
      <c r="L553" s="118" t="s">
        <v>180</v>
      </c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 spans="1:26">
      <c r="A554" s="118"/>
      <c r="B554" s="89"/>
      <c r="C554" s="118" t="str">
        <f t="shared" ca="1" si="2"/>
        <v>OK</v>
      </c>
      <c r="D554" s="118" t="s">
        <v>161</v>
      </c>
      <c r="E554" s="143">
        <v>14</v>
      </c>
      <c r="F554" s="118">
        <v>130466</v>
      </c>
      <c r="G554" s="141">
        <v>45962</v>
      </c>
      <c r="H554" s="142">
        <v>45972</v>
      </c>
      <c r="I554" s="118" t="s">
        <v>133</v>
      </c>
      <c r="J554" s="118" t="s">
        <v>1107</v>
      </c>
      <c r="K554" s="174"/>
      <c r="L554" s="118" t="s">
        <v>161</v>
      </c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 spans="1:26">
      <c r="A555" s="118"/>
      <c r="B555" s="89"/>
      <c r="C555" s="118" t="str">
        <f t="shared" ca="1" si="2"/>
        <v>OK</v>
      </c>
      <c r="D555" s="118" t="s">
        <v>244</v>
      </c>
      <c r="E555" s="143">
        <v>28</v>
      </c>
      <c r="F555" s="118">
        <v>130466</v>
      </c>
      <c r="G555" s="141">
        <v>45962</v>
      </c>
      <c r="H555" s="142">
        <v>45972</v>
      </c>
      <c r="I555" s="118" t="s">
        <v>133</v>
      </c>
      <c r="J555" s="118" t="s">
        <v>1107</v>
      </c>
      <c r="K555" s="174"/>
      <c r="L555" s="118" t="s">
        <v>244</v>
      </c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 spans="1:26">
      <c r="A556" s="118"/>
      <c r="B556" s="89"/>
      <c r="C556" s="118" t="str">
        <f t="shared" ca="1" si="2"/>
        <v>OK</v>
      </c>
      <c r="D556" s="118" t="s">
        <v>193</v>
      </c>
      <c r="E556" s="143">
        <v>14</v>
      </c>
      <c r="F556" s="118">
        <v>130466</v>
      </c>
      <c r="G556" s="141">
        <v>45962</v>
      </c>
      <c r="H556" s="142">
        <v>45972</v>
      </c>
      <c r="I556" s="118" t="s">
        <v>133</v>
      </c>
      <c r="J556" s="118" t="s">
        <v>1107</v>
      </c>
      <c r="K556" s="174"/>
      <c r="L556" s="118" t="s">
        <v>193</v>
      </c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 spans="1:26">
      <c r="A557" s="118"/>
      <c r="B557" s="89"/>
      <c r="C557" s="118" t="str">
        <f t="shared" ca="1" si="2"/>
        <v>OK</v>
      </c>
      <c r="D557" s="118" t="s">
        <v>201</v>
      </c>
      <c r="E557" s="143">
        <v>14</v>
      </c>
      <c r="F557" s="118">
        <v>130466</v>
      </c>
      <c r="G557" s="141">
        <v>45962</v>
      </c>
      <c r="H557" s="142">
        <v>45972</v>
      </c>
      <c r="I557" s="118" t="s">
        <v>133</v>
      </c>
      <c r="J557" s="118" t="s">
        <v>1107</v>
      </c>
      <c r="K557" s="174"/>
      <c r="L557" s="118" t="s">
        <v>201</v>
      </c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 spans="1:26">
      <c r="A558" s="118"/>
      <c r="B558" s="89"/>
      <c r="C558" s="118" t="str">
        <f t="shared" ca="1" si="2"/>
        <v>OK</v>
      </c>
      <c r="D558" s="118" t="s">
        <v>253</v>
      </c>
      <c r="E558" s="143">
        <v>14</v>
      </c>
      <c r="F558" s="118">
        <v>130466</v>
      </c>
      <c r="G558" s="141">
        <v>45962</v>
      </c>
      <c r="H558" s="142">
        <v>45972</v>
      </c>
      <c r="I558" s="118" t="s">
        <v>133</v>
      </c>
      <c r="J558" s="118" t="s">
        <v>1107</v>
      </c>
      <c r="K558" s="174"/>
      <c r="L558" s="118" t="s">
        <v>253</v>
      </c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 spans="1:26">
      <c r="A559" s="118"/>
      <c r="B559" s="89"/>
      <c r="C559" s="118" t="str">
        <f t="shared" ca="1" si="2"/>
        <v>OK</v>
      </c>
      <c r="D559" s="118" t="s">
        <v>270</v>
      </c>
      <c r="E559" s="143">
        <v>28</v>
      </c>
      <c r="F559" s="118">
        <v>130466</v>
      </c>
      <c r="G559" s="141">
        <v>45962</v>
      </c>
      <c r="H559" s="142">
        <v>45972</v>
      </c>
      <c r="I559" s="118" t="s">
        <v>133</v>
      </c>
      <c r="J559" s="118" t="s">
        <v>1107</v>
      </c>
      <c r="K559" s="174"/>
      <c r="L559" s="118" t="s">
        <v>270</v>
      </c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 spans="1:26">
      <c r="A560" s="118"/>
      <c r="B560" s="89"/>
      <c r="C560" s="118" t="str">
        <f t="shared" ca="1" si="2"/>
        <v>OK</v>
      </c>
      <c r="D560" s="118" t="s">
        <v>316</v>
      </c>
      <c r="E560" s="143">
        <v>14</v>
      </c>
      <c r="F560" s="118">
        <v>130466</v>
      </c>
      <c r="G560" s="141">
        <v>45962</v>
      </c>
      <c r="H560" s="142">
        <v>45972</v>
      </c>
      <c r="I560" s="118" t="s">
        <v>133</v>
      </c>
      <c r="J560" s="118" t="s">
        <v>1107</v>
      </c>
      <c r="K560" s="174"/>
      <c r="L560" s="118" t="s">
        <v>316</v>
      </c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 spans="1:26">
      <c r="A561" s="118"/>
      <c r="B561" s="89"/>
      <c r="C561" s="118" t="str">
        <f t="shared" ca="1" si="2"/>
        <v>OK</v>
      </c>
      <c r="D561" s="118" t="s">
        <v>388</v>
      </c>
      <c r="E561" s="143">
        <v>28</v>
      </c>
      <c r="F561" s="118">
        <v>130466</v>
      </c>
      <c r="G561" s="141">
        <v>45962</v>
      </c>
      <c r="H561" s="142">
        <v>45972</v>
      </c>
      <c r="I561" s="118" t="s">
        <v>133</v>
      </c>
      <c r="J561" s="118" t="s">
        <v>1107</v>
      </c>
      <c r="K561" s="174"/>
      <c r="L561" s="118" t="s">
        <v>388</v>
      </c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 spans="1:26">
      <c r="A562" s="118"/>
      <c r="B562" s="89"/>
      <c r="C562" s="118" t="str">
        <f t="shared" ca="1" si="2"/>
        <v>OK</v>
      </c>
      <c r="D562" s="118" t="s">
        <v>398</v>
      </c>
      <c r="E562" s="143">
        <v>28</v>
      </c>
      <c r="F562" s="118">
        <v>130466</v>
      </c>
      <c r="G562" s="141">
        <v>45962</v>
      </c>
      <c r="H562" s="142">
        <v>45972</v>
      </c>
      <c r="I562" s="118" t="s">
        <v>133</v>
      </c>
      <c r="J562" s="118" t="s">
        <v>1107</v>
      </c>
      <c r="K562" s="174"/>
      <c r="L562" s="118" t="s">
        <v>398</v>
      </c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 spans="1:26">
      <c r="A563" s="118"/>
      <c r="B563" s="89"/>
      <c r="C563" s="118" t="str">
        <f t="shared" ca="1" si="2"/>
        <v>OK</v>
      </c>
      <c r="D563" s="118" t="s">
        <v>195</v>
      </c>
      <c r="E563" s="143">
        <v>14</v>
      </c>
      <c r="F563" s="118">
        <v>130466</v>
      </c>
      <c r="G563" s="141">
        <v>45962</v>
      </c>
      <c r="H563" s="142">
        <v>45972</v>
      </c>
      <c r="I563" s="118" t="s">
        <v>133</v>
      </c>
      <c r="J563" s="118" t="s">
        <v>1107</v>
      </c>
      <c r="K563" s="174"/>
      <c r="L563" s="118" t="s">
        <v>195</v>
      </c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 spans="1:26">
      <c r="A564" s="118"/>
      <c r="B564" s="89"/>
      <c r="C564" s="118" t="str">
        <f t="shared" ca="1" si="2"/>
        <v>OK</v>
      </c>
      <c r="D564" s="118" t="s">
        <v>401</v>
      </c>
      <c r="E564" s="143">
        <v>14</v>
      </c>
      <c r="F564" s="118">
        <v>130466</v>
      </c>
      <c r="G564" s="141">
        <v>45962</v>
      </c>
      <c r="H564" s="142">
        <v>45972</v>
      </c>
      <c r="I564" s="118" t="s">
        <v>133</v>
      </c>
      <c r="J564" s="118" t="s">
        <v>1107</v>
      </c>
      <c r="K564" s="174"/>
      <c r="L564" s="118" t="s">
        <v>401</v>
      </c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 spans="1:26">
      <c r="A565" s="118"/>
      <c r="B565" s="89"/>
      <c r="C565" s="118" t="str">
        <f t="shared" ca="1" si="2"/>
        <v>OK</v>
      </c>
      <c r="D565" s="118" t="s">
        <v>405</v>
      </c>
      <c r="E565" s="143">
        <v>14</v>
      </c>
      <c r="F565" s="118">
        <v>130466</v>
      </c>
      <c r="G565" s="141">
        <v>45962</v>
      </c>
      <c r="H565" s="142">
        <v>45972</v>
      </c>
      <c r="I565" s="118" t="s">
        <v>133</v>
      </c>
      <c r="J565" s="118" t="s">
        <v>1107</v>
      </c>
      <c r="K565" s="174"/>
      <c r="L565" s="118" t="s">
        <v>405</v>
      </c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 spans="1:26">
      <c r="A566" s="118"/>
      <c r="B566" s="89"/>
      <c r="C566" s="118" t="str">
        <f t="shared" ca="1" si="2"/>
        <v>OK</v>
      </c>
      <c r="D566" s="118" t="s">
        <v>233</v>
      </c>
      <c r="E566" s="143">
        <v>28</v>
      </c>
      <c r="F566" s="118">
        <v>130466</v>
      </c>
      <c r="G566" s="141">
        <v>45962</v>
      </c>
      <c r="H566" s="142">
        <v>45972</v>
      </c>
      <c r="I566" s="118" t="s">
        <v>133</v>
      </c>
      <c r="J566" s="118" t="s">
        <v>1107</v>
      </c>
      <c r="K566" s="174"/>
      <c r="L566" s="118" t="s">
        <v>233</v>
      </c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 spans="1:26">
      <c r="A567" s="118"/>
      <c r="B567" s="89"/>
      <c r="C567" s="118" t="str">
        <f t="shared" ca="1" si="2"/>
        <v>OK</v>
      </c>
      <c r="D567" s="118" t="s">
        <v>409</v>
      </c>
      <c r="E567" s="143">
        <v>14</v>
      </c>
      <c r="F567" s="118">
        <v>130466</v>
      </c>
      <c r="G567" s="141">
        <v>45962</v>
      </c>
      <c r="H567" s="142">
        <v>45972</v>
      </c>
      <c r="I567" s="118" t="s">
        <v>133</v>
      </c>
      <c r="J567" s="118" t="s">
        <v>1107</v>
      </c>
      <c r="K567" s="174"/>
      <c r="L567" s="118" t="s">
        <v>409</v>
      </c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 spans="1:26">
      <c r="A568" s="118"/>
      <c r="B568" s="89"/>
      <c r="C568" s="118" t="str">
        <f t="shared" ca="1" si="2"/>
        <v>OK</v>
      </c>
      <c r="D568" s="118" t="s">
        <v>281</v>
      </c>
      <c r="E568" s="143">
        <v>14</v>
      </c>
      <c r="F568" s="118">
        <v>130466</v>
      </c>
      <c r="G568" s="141">
        <v>45962</v>
      </c>
      <c r="H568" s="142">
        <v>45972</v>
      </c>
      <c r="I568" s="118" t="s">
        <v>133</v>
      </c>
      <c r="J568" s="118" t="s">
        <v>1107</v>
      </c>
      <c r="K568" s="174"/>
      <c r="L568" s="118" t="s">
        <v>281</v>
      </c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 spans="1:26">
      <c r="A569" s="118"/>
      <c r="B569" s="89"/>
      <c r="C569" s="118" t="str">
        <f t="shared" ca="1" si="2"/>
        <v>OK</v>
      </c>
      <c r="D569" s="118" t="s">
        <v>238</v>
      </c>
      <c r="E569" s="143">
        <v>-18.190000000000001</v>
      </c>
      <c r="F569" s="118">
        <v>130466</v>
      </c>
      <c r="G569" s="141">
        <v>45962</v>
      </c>
      <c r="H569" s="142">
        <v>45972</v>
      </c>
      <c r="I569" s="118" t="s">
        <v>133</v>
      </c>
      <c r="J569" s="118" t="s">
        <v>1107</v>
      </c>
      <c r="K569" s="174"/>
      <c r="L569" s="118" t="s">
        <v>238</v>
      </c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 spans="1:26">
      <c r="A570" s="118"/>
      <c r="B570" s="89"/>
      <c r="C570" s="118" t="str">
        <f t="shared" ca="1" si="2"/>
        <v>OK</v>
      </c>
      <c r="D570" s="118" t="s">
        <v>199</v>
      </c>
      <c r="E570" s="143">
        <v>14</v>
      </c>
      <c r="F570" s="118">
        <v>130466</v>
      </c>
      <c r="G570" s="141">
        <v>45962</v>
      </c>
      <c r="H570" s="142">
        <v>45972</v>
      </c>
      <c r="I570" s="118" t="s">
        <v>133</v>
      </c>
      <c r="J570" s="118" t="s">
        <v>1107</v>
      </c>
      <c r="K570" s="174"/>
      <c r="L570" s="118" t="s">
        <v>199</v>
      </c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 spans="1:26">
      <c r="A571" s="118"/>
      <c r="B571" s="89"/>
      <c r="C571" s="118" t="str">
        <f t="shared" ca="1" si="2"/>
        <v>OK</v>
      </c>
      <c r="D571" s="118" t="s">
        <v>156</v>
      </c>
      <c r="E571" s="143">
        <v>14</v>
      </c>
      <c r="F571" s="118">
        <v>130466</v>
      </c>
      <c r="G571" s="141">
        <v>45962</v>
      </c>
      <c r="H571" s="142">
        <v>45972</v>
      </c>
      <c r="I571" s="118" t="s">
        <v>133</v>
      </c>
      <c r="J571" s="118" t="s">
        <v>1107</v>
      </c>
      <c r="K571" s="174"/>
      <c r="L571" s="118" t="s">
        <v>156</v>
      </c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 spans="1:26">
      <c r="A572" s="118"/>
      <c r="B572" s="89"/>
      <c r="C572" s="118" t="str">
        <f t="shared" ca="1" si="2"/>
        <v>OK</v>
      </c>
      <c r="D572" s="118" t="s">
        <v>329</v>
      </c>
      <c r="E572" s="143">
        <v>14</v>
      </c>
      <c r="F572" s="118">
        <v>130466</v>
      </c>
      <c r="G572" s="141">
        <v>45962</v>
      </c>
      <c r="H572" s="142">
        <v>45972</v>
      </c>
      <c r="I572" s="118" t="s">
        <v>133</v>
      </c>
      <c r="J572" s="118" t="s">
        <v>1107</v>
      </c>
      <c r="K572" s="174"/>
      <c r="L572" s="118" t="s">
        <v>329</v>
      </c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 spans="1:26">
      <c r="A573" s="118"/>
      <c r="B573" s="89"/>
      <c r="C573" s="118" t="str">
        <f t="shared" ca="1" si="2"/>
        <v>OK</v>
      </c>
      <c r="D573" s="118" t="s">
        <v>218</v>
      </c>
      <c r="E573" s="143">
        <v>14</v>
      </c>
      <c r="F573" s="118">
        <v>130466</v>
      </c>
      <c r="G573" s="141">
        <v>45962</v>
      </c>
      <c r="H573" s="142">
        <v>45972</v>
      </c>
      <c r="I573" s="118" t="s">
        <v>133</v>
      </c>
      <c r="J573" s="118" t="s">
        <v>1107</v>
      </c>
      <c r="K573" s="174"/>
      <c r="L573" s="118" t="s">
        <v>218</v>
      </c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 spans="1:26">
      <c r="A574" s="118"/>
      <c r="B574" s="89"/>
      <c r="C574" s="118" t="str">
        <f t="shared" ca="1" si="2"/>
        <v>OK</v>
      </c>
      <c r="D574" s="118" t="s">
        <v>189</v>
      </c>
      <c r="E574" s="143">
        <v>14</v>
      </c>
      <c r="F574" s="118">
        <v>130466</v>
      </c>
      <c r="G574" s="141">
        <v>45962</v>
      </c>
      <c r="H574" s="142">
        <v>45972</v>
      </c>
      <c r="I574" s="118" t="s">
        <v>133</v>
      </c>
      <c r="J574" s="118" t="s">
        <v>1107</v>
      </c>
      <c r="K574" s="174"/>
      <c r="L574" s="118" t="s">
        <v>189</v>
      </c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 spans="1:26">
      <c r="A575" s="118"/>
      <c r="B575" s="89"/>
      <c r="C575" s="118" t="str">
        <f t="shared" ca="1" si="2"/>
        <v>OK</v>
      </c>
      <c r="D575" s="118" t="s">
        <v>210</v>
      </c>
      <c r="E575" s="143">
        <v>14</v>
      </c>
      <c r="F575" s="118">
        <v>130466</v>
      </c>
      <c r="G575" s="141">
        <v>45962</v>
      </c>
      <c r="H575" s="142">
        <v>45972</v>
      </c>
      <c r="I575" s="118" t="s">
        <v>133</v>
      </c>
      <c r="J575" s="118" t="s">
        <v>1107</v>
      </c>
      <c r="K575" s="174"/>
      <c r="L575" s="118" t="s">
        <v>210</v>
      </c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 spans="1:26">
      <c r="A576" s="118"/>
      <c r="B576" s="89"/>
      <c r="C576" s="118" t="str">
        <f t="shared" ca="1" si="2"/>
        <v>OK</v>
      </c>
      <c r="D576" s="118" t="s">
        <v>251</v>
      </c>
      <c r="E576" s="143">
        <v>-18.190000000000001</v>
      </c>
      <c r="F576" s="118">
        <v>130466</v>
      </c>
      <c r="G576" s="141">
        <v>45962</v>
      </c>
      <c r="H576" s="142">
        <v>45972</v>
      </c>
      <c r="I576" s="118" t="s">
        <v>133</v>
      </c>
      <c r="J576" s="118" t="s">
        <v>1107</v>
      </c>
      <c r="K576" s="174"/>
      <c r="L576" s="118" t="s">
        <v>251</v>
      </c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 spans="1:26">
      <c r="A577" s="118"/>
      <c r="B577" s="89"/>
      <c r="C577" s="118" t="str">
        <f t="shared" ca="1" si="2"/>
        <v>OK</v>
      </c>
      <c r="D577" s="118" t="s">
        <v>154</v>
      </c>
      <c r="E577" s="143">
        <v>28</v>
      </c>
      <c r="F577" s="118">
        <v>130466</v>
      </c>
      <c r="G577" s="141">
        <v>45962</v>
      </c>
      <c r="H577" s="142">
        <v>45972</v>
      </c>
      <c r="I577" s="118" t="s">
        <v>133</v>
      </c>
      <c r="J577" s="118" t="s">
        <v>1107</v>
      </c>
      <c r="K577" s="174"/>
      <c r="L577" s="118" t="s">
        <v>154</v>
      </c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 spans="1:26">
      <c r="A578" s="118"/>
      <c r="B578" s="89"/>
      <c r="C578" s="118" t="str">
        <f t="shared" ca="1" si="2"/>
        <v>OK</v>
      </c>
      <c r="D578" s="118" t="s">
        <v>273</v>
      </c>
      <c r="E578" s="143">
        <v>-18.190000000000001</v>
      </c>
      <c r="F578" s="118">
        <v>130466</v>
      </c>
      <c r="G578" s="141">
        <v>45962</v>
      </c>
      <c r="H578" s="142">
        <v>45972</v>
      </c>
      <c r="I578" s="118" t="s">
        <v>133</v>
      </c>
      <c r="J578" s="118" t="s">
        <v>1107</v>
      </c>
      <c r="K578" s="174"/>
      <c r="L578" s="118" t="s">
        <v>273</v>
      </c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 spans="1:26">
      <c r="A579" s="118"/>
      <c r="B579" s="89"/>
      <c r="C579" s="118" t="str">
        <f t="shared" ca="1" si="2"/>
        <v>OK</v>
      </c>
      <c r="D579" s="118" t="s">
        <v>410</v>
      </c>
      <c r="E579" s="143">
        <v>14</v>
      </c>
      <c r="F579" s="118">
        <v>130466</v>
      </c>
      <c r="G579" s="141">
        <v>45962</v>
      </c>
      <c r="H579" s="142">
        <v>45972</v>
      </c>
      <c r="I579" s="118" t="s">
        <v>133</v>
      </c>
      <c r="J579" s="118" t="s">
        <v>1107</v>
      </c>
      <c r="K579" s="174"/>
      <c r="L579" s="118" t="s">
        <v>410</v>
      </c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 spans="1:26">
      <c r="A580" s="118"/>
      <c r="B580" s="89"/>
      <c r="C580" s="118" t="str">
        <f t="shared" ca="1" si="2"/>
        <v>OK</v>
      </c>
      <c r="D580" s="118" t="s">
        <v>363</v>
      </c>
      <c r="E580" s="143">
        <v>14</v>
      </c>
      <c r="F580" s="118">
        <v>130466</v>
      </c>
      <c r="G580" s="141">
        <v>45962</v>
      </c>
      <c r="H580" s="142">
        <v>45972</v>
      </c>
      <c r="I580" s="118" t="s">
        <v>133</v>
      </c>
      <c r="J580" s="118" t="s">
        <v>1107</v>
      </c>
      <c r="K580" s="174"/>
      <c r="L580" s="118" t="s">
        <v>363</v>
      </c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 spans="1:26">
      <c r="A581" s="118"/>
      <c r="B581" s="89"/>
      <c r="C581" s="118" t="str">
        <f t="shared" ca="1" si="2"/>
        <v>OK</v>
      </c>
      <c r="D581" s="118" t="s">
        <v>356</v>
      </c>
      <c r="E581" s="143">
        <v>14</v>
      </c>
      <c r="F581" s="118">
        <v>130466</v>
      </c>
      <c r="G581" s="141">
        <v>45962</v>
      </c>
      <c r="H581" s="142">
        <v>45972</v>
      </c>
      <c r="I581" s="118" t="s">
        <v>133</v>
      </c>
      <c r="J581" s="118" t="s">
        <v>1107</v>
      </c>
      <c r="K581" s="174"/>
      <c r="L581" s="118" t="s">
        <v>356</v>
      </c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 spans="1:26">
      <c r="A582" s="118"/>
      <c r="B582" s="89"/>
      <c r="C582" s="118" t="str">
        <f t="shared" ca="1" si="2"/>
        <v>OK</v>
      </c>
      <c r="D582" s="118" t="s">
        <v>299</v>
      </c>
      <c r="E582" s="143">
        <v>14</v>
      </c>
      <c r="F582" s="118">
        <v>130466</v>
      </c>
      <c r="G582" s="141">
        <v>45962</v>
      </c>
      <c r="H582" s="142">
        <v>45972</v>
      </c>
      <c r="I582" s="118" t="s">
        <v>133</v>
      </c>
      <c r="J582" s="118" t="s">
        <v>1107</v>
      </c>
      <c r="K582" s="174"/>
      <c r="L582" s="118" t="s">
        <v>299</v>
      </c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 spans="1:26">
      <c r="A583" s="118"/>
      <c r="B583" s="89"/>
      <c r="C583" s="118" t="str">
        <f t="shared" ca="1" si="2"/>
        <v>OK</v>
      </c>
      <c r="D583" s="118" t="s">
        <v>369</v>
      </c>
      <c r="E583" s="143">
        <v>14</v>
      </c>
      <c r="F583" s="118">
        <v>130466</v>
      </c>
      <c r="G583" s="141">
        <v>45962</v>
      </c>
      <c r="H583" s="142">
        <v>45972</v>
      </c>
      <c r="I583" s="118" t="s">
        <v>133</v>
      </c>
      <c r="J583" s="118" t="s">
        <v>1107</v>
      </c>
      <c r="K583" s="174"/>
      <c r="L583" s="118" t="s">
        <v>369</v>
      </c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 spans="1:26">
      <c r="A584" s="118"/>
      <c r="B584" s="89"/>
      <c r="C584" s="118" t="str">
        <f t="shared" ca="1" si="2"/>
        <v>OK</v>
      </c>
      <c r="D584" s="118" t="s">
        <v>324</v>
      </c>
      <c r="E584" s="143">
        <v>14</v>
      </c>
      <c r="F584" s="118">
        <v>130466</v>
      </c>
      <c r="G584" s="141">
        <v>45962</v>
      </c>
      <c r="H584" s="142">
        <v>45972</v>
      </c>
      <c r="I584" s="118" t="s">
        <v>133</v>
      </c>
      <c r="J584" s="118" t="s">
        <v>1107</v>
      </c>
      <c r="K584" s="174"/>
      <c r="L584" s="118" t="s">
        <v>324</v>
      </c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 spans="1:26">
      <c r="A585" s="118"/>
      <c r="B585" s="89"/>
      <c r="C585" s="118" t="str">
        <f t="shared" ca="1" si="2"/>
        <v>OK</v>
      </c>
      <c r="D585" s="118" t="s">
        <v>175</v>
      </c>
      <c r="E585" s="143">
        <v>28</v>
      </c>
      <c r="F585" s="118">
        <v>130466</v>
      </c>
      <c r="G585" s="141">
        <v>45962</v>
      </c>
      <c r="H585" s="142">
        <v>45972</v>
      </c>
      <c r="I585" s="118" t="s">
        <v>133</v>
      </c>
      <c r="J585" s="118" t="s">
        <v>1107</v>
      </c>
      <c r="K585" s="174"/>
      <c r="L585" s="118" t="s">
        <v>175</v>
      </c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 spans="1:26">
      <c r="A586" s="118"/>
      <c r="B586" s="89"/>
      <c r="C586" s="118" t="str">
        <f t="shared" ca="1" si="2"/>
        <v>OK</v>
      </c>
      <c r="D586" s="118" t="s">
        <v>387</v>
      </c>
      <c r="E586" s="143">
        <v>28</v>
      </c>
      <c r="F586" s="118">
        <v>130466</v>
      </c>
      <c r="G586" s="141">
        <v>45962</v>
      </c>
      <c r="H586" s="142">
        <v>45972</v>
      </c>
      <c r="I586" s="118" t="s">
        <v>133</v>
      </c>
      <c r="J586" s="118" t="s">
        <v>1107</v>
      </c>
      <c r="K586" s="174"/>
      <c r="L586" s="118" t="s">
        <v>387</v>
      </c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 spans="1:26">
      <c r="A587" s="118"/>
      <c r="B587" s="89"/>
      <c r="C587" s="118" t="str">
        <f t="shared" ca="1" si="2"/>
        <v>OK</v>
      </c>
      <c r="D587" s="118" t="s">
        <v>386</v>
      </c>
      <c r="E587" s="143">
        <v>14</v>
      </c>
      <c r="F587" s="118">
        <v>130466</v>
      </c>
      <c r="G587" s="141">
        <v>45962</v>
      </c>
      <c r="H587" s="142">
        <v>45972</v>
      </c>
      <c r="I587" s="118" t="s">
        <v>133</v>
      </c>
      <c r="J587" s="118" t="s">
        <v>1107</v>
      </c>
      <c r="K587" s="174"/>
      <c r="L587" s="118" t="s">
        <v>386</v>
      </c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 spans="1:26">
      <c r="A588" s="118"/>
      <c r="B588" s="89"/>
      <c r="C588" s="118" t="str">
        <f t="shared" ca="1" si="2"/>
        <v>OK</v>
      </c>
      <c r="D588" s="118" t="s">
        <v>242</v>
      </c>
      <c r="E588" s="143">
        <v>14</v>
      </c>
      <c r="F588" s="118">
        <v>130466</v>
      </c>
      <c r="G588" s="141">
        <v>45962</v>
      </c>
      <c r="H588" s="142">
        <v>45972</v>
      </c>
      <c r="I588" s="118" t="s">
        <v>133</v>
      </c>
      <c r="J588" s="118" t="s">
        <v>1107</v>
      </c>
      <c r="K588" s="174"/>
      <c r="L588" s="118" t="s">
        <v>242</v>
      </c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 spans="1:26">
      <c r="A589" s="118"/>
      <c r="B589" s="89"/>
      <c r="C589" s="118" t="str">
        <f t="shared" ca="1" si="2"/>
        <v>OK</v>
      </c>
      <c r="D589" s="118" t="s">
        <v>413</v>
      </c>
      <c r="E589" s="143">
        <v>56</v>
      </c>
      <c r="F589" s="118">
        <v>130466</v>
      </c>
      <c r="G589" s="141">
        <v>45962</v>
      </c>
      <c r="H589" s="142">
        <v>45972</v>
      </c>
      <c r="I589" s="118" t="s">
        <v>133</v>
      </c>
      <c r="J589" s="118" t="s">
        <v>1107</v>
      </c>
      <c r="K589" s="174"/>
      <c r="L589" s="118" t="s">
        <v>413</v>
      </c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 spans="1:26">
      <c r="A590" s="118"/>
      <c r="B590" s="89"/>
      <c r="C590" s="118" t="str">
        <f t="shared" ca="1" si="2"/>
        <v>OK</v>
      </c>
      <c r="D590" s="118" t="s">
        <v>222</v>
      </c>
      <c r="E590" s="143">
        <v>56</v>
      </c>
      <c r="F590" s="118">
        <v>130466</v>
      </c>
      <c r="G590" s="141">
        <v>45962</v>
      </c>
      <c r="H590" s="142">
        <v>45972</v>
      </c>
      <c r="I590" s="118" t="s">
        <v>133</v>
      </c>
      <c r="J590" s="118" t="s">
        <v>1107</v>
      </c>
      <c r="K590" s="174"/>
      <c r="L590" s="118" t="s">
        <v>222</v>
      </c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 spans="1:26">
      <c r="A591" s="118"/>
      <c r="B591" s="89"/>
      <c r="C591" s="118" t="str">
        <f t="shared" ca="1" si="2"/>
        <v>OK</v>
      </c>
      <c r="D591" s="118" t="s">
        <v>357</v>
      </c>
      <c r="E591" s="143">
        <v>28</v>
      </c>
      <c r="F591" s="118">
        <v>130466</v>
      </c>
      <c r="G591" s="141">
        <v>45962</v>
      </c>
      <c r="H591" s="142">
        <v>45972</v>
      </c>
      <c r="I591" s="118" t="s">
        <v>133</v>
      </c>
      <c r="J591" s="118" t="s">
        <v>1107</v>
      </c>
      <c r="K591" s="174"/>
      <c r="L591" s="118" t="s">
        <v>357</v>
      </c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 spans="1:26">
      <c r="A592" s="118"/>
      <c r="B592" s="89"/>
      <c r="C592" s="118" t="str">
        <f t="shared" ca="1" si="2"/>
        <v>OK</v>
      </c>
      <c r="D592" s="118" t="s">
        <v>176</v>
      </c>
      <c r="E592" s="143">
        <v>14</v>
      </c>
      <c r="F592" s="118">
        <v>130466</v>
      </c>
      <c r="G592" s="141">
        <v>45962</v>
      </c>
      <c r="H592" s="142">
        <v>45972</v>
      </c>
      <c r="I592" s="118" t="s">
        <v>133</v>
      </c>
      <c r="J592" s="118" t="s">
        <v>1107</v>
      </c>
      <c r="K592" s="174"/>
      <c r="L592" s="118" t="s">
        <v>176</v>
      </c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 spans="1:26">
      <c r="A593" s="118"/>
      <c r="B593" s="89"/>
      <c r="C593" s="118" t="str">
        <f t="shared" ca="1" si="2"/>
        <v>OK</v>
      </c>
      <c r="D593" s="118" t="s">
        <v>235</v>
      </c>
      <c r="E593" s="143">
        <v>42</v>
      </c>
      <c r="F593" s="118">
        <v>130466</v>
      </c>
      <c r="G593" s="141">
        <v>45962</v>
      </c>
      <c r="H593" s="142">
        <v>45972</v>
      </c>
      <c r="I593" s="118" t="s">
        <v>133</v>
      </c>
      <c r="J593" s="118" t="s">
        <v>1107</v>
      </c>
      <c r="K593" s="174"/>
      <c r="L593" s="118" t="s">
        <v>235</v>
      </c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 spans="1:26">
      <c r="A594" s="118"/>
      <c r="B594" s="89"/>
      <c r="C594" s="118" t="str">
        <f t="shared" ca="1" si="2"/>
        <v>OK</v>
      </c>
      <c r="D594" s="118" t="s">
        <v>196</v>
      </c>
      <c r="E594" s="143">
        <v>14</v>
      </c>
      <c r="F594" s="118">
        <v>130466</v>
      </c>
      <c r="G594" s="141">
        <v>45962</v>
      </c>
      <c r="H594" s="142">
        <v>45972</v>
      </c>
      <c r="I594" s="118" t="s">
        <v>133</v>
      </c>
      <c r="J594" s="118" t="s">
        <v>1107</v>
      </c>
      <c r="K594" s="174"/>
      <c r="L594" s="118" t="s">
        <v>196</v>
      </c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 spans="1:26">
      <c r="A595" s="118"/>
      <c r="B595" s="89"/>
      <c r="C595" s="118" t="str">
        <f t="shared" ca="1" si="2"/>
        <v>OK</v>
      </c>
      <c r="D595" s="118" t="s">
        <v>291</v>
      </c>
      <c r="E595" s="143">
        <v>-18.190000000000001</v>
      </c>
      <c r="F595" s="118">
        <v>130466</v>
      </c>
      <c r="G595" s="141">
        <v>45962</v>
      </c>
      <c r="H595" s="142">
        <v>45972</v>
      </c>
      <c r="I595" s="118" t="s">
        <v>133</v>
      </c>
      <c r="J595" s="118" t="s">
        <v>1107</v>
      </c>
      <c r="K595" s="174"/>
      <c r="L595" s="118" t="s">
        <v>291</v>
      </c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 spans="1:26">
      <c r="A596" s="118"/>
      <c r="B596" s="89"/>
      <c r="C596" s="118" t="str">
        <f t="shared" ca="1" si="2"/>
        <v>OK</v>
      </c>
      <c r="D596" s="118" t="s">
        <v>303</v>
      </c>
      <c r="E596" s="143">
        <v>-11.66</v>
      </c>
      <c r="F596" s="118">
        <v>130466</v>
      </c>
      <c r="G596" s="141">
        <v>45962</v>
      </c>
      <c r="H596" s="142">
        <v>45972</v>
      </c>
      <c r="I596" s="118" t="s">
        <v>133</v>
      </c>
      <c r="J596" s="118" t="s">
        <v>1107</v>
      </c>
      <c r="K596" s="174"/>
      <c r="L596" s="118" t="s">
        <v>303</v>
      </c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 spans="1:26">
      <c r="A597" s="118"/>
      <c r="B597" s="89"/>
      <c r="C597" s="118" t="str">
        <f t="shared" ca="1" si="2"/>
        <v>OK</v>
      </c>
      <c r="D597" s="118" t="s">
        <v>441</v>
      </c>
      <c r="E597" s="143">
        <v>14</v>
      </c>
      <c r="F597" s="118">
        <v>130466</v>
      </c>
      <c r="G597" s="141">
        <v>45962</v>
      </c>
      <c r="H597" s="142">
        <v>45972</v>
      </c>
      <c r="I597" s="118" t="s">
        <v>133</v>
      </c>
      <c r="J597" s="118" t="s">
        <v>1107</v>
      </c>
      <c r="K597" s="174"/>
      <c r="L597" s="118" t="s">
        <v>441</v>
      </c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 spans="1:26">
      <c r="A598" s="118"/>
      <c r="B598" s="89"/>
      <c r="C598" s="118" t="str">
        <f t="shared" ca="1" si="2"/>
        <v>OK</v>
      </c>
      <c r="D598" s="118" t="s">
        <v>342</v>
      </c>
      <c r="E598" s="143">
        <v>-18.190000000000001</v>
      </c>
      <c r="F598" s="118">
        <v>130466</v>
      </c>
      <c r="G598" s="141">
        <v>45962</v>
      </c>
      <c r="H598" s="142">
        <v>45972</v>
      </c>
      <c r="I598" s="118" t="s">
        <v>133</v>
      </c>
      <c r="J598" s="118" t="s">
        <v>1107</v>
      </c>
      <c r="K598" s="174"/>
      <c r="L598" s="118" t="s">
        <v>342</v>
      </c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 spans="1:26">
      <c r="A599" s="118"/>
      <c r="B599" s="89"/>
      <c r="C599" s="118" t="str">
        <f t="shared" ca="1" si="2"/>
        <v>OK</v>
      </c>
      <c r="D599" s="118" t="s">
        <v>358</v>
      </c>
      <c r="E599" s="143">
        <v>14</v>
      </c>
      <c r="F599" s="118">
        <v>130466</v>
      </c>
      <c r="G599" s="141">
        <v>45962</v>
      </c>
      <c r="H599" s="142">
        <v>45972</v>
      </c>
      <c r="I599" s="118" t="s">
        <v>133</v>
      </c>
      <c r="J599" s="118" t="s">
        <v>1107</v>
      </c>
      <c r="K599" s="174"/>
      <c r="L599" s="118" t="s">
        <v>358</v>
      </c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 spans="1:26">
      <c r="A600" s="118"/>
      <c r="B600" s="89"/>
      <c r="C600" s="118" t="str">
        <f t="shared" ca="1" si="2"/>
        <v>OK</v>
      </c>
      <c r="D600" s="118" t="s">
        <v>364</v>
      </c>
      <c r="E600" s="143">
        <v>14</v>
      </c>
      <c r="F600" s="118">
        <v>130466</v>
      </c>
      <c r="G600" s="141">
        <v>45962</v>
      </c>
      <c r="H600" s="142">
        <v>45972</v>
      </c>
      <c r="I600" s="118" t="s">
        <v>133</v>
      </c>
      <c r="J600" s="118" t="s">
        <v>1107</v>
      </c>
      <c r="K600" s="174"/>
      <c r="L600" s="118" t="s">
        <v>364</v>
      </c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 spans="1:26">
      <c r="A601" s="118"/>
      <c r="B601" s="89"/>
      <c r="C601" s="118" t="str">
        <f t="shared" ca="1" si="2"/>
        <v>OK</v>
      </c>
      <c r="D601" s="118" t="s">
        <v>451</v>
      </c>
      <c r="E601" s="143">
        <v>14</v>
      </c>
      <c r="F601" s="118">
        <v>130466</v>
      </c>
      <c r="G601" s="141">
        <v>45962</v>
      </c>
      <c r="H601" s="142">
        <v>45972</v>
      </c>
      <c r="I601" s="118" t="s">
        <v>133</v>
      </c>
      <c r="J601" s="118" t="s">
        <v>1107</v>
      </c>
      <c r="K601" s="174"/>
      <c r="L601" s="118" t="s">
        <v>451</v>
      </c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 spans="1:26">
      <c r="A602" s="118"/>
      <c r="B602" s="89"/>
      <c r="C602" s="118" t="str">
        <f t="shared" ca="1" si="2"/>
        <v>OK</v>
      </c>
      <c r="D602" s="118" t="s">
        <v>416</v>
      </c>
      <c r="E602" s="143">
        <v>14</v>
      </c>
      <c r="F602" s="118">
        <v>130466</v>
      </c>
      <c r="G602" s="141">
        <v>45962</v>
      </c>
      <c r="H602" s="142">
        <v>45972</v>
      </c>
      <c r="I602" s="118" t="s">
        <v>133</v>
      </c>
      <c r="J602" s="118" t="s">
        <v>1107</v>
      </c>
      <c r="K602" s="174"/>
      <c r="L602" s="118" t="s">
        <v>416</v>
      </c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 spans="1:26">
      <c r="A603" s="118"/>
      <c r="B603" s="89"/>
      <c r="C603" s="118" t="str">
        <f t="shared" ca="1" si="2"/>
        <v>OK</v>
      </c>
      <c r="D603" s="118" t="s">
        <v>443</v>
      </c>
      <c r="E603" s="143">
        <v>14</v>
      </c>
      <c r="F603" s="118">
        <v>130466</v>
      </c>
      <c r="G603" s="141">
        <v>45962</v>
      </c>
      <c r="H603" s="142">
        <v>45972</v>
      </c>
      <c r="I603" s="118" t="s">
        <v>133</v>
      </c>
      <c r="J603" s="118" t="s">
        <v>1107</v>
      </c>
      <c r="K603" s="174"/>
      <c r="L603" s="118" t="s">
        <v>443</v>
      </c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 spans="1:26">
      <c r="A604" s="118"/>
      <c r="B604" s="89"/>
      <c r="C604" s="118" t="str">
        <f t="shared" ca="1" si="2"/>
        <v>OK</v>
      </c>
      <c r="D604" s="118" t="s">
        <v>285</v>
      </c>
      <c r="E604" s="143">
        <v>28</v>
      </c>
      <c r="F604" s="118">
        <v>130466</v>
      </c>
      <c r="G604" s="141">
        <v>45962</v>
      </c>
      <c r="H604" s="142">
        <v>45972</v>
      </c>
      <c r="I604" s="118" t="s">
        <v>133</v>
      </c>
      <c r="J604" s="118" t="s">
        <v>1107</v>
      </c>
      <c r="K604" s="174"/>
      <c r="L604" s="118" t="s">
        <v>285</v>
      </c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 spans="1:26">
      <c r="A605" s="118"/>
      <c r="B605" s="89"/>
      <c r="C605" s="118" t="str">
        <f t="shared" ca="1" si="2"/>
        <v>OK</v>
      </c>
      <c r="D605" s="118" t="s">
        <v>484</v>
      </c>
      <c r="E605" s="143">
        <v>14</v>
      </c>
      <c r="F605" s="118">
        <v>130466</v>
      </c>
      <c r="G605" s="141">
        <v>45962</v>
      </c>
      <c r="H605" s="142">
        <v>45972</v>
      </c>
      <c r="I605" s="118" t="s">
        <v>133</v>
      </c>
      <c r="J605" s="118" t="s">
        <v>1107</v>
      </c>
      <c r="K605" s="174"/>
      <c r="L605" s="118" t="s">
        <v>484</v>
      </c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 spans="1:26">
      <c r="A606" s="118"/>
      <c r="B606" s="89"/>
      <c r="C606" s="118" t="str">
        <f t="shared" ca="1" si="2"/>
        <v>OK</v>
      </c>
      <c r="D606" s="118" t="s">
        <v>449</v>
      </c>
      <c r="E606" s="143">
        <v>28</v>
      </c>
      <c r="F606" s="118">
        <v>130466</v>
      </c>
      <c r="G606" s="141">
        <v>45962</v>
      </c>
      <c r="H606" s="142">
        <v>45972</v>
      </c>
      <c r="I606" s="118" t="s">
        <v>133</v>
      </c>
      <c r="J606" s="118" t="s">
        <v>1107</v>
      </c>
      <c r="K606" s="174"/>
      <c r="L606" s="118" t="s">
        <v>449</v>
      </c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 spans="1:26">
      <c r="A607" s="118"/>
      <c r="B607" s="89"/>
      <c r="C607" s="118" t="str">
        <f t="shared" ca="1" si="2"/>
        <v>OK</v>
      </c>
      <c r="D607" s="118" t="s">
        <v>437</v>
      </c>
      <c r="E607" s="143">
        <v>14</v>
      </c>
      <c r="F607" s="118">
        <v>130466</v>
      </c>
      <c r="G607" s="141">
        <v>45962</v>
      </c>
      <c r="H607" s="142">
        <v>45972</v>
      </c>
      <c r="I607" s="118" t="s">
        <v>133</v>
      </c>
      <c r="J607" s="118" t="s">
        <v>1107</v>
      </c>
      <c r="K607" s="174"/>
      <c r="L607" s="118" t="s">
        <v>437</v>
      </c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 spans="1:26">
      <c r="A608" s="118"/>
      <c r="B608" s="89"/>
      <c r="C608" s="118" t="str">
        <f t="shared" ca="1" si="2"/>
        <v>OK</v>
      </c>
      <c r="D608" s="118" t="s">
        <v>452</v>
      </c>
      <c r="E608" s="143">
        <v>14</v>
      </c>
      <c r="F608" s="118">
        <v>130466</v>
      </c>
      <c r="G608" s="141">
        <v>45962</v>
      </c>
      <c r="H608" s="142">
        <v>45972</v>
      </c>
      <c r="I608" s="118" t="s">
        <v>133</v>
      </c>
      <c r="J608" s="118" t="s">
        <v>1107</v>
      </c>
      <c r="K608" s="174"/>
      <c r="L608" s="118" t="s">
        <v>452</v>
      </c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 spans="1:26">
      <c r="A609" s="118"/>
      <c r="B609" s="89"/>
      <c r="C609" s="118" t="str">
        <f t="shared" ca="1" si="2"/>
        <v>OK</v>
      </c>
      <c r="D609" s="118" t="s">
        <v>386</v>
      </c>
      <c r="E609" s="143">
        <v>14</v>
      </c>
      <c r="F609" s="118">
        <v>130466</v>
      </c>
      <c r="G609" s="141">
        <v>45962</v>
      </c>
      <c r="H609" s="142">
        <v>45972</v>
      </c>
      <c r="I609" s="118" t="s">
        <v>133</v>
      </c>
      <c r="J609" s="118" t="s">
        <v>1107</v>
      </c>
      <c r="K609" s="174"/>
      <c r="L609" s="118" t="s">
        <v>386</v>
      </c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 spans="1:26">
      <c r="A610" s="118"/>
      <c r="B610" s="89"/>
      <c r="C610" s="118" t="str">
        <f t="shared" ca="1" si="2"/>
        <v>OK</v>
      </c>
      <c r="D610" s="118" t="s">
        <v>267</v>
      </c>
      <c r="E610" s="143">
        <v>14</v>
      </c>
      <c r="F610" s="118">
        <v>130466</v>
      </c>
      <c r="G610" s="141">
        <v>45962</v>
      </c>
      <c r="H610" s="142">
        <v>45972</v>
      </c>
      <c r="I610" s="118" t="s">
        <v>133</v>
      </c>
      <c r="J610" s="118" t="s">
        <v>1107</v>
      </c>
      <c r="K610" s="174"/>
      <c r="L610" s="118" t="s">
        <v>267</v>
      </c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 spans="1:26">
      <c r="A611" s="118"/>
      <c r="B611" s="89"/>
      <c r="C611" s="118" t="str">
        <f t="shared" ca="1" si="2"/>
        <v>OK</v>
      </c>
      <c r="D611" s="118" t="s">
        <v>488</v>
      </c>
      <c r="E611" s="143">
        <v>14</v>
      </c>
      <c r="F611" s="118">
        <v>130466</v>
      </c>
      <c r="G611" s="141">
        <v>45962</v>
      </c>
      <c r="H611" s="142">
        <v>45972</v>
      </c>
      <c r="I611" s="118" t="s">
        <v>133</v>
      </c>
      <c r="J611" s="118" t="s">
        <v>1107</v>
      </c>
      <c r="K611" s="174"/>
      <c r="L611" s="118" t="s">
        <v>488</v>
      </c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 spans="1:26">
      <c r="A612" s="118"/>
      <c r="B612" s="89"/>
      <c r="C612" s="118" t="str">
        <f t="shared" ca="1" si="2"/>
        <v>OK</v>
      </c>
      <c r="D612" s="118" t="s">
        <v>494</v>
      </c>
      <c r="E612" s="143">
        <v>42</v>
      </c>
      <c r="F612" s="118">
        <v>130466</v>
      </c>
      <c r="G612" s="141">
        <v>45962</v>
      </c>
      <c r="H612" s="142">
        <v>45972</v>
      </c>
      <c r="I612" s="118" t="s">
        <v>133</v>
      </c>
      <c r="J612" s="118" t="s">
        <v>1107</v>
      </c>
      <c r="K612" s="174"/>
      <c r="L612" s="118" t="s">
        <v>494</v>
      </c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 spans="1:26">
      <c r="A613" s="118"/>
      <c r="B613" s="89"/>
      <c r="C613" s="118" t="str">
        <f t="shared" ca="1" si="2"/>
        <v>OK</v>
      </c>
      <c r="D613" s="118" t="s">
        <v>475</v>
      </c>
      <c r="E613" s="143">
        <v>14</v>
      </c>
      <c r="F613" s="118">
        <v>130466</v>
      </c>
      <c r="G613" s="141">
        <v>45962</v>
      </c>
      <c r="H613" s="142">
        <v>45972</v>
      </c>
      <c r="I613" s="118" t="s">
        <v>133</v>
      </c>
      <c r="J613" s="118" t="s">
        <v>1107</v>
      </c>
      <c r="K613" s="174"/>
      <c r="L613" s="118" t="s">
        <v>475</v>
      </c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 spans="1:26">
      <c r="A614" s="118"/>
      <c r="B614" s="89"/>
      <c r="C614" s="118" t="str">
        <f t="shared" ca="1" si="2"/>
        <v>OK</v>
      </c>
      <c r="D614" s="118" t="s">
        <v>467</v>
      </c>
      <c r="E614" s="143">
        <v>28</v>
      </c>
      <c r="F614" s="118">
        <v>130466</v>
      </c>
      <c r="G614" s="141">
        <v>45962</v>
      </c>
      <c r="H614" s="142">
        <v>45972</v>
      </c>
      <c r="I614" s="118" t="s">
        <v>133</v>
      </c>
      <c r="J614" s="118" t="s">
        <v>1107</v>
      </c>
      <c r="K614" s="174"/>
      <c r="L614" s="118" t="s">
        <v>467</v>
      </c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 spans="1:26">
      <c r="A615" s="118"/>
      <c r="B615" s="89"/>
      <c r="C615" s="118" t="str">
        <f t="shared" ca="1" si="2"/>
        <v>OK</v>
      </c>
      <c r="D615" s="118" t="s">
        <v>460</v>
      </c>
      <c r="E615" s="143">
        <v>14</v>
      </c>
      <c r="F615" s="118">
        <v>130466</v>
      </c>
      <c r="G615" s="141">
        <v>45962</v>
      </c>
      <c r="H615" s="142">
        <v>45972</v>
      </c>
      <c r="I615" s="118" t="s">
        <v>133</v>
      </c>
      <c r="J615" s="118" t="s">
        <v>1107</v>
      </c>
      <c r="K615" s="174"/>
      <c r="L615" s="118" t="s">
        <v>460</v>
      </c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 spans="1:26">
      <c r="A616" s="118"/>
      <c r="B616" s="89"/>
      <c r="C616" s="118" t="str">
        <f t="shared" ca="1" si="2"/>
        <v>OK</v>
      </c>
      <c r="D616" s="118" t="s">
        <v>547</v>
      </c>
      <c r="E616" s="143">
        <v>14</v>
      </c>
      <c r="F616" s="118">
        <v>130466</v>
      </c>
      <c r="G616" s="141">
        <v>45962</v>
      </c>
      <c r="H616" s="142">
        <v>45972</v>
      </c>
      <c r="I616" s="118" t="s">
        <v>133</v>
      </c>
      <c r="J616" s="118" t="s">
        <v>1107</v>
      </c>
      <c r="K616" s="174"/>
      <c r="L616" s="118" t="s">
        <v>547</v>
      </c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 spans="1:26">
      <c r="A617" s="118"/>
      <c r="B617" s="89"/>
      <c r="C617" s="118" t="str">
        <f t="shared" ca="1" si="2"/>
        <v>OK</v>
      </c>
      <c r="D617" s="118" t="s">
        <v>564</v>
      </c>
      <c r="E617" s="143">
        <v>14</v>
      </c>
      <c r="F617" s="118">
        <v>130466</v>
      </c>
      <c r="G617" s="141">
        <v>45962</v>
      </c>
      <c r="H617" s="142">
        <v>45972</v>
      </c>
      <c r="I617" s="118" t="s">
        <v>133</v>
      </c>
      <c r="J617" s="118" t="s">
        <v>1107</v>
      </c>
      <c r="K617" s="174"/>
      <c r="L617" s="118" t="s">
        <v>564</v>
      </c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 spans="1:26">
      <c r="A618" s="118"/>
      <c r="B618" s="89"/>
      <c r="C618" s="118" t="str">
        <f t="shared" ca="1" si="2"/>
        <v>OK</v>
      </c>
      <c r="D618" s="118" t="s">
        <v>507</v>
      </c>
      <c r="E618" s="143">
        <v>14</v>
      </c>
      <c r="F618" s="118">
        <v>130466</v>
      </c>
      <c r="G618" s="141">
        <v>45962</v>
      </c>
      <c r="H618" s="142">
        <v>45972</v>
      </c>
      <c r="I618" s="118" t="s">
        <v>133</v>
      </c>
      <c r="J618" s="118" t="s">
        <v>1107</v>
      </c>
      <c r="K618" s="174"/>
      <c r="L618" s="118" t="s">
        <v>507</v>
      </c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 spans="1:26">
      <c r="A619" s="118"/>
      <c r="B619" s="89"/>
      <c r="C619" s="118" t="str">
        <f t="shared" ca="1" si="2"/>
        <v>OK</v>
      </c>
      <c r="D619" s="118" t="s">
        <v>527</v>
      </c>
      <c r="E619" s="143">
        <v>14</v>
      </c>
      <c r="F619" s="118">
        <v>130466</v>
      </c>
      <c r="G619" s="141">
        <v>45962</v>
      </c>
      <c r="H619" s="142">
        <v>45972</v>
      </c>
      <c r="I619" s="118" t="s">
        <v>133</v>
      </c>
      <c r="J619" s="118" t="s">
        <v>1107</v>
      </c>
      <c r="K619" s="174"/>
      <c r="L619" s="118" t="s">
        <v>527</v>
      </c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 spans="1:26">
      <c r="A620" s="118"/>
      <c r="B620" s="89"/>
      <c r="C620" s="118" t="str">
        <f t="shared" ca="1" si="2"/>
        <v>OK</v>
      </c>
      <c r="D620" s="118" t="s">
        <v>553</v>
      </c>
      <c r="E620" s="143">
        <v>28</v>
      </c>
      <c r="F620" s="118">
        <v>130466</v>
      </c>
      <c r="G620" s="141">
        <v>45962</v>
      </c>
      <c r="H620" s="142">
        <v>45972</v>
      </c>
      <c r="I620" s="118" t="s">
        <v>133</v>
      </c>
      <c r="J620" s="118" t="s">
        <v>1107</v>
      </c>
      <c r="K620" s="174"/>
      <c r="L620" s="118" t="s">
        <v>553</v>
      </c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 spans="1:26">
      <c r="A621" s="118"/>
      <c r="B621" s="89"/>
      <c r="C621" s="118" t="str">
        <f t="shared" ca="1" si="2"/>
        <v>OK</v>
      </c>
      <c r="D621" s="118" t="s">
        <v>501</v>
      </c>
      <c r="E621" s="143">
        <v>14</v>
      </c>
      <c r="F621" s="118">
        <v>130466</v>
      </c>
      <c r="G621" s="141">
        <v>45962</v>
      </c>
      <c r="H621" s="142">
        <v>45972</v>
      </c>
      <c r="I621" s="118" t="s">
        <v>133</v>
      </c>
      <c r="J621" s="118" t="s">
        <v>1107</v>
      </c>
      <c r="K621" s="174"/>
      <c r="L621" s="118" t="s">
        <v>501</v>
      </c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 spans="1:26">
      <c r="A622" s="118"/>
      <c r="B622" s="89"/>
      <c r="C622" s="118" t="str">
        <f t="shared" ca="1" si="2"/>
        <v>OK</v>
      </c>
      <c r="D622" s="118" t="s">
        <v>525</v>
      </c>
      <c r="E622" s="143">
        <v>32.19</v>
      </c>
      <c r="F622" s="118">
        <v>130466</v>
      </c>
      <c r="G622" s="141">
        <v>45962</v>
      </c>
      <c r="H622" s="142">
        <v>45972</v>
      </c>
      <c r="I622" s="118" t="s">
        <v>133</v>
      </c>
      <c r="J622" s="118" t="s">
        <v>1107</v>
      </c>
      <c r="K622" s="174"/>
      <c r="L622" s="118" t="s">
        <v>525</v>
      </c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 spans="1:26">
      <c r="A623" s="118"/>
      <c r="B623" s="89"/>
      <c r="C623" s="118" t="str">
        <f t="shared" ca="1" si="2"/>
        <v>OK</v>
      </c>
      <c r="D623" s="118" t="s">
        <v>567</v>
      </c>
      <c r="E623" s="143">
        <v>32.19</v>
      </c>
      <c r="F623" s="118">
        <v>130466</v>
      </c>
      <c r="G623" s="141">
        <v>45962</v>
      </c>
      <c r="H623" s="142">
        <v>45972</v>
      </c>
      <c r="I623" s="118" t="s">
        <v>133</v>
      </c>
      <c r="J623" s="118" t="s">
        <v>1107</v>
      </c>
      <c r="K623" s="174"/>
      <c r="L623" s="118" t="s">
        <v>567</v>
      </c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 spans="1:26">
      <c r="A624" s="118"/>
      <c r="B624" s="89"/>
      <c r="C624" s="118" t="str">
        <f t="shared" ca="1" si="2"/>
        <v>OK</v>
      </c>
      <c r="D624" s="118" t="s">
        <v>560</v>
      </c>
      <c r="E624" s="143">
        <v>32.19</v>
      </c>
      <c r="F624" s="118">
        <v>130466</v>
      </c>
      <c r="G624" s="141">
        <v>45962</v>
      </c>
      <c r="H624" s="142">
        <v>45972</v>
      </c>
      <c r="I624" s="118" t="s">
        <v>133</v>
      </c>
      <c r="J624" s="118" t="s">
        <v>1107</v>
      </c>
      <c r="K624" s="174"/>
      <c r="L624" s="118" t="s">
        <v>560</v>
      </c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 spans="1:26">
      <c r="A625" s="118"/>
      <c r="B625" s="89"/>
      <c r="C625" s="118" t="str">
        <f t="shared" ca="1" si="2"/>
        <v>OK</v>
      </c>
      <c r="D625" s="118" t="s">
        <v>549</v>
      </c>
      <c r="E625" s="143">
        <v>32.19</v>
      </c>
      <c r="F625" s="118">
        <v>130466</v>
      </c>
      <c r="G625" s="141">
        <v>45962</v>
      </c>
      <c r="H625" s="142">
        <v>45972</v>
      </c>
      <c r="I625" s="118" t="s">
        <v>133</v>
      </c>
      <c r="J625" s="118" t="s">
        <v>1107</v>
      </c>
      <c r="K625" s="174"/>
      <c r="L625" s="118" t="s">
        <v>549</v>
      </c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 spans="1:26">
      <c r="A626" s="118"/>
      <c r="B626" s="89"/>
      <c r="C626" s="118" t="str">
        <f t="shared" ca="1" si="2"/>
        <v>OK</v>
      </c>
      <c r="D626" s="118" t="s">
        <v>236</v>
      </c>
      <c r="E626" s="143">
        <v>119.44</v>
      </c>
      <c r="F626" s="118">
        <v>130466</v>
      </c>
      <c r="G626" s="141">
        <v>45962</v>
      </c>
      <c r="H626" s="142">
        <v>45972</v>
      </c>
      <c r="I626" s="118" t="s">
        <v>133</v>
      </c>
      <c r="J626" s="118" t="s">
        <v>1107</v>
      </c>
      <c r="K626" s="174"/>
      <c r="L626" s="118" t="s">
        <v>236</v>
      </c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 spans="1:26">
      <c r="A627" s="118"/>
      <c r="B627" s="89"/>
      <c r="C627" s="118" t="str">
        <f t="shared" ca="1" si="2"/>
        <v>OK</v>
      </c>
      <c r="D627" s="118" t="s">
        <v>344</v>
      </c>
      <c r="E627" s="143">
        <v>59.25</v>
      </c>
      <c r="F627" s="118">
        <v>130466</v>
      </c>
      <c r="G627" s="141">
        <v>45962</v>
      </c>
      <c r="H627" s="142">
        <v>45972</v>
      </c>
      <c r="I627" s="118" t="s">
        <v>133</v>
      </c>
      <c r="J627" s="118" t="s">
        <v>1107</v>
      </c>
      <c r="K627" s="174"/>
      <c r="L627" s="118" t="s">
        <v>344</v>
      </c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 spans="1:26">
      <c r="A628" s="118"/>
      <c r="B628" s="89"/>
      <c r="C628" s="118" t="str">
        <f t="shared" ca="1" si="2"/>
        <v>OK</v>
      </c>
      <c r="D628" s="118" t="s">
        <v>328</v>
      </c>
      <c r="E628" s="143">
        <v>29.86</v>
      </c>
      <c r="F628" s="118">
        <v>130466</v>
      </c>
      <c r="G628" s="141">
        <v>45962</v>
      </c>
      <c r="H628" s="142">
        <v>45972</v>
      </c>
      <c r="I628" s="118" t="s">
        <v>133</v>
      </c>
      <c r="J628" s="118" t="s">
        <v>1107</v>
      </c>
      <c r="K628" s="174"/>
      <c r="L628" s="118" t="s">
        <v>328</v>
      </c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 spans="1:26">
      <c r="A629" s="118"/>
      <c r="B629" s="89"/>
      <c r="C629" s="118" t="str">
        <f t="shared" ca="1" si="2"/>
        <v>OK</v>
      </c>
      <c r="D629" s="118" t="s">
        <v>580</v>
      </c>
      <c r="E629" s="143">
        <v>28.93</v>
      </c>
      <c r="F629" s="118">
        <v>130466</v>
      </c>
      <c r="G629" s="141">
        <v>45962</v>
      </c>
      <c r="H629" s="142">
        <v>45972</v>
      </c>
      <c r="I629" s="118" t="s">
        <v>133</v>
      </c>
      <c r="J629" s="118" t="s">
        <v>1107</v>
      </c>
      <c r="K629" s="174"/>
      <c r="L629" s="118" t="s">
        <v>580</v>
      </c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 spans="1:26">
      <c r="A630" s="118"/>
      <c r="B630" s="89"/>
      <c r="C630" s="118" t="str">
        <f t="shared" ca="1" si="2"/>
        <v>OK</v>
      </c>
      <c r="D630" s="118" t="s">
        <v>579</v>
      </c>
      <c r="E630" s="143">
        <v>28.46</v>
      </c>
      <c r="F630" s="118">
        <v>130466</v>
      </c>
      <c r="G630" s="141">
        <v>45962</v>
      </c>
      <c r="H630" s="142">
        <v>45972</v>
      </c>
      <c r="I630" s="118" t="s">
        <v>133</v>
      </c>
      <c r="J630" s="118" t="s">
        <v>1107</v>
      </c>
      <c r="K630" s="174"/>
      <c r="L630" s="118" t="s">
        <v>579</v>
      </c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 spans="1:26">
      <c r="A631" s="118"/>
      <c r="B631" s="89"/>
      <c r="C631" s="118" t="str">
        <f t="shared" ca="1" si="2"/>
        <v>OK</v>
      </c>
      <c r="D631" s="118" t="s">
        <v>585</v>
      </c>
      <c r="E631" s="143">
        <v>28.46</v>
      </c>
      <c r="F631" s="118">
        <v>130466</v>
      </c>
      <c r="G631" s="141">
        <v>45962</v>
      </c>
      <c r="H631" s="142">
        <v>45972</v>
      </c>
      <c r="I631" s="118" t="s">
        <v>133</v>
      </c>
      <c r="J631" s="118" t="s">
        <v>1107</v>
      </c>
      <c r="K631" s="174"/>
      <c r="L631" s="118" t="s">
        <v>585</v>
      </c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 spans="1:26">
      <c r="A632" s="118"/>
      <c r="B632" s="89"/>
      <c r="C632" s="118" t="str">
        <f t="shared" ca="1" si="2"/>
        <v>OK</v>
      </c>
      <c r="D632" s="118" t="s">
        <v>569</v>
      </c>
      <c r="E632" s="143">
        <v>51.32</v>
      </c>
      <c r="F632" s="118">
        <v>130466</v>
      </c>
      <c r="G632" s="141">
        <v>45962</v>
      </c>
      <c r="H632" s="142">
        <v>45972</v>
      </c>
      <c r="I632" s="118" t="s">
        <v>133</v>
      </c>
      <c r="J632" s="118" t="s">
        <v>1107</v>
      </c>
      <c r="K632" s="174"/>
      <c r="L632" s="118" t="s">
        <v>569</v>
      </c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 spans="1:26">
      <c r="A633" s="118"/>
      <c r="B633" s="89"/>
      <c r="C633" s="118" t="str">
        <f t="shared" ca="1" si="2"/>
        <v>OK</v>
      </c>
      <c r="D633" s="118" t="s">
        <v>570</v>
      </c>
      <c r="E633" s="143">
        <v>76.98</v>
      </c>
      <c r="F633" s="118">
        <v>130466</v>
      </c>
      <c r="G633" s="141">
        <v>45962</v>
      </c>
      <c r="H633" s="142">
        <v>45972</v>
      </c>
      <c r="I633" s="118" t="s">
        <v>133</v>
      </c>
      <c r="J633" s="118" t="s">
        <v>1107</v>
      </c>
      <c r="K633" s="174"/>
      <c r="L633" s="118" t="s">
        <v>570</v>
      </c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 spans="1:26">
      <c r="A634" s="118"/>
      <c r="B634" s="89"/>
      <c r="C634" s="118" t="str">
        <f t="shared" ca="1" si="2"/>
        <v>OK</v>
      </c>
      <c r="D634" s="118" t="s">
        <v>572</v>
      </c>
      <c r="E634" s="143">
        <v>25.66</v>
      </c>
      <c r="F634" s="118">
        <v>130466</v>
      </c>
      <c r="G634" s="141">
        <v>45962</v>
      </c>
      <c r="H634" s="142">
        <v>45972</v>
      </c>
      <c r="I634" s="118" t="s">
        <v>133</v>
      </c>
      <c r="J634" s="118" t="s">
        <v>1107</v>
      </c>
      <c r="K634" s="174"/>
      <c r="L634" s="118" t="s">
        <v>572</v>
      </c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 spans="1:26">
      <c r="A635" s="118"/>
      <c r="B635" s="89"/>
      <c r="C635" s="118" t="str">
        <f t="shared" ca="1" si="2"/>
        <v>OK</v>
      </c>
      <c r="D635" s="118" t="s">
        <v>574</v>
      </c>
      <c r="E635" s="143">
        <v>25.66</v>
      </c>
      <c r="F635" s="118">
        <v>130466</v>
      </c>
      <c r="G635" s="141">
        <v>45962</v>
      </c>
      <c r="H635" s="142">
        <v>45972</v>
      </c>
      <c r="I635" s="118" t="s">
        <v>133</v>
      </c>
      <c r="J635" s="118" t="s">
        <v>1107</v>
      </c>
      <c r="K635" s="174"/>
      <c r="L635" s="118" t="s">
        <v>574</v>
      </c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 spans="1:26">
      <c r="A636" s="118"/>
      <c r="B636" s="89"/>
      <c r="C636" s="118" t="str">
        <f t="shared" ca="1" si="2"/>
        <v>OK</v>
      </c>
      <c r="D636" s="118" t="s">
        <v>581</v>
      </c>
      <c r="E636" s="143">
        <v>25.66</v>
      </c>
      <c r="F636" s="118">
        <v>130466</v>
      </c>
      <c r="G636" s="141">
        <v>45962</v>
      </c>
      <c r="H636" s="142">
        <v>45972</v>
      </c>
      <c r="I636" s="118" t="s">
        <v>133</v>
      </c>
      <c r="J636" s="118" t="s">
        <v>1107</v>
      </c>
      <c r="K636" s="174"/>
      <c r="L636" s="118" t="s">
        <v>581</v>
      </c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 spans="1:26">
      <c r="A637" s="118"/>
      <c r="B637" s="89"/>
      <c r="C637" s="118" t="str">
        <f t="shared" ca="1" si="2"/>
        <v>OK</v>
      </c>
      <c r="D637" s="118" t="s">
        <v>307</v>
      </c>
      <c r="E637" s="143">
        <v>14</v>
      </c>
      <c r="F637" s="118">
        <v>127178</v>
      </c>
      <c r="G637" s="141">
        <v>45992</v>
      </c>
      <c r="H637" s="142">
        <v>46002</v>
      </c>
      <c r="I637" s="118" t="s">
        <v>133</v>
      </c>
      <c r="J637" s="118" t="s">
        <v>1107</v>
      </c>
      <c r="K637" s="174"/>
      <c r="L637" s="118" t="s">
        <v>307</v>
      </c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 spans="1:26">
      <c r="A638" s="118"/>
      <c r="B638" s="89"/>
      <c r="C638" s="118" t="str">
        <f t="shared" ca="1" si="2"/>
        <v>OK</v>
      </c>
      <c r="D638" s="118" t="s">
        <v>246</v>
      </c>
      <c r="E638" s="143">
        <v>28</v>
      </c>
      <c r="F638" s="118">
        <v>127178</v>
      </c>
      <c r="G638" s="141">
        <v>45992</v>
      </c>
      <c r="H638" s="142">
        <v>46002</v>
      </c>
      <c r="I638" s="118" t="s">
        <v>133</v>
      </c>
      <c r="J638" s="118" t="s">
        <v>1107</v>
      </c>
      <c r="K638" s="174"/>
      <c r="L638" s="118" t="s">
        <v>246</v>
      </c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 spans="1:26">
      <c r="A639" s="118"/>
      <c r="B639" s="89"/>
      <c r="C639" s="118" t="str">
        <f t="shared" ca="1" si="2"/>
        <v>Incompleto</v>
      </c>
      <c r="D639" s="118" t="s">
        <v>419</v>
      </c>
      <c r="E639" s="143">
        <v>14</v>
      </c>
      <c r="F639" s="118">
        <v>127178</v>
      </c>
      <c r="G639" s="141">
        <v>45992</v>
      </c>
      <c r="H639" s="142">
        <v>46002</v>
      </c>
      <c r="I639" s="118" t="s">
        <v>133</v>
      </c>
      <c r="J639" s="118" t="s">
        <v>1107</v>
      </c>
      <c r="K639" s="174"/>
      <c r="L639" s="118" t="s">
        <v>419</v>
      </c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 spans="1:26">
      <c r="A640" s="118"/>
      <c r="B640" s="89"/>
      <c r="C640" s="118" t="str">
        <f t="shared" ca="1" si="2"/>
        <v>OK</v>
      </c>
      <c r="D640" s="118" t="s">
        <v>206</v>
      </c>
      <c r="E640" s="143">
        <v>14</v>
      </c>
      <c r="F640" s="118">
        <v>127178</v>
      </c>
      <c r="G640" s="141">
        <v>45992</v>
      </c>
      <c r="H640" s="142">
        <v>46002</v>
      </c>
      <c r="I640" s="118" t="s">
        <v>133</v>
      </c>
      <c r="J640" s="118" t="s">
        <v>1107</v>
      </c>
      <c r="K640" s="174"/>
      <c r="L640" s="118" t="s">
        <v>206</v>
      </c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 spans="1:26">
      <c r="A641" s="118"/>
      <c r="B641" s="89"/>
      <c r="C641" s="118" t="str">
        <f t="shared" ca="1" si="2"/>
        <v>Incompleto</v>
      </c>
      <c r="D641" s="118" t="s">
        <v>708</v>
      </c>
      <c r="E641" s="143">
        <v>14</v>
      </c>
      <c r="F641" s="118">
        <v>127178</v>
      </c>
      <c r="G641" s="141">
        <v>45992</v>
      </c>
      <c r="H641" s="142">
        <v>46002</v>
      </c>
      <c r="I641" s="118" t="s">
        <v>133</v>
      </c>
      <c r="J641" s="118" t="s">
        <v>1107</v>
      </c>
      <c r="K641" s="174"/>
      <c r="L641" s="118" t="s">
        <v>708</v>
      </c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 spans="1:26">
      <c r="A642" s="118"/>
      <c r="B642" s="89"/>
      <c r="C642" s="118" t="str">
        <f t="shared" ca="1" si="2"/>
        <v>OK</v>
      </c>
      <c r="D642" s="118" t="s">
        <v>297</v>
      </c>
      <c r="E642" s="143">
        <v>14</v>
      </c>
      <c r="F642" s="118">
        <v>127178</v>
      </c>
      <c r="G642" s="141">
        <v>45992</v>
      </c>
      <c r="H642" s="142">
        <v>46002</v>
      </c>
      <c r="I642" s="118" t="s">
        <v>133</v>
      </c>
      <c r="J642" s="118" t="s">
        <v>1107</v>
      </c>
      <c r="K642" s="174"/>
      <c r="L642" s="118" t="s">
        <v>297</v>
      </c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 spans="1:26">
      <c r="A643" s="118"/>
      <c r="B643" s="89"/>
      <c r="C643" s="118" t="str">
        <f t="shared" ca="1" si="2"/>
        <v>Incompleto</v>
      </c>
      <c r="D643" s="118" t="s">
        <v>276</v>
      </c>
      <c r="E643" s="143">
        <v>56</v>
      </c>
      <c r="F643" s="118">
        <v>127178</v>
      </c>
      <c r="G643" s="141">
        <v>45992</v>
      </c>
      <c r="H643" s="142">
        <v>46002</v>
      </c>
      <c r="I643" s="118" t="s">
        <v>133</v>
      </c>
      <c r="J643" s="118" t="s">
        <v>1107</v>
      </c>
      <c r="K643" s="174"/>
      <c r="L643" s="118" t="s">
        <v>276</v>
      </c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 spans="1:26">
      <c r="A644" s="118"/>
      <c r="B644" s="89"/>
      <c r="C644" s="118" t="str">
        <f t="shared" ca="1" si="2"/>
        <v>Incompleto</v>
      </c>
      <c r="D644" s="118" t="s">
        <v>256</v>
      </c>
      <c r="E644" s="143">
        <v>28</v>
      </c>
      <c r="F644" s="118">
        <v>127178</v>
      </c>
      <c r="G644" s="141">
        <v>45992</v>
      </c>
      <c r="H644" s="142">
        <v>46002</v>
      </c>
      <c r="I644" s="118" t="s">
        <v>133</v>
      </c>
      <c r="J644" s="118" t="s">
        <v>1107</v>
      </c>
      <c r="K644" s="174"/>
      <c r="L644" s="118" t="s">
        <v>256</v>
      </c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 spans="1:26">
      <c r="A645" s="118"/>
      <c r="B645" s="89"/>
      <c r="C645" s="118" t="str">
        <f t="shared" ca="1" si="2"/>
        <v>OK</v>
      </c>
      <c r="D645" s="118" t="s">
        <v>226</v>
      </c>
      <c r="E645" s="143">
        <v>14</v>
      </c>
      <c r="F645" s="118">
        <v>127178</v>
      </c>
      <c r="G645" s="141">
        <v>45992</v>
      </c>
      <c r="H645" s="142">
        <v>46002</v>
      </c>
      <c r="I645" s="118" t="s">
        <v>133</v>
      </c>
      <c r="J645" s="118" t="s">
        <v>1107</v>
      </c>
      <c r="K645" s="174"/>
      <c r="L645" s="118" t="s">
        <v>226</v>
      </c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 spans="1:26">
      <c r="A646" s="118"/>
      <c r="B646" s="89"/>
      <c r="C646" s="118" t="str">
        <f t="shared" ca="1" si="2"/>
        <v>OK</v>
      </c>
      <c r="D646" s="118" t="s">
        <v>289</v>
      </c>
      <c r="E646" s="143">
        <v>14</v>
      </c>
      <c r="F646" s="118">
        <v>127178</v>
      </c>
      <c r="G646" s="141">
        <v>45992</v>
      </c>
      <c r="H646" s="142">
        <v>46002</v>
      </c>
      <c r="I646" s="118" t="s">
        <v>133</v>
      </c>
      <c r="J646" s="118" t="s">
        <v>1107</v>
      </c>
      <c r="K646" s="174"/>
      <c r="L646" s="118" t="s">
        <v>289</v>
      </c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 spans="1:26">
      <c r="A647" s="118"/>
      <c r="B647" s="89"/>
      <c r="C647" s="118" t="str">
        <f t="shared" ca="1" si="2"/>
        <v>OK</v>
      </c>
      <c r="D647" s="118" t="s">
        <v>391</v>
      </c>
      <c r="E647" s="143">
        <v>28</v>
      </c>
      <c r="F647" s="118">
        <v>127178</v>
      </c>
      <c r="G647" s="141">
        <v>45992</v>
      </c>
      <c r="H647" s="142">
        <v>46002</v>
      </c>
      <c r="I647" s="118" t="s">
        <v>133</v>
      </c>
      <c r="J647" s="118" t="s">
        <v>1107</v>
      </c>
      <c r="K647" s="174"/>
      <c r="L647" s="118" t="s">
        <v>391</v>
      </c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 spans="1:26">
      <c r="A648" s="118"/>
      <c r="B648" s="89"/>
      <c r="C648" s="118" t="str">
        <f t="shared" ca="1" si="2"/>
        <v>OK</v>
      </c>
      <c r="D648" s="118" t="s">
        <v>402</v>
      </c>
      <c r="E648" s="143">
        <v>56</v>
      </c>
      <c r="F648" s="118">
        <v>127178</v>
      </c>
      <c r="G648" s="141">
        <v>45992</v>
      </c>
      <c r="H648" s="142">
        <v>46002</v>
      </c>
      <c r="I648" s="118" t="s">
        <v>133</v>
      </c>
      <c r="J648" s="118" t="s">
        <v>1107</v>
      </c>
      <c r="K648" s="174"/>
      <c r="L648" s="118" t="s">
        <v>402</v>
      </c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 spans="1:26">
      <c r="A649" s="118"/>
      <c r="B649" s="89"/>
      <c r="C649" s="118" t="str">
        <f t="shared" ca="1" si="2"/>
        <v>OK</v>
      </c>
      <c r="D649" s="118" t="s">
        <v>146</v>
      </c>
      <c r="E649" s="143">
        <v>56</v>
      </c>
      <c r="F649" s="118">
        <v>127178</v>
      </c>
      <c r="G649" s="141">
        <v>45992</v>
      </c>
      <c r="H649" s="142">
        <v>46002</v>
      </c>
      <c r="I649" s="118" t="s">
        <v>133</v>
      </c>
      <c r="J649" s="118" t="s">
        <v>1107</v>
      </c>
      <c r="K649" s="174"/>
      <c r="L649" s="118" t="s">
        <v>146</v>
      </c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 spans="1:26">
      <c r="A650" s="118"/>
      <c r="B650" s="89"/>
      <c r="C650" s="118" t="str">
        <f t="shared" ca="1" si="2"/>
        <v>OK</v>
      </c>
      <c r="D650" s="118" t="s">
        <v>174</v>
      </c>
      <c r="E650" s="143">
        <v>14</v>
      </c>
      <c r="F650" s="118">
        <v>127178</v>
      </c>
      <c r="G650" s="141">
        <v>45992</v>
      </c>
      <c r="H650" s="142">
        <v>46002</v>
      </c>
      <c r="I650" s="118" t="s">
        <v>133</v>
      </c>
      <c r="J650" s="118" t="s">
        <v>1107</v>
      </c>
      <c r="K650" s="174"/>
      <c r="L650" s="118" t="s">
        <v>174</v>
      </c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 spans="1:26">
      <c r="A651" s="118"/>
      <c r="B651" s="89"/>
      <c r="C651" s="118" t="str">
        <f t="shared" ca="1" si="2"/>
        <v>OK</v>
      </c>
      <c r="D651" s="118" t="s">
        <v>152</v>
      </c>
      <c r="E651" s="143">
        <v>14</v>
      </c>
      <c r="F651" s="118">
        <v>127178</v>
      </c>
      <c r="G651" s="141">
        <v>45992</v>
      </c>
      <c r="H651" s="142">
        <v>46002</v>
      </c>
      <c r="I651" s="118" t="s">
        <v>133</v>
      </c>
      <c r="J651" s="118" t="s">
        <v>1107</v>
      </c>
      <c r="K651" s="174"/>
      <c r="L651" s="118" t="s">
        <v>152</v>
      </c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 spans="1:26">
      <c r="A652" s="118"/>
      <c r="B652" s="89"/>
      <c r="C652" s="118" t="str">
        <f t="shared" ca="1" si="2"/>
        <v>OK</v>
      </c>
      <c r="D652" s="118" t="s">
        <v>430</v>
      </c>
      <c r="E652" s="143">
        <v>14</v>
      </c>
      <c r="F652" s="118">
        <v>127178</v>
      </c>
      <c r="G652" s="141">
        <v>45992</v>
      </c>
      <c r="H652" s="142">
        <v>46002</v>
      </c>
      <c r="I652" s="118" t="s">
        <v>133</v>
      </c>
      <c r="J652" s="118" t="s">
        <v>1107</v>
      </c>
      <c r="K652" s="174"/>
      <c r="L652" s="118" t="s">
        <v>430</v>
      </c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 spans="1:26">
      <c r="A653" s="118"/>
      <c r="B653" s="89"/>
      <c r="C653" s="118" t="str">
        <f t="shared" ca="1" si="2"/>
        <v>OK</v>
      </c>
      <c r="D653" s="118" t="s">
        <v>274</v>
      </c>
      <c r="E653" s="143">
        <v>14</v>
      </c>
      <c r="F653" s="118">
        <v>127178</v>
      </c>
      <c r="G653" s="141">
        <v>45992</v>
      </c>
      <c r="H653" s="142">
        <v>46002</v>
      </c>
      <c r="I653" s="118" t="s">
        <v>133</v>
      </c>
      <c r="J653" s="118" t="s">
        <v>1107</v>
      </c>
      <c r="K653" s="174"/>
      <c r="L653" s="118" t="s">
        <v>274</v>
      </c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 spans="1:26">
      <c r="A654" s="118"/>
      <c r="B654" s="89"/>
      <c r="C654" s="118" t="str">
        <f t="shared" ca="1" si="2"/>
        <v>OK</v>
      </c>
      <c r="D654" s="118" t="s">
        <v>351</v>
      </c>
      <c r="E654" s="143">
        <v>14</v>
      </c>
      <c r="F654" s="118">
        <v>127178</v>
      </c>
      <c r="G654" s="141">
        <v>45992</v>
      </c>
      <c r="H654" s="142">
        <v>46002</v>
      </c>
      <c r="I654" s="118" t="s">
        <v>133</v>
      </c>
      <c r="J654" s="118" t="s">
        <v>1107</v>
      </c>
      <c r="K654" s="174"/>
      <c r="L654" s="118" t="s">
        <v>351</v>
      </c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 spans="1:26">
      <c r="A655" s="118"/>
      <c r="B655" s="89"/>
      <c r="C655" s="118" t="str">
        <f t="shared" ca="1" si="2"/>
        <v>OK</v>
      </c>
      <c r="D655" s="118" t="s">
        <v>232</v>
      </c>
      <c r="E655" s="143">
        <v>28</v>
      </c>
      <c r="F655" s="118">
        <v>127178</v>
      </c>
      <c r="G655" s="141">
        <v>45992</v>
      </c>
      <c r="H655" s="142">
        <v>46002</v>
      </c>
      <c r="I655" s="118" t="s">
        <v>133</v>
      </c>
      <c r="J655" s="118" t="s">
        <v>1107</v>
      </c>
      <c r="K655" s="174"/>
      <c r="L655" s="118" t="s">
        <v>232</v>
      </c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 spans="1:26">
      <c r="A656" s="118"/>
      <c r="B656" s="89"/>
      <c r="C656" s="118" t="str">
        <f t="shared" ca="1" si="2"/>
        <v>OK</v>
      </c>
      <c r="D656" s="118" t="s">
        <v>215</v>
      </c>
      <c r="E656" s="143">
        <v>14</v>
      </c>
      <c r="F656" s="118">
        <v>127178</v>
      </c>
      <c r="G656" s="141">
        <v>45992</v>
      </c>
      <c r="H656" s="142">
        <v>46002</v>
      </c>
      <c r="I656" s="118" t="s">
        <v>133</v>
      </c>
      <c r="J656" s="118" t="s">
        <v>1107</v>
      </c>
      <c r="K656" s="174"/>
      <c r="L656" s="118" t="s">
        <v>215</v>
      </c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 spans="1:26">
      <c r="A657" s="118"/>
      <c r="B657" s="89"/>
      <c r="C657" s="118" t="str">
        <f t="shared" ca="1" si="2"/>
        <v>Incompleto</v>
      </c>
      <c r="D657" s="118" t="s">
        <v>828</v>
      </c>
      <c r="E657" s="143">
        <v>14</v>
      </c>
      <c r="F657" s="118">
        <v>127178</v>
      </c>
      <c r="G657" s="141">
        <v>45992</v>
      </c>
      <c r="H657" s="142">
        <v>46002</v>
      </c>
      <c r="I657" s="118" t="s">
        <v>133</v>
      </c>
      <c r="J657" s="118" t="s">
        <v>1107</v>
      </c>
      <c r="K657" s="174"/>
      <c r="L657" s="118" t="s">
        <v>828</v>
      </c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 spans="1:26">
      <c r="A658" s="118"/>
      <c r="B658" s="89"/>
      <c r="C658" s="118" t="str">
        <f t="shared" ca="1" si="2"/>
        <v>OK</v>
      </c>
      <c r="D658" s="118" t="s">
        <v>385</v>
      </c>
      <c r="E658" s="143">
        <v>14</v>
      </c>
      <c r="F658" s="118">
        <v>127178</v>
      </c>
      <c r="G658" s="141">
        <v>45992</v>
      </c>
      <c r="H658" s="142">
        <v>46002</v>
      </c>
      <c r="I658" s="118" t="s">
        <v>133</v>
      </c>
      <c r="J658" s="118" t="s">
        <v>1107</v>
      </c>
      <c r="K658" s="174"/>
      <c r="L658" s="118" t="s">
        <v>385</v>
      </c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 spans="1:26">
      <c r="A659" s="118"/>
      <c r="B659" s="89"/>
      <c r="C659" s="118" t="str">
        <f t="shared" ca="1" si="2"/>
        <v>OK</v>
      </c>
      <c r="D659" s="118" t="s">
        <v>162</v>
      </c>
      <c r="E659" s="143">
        <v>14</v>
      </c>
      <c r="F659" s="118">
        <v>127178</v>
      </c>
      <c r="G659" s="141">
        <v>45992</v>
      </c>
      <c r="H659" s="142">
        <v>46002</v>
      </c>
      <c r="I659" s="118" t="s">
        <v>133</v>
      </c>
      <c r="J659" s="118" t="s">
        <v>1107</v>
      </c>
      <c r="K659" s="174"/>
      <c r="L659" s="118" t="s">
        <v>162</v>
      </c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 spans="1:26">
      <c r="A660" s="118"/>
      <c r="B660" s="89"/>
      <c r="C660" s="118" t="str">
        <f t="shared" ca="1" si="2"/>
        <v>OK</v>
      </c>
      <c r="D660" s="118" t="s">
        <v>249</v>
      </c>
      <c r="E660" s="143">
        <v>14</v>
      </c>
      <c r="F660" s="118">
        <v>127178</v>
      </c>
      <c r="G660" s="141">
        <v>45992</v>
      </c>
      <c r="H660" s="142">
        <v>46002</v>
      </c>
      <c r="I660" s="118" t="s">
        <v>133</v>
      </c>
      <c r="J660" s="118" t="s">
        <v>1107</v>
      </c>
      <c r="K660" s="174"/>
      <c r="L660" s="118" t="s">
        <v>249</v>
      </c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 spans="1:26">
      <c r="A661" s="118"/>
      <c r="B661" s="89"/>
      <c r="C661" s="118" t="str">
        <f t="shared" ca="1" si="2"/>
        <v>OK</v>
      </c>
      <c r="D661" s="118" t="s">
        <v>414</v>
      </c>
      <c r="E661" s="143">
        <v>14</v>
      </c>
      <c r="F661" s="118">
        <v>127178</v>
      </c>
      <c r="G661" s="141">
        <v>45992</v>
      </c>
      <c r="H661" s="142">
        <v>46002</v>
      </c>
      <c r="I661" s="118" t="s">
        <v>133</v>
      </c>
      <c r="J661" s="118" t="s">
        <v>1107</v>
      </c>
      <c r="K661" s="174"/>
      <c r="L661" s="118" t="s">
        <v>414</v>
      </c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 spans="1:26">
      <c r="A662" s="118"/>
      <c r="B662" s="89"/>
      <c r="C662" s="118" t="str">
        <f t="shared" ca="1" si="2"/>
        <v>OK</v>
      </c>
      <c r="D662" s="118" t="s">
        <v>302</v>
      </c>
      <c r="E662" s="143">
        <v>14</v>
      </c>
      <c r="F662" s="118">
        <v>127178</v>
      </c>
      <c r="G662" s="141">
        <v>45992</v>
      </c>
      <c r="H662" s="142">
        <v>46002</v>
      </c>
      <c r="I662" s="118" t="s">
        <v>133</v>
      </c>
      <c r="J662" s="118" t="s">
        <v>1107</v>
      </c>
      <c r="K662" s="174"/>
      <c r="L662" s="118" t="s">
        <v>302</v>
      </c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 spans="1:26">
      <c r="A663" s="118"/>
      <c r="B663" s="89"/>
      <c r="C663" s="118" t="str">
        <f t="shared" ca="1" si="2"/>
        <v>Incompleto</v>
      </c>
      <c r="D663" s="118" t="s">
        <v>346</v>
      </c>
      <c r="E663" s="143">
        <v>28</v>
      </c>
      <c r="F663" s="118">
        <v>127178</v>
      </c>
      <c r="G663" s="141">
        <v>45992</v>
      </c>
      <c r="H663" s="142">
        <v>46002</v>
      </c>
      <c r="I663" s="118" t="s">
        <v>133</v>
      </c>
      <c r="J663" s="118" t="s">
        <v>1107</v>
      </c>
      <c r="K663" s="174"/>
      <c r="L663" s="118" t="s">
        <v>346</v>
      </c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 spans="1:26">
      <c r="A664" s="118"/>
      <c r="B664" s="89"/>
      <c r="C664" s="118" t="str">
        <f t="shared" ca="1" si="2"/>
        <v>OK</v>
      </c>
      <c r="D664" s="118" t="s">
        <v>209</v>
      </c>
      <c r="E664" s="143">
        <v>14</v>
      </c>
      <c r="F664" s="118">
        <v>127178</v>
      </c>
      <c r="G664" s="141">
        <v>45992</v>
      </c>
      <c r="H664" s="142">
        <v>46002</v>
      </c>
      <c r="I664" s="118" t="s">
        <v>133</v>
      </c>
      <c r="J664" s="118" t="s">
        <v>1107</v>
      </c>
      <c r="K664" s="174"/>
      <c r="L664" s="118" t="s">
        <v>209</v>
      </c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 spans="1:26">
      <c r="A665" s="118"/>
      <c r="B665" s="89"/>
      <c r="C665" s="118" t="str">
        <f t="shared" ca="1" si="2"/>
        <v>Incompleto</v>
      </c>
      <c r="D665" s="118" t="s">
        <v>709</v>
      </c>
      <c r="E665" s="143">
        <v>14</v>
      </c>
      <c r="F665" s="118">
        <v>127178</v>
      </c>
      <c r="G665" s="141">
        <v>45992</v>
      </c>
      <c r="H665" s="142">
        <v>46002</v>
      </c>
      <c r="I665" s="118" t="s">
        <v>133</v>
      </c>
      <c r="J665" s="118" t="s">
        <v>1107</v>
      </c>
      <c r="K665" s="174"/>
      <c r="L665" s="118" t="s">
        <v>709</v>
      </c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 spans="1:26">
      <c r="A666" s="118"/>
      <c r="B666" s="89"/>
      <c r="C666" s="118" t="str">
        <f t="shared" ca="1" si="2"/>
        <v>OK</v>
      </c>
      <c r="D666" s="118" t="s">
        <v>336</v>
      </c>
      <c r="E666" s="143">
        <v>14</v>
      </c>
      <c r="F666" s="118">
        <v>127178</v>
      </c>
      <c r="G666" s="141">
        <v>45992</v>
      </c>
      <c r="H666" s="142">
        <v>46002</v>
      </c>
      <c r="I666" s="118" t="s">
        <v>133</v>
      </c>
      <c r="J666" s="118" t="s">
        <v>1107</v>
      </c>
      <c r="K666" s="174"/>
      <c r="L666" s="118" t="s">
        <v>336</v>
      </c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 spans="1:26">
      <c r="A667" s="118"/>
      <c r="B667" s="89"/>
      <c r="C667" s="118" t="str">
        <f t="shared" ca="1" si="2"/>
        <v>OK</v>
      </c>
      <c r="D667" s="118" t="s">
        <v>259</v>
      </c>
      <c r="E667" s="143">
        <v>14</v>
      </c>
      <c r="F667" s="118">
        <v>127178</v>
      </c>
      <c r="G667" s="141">
        <v>45992</v>
      </c>
      <c r="H667" s="142">
        <v>46002</v>
      </c>
      <c r="I667" s="118" t="s">
        <v>133</v>
      </c>
      <c r="J667" s="118" t="s">
        <v>1107</v>
      </c>
      <c r="K667" s="174"/>
      <c r="L667" s="118" t="s">
        <v>259</v>
      </c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 spans="1:26">
      <c r="A668" s="118"/>
      <c r="B668" s="89"/>
      <c r="C668" s="118" t="str">
        <f t="shared" ca="1" si="2"/>
        <v>OK</v>
      </c>
      <c r="D668" s="118" t="s">
        <v>334</v>
      </c>
      <c r="E668" s="143">
        <v>14</v>
      </c>
      <c r="F668" s="118">
        <v>127178</v>
      </c>
      <c r="G668" s="141">
        <v>45992</v>
      </c>
      <c r="H668" s="142">
        <v>46002</v>
      </c>
      <c r="I668" s="118" t="s">
        <v>133</v>
      </c>
      <c r="J668" s="118" t="s">
        <v>1107</v>
      </c>
      <c r="K668" s="174"/>
      <c r="L668" s="118" t="s">
        <v>334</v>
      </c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 spans="1:26">
      <c r="A669" s="118"/>
      <c r="B669" s="89"/>
      <c r="C669" s="118" t="str">
        <f t="shared" ca="1" si="2"/>
        <v>OK</v>
      </c>
      <c r="D669" s="118" t="s">
        <v>407</v>
      </c>
      <c r="E669" s="143">
        <v>42</v>
      </c>
      <c r="F669" s="118">
        <v>127178</v>
      </c>
      <c r="G669" s="141">
        <v>45992</v>
      </c>
      <c r="H669" s="142">
        <v>46002</v>
      </c>
      <c r="I669" s="118" t="s">
        <v>133</v>
      </c>
      <c r="J669" s="118" t="s">
        <v>1107</v>
      </c>
      <c r="K669" s="174"/>
      <c r="L669" s="118" t="s">
        <v>407</v>
      </c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 spans="1:26">
      <c r="A670" s="118"/>
      <c r="B670" s="89"/>
      <c r="C670" s="118" t="str">
        <f t="shared" ca="1" si="2"/>
        <v>OK</v>
      </c>
      <c r="D670" s="118" t="s">
        <v>148</v>
      </c>
      <c r="E670" s="143">
        <v>14</v>
      </c>
      <c r="F670" s="118">
        <v>127178</v>
      </c>
      <c r="G670" s="141">
        <v>45992</v>
      </c>
      <c r="H670" s="142">
        <v>46002</v>
      </c>
      <c r="I670" s="118" t="s">
        <v>133</v>
      </c>
      <c r="J670" s="118" t="s">
        <v>1107</v>
      </c>
      <c r="K670" s="174"/>
      <c r="L670" s="118" t="s">
        <v>148</v>
      </c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 spans="1:26">
      <c r="A671" s="118"/>
      <c r="B671" s="89"/>
      <c r="C671" s="118" t="str">
        <f t="shared" ca="1" si="2"/>
        <v>OK</v>
      </c>
      <c r="D671" s="118" t="s">
        <v>326</v>
      </c>
      <c r="E671" s="143">
        <v>14</v>
      </c>
      <c r="F671" s="118">
        <v>127178</v>
      </c>
      <c r="G671" s="141">
        <v>45992</v>
      </c>
      <c r="H671" s="142">
        <v>46002</v>
      </c>
      <c r="I671" s="118" t="s">
        <v>133</v>
      </c>
      <c r="J671" s="118" t="s">
        <v>1107</v>
      </c>
      <c r="K671" s="174"/>
      <c r="L671" s="118" t="s">
        <v>326</v>
      </c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 spans="1:26">
      <c r="A672" s="118"/>
      <c r="B672" s="89"/>
      <c r="C672" s="118" t="str">
        <f t="shared" ca="1" si="2"/>
        <v>OK</v>
      </c>
      <c r="D672" s="118" t="s">
        <v>230</v>
      </c>
      <c r="E672" s="143">
        <v>14</v>
      </c>
      <c r="F672" s="118">
        <v>127178</v>
      </c>
      <c r="G672" s="141">
        <v>45992</v>
      </c>
      <c r="H672" s="142">
        <v>46002</v>
      </c>
      <c r="I672" s="118" t="s">
        <v>133</v>
      </c>
      <c r="J672" s="118" t="s">
        <v>1107</v>
      </c>
      <c r="K672" s="174"/>
      <c r="L672" s="118" t="s">
        <v>230</v>
      </c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 spans="1:26">
      <c r="A673" s="118"/>
      <c r="B673" s="89"/>
      <c r="C673" s="118" t="str">
        <f t="shared" ca="1" si="2"/>
        <v>OK</v>
      </c>
      <c r="D673" s="118" t="s">
        <v>180</v>
      </c>
      <c r="E673" s="143">
        <v>14</v>
      </c>
      <c r="F673" s="118">
        <v>127178</v>
      </c>
      <c r="G673" s="141">
        <v>45992</v>
      </c>
      <c r="H673" s="142">
        <v>46002</v>
      </c>
      <c r="I673" s="118" t="s">
        <v>133</v>
      </c>
      <c r="J673" s="118" t="s">
        <v>1107</v>
      </c>
      <c r="K673" s="174"/>
      <c r="L673" s="118" t="s">
        <v>180</v>
      </c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 spans="1:26">
      <c r="A674" s="118"/>
      <c r="B674" s="89"/>
      <c r="C674" s="118" t="str">
        <f t="shared" ca="1" si="2"/>
        <v>OK</v>
      </c>
      <c r="D674" s="118" t="s">
        <v>161</v>
      </c>
      <c r="E674" s="143">
        <v>14</v>
      </c>
      <c r="F674" s="118">
        <v>127178</v>
      </c>
      <c r="G674" s="141">
        <v>45992</v>
      </c>
      <c r="H674" s="142">
        <v>46002</v>
      </c>
      <c r="I674" s="118" t="s">
        <v>133</v>
      </c>
      <c r="J674" s="118" t="s">
        <v>1107</v>
      </c>
      <c r="K674" s="174"/>
      <c r="L674" s="118" t="s">
        <v>161</v>
      </c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 spans="1:26">
      <c r="A675" s="118"/>
      <c r="B675" s="89"/>
      <c r="C675" s="118" t="str">
        <f t="shared" ca="1" si="2"/>
        <v>OK</v>
      </c>
      <c r="D675" s="118" t="s">
        <v>244</v>
      </c>
      <c r="E675" s="143">
        <v>28</v>
      </c>
      <c r="F675" s="118">
        <v>127178</v>
      </c>
      <c r="G675" s="141">
        <v>45992</v>
      </c>
      <c r="H675" s="142">
        <v>46002</v>
      </c>
      <c r="I675" s="118" t="s">
        <v>133</v>
      </c>
      <c r="J675" s="118" t="s">
        <v>1107</v>
      </c>
      <c r="K675" s="174"/>
      <c r="L675" s="118" t="s">
        <v>244</v>
      </c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 spans="1:26">
      <c r="A676" s="118"/>
      <c r="B676" s="89"/>
      <c r="C676" s="118" t="str">
        <f t="shared" ca="1" si="2"/>
        <v>OK</v>
      </c>
      <c r="D676" s="118" t="s">
        <v>193</v>
      </c>
      <c r="E676" s="143">
        <v>14</v>
      </c>
      <c r="F676" s="118">
        <v>127178</v>
      </c>
      <c r="G676" s="141">
        <v>45992</v>
      </c>
      <c r="H676" s="142">
        <v>46002</v>
      </c>
      <c r="I676" s="118" t="s">
        <v>133</v>
      </c>
      <c r="J676" s="118" t="s">
        <v>1107</v>
      </c>
      <c r="K676" s="174"/>
      <c r="L676" s="118" t="s">
        <v>193</v>
      </c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 spans="1:26">
      <c r="A677" s="118"/>
      <c r="B677" s="89"/>
      <c r="C677" s="118" t="str">
        <f t="shared" ca="1" si="2"/>
        <v>OK</v>
      </c>
      <c r="D677" s="118" t="s">
        <v>201</v>
      </c>
      <c r="E677" s="143">
        <v>14</v>
      </c>
      <c r="F677" s="118">
        <v>127178</v>
      </c>
      <c r="G677" s="141">
        <v>45992</v>
      </c>
      <c r="H677" s="142">
        <v>46002</v>
      </c>
      <c r="I677" s="118" t="s">
        <v>133</v>
      </c>
      <c r="J677" s="118" t="s">
        <v>1107</v>
      </c>
      <c r="K677" s="174"/>
      <c r="L677" s="118" t="s">
        <v>201</v>
      </c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 spans="1:26">
      <c r="A678" s="118"/>
      <c r="B678" s="89"/>
      <c r="C678" s="118" t="str">
        <f t="shared" ca="1" si="2"/>
        <v>OK</v>
      </c>
      <c r="D678" s="118" t="s">
        <v>253</v>
      </c>
      <c r="E678" s="143">
        <v>14</v>
      </c>
      <c r="F678" s="118">
        <v>127178</v>
      </c>
      <c r="G678" s="141">
        <v>45992</v>
      </c>
      <c r="H678" s="142">
        <v>46002</v>
      </c>
      <c r="I678" s="118" t="s">
        <v>133</v>
      </c>
      <c r="J678" s="118" t="s">
        <v>1107</v>
      </c>
      <c r="K678" s="174"/>
      <c r="L678" s="118" t="s">
        <v>253</v>
      </c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 spans="1:26">
      <c r="A679" s="118"/>
      <c r="B679" s="89"/>
      <c r="C679" s="118" t="str">
        <f t="shared" ca="1" si="2"/>
        <v>OK</v>
      </c>
      <c r="D679" s="118" t="s">
        <v>270</v>
      </c>
      <c r="E679" s="143">
        <v>28</v>
      </c>
      <c r="F679" s="118">
        <v>127178</v>
      </c>
      <c r="G679" s="141">
        <v>45992</v>
      </c>
      <c r="H679" s="142">
        <v>46002</v>
      </c>
      <c r="I679" s="118" t="s">
        <v>133</v>
      </c>
      <c r="J679" s="118" t="s">
        <v>1107</v>
      </c>
      <c r="K679" s="174"/>
      <c r="L679" s="118" t="s">
        <v>270</v>
      </c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 spans="1:26">
      <c r="A680" s="118"/>
      <c r="B680" s="89"/>
      <c r="C680" s="118" t="str">
        <f t="shared" ca="1" si="2"/>
        <v>OK</v>
      </c>
      <c r="D680" s="118" t="s">
        <v>316</v>
      </c>
      <c r="E680" s="143">
        <v>14</v>
      </c>
      <c r="F680" s="118">
        <v>127178</v>
      </c>
      <c r="G680" s="141">
        <v>45992</v>
      </c>
      <c r="H680" s="142">
        <v>46002</v>
      </c>
      <c r="I680" s="118" t="s">
        <v>133</v>
      </c>
      <c r="J680" s="118" t="s">
        <v>1107</v>
      </c>
      <c r="K680" s="174"/>
      <c r="L680" s="118" t="s">
        <v>316</v>
      </c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 spans="1:26">
      <c r="A681" s="118"/>
      <c r="B681" s="89"/>
      <c r="C681" s="118" t="str">
        <f t="shared" ca="1" si="2"/>
        <v>OK</v>
      </c>
      <c r="D681" s="118" t="s">
        <v>388</v>
      </c>
      <c r="E681" s="143">
        <v>28</v>
      </c>
      <c r="F681" s="118">
        <v>127178</v>
      </c>
      <c r="G681" s="141">
        <v>45992</v>
      </c>
      <c r="H681" s="142">
        <v>46002</v>
      </c>
      <c r="I681" s="118" t="s">
        <v>133</v>
      </c>
      <c r="J681" s="118" t="s">
        <v>1107</v>
      </c>
      <c r="K681" s="174"/>
      <c r="L681" s="118" t="s">
        <v>388</v>
      </c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 spans="1:26">
      <c r="A682" s="118"/>
      <c r="B682" s="89"/>
      <c r="C682" s="118" t="str">
        <f t="shared" ca="1" si="2"/>
        <v>Incompleto</v>
      </c>
      <c r="D682" s="118" t="s">
        <v>1125</v>
      </c>
      <c r="E682" s="143">
        <v>28</v>
      </c>
      <c r="F682" s="118">
        <v>127178</v>
      </c>
      <c r="G682" s="141">
        <v>45992</v>
      </c>
      <c r="H682" s="142">
        <v>46002</v>
      </c>
      <c r="I682" s="118" t="s">
        <v>133</v>
      </c>
      <c r="J682" s="118" t="s">
        <v>1107</v>
      </c>
      <c r="K682" s="174"/>
      <c r="L682" s="118" t="s">
        <v>1125</v>
      </c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 spans="1:26">
      <c r="A683" s="118"/>
      <c r="B683" s="89"/>
      <c r="C683" s="118" t="str">
        <f t="shared" ca="1" si="2"/>
        <v>OK</v>
      </c>
      <c r="D683" s="118" t="s">
        <v>195</v>
      </c>
      <c r="E683" s="143">
        <v>14</v>
      </c>
      <c r="F683" s="118">
        <v>127178</v>
      </c>
      <c r="G683" s="141">
        <v>45992</v>
      </c>
      <c r="H683" s="142">
        <v>46002</v>
      </c>
      <c r="I683" s="118" t="s">
        <v>133</v>
      </c>
      <c r="J683" s="118" t="s">
        <v>1107</v>
      </c>
      <c r="K683" s="174"/>
      <c r="L683" s="118" t="s">
        <v>195</v>
      </c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 spans="1:26">
      <c r="A684" s="118"/>
      <c r="B684" s="89"/>
      <c r="C684" s="118" t="str">
        <f t="shared" ca="1" si="2"/>
        <v>OK</v>
      </c>
      <c r="D684" s="118" t="s">
        <v>401</v>
      </c>
      <c r="E684" s="143">
        <v>14</v>
      </c>
      <c r="F684" s="118">
        <v>127178</v>
      </c>
      <c r="G684" s="141">
        <v>45992</v>
      </c>
      <c r="H684" s="142">
        <v>46002</v>
      </c>
      <c r="I684" s="118" t="s">
        <v>133</v>
      </c>
      <c r="J684" s="118" t="s">
        <v>1107</v>
      </c>
      <c r="K684" s="174"/>
      <c r="L684" s="118" t="s">
        <v>401</v>
      </c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 spans="1:26">
      <c r="A685" s="118"/>
      <c r="B685" s="89"/>
      <c r="C685" s="118" t="str">
        <f t="shared" ca="1" si="2"/>
        <v>OK</v>
      </c>
      <c r="D685" s="118" t="s">
        <v>405</v>
      </c>
      <c r="E685" s="143">
        <v>14</v>
      </c>
      <c r="F685" s="118">
        <v>127178</v>
      </c>
      <c r="G685" s="141">
        <v>45992</v>
      </c>
      <c r="H685" s="142">
        <v>46002</v>
      </c>
      <c r="I685" s="118" t="s">
        <v>133</v>
      </c>
      <c r="J685" s="118" t="s">
        <v>1107</v>
      </c>
      <c r="K685" s="174"/>
      <c r="L685" s="118" t="s">
        <v>405</v>
      </c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 spans="1:26">
      <c r="A686" s="118"/>
      <c r="B686" s="89"/>
      <c r="C686" s="118" t="str">
        <f t="shared" ca="1" si="2"/>
        <v>OK</v>
      </c>
      <c r="D686" s="118" t="s">
        <v>233</v>
      </c>
      <c r="E686" s="143">
        <v>28</v>
      </c>
      <c r="F686" s="118">
        <v>127178</v>
      </c>
      <c r="G686" s="141">
        <v>45992</v>
      </c>
      <c r="H686" s="142">
        <v>46002</v>
      </c>
      <c r="I686" s="118" t="s">
        <v>133</v>
      </c>
      <c r="J686" s="118" t="s">
        <v>1107</v>
      </c>
      <c r="K686" s="174"/>
      <c r="L686" s="118" t="s">
        <v>233</v>
      </c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 spans="1:26">
      <c r="A687" s="118"/>
      <c r="B687" s="89"/>
      <c r="C687" s="118" t="str">
        <f t="shared" ca="1" si="2"/>
        <v>OK</v>
      </c>
      <c r="D687" s="118" t="s">
        <v>409</v>
      </c>
      <c r="E687" s="143">
        <v>14</v>
      </c>
      <c r="F687" s="118">
        <v>127178</v>
      </c>
      <c r="G687" s="141">
        <v>45992</v>
      </c>
      <c r="H687" s="142">
        <v>46002</v>
      </c>
      <c r="I687" s="118" t="s">
        <v>133</v>
      </c>
      <c r="J687" s="118" t="s">
        <v>1107</v>
      </c>
      <c r="K687" s="174"/>
      <c r="L687" s="118" t="s">
        <v>409</v>
      </c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 spans="1:26">
      <c r="A688" s="118"/>
      <c r="B688" s="89"/>
      <c r="C688" s="118" t="str">
        <f t="shared" ca="1" si="2"/>
        <v>Incompleto</v>
      </c>
      <c r="D688" s="118" t="s">
        <v>1127</v>
      </c>
      <c r="E688" s="143">
        <v>14</v>
      </c>
      <c r="F688" s="118">
        <v>127178</v>
      </c>
      <c r="G688" s="141">
        <v>45992</v>
      </c>
      <c r="H688" s="142">
        <v>46002</v>
      </c>
      <c r="I688" s="118" t="s">
        <v>133</v>
      </c>
      <c r="J688" s="118" t="s">
        <v>1107</v>
      </c>
      <c r="K688" s="174"/>
      <c r="L688" s="118" t="s">
        <v>1127</v>
      </c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 spans="1:26">
      <c r="A689" s="118"/>
      <c r="B689" s="89"/>
      <c r="C689" s="118" t="str">
        <f t="shared" ca="1" si="2"/>
        <v>Incompleto</v>
      </c>
      <c r="D689" s="118" t="s">
        <v>1128</v>
      </c>
      <c r="E689" s="143">
        <v>14</v>
      </c>
      <c r="F689" s="118">
        <v>127178</v>
      </c>
      <c r="G689" s="141">
        <v>45992</v>
      </c>
      <c r="H689" s="142">
        <v>46002</v>
      </c>
      <c r="I689" s="118" t="s">
        <v>133</v>
      </c>
      <c r="J689" s="118" t="s">
        <v>1107</v>
      </c>
      <c r="K689" s="174"/>
      <c r="L689" s="118" t="s">
        <v>1128</v>
      </c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 spans="1:26">
      <c r="A690" s="118"/>
      <c r="B690" s="89"/>
      <c r="C690" s="118" t="str">
        <f t="shared" ca="1" si="2"/>
        <v>OK</v>
      </c>
      <c r="D690" s="118" t="s">
        <v>156</v>
      </c>
      <c r="E690" s="143">
        <v>14</v>
      </c>
      <c r="F690" s="118">
        <v>127178</v>
      </c>
      <c r="G690" s="141">
        <v>45992</v>
      </c>
      <c r="H690" s="142">
        <v>46002</v>
      </c>
      <c r="I690" s="118" t="s">
        <v>133</v>
      </c>
      <c r="J690" s="118" t="s">
        <v>1107</v>
      </c>
      <c r="K690" s="174"/>
      <c r="L690" s="118" t="s">
        <v>156</v>
      </c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 spans="1:26">
      <c r="A691" s="118"/>
      <c r="B691" s="89"/>
      <c r="C691" s="118" t="str">
        <f t="shared" ca="1" si="2"/>
        <v>OK</v>
      </c>
      <c r="D691" s="118" t="s">
        <v>329</v>
      </c>
      <c r="E691" s="143">
        <v>14</v>
      </c>
      <c r="F691" s="118">
        <v>127178</v>
      </c>
      <c r="G691" s="141">
        <v>45992</v>
      </c>
      <c r="H691" s="142">
        <v>46002</v>
      </c>
      <c r="I691" s="118" t="s">
        <v>133</v>
      </c>
      <c r="J691" s="118" t="s">
        <v>1107</v>
      </c>
      <c r="K691" s="174"/>
      <c r="L691" s="118" t="s">
        <v>329</v>
      </c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 spans="1:26">
      <c r="A692" s="118"/>
      <c r="B692" s="89"/>
      <c r="C692" s="118" t="str">
        <f t="shared" ca="1" si="2"/>
        <v>OK</v>
      </c>
      <c r="D692" s="118" t="s">
        <v>218</v>
      </c>
      <c r="E692" s="143">
        <v>14</v>
      </c>
      <c r="F692" s="118">
        <v>127178</v>
      </c>
      <c r="G692" s="141">
        <v>45992</v>
      </c>
      <c r="H692" s="142">
        <v>46002</v>
      </c>
      <c r="I692" s="118" t="s">
        <v>133</v>
      </c>
      <c r="J692" s="118" t="s">
        <v>1107</v>
      </c>
      <c r="K692" s="174"/>
      <c r="L692" s="118" t="s">
        <v>218</v>
      </c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 spans="1:26">
      <c r="A693" s="118"/>
      <c r="B693" s="89"/>
      <c r="C693" s="118" t="str">
        <f t="shared" ca="1" si="2"/>
        <v>OK</v>
      </c>
      <c r="D693" s="118" t="s">
        <v>189</v>
      </c>
      <c r="E693" s="143">
        <v>14</v>
      </c>
      <c r="F693" s="118">
        <v>127178</v>
      </c>
      <c r="G693" s="141">
        <v>45992</v>
      </c>
      <c r="H693" s="142">
        <v>46002</v>
      </c>
      <c r="I693" s="118" t="s">
        <v>133</v>
      </c>
      <c r="J693" s="118" t="s">
        <v>1107</v>
      </c>
      <c r="K693" s="174"/>
      <c r="L693" s="118" t="s">
        <v>189</v>
      </c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 spans="1:26">
      <c r="A694" s="118"/>
      <c r="B694" s="89"/>
      <c r="C694" s="118" t="str">
        <f t="shared" ca="1" si="2"/>
        <v>OK</v>
      </c>
      <c r="D694" s="118" t="s">
        <v>210</v>
      </c>
      <c r="E694" s="143">
        <v>14</v>
      </c>
      <c r="F694" s="118">
        <v>127178</v>
      </c>
      <c r="G694" s="141">
        <v>45992</v>
      </c>
      <c r="H694" s="142">
        <v>46002</v>
      </c>
      <c r="I694" s="118" t="s">
        <v>133</v>
      </c>
      <c r="J694" s="118" t="s">
        <v>1107</v>
      </c>
      <c r="K694" s="174"/>
      <c r="L694" s="118" t="s">
        <v>210</v>
      </c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 spans="1:26">
      <c r="A695" s="118"/>
      <c r="B695" s="89"/>
      <c r="C695" s="118" t="str">
        <f t="shared" ca="1" si="2"/>
        <v>OK</v>
      </c>
      <c r="D695" s="118" t="s">
        <v>154</v>
      </c>
      <c r="E695" s="143">
        <v>63.93</v>
      </c>
      <c r="F695" s="118">
        <v>127178</v>
      </c>
      <c r="G695" s="141">
        <v>45992</v>
      </c>
      <c r="H695" s="142">
        <v>46002</v>
      </c>
      <c r="I695" s="118" t="s">
        <v>133</v>
      </c>
      <c r="J695" s="118" t="s">
        <v>1107</v>
      </c>
      <c r="K695" s="174"/>
      <c r="L695" s="118" t="s">
        <v>154</v>
      </c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 spans="1:26">
      <c r="A696" s="118"/>
      <c r="B696" s="89"/>
      <c r="C696" s="118" t="str">
        <f t="shared" ca="1" si="2"/>
        <v>OK</v>
      </c>
      <c r="D696" s="118" t="s">
        <v>410</v>
      </c>
      <c r="E696" s="143">
        <v>14</v>
      </c>
      <c r="F696" s="118">
        <v>127178</v>
      </c>
      <c r="G696" s="141">
        <v>45992</v>
      </c>
      <c r="H696" s="142">
        <v>46002</v>
      </c>
      <c r="I696" s="118" t="s">
        <v>133</v>
      </c>
      <c r="J696" s="118" t="s">
        <v>1107</v>
      </c>
      <c r="K696" s="174"/>
      <c r="L696" s="118" t="s">
        <v>410</v>
      </c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 spans="1:26">
      <c r="A697" s="118"/>
      <c r="B697" s="89"/>
      <c r="C697" s="118" t="str">
        <f t="shared" ca="1" si="2"/>
        <v>OK</v>
      </c>
      <c r="D697" s="118" t="s">
        <v>363</v>
      </c>
      <c r="E697" s="143">
        <v>14</v>
      </c>
      <c r="F697" s="118">
        <v>127178</v>
      </c>
      <c r="G697" s="141">
        <v>45992</v>
      </c>
      <c r="H697" s="142">
        <v>46002</v>
      </c>
      <c r="I697" s="118" t="s">
        <v>133</v>
      </c>
      <c r="J697" s="118" t="s">
        <v>1107</v>
      </c>
      <c r="K697" s="174"/>
      <c r="L697" s="118" t="s">
        <v>363</v>
      </c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 spans="1:26">
      <c r="A698" s="118"/>
      <c r="B698" s="89"/>
      <c r="C698" s="118" t="str">
        <f t="shared" ca="1" si="2"/>
        <v>OK</v>
      </c>
      <c r="D698" s="118" t="s">
        <v>356</v>
      </c>
      <c r="E698" s="143">
        <v>14</v>
      </c>
      <c r="F698" s="118">
        <v>127178</v>
      </c>
      <c r="G698" s="141">
        <v>45992</v>
      </c>
      <c r="H698" s="142">
        <v>46002</v>
      </c>
      <c r="I698" s="118" t="s">
        <v>133</v>
      </c>
      <c r="J698" s="118" t="s">
        <v>1107</v>
      </c>
      <c r="K698" s="174"/>
      <c r="L698" s="118" t="s">
        <v>356</v>
      </c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 spans="1:26">
      <c r="A699" s="118"/>
      <c r="B699" s="89"/>
      <c r="C699" s="118" t="str">
        <f t="shared" ca="1" si="2"/>
        <v>OK</v>
      </c>
      <c r="D699" s="118" t="s">
        <v>299</v>
      </c>
      <c r="E699" s="143">
        <v>14</v>
      </c>
      <c r="F699" s="118">
        <v>127178</v>
      </c>
      <c r="G699" s="141">
        <v>45992</v>
      </c>
      <c r="H699" s="142">
        <v>46002</v>
      </c>
      <c r="I699" s="118" t="s">
        <v>133</v>
      </c>
      <c r="J699" s="118" t="s">
        <v>1107</v>
      </c>
      <c r="K699" s="174"/>
      <c r="L699" s="118" t="s">
        <v>299</v>
      </c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 spans="1:26">
      <c r="A700" s="118"/>
      <c r="B700" s="89"/>
      <c r="C700" s="118" t="str">
        <f t="shared" ca="1" si="2"/>
        <v>OK</v>
      </c>
      <c r="D700" s="118" t="s">
        <v>369</v>
      </c>
      <c r="E700" s="143">
        <v>14</v>
      </c>
      <c r="F700" s="118">
        <v>127178</v>
      </c>
      <c r="G700" s="141">
        <v>45992</v>
      </c>
      <c r="H700" s="142">
        <v>46002</v>
      </c>
      <c r="I700" s="118" t="s">
        <v>133</v>
      </c>
      <c r="J700" s="118" t="s">
        <v>1107</v>
      </c>
      <c r="K700" s="174"/>
      <c r="L700" s="118" t="s">
        <v>369</v>
      </c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 spans="1:26">
      <c r="A701" s="118"/>
      <c r="B701" s="89"/>
      <c r="C701" s="118" t="str">
        <f t="shared" ca="1" si="2"/>
        <v>OK</v>
      </c>
      <c r="D701" s="118" t="s">
        <v>324</v>
      </c>
      <c r="E701" s="143">
        <v>14</v>
      </c>
      <c r="F701" s="118">
        <v>127178</v>
      </c>
      <c r="G701" s="141">
        <v>45992</v>
      </c>
      <c r="H701" s="142">
        <v>46002</v>
      </c>
      <c r="I701" s="118" t="s">
        <v>133</v>
      </c>
      <c r="J701" s="118" t="s">
        <v>1107</v>
      </c>
      <c r="K701" s="174"/>
      <c r="L701" s="118" t="s">
        <v>324</v>
      </c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 spans="1:26">
      <c r="A702" s="118"/>
      <c r="B702" s="89"/>
      <c r="C702" s="118" t="str">
        <f t="shared" ca="1" si="2"/>
        <v>OK</v>
      </c>
      <c r="D702" s="118" t="s">
        <v>175</v>
      </c>
      <c r="E702" s="143">
        <v>28</v>
      </c>
      <c r="F702" s="118">
        <v>127178</v>
      </c>
      <c r="G702" s="141">
        <v>45992</v>
      </c>
      <c r="H702" s="142">
        <v>46002</v>
      </c>
      <c r="I702" s="118" t="s">
        <v>133</v>
      </c>
      <c r="J702" s="118" t="s">
        <v>1107</v>
      </c>
      <c r="K702" s="174"/>
      <c r="L702" s="118" t="s">
        <v>175</v>
      </c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 spans="1:26">
      <c r="A703" s="118"/>
      <c r="B703" s="89"/>
      <c r="C703" s="118" t="str">
        <f t="shared" ca="1" si="2"/>
        <v>OK</v>
      </c>
      <c r="D703" s="118" t="s">
        <v>387</v>
      </c>
      <c r="E703" s="143">
        <v>28</v>
      </c>
      <c r="F703" s="118">
        <v>127178</v>
      </c>
      <c r="G703" s="141">
        <v>45992</v>
      </c>
      <c r="H703" s="142">
        <v>46002</v>
      </c>
      <c r="I703" s="118" t="s">
        <v>133</v>
      </c>
      <c r="J703" s="118" t="s">
        <v>1107</v>
      </c>
      <c r="K703" s="174"/>
      <c r="L703" s="118" t="s">
        <v>387</v>
      </c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 spans="1:26">
      <c r="A704" s="118"/>
      <c r="B704" s="89"/>
      <c r="C704" s="118" t="str">
        <f t="shared" ca="1" si="2"/>
        <v>OK</v>
      </c>
      <c r="D704" s="118" t="s">
        <v>386</v>
      </c>
      <c r="E704" s="143">
        <v>14</v>
      </c>
      <c r="F704" s="118">
        <v>127178</v>
      </c>
      <c r="G704" s="141">
        <v>45992</v>
      </c>
      <c r="H704" s="142">
        <v>46002</v>
      </c>
      <c r="I704" s="118" t="s">
        <v>133</v>
      </c>
      <c r="J704" s="118" t="s">
        <v>1107</v>
      </c>
      <c r="K704" s="174"/>
      <c r="L704" s="118" t="s">
        <v>386</v>
      </c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 spans="1:26">
      <c r="A705" s="118"/>
      <c r="B705" s="89"/>
      <c r="C705" s="118" t="str">
        <f t="shared" ca="1" si="2"/>
        <v>Incompleto</v>
      </c>
      <c r="D705" s="118" t="s">
        <v>703</v>
      </c>
      <c r="E705" s="143">
        <v>14</v>
      </c>
      <c r="F705" s="118">
        <v>127178</v>
      </c>
      <c r="G705" s="141">
        <v>45992</v>
      </c>
      <c r="H705" s="142">
        <v>46002</v>
      </c>
      <c r="I705" s="118" t="s">
        <v>133</v>
      </c>
      <c r="J705" s="118" t="s">
        <v>1107</v>
      </c>
      <c r="K705" s="174"/>
      <c r="L705" s="118" t="s">
        <v>703</v>
      </c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 spans="1:26">
      <c r="A706" s="118"/>
      <c r="B706" s="89"/>
      <c r="C706" s="118" t="str">
        <f t="shared" ca="1" si="2"/>
        <v>OK</v>
      </c>
      <c r="D706" s="118" t="s">
        <v>413</v>
      </c>
      <c r="E706" s="143">
        <v>56</v>
      </c>
      <c r="F706" s="118">
        <v>127178</v>
      </c>
      <c r="G706" s="141">
        <v>45992</v>
      </c>
      <c r="H706" s="142">
        <v>46002</v>
      </c>
      <c r="I706" s="118" t="s">
        <v>133</v>
      </c>
      <c r="J706" s="118" t="s">
        <v>1107</v>
      </c>
      <c r="K706" s="174"/>
      <c r="L706" s="118" t="s">
        <v>413</v>
      </c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 spans="1:26">
      <c r="A707" s="118"/>
      <c r="B707" s="89"/>
      <c r="C707" s="118" t="str">
        <f t="shared" ca="1" si="2"/>
        <v>OK</v>
      </c>
      <c r="D707" s="118" t="s">
        <v>222</v>
      </c>
      <c r="E707" s="143">
        <v>-93.32</v>
      </c>
      <c r="F707" s="118">
        <v>127178</v>
      </c>
      <c r="G707" s="141">
        <v>45992</v>
      </c>
      <c r="H707" s="142">
        <v>46002</v>
      </c>
      <c r="I707" s="118" t="s">
        <v>133</v>
      </c>
      <c r="J707" s="118" t="s">
        <v>1107</v>
      </c>
      <c r="K707" s="174"/>
      <c r="L707" s="118" t="s">
        <v>222</v>
      </c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 spans="1:26">
      <c r="A708" s="118"/>
      <c r="B708" s="89"/>
      <c r="C708" s="118" t="str">
        <f t="shared" ca="1" si="2"/>
        <v>OK</v>
      </c>
      <c r="D708" s="118" t="s">
        <v>357</v>
      </c>
      <c r="E708" s="143">
        <v>28</v>
      </c>
      <c r="F708" s="118">
        <v>127178</v>
      </c>
      <c r="G708" s="141">
        <v>45992</v>
      </c>
      <c r="H708" s="142">
        <v>46002</v>
      </c>
      <c r="I708" s="118" t="s">
        <v>133</v>
      </c>
      <c r="J708" s="118" t="s">
        <v>1107</v>
      </c>
      <c r="K708" s="174"/>
      <c r="L708" s="118" t="s">
        <v>357</v>
      </c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 spans="1:26">
      <c r="A709" s="118"/>
      <c r="B709" s="89"/>
      <c r="C709" s="118" t="str">
        <f t="shared" ca="1" si="2"/>
        <v>Incompleto</v>
      </c>
      <c r="D709" s="118" t="s">
        <v>178</v>
      </c>
      <c r="E709" s="143">
        <v>14</v>
      </c>
      <c r="F709" s="118">
        <v>127178</v>
      </c>
      <c r="G709" s="141">
        <v>45992</v>
      </c>
      <c r="H709" s="142">
        <v>46002</v>
      </c>
      <c r="I709" s="118" t="s">
        <v>133</v>
      </c>
      <c r="J709" s="118" t="s">
        <v>1107</v>
      </c>
      <c r="K709" s="174"/>
      <c r="L709" s="118" t="s">
        <v>178</v>
      </c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 spans="1:26">
      <c r="A710" s="118"/>
      <c r="B710" s="89"/>
      <c r="C710" s="118" t="str">
        <f t="shared" ca="1" si="2"/>
        <v>OK</v>
      </c>
      <c r="D710" s="118" t="s">
        <v>235</v>
      </c>
      <c r="E710" s="143">
        <v>42</v>
      </c>
      <c r="F710" s="118">
        <v>127178</v>
      </c>
      <c r="G710" s="141">
        <v>45992</v>
      </c>
      <c r="H710" s="142">
        <v>46002</v>
      </c>
      <c r="I710" s="118" t="s">
        <v>133</v>
      </c>
      <c r="J710" s="118" t="s">
        <v>1107</v>
      </c>
      <c r="K710" s="174"/>
      <c r="L710" s="118" t="s">
        <v>235</v>
      </c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 spans="1:26">
      <c r="A711" s="118"/>
      <c r="B711" s="89"/>
      <c r="C711" s="118" t="str">
        <f t="shared" ca="1" si="2"/>
        <v>OK</v>
      </c>
      <c r="D711" s="118" t="s">
        <v>196</v>
      </c>
      <c r="E711" s="143">
        <v>14</v>
      </c>
      <c r="F711" s="118">
        <v>127178</v>
      </c>
      <c r="G711" s="141">
        <v>45992</v>
      </c>
      <c r="H711" s="142">
        <v>46002</v>
      </c>
      <c r="I711" s="118" t="s">
        <v>133</v>
      </c>
      <c r="J711" s="118" t="s">
        <v>1107</v>
      </c>
      <c r="K711" s="174"/>
      <c r="L711" s="118" t="s">
        <v>196</v>
      </c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 spans="1:26">
      <c r="A712" s="118"/>
      <c r="B712" s="89"/>
      <c r="C712" s="118" t="str">
        <f t="shared" ca="1" si="2"/>
        <v>OK</v>
      </c>
      <c r="D712" s="118" t="s">
        <v>441</v>
      </c>
      <c r="E712" s="143">
        <v>14</v>
      </c>
      <c r="F712" s="118">
        <v>127178</v>
      </c>
      <c r="G712" s="141">
        <v>45992</v>
      </c>
      <c r="H712" s="142">
        <v>46002</v>
      </c>
      <c r="I712" s="118" t="s">
        <v>133</v>
      </c>
      <c r="J712" s="118" t="s">
        <v>1107</v>
      </c>
      <c r="K712" s="174"/>
      <c r="L712" s="118" t="s">
        <v>441</v>
      </c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 spans="1:26">
      <c r="A713" s="118"/>
      <c r="B713" s="89"/>
      <c r="C713" s="118" t="str">
        <f t="shared" ca="1" si="2"/>
        <v>OK</v>
      </c>
      <c r="D713" s="118" t="s">
        <v>358</v>
      </c>
      <c r="E713" s="143">
        <v>14</v>
      </c>
      <c r="F713" s="118">
        <v>127178</v>
      </c>
      <c r="G713" s="141">
        <v>45992</v>
      </c>
      <c r="H713" s="142">
        <v>46002</v>
      </c>
      <c r="I713" s="118" t="s">
        <v>133</v>
      </c>
      <c r="J713" s="118" t="s">
        <v>1107</v>
      </c>
      <c r="K713" s="174"/>
      <c r="L713" s="118" t="s">
        <v>358</v>
      </c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 spans="1:26">
      <c r="A714" s="118"/>
      <c r="B714" s="89"/>
      <c r="C714" s="118" t="str">
        <f t="shared" ca="1" si="2"/>
        <v>OK</v>
      </c>
      <c r="D714" s="118" t="s">
        <v>364</v>
      </c>
      <c r="E714" s="143">
        <v>-13.53</v>
      </c>
      <c r="F714" s="118">
        <v>127178</v>
      </c>
      <c r="G714" s="141">
        <v>45992</v>
      </c>
      <c r="H714" s="142">
        <v>46002</v>
      </c>
      <c r="I714" s="118" t="s">
        <v>133</v>
      </c>
      <c r="J714" s="118" t="s">
        <v>1107</v>
      </c>
      <c r="K714" s="174"/>
      <c r="L714" s="118" t="s">
        <v>364</v>
      </c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 spans="1:26">
      <c r="A715" s="118"/>
      <c r="B715" s="89"/>
      <c r="C715" s="118" t="str">
        <f t="shared" ca="1" si="2"/>
        <v>OK</v>
      </c>
      <c r="D715" s="118" t="s">
        <v>451</v>
      </c>
      <c r="E715" s="143">
        <v>14</v>
      </c>
      <c r="F715" s="118">
        <v>127178</v>
      </c>
      <c r="G715" s="141">
        <v>45992</v>
      </c>
      <c r="H715" s="142">
        <v>46002</v>
      </c>
      <c r="I715" s="118" t="s">
        <v>133</v>
      </c>
      <c r="J715" s="118" t="s">
        <v>1107</v>
      </c>
      <c r="K715" s="174"/>
      <c r="L715" s="118" t="s">
        <v>451</v>
      </c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 spans="1:26">
      <c r="A716" s="118"/>
      <c r="B716" s="89"/>
      <c r="C716" s="118" t="str">
        <f t="shared" ca="1" si="2"/>
        <v>Incompleto</v>
      </c>
      <c r="D716" s="118" t="s">
        <v>417</v>
      </c>
      <c r="E716" s="143">
        <v>14</v>
      </c>
      <c r="F716" s="118">
        <v>127178</v>
      </c>
      <c r="G716" s="141">
        <v>45992</v>
      </c>
      <c r="H716" s="142">
        <v>46002</v>
      </c>
      <c r="I716" s="118" t="s">
        <v>133</v>
      </c>
      <c r="J716" s="118" t="s">
        <v>1107</v>
      </c>
      <c r="K716" s="174"/>
      <c r="L716" s="118" t="s">
        <v>417</v>
      </c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 spans="1:26">
      <c r="A717" s="118"/>
      <c r="B717" s="89"/>
      <c r="C717" s="118" t="str">
        <f t="shared" ca="1" si="2"/>
        <v>OK</v>
      </c>
      <c r="D717" s="118" t="s">
        <v>443</v>
      </c>
      <c r="E717" s="143">
        <v>14</v>
      </c>
      <c r="F717" s="118">
        <v>127178</v>
      </c>
      <c r="G717" s="141">
        <v>45992</v>
      </c>
      <c r="H717" s="142">
        <v>46002</v>
      </c>
      <c r="I717" s="118" t="s">
        <v>133</v>
      </c>
      <c r="J717" s="118" t="s">
        <v>1107</v>
      </c>
      <c r="K717" s="174"/>
      <c r="L717" s="118" t="s">
        <v>443</v>
      </c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 spans="1:26">
      <c r="A718" s="118"/>
      <c r="B718" s="89"/>
      <c r="C718" s="118" t="str">
        <f t="shared" ca="1" si="2"/>
        <v>OK</v>
      </c>
      <c r="D718" s="118" t="s">
        <v>285</v>
      </c>
      <c r="E718" s="143">
        <v>28</v>
      </c>
      <c r="F718" s="118">
        <v>127178</v>
      </c>
      <c r="G718" s="141">
        <v>45992</v>
      </c>
      <c r="H718" s="142">
        <v>46002</v>
      </c>
      <c r="I718" s="118" t="s">
        <v>133</v>
      </c>
      <c r="J718" s="118" t="s">
        <v>1107</v>
      </c>
      <c r="K718" s="174"/>
      <c r="L718" s="118" t="s">
        <v>285</v>
      </c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 spans="1:26">
      <c r="A719" s="118"/>
      <c r="B719" s="89"/>
      <c r="C719" s="118" t="str">
        <f t="shared" ca="1" si="2"/>
        <v>OK</v>
      </c>
      <c r="D719" s="118" t="s">
        <v>484</v>
      </c>
      <c r="E719" s="143">
        <v>14</v>
      </c>
      <c r="F719" s="118">
        <v>127178</v>
      </c>
      <c r="G719" s="141">
        <v>45992</v>
      </c>
      <c r="H719" s="142">
        <v>46002</v>
      </c>
      <c r="I719" s="118" t="s">
        <v>133</v>
      </c>
      <c r="J719" s="118" t="s">
        <v>1107</v>
      </c>
      <c r="K719" s="174"/>
      <c r="L719" s="118" t="s">
        <v>484</v>
      </c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 spans="1:26">
      <c r="A720" s="118"/>
      <c r="B720" s="89"/>
      <c r="C720" s="118" t="str">
        <f t="shared" ca="1" si="2"/>
        <v>OK</v>
      </c>
      <c r="D720" s="118" t="s">
        <v>449</v>
      </c>
      <c r="E720" s="143">
        <v>28</v>
      </c>
      <c r="F720" s="118">
        <v>127178</v>
      </c>
      <c r="G720" s="141">
        <v>45992</v>
      </c>
      <c r="H720" s="142">
        <v>46002</v>
      </c>
      <c r="I720" s="118" t="s">
        <v>133</v>
      </c>
      <c r="J720" s="118" t="s">
        <v>1107</v>
      </c>
      <c r="K720" s="174"/>
      <c r="L720" s="118" t="s">
        <v>449</v>
      </c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 spans="1:26">
      <c r="A721" s="118"/>
      <c r="B721" s="89"/>
      <c r="C721" s="118" t="str">
        <f t="shared" ca="1" si="2"/>
        <v>OK</v>
      </c>
      <c r="D721" s="118" t="s">
        <v>437</v>
      </c>
      <c r="E721" s="143">
        <v>14</v>
      </c>
      <c r="F721" s="118">
        <v>127178</v>
      </c>
      <c r="G721" s="141">
        <v>45992</v>
      </c>
      <c r="H721" s="142">
        <v>46002</v>
      </c>
      <c r="I721" s="118" t="s">
        <v>133</v>
      </c>
      <c r="J721" s="118" t="s">
        <v>1107</v>
      </c>
      <c r="K721" s="174"/>
      <c r="L721" s="118" t="s">
        <v>437</v>
      </c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 spans="1:26">
      <c r="A722" s="118"/>
      <c r="B722" s="89"/>
      <c r="C722" s="118" t="str">
        <f t="shared" ca="1" si="2"/>
        <v>Incompleto</v>
      </c>
      <c r="D722" s="118" t="s">
        <v>712</v>
      </c>
      <c r="E722" s="143">
        <v>14</v>
      </c>
      <c r="F722" s="118">
        <v>127178</v>
      </c>
      <c r="G722" s="141">
        <v>45992</v>
      </c>
      <c r="H722" s="142">
        <v>46002</v>
      </c>
      <c r="I722" s="118" t="s">
        <v>133</v>
      </c>
      <c r="J722" s="118" t="s">
        <v>1107</v>
      </c>
      <c r="K722" s="174"/>
      <c r="L722" s="118" t="s">
        <v>712</v>
      </c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 spans="1:26">
      <c r="A723" s="118"/>
      <c r="B723" s="89"/>
      <c r="C723" s="118" t="str">
        <f t="shared" ca="1" si="2"/>
        <v>Incompleto</v>
      </c>
      <c r="D723" s="118" t="s">
        <v>1140</v>
      </c>
      <c r="E723" s="143">
        <v>14</v>
      </c>
      <c r="F723" s="118">
        <v>127178</v>
      </c>
      <c r="G723" s="141">
        <v>45992</v>
      </c>
      <c r="H723" s="142">
        <v>46002</v>
      </c>
      <c r="I723" s="118" t="s">
        <v>133</v>
      </c>
      <c r="J723" s="118" t="s">
        <v>1107</v>
      </c>
      <c r="K723" s="174"/>
      <c r="L723" s="118" t="s">
        <v>1140</v>
      </c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 spans="1:26">
      <c r="A724" s="118"/>
      <c r="B724" s="89"/>
      <c r="C724" s="118" t="str">
        <f t="shared" ca="1" si="2"/>
        <v>OK</v>
      </c>
      <c r="D724" s="118" t="s">
        <v>267</v>
      </c>
      <c r="E724" s="143">
        <v>14</v>
      </c>
      <c r="F724" s="118">
        <v>127178</v>
      </c>
      <c r="G724" s="141">
        <v>45992</v>
      </c>
      <c r="H724" s="142">
        <v>46002</v>
      </c>
      <c r="I724" s="118" t="s">
        <v>133</v>
      </c>
      <c r="J724" s="118" t="s">
        <v>1107</v>
      </c>
      <c r="K724" s="174"/>
      <c r="L724" s="118" t="s">
        <v>267</v>
      </c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 spans="1:26">
      <c r="A725" s="118"/>
      <c r="B725" s="89"/>
      <c r="C725" s="118" t="str">
        <f t="shared" ca="1" si="2"/>
        <v>OK</v>
      </c>
      <c r="D725" s="118" t="s">
        <v>488</v>
      </c>
      <c r="E725" s="143">
        <v>14</v>
      </c>
      <c r="F725" s="118">
        <v>127178</v>
      </c>
      <c r="G725" s="141">
        <v>45992</v>
      </c>
      <c r="H725" s="142">
        <v>46002</v>
      </c>
      <c r="I725" s="118" t="s">
        <v>133</v>
      </c>
      <c r="J725" s="118" t="s">
        <v>1107</v>
      </c>
      <c r="K725" s="174"/>
      <c r="L725" s="118" t="s">
        <v>488</v>
      </c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 spans="1:26">
      <c r="A726" s="118"/>
      <c r="B726" s="89"/>
      <c r="C726" s="118" t="str">
        <f t="shared" ca="1" si="2"/>
        <v>Incompleto</v>
      </c>
      <c r="D726" s="118" t="s">
        <v>786</v>
      </c>
      <c r="E726" s="143">
        <v>42</v>
      </c>
      <c r="F726" s="118">
        <v>127178</v>
      </c>
      <c r="G726" s="141">
        <v>45992</v>
      </c>
      <c r="H726" s="142">
        <v>46002</v>
      </c>
      <c r="I726" s="118" t="s">
        <v>133</v>
      </c>
      <c r="J726" s="118" t="s">
        <v>1107</v>
      </c>
      <c r="K726" s="174"/>
      <c r="L726" s="118" t="s">
        <v>786</v>
      </c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 spans="1:26">
      <c r="A727" s="118"/>
      <c r="B727" s="89"/>
      <c r="C727" s="118" t="str">
        <f t="shared" ca="1" si="2"/>
        <v>OK</v>
      </c>
      <c r="D727" s="118" t="s">
        <v>475</v>
      </c>
      <c r="E727" s="143">
        <v>14</v>
      </c>
      <c r="F727" s="118">
        <v>127178</v>
      </c>
      <c r="G727" s="141">
        <v>45992</v>
      </c>
      <c r="H727" s="142">
        <v>46002</v>
      </c>
      <c r="I727" s="118" t="s">
        <v>133</v>
      </c>
      <c r="J727" s="118" t="s">
        <v>1107</v>
      </c>
      <c r="K727" s="174"/>
      <c r="L727" s="118" t="s">
        <v>475</v>
      </c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 spans="1:26">
      <c r="A728" s="118"/>
      <c r="B728" s="89"/>
      <c r="C728" s="118" t="str">
        <f t="shared" ca="1" si="2"/>
        <v>OK</v>
      </c>
      <c r="D728" s="118" t="s">
        <v>467</v>
      </c>
      <c r="E728" s="143">
        <v>28</v>
      </c>
      <c r="F728" s="118">
        <v>127178</v>
      </c>
      <c r="G728" s="141">
        <v>45992</v>
      </c>
      <c r="H728" s="142">
        <v>46002</v>
      </c>
      <c r="I728" s="118" t="s">
        <v>133</v>
      </c>
      <c r="J728" s="118" t="s">
        <v>1107</v>
      </c>
      <c r="K728" s="174"/>
      <c r="L728" s="118" t="s">
        <v>467</v>
      </c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 spans="1:26">
      <c r="A729" s="118"/>
      <c r="B729" s="89"/>
      <c r="C729" s="118" t="str">
        <f t="shared" ca="1" si="2"/>
        <v>OK</v>
      </c>
      <c r="D729" s="118" t="s">
        <v>460</v>
      </c>
      <c r="E729" s="143">
        <v>14</v>
      </c>
      <c r="F729" s="118">
        <v>127178</v>
      </c>
      <c r="G729" s="141">
        <v>45992</v>
      </c>
      <c r="H729" s="142">
        <v>46002</v>
      </c>
      <c r="I729" s="118" t="s">
        <v>133</v>
      </c>
      <c r="J729" s="118" t="s">
        <v>1107</v>
      </c>
      <c r="K729" s="174"/>
      <c r="L729" s="118" t="s">
        <v>460</v>
      </c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 spans="1:26">
      <c r="A730" s="118"/>
      <c r="B730" s="89"/>
      <c r="C730" s="118" t="str">
        <f t="shared" ca="1" si="2"/>
        <v>Incompleto</v>
      </c>
      <c r="D730" s="118" t="s">
        <v>700</v>
      </c>
      <c r="E730" s="143">
        <v>14</v>
      </c>
      <c r="F730" s="118">
        <v>127178</v>
      </c>
      <c r="G730" s="141">
        <v>45992</v>
      </c>
      <c r="H730" s="142">
        <v>46002</v>
      </c>
      <c r="I730" s="118" t="s">
        <v>133</v>
      </c>
      <c r="J730" s="118" t="s">
        <v>1107</v>
      </c>
      <c r="K730" s="174"/>
      <c r="L730" s="118" t="s">
        <v>700</v>
      </c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 spans="1:26">
      <c r="A731" s="118"/>
      <c r="B731" s="89"/>
      <c r="C731" s="118" t="str">
        <f t="shared" ca="1" si="2"/>
        <v>Incompleto</v>
      </c>
      <c r="D731" s="118" t="s">
        <v>707</v>
      </c>
      <c r="E731" s="143">
        <v>14</v>
      </c>
      <c r="F731" s="118">
        <v>127178</v>
      </c>
      <c r="G731" s="141">
        <v>45992</v>
      </c>
      <c r="H731" s="142">
        <v>46002</v>
      </c>
      <c r="I731" s="118" t="s">
        <v>133</v>
      </c>
      <c r="J731" s="118" t="s">
        <v>1107</v>
      </c>
      <c r="K731" s="174"/>
      <c r="L731" s="118" t="s">
        <v>707</v>
      </c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 spans="1:26">
      <c r="A732" s="118"/>
      <c r="B732" s="89"/>
      <c r="C732" s="118" t="str">
        <f t="shared" ca="1" si="2"/>
        <v>Incompleto</v>
      </c>
      <c r="D732" s="118" t="s">
        <v>698</v>
      </c>
      <c r="E732" s="143">
        <v>14</v>
      </c>
      <c r="F732" s="118">
        <v>127178</v>
      </c>
      <c r="G732" s="141">
        <v>45992</v>
      </c>
      <c r="H732" s="142">
        <v>46002</v>
      </c>
      <c r="I732" s="118" t="s">
        <v>133</v>
      </c>
      <c r="J732" s="118" t="s">
        <v>1107</v>
      </c>
      <c r="K732" s="174"/>
      <c r="L732" s="118" t="s">
        <v>698</v>
      </c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 spans="1:26">
      <c r="A733" s="118"/>
      <c r="B733" s="89"/>
      <c r="C733" s="118" t="str">
        <f t="shared" ca="1" si="2"/>
        <v>OK</v>
      </c>
      <c r="D733" s="118" t="s">
        <v>527</v>
      </c>
      <c r="E733" s="143">
        <v>14</v>
      </c>
      <c r="F733" s="118">
        <v>127178</v>
      </c>
      <c r="G733" s="141">
        <v>45992</v>
      </c>
      <c r="H733" s="142">
        <v>46002</v>
      </c>
      <c r="I733" s="118" t="s">
        <v>133</v>
      </c>
      <c r="J733" s="118" t="s">
        <v>1107</v>
      </c>
      <c r="K733" s="174"/>
      <c r="L733" s="118" t="s">
        <v>527</v>
      </c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 spans="1:26">
      <c r="A734" s="118"/>
      <c r="B734" s="89"/>
      <c r="C734" s="118" t="str">
        <f t="shared" ca="1" si="2"/>
        <v>OK</v>
      </c>
      <c r="D734" s="118" t="s">
        <v>553</v>
      </c>
      <c r="E734" s="143">
        <v>28</v>
      </c>
      <c r="F734" s="118">
        <v>127178</v>
      </c>
      <c r="G734" s="141">
        <v>45992</v>
      </c>
      <c r="H734" s="142">
        <v>46002</v>
      </c>
      <c r="I734" s="118" t="s">
        <v>133</v>
      </c>
      <c r="J734" s="118" t="s">
        <v>1107</v>
      </c>
      <c r="K734" s="174"/>
      <c r="L734" s="118" t="s">
        <v>553</v>
      </c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 spans="1:26">
      <c r="A735" s="118"/>
      <c r="B735" s="89"/>
      <c r="C735" s="118" t="str">
        <f t="shared" ca="1" si="2"/>
        <v>OK</v>
      </c>
      <c r="D735" s="118" t="s">
        <v>501</v>
      </c>
      <c r="E735" s="143">
        <v>14</v>
      </c>
      <c r="F735" s="118">
        <v>127178</v>
      </c>
      <c r="G735" s="141">
        <v>45992</v>
      </c>
      <c r="H735" s="142">
        <v>46002</v>
      </c>
      <c r="I735" s="118" t="s">
        <v>133</v>
      </c>
      <c r="J735" s="118" t="s">
        <v>1107</v>
      </c>
      <c r="K735" s="174"/>
      <c r="L735" s="118" t="s">
        <v>501</v>
      </c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 spans="1:26">
      <c r="A736" s="118"/>
      <c r="B736" s="89"/>
      <c r="C736" s="118" t="str">
        <f t="shared" ca="1" si="2"/>
        <v>Incompleto</v>
      </c>
      <c r="D736" s="118" t="s">
        <v>699</v>
      </c>
      <c r="E736" s="143">
        <v>14</v>
      </c>
      <c r="F736" s="118">
        <v>127178</v>
      </c>
      <c r="G736" s="141">
        <v>45992</v>
      </c>
      <c r="H736" s="142">
        <v>46002</v>
      </c>
      <c r="I736" s="118" t="s">
        <v>133</v>
      </c>
      <c r="J736" s="118" t="s">
        <v>1107</v>
      </c>
      <c r="K736" s="174"/>
      <c r="L736" s="118" t="s">
        <v>699</v>
      </c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 spans="1:26">
      <c r="A737" s="118"/>
      <c r="B737" s="89"/>
      <c r="C737" s="118" t="str">
        <f t="shared" ca="1" si="2"/>
        <v>OK</v>
      </c>
      <c r="D737" s="118" t="s">
        <v>567</v>
      </c>
      <c r="E737" s="143">
        <v>14</v>
      </c>
      <c r="F737" s="118">
        <v>127178</v>
      </c>
      <c r="G737" s="141">
        <v>45992</v>
      </c>
      <c r="H737" s="142">
        <v>46002</v>
      </c>
      <c r="I737" s="118" t="s">
        <v>133</v>
      </c>
      <c r="J737" s="118" t="s">
        <v>1107</v>
      </c>
      <c r="K737" s="174"/>
      <c r="L737" s="118" t="s">
        <v>567</v>
      </c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 spans="1:26">
      <c r="A738" s="118"/>
      <c r="B738" s="89"/>
      <c r="C738" s="118" t="str">
        <f t="shared" ca="1" si="2"/>
        <v>Incompleto</v>
      </c>
      <c r="D738" s="118" t="s">
        <v>1141</v>
      </c>
      <c r="E738" s="143">
        <v>14</v>
      </c>
      <c r="F738" s="118">
        <v>127178</v>
      </c>
      <c r="G738" s="141">
        <v>45992</v>
      </c>
      <c r="H738" s="142">
        <v>46002</v>
      </c>
      <c r="I738" s="118" t="s">
        <v>133</v>
      </c>
      <c r="J738" s="118" t="s">
        <v>1107</v>
      </c>
      <c r="K738" s="174"/>
      <c r="L738" s="118" t="s">
        <v>1141</v>
      </c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 spans="1:26">
      <c r="A739" s="118"/>
      <c r="B739" s="89"/>
      <c r="C739" s="118" t="str">
        <f t="shared" ca="1" si="2"/>
        <v>Incompleto</v>
      </c>
      <c r="D739" s="118" t="s">
        <v>706</v>
      </c>
      <c r="E739" s="143">
        <v>14</v>
      </c>
      <c r="F739" s="118">
        <v>127178</v>
      </c>
      <c r="G739" s="141">
        <v>45992</v>
      </c>
      <c r="H739" s="142">
        <v>46002</v>
      </c>
      <c r="I739" s="118" t="s">
        <v>133</v>
      </c>
      <c r="J739" s="118" t="s">
        <v>1107</v>
      </c>
      <c r="K739" s="174"/>
      <c r="L739" s="118" t="s">
        <v>706</v>
      </c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 spans="1:26">
      <c r="A740" s="118"/>
      <c r="B740" s="89"/>
      <c r="C740" s="118" t="str">
        <f t="shared" ca="1" si="2"/>
        <v>OK</v>
      </c>
      <c r="D740" s="118" t="s">
        <v>236</v>
      </c>
      <c r="E740" s="143">
        <v>56</v>
      </c>
      <c r="F740" s="118">
        <v>127178</v>
      </c>
      <c r="G740" s="141">
        <v>45992</v>
      </c>
      <c r="H740" s="142">
        <v>46002</v>
      </c>
      <c r="I740" s="118" t="s">
        <v>133</v>
      </c>
      <c r="J740" s="118" t="s">
        <v>1107</v>
      </c>
      <c r="K740" s="174"/>
      <c r="L740" s="118" t="s">
        <v>236</v>
      </c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 spans="1:26">
      <c r="A741" s="118"/>
      <c r="B741" s="89"/>
      <c r="C741" s="118" t="str">
        <f t="shared" ca="1" si="2"/>
        <v>Incompleto</v>
      </c>
      <c r="D741" s="118" t="s">
        <v>705</v>
      </c>
      <c r="E741" s="143">
        <v>28</v>
      </c>
      <c r="F741" s="118">
        <v>127178</v>
      </c>
      <c r="G741" s="141">
        <v>45992</v>
      </c>
      <c r="H741" s="142">
        <v>46002</v>
      </c>
      <c r="I741" s="118" t="s">
        <v>133</v>
      </c>
      <c r="J741" s="118" t="s">
        <v>1107</v>
      </c>
      <c r="K741" s="174"/>
      <c r="L741" s="118" t="s">
        <v>705</v>
      </c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 spans="1:26">
      <c r="A742" s="118"/>
      <c r="B742" s="89"/>
      <c r="C742" s="118" t="str">
        <f t="shared" ca="1" si="2"/>
        <v>OK</v>
      </c>
      <c r="D742" s="118" t="s">
        <v>328</v>
      </c>
      <c r="E742" s="143">
        <v>14</v>
      </c>
      <c r="F742" s="118">
        <v>127178</v>
      </c>
      <c r="G742" s="141">
        <v>45992</v>
      </c>
      <c r="H742" s="142">
        <v>46002</v>
      </c>
      <c r="I742" s="118" t="s">
        <v>133</v>
      </c>
      <c r="J742" s="118" t="s">
        <v>1107</v>
      </c>
      <c r="K742" s="174"/>
      <c r="L742" s="118" t="s">
        <v>328</v>
      </c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 spans="1:26">
      <c r="A743" s="118"/>
      <c r="B743" s="89"/>
      <c r="C743" s="118" t="str">
        <f t="shared" ca="1" si="2"/>
        <v>Incompleto</v>
      </c>
      <c r="D743" s="118" t="s">
        <v>833</v>
      </c>
      <c r="E743" s="143">
        <v>14</v>
      </c>
      <c r="F743" s="118">
        <v>127178</v>
      </c>
      <c r="G743" s="141">
        <v>45992</v>
      </c>
      <c r="H743" s="142">
        <v>46002</v>
      </c>
      <c r="I743" s="118" t="s">
        <v>133</v>
      </c>
      <c r="J743" s="118" t="s">
        <v>1107</v>
      </c>
      <c r="K743" s="174"/>
      <c r="L743" s="118" t="s">
        <v>833</v>
      </c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 spans="1:26">
      <c r="A744" s="118"/>
      <c r="B744" s="89"/>
      <c r="C744" s="118" t="str">
        <f t="shared" ca="1" si="2"/>
        <v>Incompleto</v>
      </c>
      <c r="D744" s="118" t="s">
        <v>701</v>
      </c>
      <c r="E744" s="143">
        <v>14</v>
      </c>
      <c r="F744" s="118">
        <v>127178</v>
      </c>
      <c r="G744" s="141">
        <v>45992</v>
      </c>
      <c r="H744" s="142">
        <v>46002</v>
      </c>
      <c r="I744" s="118" t="s">
        <v>133</v>
      </c>
      <c r="J744" s="118" t="s">
        <v>1107</v>
      </c>
      <c r="K744" s="174"/>
      <c r="L744" s="118" t="s">
        <v>701</v>
      </c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 spans="1:26">
      <c r="A745" s="118"/>
      <c r="B745" s="89"/>
      <c r="C745" s="118" t="str">
        <f t="shared" ca="1" si="2"/>
        <v>OK</v>
      </c>
      <c r="D745" s="118" t="s">
        <v>585</v>
      </c>
      <c r="E745" s="143">
        <v>14</v>
      </c>
      <c r="F745" s="118">
        <v>127178</v>
      </c>
      <c r="G745" s="141">
        <v>45992</v>
      </c>
      <c r="H745" s="142">
        <v>46002</v>
      </c>
      <c r="I745" s="118" t="s">
        <v>133</v>
      </c>
      <c r="J745" s="118" t="s">
        <v>1107</v>
      </c>
      <c r="K745" s="174"/>
      <c r="L745" s="118" t="s">
        <v>585</v>
      </c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 spans="1:26">
      <c r="A746" s="118"/>
      <c r="B746" s="89"/>
      <c r="C746" s="118" t="str">
        <f t="shared" ca="1" si="2"/>
        <v>OK</v>
      </c>
      <c r="D746" s="118" t="s">
        <v>569</v>
      </c>
      <c r="E746" s="143">
        <v>28</v>
      </c>
      <c r="F746" s="118">
        <v>127178</v>
      </c>
      <c r="G746" s="141">
        <v>45992</v>
      </c>
      <c r="H746" s="142">
        <v>46002</v>
      </c>
      <c r="I746" s="118" t="s">
        <v>133</v>
      </c>
      <c r="J746" s="118" t="s">
        <v>1107</v>
      </c>
      <c r="K746" s="174"/>
      <c r="L746" s="118" t="s">
        <v>569</v>
      </c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 spans="1:26">
      <c r="A747" s="118"/>
      <c r="B747" s="89"/>
      <c r="C747" s="118" t="str">
        <f t="shared" ca="1" si="2"/>
        <v>OK</v>
      </c>
      <c r="D747" s="118" t="s">
        <v>570</v>
      </c>
      <c r="E747" s="143">
        <v>42</v>
      </c>
      <c r="F747" s="118">
        <v>127178</v>
      </c>
      <c r="G747" s="141">
        <v>45992</v>
      </c>
      <c r="H747" s="142">
        <v>46002</v>
      </c>
      <c r="I747" s="118" t="s">
        <v>133</v>
      </c>
      <c r="J747" s="118" t="s">
        <v>1107</v>
      </c>
      <c r="K747" s="174"/>
      <c r="L747" s="118" t="s">
        <v>570</v>
      </c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 spans="1:26">
      <c r="A748" s="118"/>
      <c r="B748" s="89"/>
      <c r="C748" s="118" t="str">
        <f t="shared" ca="1" si="2"/>
        <v>OK</v>
      </c>
      <c r="D748" s="118" t="s">
        <v>572</v>
      </c>
      <c r="E748" s="143">
        <v>14</v>
      </c>
      <c r="F748" s="118">
        <v>127178</v>
      </c>
      <c r="G748" s="141">
        <v>45992</v>
      </c>
      <c r="H748" s="142">
        <v>46002</v>
      </c>
      <c r="I748" s="118" t="s">
        <v>133</v>
      </c>
      <c r="J748" s="118" t="s">
        <v>1107</v>
      </c>
      <c r="K748" s="174"/>
      <c r="L748" s="118" t="s">
        <v>572</v>
      </c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 spans="1:26">
      <c r="A749" s="118"/>
      <c r="B749" s="89"/>
      <c r="C749" s="118" t="str">
        <f t="shared" ca="1" si="2"/>
        <v>OK</v>
      </c>
      <c r="D749" s="118" t="s">
        <v>574</v>
      </c>
      <c r="E749" s="143">
        <v>14</v>
      </c>
      <c r="F749" s="118">
        <v>127178</v>
      </c>
      <c r="G749" s="141">
        <v>45992</v>
      </c>
      <c r="H749" s="142">
        <v>46002</v>
      </c>
      <c r="I749" s="118" t="s">
        <v>133</v>
      </c>
      <c r="J749" s="118" t="s">
        <v>1107</v>
      </c>
      <c r="K749" s="174"/>
      <c r="L749" s="118" t="s">
        <v>574</v>
      </c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 spans="1:26">
      <c r="A750" s="118"/>
      <c r="B750" s="89"/>
      <c r="C750" s="118" t="str">
        <f t="shared" ca="1" si="2"/>
        <v>OK</v>
      </c>
      <c r="D750" s="118" t="s">
        <v>581</v>
      </c>
      <c r="E750" s="143">
        <v>14</v>
      </c>
      <c r="F750" s="118">
        <v>127178</v>
      </c>
      <c r="G750" s="141">
        <v>45992</v>
      </c>
      <c r="H750" s="142">
        <v>46002</v>
      </c>
      <c r="I750" s="118" t="s">
        <v>133</v>
      </c>
      <c r="J750" s="118" t="s">
        <v>1107</v>
      </c>
      <c r="K750" s="174"/>
      <c r="L750" s="118" t="s">
        <v>581</v>
      </c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 spans="1:26">
      <c r="A751" s="118"/>
      <c r="B751" s="89"/>
      <c r="C751" s="118" t="str">
        <f t="shared" ca="1" si="2"/>
        <v>OK</v>
      </c>
      <c r="D751" s="118" t="s">
        <v>187</v>
      </c>
      <c r="E751" s="143">
        <v>34.06</v>
      </c>
      <c r="F751" s="118">
        <v>127178</v>
      </c>
      <c r="G751" s="141">
        <v>45992</v>
      </c>
      <c r="H751" s="142">
        <v>46002</v>
      </c>
      <c r="I751" s="118" t="s">
        <v>133</v>
      </c>
      <c r="J751" s="118" t="s">
        <v>1107</v>
      </c>
      <c r="K751" s="174"/>
      <c r="L751" s="118" t="s">
        <v>187</v>
      </c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 spans="1:26">
      <c r="A752" s="118"/>
      <c r="B752" s="89"/>
      <c r="C752" s="118" t="str">
        <f t="shared" ca="1" si="2"/>
        <v>Incompleto</v>
      </c>
      <c r="D752" s="118" t="s">
        <v>725</v>
      </c>
      <c r="E752" s="143">
        <v>31.259999999999998</v>
      </c>
      <c r="F752" s="118">
        <v>127178</v>
      </c>
      <c r="G752" s="141">
        <v>45992</v>
      </c>
      <c r="H752" s="142">
        <v>46002</v>
      </c>
      <c r="I752" s="118" t="s">
        <v>133</v>
      </c>
      <c r="J752" s="118" t="s">
        <v>1107</v>
      </c>
      <c r="K752" s="174"/>
      <c r="L752" s="118" t="s">
        <v>725</v>
      </c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 spans="1:26">
      <c r="A753" s="118"/>
      <c r="B753" s="89"/>
      <c r="C753" s="118" t="str">
        <f t="shared" ca="1" si="2"/>
        <v>OK</v>
      </c>
      <c r="D753" s="118" t="s">
        <v>186</v>
      </c>
      <c r="E753" s="143">
        <v>27.53</v>
      </c>
      <c r="F753" s="118">
        <v>127178</v>
      </c>
      <c r="G753" s="141">
        <v>45992</v>
      </c>
      <c r="H753" s="142">
        <v>46002</v>
      </c>
      <c r="I753" s="118" t="s">
        <v>133</v>
      </c>
      <c r="J753" s="118" t="s">
        <v>1107</v>
      </c>
      <c r="K753" s="174"/>
      <c r="L753" s="118" t="s">
        <v>186</v>
      </c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 spans="1:26">
      <c r="A754" s="118"/>
      <c r="B754" s="89"/>
      <c r="C754" s="118" t="str">
        <f t="shared" ca="1" si="2"/>
        <v>Incompleto</v>
      </c>
      <c r="D754" s="118" t="s">
        <v>838</v>
      </c>
      <c r="E754" s="143">
        <v>53.18</v>
      </c>
      <c r="F754" s="118">
        <v>127178</v>
      </c>
      <c r="G754" s="141">
        <v>45992</v>
      </c>
      <c r="H754" s="142">
        <v>46002</v>
      </c>
      <c r="I754" s="118" t="s">
        <v>133</v>
      </c>
      <c r="J754" s="118" t="s">
        <v>1107</v>
      </c>
      <c r="K754" s="174"/>
      <c r="L754" s="118" t="s">
        <v>838</v>
      </c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 spans="1:26">
      <c r="A755" s="118"/>
      <c r="B755" s="89"/>
      <c r="C755" s="118" t="str">
        <f t="shared" ca="1" si="2"/>
        <v>Incompleto</v>
      </c>
      <c r="D755" s="118"/>
      <c r="E755" s="118"/>
      <c r="F755" s="118"/>
      <c r="G755" s="118"/>
      <c r="H755" s="118"/>
      <c r="I755" s="118"/>
      <c r="J755" s="118"/>
      <c r="K755" s="174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 spans="1:26">
      <c r="A756" s="118"/>
      <c r="B756" s="89"/>
      <c r="C756" s="118" t="str">
        <f t="shared" ca="1" si="2"/>
        <v>Incompleto</v>
      </c>
      <c r="D756" s="118"/>
      <c r="E756" s="118"/>
      <c r="F756" s="118"/>
      <c r="G756" s="118"/>
      <c r="H756" s="118"/>
      <c r="I756" s="118"/>
      <c r="J756" s="118"/>
      <c r="K756" s="174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 spans="1:26">
      <c r="A757" s="118"/>
      <c r="B757" s="89"/>
      <c r="C757" s="118" t="str">
        <f t="shared" ca="1" si="2"/>
        <v>Incompleto</v>
      </c>
      <c r="D757" s="118"/>
      <c r="E757" s="118"/>
      <c r="F757" s="118"/>
      <c r="G757" s="118"/>
      <c r="H757" s="118"/>
      <c r="I757" s="118"/>
      <c r="J757" s="118"/>
      <c r="K757" s="174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 spans="1:26">
      <c r="A758" s="118"/>
      <c r="B758" s="89"/>
      <c r="C758" s="118" t="str">
        <f t="shared" ca="1" si="2"/>
        <v>Incompleto</v>
      </c>
      <c r="D758" s="118"/>
      <c r="E758" s="118"/>
      <c r="F758" s="118"/>
      <c r="G758" s="118"/>
      <c r="H758" s="118"/>
      <c r="I758" s="118"/>
      <c r="J758" s="118"/>
      <c r="K758" s="174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 spans="1:26">
      <c r="A759" s="118"/>
      <c r="B759" s="89"/>
      <c r="C759" s="118" t="str">
        <f t="shared" ca="1" si="2"/>
        <v>Incompleto</v>
      </c>
      <c r="D759" s="118"/>
      <c r="E759" s="118"/>
      <c r="F759" s="118"/>
      <c r="G759" s="118"/>
      <c r="H759" s="118"/>
      <c r="I759" s="118"/>
      <c r="J759" s="118"/>
      <c r="K759" s="174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 spans="1:26">
      <c r="A760" s="118"/>
      <c r="B760" s="89"/>
      <c r="C760" s="118" t="str">
        <f t="shared" ref="C760:C1000" ca="1" si="3">IF(COUNTIF(A:A, D760)&gt;0, "OK", "Incompleto")</f>
        <v>Incompleto</v>
      </c>
      <c r="D760" s="118"/>
      <c r="E760" s="118"/>
      <c r="F760" s="118"/>
      <c r="G760" s="118"/>
      <c r="H760" s="118"/>
      <c r="I760" s="118"/>
      <c r="J760" s="118"/>
      <c r="K760" s="174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 spans="1:26">
      <c r="A761" s="118"/>
      <c r="B761" s="89"/>
      <c r="C761" s="118" t="str">
        <f t="shared" ca="1" si="3"/>
        <v>Incompleto</v>
      </c>
      <c r="D761" s="118"/>
      <c r="E761" s="118"/>
      <c r="F761" s="118"/>
      <c r="G761" s="118"/>
      <c r="H761" s="118"/>
      <c r="I761" s="118"/>
      <c r="J761" s="118"/>
      <c r="K761" s="174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 spans="1:26">
      <c r="A762" s="118"/>
      <c r="B762" s="89"/>
      <c r="C762" s="118" t="str">
        <f t="shared" ca="1" si="3"/>
        <v>Incompleto</v>
      </c>
      <c r="D762" s="118"/>
      <c r="E762" s="118"/>
      <c r="F762" s="118"/>
      <c r="G762" s="118"/>
      <c r="H762" s="118"/>
      <c r="I762" s="118"/>
      <c r="J762" s="118"/>
      <c r="K762" s="174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 spans="1:26">
      <c r="A763" s="118"/>
      <c r="B763" s="89"/>
      <c r="C763" s="118" t="str">
        <f t="shared" ca="1" si="3"/>
        <v>Incompleto</v>
      </c>
      <c r="D763" s="118"/>
      <c r="E763" s="118"/>
      <c r="F763" s="118"/>
      <c r="G763" s="118"/>
      <c r="H763" s="118"/>
      <c r="I763" s="118"/>
      <c r="J763" s="118"/>
      <c r="K763" s="174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 spans="1:26">
      <c r="A764" s="118"/>
      <c r="B764" s="89"/>
      <c r="C764" s="118" t="str">
        <f t="shared" ca="1" si="3"/>
        <v>Incompleto</v>
      </c>
      <c r="D764" s="118"/>
      <c r="E764" s="118"/>
      <c r="F764" s="118"/>
      <c r="G764" s="118"/>
      <c r="H764" s="118"/>
      <c r="I764" s="118"/>
      <c r="J764" s="118"/>
      <c r="K764" s="174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 spans="1:26">
      <c r="A765" s="118"/>
      <c r="B765" s="89"/>
      <c r="C765" s="118" t="str">
        <f t="shared" ca="1" si="3"/>
        <v>Incompleto</v>
      </c>
      <c r="D765" s="118"/>
      <c r="E765" s="118"/>
      <c r="F765" s="118"/>
      <c r="G765" s="118"/>
      <c r="H765" s="118"/>
      <c r="I765" s="118"/>
      <c r="J765" s="118"/>
      <c r="K765" s="174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 spans="1:26">
      <c r="A766" s="118"/>
      <c r="B766" s="89"/>
      <c r="C766" s="118" t="str">
        <f t="shared" ca="1" si="3"/>
        <v>Incompleto</v>
      </c>
      <c r="D766" s="118"/>
      <c r="E766" s="118"/>
      <c r="F766" s="118"/>
      <c r="G766" s="118"/>
      <c r="H766" s="118"/>
      <c r="I766" s="118"/>
      <c r="J766" s="118"/>
      <c r="K766" s="174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 spans="1:26">
      <c r="A767" s="118"/>
      <c r="B767" s="89"/>
      <c r="C767" s="118" t="str">
        <f t="shared" ca="1" si="3"/>
        <v>Incompleto</v>
      </c>
      <c r="D767" s="118"/>
      <c r="E767" s="118"/>
      <c r="F767" s="118"/>
      <c r="G767" s="118"/>
      <c r="H767" s="118"/>
      <c r="I767" s="118"/>
      <c r="J767" s="118"/>
      <c r="K767" s="174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 spans="1:26">
      <c r="A768" s="118"/>
      <c r="B768" s="89"/>
      <c r="C768" s="118" t="str">
        <f t="shared" ca="1" si="3"/>
        <v>Incompleto</v>
      </c>
      <c r="D768" s="118"/>
      <c r="E768" s="118"/>
      <c r="F768" s="118"/>
      <c r="G768" s="118"/>
      <c r="H768" s="118"/>
      <c r="I768" s="118"/>
      <c r="J768" s="118"/>
      <c r="K768" s="174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 spans="1:26">
      <c r="A769" s="118"/>
      <c r="B769" s="89"/>
      <c r="C769" s="118" t="str">
        <f t="shared" ca="1" si="3"/>
        <v>Incompleto</v>
      </c>
      <c r="D769" s="118"/>
      <c r="E769" s="118"/>
      <c r="F769" s="118"/>
      <c r="G769" s="118"/>
      <c r="H769" s="118"/>
      <c r="I769" s="118"/>
      <c r="J769" s="118"/>
      <c r="K769" s="174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 spans="1:26">
      <c r="A770" s="118"/>
      <c r="B770" s="89"/>
      <c r="C770" s="118" t="str">
        <f t="shared" ca="1" si="3"/>
        <v>Incompleto</v>
      </c>
      <c r="D770" s="118"/>
      <c r="E770" s="118"/>
      <c r="F770" s="118"/>
      <c r="G770" s="118"/>
      <c r="H770" s="118"/>
      <c r="I770" s="118"/>
      <c r="J770" s="118"/>
      <c r="K770" s="174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 spans="1:26">
      <c r="A771" s="118"/>
      <c r="B771" s="89"/>
      <c r="C771" s="118" t="str">
        <f t="shared" ca="1" si="3"/>
        <v>Incompleto</v>
      </c>
      <c r="D771" s="118"/>
      <c r="E771" s="118"/>
      <c r="F771" s="118"/>
      <c r="G771" s="118"/>
      <c r="H771" s="118"/>
      <c r="I771" s="118"/>
      <c r="J771" s="118"/>
      <c r="K771" s="174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 spans="1:26">
      <c r="A772" s="118"/>
      <c r="B772" s="89"/>
      <c r="C772" s="118" t="str">
        <f t="shared" ca="1" si="3"/>
        <v>Incompleto</v>
      </c>
      <c r="D772" s="118"/>
      <c r="E772" s="118"/>
      <c r="F772" s="118"/>
      <c r="G772" s="118"/>
      <c r="H772" s="118"/>
      <c r="I772" s="118"/>
      <c r="J772" s="118"/>
      <c r="K772" s="174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 spans="1:26">
      <c r="A773" s="118"/>
      <c r="B773" s="89"/>
      <c r="C773" s="118" t="str">
        <f t="shared" ca="1" si="3"/>
        <v>Incompleto</v>
      </c>
      <c r="D773" s="118"/>
      <c r="E773" s="118"/>
      <c r="F773" s="118"/>
      <c r="G773" s="118"/>
      <c r="H773" s="118"/>
      <c r="I773" s="118"/>
      <c r="J773" s="118"/>
      <c r="K773" s="174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 spans="1:26">
      <c r="A774" s="118"/>
      <c r="B774" s="89"/>
      <c r="C774" s="118" t="str">
        <f t="shared" ca="1" si="3"/>
        <v>Incompleto</v>
      </c>
      <c r="D774" s="118"/>
      <c r="E774" s="118"/>
      <c r="F774" s="118"/>
      <c r="G774" s="118"/>
      <c r="H774" s="118"/>
      <c r="I774" s="118"/>
      <c r="J774" s="118"/>
      <c r="K774" s="174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 spans="1:26">
      <c r="A775" s="118"/>
      <c r="B775" s="89"/>
      <c r="C775" s="118" t="str">
        <f t="shared" ca="1" si="3"/>
        <v>Incompleto</v>
      </c>
      <c r="D775" s="118"/>
      <c r="E775" s="118"/>
      <c r="F775" s="118"/>
      <c r="G775" s="118"/>
      <c r="H775" s="118"/>
      <c r="I775" s="118"/>
      <c r="J775" s="118"/>
      <c r="K775" s="174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 spans="1:26">
      <c r="A776" s="118"/>
      <c r="B776" s="89"/>
      <c r="C776" s="118" t="str">
        <f t="shared" ca="1" si="3"/>
        <v>Incompleto</v>
      </c>
      <c r="D776" s="118"/>
      <c r="E776" s="118"/>
      <c r="F776" s="118"/>
      <c r="G776" s="118"/>
      <c r="H776" s="118"/>
      <c r="I776" s="118"/>
      <c r="J776" s="118"/>
      <c r="K776" s="174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 spans="1:26">
      <c r="A777" s="118"/>
      <c r="B777" s="89"/>
      <c r="C777" s="118" t="str">
        <f t="shared" ca="1" si="3"/>
        <v>Incompleto</v>
      </c>
      <c r="D777" s="118"/>
      <c r="E777" s="118"/>
      <c r="F777" s="118"/>
      <c r="G777" s="118"/>
      <c r="H777" s="118"/>
      <c r="I777" s="118"/>
      <c r="J777" s="118"/>
      <c r="K777" s="174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 spans="1:26">
      <c r="A778" s="118"/>
      <c r="B778" s="89"/>
      <c r="C778" s="118" t="str">
        <f t="shared" ca="1" si="3"/>
        <v>Incompleto</v>
      </c>
      <c r="D778" s="118"/>
      <c r="E778" s="118"/>
      <c r="F778" s="118"/>
      <c r="G778" s="118"/>
      <c r="H778" s="118"/>
      <c r="I778" s="118"/>
      <c r="J778" s="118"/>
      <c r="K778" s="174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 spans="1:26">
      <c r="A779" s="118"/>
      <c r="B779" s="89"/>
      <c r="C779" s="118" t="str">
        <f t="shared" ca="1" si="3"/>
        <v>Incompleto</v>
      </c>
      <c r="D779" s="118"/>
      <c r="E779" s="118"/>
      <c r="F779" s="118"/>
      <c r="G779" s="118"/>
      <c r="H779" s="118"/>
      <c r="I779" s="118"/>
      <c r="J779" s="118"/>
      <c r="K779" s="174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 spans="1:26">
      <c r="A780" s="118"/>
      <c r="B780" s="89"/>
      <c r="C780" s="118" t="str">
        <f t="shared" ca="1" si="3"/>
        <v>Incompleto</v>
      </c>
      <c r="D780" s="118"/>
      <c r="E780" s="118"/>
      <c r="F780" s="118"/>
      <c r="G780" s="118"/>
      <c r="H780" s="118"/>
      <c r="I780" s="118"/>
      <c r="J780" s="118"/>
      <c r="K780" s="174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 spans="1:26">
      <c r="A781" s="118"/>
      <c r="B781" s="89"/>
      <c r="C781" s="118" t="str">
        <f t="shared" ca="1" si="3"/>
        <v>Incompleto</v>
      </c>
      <c r="D781" s="118"/>
      <c r="E781" s="118"/>
      <c r="F781" s="118"/>
      <c r="G781" s="118"/>
      <c r="H781" s="118"/>
      <c r="I781" s="118"/>
      <c r="J781" s="118"/>
      <c r="K781" s="174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 spans="1:26">
      <c r="A782" s="118"/>
      <c r="B782" s="89"/>
      <c r="C782" s="118" t="str">
        <f t="shared" ca="1" si="3"/>
        <v>Incompleto</v>
      </c>
      <c r="D782" s="118"/>
      <c r="E782" s="118"/>
      <c r="F782" s="118"/>
      <c r="G782" s="118"/>
      <c r="H782" s="118"/>
      <c r="I782" s="118"/>
      <c r="J782" s="118"/>
      <c r="K782" s="174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 spans="1:26">
      <c r="A783" s="118"/>
      <c r="B783" s="89"/>
      <c r="C783" s="118" t="str">
        <f t="shared" ca="1" si="3"/>
        <v>Incompleto</v>
      </c>
      <c r="D783" s="118"/>
      <c r="E783" s="118"/>
      <c r="F783" s="118"/>
      <c r="G783" s="118"/>
      <c r="H783" s="118"/>
      <c r="I783" s="118"/>
      <c r="J783" s="118"/>
      <c r="K783" s="174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 spans="1:26">
      <c r="A784" s="118"/>
      <c r="B784" s="89"/>
      <c r="C784" s="118" t="str">
        <f t="shared" ca="1" si="3"/>
        <v>Incompleto</v>
      </c>
      <c r="D784" s="118"/>
      <c r="E784" s="118"/>
      <c r="F784" s="118"/>
      <c r="G784" s="118"/>
      <c r="H784" s="118"/>
      <c r="I784" s="118"/>
      <c r="J784" s="118"/>
      <c r="K784" s="174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 spans="1:26">
      <c r="A785" s="118"/>
      <c r="B785" s="89"/>
      <c r="C785" s="118" t="str">
        <f t="shared" ca="1" si="3"/>
        <v>Incompleto</v>
      </c>
      <c r="D785" s="118"/>
      <c r="E785" s="118"/>
      <c r="F785" s="118"/>
      <c r="G785" s="118"/>
      <c r="H785" s="118"/>
      <c r="I785" s="118"/>
      <c r="J785" s="118"/>
      <c r="K785" s="174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 spans="1:26">
      <c r="A786" s="118"/>
      <c r="B786" s="89"/>
      <c r="C786" s="118" t="str">
        <f t="shared" ca="1" si="3"/>
        <v>Incompleto</v>
      </c>
      <c r="D786" s="118"/>
      <c r="E786" s="118"/>
      <c r="F786" s="118"/>
      <c r="G786" s="118"/>
      <c r="H786" s="118"/>
      <c r="I786" s="118"/>
      <c r="J786" s="118"/>
      <c r="K786" s="174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 spans="1:26">
      <c r="A787" s="118"/>
      <c r="B787" s="89"/>
      <c r="C787" s="118" t="str">
        <f t="shared" ca="1" si="3"/>
        <v>Incompleto</v>
      </c>
      <c r="D787" s="118"/>
      <c r="E787" s="118"/>
      <c r="F787" s="118"/>
      <c r="G787" s="118"/>
      <c r="H787" s="118"/>
      <c r="I787" s="118"/>
      <c r="J787" s="118"/>
      <c r="K787" s="174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 spans="1:26">
      <c r="A788" s="118"/>
      <c r="B788" s="89"/>
      <c r="C788" s="118" t="str">
        <f t="shared" ca="1" si="3"/>
        <v>Incompleto</v>
      </c>
      <c r="D788" s="118"/>
      <c r="E788" s="118"/>
      <c r="F788" s="118"/>
      <c r="G788" s="118"/>
      <c r="H788" s="118"/>
      <c r="I788" s="118"/>
      <c r="J788" s="118"/>
      <c r="K788" s="174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 spans="1:26">
      <c r="A789" s="118"/>
      <c r="B789" s="89"/>
      <c r="C789" s="118" t="str">
        <f t="shared" ca="1" si="3"/>
        <v>Incompleto</v>
      </c>
      <c r="D789" s="118"/>
      <c r="E789" s="118"/>
      <c r="F789" s="118"/>
      <c r="G789" s="118"/>
      <c r="H789" s="118"/>
      <c r="I789" s="118"/>
      <c r="J789" s="118"/>
      <c r="K789" s="174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 spans="1:26">
      <c r="A790" s="118"/>
      <c r="B790" s="89"/>
      <c r="C790" s="118" t="str">
        <f t="shared" ca="1" si="3"/>
        <v>Incompleto</v>
      </c>
      <c r="D790" s="118"/>
      <c r="E790" s="118"/>
      <c r="F790" s="118"/>
      <c r="G790" s="118"/>
      <c r="H790" s="118"/>
      <c r="I790" s="118"/>
      <c r="J790" s="118"/>
      <c r="K790" s="174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 spans="1:26">
      <c r="A791" s="118"/>
      <c r="B791" s="89"/>
      <c r="C791" s="118" t="str">
        <f t="shared" ca="1" si="3"/>
        <v>Incompleto</v>
      </c>
      <c r="D791" s="118"/>
      <c r="E791" s="118"/>
      <c r="F791" s="118"/>
      <c r="G791" s="118"/>
      <c r="H791" s="118"/>
      <c r="I791" s="118"/>
      <c r="J791" s="118"/>
      <c r="K791" s="174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 spans="1:26">
      <c r="A792" s="118"/>
      <c r="B792" s="89"/>
      <c r="C792" s="118" t="str">
        <f t="shared" ca="1" si="3"/>
        <v>Incompleto</v>
      </c>
      <c r="D792" s="118"/>
      <c r="E792" s="118"/>
      <c r="F792" s="118"/>
      <c r="G792" s="118"/>
      <c r="H792" s="118"/>
      <c r="I792" s="118"/>
      <c r="J792" s="118"/>
      <c r="K792" s="174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 spans="1:26">
      <c r="A793" s="118"/>
      <c r="B793" s="89"/>
      <c r="C793" s="118" t="str">
        <f t="shared" ca="1" si="3"/>
        <v>Incompleto</v>
      </c>
      <c r="D793" s="118"/>
      <c r="E793" s="118"/>
      <c r="F793" s="118"/>
      <c r="G793" s="118"/>
      <c r="H793" s="118"/>
      <c r="I793" s="118"/>
      <c r="J793" s="118"/>
      <c r="K793" s="174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 spans="1:26">
      <c r="A794" s="118"/>
      <c r="B794" s="89"/>
      <c r="C794" s="118" t="str">
        <f t="shared" ca="1" si="3"/>
        <v>Incompleto</v>
      </c>
      <c r="D794" s="118"/>
      <c r="E794" s="118"/>
      <c r="F794" s="118"/>
      <c r="G794" s="118"/>
      <c r="H794" s="118"/>
      <c r="I794" s="118"/>
      <c r="J794" s="118"/>
      <c r="K794" s="174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 spans="1:26">
      <c r="A795" s="118"/>
      <c r="B795" s="89"/>
      <c r="C795" s="118" t="str">
        <f t="shared" ca="1" si="3"/>
        <v>Incompleto</v>
      </c>
      <c r="D795" s="118"/>
      <c r="E795" s="118"/>
      <c r="F795" s="118"/>
      <c r="G795" s="118"/>
      <c r="H795" s="118"/>
      <c r="I795" s="118"/>
      <c r="J795" s="118"/>
      <c r="K795" s="174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 spans="1:26">
      <c r="A796" s="118"/>
      <c r="B796" s="89"/>
      <c r="C796" s="118" t="str">
        <f t="shared" ca="1" si="3"/>
        <v>Incompleto</v>
      </c>
      <c r="D796" s="118"/>
      <c r="E796" s="118"/>
      <c r="F796" s="118"/>
      <c r="G796" s="118"/>
      <c r="H796" s="118"/>
      <c r="I796" s="118"/>
      <c r="J796" s="118"/>
      <c r="K796" s="174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 spans="1:26">
      <c r="A797" s="118"/>
      <c r="B797" s="89"/>
      <c r="C797" s="118" t="str">
        <f t="shared" ca="1" si="3"/>
        <v>Incompleto</v>
      </c>
      <c r="D797" s="118"/>
      <c r="E797" s="118"/>
      <c r="F797" s="118"/>
      <c r="G797" s="118"/>
      <c r="H797" s="118"/>
      <c r="I797" s="118"/>
      <c r="J797" s="118"/>
      <c r="K797" s="174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 spans="1:26">
      <c r="A798" s="118"/>
      <c r="B798" s="89"/>
      <c r="C798" s="118" t="str">
        <f t="shared" ca="1" si="3"/>
        <v>Incompleto</v>
      </c>
      <c r="D798" s="118"/>
      <c r="E798" s="118"/>
      <c r="F798" s="118"/>
      <c r="G798" s="118"/>
      <c r="H798" s="118"/>
      <c r="I798" s="118"/>
      <c r="J798" s="118"/>
      <c r="K798" s="174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 spans="1:26">
      <c r="A799" s="118"/>
      <c r="B799" s="89"/>
      <c r="C799" s="118" t="str">
        <f t="shared" ca="1" si="3"/>
        <v>Incompleto</v>
      </c>
      <c r="D799" s="118"/>
      <c r="E799" s="118"/>
      <c r="F799" s="118"/>
      <c r="G799" s="118"/>
      <c r="H799" s="118"/>
      <c r="I799" s="118"/>
      <c r="J799" s="118"/>
      <c r="K799" s="174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 spans="1:26">
      <c r="A800" s="118"/>
      <c r="B800" s="89"/>
      <c r="C800" s="118" t="str">
        <f t="shared" ca="1" si="3"/>
        <v>Incompleto</v>
      </c>
      <c r="D800" s="118"/>
      <c r="E800" s="118"/>
      <c r="F800" s="118"/>
      <c r="G800" s="118"/>
      <c r="H800" s="118"/>
      <c r="I800" s="118"/>
      <c r="J800" s="118"/>
      <c r="K800" s="174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 spans="1:26">
      <c r="A801" s="118"/>
      <c r="B801" s="89"/>
      <c r="C801" s="118" t="str">
        <f t="shared" ca="1" si="3"/>
        <v>Incompleto</v>
      </c>
      <c r="D801" s="118"/>
      <c r="E801" s="118"/>
      <c r="F801" s="118"/>
      <c r="G801" s="118"/>
      <c r="H801" s="118"/>
      <c r="I801" s="118"/>
      <c r="J801" s="118"/>
      <c r="K801" s="174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 spans="1:26">
      <c r="A802" s="118"/>
      <c r="B802" s="89"/>
      <c r="C802" s="118" t="str">
        <f t="shared" ca="1" si="3"/>
        <v>Incompleto</v>
      </c>
      <c r="D802" s="118"/>
      <c r="E802" s="118"/>
      <c r="F802" s="118"/>
      <c r="G802" s="118"/>
      <c r="H802" s="118"/>
      <c r="I802" s="118"/>
      <c r="J802" s="118"/>
      <c r="K802" s="174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 spans="1:26">
      <c r="A803" s="118"/>
      <c r="B803" s="89"/>
      <c r="C803" s="118" t="str">
        <f t="shared" ca="1" si="3"/>
        <v>Incompleto</v>
      </c>
      <c r="D803" s="118"/>
      <c r="E803" s="118"/>
      <c r="F803" s="118"/>
      <c r="G803" s="118"/>
      <c r="H803" s="118"/>
      <c r="I803" s="118"/>
      <c r="J803" s="118"/>
      <c r="K803" s="174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 spans="1:26">
      <c r="A804" s="118"/>
      <c r="B804" s="89"/>
      <c r="C804" s="118" t="str">
        <f t="shared" ca="1" si="3"/>
        <v>Incompleto</v>
      </c>
      <c r="D804" s="118"/>
      <c r="E804" s="118"/>
      <c r="F804" s="118"/>
      <c r="G804" s="118"/>
      <c r="H804" s="118"/>
      <c r="I804" s="118"/>
      <c r="J804" s="118"/>
      <c r="K804" s="174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 spans="1:26">
      <c r="A805" s="118"/>
      <c r="B805" s="89"/>
      <c r="C805" s="118" t="str">
        <f t="shared" ca="1" si="3"/>
        <v>Incompleto</v>
      </c>
      <c r="D805" s="118"/>
      <c r="E805" s="118"/>
      <c r="F805" s="118"/>
      <c r="G805" s="118"/>
      <c r="H805" s="118"/>
      <c r="I805" s="118"/>
      <c r="J805" s="118"/>
      <c r="K805" s="174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 spans="1:26">
      <c r="A806" s="118"/>
      <c r="B806" s="89"/>
      <c r="C806" s="118" t="str">
        <f t="shared" ca="1" si="3"/>
        <v>Incompleto</v>
      </c>
      <c r="D806" s="118"/>
      <c r="E806" s="118"/>
      <c r="F806" s="118"/>
      <c r="G806" s="118"/>
      <c r="H806" s="118"/>
      <c r="I806" s="118"/>
      <c r="J806" s="118"/>
      <c r="K806" s="174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 spans="1:26">
      <c r="A807" s="118"/>
      <c r="B807" s="89"/>
      <c r="C807" s="118" t="str">
        <f t="shared" ca="1" si="3"/>
        <v>Incompleto</v>
      </c>
      <c r="D807" s="118"/>
      <c r="E807" s="118"/>
      <c r="F807" s="118"/>
      <c r="G807" s="118"/>
      <c r="H807" s="118"/>
      <c r="I807" s="118"/>
      <c r="J807" s="118"/>
      <c r="K807" s="174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 spans="1:26">
      <c r="A808" s="118"/>
      <c r="B808" s="89"/>
      <c r="C808" s="118" t="str">
        <f t="shared" ca="1" si="3"/>
        <v>Incompleto</v>
      </c>
      <c r="D808" s="118"/>
      <c r="E808" s="118"/>
      <c r="F808" s="118"/>
      <c r="G808" s="118"/>
      <c r="H808" s="118"/>
      <c r="I808" s="118"/>
      <c r="J808" s="118"/>
      <c r="K808" s="174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 spans="1:26">
      <c r="A809" s="118"/>
      <c r="B809" s="89"/>
      <c r="C809" s="118" t="str">
        <f t="shared" ca="1" si="3"/>
        <v>Incompleto</v>
      </c>
      <c r="D809" s="118"/>
      <c r="E809" s="118"/>
      <c r="F809" s="118"/>
      <c r="G809" s="118"/>
      <c r="H809" s="118"/>
      <c r="I809" s="118"/>
      <c r="J809" s="118"/>
      <c r="K809" s="174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 spans="1:26">
      <c r="A810" s="118"/>
      <c r="B810" s="89"/>
      <c r="C810" s="118" t="str">
        <f t="shared" ca="1" si="3"/>
        <v>Incompleto</v>
      </c>
      <c r="D810" s="118"/>
      <c r="E810" s="118"/>
      <c r="F810" s="118"/>
      <c r="G810" s="118"/>
      <c r="H810" s="118"/>
      <c r="I810" s="118"/>
      <c r="J810" s="118"/>
      <c r="K810" s="174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 spans="1:26">
      <c r="A811" s="118"/>
      <c r="B811" s="89"/>
      <c r="C811" s="118" t="str">
        <f t="shared" ca="1" si="3"/>
        <v>Incompleto</v>
      </c>
      <c r="D811" s="118"/>
      <c r="E811" s="118"/>
      <c r="F811" s="118"/>
      <c r="G811" s="118"/>
      <c r="H811" s="118"/>
      <c r="I811" s="118"/>
      <c r="J811" s="118"/>
      <c r="K811" s="174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 spans="1:26">
      <c r="A812" s="118"/>
      <c r="B812" s="89"/>
      <c r="C812" s="118" t="str">
        <f t="shared" ca="1" si="3"/>
        <v>Incompleto</v>
      </c>
      <c r="D812" s="118"/>
      <c r="E812" s="118"/>
      <c r="F812" s="118"/>
      <c r="G812" s="118"/>
      <c r="H812" s="118"/>
      <c r="I812" s="118"/>
      <c r="J812" s="118"/>
      <c r="K812" s="174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 spans="1:26">
      <c r="A813" s="118"/>
      <c r="B813" s="89"/>
      <c r="C813" s="118" t="str">
        <f t="shared" ca="1" si="3"/>
        <v>Incompleto</v>
      </c>
      <c r="D813" s="118"/>
      <c r="E813" s="118"/>
      <c r="F813" s="118"/>
      <c r="G813" s="118"/>
      <c r="H813" s="118"/>
      <c r="I813" s="118"/>
      <c r="J813" s="118"/>
      <c r="K813" s="174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 spans="1:26">
      <c r="A814" s="118"/>
      <c r="B814" s="89"/>
      <c r="C814" s="118" t="str">
        <f t="shared" ca="1" si="3"/>
        <v>Incompleto</v>
      </c>
      <c r="D814" s="118"/>
      <c r="E814" s="118"/>
      <c r="F814" s="118"/>
      <c r="G814" s="118"/>
      <c r="H814" s="118"/>
      <c r="I814" s="118"/>
      <c r="J814" s="118"/>
      <c r="K814" s="174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 spans="1:26">
      <c r="A815" s="118"/>
      <c r="B815" s="89"/>
      <c r="C815" s="118" t="str">
        <f t="shared" ca="1" si="3"/>
        <v>Incompleto</v>
      </c>
      <c r="D815" s="118"/>
      <c r="E815" s="118"/>
      <c r="F815" s="118"/>
      <c r="G815" s="118"/>
      <c r="H815" s="118"/>
      <c r="I815" s="118"/>
      <c r="J815" s="118"/>
      <c r="K815" s="174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 spans="1:26">
      <c r="A816" s="118"/>
      <c r="B816" s="89"/>
      <c r="C816" s="118" t="str">
        <f t="shared" ca="1" si="3"/>
        <v>Incompleto</v>
      </c>
      <c r="D816" s="118"/>
      <c r="E816" s="118"/>
      <c r="F816" s="118"/>
      <c r="G816" s="118"/>
      <c r="H816" s="118"/>
      <c r="I816" s="118"/>
      <c r="J816" s="118"/>
      <c r="K816" s="174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 spans="1:26">
      <c r="A817" s="118"/>
      <c r="B817" s="89"/>
      <c r="C817" s="118" t="str">
        <f t="shared" ca="1" si="3"/>
        <v>Incompleto</v>
      </c>
      <c r="D817" s="118"/>
      <c r="E817" s="118"/>
      <c r="F817" s="118"/>
      <c r="G817" s="118"/>
      <c r="H817" s="118"/>
      <c r="I817" s="118"/>
      <c r="J817" s="118"/>
      <c r="K817" s="174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 spans="1:26">
      <c r="A818" s="118"/>
      <c r="B818" s="89"/>
      <c r="C818" s="118" t="str">
        <f t="shared" ca="1" si="3"/>
        <v>Incompleto</v>
      </c>
      <c r="D818" s="118"/>
      <c r="E818" s="118"/>
      <c r="F818" s="118"/>
      <c r="G818" s="118"/>
      <c r="H818" s="118"/>
      <c r="I818" s="118"/>
      <c r="J818" s="118"/>
      <c r="K818" s="174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 spans="1:26">
      <c r="A819" s="118"/>
      <c r="B819" s="89"/>
      <c r="C819" s="118" t="str">
        <f t="shared" ca="1" si="3"/>
        <v>Incompleto</v>
      </c>
      <c r="D819" s="118"/>
      <c r="E819" s="118"/>
      <c r="F819" s="118"/>
      <c r="G819" s="118"/>
      <c r="H819" s="118"/>
      <c r="I819" s="118"/>
      <c r="J819" s="118"/>
      <c r="K819" s="174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 spans="1:26">
      <c r="A820" s="118"/>
      <c r="B820" s="89"/>
      <c r="C820" s="118" t="str">
        <f t="shared" ca="1" si="3"/>
        <v>Incompleto</v>
      </c>
      <c r="D820" s="118"/>
      <c r="E820" s="118"/>
      <c r="F820" s="118"/>
      <c r="G820" s="118"/>
      <c r="H820" s="118"/>
      <c r="I820" s="118"/>
      <c r="J820" s="118"/>
      <c r="K820" s="174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 spans="1:26">
      <c r="A821" s="118"/>
      <c r="B821" s="89"/>
      <c r="C821" s="118" t="str">
        <f t="shared" ca="1" si="3"/>
        <v>Incompleto</v>
      </c>
      <c r="D821" s="118"/>
      <c r="E821" s="118"/>
      <c r="F821" s="118"/>
      <c r="G821" s="118"/>
      <c r="H821" s="118"/>
      <c r="I821" s="118"/>
      <c r="J821" s="118"/>
      <c r="K821" s="174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 spans="1:26">
      <c r="A822" s="118"/>
      <c r="B822" s="89"/>
      <c r="C822" s="118" t="str">
        <f t="shared" ca="1" si="3"/>
        <v>Incompleto</v>
      </c>
      <c r="D822" s="118"/>
      <c r="E822" s="118"/>
      <c r="F822" s="118"/>
      <c r="G822" s="118"/>
      <c r="H822" s="118"/>
      <c r="I822" s="118"/>
      <c r="J822" s="118"/>
      <c r="K822" s="174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 spans="1:26">
      <c r="A823" s="118"/>
      <c r="B823" s="89"/>
      <c r="C823" s="118" t="str">
        <f t="shared" ca="1" si="3"/>
        <v>Incompleto</v>
      </c>
      <c r="D823" s="118"/>
      <c r="E823" s="118"/>
      <c r="F823" s="118"/>
      <c r="G823" s="118"/>
      <c r="H823" s="118"/>
      <c r="I823" s="118"/>
      <c r="J823" s="118"/>
      <c r="K823" s="174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 spans="1:26">
      <c r="A824" s="118"/>
      <c r="B824" s="89"/>
      <c r="C824" s="118" t="str">
        <f t="shared" ca="1" si="3"/>
        <v>Incompleto</v>
      </c>
      <c r="D824" s="118"/>
      <c r="E824" s="118"/>
      <c r="F824" s="118"/>
      <c r="G824" s="118"/>
      <c r="H824" s="118"/>
      <c r="I824" s="118"/>
      <c r="J824" s="118"/>
      <c r="K824" s="174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 spans="1:26">
      <c r="A825" s="118"/>
      <c r="B825" s="89"/>
      <c r="C825" s="118" t="str">
        <f t="shared" ca="1" si="3"/>
        <v>Incompleto</v>
      </c>
      <c r="D825" s="118"/>
      <c r="E825" s="118"/>
      <c r="F825" s="118"/>
      <c r="G825" s="118"/>
      <c r="H825" s="118"/>
      <c r="I825" s="118"/>
      <c r="J825" s="118"/>
      <c r="K825" s="174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 spans="1:26">
      <c r="A826" s="118"/>
      <c r="B826" s="89"/>
      <c r="C826" s="118" t="str">
        <f t="shared" ca="1" si="3"/>
        <v>Incompleto</v>
      </c>
      <c r="D826" s="118"/>
      <c r="E826" s="118"/>
      <c r="F826" s="118"/>
      <c r="G826" s="118"/>
      <c r="H826" s="118"/>
      <c r="I826" s="118"/>
      <c r="J826" s="118"/>
      <c r="K826" s="174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 spans="1:26">
      <c r="A827" s="118"/>
      <c r="B827" s="89"/>
      <c r="C827" s="118" t="str">
        <f t="shared" ca="1" si="3"/>
        <v>Incompleto</v>
      </c>
      <c r="D827" s="118"/>
      <c r="E827" s="118"/>
      <c r="F827" s="118"/>
      <c r="G827" s="118"/>
      <c r="H827" s="118"/>
      <c r="I827" s="118"/>
      <c r="J827" s="118"/>
      <c r="K827" s="174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 spans="1:26">
      <c r="A828" s="118"/>
      <c r="B828" s="89"/>
      <c r="C828" s="118" t="str">
        <f t="shared" ca="1" si="3"/>
        <v>Incompleto</v>
      </c>
      <c r="D828" s="118"/>
      <c r="E828" s="118"/>
      <c r="F828" s="118"/>
      <c r="G828" s="118"/>
      <c r="H828" s="118"/>
      <c r="I828" s="118"/>
      <c r="J828" s="118"/>
      <c r="K828" s="174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 spans="1:26">
      <c r="A829" s="118"/>
      <c r="B829" s="89"/>
      <c r="C829" s="118" t="str">
        <f t="shared" ca="1" si="3"/>
        <v>Incompleto</v>
      </c>
      <c r="D829" s="118"/>
      <c r="E829" s="118"/>
      <c r="F829" s="118"/>
      <c r="G829" s="118"/>
      <c r="H829" s="118"/>
      <c r="I829" s="118"/>
      <c r="J829" s="118"/>
      <c r="K829" s="174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 spans="1:26">
      <c r="A830" s="118"/>
      <c r="B830" s="89"/>
      <c r="C830" s="118" t="str">
        <f t="shared" ca="1" si="3"/>
        <v>Incompleto</v>
      </c>
      <c r="D830" s="118"/>
      <c r="E830" s="118"/>
      <c r="F830" s="118"/>
      <c r="G830" s="118"/>
      <c r="H830" s="118"/>
      <c r="I830" s="118"/>
      <c r="J830" s="118"/>
      <c r="K830" s="174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 spans="1:26">
      <c r="A831" s="118"/>
      <c r="B831" s="89"/>
      <c r="C831" s="118" t="str">
        <f t="shared" ca="1" si="3"/>
        <v>Incompleto</v>
      </c>
      <c r="D831" s="118"/>
      <c r="E831" s="118"/>
      <c r="F831" s="118"/>
      <c r="G831" s="118"/>
      <c r="H831" s="118"/>
      <c r="I831" s="118"/>
      <c r="J831" s="118"/>
      <c r="K831" s="174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 spans="1:26">
      <c r="A832" s="118"/>
      <c r="B832" s="89"/>
      <c r="C832" s="118" t="str">
        <f t="shared" ca="1" si="3"/>
        <v>Incompleto</v>
      </c>
      <c r="D832" s="118"/>
      <c r="E832" s="118"/>
      <c r="F832" s="118"/>
      <c r="G832" s="118"/>
      <c r="H832" s="118"/>
      <c r="I832" s="118"/>
      <c r="J832" s="118"/>
      <c r="K832" s="174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 spans="1:26">
      <c r="A833" s="118"/>
      <c r="B833" s="89"/>
      <c r="C833" s="118" t="str">
        <f t="shared" ca="1" si="3"/>
        <v>Incompleto</v>
      </c>
      <c r="D833" s="118"/>
      <c r="E833" s="118"/>
      <c r="F833" s="118"/>
      <c r="G833" s="118"/>
      <c r="H833" s="118"/>
      <c r="I833" s="118"/>
      <c r="J833" s="118"/>
      <c r="K833" s="174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 spans="1:26">
      <c r="A834" s="118"/>
      <c r="B834" s="89"/>
      <c r="C834" s="118" t="str">
        <f t="shared" ca="1" si="3"/>
        <v>Incompleto</v>
      </c>
      <c r="D834" s="118"/>
      <c r="E834" s="118"/>
      <c r="F834" s="118"/>
      <c r="G834" s="118"/>
      <c r="H834" s="118"/>
      <c r="I834" s="118"/>
      <c r="J834" s="118"/>
      <c r="K834" s="174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 spans="1:26">
      <c r="A835" s="118"/>
      <c r="B835" s="89"/>
      <c r="C835" s="118" t="str">
        <f t="shared" ca="1" si="3"/>
        <v>Incompleto</v>
      </c>
      <c r="D835" s="118"/>
      <c r="E835" s="118"/>
      <c r="F835" s="118"/>
      <c r="G835" s="118"/>
      <c r="H835" s="118"/>
      <c r="I835" s="118"/>
      <c r="J835" s="118"/>
      <c r="K835" s="174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 spans="1:26">
      <c r="A836" s="118"/>
      <c r="B836" s="89"/>
      <c r="C836" s="118" t="str">
        <f t="shared" ca="1" si="3"/>
        <v>Incompleto</v>
      </c>
      <c r="D836" s="118"/>
      <c r="E836" s="118"/>
      <c r="F836" s="118"/>
      <c r="G836" s="118"/>
      <c r="H836" s="118"/>
      <c r="I836" s="118"/>
      <c r="J836" s="118"/>
      <c r="K836" s="174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 spans="1:26">
      <c r="A837" s="118"/>
      <c r="B837" s="89"/>
      <c r="C837" s="118" t="str">
        <f t="shared" ca="1" si="3"/>
        <v>Incompleto</v>
      </c>
      <c r="D837" s="118"/>
      <c r="E837" s="118"/>
      <c r="F837" s="118"/>
      <c r="G837" s="118"/>
      <c r="H837" s="118"/>
      <c r="I837" s="118"/>
      <c r="J837" s="118"/>
      <c r="K837" s="174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 spans="1:26">
      <c r="A838" s="118"/>
      <c r="B838" s="89"/>
      <c r="C838" s="118" t="str">
        <f t="shared" ca="1" si="3"/>
        <v>Incompleto</v>
      </c>
      <c r="D838" s="118"/>
      <c r="E838" s="118"/>
      <c r="F838" s="118"/>
      <c r="G838" s="118"/>
      <c r="H838" s="118"/>
      <c r="I838" s="118"/>
      <c r="J838" s="118"/>
      <c r="K838" s="174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 spans="1:26">
      <c r="A839" s="118"/>
      <c r="B839" s="89"/>
      <c r="C839" s="118" t="str">
        <f t="shared" ca="1" si="3"/>
        <v>Incompleto</v>
      </c>
      <c r="D839" s="118"/>
      <c r="E839" s="118"/>
      <c r="F839" s="118"/>
      <c r="G839" s="118"/>
      <c r="H839" s="118"/>
      <c r="I839" s="118"/>
      <c r="J839" s="118"/>
      <c r="K839" s="174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 spans="1:26">
      <c r="A840" s="118"/>
      <c r="B840" s="89"/>
      <c r="C840" s="118" t="str">
        <f t="shared" ca="1" si="3"/>
        <v>Incompleto</v>
      </c>
      <c r="D840" s="118"/>
      <c r="E840" s="118"/>
      <c r="F840" s="118"/>
      <c r="G840" s="118"/>
      <c r="H840" s="118"/>
      <c r="I840" s="118"/>
      <c r="J840" s="118"/>
      <c r="K840" s="174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 spans="1:26">
      <c r="A841" s="118"/>
      <c r="B841" s="89"/>
      <c r="C841" s="118" t="str">
        <f t="shared" ca="1" si="3"/>
        <v>Incompleto</v>
      </c>
      <c r="D841" s="118"/>
      <c r="E841" s="118"/>
      <c r="F841" s="118"/>
      <c r="G841" s="118"/>
      <c r="H841" s="118"/>
      <c r="I841" s="118"/>
      <c r="J841" s="118"/>
      <c r="K841" s="174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 spans="1:26">
      <c r="A842" s="118"/>
      <c r="B842" s="89"/>
      <c r="C842" s="118" t="str">
        <f t="shared" ca="1" si="3"/>
        <v>Incompleto</v>
      </c>
      <c r="D842" s="118"/>
      <c r="E842" s="118"/>
      <c r="F842" s="118"/>
      <c r="G842" s="118"/>
      <c r="H842" s="118"/>
      <c r="I842" s="118"/>
      <c r="J842" s="118"/>
      <c r="K842" s="174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 spans="1:26">
      <c r="A843" s="118"/>
      <c r="B843" s="89"/>
      <c r="C843" s="118" t="str">
        <f t="shared" ca="1" si="3"/>
        <v>Incompleto</v>
      </c>
      <c r="D843" s="118"/>
      <c r="E843" s="118"/>
      <c r="F843" s="118"/>
      <c r="G843" s="118"/>
      <c r="H843" s="118"/>
      <c r="I843" s="118"/>
      <c r="J843" s="118"/>
      <c r="K843" s="174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 spans="1:26">
      <c r="A844" s="118"/>
      <c r="B844" s="89"/>
      <c r="C844" s="118" t="str">
        <f t="shared" ca="1" si="3"/>
        <v>Incompleto</v>
      </c>
      <c r="D844" s="118"/>
      <c r="E844" s="118"/>
      <c r="F844" s="118"/>
      <c r="G844" s="118"/>
      <c r="H844" s="118"/>
      <c r="I844" s="118"/>
      <c r="J844" s="118"/>
      <c r="K844" s="174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 spans="1:26">
      <c r="A845" s="118"/>
      <c r="B845" s="89"/>
      <c r="C845" s="118" t="str">
        <f t="shared" ca="1" si="3"/>
        <v>Incompleto</v>
      </c>
      <c r="D845" s="118"/>
      <c r="E845" s="118"/>
      <c r="F845" s="118"/>
      <c r="G845" s="118"/>
      <c r="H845" s="118"/>
      <c r="I845" s="118"/>
      <c r="J845" s="118"/>
      <c r="K845" s="174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 spans="1:26">
      <c r="A846" s="118"/>
      <c r="B846" s="89"/>
      <c r="C846" s="118" t="str">
        <f t="shared" ca="1" si="3"/>
        <v>Incompleto</v>
      </c>
      <c r="D846" s="118"/>
      <c r="E846" s="118"/>
      <c r="F846" s="118"/>
      <c r="G846" s="118"/>
      <c r="H846" s="118"/>
      <c r="I846" s="118"/>
      <c r="J846" s="118"/>
      <c r="K846" s="174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 spans="1:26">
      <c r="A847" s="118"/>
      <c r="B847" s="89"/>
      <c r="C847" s="118" t="str">
        <f t="shared" ca="1" si="3"/>
        <v>Incompleto</v>
      </c>
      <c r="D847" s="118"/>
      <c r="E847" s="118"/>
      <c r="F847" s="118"/>
      <c r="G847" s="118"/>
      <c r="H847" s="118"/>
      <c r="I847" s="118"/>
      <c r="J847" s="118"/>
      <c r="K847" s="174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 spans="1:26">
      <c r="A848" s="118"/>
      <c r="B848" s="89"/>
      <c r="C848" s="118" t="str">
        <f t="shared" ca="1" si="3"/>
        <v>Incompleto</v>
      </c>
      <c r="D848" s="118"/>
      <c r="E848" s="118"/>
      <c r="F848" s="118"/>
      <c r="G848" s="118"/>
      <c r="H848" s="118"/>
      <c r="I848" s="118"/>
      <c r="J848" s="118"/>
      <c r="K848" s="174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 spans="1:26">
      <c r="A849" s="118"/>
      <c r="B849" s="89"/>
      <c r="C849" s="118" t="str">
        <f t="shared" ca="1" si="3"/>
        <v>Incompleto</v>
      </c>
      <c r="D849" s="118"/>
      <c r="E849" s="118"/>
      <c r="F849" s="118"/>
      <c r="G849" s="118"/>
      <c r="H849" s="118"/>
      <c r="I849" s="118"/>
      <c r="J849" s="118"/>
      <c r="K849" s="174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 spans="1:26">
      <c r="A850" s="118"/>
      <c r="B850" s="89"/>
      <c r="C850" s="118" t="str">
        <f t="shared" ca="1" si="3"/>
        <v>Incompleto</v>
      </c>
      <c r="D850" s="118"/>
      <c r="E850" s="118"/>
      <c r="F850" s="118"/>
      <c r="G850" s="118"/>
      <c r="H850" s="118"/>
      <c r="I850" s="118"/>
      <c r="J850" s="118"/>
      <c r="K850" s="174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 spans="1:26">
      <c r="A851" s="118"/>
      <c r="B851" s="89"/>
      <c r="C851" s="118" t="str">
        <f t="shared" ca="1" si="3"/>
        <v>Incompleto</v>
      </c>
      <c r="D851" s="118"/>
      <c r="E851" s="118"/>
      <c r="F851" s="118"/>
      <c r="G851" s="118"/>
      <c r="H851" s="118"/>
      <c r="I851" s="118"/>
      <c r="J851" s="118"/>
      <c r="K851" s="174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 spans="1:26">
      <c r="A852" s="118"/>
      <c r="B852" s="89"/>
      <c r="C852" s="118" t="str">
        <f t="shared" ca="1" si="3"/>
        <v>Incompleto</v>
      </c>
      <c r="D852" s="118"/>
      <c r="E852" s="118"/>
      <c r="F852" s="118"/>
      <c r="G852" s="118"/>
      <c r="H852" s="118"/>
      <c r="I852" s="118"/>
      <c r="J852" s="118"/>
      <c r="K852" s="174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 spans="1:26">
      <c r="A853" s="118"/>
      <c r="B853" s="89"/>
      <c r="C853" s="118" t="str">
        <f t="shared" ca="1" si="3"/>
        <v>Incompleto</v>
      </c>
      <c r="D853" s="118"/>
      <c r="E853" s="118"/>
      <c r="F853" s="118"/>
      <c r="G853" s="118"/>
      <c r="H853" s="118"/>
      <c r="I853" s="118"/>
      <c r="J853" s="118"/>
      <c r="K853" s="174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 spans="1:26">
      <c r="A854" s="118"/>
      <c r="B854" s="89"/>
      <c r="C854" s="118" t="str">
        <f t="shared" ca="1" si="3"/>
        <v>Incompleto</v>
      </c>
      <c r="D854" s="118"/>
      <c r="E854" s="118"/>
      <c r="F854" s="118"/>
      <c r="G854" s="118"/>
      <c r="H854" s="118"/>
      <c r="I854" s="118"/>
      <c r="J854" s="118"/>
      <c r="K854" s="174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 spans="1:26">
      <c r="A855" s="118"/>
      <c r="B855" s="89"/>
      <c r="C855" s="118" t="str">
        <f t="shared" ca="1" si="3"/>
        <v>Incompleto</v>
      </c>
      <c r="D855" s="118"/>
      <c r="E855" s="118"/>
      <c r="F855" s="118"/>
      <c r="G855" s="118"/>
      <c r="H855" s="118"/>
      <c r="I855" s="118"/>
      <c r="J855" s="118"/>
      <c r="K855" s="174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 spans="1:26">
      <c r="A856" s="118"/>
      <c r="B856" s="89"/>
      <c r="C856" s="118" t="str">
        <f t="shared" ca="1" si="3"/>
        <v>Incompleto</v>
      </c>
      <c r="D856" s="118"/>
      <c r="E856" s="118"/>
      <c r="F856" s="118"/>
      <c r="G856" s="118"/>
      <c r="H856" s="118"/>
      <c r="I856" s="118"/>
      <c r="J856" s="118"/>
      <c r="K856" s="174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 spans="1:26">
      <c r="A857" s="118"/>
      <c r="B857" s="89"/>
      <c r="C857" s="118" t="str">
        <f t="shared" ca="1" si="3"/>
        <v>Incompleto</v>
      </c>
      <c r="D857" s="118"/>
      <c r="E857" s="118"/>
      <c r="F857" s="118"/>
      <c r="G857" s="118"/>
      <c r="H857" s="118"/>
      <c r="I857" s="118"/>
      <c r="J857" s="118"/>
      <c r="K857" s="174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 spans="1:26">
      <c r="A858" s="118"/>
      <c r="B858" s="89"/>
      <c r="C858" s="118" t="str">
        <f t="shared" ca="1" si="3"/>
        <v>Incompleto</v>
      </c>
      <c r="D858" s="118"/>
      <c r="E858" s="118"/>
      <c r="F858" s="118"/>
      <c r="G858" s="118"/>
      <c r="H858" s="118"/>
      <c r="I858" s="118"/>
      <c r="J858" s="118"/>
      <c r="K858" s="174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 spans="1:26">
      <c r="A859" s="118"/>
      <c r="B859" s="89"/>
      <c r="C859" s="118" t="str">
        <f t="shared" ca="1" si="3"/>
        <v>Incompleto</v>
      </c>
      <c r="D859" s="118"/>
      <c r="E859" s="118"/>
      <c r="F859" s="118"/>
      <c r="G859" s="118"/>
      <c r="H859" s="118"/>
      <c r="I859" s="118"/>
      <c r="J859" s="118"/>
      <c r="K859" s="174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 spans="1:26">
      <c r="A860" s="118"/>
      <c r="B860" s="89"/>
      <c r="C860" s="118" t="str">
        <f t="shared" ca="1" si="3"/>
        <v>Incompleto</v>
      </c>
      <c r="D860" s="118"/>
      <c r="E860" s="118"/>
      <c r="F860" s="118"/>
      <c r="G860" s="118"/>
      <c r="H860" s="118"/>
      <c r="I860" s="118"/>
      <c r="J860" s="118"/>
      <c r="K860" s="174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 spans="1:26">
      <c r="A861" s="118"/>
      <c r="B861" s="89"/>
      <c r="C861" s="118" t="str">
        <f t="shared" ca="1" si="3"/>
        <v>Incompleto</v>
      </c>
      <c r="D861" s="118"/>
      <c r="E861" s="118"/>
      <c r="F861" s="118"/>
      <c r="G861" s="118"/>
      <c r="H861" s="118"/>
      <c r="I861" s="118"/>
      <c r="J861" s="118"/>
      <c r="K861" s="174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 spans="1:26">
      <c r="A862" s="118"/>
      <c r="B862" s="89"/>
      <c r="C862" s="118" t="str">
        <f t="shared" ca="1" si="3"/>
        <v>Incompleto</v>
      </c>
      <c r="D862" s="118"/>
      <c r="E862" s="118"/>
      <c r="F862" s="118"/>
      <c r="G862" s="118"/>
      <c r="H862" s="118"/>
      <c r="I862" s="118"/>
      <c r="J862" s="118"/>
      <c r="K862" s="174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 spans="1:26">
      <c r="A863" s="118"/>
      <c r="B863" s="89"/>
      <c r="C863" s="118" t="str">
        <f t="shared" ca="1" si="3"/>
        <v>Incompleto</v>
      </c>
      <c r="D863" s="118"/>
      <c r="E863" s="118"/>
      <c r="F863" s="118"/>
      <c r="G863" s="118"/>
      <c r="H863" s="118"/>
      <c r="I863" s="118"/>
      <c r="J863" s="118"/>
      <c r="K863" s="174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 spans="1:26">
      <c r="A864" s="118"/>
      <c r="B864" s="89"/>
      <c r="C864" s="118" t="str">
        <f t="shared" ca="1" si="3"/>
        <v>Incompleto</v>
      </c>
      <c r="D864" s="118"/>
      <c r="E864" s="118"/>
      <c r="F864" s="118"/>
      <c r="G864" s="118"/>
      <c r="H864" s="118"/>
      <c r="I864" s="118"/>
      <c r="J864" s="118"/>
      <c r="K864" s="174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 spans="1:26">
      <c r="A865" s="118"/>
      <c r="B865" s="89"/>
      <c r="C865" s="118" t="str">
        <f t="shared" ca="1" si="3"/>
        <v>Incompleto</v>
      </c>
      <c r="D865" s="118"/>
      <c r="E865" s="118"/>
      <c r="F865" s="118"/>
      <c r="G865" s="118"/>
      <c r="H865" s="118"/>
      <c r="I865" s="118"/>
      <c r="J865" s="118"/>
      <c r="K865" s="174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 spans="1:26">
      <c r="A866" s="118"/>
      <c r="B866" s="89"/>
      <c r="C866" s="118" t="str">
        <f t="shared" ca="1" si="3"/>
        <v>Incompleto</v>
      </c>
      <c r="D866" s="118"/>
      <c r="E866" s="118"/>
      <c r="F866" s="118"/>
      <c r="G866" s="118"/>
      <c r="H866" s="118"/>
      <c r="I866" s="118"/>
      <c r="J866" s="118"/>
      <c r="K866" s="174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 spans="1:26">
      <c r="A867" s="118"/>
      <c r="B867" s="89"/>
      <c r="C867" s="118" t="str">
        <f t="shared" ca="1" si="3"/>
        <v>Incompleto</v>
      </c>
      <c r="D867" s="118"/>
      <c r="E867" s="118"/>
      <c r="F867" s="118"/>
      <c r="G867" s="118"/>
      <c r="H867" s="118"/>
      <c r="I867" s="118"/>
      <c r="J867" s="118"/>
      <c r="K867" s="174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 spans="1:26">
      <c r="A868" s="118"/>
      <c r="B868" s="89"/>
      <c r="C868" s="118" t="str">
        <f t="shared" ca="1" si="3"/>
        <v>Incompleto</v>
      </c>
      <c r="D868" s="118"/>
      <c r="E868" s="118"/>
      <c r="F868" s="118"/>
      <c r="G868" s="118"/>
      <c r="H868" s="118"/>
      <c r="I868" s="118"/>
      <c r="J868" s="118"/>
      <c r="K868" s="174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 spans="1:26">
      <c r="A869" s="118"/>
      <c r="B869" s="89"/>
      <c r="C869" s="118" t="str">
        <f t="shared" ca="1" si="3"/>
        <v>Incompleto</v>
      </c>
      <c r="D869" s="118"/>
      <c r="E869" s="118"/>
      <c r="F869" s="118"/>
      <c r="G869" s="118"/>
      <c r="H869" s="118"/>
      <c r="I869" s="118"/>
      <c r="J869" s="118"/>
      <c r="K869" s="174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 spans="1:26">
      <c r="A870" s="118"/>
      <c r="B870" s="89"/>
      <c r="C870" s="118" t="str">
        <f t="shared" ca="1" si="3"/>
        <v>Incompleto</v>
      </c>
      <c r="D870" s="118"/>
      <c r="E870" s="118"/>
      <c r="F870" s="118"/>
      <c r="G870" s="118"/>
      <c r="H870" s="118"/>
      <c r="I870" s="118"/>
      <c r="J870" s="118"/>
      <c r="K870" s="174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 spans="1:26">
      <c r="A871" s="118"/>
      <c r="B871" s="89"/>
      <c r="C871" s="118" t="str">
        <f t="shared" ca="1" si="3"/>
        <v>Incompleto</v>
      </c>
      <c r="D871" s="118"/>
      <c r="E871" s="118"/>
      <c r="F871" s="118"/>
      <c r="G871" s="118"/>
      <c r="H871" s="118"/>
      <c r="I871" s="118"/>
      <c r="J871" s="118"/>
      <c r="K871" s="174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 spans="1:26">
      <c r="A872" s="118"/>
      <c r="B872" s="89"/>
      <c r="C872" s="118" t="str">
        <f t="shared" ca="1" si="3"/>
        <v>Incompleto</v>
      </c>
      <c r="D872" s="118"/>
      <c r="E872" s="118"/>
      <c r="F872" s="118"/>
      <c r="G872" s="118"/>
      <c r="H872" s="118"/>
      <c r="I872" s="118"/>
      <c r="J872" s="118"/>
      <c r="K872" s="174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 spans="1:26">
      <c r="A873" s="118"/>
      <c r="B873" s="89"/>
      <c r="C873" s="118" t="str">
        <f t="shared" ca="1" si="3"/>
        <v>Incompleto</v>
      </c>
      <c r="D873" s="118"/>
      <c r="E873" s="118"/>
      <c r="F873" s="118"/>
      <c r="G873" s="118"/>
      <c r="H873" s="118"/>
      <c r="I873" s="118"/>
      <c r="J873" s="118"/>
      <c r="K873" s="174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 spans="1:26">
      <c r="A874" s="118"/>
      <c r="B874" s="89"/>
      <c r="C874" s="118" t="str">
        <f t="shared" ca="1" si="3"/>
        <v>Incompleto</v>
      </c>
      <c r="D874" s="118"/>
      <c r="E874" s="118"/>
      <c r="F874" s="118"/>
      <c r="G874" s="118"/>
      <c r="H874" s="118"/>
      <c r="I874" s="118"/>
      <c r="J874" s="118"/>
      <c r="K874" s="174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 spans="1:26">
      <c r="A875" s="118"/>
      <c r="B875" s="89"/>
      <c r="C875" s="118" t="str">
        <f t="shared" ca="1" si="3"/>
        <v>Incompleto</v>
      </c>
      <c r="D875" s="118"/>
      <c r="E875" s="118"/>
      <c r="F875" s="118"/>
      <c r="G875" s="118"/>
      <c r="H875" s="118"/>
      <c r="I875" s="118"/>
      <c r="J875" s="118"/>
      <c r="K875" s="174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 spans="1:26">
      <c r="A876" s="118"/>
      <c r="B876" s="89"/>
      <c r="C876" s="118" t="str">
        <f t="shared" ca="1" si="3"/>
        <v>Incompleto</v>
      </c>
      <c r="D876" s="118"/>
      <c r="E876" s="118"/>
      <c r="F876" s="118"/>
      <c r="G876" s="118"/>
      <c r="H876" s="118"/>
      <c r="I876" s="118"/>
      <c r="J876" s="118"/>
      <c r="K876" s="174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 spans="1:26">
      <c r="A877" s="118"/>
      <c r="B877" s="89"/>
      <c r="C877" s="118" t="str">
        <f t="shared" ca="1" si="3"/>
        <v>Incompleto</v>
      </c>
      <c r="D877" s="118"/>
      <c r="E877" s="118"/>
      <c r="F877" s="118"/>
      <c r="G877" s="118"/>
      <c r="H877" s="118"/>
      <c r="I877" s="118"/>
      <c r="J877" s="118"/>
      <c r="K877" s="174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 spans="1:26">
      <c r="A878" s="118"/>
      <c r="B878" s="89"/>
      <c r="C878" s="118" t="str">
        <f t="shared" ca="1" si="3"/>
        <v>Incompleto</v>
      </c>
      <c r="D878" s="118"/>
      <c r="E878" s="118"/>
      <c r="F878" s="118"/>
      <c r="G878" s="118"/>
      <c r="H878" s="118"/>
      <c r="I878" s="118"/>
      <c r="J878" s="118"/>
      <c r="K878" s="174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 spans="1:26">
      <c r="A879" s="118"/>
      <c r="B879" s="89"/>
      <c r="C879" s="118" t="str">
        <f t="shared" ca="1" si="3"/>
        <v>Incompleto</v>
      </c>
      <c r="D879" s="118"/>
      <c r="E879" s="118"/>
      <c r="F879" s="118"/>
      <c r="G879" s="118"/>
      <c r="H879" s="118"/>
      <c r="I879" s="118"/>
      <c r="J879" s="118"/>
      <c r="K879" s="174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 spans="1:26">
      <c r="A880" s="118"/>
      <c r="B880" s="89"/>
      <c r="C880" s="118" t="str">
        <f t="shared" ca="1" si="3"/>
        <v>Incompleto</v>
      </c>
      <c r="D880" s="118"/>
      <c r="E880" s="118"/>
      <c r="F880" s="118"/>
      <c r="G880" s="118"/>
      <c r="H880" s="118"/>
      <c r="I880" s="118"/>
      <c r="J880" s="118"/>
      <c r="K880" s="174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 spans="1:26">
      <c r="A881" s="118"/>
      <c r="B881" s="89"/>
      <c r="C881" s="118" t="str">
        <f t="shared" ca="1" si="3"/>
        <v>Incompleto</v>
      </c>
      <c r="D881" s="118"/>
      <c r="E881" s="118"/>
      <c r="F881" s="118"/>
      <c r="G881" s="118"/>
      <c r="H881" s="118"/>
      <c r="I881" s="118"/>
      <c r="J881" s="118"/>
      <c r="K881" s="174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 spans="1:26">
      <c r="A882" s="118"/>
      <c r="B882" s="89"/>
      <c r="C882" s="118" t="str">
        <f t="shared" ca="1" si="3"/>
        <v>Incompleto</v>
      </c>
      <c r="D882" s="118"/>
      <c r="E882" s="118"/>
      <c r="F882" s="118"/>
      <c r="G882" s="118"/>
      <c r="H882" s="118"/>
      <c r="I882" s="118"/>
      <c r="J882" s="118"/>
      <c r="K882" s="174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 spans="1:26">
      <c r="A883" s="118"/>
      <c r="B883" s="89"/>
      <c r="C883" s="118" t="str">
        <f t="shared" ca="1" si="3"/>
        <v>Incompleto</v>
      </c>
      <c r="D883" s="118"/>
      <c r="E883" s="118"/>
      <c r="F883" s="118"/>
      <c r="G883" s="118"/>
      <c r="H883" s="118"/>
      <c r="I883" s="118"/>
      <c r="J883" s="118"/>
      <c r="K883" s="174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 spans="1:26">
      <c r="A884" s="118"/>
      <c r="B884" s="89"/>
      <c r="C884" s="118" t="str">
        <f t="shared" ca="1" si="3"/>
        <v>Incompleto</v>
      </c>
      <c r="D884" s="118"/>
      <c r="E884" s="118"/>
      <c r="F884" s="118"/>
      <c r="G884" s="118"/>
      <c r="H884" s="118"/>
      <c r="I884" s="118"/>
      <c r="J884" s="118"/>
      <c r="K884" s="174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 spans="1:26">
      <c r="A885" s="118"/>
      <c r="B885" s="89"/>
      <c r="C885" s="118" t="str">
        <f t="shared" ca="1" si="3"/>
        <v>Incompleto</v>
      </c>
      <c r="D885" s="118"/>
      <c r="E885" s="118"/>
      <c r="F885" s="118"/>
      <c r="G885" s="118"/>
      <c r="H885" s="118"/>
      <c r="I885" s="118"/>
      <c r="J885" s="118"/>
      <c r="K885" s="174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 spans="1:26">
      <c r="A886" s="118"/>
      <c r="B886" s="89"/>
      <c r="C886" s="118" t="str">
        <f t="shared" ca="1" si="3"/>
        <v>Incompleto</v>
      </c>
      <c r="D886" s="118"/>
      <c r="E886" s="118"/>
      <c r="F886" s="118"/>
      <c r="G886" s="118"/>
      <c r="H886" s="118"/>
      <c r="I886" s="118"/>
      <c r="J886" s="118"/>
      <c r="K886" s="174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 spans="1:26">
      <c r="A887" s="118"/>
      <c r="B887" s="89"/>
      <c r="C887" s="118" t="str">
        <f t="shared" ca="1" si="3"/>
        <v>Incompleto</v>
      </c>
      <c r="D887" s="118"/>
      <c r="E887" s="118"/>
      <c r="F887" s="118"/>
      <c r="G887" s="118"/>
      <c r="H887" s="118"/>
      <c r="I887" s="118"/>
      <c r="J887" s="118"/>
      <c r="K887" s="174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 spans="1:26">
      <c r="A888" s="118"/>
      <c r="B888" s="89"/>
      <c r="C888" s="118" t="str">
        <f t="shared" ca="1" si="3"/>
        <v>Incompleto</v>
      </c>
      <c r="D888" s="118"/>
      <c r="E888" s="118"/>
      <c r="F888" s="118"/>
      <c r="G888" s="118"/>
      <c r="H888" s="118"/>
      <c r="I888" s="118"/>
      <c r="J888" s="118"/>
      <c r="K888" s="174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 spans="1:26">
      <c r="A889" s="118"/>
      <c r="B889" s="89"/>
      <c r="C889" s="118" t="str">
        <f t="shared" ca="1" si="3"/>
        <v>Incompleto</v>
      </c>
      <c r="D889" s="118"/>
      <c r="E889" s="118"/>
      <c r="F889" s="118"/>
      <c r="G889" s="118"/>
      <c r="H889" s="118"/>
      <c r="I889" s="118"/>
      <c r="J889" s="118"/>
      <c r="K889" s="174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 spans="1:26">
      <c r="A890" s="118"/>
      <c r="B890" s="89"/>
      <c r="C890" s="118" t="str">
        <f t="shared" ca="1" si="3"/>
        <v>Incompleto</v>
      </c>
      <c r="D890" s="118"/>
      <c r="E890" s="118"/>
      <c r="F890" s="118"/>
      <c r="G890" s="118"/>
      <c r="H890" s="118"/>
      <c r="I890" s="118"/>
      <c r="J890" s="118"/>
      <c r="K890" s="174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 spans="1:26">
      <c r="A891" s="118"/>
      <c r="B891" s="89"/>
      <c r="C891" s="118" t="str">
        <f t="shared" ca="1" si="3"/>
        <v>Incompleto</v>
      </c>
      <c r="D891" s="118"/>
      <c r="E891" s="118"/>
      <c r="F891" s="118"/>
      <c r="G891" s="118"/>
      <c r="H891" s="118"/>
      <c r="I891" s="118"/>
      <c r="J891" s="118"/>
      <c r="K891" s="174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 spans="1:26">
      <c r="A892" s="118"/>
      <c r="B892" s="89"/>
      <c r="C892" s="118" t="str">
        <f t="shared" ca="1" si="3"/>
        <v>Incompleto</v>
      </c>
      <c r="D892" s="118"/>
      <c r="E892" s="118"/>
      <c r="F892" s="118"/>
      <c r="G892" s="118"/>
      <c r="H892" s="118"/>
      <c r="I892" s="118"/>
      <c r="J892" s="118"/>
      <c r="K892" s="174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 spans="1:26">
      <c r="A893" s="118"/>
      <c r="B893" s="89"/>
      <c r="C893" s="118" t="str">
        <f t="shared" ca="1" si="3"/>
        <v>Incompleto</v>
      </c>
      <c r="D893" s="118"/>
      <c r="E893" s="118"/>
      <c r="F893" s="118"/>
      <c r="G893" s="118"/>
      <c r="H893" s="118"/>
      <c r="I893" s="118"/>
      <c r="J893" s="118"/>
      <c r="K893" s="174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 spans="1:26">
      <c r="A894" s="118"/>
      <c r="B894" s="89"/>
      <c r="C894" s="118" t="str">
        <f t="shared" ca="1" si="3"/>
        <v>Incompleto</v>
      </c>
      <c r="D894" s="118"/>
      <c r="E894" s="118"/>
      <c r="F894" s="118"/>
      <c r="G894" s="118"/>
      <c r="H894" s="118"/>
      <c r="I894" s="118"/>
      <c r="J894" s="118"/>
      <c r="K894" s="174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 spans="1:26">
      <c r="A895" s="118"/>
      <c r="B895" s="89"/>
      <c r="C895" s="118" t="str">
        <f t="shared" ca="1" si="3"/>
        <v>Incompleto</v>
      </c>
      <c r="D895" s="118"/>
      <c r="E895" s="118"/>
      <c r="F895" s="118"/>
      <c r="G895" s="118"/>
      <c r="H895" s="118"/>
      <c r="I895" s="118"/>
      <c r="J895" s="118"/>
      <c r="K895" s="174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 spans="1:26">
      <c r="A896" s="118"/>
      <c r="B896" s="89"/>
      <c r="C896" s="118" t="str">
        <f t="shared" ca="1" si="3"/>
        <v>Incompleto</v>
      </c>
      <c r="D896" s="118"/>
      <c r="E896" s="118"/>
      <c r="F896" s="118"/>
      <c r="G896" s="118"/>
      <c r="H896" s="118"/>
      <c r="I896" s="118"/>
      <c r="J896" s="118"/>
      <c r="K896" s="174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 spans="1:26">
      <c r="A897" s="118"/>
      <c r="B897" s="89"/>
      <c r="C897" s="118" t="str">
        <f t="shared" ca="1" si="3"/>
        <v>Incompleto</v>
      </c>
      <c r="D897" s="118"/>
      <c r="E897" s="118"/>
      <c r="F897" s="118"/>
      <c r="G897" s="118"/>
      <c r="H897" s="118"/>
      <c r="I897" s="118"/>
      <c r="J897" s="118"/>
      <c r="K897" s="174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 spans="1:26">
      <c r="A898" s="118"/>
      <c r="B898" s="89"/>
      <c r="C898" s="118" t="str">
        <f t="shared" ca="1" si="3"/>
        <v>Incompleto</v>
      </c>
      <c r="D898" s="118"/>
      <c r="E898" s="118"/>
      <c r="F898" s="118"/>
      <c r="G898" s="118"/>
      <c r="H898" s="118"/>
      <c r="I898" s="118"/>
      <c r="J898" s="118"/>
      <c r="K898" s="174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 spans="1:26">
      <c r="A899" s="118"/>
      <c r="B899" s="89"/>
      <c r="C899" s="118" t="str">
        <f t="shared" ca="1" si="3"/>
        <v>Incompleto</v>
      </c>
      <c r="D899" s="118"/>
      <c r="E899" s="118"/>
      <c r="F899" s="118"/>
      <c r="G899" s="118"/>
      <c r="H899" s="118"/>
      <c r="I899" s="118"/>
      <c r="J899" s="118"/>
      <c r="K899" s="174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 spans="1:26">
      <c r="A900" s="118"/>
      <c r="B900" s="89"/>
      <c r="C900" s="118" t="str">
        <f t="shared" ca="1" si="3"/>
        <v>Incompleto</v>
      </c>
      <c r="D900" s="118"/>
      <c r="E900" s="118"/>
      <c r="F900" s="118"/>
      <c r="G900" s="118"/>
      <c r="H900" s="118"/>
      <c r="I900" s="118"/>
      <c r="J900" s="118"/>
      <c r="K900" s="174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 spans="1:26">
      <c r="A901" s="118"/>
      <c r="B901" s="89"/>
      <c r="C901" s="118" t="str">
        <f t="shared" ca="1" si="3"/>
        <v>Incompleto</v>
      </c>
      <c r="D901" s="118"/>
      <c r="E901" s="118"/>
      <c r="F901" s="118"/>
      <c r="G901" s="118"/>
      <c r="H901" s="118"/>
      <c r="I901" s="118"/>
      <c r="J901" s="118"/>
      <c r="K901" s="174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 spans="1:26">
      <c r="A902" s="118"/>
      <c r="B902" s="89"/>
      <c r="C902" s="118" t="str">
        <f t="shared" ca="1" si="3"/>
        <v>Incompleto</v>
      </c>
      <c r="D902" s="118"/>
      <c r="E902" s="118"/>
      <c r="F902" s="118"/>
      <c r="G902" s="118"/>
      <c r="H902" s="118"/>
      <c r="I902" s="118"/>
      <c r="J902" s="118"/>
      <c r="K902" s="174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 spans="1:26">
      <c r="A903" s="118"/>
      <c r="B903" s="89"/>
      <c r="C903" s="118" t="str">
        <f t="shared" ca="1" si="3"/>
        <v>Incompleto</v>
      </c>
      <c r="D903" s="118"/>
      <c r="E903" s="118"/>
      <c r="F903" s="118"/>
      <c r="G903" s="118"/>
      <c r="H903" s="118"/>
      <c r="I903" s="118"/>
      <c r="J903" s="118"/>
      <c r="K903" s="174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 spans="1:26">
      <c r="A904" s="118"/>
      <c r="B904" s="89"/>
      <c r="C904" s="118" t="str">
        <f t="shared" ca="1" si="3"/>
        <v>Incompleto</v>
      </c>
      <c r="D904" s="118"/>
      <c r="E904" s="118"/>
      <c r="F904" s="118"/>
      <c r="G904" s="118"/>
      <c r="H904" s="118"/>
      <c r="I904" s="118"/>
      <c r="J904" s="118"/>
      <c r="K904" s="174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 spans="1:26">
      <c r="A905" s="118"/>
      <c r="B905" s="89"/>
      <c r="C905" s="118" t="str">
        <f t="shared" ca="1" si="3"/>
        <v>Incompleto</v>
      </c>
      <c r="D905" s="118"/>
      <c r="E905" s="118"/>
      <c r="F905" s="118"/>
      <c r="G905" s="118"/>
      <c r="H905" s="118"/>
      <c r="I905" s="118"/>
      <c r="J905" s="118"/>
      <c r="K905" s="174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 spans="1:26">
      <c r="A906" s="118"/>
      <c r="B906" s="89"/>
      <c r="C906" s="118" t="str">
        <f t="shared" ca="1" si="3"/>
        <v>Incompleto</v>
      </c>
      <c r="D906" s="118"/>
      <c r="E906" s="118"/>
      <c r="F906" s="118"/>
      <c r="G906" s="118"/>
      <c r="H906" s="118"/>
      <c r="I906" s="118"/>
      <c r="J906" s="118"/>
      <c r="K906" s="174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 spans="1:26">
      <c r="A907" s="118"/>
      <c r="B907" s="89"/>
      <c r="C907" s="118" t="str">
        <f t="shared" ca="1" si="3"/>
        <v>Incompleto</v>
      </c>
      <c r="D907" s="118"/>
      <c r="E907" s="118"/>
      <c r="F907" s="118"/>
      <c r="G907" s="118"/>
      <c r="H907" s="118"/>
      <c r="I907" s="118"/>
      <c r="J907" s="118"/>
      <c r="K907" s="174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 spans="1:26">
      <c r="A908" s="118"/>
      <c r="B908" s="89"/>
      <c r="C908" s="118" t="str">
        <f t="shared" ca="1" si="3"/>
        <v>Incompleto</v>
      </c>
      <c r="D908" s="118"/>
      <c r="E908" s="118"/>
      <c r="F908" s="118"/>
      <c r="G908" s="118"/>
      <c r="H908" s="118"/>
      <c r="I908" s="118"/>
      <c r="J908" s="118"/>
      <c r="K908" s="174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 spans="1:26">
      <c r="A909" s="118"/>
      <c r="B909" s="89"/>
      <c r="C909" s="118" t="str">
        <f t="shared" ca="1" si="3"/>
        <v>Incompleto</v>
      </c>
      <c r="D909" s="118"/>
      <c r="E909" s="118"/>
      <c r="F909" s="118"/>
      <c r="G909" s="118"/>
      <c r="H909" s="118"/>
      <c r="I909" s="118"/>
      <c r="J909" s="118"/>
      <c r="K909" s="174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 spans="1:26">
      <c r="A910" s="118"/>
      <c r="B910" s="89"/>
      <c r="C910" s="118" t="str">
        <f t="shared" ca="1" si="3"/>
        <v>Incompleto</v>
      </c>
      <c r="D910" s="118"/>
      <c r="E910" s="118"/>
      <c r="F910" s="118"/>
      <c r="G910" s="118"/>
      <c r="H910" s="118"/>
      <c r="I910" s="118"/>
      <c r="J910" s="118"/>
      <c r="K910" s="174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 spans="1:26">
      <c r="A911" s="118"/>
      <c r="B911" s="89"/>
      <c r="C911" s="118" t="str">
        <f t="shared" ca="1" si="3"/>
        <v>Incompleto</v>
      </c>
      <c r="D911" s="118"/>
      <c r="E911" s="118"/>
      <c r="F911" s="118"/>
      <c r="G911" s="118"/>
      <c r="H911" s="118"/>
      <c r="I911" s="118"/>
      <c r="J911" s="118"/>
      <c r="K911" s="174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 spans="1:26">
      <c r="A912" s="118"/>
      <c r="B912" s="89"/>
      <c r="C912" s="118" t="str">
        <f t="shared" ca="1" si="3"/>
        <v>Incompleto</v>
      </c>
      <c r="D912" s="118"/>
      <c r="E912" s="118"/>
      <c r="F912" s="118"/>
      <c r="G912" s="118"/>
      <c r="H912" s="118"/>
      <c r="I912" s="118"/>
      <c r="J912" s="118"/>
      <c r="K912" s="174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 spans="1:26">
      <c r="A913" s="118"/>
      <c r="B913" s="89"/>
      <c r="C913" s="118" t="str">
        <f t="shared" ca="1" si="3"/>
        <v>Incompleto</v>
      </c>
      <c r="D913" s="118"/>
      <c r="E913" s="118"/>
      <c r="F913" s="118"/>
      <c r="G913" s="118"/>
      <c r="H913" s="118"/>
      <c r="I913" s="118"/>
      <c r="J913" s="118"/>
      <c r="K913" s="174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 spans="1:26">
      <c r="A914" s="118"/>
      <c r="B914" s="89"/>
      <c r="C914" s="118" t="str">
        <f t="shared" ca="1" si="3"/>
        <v>Incompleto</v>
      </c>
      <c r="D914" s="118"/>
      <c r="E914" s="118"/>
      <c r="F914" s="118"/>
      <c r="G914" s="118"/>
      <c r="H914" s="118"/>
      <c r="I914" s="118"/>
      <c r="J914" s="118"/>
      <c r="K914" s="174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 spans="1:26">
      <c r="A915" s="118"/>
      <c r="B915" s="89"/>
      <c r="C915" s="118" t="str">
        <f t="shared" ca="1" si="3"/>
        <v>Incompleto</v>
      </c>
      <c r="D915" s="118"/>
      <c r="E915" s="118"/>
      <c r="F915" s="118"/>
      <c r="G915" s="118"/>
      <c r="H915" s="118"/>
      <c r="I915" s="118"/>
      <c r="J915" s="118"/>
      <c r="K915" s="174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 spans="1:26">
      <c r="A916" s="118"/>
      <c r="B916" s="89"/>
      <c r="C916" s="118" t="str">
        <f t="shared" ca="1" si="3"/>
        <v>Incompleto</v>
      </c>
      <c r="D916" s="118"/>
      <c r="E916" s="118"/>
      <c r="F916" s="118"/>
      <c r="G916" s="118"/>
      <c r="H916" s="118"/>
      <c r="I916" s="118"/>
      <c r="J916" s="118"/>
      <c r="K916" s="174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 spans="1:26">
      <c r="A917" s="118"/>
      <c r="B917" s="89"/>
      <c r="C917" s="118" t="str">
        <f t="shared" ca="1" si="3"/>
        <v>Incompleto</v>
      </c>
      <c r="D917" s="118"/>
      <c r="E917" s="118"/>
      <c r="F917" s="118"/>
      <c r="G917" s="118"/>
      <c r="H917" s="118"/>
      <c r="I917" s="118"/>
      <c r="J917" s="118"/>
      <c r="K917" s="174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 spans="1:26">
      <c r="A918" s="118"/>
      <c r="B918" s="89"/>
      <c r="C918" s="118" t="str">
        <f t="shared" ca="1" si="3"/>
        <v>Incompleto</v>
      </c>
      <c r="D918" s="118"/>
      <c r="E918" s="118"/>
      <c r="F918" s="118"/>
      <c r="G918" s="118"/>
      <c r="H918" s="118"/>
      <c r="I918" s="118"/>
      <c r="J918" s="118"/>
      <c r="K918" s="174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 spans="1:26">
      <c r="A919" s="118"/>
      <c r="B919" s="89"/>
      <c r="C919" s="118" t="str">
        <f t="shared" ca="1" si="3"/>
        <v>Incompleto</v>
      </c>
      <c r="D919" s="118"/>
      <c r="E919" s="118"/>
      <c r="F919" s="118"/>
      <c r="G919" s="118"/>
      <c r="H919" s="118"/>
      <c r="I919" s="118"/>
      <c r="J919" s="118"/>
      <c r="K919" s="174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 spans="1:26">
      <c r="A920" s="118"/>
      <c r="B920" s="89"/>
      <c r="C920" s="118" t="str">
        <f t="shared" ca="1" si="3"/>
        <v>Incompleto</v>
      </c>
      <c r="D920" s="118"/>
      <c r="E920" s="118"/>
      <c r="F920" s="118"/>
      <c r="G920" s="118"/>
      <c r="H920" s="118"/>
      <c r="I920" s="118"/>
      <c r="J920" s="118"/>
      <c r="K920" s="174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 spans="1:26">
      <c r="A921" s="118"/>
      <c r="B921" s="89"/>
      <c r="C921" s="118" t="str">
        <f t="shared" ca="1" si="3"/>
        <v>Incompleto</v>
      </c>
      <c r="D921" s="118"/>
      <c r="E921" s="118"/>
      <c r="F921" s="118"/>
      <c r="G921" s="118"/>
      <c r="H921" s="118"/>
      <c r="I921" s="118"/>
      <c r="J921" s="118"/>
      <c r="K921" s="174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 spans="1:26">
      <c r="A922" s="118"/>
      <c r="B922" s="89"/>
      <c r="C922" s="118" t="str">
        <f t="shared" ca="1" si="3"/>
        <v>Incompleto</v>
      </c>
      <c r="D922" s="118"/>
      <c r="E922" s="118"/>
      <c r="F922" s="118"/>
      <c r="G922" s="118"/>
      <c r="H922" s="118"/>
      <c r="I922" s="118"/>
      <c r="J922" s="118"/>
      <c r="K922" s="174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 spans="1:26">
      <c r="A923" s="118"/>
      <c r="B923" s="89"/>
      <c r="C923" s="118" t="str">
        <f t="shared" ca="1" si="3"/>
        <v>Incompleto</v>
      </c>
      <c r="D923" s="118"/>
      <c r="E923" s="118"/>
      <c r="F923" s="118"/>
      <c r="G923" s="118"/>
      <c r="H923" s="118"/>
      <c r="I923" s="118"/>
      <c r="J923" s="118"/>
      <c r="K923" s="174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 spans="1:26">
      <c r="A924" s="118"/>
      <c r="B924" s="89"/>
      <c r="C924" s="118" t="str">
        <f t="shared" ca="1" si="3"/>
        <v>Incompleto</v>
      </c>
      <c r="D924" s="118"/>
      <c r="E924" s="118"/>
      <c r="F924" s="118"/>
      <c r="G924" s="118"/>
      <c r="H924" s="118"/>
      <c r="I924" s="118"/>
      <c r="J924" s="118"/>
      <c r="K924" s="174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 spans="1:26">
      <c r="A925" s="118"/>
      <c r="B925" s="89"/>
      <c r="C925" s="118" t="str">
        <f t="shared" ca="1" si="3"/>
        <v>Incompleto</v>
      </c>
      <c r="D925" s="118"/>
      <c r="E925" s="118"/>
      <c r="F925" s="118"/>
      <c r="G925" s="118"/>
      <c r="H925" s="118"/>
      <c r="I925" s="118"/>
      <c r="J925" s="118"/>
      <c r="K925" s="174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 spans="1:26">
      <c r="A926" s="118"/>
      <c r="B926" s="89"/>
      <c r="C926" s="118" t="str">
        <f t="shared" ca="1" si="3"/>
        <v>Incompleto</v>
      </c>
      <c r="D926" s="118"/>
      <c r="E926" s="118"/>
      <c r="F926" s="118"/>
      <c r="G926" s="118"/>
      <c r="H926" s="118"/>
      <c r="I926" s="118"/>
      <c r="J926" s="118"/>
      <c r="K926" s="174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 spans="1:26">
      <c r="A927" s="118"/>
      <c r="B927" s="89"/>
      <c r="C927" s="118" t="str">
        <f t="shared" ca="1" si="3"/>
        <v>Incompleto</v>
      </c>
      <c r="D927" s="118"/>
      <c r="E927" s="118"/>
      <c r="F927" s="118"/>
      <c r="G927" s="118"/>
      <c r="H927" s="118"/>
      <c r="I927" s="118"/>
      <c r="J927" s="118"/>
      <c r="K927" s="174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 spans="1:26">
      <c r="A928" s="118"/>
      <c r="B928" s="89"/>
      <c r="C928" s="118" t="str">
        <f t="shared" ca="1" si="3"/>
        <v>Incompleto</v>
      </c>
      <c r="D928" s="118"/>
      <c r="E928" s="118"/>
      <c r="F928" s="118"/>
      <c r="G928" s="118"/>
      <c r="H928" s="118"/>
      <c r="I928" s="118"/>
      <c r="J928" s="118"/>
      <c r="K928" s="174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 spans="1:26">
      <c r="A929" s="118"/>
      <c r="B929" s="89"/>
      <c r="C929" s="118" t="str">
        <f t="shared" ca="1" si="3"/>
        <v>Incompleto</v>
      </c>
      <c r="D929" s="118"/>
      <c r="E929" s="118"/>
      <c r="F929" s="118"/>
      <c r="G929" s="118"/>
      <c r="H929" s="118"/>
      <c r="I929" s="118"/>
      <c r="J929" s="118"/>
      <c r="K929" s="174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 spans="1:26">
      <c r="A930" s="118"/>
      <c r="B930" s="89"/>
      <c r="C930" s="118" t="str">
        <f t="shared" ca="1" si="3"/>
        <v>Incompleto</v>
      </c>
      <c r="D930" s="118"/>
      <c r="E930" s="118"/>
      <c r="F930" s="118"/>
      <c r="G930" s="118"/>
      <c r="H930" s="118"/>
      <c r="I930" s="118"/>
      <c r="J930" s="118"/>
      <c r="K930" s="174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 spans="1:26">
      <c r="A931" s="118"/>
      <c r="B931" s="89"/>
      <c r="C931" s="118" t="str">
        <f t="shared" ca="1" si="3"/>
        <v>Incompleto</v>
      </c>
      <c r="D931" s="118"/>
      <c r="E931" s="118"/>
      <c r="F931" s="118"/>
      <c r="G931" s="118"/>
      <c r="H931" s="118"/>
      <c r="I931" s="118"/>
      <c r="J931" s="118"/>
      <c r="K931" s="174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 spans="1:26">
      <c r="A932" s="118"/>
      <c r="B932" s="89"/>
      <c r="C932" s="118" t="str">
        <f t="shared" ca="1" si="3"/>
        <v>Incompleto</v>
      </c>
      <c r="D932" s="118"/>
      <c r="E932" s="118"/>
      <c r="F932" s="118"/>
      <c r="G932" s="118"/>
      <c r="H932" s="118"/>
      <c r="I932" s="118"/>
      <c r="J932" s="118"/>
      <c r="K932" s="174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 spans="1:26">
      <c r="A933" s="118"/>
      <c r="B933" s="89"/>
      <c r="C933" s="118" t="str">
        <f t="shared" ca="1" si="3"/>
        <v>Incompleto</v>
      </c>
      <c r="D933" s="118"/>
      <c r="E933" s="118"/>
      <c r="F933" s="118"/>
      <c r="G933" s="118"/>
      <c r="H933" s="118"/>
      <c r="I933" s="118"/>
      <c r="J933" s="118"/>
      <c r="K933" s="174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 spans="1:26">
      <c r="A934" s="118"/>
      <c r="B934" s="89"/>
      <c r="C934" s="118" t="str">
        <f t="shared" ca="1" si="3"/>
        <v>Incompleto</v>
      </c>
      <c r="D934" s="118"/>
      <c r="E934" s="118"/>
      <c r="F934" s="118"/>
      <c r="G934" s="118"/>
      <c r="H934" s="118"/>
      <c r="I934" s="118"/>
      <c r="J934" s="118"/>
      <c r="K934" s="174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 spans="1:26">
      <c r="A935" s="118"/>
      <c r="B935" s="89"/>
      <c r="C935" s="118" t="str">
        <f t="shared" ca="1" si="3"/>
        <v>Incompleto</v>
      </c>
      <c r="D935" s="118"/>
      <c r="E935" s="118"/>
      <c r="F935" s="118"/>
      <c r="G935" s="118"/>
      <c r="H935" s="118"/>
      <c r="I935" s="118"/>
      <c r="J935" s="118"/>
      <c r="K935" s="174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 spans="1:26">
      <c r="A936" s="118"/>
      <c r="B936" s="89"/>
      <c r="C936" s="118" t="str">
        <f t="shared" ca="1" si="3"/>
        <v>Incompleto</v>
      </c>
      <c r="D936" s="118"/>
      <c r="E936" s="118"/>
      <c r="F936" s="118"/>
      <c r="G936" s="118"/>
      <c r="H936" s="118"/>
      <c r="I936" s="118"/>
      <c r="J936" s="118"/>
      <c r="K936" s="174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 spans="1:26">
      <c r="A937" s="118"/>
      <c r="B937" s="89"/>
      <c r="C937" s="118" t="str">
        <f t="shared" ca="1" si="3"/>
        <v>Incompleto</v>
      </c>
      <c r="D937" s="118"/>
      <c r="E937" s="118"/>
      <c r="F937" s="118"/>
      <c r="G937" s="118"/>
      <c r="H937" s="118"/>
      <c r="I937" s="118"/>
      <c r="J937" s="118"/>
      <c r="K937" s="174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 spans="1:26">
      <c r="A938" s="118"/>
      <c r="B938" s="89"/>
      <c r="C938" s="118" t="str">
        <f t="shared" ca="1" si="3"/>
        <v>Incompleto</v>
      </c>
      <c r="D938" s="118"/>
      <c r="E938" s="118"/>
      <c r="F938" s="118"/>
      <c r="G938" s="118"/>
      <c r="H938" s="118"/>
      <c r="I938" s="118"/>
      <c r="J938" s="118"/>
      <c r="K938" s="174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 spans="1:26">
      <c r="A939" s="118"/>
      <c r="B939" s="89"/>
      <c r="C939" s="118" t="str">
        <f t="shared" ca="1" si="3"/>
        <v>Incompleto</v>
      </c>
      <c r="D939" s="118"/>
      <c r="E939" s="118"/>
      <c r="F939" s="118"/>
      <c r="G939" s="118"/>
      <c r="H939" s="118"/>
      <c r="I939" s="118"/>
      <c r="J939" s="118"/>
      <c r="K939" s="174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 spans="1:26">
      <c r="A940" s="118"/>
      <c r="B940" s="89"/>
      <c r="C940" s="118" t="str">
        <f t="shared" ca="1" si="3"/>
        <v>Incompleto</v>
      </c>
      <c r="D940" s="118"/>
      <c r="E940" s="118"/>
      <c r="F940" s="118"/>
      <c r="G940" s="118"/>
      <c r="H940" s="118"/>
      <c r="I940" s="118"/>
      <c r="J940" s="118"/>
      <c r="K940" s="174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 spans="1:26">
      <c r="A941" s="118"/>
      <c r="B941" s="89"/>
      <c r="C941" s="118" t="str">
        <f t="shared" ca="1" si="3"/>
        <v>Incompleto</v>
      </c>
      <c r="D941" s="118"/>
      <c r="E941" s="118"/>
      <c r="F941" s="118"/>
      <c r="G941" s="118"/>
      <c r="H941" s="118"/>
      <c r="I941" s="118"/>
      <c r="J941" s="118"/>
      <c r="K941" s="174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 spans="1:26">
      <c r="A942" s="118"/>
      <c r="B942" s="89"/>
      <c r="C942" s="118" t="str">
        <f t="shared" ca="1" si="3"/>
        <v>Incompleto</v>
      </c>
      <c r="D942" s="118"/>
      <c r="E942" s="118"/>
      <c r="F942" s="118"/>
      <c r="G942" s="118"/>
      <c r="H942" s="118"/>
      <c r="I942" s="118"/>
      <c r="J942" s="118"/>
      <c r="K942" s="174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 spans="1:26">
      <c r="A943" s="118"/>
      <c r="B943" s="89"/>
      <c r="C943" s="118" t="str">
        <f t="shared" ca="1" si="3"/>
        <v>Incompleto</v>
      </c>
      <c r="D943" s="118"/>
      <c r="E943" s="118"/>
      <c r="F943" s="118"/>
      <c r="G943" s="118"/>
      <c r="H943" s="118"/>
      <c r="I943" s="118"/>
      <c r="J943" s="118"/>
      <c r="K943" s="174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  <row r="944" spans="1:26">
      <c r="A944" s="118"/>
      <c r="B944" s="89"/>
      <c r="C944" s="118" t="str">
        <f t="shared" ca="1" si="3"/>
        <v>Incompleto</v>
      </c>
      <c r="D944" s="118"/>
      <c r="E944" s="118"/>
      <c r="F944" s="118"/>
      <c r="G944" s="118"/>
      <c r="H944" s="118"/>
      <c r="I944" s="118"/>
      <c r="J944" s="118"/>
      <c r="K944" s="174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</row>
    <row r="945" spans="1:26">
      <c r="A945" s="118"/>
      <c r="B945" s="89"/>
      <c r="C945" s="118" t="str">
        <f t="shared" ca="1" si="3"/>
        <v>Incompleto</v>
      </c>
      <c r="D945" s="118"/>
      <c r="E945" s="118"/>
      <c r="F945" s="118"/>
      <c r="G945" s="118"/>
      <c r="H945" s="118"/>
      <c r="I945" s="118"/>
      <c r="J945" s="118"/>
      <c r="K945" s="174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</row>
    <row r="946" spans="1:26">
      <c r="A946" s="118"/>
      <c r="B946" s="89"/>
      <c r="C946" s="118" t="str">
        <f t="shared" ca="1" si="3"/>
        <v>Incompleto</v>
      </c>
      <c r="D946" s="118"/>
      <c r="E946" s="118"/>
      <c r="F946" s="118"/>
      <c r="G946" s="118"/>
      <c r="H946" s="118"/>
      <c r="I946" s="118"/>
      <c r="J946" s="118"/>
      <c r="K946" s="174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</row>
    <row r="947" spans="1:26">
      <c r="A947" s="118"/>
      <c r="B947" s="89"/>
      <c r="C947" s="118" t="str">
        <f t="shared" ca="1" si="3"/>
        <v>Incompleto</v>
      </c>
      <c r="D947" s="118"/>
      <c r="E947" s="118"/>
      <c r="F947" s="118"/>
      <c r="G947" s="118"/>
      <c r="H947" s="118"/>
      <c r="I947" s="118"/>
      <c r="J947" s="118"/>
      <c r="K947" s="174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</row>
    <row r="948" spans="1:26">
      <c r="A948" s="118"/>
      <c r="B948" s="89"/>
      <c r="C948" s="118" t="str">
        <f t="shared" ca="1" si="3"/>
        <v>Incompleto</v>
      </c>
      <c r="D948" s="118"/>
      <c r="E948" s="118"/>
      <c r="F948" s="118"/>
      <c r="G948" s="118"/>
      <c r="H948" s="118"/>
      <c r="I948" s="118"/>
      <c r="J948" s="118"/>
      <c r="K948" s="174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</row>
    <row r="949" spans="1:26">
      <c r="A949" s="118"/>
      <c r="B949" s="89"/>
      <c r="C949" s="118" t="str">
        <f t="shared" ca="1" si="3"/>
        <v>Incompleto</v>
      </c>
      <c r="D949" s="118"/>
      <c r="E949" s="118"/>
      <c r="F949" s="118"/>
      <c r="G949" s="118"/>
      <c r="H949" s="118"/>
      <c r="I949" s="118"/>
      <c r="J949" s="118"/>
      <c r="K949" s="174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</row>
    <row r="950" spans="1:26">
      <c r="A950" s="118"/>
      <c r="B950" s="89"/>
      <c r="C950" s="118" t="str">
        <f t="shared" ca="1" si="3"/>
        <v>Incompleto</v>
      </c>
      <c r="D950" s="118"/>
      <c r="E950" s="118"/>
      <c r="F950" s="118"/>
      <c r="G950" s="118"/>
      <c r="H950" s="118"/>
      <c r="I950" s="118"/>
      <c r="J950" s="118"/>
      <c r="K950" s="174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</row>
    <row r="951" spans="1:26">
      <c r="A951" s="118"/>
      <c r="B951" s="89"/>
      <c r="C951" s="118" t="str">
        <f t="shared" ca="1" si="3"/>
        <v>Incompleto</v>
      </c>
      <c r="D951" s="118"/>
      <c r="E951" s="118"/>
      <c r="F951" s="118"/>
      <c r="G951" s="118"/>
      <c r="H951" s="118"/>
      <c r="I951" s="118"/>
      <c r="J951" s="118"/>
      <c r="K951" s="174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</row>
    <row r="952" spans="1:26">
      <c r="A952" s="118"/>
      <c r="B952" s="89"/>
      <c r="C952" s="118" t="str">
        <f t="shared" ca="1" si="3"/>
        <v>Incompleto</v>
      </c>
      <c r="D952" s="118"/>
      <c r="E952" s="118"/>
      <c r="F952" s="118"/>
      <c r="G952" s="118"/>
      <c r="H952" s="118"/>
      <c r="I952" s="118"/>
      <c r="J952" s="118"/>
      <c r="K952" s="174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</row>
    <row r="953" spans="1:26">
      <c r="A953" s="118"/>
      <c r="B953" s="89"/>
      <c r="C953" s="118" t="str">
        <f t="shared" ca="1" si="3"/>
        <v>Incompleto</v>
      </c>
      <c r="D953" s="118"/>
      <c r="E953" s="118"/>
      <c r="F953" s="118"/>
      <c r="G953" s="118"/>
      <c r="H953" s="118"/>
      <c r="I953" s="118"/>
      <c r="J953" s="118"/>
      <c r="K953" s="174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</row>
    <row r="954" spans="1:26">
      <c r="A954" s="118"/>
      <c r="B954" s="89"/>
      <c r="C954" s="118" t="str">
        <f t="shared" ca="1" si="3"/>
        <v>Incompleto</v>
      </c>
      <c r="D954" s="118"/>
      <c r="E954" s="118"/>
      <c r="F954" s="118"/>
      <c r="G954" s="118"/>
      <c r="H954" s="118"/>
      <c r="I954" s="118"/>
      <c r="J954" s="118"/>
      <c r="K954" s="174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</row>
    <row r="955" spans="1:26">
      <c r="A955" s="118"/>
      <c r="B955" s="89"/>
      <c r="C955" s="118" t="str">
        <f t="shared" ca="1" si="3"/>
        <v>Incompleto</v>
      </c>
      <c r="D955" s="118"/>
      <c r="E955" s="118"/>
      <c r="F955" s="118"/>
      <c r="G955" s="118"/>
      <c r="H955" s="118"/>
      <c r="I955" s="118"/>
      <c r="J955" s="118"/>
      <c r="K955" s="174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</row>
    <row r="956" spans="1:26">
      <c r="A956" s="118"/>
      <c r="B956" s="89"/>
      <c r="C956" s="118" t="str">
        <f t="shared" ca="1" si="3"/>
        <v>Incompleto</v>
      </c>
      <c r="D956" s="118"/>
      <c r="E956" s="118"/>
      <c r="F956" s="118"/>
      <c r="G956" s="118"/>
      <c r="H956" s="118"/>
      <c r="I956" s="118"/>
      <c r="J956" s="118"/>
      <c r="K956" s="174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</row>
    <row r="957" spans="1:26">
      <c r="A957" s="118"/>
      <c r="B957" s="89"/>
      <c r="C957" s="118" t="str">
        <f t="shared" ca="1" si="3"/>
        <v>Incompleto</v>
      </c>
      <c r="D957" s="118"/>
      <c r="E957" s="118"/>
      <c r="F957" s="118"/>
      <c r="G957" s="118"/>
      <c r="H957" s="118"/>
      <c r="I957" s="118"/>
      <c r="J957" s="118"/>
      <c r="K957" s="174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</row>
    <row r="958" spans="1:26">
      <c r="A958" s="118"/>
      <c r="B958" s="89"/>
      <c r="C958" s="118" t="str">
        <f t="shared" ca="1" si="3"/>
        <v>Incompleto</v>
      </c>
      <c r="D958" s="118"/>
      <c r="E958" s="118"/>
      <c r="F958" s="118"/>
      <c r="G958" s="118"/>
      <c r="H958" s="118"/>
      <c r="I958" s="118"/>
      <c r="J958" s="118"/>
      <c r="K958" s="174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</row>
    <row r="959" spans="1:26">
      <c r="A959" s="118"/>
      <c r="B959" s="89"/>
      <c r="C959" s="118" t="str">
        <f t="shared" ca="1" si="3"/>
        <v>Incompleto</v>
      </c>
      <c r="D959" s="118"/>
      <c r="E959" s="118"/>
      <c r="F959" s="118"/>
      <c r="G959" s="118"/>
      <c r="H959" s="118"/>
      <c r="I959" s="118"/>
      <c r="J959" s="118"/>
      <c r="K959" s="174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</row>
    <row r="960" spans="1:26">
      <c r="A960" s="118"/>
      <c r="B960" s="89"/>
      <c r="C960" s="118" t="str">
        <f t="shared" ca="1" si="3"/>
        <v>Incompleto</v>
      </c>
      <c r="D960" s="118"/>
      <c r="E960" s="118"/>
      <c r="F960" s="118"/>
      <c r="G960" s="118"/>
      <c r="H960" s="118"/>
      <c r="I960" s="118"/>
      <c r="J960" s="118"/>
      <c r="K960" s="174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</row>
    <row r="961" spans="1:26">
      <c r="A961" s="118"/>
      <c r="B961" s="89"/>
      <c r="C961" s="118" t="str">
        <f t="shared" ca="1" si="3"/>
        <v>Incompleto</v>
      </c>
      <c r="D961" s="118"/>
      <c r="E961" s="118"/>
      <c r="F961" s="118"/>
      <c r="G961" s="118"/>
      <c r="H961" s="118"/>
      <c r="I961" s="118"/>
      <c r="J961" s="118"/>
      <c r="K961" s="174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</row>
    <row r="962" spans="1:26">
      <c r="A962" s="118"/>
      <c r="B962" s="89"/>
      <c r="C962" s="118" t="str">
        <f t="shared" ca="1" si="3"/>
        <v>Incompleto</v>
      </c>
      <c r="D962" s="118"/>
      <c r="E962" s="118"/>
      <c r="F962" s="118"/>
      <c r="G962" s="118"/>
      <c r="H962" s="118"/>
      <c r="I962" s="118"/>
      <c r="J962" s="118"/>
      <c r="K962" s="174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</row>
    <row r="963" spans="1:26">
      <c r="A963" s="118"/>
      <c r="B963" s="89"/>
      <c r="C963" s="118" t="str">
        <f t="shared" ca="1" si="3"/>
        <v>Incompleto</v>
      </c>
      <c r="D963" s="118"/>
      <c r="E963" s="118"/>
      <c r="F963" s="118"/>
      <c r="G963" s="118"/>
      <c r="H963" s="118"/>
      <c r="I963" s="118"/>
      <c r="J963" s="118"/>
      <c r="K963" s="174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</row>
    <row r="964" spans="1:26">
      <c r="A964" s="118"/>
      <c r="B964" s="89"/>
      <c r="C964" s="118" t="str">
        <f t="shared" ca="1" si="3"/>
        <v>Incompleto</v>
      </c>
      <c r="D964" s="118"/>
      <c r="E964" s="118"/>
      <c r="F964" s="118"/>
      <c r="G964" s="118"/>
      <c r="H964" s="118"/>
      <c r="I964" s="118"/>
      <c r="J964" s="118"/>
      <c r="K964" s="174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</row>
    <row r="965" spans="1:26">
      <c r="A965" s="118"/>
      <c r="B965" s="89"/>
      <c r="C965" s="118" t="str">
        <f t="shared" ca="1" si="3"/>
        <v>Incompleto</v>
      </c>
      <c r="D965" s="118"/>
      <c r="E965" s="118"/>
      <c r="F965" s="118"/>
      <c r="G965" s="118"/>
      <c r="H965" s="118"/>
      <c r="I965" s="118"/>
      <c r="J965" s="118"/>
      <c r="K965" s="174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</row>
    <row r="966" spans="1:26">
      <c r="A966" s="118"/>
      <c r="B966" s="89"/>
      <c r="C966" s="118" t="str">
        <f t="shared" ca="1" si="3"/>
        <v>Incompleto</v>
      </c>
      <c r="D966" s="118"/>
      <c r="E966" s="118"/>
      <c r="F966" s="118"/>
      <c r="G966" s="118"/>
      <c r="H966" s="118"/>
      <c r="I966" s="118"/>
      <c r="J966" s="118"/>
      <c r="K966" s="174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</row>
    <row r="967" spans="1:26">
      <c r="A967" s="118"/>
      <c r="B967" s="89"/>
      <c r="C967" s="118" t="str">
        <f t="shared" ca="1" si="3"/>
        <v>Incompleto</v>
      </c>
      <c r="D967" s="118"/>
      <c r="E967" s="118"/>
      <c r="F967" s="118"/>
      <c r="G967" s="118"/>
      <c r="H967" s="118"/>
      <c r="I967" s="118"/>
      <c r="J967" s="118"/>
      <c r="K967" s="174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</row>
    <row r="968" spans="1:26">
      <c r="A968" s="118"/>
      <c r="B968" s="89"/>
      <c r="C968" s="118" t="str">
        <f t="shared" ca="1" si="3"/>
        <v>Incompleto</v>
      </c>
      <c r="D968" s="118"/>
      <c r="E968" s="118"/>
      <c r="F968" s="118"/>
      <c r="G968" s="118"/>
      <c r="H968" s="118"/>
      <c r="I968" s="118"/>
      <c r="J968" s="118"/>
      <c r="K968" s="174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</row>
    <row r="969" spans="1:26">
      <c r="A969" s="118"/>
      <c r="B969" s="89"/>
      <c r="C969" s="118" t="str">
        <f t="shared" ca="1" si="3"/>
        <v>Incompleto</v>
      </c>
      <c r="D969" s="118"/>
      <c r="E969" s="118"/>
      <c r="F969" s="118"/>
      <c r="G969" s="118"/>
      <c r="H969" s="118"/>
      <c r="I969" s="118"/>
      <c r="J969" s="118"/>
      <c r="K969" s="174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</row>
    <row r="970" spans="1:26">
      <c r="A970" s="118"/>
      <c r="B970" s="89"/>
      <c r="C970" s="118" t="str">
        <f t="shared" ca="1" si="3"/>
        <v>Incompleto</v>
      </c>
      <c r="D970" s="118"/>
      <c r="E970" s="118"/>
      <c r="F970" s="118"/>
      <c r="G970" s="118"/>
      <c r="H970" s="118"/>
      <c r="I970" s="118"/>
      <c r="J970" s="118"/>
      <c r="K970" s="174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</row>
    <row r="971" spans="1:26">
      <c r="A971" s="118"/>
      <c r="B971" s="89"/>
      <c r="C971" s="118" t="str">
        <f t="shared" ca="1" si="3"/>
        <v>Incompleto</v>
      </c>
      <c r="D971" s="118"/>
      <c r="E971" s="118"/>
      <c r="F971" s="118"/>
      <c r="G971" s="118"/>
      <c r="H971" s="118"/>
      <c r="I971" s="118"/>
      <c r="J971" s="118"/>
      <c r="K971" s="174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</row>
    <row r="972" spans="1:26">
      <c r="A972" s="118"/>
      <c r="B972" s="89"/>
      <c r="C972" s="118" t="str">
        <f t="shared" ca="1" si="3"/>
        <v>Incompleto</v>
      </c>
      <c r="D972" s="118"/>
      <c r="E972" s="118"/>
      <c r="F972" s="118"/>
      <c r="G972" s="118"/>
      <c r="H972" s="118"/>
      <c r="I972" s="118"/>
      <c r="J972" s="118"/>
      <c r="K972" s="174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</row>
    <row r="973" spans="1:26">
      <c r="A973" s="118"/>
      <c r="B973" s="89"/>
      <c r="C973" s="118" t="str">
        <f t="shared" ca="1" si="3"/>
        <v>Incompleto</v>
      </c>
      <c r="D973" s="118"/>
      <c r="E973" s="118"/>
      <c r="F973" s="118"/>
      <c r="G973" s="118"/>
      <c r="H973" s="118"/>
      <c r="I973" s="118"/>
      <c r="J973" s="118"/>
      <c r="K973" s="174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</row>
    <row r="974" spans="1:26">
      <c r="A974" s="118"/>
      <c r="B974" s="89"/>
      <c r="C974" s="118" t="str">
        <f t="shared" ca="1" si="3"/>
        <v>Incompleto</v>
      </c>
      <c r="D974" s="118"/>
      <c r="E974" s="118"/>
      <c r="F974" s="118"/>
      <c r="G974" s="118"/>
      <c r="H974" s="118"/>
      <c r="I974" s="118"/>
      <c r="J974" s="118"/>
      <c r="K974" s="174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</row>
    <row r="975" spans="1:26">
      <c r="A975" s="118"/>
      <c r="B975" s="89"/>
      <c r="C975" s="118" t="str">
        <f t="shared" ca="1" si="3"/>
        <v>Incompleto</v>
      </c>
      <c r="D975" s="118"/>
      <c r="E975" s="118"/>
      <c r="F975" s="118"/>
      <c r="G975" s="118"/>
      <c r="H975" s="118"/>
      <c r="I975" s="118"/>
      <c r="J975" s="118"/>
      <c r="K975" s="174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</row>
    <row r="976" spans="1:26">
      <c r="A976" s="118"/>
      <c r="B976" s="89"/>
      <c r="C976" s="118" t="str">
        <f t="shared" ca="1" si="3"/>
        <v>Incompleto</v>
      </c>
      <c r="D976" s="118"/>
      <c r="E976" s="118"/>
      <c r="F976" s="118"/>
      <c r="G976" s="118"/>
      <c r="H976" s="118"/>
      <c r="I976" s="118"/>
      <c r="J976" s="118"/>
      <c r="K976" s="174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</row>
    <row r="977" spans="1:26">
      <c r="A977" s="118"/>
      <c r="B977" s="89"/>
      <c r="C977" s="118" t="str">
        <f t="shared" ca="1" si="3"/>
        <v>Incompleto</v>
      </c>
      <c r="D977" s="118"/>
      <c r="E977" s="118"/>
      <c r="F977" s="118"/>
      <c r="G977" s="118"/>
      <c r="H977" s="118"/>
      <c r="I977" s="118"/>
      <c r="J977" s="118"/>
      <c r="K977" s="174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</row>
    <row r="978" spans="1:26">
      <c r="A978" s="118"/>
      <c r="B978" s="89"/>
      <c r="C978" s="118" t="str">
        <f t="shared" ca="1" si="3"/>
        <v>Incompleto</v>
      </c>
      <c r="D978" s="118"/>
      <c r="E978" s="118"/>
      <c r="F978" s="118"/>
      <c r="G978" s="118"/>
      <c r="H978" s="118"/>
      <c r="I978" s="118"/>
      <c r="J978" s="118"/>
      <c r="K978" s="174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</row>
    <row r="979" spans="1:26">
      <c r="A979" s="118"/>
      <c r="B979" s="89"/>
      <c r="C979" s="118" t="str">
        <f t="shared" ca="1" si="3"/>
        <v>Incompleto</v>
      </c>
      <c r="D979" s="118"/>
      <c r="E979" s="118"/>
      <c r="F979" s="118"/>
      <c r="G979" s="118"/>
      <c r="H979" s="118"/>
      <c r="I979" s="118"/>
      <c r="J979" s="118"/>
      <c r="K979" s="174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</row>
    <row r="980" spans="1:26">
      <c r="A980" s="118"/>
      <c r="B980" s="89"/>
      <c r="C980" s="118" t="str">
        <f t="shared" ca="1" si="3"/>
        <v>Incompleto</v>
      </c>
      <c r="D980" s="118"/>
      <c r="E980" s="118"/>
      <c r="F980" s="118"/>
      <c r="G980" s="118"/>
      <c r="H980" s="118"/>
      <c r="I980" s="118"/>
      <c r="J980" s="118"/>
      <c r="K980" s="174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</row>
    <row r="981" spans="1:26">
      <c r="A981" s="118"/>
      <c r="B981" s="89"/>
      <c r="C981" s="118" t="str">
        <f t="shared" ca="1" si="3"/>
        <v>Incompleto</v>
      </c>
      <c r="D981" s="118"/>
      <c r="E981" s="118"/>
      <c r="F981" s="118"/>
      <c r="G981" s="118"/>
      <c r="H981" s="118"/>
      <c r="I981" s="118"/>
      <c r="J981" s="118"/>
      <c r="K981" s="174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</row>
    <row r="982" spans="1:26">
      <c r="A982" s="118"/>
      <c r="B982" s="89"/>
      <c r="C982" s="118" t="str">
        <f t="shared" ca="1" si="3"/>
        <v>Incompleto</v>
      </c>
      <c r="D982" s="118"/>
      <c r="E982" s="118"/>
      <c r="F982" s="118"/>
      <c r="G982" s="118"/>
      <c r="H982" s="118"/>
      <c r="I982" s="118"/>
      <c r="J982" s="118"/>
      <c r="K982" s="174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</row>
    <row r="983" spans="1:26">
      <c r="A983" s="118"/>
      <c r="B983" s="89"/>
      <c r="C983" s="118" t="str">
        <f t="shared" ca="1" si="3"/>
        <v>Incompleto</v>
      </c>
      <c r="D983" s="118"/>
      <c r="E983" s="118"/>
      <c r="F983" s="118"/>
      <c r="G983" s="118"/>
      <c r="H983" s="118"/>
      <c r="I983" s="118"/>
      <c r="J983" s="118"/>
      <c r="K983" s="174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</row>
    <row r="984" spans="1:26">
      <c r="A984" s="118"/>
      <c r="B984" s="89"/>
      <c r="C984" s="118" t="str">
        <f t="shared" ca="1" si="3"/>
        <v>Incompleto</v>
      </c>
      <c r="D984" s="118"/>
      <c r="E984" s="118"/>
      <c r="F984" s="118"/>
      <c r="G984" s="118"/>
      <c r="H984" s="118"/>
      <c r="I984" s="118"/>
      <c r="J984" s="118"/>
      <c r="K984" s="174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</row>
    <row r="985" spans="1:26">
      <c r="A985" s="118"/>
      <c r="B985" s="89"/>
      <c r="C985" s="118" t="str">
        <f t="shared" ca="1" si="3"/>
        <v>Incompleto</v>
      </c>
      <c r="D985" s="118"/>
      <c r="E985" s="118"/>
      <c r="F985" s="118"/>
      <c r="G985" s="118"/>
      <c r="H985" s="118"/>
      <c r="I985" s="118"/>
      <c r="J985" s="118"/>
      <c r="K985" s="174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</row>
    <row r="986" spans="1:26">
      <c r="A986" s="118"/>
      <c r="B986" s="89"/>
      <c r="C986" s="118" t="str">
        <f t="shared" ca="1" si="3"/>
        <v>Incompleto</v>
      </c>
      <c r="D986" s="118"/>
      <c r="E986" s="118"/>
      <c r="F986" s="118"/>
      <c r="G986" s="118"/>
      <c r="H986" s="118"/>
      <c r="I986" s="118"/>
      <c r="J986" s="118"/>
      <c r="K986" s="174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</row>
    <row r="987" spans="1:26">
      <c r="A987" s="118"/>
      <c r="B987" s="89"/>
      <c r="C987" s="118" t="str">
        <f t="shared" ca="1" si="3"/>
        <v>Incompleto</v>
      </c>
      <c r="D987" s="118"/>
      <c r="E987" s="118"/>
      <c r="F987" s="118"/>
      <c r="G987" s="118"/>
      <c r="H987" s="118"/>
      <c r="I987" s="118"/>
      <c r="J987" s="118"/>
      <c r="K987" s="174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</row>
    <row r="988" spans="1:26">
      <c r="A988" s="118"/>
      <c r="B988" s="89"/>
      <c r="C988" s="118" t="str">
        <f t="shared" ca="1" si="3"/>
        <v>Incompleto</v>
      </c>
      <c r="D988" s="118"/>
      <c r="E988" s="118"/>
      <c r="F988" s="118"/>
      <c r="G988" s="118"/>
      <c r="H988" s="118"/>
      <c r="I988" s="118"/>
      <c r="J988" s="118"/>
      <c r="K988" s="174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</row>
    <row r="989" spans="1:26">
      <c r="A989" s="118"/>
      <c r="B989" s="89"/>
      <c r="C989" s="118" t="str">
        <f t="shared" ca="1" si="3"/>
        <v>Incompleto</v>
      </c>
      <c r="D989" s="118"/>
      <c r="E989" s="118"/>
      <c r="F989" s="118"/>
      <c r="G989" s="118"/>
      <c r="H989" s="118"/>
      <c r="I989" s="118"/>
      <c r="J989" s="118"/>
      <c r="K989" s="174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</row>
    <row r="990" spans="1:26">
      <c r="A990" s="118"/>
      <c r="B990" s="89"/>
      <c r="C990" s="118" t="str">
        <f t="shared" ca="1" si="3"/>
        <v>Incompleto</v>
      </c>
      <c r="D990" s="118"/>
      <c r="E990" s="118"/>
      <c r="F990" s="118"/>
      <c r="G990" s="118"/>
      <c r="H990" s="118"/>
      <c r="I990" s="118"/>
      <c r="J990" s="118"/>
      <c r="K990" s="174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</row>
    <row r="991" spans="1:26">
      <c r="A991" s="118"/>
      <c r="B991" s="89"/>
      <c r="C991" s="118" t="str">
        <f t="shared" ca="1" si="3"/>
        <v>Incompleto</v>
      </c>
      <c r="D991" s="118"/>
      <c r="E991" s="118"/>
      <c r="F991" s="118"/>
      <c r="G991" s="118"/>
      <c r="H991" s="118"/>
      <c r="I991" s="118"/>
      <c r="J991" s="118"/>
      <c r="K991" s="174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</row>
    <row r="992" spans="1:26">
      <c r="A992" s="118"/>
      <c r="B992" s="89"/>
      <c r="C992" s="118" t="str">
        <f t="shared" ca="1" si="3"/>
        <v>Incompleto</v>
      </c>
      <c r="D992" s="118"/>
      <c r="E992" s="118"/>
      <c r="F992" s="118"/>
      <c r="G992" s="118"/>
      <c r="H992" s="118"/>
      <c r="I992" s="118"/>
      <c r="J992" s="118"/>
      <c r="K992" s="174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</row>
    <row r="993" spans="1:26">
      <c r="A993" s="118"/>
      <c r="B993" s="89"/>
      <c r="C993" s="118" t="str">
        <f t="shared" ca="1" si="3"/>
        <v>Incompleto</v>
      </c>
      <c r="D993" s="118"/>
      <c r="E993" s="118"/>
      <c r="F993" s="118"/>
      <c r="G993" s="118"/>
      <c r="H993" s="118"/>
      <c r="I993" s="118"/>
      <c r="J993" s="118"/>
      <c r="K993" s="174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</row>
    <row r="994" spans="1:26">
      <c r="A994" s="118"/>
      <c r="B994" s="89"/>
      <c r="C994" s="118" t="str">
        <f t="shared" ca="1" si="3"/>
        <v>Incompleto</v>
      </c>
      <c r="D994" s="118"/>
      <c r="E994" s="118"/>
      <c r="F994" s="118"/>
      <c r="G994" s="118"/>
      <c r="H994" s="118"/>
      <c r="I994" s="118"/>
      <c r="J994" s="118"/>
      <c r="K994" s="174"/>
      <c r="L994" s="118"/>
      <c r="M994" s="118"/>
      <c r="N994" s="118"/>
      <c r="O994" s="118"/>
      <c r="P994" s="118"/>
      <c r="Q994" s="118"/>
      <c r="R994" s="118"/>
      <c r="S994" s="118"/>
      <c r="T994" s="118"/>
      <c r="U994" s="118"/>
      <c r="V994" s="118"/>
      <c r="W994" s="118"/>
      <c r="X994" s="118"/>
      <c r="Y994" s="118"/>
      <c r="Z994" s="118"/>
    </row>
    <row r="995" spans="1:26">
      <c r="A995" s="118"/>
      <c r="B995" s="89"/>
      <c r="C995" s="118" t="str">
        <f t="shared" ca="1" si="3"/>
        <v>Incompleto</v>
      </c>
      <c r="D995" s="118"/>
      <c r="E995" s="118"/>
      <c r="F995" s="118"/>
      <c r="G995" s="118"/>
      <c r="H995" s="118"/>
      <c r="I995" s="118"/>
      <c r="J995" s="118"/>
      <c r="K995" s="174"/>
      <c r="L995" s="118"/>
      <c r="M995" s="118"/>
      <c r="N995" s="118"/>
      <c r="O995" s="118"/>
      <c r="P995" s="118"/>
      <c r="Q995" s="118"/>
      <c r="R995" s="118"/>
      <c r="S995" s="118"/>
      <c r="T995" s="118"/>
      <c r="U995" s="118"/>
      <c r="V995" s="118"/>
      <c r="W995" s="118"/>
      <c r="X995" s="118"/>
      <c r="Y995" s="118"/>
      <c r="Z995" s="118"/>
    </row>
    <row r="996" spans="1:26">
      <c r="A996" s="118"/>
      <c r="B996" s="89"/>
      <c r="C996" s="118" t="str">
        <f t="shared" ca="1" si="3"/>
        <v>Incompleto</v>
      </c>
      <c r="D996" s="118"/>
      <c r="E996" s="118"/>
      <c r="F996" s="118"/>
      <c r="G996" s="118"/>
      <c r="H996" s="118"/>
      <c r="I996" s="118"/>
      <c r="J996" s="118"/>
      <c r="K996" s="174"/>
      <c r="L996" s="118"/>
      <c r="M996" s="118"/>
      <c r="N996" s="118"/>
      <c r="O996" s="118"/>
      <c r="P996" s="118"/>
      <c r="Q996" s="118"/>
      <c r="R996" s="118"/>
      <c r="S996" s="118"/>
      <c r="T996" s="118"/>
      <c r="U996" s="118"/>
      <c r="V996" s="118"/>
      <c r="W996" s="118"/>
      <c r="X996" s="118"/>
      <c r="Y996" s="118"/>
      <c r="Z996" s="118"/>
    </row>
    <row r="997" spans="1:26">
      <c r="A997" s="118"/>
      <c r="B997" s="89"/>
      <c r="C997" s="118" t="str">
        <f t="shared" ca="1" si="3"/>
        <v>Incompleto</v>
      </c>
      <c r="D997" s="118"/>
      <c r="E997" s="118"/>
      <c r="F997" s="118"/>
      <c r="G997" s="118"/>
      <c r="H997" s="118"/>
      <c r="I997" s="118"/>
      <c r="J997" s="118"/>
      <c r="K997" s="174"/>
      <c r="L997" s="118"/>
      <c r="M997" s="118"/>
      <c r="N997" s="118"/>
      <c r="O997" s="118"/>
      <c r="P997" s="118"/>
      <c r="Q997" s="118"/>
      <c r="R997" s="118"/>
      <c r="S997" s="118"/>
      <c r="T997" s="118"/>
      <c r="U997" s="118"/>
      <c r="V997" s="118"/>
      <c r="W997" s="118"/>
      <c r="X997" s="118"/>
      <c r="Y997" s="118"/>
      <c r="Z997" s="118"/>
    </row>
    <row r="998" spans="1:26">
      <c r="A998" s="118"/>
      <c r="B998" s="89"/>
      <c r="C998" s="118" t="str">
        <f t="shared" ca="1" si="3"/>
        <v>Incompleto</v>
      </c>
      <c r="D998" s="118"/>
      <c r="E998" s="118"/>
      <c r="F998" s="118"/>
      <c r="G998" s="118"/>
      <c r="H998" s="118"/>
      <c r="I998" s="118"/>
      <c r="J998" s="118"/>
      <c r="K998" s="174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</row>
    <row r="999" spans="1:26">
      <c r="A999" s="118"/>
      <c r="B999" s="89"/>
      <c r="C999" s="118" t="str">
        <f t="shared" ca="1" si="3"/>
        <v>Incompleto</v>
      </c>
      <c r="D999" s="118"/>
      <c r="E999" s="118"/>
      <c r="F999" s="118"/>
      <c r="G999" s="118"/>
      <c r="H999" s="118"/>
      <c r="I999" s="118"/>
      <c r="J999" s="118"/>
      <c r="K999" s="174"/>
      <c r="L999" s="118"/>
      <c r="M999" s="118"/>
      <c r="N999" s="118"/>
      <c r="O999" s="118"/>
      <c r="P999" s="118"/>
      <c r="Q999" s="118"/>
      <c r="R999" s="118"/>
      <c r="S999" s="118"/>
      <c r="T999" s="118"/>
      <c r="U999" s="118"/>
      <c r="V999" s="118"/>
      <c r="W999" s="118"/>
      <c r="X999" s="118"/>
      <c r="Y999" s="118"/>
      <c r="Z999" s="118"/>
    </row>
    <row r="1000" spans="1:26">
      <c r="A1000" s="118"/>
      <c r="B1000" s="89"/>
      <c r="C1000" s="118" t="str">
        <f t="shared" ca="1" si="3"/>
        <v>Incompleto</v>
      </c>
      <c r="D1000" s="118"/>
      <c r="E1000" s="118"/>
      <c r="F1000" s="118"/>
      <c r="G1000" s="118"/>
      <c r="H1000" s="118"/>
      <c r="I1000" s="118"/>
      <c r="J1000" s="118"/>
      <c r="K1000" s="174"/>
      <c r="L1000" s="118"/>
      <c r="M1000" s="118"/>
      <c r="N1000" s="118"/>
      <c r="O1000" s="118"/>
      <c r="P1000" s="118"/>
      <c r="Q1000" s="118"/>
      <c r="R1000" s="118"/>
      <c r="S1000" s="118"/>
      <c r="T1000" s="118"/>
      <c r="U1000" s="118"/>
      <c r="V1000" s="118"/>
      <c r="W1000" s="118"/>
      <c r="X1000" s="118"/>
      <c r="Y1000" s="118"/>
      <c r="Z1000" s="118"/>
    </row>
  </sheetData>
  <autoFilter ref="A1:Z1000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00"/>
    <outlinePr summaryBelow="0" summaryRight="0"/>
  </sheetPr>
  <dimension ref="A1:L999"/>
  <sheetViews>
    <sheetView workbookViewId="0"/>
  </sheetViews>
  <sheetFormatPr defaultColWidth="12.6640625" defaultRowHeight="15" customHeight="1"/>
  <cols>
    <col min="1" max="1" width="43.6640625" customWidth="1"/>
    <col min="2" max="2" width="12.88671875" customWidth="1"/>
    <col min="3" max="3" width="9.77734375" customWidth="1"/>
    <col min="4" max="4" width="43.6640625" customWidth="1"/>
    <col min="5" max="5" width="15.21875" customWidth="1"/>
    <col min="6" max="6" width="8" customWidth="1"/>
    <col min="7" max="7" width="11.88671875" customWidth="1"/>
    <col min="8" max="8" width="12.109375" customWidth="1"/>
    <col min="9" max="9" width="14.21875" customWidth="1"/>
    <col min="10" max="10" width="56.44140625" customWidth="1"/>
    <col min="11" max="11" width="37.6640625" customWidth="1"/>
  </cols>
  <sheetData>
    <row r="1" spans="1:11" ht="13.2">
      <c r="A1" s="75" t="s">
        <v>52</v>
      </c>
      <c r="B1" s="76" t="s">
        <v>633</v>
      </c>
      <c r="C1" s="77" t="s">
        <v>54</v>
      </c>
      <c r="D1" s="79" t="s">
        <v>634</v>
      </c>
      <c r="E1" s="129" t="s">
        <v>635</v>
      </c>
      <c r="F1" s="79" t="s">
        <v>636</v>
      </c>
      <c r="G1" s="79" t="s">
        <v>637</v>
      </c>
      <c r="H1" s="79" t="s">
        <v>638</v>
      </c>
      <c r="I1" s="79" t="s">
        <v>639</v>
      </c>
      <c r="J1" s="79" t="s">
        <v>640</v>
      </c>
      <c r="K1" s="135"/>
    </row>
    <row r="2" spans="1:11" ht="15" customHeight="1">
      <c r="A2" s="118" t="str">
        <f ca="1">IFERROR(__xludf.DUMMYFUNCTION("unique(flatten(LISTAFOLHAS!A3:A1001))"),"ADRIANO SOUZA SANTOS")</f>
        <v>ADRIANO SOUZA SANTOS</v>
      </c>
      <c r="B2" s="80" t="s">
        <v>641</v>
      </c>
      <c r="C2" s="69" t="str">
        <f t="shared" ref="C2:C256" ca="1" si="0">IF(COUNTIF(A:A, D2)&gt;0, "OK", "Incompleto")</f>
        <v>OK</v>
      </c>
      <c r="D2" s="118" t="s">
        <v>380</v>
      </c>
      <c r="E2" s="175">
        <v>108</v>
      </c>
      <c r="F2" s="80">
        <v>3902</v>
      </c>
      <c r="G2" s="176">
        <v>45809</v>
      </c>
      <c r="H2" s="86">
        <v>45848</v>
      </c>
      <c r="I2" s="80" t="s">
        <v>125</v>
      </c>
      <c r="J2" s="80" t="s">
        <v>1142</v>
      </c>
      <c r="K2" s="80" t="s">
        <v>1143</v>
      </c>
    </row>
    <row r="3" spans="1:11" ht="15" customHeight="1">
      <c r="A3" s="118" t="str">
        <f ca="1">IFERROR(__xludf.DUMMYFUNCTION("""COMPUTED_VALUE"""),"ALESSANDRO SOARES RIBEIRO")</f>
        <v>ALESSANDRO SOARES RIBEIRO</v>
      </c>
      <c r="B3" s="80" t="s">
        <v>641</v>
      </c>
      <c r="C3" s="69" t="str">
        <f t="shared" ca="1" si="0"/>
        <v>OK</v>
      </c>
      <c r="D3" s="118" t="s">
        <v>189</v>
      </c>
      <c r="E3" s="175">
        <v>260.10000000000002</v>
      </c>
      <c r="F3" s="80">
        <v>3902</v>
      </c>
      <c r="G3" s="176">
        <v>45809</v>
      </c>
      <c r="H3" s="86">
        <v>45848</v>
      </c>
      <c r="I3" s="80" t="s">
        <v>125</v>
      </c>
      <c r="J3" s="80" t="s">
        <v>1142</v>
      </c>
      <c r="K3" s="80" t="s">
        <v>1144</v>
      </c>
    </row>
    <row r="4" spans="1:11" ht="13.5" customHeight="1">
      <c r="A4" s="118" t="str">
        <f ca="1">IFERROR(__xludf.DUMMYFUNCTION("""COMPUTED_VALUE"""),"ALEXANDRE FERREIRA DE LIMA")</f>
        <v>ALEXANDRE FERREIRA DE LIMA</v>
      </c>
      <c r="B4" s="80" t="s">
        <v>641</v>
      </c>
      <c r="C4" s="69" t="str">
        <f t="shared" ca="1" si="0"/>
        <v>OK</v>
      </c>
      <c r="D4" s="118" t="s">
        <v>199</v>
      </c>
      <c r="E4" s="175">
        <v>260.10000000000002</v>
      </c>
      <c r="F4" s="80">
        <v>3902</v>
      </c>
      <c r="G4" s="176">
        <v>45809</v>
      </c>
      <c r="H4" s="86">
        <v>45848</v>
      </c>
      <c r="I4" s="80" t="s">
        <v>125</v>
      </c>
      <c r="J4" s="80" t="s">
        <v>1142</v>
      </c>
      <c r="K4" s="80" t="s">
        <v>1145</v>
      </c>
    </row>
    <row r="5" spans="1:11" ht="12" customHeight="1">
      <c r="A5" s="118" t="str">
        <f ca="1">IFERROR(__xludf.DUMMYFUNCTION("""COMPUTED_VALUE"""),"ALEXANDRE SOUZA DE ABREU")</f>
        <v>ALEXANDRE SOUZA DE ABREU</v>
      </c>
      <c r="B5" s="80" t="s">
        <v>641</v>
      </c>
      <c r="C5" s="69" t="str">
        <f t="shared" ca="1" si="0"/>
        <v>OK</v>
      </c>
      <c r="D5" s="118" t="s">
        <v>380</v>
      </c>
      <c r="E5" s="175">
        <v>89</v>
      </c>
      <c r="F5" s="80">
        <v>3902</v>
      </c>
      <c r="G5" s="176">
        <v>45809</v>
      </c>
      <c r="H5" s="86">
        <v>45848</v>
      </c>
      <c r="I5" s="80" t="s">
        <v>125</v>
      </c>
      <c r="J5" s="80" t="s">
        <v>1142</v>
      </c>
      <c r="K5" s="80" t="s">
        <v>1143</v>
      </c>
    </row>
    <row r="6" spans="1:11" ht="12.75" customHeight="1">
      <c r="A6" s="118" t="str">
        <f ca="1">IFERROR(__xludf.DUMMYFUNCTION("""COMPUTED_VALUE"""),"ALEX ANTONIO VICTORINO")</f>
        <v>ALEX ANTONIO VICTORINO</v>
      </c>
      <c r="B6" s="80" t="s">
        <v>641</v>
      </c>
      <c r="C6" s="69" t="str">
        <f t="shared" ca="1" si="0"/>
        <v>OK</v>
      </c>
      <c r="D6" s="118" t="s">
        <v>380</v>
      </c>
      <c r="E6" s="175">
        <v>180</v>
      </c>
      <c r="F6" s="80">
        <v>3902</v>
      </c>
      <c r="G6" s="176">
        <v>45809</v>
      </c>
      <c r="H6" s="86">
        <v>45848</v>
      </c>
      <c r="I6" s="80" t="s">
        <v>125</v>
      </c>
      <c r="J6" s="80" t="s">
        <v>1142</v>
      </c>
      <c r="K6" s="80" t="s">
        <v>1143</v>
      </c>
    </row>
    <row r="7" spans="1:11" ht="13.5" customHeight="1">
      <c r="A7" s="118" t="str">
        <f ca="1">IFERROR(__xludf.DUMMYFUNCTION("""COMPUTED_VALUE"""),"ALEX SENA DE SOUZA")</f>
        <v>ALEX SENA DE SOUZA</v>
      </c>
      <c r="B7" s="80" t="s">
        <v>641</v>
      </c>
      <c r="C7" s="69" t="str">
        <f t="shared" ca="1" si="0"/>
        <v>OK</v>
      </c>
      <c r="D7" s="94" t="s">
        <v>274</v>
      </c>
      <c r="E7" s="98">
        <v>130</v>
      </c>
      <c r="F7" s="94">
        <v>4013</v>
      </c>
      <c r="G7" s="93">
        <v>45809</v>
      </c>
      <c r="H7" s="120">
        <v>45854</v>
      </c>
      <c r="I7" s="80" t="s">
        <v>125</v>
      </c>
      <c r="J7" s="94" t="s">
        <v>1142</v>
      </c>
      <c r="K7" s="94" t="s">
        <v>274</v>
      </c>
    </row>
    <row r="8" spans="1:11" ht="14.25" customHeight="1">
      <c r="A8" s="118" t="str">
        <f ca="1">IFERROR(__xludf.DUMMYFUNCTION("""COMPUTED_VALUE"""),"ALIENE FORAPANI LOPES")</f>
        <v>ALIENE FORAPANI LOPES</v>
      </c>
      <c r="B8" s="80" t="s">
        <v>641</v>
      </c>
      <c r="C8" s="69" t="str">
        <f t="shared" ca="1" si="0"/>
        <v>OK</v>
      </c>
      <c r="D8" s="118" t="s">
        <v>447</v>
      </c>
      <c r="E8" s="175">
        <v>170.1</v>
      </c>
      <c r="F8" s="80">
        <v>4084</v>
      </c>
      <c r="G8" s="176">
        <v>45839</v>
      </c>
      <c r="H8" s="86">
        <v>45867</v>
      </c>
      <c r="I8" s="80" t="s">
        <v>125</v>
      </c>
      <c r="J8" s="80" t="s">
        <v>1142</v>
      </c>
      <c r="K8" s="80" t="s">
        <v>1146</v>
      </c>
    </row>
    <row r="9" spans="1:11" ht="12" customHeight="1">
      <c r="A9" s="118" t="str">
        <f ca="1">IFERROR(__xludf.DUMMYFUNCTION("""COMPUTED_VALUE"""),"ALISSON SANTOS DO NASCIMENTO")</f>
        <v>ALISSON SANTOS DO NASCIMENTO</v>
      </c>
      <c r="B9" s="84" t="s">
        <v>645</v>
      </c>
      <c r="C9" s="69" t="str">
        <f t="shared" ca="1" si="0"/>
        <v>OK</v>
      </c>
      <c r="D9" s="118" t="s">
        <v>447</v>
      </c>
      <c r="E9" s="175">
        <v>89</v>
      </c>
      <c r="F9" s="80">
        <v>4084</v>
      </c>
      <c r="G9" s="176">
        <v>45839</v>
      </c>
      <c r="H9" s="86">
        <v>45867</v>
      </c>
      <c r="I9" s="80" t="s">
        <v>125</v>
      </c>
      <c r="J9" s="80" t="s">
        <v>1142</v>
      </c>
      <c r="K9" s="80" t="s">
        <v>1146</v>
      </c>
    </row>
    <row r="10" spans="1:11" ht="15" customHeight="1">
      <c r="A10" s="118" t="str">
        <f ca="1">IFERROR(__xludf.DUMMYFUNCTION("""COMPUTED_VALUE"""),"ALLAM LUCAS MESQUITA DA SILVA")</f>
        <v>ALLAM LUCAS MESQUITA DA SILVA</v>
      </c>
      <c r="B10" s="80" t="s">
        <v>641</v>
      </c>
      <c r="C10" s="69" t="str">
        <f t="shared" ca="1" si="0"/>
        <v>OK</v>
      </c>
      <c r="D10" s="118" t="s">
        <v>447</v>
      </c>
      <c r="E10" s="175">
        <v>89</v>
      </c>
      <c r="F10" s="80">
        <v>4084</v>
      </c>
      <c r="G10" s="176">
        <v>45839</v>
      </c>
      <c r="H10" s="86">
        <v>45867</v>
      </c>
      <c r="I10" s="80" t="s">
        <v>125</v>
      </c>
      <c r="J10" s="80" t="s">
        <v>1142</v>
      </c>
      <c r="K10" s="80" t="s">
        <v>1146</v>
      </c>
    </row>
    <row r="11" spans="1:11" ht="12.75" customHeight="1">
      <c r="A11" s="118" t="str">
        <f ca="1">IFERROR(__xludf.DUMMYFUNCTION("""COMPUTED_VALUE"""),"ALLAN DELFIM DOS SANTOS")</f>
        <v>ALLAN DELFIM DOS SANTOS</v>
      </c>
      <c r="B11" s="80" t="s">
        <v>641</v>
      </c>
      <c r="C11" s="69" t="str">
        <f t="shared" ca="1" si="0"/>
        <v>OK</v>
      </c>
      <c r="D11" s="118" t="s">
        <v>447</v>
      </c>
      <c r="E11" s="175">
        <v>178.2</v>
      </c>
      <c r="F11" s="80">
        <v>4084</v>
      </c>
      <c r="G11" s="176">
        <v>45839</v>
      </c>
      <c r="H11" s="86">
        <v>45867</v>
      </c>
      <c r="I11" s="80" t="s">
        <v>125</v>
      </c>
      <c r="J11" s="80" t="s">
        <v>1142</v>
      </c>
      <c r="K11" s="80" t="s">
        <v>1146</v>
      </c>
    </row>
    <row r="12" spans="1:11" ht="13.5" customHeight="1">
      <c r="A12" s="118" t="str">
        <f ca="1">IFERROR(__xludf.DUMMYFUNCTION("""COMPUTED_VALUE"""),"AMANDA CRISTINA DE SOUZA ESTEVES")</f>
        <v>AMANDA CRISTINA DE SOUZA ESTEVES</v>
      </c>
      <c r="B12" s="84" t="s">
        <v>647</v>
      </c>
      <c r="C12" s="69" t="str">
        <f t="shared" ca="1" si="0"/>
        <v>OK</v>
      </c>
      <c r="D12" s="118" t="s">
        <v>447</v>
      </c>
      <c r="E12" s="175">
        <v>149</v>
      </c>
      <c r="F12" s="80">
        <v>4084</v>
      </c>
      <c r="G12" s="176">
        <v>45839</v>
      </c>
      <c r="H12" s="86">
        <v>45867</v>
      </c>
      <c r="I12" s="80" t="s">
        <v>125</v>
      </c>
      <c r="J12" s="80" t="s">
        <v>1142</v>
      </c>
      <c r="K12" s="80" t="s">
        <v>1146</v>
      </c>
    </row>
    <row r="13" spans="1:11" ht="12" customHeight="1">
      <c r="A13" s="118" t="str">
        <f ca="1">IFERROR(__xludf.DUMMYFUNCTION("""COMPUTED_VALUE"""),"AMANDA GOMES ALFENAS")</f>
        <v>AMANDA GOMES ALFENAS</v>
      </c>
      <c r="B13" s="85" t="s">
        <v>648</v>
      </c>
      <c r="C13" s="69" t="str">
        <f t="shared" ca="1" si="0"/>
        <v>OK</v>
      </c>
      <c r="D13" s="118" t="s">
        <v>447</v>
      </c>
      <c r="E13" s="175">
        <v>143.1</v>
      </c>
      <c r="F13" s="80">
        <v>4084</v>
      </c>
      <c r="G13" s="176">
        <v>45839</v>
      </c>
      <c r="H13" s="86">
        <v>45867</v>
      </c>
      <c r="I13" s="80" t="s">
        <v>125</v>
      </c>
      <c r="J13" s="80" t="s">
        <v>1142</v>
      </c>
      <c r="K13" s="80" t="s">
        <v>1146</v>
      </c>
    </row>
    <row r="14" spans="1:11" ht="13.5" customHeight="1">
      <c r="A14" s="118" t="str">
        <f ca="1">IFERROR(__xludf.DUMMYFUNCTION("""COMPUTED_VALUE"""),"ANA BEATRIZ SAMPAIO TORRES DOS SANTOS")</f>
        <v>ANA BEATRIZ SAMPAIO TORRES DOS SANTOS</v>
      </c>
      <c r="B14" s="85" t="s">
        <v>648</v>
      </c>
      <c r="C14" s="69" t="str">
        <f t="shared" ca="1" si="0"/>
        <v>OK</v>
      </c>
      <c r="D14" s="118" t="s">
        <v>447</v>
      </c>
      <c r="E14" s="175">
        <v>108</v>
      </c>
      <c r="F14" s="80">
        <v>4084</v>
      </c>
      <c r="G14" s="176">
        <v>45839</v>
      </c>
      <c r="H14" s="86">
        <v>45867</v>
      </c>
      <c r="I14" s="80" t="s">
        <v>125</v>
      </c>
      <c r="J14" s="80" t="s">
        <v>1142</v>
      </c>
      <c r="K14" s="80" t="s">
        <v>1146</v>
      </c>
    </row>
    <row r="15" spans="1:11" ht="11.25" customHeight="1">
      <c r="A15" s="118" t="str">
        <f ca="1">IFERROR(__xludf.DUMMYFUNCTION("""COMPUTED_VALUE"""),"ANA BEATRIZ SOARES FERREIRA DE OLIVEIRA")</f>
        <v>ANA BEATRIZ SOARES FERREIRA DE OLIVEIRA</v>
      </c>
      <c r="B15" s="84" t="s">
        <v>650</v>
      </c>
      <c r="C15" s="69" t="str">
        <f t="shared" ca="1" si="0"/>
        <v>OK</v>
      </c>
      <c r="D15" s="118" t="s">
        <v>313</v>
      </c>
      <c r="E15" s="175">
        <v>260.10000000000002</v>
      </c>
      <c r="F15" s="80">
        <v>4084</v>
      </c>
      <c r="G15" s="176">
        <v>45839</v>
      </c>
      <c r="H15" s="86">
        <v>45867</v>
      </c>
      <c r="I15" s="80" t="s">
        <v>125</v>
      </c>
      <c r="J15" s="80" t="s">
        <v>1142</v>
      </c>
      <c r="K15" s="80" t="s">
        <v>1147</v>
      </c>
    </row>
    <row r="16" spans="1:11" ht="12.75" customHeight="1">
      <c r="A16" s="118" t="str">
        <f ca="1">IFERROR(__xludf.DUMMYFUNCTION("""COMPUTED_VALUE"""),"ANA CAROLINA MARQUES SERAFIM")</f>
        <v>ANA CAROLINA MARQUES SERAFIM</v>
      </c>
      <c r="B16" s="80" t="s">
        <v>641</v>
      </c>
      <c r="C16" s="69" t="str">
        <f t="shared" ca="1" si="0"/>
        <v>OK</v>
      </c>
      <c r="D16" s="118" t="s">
        <v>189</v>
      </c>
      <c r="E16" s="98">
        <v>170.1</v>
      </c>
      <c r="F16" s="94">
        <v>4152</v>
      </c>
      <c r="G16" s="93">
        <v>45839</v>
      </c>
      <c r="H16" s="120">
        <v>45887</v>
      </c>
      <c r="I16" s="80" t="s">
        <v>125</v>
      </c>
      <c r="J16" s="94" t="s">
        <v>1142</v>
      </c>
      <c r="K16" s="94" t="s">
        <v>1144</v>
      </c>
    </row>
    <row r="17" spans="1:11" ht="15.75" customHeight="1">
      <c r="A17" s="118" t="str">
        <f ca="1">IFERROR(__xludf.DUMMYFUNCTION("""COMPUTED_VALUE"""),"ANDERSON BARBOSA PEREIRA")</f>
        <v>ANDERSON BARBOSA PEREIRA</v>
      </c>
      <c r="B17" s="80" t="s">
        <v>641</v>
      </c>
      <c r="C17" s="69" t="str">
        <f t="shared" ca="1" si="0"/>
        <v>OK</v>
      </c>
      <c r="D17" s="118" t="s">
        <v>199</v>
      </c>
      <c r="E17" s="98">
        <v>170.1</v>
      </c>
      <c r="F17" s="94">
        <v>4152</v>
      </c>
      <c r="G17" s="93">
        <v>45839</v>
      </c>
      <c r="H17" s="120">
        <v>45888</v>
      </c>
      <c r="I17" s="80" t="s">
        <v>125</v>
      </c>
      <c r="J17" s="94" t="s">
        <v>1142</v>
      </c>
      <c r="K17" s="94" t="s">
        <v>1148</v>
      </c>
    </row>
    <row r="18" spans="1:11" ht="13.5" customHeight="1">
      <c r="A18" s="118" t="str">
        <f ca="1">IFERROR(__xludf.DUMMYFUNCTION("""COMPUTED_VALUE"""),"ANDERSON FERREIRA SANTANA")</f>
        <v>ANDERSON FERREIRA SANTANA</v>
      </c>
      <c r="B18" s="80" t="s">
        <v>641</v>
      </c>
      <c r="C18" s="69" t="str">
        <f t="shared" ca="1" si="0"/>
        <v>OK</v>
      </c>
      <c r="D18" s="118" t="s">
        <v>285</v>
      </c>
      <c r="E18" s="98">
        <v>199</v>
      </c>
      <c r="F18" s="94">
        <v>4152</v>
      </c>
      <c r="G18" s="93">
        <v>45840</v>
      </c>
      <c r="H18" s="120">
        <v>45889</v>
      </c>
      <c r="I18" s="80" t="s">
        <v>125</v>
      </c>
      <c r="J18" s="94" t="s">
        <v>1142</v>
      </c>
      <c r="K18" s="94" t="s">
        <v>1149</v>
      </c>
    </row>
    <row r="19" spans="1:11" ht="13.2">
      <c r="A19" s="118" t="str">
        <f ca="1">IFERROR(__xludf.DUMMYFUNCTION("""COMPUTED_VALUE"""),"ANDERSON PACHECO LOULA SALES")</f>
        <v>ANDERSON PACHECO LOULA SALES</v>
      </c>
      <c r="B19" s="80" t="s">
        <v>641</v>
      </c>
      <c r="C19" s="69" t="str">
        <f t="shared" ca="1" si="0"/>
        <v>OK</v>
      </c>
      <c r="D19" s="94" t="s">
        <v>945</v>
      </c>
      <c r="E19" s="98">
        <v>250</v>
      </c>
      <c r="F19" s="94">
        <v>4022</v>
      </c>
      <c r="G19" s="93">
        <v>45778</v>
      </c>
      <c r="H19" s="120">
        <v>45840</v>
      </c>
      <c r="I19" s="80" t="s">
        <v>125</v>
      </c>
      <c r="J19" s="94" t="s">
        <v>1150</v>
      </c>
      <c r="K19" s="94" t="s">
        <v>945</v>
      </c>
    </row>
    <row r="20" spans="1:11" ht="13.2">
      <c r="A20" s="118" t="str">
        <f ca="1">IFERROR(__xludf.DUMMYFUNCTION("""COMPUTED_VALUE"""),"ANDERSON SANTOS PROMMERCHENKEL")</f>
        <v>ANDERSON SANTOS PROMMERCHENKEL</v>
      </c>
      <c r="B20" s="80" t="s">
        <v>641</v>
      </c>
      <c r="C20" s="69" t="str">
        <f t="shared" ca="1" si="0"/>
        <v>OK</v>
      </c>
      <c r="D20" s="118" t="s">
        <v>257</v>
      </c>
      <c r="E20" s="98">
        <v>250</v>
      </c>
      <c r="F20" s="94">
        <v>4022</v>
      </c>
      <c r="G20" s="93">
        <v>45778</v>
      </c>
      <c r="H20" s="120">
        <v>45840</v>
      </c>
      <c r="I20" s="80" t="s">
        <v>125</v>
      </c>
      <c r="J20" s="94" t="s">
        <v>1150</v>
      </c>
      <c r="K20" s="94" t="s">
        <v>1151</v>
      </c>
    </row>
    <row r="21" spans="1:11" ht="13.2">
      <c r="A21" s="118" t="str">
        <f ca="1">IFERROR(__xludf.DUMMYFUNCTION("""COMPUTED_VALUE"""),"ANDERSON VIEIRA BARBOZA")</f>
        <v>ANDERSON VIEIRA BARBOZA</v>
      </c>
      <c r="B21" s="86" t="s">
        <v>641</v>
      </c>
      <c r="C21" s="69" t="str">
        <f t="shared" ca="1" si="0"/>
        <v>OK</v>
      </c>
      <c r="D21" s="94" t="s">
        <v>1152</v>
      </c>
      <c r="E21" s="98">
        <v>250</v>
      </c>
      <c r="F21" s="94">
        <v>4022</v>
      </c>
      <c r="G21" s="93">
        <v>45778</v>
      </c>
      <c r="H21" s="120">
        <v>45840</v>
      </c>
      <c r="I21" s="80" t="s">
        <v>125</v>
      </c>
      <c r="J21" s="94" t="s">
        <v>1150</v>
      </c>
      <c r="K21" s="94" t="s">
        <v>1152</v>
      </c>
    </row>
    <row r="22" spans="1:11" ht="13.2">
      <c r="A22" s="118" t="str">
        <f ca="1">IFERROR(__xludf.DUMMYFUNCTION("""COMPUTED_VALUE"""),"ANDRE LUIZ PEREIRA COSTA")</f>
        <v>ANDRE LUIZ PEREIRA COSTA</v>
      </c>
      <c r="B22" s="85" t="s">
        <v>651</v>
      </c>
      <c r="C22" s="69" t="str">
        <f t="shared" ca="1" si="0"/>
        <v>OK</v>
      </c>
      <c r="D22" s="94" t="s">
        <v>945</v>
      </c>
      <c r="E22" s="98">
        <v>200</v>
      </c>
      <c r="F22" s="94">
        <v>4022</v>
      </c>
      <c r="G22" s="93">
        <v>45778</v>
      </c>
      <c r="H22" s="120">
        <v>45840</v>
      </c>
      <c r="I22" s="80" t="s">
        <v>125</v>
      </c>
      <c r="J22" s="94" t="s">
        <v>1150</v>
      </c>
      <c r="K22" s="94" t="s">
        <v>945</v>
      </c>
    </row>
    <row r="23" spans="1:11" ht="13.2">
      <c r="A23" s="118" t="str">
        <f ca="1">IFERROR(__xludf.DUMMYFUNCTION("""COMPUTED_VALUE"""),"ANGÉLICA DE FRANÇA RAMOS")</f>
        <v>ANGÉLICA DE FRANÇA RAMOS</v>
      </c>
      <c r="B23" s="80" t="s">
        <v>641</v>
      </c>
      <c r="C23" s="69" t="str">
        <f t="shared" ca="1" si="0"/>
        <v>OK</v>
      </c>
      <c r="D23" s="118" t="s">
        <v>199</v>
      </c>
      <c r="E23" s="98">
        <v>200</v>
      </c>
      <c r="F23" s="94">
        <v>4022</v>
      </c>
      <c r="G23" s="93">
        <v>45778</v>
      </c>
      <c r="H23" s="120">
        <v>45840</v>
      </c>
      <c r="I23" s="80" t="s">
        <v>125</v>
      </c>
      <c r="J23" s="94" t="s">
        <v>1150</v>
      </c>
      <c r="K23" s="94" t="s">
        <v>1148</v>
      </c>
    </row>
    <row r="24" spans="1:11" ht="13.2">
      <c r="A24" s="118" t="str">
        <f ca="1">IFERROR(__xludf.DUMMYFUNCTION("""COMPUTED_VALUE"""),"ANNA BEATRIZ DOS SANTOS CARNEIRO SILVA")</f>
        <v>ANNA BEATRIZ DOS SANTOS CARNEIRO SILVA</v>
      </c>
      <c r="B24" s="80" t="s">
        <v>641</v>
      </c>
      <c r="C24" s="69" t="str">
        <f t="shared" ca="1" si="0"/>
        <v>OK</v>
      </c>
      <c r="D24" s="118" t="s">
        <v>189</v>
      </c>
      <c r="E24" s="98">
        <v>200</v>
      </c>
      <c r="F24" s="94">
        <v>4022</v>
      </c>
      <c r="G24" s="93">
        <v>45778</v>
      </c>
      <c r="H24" s="120">
        <v>45840</v>
      </c>
      <c r="I24" s="80" t="s">
        <v>125</v>
      </c>
      <c r="J24" s="94" t="s">
        <v>1150</v>
      </c>
      <c r="K24" s="94" t="s">
        <v>962</v>
      </c>
    </row>
    <row r="25" spans="1:11" ht="13.2">
      <c r="A25" s="118" t="str">
        <f ca="1">IFERROR(__xludf.DUMMYFUNCTION("""COMPUTED_VALUE"""),"ANTONIO DIOGO DA SILVA TEIXEIRA")</f>
        <v>ANTONIO DIOGO DA SILVA TEIXEIRA</v>
      </c>
      <c r="B25" s="80" t="s">
        <v>641</v>
      </c>
      <c r="C25" s="69" t="str">
        <f t="shared" ca="1" si="0"/>
        <v>OK</v>
      </c>
      <c r="D25" s="118" t="s">
        <v>199</v>
      </c>
      <c r="E25" s="98">
        <v>200</v>
      </c>
      <c r="F25" s="94">
        <v>4022</v>
      </c>
      <c r="G25" s="93">
        <v>45778</v>
      </c>
      <c r="H25" s="120">
        <v>45840</v>
      </c>
      <c r="I25" s="80" t="s">
        <v>125</v>
      </c>
      <c r="J25" s="94" t="s">
        <v>1150</v>
      </c>
      <c r="K25" s="94" t="s">
        <v>1148</v>
      </c>
    </row>
    <row r="26" spans="1:11" ht="13.2">
      <c r="A26" s="118" t="str">
        <f ca="1">IFERROR(__xludf.DUMMYFUNCTION("""COMPUTED_VALUE"""),"ARTHUR CASSILHAS DA MATA")</f>
        <v>ARTHUR CASSILHAS DA MATA</v>
      </c>
      <c r="B26" s="80" t="s">
        <v>641</v>
      </c>
      <c r="C26" s="69" t="str">
        <f t="shared" ca="1" si="0"/>
        <v>OK</v>
      </c>
      <c r="D26" s="118" t="s">
        <v>189</v>
      </c>
      <c r="E26" s="98">
        <v>200</v>
      </c>
      <c r="F26" s="94">
        <v>4022</v>
      </c>
      <c r="G26" s="93">
        <v>45778</v>
      </c>
      <c r="H26" s="120">
        <v>45840</v>
      </c>
      <c r="I26" s="80" t="s">
        <v>125</v>
      </c>
      <c r="J26" s="94" t="s">
        <v>1150</v>
      </c>
      <c r="K26" s="94" t="s">
        <v>962</v>
      </c>
    </row>
    <row r="27" spans="1:11" ht="13.2">
      <c r="A27" s="118" t="str">
        <f ca="1">IFERROR(__xludf.DUMMYFUNCTION("""COMPUTED_VALUE"""),"ARTHUR RODRIGUES RANGEL")</f>
        <v>ARTHUR RODRIGUES RANGEL</v>
      </c>
      <c r="B27" s="80" t="s">
        <v>641</v>
      </c>
      <c r="C27" s="69" t="str">
        <f t="shared" ca="1" si="0"/>
        <v>OK</v>
      </c>
      <c r="D27" s="118" t="s">
        <v>199</v>
      </c>
      <c r="E27" s="98">
        <v>250</v>
      </c>
      <c r="F27" s="94">
        <v>4022</v>
      </c>
      <c r="G27" s="93">
        <v>45778</v>
      </c>
      <c r="H27" s="120">
        <v>45840</v>
      </c>
      <c r="I27" s="80" t="s">
        <v>125</v>
      </c>
      <c r="J27" s="94" t="s">
        <v>1150</v>
      </c>
      <c r="K27" s="94" t="s">
        <v>504</v>
      </c>
    </row>
    <row r="28" spans="1:11" ht="13.2">
      <c r="A28" s="118" t="str">
        <f ca="1">IFERROR(__xludf.DUMMYFUNCTION("""COMPUTED_VALUE"""),"ARTHUR SOUZA LEMOS PINHEIRO")</f>
        <v>ARTHUR SOUZA LEMOS PINHEIRO</v>
      </c>
      <c r="B28" s="80" t="s">
        <v>641</v>
      </c>
      <c r="C28" s="69" t="str">
        <f t="shared" ca="1" si="0"/>
        <v>OK</v>
      </c>
      <c r="D28" s="118" t="s">
        <v>189</v>
      </c>
      <c r="E28" s="98">
        <v>250</v>
      </c>
      <c r="F28" s="94">
        <v>4022</v>
      </c>
      <c r="G28" s="93">
        <v>45778</v>
      </c>
      <c r="H28" s="120">
        <v>45840</v>
      </c>
      <c r="I28" s="80" t="s">
        <v>125</v>
      </c>
      <c r="J28" s="94" t="s">
        <v>1150</v>
      </c>
      <c r="K28" s="94" t="s">
        <v>962</v>
      </c>
    </row>
    <row r="29" spans="1:11" ht="13.2">
      <c r="A29" s="118" t="str">
        <f ca="1">IFERROR(__xludf.DUMMYFUNCTION("""COMPUTED_VALUE"""),"ARTHUR TELES SILVA DE ANDRADE")</f>
        <v>ARTHUR TELES SILVA DE ANDRADE</v>
      </c>
      <c r="B29" s="80" t="s">
        <v>641</v>
      </c>
      <c r="C29" s="69" t="str">
        <f t="shared" ca="1" si="0"/>
        <v>OK</v>
      </c>
      <c r="D29" s="118" t="s">
        <v>199</v>
      </c>
      <c r="E29" s="98">
        <v>200</v>
      </c>
      <c r="F29" s="94">
        <v>4022</v>
      </c>
      <c r="G29" s="93">
        <v>45778</v>
      </c>
      <c r="H29" s="120">
        <v>45840</v>
      </c>
      <c r="I29" s="80" t="s">
        <v>125</v>
      </c>
      <c r="J29" s="94" t="s">
        <v>1150</v>
      </c>
      <c r="K29" s="94" t="s">
        <v>1148</v>
      </c>
    </row>
    <row r="30" spans="1:11" ht="13.2">
      <c r="A30" s="118" t="str">
        <f ca="1">IFERROR(__xludf.DUMMYFUNCTION("""COMPUTED_VALUE"""),"ARTUR OLIVEIRA CABRAL")</f>
        <v>ARTUR OLIVEIRA CABRAL</v>
      </c>
      <c r="B30" s="80" t="s">
        <v>641</v>
      </c>
      <c r="C30" s="69" t="str">
        <f t="shared" ca="1" si="0"/>
        <v>OK</v>
      </c>
      <c r="D30" s="118" t="s">
        <v>189</v>
      </c>
      <c r="E30" s="98">
        <v>200</v>
      </c>
      <c r="F30" s="94">
        <v>4022</v>
      </c>
      <c r="G30" s="93">
        <v>45778</v>
      </c>
      <c r="H30" s="120">
        <v>45840</v>
      </c>
      <c r="I30" s="80" t="s">
        <v>125</v>
      </c>
      <c r="J30" s="94" t="s">
        <v>1150</v>
      </c>
      <c r="K30" s="94" t="s">
        <v>1153</v>
      </c>
    </row>
    <row r="31" spans="1:11" ht="12.75" customHeight="1">
      <c r="A31" s="118" t="str">
        <f ca="1">IFERROR(__xludf.DUMMYFUNCTION("""COMPUTED_VALUE"""),"AUREA CRISTINA DE OLIVEIRA BERNARDES")</f>
        <v>AUREA CRISTINA DE OLIVEIRA BERNARDES</v>
      </c>
      <c r="B31" s="80" t="s">
        <v>641</v>
      </c>
      <c r="C31" s="69" t="str">
        <f t="shared" ca="1" si="0"/>
        <v>OK</v>
      </c>
      <c r="D31" s="118" t="s">
        <v>152</v>
      </c>
      <c r="E31" s="98">
        <v>200</v>
      </c>
      <c r="F31" s="94">
        <v>4063</v>
      </c>
      <c r="G31" s="93">
        <v>45809</v>
      </c>
      <c r="H31" s="120">
        <v>45861</v>
      </c>
      <c r="I31" s="80" t="s">
        <v>125</v>
      </c>
      <c r="J31" s="94" t="s">
        <v>1150</v>
      </c>
      <c r="K31" s="94" t="s">
        <v>1154</v>
      </c>
    </row>
    <row r="32" spans="1:11" ht="13.2">
      <c r="A32" s="118" t="str">
        <f ca="1">IFERROR(__xludf.DUMMYFUNCTION("""COMPUTED_VALUE"""),"BEATRIZ MEIRA CUNHA")</f>
        <v>BEATRIZ MEIRA CUNHA</v>
      </c>
      <c r="B32" s="86" t="s">
        <v>641</v>
      </c>
      <c r="C32" s="69" t="str">
        <f t="shared" ca="1" si="0"/>
        <v>OK</v>
      </c>
      <c r="D32" s="94" t="s">
        <v>905</v>
      </c>
      <c r="E32" s="98">
        <v>200</v>
      </c>
      <c r="F32" s="94">
        <v>4063</v>
      </c>
      <c r="G32" s="93">
        <v>45809</v>
      </c>
      <c r="H32" s="120">
        <v>45861</v>
      </c>
      <c r="I32" s="80" t="s">
        <v>125</v>
      </c>
      <c r="J32" s="94" t="s">
        <v>1150</v>
      </c>
      <c r="K32" s="94" t="s">
        <v>905</v>
      </c>
    </row>
    <row r="33" spans="1:11" ht="13.2">
      <c r="A33" s="118" t="str">
        <f ca="1">IFERROR(__xludf.DUMMYFUNCTION("""COMPUTED_VALUE"""),"BIANCA RODRIGUES DA SILVEIRA")</f>
        <v>BIANCA RODRIGUES DA SILVEIRA</v>
      </c>
      <c r="B33" s="80" t="s">
        <v>641</v>
      </c>
      <c r="C33" s="69" t="str">
        <f t="shared" ca="1" si="0"/>
        <v>OK</v>
      </c>
      <c r="D33" s="94" t="s">
        <v>930</v>
      </c>
      <c r="E33" s="98">
        <v>200</v>
      </c>
      <c r="F33" s="94">
        <v>4063</v>
      </c>
      <c r="G33" s="93">
        <v>45809</v>
      </c>
      <c r="H33" s="120">
        <v>45861</v>
      </c>
      <c r="I33" s="80" t="s">
        <v>125</v>
      </c>
      <c r="J33" s="94" t="s">
        <v>1150</v>
      </c>
      <c r="K33" s="94" t="s">
        <v>930</v>
      </c>
    </row>
    <row r="34" spans="1:11" ht="15" customHeight="1">
      <c r="A34" s="118" t="str">
        <f ca="1">IFERROR(__xludf.DUMMYFUNCTION("""COMPUTED_VALUE"""),"BRUNA DE JESUS DA SILVA")</f>
        <v>BRUNA DE JESUS DA SILVA</v>
      </c>
      <c r="B34" s="85" t="s">
        <v>652</v>
      </c>
      <c r="C34" s="69" t="str">
        <f t="shared" ca="1" si="0"/>
        <v>OK</v>
      </c>
      <c r="D34" s="118" t="s">
        <v>646</v>
      </c>
      <c r="E34" s="98">
        <v>299</v>
      </c>
      <c r="F34" s="94">
        <v>321660</v>
      </c>
      <c r="G34" s="93">
        <v>45809</v>
      </c>
      <c r="H34" s="120">
        <v>45838</v>
      </c>
      <c r="I34" s="80" t="s">
        <v>125</v>
      </c>
      <c r="J34" s="94" t="s">
        <v>1155</v>
      </c>
      <c r="K34" s="94" t="s">
        <v>1156</v>
      </c>
    </row>
    <row r="35" spans="1:11" ht="13.2">
      <c r="A35" s="118" t="str">
        <f ca="1">IFERROR(__xludf.DUMMYFUNCTION("""COMPUTED_VALUE"""),"BRUNNO MARQUES ESPOSITO")</f>
        <v>BRUNNO MARQUES ESPOSITO</v>
      </c>
      <c r="B35" s="80" t="s">
        <v>641</v>
      </c>
      <c r="C35" s="69" t="str">
        <f t="shared" ca="1" si="0"/>
        <v>OK</v>
      </c>
      <c r="D35" s="118" t="s">
        <v>267</v>
      </c>
      <c r="E35" s="98">
        <v>299</v>
      </c>
      <c r="F35" s="94">
        <v>321660</v>
      </c>
      <c r="G35" s="93">
        <v>45809</v>
      </c>
      <c r="H35" s="94" t="s">
        <v>1157</v>
      </c>
      <c r="I35" s="80" t="s">
        <v>125</v>
      </c>
      <c r="J35" s="94" t="s">
        <v>1155</v>
      </c>
      <c r="K35" s="94" t="s">
        <v>1158</v>
      </c>
    </row>
    <row r="36" spans="1:11" ht="13.2">
      <c r="A36" s="118" t="str">
        <f ca="1">IFERROR(__xludf.DUMMYFUNCTION("""COMPUTED_VALUE"""),"BRUNO DE MORAES LIMA")</f>
        <v>BRUNO DE MORAES LIMA</v>
      </c>
      <c r="B36" s="80" t="s">
        <v>641</v>
      </c>
      <c r="C36" s="69" t="str">
        <f t="shared" ca="1" si="0"/>
        <v>OK</v>
      </c>
      <c r="D36" s="118" t="s">
        <v>267</v>
      </c>
      <c r="E36" s="98">
        <v>299</v>
      </c>
      <c r="F36" s="94">
        <v>324464</v>
      </c>
      <c r="G36" s="93">
        <v>45839</v>
      </c>
      <c r="H36" s="120">
        <v>45869</v>
      </c>
      <c r="I36" s="80" t="s">
        <v>125</v>
      </c>
      <c r="J36" s="94" t="s">
        <v>1155</v>
      </c>
      <c r="K36" s="94" t="s">
        <v>1158</v>
      </c>
    </row>
    <row r="37" spans="1:11" ht="13.2">
      <c r="A37" s="118" t="str">
        <f ca="1">IFERROR(__xludf.DUMMYFUNCTION("""COMPUTED_VALUE"""),"BRUNO DUTRA DE MACEDO")</f>
        <v>BRUNO DUTRA DE MACEDO</v>
      </c>
      <c r="B37" s="80" t="s">
        <v>641</v>
      </c>
      <c r="C37" s="69" t="str">
        <f t="shared" ca="1" si="0"/>
        <v>OK</v>
      </c>
      <c r="D37" s="94" t="s">
        <v>303</v>
      </c>
      <c r="E37" s="98">
        <v>299</v>
      </c>
      <c r="F37" s="94">
        <v>324464</v>
      </c>
      <c r="G37" s="93">
        <v>45839</v>
      </c>
      <c r="H37" s="120">
        <v>45869</v>
      </c>
      <c r="I37" s="80" t="s">
        <v>125</v>
      </c>
      <c r="J37" s="94" t="s">
        <v>1155</v>
      </c>
      <c r="K37" s="94" t="s">
        <v>303</v>
      </c>
    </row>
    <row r="38" spans="1:11" ht="13.2">
      <c r="A38" s="118" t="str">
        <f ca="1">IFERROR(__xludf.DUMMYFUNCTION("""COMPUTED_VALUE"""),"CARLOS DA SILVA SANTOS")</f>
        <v>CARLOS DA SILVA SANTOS</v>
      </c>
      <c r="B38" s="80" t="s">
        <v>641</v>
      </c>
      <c r="C38" s="69" t="str">
        <f t="shared" ca="1" si="0"/>
        <v>OK</v>
      </c>
      <c r="D38" s="94" t="s">
        <v>303</v>
      </c>
      <c r="E38" s="98">
        <v>299</v>
      </c>
      <c r="F38" s="94">
        <v>324464</v>
      </c>
      <c r="G38" s="93">
        <v>45809</v>
      </c>
      <c r="H38" s="120">
        <v>45869</v>
      </c>
      <c r="I38" s="80" t="s">
        <v>125</v>
      </c>
      <c r="J38" s="94" t="s">
        <v>1155</v>
      </c>
      <c r="K38" s="94" t="s">
        <v>303</v>
      </c>
    </row>
    <row r="39" spans="1:11" ht="15" customHeight="1">
      <c r="A39" s="118" t="str">
        <f ca="1">IFERROR(__xludf.DUMMYFUNCTION("""COMPUTED_VALUE"""),"CARLOS EDUARDO DE MORAIS RODRIGUES JUNIOR")</f>
        <v>CARLOS EDUARDO DE MORAIS RODRIGUES JUNIOR</v>
      </c>
      <c r="B39" s="80" t="s">
        <v>641</v>
      </c>
      <c r="C39" s="69" t="str">
        <f t="shared" ca="1" si="0"/>
        <v>OK</v>
      </c>
      <c r="D39" s="118" t="s">
        <v>210</v>
      </c>
      <c r="E39" s="98">
        <v>299</v>
      </c>
      <c r="F39" s="94">
        <v>324465</v>
      </c>
      <c r="G39" s="93">
        <v>45839</v>
      </c>
      <c r="H39" s="120">
        <v>45869</v>
      </c>
      <c r="I39" s="80" t="s">
        <v>125</v>
      </c>
      <c r="J39" s="94" t="s">
        <v>1155</v>
      </c>
      <c r="K39" s="94" t="s">
        <v>1159</v>
      </c>
    </row>
    <row r="40" spans="1:11" ht="13.2">
      <c r="A40" s="118" t="str">
        <f ca="1">IFERROR(__xludf.DUMMYFUNCTION("""COMPUTED_VALUE"""),"CARLOS EDUARDO SILVA DE SOUZA")</f>
        <v>CARLOS EDUARDO SILVA DE SOUZA</v>
      </c>
      <c r="B40" s="80" t="s">
        <v>641</v>
      </c>
      <c r="C40" s="69" t="str">
        <f t="shared" ca="1" si="0"/>
        <v>OK</v>
      </c>
      <c r="D40" s="94" t="s">
        <v>273</v>
      </c>
      <c r="E40" s="98">
        <v>299</v>
      </c>
      <c r="F40" s="94">
        <v>324465</v>
      </c>
      <c r="G40" s="93">
        <v>45839</v>
      </c>
      <c r="H40" s="120">
        <v>45869</v>
      </c>
      <c r="I40" s="80" t="s">
        <v>125</v>
      </c>
      <c r="J40" s="94" t="s">
        <v>1155</v>
      </c>
      <c r="K40" s="94" t="s">
        <v>273</v>
      </c>
    </row>
    <row r="41" spans="1:11" ht="13.2">
      <c r="A41" s="118" t="str">
        <f ca="1">IFERROR(__xludf.DUMMYFUNCTION("""COMPUTED_VALUE"""),"CARLOS GOMES DA SILVA")</f>
        <v>CARLOS GOMES DA SILVA</v>
      </c>
      <c r="B41" s="85" t="s">
        <v>648</v>
      </c>
      <c r="C41" s="69" t="str">
        <f t="shared" ca="1" si="0"/>
        <v>OK</v>
      </c>
      <c r="D41" s="94" t="s">
        <v>162</v>
      </c>
      <c r="E41" s="98">
        <v>280</v>
      </c>
      <c r="F41" s="94">
        <v>45</v>
      </c>
      <c r="G41" s="93">
        <v>45839</v>
      </c>
      <c r="H41" s="120">
        <v>45881</v>
      </c>
      <c r="I41" s="80" t="s">
        <v>125</v>
      </c>
      <c r="J41" s="94" t="s">
        <v>1160</v>
      </c>
      <c r="K41" s="94" t="s">
        <v>162</v>
      </c>
    </row>
    <row r="42" spans="1:11" ht="13.2">
      <c r="A42" s="118" t="str">
        <f ca="1">IFERROR(__xludf.DUMMYFUNCTION("""COMPUTED_VALUE"""),"CARLOS ROBERTO MESQUITA")</f>
        <v>CARLOS ROBERTO MESQUITA</v>
      </c>
      <c r="B42" s="80" t="s">
        <v>641</v>
      </c>
      <c r="C42" s="69" t="str">
        <f t="shared" ca="1" si="0"/>
        <v>OK</v>
      </c>
      <c r="D42" s="94" t="s">
        <v>401</v>
      </c>
      <c r="E42" s="98">
        <v>280</v>
      </c>
      <c r="F42" s="94">
        <v>45</v>
      </c>
      <c r="G42" s="93">
        <v>45839</v>
      </c>
      <c r="H42" s="120">
        <v>45881</v>
      </c>
      <c r="I42" s="80" t="s">
        <v>125</v>
      </c>
      <c r="J42" s="94" t="s">
        <v>1160</v>
      </c>
      <c r="K42" s="94" t="s">
        <v>401</v>
      </c>
    </row>
    <row r="43" spans="1:11" ht="13.2">
      <c r="A43" s="118" t="str">
        <f ca="1">IFERROR(__xludf.DUMMYFUNCTION("""COMPUTED_VALUE"""),"CASSIANO FERREIRA MORAES")</f>
        <v>CASSIANO FERREIRA MORAES</v>
      </c>
      <c r="B43" s="80" t="s">
        <v>641</v>
      </c>
      <c r="C43" s="69" t="str">
        <f t="shared" ca="1" si="0"/>
        <v>OK</v>
      </c>
      <c r="D43" s="94" t="s">
        <v>233</v>
      </c>
      <c r="E43" s="98">
        <v>280</v>
      </c>
      <c r="F43" s="94">
        <v>45</v>
      </c>
      <c r="G43" s="93">
        <v>45839</v>
      </c>
      <c r="H43" s="120">
        <v>45881</v>
      </c>
      <c r="I43" s="80" t="s">
        <v>125</v>
      </c>
      <c r="J43" s="94" t="s">
        <v>1160</v>
      </c>
      <c r="K43" s="94" t="s">
        <v>233</v>
      </c>
    </row>
    <row r="44" spans="1:11" ht="13.2">
      <c r="A44" s="118" t="str">
        <f ca="1">IFERROR(__xludf.DUMMYFUNCTION("""COMPUTED_VALUE"""),"CAUÃ BARBOSA DE CARVALHO")</f>
        <v>CAUÃ BARBOSA DE CARVALHO</v>
      </c>
      <c r="B44" s="80" t="s">
        <v>641</v>
      </c>
      <c r="C44" s="69" t="str">
        <f t="shared" ca="1" si="0"/>
        <v>OK</v>
      </c>
      <c r="D44" s="94" t="s">
        <v>249</v>
      </c>
      <c r="E44" s="98">
        <v>280</v>
      </c>
      <c r="F44" s="94">
        <v>45</v>
      </c>
      <c r="G44" s="93">
        <v>45839</v>
      </c>
      <c r="H44" s="120">
        <v>45881</v>
      </c>
      <c r="I44" s="80" t="s">
        <v>125</v>
      </c>
      <c r="J44" s="94" t="s">
        <v>1160</v>
      </c>
      <c r="K44" s="94" t="s">
        <v>249</v>
      </c>
    </row>
    <row r="45" spans="1:11" ht="13.2">
      <c r="A45" s="118" t="str">
        <f ca="1">IFERROR(__xludf.DUMMYFUNCTION("""COMPUTED_VALUE"""),"CAUÃ DE FREITAS LEITE")</f>
        <v>CAUÃ DE FREITAS LEITE</v>
      </c>
      <c r="B45" s="86" t="s">
        <v>641</v>
      </c>
      <c r="C45" s="69" t="str">
        <f t="shared" ca="1" si="0"/>
        <v>OK</v>
      </c>
      <c r="D45" s="94" t="s">
        <v>253</v>
      </c>
      <c r="E45" s="98">
        <v>280</v>
      </c>
      <c r="F45" s="94">
        <v>45</v>
      </c>
      <c r="G45" s="93">
        <v>45839</v>
      </c>
      <c r="H45" s="120">
        <v>45881</v>
      </c>
      <c r="I45" s="80" t="s">
        <v>125</v>
      </c>
      <c r="J45" s="94" t="s">
        <v>1160</v>
      </c>
      <c r="K45" s="94" t="s">
        <v>253</v>
      </c>
    </row>
    <row r="46" spans="1:11" ht="13.2">
      <c r="A46" s="118" t="str">
        <f ca="1">IFERROR(__xludf.DUMMYFUNCTION("""COMPUTED_VALUE"""),"CAUA VIEIRA LORENCINI ZANONI")</f>
        <v>CAUA VIEIRA LORENCINI ZANONI</v>
      </c>
      <c r="B46" s="86" t="s">
        <v>641</v>
      </c>
      <c r="C46" s="69" t="str">
        <f t="shared" ca="1" si="0"/>
        <v>OK</v>
      </c>
      <c r="D46" s="94" t="s">
        <v>329</v>
      </c>
      <c r="E46" s="98">
        <v>280</v>
      </c>
      <c r="F46" s="94">
        <v>45</v>
      </c>
      <c r="G46" s="93">
        <v>45839</v>
      </c>
      <c r="H46" s="120">
        <v>45881</v>
      </c>
      <c r="I46" s="80" t="s">
        <v>125</v>
      </c>
      <c r="J46" s="94" t="s">
        <v>1160</v>
      </c>
      <c r="K46" s="94" t="s">
        <v>329</v>
      </c>
    </row>
    <row r="47" spans="1:11" ht="13.2">
      <c r="A47" s="118" t="str">
        <f ca="1">IFERROR(__xludf.DUMMYFUNCTION("""COMPUTED_VALUE"""),"CLARA GABRIELLE NASCIMENTO FIEL")</f>
        <v>CLARA GABRIELLE NASCIMENTO FIEL</v>
      </c>
      <c r="B47" s="80" t="s">
        <v>641</v>
      </c>
      <c r="C47" s="69" t="str">
        <f t="shared" ca="1" si="0"/>
        <v>OK</v>
      </c>
      <c r="D47" s="94" t="s">
        <v>1013</v>
      </c>
      <c r="E47" s="119">
        <v>200</v>
      </c>
      <c r="F47" s="94">
        <v>4100</v>
      </c>
      <c r="G47" s="93">
        <v>45839</v>
      </c>
      <c r="H47" s="120">
        <v>45884</v>
      </c>
      <c r="I47" s="94" t="s">
        <v>1161</v>
      </c>
      <c r="J47" s="94" t="s">
        <v>1150</v>
      </c>
      <c r="K47" s="94" t="s">
        <v>1013</v>
      </c>
    </row>
    <row r="48" spans="1:11" ht="12.75" customHeight="1">
      <c r="A48" s="118" t="str">
        <f ca="1">IFERROR(__xludf.DUMMYFUNCTION("""COMPUTED_VALUE"""),"CLERISTON CLEDSON GOMES DA SILVA")</f>
        <v>CLERISTON CLEDSON GOMES DA SILVA</v>
      </c>
      <c r="B48" s="86" t="s">
        <v>641</v>
      </c>
      <c r="C48" s="69" t="str">
        <f t="shared" ca="1" si="0"/>
        <v>OK</v>
      </c>
      <c r="D48" s="118" t="s">
        <v>451</v>
      </c>
      <c r="E48" s="119">
        <v>200</v>
      </c>
      <c r="F48" s="94">
        <v>4100</v>
      </c>
      <c r="G48" s="93">
        <v>45839</v>
      </c>
      <c r="H48" s="120">
        <v>45884</v>
      </c>
      <c r="I48" s="94" t="s">
        <v>1161</v>
      </c>
      <c r="J48" s="94" t="s">
        <v>1150</v>
      </c>
      <c r="K48" s="94" t="s">
        <v>1162</v>
      </c>
    </row>
    <row r="49" spans="1:11" ht="13.2">
      <c r="A49" s="118" t="str">
        <f ca="1">IFERROR(__xludf.DUMMYFUNCTION("""COMPUTED_VALUE"""),"CLEVERSON BHERING CLARE JUNIOR")</f>
        <v>CLEVERSON BHERING CLARE JUNIOR</v>
      </c>
      <c r="B49" s="85" t="s">
        <v>652</v>
      </c>
      <c r="C49" s="69" t="str">
        <f t="shared" ca="1" si="0"/>
        <v>OK</v>
      </c>
      <c r="D49" s="94" t="s">
        <v>693</v>
      </c>
      <c r="E49" s="119">
        <v>200</v>
      </c>
      <c r="F49" s="94">
        <v>4100</v>
      </c>
      <c r="G49" s="93">
        <v>45839</v>
      </c>
      <c r="H49" s="120">
        <v>45884</v>
      </c>
      <c r="I49" s="94" t="s">
        <v>1161</v>
      </c>
      <c r="J49" s="94" t="s">
        <v>1150</v>
      </c>
      <c r="K49" s="94" t="s">
        <v>693</v>
      </c>
    </row>
    <row r="50" spans="1:11" ht="13.2">
      <c r="A50" s="118" t="str">
        <f ca="1">IFERROR(__xludf.DUMMYFUNCTION("""COMPUTED_VALUE"""),"DANIEL ANCHIETA BRAZIEL PETZOLD")</f>
        <v>DANIEL ANCHIETA BRAZIEL PETZOLD</v>
      </c>
      <c r="B50" s="85" t="s">
        <v>654</v>
      </c>
      <c r="C50" s="69" t="str">
        <f t="shared" ca="1" si="0"/>
        <v>OK</v>
      </c>
      <c r="D50" s="94" t="s">
        <v>683</v>
      </c>
      <c r="E50" s="119">
        <v>200</v>
      </c>
      <c r="F50" s="94">
        <v>4100</v>
      </c>
      <c r="G50" s="93">
        <v>45839</v>
      </c>
      <c r="H50" s="120">
        <v>45884</v>
      </c>
      <c r="I50" s="94" t="s">
        <v>1161</v>
      </c>
      <c r="J50" s="94" t="s">
        <v>1150</v>
      </c>
      <c r="K50" s="94" t="s">
        <v>683</v>
      </c>
    </row>
    <row r="51" spans="1:11" ht="13.2">
      <c r="A51" s="118" t="str">
        <f ca="1">IFERROR(__xludf.DUMMYFUNCTION("""COMPUTED_VALUE"""),"DANIEL DUARTE ALVES")</f>
        <v>DANIEL DUARTE ALVES</v>
      </c>
      <c r="B51" s="80" t="s">
        <v>641</v>
      </c>
      <c r="C51" s="69" t="str">
        <f t="shared" ca="1" si="0"/>
        <v>OK</v>
      </c>
      <c r="D51" s="94" t="s">
        <v>769</v>
      </c>
      <c r="E51" s="119">
        <v>200</v>
      </c>
      <c r="F51" s="94">
        <v>4100</v>
      </c>
      <c r="G51" s="93">
        <v>45839</v>
      </c>
      <c r="H51" s="120">
        <v>45884</v>
      </c>
      <c r="I51" s="94" t="s">
        <v>1161</v>
      </c>
      <c r="J51" s="94" t="s">
        <v>1150</v>
      </c>
      <c r="K51" s="94" t="s">
        <v>769</v>
      </c>
    </row>
    <row r="52" spans="1:11" ht="13.2">
      <c r="A52" s="118" t="str">
        <f ca="1">IFERROR(__xludf.DUMMYFUNCTION("""COMPUTED_VALUE"""),"DANIEL VICTOR TEODORO MOREIRA")</f>
        <v>DANIEL VICTOR TEODORO MOREIRA</v>
      </c>
      <c r="B52" s="85" t="s">
        <v>655</v>
      </c>
      <c r="C52" s="69" t="str">
        <f t="shared" ca="1" si="0"/>
        <v>OK</v>
      </c>
      <c r="D52" s="94" t="s">
        <v>449</v>
      </c>
      <c r="E52" s="119">
        <v>200</v>
      </c>
      <c r="F52" s="94">
        <v>4100</v>
      </c>
      <c r="G52" s="93">
        <v>45839</v>
      </c>
      <c r="H52" s="120">
        <v>45884</v>
      </c>
      <c r="I52" s="94" t="s">
        <v>1161</v>
      </c>
      <c r="J52" s="94" t="s">
        <v>1150</v>
      </c>
      <c r="K52" s="94" t="s">
        <v>1163</v>
      </c>
    </row>
    <row r="53" spans="1:11" ht="13.2">
      <c r="A53" s="118" t="str">
        <f ca="1">IFERROR(__xludf.DUMMYFUNCTION("""COMPUTED_VALUE"""),"DAVI DOUGLAS BATISTA DOS SANTOS")</f>
        <v>DAVI DOUGLAS BATISTA DOS SANTOS</v>
      </c>
      <c r="B53" s="80" t="s">
        <v>641</v>
      </c>
      <c r="C53" s="69" t="str">
        <f t="shared" ca="1" si="0"/>
        <v>OK</v>
      </c>
      <c r="D53" s="94" t="s">
        <v>1013</v>
      </c>
      <c r="E53" s="119">
        <v>200</v>
      </c>
      <c r="F53" s="94">
        <v>4100</v>
      </c>
      <c r="G53" s="93">
        <v>45839</v>
      </c>
      <c r="H53" s="120">
        <v>45884</v>
      </c>
      <c r="I53" s="94" t="s">
        <v>1161</v>
      </c>
      <c r="J53" s="94" t="s">
        <v>1150</v>
      </c>
      <c r="K53" s="94" t="s">
        <v>1013</v>
      </c>
    </row>
    <row r="54" spans="1:11" ht="13.2">
      <c r="A54" s="118" t="str">
        <f ca="1">IFERROR(__xludf.DUMMYFUNCTION("""COMPUTED_VALUE"""),"DAVI ELIAS DA SILVA CARVALHO")</f>
        <v>DAVI ELIAS DA SILVA CARVALHO</v>
      </c>
      <c r="B54" s="80" t="s">
        <v>641</v>
      </c>
      <c r="C54" s="69" t="str">
        <f t="shared" ca="1" si="0"/>
        <v>OK</v>
      </c>
      <c r="D54" s="94" t="s">
        <v>1013</v>
      </c>
      <c r="E54" s="119">
        <v>250</v>
      </c>
      <c r="F54" s="94">
        <v>4100</v>
      </c>
      <c r="G54" s="93">
        <v>45839</v>
      </c>
      <c r="H54" s="120">
        <v>45884</v>
      </c>
      <c r="I54" s="94" t="s">
        <v>1161</v>
      </c>
      <c r="J54" s="94" t="s">
        <v>1150</v>
      </c>
      <c r="K54" s="94" t="s">
        <v>1013</v>
      </c>
    </row>
    <row r="55" spans="1:11" ht="13.2">
      <c r="A55" s="118" t="str">
        <f ca="1">IFERROR(__xludf.DUMMYFUNCTION("""COMPUTED_VALUE"""),"DAVI VASCONCELLOS MACEDO")</f>
        <v>DAVI VASCONCELLOS MACEDO</v>
      </c>
      <c r="B55" s="80" t="s">
        <v>641</v>
      </c>
      <c r="C55" s="69" t="str">
        <f t="shared" ca="1" si="0"/>
        <v>OK</v>
      </c>
      <c r="D55" s="94" t="s">
        <v>683</v>
      </c>
      <c r="E55" s="119">
        <v>250</v>
      </c>
      <c r="F55" s="94">
        <v>4100</v>
      </c>
      <c r="G55" s="93">
        <v>45839</v>
      </c>
      <c r="H55" s="120">
        <v>45884</v>
      </c>
      <c r="I55" s="94" t="s">
        <v>1161</v>
      </c>
      <c r="J55" s="94" t="s">
        <v>1150</v>
      </c>
      <c r="K55" s="94" t="s">
        <v>683</v>
      </c>
    </row>
    <row r="56" spans="1:11" ht="13.2">
      <c r="A56" s="118" t="str">
        <f ca="1">IFERROR(__xludf.DUMMYFUNCTION("""COMPUTED_VALUE"""),"DIEGO CARLOS DA SILVA SANTOS")</f>
        <v>DIEGO CARLOS DA SILVA SANTOS</v>
      </c>
      <c r="B56" s="86" t="s">
        <v>641</v>
      </c>
      <c r="C56" s="69" t="str">
        <f t="shared" ca="1" si="0"/>
        <v>OK</v>
      </c>
      <c r="D56" s="94" t="s">
        <v>769</v>
      </c>
      <c r="E56" s="119">
        <v>250</v>
      </c>
      <c r="F56" s="94">
        <v>4100</v>
      </c>
      <c r="G56" s="93">
        <v>45839</v>
      </c>
      <c r="H56" s="120">
        <v>45884</v>
      </c>
      <c r="I56" s="94" t="s">
        <v>1161</v>
      </c>
      <c r="J56" s="94" t="s">
        <v>1150</v>
      </c>
      <c r="K56" s="94" t="s">
        <v>769</v>
      </c>
    </row>
    <row r="57" spans="1:11" ht="13.2">
      <c r="A57" s="118" t="str">
        <f ca="1">IFERROR(__xludf.DUMMYFUNCTION("""COMPUTED_VALUE"""),"DIEGO FERNANDES ALVES MARTINS")</f>
        <v>DIEGO FERNANDES ALVES MARTINS</v>
      </c>
      <c r="B57" s="80" t="s">
        <v>641</v>
      </c>
      <c r="C57" s="69" t="str">
        <f t="shared" ca="1" si="0"/>
        <v>OK</v>
      </c>
      <c r="D57" s="94" t="s">
        <v>449</v>
      </c>
      <c r="E57" s="119">
        <v>250</v>
      </c>
      <c r="F57" s="94">
        <v>4100</v>
      </c>
      <c r="G57" s="93">
        <v>45839</v>
      </c>
      <c r="H57" s="120">
        <v>45884</v>
      </c>
      <c r="I57" s="94" t="s">
        <v>1161</v>
      </c>
      <c r="J57" s="94" t="s">
        <v>1150</v>
      </c>
      <c r="K57" s="94" t="s">
        <v>1163</v>
      </c>
    </row>
    <row r="58" spans="1:11" ht="13.2">
      <c r="A58" s="118" t="str">
        <f ca="1">IFERROR(__xludf.DUMMYFUNCTION("""COMPUTED_VALUE"""),"DOUGLAS DE SOUZA PAULO")</f>
        <v>DOUGLAS DE SOUZA PAULO</v>
      </c>
      <c r="B58" s="80" t="s">
        <v>641</v>
      </c>
      <c r="C58" s="69" t="str">
        <f t="shared" ca="1" si="0"/>
        <v>OK</v>
      </c>
      <c r="D58" s="94" t="s">
        <v>1013</v>
      </c>
      <c r="E58" s="119">
        <v>200</v>
      </c>
      <c r="F58" s="94">
        <v>4100</v>
      </c>
      <c r="G58" s="93">
        <v>45839</v>
      </c>
      <c r="H58" s="120">
        <v>45884</v>
      </c>
      <c r="I58" s="94" t="s">
        <v>1161</v>
      </c>
      <c r="J58" s="94" t="s">
        <v>1150</v>
      </c>
      <c r="K58" s="94" t="s">
        <v>1013</v>
      </c>
    </row>
    <row r="59" spans="1:11" ht="13.2">
      <c r="A59" s="118" t="str">
        <f ca="1">IFERROR(__xludf.DUMMYFUNCTION("""COMPUTED_VALUE"""),"DOUGLAS RODRIGUES DIAS")</f>
        <v>DOUGLAS RODRIGUES DIAS</v>
      </c>
      <c r="B59" s="80" t="s">
        <v>641</v>
      </c>
      <c r="C59" s="69" t="str">
        <f t="shared" ca="1" si="0"/>
        <v>OK</v>
      </c>
      <c r="D59" s="94" t="s">
        <v>903</v>
      </c>
      <c r="E59" s="119">
        <v>150</v>
      </c>
      <c r="F59" s="94">
        <v>4100</v>
      </c>
      <c r="G59" s="93">
        <v>45839</v>
      </c>
      <c r="H59" s="120">
        <v>45884</v>
      </c>
      <c r="I59" s="94" t="s">
        <v>1161</v>
      </c>
      <c r="J59" s="94" t="s">
        <v>1150</v>
      </c>
      <c r="K59" s="94" t="s">
        <v>903</v>
      </c>
    </row>
    <row r="60" spans="1:11" ht="13.2">
      <c r="A60" s="118" t="str">
        <f ca="1">IFERROR(__xludf.DUMMYFUNCTION("""COMPUTED_VALUE"""),"EDILEI SANTOS SILVA")</f>
        <v>EDILEI SANTOS SILVA</v>
      </c>
      <c r="B60" s="80" t="s">
        <v>641</v>
      </c>
      <c r="C60" s="69" t="str">
        <f t="shared" ca="1" si="0"/>
        <v>OK</v>
      </c>
      <c r="D60" s="94" t="s">
        <v>1010</v>
      </c>
      <c r="E60" s="119">
        <v>150</v>
      </c>
      <c r="F60" s="94">
        <v>4100</v>
      </c>
      <c r="G60" s="93">
        <v>45839</v>
      </c>
      <c r="H60" s="120">
        <v>45884</v>
      </c>
      <c r="I60" s="94" t="s">
        <v>1161</v>
      </c>
      <c r="J60" s="94" t="s">
        <v>1150</v>
      </c>
      <c r="K60" s="94" t="s">
        <v>1010</v>
      </c>
    </row>
    <row r="61" spans="1:11" ht="13.2">
      <c r="A61" s="118" t="str">
        <f ca="1">IFERROR(__xludf.DUMMYFUNCTION("""COMPUTED_VALUE"""),"EDMILSON MENDES DE SOUZA")</f>
        <v>EDMILSON MENDES DE SOUZA</v>
      </c>
      <c r="B61" s="84" t="s">
        <v>645</v>
      </c>
      <c r="C61" s="69" t="str">
        <f t="shared" ca="1" si="0"/>
        <v>OK</v>
      </c>
      <c r="D61" s="94" t="s">
        <v>1007</v>
      </c>
      <c r="E61" s="119">
        <v>150</v>
      </c>
      <c r="F61" s="94">
        <v>4100</v>
      </c>
      <c r="G61" s="93">
        <v>45839</v>
      </c>
      <c r="H61" s="120">
        <v>45884</v>
      </c>
      <c r="I61" s="94" t="s">
        <v>1161</v>
      </c>
      <c r="J61" s="94" t="s">
        <v>1150</v>
      </c>
      <c r="K61" s="94" t="s">
        <v>1007</v>
      </c>
    </row>
    <row r="62" spans="1:11" ht="13.2">
      <c r="A62" s="118" t="str">
        <f ca="1">IFERROR(__xludf.DUMMYFUNCTION("""COMPUTED_VALUE"""),"EDRIZIO SANTANA DA SILVA")</f>
        <v>EDRIZIO SANTANA DA SILVA</v>
      </c>
      <c r="B62" s="80" t="s">
        <v>641</v>
      </c>
      <c r="C62" s="69" t="str">
        <f t="shared" ca="1" si="0"/>
        <v>OK</v>
      </c>
      <c r="D62" s="94" t="s">
        <v>947</v>
      </c>
      <c r="E62" s="119">
        <v>150</v>
      </c>
      <c r="F62" s="94">
        <v>4100</v>
      </c>
      <c r="G62" s="93">
        <v>45839</v>
      </c>
      <c r="H62" s="120">
        <v>45884</v>
      </c>
      <c r="I62" s="94" t="s">
        <v>1161</v>
      </c>
      <c r="J62" s="94" t="s">
        <v>1150</v>
      </c>
      <c r="K62" s="94" t="s">
        <v>947</v>
      </c>
    </row>
    <row r="63" spans="1:11" ht="13.2">
      <c r="A63" s="118" t="str">
        <f ca="1">IFERROR(__xludf.DUMMYFUNCTION("""COMPUTED_VALUE"""),"EDUARDO FERREIRA DA MOTTA")</f>
        <v>EDUARDO FERREIRA DA MOTTA</v>
      </c>
      <c r="B63" s="80" t="s">
        <v>641</v>
      </c>
      <c r="C63" s="69" t="str">
        <f t="shared" ca="1" si="0"/>
        <v>OK</v>
      </c>
      <c r="D63" s="94" t="s">
        <v>1023</v>
      </c>
      <c r="E63" s="119">
        <v>150</v>
      </c>
      <c r="F63" s="94">
        <v>4100</v>
      </c>
      <c r="G63" s="93">
        <v>45839</v>
      </c>
      <c r="H63" s="120">
        <v>45884</v>
      </c>
      <c r="I63" s="94" t="s">
        <v>1161</v>
      </c>
      <c r="J63" s="94" t="s">
        <v>1150</v>
      </c>
      <c r="K63" s="94" t="s">
        <v>1023</v>
      </c>
    </row>
    <row r="64" spans="1:11" ht="13.2">
      <c r="A64" s="118" t="str">
        <f ca="1">IFERROR(__xludf.DUMMYFUNCTION("""COMPUTED_VALUE"""),"EDUARDO MARTINS DE LUCENA")</f>
        <v>EDUARDO MARTINS DE LUCENA</v>
      </c>
      <c r="B64" s="80" t="s">
        <v>641</v>
      </c>
      <c r="C64" s="69" t="str">
        <f t="shared" ca="1" si="0"/>
        <v>OK</v>
      </c>
      <c r="D64" s="118" t="s">
        <v>150</v>
      </c>
      <c r="E64" s="119">
        <v>150</v>
      </c>
      <c r="F64" s="94">
        <v>4100</v>
      </c>
      <c r="G64" s="93">
        <v>45839</v>
      </c>
      <c r="H64" s="120">
        <v>45884</v>
      </c>
      <c r="I64" s="94" t="s">
        <v>1161</v>
      </c>
      <c r="J64" s="94" t="s">
        <v>1150</v>
      </c>
      <c r="K64" s="94" t="s">
        <v>1024</v>
      </c>
    </row>
    <row r="65" spans="1:11" ht="13.2">
      <c r="A65" s="118" t="str">
        <f ca="1">IFERROR(__xludf.DUMMYFUNCTION("""COMPUTED_VALUE"""),"EDUARDO MENDES AVILA")</f>
        <v>EDUARDO MENDES AVILA</v>
      </c>
      <c r="B65" s="85" t="s">
        <v>656</v>
      </c>
      <c r="C65" s="69" t="str">
        <f t="shared" ca="1" si="0"/>
        <v>OK</v>
      </c>
      <c r="D65" s="94" t="s">
        <v>945</v>
      </c>
      <c r="E65" s="119">
        <v>150</v>
      </c>
      <c r="F65" s="94">
        <v>4100</v>
      </c>
      <c r="G65" s="93">
        <v>45839</v>
      </c>
      <c r="H65" s="120">
        <v>45884</v>
      </c>
      <c r="I65" s="94" t="s">
        <v>1161</v>
      </c>
      <c r="J65" s="94" t="s">
        <v>1150</v>
      </c>
      <c r="K65" s="94" t="s">
        <v>945</v>
      </c>
    </row>
    <row r="66" spans="1:11" ht="13.2">
      <c r="A66" s="118" t="str">
        <f ca="1">IFERROR(__xludf.DUMMYFUNCTION("""COMPUTED_VALUE"""),"EMERSON ADAUTO DA SILVA")</f>
        <v>EMERSON ADAUTO DA SILVA</v>
      </c>
      <c r="B66" s="85" t="s">
        <v>645</v>
      </c>
      <c r="C66" s="69" t="str">
        <f t="shared" ca="1" si="0"/>
        <v>OK</v>
      </c>
      <c r="D66" s="94" t="s">
        <v>693</v>
      </c>
      <c r="E66" s="119">
        <v>150</v>
      </c>
      <c r="F66" s="94">
        <v>4100</v>
      </c>
      <c r="G66" s="93">
        <v>45839</v>
      </c>
      <c r="H66" s="120">
        <v>45884</v>
      </c>
      <c r="I66" s="94" t="s">
        <v>1161</v>
      </c>
      <c r="J66" s="94" t="s">
        <v>1150</v>
      </c>
      <c r="K66" s="94" t="s">
        <v>693</v>
      </c>
    </row>
    <row r="67" spans="1:11" ht="13.2">
      <c r="A67" s="118" t="str">
        <f ca="1">IFERROR(__xludf.DUMMYFUNCTION("""COMPUTED_VALUE"""),"EMERSON DA SILVA GOMES")</f>
        <v>EMERSON DA SILVA GOMES</v>
      </c>
      <c r="B67" s="80" t="s">
        <v>641</v>
      </c>
      <c r="C67" s="69" t="str">
        <f t="shared" ca="1" si="0"/>
        <v>OK</v>
      </c>
      <c r="D67" s="94" t="s">
        <v>683</v>
      </c>
      <c r="E67" s="119">
        <v>150</v>
      </c>
      <c r="F67" s="94">
        <v>4100</v>
      </c>
      <c r="G67" s="93">
        <v>45839</v>
      </c>
      <c r="H67" s="120">
        <v>45884</v>
      </c>
      <c r="I67" s="94" t="s">
        <v>1161</v>
      </c>
      <c r="J67" s="94" t="s">
        <v>1150</v>
      </c>
      <c r="K67" s="94" t="s">
        <v>683</v>
      </c>
    </row>
    <row r="68" spans="1:11" ht="13.2">
      <c r="A68" s="118" t="str">
        <f ca="1">IFERROR(__xludf.DUMMYFUNCTION("""COMPUTED_VALUE"""),"EMILLY VITORIA CABRAL DANTAS")</f>
        <v>EMILLY VITORIA CABRAL DANTAS</v>
      </c>
      <c r="B68" s="80" t="s">
        <v>641</v>
      </c>
      <c r="C68" s="69" t="str">
        <f t="shared" ca="1" si="0"/>
        <v>OK</v>
      </c>
      <c r="D68" s="94" t="s">
        <v>769</v>
      </c>
      <c r="E68" s="119">
        <v>150</v>
      </c>
      <c r="F68" s="94">
        <v>4100</v>
      </c>
      <c r="G68" s="93">
        <v>45839</v>
      </c>
      <c r="H68" s="120">
        <v>45884</v>
      </c>
      <c r="I68" s="94" t="s">
        <v>1161</v>
      </c>
      <c r="J68" s="94" t="s">
        <v>1150</v>
      </c>
      <c r="K68" s="94" t="s">
        <v>769</v>
      </c>
    </row>
    <row r="69" spans="1:11" ht="13.2">
      <c r="A69" s="118" t="str">
        <f ca="1">IFERROR(__xludf.DUMMYFUNCTION("""COMPUTED_VALUE"""),"ENNYA GOMES OLIVEIRA CAMPOS")</f>
        <v>ENNYA GOMES OLIVEIRA CAMPOS</v>
      </c>
      <c r="B69" s="80" t="s">
        <v>641</v>
      </c>
      <c r="C69" s="69" t="str">
        <f t="shared" ca="1" si="0"/>
        <v>OK</v>
      </c>
      <c r="D69" s="94" t="s">
        <v>449</v>
      </c>
      <c r="E69" s="119">
        <v>150</v>
      </c>
      <c r="F69" s="94">
        <v>4100</v>
      </c>
      <c r="G69" s="93">
        <v>45839</v>
      </c>
      <c r="H69" s="120">
        <v>45884</v>
      </c>
      <c r="I69" s="94" t="s">
        <v>1161</v>
      </c>
      <c r="J69" s="94" t="s">
        <v>1150</v>
      </c>
      <c r="K69" s="94" t="s">
        <v>1163</v>
      </c>
    </row>
    <row r="70" spans="1:11" ht="13.2">
      <c r="A70" s="118" t="str">
        <f ca="1">IFERROR(__xludf.DUMMYFUNCTION("""COMPUTED_VALUE"""),"ENZO ALCÂNTARA CABRAL")</f>
        <v>ENZO ALCÂNTARA CABRAL</v>
      </c>
      <c r="B70" s="86" t="s">
        <v>641</v>
      </c>
      <c r="C70" s="69" t="str">
        <f t="shared" ca="1" si="0"/>
        <v>OK</v>
      </c>
      <c r="D70" s="94" t="s">
        <v>1164</v>
      </c>
      <c r="E70" s="119">
        <v>150</v>
      </c>
      <c r="F70" s="94">
        <v>4100</v>
      </c>
      <c r="G70" s="93">
        <v>45839</v>
      </c>
      <c r="H70" s="120">
        <v>45884</v>
      </c>
      <c r="I70" s="94" t="s">
        <v>1161</v>
      </c>
      <c r="J70" s="94" t="s">
        <v>1150</v>
      </c>
      <c r="K70" s="94" t="s">
        <v>1164</v>
      </c>
    </row>
    <row r="71" spans="1:11" ht="13.2">
      <c r="A71" s="118" t="str">
        <f ca="1">IFERROR(__xludf.DUMMYFUNCTION("""COMPUTED_VALUE"""),"ESTHER VICTÓRIA DOS SANTOS FARIA")</f>
        <v>ESTHER VICTÓRIA DOS SANTOS FARIA</v>
      </c>
      <c r="B71" s="80" t="s">
        <v>641</v>
      </c>
      <c r="C71" s="69" t="str">
        <f t="shared" ca="1" si="0"/>
        <v>OK</v>
      </c>
      <c r="D71" s="94" t="s">
        <v>1007</v>
      </c>
      <c r="E71" s="119">
        <v>200</v>
      </c>
      <c r="F71" s="94">
        <v>4100</v>
      </c>
      <c r="G71" s="93">
        <v>45839</v>
      </c>
      <c r="H71" s="120">
        <v>45884</v>
      </c>
      <c r="I71" s="94" t="s">
        <v>1161</v>
      </c>
      <c r="J71" s="94" t="s">
        <v>1150</v>
      </c>
      <c r="K71" s="94" t="s">
        <v>1007</v>
      </c>
    </row>
    <row r="72" spans="1:11" ht="13.2">
      <c r="A72" s="118" t="str">
        <f ca="1">IFERROR(__xludf.DUMMYFUNCTION("""COMPUTED_VALUE"""),"FABIANO DE OLIVEIRA MACHADO")</f>
        <v>FABIANO DE OLIVEIRA MACHADO</v>
      </c>
      <c r="B72" s="86" t="s">
        <v>641</v>
      </c>
      <c r="C72" s="69" t="str">
        <f t="shared" ca="1" si="0"/>
        <v>OK</v>
      </c>
      <c r="D72" s="94" t="s">
        <v>693</v>
      </c>
      <c r="E72" s="119">
        <v>200</v>
      </c>
      <c r="F72" s="94">
        <v>4100</v>
      </c>
      <c r="G72" s="93">
        <v>45839</v>
      </c>
      <c r="H72" s="120">
        <v>45884</v>
      </c>
      <c r="I72" s="94" t="s">
        <v>1161</v>
      </c>
      <c r="J72" s="94" t="s">
        <v>1150</v>
      </c>
      <c r="K72" s="94" t="s">
        <v>693</v>
      </c>
    </row>
    <row r="73" spans="1:11" ht="13.2">
      <c r="A73" s="118" t="str">
        <f ca="1">IFERROR(__xludf.DUMMYFUNCTION("""COMPUTED_VALUE"""),"FABRICIO LORENCINI ZANONI")</f>
        <v>FABRICIO LORENCINI ZANONI</v>
      </c>
      <c r="B73" s="85" t="s">
        <v>657</v>
      </c>
      <c r="C73" s="69" t="str">
        <f t="shared" ca="1" si="0"/>
        <v>OK</v>
      </c>
      <c r="D73" s="94" t="s">
        <v>948</v>
      </c>
      <c r="E73" s="119">
        <v>200</v>
      </c>
      <c r="F73" s="94">
        <v>4100</v>
      </c>
      <c r="G73" s="93">
        <v>45839</v>
      </c>
      <c r="H73" s="120">
        <v>45884</v>
      </c>
      <c r="I73" s="94" t="s">
        <v>1161</v>
      </c>
      <c r="J73" s="94" t="s">
        <v>1150</v>
      </c>
      <c r="K73" s="94" t="s">
        <v>948</v>
      </c>
    </row>
    <row r="74" spans="1:11" ht="13.2">
      <c r="A74" s="118" t="str">
        <f ca="1">IFERROR(__xludf.DUMMYFUNCTION("""COMPUTED_VALUE"""),"FELIPE CORREA CONCEIÇÃO")</f>
        <v>FELIPE CORREA CONCEIÇÃO</v>
      </c>
      <c r="B74" s="80" t="s">
        <v>641</v>
      </c>
      <c r="C74" s="69" t="str">
        <f t="shared" ca="1" si="0"/>
        <v>OK</v>
      </c>
      <c r="D74" s="94" t="s">
        <v>911</v>
      </c>
      <c r="E74" s="119">
        <v>200</v>
      </c>
      <c r="F74" s="94">
        <v>4100</v>
      </c>
      <c r="G74" s="93">
        <v>45839</v>
      </c>
      <c r="H74" s="120">
        <v>45884</v>
      </c>
      <c r="I74" s="94" t="s">
        <v>1161</v>
      </c>
      <c r="J74" s="94" t="s">
        <v>1150</v>
      </c>
      <c r="K74" s="94" t="s">
        <v>911</v>
      </c>
    </row>
    <row r="75" spans="1:11" ht="13.2">
      <c r="A75" s="118" t="str">
        <f ca="1">IFERROR(__xludf.DUMMYFUNCTION("""COMPUTED_VALUE"""),"FELIPE GOMES SILVA")</f>
        <v>FELIPE GOMES SILVA</v>
      </c>
      <c r="B75" s="85" t="s">
        <v>645</v>
      </c>
      <c r="C75" s="69" t="str">
        <f t="shared" ca="1" si="0"/>
        <v>OK</v>
      </c>
      <c r="D75" s="94" t="s">
        <v>1006</v>
      </c>
      <c r="E75" s="119">
        <v>200</v>
      </c>
      <c r="F75" s="94">
        <v>4100</v>
      </c>
      <c r="G75" s="93">
        <v>45839</v>
      </c>
      <c r="H75" s="120">
        <v>45884</v>
      </c>
      <c r="I75" s="94" t="s">
        <v>1161</v>
      </c>
      <c r="J75" s="94" t="s">
        <v>1150</v>
      </c>
      <c r="K75" s="94" t="s">
        <v>1006</v>
      </c>
    </row>
    <row r="76" spans="1:11" ht="13.2">
      <c r="A76" s="118" t="str">
        <f ca="1">IFERROR(__xludf.DUMMYFUNCTION("""COMPUTED_VALUE"""),"FELIPE TAVARES ARAUJO")</f>
        <v>FELIPE TAVARES ARAUJO</v>
      </c>
      <c r="B76" s="80" t="s">
        <v>641</v>
      </c>
      <c r="C76" s="69" t="str">
        <f t="shared" ca="1" si="0"/>
        <v>OK</v>
      </c>
      <c r="D76" s="118" t="s">
        <v>441</v>
      </c>
      <c r="E76" s="119">
        <v>200</v>
      </c>
      <c r="F76" s="94">
        <v>4100</v>
      </c>
      <c r="G76" s="93">
        <v>45839</v>
      </c>
      <c r="H76" s="120">
        <v>45884</v>
      </c>
      <c r="I76" s="94" t="s">
        <v>1161</v>
      </c>
      <c r="J76" s="94" t="s">
        <v>1150</v>
      </c>
      <c r="K76" s="94" t="s">
        <v>1165</v>
      </c>
    </row>
    <row r="77" spans="1:11" ht="13.2">
      <c r="A77" s="118" t="str">
        <f ca="1">IFERROR(__xludf.DUMMYFUNCTION("""COMPUTED_VALUE"""),"FELIPE VARGAS DE SOUZA")</f>
        <v>FELIPE VARGAS DE SOUZA</v>
      </c>
      <c r="B77" s="85" t="s">
        <v>658</v>
      </c>
      <c r="C77" s="69" t="str">
        <f t="shared" ca="1" si="0"/>
        <v>OK</v>
      </c>
      <c r="D77" s="94" t="s">
        <v>1006</v>
      </c>
      <c r="E77" s="119">
        <v>200</v>
      </c>
      <c r="F77" s="94">
        <v>4100</v>
      </c>
      <c r="G77" s="93">
        <v>45839</v>
      </c>
      <c r="H77" s="120">
        <v>45884</v>
      </c>
      <c r="I77" s="94" t="s">
        <v>1161</v>
      </c>
      <c r="J77" s="94" t="s">
        <v>1150</v>
      </c>
      <c r="K77" s="94" t="s">
        <v>1006</v>
      </c>
    </row>
    <row r="78" spans="1:11" ht="13.2">
      <c r="A78" s="118" t="str">
        <f ca="1">IFERROR(__xludf.DUMMYFUNCTION("""COMPUTED_VALUE"""),"FERNANDA GIOIA GONÇALVES VAZ")</f>
        <v>FERNANDA GIOIA GONÇALVES VAZ</v>
      </c>
      <c r="B78" s="80" t="s">
        <v>641</v>
      </c>
      <c r="C78" s="69" t="str">
        <f t="shared" ca="1" si="0"/>
        <v>OK</v>
      </c>
      <c r="D78" s="118" t="s">
        <v>441</v>
      </c>
      <c r="E78" s="119">
        <v>200</v>
      </c>
      <c r="F78" s="94">
        <v>4100</v>
      </c>
      <c r="G78" s="93">
        <v>45839</v>
      </c>
      <c r="H78" s="120">
        <v>45884</v>
      </c>
      <c r="I78" s="94" t="s">
        <v>1161</v>
      </c>
      <c r="J78" s="94" t="s">
        <v>1150</v>
      </c>
      <c r="K78" s="94" t="s">
        <v>1165</v>
      </c>
    </row>
    <row r="79" spans="1:11" ht="13.2">
      <c r="A79" s="118" t="str">
        <f ca="1">IFERROR(__xludf.DUMMYFUNCTION("""COMPUTED_VALUE"""),"FERNANDO MENDONÇA FERNANDES")</f>
        <v>FERNANDO MENDONÇA FERNANDES</v>
      </c>
      <c r="B79" s="80" t="s">
        <v>641</v>
      </c>
      <c r="C79" s="69" t="str">
        <f t="shared" ca="1" si="0"/>
        <v>OK</v>
      </c>
      <c r="D79" s="94" t="s">
        <v>948</v>
      </c>
      <c r="E79" s="119">
        <v>200</v>
      </c>
      <c r="F79" s="94">
        <v>4100</v>
      </c>
      <c r="G79" s="93">
        <v>45839</v>
      </c>
      <c r="H79" s="120">
        <v>45884</v>
      </c>
      <c r="I79" s="94" t="s">
        <v>1161</v>
      </c>
      <c r="J79" s="94" t="s">
        <v>1150</v>
      </c>
      <c r="K79" s="94" t="s">
        <v>948</v>
      </c>
    </row>
    <row r="80" spans="1:11" ht="13.2">
      <c r="A80" s="118" t="str">
        <f ca="1">IFERROR(__xludf.DUMMYFUNCTION("""COMPUTED_VALUE"""),"FERNANDO PAIVA SILVA DE SOUZA")</f>
        <v>FERNANDO PAIVA SILVA DE SOUZA</v>
      </c>
      <c r="B80" s="80" t="s">
        <v>641</v>
      </c>
      <c r="C80" s="69" t="str">
        <f t="shared" ca="1" si="0"/>
        <v>OK</v>
      </c>
      <c r="D80" s="94" t="s">
        <v>683</v>
      </c>
      <c r="E80" s="119">
        <v>250</v>
      </c>
      <c r="F80" s="94">
        <v>4100</v>
      </c>
      <c r="G80" s="93">
        <v>45839</v>
      </c>
      <c r="H80" s="120">
        <v>45884</v>
      </c>
      <c r="I80" s="94" t="s">
        <v>1161</v>
      </c>
      <c r="J80" s="94" t="s">
        <v>1150</v>
      </c>
      <c r="K80" s="94" t="s">
        <v>683</v>
      </c>
    </row>
    <row r="81" spans="1:12" ht="11.25" customHeight="1">
      <c r="A81" s="118" t="str">
        <f ca="1">IFERROR(__xludf.DUMMYFUNCTION("""COMPUTED_VALUE"""),"FILIPE DE SOUSA BOLONINI")</f>
        <v>FILIPE DE SOUSA BOLONINI</v>
      </c>
      <c r="B81" s="86" t="s">
        <v>641</v>
      </c>
      <c r="C81" s="69" t="str">
        <f t="shared" ca="1" si="0"/>
        <v>OK</v>
      </c>
      <c r="D81" s="118" t="s">
        <v>444</v>
      </c>
      <c r="E81" s="119">
        <v>250</v>
      </c>
      <c r="F81" s="94">
        <v>4100</v>
      </c>
      <c r="G81" s="93">
        <v>45839</v>
      </c>
      <c r="H81" s="120">
        <v>45884</v>
      </c>
      <c r="I81" s="94" t="s">
        <v>1161</v>
      </c>
      <c r="J81" s="94" t="s">
        <v>1150</v>
      </c>
      <c r="K81" s="94" t="s">
        <v>1166</v>
      </c>
    </row>
    <row r="82" spans="1:12" ht="13.2">
      <c r="A82" s="118" t="str">
        <f ca="1">IFERROR(__xludf.DUMMYFUNCTION("""COMPUTED_VALUE"""),"FILIPE FERREIRA AGRA DE ARAUJO")</f>
        <v>FILIPE FERREIRA AGRA DE ARAUJO</v>
      </c>
      <c r="B82" s="80" t="s">
        <v>641</v>
      </c>
      <c r="C82" s="69" t="str">
        <f t="shared" ca="1" si="0"/>
        <v>OK</v>
      </c>
      <c r="D82" s="94" t="s">
        <v>449</v>
      </c>
      <c r="E82" s="119">
        <v>250</v>
      </c>
      <c r="F82" s="94">
        <v>4100</v>
      </c>
      <c r="G82" s="93">
        <v>45839</v>
      </c>
      <c r="H82" s="120">
        <v>45884</v>
      </c>
      <c r="I82" s="94" t="s">
        <v>1161</v>
      </c>
      <c r="J82" s="94" t="s">
        <v>1150</v>
      </c>
      <c r="K82" s="94" t="s">
        <v>1163</v>
      </c>
    </row>
    <row r="83" spans="1:12" ht="13.2">
      <c r="A83" s="118" t="str">
        <f ca="1">IFERROR(__xludf.DUMMYFUNCTION("""COMPUTED_VALUE"""),"FLAVIANO DE ALMEIDA DOS SANTOS")</f>
        <v>FLAVIANO DE ALMEIDA DOS SANTOS</v>
      </c>
      <c r="B83" s="80" t="s">
        <v>641</v>
      </c>
      <c r="C83" s="69" t="str">
        <f t="shared" ca="1" si="0"/>
        <v>OK</v>
      </c>
      <c r="D83" s="94" t="s">
        <v>683</v>
      </c>
      <c r="E83" s="119">
        <v>250</v>
      </c>
      <c r="F83" s="94">
        <v>4100</v>
      </c>
      <c r="G83" s="93">
        <v>45839</v>
      </c>
      <c r="H83" s="120">
        <v>45884</v>
      </c>
      <c r="I83" s="94" t="s">
        <v>1161</v>
      </c>
      <c r="J83" s="94" t="s">
        <v>1150</v>
      </c>
      <c r="K83" s="94" t="s">
        <v>683</v>
      </c>
    </row>
    <row r="84" spans="1:12" ht="13.2">
      <c r="A84" s="118" t="str">
        <f ca="1">IFERROR(__xludf.DUMMYFUNCTION("""COMPUTED_VALUE"""),"FRANCISCO DA SILVA ALVES")</f>
        <v>FRANCISCO DA SILVA ALVES</v>
      </c>
      <c r="B84" s="80" t="s">
        <v>641</v>
      </c>
      <c r="C84" s="69" t="str">
        <f t="shared" ca="1" si="0"/>
        <v>OK</v>
      </c>
      <c r="D84" s="94" t="s">
        <v>769</v>
      </c>
      <c r="E84" s="119">
        <v>250</v>
      </c>
      <c r="F84" s="94">
        <v>4100</v>
      </c>
      <c r="G84" s="93">
        <v>45839</v>
      </c>
      <c r="H84" s="120">
        <v>45884</v>
      </c>
      <c r="I84" s="94" t="s">
        <v>1161</v>
      </c>
      <c r="J84" s="94" t="s">
        <v>1150</v>
      </c>
      <c r="K84" s="94" t="s">
        <v>769</v>
      </c>
    </row>
    <row r="85" spans="1:12" ht="13.2">
      <c r="A85" s="118" t="str">
        <f ca="1">IFERROR(__xludf.DUMMYFUNCTION("""COMPUTED_VALUE"""),"FREDERICO TAVARES GOMES DA CUNHA")</f>
        <v>FREDERICO TAVARES GOMES DA CUNHA</v>
      </c>
      <c r="B85" s="80" t="s">
        <v>641</v>
      </c>
      <c r="C85" s="69" t="str">
        <f t="shared" ca="1" si="0"/>
        <v>OK</v>
      </c>
      <c r="D85" s="94" t="s">
        <v>449</v>
      </c>
      <c r="E85" s="119">
        <v>250</v>
      </c>
      <c r="F85" s="94">
        <v>4100</v>
      </c>
      <c r="G85" s="93">
        <v>45839</v>
      </c>
      <c r="H85" s="120">
        <v>45884</v>
      </c>
      <c r="I85" s="94" t="s">
        <v>1161</v>
      </c>
      <c r="J85" s="94" t="s">
        <v>1150</v>
      </c>
      <c r="K85" s="94" t="s">
        <v>1163</v>
      </c>
    </row>
    <row r="86" spans="1:12" ht="13.2">
      <c r="A86" s="118" t="str">
        <f ca="1">IFERROR(__xludf.DUMMYFUNCTION("""COMPUTED_VALUE"""),"GABRIEL CARVALHO PEREIRA")</f>
        <v>GABRIEL CARVALHO PEREIRA</v>
      </c>
      <c r="B86" s="86" t="s">
        <v>641</v>
      </c>
      <c r="C86" s="69" t="str">
        <f t="shared" ca="1" si="0"/>
        <v>OK</v>
      </c>
      <c r="D86" s="118" t="s">
        <v>236</v>
      </c>
      <c r="E86" s="119">
        <v>200</v>
      </c>
      <c r="F86" s="94">
        <v>4100</v>
      </c>
      <c r="G86" s="93">
        <v>45839</v>
      </c>
      <c r="H86" s="120">
        <v>45884</v>
      </c>
      <c r="I86" s="94" t="s">
        <v>1161</v>
      </c>
      <c r="J86" s="94" t="s">
        <v>1150</v>
      </c>
      <c r="K86" s="94" t="s">
        <v>1167</v>
      </c>
    </row>
    <row r="87" spans="1:12" ht="13.2">
      <c r="A87" s="118" t="str">
        <f ca="1">IFERROR(__xludf.DUMMYFUNCTION("""COMPUTED_VALUE"""),"GABRIEL DE ALMEIDA MONTEIRO")</f>
        <v>GABRIEL DE ALMEIDA MONTEIRO</v>
      </c>
      <c r="B87" s="85" t="s">
        <v>655</v>
      </c>
      <c r="C87" s="69" t="str">
        <f t="shared" ca="1" si="0"/>
        <v>OK</v>
      </c>
      <c r="D87" s="94" t="s">
        <v>927</v>
      </c>
      <c r="E87" s="119">
        <v>200</v>
      </c>
      <c r="F87" s="94">
        <v>4100</v>
      </c>
      <c r="G87" s="93">
        <v>45839</v>
      </c>
      <c r="H87" s="120">
        <v>45884</v>
      </c>
      <c r="I87" s="94" t="s">
        <v>1161</v>
      </c>
      <c r="J87" s="94" t="s">
        <v>1150</v>
      </c>
      <c r="K87" s="94" t="s">
        <v>927</v>
      </c>
    </row>
    <row r="88" spans="1:12" ht="13.2">
      <c r="A88" s="118" t="str">
        <f ca="1">IFERROR(__xludf.DUMMYFUNCTION("""COMPUTED_VALUE"""),"GABRIELLA VARELA DE OLIVEIRA")</f>
        <v>GABRIELLA VARELA DE OLIVEIRA</v>
      </c>
      <c r="B88" s="80" t="s">
        <v>641</v>
      </c>
      <c r="C88" s="69" t="str">
        <f t="shared" ca="1" si="0"/>
        <v>OK</v>
      </c>
      <c r="D88" s="94" t="s">
        <v>934</v>
      </c>
      <c r="E88" s="119">
        <v>350</v>
      </c>
      <c r="F88" s="94">
        <v>4100</v>
      </c>
      <c r="G88" s="93">
        <v>45839</v>
      </c>
      <c r="H88" s="120">
        <v>45884</v>
      </c>
      <c r="I88" s="94" t="s">
        <v>1161</v>
      </c>
      <c r="J88" s="94" t="s">
        <v>1150</v>
      </c>
      <c r="K88" s="94" t="s">
        <v>934</v>
      </c>
    </row>
    <row r="89" spans="1:12" ht="13.5" customHeight="1">
      <c r="A89" s="118" t="str">
        <f ca="1">IFERROR(__xludf.DUMMYFUNCTION("""COMPUTED_VALUE"""),"GABRIEL LIRA AUAD CARRIÓ")</f>
        <v>GABRIEL LIRA AUAD CARRIÓ</v>
      </c>
      <c r="B89" s="85" t="s">
        <v>659</v>
      </c>
      <c r="C89" s="69" t="str">
        <f t="shared" ca="1" si="0"/>
        <v>OK</v>
      </c>
      <c r="D89" s="118" t="s">
        <v>210</v>
      </c>
      <c r="E89" s="98">
        <v>299</v>
      </c>
      <c r="F89" s="94">
        <v>330632</v>
      </c>
      <c r="G89" s="93">
        <v>45870</v>
      </c>
      <c r="H89" s="120">
        <v>45898</v>
      </c>
      <c r="I89" s="94" t="s">
        <v>1161</v>
      </c>
      <c r="J89" s="94" t="s">
        <v>1155</v>
      </c>
      <c r="K89" s="94" t="s">
        <v>1159</v>
      </c>
      <c r="L89" s="92"/>
    </row>
    <row r="90" spans="1:12" ht="13.2">
      <c r="A90" s="118" t="str">
        <f ca="1">IFERROR(__xludf.DUMMYFUNCTION("""COMPUTED_VALUE"""),"GABRIEL SAMPAIO DE SOUSA")</f>
        <v>GABRIEL SAMPAIO DE SOUSA</v>
      </c>
      <c r="B90" s="86" t="s">
        <v>641</v>
      </c>
      <c r="C90" s="69" t="str">
        <f t="shared" ca="1" si="0"/>
        <v>OK</v>
      </c>
      <c r="D90" s="94" t="s">
        <v>273</v>
      </c>
      <c r="E90" s="98">
        <v>299</v>
      </c>
      <c r="F90" s="94">
        <v>330632</v>
      </c>
      <c r="G90" s="93">
        <v>45870</v>
      </c>
      <c r="H90" s="120">
        <v>45898</v>
      </c>
      <c r="I90" s="94" t="s">
        <v>1161</v>
      </c>
      <c r="J90" s="94" t="s">
        <v>1155</v>
      </c>
      <c r="K90" s="94" t="s">
        <v>273</v>
      </c>
      <c r="L90" s="92"/>
    </row>
    <row r="91" spans="1:12" ht="12" customHeight="1">
      <c r="A91" s="118" t="str">
        <f ca="1">IFERROR(__xludf.DUMMYFUNCTION("""COMPUTED_VALUE"""),"GEORGIA MARIANA DA SILVA")</f>
        <v>GEORGIA MARIANA DA SILVA</v>
      </c>
      <c r="B91" s="80" t="s">
        <v>641</v>
      </c>
      <c r="C91" s="69" t="str">
        <f t="shared" ca="1" si="0"/>
        <v>OK</v>
      </c>
      <c r="D91" s="118" t="s">
        <v>303</v>
      </c>
      <c r="E91" s="98">
        <v>299</v>
      </c>
      <c r="F91" s="94">
        <v>329597</v>
      </c>
      <c r="G91" s="93">
        <v>45870</v>
      </c>
      <c r="H91" s="120">
        <v>45898</v>
      </c>
      <c r="I91" s="94" t="s">
        <v>1161</v>
      </c>
      <c r="J91" s="94" t="s">
        <v>1155</v>
      </c>
      <c r="K91" s="94" t="s">
        <v>1168</v>
      </c>
      <c r="L91" s="92"/>
    </row>
    <row r="92" spans="1:12" ht="13.2">
      <c r="A92" s="118" t="str">
        <f ca="1">IFERROR(__xludf.DUMMYFUNCTION("""COMPUTED_VALUE"""),"GEORGIA MARIANA DA SILVA PEREIRA")</f>
        <v>GEORGIA MARIANA DA SILVA PEREIRA</v>
      </c>
      <c r="B92" s="85" t="s">
        <v>662</v>
      </c>
      <c r="C92" s="69" t="str">
        <f t="shared" ca="1" si="0"/>
        <v>OK</v>
      </c>
      <c r="D92" s="118" t="s">
        <v>452</v>
      </c>
      <c r="E92" s="98">
        <v>299</v>
      </c>
      <c r="F92" s="94">
        <v>329597</v>
      </c>
      <c r="G92" s="93">
        <v>45870</v>
      </c>
      <c r="H92" s="120">
        <v>45898</v>
      </c>
      <c r="I92" s="94" t="s">
        <v>1161</v>
      </c>
      <c r="J92" s="94" t="s">
        <v>1155</v>
      </c>
      <c r="K92" s="94" t="s">
        <v>1169</v>
      </c>
      <c r="L92" s="92"/>
    </row>
    <row r="93" spans="1:12" ht="13.2">
      <c r="A93" s="118" t="str">
        <f ca="1">IFERROR(__xludf.DUMMYFUNCTION("""COMPUTED_VALUE"""),"GIOVANNI MATOS STELAI GIRÃO")</f>
        <v>GIOVANNI MATOS STELAI GIRÃO</v>
      </c>
      <c r="B93" s="85" t="s">
        <v>645</v>
      </c>
      <c r="C93" s="69" t="str">
        <f t="shared" ca="1" si="0"/>
        <v>OK</v>
      </c>
      <c r="D93" s="118" t="s">
        <v>452</v>
      </c>
      <c r="E93" s="98">
        <v>299</v>
      </c>
      <c r="F93" s="94">
        <v>329597</v>
      </c>
      <c r="G93" s="93">
        <v>45839</v>
      </c>
      <c r="H93" s="120">
        <v>45898</v>
      </c>
      <c r="I93" s="94" t="s">
        <v>1161</v>
      </c>
      <c r="J93" s="94" t="s">
        <v>1155</v>
      </c>
      <c r="K93" s="94" t="s">
        <v>1169</v>
      </c>
      <c r="L93" s="92"/>
    </row>
    <row r="94" spans="1:12" ht="13.2">
      <c r="A94" s="118" t="str">
        <f ca="1">IFERROR(__xludf.DUMMYFUNCTION("""COMPUTED_VALUE"""),"GLAUBER RODRIGUES GOMES")</f>
        <v>GLAUBER RODRIGUES GOMES</v>
      </c>
      <c r="B94" s="80" t="s">
        <v>641</v>
      </c>
      <c r="C94" s="69" t="str">
        <f t="shared" ca="1" si="0"/>
        <v>OK</v>
      </c>
      <c r="D94" s="94" t="s">
        <v>209</v>
      </c>
      <c r="E94" s="98">
        <v>170.1</v>
      </c>
      <c r="F94" s="94">
        <v>4293</v>
      </c>
      <c r="G94" s="93">
        <v>45870</v>
      </c>
      <c r="H94" s="120">
        <v>45915</v>
      </c>
      <c r="I94" s="94" t="s">
        <v>1161</v>
      </c>
      <c r="J94" s="94" t="s">
        <v>1142</v>
      </c>
      <c r="K94" s="94" t="s">
        <v>209</v>
      </c>
    </row>
    <row r="95" spans="1:12" ht="13.2">
      <c r="A95" s="118" t="str">
        <f ca="1">IFERROR(__xludf.DUMMYFUNCTION("""COMPUTED_VALUE"""),"GLAUBERT RODRIGUES DE JESUS")</f>
        <v>GLAUBERT RODRIGUES DE JESUS</v>
      </c>
      <c r="B95" s="80" t="s">
        <v>641</v>
      </c>
      <c r="C95" s="69" t="str">
        <f t="shared" ca="1" si="0"/>
        <v>OK</v>
      </c>
      <c r="D95" s="118" t="s">
        <v>392</v>
      </c>
      <c r="E95" s="98">
        <v>1250</v>
      </c>
      <c r="F95" s="94">
        <v>253</v>
      </c>
      <c r="G95" s="93">
        <v>45839</v>
      </c>
      <c r="H95" s="120">
        <v>45880</v>
      </c>
      <c r="I95" s="94" t="s">
        <v>1161</v>
      </c>
      <c r="J95" s="94" t="s">
        <v>1170</v>
      </c>
      <c r="K95" s="94" t="s">
        <v>1171</v>
      </c>
    </row>
    <row r="96" spans="1:12" ht="12.75" customHeight="1">
      <c r="A96" s="118" t="str">
        <f ca="1">IFERROR(__xludf.DUMMYFUNCTION("""COMPUTED_VALUE"""),"GRAZIELLE VITORIA NEVES GOMES")</f>
        <v>GRAZIELLE VITORIA NEVES GOMES</v>
      </c>
      <c r="B96" s="80" t="s">
        <v>641</v>
      </c>
      <c r="C96" s="69" t="str">
        <f t="shared" ca="1" si="0"/>
        <v>OK</v>
      </c>
      <c r="D96" s="118" t="s">
        <v>209</v>
      </c>
      <c r="E96" s="98">
        <v>89</v>
      </c>
      <c r="F96" s="94">
        <v>4282</v>
      </c>
      <c r="G96" s="93">
        <v>45870</v>
      </c>
      <c r="H96" s="120">
        <v>45916</v>
      </c>
      <c r="I96" s="94" t="s">
        <v>1161</v>
      </c>
      <c r="J96" s="94" t="s">
        <v>1142</v>
      </c>
      <c r="K96" s="94" t="s">
        <v>1172</v>
      </c>
    </row>
    <row r="97" spans="1:11" ht="12" customHeight="1">
      <c r="A97" s="118" t="str">
        <f ca="1">IFERROR(__xludf.DUMMYFUNCTION("""COMPUTED_VALUE"""),"GUILHERME SIMOES DE CARVALHO")</f>
        <v>GUILHERME SIMOES DE CARVALHO</v>
      </c>
      <c r="B97" s="86" t="s">
        <v>641</v>
      </c>
      <c r="C97" s="69" t="str">
        <f t="shared" ca="1" si="0"/>
        <v>OK</v>
      </c>
      <c r="D97" s="118" t="s">
        <v>319</v>
      </c>
      <c r="E97" s="98">
        <v>89</v>
      </c>
      <c r="F97" s="94">
        <v>4282</v>
      </c>
      <c r="G97" s="93">
        <v>45870</v>
      </c>
      <c r="H97" s="120">
        <v>45916</v>
      </c>
      <c r="I97" s="94" t="s">
        <v>1161</v>
      </c>
      <c r="J97" s="94" t="s">
        <v>1142</v>
      </c>
      <c r="K97" s="94" t="s">
        <v>1173</v>
      </c>
    </row>
    <row r="98" spans="1:11" ht="12.75" customHeight="1">
      <c r="A98" s="118" t="str">
        <f ca="1">IFERROR(__xludf.DUMMYFUNCTION("""COMPUTED_VALUE"""),"GUSTAVO MACHADO SOEIRO")</f>
        <v>GUSTAVO MACHADO SOEIRO</v>
      </c>
      <c r="B98" s="80" t="s">
        <v>641</v>
      </c>
      <c r="C98" s="69" t="str">
        <f t="shared" ca="1" si="0"/>
        <v>OK</v>
      </c>
      <c r="D98" s="118" t="s">
        <v>351</v>
      </c>
      <c r="E98" s="98">
        <v>89</v>
      </c>
      <c r="F98" s="94">
        <v>4282</v>
      </c>
      <c r="G98" s="93">
        <v>45870</v>
      </c>
      <c r="H98" s="120">
        <v>45916</v>
      </c>
      <c r="I98" s="94" t="s">
        <v>1161</v>
      </c>
      <c r="J98" s="94" t="s">
        <v>1142</v>
      </c>
      <c r="K98" s="94" t="s">
        <v>1174</v>
      </c>
    </row>
    <row r="99" spans="1:11" ht="13.5" customHeight="1">
      <c r="A99" s="118" t="str">
        <f ca="1">IFERROR(__xludf.DUMMYFUNCTION("""COMPUTED_VALUE"""),"HUGO DE AQUINO VOLOTÃO")</f>
        <v>HUGO DE AQUINO VOLOTÃO</v>
      </c>
      <c r="B99" s="80" t="s">
        <v>641</v>
      </c>
      <c r="C99" s="69" t="str">
        <f t="shared" ca="1" si="0"/>
        <v>OK</v>
      </c>
      <c r="D99" s="118" t="s">
        <v>209</v>
      </c>
      <c r="E99" s="98">
        <v>178.2</v>
      </c>
      <c r="F99" s="94">
        <v>4282</v>
      </c>
      <c r="G99" s="93">
        <v>45870</v>
      </c>
      <c r="H99" s="120">
        <v>45916</v>
      </c>
      <c r="I99" s="94" t="s">
        <v>1161</v>
      </c>
      <c r="J99" s="94" t="s">
        <v>1142</v>
      </c>
      <c r="K99" s="94" t="s">
        <v>1172</v>
      </c>
    </row>
    <row r="100" spans="1:11" ht="12" customHeight="1">
      <c r="A100" s="118" t="str">
        <f ca="1">IFERROR(__xludf.DUMMYFUNCTION("""COMPUTED_VALUE"""),"IGOR BARROS DA SILVA")</f>
        <v>IGOR BARROS DA SILVA</v>
      </c>
      <c r="B100" s="85" t="s">
        <v>645</v>
      </c>
      <c r="C100" s="69" t="str">
        <f t="shared" ca="1" si="0"/>
        <v>OK</v>
      </c>
      <c r="D100" s="118" t="s">
        <v>467</v>
      </c>
      <c r="E100" s="98">
        <v>178.2</v>
      </c>
      <c r="F100" s="94">
        <v>4282</v>
      </c>
      <c r="G100" s="93">
        <v>45870</v>
      </c>
      <c r="H100" s="120">
        <v>45916</v>
      </c>
      <c r="I100" s="94" t="s">
        <v>1161</v>
      </c>
      <c r="J100" s="94" t="s">
        <v>1142</v>
      </c>
      <c r="K100" s="94" t="s">
        <v>1175</v>
      </c>
    </row>
    <row r="101" spans="1:11" ht="12.75" customHeight="1">
      <c r="A101" s="118" t="str">
        <f ca="1">IFERROR(__xludf.DUMMYFUNCTION("""COMPUTED_VALUE"""),"IURY CAUAM JESUS DA COSTA")</f>
        <v>IURY CAUAM JESUS DA COSTA</v>
      </c>
      <c r="B101" s="80" t="s">
        <v>641</v>
      </c>
      <c r="C101" s="69" t="str">
        <f t="shared" ca="1" si="0"/>
        <v>OK</v>
      </c>
      <c r="D101" s="118" t="s">
        <v>467</v>
      </c>
      <c r="E101" s="98">
        <v>130</v>
      </c>
      <c r="F101" s="94">
        <v>4282</v>
      </c>
      <c r="G101" s="93">
        <v>45870</v>
      </c>
      <c r="H101" s="120">
        <v>45916</v>
      </c>
      <c r="I101" s="94" t="s">
        <v>1161</v>
      </c>
      <c r="J101" s="94" t="s">
        <v>1142</v>
      </c>
      <c r="K101" s="94" t="s">
        <v>1175</v>
      </c>
    </row>
    <row r="102" spans="1:11" ht="13.5" customHeight="1">
      <c r="A102" s="118" t="str">
        <f ca="1">IFERROR(__xludf.DUMMYFUNCTION("""COMPUTED_VALUE"""),"IURY DOS SANTOS DA SILVA")</f>
        <v>IURY DOS SANTOS DA SILVA</v>
      </c>
      <c r="B102" s="86" t="s">
        <v>641</v>
      </c>
      <c r="C102" s="69" t="str">
        <f t="shared" ca="1" si="0"/>
        <v>OK</v>
      </c>
      <c r="D102" s="118" t="s">
        <v>467</v>
      </c>
      <c r="E102" s="98">
        <v>89</v>
      </c>
      <c r="F102" s="94">
        <v>4263</v>
      </c>
      <c r="G102" s="93">
        <v>45870</v>
      </c>
      <c r="H102" s="120">
        <v>45909</v>
      </c>
      <c r="I102" s="94" t="s">
        <v>1161</v>
      </c>
      <c r="J102" s="94" t="s">
        <v>1142</v>
      </c>
      <c r="K102" s="94" t="s">
        <v>1175</v>
      </c>
    </row>
    <row r="103" spans="1:11" ht="12.75" customHeight="1">
      <c r="A103" s="118" t="str">
        <f ca="1">IFERROR(__xludf.DUMMYFUNCTION("""COMPUTED_VALUE"""),"IVAN DE MELLO")</f>
        <v>IVAN DE MELLO</v>
      </c>
      <c r="B103" s="80" t="s">
        <v>641</v>
      </c>
      <c r="C103" s="69" t="str">
        <f t="shared" ca="1" si="0"/>
        <v>OK</v>
      </c>
      <c r="D103" s="118" t="s">
        <v>467</v>
      </c>
      <c r="E103" s="98">
        <v>170.1</v>
      </c>
      <c r="F103" s="94">
        <v>4263</v>
      </c>
      <c r="G103" s="93">
        <v>45870</v>
      </c>
      <c r="H103" s="120">
        <v>45909</v>
      </c>
      <c r="I103" s="94" t="s">
        <v>1161</v>
      </c>
      <c r="J103" s="94" t="s">
        <v>1142</v>
      </c>
      <c r="K103" s="94" t="s">
        <v>1175</v>
      </c>
    </row>
    <row r="104" spans="1:11" ht="12" customHeight="1">
      <c r="A104" s="118" t="str">
        <f ca="1">IFERROR(__xludf.DUMMYFUNCTION("""COMPUTED_VALUE"""),"JACSON DE LIMA LEANDRO")</f>
        <v>JACSON DE LIMA LEANDRO</v>
      </c>
      <c r="B104" s="80" t="s">
        <v>641</v>
      </c>
      <c r="C104" s="69" t="str">
        <f t="shared" ca="1" si="0"/>
        <v>OK</v>
      </c>
      <c r="D104" s="118" t="s">
        <v>467</v>
      </c>
      <c r="E104" s="98">
        <v>108</v>
      </c>
      <c r="F104" s="94">
        <v>4263</v>
      </c>
      <c r="G104" s="93">
        <v>45870</v>
      </c>
      <c r="H104" s="120">
        <v>45909</v>
      </c>
      <c r="I104" s="94" t="s">
        <v>1161</v>
      </c>
      <c r="J104" s="94" t="s">
        <v>1142</v>
      </c>
      <c r="K104" s="94" t="s">
        <v>1175</v>
      </c>
    </row>
    <row r="105" spans="1:11" ht="14.25" customHeight="1">
      <c r="A105" s="118" t="str">
        <f ca="1">IFERROR(__xludf.DUMMYFUNCTION("""COMPUTED_VALUE"""),"JANILSON FERREIRA ACIOLI JUNIOR")</f>
        <v>JANILSON FERREIRA ACIOLI JUNIOR</v>
      </c>
      <c r="B105" s="80" t="s">
        <v>641</v>
      </c>
      <c r="C105" s="69" t="str">
        <f t="shared" ca="1" si="0"/>
        <v>OK</v>
      </c>
      <c r="D105" s="118" t="s">
        <v>467</v>
      </c>
      <c r="E105" s="98">
        <v>180</v>
      </c>
      <c r="F105" s="94">
        <v>4263</v>
      </c>
      <c r="G105" s="93">
        <v>45870</v>
      </c>
      <c r="H105" s="120">
        <v>45909</v>
      </c>
      <c r="I105" s="94" t="s">
        <v>1161</v>
      </c>
      <c r="J105" s="94" t="s">
        <v>1142</v>
      </c>
      <c r="K105" s="94" t="s">
        <v>1175</v>
      </c>
    </row>
    <row r="106" spans="1:11" ht="13.2">
      <c r="A106" s="118" t="str">
        <f ca="1">IFERROR(__xludf.DUMMYFUNCTION("""COMPUTED_VALUE"""),"JEANDERSON CRISTIAN DA SILVA TEIXEIRA")</f>
        <v>JEANDERSON CRISTIAN DA SILVA TEIXEIRA</v>
      </c>
      <c r="B106" s="80" t="s">
        <v>641</v>
      </c>
      <c r="C106" s="69" t="str">
        <f t="shared" ca="1" si="0"/>
        <v>OK</v>
      </c>
      <c r="D106" s="94" t="s">
        <v>688</v>
      </c>
      <c r="E106" s="119">
        <v>250</v>
      </c>
      <c r="F106" s="94">
        <v>4146</v>
      </c>
      <c r="G106" s="93">
        <v>45870</v>
      </c>
      <c r="H106" s="120">
        <v>45917</v>
      </c>
      <c r="I106" s="94" t="s">
        <v>1161</v>
      </c>
      <c r="J106" s="94" t="s">
        <v>1150</v>
      </c>
      <c r="K106" s="94" t="s">
        <v>688</v>
      </c>
    </row>
    <row r="107" spans="1:11" ht="13.2">
      <c r="A107" s="118" t="str">
        <f ca="1">IFERROR(__xludf.DUMMYFUNCTION("""COMPUTED_VALUE"""),"JENIFFER LUISA CHAGAS DA CONCEIÇÃO")</f>
        <v>JENIFFER LUISA CHAGAS DA CONCEIÇÃO</v>
      </c>
      <c r="B107" s="80" t="s">
        <v>641</v>
      </c>
      <c r="C107" s="69" t="str">
        <f t="shared" ca="1" si="0"/>
        <v>OK</v>
      </c>
      <c r="D107" s="94" t="s">
        <v>401</v>
      </c>
      <c r="E107" s="119">
        <v>250</v>
      </c>
      <c r="F107" s="94">
        <v>4146</v>
      </c>
      <c r="G107" s="93">
        <v>45870</v>
      </c>
      <c r="H107" s="120">
        <v>45917</v>
      </c>
      <c r="I107" s="94" t="s">
        <v>1161</v>
      </c>
      <c r="J107" s="94" t="s">
        <v>1150</v>
      </c>
      <c r="K107" s="94" t="s">
        <v>401</v>
      </c>
    </row>
    <row r="108" spans="1:11" ht="13.2">
      <c r="A108" s="118" t="str">
        <f ca="1">IFERROR(__xludf.DUMMYFUNCTION("""COMPUTED_VALUE"""),"JHEANCARLOS JESUS DA SILVA")</f>
        <v>JHEANCARLOS JESUS DA SILVA</v>
      </c>
      <c r="B108" s="84" t="s">
        <v>664</v>
      </c>
      <c r="C108" s="69" t="str">
        <f t="shared" ca="1" si="0"/>
        <v>OK</v>
      </c>
      <c r="D108" s="94" t="s">
        <v>162</v>
      </c>
      <c r="E108" s="119">
        <v>250</v>
      </c>
      <c r="F108" s="94">
        <v>4146</v>
      </c>
      <c r="G108" s="93">
        <v>45870</v>
      </c>
      <c r="H108" s="120">
        <v>45917</v>
      </c>
      <c r="I108" s="94" t="s">
        <v>1161</v>
      </c>
      <c r="J108" s="94" t="s">
        <v>1150</v>
      </c>
      <c r="K108" s="94" t="s">
        <v>162</v>
      </c>
    </row>
    <row r="109" spans="1:11" ht="13.2">
      <c r="A109" s="118" t="str">
        <f ca="1">IFERROR(__xludf.DUMMYFUNCTION("""COMPUTED_VALUE"""),"JHONNY FERREIRA MOREIRA")</f>
        <v>JHONNY FERREIRA MOREIRA</v>
      </c>
      <c r="B109" s="80" t="s">
        <v>641</v>
      </c>
      <c r="C109" s="69" t="str">
        <f t="shared" ca="1" si="0"/>
        <v>OK</v>
      </c>
      <c r="D109" s="94" t="s">
        <v>316</v>
      </c>
      <c r="E109" s="119">
        <v>250</v>
      </c>
      <c r="F109" s="94">
        <v>4146</v>
      </c>
      <c r="G109" s="93">
        <v>45870</v>
      </c>
      <c r="H109" s="120">
        <v>45917</v>
      </c>
      <c r="I109" s="94" t="s">
        <v>1161</v>
      </c>
      <c r="J109" s="94" t="s">
        <v>1150</v>
      </c>
      <c r="K109" s="94" t="s">
        <v>316</v>
      </c>
    </row>
    <row r="110" spans="1:11" ht="13.2">
      <c r="A110" s="118" t="str">
        <f ca="1">IFERROR(__xludf.DUMMYFUNCTION("""COMPUTED_VALUE"""),"JHOUBERTT DA SILVA QUINTANILHA")</f>
        <v>JHOUBERTT DA SILVA QUINTANILHA</v>
      </c>
      <c r="B110" s="85" t="s">
        <v>665</v>
      </c>
      <c r="C110" s="69" t="str">
        <f t="shared" ca="1" si="0"/>
        <v>OK</v>
      </c>
      <c r="D110" s="94" t="s">
        <v>253</v>
      </c>
      <c r="E110" s="119">
        <v>250</v>
      </c>
      <c r="F110" s="94">
        <v>4146</v>
      </c>
      <c r="G110" s="93">
        <v>45870</v>
      </c>
      <c r="H110" s="120">
        <v>45917</v>
      </c>
      <c r="I110" s="94" t="s">
        <v>1161</v>
      </c>
      <c r="J110" s="94" t="s">
        <v>1150</v>
      </c>
      <c r="K110" s="94" t="s">
        <v>253</v>
      </c>
    </row>
    <row r="111" spans="1:11" ht="13.2">
      <c r="A111" s="118" t="str">
        <f ca="1">IFERROR(__xludf.DUMMYFUNCTION("""COMPUTED_VALUE"""),"JOÃO DE JESUS MELONIO REIS")</f>
        <v>JOÃO DE JESUS MELONIO REIS</v>
      </c>
      <c r="B111" s="80" t="s">
        <v>641</v>
      </c>
      <c r="C111" s="69" t="str">
        <f t="shared" ca="1" si="0"/>
        <v>OK</v>
      </c>
      <c r="D111" s="94" t="s">
        <v>249</v>
      </c>
      <c r="E111" s="119">
        <v>250</v>
      </c>
      <c r="F111" s="94">
        <v>4146</v>
      </c>
      <c r="G111" s="93">
        <v>45870</v>
      </c>
      <c r="H111" s="120">
        <v>45917</v>
      </c>
      <c r="I111" s="94" t="s">
        <v>1161</v>
      </c>
      <c r="J111" s="94" t="s">
        <v>1150</v>
      </c>
      <c r="K111" s="94" t="s">
        <v>249</v>
      </c>
    </row>
    <row r="112" spans="1:11" ht="13.2">
      <c r="A112" s="118" t="str">
        <f ca="1">IFERROR(__xludf.DUMMYFUNCTION("""COMPUTED_VALUE"""),"JOÃO GABRIEL DE LIMA PEREIRA")</f>
        <v>JOÃO GABRIEL DE LIMA PEREIRA</v>
      </c>
      <c r="B112" s="80" t="s">
        <v>641</v>
      </c>
      <c r="C112" s="69" t="str">
        <f t="shared" ca="1" si="0"/>
        <v>OK</v>
      </c>
      <c r="D112" s="94" t="s">
        <v>688</v>
      </c>
      <c r="E112" s="119">
        <v>250</v>
      </c>
      <c r="F112" s="94">
        <v>4146</v>
      </c>
      <c r="G112" s="93">
        <v>45870</v>
      </c>
      <c r="H112" s="120">
        <v>45917</v>
      </c>
      <c r="I112" s="94" t="s">
        <v>1161</v>
      </c>
      <c r="J112" s="94" t="s">
        <v>1150</v>
      </c>
      <c r="K112" s="94" t="s">
        <v>688</v>
      </c>
    </row>
    <row r="113" spans="1:11" ht="13.2">
      <c r="A113" s="118" t="str">
        <f ca="1">IFERROR(__xludf.DUMMYFUNCTION("""COMPUTED_VALUE"""),"JOÃO LUCAS LIMA PEREIRA")</f>
        <v>JOÃO LUCAS LIMA PEREIRA</v>
      </c>
      <c r="B113" s="80" t="s">
        <v>641</v>
      </c>
      <c r="C113" s="69" t="str">
        <f t="shared" ca="1" si="0"/>
        <v>OK</v>
      </c>
      <c r="D113" s="94" t="s">
        <v>688</v>
      </c>
      <c r="E113" s="119">
        <v>200</v>
      </c>
      <c r="F113" s="94">
        <v>4146</v>
      </c>
      <c r="G113" s="93">
        <v>45870</v>
      </c>
      <c r="H113" s="120">
        <v>45917</v>
      </c>
      <c r="I113" s="94" t="s">
        <v>1161</v>
      </c>
      <c r="J113" s="94" t="s">
        <v>1150</v>
      </c>
      <c r="K113" s="94" t="s">
        <v>688</v>
      </c>
    </row>
    <row r="114" spans="1:11" ht="13.2">
      <c r="A114" s="118" t="str">
        <f ca="1">IFERROR(__xludf.DUMMYFUNCTION("""COMPUTED_VALUE"""),"JOAO PAULO TAVARES SILVA")</f>
        <v>JOAO PAULO TAVARES SILVA</v>
      </c>
      <c r="B114" s="80" t="s">
        <v>641</v>
      </c>
      <c r="C114" s="69" t="str">
        <f t="shared" ca="1" si="0"/>
        <v>OK</v>
      </c>
      <c r="D114" s="94" t="s">
        <v>253</v>
      </c>
      <c r="E114" s="119">
        <v>200</v>
      </c>
      <c r="F114" s="94">
        <v>4146</v>
      </c>
      <c r="G114" s="93">
        <v>45870</v>
      </c>
      <c r="H114" s="120">
        <v>45917</v>
      </c>
      <c r="I114" s="94" t="s">
        <v>1161</v>
      </c>
      <c r="J114" s="94" t="s">
        <v>1150</v>
      </c>
      <c r="K114" s="94" t="s">
        <v>253</v>
      </c>
    </row>
    <row r="115" spans="1:11" ht="14.25" customHeight="1">
      <c r="A115" s="118" t="str">
        <f ca="1">IFERROR(__xludf.DUMMYFUNCTION("""COMPUTED_VALUE"""),"JOÃO PEDRO CARDOSO ARIO")</f>
        <v>JOÃO PEDRO CARDOSO ARIO</v>
      </c>
      <c r="B115" s="85" t="s">
        <v>666</v>
      </c>
      <c r="C115" s="69" t="str">
        <f t="shared" ca="1" si="0"/>
        <v>OK</v>
      </c>
      <c r="D115" s="118" t="s">
        <v>152</v>
      </c>
      <c r="E115" s="119">
        <v>200</v>
      </c>
      <c r="F115" s="94">
        <v>4146</v>
      </c>
      <c r="G115" s="93">
        <v>45870</v>
      </c>
      <c r="H115" s="120">
        <v>45917</v>
      </c>
      <c r="I115" s="94" t="s">
        <v>1161</v>
      </c>
      <c r="J115" s="94" t="s">
        <v>1150</v>
      </c>
      <c r="K115" s="94" t="s">
        <v>1176</v>
      </c>
    </row>
    <row r="116" spans="1:11" ht="13.2">
      <c r="A116" s="118" t="str">
        <f ca="1">IFERROR(__xludf.DUMMYFUNCTION("""COMPUTED_VALUE"""),"JOÃO RODRIGUES PEREIRA")</f>
        <v>JOÃO RODRIGUES PEREIRA</v>
      </c>
      <c r="B116" s="80" t="s">
        <v>641</v>
      </c>
      <c r="C116" s="69" t="str">
        <f t="shared" ca="1" si="0"/>
        <v>OK</v>
      </c>
      <c r="D116" s="94" t="s">
        <v>270</v>
      </c>
      <c r="E116" s="119">
        <v>200</v>
      </c>
      <c r="F116" s="94">
        <v>4146</v>
      </c>
      <c r="G116" s="93">
        <v>45870</v>
      </c>
      <c r="H116" s="120">
        <v>45917</v>
      </c>
      <c r="I116" s="94" t="s">
        <v>1161</v>
      </c>
      <c r="J116" s="94" t="s">
        <v>1150</v>
      </c>
      <c r="K116" s="94" t="s">
        <v>270</v>
      </c>
    </row>
    <row r="117" spans="1:11" ht="13.2">
      <c r="A117" s="118" t="str">
        <f ca="1">IFERROR(__xludf.DUMMYFUNCTION("""COMPUTED_VALUE"""),"JOÃO VICTOR VASCONCELLOS DE SOUSA")</f>
        <v>JOÃO VICTOR VASCONCELLOS DE SOUSA</v>
      </c>
      <c r="B117" s="85" t="s">
        <v>667</v>
      </c>
      <c r="C117" s="69" t="str">
        <f t="shared" ca="1" si="0"/>
        <v>OK</v>
      </c>
      <c r="D117" s="118" t="s">
        <v>337</v>
      </c>
      <c r="E117" s="119">
        <v>200</v>
      </c>
      <c r="F117" s="94">
        <v>4146</v>
      </c>
      <c r="G117" s="93">
        <v>45870</v>
      </c>
      <c r="H117" s="120">
        <v>45917</v>
      </c>
      <c r="I117" s="94" t="s">
        <v>1161</v>
      </c>
      <c r="J117" s="94" t="s">
        <v>1150</v>
      </c>
      <c r="K117" s="94" t="s">
        <v>1177</v>
      </c>
    </row>
    <row r="118" spans="1:11" ht="13.2">
      <c r="A118" s="118" t="str">
        <f ca="1">IFERROR(__xludf.DUMMYFUNCTION("""COMPUTED_VALUE"""),"JOÃO VITOR MOÇO SANTOS")</f>
        <v>JOÃO VITOR MOÇO SANTOS</v>
      </c>
      <c r="B118" s="80" t="s">
        <v>641</v>
      </c>
      <c r="C118" s="69" t="str">
        <f t="shared" ca="1" si="0"/>
        <v>OK</v>
      </c>
      <c r="D118" s="118" t="s">
        <v>180</v>
      </c>
      <c r="E118" s="119">
        <v>200</v>
      </c>
      <c r="F118" s="94">
        <v>4146</v>
      </c>
      <c r="G118" s="93">
        <v>45870</v>
      </c>
      <c r="H118" s="120">
        <v>45917</v>
      </c>
      <c r="I118" s="94" t="s">
        <v>1161</v>
      </c>
      <c r="J118" s="94" t="s">
        <v>1150</v>
      </c>
      <c r="K118" s="94" t="s">
        <v>1178</v>
      </c>
    </row>
    <row r="119" spans="1:11" ht="13.2">
      <c r="A119" s="118" t="str">
        <f ca="1">IFERROR(__xludf.DUMMYFUNCTION("""COMPUTED_VALUE"""),"JORGE LUIZ RAMOS JUNIOR")</f>
        <v>JORGE LUIZ RAMOS JUNIOR</v>
      </c>
      <c r="B119" s="80" t="s">
        <v>641</v>
      </c>
      <c r="C119" s="69" t="str">
        <f t="shared" ca="1" si="0"/>
        <v>OK</v>
      </c>
      <c r="D119" s="94" t="s">
        <v>688</v>
      </c>
      <c r="E119" s="119">
        <v>200</v>
      </c>
      <c r="F119" s="94">
        <v>4146</v>
      </c>
      <c r="G119" s="93">
        <v>45870</v>
      </c>
      <c r="H119" s="120">
        <v>45917</v>
      </c>
      <c r="I119" s="94" t="s">
        <v>1161</v>
      </c>
      <c r="J119" s="94" t="s">
        <v>1150</v>
      </c>
      <c r="K119" s="94" t="s">
        <v>688</v>
      </c>
    </row>
    <row r="120" spans="1:11" ht="13.2">
      <c r="A120" s="118" t="str">
        <f ca="1">IFERROR(__xludf.DUMMYFUNCTION("""COMPUTED_VALUE"""),"JOSÉ FÁBIO ALVES DA SILVA")</f>
        <v>JOSÉ FÁBIO ALVES DA SILVA</v>
      </c>
      <c r="B120" s="80" t="s">
        <v>641</v>
      </c>
      <c r="C120" s="69" t="str">
        <f t="shared" ca="1" si="0"/>
        <v>OK</v>
      </c>
      <c r="D120" s="118" t="s">
        <v>316</v>
      </c>
      <c r="E120" s="119">
        <v>350</v>
      </c>
      <c r="F120" s="94">
        <v>4146</v>
      </c>
      <c r="G120" s="93">
        <v>45870</v>
      </c>
      <c r="H120" s="120">
        <v>45917</v>
      </c>
      <c r="I120" s="94" t="s">
        <v>1161</v>
      </c>
      <c r="J120" s="94" t="s">
        <v>1150</v>
      </c>
      <c r="K120" s="94" t="s">
        <v>1179</v>
      </c>
    </row>
    <row r="121" spans="1:11" ht="13.2">
      <c r="A121" s="118" t="str">
        <f ca="1">IFERROR(__xludf.DUMMYFUNCTION("""COMPUTED_VALUE"""),"JOSÉ LEONARDO PENHA PEREIRA")</f>
        <v>JOSÉ LEONARDO PENHA PEREIRA</v>
      </c>
      <c r="B121" s="85" t="s">
        <v>668</v>
      </c>
      <c r="C121" s="69" t="str">
        <f t="shared" ca="1" si="0"/>
        <v>OK</v>
      </c>
      <c r="D121" s="94" t="s">
        <v>253</v>
      </c>
      <c r="E121" s="119">
        <v>250</v>
      </c>
      <c r="F121" s="94">
        <v>4146</v>
      </c>
      <c r="G121" s="93">
        <v>45870</v>
      </c>
      <c r="H121" s="120">
        <v>45917</v>
      </c>
      <c r="I121" s="94" t="s">
        <v>1161</v>
      </c>
      <c r="J121" s="94" t="s">
        <v>1150</v>
      </c>
      <c r="K121" s="94" t="s">
        <v>253</v>
      </c>
    </row>
    <row r="122" spans="1:11" ht="13.2">
      <c r="A122" s="118" t="str">
        <f ca="1">IFERROR(__xludf.DUMMYFUNCTION("""COMPUTED_VALUE"""),"JOSÉ MARCOS PEREIRA DA SILVA")</f>
        <v>JOSÉ MARCOS PEREIRA DA SILVA</v>
      </c>
      <c r="B122" s="80" t="s">
        <v>641</v>
      </c>
      <c r="C122" s="69" t="str">
        <f t="shared" ca="1" si="0"/>
        <v>OK</v>
      </c>
      <c r="D122" s="94" t="s">
        <v>325</v>
      </c>
      <c r="E122" s="119">
        <v>200</v>
      </c>
      <c r="F122" s="94">
        <v>4146</v>
      </c>
      <c r="G122" s="93">
        <v>45870</v>
      </c>
      <c r="H122" s="120">
        <v>45917</v>
      </c>
      <c r="I122" s="94" t="s">
        <v>1161</v>
      </c>
      <c r="J122" s="94" t="s">
        <v>1150</v>
      </c>
      <c r="K122" s="94" t="s">
        <v>325</v>
      </c>
    </row>
    <row r="123" spans="1:11" ht="13.2">
      <c r="A123" s="118" t="str">
        <f ca="1">IFERROR(__xludf.DUMMYFUNCTION("""COMPUTED_VALUE"""),"JOYCE DE OLIVEIRA MOTA")</f>
        <v>JOYCE DE OLIVEIRA MOTA</v>
      </c>
      <c r="B123" s="80" t="s">
        <v>641</v>
      </c>
      <c r="C123" s="69" t="str">
        <f t="shared" ca="1" si="0"/>
        <v>OK</v>
      </c>
      <c r="D123" s="94" t="s">
        <v>441</v>
      </c>
      <c r="E123" s="119">
        <v>250</v>
      </c>
      <c r="F123" s="94">
        <v>4146</v>
      </c>
      <c r="G123" s="93">
        <v>45870</v>
      </c>
      <c r="H123" s="120">
        <v>45917</v>
      </c>
      <c r="I123" s="94" t="s">
        <v>1161</v>
      </c>
      <c r="J123" s="94" t="s">
        <v>1150</v>
      </c>
      <c r="K123" s="94" t="s">
        <v>441</v>
      </c>
    </row>
    <row r="124" spans="1:11" ht="13.2">
      <c r="A124" s="118" t="str">
        <f ca="1">IFERROR(__xludf.DUMMYFUNCTION("""COMPUTED_VALUE"""),"JUAN PATRICK MOURA NUNES")</f>
        <v>JUAN PATRICK MOURA NUNES</v>
      </c>
      <c r="B124" s="80" t="s">
        <v>641</v>
      </c>
      <c r="C124" s="69" t="str">
        <f t="shared" ca="1" si="0"/>
        <v>OK</v>
      </c>
      <c r="D124" s="94" t="s">
        <v>443</v>
      </c>
      <c r="E124" s="119">
        <v>250</v>
      </c>
      <c r="F124" s="94">
        <v>4146</v>
      </c>
      <c r="G124" s="93">
        <v>45870</v>
      </c>
      <c r="H124" s="120">
        <v>45917</v>
      </c>
      <c r="I124" s="94" t="s">
        <v>1161</v>
      </c>
      <c r="J124" s="94" t="s">
        <v>1150</v>
      </c>
      <c r="K124" s="94" t="s">
        <v>443</v>
      </c>
    </row>
    <row r="125" spans="1:11" ht="13.2">
      <c r="A125" s="118" t="str">
        <f ca="1">IFERROR(__xludf.DUMMYFUNCTION("""COMPUTED_VALUE"""),"JULIANA DA SILVA SILVEIRA")</f>
        <v>JULIANA DA SILVA SILVEIRA</v>
      </c>
      <c r="B125" s="80" t="s">
        <v>641</v>
      </c>
      <c r="C125" s="69" t="str">
        <f t="shared" ca="1" si="0"/>
        <v>OK</v>
      </c>
      <c r="D125" s="94" t="s">
        <v>444</v>
      </c>
      <c r="E125" s="119">
        <v>250</v>
      </c>
      <c r="F125" s="94">
        <v>4146</v>
      </c>
      <c r="G125" s="93">
        <v>45870</v>
      </c>
      <c r="H125" s="120">
        <v>45917</v>
      </c>
      <c r="I125" s="94" t="s">
        <v>1161</v>
      </c>
      <c r="J125" s="94" t="s">
        <v>1150</v>
      </c>
      <c r="K125" s="94" t="s">
        <v>444</v>
      </c>
    </row>
    <row r="126" spans="1:11" ht="13.2">
      <c r="A126" s="118" t="str">
        <f ca="1">IFERROR(__xludf.DUMMYFUNCTION("""COMPUTED_VALUE"""),"KAIKE PENHA SOARES")</f>
        <v>KAIKE PENHA SOARES</v>
      </c>
      <c r="B126" s="86" t="s">
        <v>641</v>
      </c>
      <c r="C126" s="69" t="str">
        <f t="shared" ca="1" si="0"/>
        <v>OK</v>
      </c>
      <c r="D126" s="118" t="s">
        <v>441</v>
      </c>
      <c r="E126" s="119">
        <v>150</v>
      </c>
      <c r="F126" s="94">
        <v>4146</v>
      </c>
      <c r="G126" s="93">
        <v>45870</v>
      </c>
      <c r="H126" s="120">
        <v>45917</v>
      </c>
      <c r="I126" s="94" t="s">
        <v>1161</v>
      </c>
      <c r="J126" s="94" t="s">
        <v>1150</v>
      </c>
      <c r="K126" s="94" t="s">
        <v>1180</v>
      </c>
    </row>
    <row r="127" spans="1:11" ht="13.2">
      <c r="A127" s="118" t="str">
        <f ca="1">IFERROR(__xludf.DUMMYFUNCTION("""COMPUTED_VALUE"""),"KALEB PINHEIRO DA MATA")</f>
        <v>KALEB PINHEIRO DA MATA</v>
      </c>
      <c r="B127" s="80" t="s">
        <v>641</v>
      </c>
      <c r="C127" s="69" t="str">
        <f t="shared" ca="1" si="0"/>
        <v>OK</v>
      </c>
      <c r="D127" s="94" t="s">
        <v>443</v>
      </c>
      <c r="E127" s="119">
        <v>150</v>
      </c>
      <c r="F127" s="94">
        <v>4146</v>
      </c>
      <c r="G127" s="93">
        <v>45870</v>
      </c>
      <c r="H127" s="120">
        <v>45917</v>
      </c>
      <c r="I127" s="94" t="s">
        <v>1161</v>
      </c>
      <c r="J127" s="94" t="s">
        <v>1150</v>
      </c>
      <c r="K127" s="94" t="s">
        <v>443</v>
      </c>
    </row>
    <row r="128" spans="1:11" ht="13.2">
      <c r="A128" s="118" t="str">
        <f ca="1">IFERROR(__xludf.DUMMYFUNCTION("""COMPUTED_VALUE"""),"KANANDA SOARES DA CRUZ MORALES")</f>
        <v>KANANDA SOARES DA CRUZ MORALES</v>
      </c>
      <c r="B128" s="80" t="s">
        <v>641</v>
      </c>
      <c r="C128" s="69" t="str">
        <f t="shared" ca="1" si="0"/>
        <v>OK</v>
      </c>
      <c r="D128" s="94" t="s">
        <v>444</v>
      </c>
      <c r="E128" s="119">
        <v>150</v>
      </c>
      <c r="F128" s="94">
        <v>4146</v>
      </c>
      <c r="G128" s="93">
        <v>45870</v>
      </c>
      <c r="H128" s="120">
        <v>45917</v>
      </c>
      <c r="I128" s="94" t="s">
        <v>1161</v>
      </c>
      <c r="J128" s="94" t="s">
        <v>1150</v>
      </c>
      <c r="K128" s="94" t="s">
        <v>444</v>
      </c>
    </row>
    <row r="129" spans="1:11" ht="13.2">
      <c r="A129" s="118" t="str">
        <f ca="1">IFERROR(__xludf.DUMMYFUNCTION("""COMPUTED_VALUE"""),"LARA FERREIRA DA CONCEIÇÃO")</f>
        <v>LARA FERREIRA DA CONCEIÇÃO</v>
      </c>
      <c r="B129" s="80" t="s">
        <v>641</v>
      </c>
      <c r="C129" s="69" t="str">
        <f t="shared" ca="1" si="0"/>
        <v>OK</v>
      </c>
      <c r="D129" s="94" t="s">
        <v>449</v>
      </c>
      <c r="E129" s="119">
        <v>150</v>
      </c>
      <c r="F129" s="94">
        <v>4146</v>
      </c>
      <c r="G129" s="93">
        <v>45870</v>
      </c>
      <c r="H129" s="120">
        <v>45917</v>
      </c>
      <c r="I129" s="94" t="s">
        <v>1161</v>
      </c>
      <c r="J129" s="94" t="s">
        <v>1150</v>
      </c>
      <c r="K129" s="94" t="s">
        <v>449</v>
      </c>
    </row>
    <row r="130" spans="1:11" ht="13.2">
      <c r="A130" s="118" t="str">
        <f ca="1">IFERROR(__xludf.DUMMYFUNCTION("""COMPUTED_VALUE"""),"LARISSA CRISTINNA SILVA DA COSTA")</f>
        <v>LARISSA CRISTINNA SILVA DA COSTA</v>
      </c>
      <c r="B130" s="85" t="s">
        <v>669</v>
      </c>
      <c r="C130" s="69" t="str">
        <f t="shared" ca="1" si="0"/>
        <v>OK</v>
      </c>
      <c r="D130" s="94" t="s">
        <v>154</v>
      </c>
      <c r="E130" s="119">
        <v>150</v>
      </c>
      <c r="F130" s="94">
        <v>4146</v>
      </c>
      <c r="G130" s="93">
        <v>45870</v>
      </c>
      <c r="H130" s="120">
        <v>45917</v>
      </c>
      <c r="I130" s="94" t="s">
        <v>1161</v>
      </c>
      <c r="J130" s="94" t="s">
        <v>1150</v>
      </c>
      <c r="K130" s="94" t="s">
        <v>154</v>
      </c>
    </row>
    <row r="131" spans="1:11" ht="13.2">
      <c r="A131" s="118" t="str">
        <f ca="1">IFERROR(__xludf.DUMMYFUNCTION("""COMPUTED_VALUE"""),"LARISSA LIMA DE MOURA")</f>
        <v>LARISSA LIMA DE MOURA</v>
      </c>
      <c r="B131" s="80" t="s">
        <v>641</v>
      </c>
      <c r="C131" s="69" t="str">
        <f t="shared" ca="1" si="0"/>
        <v>OK</v>
      </c>
      <c r="D131" s="94" t="s">
        <v>249</v>
      </c>
      <c r="E131" s="119">
        <v>150</v>
      </c>
      <c r="F131" s="94">
        <v>4146</v>
      </c>
      <c r="G131" s="93">
        <v>45870</v>
      </c>
      <c r="H131" s="120">
        <v>45917</v>
      </c>
      <c r="I131" s="94" t="s">
        <v>1161</v>
      </c>
      <c r="J131" s="94" t="s">
        <v>1150</v>
      </c>
      <c r="K131" s="94" t="s">
        <v>249</v>
      </c>
    </row>
    <row r="132" spans="1:11" ht="13.2">
      <c r="A132" s="118" t="str">
        <f ca="1">IFERROR(__xludf.DUMMYFUNCTION("""COMPUTED_VALUE"""),"LEANDRO RANGEL DE OLIVEIRA")</f>
        <v>LEANDRO RANGEL DE OLIVEIRA</v>
      </c>
      <c r="B132" s="85" t="s">
        <v>670</v>
      </c>
      <c r="C132" s="69" t="str">
        <f t="shared" ca="1" si="0"/>
        <v>OK</v>
      </c>
      <c r="D132" s="94" t="s">
        <v>253</v>
      </c>
      <c r="E132" s="119">
        <v>150</v>
      </c>
      <c r="F132" s="94">
        <v>4146</v>
      </c>
      <c r="G132" s="93">
        <v>45870</v>
      </c>
      <c r="H132" s="120">
        <v>45917</v>
      </c>
      <c r="I132" s="94" t="s">
        <v>1161</v>
      </c>
      <c r="J132" s="94" t="s">
        <v>1150</v>
      </c>
      <c r="K132" s="94" t="s">
        <v>253</v>
      </c>
    </row>
    <row r="133" spans="1:11" ht="13.2">
      <c r="A133" s="118" t="str">
        <f ca="1">IFERROR(__xludf.DUMMYFUNCTION("""COMPUTED_VALUE"""),"LEANDRO SOUZA BRAUL")</f>
        <v>LEANDRO SOUZA BRAUL</v>
      </c>
      <c r="B133" s="86" t="s">
        <v>641</v>
      </c>
      <c r="C133" s="69" t="str">
        <f t="shared" ca="1" si="0"/>
        <v>OK</v>
      </c>
      <c r="D133" s="94" t="s">
        <v>316</v>
      </c>
      <c r="E133" s="119">
        <v>150</v>
      </c>
      <c r="F133" s="94">
        <v>4146</v>
      </c>
      <c r="G133" s="93">
        <v>45870</v>
      </c>
      <c r="H133" s="120">
        <v>45917</v>
      </c>
      <c r="I133" s="94" t="s">
        <v>1161</v>
      </c>
      <c r="J133" s="94" t="s">
        <v>1150</v>
      </c>
      <c r="K133" s="94" t="s">
        <v>316</v>
      </c>
    </row>
    <row r="134" spans="1:11" ht="13.2">
      <c r="A134" s="118" t="str">
        <f ca="1">IFERROR(__xludf.DUMMYFUNCTION("""COMPUTED_VALUE"""),"LENON MARTINS DOS SANTOS")</f>
        <v>LENON MARTINS DOS SANTOS</v>
      </c>
      <c r="B134" s="80" t="s">
        <v>641</v>
      </c>
      <c r="C134" s="69" t="str">
        <f t="shared" ca="1" si="0"/>
        <v>OK</v>
      </c>
      <c r="D134" s="94" t="s">
        <v>326</v>
      </c>
      <c r="E134" s="119">
        <v>150</v>
      </c>
      <c r="F134" s="94">
        <v>4146</v>
      </c>
      <c r="G134" s="93">
        <v>45870</v>
      </c>
      <c r="H134" s="120">
        <v>45917</v>
      </c>
      <c r="I134" s="94" t="s">
        <v>1161</v>
      </c>
      <c r="J134" s="94" t="s">
        <v>1150</v>
      </c>
      <c r="K134" s="94" t="s">
        <v>326</v>
      </c>
    </row>
    <row r="135" spans="1:11" ht="12.75" customHeight="1">
      <c r="A135" s="118" t="str">
        <f ca="1">IFERROR(__xludf.DUMMYFUNCTION("""COMPUTED_VALUE"""),"LEONARDO BEN SENOR CASALES MARQUES RIBAS")</f>
        <v>LEONARDO BEN SENOR CASALES MARQUES RIBAS</v>
      </c>
      <c r="B135" s="80" t="s">
        <v>641</v>
      </c>
      <c r="C135" s="69" t="str">
        <f t="shared" ca="1" si="0"/>
        <v>OK</v>
      </c>
      <c r="D135" s="69" t="s">
        <v>174</v>
      </c>
      <c r="E135" s="74">
        <v>108</v>
      </c>
      <c r="F135" s="69">
        <v>4219</v>
      </c>
      <c r="G135" s="177">
        <v>45870</v>
      </c>
      <c r="H135" s="87">
        <v>45901</v>
      </c>
      <c r="I135" s="69" t="s">
        <v>1161</v>
      </c>
      <c r="J135" s="69" t="s">
        <v>1142</v>
      </c>
      <c r="K135" s="69" t="s">
        <v>1181</v>
      </c>
    </row>
    <row r="136" spans="1:11" ht="15" customHeight="1">
      <c r="A136" s="118" t="str">
        <f ca="1">IFERROR(__xludf.DUMMYFUNCTION("""COMPUTED_VALUE"""),"LEONARDO DUARTE RANGEL")</f>
        <v>LEONARDO DUARTE RANGEL</v>
      </c>
      <c r="B136" s="80" t="s">
        <v>641</v>
      </c>
      <c r="C136" s="69" t="str">
        <f t="shared" ca="1" si="0"/>
        <v>OK</v>
      </c>
      <c r="D136" s="69" t="s">
        <v>351</v>
      </c>
      <c r="E136" s="74">
        <v>108</v>
      </c>
      <c r="F136" s="69">
        <v>4219</v>
      </c>
      <c r="G136" s="177">
        <v>45870</v>
      </c>
      <c r="H136" s="87">
        <v>45901</v>
      </c>
      <c r="I136" s="69" t="s">
        <v>1161</v>
      </c>
      <c r="J136" s="69" t="s">
        <v>1142</v>
      </c>
      <c r="K136" s="69" t="s">
        <v>1174</v>
      </c>
    </row>
    <row r="137" spans="1:11" ht="12.75" customHeight="1">
      <c r="A137" s="118" t="str">
        <f ca="1">IFERROR(__xludf.DUMMYFUNCTION("""COMPUTED_VALUE"""),"LEONARDO LUCIANO DA SILVA")</f>
        <v>LEONARDO LUCIANO DA SILVA</v>
      </c>
      <c r="B137" s="80" t="s">
        <v>641</v>
      </c>
      <c r="C137" s="69" t="str">
        <f t="shared" ca="1" si="0"/>
        <v>OK</v>
      </c>
      <c r="D137" s="69" t="s">
        <v>259</v>
      </c>
      <c r="E137" s="74">
        <v>134.1</v>
      </c>
      <c r="F137" s="69">
        <v>4219</v>
      </c>
      <c r="G137" s="177">
        <v>45870</v>
      </c>
      <c r="H137" s="87">
        <v>45901</v>
      </c>
      <c r="I137" s="69" t="s">
        <v>1161</v>
      </c>
      <c r="J137" s="69" t="s">
        <v>1142</v>
      </c>
      <c r="K137" s="69" t="s">
        <v>1182</v>
      </c>
    </row>
    <row r="138" spans="1:11" ht="15" customHeight="1">
      <c r="A138" s="118" t="str">
        <f ca="1">IFERROR(__xludf.DUMMYFUNCTION("""COMPUTED_VALUE"""),"LEONARDO NERI DE MELLO")</f>
        <v>LEONARDO NERI DE MELLO</v>
      </c>
      <c r="B138" s="80" t="s">
        <v>641</v>
      </c>
      <c r="C138" s="69" t="str">
        <f t="shared" ca="1" si="0"/>
        <v>OK</v>
      </c>
      <c r="D138" s="69" t="s">
        <v>209</v>
      </c>
      <c r="E138" s="74">
        <v>134.1</v>
      </c>
      <c r="F138" s="69">
        <v>4219</v>
      </c>
      <c r="G138" s="177">
        <v>45870</v>
      </c>
      <c r="H138" s="87">
        <v>45901</v>
      </c>
      <c r="I138" s="69" t="s">
        <v>1161</v>
      </c>
      <c r="J138" s="69" t="s">
        <v>1142</v>
      </c>
      <c r="K138" s="69" t="s">
        <v>1172</v>
      </c>
    </row>
    <row r="139" spans="1:11" ht="13.5" customHeight="1">
      <c r="A139" s="118" t="str">
        <f ca="1">IFERROR(__xludf.DUMMYFUNCTION("""COMPUTED_VALUE"""),"LINCON LIMA MATIAS")</f>
        <v>LINCON LIMA MATIAS</v>
      </c>
      <c r="B139" s="85" t="s">
        <v>671</v>
      </c>
      <c r="C139" s="69" t="str">
        <f t="shared" ca="1" si="0"/>
        <v>OK</v>
      </c>
      <c r="D139" s="69" t="s">
        <v>307</v>
      </c>
      <c r="E139" s="74">
        <v>134.1</v>
      </c>
      <c r="F139" s="69">
        <v>4219</v>
      </c>
      <c r="G139" s="177">
        <v>45870</v>
      </c>
      <c r="H139" s="87">
        <v>45901</v>
      </c>
      <c r="I139" s="69" t="s">
        <v>1161</v>
      </c>
      <c r="J139" s="69" t="s">
        <v>1142</v>
      </c>
      <c r="K139" s="69" t="s">
        <v>1183</v>
      </c>
    </row>
    <row r="140" spans="1:11" ht="12" customHeight="1">
      <c r="A140" s="118" t="str">
        <f ca="1">IFERROR(__xludf.DUMMYFUNCTION("""COMPUTED_VALUE"""),"LORENA VIEIRA DE CASTRO SILVA")</f>
        <v>LORENA VIEIRA DE CASTRO SILVA</v>
      </c>
      <c r="B140" s="85" t="s">
        <v>672</v>
      </c>
      <c r="C140" s="69" t="str">
        <f t="shared" ca="1" si="0"/>
        <v>OK</v>
      </c>
      <c r="D140" s="69" t="s">
        <v>410</v>
      </c>
      <c r="E140" s="74">
        <v>143.1</v>
      </c>
      <c r="F140" s="69">
        <v>4219</v>
      </c>
      <c r="G140" s="177">
        <v>45870</v>
      </c>
      <c r="H140" s="87">
        <v>45901</v>
      </c>
      <c r="I140" s="69" t="s">
        <v>1161</v>
      </c>
      <c r="J140" s="69" t="s">
        <v>1142</v>
      </c>
      <c r="K140" s="69" t="s">
        <v>1184</v>
      </c>
    </row>
    <row r="141" spans="1:11" ht="13.5" customHeight="1">
      <c r="A141" s="118" t="str">
        <f ca="1">IFERROR(__xludf.DUMMYFUNCTION("""COMPUTED_VALUE"""),"LORRAINE SANTOS DA SILVA")</f>
        <v>LORRAINE SANTOS DA SILVA</v>
      </c>
      <c r="B141" s="80" t="s">
        <v>641</v>
      </c>
      <c r="C141" s="69" t="str">
        <f t="shared" ca="1" si="0"/>
        <v>OK</v>
      </c>
      <c r="D141" s="69" t="s">
        <v>351</v>
      </c>
      <c r="E141" s="74">
        <v>143.1</v>
      </c>
      <c r="F141" s="69">
        <v>4219</v>
      </c>
      <c r="G141" s="177">
        <v>45870</v>
      </c>
      <c r="H141" s="87">
        <v>45901</v>
      </c>
      <c r="I141" s="69" t="s">
        <v>1161</v>
      </c>
      <c r="J141" s="69" t="s">
        <v>1142</v>
      </c>
      <c r="K141" s="69" t="s">
        <v>1174</v>
      </c>
    </row>
    <row r="142" spans="1:11" ht="14.25" customHeight="1">
      <c r="A142" s="118" t="str">
        <f ca="1">IFERROR(__xludf.DUMMYFUNCTION("""COMPUTED_VALUE"""),"LUAN MODESTO PINTO")</f>
        <v>LUAN MODESTO PINTO</v>
      </c>
      <c r="B142" s="80" t="s">
        <v>641</v>
      </c>
      <c r="C142" s="69" t="str">
        <f t="shared" ca="1" si="0"/>
        <v>OK</v>
      </c>
      <c r="D142" s="69" t="s">
        <v>410</v>
      </c>
      <c r="E142" s="74">
        <v>170.1</v>
      </c>
      <c r="F142" s="69">
        <v>4219</v>
      </c>
      <c r="G142" s="177">
        <v>45870</v>
      </c>
      <c r="H142" s="87">
        <v>45901</v>
      </c>
      <c r="I142" s="69" t="s">
        <v>1161</v>
      </c>
      <c r="J142" s="69" t="s">
        <v>1142</v>
      </c>
      <c r="K142" s="69" t="s">
        <v>1184</v>
      </c>
    </row>
    <row r="143" spans="1:11" ht="14.25" customHeight="1">
      <c r="A143" s="118" t="str">
        <f ca="1">IFERROR(__xludf.DUMMYFUNCTION("""COMPUTED_VALUE"""),"LUAN TEIXEIRA DE SOUZA")</f>
        <v>LUAN TEIXEIRA DE SOUZA</v>
      </c>
      <c r="B143" s="86" t="s">
        <v>641</v>
      </c>
      <c r="C143" s="69" t="str">
        <f t="shared" ca="1" si="0"/>
        <v>OK</v>
      </c>
      <c r="D143" s="69" t="s">
        <v>351</v>
      </c>
      <c r="E143" s="74">
        <v>170.1</v>
      </c>
      <c r="F143" s="69">
        <v>4219</v>
      </c>
      <c r="G143" s="177">
        <v>45870</v>
      </c>
      <c r="H143" s="87">
        <v>45901</v>
      </c>
      <c r="I143" s="69" t="s">
        <v>1161</v>
      </c>
      <c r="J143" s="69" t="s">
        <v>1142</v>
      </c>
      <c r="K143" s="69" t="s">
        <v>1174</v>
      </c>
    </row>
    <row r="144" spans="1:11" ht="14.25" customHeight="1">
      <c r="A144" s="118" t="str">
        <f ca="1">IFERROR(__xludf.DUMMYFUNCTION("""COMPUTED_VALUE"""),"LUCAS DE CARVALHO SOBRAL")</f>
        <v>LUCAS DE CARVALHO SOBRAL</v>
      </c>
      <c r="B144" s="80" t="s">
        <v>641</v>
      </c>
      <c r="C144" s="69" t="str">
        <f t="shared" ca="1" si="0"/>
        <v>OK</v>
      </c>
      <c r="D144" s="69" t="s">
        <v>351</v>
      </c>
      <c r="E144" s="74">
        <v>134.1</v>
      </c>
      <c r="F144" s="69">
        <v>4219</v>
      </c>
      <c r="G144" s="177">
        <v>45870</v>
      </c>
      <c r="H144" s="87">
        <v>45901</v>
      </c>
      <c r="I144" s="69" t="s">
        <v>1161</v>
      </c>
      <c r="J144" s="69" t="s">
        <v>1142</v>
      </c>
      <c r="K144" s="69" t="s">
        <v>1174</v>
      </c>
    </row>
    <row r="145" spans="1:11" ht="13.2">
      <c r="A145" s="118" t="str">
        <f ca="1">IFERROR(__xludf.DUMMYFUNCTION("""COMPUTED_VALUE"""),"LUCAS DOS SANTOS GOULLART")</f>
        <v>LUCAS DOS SANTOS GOULLART</v>
      </c>
      <c r="B145" s="80" t="s">
        <v>641</v>
      </c>
      <c r="C145" s="69" t="str">
        <f t="shared" ca="1" si="0"/>
        <v>OK</v>
      </c>
      <c r="D145" s="69" t="s">
        <v>351</v>
      </c>
      <c r="E145" s="74">
        <v>130</v>
      </c>
      <c r="F145" s="69">
        <v>4219</v>
      </c>
      <c r="G145" s="177">
        <v>45870</v>
      </c>
      <c r="H145" s="87">
        <v>45901</v>
      </c>
      <c r="I145" s="69" t="s">
        <v>1161</v>
      </c>
      <c r="J145" s="69" t="s">
        <v>1142</v>
      </c>
      <c r="K145" s="69" t="s">
        <v>351</v>
      </c>
    </row>
    <row r="146" spans="1:11" ht="12" customHeight="1">
      <c r="A146" s="118" t="str">
        <f ca="1">IFERROR(__xludf.DUMMYFUNCTION("""COMPUTED_VALUE"""),"LUCAS PEREIRA DA SILVA")</f>
        <v>LUCAS PEREIRA DA SILVA</v>
      </c>
      <c r="B146" s="80" t="s">
        <v>641</v>
      </c>
      <c r="C146" s="69" t="str">
        <f t="shared" ca="1" si="0"/>
        <v>OK</v>
      </c>
      <c r="D146" s="69" t="s">
        <v>303</v>
      </c>
      <c r="E146" s="98">
        <v>299</v>
      </c>
      <c r="F146" s="94">
        <v>333831</v>
      </c>
      <c r="G146" s="93">
        <v>45901</v>
      </c>
      <c r="H146" s="120">
        <v>45930</v>
      </c>
      <c r="I146" s="94" t="s">
        <v>1161</v>
      </c>
      <c r="J146" s="94" t="s">
        <v>1155</v>
      </c>
      <c r="K146" s="94" t="s">
        <v>1168</v>
      </c>
    </row>
    <row r="147" spans="1:11" ht="13.2">
      <c r="A147" s="118" t="str">
        <f ca="1">IFERROR(__xludf.DUMMYFUNCTION("""COMPUTED_VALUE"""),"LUCCA DE JESUS LOPES")</f>
        <v>LUCCA DE JESUS LOPES</v>
      </c>
      <c r="B147" s="85" t="s">
        <v>673</v>
      </c>
      <c r="C147" s="69" t="str">
        <f t="shared" ca="1" si="0"/>
        <v>OK</v>
      </c>
      <c r="D147" s="94" t="s">
        <v>452</v>
      </c>
      <c r="E147" s="98">
        <v>299</v>
      </c>
      <c r="F147" s="94">
        <v>333831</v>
      </c>
      <c r="G147" s="93">
        <v>45901</v>
      </c>
      <c r="H147" s="120">
        <v>45930</v>
      </c>
      <c r="I147" s="94" t="s">
        <v>1161</v>
      </c>
      <c r="J147" s="94" t="s">
        <v>1155</v>
      </c>
      <c r="K147" s="94" t="s">
        <v>1185</v>
      </c>
    </row>
    <row r="148" spans="1:11" ht="13.5" customHeight="1">
      <c r="A148" s="118" t="str">
        <f ca="1">IFERROR(__xludf.DUMMYFUNCTION("""COMPUTED_VALUE"""),"LUIZA")</f>
        <v>LUIZA</v>
      </c>
      <c r="B148" s="80" t="s">
        <v>641</v>
      </c>
      <c r="C148" s="69" t="str">
        <f t="shared" ca="1" si="0"/>
        <v>OK</v>
      </c>
      <c r="D148" s="69" t="s">
        <v>507</v>
      </c>
      <c r="E148" s="98">
        <v>299</v>
      </c>
      <c r="F148" s="94">
        <v>333832</v>
      </c>
      <c r="G148" s="93">
        <v>45901</v>
      </c>
      <c r="H148" s="120">
        <v>45930</v>
      </c>
      <c r="I148" s="94" t="s">
        <v>1161</v>
      </c>
      <c r="J148" s="94" t="s">
        <v>1155</v>
      </c>
      <c r="K148" s="94" t="s">
        <v>1186</v>
      </c>
    </row>
    <row r="149" spans="1:11" ht="13.2">
      <c r="A149" s="118" t="str">
        <f ca="1">IFERROR(__xludf.DUMMYFUNCTION("""COMPUTED_VALUE"""),"LUIZA MENEGHELLI BARCELLOS")</f>
        <v>LUIZA MENEGHELLI BARCELLOS</v>
      </c>
      <c r="B149" s="85" t="s">
        <v>671</v>
      </c>
      <c r="C149" s="69" t="str">
        <f t="shared" ca="1" si="0"/>
        <v>OK</v>
      </c>
      <c r="D149" s="69" t="s">
        <v>210</v>
      </c>
      <c r="E149" s="98">
        <v>299</v>
      </c>
      <c r="F149" s="94">
        <v>333832</v>
      </c>
      <c r="G149" s="93">
        <v>45901</v>
      </c>
      <c r="H149" s="120">
        <v>45930</v>
      </c>
      <c r="I149" s="94" t="s">
        <v>1161</v>
      </c>
      <c r="J149" s="94" t="s">
        <v>1155</v>
      </c>
      <c r="K149" s="94" t="s">
        <v>1187</v>
      </c>
    </row>
    <row r="150" spans="1:11" ht="13.2">
      <c r="A150" s="118" t="str">
        <f ca="1">IFERROR(__xludf.DUMMYFUNCTION("""COMPUTED_VALUE"""),"LUIZ CARLOS ASSIS")</f>
        <v>LUIZ CARLOS ASSIS</v>
      </c>
      <c r="B150" s="80" t="s">
        <v>641</v>
      </c>
      <c r="C150" s="69" t="str">
        <f t="shared" ca="1" si="0"/>
        <v>OK</v>
      </c>
      <c r="D150" s="94" t="s">
        <v>527</v>
      </c>
      <c r="E150" s="98">
        <v>299</v>
      </c>
      <c r="F150" s="94">
        <v>333832</v>
      </c>
      <c r="G150" s="93">
        <v>45901</v>
      </c>
      <c r="H150" s="120">
        <v>45930</v>
      </c>
      <c r="I150" s="94" t="s">
        <v>1161</v>
      </c>
      <c r="J150" s="94" t="s">
        <v>1155</v>
      </c>
      <c r="K150" s="94" t="s">
        <v>527</v>
      </c>
    </row>
    <row r="151" spans="1:11" ht="14.25" customHeight="1">
      <c r="A151" s="118" t="str">
        <f ca="1">IFERROR(__xludf.DUMMYFUNCTION("""COMPUTED_VALUE"""),"LUIZ CARLOS ROSA CARREIRO")</f>
        <v>LUIZ CARLOS ROSA CARREIRO</v>
      </c>
      <c r="B151" s="80" t="s">
        <v>641</v>
      </c>
      <c r="C151" s="69" t="str">
        <f t="shared" ca="1" si="0"/>
        <v>OK</v>
      </c>
      <c r="D151" s="69" t="s">
        <v>154</v>
      </c>
      <c r="E151" s="98">
        <v>89</v>
      </c>
      <c r="F151" s="94">
        <v>4434</v>
      </c>
      <c r="G151" s="93">
        <v>45901</v>
      </c>
      <c r="H151" s="128">
        <v>45957</v>
      </c>
      <c r="I151" s="94" t="s">
        <v>1161</v>
      </c>
      <c r="J151" s="94" t="s">
        <v>1142</v>
      </c>
      <c r="K151" s="94" t="s">
        <v>1188</v>
      </c>
    </row>
    <row r="152" spans="1:11" ht="14.25" customHeight="1">
      <c r="A152" s="118" t="str">
        <f ca="1">IFERROR(__xludf.DUMMYFUNCTION("""COMPUTED_VALUE"""),"LUIZ FABRICIO BONFIM SOARES")</f>
        <v>LUIZ FABRICIO BONFIM SOARES</v>
      </c>
      <c r="B152" s="86" t="s">
        <v>641</v>
      </c>
      <c r="C152" s="69" t="str">
        <f t="shared" ca="1" si="0"/>
        <v>OK</v>
      </c>
      <c r="D152" s="69" t="s">
        <v>162</v>
      </c>
      <c r="E152" s="98">
        <v>89</v>
      </c>
      <c r="F152" s="94">
        <v>4434</v>
      </c>
      <c r="G152" s="93">
        <v>45901</v>
      </c>
      <c r="H152" s="128">
        <v>45957</v>
      </c>
      <c r="I152" s="94" t="s">
        <v>1161</v>
      </c>
      <c r="J152" s="94" t="s">
        <v>1142</v>
      </c>
      <c r="K152" s="94" t="s">
        <v>1189</v>
      </c>
    </row>
    <row r="153" spans="1:11" ht="15.75" customHeight="1">
      <c r="A153" s="118" t="str">
        <f ca="1">IFERROR(__xludf.DUMMYFUNCTION("""COMPUTED_VALUE"""),"LUIZ GABRIEL DUARTE ALVES")</f>
        <v>LUIZ GABRIEL DUARTE ALVES</v>
      </c>
      <c r="B153" s="86" t="s">
        <v>641</v>
      </c>
      <c r="C153" s="69" t="str">
        <f t="shared" ca="1" si="0"/>
        <v>OK</v>
      </c>
      <c r="D153" s="69" t="s">
        <v>253</v>
      </c>
      <c r="E153" s="98">
        <v>89</v>
      </c>
      <c r="F153" s="94">
        <v>4434</v>
      </c>
      <c r="G153" s="93">
        <v>45901</v>
      </c>
      <c r="H153" s="128">
        <v>45957</v>
      </c>
      <c r="I153" s="94" t="s">
        <v>1161</v>
      </c>
      <c r="J153" s="94" t="s">
        <v>1142</v>
      </c>
      <c r="K153" s="94" t="s">
        <v>1190</v>
      </c>
    </row>
    <row r="154" spans="1:11" ht="12" customHeight="1">
      <c r="A154" s="118" t="str">
        <f ca="1">IFERROR(__xludf.DUMMYFUNCTION("""COMPUTED_VALUE"""),"LUIZ HENRIQUE MENDONÇA DE SOUZA")</f>
        <v>LUIZ HENRIQUE MENDONÇA DE SOUZA</v>
      </c>
      <c r="B154" s="80" t="s">
        <v>641</v>
      </c>
      <c r="C154" s="69" t="str">
        <f t="shared" ca="1" si="0"/>
        <v>OK</v>
      </c>
      <c r="D154" s="69" t="s">
        <v>441</v>
      </c>
      <c r="E154" s="98">
        <v>89</v>
      </c>
      <c r="F154" s="94">
        <v>4434</v>
      </c>
      <c r="G154" s="93">
        <v>45901</v>
      </c>
      <c r="H154" s="128">
        <v>45957</v>
      </c>
      <c r="I154" s="94" t="s">
        <v>1161</v>
      </c>
      <c r="J154" s="94" t="s">
        <v>1142</v>
      </c>
      <c r="K154" s="94" t="s">
        <v>1191</v>
      </c>
    </row>
    <row r="155" spans="1:11" ht="16.5" customHeight="1">
      <c r="A155" s="118" t="str">
        <f ca="1">IFERROR(__xludf.DUMMYFUNCTION("""COMPUTED_VALUE"""),"LUIZ TOSCANO DE BRITO JUNIOR")</f>
        <v>LUIZ TOSCANO DE BRITO JUNIOR</v>
      </c>
      <c r="B155" s="80" t="s">
        <v>641</v>
      </c>
      <c r="C155" s="69" t="str">
        <f t="shared" ca="1" si="0"/>
        <v>OK</v>
      </c>
      <c r="D155" s="69" t="s">
        <v>326</v>
      </c>
      <c r="E155" s="98">
        <v>89</v>
      </c>
      <c r="F155" s="94">
        <v>4434</v>
      </c>
      <c r="G155" s="93">
        <v>45901</v>
      </c>
      <c r="H155" s="128">
        <v>45957</v>
      </c>
      <c r="I155" s="94" t="s">
        <v>1161</v>
      </c>
      <c r="J155" s="94" t="s">
        <v>1142</v>
      </c>
      <c r="K155" s="94" t="s">
        <v>1192</v>
      </c>
    </row>
    <row r="156" spans="1:11" ht="14.25" customHeight="1">
      <c r="A156" s="118" t="str">
        <f ca="1">IFERROR(__xludf.DUMMYFUNCTION("""COMPUTED_VALUE"""),"MAGNON SILVA DE JESUS")</f>
        <v>MAGNON SILVA DE JESUS</v>
      </c>
      <c r="B156" s="80" t="s">
        <v>641</v>
      </c>
      <c r="C156" s="69" t="str">
        <f t="shared" ca="1" si="0"/>
        <v>OK</v>
      </c>
      <c r="D156" s="69" t="s">
        <v>443</v>
      </c>
      <c r="E156" s="98">
        <v>89</v>
      </c>
      <c r="F156" s="94">
        <v>4434</v>
      </c>
      <c r="G156" s="93">
        <v>45901</v>
      </c>
      <c r="H156" s="128">
        <v>45957</v>
      </c>
      <c r="I156" s="94" t="s">
        <v>1161</v>
      </c>
      <c r="J156" s="94" t="s">
        <v>1142</v>
      </c>
      <c r="K156" s="94" t="s">
        <v>1193</v>
      </c>
    </row>
    <row r="157" spans="1:11" ht="16.5" customHeight="1">
      <c r="A157" s="118" t="str">
        <f ca="1">IFERROR(__xludf.DUMMYFUNCTION("""COMPUTED_VALUE"""),"MAIARA GERMANO DOS SANTOS ARAUJO")</f>
        <v>MAIARA GERMANO DOS SANTOS ARAUJO</v>
      </c>
      <c r="B157" s="80" t="s">
        <v>641</v>
      </c>
      <c r="C157" s="69" t="str">
        <f t="shared" ca="1" si="0"/>
        <v>OK</v>
      </c>
      <c r="D157" s="69" t="s">
        <v>444</v>
      </c>
      <c r="E157" s="98">
        <v>89</v>
      </c>
      <c r="F157" s="94">
        <v>4434</v>
      </c>
      <c r="G157" s="93">
        <v>45901</v>
      </c>
      <c r="H157" s="128">
        <v>45957</v>
      </c>
      <c r="I157" s="94" t="s">
        <v>1161</v>
      </c>
      <c r="J157" s="94" t="s">
        <v>1142</v>
      </c>
      <c r="K157" s="94" t="s">
        <v>1194</v>
      </c>
    </row>
    <row r="158" spans="1:11" ht="14.25" customHeight="1">
      <c r="A158" s="118" t="str">
        <f ca="1">IFERROR(__xludf.DUMMYFUNCTION("""COMPUTED_VALUE"""),"MARCELLE DA COSTA COSTA")</f>
        <v>MARCELLE DA COSTA COSTA</v>
      </c>
      <c r="B158" s="80" t="s">
        <v>641</v>
      </c>
      <c r="C158" s="69" t="str">
        <f t="shared" ca="1" si="0"/>
        <v>OK</v>
      </c>
      <c r="D158" s="69" t="s">
        <v>494</v>
      </c>
      <c r="E158" s="98">
        <v>89</v>
      </c>
      <c r="F158" s="94">
        <v>4434</v>
      </c>
      <c r="G158" s="93">
        <v>45901</v>
      </c>
      <c r="H158" s="128">
        <v>45957</v>
      </c>
      <c r="I158" s="94" t="s">
        <v>1161</v>
      </c>
      <c r="J158" s="94" t="s">
        <v>1142</v>
      </c>
      <c r="K158" s="94" t="s">
        <v>1195</v>
      </c>
    </row>
    <row r="159" spans="1:11" ht="15" customHeight="1">
      <c r="A159" s="118" t="str">
        <f ca="1">IFERROR(__xludf.DUMMYFUNCTION("""COMPUTED_VALUE"""),"MARCELO JORGE ARAUJO COUTO")</f>
        <v>MARCELO JORGE ARAUJO COUTO</v>
      </c>
      <c r="B159" s="85" t="s">
        <v>645</v>
      </c>
      <c r="C159" s="69" t="str">
        <f t="shared" ca="1" si="0"/>
        <v>OK</v>
      </c>
      <c r="D159" s="69" t="s">
        <v>449</v>
      </c>
      <c r="E159" s="98">
        <v>89</v>
      </c>
      <c r="F159" s="94">
        <v>4434</v>
      </c>
      <c r="G159" s="93">
        <v>45901</v>
      </c>
      <c r="H159" s="128">
        <v>45957</v>
      </c>
      <c r="I159" s="94" t="s">
        <v>1161</v>
      </c>
      <c r="J159" s="94" t="s">
        <v>1142</v>
      </c>
      <c r="K159" s="94" t="s">
        <v>1196</v>
      </c>
    </row>
    <row r="160" spans="1:11" ht="15.75" customHeight="1">
      <c r="A160" s="118" t="str">
        <f ca="1">IFERROR(__xludf.DUMMYFUNCTION("""COMPUTED_VALUE"""),"MARCELO MENDONÇA BARROZO DA SILVA")</f>
        <v>MARCELO MENDONÇA BARROZO DA SILVA</v>
      </c>
      <c r="B160" s="80" t="s">
        <v>641</v>
      </c>
      <c r="C160" s="69" t="str">
        <f t="shared" ca="1" si="0"/>
        <v>OK</v>
      </c>
      <c r="D160" s="69" t="s">
        <v>316</v>
      </c>
      <c r="E160" s="98">
        <v>89</v>
      </c>
      <c r="F160" s="94">
        <v>4434</v>
      </c>
      <c r="G160" s="93">
        <v>45901</v>
      </c>
      <c r="H160" s="128">
        <v>45957</v>
      </c>
      <c r="I160" s="94" t="s">
        <v>1161</v>
      </c>
      <c r="J160" s="94" t="s">
        <v>1142</v>
      </c>
      <c r="K160" s="94" t="s">
        <v>1197</v>
      </c>
    </row>
    <row r="161" spans="1:11" ht="15" customHeight="1">
      <c r="A161" s="118" t="str">
        <f ca="1">IFERROR(__xludf.DUMMYFUNCTION("""COMPUTED_VALUE"""),"MARCELO TADEU DE ANDRADE WAIANDT")</f>
        <v>MARCELO TADEU DE ANDRADE WAIANDT</v>
      </c>
      <c r="B161" s="80" t="s">
        <v>641</v>
      </c>
      <c r="C161" s="69" t="str">
        <f t="shared" ca="1" si="0"/>
        <v>OK</v>
      </c>
      <c r="D161" s="69" t="s">
        <v>646</v>
      </c>
      <c r="E161" s="98">
        <v>299</v>
      </c>
      <c r="F161" s="94">
        <v>321659</v>
      </c>
      <c r="G161" s="93">
        <v>45809</v>
      </c>
      <c r="H161" s="120">
        <v>45838</v>
      </c>
      <c r="I161" s="94" t="s">
        <v>125</v>
      </c>
      <c r="J161" s="94" t="s">
        <v>1155</v>
      </c>
      <c r="K161" s="94" t="s">
        <v>1156</v>
      </c>
    </row>
    <row r="162" spans="1:11" ht="13.2">
      <c r="A162" s="118" t="str">
        <f ca="1">IFERROR(__xludf.DUMMYFUNCTION("""COMPUTED_VALUE"""),"MARCIO SILVA MASCARENHAS")</f>
        <v>MARCIO SILVA MASCARENHAS</v>
      </c>
      <c r="B162" s="80" t="s">
        <v>641</v>
      </c>
      <c r="C162" s="69" t="str">
        <f t="shared" ca="1" si="0"/>
        <v>OK</v>
      </c>
      <c r="D162" s="94" t="s">
        <v>267</v>
      </c>
      <c r="E162" s="98">
        <v>299</v>
      </c>
      <c r="F162" s="94">
        <v>321659</v>
      </c>
      <c r="G162" s="93">
        <v>45809</v>
      </c>
      <c r="H162" s="120">
        <v>45838</v>
      </c>
      <c r="I162" s="94" t="s">
        <v>125</v>
      </c>
      <c r="J162" s="94" t="s">
        <v>1155</v>
      </c>
      <c r="K162" s="94" t="s">
        <v>1158</v>
      </c>
    </row>
    <row r="163" spans="1:11" ht="13.2">
      <c r="A163" s="118" t="str">
        <f ca="1">IFERROR(__xludf.DUMMYFUNCTION("""COMPUTED_VALUE"""),"MARCOS URSULINO DA SILVA")</f>
        <v>MARCOS URSULINO DA SILVA</v>
      </c>
      <c r="B163" s="80" t="s">
        <v>641</v>
      </c>
      <c r="C163" s="69" t="str">
        <f t="shared" ca="1" si="0"/>
        <v>OK</v>
      </c>
      <c r="D163" s="69" t="s">
        <v>1066</v>
      </c>
      <c r="E163" s="108">
        <v>200</v>
      </c>
      <c r="F163" s="69">
        <v>4163</v>
      </c>
      <c r="G163" s="177">
        <v>45901</v>
      </c>
      <c r="H163" s="87">
        <v>45938</v>
      </c>
      <c r="I163" s="69" t="s">
        <v>1161</v>
      </c>
      <c r="J163" s="69" t="s">
        <v>1150</v>
      </c>
      <c r="K163" s="69" t="s">
        <v>1066</v>
      </c>
    </row>
    <row r="164" spans="1:11" ht="13.2">
      <c r="A164" s="118" t="str">
        <f ca="1">IFERROR(__xludf.DUMMYFUNCTION("""COMPUTED_VALUE"""),"MARIANA PASSAMANI SALAROLLI")</f>
        <v>MARIANA PASSAMANI SALAROLLI</v>
      </c>
      <c r="B164" s="80" t="s">
        <v>641</v>
      </c>
      <c r="C164" s="69" t="str">
        <f t="shared" ca="1" si="0"/>
        <v>OK</v>
      </c>
      <c r="D164" s="69" t="s">
        <v>834</v>
      </c>
      <c r="E164" s="108">
        <v>350</v>
      </c>
      <c r="F164" s="69">
        <v>4163</v>
      </c>
      <c r="G164" s="177">
        <v>45901</v>
      </c>
      <c r="H164" s="87">
        <v>45938</v>
      </c>
      <c r="I164" s="69" t="s">
        <v>1161</v>
      </c>
      <c r="J164" s="69" t="s">
        <v>1150</v>
      </c>
      <c r="K164" s="69" t="s">
        <v>834</v>
      </c>
    </row>
    <row r="165" spans="1:11" ht="13.2">
      <c r="A165" s="118" t="str">
        <f ca="1">IFERROR(__xludf.DUMMYFUNCTION("""COMPUTED_VALUE"""),"MARIANA TAUFFER DE ALMEIDA VALADARES")</f>
        <v>MARIANA TAUFFER DE ALMEIDA VALADARES</v>
      </c>
      <c r="B165" s="80" t="s">
        <v>641</v>
      </c>
      <c r="C165" s="69" t="str">
        <f t="shared" ca="1" si="0"/>
        <v>OK</v>
      </c>
      <c r="D165" s="69" t="s">
        <v>444</v>
      </c>
      <c r="E165" s="108">
        <v>350</v>
      </c>
      <c r="F165" s="69">
        <v>4163</v>
      </c>
      <c r="G165" s="177">
        <v>45901</v>
      </c>
      <c r="H165" s="87">
        <v>45938</v>
      </c>
      <c r="I165" s="69" t="s">
        <v>1161</v>
      </c>
      <c r="J165" s="69" t="s">
        <v>1150</v>
      </c>
      <c r="K165" s="69" t="s">
        <v>1198</v>
      </c>
    </row>
    <row r="166" spans="1:11" ht="13.2">
      <c r="A166" s="118" t="str">
        <f ca="1">IFERROR(__xludf.DUMMYFUNCTION("""COMPUTED_VALUE"""),"MARIANE DA SILVA MELO")</f>
        <v>MARIANE DA SILVA MELO</v>
      </c>
      <c r="B166" s="80" t="s">
        <v>641</v>
      </c>
      <c r="C166" s="69" t="str">
        <f t="shared" ca="1" si="0"/>
        <v>OK</v>
      </c>
      <c r="D166" s="69" t="s">
        <v>963</v>
      </c>
      <c r="E166" s="108">
        <v>350</v>
      </c>
      <c r="F166" s="69">
        <v>4163</v>
      </c>
      <c r="G166" s="177">
        <v>45901</v>
      </c>
      <c r="H166" s="87">
        <v>45938</v>
      </c>
      <c r="I166" s="69" t="s">
        <v>1161</v>
      </c>
      <c r="J166" s="69" t="s">
        <v>1150</v>
      </c>
      <c r="K166" s="69" t="s">
        <v>963</v>
      </c>
    </row>
    <row r="167" spans="1:11" ht="13.2">
      <c r="A167" s="118" t="str">
        <f ca="1">IFERROR(__xludf.DUMMYFUNCTION("""COMPUTED_VALUE"""),"MARIA SILVIA SILVA DE BARROS")</f>
        <v>MARIA SILVIA SILVA DE BARROS</v>
      </c>
      <c r="B167" s="80" t="s">
        <v>641</v>
      </c>
      <c r="C167" s="69" t="str">
        <f t="shared" ca="1" si="0"/>
        <v>OK</v>
      </c>
      <c r="D167" s="69" t="s">
        <v>449</v>
      </c>
      <c r="E167" s="108">
        <v>350</v>
      </c>
      <c r="F167" s="69">
        <v>4163</v>
      </c>
      <c r="G167" s="177">
        <v>45901</v>
      </c>
      <c r="H167" s="87">
        <v>45938</v>
      </c>
      <c r="I167" s="69" t="s">
        <v>1161</v>
      </c>
      <c r="J167" s="69" t="s">
        <v>1150</v>
      </c>
      <c r="K167" s="69" t="s">
        <v>1199</v>
      </c>
    </row>
    <row r="168" spans="1:11" ht="13.2">
      <c r="A168" s="118" t="str">
        <f ca="1">IFERROR(__xludf.DUMMYFUNCTION("""COMPUTED_VALUE"""),"MATHEUS BARROS SIMIÃO FERREIRA")</f>
        <v>MATHEUS BARROS SIMIÃO FERREIRA</v>
      </c>
      <c r="B168" s="80" t="s">
        <v>641</v>
      </c>
      <c r="C168" s="69" t="str">
        <f t="shared" ca="1" si="0"/>
        <v>OK</v>
      </c>
      <c r="D168" s="69" t="s">
        <v>934</v>
      </c>
      <c r="E168" s="108">
        <v>350</v>
      </c>
      <c r="F168" s="69">
        <v>4163</v>
      </c>
      <c r="G168" s="177">
        <v>45901</v>
      </c>
      <c r="H168" s="87">
        <v>45938</v>
      </c>
      <c r="I168" s="69" t="s">
        <v>1161</v>
      </c>
      <c r="J168" s="69" t="s">
        <v>1150</v>
      </c>
      <c r="K168" s="69" t="s">
        <v>934</v>
      </c>
    </row>
    <row r="169" spans="1:11" ht="13.2">
      <c r="A169" s="118" t="str">
        <f ca="1">IFERROR(__xludf.DUMMYFUNCTION("""COMPUTED_VALUE"""),"MATHEUS BENÍCIO DE AZEVEDO CUNHA")</f>
        <v>MATHEUS BENÍCIO DE AZEVEDO CUNHA</v>
      </c>
      <c r="B169" s="85" t="s">
        <v>648</v>
      </c>
      <c r="C169" s="69" t="str">
        <f t="shared" ca="1" si="0"/>
        <v>OK</v>
      </c>
      <c r="D169" s="69" t="s">
        <v>916</v>
      </c>
      <c r="E169" s="108">
        <v>350</v>
      </c>
      <c r="F169" s="69">
        <v>4163</v>
      </c>
      <c r="G169" s="177">
        <v>45901</v>
      </c>
      <c r="H169" s="87">
        <v>45938</v>
      </c>
      <c r="I169" s="69" t="s">
        <v>1161</v>
      </c>
      <c r="J169" s="69" t="s">
        <v>1150</v>
      </c>
      <c r="K169" s="69" t="s">
        <v>916</v>
      </c>
    </row>
    <row r="170" spans="1:11" ht="13.2">
      <c r="A170" s="118" t="str">
        <f ca="1">IFERROR(__xludf.DUMMYFUNCTION("""COMPUTED_VALUE"""),"MATHEUS FRANCO DA COSTA")</f>
        <v>MATHEUS FRANCO DA COSTA</v>
      </c>
      <c r="B170" s="84" t="s">
        <v>673</v>
      </c>
      <c r="C170" s="69" t="str">
        <f t="shared" ca="1" si="0"/>
        <v>OK</v>
      </c>
      <c r="D170" s="69" t="s">
        <v>688</v>
      </c>
      <c r="E170" s="108">
        <v>200</v>
      </c>
      <c r="F170" s="69">
        <v>4163</v>
      </c>
      <c r="G170" s="177">
        <v>45901</v>
      </c>
      <c r="H170" s="87">
        <v>45938</v>
      </c>
      <c r="I170" s="69" t="s">
        <v>1161</v>
      </c>
      <c r="J170" s="69" t="s">
        <v>1150</v>
      </c>
      <c r="K170" s="69" t="s">
        <v>688</v>
      </c>
    </row>
    <row r="171" spans="1:11" ht="13.2">
      <c r="A171" s="118" t="str">
        <f ca="1">IFERROR(__xludf.DUMMYFUNCTION("""COMPUTED_VALUE"""),"MATHEUS LUCAS BARBOSA DA SILVA")</f>
        <v>MATHEUS LUCAS BARBOSA DA SILVA</v>
      </c>
      <c r="B171" s="80" t="s">
        <v>641</v>
      </c>
      <c r="C171" s="69" t="str">
        <f t="shared" ca="1" si="0"/>
        <v>OK</v>
      </c>
      <c r="D171" s="69" t="s">
        <v>683</v>
      </c>
      <c r="E171" s="108">
        <v>200</v>
      </c>
      <c r="F171" s="69">
        <v>4163</v>
      </c>
      <c r="G171" s="177">
        <v>45901</v>
      </c>
      <c r="H171" s="87">
        <v>45938</v>
      </c>
      <c r="I171" s="69" t="s">
        <v>1161</v>
      </c>
      <c r="J171" s="69" t="s">
        <v>1150</v>
      </c>
      <c r="K171" s="69" t="s">
        <v>683</v>
      </c>
    </row>
    <row r="172" spans="1:11" ht="14.25" customHeight="1">
      <c r="A172" s="118" t="str">
        <f ca="1">IFERROR(__xludf.DUMMYFUNCTION("""COMPUTED_VALUE"""),"MAURICIO LIMA DE ARAUJO")</f>
        <v>MAURICIO LIMA DE ARAUJO</v>
      </c>
      <c r="B172" s="86" t="s">
        <v>641</v>
      </c>
      <c r="C172" s="69" t="str">
        <f t="shared" ca="1" si="0"/>
        <v>OK</v>
      </c>
      <c r="D172" s="69" t="s">
        <v>441</v>
      </c>
      <c r="E172" s="108">
        <v>200</v>
      </c>
      <c r="F172" s="69">
        <v>4163</v>
      </c>
      <c r="G172" s="177">
        <v>45901</v>
      </c>
      <c r="H172" s="87">
        <v>45938</v>
      </c>
      <c r="I172" s="69" t="s">
        <v>1161</v>
      </c>
      <c r="J172" s="69" t="s">
        <v>1150</v>
      </c>
      <c r="K172" s="69" t="s">
        <v>1200</v>
      </c>
    </row>
    <row r="173" spans="1:11" ht="13.2">
      <c r="A173" s="118" t="str">
        <f ca="1">IFERROR(__xludf.DUMMYFUNCTION("""COMPUTED_VALUE"""),"MAYARA PIMENTEL DA SILVA")</f>
        <v>MAYARA PIMENTEL DA SILVA</v>
      </c>
      <c r="B173" s="80" t="s">
        <v>641</v>
      </c>
      <c r="C173" s="69" t="str">
        <f t="shared" ca="1" si="0"/>
        <v>OK</v>
      </c>
      <c r="D173" s="69" t="s">
        <v>963</v>
      </c>
      <c r="E173" s="108">
        <v>200</v>
      </c>
      <c r="F173" s="69">
        <v>4163</v>
      </c>
      <c r="G173" s="177">
        <v>45901</v>
      </c>
      <c r="H173" s="87">
        <v>45938</v>
      </c>
      <c r="I173" s="69" t="s">
        <v>1161</v>
      </c>
      <c r="J173" s="69" t="s">
        <v>1150</v>
      </c>
      <c r="K173" s="69" t="s">
        <v>963</v>
      </c>
    </row>
    <row r="174" spans="1:11" ht="13.2">
      <c r="A174" s="118" t="str">
        <f ca="1">IFERROR(__xludf.DUMMYFUNCTION("""COMPUTED_VALUE"""),"MAYCON GABRIEL SILVA DE SOUZA")</f>
        <v>MAYCON GABRIEL SILVA DE SOUZA</v>
      </c>
      <c r="B174" s="80" t="s">
        <v>641</v>
      </c>
      <c r="C174" s="69" t="str">
        <f t="shared" ca="1" si="0"/>
        <v>OK</v>
      </c>
      <c r="D174" s="69" t="s">
        <v>449</v>
      </c>
      <c r="E174" s="108">
        <v>200</v>
      </c>
      <c r="F174" s="69">
        <v>4163</v>
      </c>
      <c r="G174" s="177">
        <v>45901</v>
      </c>
      <c r="H174" s="87">
        <v>45938</v>
      </c>
      <c r="I174" s="69" t="s">
        <v>1161</v>
      </c>
      <c r="J174" s="69" t="s">
        <v>1150</v>
      </c>
      <c r="K174" s="69" t="s">
        <v>1199</v>
      </c>
    </row>
    <row r="175" spans="1:11" ht="13.2">
      <c r="A175" s="118" t="str">
        <f ca="1">IFERROR(__xludf.DUMMYFUNCTION("""COMPUTED_VALUE"""),"NADSON SANTOS DE JESUS")</f>
        <v>NADSON SANTOS DE JESUS</v>
      </c>
      <c r="B175" s="80" t="s">
        <v>641</v>
      </c>
      <c r="C175" s="69" t="str">
        <f t="shared" ca="1" si="0"/>
        <v>OK</v>
      </c>
      <c r="D175" s="69" t="s">
        <v>444</v>
      </c>
      <c r="E175" s="108">
        <v>200</v>
      </c>
      <c r="F175" s="69">
        <v>4163</v>
      </c>
      <c r="G175" s="177">
        <v>45901</v>
      </c>
      <c r="H175" s="87">
        <v>45938</v>
      </c>
      <c r="I175" s="69" t="s">
        <v>1161</v>
      </c>
      <c r="J175" s="69" t="s">
        <v>1150</v>
      </c>
      <c r="K175" s="69" t="s">
        <v>1198</v>
      </c>
    </row>
    <row r="176" spans="1:11" ht="13.2">
      <c r="A176" s="118" t="str">
        <f ca="1">IFERROR(__xludf.DUMMYFUNCTION("""COMPUTED_VALUE"""),"NATÃ MARTINS FRANÇA")</f>
        <v>NATÃ MARTINS FRANÇA</v>
      </c>
      <c r="B176" s="86" t="s">
        <v>641</v>
      </c>
      <c r="C176" s="69" t="str">
        <f t="shared" ca="1" si="0"/>
        <v>OK</v>
      </c>
      <c r="D176" s="69" t="s">
        <v>901</v>
      </c>
      <c r="E176" s="108">
        <v>200</v>
      </c>
      <c r="F176" s="69">
        <v>4163</v>
      </c>
      <c r="G176" s="177">
        <v>45901</v>
      </c>
      <c r="H176" s="87">
        <v>45938</v>
      </c>
      <c r="I176" s="69" t="s">
        <v>1161</v>
      </c>
      <c r="J176" s="69" t="s">
        <v>1150</v>
      </c>
      <c r="K176" s="69" t="s">
        <v>901</v>
      </c>
    </row>
    <row r="177" spans="1:11" ht="13.2">
      <c r="A177" s="118" t="str">
        <f ca="1">IFERROR(__xludf.DUMMYFUNCTION("""COMPUTED_VALUE"""),"NATAN ALEX LINS ALVES")</f>
        <v>NATAN ALEX LINS ALVES</v>
      </c>
      <c r="B177" s="80" t="s">
        <v>641</v>
      </c>
      <c r="C177" s="69" t="str">
        <f t="shared" ca="1" si="0"/>
        <v>OK</v>
      </c>
      <c r="D177" s="69" t="s">
        <v>934</v>
      </c>
      <c r="E177" s="108">
        <v>200</v>
      </c>
      <c r="F177" s="69">
        <v>4163</v>
      </c>
      <c r="G177" s="177">
        <v>45901</v>
      </c>
      <c r="H177" s="87">
        <v>45938</v>
      </c>
      <c r="I177" s="69" t="s">
        <v>1161</v>
      </c>
      <c r="J177" s="69" t="s">
        <v>1150</v>
      </c>
      <c r="K177" s="69" t="s">
        <v>934</v>
      </c>
    </row>
    <row r="178" spans="1:11" ht="13.2">
      <c r="A178" s="118" t="str">
        <f ca="1">IFERROR(__xludf.DUMMYFUNCTION("""COMPUTED_VALUE"""),"PABLO HENRIQUE DA SILVA MOURA")</f>
        <v>PABLO HENRIQUE DA SILVA MOURA</v>
      </c>
      <c r="B178" s="80" t="s">
        <v>641</v>
      </c>
      <c r="C178" s="69" t="str">
        <f t="shared" ca="1" si="0"/>
        <v>OK</v>
      </c>
      <c r="D178" s="69" t="s">
        <v>916</v>
      </c>
      <c r="E178" s="108">
        <v>200</v>
      </c>
      <c r="F178" s="69">
        <v>4163</v>
      </c>
      <c r="G178" s="177">
        <v>45901</v>
      </c>
      <c r="H178" s="87">
        <v>45938</v>
      </c>
      <c r="I178" s="69" t="s">
        <v>1161</v>
      </c>
      <c r="J178" s="69" t="s">
        <v>1150</v>
      </c>
      <c r="K178" s="69" t="s">
        <v>916</v>
      </c>
    </row>
    <row r="179" spans="1:11" ht="13.2">
      <c r="A179" s="118" t="str">
        <f ca="1">IFERROR(__xludf.DUMMYFUNCTION("""COMPUTED_VALUE"""),"PATRIC EUDES SILVA BASÍLIO")</f>
        <v>PATRIC EUDES SILVA BASÍLIO</v>
      </c>
      <c r="B179" s="80" t="s">
        <v>641</v>
      </c>
      <c r="C179" s="69" t="str">
        <f t="shared" ca="1" si="0"/>
        <v>OK</v>
      </c>
      <c r="D179" s="69" t="s">
        <v>834</v>
      </c>
      <c r="E179" s="108">
        <v>200</v>
      </c>
      <c r="F179" s="69">
        <v>4163</v>
      </c>
      <c r="G179" s="177">
        <v>45901</v>
      </c>
      <c r="H179" s="87">
        <v>45938</v>
      </c>
      <c r="I179" s="69" t="s">
        <v>1161</v>
      </c>
      <c r="J179" s="69" t="s">
        <v>1150</v>
      </c>
      <c r="K179" s="69" t="s">
        <v>834</v>
      </c>
    </row>
    <row r="180" spans="1:11" ht="13.2">
      <c r="A180" s="118" t="str">
        <f ca="1">IFERROR(__xludf.DUMMYFUNCTION("""COMPUTED_VALUE"""),"PATRICK DIAS")</f>
        <v>PATRICK DIAS</v>
      </c>
      <c r="B180" s="80" t="s">
        <v>641</v>
      </c>
      <c r="C180" s="69" t="str">
        <f t="shared" ca="1" si="0"/>
        <v>OK</v>
      </c>
      <c r="D180" s="69" t="s">
        <v>834</v>
      </c>
      <c r="E180" s="108">
        <v>200</v>
      </c>
      <c r="F180" s="69">
        <v>4163</v>
      </c>
      <c r="G180" s="177">
        <v>45901</v>
      </c>
      <c r="H180" s="87">
        <v>45938</v>
      </c>
      <c r="I180" s="69" t="s">
        <v>1161</v>
      </c>
      <c r="J180" s="69" t="s">
        <v>1150</v>
      </c>
      <c r="K180" s="69" t="s">
        <v>834</v>
      </c>
    </row>
    <row r="181" spans="1:11" ht="13.2">
      <c r="A181" s="118" t="str">
        <f ca="1">IFERROR(__xludf.DUMMYFUNCTION("""COMPUTED_VALUE"""),"PATRICK ROBERTO DOS SANTOS MARTINS")</f>
        <v>PATRICK ROBERTO DOS SANTOS MARTINS</v>
      </c>
      <c r="B181" s="80" t="s">
        <v>641</v>
      </c>
      <c r="C181" s="69" t="str">
        <f t="shared" ca="1" si="0"/>
        <v>OK</v>
      </c>
      <c r="D181" s="69" t="s">
        <v>1066</v>
      </c>
      <c r="E181" s="108">
        <v>250</v>
      </c>
      <c r="F181" s="69">
        <v>4163</v>
      </c>
      <c r="G181" s="177">
        <v>45901</v>
      </c>
      <c r="H181" s="87">
        <v>45938</v>
      </c>
      <c r="I181" s="69" t="s">
        <v>1161</v>
      </c>
      <c r="J181" s="69" t="s">
        <v>1150</v>
      </c>
      <c r="K181" s="69" t="s">
        <v>1066</v>
      </c>
    </row>
    <row r="182" spans="1:11" ht="13.2">
      <c r="A182" s="118" t="str">
        <f ca="1">IFERROR(__xludf.DUMMYFUNCTION("""COMPUTED_VALUE"""),"PAULA SABOYA DA MATTA")</f>
        <v>PAULA SABOYA DA MATTA</v>
      </c>
      <c r="B182" s="80" t="s">
        <v>641</v>
      </c>
      <c r="C182" s="69" t="str">
        <f t="shared" ca="1" si="0"/>
        <v>OK</v>
      </c>
      <c r="D182" s="69" t="s">
        <v>395</v>
      </c>
      <c r="E182" s="108">
        <v>250</v>
      </c>
      <c r="F182" s="69">
        <v>4163</v>
      </c>
      <c r="G182" s="177">
        <v>45901</v>
      </c>
      <c r="H182" s="87">
        <v>45938</v>
      </c>
      <c r="I182" s="69" t="s">
        <v>1161</v>
      </c>
      <c r="J182" s="69" t="s">
        <v>1150</v>
      </c>
      <c r="K182" s="69" t="s">
        <v>913</v>
      </c>
    </row>
    <row r="183" spans="1:11" ht="13.2">
      <c r="A183" s="118" t="str">
        <f ca="1">IFERROR(__xludf.DUMMYFUNCTION("""COMPUTED_VALUE"""),"PAULO HENRIQUE SOUZA DOS SANTOS")</f>
        <v>PAULO HENRIQUE SOUZA DOS SANTOS</v>
      </c>
      <c r="B183" s="80" t="s">
        <v>641</v>
      </c>
      <c r="C183" s="69" t="str">
        <f t="shared" ca="1" si="0"/>
        <v>OK</v>
      </c>
      <c r="D183" s="69" t="s">
        <v>496</v>
      </c>
      <c r="E183" s="74">
        <v>1400</v>
      </c>
      <c r="F183" s="69">
        <v>152</v>
      </c>
      <c r="G183" s="177">
        <v>45901</v>
      </c>
      <c r="H183" s="87">
        <v>45931</v>
      </c>
      <c r="I183" s="69" t="s">
        <v>1161</v>
      </c>
      <c r="J183" s="69" t="s">
        <v>1201</v>
      </c>
      <c r="K183" s="69" t="s">
        <v>1202</v>
      </c>
    </row>
    <row r="184" spans="1:11" ht="13.2">
      <c r="A184" s="118" t="str">
        <f ca="1">IFERROR(__xludf.DUMMYFUNCTION("""COMPUTED_VALUE"""),"PEDRO HENRIQUE DA SILVA TEIXEIRA")</f>
        <v>PEDRO HENRIQUE DA SILVA TEIXEIRA</v>
      </c>
      <c r="B184" s="80" t="s">
        <v>641</v>
      </c>
      <c r="C184" s="69" t="str">
        <f t="shared" ca="1" si="0"/>
        <v>OK</v>
      </c>
      <c r="D184" s="69" t="s">
        <v>532</v>
      </c>
      <c r="E184" s="74">
        <v>1400</v>
      </c>
      <c r="F184" s="69">
        <v>152</v>
      </c>
      <c r="G184" s="177">
        <v>45901</v>
      </c>
      <c r="H184" s="87">
        <v>45931</v>
      </c>
      <c r="I184" s="69" t="s">
        <v>1161</v>
      </c>
      <c r="J184" s="69" t="s">
        <v>1201</v>
      </c>
      <c r="K184" s="69" t="s">
        <v>1203</v>
      </c>
    </row>
    <row r="185" spans="1:11" ht="13.2">
      <c r="A185" s="118" t="str">
        <f ca="1">IFERROR(__xludf.DUMMYFUNCTION("""COMPUTED_VALUE"""),"PEDRO HENRIQUE LEMOS BONFIM")</f>
        <v>PEDRO HENRIQUE LEMOS BONFIM</v>
      </c>
      <c r="B185" s="80" t="s">
        <v>641</v>
      </c>
      <c r="C185" s="69" t="str">
        <f t="shared" ca="1" si="0"/>
        <v>OK</v>
      </c>
      <c r="D185" s="69" t="s">
        <v>531</v>
      </c>
      <c r="E185" s="74">
        <v>1400</v>
      </c>
      <c r="F185" s="69">
        <v>152</v>
      </c>
      <c r="G185" s="177">
        <v>45901</v>
      </c>
      <c r="H185" s="87">
        <v>45931</v>
      </c>
      <c r="I185" s="69" t="s">
        <v>1161</v>
      </c>
      <c r="J185" s="69" t="s">
        <v>1201</v>
      </c>
      <c r="K185" s="69" t="s">
        <v>531</v>
      </c>
    </row>
    <row r="186" spans="1:11" ht="13.2">
      <c r="A186" s="118" t="str">
        <f ca="1">IFERROR(__xludf.DUMMYFUNCTION("""COMPUTED_VALUE"""),"RAFAEL CARDOSO LEITE")</f>
        <v>RAFAEL CARDOSO LEITE</v>
      </c>
      <c r="B186" s="80" t="s">
        <v>641</v>
      </c>
      <c r="C186" s="69" t="str">
        <f t="shared" ca="1" si="0"/>
        <v>OK</v>
      </c>
      <c r="D186" s="69" t="s">
        <v>563</v>
      </c>
      <c r="E186" s="74">
        <v>1400</v>
      </c>
      <c r="F186" s="69">
        <v>152</v>
      </c>
      <c r="G186" s="177">
        <v>45901</v>
      </c>
      <c r="H186" s="87">
        <v>45931</v>
      </c>
      <c r="I186" s="69" t="s">
        <v>1161</v>
      </c>
      <c r="J186" s="69" t="s">
        <v>1201</v>
      </c>
      <c r="K186" s="69" t="s">
        <v>563</v>
      </c>
    </row>
    <row r="187" spans="1:11" ht="13.2">
      <c r="A187" s="118" t="str">
        <f ca="1">IFERROR(__xludf.DUMMYFUNCTION("""COMPUTED_VALUE"""),"RAFAEL SIMÕES SILVA")</f>
        <v>RAFAEL SIMÕES SILVA</v>
      </c>
      <c r="B187" s="80" t="s">
        <v>641</v>
      </c>
      <c r="C187" s="69" t="str">
        <f t="shared" ca="1" si="0"/>
        <v>OK</v>
      </c>
      <c r="D187" s="69" t="s">
        <v>506</v>
      </c>
      <c r="E187" s="74">
        <v>1400</v>
      </c>
      <c r="F187" s="69">
        <v>152</v>
      </c>
      <c r="G187" s="177">
        <v>45901</v>
      </c>
      <c r="H187" s="87">
        <v>45931</v>
      </c>
      <c r="I187" s="69" t="s">
        <v>1161</v>
      </c>
      <c r="J187" s="69" t="s">
        <v>1201</v>
      </c>
      <c r="K187" s="69" t="s">
        <v>1204</v>
      </c>
    </row>
    <row r="188" spans="1:11" ht="13.2">
      <c r="A188" s="118" t="str">
        <f ca="1">IFERROR(__xludf.DUMMYFUNCTION("""COMPUTED_VALUE"""),"RAPHAEL DE SOUZA SANTORO")</f>
        <v>RAPHAEL DE SOUZA SANTORO</v>
      </c>
      <c r="B188" s="80" t="s">
        <v>641</v>
      </c>
      <c r="C188" s="69" t="str">
        <f t="shared" ca="1" si="0"/>
        <v>OK</v>
      </c>
      <c r="D188" s="69" t="s">
        <v>535</v>
      </c>
      <c r="E188" s="74">
        <v>1400</v>
      </c>
      <c r="F188" s="69">
        <v>152</v>
      </c>
      <c r="G188" s="177">
        <v>45901</v>
      </c>
      <c r="H188" s="87">
        <v>45931</v>
      </c>
      <c r="I188" s="69" t="s">
        <v>1161</v>
      </c>
      <c r="J188" s="69" t="s">
        <v>1201</v>
      </c>
      <c r="K188" s="69" t="s">
        <v>1205</v>
      </c>
    </row>
    <row r="189" spans="1:11" ht="13.2">
      <c r="A189" s="118" t="str">
        <f ca="1">IFERROR(__xludf.DUMMYFUNCTION("""COMPUTED_VALUE"""),"REINALDO ALMEIDA DOS SANTOS")</f>
        <v>REINALDO ALMEIDA DOS SANTOS</v>
      </c>
      <c r="B189" s="80" t="s">
        <v>641</v>
      </c>
      <c r="C189" s="69" t="str">
        <f t="shared" ca="1" si="0"/>
        <v>OK</v>
      </c>
      <c r="D189" s="69" t="s">
        <v>542</v>
      </c>
      <c r="E189" s="74">
        <v>350</v>
      </c>
      <c r="F189" s="69">
        <v>152</v>
      </c>
      <c r="G189" s="177">
        <v>45901</v>
      </c>
      <c r="H189" s="87">
        <v>45931</v>
      </c>
      <c r="I189" s="69" t="s">
        <v>1161</v>
      </c>
      <c r="J189" s="69" t="s">
        <v>1201</v>
      </c>
      <c r="K189" s="69" t="s">
        <v>542</v>
      </c>
    </row>
    <row r="190" spans="1:11" ht="13.2">
      <c r="A190" s="118" t="str">
        <f ca="1">IFERROR(__xludf.DUMMYFUNCTION("""COMPUTED_VALUE"""),"RENAN PRATA MONTEIRO")</f>
        <v>RENAN PRATA MONTEIRO</v>
      </c>
      <c r="B190" s="84" t="s">
        <v>664</v>
      </c>
      <c r="C190" s="69" t="str">
        <f t="shared" ca="1" si="0"/>
        <v>OK</v>
      </c>
      <c r="D190" s="69" t="s">
        <v>580</v>
      </c>
      <c r="E190" s="74">
        <v>350</v>
      </c>
      <c r="F190" s="69">
        <v>155</v>
      </c>
      <c r="G190" s="110">
        <v>45931</v>
      </c>
      <c r="I190" s="69" t="s">
        <v>1161</v>
      </c>
      <c r="J190" s="69" t="s">
        <v>1201</v>
      </c>
      <c r="K190" s="69" t="s">
        <v>580</v>
      </c>
    </row>
    <row r="191" spans="1:11" ht="13.2">
      <c r="A191" s="118" t="str">
        <f ca="1">IFERROR(__xludf.DUMMYFUNCTION("""COMPUTED_VALUE"""),"RENAN SALDANHA DUARTE")</f>
        <v>RENAN SALDANHA DUARTE</v>
      </c>
      <c r="B191" s="80" t="s">
        <v>641</v>
      </c>
      <c r="C191" s="69" t="str">
        <f t="shared" ca="1" si="0"/>
        <v>OK</v>
      </c>
      <c r="D191" s="69" t="s">
        <v>452</v>
      </c>
      <c r="E191" s="74">
        <v>299</v>
      </c>
      <c r="F191" s="69">
        <v>339020</v>
      </c>
      <c r="G191" s="110">
        <v>45931</v>
      </c>
      <c r="H191" s="144">
        <v>45961</v>
      </c>
      <c r="I191" s="69" t="s">
        <v>1161</v>
      </c>
      <c r="J191" s="69" t="s">
        <v>1155</v>
      </c>
      <c r="K191" s="69" t="s">
        <v>1206</v>
      </c>
    </row>
    <row r="192" spans="1:11" ht="13.5" customHeight="1">
      <c r="A192" s="118" t="str">
        <f ca="1">IFERROR(__xludf.DUMMYFUNCTION("""COMPUTED_VALUE"""),"RENATO DOS SANTOS SILVA")</f>
        <v>RENATO DOS SANTOS SILVA</v>
      </c>
      <c r="B192" s="85" t="s">
        <v>674</v>
      </c>
      <c r="C192" s="69" t="str">
        <f t="shared" ca="1" si="0"/>
        <v>OK</v>
      </c>
      <c r="D192" s="69" t="s">
        <v>507</v>
      </c>
      <c r="E192" s="74">
        <v>299</v>
      </c>
      <c r="F192" s="69">
        <v>307572</v>
      </c>
      <c r="G192" s="110">
        <v>45931</v>
      </c>
      <c r="H192" s="144">
        <v>45961</v>
      </c>
      <c r="I192" s="69" t="s">
        <v>1161</v>
      </c>
      <c r="J192" s="69" t="s">
        <v>1155</v>
      </c>
      <c r="K192" s="69" t="s">
        <v>1186</v>
      </c>
    </row>
    <row r="193" spans="1:11" ht="13.2">
      <c r="A193" s="118" t="str">
        <f ca="1">IFERROR(__xludf.DUMMYFUNCTION("""COMPUTED_VALUE"""),"RENATO RIBEIRO")</f>
        <v>RENATO RIBEIRO</v>
      </c>
      <c r="B193" s="80" t="s">
        <v>641</v>
      </c>
      <c r="C193" s="69" t="str">
        <f t="shared" ca="1" si="0"/>
        <v>OK</v>
      </c>
      <c r="D193" s="69" t="s">
        <v>210</v>
      </c>
      <c r="E193" s="74">
        <v>299</v>
      </c>
      <c r="F193" s="69">
        <v>307572</v>
      </c>
      <c r="G193" s="110">
        <v>45931</v>
      </c>
      <c r="H193" s="144">
        <v>45961</v>
      </c>
      <c r="I193" s="69" t="s">
        <v>1161</v>
      </c>
      <c r="J193" s="69" t="s">
        <v>1155</v>
      </c>
      <c r="K193" s="69" t="s">
        <v>210</v>
      </c>
    </row>
    <row r="194" spans="1:11" ht="13.2">
      <c r="A194" s="118" t="str">
        <f ca="1">IFERROR(__xludf.DUMMYFUNCTION("""COMPUTED_VALUE"""),"ROBERTO REGO JUNIOR")</f>
        <v>ROBERTO REGO JUNIOR</v>
      </c>
      <c r="B194" s="86" t="s">
        <v>641</v>
      </c>
      <c r="C194" s="69" t="str">
        <f t="shared" ca="1" si="0"/>
        <v>OK</v>
      </c>
      <c r="D194" s="69" t="s">
        <v>527</v>
      </c>
      <c r="E194" s="74">
        <v>299</v>
      </c>
      <c r="F194" s="69">
        <v>307572</v>
      </c>
      <c r="G194" s="110">
        <v>45931</v>
      </c>
      <c r="H194" s="144">
        <v>45961</v>
      </c>
      <c r="I194" s="69" t="s">
        <v>1161</v>
      </c>
      <c r="J194" s="69" t="s">
        <v>1155</v>
      </c>
      <c r="K194" s="69" t="s">
        <v>527</v>
      </c>
    </row>
    <row r="195" spans="1:11" ht="13.2">
      <c r="A195" s="118" t="str">
        <f ca="1">IFERROR(__xludf.DUMMYFUNCTION("""COMPUTED_VALUE"""),"ROBSON FERREIRA DA SILVA")</f>
        <v>ROBSON FERREIRA DA SILVA</v>
      </c>
      <c r="B195" s="80" t="s">
        <v>641</v>
      </c>
      <c r="C195" s="69" t="str">
        <f t="shared" ca="1" si="0"/>
        <v>OK</v>
      </c>
      <c r="D195" s="94" t="s">
        <v>271</v>
      </c>
      <c r="E195" s="98">
        <v>143.1</v>
      </c>
      <c r="F195" s="94">
        <v>4503</v>
      </c>
      <c r="G195" s="127">
        <v>45931</v>
      </c>
      <c r="H195" s="128">
        <v>45957</v>
      </c>
      <c r="I195" s="94" t="s">
        <v>1161</v>
      </c>
      <c r="J195" s="94" t="s">
        <v>1142</v>
      </c>
      <c r="K195" s="94" t="s">
        <v>271</v>
      </c>
    </row>
    <row r="196" spans="1:11" ht="13.2">
      <c r="A196" s="118" t="str">
        <f ca="1">IFERROR(__xludf.DUMMYFUNCTION("""COMPUTED_VALUE"""),"ROBSON LUIZ DE OLIVEIRA ALBUQUERQUE")</f>
        <v>ROBSON LUIZ DE OLIVEIRA ALBUQUERQUE</v>
      </c>
      <c r="B196" s="85" t="s">
        <v>645</v>
      </c>
      <c r="C196" s="69" t="str">
        <f t="shared" ca="1" si="0"/>
        <v>OK</v>
      </c>
      <c r="D196" s="94" t="s">
        <v>271</v>
      </c>
      <c r="E196" s="98">
        <v>170.1</v>
      </c>
      <c r="F196" s="94">
        <v>4503</v>
      </c>
      <c r="G196" s="127">
        <v>45931</v>
      </c>
      <c r="H196" s="128">
        <v>45957</v>
      </c>
      <c r="I196" s="94" t="s">
        <v>1161</v>
      </c>
      <c r="J196" s="94" t="s">
        <v>1142</v>
      </c>
      <c r="K196" s="94" t="s">
        <v>271</v>
      </c>
    </row>
    <row r="197" spans="1:11" ht="13.2">
      <c r="A197" s="118" t="str">
        <f ca="1">IFERROR(__xludf.DUMMYFUNCTION("""COMPUTED_VALUE"""),"RODRIGO CESAR MEIRELLES FERREIRA")</f>
        <v>RODRIGO CESAR MEIRELLES FERREIRA</v>
      </c>
      <c r="B197" s="80" t="s">
        <v>641</v>
      </c>
      <c r="C197" s="69" t="str">
        <f t="shared" ca="1" si="0"/>
        <v>OK</v>
      </c>
      <c r="D197" s="94" t="s">
        <v>271</v>
      </c>
      <c r="E197" s="98">
        <v>150</v>
      </c>
      <c r="F197" s="94">
        <v>4503</v>
      </c>
      <c r="G197" s="127">
        <v>45931</v>
      </c>
      <c r="H197" s="128">
        <v>45957</v>
      </c>
      <c r="I197" s="94" t="s">
        <v>1161</v>
      </c>
      <c r="J197" s="94" t="s">
        <v>1142</v>
      </c>
      <c r="K197" s="94" t="s">
        <v>271</v>
      </c>
    </row>
    <row r="198" spans="1:11" ht="13.2">
      <c r="A198" s="118" t="str">
        <f ca="1">IFERROR(__xludf.DUMMYFUNCTION("""COMPUTED_VALUE"""),"RODRIGO GUIMARÃES MARTINS")</f>
        <v>RODRIGO GUIMARÃES MARTINS</v>
      </c>
      <c r="B198" s="80" t="s">
        <v>641</v>
      </c>
      <c r="C198" s="69" t="str">
        <f t="shared" ca="1" si="0"/>
        <v>OK</v>
      </c>
      <c r="D198" s="94" t="s">
        <v>285</v>
      </c>
      <c r="E198" s="98">
        <v>89</v>
      </c>
      <c r="F198" s="94">
        <v>4503</v>
      </c>
      <c r="G198" s="127">
        <v>45931</v>
      </c>
      <c r="H198" s="128">
        <v>45957</v>
      </c>
      <c r="I198" s="94" t="s">
        <v>1161</v>
      </c>
      <c r="J198" s="94" t="s">
        <v>1142</v>
      </c>
      <c r="K198" s="94" t="s">
        <v>285</v>
      </c>
    </row>
    <row r="199" spans="1:11" ht="13.2">
      <c r="A199" s="118" t="str">
        <f ca="1">IFERROR(__xludf.DUMMYFUNCTION("""COMPUTED_VALUE"""),"ROGER RODRIGUES DE OLIVEIRA")</f>
        <v>ROGER RODRIGUES DE OLIVEIRA</v>
      </c>
      <c r="B199" s="86" t="s">
        <v>641</v>
      </c>
      <c r="C199" s="69" t="str">
        <f t="shared" ca="1" si="0"/>
        <v>OK</v>
      </c>
      <c r="D199" s="94" t="s">
        <v>307</v>
      </c>
      <c r="E199" s="98">
        <v>89</v>
      </c>
      <c r="F199" s="94">
        <v>4503</v>
      </c>
      <c r="G199" s="127">
        <v>45931</v>
      </c>
      <c r="H199" s="128">
        <v>45957</v>
      </c>
      <c r="I199" s="94" t="s">
        <v>1161</v>
      </c>
      <c r="J199" s="94" t="s">
        <v>1142</v>
      </c>
      <c r="K199" s="94" t="s">
        <v>307</v>
      </c>
    </row>
    <row r="200" spans="1:11" ht="13.2">
      <c r="A200" s="118" t="str">
        <f ca="1">IFERROR(__xludf.DUMMYFUNCTION("""COMPUTED_VALUE"""),"RUAN CARLOS DA SILVA DOS SANTOS")</f>
        <v>RUAN CARLOS DA SILVA DOS SANTOS</v>
      </c>
      <c r="B200" s="80" t="s">
        <v>641</v>
      </c>
      <c r="C200" s="69" t="str">
        <f t="shared" ca="1" si="0"/>
        <v>OK</v>
      </c>
      <c r="D200" s="69" t="s">
        <v>183</v>
      </c>
      <c r="E200" s="74">
        <v>292.5</v>
      </c>
      <c r="F200" s="69">
        <v>4569</v>
      </c>
      <c r="G200" s="110">
        <v>45931</v>
      </c>
      <c r="H200" s="144">
        <v>45973</v>
      </c>
      <c r="I200" s="69" t="s">
        <v>1161</v>
      </c>
      <c r="J200" s="69" t="s">
        <v>1142</v>
      </c>
      <c r="K200" s="69" t="s">
        <v>183</v>
      </c>
    </row>
    <row r="201" spans="1:11" ht="12.75" customHeight="1">
      <c r="A201" s="118" t="str">
        <f ca="1">IFERROR(__xludf.DUMMYFUNCTION("""COMPUTED_VALUE"""),"RUANY CRISTINA DA COSTA ALVES BARCELOS")</f>
        <v>RUANY CRISTINA DA COSTA ALVES BARCELOS</v>
      </c>
      <c r="B201" s="80" t="s">
        <v>641</v>
      </c>
      <c r="C201" s="69" t="str">
        <f t="shared" ca="1" si="0"/>
        <v>OK</v>
      </c>
      <c r="D201" s="94" t="s">
        <v>277</v>
      </c>
      <c r="E201" s="74">
        <v>292.5</v>
      </c>
      <c r="F201" s="69">
        <v>4569</v>
      </c>
      <c r="G201" s="110">
        <v>45931</v>
      </c>
      <c r="H201" s="144">
        <v>45973</v>
      </c>
      <c r="I201" s="69" t="s">
        <v>1161</v>
      </c>
      <c r="J201" s="69" t="s">
        <v>1142</v>
      </c>
      <c r="K201" s="69" t="s">
        <v>1207</v>
      </c>
    </row>
    <row r="202" spans="1:11" ht="14.25" customHeight="1">
      <c r="A202" s="118" t="str">
        <f ca="1">IFERROR(__xludf.DUMMYFUNCTION("""COMPUTED_VALUE"""),"RUBENS NUNES DA LUZ JUNIOR")</f>
        <v>RUBENS NUNES DA LUZ JUNIOR</v>
      </c>
      <c r="B202" s="80" t="s">
        <v>641</v>
      </c>
      <c r="C202" s="69" t="str">
        <f t="shared" ca="1" si="0"/>
        <v>OK</v>
      </c>
      <c r="D202" s="94" t="s">
        <v>305</v>
      </c>
      <c r="E202" s="74">
        <v>292.5</v>
      </c>
      <c r="F202" s="69">
        <v>4569</v>
      </c>
      <c r="G202" s="110">
        <v>45931</v>
      </c>
      <c r="H202" s="144">
        <v>45973</v>
      </c>
      <c r="I202" s="69" t="s">
        <v>1161</v>
      </c>
      <c r="J202" s="69" t="s">
        <v>1142</v>
      </c>
      <c r="K202" s="69" t="s">
        <v>1208</v>
      </c>
    </row>
    <row r="203" spans="1:11" ht="12.75" customHeight="1">
      <c r="A203" s="118" t="str">
        <f ca="1">IFERROR(__xludf.DUMMYFUNCTION("""COMPUTED_VALUE"""),"RUBERLAN ROCCON NOGUEIRA")</f>
        <v>RUBERLAN ROCCON NOGUEIRA</v>
      </c>
      <c r="B203" s="80" t="s">
        <v>641</v>
      </c>
      <c r="C203" s="69" t="str">
        <f t="shared" ca="1" si="0"/>
        <v>OK</v>
      </c>
      <c r="D203" s="69" t="s">
        <v>183</v>
      </c>
      <c r="E203" s="74">
        <v>130</v>
      </c>
      <c r="F203" s="69">
        <v>4569</v>
      </c>
      <c r="G203" s="110">
        <v>45931</v>
      </c>
      <c r="H203" s="144">
        <v>45973</v>
      </c>
      <c r="I203" s="69" t="s">
        <v>1161</v>
      </c>
      <c r="J203" s="69" t="s">
        <v>1142</v>
      </c>
      <c r="K203" s="69" t="s">
        <v>1209</v>
      </c>
    </row>
    <row r="204" spans="1:11" ht="12.75" customHeight="1">
      <c r="A204" s="118" t="str">
        <f ca="1">IFERROR(__xludf.DUMMYFUNCTION("""COMPUTED_VALUE"""),"RUI ALVARENGA BARBOSA NETO")</f>
        <v>RUI ALVARENGA BARBOSA NETO</v>
      </c>
      <c r="B204" s="80" t="s">
        <v>641</v>
      </c>
      <c r="C204" s="69" t="str">
        <f t="shared" ca="1" si="0"/>
        <v>OK</v>
      </c>
      <c r="D204" s="94" t="s">
        <v>277</v>
      </c>
      <c r="E204" s="74">
        <v>130</v>
      </c>
      <c r="F204" s="69">
        <v>4569</v>
      </c>
      <c r="G204" s="110">
        <v>45931</v>
      </c>
      <c r="H204" s="144">
        <v>45973</v>
      </c>
      <c r="I204" s="69" t="s">
        <v>1161</v>
      </c>
      <c r="J204" s="69" t="s">
        <v>1142</v>
      </c>
      <c r="K204" s="69" t="s">
        <v>1207</v>
      </c>
    </row>
    <row r="205" spans="1:11" ht="12.75" customHeight="1">
      <c r="A205" s="118" t="str">
        <f ca="1">IFERROR(__xludf.DUMMYFUNCTION("""COMPUTED_VALUE"""),"SAMUEL BASTOS MIGUEL")</f>
        <v>SAMUEL BASTOS MIGUEL</v>
      </c>
      <c r="B205" s="80" t="s">
        <v>641</v>
      </c>
      <c r="C205" s="69" t="str">
        <f t="shared" ca="1" si="0"/>
        <v>OK</v>
      </c>
      <c r="D205" s="94" t="s">
        <v>305</v>
      </c>
      <c r="E205" s="74">
        <v>130</v>
      </c>
      <c r="F205" s="69">
        <v>4569</v>
      </c>
      <c r="G205" s="110">
        <v>45931</v>
      </c>
      <c r="H205" s="144">
        <v>45973</v>
      </c>
      <c r="I205" s="69" t="s">
        <v>1161</v>
      </c>
      <c r="J205" s="69" t="s">
        <v>1142</v>
      </c>
      <c r="K205" s="69" t="s">
        <v>1208</v>
      </c>
    </row>
    <row r="206" spans="1:11" ht="11.25" customHeight="1">
      <c r="A206" s="118" t="str">
        <f ca="1">IFERROR(__xludf.DUMMYFUNCTION("""COMPUTED_VALUE"""),"SANDERSON SOARES ALVES")</f>
        <v>SANDERSON SOARES ALVES</v>
      </c>
      <c r="B206" s="80" t="s">
        <v>641</v>
      </c>
      <c r="C206" s="69" t="str">
        <f t="shared" ca="1" si="0"/>
        <v>OK</v>
      </c>
      <c r="D206" s="69" t="s">
        <v>183</v>
      </c>
      <c r="E206" s="74">
        <v>239</v>
      </c>
      <c r="F206" s="69">
        <v>4569</v>
      </c>
      <c r="G206" s="110">
        <v>45931</v>
      </c>
      <c r="H206" s="144">
        <v>45973</v>
      </c>
      <c r="I206" s="69" t="s">
        <v>1161</v>
      </c>
      <c r="J206" s="69" t="s">
        <v>1142</v>
      </c>
      <c r="K206" s="69" t="s">
        <v>1209</v>
      </c>
    </row>
    <row r="207" spans="1:11" ht="12.75" customHeight="1">
      <c r="A207" s="118" t="str">
        <f ca="1">IFERROR(__xludf.DUMMYFUNCTION("""COMPUTED_VALUE"""),"SEBASTIÃO GESUINO GOMES FILHO")</f>
        <v>SEBASTIÃO GESUINO GOMES FILHO</v>
      </c>
      <c r="B207" s="80" t="s">
        <v>641</v>
      </c>
      <c r="C207" s="69" t="str">
        <f t="shared" ca="1" si="0"/>
        <v>OK</v>
      </c>
      <c r="D207" s="94" t="s">
        <v>277</v>
      </c>
      <c r="E207" s="74">
        <v>239</v>
      </c>
      <c r="F207" s="69">
        <v>4569</v>
      </c>
      <c r="G207" s="110">
        <v>45931</v>
      </c>
      <c r="H207" s="144">
        <v>45973</v>
      </c>
      <c r="I207" s="69" t="s">
        <v>1161</v>
      </c>
      <c r="J207" s="69" t="s">
        <v>1142</v>
      </c>
      <c r="K207" s="69" t="s">
        <v>1207</v>
      </c>
    </row>
    <row r="208" spans="1:11" ht="14.25" customHeight="1">
      <c r="A208" s="118" t="str">
        <f ca="1">IFERROR(__xludf.DUMMYFUNCTION("""COMPUTED_VALUE"""),"SEBASTIÃO MANOEL DE SOUZA")</f>
        <v>SEBASTIÃO MANOEL DE SOUZA</v>
      </c>
      <c r="B208" s="80" t="s">
        <v>641</v>
      </c>
      <c r="C208" s="69" t="str">
        <f t="shared" ca="1" si="0"/>
        <v>OK</v>
      </c>
      <c r="D208" s="94" t="s">
        <v>305</v>
      </c>
      <c r="E208" s="74">
        <v>239</v>
      </c>
      <c r="F208" s="69">
        <v>4569</v>
      </c>
      <c r="G208" s="110">
        <v>45931</v>
      </c>
      <c r="H208" s="144">
        <v>45973</v>
      </c>
      <c r="I208" s="69" t="s">
        <v>1161</v>
      </c>
      <c r="J208" s="69" t="s">
        <v>1142</v>
      </c>
      <c r="K208" s="69" t="s">
        <v>1208</v>
      </c>
    </row>
    <row r="209" spans="1:11" ht="12.75" customHeight="1">
      <c r="A209" s="118" t="str">
        <f ca="1">IFERROR(__xludf.DUMMYFUNCTION("""COMPUTED_VALUE"""),"SOLANO DOS SANTOS FONTES")</f>
        <v>SOLANO DOS SANTOS FONTES</v>
      </c>
      <c r="B209" s="80" t="s">
        <v>641</v>
      </c>
      <c r="C209" s="69" t="str">
        <f t="shared" ca="1" si="0"/>
        <v>OK</v>
      </c>
      <c r="D209" s="69" t="s">
        <v>569</v>
      </c>
      <c r="E209" s="74">
        <v>89</v>
      </c>
      <c r="F209" s="69">
        <v>4569</v>
      </c>
      <c r="G209" s="110">
        <v>45931</v>
      </c>
      <c r="H209" s="144">
        <v>45973</v>
      </c>
      <c r="I209" s="69" t="s">
        <v>1161</v>
      </c>
      <c r="J209" s="69" t="s">
        <v>1142</v>
      </c>
      <c r="K209" s="69" t="s">
        <v>569</v>
      </c>
    </row>
    <row r="210" spans="1:11" ht="13.5" customHeight="1">
      <c r="A210" s="118" t="str">
        <f ca="1">IFERROR(__xludf.DUMMYFUNCTION("""COMPUTED_VALUE"""),"TARCIS FRANCISCO MACHADO DA SILVA")</f>
        <v>TARCIS FRANCISCO MACHADO DA SILVA</v>
      </c>
      <c r="B210" s="80" t="s">
        <v>641</v>
      </c>
      <c r="C210" s="69" t="str">
        <f t="shared" ca="1" si="0"/>
        <v>OK</v>
      </c>
      <c r="D210" s="92" t="s">
        <v>174</v>
      </c>
      <c r="E210" s="74">
        <v>130</v>
      </c>
      <c r="F210" s="69">
        <v>4604</v>
      </c>
      <c r="G210" s="110">
        <v>45931</v>
      </c>
      <c r="H210" s="144">
        <v>45985</v>
      </c>
      <c r="I210" s="69" t="s">
        <v>1161</v>
      </c>
      <c r="J210" s="69" t="s">
        <v>1142</v>
      </c>
      <c r="K210" s="69" t="s">
        <v>1181</v>
      </c>
    </row>
    <row r="211" spans="1:11" ht="12" customHeight="1">
      <c r="A211" s="118" t="str">
        <f ca="1">IFERROR(__xludf.DUMMYFUNCTION("""COMPUTED_VALUE"""),"TELMO LEONARDO PAIVA BEZERRA")</f>
        <v>TELMO LEONARDO PAIVA BEZERRA</v>
      </c>
      <c r="B211" s="80" t="s">
        <v>641</v>
      </c>
      <c r="C211" s="69" t="str">
        <f t="shared" ca="1" si="0"/>
        <v>OK</v>
      </c>
      <c r="D211" s="92" t="s">
        <v>271</v>
      </c>
      <c r="E211" s="74">
        <v>130</v>
      </c>
      <c r="F211" s="69">
        <v>4604</v>
      </c>
      <c r="G211" s="110">
        <v>45931</v>
      </c>
      <c r="H211" s="144">
        <v>45985</v>
      </c>
      <c r="I211" s="69" t="s">
        <v>1161</v>
      </c>
      <c r="J211" s="69" t="s">
        <v>1142</v>
      </c>
      <c r="K211" s="69" t="s">
        <v>1210</v>
      </c>
    </row>
    <row r="212" spans="1:11" ht="13.5" customHeight="1">
      <c r="A212" s="118" t="str">
        <f ca="1">IFERROR(__xludf.DUMMYFUNCTION("""COMPUTED_VALUE"""),"THIAGO DA SILVA OLIVEIRA")</f>
        <v>THIAGO DA SILVA OLIVEIRA</v>
      </c>
      <c r="B212" s="80" t="s">
        <v>641</v>
      </c>
      <c r="C212" s="69" t="str">
        <f t="shared" ca="1" si="0"/>
        <v>OK</v>
      </c>
      <c r="D212" s="92" t="s">
        <v>271</v>
      </c>
      <c r="E212" s="74">
        <v>108</v>
      </c>
      <c r="F212" s="69">
        <v>4604</v>
      </c>
      <c r="G212" s="110">
        <v>45931</v>
      </c>
      <c r="H212" s="144">
        <v>45985</v>
      </c>
      <c r="I212" s="69" t="s">
        <v>1161</v>
      </c>
      <c r="J212" s="69" t="s">
        <v>1142</v>
      </c>
      <c r="K212" s="69" t="s">
        <v>1210</v>
      </c>
    </row>
    <row r="213" spans="1:11" ht="12" customHeight="1">
      <c r="A213" s="118" t="str">
        <f ca="1">IFERROR(__xludf.DUMMYFUNCTION("""COMPUTED_VALUE"""),"THIAGO DE ASSIS DE ALMEIDA SANTOS")</f>
        <v>THIAGO DE ASSIS DE ALMEIDA SANTOS</v>
      </c>
      <c r="B213" s="85" t="s">
        <v>645</v>
      </c>
      <c r="C213" s="69" t="str">
        <f t="shared" ca="1" si="0"/>
        <v>OK</v>
      </c>
      <c r="D213" s="94" t="s">
        <v>414</v>
      </c>
      <c r="E213" s="74">
        <v>170.1</v>
      </c>
      <c r="F213" s="69">
        <v>4604</v>
      </c>
      <c r="G213" s="110">
        <v>45931</v>
      </c>
      <c r="H213" s="144">
        <v>45985</v>
      </c>
      <c r="I213" s="69" t="s">
        <v>1161</v>
      </c>
      <c r="J213" s="69" t="s">
        <v>1142</v>
      </c>
      <c r="K213" s="69" t="s">
        <v>1211</v>
      </c>
    </row>
    <row r="214" spans="1:11" ht="13.5" customHeight="1">
      <c r="A214" s="118" t="str">
        <f ca="1">IFERROR(__xludf.DUMMYFUNCTION("""COMPUTED_VALUE"""),"THIAGO THIERRY FERNANDES FERREIRA DA SILVA")</f>
        <v>THIAGO THIERRY FERNANDES FERREIRA DA SILVA</v>
      </c>
      <c r="B214" s="80" t="s">
        <v>641</v>
      </c>
      <c r="C214" s="69" t="str">
        <f t="shared" ca="1" si="0"/>
        <v>OK</v>
      </c>
      <c r="D214" s="94" t="s">
        <v>246</v>
      </c>
      <c r="E214" s="74">
        <v>550</v>
      </c>
      <c r="F214" s="69">
        <v>4604</v>
      </c>
      <c r="G214" s="110">
        <v>45931</v>
      </c>
      <c r="H214" s="144">
        <v>45985</v>
      </c>
      <c r="I214" s="69" t="s">
        <v>1161</v>
      </c>
      <c r="J214" s="69" t="s">
        <v>1142</v>
      </c>
      <c r="K214" s="69" t="s">
        <v>1212</v>
      </c>
    </row>
    <row r="215" spans="1:11" ht="15" customHeight="1">
      <c r="A215" s="118" t="str">
        <f ca="1">IFERROR(__xludf.DUMMYFUNCTION("""COMPUTED_VALUE"""),"TIAGO DO NASCIMENTO MORAES")</f>
        <v>TIAGO DO NASCIMENTO MORAES</v>
      </c>
      <c r="B215" s="80" t="s">
        <v>641</v>
      </c>
      <c r="C215" s="69" t="str">
        <f t="shared" ca="1" si="0"/>
        <v>OK</v>
      </c>
      <c r="D215" s="69" t="s">
        <v>259</v>
      </c>
      <c r="E215" s="74">
        <v>550</v>
      </c>
      <c r="F215" s="69">
        <v>4604</v>
      </c>
      <c r="G215" s="110">
        <v>45931</v>
      </c>
      <c r="H215" s="144">
        <v>45985</v>
      </c>
      <c r="I215" s="69" t="s">
        <v>1161</v>
      </c>
      <c r="J215" s="69" t="s">
        <v>1142</v>
      </c>
      <c r="K215" s="69" t="s">
        <v>1182</v>
      </c>
    </row>
    <row r="216" spans="1:11" ht="13.2">
      <c r="A216" s="118" t="str">
        <f ca="1">IFERROR(__xludf.DUMMYFUNCTION("""COMPUTED_VALUE"""),"VALDECIR GOMES DE LIMA")</f>
        <v>VALDECIR GOMES DE LIMA</v>
      </c>
      <c r="B216" s="80" t="s">
        <v>641</v>
      </c>
      <c r="C216" s="69" t="str">
        <f t="shared" ca="1" si="0"/>
        <v>OK</v>
      </c>
      <c r="D216" s="118" t="s">
        <v>562</v>
      </c>
      <c r="E216" s="74">
        <v>850</v>
      </c>
      <c r="F216" s="69">
        <v>159</v>
      </c>
      <c r="G216" s="110">
        <v>45931</v>
      </c>
      <c r="I216" s="69" t="s">
        <v>1161</v>
      </c>
      <c r="J216" s="69" t="s">
        <v>1213</v>
      </c>
      <c r="K216" s="69" t="s">
        <v>1214</v>
      </c>
    </row>
    <row r="217" spans="1:11" ht="13.2">
      <c r="A217" s="118" t="str">
        <f ca="1">IFERROR(__xludf.DUMMYFUNCTION("""COMPUTED_VALUE"""),"VALTER RODRIGUES DIAS")</f>
        <v>VALTER RODRIGUES DIAS</v>
      </c>
      <c r="B217" s="85" t="s">
        <v>645</v>
      </c>
      <c r="C217" s="69" t="str">
        <f t="shared" ca="1" si="0"/>
        <v>OK</v>
      </c>
      <c r="D217" s="69" t="s">
        <v>577</v>
      </c>
      <c r="E217" s="74">
        <v>850</v>
      </c>
      <c r="F217" s="69">
        <v>159</v>
      </c>
      <c r="G217" s="110">
        <v>45931</v>
      </c>
      <c r="I217" s="69" t="s">
        <v>1161</v>
      </c>
      <c r="J217" s="69" t="s">
        <v>1213</v>
      </c>
      <c r="K217" s="69" t="s">
        <v>1215</v>
      </c>
    </row>
    <row r="218" spans="1:11" ht="13.2">
      <c r="A218" s="118" t="str">
        <f ca="1">IFERROR(__xludf.DUMMYFUNCTION("""COMPUTED_VALUE"""),"VANDERBETY SÁ TAVARES")</f>
        <v>VANDERBETY SÁ TAVARES</v>
      </c>
      <c r="B218" s="80" t="s">
        <v>641</v>
      </c>
      <c r="C218" s="69" t="str">
        <f t="shared" ca="1" si="0"/>
        <v>OK</v>
      </c>
      <c r="D218" s="69" t="s">
        <v>575</v>
      </c>
      <c r="E218" s="74">
        <v>850</v>
      </c>
      <c r="F218" s="69">
        <v>159</v>
      </c>
      <c r="G218" s="110">
        <v>45931</v>
      </c>
      <c r="I218" s="69" t="s">
        <v>1161</v>
      </c>
      <c r="J218" s="69" t="s">
        <v>1213</v>
      </c>
      <c r="K218" s="69" t="s">
        <v>575</v>
      </c>
    </row>
    <row r="219" spans="1:11" ht="13.2">
      <c r="A219" s="118" t="str">
        <f ca="1">IFERROR(__xludf.DUMMYFUNCTION("""COMPUTED_VALUE"""),"VANDESON MONDEGO FLOR")</f>
        <v>VANDESON MONDEGO FLOR</v>
      </c>
      <c r="B219" s="80" t="s">
        <v>641</v>
      </c>
      <c r="C219" s="69" t="str">
        <f t="shared" ca="1" si="0"/>
        <v>OK</v>
      </c>
      <c r="D219" s="69" t="s">
        <v>588</v>
      </c>
      <c r="E219" s="74">
        <v>450</v>
      </c>
      <c r="F219" s="69">
        <v>159</v>
      </c>
      <c r="G219" s="110">
        <v>45931</v>
      </c>
      <c r="I219" s="69" t="s">
        <v>1161</v>
      </c>
      <c r="J219" s="69" t="s">
        <v>1213</v>
      </c>
      <c r="K219" s="69" t="s">
        <v>588</v>
      </c>
    </row>
    <row r="220" spans="1:11" ht="13.2">
      <c r="A220" s="118" t="str">
        <f ca="1">IFERROR(__xludf.DUMMYFUNCTION("""COMPUTED_VALUE"""),"VANILSON OLIVEIRA VERAS")</f>
        <v>VANILSON OLIVEIRA VERAS</v>
      </c>
      <c r="B220" s="80" t="s">
        <v>641</v>
      </c>
      <c r="C220" s="69" t="str">
        <f t="shared" ca="1" si="0"/>
        <v>OK</v>
      </c>
      <c r="D220" s="69" t="s">
        <v>688</v>
      </c>
      <c r="E220" s="74">
        <v>200</v>
      </c>
      <c r="F220" s="69">
        <v>4182</v>
      </c>
      <c r="G220" s="110">
        <v>45931</v>
      </c>
      <c r="H220" s="144">
        <v>45952</v>
      </c>
      <c r="I220" s="69" t="s">
        <v>1161</v>
      </c>
      <c r="J220" s="69" t="s">
        <v>1150</v>
      </c>
      <c r="K220" s="69" t="s">
        <v>1216</v>
      </c>
    </row>
    <row r="221" spans="1:11" ht="13.2">
      <c r="A221" s="118" t="str">
        <f ca="1">IFERROR(__xludf.DUMMYFUNCTION("""COMPUTED_VALUE"""),"VICTOR HONORIO")</f>
        <v>VICTOR HONORIO</v>
      </c>
      <c r="B221" s="80" t="s">
        <v>641</v>
      </c>
      <c r="C221" s="69" t="str">
        <f t="shared" ca="1" si="0"/>
        <v>OK</v>
      </c>
      <c r="D221" s="94" t="s">
        <v>693</v>
      </c>
      <c r="E221" s="74">
        <v>200</v>
      </c>
      <c r="F221" s="69">
        <v>4182</v>
      </c>
      <c r="G221" s="110">
        <v>45931</v>
      </c>
      <c r="H221" s="144">
        <v>45952</v>
      </c>
      <c r="I221" s="69" t="s">
        <v>1161</v>
      </c>
      <c r="J221" s="69" t="s">
        <v>1150</v>
      </c>
      <c r="K221" s="69" t="s">
        <v>1217</v>
      </c>
    </row>
    <row r="222" spans="1:11" ht="13.2">
      <c r="A222" s="118" t="str">
        <f ca="1">IFERROR(__xludf.DUMMYFUNCTION("""COMPUTED_VALUE"""),"VICTÓRIA ROCIO PEREIRA")</f>
        <v>VICTÓRIA ROCIO PEREIRA</v>
      </c>
      <c r="B222" s="80" t="s">
        <v>641</v>
      </c>
      <c r="C222" s="69" t="str">
        <f t="shared" ca="1" si="0"/>
        <v>OK</v>
      </c>
      <c r="D222" s="69" t="s">
        <v>683</v>
      </c>
      <c r="E222" s="74">
        <v>200</v>
      </c>
      <c r="F222" s="69">
        <v>4182</v>
      </c>
      <c r="G222" s="110">
        <v>45931</v>
      </c>
      <c r="H222" s="144">
        <v>45952</v>
      </c>
      <c r="I222" s="69" t="s">
        <v>1161</v>
      </c>
      <c r="J222" s="69" t="s">
        <v>1150</v>
      </c>
      <c r="K222" s="69" t="s">
        <v>1218</v>
      </c>
    </row>
    <row r="223" spans="1:11" ht="13.2">
      <c r="A223" s="118" t="str">
        <f ca="1">IFERROR(__xludf.DUMMYFUNCTION("""COMPUTED_VALUE"""),"VICTOR LUCAS LOPES DE LIMA")</f>
        <v>VICTOR LUCAS LOPES DE LIMA</v>
      </c>
      <c r="B223" s="85" t="s">
        <v>648</v>
      </c>
      <c r="C223" s="69" t="str">
        <f t="shared" ca="1" si="0"/>
        <v>OK</v>
      </c>
      <c r="D223" s="69" t="s">
        <v>444</v>
      </c>
      <c r="E223" s="74">
        <v>200</v>
      </c>
      <c r="F223" s="69">
        <v>4182</v>
      </c>
      <c r="G223" s="110">
        <v>45931</v>
      </c>
      <c r="H223" s="144">
        <v>45952</v>
      </c>
      <c r="I223" s="69" t="s">
        <v>1161</v>
      </c>
      <c r="J223" s="69" t="s">
        <v>1150</v>
      </c>
      <c r="K223" s="69" t="s">
        <v>1219</v>
      </c>
    </row>
    <row r="224" spans="1:11" ht="13.2">
      <c r="A224" s="118" t="str">
        <f ca="1">IFERROR(__xludf.DUMMYFUNCTION("""COMPUTED_VALUE"""),"VINÍCIUS PINTO GALDINO DA SILVA")</f>
        <v>VINÍCIUS PINTO GALDINO DA SILVA</v>
      </c>
      <c r="B224" s="80" t="s">
        <v>641</v>
      </c>
      <c r="C224" s="69" t="str">
        <f t="shared" ca="1" si="0"/>
        <v>OK</v>
      </c>
      <c r="D224" s="118" t="s">
        <v>449</v>
      </c>
      <c r="E224" s="74">
        <v>200</v>
      </c>
      <c r="F224" s="69">
        <v>4182</v>
      </c>
      <c r="G224" s="110">
        <v>45931</v>
      </c>
      <c r="H224" s="144">
        <v>45952</v>
      </c>
      <c r="I224" s="69" t="s">
        <v>1161</v>
      </c>
      <c r="J224" s="69" t="s">
        <v>1150</v>
      </c>
      <c r="K224" s="69" t="s">
        <v>1220</v>
      </c>
    </row>
    <row r="225" spans="1:11" ht="13.2">
      <c r="A225" s="118" t="str">
        <f ca="1">IFERROR(__xludf.DUMMYFUNCTION("""COMPUTED_VALUE"""),"VITOR DA SILVA MIRANDA")</f>
        <v>VITOR DA SILVA MIRANDA</v>
      </c>
      <c r="B225" s="80" t="s">
        <v>641</v>
      </c>
      <c r="C225" s="69" t="str">
        <f t="shared" ca="1" si="0"/>
        <v>OK</v>
      </c>
      <c r="D225" s="69" t="s">
        <v>688</v>
      </c>
      <c r="E225" s="74">
        <v>250</v>
      </c>
      <c r="F225" s="69">
        <v>4182</v>
      </c>
      <c r="G225" s="110">
        <v>45931</v>
      </c>
      <c r="H225" s="144">
        <v>45952</v>
      </c>
      <c r="I225" s="69" t="s">
        <v>1161</v>
      </c>
      <c r="J225" s="69" t="s">
        <v>1150</v>
      </c>
      <c r="K225" s="69" t="s">
        <v>688</v>
      </c>
    </row>
    <row r="226" spans="1:11" ht="13.2">
      <c r="A226" s="118" t="str">
        <f ca="1">IFERROR(__xludf.DUMMYFUNCTION("""COMPUTED_VALUE"""),"VITÓRIA CORRÊA DA SILVA DE SOUZA")</f>
        <v>VITÓRIA CORRÊA DA SILVA DE SOUZA</v>
      </c>
      <c r="B226" s="80" t="s">
        <v>641</v>
      </c>
      <c r="C226" s="69" t="str">
        <f t="shared" ca="1" si="0"/>
        <v>OK</v>
      </c>
      <c r="D226" s="69" t="s">
        <v>688</v>
      </c>
      <c r="E226" s="74">
        <v>350</v>
      </c>
      <c r="F226" s="69">
        <v>4182</v>
      </c>
      <c r="G226" s="110">
        <v>45931</v>
      </c>
      <c r="H226" s="144">
        <v>45952</v>
      </c>
      <c r="I226" s="69" t="s">
        <v>1161</v>
      </c>
      <c r="J226" s="69" t="s">
        <v>1150</v>
      </c>
      <c r="K226" s="69" t="s">
        <v>688</v>
      </c>
    </row>
    <row r="227" spans="1:11" ht="13.2">
      <c r="A227" s="118" t="str">
        <f ca="1">IFERROR(__xludf.DUMMYFUNCTION("""COMPUTED_VALUE"""),"VITÓRIA LIMA DE SOUZA")</f>
        <v>VITÓRIA LIMA DE SOUZA</v>
      </c>
      <c r="B227" s="80" t="s">
        <v>641</v>
      </c>
      <c r="C227" s="69" t="str">
        <f t="shared" ca="1" si="0"/>
        <v>OK</v>
      </c>
      <c r="D227" s="69" t="s">
        <v>688</v>
      </c>
      <c r="E227" s="74">
        <v>200</v>
      </c>
      <c r="F227" s="69">
        <v>4182</v>
      </c>
      <c r="G227" s="110">
        <v>45931</v>
      </c>
      <c r="H227" s="144">
        <v>45952</v>
      </c>
      <c r="I227" s="69" t="s">
        <v>1161</v>
      </c>
      <c r="J227" s="69" t="s">
        <v>1150</v>
      </c>
      <c r="K227" s="69" t="s">
        <v>688</v>
      </c>
    </row>
    <row r="228" spans="1:11" ht="13.2">
      <c r="A228" s="118" t="str">
        <f ca="1">IFERROR(__xludf.DUMMYFUNCTION("""COMPUTED_VALUE"""),"VITOR MARTINS DE OLIVEIRA MATTOS")</f>
        <v>VITOR MARTINS DE OLIVEIRA MATTOS</v>
      </c>
      <c r="B228" s="80" t="s">
        <v>641</v>
      </c>
      <c r="C228" s="69" t="str">
        <f t="shared" ca="1" si="0"/>
        <v>OK</v>
      </c>
      <c r="D228" s="69" t="s">
        <v>963</v>
      </c>
      <c r="E228" s="74">
        <v>200</v>
      </c>
      <c r="F228" s="69">
        <v>4182</v>
      </c>
      <c r="G228" s="110">
        <v>45931</v>
      </c>
      <c r="H228" s="144">
        <v>45952</v>
      </c>
      <c r="I228" s="69" t="s">
        <v>1161</v>
      </c>
      <c r="J228" s="69" t="s">
        <v>1150</v>
      </c>
      <c r="K228" s="69" t="s">
        <v>963</v>
      </c>
    </row>
    <row r="229" spans="1:11" ht="13.2">
      <c r="A229" s="118" t="str">
        <f ca="1">IFERROR(__xludf.DUMMYFUNCTION("""COMPUTED_VALUE"""),"WANDERSON DE OLIVEIRA DUTRA")</f>
        <v>WANDERSON DE OLIVEIRA DUTRA</v>
      </c>
      <c r="B229" s="89"/>
      <c r="C229" s="69" t="str">
        <f t="shared" ca="1" si="0"/>
        <v>OK</v>
      </c>
      <c r="D229" s="69" t="s">
        <v>375</v>
      </c>
      <c r="E229" s="74">
        <v>1128.1199999999999</v>
      </c>
      <c r="F229" s="69">
        <v>634</v>
      </c>
      <c r="G229" s="110">
        <v>45931</v>
      </c>
      <c r="I229" s="69" t="s">
        <v>1161</v>
      </c>
      <c r="J229" s="69" t="s">
        <v>1221</v>
      </c>
      <c r="K229" s="69" t="s">
        <v>375</v>
      </c>
    </row>
    <row r="230" spans="1:11" ht="13.2">
      <c r="A230" s="118" t="str">
        <f ca="1">IFERROR(__xludf.DUMMYFUNCTION("""COMPUTED_VALUE"""),"WASHINGTON SANTOS OLIVEIRA DE ASSIS")</f>
        <v>WASHINGTON SANTOS OLIVEIRA DE ASSIS</v>
      </c>
      <c r="B230" s="89"/>
      <c r="C230" s="69" t="str">
        <f t="shared" ca="1" si="0"/>
        <v>OK</v>
      </c>
      <c r="D230" s="69" t="s">
        <v>270</v>
      </c>
      <c r="E230" s="74">
        <v>1128.1199999999999</v>
      </c>
      <c r="F230" s="69">
        <v>634</v>
      </c>
      <c r="G230" s="110">
        <v>45931</v>
      </c>
      <c r="I230" s="69" t="s">
        <v>1161</v>
      </c>
      <c r="J230" s="69" t="s">
        <v>1221</v>
      </c>
      <c r="K230" s="69" t="s">
        <v>270</v>
      </c>
    </row>
    <row r="231" spans="1:11" ht="13.2">
      <c r="A231" s="118" t="str">
        <f ca="1">IFERROR(__xludf.DUMMYFUNCTION("""COMPUTED_VALUE"""),"WELLINGTON CARVALHO PEREIRA")</f>
        <v>WELLINGTON CARVALHO PEREIRA</v>
      </c>
      <c r="B231" s="89"/>
      <c r="C231" s="69" t="str">
        <f t="shared" ca="1" si="0"/>
        <v>Incompleto</v>
      </c>
      <c r="D231" s="69" t="s">
        <v>1222</v>
      </c>
      <c r="E231" s="74">
        <v>1128.1300000000001</v>
      </c>
      <c r="F231" s="69">
        <v>634</v>
      </c>
      <c r="G231" s="110">
        <v>45931</v>
      </c>
      <c r="I231" s="69" t="s">
        <v>1161</v>
      </c>
      <c r="J231" s="69" t="s">
        <v>1221</v>
      </c>
      <c r="K231" s="69" t="s">
        <v>1222</v>
      </c>
    </row>
    <row r="232" spans="1:11" ht="13.2">
      <c r="A232" s="118" t="str">
        <f ca="1">IFERROR(__xludf.DUMMYFUNCTION("""COMPUTED_VALUE"""),"WELLINGTON DA COSTA OLIVEIRA")</f>
        <v>WELLINGTON DA COSTA OLIVEIRA</v>
      </c>
      <c r="B232" s="89"/>
      <c r="C232" s="69" t="str">
        <f t="shared" ca="1" si="0"/>
        <v>OK</v>
      </c>
      <c r="D232" s="69" t="s">
        <v>321</v>
      </c>
      <c r="E232" s="74">
        <v>1128.1300000000001</v>
      </c>
      <c r="F232" s="69">
        <v>634</v>
      </c>
      <c r="G232" s="110">
        <v>45931</v>
      </c>
      <c r="I232" s="69" t="s">
        <v>1161</v>
      </c>
      <c r="J232" s="69" t="s">
        <v>1221</v>
      </c>
      <c r="K232" s="69" t="s">
        <v>321</v>
      </c>
    </row>
    <row r="233" spans="1:11" ht="13.2">
      <c r="A233" s="118" t="str">
        <f ca="1">IFERROR(__xludf.DUMMYFUNCTION("""COMPUTED_VALUE"""),"WILIAN SANTOS DE OLIVEIRA")</f>
        <v>WILIAN SANTOS DE OLIVEIRA</v>
      </c>
      <c r="B233" s="89"/>
      <c r="C233" s="69" t="str">
        <f t="shared" ca="1" si="0"/>
        <v>OK</v>
      </c>
      <c r="D233" s="178" t="s">
        <v>321</v>
      </c>
      <c r="E233" s="179">
        <v>1975</v>
      </c>
      <c r="F233" s="92"/>
      <c r="G233" s="101">
        <v>45931</v>
      </c>
      <c r="H233" s="180">
        <v>45943</v>
      </c>
      <c r="I233" s="92" t="s">
        <v>1161</v>
      </c>
      <c r="J233" s="92" t="s">
        <v>1223</v>
      </c>
      <c r="K233" s="178" t="s">
        <v>321</v>
      </c>
    </row>
    <row r="234" spans="1:11" ht="13.2">
      <c r="A234" s="118" t="str">
        <f ca="1">IFERROR(__xludf.DUMMYFUNCTION("""COMPUTED_VALUE"""),"WILLIAN WALLACE MONTEIRO MENDONÇA")</f>
        <v>WILLIAN WALLACE MONTEIRO MENDONÇA</v>
      </c>
      <c r="B234" s="89"/>
      <c r="C234" s="69" t="str">
        <f t="shared" ca="1" si="0"/>
        <v>OK</v>
      </c>
      <c r="D234" s="178" t="s">
        <v>233</v>
      </c>
      <c r="E234" s="179">
        <v>1975</v>
      </c>
      <c r="F234" s="92"/>
      <c r="G234" s="101">
        <v>45931</v>
      </c>
      <c r="H234" s="180">
        <v>45943</v>
      </c>
      <c r="I234" s="92" t="s">
        <v>1161</v>
      </c>
      <c r="J234" s="92" t="s">
        <v>1223</v>
      </c>
      <c r="K234" s="178" t="s">
        <v>233</v>
      </c>
    </row>
    <row r="235" spans="1:11" ht="13.2">
      <c r="A235" s="118" t="str">
        <f ca="1">IFERROR(__xludf.DUMMYFUNCTION("""COMPUTED_VALUE"""),"YAN LOPES TEIXEIRA")</f>
        <v>YAN LOPES TEIXEIRA</v>
      </c>
      <c r="B235" s="89"/>
      <c r="C235" s="69" t="str">
        <f t="shared" ca="1" si="0"/>
        <v>OK</v>
      </c>
      <c r="D235" s="178" t="s">
        <v>321</v>
      </c>
      <c r="E235" s="179">
        <v>1975</v>
      </c>
      <c r="F235" s="92"/>
      <c r="G235" s="101">
        <v>45962</v>
      </c>
      <c r="H235" s="180">
        <v>45959</v>
      </c>
      <c r="I235" s="92" t="s">
        <v>1161</v>
      </c>
      <c r="J235" s="92" t="s">
        <v>1223</v>
      </c>
      <c r="K235" s="178" t="s">
        <v>321</v>
      </c>
    </row>
    <row r="236" spans="1:11" ht="13.2">
      <c r="A236" s="118" t="str">
        <f ca="1">IFERROR(__xludf.DUMMYFUNCTION("""COMPUTED_VALUE"""),"")</f>
        <v/>
      </c>
      <c r="B236" s="89"/>
      <c r="C236" s="69" t="str">
        <f t="shared" ca="1" si="0"/>
        <v>OK</v>
      </c>
      <c r="D236" s="178" t="s">
        <v>233</v>
      </c>
      <c r="E236" s="179">
        <v>1975</v>
      </c>
      <c r="F236" s="92"/>
      <c r="G236" s="101">
        <v>45962</v>
      </c>
      <c r="H236" s="180">
        <v>45959</v>
      </c>
      <c r="I236" s="92" t="s">
        <v>1161</v>
      </c>
      <c r="J236" s="92" t="s">
        <v>1223</v>
      </c>
      <c r="K236" s="178" t="s">
        <v>233</v>
      </c>
    </row>
    <row r="237" spans="1:11" ht="13.2">
      <c r="A237" s="118"/>
      <c r="B237" s="89"/>
      <c r="C237" s="69" t="str">
        <f t="shared" ca="1" si="0"/>
        <v>OK</v>
      </c>
      <c r="D237" s="94" t="s">
        <v>414</v>
      </c>
      <c r="E237" s="98">
        <v>341.1</v>
      </c>
      <c r="F237" s="94">
        <v>4685</v>
      </c>
      <c r="G237" s="127">
        <v>45962</v>
      </c>
      <c r="H237" s="128">
        <v>46001</v>
      </c>
      <c r="I237" s="94" t="s">
        <v>1161</v>
      </c>
      <c r="J237" s="94" t="s">
        <v>1142</v>
      </c>
      <c r="K237" s="94" t="s">
        <v>414</v>
      </c>
    </row>
    <row r="238" spans="1:11" ht="13.2">
      <c r="A238" s="118"/>
      <c r="B238" s="89"/>
      <c r="C238" s="69" t="str">
        <f t="shared" ca="1" si="0"/>
        <v>OK</v>
      </c>
      <c r="D238" s="153" t="s">
        <v>180</v>
      </c>
      <c r="E238" s="74">
        <v>250</v>
      </c>
      <c r="F238" s="69">
        <v>4221</v>
      </c>
      <c r="G238" s="110">
        <v>45931</v>
      </c>
      <c r="H238" s="144">
        <v>45989</v>
      </c>
      <c r="I238" s="69" t="s">
        <v>1161</v>
      </c>
      <c r="J238" s="69" t="s">
        <v>1150</v>
      </c>
      <c r="K238" s="69" t="s">
        <v>1224</v>
      </c>
    </row>
    <row r="239" spans="1:11" ht="13.2">
      <c r="A239" s="118"/>
      <c r="B239" s="89"/>
      <c r="C239" s="69" t="str">
        <f t="shared" ca="1" si="0"/>
        <v>OK</v>
      </c>
      <c r="D239" s="69" t="s">
        <v>727</v>
      </c>
      <c r="E239" s="74">
        <v>250</v>
      </c>
      <c r="F239" s="69">
        <v>4221</v>
      </c>
      <c r="G239" s="110">
        <v>45931</v>
      </c>
      <c r="H239" s="144">
        <v>45989</v>
      </c>
      <c r="I239" s="69" t="s">
        <v>1161</v>
      </c>
      <c r="J239" s="69" t="s">
        <v>1150</v>
      </c>
      <c r="K239" s="69" t="s">
        <v>727</v>
      </c>
    </row>
    <row r="240" spans="1:11" ht="13.2">
      <c r="A240" s="118"/>
      <c r="B240" s="89"/>
      <c r="C240" s="69" t="str">
        <f t="shared" ca="1" si="0"/>
        <v>OK</v>
      </c>
      <c r="D240" s="153" t="s">
        <v>180</v>
      </c>
      <c r="E240" s="74">
        <v>200</v>
      </c>
      <c r="F240" s="69">
        <v>4221</v>
      </c>
      <c r="G240" s="110">
        <v>45931</v>
      </c>
      <c r="H240" s="144">
        <v>45989</v>
      </c>
      <c r="I240" s="69" t="s">
        <v>1161</v>
      </c>
      <c r="J240" s="69" t="s">
        <v>1150</v>
      </c>
      <c r="K240" s="69" t="s">
        <v>1224</v>
      </c>
    </row>
    <row r="241" spans="1:11" ht="13.2">
      <c r="A241" s="118"/>
      <c r="B241" s="89"/>
      <c r="C241" s="69" t="str">
        <f t="shared" ca="1" si="0"/>
        <v>OK</v>
      </c>
      <c r="D241" s="69" t="s">
        <v>727</v>
      </c>
      <c r="E241" s="74">
        <v>200</v>
      </c>
      <c r="F241" s="69">
        <v>4221</v>
      </c>
      <c r="G241" s="110">
        <v>45931</v>
      </c>
      <c r="H241" s="144">
        <v>45989</v>
      </c>
      <c r="I241" s="69" t="s">
        <v>1161</v>
      </c>
      <c r="J241" s="69" t="s">
        <v>1150</v>
      </c>
      <c r="K241" s="69" t="s">
        <v>727</v>
      </c>
    </row>
    <row r="242" spans="1:11" ht="13.2">
      <c r="A242" s="118"/>
      <c r="B242" s="89"/>
      <c r="C242" s="69" t="str">
        <f t="shared" ca="1" si="0"/>
        <v>OK</v>
      </c>
      <c r="D242" s="69" t="s">
        <v>1065</v>
      </c>
      <c r="E242" s="74">
        <v>200</v>
      </c>
      <c r="F242" s="69">
        <v>4221</v>
      </c>
      <c r="G242" s="110">
        <v>45931</v>
      </c>
      <c r="H242" s="144">
        <v>45989</v>
      </c>
      <c r="I242" s="69" t="s">
        <v>1161</v>
      </c>
      <c r="J242" s="69" t="s">
        <v>1150</v>
      </c>
      <c r="K242" s="69" t="s">
        <v>1065</v>
      </c>
    </row>
    <row r="243" spans="1:11" ht="13.2">
      <c r="A243" s="118"/>
      <c r="B243" s="89"/>
      <c r="C243" s="69" t="str">
        <f t="shared" ca="1" si="0"/>
        <v>OK</v>
      </c>
      <c r="D243" s="69" t="s">
        <v>727</v>
      </c>
      <c r="E243" s="74">
        <v>200</v>
      </c>
      <c r="F243" s="69">
        <v>4221</v>
      </c>
      <c r="G243" s="110">
        <v>45931</v>
      </c>
      <c r="H243" s="144">
        <v>45989</v>
      </c>
      <c r="I243" s="69" t="s">
        <v>1161</v>
      </c>
      <c r="J243" s="69" t="s">
        <v>1150</v>
      </c>
      <c r="K243" s="69" t="s">
        <v>727</v>
      </c>
    </row>
    <row r="244" spans="1:11" ht="13.2">
      <c r="A244" s="118"/>
      <c r="B244" s="89"/>
      <c r="C244" s="69" t="str">
        <f t="shared" ca="1" si="0"/>
        <v>OK</v>
      </c>
      <c r="D244" s="69" t="s">
        <v>727</v>
      </c>
      <c r="E244" s="74">
        <v>250</v>
      </c>
      <c r="F244" s="69">
        <v>4221</v>
      </c>
      <c r="G244" s="110">
        <v>45931</v>
      </c>
      <c r="H244" s="144">
        <v>45989</v>
      </c>
      <c r="I244" s="69" t="s">
        <v>1161</v>
      </c>
      <c r="J244" s="69" t="s">
        <v>1150</v>
      </c>
      <c r="K244" s="69" t="s">
        <v>727</v>
      </c>
    </row>
    <row r="245" spans="1:11" ht="13.2">
      <c r="A245" s="118"/>
      <c r="B245" s="89"/>
      <c r="C245" s="69" t="str">
        <f t="shared" ca="1" si="0"/>
        <v>OK</v>
      </c>
      <c r="D245" s="69" t="s">
        <v>727</v>
      </c>
      <c r="E245" s="74">
        <v>250</v>
      </c>
      <c r="F245" s="69">
        <v>4221</v>
      </c>
      <c r="G245" s="110">
        <v>45931</v>
      </c>
      <c r="H245" s="144">
        <v>45989</v>
      </c>
      <c r="I245" s="69" t="s">
        <v>1161</v>
      </c>
      <c r="J245" s="69" t="s">
        <v>1150</v>
      </c>
      <c r="K245" s="69" t="s">
        <v>727</v>
      </c>
    </row>
    <row r="246" spans="1:11" ht="13.2">
      <c r="A246" s="118"/>
      <c r="B246" s="89"/>
      <c r="C246" s="69" t="str">
        <f t="shared" ca="1" si="0"/>
        <v>OK</v>
      </c>
      <c r="D246" s="69" t="s">
        <v>727</v>
      </c>
      <c r="E246" s="74">
        <v>200</v>
      </c>
      <c r="F246" s="69">
        <v>4221</v>
      </c>
      <c r="G246" s="110">
        <v>45931</v>
      </c>
      <c r="H246" s="144">
        <v>45989</v>
      </c>
      <c r="I246" s="69" t="s">
        <v>1161</v>
      </c>
      <c r="J246" s="69" t="s">
        <v>1150</v>
      </c>
      <c r="K246" s="69" t="s">
        <v>727</v>
      </c>
    </row>
    <row r="247" spans="1:11" ht="13.2">
      <c r="A247" s="118"/>
      <c r="B247" s="89"/>
      <c r="C247" s="69" t="str">
        <f t="shared" ca="1" si="0"/>
        <v>OK</v>
      </c>
      <c r="D247" s="69" t="s">
        <v>727</v>
      </c>
      <c r="E247" s="74">
        <v>250</v>
      </c>
      <c r="F247" s="69">
        <v>4221</v>
      </c>
      <c r="G247" s="110">
        <v>45931</v>
      </c>
      <c r="H247" s="144">
        <v>45989</v>
      </c>
      <c r="I247" s="69" t="s">
        <v>1161</v>
      </c>
      <c r="J247" s="69" t="s">
        <v>1150</v>
      </c>
      <c r="K247" s="69" t="s">
        <v>727</v>
      </c>
    </row>
    <row r="248" spans="1:11" ht="13.2">
      <c r="A248" s="118"/>
      <c r="B248" s="89"/>
      <c r="C248" s="69" t="str">
        <f t="shared" ca="1" si="0"/>
        <v>OK</v>
      </c>
      <c r="D248" s="69" t="s">
        <v>174</v>
      </c>
      <c r="E248" s="74">
        <v>293.10000000000002</v>
      </c>
      <c r="F248" s="69">
        <v>4659</v>
      </c>
      <c r="G248" s="110">
        <v>45962</v>
      </c>
      <c r="H248" s="87">
        <v>45992</v>
      </c>
      <c r="I248" s="69" t="s">
        <v>1161</v>
      </c>
      <c r="J248" s="69" t="s">
        <v>1142</v>
      </c>
      <c r="K248" s="69" t="s">
        <v>174</v>
      </c>
    </row>
    <row r="249" spans="1:11" ht="13.2">
      <c r="A249" s="118"/>
      <c r="B249" s="89"/>
      <c r="C249" s="69" t="str">
        <f t="shared" ca="1" si="0"/>
        <v>OK</v>
      </c>
      <c r="D249" s="69" t="s">
        <v>894</v>
      </c>
      <c r="E249" s="74">
        <v>53.45</v>
      </c>
      <c r="F249" s="69">
        <v>146020</v>
      </c>
      <c r="G249" s="110">
        <v>45962</v>
      </c>
      <c r="H249" s="144">
        <v>45976</v>
      </c>
      <c r="I249" s="69" t="s">
        <v>1161</v>
      </c>
      <c r="J249" s="69" t="s">
        <v>1225</v>
      </c>
      <c r="K249" s="69" t="s">
        <v>894</v>
      </c>
    </row>
    <row r="250" spans="1:11" ht="13.2">
      <c r="A250" s="118"/>
      <c r="B250" s="89"/>
      <c r="C250" s="69" t="str">
        <f t="shared" ca="1" si="0"/>
        <v>OK</v>
      </c>
      <c r="D250" s="69" t="s">
        <v>946</v>
      </c>
      <c r="E250" s="74">
        <v>52.75</v>
      </c>
      <c r="F250" s="69">
        <v>146020</v>
      </c>
      <c r="G250" s="110">
        <v>45962</v>
      </c>
      <c r="H250" s="144">
        <v>45976</v>
      </c>
      <c r="I250" s="69" t="s">
        <v>1161</v>
      </c>
      <c r="J250" s="69" t="s">
        <v>1225</v>
      </c>
      <c r="K250" s="69" t="s">
        <v>946</v>
      </c>
    </row>
    <row r="251" spans="1:11" ht="13.2">
      <c r="A251" s="118"/>
      <c r="B251" s="89"/>
      <c r="C251" s="69" t="str">
        <f t="shared" ca="1" si="0"/>
        <v>OK</v>
      </c>
      <c r="D251" s="69" t="s">
        <v>963</v>
      </c>
      <c r="E251" s="74">
        <v>52.75</v>
      </c>
      <c r="F251" s="69">
        <v>146020</v>
      </c>
      <c r="G251" s="110">
        <v>45962</v>
      </c>
      <c r="H251" s="144">
        <v>45976</v>
      </c>
      <c r="I251" s="69" t="s">
        <v>1161</v>
      </c>
      <c r="J251" s="69" t="s">
        <v>1225</v>
      </c>
      <c r="K251" s="69" t="s">
        <v>963</v>
      </c>
    </row>
    <row r="252" spans="1:11" ht="13.2">
      <c r="A252" s="118"/>
      <c r="B252" s="89"/>
      <c r="C252" s="69" t="str">
        <f t="shared" ca="1" si="0"/>
        <v>OK</v>
      </c>
      <c r="D252" s="69" t="s">
        <v>898</v>
      </c>
      <c r="E252" s="74">
        <v>52.75</v>
      </c>
      <c r="F252" s="69">
        <v>146020</v>
      </c>
      <c r="G252" s="110">
        <v>45962</v>
      </c>
      <c r="H252" s="144">
        <v>45976</v>
      </c>
      <c r="I252" s="69" t="s">
        <v>1161</v>
      </c>
      <c r="J252" s="69" t="s">
        <v>1225</v>
      </c>
      <c r="K252" s="69" t="s">
        <v>898</v>
      </c>
    </row>
    <row r="253" spans="1:11" ht="13.2">
      <c r="A253" s="118"/>
      <c r="B253" s="89"/>
      <c r="C253" s="69" t="str">
        <f t="shared" ca="1" si="0"/>
        <v>OK</v>
      </c>
      <c r="D253" s="69" t="s">
        <v>835</v>
      </c>
      <c r="E253" s="74">
        <v>52.75</v>
      </c>
      <c r="F253" s="69">
        <v>146020</v>
      </c>
      <c r="G253" s="110">
        <v>45962</v>
      </c>
      <c r="H253" s="144">
        <v>45976</v>
      </c>
      <c r="I253" s="69" t="s">
        <v>1161</v>
      </c>
      <c r="J253" s="69" t="s">
        <v>1225</v>
      </c>
      <c r="K253" s="69" t="s">
        <v>1226</v>
      </c>
    </row>
    <row r="254" spans="1:11" ht="13.2">
      <c r="A254" s="118"/>
      <c r="B254" s="89"/>
      <c r="C254" s="69" t="str">
        <f t="shared" ca="1" si="0"/>
        <v>OK</v>
      </c>
      <c r="D254" s="69" t="s">
        <v>834</v>
      </c>
      <c r="E254" s="74">
        <v>52.75</v>
      </c>
      <c r="F254" s="69">
        <v>146020</v>
      </c>
      <c r="G254" s="110">
        <v>45962</v>
      </c>
      <c r="H254" s="144">
        <v>45976</v>
      </c>
      <c r="I254" s="69" t="s">
        <v>1161</v>
      </c>
      <c r="J254" s="69" t="s">
        <v>1225</v>
      </c>
      <c r="K254" s="69" t="s">
        <v>834</v>
      </c>
    </row>
    <row r="255" spans="1:11" ht="13.2">
      <c r="A255" s="118"/>
      <c r="B255" s="89"/>
      <c r="C255" s="69" t="str">
        <f t="shared" ca="1" si="0"/>
        <v>OK</v>
      </c>
      <c r="D255" s="69" t="s">
        <v>718</v>
      </c>
      <c r="E255" s="74">
        <v>52.75</v>
      </c>
      <c r="F255" s="69">
        <v>146020</v>
      </c>
      <c r="G255" s="110">
        <v>45962</v>
      </c>
      <c r="H255" s="144">
        <v>45976</v>
      </c>
      <c r="I255" s="69" t="s">
        <v>1161</v>
      </c>
      <c r="J255" s="69" t="s">
        <v>1225</v>
      </c>
      <c r="K255" s="69" t="s">
        <v>718</v>
      </c>
    </row>
    <row r="256" spans="1:11" ht="13.2">
      <c r="A256" s="118"/>
      <c r="B256" s="89"/>
      <c r="C256" s="69" t="str">
        <f t="shared" ca="1" si="0"/>
        <v>OK</v>
      </c>
      <c r="D256" s="69" t="s">
        <v>498</v>
      </c>
      <c r="E256" s="74">
        <v>52.75</v>
      </c>
      <c r="F256" s="69">
        <v>146020</v>
      </c>
      <c r="G256" s="110">
        <v>45962</v>
      </c>
      <c r="H256" s="144">
        <v>45976</v>
      </c>
      <c r="I256" s="69" t="s">
        <v>1161</v>
      </c>
      <c r="J256" s="69" t="s">
        <v>1225</v>
      </c>
      <c r="K256" s="69" t="s">
        <v>498</v>
      </c>
    </row>
    <row r="257" spans="1:11" ht="13.2">
      <c r="A257" s="118"/>
      <c r="B257" s="89"/>
      <c r="C257" s="69" t="str">
        <f t="shared" ref="C257:C511" ca="1" si="1">IF(COUNTIF(A:A, D257)&gt;0, "OK", "Incompleto")</f>
        <v>OK</v>
      </c>
      <c r="D257" s="69" t="s">
        <v>910</v>
      </c>
      <c r="E257" s="74">
        <v>52.75</v>
      </c>
      <c r="F257" s="69">
        <v>146020</v>
      </c>
      <c r="G257" s="110">
        <v>45962</v>
      </c>
      <c r="H257" s="144">
        <v>45976</v>
      </c>
      <c r="I257" s="69" t="s">
        <v>1161</v>
      </c>
      <c r="J257" s="69" t="s">
        <v>1225</v>
      </c>
      <c r="K257" s="69" t="s">
        <v>910</v>
      </c>
    </row>
    <row r="258" spans="1:11" ht="13.2">
      <c r="A258" s="118"/>
      <c r="B258" s="89"/>
      <c r="C258" s="69" t="str">
        <f t="shared" ca="1" si="1"/>
        <v>OK</v>
      </c>
      <c r="D258" s="69" t="s">
        <v>907</v>
      </c>
      <c r="E258" s="74">
        <v>52.75</v>
      </c>
      <c r="F258" s="69">
        <v>146020</v>
      </c>
      <c r="G258" s="110">
        <v>45962</v>
      </c>
      <c r="H258" s="144">
        <v>45976</v>
      </c>
      <c r="I258" s="69" t="s">
        <v>1161</v>
      </c>
      <c r="J258" s="69" t="s">
        <v>1225</v>
      </c>
      <c r="K258" s="69" t="s">
        <v>907</v>
      </c>
    </row>
    <row r="259" spans="1:11" ht="13.2">
      <c r="A259" s="118"/>
      <c r="B259" s="89"/>
      <c r="C259" s="69" t="str">
        <f t="shared" ca="1" si="1"/>
        <v>OK</v>
      </c>
      <c r="D259" s="69" t="s">
        <v>962</v>
      </c>
      <c r="E259" s="74">
        <v>52.75</v>
      </c>
      <c r="F259" s="69">
        <v>146020</v>
      </c>
      <c r="G259" s="110">
        <v>45962</v>
      </c>
      <c r="H259" s="144">
        <v>45976</v>
      </c>
      <c r="I259" s="69" t="s">
        <v>1161</v>
      </c>
      <c r="J259" s="69" t="s">
        <v>1225</v>
      </c>
      <c r="K259" s="69" t="s">
        <v>962</v>
      </c>
    </row>
    <row r="260" spans="1:11" ht="13.2">
      <c r="A260" s="118"/>
      <c r="B260" s="89"/>
      <c r="C260" s="69" t="str">
        <f t="shared" ca="1" si="1"/>
        <v>OK</v>
      </c>
      <c r="D260" s="69" t="s">
        <v>681</v>
      </c>
      <c r="E260" s="74">
        <v>52.75</v>
      </c>
      <c r="F260" s="69">
        <v>146020</v>
      </c>
      <c r="G260" s="110">
        <v>45962</v>
      </c>
      <c r="H260" s="144">
        <v>45976</v>
      </c>
      <c r="I260" s="69" t="s">
        <v>1161</v>
      </c>
      <c r="J260" s="69" t="s">
        <v>1225</v>
      </c>
      <c r="K260" s="69" t="s">
        <v>681</v>
      </c>
    </row>
    <row r="261" spans="1:11" ht="13.2">
      <c r="A261" s="118"/>
      <c r="B261" s="89"/>
      <c r="C261" s="69" t="str">
        <f t="shared" ca="1" si="1"/>
        <v>OK</v>
      </c>
      <c r="D261" s="69" t="s">
        <v>1011</v>
      </c>
      <c r="E261" s="74">
        <v>52.75</v>
      </c>
      <c r="F261" s="69">
        <v>146020</v>
      </c>
      <c r="G261" s="110">
        <v>45962</v>
      </c>
      <c r="H261" s="144">
        <v>45976</v>
      </c>
      <c r="I261" s="69" t="s">
        <v>1161</v>
      </c>
      <c r="J261" s="69" t="s">
        <v>1225</v>
      </c>
      <c r="K261" s="69" t="s">
        <v>1011</v>
      </c>
    </row>
    <row r="262" spans="1:11" ht="13.2">
      <c r="A262" s="118"/>
      <c r="B262" s="89"/>
      <c r="C262" s="69" t="str">
        <f t="shared" ca="1" si="1"/>
        <v>OK</v>
      </c>
      <c r="D262" s="69" t="s">
        <v>720</v>
      </c>
      <c r="E262" s="74">
        <v>52.75</v>
      </c>
      <c r="F262" s="69">
        <v>146020</v>
      </c>
      <c r="G262" s="110">
        <v>45962</v>
      </c>
      <c r="H262" s="144">
        <v>45976</v>
      </c>
      <c r="I262" s="69" t="s">
        <v>1161</v>
      </c>
      <c r="J262" s="69" t="s">
        <v>1225</v>
      </c>
      <c r="K262" s="69" t="s">
        <v>720</v>
      </c>
    </row>
    <row r="263" spans="1:11" ht="13.2">
      <c r="A263" s="118"/>
      <c r="B263" s="89"/>
      <c r="C263" s="69" t="str">
        <f t="shared" ca="1" si="1"/>
        <v>OK</v>
      </c>
      <c r="D263" s="69" t="s">
        <v>500</v>
      </c>
      <c r="E263" s="74">
        <v>52.75</v>
      </c>
      <c r="F263" s="69">
        <v>146020</v>
      </c>
      <c r="G263" s="110">
        <v>45962</v>
      </c>
      <c r="H263" s="144">
        <v>45976</v>
      </c>
      <c r="I263" s="69" t="s">
        <v>1161</v>
      </c>
      <c r="J263" s="69" t="s">
        <v>1225</v>
      </c>
      <c r="K263" s="69" t="s">
        <v>500</v>
      </c>
    </row>
    <row r="264" spans="1:11" ht="13.2">
      <c r="A264" s="118"/>
      <c r="B264" s="89"/>
      <c r="C264" s="69" t="str">
        <f t="shared" ca="1" si="1"/>
        <v>OK</v>
      </c>
      <c r="D264" s="69" t="s">
        <v>679</v>
      </c>
      <c r="E264" s="74">
        <v>52.75</v>
      </c>
      <c r="F264" s="69">
        <v>146020</v>
      </c>
      <c r="G264" s="110">
        <v>45962</v>
      </c>
      <c r="H264" s="144">
        <v>45976</v>
      </c>
      <c r="I264" s="69" t="s">
        <v>1161</v>
      </c>
      <c r="J264" s="69" t="s">
        <v>1225</v>
      </c>
      <c r="K264" s="69" t="s">
        <v>679</v>
      </c>
    </row>
    <row r="265" spans="1:11" ht="13.2">
      <c r="A265" s="118"/>
      <c r="B265" s="89"/>
      <c r="C265" s="69" t="str">
        <f t="shared" ca="1" si="1"/>
        <v>OK</v>
      </c>
      <c r="D265" s="69" t="s">
        <v>899</v>
      </c>
      <c r="E265" s="74">
        <v>52.75</v>
      </c>
      <c r="F265" s="69">
        <v>146020</v>
      </c>
      <c r="G265" s="110">
        <v>45962</v>
      </c>
      <c r="H265" s="144">
        <v>45976</v>
      </c>
      <c r="I265" s="69" t="s">
        <v>1161</v>
      </c>
      <c r="J265" s="69" t="s">
        <v>1225</v>
      </c>
      <c r="K265" s="69" t="s">
        <v>899</v>
      </c>
    </row>
    <row r="266" spans="1:11" ht="13.2">
      <c r="A266" s="118"/>
      <c r="B266" s="89"/>
      <c r="C266" s="69" t="str">
        <f t="shared" ca="1" si="1"/>
        <v>OK</v>
      </c>
      <c r="D266" s="69" t="s">
        <v>505</v>
      </c>
      <c r="E266" s="74">
        <v>52.75</v>
      </c>
      <c r="F266" s="69">
        <v>146020</v>
      </c>
      <c r="G266" s="110">
        <v>45962</v>
      </c>
      <c r="H266" s="144">
        <v>45976</v>
      </c>
      <c r="I266" s="69" t="s">
        <v>1161</v>
      </c>
      <c r="J266" s="69" t="s">
        <v>1225</v>
      </c>
      <c r="K266" s="69" t="s">
        <v>505</v>
      </c>
    </row>
    <row r="267" spans="1:11" ht="13.2">
      <c r="A267" s="118"/>
      <c r="B267" s="89"/>
      <c r="C267" s="69" t="str">
        <f t="shared" ca="1" si="1"/>
        <v>OK</v>
      </c>
      <c r="D267" s="69" t="s">
        <v>1072</v>
      </c>
      <c r="E267" s="74">
        <v>52.75</v>
      </c>
      <c r="F267" s="69">
        <v>146020</v>
      </c>
      <c r="G267" s="110">
        <v>45962</v>
      </c>
      <c r="H267" s="144">
        <v>45976</v>
      </c>
      <c r="I267" s="69" t="s">
        <v>1161</v>
      </c>
      <c r="J267" s="69" t="s">
        <v>1225</v>
      </c>
      <c r="K267" s="69" t="s">
        <v>1072</v>
      </c>
    </row>
    <row r="268" spans="1:11" ht="13.2">
      <c r="A268" s="118"/>
      <c r="B268" s="89"/>
      <c r="C268" s="69" t="str">
        <f t="shared" ca="1" si="1"/>
        <v>OK</v>
      </c>
      <c r="D268" s="69" t="s">
        <v>911</v>
      </c>
      <c r="E268" s="74">
        <v>52.75</v>
      </c>
      <c r="F268" s="69">
        <v>146020</v>
      </c>
      <c r="G268" s="110">
        <v>45962</v>
      </c>
      <c r="H268" s="144">
        <v>45976</v>
      </c>
      <c r="I268" s="69" t="s">
        <v>1161</v>
      </c>
      <c r="J268" s="69" t="s">
        <v>1225</v>
      </c>
      <c r="K268" s="69" t="s">
        <v>911</v>
      </c>
    </row>
    <row r="269" spans="1:11" ht="13.2">
      <c r="A269" s="118"/>
      <c r="B269" s="89"/>
      <c r="C269" s="69" t="str">
        <f t="shared" ca="1" si="1"/>
        <v>OK</v>
      </c>
      <c r="D269" s="69" t="s">
        <v>508</v>
      </c>
      <c r="E269" s="74">
        <v>52.75</v>
      </c>
      <c r="F269" s="69">
        <v>146020</v>
      </c>
      <c r="G269" s="110">
        <v>45962</v>
      </c>
      <c r="H269" s="144">
        <v>45976</v>
      </c>
      <c r="I269" s="69" t="s">
        <v>1161</v>
      </c>
      <c r="J269" s="69" t="s">
        <v>1225</v>
      </c>
      <c r="K269" s="69" t="s">
        <v>508</v>
      </c>
    </row>
    <row r="270" spans="1:11" ht="13.2">
      <c r="A270" s="118"/>
      <c r="B270" s="89"/>
      <c r="C270" s="69" t="str">
        <f t="shared" ca="1" si="1"/>
        <v>OK</v>
      </c>
      <c r="D270" s="69" t="s">
        <v>509</v>
      </c>
      <c r="E270" s="74">
        <v>52.75</v>
      </c>
      <c r="F270" s="69">
        <v>146020</v>
      </c>
      <c r="G270" s="110">
        <v>45962</v>
      </c>
      <c r="H270" s="144">
        <v>45976</v>
      </c>
      <c r="I270" s="69" t="s">
        <v>1161</v>
      </c>
      <c r="J270" s="69" t="s">
        <v>1225</v>
      </c>
      <c r="K270" s="69" t="s">
        <v>509</v>
      </c>
    </row>
    <row r="271" spans="1:11" ht="13.2">
      <c r="A271" s="118"/>
      <c r="B271" s="89"/>
      <c r="C271" s="69" t="str">
        <f t="shared" ca="1" si="1"/>
        <v>OK</v>
      </c>
      <c r="D271" s="69" t="s">
        <v>510</v>
      </c>
      <c r="E271" s="74">
        <v>52.75</v>
      </c>
      <c r="F271" s="69">
        <v>146020</v>
      </c>
      <c r="G271" s="110">
        <v>45962</v>
      </c>
      <c r="H271" s="144">
        <v>45976</v>
      </c>
      <c r="I271" s="69" t="s">
        <v>1161</v>
      </c>
      <c r="J271" s="69" t="s">
        <v>1225</v>
      </c>
      <c r="K271" s="69" t="s">
        <v>510</v>
      </c>
    </row>
    <row r="272" spans="1:11" ht="13.2">
      <c r="A272" s="118"/>
      <c r="B272" s="89"/>
      <c r="C272" s="69" t="str">
        <f t="shared" ca="1" si="1"/>
        <v>OK</v>
      </c>
      <c r="D272" s="69" t="s">
        <v>512</v>
      </c>
      <c r="E272" s="74">
        <v>52.75</v>
      </c>
      <c r="F272" s="69">
        <v>146020</v>
      </c>
      <c r="G272" s="110">
        <v>45962</v>
      </c>
      <c r="H272" s="144">
        <v>45976</v>
      </c>
      <c r="I272" s="69" t="s">
        <v>1161</v>
      </c>
      <c r="J272" s="69" t="s">
        <v>1225</v>
      </c>
      <c r="K272" s="69" t="s">
        <v>512</v>
      </c>
    </row>
    <row r="273" spans="1:11" ht="13.2">
      <c r="A273" s="118"/>
      <c r="B273" s="89"/>
      <c r="C273" s="69" t="str">
        <f t="shared" ca="1" si="1"/>
        <v>OK</v>
      </c>
      <c r="D273" s="69" t="s">
        <v>1089</v>
      </c>
      <c r="E273" s="74">
        <v>52.75</v>
      </c>
      <c r="F273" s="69">
        <v>146020</v>
      </c>
      <c r="G273" s="110">
        <v>45962</v>
      </c>
      <c r="H273" s="144">
        <v>45976</v>
      </c>
      <c r="I273" s="69" t="s">
        <v>1161</v>
      </c>
      <c r="J273" s="69" t="s">
        <v>1225</v>
      </c>
      <c r="K273" s="69" t="s">
        <v>1089</v>
      </c>
    </row>
    <row r="274" spans="1:11" ht="13.2">
      <c r="A274" s="118"/>
      <c r="B274" s="89"/>
      <c r="C274" s="69" t="str">
        <f t="shared" ca="1" si="1"/>
        <v>OK</v>
      </c>
      <c r="D274" s="69" t="s">
        <v>1068</v>
      </c>
      <c r="E274" s="74">
        <v>52.75</v>
      </c>
      <c r="F274" s="69">
        <v>146020</v>
      </c>
      <c r="G274" s="110">
        <v>45962</v>
      </c>
      <c r="H274" s="144">
        <v>45976</v>
      </c>
      <c r="I274" s="69" t="s">
        <v>1161</v>
      </c>
      <c r="J274" s="69" t="s">
        <v>1225</v>
      </c>
      <c r="K274" s="69" t="s">
        <v>1068</v>
      </c>
    </row>
    <row r="275" spans="1:11" ht="13.2">
      <c r="A275" s="118"/>
      <c r="B275" s="89"/>
      <c r="C275" s="69" t="str">
        <f t="shared" ca="1" si="1"/>
        <v>OK</v>
      </c>
      <c r="D275" s="69" t="s">
        <v>682</v>
      </c>
      <c r="E275" s="74">
        <v>52.75</v>
      </c>
      <c r="F275" s="69">
        <v>146020</v>
      </c>
      <c r="G275" s="110">
        <v>45962</v>
      </c>
      <c r="H275" s="144">
        <v>45976</v>
      </c>
      <c r="I275" s="69" t="s">
        <v>1161</v>
      </c>
      <c r="J275" s="69" t="s">
        <v>1225</v>
      </c>
      <c r="K275" s="69" t="s">
        <v>682</v>
      </c>
    </row>
    <row r="276" spans="1:11" ht="13.2">
      <c r="A276" s="118"/>
      <c r="B276" s="89"/>
      <c r="C276" s="69" t="str">
        <f t="shared" ca="1" si="1"/>
        <v>OK</v>
      </c>
      <c r="D276" s="69" t="s">
        <v>925</v>
      </c>
      <c r="E276" s="74">
        <v>52.75</v>
      </c>
      <c r="F276" s="69">
        <v>146020</v>
      </c>
      <c r="G276" s="110">
        <v>45962</v>
      </c>
      <c r="H276" s="144">
        <v>45976</v>
      </c>
      <c r="I276" s="69" t="s">
        <v>1161</v>
      </c>
      <c r="J276" s="69" t="s">
        <v>1225</v>
      </c>
      <c r="K276" s="69" t="s">
        <v>925</v>
      </c>
    </row>
    <row r="277" spans="1:11" ht="13.2">
      <c r="A277" s="118"/>
      <c r="B277" s="89"/>
      <c r="C277" s="69" t="str">
        <f t="shared" ca="1" si="1"/>
        <v>OK</v>
      </c>
      <c r="D277" s="69" t="s">
        <v>721</v>
      </c>
      <c r="E277" s="74">
        <v>52.75</v>
      </c>
      <c r="F277" s="69">
        <v>146020</v>
      </c>
      <c r="G277" s="110">
        <v>45962</v>
      </c>
      <c r="H277" s="144">
        <v>45976</v>
      </c>
      <c r="I277" s="69" t="s">
        <v>1161</v>
      </c>
      <c r="J277" s="69" t="s">
        <v>1225</v>
      </c>
      <c r="K277" s="69" t="s">
        <v>721</v>
      </c>
    </row>
    <row r="278" spans="1:11" ht="13.2">
      <c r="A278" s="118"/>
      <c r="B278" s="89"/>
      <c r="C278" s="69" t="str">
        <f t="shared" ca="1" si="1"/>
        <v>OK</v>
      </c>
      <c r="D278" s="69" t="s">
        <v>1227</v>
      </c>
      <c r="E278" s="74">
        <v>52.75</v>
      </c>
      <c r="F278" s="69">
        <v>146020</v>
      </c>
      <c r="G278" s="110">
        <v>45962</v>
      </c>
      <c r="H278" s="144">
        <v>45976</v>
      </c>
      <c r="I278" s="69" t="s">
        <v>1161</v>
      </c>
      <c r="J278" s="69" t="s">
        <v>1225</v>
      </c>
      <c r="K278" s="69" t="s">
        <v>1227</v>
      </c>
    </row>
    <row r="279" spans="1:11" ht="13.2">
      <c r="A279" s="118"/>
      <c r="B279" s="89"/>
      <c r="C279" s="69" t="str">
        <f t="shared" ca="1" si="1"/>
        <v>OK</v>
      </c>
      <c r="D279" s="69" t="s">
        <v>1065</v>
      </c>
      <c r="E279" s="74">
        <v>52.75</v>
      </c>
      <c r="F279" s="69">
        <v>146020</v>
      </c>
      <c r="G279" s="110">
        <v>45962</v>
      </c>
      <c r="H279" s="144">
        <v>45976</v>
      </c>
      <c r="I279" s="69" t="s">
        <v>1161</v>
      </c>
      <c r="J279" s="69" t="s">
        <v>1225</v>
      </c>
      <c r="K279" s="69" t="s">
        <v>1065</v>
      </c>
    </row>
    <row r="280" spans="1:11" ht="13.2">
      <c r="A280" s="118"/>
      <c r="B280" s="89"/>
      <c r="C280" s="69" t="str">
        <f t="shared" ca="1" si="1"/>
        <v>OK</v>
      </c>
      <c r="D280" s="69" t="s">
        <v>895</v>
      </c>
      <c r="E280" s="74">
        <v>52.75</v>
      </c>
      <c r="F280" s="69">
        <v>146020</v>
      </c>
      <c r="G280" s="110">
        <v>45962</v>
      </c>
      <c r="H280" s="144">
        <v>45976</v>
      </c>
      <c r="I280" s="69" t="s">
        <v>1161</v>
      </c>
      <c r="J280" s="69" t="s">
        <v>1225</v>
      </c>
      <c r="K280" s="69" t="s">
        <v>895</v>
      </c>
    </row>
    <row r="281" spans="1:11" ht="13.2">
      <c r="A281" s="118"/>
      <c r="B281" s="89"/>
      <c r="C281" s="69" t="str">
        <f t="shared" ca="1" si="1"/>
        <v>OK</v>
      </c>
      <c r="D281" s="94" t="s">
        <v>233</v>
      </c>
      <c r="E281" s="74">
        <v>52.75</v>
      </c>
      <c r="F281" s="69">
        <v>146020</v>
      </c>
      <c r="G281" s="110">
        <v>45962</v>
      </c>
      <c r="H281" s="144">
        <v>45976</v>
      </c>
      <c r="I281" s="69" t="s">
        <v>1161</v>
      </c>
      <c r="J281" s="69" t="s">
        <v>1225</v>
      </c>
      <c r="K281" s="118" t="s">
        <v>1025</v>
      </c>
    </row>
    <row r="282" spans="1:11" ht="13.2">
      <c r="A282" s="118"/>
      <c r="B282" s="89"/>
      <c r="C282" s="69" t="str">
        <f t="shared" ca="1" si="1"/>
        <v>OK</v>
      </c>
      <c r="D282" s="69" t="s">
        <v>922</v>
      </c>
      <c r="E282" s="74">
        <v>52.75</v>
      </c>
      <c r="F282" s="69">
        <v>146020</v>
      </c>
      <c r="G282" s="110">
        <v>45962</v>
      </c>
      <c r="H282" s="144">
        <v>45976</v>
      </c>
      <c r="I282" s="69" t="s">
        <v>1161</v>
      </c>
      <c r="J282" s="69" t="s">
        <v>1225</v>
      </c>
      <c r="K282" s="69" t="s">
        <v>922</v>
      </c>
    </row>
    <row r="283" spans="1:11" ht="13.2">
      <c r="A283" s="118"/>
      <c r="B283" s="89"/>
      <c r="C283" s="69" t="str">
        <f t="shared" ca="1" si="1"/>
        <v>OK</v>
      </c>
      <c r="D283" s="69" t="s">
        <v>1010</v>
      </c>
      <c r="E283" s="74">
        <v>52.75</v>
      </c>
      <c r="F283" s="69">
        <v>146020</v>
      </c>
      <c r="G283" s="110">
        <v>45962</v>
      </c>
      <c r="H283" s="144">
        <v>45976</v>
      </c>
      <c r="I283" s="69" t="s">
        <v>1161</v>
      </c>
      <c r="J283" s="69" t="s">
        <v>1225</v>
      </c>
      <c r="K283" s="69" t="s">
        <v>1010</v>
      </c>
    </row>
    <row r="284" spans="1:11" ht="13.2">
      <c r="A284" s="118"/>
      <c r="B284" s="89"/>
      <c r="C284" s="69" t="str">
        <f t="shared" ca="1" si="1"/>
        <v>OK</v>
      </c>
      <c r="D284" s="118" t="s">
        <v>248</v>
      </c>
      <c r="E284" s="74">
        <v>52.75</v>
      </c>
      <c r="F284" s="69">
        <v>146020</v>
      </c>
      <c r="G284" s="110">
        <v>45962</v>
      </c>
      <c r="H284" s="144">
        <v>45976</v>
      </c>
      <c r="I284" s="69" t="s">
        <v>1161</v>
      </c>
      <c r="J284" s="69" t="s">
        <v>1225</v>
      </c>
      <c r="K284" s="118" t="s">
        <v>1017</v>
      </c>
    </row>
    <row r="285" spans="1:11" ht="13.2">
      <c r="A285" s="118"/>
      <c r="B285" s="89"/>
      <c r="C285" s="69" t="str">
        <f t="shared" ca="1" si="1"/>
        <v>OK</v>
      </c>
      <c r="D285" s="118" t="s">
        <v>249</v>
      </c>
      <c r="E285" s="74">
        <v>52.75</v>
      </c>
      <c r="F285" s="69">
        <v>146020</v>
      </c>
      <c r="G285" s="110">
        <v>45962</v>
      </c>
      <c r="H285" s="144">
        <v>45976</v>
      </c>
      <c r="I285" s="69" t="s">
        <v>1161</v>
      </c>
      <c r="J285" s="69" t="s">
        <v>1225</v>
      </c>
      <c r="K285" s="118" t="s">
        <v>1228</v>
      </c>
    </row>
    <row r="286" spans="1:11" ht="13.2">
      <c r="A286" s="118"/>
      <c r="B286" s="89"/>
      <c r="C286" s="69" t="str">
        <f t="shared" ca="1" si="1"/>
        <v>OK</v>
      </c>
      <c r="D286" s="69" t="s">
        <v>916</v>
      </c>
      <c r="E286" s="74">
        <v>52.75</v>
      </c>
      <c r="F286" s="69">
        <v>146020</v>
      </c>
      <c r="G286" s="110">
        <v>45962</v>
      </c>
      <c r="H286" s="144">
        <v>45976</v>
      </c>
      <c r="I286" s="69" t="s">
        <v>1161</v>
      </c>
      <c r="J286" s="69" t="s">
        <v>1225</v>
      </c>
      <c r="K286" s="69" t="s">
        <v>916</v>
      </c>
    </row>
    <row r="287" spans="1:11" ht="13.2">
      <c r="A287" s="118"/>
      <c r="B287" s="89"/>
      <c r="C287" s="69" t="str">
        <f t="shared" ca="1" si="1"/>
        <v>OK</v>
      </c>
      <c r="D287" s="69" t="s">
        <v>1229</v>
      </c>
      <c r="E287" s="74">
        <v>52.75</v>
      </c>
      <c r="F287" s="69">
        <v>146020</v>
      </c>
      <c r="G287" s="110">
        <v>45962</v>
      </c>
      <c r="H287" s="144">
        <v>45976</v>
      </c>
      <c r="I287" s="69" t="s">
        <v>1161</v>
      </c>
      <c r="J287" s="69" t="s">
        <v>1225</v>
      </c>
      <c r="K287" s="69" t="s">
        <v>1229</v>
      </c>
    </row>
    <row r="288" spans="1:11" ht="13.2">
      <c r="A288" s="118"/>
      <c r="B288" s="89"/>
      <c r="C288" s="69" t="str">
        <f t="shared" ca="1" si="1"/>
        <v>OK</v>
      </c>
      <c r="D288" s="69" t="s">
        <v>1078</v>
      </c>
      <c r="E288" s="74">
        <v>52.75</v>
      </c>
      <c r="F288" s="69">
        <v>146020</v>
      </c>
      <c r="G288" s="110">
        <v>45962</v>
      </c>
      <c r="H288" s="144">
        <v>45976</v>
      </c>
      <c r="I288" s="69" t="s">
        <v>1161</v>
      </c>
      <c r="J288" s="69" t="s">
        <v>1225</v>
      </c>
      <c r="K288" s="69" t="s">
        <v>1078</v>
      </c>
    </row>
    <row r="289" spans="1:11" ht="13.2">
      <c r="A289" s="118"/>
      <c r="B289" s="89"/>
      <c r="C289" s="69" t="str">
        <f t="shared" ca="1" si="1"/>
        <v>OK</v>
      </c>
      <c r="D289" s="69" t="s">
        <v>526</v>
      </c>
      <c r="E289" s="74">
        <v>52.75</v>
      </c>
      <c r="F289" s="69">
        <v>146020</v>
      </c>
      <c r="G289" s="110">
        <v>45962</v>
      </c>
      <c r="H289" s="144">
        <v>45976</v>
      </c>
      <c r="I289" s="69" t="s">
        <v>1161</v>
      </c>
      <c r="J289" s="69" t="s">
        <v>1225</v>
      </c>
      <c r="K289" s="69" t="s">
        <v>526</v>
      </c>
    </row>
    <row r="290" spans="1:11" ht="13.2">
      <c r="A290" s="118"/>
      <c r="B290" s="89"/>
      <c r="C290" s="69" t="str">
        <f t="shared" ca="1" si="1"/>
        <v>OK</v>
      </c>
      <c r="D290" s="69" t="s">
        <v>685</v>
      </c>
      <c r="E290" s="74">
        <v>52.75</v>
      </c>
      <c r="F290" s="69">
        <v>146020</v>
      </c>
      <c r="G290" s="110">
        <v>45962</v>
      </c>
      <c r="H290" s="144">
        <v>45976</v>
      </c>
      <c r="I290" s="69" t="s">
        <v>1161</v>
      </c>
      <c r="J290" s="69" t="s">
        <v>1225</v>
      </c>
      <c r="K290" s="69" t="s">
        <v>685</v>
      </c>
    </row>
    <row r="291" spans="1:11" ht="13.2">
      <c r="A291" s="118"/>
      <c r="B291" s="89"/>
      <c r="C291" s="69" t="str">
        <f t="shared" ca="1" si="1"/>
        <v>OK</v>
      </c>
      <c r="D291" s="69" t="s">
        <v>928</v>
      </c>
      <c r="E291" s="74">
        <v>52.75</v>
      </c>
      <c r="F291" s="69">
        <v>146020</v>
      </c>
      <c r="G291" s="110">
        <v>45962</v>
      </c>
      <c r="H291" s="144">
        <v>45976</v>
      </c>
      <c r="I291" s="69" t="s">
        <v>1161</v>
      </c>
      <c r="J291" s="69" t="s">
        <v>1225</v>
      </c>
      <c r="K291" s="69" t="s">
        <v>928</v>
      </c>
    </row>
    <row r="292" spans="1:11" ht="13.2">
      <c r="A292" s="118"/>
      <c r="B292" s="89"/>
      <c r="C292" s="69" t="str">
        <f t="shared" ca="1" si="1"/>
        <v>OK</v>
      </c>
      <c r="D292" s="69" t="s">
        <v>528</v>
      </c>
      <c r="E292" s="74">
        <v>52.75</v>
      </c>
      <c r="F292" s="69">
        <v>146020</v>
      </c>
      <c r="G292" s="110">
        <v>45962</v>
      </c>
      <c r="H292" s="144">
        <v>45976</v>
      </c>
      <c r="I292" s="69" t="s">
        <v>1161</v>
      </c>
      <c r="J292" s="69" t="s">
        <v>1225</v>
      </c>
      <c r="K292" s="69" t="s">
        <v>528</v>
      </c>
    </row>
    <row r="293" spans="1:11" ht="13.2">
      <c r="A293" s="118"/>
      <c r="B293" s="89"/>
      <c r="C293" s="69" t="str">
        <f t="shared" ca="1" si="1"/>
        <v>OK</v>
      </c>
      <c r="D293" s="118" t="s">
        <v>529</v>
      </c>
      <c r="E293" s="74">
        <v>52.75</v>
      </c>
      <c r="F293" s="69">
        <v>146020</v>
      </c>
      <c r="G293" s="110">
        <v>45962</v>
      </c>
      <c r="H293" s="144">
        <v>45976</v>
      </c>
      <c r="I293" s="69" t="s">
        <v>1161</v>
      </c>
      <c r="J293" s="69" t="s">
        <v>1225</v>
      </c>
      <c r="K293" s="118" t="s">
        <v>1230</v>
      </c>
    </row>
    <row r="294" spans="1:11" ht="13.2">
      <c r="A294" s="118"/>
      <c r="B294" s="89"/>
      <c r="C294" s="69" t="str">
        <f t="shared" ca="1" si="1"/>
        <v>OK</v>
      </c>
      <c r="D294" s="69" t="s">
        <v>1043</v>
      </c>
      <c r="E294" s="74">
        <v>52.75</v>
      </c>
      <c r="F294" s="69">
        <v>146020</v>
      </c>
      <c r="G294" s="110">
        <v>45962</v>
      </c>
      <c r="H294" s="144">
        <v>45976</v>
      </c>
      <c r="I294" s="69" t="s">
        <v>1161</v>
      </c>
      <c r="J294" s="69" t="s">
        <v>1225</v>
      </c>
      <c r="K294" s="69" t="s">
        <v>1043</v>
      </c>
    </row>
    <row r="295" spans="1:11" ht="13.2">
      <c r="A295" s="118"/>
      <c r="B295" s="89"/>
      <c r="C295" s="69" t="str">
        <f t="shared" ca="1" si="1"/>
        <v>OK</v>
      </c>
      <c r="D295" s="69" t="s">
        <v>900</v>
      </c>
      <c r="E295" s="74">
        <v>52.75</v>
      </c>
      <c r="F295" s="69">
        <v>146020</v>
      </c>
      <c r="G295" s="110">
        <v>45962</v>
      </c>
      <c r="H295" s="144">
        <v>45976</v>
      </c>
      <c r="I295" s="69" t="s">
        <v>1161</v>
      </c>
      <c r="J295" s="69" t="s">
        <v>1225</v>
      </c>
      <c r="K295" s="69" t="s">
        <v>900</v>
      </c>
    </row>
    <row r="296" spans="1:11" ht="13.2">
      <c r="A296" s="118"/>
      <c r="B296" s="89"/>
      <c r="C296" s="69" t="str">
        <f t="shared" ca="1" si="1"/>
        <v>OK</v>
      </c>
      <c r="D296" s="69" t="s">
        <v>717</v>
      </c>
      <c r="E296" s="74">
        <v>52.75</v>
      </c>
      <c r="F296" s="69">
        <v>146020</v>
      </c>
      <c r="G296" s="110">
        <v>45962</v>
      </c>
      <c r="H296" s="144">
        <v>45976</v>
      </c>
      <c r="I296" s="69" t="s">
        <v>1161</v>
      </c>
      <c r="J296" s="69" t="s">
        <v>1225</v>
      </c>
      <c r="K296" s="69" t="s">
        <v>1231</v>
      </c>
    </row>
    <row r="297" spans="1:11" ht="13.2">
      <c r="A297" s="118"/>
      <c r="B297" s="89"/>
      <c r="C297" s="69" t="str">
        <f t="shared" ca="1" si="1"/>
        <v>OK</v>
      </c>
      <c r="D297" s="118" t="s">
        <v>302</v>
      </c>
      <c r="E297" s="74">
        <v>52.75</v>
      </c>
      <c r="F297" s="69">
        <v>146020</v>
      </c>
      <c r="G297" s="110">
        <v>45962</v>
      </c>
      <c r="H297" s="144">
        <v>45976</v>
      </c>
      <c r="I297" s="69" t="s">
        <v>1161</v>
      </c>
      <c r="J297" s="69" t="s">
        <v>1225</v>
      </c>
      <c r="K297" s="118" t="s">
        <v>1232</v>
      </c>
    </row>
    <row r="298" spans="1:11" ht="13.2">
      <c r="A298" s="118"/>
      <c r="B298" s="89"/>
      <c r="C298" s="69" t="str">
        <f t="shared" ca="1" si="1"/>
        <v>OK</v>
      </c>
      <c r="D298" s="69" t="s">
        <v>1048</v>
      </c>
      <c r="E298" s="74">
        <v>52.75</v>
      </c>
      <c r="F298" s="69">
        <v>146020</v>
      </c>
      <c r="G298" s="110">
        <v>45962</v>
      </c>
      <c r="H298" s="144">
        <v>45976</v>
      </c>
      <c r="I298" s="69" t="s">
        <v>1161</v>
      </c>
      <c r="J298" s="69" t="s">
        <v>1225</v>
      </c>
      <c r="K298" s="69" t="s">
        <v>1048</v>
      </c>
    </row>
    <row r="299" spans="1:11" ht="13.2">
      <c r="A299" s="118"/>
      <c r="B299" s="89"/>
      <c r="C299" s="69" t="str">
        <f t="shared" ca="1" si="1"/>
        <v>OK</v>
      </c>
      <c r="D299" s="69" t="s">
        <v>538</v>
      </c>
      <c r="E299" s="74">
        <v>52.75</v>
      </c>
      <c r="F299" s="69">
        <v>146020</v>
      </c>
      <c r="G299" s="110">
        <v>45962</v>
      </c>
      <c r="H299" s="144">
        <v>45976</v>
      </c>
      <c r="I299" s="69" t="s">
        <v>1161</v>
      </c>
      <c r="J299" s="69" t="s">
        <v>1225</v>
      </c>
      <c r="K299" s="69" t="s">
        <v>538</v>
      </c>
    </row>
    <row r="300" spans="1:11" ht="13.2">
      <c r="A300" s="118"/>
      <c r="B300" s="89"/>
      <c r="C300" s="69" t="str">
        <f t="shared" ca="1" si="1"/>
        <v>OK</v>
      </c>
      <c r="D300" s="69" t="s">
        <v>693</v>
      </c>
      <c r="E300" s="74">
        <v>52.75</v>
      </c>
      <c r="F300" s="69">
        <v>146020</v>
      </c>
      <c r="G300" s="110">
        <v>45962</v>
      </c>
      <c r="H300" s="144">
        <v>45976</v>
      </c>
      <c r="I300" s="69" t="s">
        <v>1161</v>
      </c>
      <c r="J300" s="69" t="s">
        <v>1225</v>
      </c>
      <c r="K300" s="69" t="s">
        <v>693</v>
      </c>
    </row>
    <row r="301" spans="1:11" ht="13.2">
      <c r="A301" s="118"/>
      <c r="B301" s="89"/>
      <c r="C301" s="69" t="str">
        <f t="shared" ca="1" si="1"/>
        <v>OK</v>
      </c>
      <c r="D301" s="69" t="s">
        <v>1013</v>
      </c>
      <c r="E301" s="74">
        <v>52.75</v>
      </c>
      <c r="F301" s="69">
        <v>146020</v>
      </c>
      <c r="G301" s="110">
        <v>45962</v>
      </c>
      <c r="H301" s="144">
        <v>45976</v>
      </c>
      <c r="I301" s="69" t="s">
        <v>1161</v>
      </c>
      <c r="J301" s="69" t="s">
        <v>1225</v>
      </c>
      <c r="K301" s="69" t="s">
        <v>1013</v>
      </c>
    </row>
    <row r="302" spans="1:11" ht="13.2">
      <c r="A302" s="118"/>
      <c r="B302" s="89"/>
      <c r="C302" s="69" t="str">
        <f t="shared" ca="1" si="1"/>
        <v>OK</v>
      </c>
      <c r="D302" s="69" t="s">
        <v>934</v>
      </c>
      <c r="E302" s="74">
        <v>52.75</v>
      </c>
      <c r="F302" s="69">
        <v>146020</v>
      </c>
      <c r="G302" s="110">
        <v>45962</v>
      </c>
      <c r="H302" s="144">
        <v>45976</v>
      </c>
      <c r="I302" s="69" t="s">
        <v>1161</v>
      </c>
      <c r="J302" s="69" t="s">
        <v>1225</v>
      </c>
      <c r="K302" s="69" t="s">
        <v>934</v>
      </c>
    </row>
    <row r="303" spans="1:11" ht="13.2">
      <c r="A303" s="118"/>
      <c r="B303" s="89"/>
      <c r="C303" s="69" t="str">
        <f t="shared" ca="1" si="1"/>
        <v>OK</v>
      </c>
      <c r="D303" s="69" t="s">
        <v>719</v>
      </c>
      <c r="E303" s="74">
        <v>52.75</v>
      </c>
      <c r="F303" s="69">
        <v>146020</v>
      </c>
      <c r="G303" s="110">
        <v>45962</v>
      </c>
      <c r="H303" s="144">
        <v>45976</v>
      </c>
      <c r="I303" s="69" t="s">
        <v>1161</v>
      </c>
      <c r="J303" s="69" t="s">
        <v>1225</v>
      </c>
      <c r="K303" s="69" t="s">
        <v>719</v>
      </c>
    </row>
    <row r="304" spans="1:11" ht="13.2">
      <c r="A304" s="118"/>
      <c r="B304" s="89"/>
      <c r="C304" s="69" t="str">
        <f t="shared" ca="1" si="1"/>
        <v>OK</v>
      </c>
      <c r="D304" s="69" t="s">
        <v>912</v>
      </c>
      <c r="E304" s="74">
        <v>52.75</v>
      </c>
      <c r="F304" s="69">
        <v>146020</v>
      </c>
      <c r="G304" s="110">
        <v>45962</v>
      </c>
      <c r="H304" s="144">
        <v>45976</v>
      </c>
      <c r="I304" s="69" t="s">
        <v>1161</v>
      </c>
      <c r="J304" s="69" t="s">
        <v>1225</v>
      </c>
      <c r="K304" s="69" t="s">
        <v>912</v>
      </c>
    </row>
    <row r="305" spans="1:11" ht="13.2">
      <c r="A305" s="118"/>
      <c r="B305" s="89"/>
      <c r="C305" s="69" t="str">
        <f t="shared" ca="1" si="1"/>
        <v>OK</v>
      </c>
      <c r="D305" s="69" t="s">
        <v>1054</v>
      </c>
      <c r="E305" s="74">
        <v>52.75</v>
      </c>
      <c r="F305" s="69">
        <v>146020</v>
      </c>
      <c r="G305" s="110">
        <v>45962</v>
      </c>
      <c r="H305" s="144">
        <v>45976</v>
      </c>
      <c r="I305" s="69" t="s">
        <v>1161</v>
      </c>
      <c r="J305" s="69" t="s">
        <v>1225</v>
      </c>
      <c r="K305" s="69" t="s">
        <v>1054</v>
      </c>
    </row>
    <row r="306" spans="1:11" ht="13.2">
      <c r="A306" s="118"/>
      <c r="B306" s="89"/>
      <c r="C306" s="69" t="str">
        <f t="shared" ca="1" si="1"/>
        <v>OK</v>
      </c>
      <c r="D306" s="69" t="s">
        <v>940</v>
      </c>
      <c r="E306" s="74">
        <v>52.75</v>
      </c>
      <c r="F306" s="69">
        <v>146020</v>
      </c>
      <c r="G306" s="110">
        <v>45962</v>
      </c>
      <c r="H306" s="144">
        <v>45976</v>
      </c>
      <c r="I306" s="69" t="s">
        <v>1161</v>
      </c>
      <c r="J306" s="69" t="s">
        <v>1225</v>
      </c>
      <c r="K306" s="69" t="s">
        <v>940</v>
      </c>
    </row>
    <row r="307" spans="1:11" ht="13.2">
      <c r="A307" s="118"/>
      <c r="B307" s="89"/>
      <c r="C307" s="69" t="str">
        <f t="shared" ca="1" si="1"/>
        <v>OK</v>
      </c>
      <c r="D307" s="69" t="s">
        <v>901</v>
      </c>
      <c r="E307" s="74">
        <v>52.75</v>
      </c>
      <c r="F307" s="69">
        <v>146020</v>
      </c>
      <c r="G307" s="110">
        <v>45962</v>
      </c>
      <c r="H307" s="144">
        <v>45976</v>
      </c>
      <c r="I307" s="69" t="s">
        <v>1161</v>
      </c>
      <c r="J307" s="69" t="s">
        <v>1225</v>
      </c>
      <c r="K307" s="69" t="s">
        <v>901</v>
      </c>
    </row>
    <row r="308" spans="1:11" ht="13.2">
      <c r="A308" s="118"/>
      <c r="B308" s="89"/>
      <c r="C308" s="69" t="str">
        <f t="shared" ca="1" si="1"/>
        <v>OK</v>
      </c>
      <c r="D308" s="69" t="s">
        <v>958</v>
      </c>
      <c r="E308" s="74">
        <v>52.75</v>
      </c>
      <c r="F308" s="69">
        <v>146020</v>
      </c>
      <c r="G308" s="110">
        <v>45962</v>
      </c>
      <c r="H308" s="144">
        <v>45976</v>
      </c>
      <c r="I308" s="69" t="s">
        <v>1161</v>
      </c>
      <c r="J308" s="69" t="s">
        <v>1225</v>
      </c>
      <c r="K308" s="69" t="s">
        <v>958</v>
      </c>
    </row>
    <row r="309" spans="1:11" ht="13.2">
      <c r="A309" s="118"/>
      <c r="B309" s="89"/>
      <c r="C309" s="69" t="str">
        <f t="shared" ca="1" si="1"/>
        <v>OK</v>
      </c>
      <c r="D309" s="69" t="s">
        <v>929</v>
      </c>
      <c r="E309" s="74">
        <v>52.75</v>
      </c>
      <c r="F309" s="69">
        <v>146020</v>
      </c>
      <c r="G309" s="110">
        <v>45962</v>
      </c>
      <c r="H309" s="144">
        <v>45976</v>
      </c>
      <c r="I309" s="69" t="s">
        <v>1161</v>
      </c>
      <c r="J309" s="69" t="s">
        <v>1225</v>
      </c>
      <c r="K309" s="69" t="s">
        <v>929</v>
      </c>
    </row>
    <row r="310" spans="1:11" ht="13.2">
      <c r="A310" s="118"/>
      <c r="B310" s="89"/>
      <c r="C310" s="69" t="str">
        <f t="shared" ca="1" si="1"/>
        <v>OK</v>
      </c>
      <c r="D310" s="69" t="s">
        <v>1008</v>
      </c>
      <c r="E310" s="74">
        <v>52.75</v>
      </c>
      <c r="F310" s="69">
        <v>146020</v>
      </c>
      <c r="G310" s="110">
        <v>45962</v>
      </c>
      <c r="H310" s="144">
        <v>45976</v>
      </c>
      <c r="I310" s="69" t="s">
        <v>1161</v>
      </c>
      <c r="J310" s="69" t="s">
        <v>1225</v>
      </c>
      <c r="K310" s="69" t="s">
        <v>1008</v>
      </c>
    </row>
    <row r="311" spans="1:11" ht="13.2">
      <c r="A311" s="118"/>
      <c r="B311" s="89"/>
      <c r="C311" s="69" t="str">
        <f t="shared" ca="1" si="1"/>
        <v>OK</v>
      </c>
      <c r="D311" s="69" t="s">
        <v>932</v>
      </c>
      <c r="E311" s="74">
        <v>52.75</v>
      </c>
      <c r="F311" s="69">
        <v>146020</v>
      </c>
      <c r="G311" s="110">
        <v>45962</v>
      </c>
      <c r="H311" s="144">
        <v>45976</v>
      </c>
      <c r="I311" s="69" t="s">
        <v>1161</v>
      </c>
      <c r="J311" s="69" t="s">
        <v>1225</v>
      </c>
      <c r="K311" s="69" t="s">
        <v>932</v>
      </c>
    </row>
    <row r="312" spans="1:11" ht="13.2">
      <c r="A312" s="118"/>
      <c r="B312" s="89"/>
      <c r="C312" s="69" t="str">
        <f t="shared" ca="1" si="1"/>
        <v>OK</v>
      </c>
      <c r="D312" s="69" t="s">
        <v>1095</v>
      </c>
      <c r="E312" s="74">
        <v>52.75</v>
      </c>
      <c r="F312" s="69">
        <v>146020</v>
      </c>
      <c r="G312" s="110">
        <v>45962</v>
      </c>
      <c r="H312" s="144">
        <v>45976</v>
      </c>
      <c r="I312" s="69" t="s">
        <v>1161</v>
      </c>
      <c r="J312" s="69" t="s">
        <v>1225</v>
      </c>
      <c r="K312" s="69" t="s">
        <v>1095</v>
      </c>
    </row>
    <row r="313" spans="1:11" ht="13.2">
      <c r="A313" s="118"/>
      <c r="B313" s="89"/>
      <c r="C313" s="69" t="str">
        <f t="shared" ca="1" si="1"/>
        <v>OK</v>
      </c>
      <c r="D313" s="69" t="s">
        <v>541</v>
      </c>
      <c r="E313" s="74">
        <v>52.75</v>
      </c>
      <c r="F313" s="69">
        <v>146020</v>
      </c>
      <c r="G313" s="110">
        <v>45962</v>
      </c>
      <c r="H313" s="144">
        <v>45976</v>
      </c>
      <c r="I313" s="69" t="s">
        <v>1161</v>
      </c>
      <c r="J313" s="69" t="s">
        <v>1225</v>
      </c>
      <c r="K313" s="69" t="s">
        <v>541</v>
      </c>
    </row>
    <row r="314" spans="1:11" ht="13.2">
      <c r="A314" s="118"/>
      <c r="B314" s="89"/>
      <c r="C314" s="69" t="str">
        <f t="shared" ca="1" si="1"/>
        <v>OK</v>
      </c>
      <c r="D314" s="69" t="s">
        <v>683</v>
      </c>
      <c r="E314" s="74">
        <v>52.75</v>
      </c>
      <c r="F314" s="69">
        <v>146020</v>
      </c>
      <c r="G314" s="110">
        <v>45962</v>
      </c>
      <c r="H314" s="144">
        <v>45976</v>
      </c>
      <c r="I314" s="69" t="s">
        <v>1161</v>
      </c>
      <c r="J314" s="69" t="s">
        <v>1225</v>
      </c>
      <c r="K314" s="69" t="s">
        <v>683</v>
      </c>
    </row>
    <row r="315" spans="1:11" ht="13.2">
      <c r="A315" s="118"/>
      <c r="B315" s="89"/>
      <c r="C315" s="69" t="str">
        <f t="shared" ca="1" si="1"/>
        <v>OK</v>
      </c>
      <c r="D315" s="69" t="s">
        <v>903</v>
      </c>
      <c r="E315" s="74">
        <v>52.75</v>
      </c>
      <c r="F315" s="69">
        <v>146020</v>
      </c>
      <c r="G315" s="110">
        <v>45962</v>
      </c>
      <c r="H315" s="144">
        <v>45976</v>
      </c>
      <c r="I315" s="69" t="s">
        <v>1161</v>
      </c>
      <c r="J315" s="69" t="s">
        <v>1225</v>
      </c>
      <c r="K315" s="69" t="s">
        <v>903</v>
      </c>
    </row>
    <row r="316" spans="1:11" ht="13.2">
      <c r="A316" s="118"/>
      <c r="B316" s="89"/>
      <c r="C316" s="69" t="str">
        <f t="shared" ca="1" si="1"/>
        <v>OK</v>
      </c>
      <c r="D316" s="69" t="s">
        <v>1091</v>
      </c>
      <c r="E316" s="74">
        <v>52.75</v>
      </c>
      <c r="F316" s="69">
        <v>146020</v>
      </c>
      <c r="G316" s="110">
        <v>45962</v>
      </c>
      <c r="H316" s="144">
        <v>45976</v>
      </c>
      <c r="I316" s="69" t="s">
        <v>1161</v>
      </c>
      <c r="J316" s="69" t="s">
        <v>1225</v>
      </c>
      <c r="K316" s="69" t="s">
        <v>1091</v>
      </c>
    </row>
    <row r="317" spans="1:11" ht="13.2">
      <c r="A317" s="118"/>
      <c r="B317" s="89"/>
      <c r="C317" s="69" t="str">
        <f t="shared" ca="1" si="1"/>
        <v>OK</v>
      </c>
      <c r="D317" s="69" t="s">
        <v>769</v>
      </c>
      <c r="E317" s="74">
        <v>52.75</v>
      </c>
      <c r="F317" s="69">
        <v>146020</v>
      </c>
      <c r="G317" s="110">
        <v>45962</v>
      </c>
      <c r="H317" s="144">
        <v>45976</v>
      </c>
      <c r="I317" s="69" t="s">
        <v>1161</v>
      </c>
      <c r="J317" s="69" t="s">
        <v>1225</v>
      </c>
      <c r="K317" s="69" t="s">
        <v>769</v>
      </c>
    </row>
    <row r="318" spans="1:11" ht="13.2">
      <c r="A318" s="118"/>
      <c r="B318" s="89"/>
      <c r="C318" s="69" t="str">
        <f t="shared" ca="1" si="1"/>
        <v>OK</v>
      </c>
      <c r="D318" s="69" t="s">
        <v>689</v>
      </c>
      <c r="E318" s="74">
        <v>52.75</v>
      </c>
      <c r="F318" s="69">
        <v>146020</v>
      </c>
      <c r="G318" s="110">
        <v>45962</v>
      </c>
      <c r="H318" s="144">
        <v>45976</v>
      </c>
      <c r="I318" s="69" t="s">
        <v>1161</v>
      </c>
      <c r="J318" s="69" t="s">
        <v>1225</v>
      </c>
      <c r="K318" s="69" t="s">
        <v>689</v>
      </c>
    </row>
    <row r="319" spans="1:11" ht="13.2">
      <c r="A319" s="118"/>
      <c r="B319" s="89"/>
      <c r="C319" s="69" t="str">
        <f t="shared" ca="1" si="1"/>
        <v>OK</v>
      </c>
      <c r="D319" s="69" t="s">
        <v>1233</v>
      </c>
      <c r="E319" s="74">
        <v>52.75</v>
      </c>
      <c r="F319" s="69">
        <v>146020</v>
      </c>
      <c r="G319" s="110">
        <v>45962</v>
      </c>
      <c r="H319" s="144">
        <v>45976</v>
      </c>
      <c r="I319" s="69" t="s">
        <v>1161</v>
      </c>
      <c r="J319" s="69" t="s">
        <v>1225</v>
      </c>
      <c r="K319" s="69" t="s">
        <v>1233</v>
      </c>
    </row>
    <row r="320" spans="1:11" ht="13.2">
      <c r="A320" s="118"/>
      <c r="B320" s="89"/>
      <c r="C320" s="69" t="str">
        <f t="shared" ca="1" si="1"/>
        <v>OK</v>
      </c>
      <c r="D320" s="69" t="s">
        <v>953</v>
      </c>
      <c r="E320" s="74">
        <v>52.75</v>
      </c>
      <c r="F320" s="69">
        <v>146020</v>
      </c>
      <c r="G320" s="110">
        <v>45962</v>
      </c>
      <c r="H320" s="144">
        <v>45976</v>
      </c>
      <c r="I320" s="69" t="s">
        <v>1161</v>
      </c>
      <c r="J320" s="69" t="s">
        <v>1225</v>
      </c>
      <c r="K320" s="69" t="s">
        <v>953</v>
      </c>
    </row>
    <row r="321" spans="1:11" ht="13.2">
      <c r="A321" s="118"/>
      <c r="B321" s="89"/>
      <c r="C321" s="69" t="str">
        <f t="shared" ca="1" si="1"/>
        <v>OK</v>
      </c>
      <c r="D321" s="69" t="s">
        <v>680</v>
      </c>
      <c r="E321" s="74">
        <v>52.75</v>
      </c>
      <c r="F321" s="69">
        <v>146020</v>
      </c>
      <c r="G321" s="110">
        <v>45962</v>
      </c>
      <c r="H321" s="144">
        <v>45976</v>
      </c>
      <c r="I321" s="69" t="s">
        <v>1161</v>
      </c>
      <c r="J321" s="69" t="s">
        <v>1225</v>
      </c>
      <c r="K321" s="69" t="s">
        <v>680</v>
      </c>
    </row>
    <row r="322" spans="1:11" ht="13.2">
      <c r="A322" s="118"/>
      <c r="B322" s="89"/>
      <c r="C322" s="69" t="str">
        <f t="shared" ca="1" si="1"/>
        <v>OK</v>
      </c>
      <c r="D322" s="69" t="s">
        <v>897</v>
      </c>
      <c r="E322" s="74">
        <v>52.75</v>
      </c>
      <c r="F322" s="69">
        <v>146020</v>
      </c>
      <c r="G322" s="110">
        <v>45962</v>
      </c>
      <c r="H322" s="144">
        <v>45976</v>
      </c>
      <c r="I322" s="69" t="s">
        <v>1161</v>
      </c>
      <c r="J322" s="69" t="s">
        <v>1225</v>
      </c>
      <c r="K322" s="69" t="s">
        <v>897</v>
      </c>
    </row>
    <row r="323" spans="1:11" ht="13.2">
      <c r="A323" s="118"/>
      <c r="B323" s="89"/>
      <c r="C323" s="69" t="str">
        <f t="shared" ca="1" si="1"/>
        <v>OK</v>
      </c>
      <c r="D323" s="118" t="s">
        <v>550</v>
      </c>
      <c r="E323" s="74">
        <v>52.75</v>
      </c>
      <c r="F323" s="69">
        <v>146020</v>
      </c>
      <c r="G323" s="110">
        <v>45962</v>
      </c>
      <c r="H323" s="144">
        <v>45976</v>
      </c>
      <c r="I323" s="69" t="s">
        <v>1161</v>
      </c>
      <c r="J323" s="69" t="s">
        <v>1225</v>
      </c>
      <c r="K323" s="118" t="s">
        <v>1069</v>
      </c>
    </row>
    <row r="324" spans="1:11" ht="13.2">
      <c r="A324" s="118"/>
      <c r="B324" s="89"/>
      <c r="C324" s="69" t="str">
        <f t="shared" ca="1" si="1"/>
        <v>OK</v>
      </c>
      <c r="D324" s="69" t="s">
        <v>690</v>
      </c>
      <c r="E324" s="74">
        <v>52.75</v>
      </c>
      <c r="F324" s="69">
        <v>146020</v>
      </c>
      <c r="G324" s="110">
        <v>45962</v>
      </c>
      <c r="H324" s="144">
        <v>45976</v>
      </c>
      <c r="I324" s="69" t="s">
        <v>1161</v>
      </c>
      <c r="J324" s="69" t="s">
        <v>1225</v>
      </c>
      <c r="K324" s="69" t="s">
        <v>690</v>
      </c>
    </row>
    <row r="325" spans="1:11" ht="13.2">
      <c r="A325" s="118"/>
      <c r="B325" s="89"/>
      <c r="C325" s="69" t="str">
        <f t="shared" ca="1" si="1"/>
        <v>OK</v>
      </c>
      <c r="D325" s="69" t="s">
        <v>696</v>
      </c>
      <c r="E325" s="74">
        <v>52.75</v>
      </c>
      <c r="F325" s="69">
        <v>146020</v>
      </c>
      <c r="G325" s="110">
        <v>45962</v>
      </c>
      <c r="H325" s="144">
        <v>45976</v>
      </c>
      <c r="I325" s="69" t="s">
        <v>1161</v>
      </c>
      <c r="J325" s="69" t="s">
        <v>1225</v>
      </c>
      <c r="K325" s="69" t="s">
        <v>696</v>
      </c>
    </row>
    <row r="326" spans="1:11" ht="13.2">
      <c r="A326" s="118"/>
      <c r="B326" s="89"/>
      <c r="C326" s="69" t="str">
        <f t="shared" ca="1" si="1"/>
        <v>OK</v>
      </c>
      <c r="D326" s="69" t="s">
        <v>1023</v>
      </c>
      <c r="E326" s="74">
        <v>52.75</v>
      </c>
      <c r="F326" s="69">
        <v>146020</v>
      </c>
      <c r="G326" s="110">
        <v>45962</v>
      </c>
      <c r="H326" s="144">
        <v>45976</v>
      </c>
      <c r="I326" s="69" t="s">
        <v>1161</v>
      </c>
      <c r="J326" s="69" t="s">
        <v>1225</v>
      </c>
      <c r="K326" s="69" t="s">
        <v>1023</v>
      </c>
    </row>
    <row r="327" spans="1:11" ht="13.2">
      <c r="A327" s="118"/>
      <c r="B327" s="89"/>
      <c r="C327" s="69" t="str">
        <f t="shared" ca="1" si="1"/>
        <v>OK</v>
      </c>
      <c r="D327" s="69" t="s">
        <v>947</v>
      </c>
      <c r="E327" s="74">
        <v>52.75</v>
      </c>
      <c r="F327" s="69">
        <v>146020</v>
      </c>
      <c r="G327" s="110">
        <v>45962</v>
      </c>
      <c r="H327" s="144">
        <v>45976</v>
      </c>
      <c r="I327" s="69" t="s">
        <v>1161</v>
      </c>
      <c r="J327" s="69" t="s">
        <v>1225</v>
      </c>
      <c r="K327" s="69" t="s">
        <v>947</v>
      </c>
    </row>
    <row r="328" spans="1:11" ht="13.2">
      <c r="A328" s="118"/>
      <c r="B328" s="89"/>
      <c r="C328" s="69" t="str">
        <f t="shared" ca="1" si="1"/>
        <v>OK</v>
      </c>
      <c r="D328" s="69" t="s">
        <v>1084</v>
      </c>
      <c r="E328" s="74">
        <v>52.75</v>
      </c>
      <c r="F328" s="69">
        <v>146020</v>
      </c>
      <c r="G328" s="110">
        <v>45962</v>
      </c>
      <c r="H328" s="144">
        <v>45976</v>
      </c>
      <c r="I328" s="69" t="s">
        <v>1161</v>
      </c>
      <c r="J328" s="69" t="s">
        <v>1225</v>
      </c>
      <c r="K328" s="69" t="s">
        <v>1084</v>
      </c>
    </row>
    <row r="329" spans="1:11" ht="13.2">
      <c r="A329" s="118"/>
      <c r="B329" s="89"/>
      <c r="C329" s="69" t="str">
        <f t="shared" ca="1" si="1"/>
        <v>OK</v>
      </c>
      <c r="D329" s="69" t="s">
        <v>906</v>
      </c>
      <c r="E329" s="74">
        <v>52.75</v>
      </c>
      <c r="F329" s="69">
        <v>146020</v>
      </c>
      <c r="G329" s="110">
        <v>45962</v>
      </c>
      <c r="H329" s="144">
        <v>45976</v>
      </c>
      <c r="I329" s="69" t="s">
        <v>1161</v>
      </c>
      <c r="J329" s="69" t="s">
        <v>1225</v>
      </c>
      <c r="K329" s="69" t="s">
        <v>906</v>
      </c>
    </row>
    <row r="330" spans="1:11" ht="13.2">
      <c r="A330" s="118"/>
      <c r="B330" s="89"/>
      <c r="C330" s="69" t="str">
        <f t="shared" ca="1" si="1"/>
        <v>OK</v>
      </c>
      <c r="D330" s="69" t="s">
        <v>930</v>
      </c>
      <c r="E330" s="74">
        <v>52.75</v>
      </c>
      <c r="F330" s="69">
        <v>146020</v>
      </c>
      <c r="G330" s="110">
        <v>45962</v>
      </c>
      <c r="H330" s="144">
        <v>45976</v>
      </c>
      <c r="I330" s="69" t="s">
        <v>1161</v>
      </c>
      <c r="J330" s="69" t="s">
        <v>1225</v>
      </c>
      <c r="K330" s="69" t="s">
        <v>930</v>
      </c>
    </row>
    <row r="331" spans="1:11" ht="13.2">
      <c r="A331" s="118"/>
      <c r="B331" s="89"/>
      <c r="C331" s="69" t="str">
        <f t="shared" ca="1" si="1"/>
        <v>OK</v>
      </c>
      <c r="D331" s="69" t="s">
        <v>1096</v>
      </c>
      <c r="E331" s="74">
        <v>52.75</v>
      </c>
      <c r="F331" s="69">
        <v>146020</v>
      </c>
      <c r="G331" s="110">
        <v>45962</v>
      </c>
      <c r="H331" s="144">
        <v>45976</v>
      </c>
      <c r="I331" s="69" t="s">
        <v>1161</v>
      </c>
      <c r="J331" s="69" t="s">
        <v>1225</v>
      </c>
      <c r="K331" s="69" t="s">
        <v>1096</v>
      </c>
    </row>
    <row r="332" spans="1:11" ht="13.2">
      <c r="A332" s="118"/>
      <c r="B332" s="89"/>
      <c r="C332" s="69" t="str">
        <f t="shared" ca="1" si="1"/>
        <v>OK</v>
      </c>
      <c r="D332" s="69" t="s">
        <v>1086</v>
      </c>
      <c r="E332" s="74">
        <v>52.75</v>
      </c>
      <c r="F332" s="69">
        <v>146020</v>
      </c>
      <c r="G332" s="110">
        <v>45962</v>
      </c>
      <c r="H332" s="144">
        <v>45976</v>
      </c>
      <c r="I332" s="69" t="s">
        <v>1161</v>
      </c>
      <c r="J332" s="69" t="s">
        <v>1225</v>
      </c>
      <c r="K332" s="69" t="s">
        <v>1086</v>
      </c>
    </row>
    <row r="333" spans="1:11" ht="13.2">
      <c r="A333" s="118"/>
      <c r="B333" s="89"/>
      <c r="C333" s="69" t="str">
        <f t="shared" ca="1" si="1"/>
        <v>OK</v>
      </c>
      <c r="D333" s="69" t="s">
        <v>908</v>
      </c>
      <c r="E333" s="74">
        <v>52.75</v>
      </c>
      <c r="F333" s="69">
        <v>146020</v>
      </c>
      <c r="G333" s="110">
        <v>45962</v>
      </c>
      <c r="H333" s="144">
        <v>45976</v>
      </c>
      <c r="I333" s="69" t="s">
        <v>1161</v>
      </c>
      <c r="J333" s="69" t="s">
        <v>1225</v>
      </c>
      <c r="K333" s="69" t="s">
        <v>908</v>
      </c>
    </row>
    <row r="334" spans="1:11" ht="13.2">
      <c r="A334" s="118"/>
      <c r="B334" s="89"/>
      <c r="C334" s="69" t="str">
        <f t="shared" ca="1" si="1"/>
        <v>OK</v>
      </c>
      <c r="D334" s="69" t="s">
        <v>688</v>
      </c>
      <c r="E334" s="74">
        <v>52.75</v>
      </c>
      <c r="F334" s="69">
        <v>146020</v>
      </c>
      <c r="G334" s="110">
        <v>45962</v>
      </c>
      <c r="H334" s="144">
        <v>45976</v>
      </c>
      <c r="I334" s="69" t="s">
        <v>1161</v>
      </c>
      <c r="J334" s="69" t="s">
        <v>1225</v>
      </c>
      <c r="K334" s="69" t="s">
        <v>688</v>
      </c>
    </row>
    <row r="335" spans="1:11" ht="13.2">
      <c r="A335" s="118"/>
      <c r="B335" s="89"/>
      <c r="C335" s="69" t="str">
        <f t="shared" ca="1" si="1"/>
        <v>OK</v>
      </c>
      <c r="D335" s="69" t="s">
        <v>913</v>
      </c>
      <c r="E335" s="74">
        <v>52.75</v>
      </c>
      <c r="F335" s="69">
        <v>146020</v>
      </c>
      <c r="G335" s="110">
        <v>45962</v>
      </c>
      <c r="H335" s="144">
        <v>45976</v>
      </c>
      <c r="I335" s="69" t="s">
        <v>1161</v>
      </c>
      <c r="J335" s="69" t="s">
        <v>1225</v>
      </c>
      <c r="K335" s="69" t="s">
        <v>913</v>
      </c>
    </row>
    <row r="336" spans="1:11" ht="13.2">
      <c r="A336" s="118"/>
      <c r="B336" s="89"/>
      <c r="C336" s="69" t="str">
        <f t="shared" ca="1" si="1"/>
        <v>OK</v>
      </c>
      <c r="D336" s="69" t="s">
        <v>927</v>
      </c>
      <c r="E336" s="74">
        <v>52.75</v>
      </c>
      <c r="F336" s="69">
        <v>146020</v>
      </c>
      <c r="G336" s="110">
        <v>45962</v>
      </c>
      <c r="H336" s="144">
        <v>45976</v>
      </c>
      <c r="I336" s="69" t="s">
        <v>1161</v>
      </c>
      <c r="J336" s="69" t="s">
        <v>1225</v>
      </c>
      <c r="K336" s="69" t="s">
        <v>927</v>
      </c>
    </row>
    <row r="337" spans="1:11" ht="13.2">
      <c r="A337" s="118"/>
      <c r="B337" s="89"/>
      <c r="C337" s="69" t="str">
        <f t="shared" ca="1" si="1"/>
        <v>OK</v>
      </c>
      <c r="D337" s="69" t="s">
        <v>909</v>
      </c>
      <c r="E337" s="74">
        <v>52.75</v>
      </c>
      <c r="F337" s="69">
        <v>146020</v>
      </c>
      <c r="G337" s="110">
        <v>45962</v>
      </c>
      <c r="H337" s="144">
        <v>45976</v>
      </c>
      <c r="I337" s="69" t="s">
        <v>1161</v>
      </c>
      <c r="J337" s="69" t="s">
        <v>1225</v>
      </c>
      <c r="K337" s="69" t="s">
        <v>909</v>
      </c>
    </row>
    <row r="338" spans="1:11" ht="13.2">
      <c r="A338" s="118"/>
      <c r="B338" s="89"/>
      <c r="C338" s="69" t="str">
        <f t="shared" ca="1" si="1"/>
        <v>OK</v>
      </c>
      <c r="D338" s="69" t="s">
        <v>1234</v>
      </c>
      <c r="E338" s="74">
        <v>52.75</v>
      </c>
      <c r="F338" s="69">
        <v>146020</v>
      </c>
      <c r="G338" s="110">
        <v>45962</v>
      </c>
      <c r="H338" s="144">
        <v>45976</v>
      </c>
      <c r="I338" s="69" t="s">
        <v>1161</v>
      </c>
      <c r="J338" s="69" t="s">
        <v>1225</v>
      </c>
      <c r="K338" s="69" t="s">
        <v>1234</v>
      </c>
    </row>
    <row r="339" spans="1:11" ht="13.2">
      <c r="A339" s="118"/>
      <c r="B339" s="89"/>
      <c r="C339" s="69" t="str">
        <f t="shared" ca="1" si="1"/>
        <v>OK</v>
      </c>
      <c r="D339" s="69" t="s">
        <v>1235</v>
      </c>
      <c r="E339" s="74">
        <v>52.75</v>
      </c>
      <c r="F339" s="69">
        <v>146020</v>
      </c>
      <c r="G339" s="110">
        <v>45962</v>
      </c>
      <c r="H339" s="144">
        <v>45976</v>
      </c>
      <c r="I339" s="69" t="s">
        <v>1161</v>
      </c>
      <c r="J339" s="69" t="s">
        <v>1225</v>
      </c>
      <c r="K339" s="69" t="s">
        <v>1235</v>
      </c>
    </row>
    <row r="340" spans="1:11" ht="13.2">
      <c r="A340" s="118"/>
      <c r="B340" s="89"/>
      <c r="C340" s="69" t="str">
        <f t="shared" ca="1" si="1"/>
        <v>OK</v>
      </c>
      <c r="D340" s="69" t="s">
        <v>945</v>
      </c>
      <c r="E340" s="74">
        <v>52.75</v>
      </c>
      <c r="F340" s="69">
        <v>146020</v>
      </c>
      <c r="G340" s="110">
        <v>45962</v>
      </c>
      <c r="H340" s="144">
        <v>45976</v>
      </c>
      <c r="I340" s="69" t="s">
        <v>1161</v>
      </c>
      <c r="J340" s="69" t="s">
        <v>1225</v>
      </c>
      <c r="K340" s="69" t="s">
        <v>945</v>
      </c>
    </row>
    <row r="341" spans="1:11" ht="13.2">
      <c r="A341" s="118"/>
      <c r="B341" s="89"/>
      <c r="C341" s="69" t="str">
        <f t="shared" ca="1" si="1"/>
        <v>OK</v>
      </c>
      <c r="D341" s="69" t="s">
        <v>1236</v>
      </c>
      <c r="E341" s="74">
        <v>52.75</v>
      </c>
      <c r="F341" s="69">
        <v>146020</v>
      </c>
      <c r="G341" s="110">
        <v>45962</v>
      </c>
      <c r="H341" s="144">
        <v>45976</v>
      </c>
      <c r="I341" s="69" t="s">
        <v>1161</v>
      </c>
      <c r="J341" s="69" t="s">
        <v>1225</v>
      </c>
      <c r="K341" s="69" t="s">
        <v>1236</v>
      </c>
    </row>
    <row r="342" spans="1:11" ht="13.2">
      <c r="A342" s="118"/>
      <c r="B342" s="89"/>
      <c r="C342" s="69" t="str">
        <f t="shared" ca="1" si="1"/>
        <v>OK</v>
      </c>
      <c r="D342" s="69" t="s">
        <v>561</v>
      </c>
      <c r="E342" s="74">
        <v>52.75</v>
      </c>
      <c r="F342" s="69">
        <v>146020</v>
      </c>
      <c r="G342" s="110">
        <v>45962</v>
      </c>
      <c r="H342" s="144">
        <v>45976</v>
      </c>
      <c r="I342" s="69" t="s">
        <v>1161</v>
      </c>
      <c r="J342" s="69" t="s">
        <v>1225</v>
      </c>
      <c r="K342" s="69" t="s">
        <v>561</v>
      </c>
    </row>
    <row r="343" spans="1:11" ht="13.2">
      <c r="A343" s="118"/>
      <c r="B343" s="89"/>
      <c r="C343" s="69" t="str">
        <f t="shared" ca="1" si="1"/>
        <v>OK</v>
      </c>
      <c r="D343" s="69" t="s">
        <v>1007</v>
      </c>
      <c r="E343" s="74">
        <v>52.75</v>
      </c>
      <c r="F343" s="69">
        <v>146020</v>
      </c>
      <c r="G343" s="110">
        <v>45962</v>
      </c>
      <c r="H343" s="144">
        <v>45976</v>
      </c>
      <c r="I343" s="69" t="s">
        <v>1161</v>
      </c>
      <c r="J343" s="69" t="s">
        <v>1225</v>
      </c>
      <c r="K343" s="69" t="s">
        <v>1007</v>
      </c>
    </row>
    <row r="344" spans="1:11" ht="13.2">
      <c r="A344" s="118"/>
      <c r="B344" s="89"/>
      <c r="C344" s="69" t="str">
        <f t="shared" ca="1" si="1"/>
        <v>OK</v>
      </c>
      <c r="D344" s="69" t="s">
        <v>1006</v>
      </c>
      <c r="E344" s="74">
        <v>52.75</v>
      </c>
      <c r="F344" s="69">
        <v>146020</v>
      </c>
      <c r="G344" s="110">
        <v>45962</v>
      </c>
      <c r="H344" s="144">
        <v>45976</v>
      </c>
      <c r="I344" s="69" t="s">
        <v>1161</v>
      </c>
      <c r="J344" s="69" t="s">
        <v>1225</v>
      </c>
      <c r="K344" s="69" t="s">
        <v>1006</v>
      </c>
    </row>
    <row r="345" spans="1:11" ht="13.2">
      <c r="A345" s="118"/>
      <c r="B345" s="89"/>
      <c r="C345" s="69" t="str">
        <f t="shared" ca="1" si="1"/>
        <v>OK</v>
      </c>
      <c r="D345" s="69" t="s">
        <v>1090</v>
      </c>
      <c r="E345" s="74">
        <v>52.75</v>
      </c>
      <c r="F345" s="69">
        <v>146020</v>
      </c>
      <c r="G345" s="110">
        <v>45962</v>
      </c>
      <c r="H345" s="144">
        <v>45976</v>
      </c>
      <c r="I345" s="69" t="s">
        <v>1161</v>
      </c>
      <c r="J345" s="69" t="s">
        <v>1225</v>
      </c>
      <c r="K345" s="69" t="s">
        <v>1090</v>
      </c>
    </row>
    <row r="346" spans="1:11" ht="13.2">
      <c r="A346" s="118"/>
      <c r="B346" s="89"/>
      <c r="C346" s="69" t="str">
        <f t="shared" ca="1" si="1"/>
        <v>OK</v>
      </c>
      <c r="D346" s="69" t="s">
        <v>1042</v>
      </c>
      <c r="E346" s="74">
        <v>52.75</v>
      </c>
      <c r="F346" s="69">
        <v>146020</v>
      </c>
      <c r="G346" s="110">
        <v>45962</v>
      </c>
      <c r="H346" s="144">
        <v>45976</v>
      </c>
      <c r="I346" s="69" t="s">
        <v>1161</v>
      </c>
      <c r="J346" s="69" t="s">
        <v>1225</v>
      </c>
      <c r="K346" s="69" t="s">
        <v>1042</v>
      </c>
    </row>
    <row r="347" spans="1:11" ht="13.2">
      <c r="A347" s="118"/>
      <c r="B347" s="89"/>
      <c r="C347" s="69" t="str">
        <f t="shared" ca="1" si="1"/>
        <v>OK</v>
      </c>
      <c r="D347" s="118" t="s">
        <v>415</v>
      </c>
      <c r="E347" s="74">
        <v>52.75</v>
      </c>
      <c r="F347" s="69">
        <v>146020</v>
      </c>
      <c r="G347" s="110">
        <v>45962</v>
      </c>
      <c r="H347" s="144">
        <v>45976</v>
      </c>
      <c r="I347" s="69" t="s">
        <v>1161</v>
      </c>
      <c r="J347" s="69" t="s">
        <v>1225</v>
      </c>
      <c r="K347" s="118" t="s">
        <v>1237</v>
      </c>
    </row>
    <row r="348" spans="1:11" ht="13.2">
      <c r="A348" s="118"/>
      <c r="B348" s="89"/>
      <c r="C348" s="69" t="str">
        <f t="shared" ca="1" si="1"/>
        <v>OK</v>
      </c>
      <c r="D348" s="69" t="s">
        <v>1041</v>
      </c>
      <c r="E348" s="74">
        <v>52.75</v>
      </c>
      <c r="F348" s="69">
        <v>146020</v>
      </c>
      <c r="G348" s="110">
        <v>45962</v>
      </c>
      <c r="H348" s="144">
        <v>45976</v>
      </c>
      <c r="I348" s="69" t="s">
        <v>1161</v>
      </c>
      <c r="J348" s="69" t="s">
        <v>1225</v>
      </c>
      <c r="K348" s="69" t="s">
        <v>1041</v>
      </c>
    </row>
    <row r="349" spans="1:11" ht="13.2">
      <c r="A349" s="118"/>
      <c r="B349" s="89"/>
      <c r="C349" s="69" t="str">
        <f t="shared" ca="1" si="1"/>
        <v>OK</v>
      </c>
      <c r="D349" s="69" t="s">
        <v>1085</v>
      </c>
      <c r="E349" s="74">
        <v>52.75</v>
      </c>
      <c r="F349" s="69">
        <v>146020</v>
      </c>
      <c r="G349" s="110">
        <v>45962</v>
      </c>
      <c r="H349" s="144">
        <v>45976</v>
      </c>
      <c r="I349" s="69" t="s">
        <v>1161</v>
      </c>
      <c r="J349" s="69" t="s">
        <v>1225</v>
      </c>
      <c r="K349" s="69" t="s">
        <v>1085</v>
      </c>
    </row>
    <row r="350" spans="1:11" ht="13.2">
      <c r="A350" s="118"/>
      <c r="B350" s="89"/>
      <c r="C350" s="69" t="str">
        <f t="shared" ca="1" si="1"/>
        <v>OK</v>
      </c>
      <c r="D350" s="69" t="s">
        <v>566</v>
      </c>
      <c r="E350" s="74">
        <v>52.75</v>
      </c>
      <c r="F350" s="69">
        <v>146020</v>
      </c>
      <c r="G350" s="110">
        <v>45962</v>
      </c>
      <c r="H350" s="144">
        <v>45976</v>
      </c>
      <c r="I350" s="69" t="s">
        <v>1161</v>
      </c>
      <c r="J350" s="69" t="s">
        <v>1225</v>
      </c>
      <c r="K350" s="69" t="s">
        <v>566</v>
      </c>
    </row>
    <row r="351" spans="1:11" ht="13.2">
      <c r="A351" s="118"/>
      <c r="B351" s="89"/>
      <c r="C351" s="69" t="str">
        <f t="shared" ca="1" si="1"/>
        <v>OK</v>
      </c>
      <c r="D351" s="69" t="s">
        <v>1028</v>
      </c>
      <c r="E351" s="74">
        <v>52.75</v>
      </c>
      <c r="F351" s="69">
        <v>146020</v>
      </c>
      <c r="G351" s="110">
        <v>45962</v>
      </c>
      <c r="H351" s="144">
        <v>45976</v>
      </c>
      <c r="I351" s="69" t="s">
        <v>1161</v>
      </c>
      <c r="J351" s="69" t="s">
        <v>1225</v>
      </c>
      <c r="K351" s="69" t="s">
        <v>1028</v>
      </c>
    </row>
    <row r="352" spans="1:11" ht="13.2">
      <c r="A352" s="118"/>
      <c r="B352" s="89"/>
      <c r="C352" s="69" t="str">
        <f t="shared" ca="1" si="1"/>
        <v>OK</v>
      </c>
      <c r="D352" s="69" t="s">
        <v>1070</v>
      </c>
      <c r="E352" s="74">
        <v>52.75</v>
      </c>
      <c r="F352" s="69">
        <v>146020</v>
      </c>
      <c r="G352" s="110">
        <v>45962</v>
      </c>
      <c r="H352" s="144">
        <v>45976</v>
      </c>
      <c r="I352" s="69" t="s">
        <v>1161</v>
      </c>
      <c r="J352" s="69" t="s">
        <v>1225</v>
      </c>
      <c r="K352" s="69" t="s">
        <v>1070</v>
      </c>
    </row>
    <row r="353" spans="1:11" ht="13.2">
      <c r="A353" s="118"/>
      <c r="B353" s="89"/>
      <c r="C353" s="69" t="str">
        <f t="shared" ca="1" si="1"/>
        <v>OK</v>
      </c>
      <c r="D353" s="69" t="s">
        <v>902</v>
      </c>
      <c r="E353" s="74">
        <v>52.75</v>
      </c>
      <c r="F353" s="69">
        <v>146020</v>
      </c>
      <c r="G353" s="110">
        <v>45962</v>
      </c>
      <c r="H353" s="144">
        <v>45976</v>
      </c>
      <c r="I353" s="69" t="s">
        <v>1161</v>
      </c>
      <c r="J353" s="69" t="s">
        <v>1225</v>
      </c>
      <c r="K353" s="69" t="s">
        <v>902</v>
      </c>
    </row>
    <row r="354" spans="1:11" ht="13.2">
      <c r="A354" s="118"/>
      <c r="B354" s="89"/>
      <c r="C354" s="69" t="str">
        <f t="shared" ca="1" si="1"/>
        <v>OK</v>
      </c>
      <c r="D354" s="69" t="s">
        <v>568</v>
      </c>
      <c r="E354" s="74">
        <v>52.75</v>
      </c>
      <c r="F354" s="69">
        <v>146020</v>
      </c>
      <c r="G354" s="110">
        <v>45962</v>
      </c>
      <c r="H354" s="144">
        <v>45976</v>
      </c>
      <c r="I354" s="69" t="s">
        <v>1161</v>
      </c>
      <c r="J354" s="69" t="s">
        <v>1225</v>
      </c>
      <c r="K354" s="69" t="s">
        <v>1030</v>
      </c>
    </row>
    <row r="355" spans="1:11" ht="13.2">
      <c r="A355" s="118"/>
      <c r="B355" s="89"/>
      <c r="C355" s="69" t="str">
        <f t="shared" ca="1" si="1"/>
        <v>OK</v>
      </c>
      <c r="D355" s="69" t="s">
        <v>452</v>
      </c>
      <c r="E355" s="74">
        <v>299</v>
      </c>
      <c r="F355" s="69">
        <v>342326</v>
      </c>
      <c r="G355" s="110">
        <v>45962</v>
      </c>
      <c r="H355" s="144">
        <v>45989</v>
      </c>
      <c r="I355" s="69" t="s">
        <v>1161</v>
      </c>
      <c r="J355" s="69" t="s">
        <v>1155</v>
      </c>
      <c r="K355" s="69" t="s">
        <v>712</v>
      </c>
    </row>
    <row r="356" spans="1:11" ht="12.75" customHeight="1">
      <c r="A356" s="118"/>
      <c r="B356" s="89"/>
      <c r="C356" s="69" t="str">
        <f t="shared" ca="1" si="1"/>
        <v>OK</v>
      </c>
      <c r="D356" s="69" t="s">
        <v>507</v>
      </c>
      <c r="E356" s="74">
        <v>299</v>
      </c>
      <c r="F356" s="69">
        <v>342327</v>
      </c>
      <c r="G356" s="110">
        <v>45962</v>
      </c>
      <c r="H356" s="144">
        <v>45989</v>
      </c>
      <c r="I356" s="69" t="s">
        <v>1161</v>
      </c>
      <c r="J356" s="69" t="s">
        <v>1155</v>
      </c>
      <c r="K356" s="69" t="s">
        <v>1186</v>
      </c>
    </row>
    <row r="357" spans="1:11" ht="13.2">
      <c r="A357" s="118"/>
      <c r="B357" s="89"/>
      <c r="C357" s="69" t="str">
        <f t="shared" ca="1" si="1"/>
        <v>OK</v>
      </c>
      <c r="D357" s="69" t="s">
        <v>527</v>
      </c>
      <c r="E357" s="74">
        <v>299</v>
      </c>
      <c r="F357" s="69">
        <v>342327</v>
      </c>
      <c r="G357" s="110">
        <v>45962</v>
      </c>
      <c r="H357" s="144">
        <v>45989</v>
      </c>
      <c r="I357" s="69" t="s">
        <v>1161</v>
      </c>
      <c r="J357" s="69" t="s">
        <v>1155</v>
      </c>
      <c r="K357" s="69" t="s">
        <v>527</v>
      </c>
    </row>
    <row r="358" spans="1:11" ht="13.2">
      <c r="A358" s="118"/>
      <c r="B358" s="89"/>
      <c r="C358" s="69" t="str">
        <f t="shared" ca="1" si="1"/>
        <v>OK</v>
      </c>
      <c r="D358" s="69" t="s">
        <v>588</v>
      </c>
      <c r="E358" s="74">
        <v>400</v>
      </c>
      <c r="F358" s="69">
        <v>163</v>
      </c>
      <c r="G358" s="110">
        <v>45962</v>
      </c>
      <c r="I358" s="69" t="s">
        <v>1161</v>
      </c>
      <c r="J358" s="69" t="s">
        <v>1213</v>
      </c>
      <c r="K358" s="69" t="s">
        <v>588</v>
      </c>
    </row>
    <row r="359" spans="1:11" ht="13.2">
      <c r="A359" s="118"/>
      <c r="B359" s="89"/>
      <c r="C359" s="69" t="str">
        <f t="shared" ca="1" si="1"/>
        <v>Incompleto</v>
      </c>
      <c r="E359" s="74"/>
      <c r="K359" s="135"/>
    </row>
    <row r="360" spans="1:11" ht="13.2">
      <c r="A360" s="118"/>
      <c r="B360" s="89"/>
      <c r="C360" s="69" t="str">
        <f t="shared" ca="1" si="1"/>
        <v>Incompleto</v>
      </c>
      <c r="E360" s="74"/>
      <c r="K360" s="135"/>
    </row>
    <row r="361" spans="1:11" ht="13.2">
      <c r="A361" s="118"/>
      <c r="B361" s="89"/>
      <c r="C361" s="69" t="str">
        <f t="shared" ca="1" si="1"/>
        <v>Incompleto</v>
      </c>
      <c r="E361" s="74"/>
      <c r="K361" s="135"/>
    </row>
    <row r="362" spans="1:11" ht="13.2">
      <c r="A362" s="118"/>
      <c r="B362" s="89"/>
      <c r="C362" s="69" t="str">
        <f t="shared" ca="1" si="1"/>
        <v>Incompleto</v>
      </c>
      <c r="E362" s="74"/>
      <c r="K362" s="135"/>
    </row>
    <row r="363" spans="1:11" ht="13.2">
      <c r="A363" s="118"/>
      <c r="B363" s="89"/>
      <c r="C363" s="69" t="str">
        <f t="shared" ca="1" si="1"/>
        <v>Incompleto</v>
      </c>
      <c r="E363" s="74"/>
      <c r="K363" s="135"/>
    </row>
    <row r="364" spans="1:11" ht="13.2">
      <c r="A364" s="118"/>
      <c r="B364" s="89"/>
      <c r="C364" s="69" t="str">
        <f t="shared" ca="1" si="1"/>
        <v>Incompleto</v>
      </c>
      <c r="E364" s="74"/>
      <c r="K364" s="135"/>
    </row>
    <row r="365" spans="1:11" ht="13.2">
      <c r="A365" s="118"/>
      <c r="B365" s="89"/>
      <c r="C365" s="69" t="str">
        <f t="shared" ca="1" si="1"/>
        <v>Incompleto</v>
      </c>
      <c r="E365" s="74"/>
      <c r="K365" s="135"/>
    </row>
    <row r="366" spans="1:11" ht="13.2">
      <c r="A366" s="118"/>
      <c r="B366" s="89"/>
      <c r="C366" s="69" t="str">
        <f t="shared" ca="1" si="1"/>
        <v>Incompleto</v>
      </c>
      <c r="E366" s="74"/>
      <c r="K366" s="135"/>
    </row>
    <row r="367" spans="1:11" ht="13.2">
      <c r="A367" s="118"/>
      <c r="B367" s="89"/>
      <c r="C367" s="69" t="str">
        <f t="shared" ca="1" si="1"/>
        <v>Incompleto</v>
      </c>
      <c r="E367" s="74"/>
      <c r="K367" s="135"/>
    </row>
    <row r="368" spans="1:11" ht="13.2">
      <c r="A368" s="118"/>
      <c r="B368" s="89"/>
      <c r="C368" s="69" t="str">
        <f t="shared" ca="1" si="1"/>
        <v>Incompleto</v>
      </c>
      <c r="E368" s="74"/>
      <c r="K368" s="135"/>
    </row>
    <row r="369" spans="1:11" ht="13.2">
      <c r="A369" s="118"/>
      <c r="B369" s="89"/>
      <c r="C369" s="69" t="str">
        <f t="shared" ca="1" si="1"/>
        <v>Incompleto</v>
      </c>
      <c r="E369" s="74"/>
      <c r="K369" s="135"/>
    </row>
    <row r="370" spans="1:11" ht="13.2">
      <c r="A370" s="118"/>
      <c r="B370" s="89"/>
      <c r="C370" s="69" t="str">
        <f t="shared" ca="1" si="1"/>
        <v>Incompleto</v>
      </c>
      <c r="E370" s="74"/>
      <c r="K370" s="135"/>
    </row>
    <row r="371" spans="1:11" ht="13.2">
      <c r="A371" s="118"/>
      <c r="B371" s="89"/>
      <c r="C371" s="69" t="str">
        <f t="shared" ca="1" si="1"/>
        <v>Incompleto</v>
      </c>
      <c r="E371" s="74"/>
      <c r="K371" s="135"/>
    </row>
    <row r="372" spans="1:11" ht="13.2">
      <c r="A372" s="118"/>
      <c r="B372" s="89"/>
      <c r="C372" s="69" t="str">
        <f t="shared" ca="1" si="1"/>
        <v>Incompleto</v>
      </c>
      <c r="E372" s="74"/>
      <c r="K372" s="135"/>
    </row>
    <row r="373" spans="1:11" ht="13.2">
      <c r="A373" s="118"/>
      <c r="B373" s="89"/>
      <c r="C373" s="69" t="str">
        <f t="shared" ca="1" si="1"/>
        <v>Incompleto</v>
      </c>
      <c r="E373" s="74"/>
      <c r="K373" s="135"/>
    </row>
    <row r="374" spans="1:11" ht="13.2">
      <c r="A374" s="118"/>
      <c r="B374" s="89"/>
      <c r="C374" s="69" t="str">
        <f t="shared" ca="1" si="1"/>
        <v>Incompleto</v>
      </c>
      <c r="E374" s="74"/>
      <c r="K374" s="135"/>
    </row>
    <row r="375" spans="1:11" ht="13.2">
      <c r="A375" s="118"/>
      <c r="B375" s="89"/>
      <c r="C375" s="69" t="str">
        <f t="shared" ca="1" si="1"/>
        <v>Incompleto</v>
      </c>
      <c r="E375" s="74"/>
      <c r="K375" s="135"/>
    </row>
    <row r="376" spans="1:11" ht="13.2">
      <c r="A376" s="118"/>
      <c r="B376" s="89"/>
      <c r="C376" s="69" t="str">
        <f t="shared" ca="1" si="1"/>
        <v>Incompleto</v>
      </c>
      <c r="E376" s="74"/>
      <c r="K376" s="135"/>
    </row>
    <row r="377" spans="1:11" ht="13.2">
      <c r="A377" s="118"/>
      <c r="B377" s="89"/>
      <c r="C377" s="69" t="str">
        <f t="shared" ca="1" si="1"/>
        <v>Incompleto</v>
      </c>
      <c r="E377" s="74"/>
      <c r="K377" s="135"/>
    </row>
    <row r="378" spans="1:11" ht="13.2">
      <c r="A378" s="118"/>
      <c r="B378" s="89"/>
      <c r="C378" s="69" t="str">
        <f t="shared" ca="1" si="1"/>
        <v>Incompleto</v>
      </c>
      <c r="E378" s="74"/>
      <c r="K378" s="135"/>
    </row>
    <row r="379" spans="1:11" ht="13.2">
      <c r="A379" s="118"/>
      <c r="B379" s="89"/>
      <c r="C379" s="69" t="str">
        <f t="shared" ca="1" si="1"/>
        <v>Incompleto</v>
      </c>
      <c r="E379" s="74"/>
      <c r="K379" s="135"/>
    </row>
    <row r="380" spans="1:11" ht="13.2">
      <c r="A380" s="118"/>
      <c r="B380" s="89"/>
      <c r="C380" s="69" t="str">
        <f t="shared" ca="1" si="1"/>
        <v>Incompleto</v>
      </c>
      <c r="E380" s="74"/>
      <c r="K380" s="135"/>
    </row>
    <row r="381" spans="1:11" ht="13.2">
      <c r="A381" s="118"/>
      <c r="B381" s="89"/>
      <c r="C381" s="69" t="str">
        <f t="shared" ca="1" si="1"/>
        <v>Incompleto</v>
      </c>
      <c r="E381" s="74"/>
      <c r="K381" s="135"/>
    </row>
    <row r="382" spans="1:11" ht="13.2">
      <c r="A382" s="118"/>
      <c r="B382" s="89"/>
      <c r="C382" s="69" t="str">
        <f t="shared" ca="1" si="1"/>
        <v>Incompleto</v>
      </c>
      <c r="E382" s="74"/>
      <c r="K382" s="135"/>
    </row>
    <row r="383" spans="1:11" ht="13.2">
      <c r="A383" s="118"/>
      <c r="B383" s="89"/>
      <c r="C383" s="69" t="str">
        <f t="shared" ca="1" si="1"/>
        <v>Incompleto</v>
      </c>
      <c r="E383" s="74"/>
      <c r="K383" s="135"/>
    </row>
    <row r="384" spans="1:11" ht="13.2">
      <c r="A384" s="118"/>
      <c r="B384" s="89"/>
      <c r="C384" s="69" t="str">
        <f t="shared" ca="1" si="1"/>
        <v>Incompleto</v>
      </c>
      <c r="E384" s="74"/>
      <c r="K384" s="135"/>
    </row>
    <row r="385" spans="1:11" ht="13.2">
      <c r="A385" s="118"/>
      <c r="B385" s="89"/>
      <c r="C385" s="69" t="str">
        <f t="shared" ca="1" si="1"/>
        <v>Incompleto</v>
      </c>
      <c r="E385" s="74"/>
      <c r="K385" s="135"/>
    </row>
    <row r="386" spans="1:11" ht="13.2">
      <c r="A386" s="118"/>
      <c r="B386" s="89"/>
      <c r="C386" s="69" t="str">
        <f t="shared" ca="1" si="1"/>
        <v>Incompleto</v>
      </c>
      <c r="E386" s="74"/>
      <c r="K386" s="135"/>
    </row>
    <row r="387" spans="1:11" ht="13.2">
      <c r="A387" s="118"/>
      <c r="B387" s="89"/>
      <c r="C387" s="69" t="str">
        <f t="shared" ca="1" si="1"/>
        <v>Incompleto</v>
      </c>
      <c r="E387" s="74"/>
      <c r="K387" s="135"/>
    </row>
    <row r="388" spans="1:11" ht="13.2">
      <c r="A388" s="118"/>
      <c r="B388" s="89"/>
      <c r="C388" s="69" t="str">
        <f t="shared" ca="1" si="1"/>
        <v>Incompleto</v>
      </c>
      <c r="E388" s="74"/>
      <c r="K388" s="135"/>
    </row>
    <row r="389" spans="1:11" ht="13.2">
      <c r="A389" s="118"/>
      <c r="B389" s="89"/>
      <c r="C389" s="69" t="str">
        <f t="shared" ca="1" si="1"/>
        <v>Incompleto</v>
      </c>
      <c r="E389" s="74"/>
      <c r="K389" s="135"/>
    </row>
    <row r="390" spans="1:11" ht="13.2">
      <c r="A390" s="118"/>
      <c r="B390" s="89"/>
      <c r="C390" s="69" t="str">
        <f t="shared" ca="1" si="1"/>
        <v>Incompleto</v>
      </c>
      <c r="E390" s="74"/>
      <c r="K390" s="135"/>
    </row>
    <row r="391" spans="1:11" ht="13.2">
      <c r="A391" s="118"/>
      <c r="B391" s="89"/>
      <c r="C391" s="69" t="str">
        <f t="shared" ca="1" si="1"/>
        <v>Incompleto</v>
      </c>
      <c r="E391" s="74"/>
      <c r="K391" s="135"/>
    </row>
    <row r="392" spans="1:11" ht="13.2">
      <c r="A392" s="118"/>
      <c r="B392" s="89"/>
      <c r="C392" s="69" t="str">
        <f t="shared" ca="1" si="1"/>
        <v>Incompleto</v>
      </c>
      <c r="E392" s="74"/>
      <c r="K392" s="135"/>
    </row>
    <row r="393" spans="1:11" ht="13.2">
      <c r="A393" s="118"/>
      <c r="B393" s="89"/>
      <c r="C393" s="69" t="str">
        <f t="shared" ca="1" si="1"/>
        <v>Incompleto</v>
      </c>
      <c r="E393" s="74"/>
      <c r="K393" s="135"/>
    </row>
    <row r="394" spans="1:11" ht="13.2">
      <c r="A394" s="118"/>
      <c r="B394" s="89"/>
      <c r="C394" s="69" t="str">
        <f t="shared" ca="1" si="1"/>
        <v>Incompleto</v>
      </c>
      <c r="E394" s="74"/>
      <c r="K394" s="135"/>
    </row>
    <row r="395" spans="1:11" ht="13.2">
      <c r="A395" s="118"/>
      <c r="B395" s="89"/>
      <c r="C395" s="69" t="str">
        <f t="shared" ca="1" si="1"/>
        <v>Incompleto</v>
      </c>
      <c r="E395" s="74"/>
      <c r="K395" s="135"/>
    </row>
    <row r="396" spans="1:11" ht="13.2">
      <c r="A396" s="118"/>
      <c r="B396" s="89"/>
      <c r="C396" s="69" t="str">
        <f t="shared" ca="1" si="1"/>
        <v>Incompleto</v>
      </c>
      <c r="E396" s="74"/>
      <c r="K396" s="135"/>
    </row>
    <row r="397" spans="1:11" ht="13.2">
      <c r="A397" s="118"/>
      <c r="B397" s="89"/>
      <c r="C397" s="69" t="str">
        <f t="shared" ca="1" si="1"/>
        <v>Incompleto</v>
      </c>
      <c r="E397" s="74"/>
      <c r="K397" s="135"/>
    </row>
    <row r="398" spans="1:11" ht="13.2">
      <c r="A398" s="118"/>
      <c r="B398" s="89"/>
      <c r="C398" s="69" t="str">
        <f t="shared" ca="1" si="1"/>
        <v>Incompleto</v>
      </c>
      <c r="E398" s="74"/>
      <c r="K398" s="135"/>
    </row>
    <row r="399" spans="1:11" ht="13.2">
      <c r="A399" s="118"/>
      <c r="B399" s="89"/>
      <c r="C399" s="69" t="str">
        <f t="shared" ca="1" si="1"/>
        <v>Incompleto</v>
      </c>
      <c r="E399" s="74"/>
      <c r="K399" s="135"/>
    </row>
    <row r="400" spans="1:11" ht="13.2">
      <c r="A400" s="118"/>
      <c r="B400" s="89"/>
      <c r="C400" s="69" t="str">
        <f t="shared" ca="1" si="1"/>
        <v>Incompleto</v>
      </c>
      <c r="E400" s="74"/>
      <c r="K400" s="135"/>
    </row>
    <row r="401" spans="1:11" ht="13.2">
      <c r="A401" s="118"/>
      <c r="B401" s="89"/>
      <c r="C401" s="69" t="str">
        <f t="shared" ca="1" si="1"/>
        <v>Incompleto</v>
      </c>
      <c r="E401" s="74"/>
      <c r="K401" s="135"/>
    </row>
    <row r="402" spans="1:11" ht="13.2">
      <c r="A402" s="118"/>
      <c r="B402" s="89"/>
      <c r="C402" s="69" t="str">
        <f t="shared" ca="1" si="1"/>
        <v>Incompleto</v>
      </c>
      <c r="E402" s="74"/>
      <c r="K402" s="135"/>
    </row>
    <row r="403" spans="1:11" ht="13.2">
      <c r="A403" s="118"/>
      <c r="B403" s="89"/>
      <c r="C403" s="69" t="str">
        <f t="shared" ca="1" si="1"/>
        <v>Incompleto</v>
      </c>
      <c r="E403" s="74"/>
      <c r="K403" s="135"/>
    </row>
    <row r="404" spans="1:11" ht="13.2">
      <c r="A404" s="118"/>
      <c r="B404" s="89"/>
      <c r="C404" s="69" t="str">
        <f t="shared" ca="1" si="1"/>
        <v>Incompleto</v>
      </c>
      <c r="E404" s="74"/>
      <c r="K404" s="135"/>
    </row>
    <row r="405" spans="1:11" ht="13.2">
      <c r="A405" s="118"/>
      <c r="B405" s="89"/>
      <c r="C405" s="69" t="str">
        <f t="shared" ca="1" si="1"/>
        <v>Incompleto</v>
      </c>
      <c r="E405" s="74"/>
      <c r="K405" s="135"/>
    </row>
    <row r="406" spans="1:11" ht="13.2">
      <c r="A406" s="118"/>
      <c r="B406" s="89"/>
      <c r="C406" s="69" t="str">
        <f t="shared" ca="1" si="1"/>
        <v>Incompleto</v>
      </c>
      <c r="E406" s="74"/>
      <c r="K406" s="135"/>
    </row>
    <row r="407" spans="1:11" ht="13.2">
      <c r="A407" s="118"/>
      <c r="B407" s="89"/>
      <c r="C407" s="69" t="str">
        <f t="shared" ca="1" si="1"/>
        <v>Incompleto</v>
      </c>
      <c r="E407" s="74"/>
      <c r="K407" s="135"/>
    </row>
    <row r="408" spans="1:11" ht="13.2">
      <c r="A408" s="118"/>
      <c r="B408" s="89"/>
      <c r="C408" s="69" t="str">
        <f t="shared" ca="1" si="1"/>
        <v>Incompleto</v>
      </c>
      <c r="E408" s="74"/>
      <c r="K408" s="135"/>
    </row>
    <row r="409" spans="1:11" ht="13.2">
      <c r="A409" s="118"/>
      <c r="B409" s="89"/>
      <c r="C409" s="69" t="str">
        <f t="shared" ca="1" si="1"/>
        <v>Incompleto</v>
      </c>
      <c r="E409" s="74"/>
      <c r="K409" s="135"/>
    </row>
    <row r="410" spans="1:11" ht="13.2">
      <c r="A410" s="118"/>
      <c r="B410" s="89"/>
      <c r="C410" s="69" t="str">
        <f t="shared" ca="1" si="1"/>
        <v>Incompleto</v>
      </c>
      <c r="E410" s="74"/>
      <c r="K410" s="135"/>
    </row>
    <row r="411" spans="1:11" ht="13.2">
      <c r="A411" s="118"/>
      <c r="B411" s="89"/>
      <c r="C411" s="69" t="str">
        <f t="shared" ca="1" si="1"/>
        <v>Incompleto</v>
      </c>
      <c r="E411" s="74"/>
      <c r="K411" s="135"/>
    </row>
    <row r="412" spans="1:11" ht="13.2">
      <c r="A412" s="118"/>
      <c r="B412" s="89"/>
      <c r="C412" s="69" t="str">
        <f t="shared" ca="1" si="1"/>
        <v>Incompleto</v>
      </c>
      <c r="E412" s="74"/>
      <c r="K412" s="135"/>
    </row>
    <row r="413" spans="1:11" ht="13.2">
      <c r="A413" s="118"/>
      <c r="B413" s="89"/>
      <c r="C413" s="69" t="str">
        <f t="shared" ca="1" si="1"/>
        <v>Incompleto</v>
      </c>
      <c r="E413" s="74"/>
      <c r="K413" s="135"/>
    </row>
    <row r="414" spans="1:11" ht="13.2">
      <c r="A414" s="118"/>
      <c r="B414" s="89"/>
      <c r="C414" s="69" t="str">
        <f t="shared" ca="1" si="1"/>
        <v>Incompleto</v>
      </c>
      <c r="E414" s="74"/>
      <c r="K414" s="135"/>
    </row>
    <row r="415" spans="1:11" ht="13.2">
      <c r="A415" s="118"/>
      <c r="B415" s="89"/>
      <c r="C415" s="69" t="str">
        <f t="shared" ca="1" si="1"/>
        <v>Incompleto</v>
      </c>
      <c r="E415" s="74"/>
      <c r="K415" s="135"/>
    </row>
    <row r="416" spans="1:11" ht="13.2">
      <c r="A416" s="118"/>
      <c r="B416" s="89"/>
      <c r="C416" s="69" t="str">
        <f t="shared" ca="1" si="1"/>
        <v>Incompleto</v>
      </c>
      <c r="E416" s="74"/>
      <c r="K416" s="135"/>
    </row>
    <row r="417" spans="1:11" ht="13.2">
      <c r="A417" s="118"/>
      <c r="B417" s="89"/>
      <c r="C417" s="69" t="str">
        <f t="shared" ca="1" si="1"/>
        <v>Incompleto</v>
      </c>
      <c r="E417" s="74"/>
      <c r="K417" s="135"/>
    </row>
    <row r="418" spans="1:11" ht="13.2">
      <c r="A418" s="118"/>
      <c r="B418" s="89"/>
      <c r="C418" s="69" t="str">
        <f t="shared" ca="1" si="1"/>
        <v>Incompleto</v>
      </c>
      <c r="E418" s="74"/>
      <c r="K418" s="135"/>
    </row>
    <row r="419" spans="1:11" ht="13.2">
      <c r="A419" s="118"/>
      <c r="B419" s="89"/>
      <c r="C419" s="69" t="str">
        <f t="shared" ca="1" si="1"/>
        <v>Incompleto</v>
      </c>
      <c r="E419" s="74"/>
      <c r="K419" s="135"/>
    </row>
    <row r="420" spans="1:11" ht="13.2">
      <c r="A420" s="118"/>
      <c r="B420" s="89"/>
      <c r="C420" s="69" t="str">
        <f t="shared" ca="1" si="1"/>
        <v>Incompleto</v>
      </c>
      <c r="E420" s="74"/>
      <c r="K420" s="135"/>
    </row>
    <row r="421" spans="1:11" ht="13.2">
      <c r="A421" s="118"/>
      <c r="B421" s="89"/>
      <c r="C421" s="69" t="str">
        <f t="shared" ca="1" si="1"/>
        <v>Incompleto</v>
      </c>
      <c r="E421" s="74"/>
      <c r="K421" s="135"/>
    </row>
    <row r="422" spans="1:11" ht="13.2">
      <c r="A422" s="118"/>
      <c r="B422" s="89"/>
      <c r="C422" s="69" t="str">
        <f t="shared" ca="1" si="1"/>
        <v>Incompleto</v>
      </c>
      <c r="E422" s="74"/>
      <c r="K422" s="135"/>
    </row>
    <row r="423" spans="1:11" ht="13.2">
      <c r="A423" s="118"/>
      <c r="B423" s="89"/>
      <c r="C423" s="69" t="str">
        <f t="shared" ca="1" si="1"/>
        <v>Incompleto</v>
      </c>
      <c r="E423" s="74"/>
      <c r="K423" s="135"/>
    </row>
    <row r="424" spans="1:11" ht="13.2">
      <c r="A424" s="118"/>
      <c r="B424" s="89"/>
      <c r="C424" s="69" t="str">
        <f t="shared" ca="1" si="1"/>
        <v>Incompleto</v>
      </c>
      <c r="E424" s="74"/>
      <c r="K424" s="135"/>
    </row>
    <row r="425" spans="1:11" ht="13.2">
      <c r="A425" s="118"/>
      <c r="B425" s="89"/>
      <c r="C425" s="69" t="str">
        <f t="shared" ca="1" si="1"/>
        <v>Incompleto</v>
      </c>
      <c r="E425" s="74"/>
      <c r="K425" s="135"/>
    </row>
    <row r="426" spans="1:11" ht="13.2">
      <c r="A426" s="118"/>
      <c r="B426" s="89"/>
      <c r="C426" s="69" t="str">
        <f t="shared" ca="1" si="1"/>
        <v>Incompleto</v>
      </c>
      <c r="E426" s="74"/>
      <c r="K426" s="135"/>
    </row>
    <row r="427" spans="1:11" ht="13.2">
      <c r="A427" s="118"/>
      <c r="B427" s="89"/>
      <c r="C427" s="69" t="str">
        <f t="shared" ca="1" si="1"/>
        <v>Incompleto</v>
      </c>
      <c r="E427" s="74"/>
      <c r="K427" s="135"/>
    </row>
    <row r="428" spans="1:11" ht="13.2">
      <c r="A428" s="118"/>
      <c r="B428" s="89"/>
      <c r="C428" s="69" t="str">
        <f t="shared" ca="1" si="1"/>
        <v>Incompleto</v>
      </c>
      <c r="E428" s="74"/>
      <c r="K428" s="135"/>
    </row>
    <row r="429" spans="1:11" ht="13.2">
      <c r="A429" s="118"/>
      <c r="B429" s="89"/>
      <c r="C429" s="69" t="str">
        <f t="shared" ca="1" si="1"/>
        <v>Incompleto</v>
      </c>
      <c r="E429" s="74"/>
      <c r="K429" s="135"/>
    </row>
    <row r="430" spans="1:11" ht="13.2">
      <c r="A430" s="118"/>
      <c r="B430" s="89"/>
      <c r="C430" s="69" t="str">
        <f t="shared" ca="1" si="1"/>
        <v>Incompleto</v>
      </c>
      <c r="E430" s="74"/>
      <c r="K430" s="135"/>
    </row>
    <row r="431" spans="1:11" ht="13.2">
      <c r="A431" s="118"/>
      <c r="B431" s="89"/>
      <c r="C431" s="69" t="str">
        <f t="shared" ca="1" si="1"/>
        <v>Incompleto</v>
      </c>
      <c r="E431" s="74"/>
      <c r="K431" s="135"/>
    </row>
    <row r="432" spans="1:11" ht="13.2">
      <c r="A432" s="118"/>
      <c r="B432" s="89"/>
      <c r="C432" s="69" t="str">
        <f t="shared" ca="1" si="1"/>
        <v>Incompleto</v>
      </c>
      <c r="E432" s="74"/>
      <c r="K432" s="135"/>
    </row>
    <row r="433" spans="1:11" ht="13.2">
      <c r="A433" s="118"/>
      <c r="B433" s="89"/>
      <c r="C433" s="69" t="str">
        <f t="shared" ca="1" si="1"/>
        <v>Incompleto</v>
      </c>
      <c r="E433" s="74"/>
      <c r="K433" s="135"/>
    </row>
    <row r="434" spans="1:11" ht="13.2">
      <c r="A434" s="118"/>
      <c r="B434" s="89"/>
      <c r="C434" s="69" t="str">
        <f t="shared" ca="1" si="1"/>
        <v>Incompleto</v>
      </c>
      <c r="E434" s="74"/>
      <c r="K434" s="135"/>
    </row>
    <row r="435" spans="1:11" ht="13.2">
      <c r="A435" s="118"/>
      <c r="B435" s="89"/>
      <c r="C435" s="69" t="str">
        <f t="shared" ca="1" si="1"/>
        <v>Incompleto</v>
      </c>
      <c r="E435" s="74"/>
      <c r="K435" s="135"/>
    </row>
    <row r="436" spans="1:11" ht="13.2">
      <c r="A436" s="118"/>
      <c r="B436" s="89"/>
      <c r="C436" s="69" t="str">
        <f t="shared" ca="1" si="1"/>
        <v>Incompleto</v>
      </c>
      <c r="E436" s="74"/>
      <c r="K436" s="135"/>
    </row>
    <row r="437" spans="1:11" ht="13.2">
      <c r="A437" s="118"/>
      <c r="B437" s="89"/>
      <c r="C437" s="69" t="str">
        <f t="shared" ca="1" si="1"/>
        <v>Incompleto</v>
      </c>
      <c r="E437" s="74"/>
      <c r="K437" s="135"/>
    </row>
    <row r="438" spans="1:11" ht="13.2">
      <c r="A438" s="118"/>
      <c r="B438" s="89"/>
      <c r="C438" s="69" t="str">
        <f t="shared" ca="1" si="1"/>
        <v>Incompleto</v>
      </c>
      <c r="E438" s="74"/>
      <c r="K438" s="135"/>
    </row>
    <row r="439" spans="1:11" ht="13.2">
      <c r="A439" s="118"/>
      <c r="B439" s="89"/>
      <c r="C439" s="69" t="str">
        <f t="shared" ca="1" si="1"/>
        <v>Incompleto</v>
      </c>
      <c r="E439" s="74"/>
      <c r="K439" s="135"/>
    </row>
    <row r="440" spans="1:11" ht="13.2">
      <c r="A440" s="118"/>
      <c r="B440" s="89"/>
      <c r="C440" s="69" t="str">
        <f t="shared" ca="1" si="1"/>
        <v>Incompleto</v>
      </c>
      <c r="E440" s="74"/>
      <c r="K440" s="135"/>
    </row>
    <row r="441" spans="1:11" ht="13.2">
      <c r="A441" s="118"/>
      <c r="B441" s="89"/>
      <c r="C441" s="69" t="str">
        <f t="shared" ca="1" si="1"/>
        <v>Incompleto</v>
      </c>
      <c r="E441" s="74"/>
      <c r="K441" s="135"/>
    </row>
    <row r="442" spans="1:11" ht="13.2">
      <c r="A442" s="118"/>
      <c r="B442" s="89"/>
      <c r="C442" s="69" t="str">
        <f t="shared" ca="1" si="1"/>
        <v>Incompleto</v>
      </c>
      <c r="E442" s="74"/>
      <c r="K442" s="135"/>
    </row>
    <row r="443" spans="1:11" ht="13.2">
      <c r="A443" s="118"/>
      <c r="B443" s="89"/>
      <c r="C443" s="69" t="str">
        <f t="shared" ca="1" si="1"/>
        <v>Incompleto</v>
      </c>
      <c r="E443" s="74"/>
      <c r="K443" s="135"/>
    </row>
    <row r="444" spans="1:11" ht="13.2">
      <c r="A444" s="118"/>
      <c r="B444" s="89"/>
      <c r="C444" s="69" t="str">
        <f t="shared" ca="1" si="1"/>
        <v>Incompleto</v>
      </c>
      <c r="E444" s="74"/>
      <c r="K444" s="135"/>
    </row>
    <row r="445" spans="1:11" ht="13.2">
      <c r="A445" s="118"/>
      <c r="B445" s="89"/>
      <c r="C445" s="69" t="str">
        <f t="shared" ca="1" si="1"/>
        <v>Incompleto</v>
      </c>
      <c r="E445" s="74"/>
      <c r="K445" s="135"/>
    </row>
    <row r="446" spans="1:11" ht="13.2">
      <c r="A446" s="118"/>
      <c r="B446" s="89"/>
      <c r="C446" s="69" t="str">
        <f t="shared" ca="1" si="1"/>
        <v>Incompleto</v>
      </c>
      <c r="E446" s="74"/>
      <c r="K446" s="135"/>
    </row>
    <row r="447" spans="1:11" ht="13.2">
      <c r="A447" s="118"/>
      <c r="B447" s="89"/>
      <c r="C447" s="69" t="str">
        <f t="shared" ca="1" si="1"/>
        <v>Incompleto</v>
      </c>
      <c r="E447" s="74"/>
      <c r="K447" s="135"/>
    </row>
    <row r="448" spans="1:11" ht="13.2">
      <c r="A448" s="118"/>
      <c r="B448" s="89"/>
      <c r="C448" s="69" t="str">
        <f t="shared" ca="1" si="1"/>
        <v>Incompleto</v>
      </c>
      <c r="E448" s="74"/>
      <c r="K448" s="135"/>
    </row>
    <row r="449" spans="1:11" ht="13.2">
      <c r="A449" s="118"/>
      <c r="B449" s="89"/>
      <c r="C449" s="69" t="str">
        <f t="shared" ca="1" si="1"/>
        <v>Incompleto</v>
      </c>
      <c r="E449" s="74"/>
      <c r="K449" s="135"/>
    </row>
    <row r="450" spans="1:11" ht="13.2">
      <c r="A450" s="118"/>
      <c r="B450" s="89"/>
      <c r="C450" s="69" t="str">
        <f t="shared" ca="1" si="1"/>
        <v>Incompleto</v>
      </c>
      <c r="E450" s="74"/>
      <c r="K450" s="135"/>
    </row>
    <row r="451" spans="1:11" ht="13.2">
      <c r="A451" s="118"/>
      <c r="B451" s="89"/>
      <c r="C451" s="69" t="str">
        <f t="shared" ca="1" si="1"/>
        <v>Incompleto</v>
      </c>
      <c r="E451" s="74"/>
      <c r="K451" s="135"/>
    </row>
    <row r="452" spans="1:11" ht="13.2">
      <c r="A452" s="118"/>
      <c r="B452" s="89"/>
      <c r="C452" s="69" t="str">
        <f t="shared" ca="1" si="1"/>
        <v>Incompleto</v>
      </c>
      <c r="E452" s="74"/>
      <c r="K452" s="135"/>
    </row>
    <row r="453" spans="1:11" ht="13.2">
      <c r="A453" s="118"/>
      <c r="B453" s="89"/>
      <c r="C453" s="69" t="str">
        <f t="shared" ca="1" si="1"/>
        <v>Incompleto</v>
      </c>
      <c r="E453" s="74"/>
      <c r="K453" s="135"/>
    </row>
    <row r="454" spans="1:11" ht="13.2">
      <c r="A454" s="118"/>
      <c r="B454" s="89"/>
      <c r="C454" s="69" t="str">
        <f t="shared" ca="1" si="1"/>
        <v>Incompleto</v>
      </c>
      <c r="E454" s="74"/>
      <c r="K454" s="135"/>
    </row>
    <row r="455" spans="1:11" ht="13.2">
      <c r="A455" s="118"/>
      <c r="B455" s="89"/>
      <c r="C455" s="69" t="str">
        <f t="shared" ca="1" si="1"/>
        <v>Incompleto</v>
      </c>
      <c r="E455" s="74"/>
      <c r="K455" s="135"/>
    </row>
    <row r="456" spans="1:11" ht="13.2">
      <c r="A456" s="118"/>
      <c r="B456" s="89"/>
      <c r="C456" s="69" t="str">
        <f t="shared" ca="1" si="1"/>
        <v>Incompleto</v>
      </c>
      <c r="E456" s="74"/>
      <c r="K456" s="135"/>
    </row>
    <row r="457" spans="1:11" ht="13.2">
      <c r="A457" s="118"/>
      <c r="B457" s="89"/>
      <c r="C457" s="69" t="str">
        <f t="shared" ca="1" si="1"/>
        <v>Incompleto</v>
      </c>
      <c r="E457" s="74"/>
      <c r="K457" s="135"/>
    </row>
    <row r="458" spans="1:11" ht="13.2">
      <c r="A458" s="118"/>
      <c r="B458" s="89"/>
      <c r="C458" s="69" t="str">
        <f t="shared" ca="1" si="1"/>
        <v>Incompleto</v>
      </c>
      <c r="E458" s="74"/>
      <c r="K458" s="135"/>
    </row>
    <row r="459" spans="1:11" ht="13.2">
      <c r="A459" s="118"/>
      <c r="B459" s="89"/>
      <c r="C459" s="69" t="str">
        <f t="shared" ca="1" si="1"/>
        <v>Incompleto</v>
      </c>
      <c r="E459" s="74"/>
      <c r="K459" s="135"/>
    </row>
    <row r="460" spans="1:11" ht="13.2">
      <c r="A460" s="118"/>
      <c r="B460" s="89"/>
      <c r="C460" s="69" t="str">
        <f t="shared" ca="1" si="1"/>
        <v>Incompleto</v>
      </c>
      <c r="E460" s="74"/>
      <c r="K460" s="135"/>
    </row>
    <row r="461" spans="1:11" ht="13.2">
      <c r="A461" s="118"/>
      <c r="B461" s="89"/>
      <c r="C461" s="69" t="str">
        <f t="shared" ca="1" si="1"/>
        <v>Incompleto</v>
      </c>
      <c r="E461" s="74"/>
      <c r="K461" s="135"/>
    </row>
    <row r="462" spans="1:11" ht="13.2">
      <c r="A462" s="118"/>
      <c r="B462" s="89"/>
      <c r="C462" s="69" t="str">
        <f t="shared" ca="1" si="1"/>
        <v>Incompleto</v>
      </c>
      <c r="E462" s="74"/>
      <c r="K462" s="135"/>
    </row>
    <row r="463" spans="1:11" ht="13.2">
      <c r="A463" s="118"/>
      <c r="B463" s="89"/>
      <c r="C463" s="69" t="str">
        <f t="shared" ca="1" si="1"/>
        <v>Incompleto</v>
      </c>
      <c r="E463" s="74"/>
      <c r="K463" s="135"/>
    </row>
    <row r="464" spans="1:11" ht="13.2">
      <c r="A464" s="118"/>
      <c r="B464" s="89"/>
      <c r="C464" s="69" t="str">
        <f t="shared" ca="1" si="1"/>
        <v>Incompleto</v>
      </c>
      <c r="E464" s="74"/>
      <c r="K464" s="135"/>
    </row>
    <row r="465" spans="1:11" ht="13.2">
      <c r="A465" s="118"/>
      <c r="B465" s="89"/>
      <c r="C465" s="69" t="str">
        <f t="shared" ca="1" si="1"/>
        <v>Incompleto</v>
      </c>
      <c r="E465" s="74"/>
      <c r="K465" s="135"/>
    </row>
    <row r="466" spans="1:11" ht="13.2">
      <c r="A466" s="118"/>
      <c r="B466" s="89"/>
      <c r="C466" s="69" t="str">
        <f t="shared" ca="1" si="1"/>
        <v>Incompleto</v>
      </c>
      <c r="E466" s="74"/>
      <c r="K466" s="135"/>
    </row>
    <row r="467" spans="1:11" ht="13.2">
      <c r="A467" s="118"/>
      <c r="B467" s="89"/>
      <c r="C467" s="69" t="str">
        <f t="shared" ca="1" si="1"/>
        <v>Incompleto</v>
      </c>
      <c r="E467" s="74"/>
      <c r="K467" s="135"/>
    </row>
    <row r="468" spans="1:11" ht="13.2">
      <c r="A468" s="118"/>
      <c r="B468" s="89"/>
      <c r="C468" s="69" t="str">
        <f t="shared" ca="1" si="1"/>
        <v>Incompleto</v>
      </c>
      <c r="E468" s="74"/>
      <c r="K468" s="135"/>
    </row>
    <row r="469" spans="1:11" ht="13.2">
      <c r="A469" s="118"/>
      <c r="B469" s="89"/>
      <c r="C469" s="69" t="str">
        <f t="shared" ca="1" si="1"/>
        <v>Incompleto</v>
      </c>
      <c r="E469" s="74"/>
      <c r="K469" s="135"/>
    </row>
    <row r="470" spans="1:11" ht="13.2">
      <c r="A470" s="118"/>
      <c r="B470" s="89"/>
      <c r="C470" s="69" t="str">
        <f t="shared" ca="1" si="1"/>
        <v>Incompleto</v>
      </c>
      <c r="E470" s="74"/>
      <c r="K470" s="135"/>
    </row>
    <row r="471" spans="1:11" ht="13.2">
      <c r="A471" s="118"/>
      <c r="B471" s="89"/>
      <c r="C471" s="69" t="str">
        <f t="shared" ca="1" si="1"/>
        <v>Incompleto</v>
      </c>
      <c r="E471" s="74"/>
      <c r="K471" s="135"/>
    </row>
    <row r="472" spans="1:11" ht="13.2">
      <c r="A472" s="118"/>
      <c r="B472" s="89"/>
      <c r="C472" s="69" t="str">
        <f t="shared" ca="1" si="1"/>
        <v>Incompleto</v>
      </c>
      <c r="E472" s="74"/>
      <c r="K472" s="135"/>
    </row>
    <row r="473" spans="1:11" ht="13.2">
      <c r="A473" s="118"/>
      <c r="B473" s="89"/>
      <c r="C473" s="69" t="str">
        <f t="shared" ca="1" si="1"/>
        <v>Incompleto</v>
      </c>
      <c r="E473" s="74"/>
      <c r="K473" s="135"/>
    </row>
    <row r="474" spans="1:11" ht="13.2">
      <c r="A474" s="118"/>
      <c r="B474" s="89"/>
      <c r="C474" s="69" t="str">
        <f t="shared" ca="1" si="1"/>
        <v>Incompleto</v>
      </c>
      <c r="E474" s="74"/>
      <c r="K474" s="135"/>
    </row>
    <row r="475" spans="1:11" ht="13.2">
      <c r="A475" s="118"/>
      <c r="B475" s="89"/>
      <c r="C475" s="69" t="str">
        <f t="shared" ca="1" si="1"/>
        <v>Incompleto</v>
      </c>
      <c r="E475" s="74"/>
      <c r="K475" s="135"/>
    </row>
    <row r="476" spans="1:11" ht="13.2">
      <c r="A476" s="118"/>
      <c r="B476" s="89"/>
      <c r="C476" s="69" t="str">
        <f t="shared" ca="1" si="1"/>
        <v>Incompleto</v>
      </c>
      <c r="E476" s="74"/>
      <c r="K476" s="135"/>
    </row>
    <row r="477" spans="1:11" ht="13.2">
      <c r="A477" s="118"/>
      <c r="B477" s="89"/>
      <c r="C477" s="69" t="str">
        <f t="shared" ca="1" si="1"/>
        <v>Incompleto</v>
      </c>
      <c r="E477" s="74"/>
      <c r="K477" s="135"/>
    </row>
    <row r="478" spans="1:11" ht="13.2">
      <c r="A478" s="118"/>
      <c r="B478" s="89"/>
      <c r="C478" s="69" t="str">
        <f t="shared" ca="1" si="1"/>
        <v>Incompleto</v>
      </c>
      <c r="E478" s="74"/>
      <c r="K478" s="135"/>
    </row>
    <row r="479" spans="1:11" ht="13.2">
      <c r="A479" s="118"/>
      <c r="B479" s="89"/>
      <c r="C479" s="69" t="str">
        <f t="shared" ca="1" si="1"/>
        <v>Incompleto</v>
      </c>
      <c r="E479" s="74"/>
      <c r="K479" s="135"/>
    </row>
    <row r="480" spans="1:11" ht="13.2">
      <c r="A480" s="118"/>
      <c r="B480" s="89"/>
      <c r="C480" s="69" t="str">
        <f t="shared" ca="1" si="1"/>
        <v>Incompleto</v>
      </c>
      <c r="E480" s="74"/>
      <c r="K480" s="135"/>
    </row>
    <row r="481" spans="1:11" ht="13.2">
      <c r="A481" s="118"/>
      <c r="B481" s="89"/>
      <c r="C481" s="69" t="str">
        <f t="shared" ca="1" si="1"/>
        <v>Incompleto</v>
      </c>
      <c r="E481" s="74"/>
      <c r="K481" s="135"/>
    </row>
    <row r="482" spans="1:11" ht="13.2">
      <c r="A482" s="118"/>
      <c r="B482" s="89"/>
      <c r="C482" s="69" t="str">
        <f t="shared" ca="1" si="1"/>
        <v>Incompleto</v>
      </c>
      <c r="E482" s="74"/>
      <c r="K482" s="135"/>
    </row>
    <row r="483" spans="1:11" ht="13.2">
      <c r="A483" s="118"/>
      <c r="B483" s="89"/>
      <c r="C483" s="69" t="str">
        <f t="shared" ca="1" si="1"/>
        <v>Incompleto</v>
      </c>
      <c r="E483" s="74"/>
      <c r="K483" s="135"/>
    </row>
    <row r="484" spans="1:11" ht="13.2">
      <c r="A484" s="118"/>
      <c r="B484" s="89"/>
      <c r="C484" s="69" t="str">
        <f t="shared" ca="1" si="1"/>
        <v>Incompleto</v>
      </c>
      <c r="E484" s="74"/>
      <c r="K484" s="135"/>
    </row>
    <row r="485" spans="1:11" ht="13.2">
      <c r="A485" s="118"/>
      <c r="B485" s="89"/>
      <c r="C485" s="69" t="str">
        <f t="shared" ca="1" si="1"/>
        <v>Incompleto</v>
      </c>
      <c r="E485" s="74"/>
      <c r="K485" s="135"/>
    </row>
    <row r="486" spans="1:11" ht="13.2">
      <c r="A486" s="118"/>
      <c r="B486" s="89"/>
      <c r="C486" s="69" t="str">
        <f t="shared" ca="1" si="1"/>
        <v>Incompleto</v>
      </c>
      <c r="E486" s="74"/>
      <c r="K486" s="135"/>
    </row>
    <row r="487" spans="1:11" ht="13.2">
      <c r="A487" s="118"/>
      <c r="B487" s="89"/>
      <c r="C487" s="69" t="str">
        <f t="shared" ca="1" si="1"/>
        <v>Incompleto</v>
      </c>
      <c r="E487" s="74"/>
      <c r="K487" s="135"/>
    </row>
    <row r="488" spans="1:11" ht="13.2">
      <c r="A488" s="118"/>
      <c r="B488" s="89"/>
      <c r="C488" s="69" t="str">
        <f t="shared" ca="1" si="1"/>
        <v>Incompleto</v>
      </c>
      <c r="E488" s="74"/>
      <c r="K488" s="135"/>
    </row>
    <row r="489" spans="1:11" ht="13.2">
      <c r="A489" s="118"/>
      <c r="B489" s="89"/>
      <c r="C489" s="69" t="str">
        <f t="shared" ca="1" si="1"/>
        <v>Incompleto</v>
      </c>
      <c r="E489" s="74"/>
      <c r="K489" s="135"/>
    </row>
    <row r="490" spans="1:11" ht="13.2">
      <c r="A490" s="118"/>
      <c r="B490" s="89"/>
      <c r="C490" s="69" t="str">
        <f t="shared" ca="1" si="1"/>
        <v>Incompleto</v>
      </c>
      <c r="E490" s="74"/>
      <c r="K490" s="135"/>
    </row>
    <row r="491" spans="1:11" ht="13.2">
      <c r="A491" s="118"/>
      <c r="B491" s="89"/>
      <c r="C491" s="69" t="str">
        <f t="shared" ca="1" si="1"/>
        <v>Incompleto</v>
      </c>
      <c r="E491" s="74"/>
      <c r="K491" s="135"/>
    </row>
    <row r="492" spans="1:11" ht="13.2">
      <c r="A492" s="118"/>
      <c r="B492" s="89"/>
      <c r="C492" s="69" t="str">
        <f t="shared" ca="1" si="1"/>
        <v>Incompleto</v>
      </c>
      <c r="E492" s="74"/>
      <c r="K492" s="135"/>
    </row>
    <row r="493" spans="1:11" ht="13.2">
      <c r="A493" s="118"/>
      <c r="B493" s="89"/>
      <c r="C493" s="69" t="str">
        <f t="shared" ca="1" si="1"/>
        <v>Incompleto</v>
      </c>
      <c r="E493" s="74"/>
      <c r="K493" s="135"/>
    </row>
    <row r="494" spans="1:11" ht="13.2">
      <c r="A494" s="118"/>
      <c r="B494" s="89"/>
      <c r="C494" s="69" t="str">
        <f t="shared" ca="1" si="1"/>
        <v>Incompleto</v>
      </c>
      <c r="E494" s="74"/>
      <c r="K494" s="135"/>
    </row>
    <row r="495" spans="1:11" ht="13.2">
      <c r="A495" s="118"/>
      <c r="B495" s="89"/>
      <c r="C495" s="69" t="str">
        <f t="shared" ca="1" si="1"/>
        <v>Incompleto</v>
      </c>
      <c r="E495" s="74"/>
      <c r="K495" s="135"/>
    </row>
    <row r="496" spans="1:11" ht="13.2">
      <c r="A496" s="118"/>
      <c r="B496" s="89"/>
      <c r="C496" s="69" t="str">
        <f t="shared" ca="1" si="1"/>
        <v>Incompleto</v>
      </c>
      <c r="E496" s="74"/>
      <c r="K496" s="135"/>
    </row>
    <row r="497" spans="1:11" ht="13.2">
      <c r="A497" s="118"/>
      <c r="B497" s="89"/>
      <c r="C497" s="69" t="str">
        <f t="shared" ca="1" si="1"/>
        <v>Incompleto</v>
      </c>
      <c r="E497" s="74"/>
      <c r="K497" s="135"/>
    </row>
    <row r="498" spans="1:11" ht="13.2">
      <c r="A498" s="118"/>
      <c r="B498" s="89"/>
      <c r="C498" s="69" t="str">
        <f t="shared" ca="1" si="1"/>
        <v>Incompleto</v>
      </c>
      <c r="E498" s="74"/>
      <c r="K498" s="135"/>
    </row>
    <row r="499" spans="1:11" ht="13.2">
      <c r="A499" s="118"/>
      <c r="B499" s="89"/>
      <c r="C499" s="69" t="str">
        <f t="shared" ca="1" si="1"/>
        <v>Incompleto</v>
      </c>
      <c r="E499" s="74"/>
      <c r="K499" s="135"/>
    </row>
    <row r="500" spans="1:11" ht="13.2">
      <c r="A500" s="118"/>
      <c r="B500" s="89"/>
      <c r="C500" s="69" t="str">
        <f t="shared" ca="1" si="1"/>
        <v>Incompleto</v>
      </c>
      <c r="E500" s="74"/>
      <c r="K500" s="135"/>
    </row>
    <row r="501" spans="1:11" ht="13.2">
      <c r="A501" s="118"/>
      <c r="B501" s="89"/>
      <c r="C501" s="69" t="str">
        <f t="shared" ca="1" si="1"/>
        <v>Incompleto</v>
      </c>
      <c r="E501" s="74"/>
      <c r="K501" s="135"/>
    </row>
    <row r="502" spans="1:11" ht="13.2">
      <c r="A502" s="118"/>
      <c r="B502" s="89"/>
      <c r="C502" s="69" t="str">
        <f t="shared" ca="1" si="1"/>
        <v>Incompleto</v>
      </c>
      <c r="E502" s="74"/>
      <c r="K502" s="135"/>
    </row>
    <row r="503" spans="1:11" ht="13.2">
      <c r="A503" s="118"/>
      <c r="B503" s="89"/>
      <c r="C503" s="69" t="str">
        <f t="shared" ca="1" si="1"/>
        <v>Incompleto</v>
      </c>
      <c r="E503" s="74"/>
      <c r="K503" s="135"/>
    </row>
    <row r="504" spans="1:11" ht="13.2">
      <c r="A504" s="118"/>
      <c r="B504" s="89"/>
      <c r="C504" s="69" t="str">
        <f t="shared" ca="1" si="1"/>
        <v>Incompleto</v>
      </c>
      <c r="E504" s="74"/>
      <c r="K504" s="135"/>
    </row>
    <row r="505" spans="1:11" ht="13.2">
      <c r="A505" s="118"/>
      <c r="B505" s="89"/>
      <c r="C505" s="69" t="str">
        <f t="shared" ca="1" si="1"/>
        <v>Incompleto</v>
      </c>
      <c r="E505" s="74"/>
      <c r="K505" s="135"/>
    </row>
    <row r="506" spans="1:11" ht="13.2">
      <c r="A506" s="118"/>
      <c r="B506" s="89"/>
      <c r="C506" s="69" t="str">
        <f t="shared" ca="1" si="1"/>
        <v>Incompleto</v>
      </c>
      <c r="E506" s="74"/>
      <c r="K506" s="135"/>
    </row>
    <row r="507" spans="1:11" ht="13.2">
      <c r="A507" s="118"/>
      <c r="B507" s="89"/>
      <c r="C507" s="69" t="str">
        <f t="shared" ca="1" si="1"/>
        <v>Incompleto</v>
      </c>
      <c r="E507" s="74"/>
      <c r="K507" s="135"/>
    </row>
    <row r="508" spans="1:11" ht="13.2">
      <c r="A508" s="118"/>
      <c r="B508" s="89"/>
      <c r="C508" s="69" t="str">
        <f t="shared" ca="1" si="1"/>
        <v>Incompleto</v>
      </c>
      <c r="E508" s="74"/>
      <c r="K508" s="135"/>
    </row>
    <row r="509" spans="1:11" ht="13.2">
      <c r="A509" s="118"/>
      <c r="B509" s="89"/>
      <c r="C509" s="69" t="str">
        <f t="shared" ca="1" si="1"/>
        <v>Incompleto</v>
      </c>
      <c r="E509" s="74"/>
      <c r="K509" s="135"/>
    </row>
    <row r="510" spans="1:11" ht="13.2">
      <c r="A510" s="118"/>
      <c r="B510" s="89"/>
      <c r="C510" s="69" t="str">
        <f t="shared" ca="1" si="1"/>
        <v>Incompleto</v>
      </c>
      <c r="E510" s="74"/>
      <c r="K510" s="135"/>
    </row>
    <row r="511" spans="1:11" ht="13.2">
      <c r="A511" s="118"/>
      <c r="B511" s="89"/>
      <c r="C511" s="69" t="str">
        <f t="shared" ca="1" si="1"/>
        <v>Incompleto</v>
      </c>
      <c r="E511" s="74"/>
      <c r="K511" s="135"/>
    </row>
    <row r="512" spans="1:11" ht="13.2">
      <c r="A512" s="118"/>
      <c r="B512" s="89"/>
      <c r="C512" s="69" t="str">
        <f t="shared" ref="C512:C766" ca="1" si="2">IF(COUNTIF(A:A, D512)&gt;0, "OK", "Incompleto")</f>
        <v>Incompleto</v>
      </c>
      <c r="E512" s="74"/>
      <c r="K512" s="135"/>
    </row>
    <row r="513" spans="1:11" ht="13.2">
      <c r="A513" s="118"/>
      <c r="B513" s="89"/>
      <c r="C513" s="69" t="str">
        <f t="shared" ca="1" si="2"/>
        <v>Incompleto</v>
      </c>
      <c r="E513" s="74"/>
      <c r="K513" s="135"/>
    </row>
    <row r="514" spans="1:11" ht="13.2">
      <c r="A514" s="118"/>
      <c r="B514" s="89"/>
      <c r="C514" s="69" t="str">
        <f t="shared" ca="1" si="2"/>
        <v>Incompleto</v>
      </c>
      <c r="E514" s="74"/>
      <c r="K514" s="135"/>
    </row>
    <row r="515" spans="1:11" ht="13.2">
      <c r="A515" s="118"/>
      <c r="B515" s="89"/>
      <c r="C515" s="69" t="str">
        <f t="shared" ca="1" si="2"/>
        <v>Incompleto</v>
      </c>
      <c r="E515" s="74"/>
      <c r="K515" s="135"/>
    </row>
    <row r="516" spans="1:11" ht="13.2">
      <c r="A516" s="118"/>
      <c r="B516" s="89"/>
      <c r="C516" s="69" t="str">
        <f t="shared" ca="1" si="2"/>
        <v>Incompleto</v>
      </c>
      <c r="E516" s="74"/>
      <c r="K516" s="135"/>
    </row>
    <row r="517" spans="1:11" ht="13.2">
      <c r="A517" s="118"/>
      <c r="B517" s="89"/>
      <c r="C517" s="69" t="str">
        <f t="shared" ca="1" si="2"/>
        <v>Incompleto</v>
      </c>
      <c r="E517" s="74"/>
      <c r="K517" s="135"/>
    </row>
    <row r="518" spans="1:11" ht="13.2">
      <c r="A518" s="118"/>
      <c r="B518" s="89"/>
      <c r="C518" s="69" t="str">
        <f t="shared" ca="1" si="2"/>
        <v>Incompleto</v>
      </c>
      <c r="E518" s="74"/>
      <c r="K518" s="135"/>
    </row>
    <row r="519" spans="1:11" ht="13.2">
      <c r="A519" s="118"/>
      <c r="B519" s="89"/>
      <c r="C519" s="69" t="str">
        <f t="shared" ca="1" si="2"/>
        <v>Incompleto</v>
      </c>
      <c r="E519" s="74"/>
      <c r="K519" s="135"/>
    </row>
    <row r="520" spans="1:11" ht="13.2">
      <c r="A520" s="118"/>
      <c r="B520" s="89"/>
      <c r="C520" s="69" t="str">
        <f t="shared" ca="1" si="2"/>
        <v>Incompleto</v>
      </c>
      <c r="E520" s="74"/>
      <c r="K520" s="135"/>
    </row>
    <row r="521" spans="1:11" ht="13.2">
      <c r="A521" s="118"/>
      <c r="B521" s="89"/>
      <c r="C521" s="69" t="str">
        <f t="shared" ca="1" si="2"/>
        <v>Incompleto</v>
      </c>
      <c r="E521" s="74"/>
      <c r="K521" s="135"/>
    </row>
    <row r="522" spans="1:11" ht="13.2">
      <c r="A522" s="118"/>
      <c r="B522" s="89"/>
      <c r="C522" s="69" t="str">
        <f t="shared" ca="1" si="2"/>
        <v>Incompleto</v>
      </c>
      <c r="E522" s="74"/>
      <c r="K522" s="135"/>
    </row>
    <row r="523" spans="1:11" ht="13.2">
      <c r="A523" s="118"/>
      <c r="B523" s="89"/>
      <c r="C523" s="69" t="str">
        <f t="shared" ca="1" si="2"/>
        <v>Incompleto</v>
      </c>
      <c r="E523" s="74"/>
      <c r="K523" s="135"/>
    </row>
    <row r="524" spans="1:11" ht="13.2">
      <c r="A524" s="118"/>
      <c r="B524" s="89"/>
      <c r="C524" s="69" t="str">
        <f t="shared" ca="1" si="2"/>
        <v>Incompleto</v>
      </c>
      <c r="E524" s="74"/>
      <c r="K524" s="135"/>
    </row>
    <row r="525" spans="1:11" ht="13.2">
      <c r="A525" s="118"/>
      <c r="B525" s="89"/>
      <c r="C525" s="69" t="str">
        <f t="shared" ca="1" si="2"/>
        <v>Incompleto</v>
      </c>
      <c r="E525" s="74"/>
      <c r="K525" s="135"/>
    </row>
    <row r="526" spans="1:11" ht="13.2">
      <c r="A526" s="118"/>
      <c r="B526" s="89"/>
      <c r="C526" s="69" t="str">
        <f t="shared" ca="1" si="2"/>
        <v>Incompleto</v>
      </c>
      <c r="E526" s="74"/>
      <c r="K526" s="135"/>
    </row>
    <row r="527" spans="1:11" ht="13.2">
      <c r="A527" s="118"/>
      <c r="B527" s="89"/>
      <c r="C527" s="69" t="str">
        <f t="shared" ca="1" si="2"/>
        <v>Incompleto</v>
      </c>
      <c r="E527" s="74"/>
      <c r="K527" s="135"/>
    </row>
    <row r="528" spans="1:11" ht="13.2">
      <c r="A528" s="118"/>
      <c r="B528" s="89"/>
      <c r="C528" s="69" t="str">
        <f t="shared" ca="1" si="2"/>
        <v>Incompleto</v>
      </c>
      <c r="E528" s="74"/>
      <c r="K528" s="135"/>
    </row>
    <row r="529" spans="1:11" ht="13.2">
      <c r="A529" s="118"/>
      <c r="B529" s="89"/>
      <c r="C529" s="69" t="str">
        <f t="shared" ca="1" si="2"/>
        <v>Incompleto</v>
      </c>
      <c r="E529" s="74"/>
      <c r="K529" s="135"/>
    </row>
    <row r="530" spans="1:11" ht="13.2">
      <c r="A530" s="118"/>
      <c r="B530" s="89"/>
      <c r="C530" s="69" t="str">
        <f t="shared" ca="1" si="2"/>
        <v>Incompleto</v>
      </c>
      <c r="E530" s="74"/>
      <c r="K530" s="135"/>
    </row>
    <row r="531" spans="1:11" ht="13.2">
      <c r="A531" s="118"/>
      <c r="B531" s="89"/>
      <c r="C531" s="69" t="str">
        <f t="shared" ca="1" si="2"/>
        <v>Incompleto</v>
      </c>
      <c r="E531" s="74"/>
      <c r="K531" s="135"/>
    </row>
    <row r="532" spans="1:11" ht="13.2">
      <c r="A532" s="118"/>
      <c r="B532" s="89"/>
      <c r="C532" s="69" t="str">
        <f t="shared" ca="1" si="2"/>
        <v>Incompleto</v>
      </c>
      <c r="E532" s="74"/>
      <c r="K532" s="135"/>
    </row>
    <row r="533" spans="1:11" ht="13.2">
      <c r="A533" s="118"/>
      <c r="B533" s="89"/>
      <c r="C533" s="69" t="str">
        <f t="shared" ca="1" si="2"/>
        <v>Incompleto</v>
      </c>
      <c r="E533" s="74"/>
      <c r="K533" s="135"/>
    </row>
    <row r="534" spans="1:11" ht="13.2">
      <c r="A534" s="118"/>
      <c r="B534" s="89"/>
      <c r="C534" s="69" t="str">
        <f t="shared" ca="1" si="2"/>
        <v>Incompleto</v>
      </c>
      <c r="E534" s="74"/>
      <c r="K534" s="135"/>
    </row>
    <row r="535" spans="1:11" ht="13.2">
      <c r="A535" s="118"/>
      <c r="B535" s="89"/>
      <c r="C535" s="69" t="str">
        <f t="shared" ca="1" si="2"/>
        <v>Incompleto</v>
      </c>
      <c r="E535" s="74"/>
      <c r="K535" s="135"/>
    </row>
    <row r="536" spans="1:11" ht="13.2">
      <c r="A536" s="118"/>
      <c r="B536" s="89"/>
      <c r="C536" s="69" t="str">
        <f t="shared" ca="1" si="2"/>
        <v>Incompleto</v>
      </c>
      <c r="E536" s="74"/>
      <c r="K536" s="135"/>
    </row>
    <row r="537" spans="1:11" ht="13.2">
      <c r="A537" s="118"/>
      <c r="B537" s="89"/>
      <c r="C537" s="69" t="str">
        <f t="shared" ca="1" si="2"/>
        <v>Incompleto</v>
      </c>
      <c r="E537" s="74"/>
      <c r="K537" s="135"/>
    </row>
    <row r="538" spans="1:11" ht="13.2">
      <c r="A538" s="118"/>
      <c r="B538" s="89"/>
      <c r="C538" s="69" t="str">
        <f t="shared" ca="1" si="2"/>
        <v>Incompleto</v>
      </c>
      <c r="E538" s="74"/>
      <c r="K538" s="135"/>
    </row>
    <row r="539" spans="1:11" ht="13.2">
      <c r="A539" s="118"/>
      <c r="B539" s="89"/>
      <c r="C539" s="69" t="str">
        <f t="shared" ca="1" si="2"/>
        <v>Incompleto</v>
      </c>
      <c r="E539" s="74"/>
      <c r="K539" s="135"/>
    </row>
    <row r="540" spans="1:11" ht="13.2">
      <c r="A540" s="118"/>
      <c r="B540" s="89"/>
      <c r="C540" s="69" t="str">
        <f t="shared" ca="1" si="2"/>
        <v>Incompleto</v>
      </c>
      <c r="E540" s="74"/>
      <c r="K540" s="135"/>
    </row>
    <row r="541" spans="1:11" ht="13.2">
      <c r="A541" s="118"/>
      <c r="B541" s="89"/>
      <c r="C541" s="69" t="str">
        <f t="shared" ca="1" si="2"/>
        <v>Incompleto</v>
      </c>
      <c r="E541" s="74"/>
      <c r="K541" s="135"/>
    </row>
    <row r="542" spans="1:11" ht="13.2">
      <c r="A542" s="118"/>
      <c r="B542" s="89"/>
      <c r="C542" s="69" t="str">
        <f t="shared" ca="1" si="2"/>
        <v>Incompleto</v>
      </c>
      <c r="E542" s="74"/>
      <c r="K542" s="135"/>
    </row>
    <row r="543" spans="1:11" ht="13.2">
      <c r="A543" s="118"/>
      <c r="B543" s="89"/>
      <c r="C543" s="69" t="str">
        <f t="shared" ca="1" si="2"/>
        <v>Incompleto</v>
      </c>
      <c r="E543" s="74"/>
      <c r="K543" s="135"/>
    </row>
    <row r="544" spans="1:11" ht="13.2">
      <c r="A544" s="118"/>
      <c r="B544" s="89"/>
      <c r="C544" s="69" t="str">
        <f t="shared" ca="1" si="2"/>
        <v>Incompleto</v>
      </c>
      <c r="E544" s="74"/>
      <c r="K544" s="135"/>
    </row>
    <row r="545" spans="1:11" ht="13.2">
      <c r="A545" s="118"/>
      <c r="B545" s="89"/>
      <c r="C545" s="69" t="str">
        <f t="shared" ca="1" si="2"/>
        <v>Incompleto</v>
      </c>
      <c r="E545" s="74"/>
      <c r="K545" s="135"/>
    </row>
    <row r="546" spans="1:11" ht="13.2">
      <c r="A546" s="118"/>
      <c r="B546" s="89"/>
      <c r="C546" s="69" t="str">
        <f t="shared" ca="1" si="2"/>
        <v>Incompleto</v>
      </c>
      <c r="E546" s="74"/>
      <c r="K546" s="135"/>
    </row>
    <row r="547" spans="1:11" ht="13.2">
      <c r="A547" s="118"/>
      <c r="B547" s="89"/>
      <c r="C547" s="69" t="str">
        <f t="shared" ca="1" si="2"/>
        <v>Incompleto</v>
      </c>
      <c r="E547" s="74"/>
      <c r="K547" s="135"/>
    </row>
    <row r="548" spans="1:11" ht="13.2">
      <c r="A548" s="118"/>
      <c r="B548" s="89"/>
      <c r="C548" s="69" t="str">
        <f t="shared" ca="1" si="2"/>
        <v>Incompleto</v>
      </c>
      <c r="E548" s="74"/>
      <c r="K548" s="135"/>
    </row>
    <row r="549" spans="1:11" ht="13.2">
      <c r="A549" s="118"/>
      <c r="B549" s="89"/>
      <c r="C549" s="69" t="str">
        <f t="shared" ca="1" si="2"/>
        <v>Incompleto</v>
      </c>
      <c r="E549" s="74"/>
      <c r="K549" s="135"/>
    </row>
    <row r="550" spans="1:11" ht="13.2">
      <c r="A550" s="118"/>
      <c r="B550" s="89"/>
      <c r="C550" s="69" t="str">
        <f t="shared" ca="1" si="2"/>
        <v>Incompleto</v>
      </c>
      <c r="E550" s="74"/>
      <c r="K550" s="135"/>
    </row>
    <row r="551" spans="1:11" ht="13.2">
      <c r="A551" s="118"/>
      <c r="B551" s="89"/>
      <c r="C551" s="69" t="str">
        <f t="shared" ca="1" si="2"/>
        <v>Incompleto</v>
      </c>
      <c r="E551" s="74"/>
      <c r="K551" s="135"/>
    </row>
    <row r="552" spans="1:11" ht="13.2">
      <c r="A552" s="118"/>
      <c r="B552" s="89"/>
      <c r="C552" s="69" t="str">
        <f t="shared" ca="1" si="2"/>
        <v>Incompleto</v>
      </c>
      <c r="E552" s="74"/>
      <c r="K552" s="135"/>
    </row>
    <row r="553" spans="1:11" ht="13.2">
      <c r="A553" s="118"/>
      <c r="B553" s="89"/>
      <c r="C553" s="69" t="str">
        <f t="shared" ca="1" si="2"/>
        <v>Incompleto</v>
      </c>
      <c r="E553" s="74"/>
      <c r="K553" s="135"/>
    </row>
    <row r="554" spans="1:11" ht="13.2">
      <c r="A554" s="118"/>
      <c r="B554" s="89"/>
      <c r="C554" s="69" t="str">
        <f t="shared" ca="1" si="2"/>
        <v>Incompleto</v>
      </c>
      <c r="E554" s="74"/>
      <c r="K554" s="135"/>
    </row>
    <row r="555" spans="1:11" ht="13.2">
      <c r="A555" s="118"/>
      <c r="B555" s="89"/>
      <c r="C555" s="69" t="str">
        <f t="shared" ca="1" si="2"/>
        <v>Incompleto</v>
      </c>
      <c r="E555" s="74"/>
      <c r="K555" s="135"/>
    </row>
    <row r="556" spans="1:11" ht="13.2">
      <c r="A556" s="118"/>
      <c r="B556" s="89"/>
      <c r="C556" s="69" t="str">
        <f t="shared" ca="1" si="2"/>
        <v>Incompleto</v>
      </c>
      <c r="E556" s="74"/>
      <c r="K556" s="135"/>
    </row>
    <row r="557" spans="1:11" ht="13.2">
      <c r="A557" s="118"/>
      <c r="B557" s="89"/>
      <c r="C557" s="69" t="str">
        <f t="shared" ca="1" si="2"/>
        <v>Incompleto</v>
      </c>
      <c r="E557" s="74"/>
      <c r="K557" s="135"/>
    </row>
    <row r="558" spans="1:11" ht="13.2">
      <c r="A558" s="118"/>
      <c r="B558" s="89"/>
      <c r="C558" s="69" t="str">
        <f t="shared" ca="1" si="2"/>
        <v>Incompleto</v>
      </c>
      <c r="E558" s="74"/>
      <c r="K558" s="135"/>
    </row>
    <row r="559" spans="1:11" ht="13.2">
      <c r="A559" s="118"/>
      <c r="B559" s="89"/>
      <c r="C559" s="69" t="str">
        <f t="shared" ca="1" si="2"/>
        <v>Incompleto</v>
      </c>
      <c r="E559" s="74"/>
      <c r="K559" s="135"/>
    </row>
    <row r="560" spans="1:11" ht="13.2">
      <c r="A560" s="118"/>
      <c r="B560" s="89"/>
      <c r="C560" s="69" t="str">
        <f t="shared" ca="1" si="2"/>
        <v>Incompleto</v>
      </c>
      <c r="E560" s="74"/>
      <c r="K560" s="135"/>
    </row>
    <row r="561" spans="1:11" ht="13.2">
      <c r="A561" s="118"/>
      <c r="B561" s="89"/>
      <c r="C561" s="69" t="str">
        <f t="shared" ca="1" si="2"/>
        <v>Incompleto</v>
      </c>
      <c r="E561" s="74"/>
      <c r="K561" s="135"/>
    </row>
    <row r="562" spans="1:11" ht="13.2">
      <c r="A562" s="118"/>
      <c r="B562" s="89"/>
      <c r="C562" s="69" t="str">
        <f t="shared" ca="1" si="2"/>
        <v>Incompleto</v>
      </c>
      <c r="E562" s="74"/>
      <c r="K562" s="135"/>
    </row>
    <row r="563" spans="1:11" ht="13.2">
      <c r="A563" s="118"/>
      <c r="B563" s="89"/>
      <c r="C563" s="69" t="str">
        <f t="shared" ca="1" si="2"/>
        <v>Incompleto</v>
      </c>
      <c r="E563" s="74"/>
      <c r="K563" s="135"/>
    </row>
    <row r="564" spans="1:11" ht="13.2">
      <c r="A564" s="118"/>
      <c r="B564" s="89"/>
      <c r="C564" s="69" t="str">
        <f t="shared" ca="1" si="2"/>
        <v>Incompleto</v>
      </c>
      <c r="E564" s="74"/>
      <c r="K564" s="135"/>
    </row>
    <row r="565" spans="1:11" ht="13.2">
      <c r="A565" s="118"/>
      <c r="B565" s="89"/>
      <c r="C565" s="69" t="str">
        <f t="shared" ca="1" si="2"/>
        <v>Incompleto</v>
      </c>
      <c r="E565" s="74"/>
      <c r="K565" s="135"/>
    </row>
    <row r="566" spans="1:11" ht="13.2">
      <c r="A566" s="118"/>
      <c r="B566" s="89"/>
      <c r="C566" s="69" t="str">
        <f t="shared" ca="1" si="2"/>
        <v>Incompleto</v>
      </c>
      <c r="E566" s="74"/>
      <c r="K566" s="135"/>
    </row>
    <row r="567" spans="1:11" ht="13.2">
      <c r="A567" s="118"/>
      <c r="B567" s="89"/>
      <c r="C567" s="69" t="str">
        <f t="shared" ca="1" si="2"/>
        <v>Incompleto</v>
      </c>
      <c r="E567" s="74"/>
      <c r="K567" s="135"/>
    </row>
    <row r="568" spans="1:11" ht="13.2">
      <c r="A568" s="118"/>
      <c r="B568" s="89"/>
      <c r="C568" s="69" t="str">
        <f t="shared" ca="1" si="2"/>
        <v>Incompleto</v>
      </c>
      <c r="E568" s="74"/>
      <c r="K568" s="135"/>
    </row>
    <row r="569" spans="1:11" ht="13.2">
      <c r="A569" s="118"/>
      <c r="B569" s="89"/>
      <c r="C569" s="69" t="str">
        <f t="shared" ca="1" si="2"/>
        <v>Incompleto</v>
      </c>
      <c r="E569" s="74"/>
      <c r="K569" s="135"/>
    </row>
    <row r="570" spans="1:11" ht="13.2">
      <c r="A570" s="118"/>
      <c r="B570" s="89"/>
      <c r="C570" s="69" t="str">
        <f t="shared" ca="1" si="2"/>
        <v>Incompleto</v>
      </c>
      <c r="E570" s="74"/>
      <c r="K570" s="135"/>
    </row>
    <row r="571" spans="1:11" ht="13.2">
      <c r="A571" s="118"/>
      <c r="B571" s="89"/>
      <c r="C571" s="69" t="str">
        <f t="shared" ca="1" si="2"/>
        <v>Incompleto</v>
      </c>
      <c r="E571" s="74"/>
      <c r="K571" s="135"/>
    </row>
    <row r="572" spans="1:11" ht="13.2">
      <c r="A572" s="118"/>
      <c r="B572" s="89"/>
      <c r="C572" s="69" t="str">
        <f t="shared" ca="1" si="2"/>
        <v>Incompleto</v>
      </c>
      <c r="E572" s="74"/>
      <c r="K572" s="135"/>
    </row>
    <row r="573" spans="1:11" ht="13.2">
      <c r="A573" s="118"/>
      <c r="B573" s="89"/>
      <c r="C573" s="69" t="str">
        <f t="shared" ca="1" si="2"/>
        <v>Incompleto</v>
      </c>
      <c r="E573" s="74"/>
      <c r="K573" s="135"/>
    </row>
    <row r="574" spans="1:11" ht="13.2">
      <c r="A574" s="118"/>
      <c r="B574" s="89"/>
      <c r="C574" s="69" t="str">
        <f t="shared" ca="1" si="2"/>
        <v>Incompleto</v>
      </c>
      <c r="E574" s="74"/>
      <c r="K574" s="135"/>
    </row>
    <row r="575" spans="1:11" ht="13.2">
      <c r="A575" s="118"/>
      <c r="B575" s="89"/>
      <c r="C575" s="69" t="str">
        <f t="shared" ca="1" si="2"/>
        <v>Incompleto</v>
      </c>
      <c r="E575" s="74"/>
      <c r="K575" s="135"/>
    </row>
    <row r="576" spans="1:11" ht="13.2">
      <c r="A576" s="118"/>
      <c r="B576" s="89"/>
      <c r="C576" s="69" t="str">
        <f t="shared" ca="1" si="2"/>
        <v>Incompleto</v>
      </c>
      <c r="E576" s="74"/>
      <c r="K576" s="135"/>
    </row>
    <row r="577" spans="1:11" ht="13.2">
      <c r="A577" s="118"/>
      <c r="B577" s="89"/>
      <c r="C577" s="69" t="str">
        <f t="shared" ca="1" si="2"/>
        <v>Incompleto</v>
      </c>
      <c r="E577" s="74"/>
      <c r="K577" s="135"/>
    </row>
    <row r="578" spans="1:11" ht="13.2">
      <c r="A578" s="118"/>
      <c r="B578" s="89"/>
      <c r="C578" s="69" t="str">
        <f t="shared" ca="1" si="2"/>
        <v>Incompleto</v>
      </c>
      <c r="E578" s="74"/>
      <c r="K578" s="135"/>
    </row>
    <row r="579" spans="1:11" ht="13.2">
      <c r="A579" s="118"/>
      <c r="B579" s="89"/>
      <c r="C579" s="69" t="str">
        <f t="shared" ca="1" si="2"/>
        <v>Incompleto</v>
      </c>
      <c r="E579" s="74"/>
      <c r="K579" s="135"/>
    </row>
    <row r="580" spans="1:11" ht="13.2">
      <c r="A580" s="118"/>
      <c r="B580" s="89"/>
      <c r="C580" s="69" t="str">
        <f t="shared" ca="1" si="2"/>
        <v>Incompleto</v>
      </c>
      <c r="E580" s="74"/>
      <c r="K580" s="135"/>
    </row>
    <row r="581" spans="1:11" ht="13.2">
      <c r="A581" s="118"/>
      <c r="B581" s="89"/>
      <c r="C581" s="69" t="str">
        <f t="shared" ca="1" si="2"/>
        <v>Incompleto</v>
      </c>
      <c r="E581" s="74"/>
      <c r="K581" s="135"/>
    </row>
    <row r="582" spans="1:11" ht="13.2">
      <c r="A582" s="118"/>
      <c r="B582" s="89"/>
      <c r="C582" s="69" t="str">
        <f t="shared" ca="1" si="2"/>
        <v>Incompleto</v>
      </c>
      <c r="E582" s="74"/>
      <c r="K582" s="135"/>
    </row>
    <row r="583" spans="1:11" ht="13.2">
      <c r="A583" s="118"/>
      <c r="B583" s="89"/>
      <c r="C583" s="69" t="str">
        <f t="shared" ca="1" si="2"/>
        <v>Incompleto</v>
      </c>
      <c r="E583" s="74"/>
      <c r="K583" s="135"/>
    </row>
    <row r="584" spans="1:11" ht="13.2">
      <c r="A584" s="118"/>
      <c r="B584" s="89"/>
      <c r="C584" s="69" t="str">
        <f t="shared" ca="1" si="2"/>
        <v>Incompleto</v>
      </c>
      <c r="E584" s="74"/>
      <c r="K584" s="135"/>
    </row>
    <row r="585" spans="1:11" ht="13.2">
      <c r="A585" s="118"/>
      <c r="B585" s="89"/>
      <c r="C585" s="69" t="str">
        <f t="shared" ca="1" si="2"/>
        <v>Incompleto</v>
      </c>
      <c r="E585" s="74"/>
      <c r="K585" s="135"/>
    </row>
    <row r="586" spans="1:11" ht="13.2">
      <c r="A586" s="118"/>
      <c r="B586" s="89"/>
      <c r="C586" s="69" t="str">
        <f t="shared" ca="1" si="2"/>
        <v>Incompleto</v>
      </c>
      <c r="E586" s="74"/>
      <c r="K586" s="135"/>
    </row>
    <row r="587" spans="1:11" ht="13.2">
      <c r="A587" s="118"/>
      <c r="B587" s="89"/>
      <c r="C587" s="69" t="str">
        <f t="shared" ca="1" si="2"/>
        <v>Incompleto</v>
      </c>
      <c r="E587" s="74"/>
      <c r="K587" s="135"/>
    </row>
    <row r="588" spans="1:11" ht="13.2">
      <c r="A588" s="118"/>
      <c r="B588" s="89"/>
      <c r="C588" s="69" t="str">
        <f t="shared" ca="1" si="2"/>
        <v>Incompleto</v>
      </c>
      <c r="E588" s="74"/>
      <c r="K588" s="135"/>
    </row>
    <row r="589" spans="1:11" ht="13.2">
      <c r="A589" s="118"/>
      <c r="B589" s="89"/>
      <c r="C589" s="69" t="str">
        <f t="shared" ca="1" si="2"/>
        <v>Incompleto</v>
      </c>
      <c r="E589" s="74"/>
      <c r="K589" s="135"/>
    </row>
    <row r="590" spans="1:11" ht="13.2">
      <c r="A590" s="118"/>
      <c r="B590" s="89"/>
      <c r="C590" s="69" t="str">
        <f t="shared" ca="1" si="2"/>
        <v>Incompleto</v>
      </c>
      <c r="E590" s="74"/>
      <c r="K590" s="135"/>
    </row>
    <row r="591" spans="1:11" ht="13.2">
      <c r="A591" s="118"/>
      <c r="B591" s="89"/>
      <c r="C591" s="69" t="str">
        <f t="shared" ca="1" si="2"/>
        <v>Incompleto</v>
      </c>
      <c r="E591" s="74"/>
      <c r="K591" s="135"/>
    </row>
    <row r="592" spans="1:11" ht="13.2">
      <c r="A592" s="118"/>
      <c r="B592" s="89"/>
      <c r="C592" s="69" t="str">
        <f t="shared" ca="1" si="2"/>
        <v>Incompleto</v>
      </c>
      <c r="E592" s="74"/>
      <c r="K592" s="135"/>
    </row>
    <row r="593" spans="1:11" ht="13.2">
      <c r="A593" s="118"/>
      <c r="B593" s="89"/>
      <c r="C593" s="69" t="str">
        <f t="shared" ca="1" si="2"/>
        <v>Incompleto</v>
      </c>
      <c r="E593" s="74"/>
      <c r="K593" s="135"/>
    </row>
    <row r="594" spans="1:11" ht="13.2">
      <c r="A594" s="118"/>
      <c r="B594" s="89"/>
      <c r="C594" s="69" t="str">
        <f t="shared" ca="1" si="2"/>
        <v>Incompleto</v>
      </c>
      <c r="E594" s="74"/>
      <c r="K594" s="135"/>
    </row>
    <row r="595" spans="1:11" ht="13.2">
      <c r="A595" s="118"/>
      <c r="B595" s="89"/>
      <c r="C595" s="69" t="str">
        <f t="shared" ca="1" si="2"/>
        <v>Incompleto</v>
      </c>
      <c r="E595" s="74"/>
      <c r="K595" s="135"/>
    </row>
    <row r="596" spans="1:11" ht="13.2">
      <c r="A596" s="118"/>
      <c r="B596" s="89"/>
      <c r="C596" s="69" t="str">
        <f t="shared" ca="1" si="2"/>
        <v>Incompleto</v>
      </c>
      <c r="E596" s="74"/>
      <c r="K596" s="135"/>
    </row>
    <row r="597" spans="1:11" ht="13.2">
      <c r="A597" s="118"/>
      <c r="B597" s="89"/>
      <c r="C597" s="69" t="str">
        <f t="shared" ca="1" si="2"/>
        <v>Incompleto</v>
      </c>
      <c r="E597" s="74"/>
      <c r="K597" s="135"/>
    </row>
    <row r="598" spans="1:11" ht="13.2">
      <c r="A598" s="118"/>
      <c r="B598" s="89"/>
      <c r="C598" s="69" t="str">
        <f t="shared" ca="1" si="2"/>
        <v>Incompleto</v>
      </c>
      <c r="E598" s="74"/>
      <c r="K598" s="135"/>
    </row>
    <row r="599" spans="1:11" ht="13.2">
      <c r="A599" s="118"/>
      <c r="B599" s="89"/>
      <c r="C599" s="69" t="str">
        <f t="shared" ca="1" si="2"/>
        <v>Incompleto</v>
      </c>
      <c r="E599" s="74"/>
      <c r="K599" s="135"/>
    </row>
    <row r="600" spans="1:11" ht="13.2">
      <c r="A600" s="118"/>
      <c r="B600" s="89"/>
      <c r="C600" s="69" t="str">
        <f t="shared" ca="1" si="2"/>
        <v>Incompleto</v>
      </c>
      <c r="E600" s="74"/>
      <c r="K600" s="135"/>
    </row>
    <row r="601" spans="1:11" ht="13.2">
      <c r="A601" s="118"/>
      <c r="B601" s="89"/>
      <c r="C601" s="69" t="str">
        <f t="shared" ca="1" si="2"/>
        <v>Incompleto</v>
      </c>
      <c r="E601" s="74"/>
      <c r="K601" s="135"/>
    </row>
    <row r="602" spans="1:11" ht="13.2">
      <c r="A602" s="118"/>
      <c r="B602" s="89"/>
      <c r="C602" s="69" t="str">
        <f t="shared" ca="1" si="2"/>
        <v>Incompleto</v>
      </c>
      <c r="E602" s="74"/>
      <c r="K602" s="135"/>
    </row>
    <row r="603" spans="1:11" ht="13.2">
      <c r="A603" s="118"/>
      <c r="B603" s="89"/>
      <c r="C603" s="69" t="str">
        <f t="shared" ca="1" si="2"/>
        <v>Incompleto</v>
      </c>
      <c r="E603" s="74"/>
      <c r="K603" s="135"/>
    </row>
    <row r="604" spans="1:11" ht="13.2">
      <c r="A604" s="118"/>
      <c r="B604" s="89"/>
      <c r="C604" s="69" t="str">
        <f t="shared" ca="1" si="2"/>
        <v>Incompleto</v>
      </c>
      <c r="E604" s="74"/>
      <c r="K604" s="135"/>
    </row>
    <row r="605" spans="1:11" ht="13.2">
      <c r="A605" s="118"/>
      <c r="B605" s="89"/>
      <c r="C605" s="69" t="str">
        <f t="shared" ca="1" si="2"/>
        <v>Incompleto</v>
      </c>
      <c r="E605" s="74"/>
      <c r="K605" s="135"/>
    </row>
    <row r="606" spans="1:11" ht="13.2">
      <c r="A606" s="118"/>
      <c r="B606" s="89"/>
      <c r="C606" s="69" t="str">
        <f t="shared" ca="1" si="2"/>
        <v>Incompleto</v>
      </c>
      <c r="E606" s="74"/>
      <c r="K606" s="135"/>
    </row>
    <row r="607" spans="1:11" ht="13.2">
      <c r="A607" s="118"/>
      <c r="B607" s="89"/>
      <c r="C607" s="69" t="str">
        <f t="shared" ca="1" si="2"/>
        <v>Incompleto</v>
      </c>
      <c r="E607" s="74"/>
      <c r="K607" s="135"/>
    </row>
    <row r="608" spans="1:11" ht="13.2">
      <c r="A608" s="118"/>
      <c r="B608" s="89"/>
      <c r="C608" s="69" t="str">
        <f t="shared" ca="1" si="2"/>
        <v>Incompleto</v>
      </c>
      <c r="E608" s="74"/>
      <c r="K608" s="135"/>
    </row>
    <row r="609" spans="1:11" ht="13.2">
      <c r="A609" s="118"/>
      <c r="B609" s="89"/>
      <c r="C609" s="69" t="str">
        <f t="shared" ca="1" si="2"/>
        <v>Incompleto</v>
      </c>
      <c r="E609" s="74"/>
      <c r="K609" s="135"/>
    </row>
    <row r="610" spans="1:11" ht="13.2">
      <c r="A610" s="118"/>
      <c r="B610" s="89"/>
      <c r="C610" s="69" t="str">
        <f t="shared" ca="1" si="2"/>
        <v>Incompleto</v>
      </c>
      <c r="E610" s="74"/>
      <c r="K610" s="135"/>
    </row>
    <row r="611" spans="1:11" ht="13.2">
      <c r="A611" s="118"/>
      <c r="B611" s="89"/>
      <c r="C611" s="69" t="str">
        <f t="shared" ca="1" si="2"/>
        <v>Incompleto</v>
      </c>
      <c r="E611" s="74"/>
      <c r="K611" s="135"/>
    </row>
    <row r="612" spans="1:11" ht="13.2">
      <c r="A612" s="118"/>
      <c r="B612" s="89"/>
      <c r="C612" s="69" t="str">
        <f t="shared" ca="1" si="2"/>
        <v>Incompleto</v>
      </c>
      <c r="E612" s="74"/>
      <c r="K612" s="135"/>
    </row>
    <row r="613" spans="1:11" ht="13.2">
      <c r="A613" s="118"/>
      <c r="B613" s="89"/>
      <c r="C613" s="69" t="str">
        <f t="shared" ca="1" si="2"/>
        <v>Incompleto</v>
      </c>
      <c r="E613" s="74"/>
      <c r="K613" s="135"/>
    </row>
    <row r="614" spans="1:11" ht="13.2">
      <c r="A614" s="118"/>
      <c r="B614" s="89"/>
      <c r="C614" s="69" t="str">
        <f t="shared" ca="1" si="2"/>
        <v>Incompleto</v>
      </c>
      <c r="E614" s="74"/>
      <c r="K614" s="135"/>
    </row>
    <row r="615" spans="1:11" ht="13.2">
      <c r="A615" s="118"/>
      <c r="B615" s="89"/>
      <c r="C615" s="69" t="str">
        <f t="shared" ca="1" si="2"/>
        <v>Incompleto</v>
      </c>
      <c r="E615" s="74"/>
      <c r="K615" s="135"/>
    </row>
    <row r="616" spans="1:11" ht="13.2">
      <c r="A616" s="118"/>
      <c r="B616" s="89"/>
      <c r="C616" s="69" t="str">
        <f t="shared" ca="1" si="2"/>
        <v>Incompleto</v>
      </c>
      <c r="E616" s="74"/>
      <c r="K616" s="135"/>
    </row>
    <row r="617" spans="1:11" ht="13.2">
      <c r="A617" s="118"/>
      <c r="B617" s="89"/>
      <c r="C617" s="69" t="str">
        <f t="shared" ca="1" si="2"/>
        <v>Incompleto</v>
      </c>
      <c r="E617" s="74"/>
      <c r="K617" s="135"/>
    </row>
    <row r="618" spans="1:11" ht="13.2">
      <c r="A618" s="118"/>
      <c r="B618" s="89"/>
      <c r="C618" s="69" t="str">
        <f t="shared" ca="1" si="2"/>
        <v>Incompleto</v>
      </c>
      <c r="E618" s="74"/>
      <c r="K618" s="135"/>
    </row>
    <row r="619" spans="1:11" ht="13.2">
      <c r="A619" s="118"/>
      <c r="B619" s="89"/>
      <c r="C619" s="69" t="str">
        <f t="shared" ca="1" si="2"/>
        <v>Incompleto</v>
      </c>
      <c r="E619" s="74"/>
      <c r="K619" s="135"/>
    </row>
    <row r="620" spans="1:11" ht="13.2">
      <c r="A620" s="118"/>
      <c r="B620" s="89"/>
      <c r="C620" s="69" t="str">
        <f t="shared" ca="1" si="2"/>
        <v>Incompleto</v>
      </c>
      <c r="E620" s="74"/>
      <c r="K620" s="135"/>
    </row>
    <row r="621" spans="1:11" ht="13.2">
      <c r="A621" s="118"/>
      <c r="B621" s="89"/>
      <c r="C621" s="69" t="str">
        <f t="shared" ca="1" si="2"/>
        <v>Incompleto</v>
      </c>
      <c r="E621" s="74"/>
      <c r="K621" s="135"/>
    </row>
    <row r="622" spans="1:11" ht="13.2">
      <c r="A622" s="118"/>
      <c r="B622" s="89"/>
      <c r="C622" s="69" t="str">
        <f t="shared" ca="1" si="2"/>
        <v>Incompleto</v>
      </c>
      <c r="E622" s="74"/>
      <c r="K622" s="135"/>
    </row>
    <row r="623" spans="1:11" ht="13.2">
      <c r="A623" s="118"/>
      <c r="B623" s="89"/>
      <c r="C623" s="69" t="str">
        <f t="shared" ca="1" si="2"/>
        <v>Incompleto</v>
      </c>
      <c r="E623" s="74"/>
      <c r="K623" s="135"/>
    </row>
    <row r="624" spans="1:11" ht="13.2">
      <c r="A624" s="118"/>
      <c r="B624" s="89"/>
      <c r="C624" s="69" t="str">
        <f t="shared" ca="1" si="2"/>
        <v>Incompleto</v>
      </c>
      <c r="E624" s="74"/>
      <c r="K624" s="135"/>
    </row>
    <row r="625" spans="1:11" ht="13.2">
      <c r="A625" s="118"/>
      <c r="B625" s="89"/>
      <c r="C625" s="69" t="str">
        <f t="shared" ca="1" si="2"/>
        <v>Incompleto</v>
      </c>
      <c r="E625" s="74"/>
      <c r="K625" s="135"/>
    </row>
    <row r="626" spans="1:11" ht="13.2">
      <c r="A626" s="118"/>
      <c r="B626" s="89"/>
      <c r="C626" s="69" t="str">
        <f t="shared" ca="1" si="2"/>
        <v>Incompleto</v>
      </c>
      <c r="E626" s="74"/>
      <c r="K626" s="135"/>
    </row>
    <row r="627" spans="1:11" ht="13.2">
      <c r="A627" s="118"/>
      <c r="B627" s="89"/>
      <c r="C627" s="69" t="str">
        <f t="shared" ca="1" si="2"/>
        <v>Incompleto</v>
      </c>
      <c r="E627" s="74"/>
      <c r="K627" s="135"/>
    </row>
    <row r="628" spans="1:11" ht="13.2">
      <c r="A628" s="118"/>
      <c r="B628" s="89"/>
      <c r="C628" s="69" t="str">
        <f t="shared" ca="1" si="2"/>
        <v>Incompleto</v>
      </c>
      <c r="E628" s="74"/>
      <c r="K628" s="135"/>
    </row>
    <row r="629" spans="1:11" ht="13.2">
      <c r="A629" s="118"/>
      <c r="B629" s="89"/>
      <c r="C629" s="69" t="str">
        <f t="shared" ca="1" si="2"/>
        <v>Incompleto</v>
      </c>
      <c r="E629" s="74"/>
      <c r="K629" s="135"/>
    </row>
    <row r="630" spans="1:11" ht="13.2">
      <c r="A630" s="118"/>
      <c r="B630" s="89"/>
      <c r="C630" s="69" t="str">
        <f t="shared" ca="1" si="2"/>
        <v>Incompleto</v>
      </c>
      <c r="E630" s="74"/>
      <c r="K630" s="135"/>
    </row>
    <row r="631" spans="1:11" ht="13.2">
      <c r="A631" s="118"/>
      <c r="B631" s="89"/>
      <c r="C631" s="69" t="str">
        <f t="shared" ca="1" si="2"/>
        <v>Incompleto</v>
      </c>
      <c r="E631" s="74"/>
      <c r="K631" s="135"/>
    </row>
    <row r="632" spans="1:11" ht="13.2">
      <c r="A632" s="118"/>
      <c r="B632" s="89"/>
      <c r="C632" s="69" t="str">
        <f t="shared" ca="1" si="2"/>
        <v>Incompleto</v>
      </c>
      <c r="E632" s="74"/>
      <c r="K632" s="135"/>
    </row>
    <row r="633" spans="1:11" ht="13.2">
      <c r="A633" s="118"/>
      <c r="B633" s="89"/>
      <c r="C633" s="69" t="str">
        <f t="shared" ca="1" si="2"/>
        <v>Incompleto</v>
      </c>
      <c r="E633" s="74"/>
      <c r="K633" s="135"/>
    </row>
    <row r="634" spans="1:11" ht="13.2">
      <c r="A634" s="118"/>
      <c r="B634" s="89"/>
      <c r="C634" s="69" t="str">
        <f t="shared" ca="1" si="2"/>
        <v>Incompleto</v>
      </c>
      <c r="E634" s="74"/>
      <c r="K634" s="135"/>
    </row>
    <row r="635" spans="1:11" ht="13.2">
      <c r="A635" s="118"/>
      <c r="B635" s="89"/>
      <c r="C635" s="69" t="str">
        <f t="shared" ca="1" si="2"/>
        <v>Incompleto</v>
      </c>
      <c r="E635" s="74"/>
      <c r="K635" s="135"/>
    </row>
    <row r="636" spans="1:11" ht="13.2">
      <c r="A636" s="118"/>
      <c r="B636" s="89"/>
      <c r="C636" s="69" t="str">
        <f t="shared" ca="1" si="2"/>
        <v>Incompleto</v>
      </c>
      <c r="E636" s="74"/>
      <c r="K636" s="135"/>
    </row>
    <row r="637" spans="1:11" ht="13.2">
      <c r="A637" s="118"/>
      <c r="B637" s="89"/>
      <c r="C637" s="69" t="str">
        <f t="shared" ca="1" si="2"/>
        <v>Incompleto</v>
      </c>
      <c r="E637" s="74"/>
      <c r="K637" s="135"/>
    </row>
    <row r="638" spans="1:11" ht="13.2">
      <c r="A638" s="118"/>
      <c r="B638" s="89"/>
      <c r="C638" s="69" t="str">
        <f t="shared" ca="1" si="2"/>
        <v>Incompleto</v>
      </c>
      <c r="E638" s="74"/>
      <c r="K638" s="135"/>
    </row>
    <row r="639" spans="1:11" ht="13.2">
      <c r="A639" s="118"/>
      <c r="B639" s="89"/>
      <c r="C639" s="69" t="str">
        <f t="shared" ca="1" si="2"/>
        <v>Incompleto</v>
      </c>
      <c r="E639" s="74"/>
      <c r="K639" s="135"/>
    </row>
    <row r="640" spans="1:11" ht="13.2">
      <c r="A640" s="118"/>
      <c r="B640" s="89"/>
      <c r="C640" s="69" t="str">
        <f t="shared" ca="1" si="2"/>
        <v>Incompleto</v>
      </c>
      <c r="E640" s="74"/>
      <c r="K640" s="135"/>
    </row>
    <row r="641" spans="1:11" ht="13.2">
      <c r="A641" s="118"/>
      <c r="B641" s="89"/>
      <c r="C641" s="69" t="str">
        <f t="shared" ca="1" si="2"/>
        <v>Incompleto</v>
      </c>
      <c r="E641" s="74"/>
      <c r="K641" s="135"/>
    </row>
    <row r="642" spans="1:11" ht="13.2">
      <c r="A642" s="118"/>
      <c r="B642" s="89"/>
      <c r="C642" s="69" t="str">
        <f t="shared" ca="1" si="2"/>
        <v>Incompleto</v>
      </c>
      <c r="E642" s="74"/>
      <c r="K642" s="135"/>
    </row>
    <row r="643" spans="1:11" ht="13.2">
      <c r="A643" s="118"/>
      <c r="B643" s="89"/>
      <c r="C643" s="69" t="str">
        <f t="shared" ca="1" si="2"/>
        <v>Incompleto</v>
      </c>
      <c r="E643" s="74"/>
      <c r="K643" s="135"/>
    </row>
    <row r="644" spans="1:11" ht="13.2">
      <c r="A644" s="118"/>
      <c r="B644" s="89"/>
      <c r="C644" s="69" t="str">
        <f t="shared" ca="1" si="2"/>
        <v>Incompleto</v>
      </c>
      <c r="E644" s="74"/>
      <c r="K644" s="135"/>
    </row>
    <row r="645" spans="1:11" ht="13.2">
      <c r="A645" s="118"/>
      <c r="B645" s="89"/>
      <c r="C645" s="69" t="str">
        <f t="shared" ca="1" si="2"/>
        <v>Incompleto</v>
      </c>
      <c r="E645" s="74"/>
      <c r="K645" s="135"/>
    </row>
    <row r="646" spans="1:11" ht="13.2">
      <c r="A646" s="118"/>
      <c r="B646" s="89"/>
      <c r="C646" s="69" t="str">
        <f t="shared" ca="1" si="2"/>
        <v>Incompleto</v>
      </c>
      <c r="E646" s="74"/>
      <c r="K646" s="135"/>
    </row>
    <row r="647" spans="1:11" ht="13.2">
      <c r="A647" s="118"/>
      <c r="B647" s="89"/>
      <c r="C647" s="69" t="str">
        <f t="shared" ca="1" si="2"/>
        <v>Incompleto</v>
      </c>
      <c r="E647" s="74"/>
      <c r="K647" s="135"/>
    </row>
    <row r="648" spans="1:11" ht="13.2">
      <c r="A648" s="118"/>
      <c r="B648" s="89"/>
      <c r="C648" s="69" t="str">
        <f t="shared" ca="1" si="2"/>
        <v>Incompleto</v>
      </c>
      <c r="E648" s="74"/>
      <c r="K648" s="135"/>
    </row>
    <row r="649" spans="1:11" ht="13.2">
      <c r="A649" s="118"/>
      <c r="B649" s="89"/>
      <c r="C649" s="69" t="str">
        <f t="shared" ca="1" si="2"/>
        <v>Incompleto</v>
      </c>
      <c r="E649" s="74"/>
      <c r="K649" s="135"/>
    </row>
    <row r="650" spans="1:11" ht="13.2">
      <c r="A650" s="118"/>
      <c r="B650" s="89"/>
      <c r="C650" s="69" t="str">
        <f t="shared" ca="1" si="2"/>
        <v>Incompleto</v>
      </c>
      <c r="E650" s="74"/>
      <c r="K650" s="135"/>
    </row>
    <row r="651" spans="1:11" ht="13.2">
      <c r="A651" s="118"/>
      <c r="B651" s="89"/>
      <c r="C651" s="69" t="str">
        <f t="shared" ca="1" si="2"/>
        <v>Incompleto</v>
      </c>
      <c r="E651" s="74"/>
      <c r="K651" s="135"/>
    </row>
    <row r="652" spans="1:11" ht="13.2">
      <c r="A652" s="118"/>
      <c r="B652" s="89"/>
      <c r="C652" s="69" t="str">
        <f t="shared" ca="1" si="2"/>
        <v>Incompleto</v>
      </c>
      <c r="E652" s="74"/>
      <c r="K652" s="135"/>
    </row>
    <row r="653" spans="1:11" ht="13.2">
      <c r="A653" s="118"/>
      <c r="B653" s="89"/>
      <c r="C653" s="69" t="str">
        <f t="shared" ca="1" si="2"/>
        <v>Incompleto</v>
      </c>
      <c r="E653" s="74"/>
      <c r="K653" s="135"/>
    </row>
    <row r="654" spans="1:11" ht="13.2">
      <c r="A654" s="118"/>
      <c r="B654" s="89"/>
      <c r="C654" s="69" t="str">
        <f t="shared" ca="1" si="2"/>
        <v>Incompleto</v>
      </c>
      <c r="E654" s="74"/>
      <c r="K654" s="135"/>
    </row>
    <row r="655" spans="1:11" ht="13.2">
      <c r="A655" s="118"/>
      <c r="B655" s="89"/>
      <c r="C655" s="69" t="str">
        <f t="shared" ca="1" si="2"/>
        <v>Incompleto</v>
      </c>
      <c r="E655" s="74"/>
      <c r="K655" s="135"/>
    </row>
    <row r="656" spans="1:11" ht="13.2">
      <c r="A656" s="118"/>
      <c r="B656" s="89"/>
      <c r="C656" s="69" t="str">
        <f t="shared" ca="1" si="2"/>
        <v>Incompleto</v>
      </c>
      <c r="E656" s="74"/>
      <c r="K656" s="135"/>
    </row>
    <row r="657" spans="1:11" ht="13.2">
      <c r="A657" s="118"/>
      <c r="B657" s="89"/>
      <c r="C657" s="69" t="str">
        <f t="shared" ca="1" si="2"/>
        <v>Incompleto</v>
      </c>
      <c r="E657" s="74"/>
      <c r="K657" s="135"/>
    </row>
    <row r="658" spans="1:11" ht="13.2">
      <c r="A658" s="118"/>
      <c r="B658" s="89"/>
      <c r="C658" s="69" t="str">
        <f t="shared" ca="1" si="2"/>
        <v>Incompleto</v>
      </c>
      <c r="E658" s="74"/>
      <c r="K658" s="135"/>
    </row>
    <row r="659" spans="1:11" ht="13.2">
      <c r="A659" s="118"/>
      <c r="B659" s="89"/>
      <c r="C659" s="69" t="str">
        <f t="shared" ca="1" si="2"/>
        <v>Incompleto</v>
      </c>
      <c r="E659" s="74"/>
      <c r="K659" s="135"/>
    </row>
    <row r="660" spans="1:11" ht="13.2">
      <c r="A660" s="118"/>
      <c r="B660" s="89"/>
      <c r="C660" s="69" t="str">
        <f t="shared" ca="1" si="2"/>
        <v>Incompleto</v>
      </c>
      <c r="E660" s="74"/>
      <c r="K660" s="135"/>
    </row>
    <row r="661" spans="1:11" ht="13.2">
      <c r="A661" s="118"/>
      <c r="B661" s="89"/>
      <c r="C661" s="69" t="str">
        <f t="shared" ca="1" si="2"/>
        <v>Incompleto</v>
      </c>
      <c r="E661" s="74"/>
      <c r="K661" s="135"/>
    </row>
    <row r="662" spans="1:11" ht="13.2">
      <c r="A662" s="118"/>
      <c r="B662" s="89"/>
      <c r="C662" s="69" t="str">
        <f t="shared" ca="1" si="2"/>
        <v>Incompleto</v>
      </c>
      <c r="E662" s="74"/>
      <c r="K662" s="135"/>
    </row>
    <row r="663" spans="1:11" ht="13.2">
      <c r="A663" s="118"/>
      <c r="B663" s="89"/>
      <c r="C663" s="69" t="str">
        <f t="shared" ca="1" si="2"/>
        <v>Incompleto</v>
      </c>
      <c r="E663" s="74"/>
      <c r="K663" s="135"/>
    </row>
    <row r="664" spans="1:11" ht="13.2">
      <c r="A664" s="118"/>
      <c r="B664" s="89"/>
      <c r="C664" s="69" t="str">
        <f t="shared" ca="1" si="2"/>
        <v>Incompleto</v>
      </c>
      <c r="E664" s="74"/>
      <c r="K664" s="135"/>
    </row>
    <row r="665" spans="1:11" ht="13.2">
      <c r="A665" s="118"/>
      <c r="B665" s="89"/>
      <c r="C665" s="69" t="str">
        <f t="shared" ca="1" si="2"/>
        <v>Incompleto</v>
      </c>
      <c r="E665" s="74"/>
      <c r="K665" s="135"/>
    </row>
    <row r="666" spans="1:11" ht="13.2">
      <c r="A666" s="118"/>
      <c r="B666" s="89"/>
      <c r="C666" s="69" t="str">
        <f t="shared" ca="1" si="2"/>
        <v>Incompleto</v>
      </c>
      <c r="E666" s="74"/>
      <c r="K666" s="135"/>
    </row>
    <row r="667" spans="1:11" ht="13.2">
      <c r="A667" s="118"/>
      <c r="B667" s="89"/>
      <c r="C667" s="69" t="str">
        <f t="shared" ca="1" si="2"/>
        <v>Incompleto</v>
      </c>
      <c r="E667" s="74"/>
      <c r="K667" s="135"/>
    </row>
    <row r="668" spans="1:11" ht="13.2">
      <c r="A668" s="118"/>
      <c r="B668" s="89"/>
      <c r="C668" s="69" t="str">
        <f t="shared" ca="1" si="2"/>
        <v>Incompleto</v>
      </c>
      <c r="E668" s="74"/>
      <c r="K668" s="135"/>
    </row>
    <row r="669" spans="1:11" ht="13.2">
      <c r="A669" s="118"/>
      <c r="B669" s="89"/>
      <c r="C669" s="69" t="str">
        <f t="shared" ca="1" si="2"/>
        <v>Incompleto</v>
      </c>
      <c r="E669" s="74"/>
      <c r="K669" s="135"/>
    </row>
    <row r="670" spans="1:11" ht="13.2">
      <c r="A670" s="118"/>
      <c r="B670" s="89"/>
      <c r="C670" s="69" t="str">
        <f t="shared" ca="1" si="2"/>
        <v>Incompleto</v>
      </c>
      <c r="E670" s="74"/>
      <c r="K670" s="135"/>
    </row>
    <row r="671" spans="1:11" ht="13.2">
      <c r="A671" s="118"/>
      <c r="B671" s="89"/>
      <c r="C671" s="69" t="str">
        <f t="shared" ca="1" si="2"/>
        <v>Incompleto</v>
      </c>
      <c r="E671" s="74"/>
      <c r="K671" s="135"/>
    </row>
    <row r="672" spans="1:11" ht="13.2">
      <c r="A672" s="118"/>
      <c r="B672" s="89"/>
      <c r="C672" s="69" t="str">
        <f t="shared" ca="1" si="2"/>
        <v>Incompleto</v>
      </c>
      <c r="E672" s="74"/>
      <c r="K672" s="135"/>
    </row>
    <row r="673" spans="1:11" ht="13.2">
      <c r="A673" s="118"/>
      <c r="B673" s="89"/>
      <c r="C673" s="69" t="str">
        <f t="shared" ca="1" si="2"/>
        <v>Incompleto</v>
      </c>
      <c r="E673" s="74"/>
      <c r="K673" s="135"/>
    </row>
    <row r="674" spans="1:11" ht="13.2">
      <c r="A674" s="118"/>
      <c r="B674" s="89"/>
      <c r="C674" s="69" t="str">
        <f t="shared" ca="1" si="2"/>
        <v>Incompleto</v>
      </c>
      <c r="E674" s="74"/>
      <c r="K674" s="135"/>
    </row>
    <row r="675" spans="1:11" ht="13.2">
      <c r="A675" s="118"/>
      <c r="B675" s="89"/>
      <c r="C675" s="69" t="str">
        <f t="shared" ca="1" si="2"/>
        <v>Incompleto</v>
      </c>
      <c r="E675" s="74"/>
      <c r="K675" s="135"/>
    </row>
    <row r="676" spans="1:11" ht="13.2">
      <c r="A676" s="118"/>
      <c r="B676" s="89"/>
      <c r="C676" s="69" t="str">
        <f t="shared" ca="1" si="2"/>
        <v>Incompleto</v>
      </c>
      <c r="E676" s="74"/>
      <c r="K676" s="135"/>
    </row>
    <row r="677" spans="1:11" ht="13.2">
      <c r="A677" s="118"/>
      <c r="B677" s="89"/>
      <c r="C677" s="69" t="str">
        <f t="shared" ca="1" si="2"/>
        <v>Incompleto</v>
      </c>
      <c r="E677" s="74"/>
      <c r="K677" s="135"/>
    </row>
    <row r="678" spans="1:11" ht="13.2">
      <c r="A678" s="118"/>
      <c r="B678" s="89"/>
      <c r="C678" s="69" t="str">
        <f t="shared" ca="1" si="2"/>
        <v>Incompleto</v>
      </c>
      <c r="E678" s="74"/>
      <c r="K678" s="135"/>
    </row>
    <row r="679" spans="1:11" ht="13.2">
      <c r="A679" s="118"/>
      <c r="B679" s="89"/>
      <c r="C679" s="69" t="str">
        <f t="shared" ca="1" si="2"/>
        <v>Incompleto</v>
      </c>
      <c r="E679" s="74"/>
      <c r="K679" s="135"/>
    </row>
    <row r="680" spans="1:11" ht="13.2">
      <c r="A680" s="118"/>
      <c r="B680" s="89"/>
      <c r="C680" s="69" t="str">
        <f t="shared" ca="1" si="2"/>
        <v>Incompleto</v>
      </c>
      <c r="E680" s="74"/>
      <c r="K680" s="135"/>
    </row>
    <row r="681" spans="1:11" ht="13.2">
      <c r="A681" s="118"/>
      <c r="B681" s="89"/>
      <c r="C681" s="69" t="str">
        <f t="shared" ca="1" si="2"/>
        <v>Incompleto</v>
      </c>
      <c r="E681" s="74"/>
      <c r="K681" s="135"/>
    </row>
    <row r="682" spans="1:11" ht="13.2">
      <c r="A682" s="118"/>
      <c r="B682" s="89"/>
      <c r="C682" s="69" t="str">
        <f t="shared" ca="1" si="2"/>
        <v>Incompleto</v>
      </c>
      <c r="E682" s="74"/>
      <c r="K682" s="135"/>
    </row>
    <row r="683" spans="1:11" ht="13.2">
      <c r="A683" s="118"/>
      <c r="B683" s="89"/>
      <c r="C683" s="69" t="str">
        <f t="shared" ca="1" si="2"/>
        <v>Incompleto</v>
      </c>
      <c r="E683" s="74"/>
      <c r="K683" s="135"/>
    </row>
    <row r="684" spans="1:11" ht="13.2">
      <c r="A684" s="118"/>
      <c r="B684" s="89"/>
      <c r="C684" s="69" t="str">
        <f t="shared" ca="1" si="2"/>
        <v>Incompleto</v>
      </c>
      <c r="E684" s="74"/>
      <c r="K684" s="135"/>
    </row>
    <row r="685" spans="1:11" ht="13.2">
      <c r="A685" s="118"/>
      <c r="B685" s="89"/>
      <c r="C685" s="69" t="str">
        <f t="shared" ca="1" si="2"/>
        <v>Incompleto</v>
      </c>
      <c r="E685" s="74"/>
      <c r="K685" s="135"/>
    </row>
    <row r="686" spans="1:11" ht="13.2">
      <c r="A686" s="118"/>
      <c r="B686" s="89"/>
      <c r="C686" s="69" t="str">
        <f t="shared" ca="1" si="2"/>
        <v>Incompleto</v>
      </c>
      <c r="E686" s="74"/>
      <c r="K686" s="135"/>
    </row>
    <row r="687" spans="1:11" ht="13.2">
      <c r="A687" s="118"/>
      <c r="B687" s="89"/>
      <c r="C687" s="69" t="str">
        <f t="shared" ca="1" si="2"/>
        <v>Incompleto</v>
      </c>
      <c r="E687" s="74"/>
      <c r="K687" s="135"/>
    </row>
    <row r="688" spans="1:11" ht="13.2">
      <c r="A688" s="118"/>
      <c r="B688" s="89"/>
      <c r="C688" s="69" t="str">
        <f t="shared" ca="1" si="2"/>
        <v>Incompleto</v>
      </c>
      <c r="E688" s="74"/>
      <c r="K688" s="135"/>
    </row>
    <row r="689" spans="1:11" ht="13.2">
      <c r="A689" s="118"/>
      <c r="B689" s="89"/>
      <c r="C689" s="69" t="str">
        <f t="shared" ca="1" si="2"/>
        <v>Incompleto</v>
      </c>
      <c r="E689" s="74"/>
      <c r="K689" s="135"/>
    </row>
    <row r="690" spans="1:11" ht="13.2">
      <c r="A690" s="118"/>
      <c r="B690" s="89"/>
      <c r="C690" s="69" t="str">
        <f t="shared" ca="1" si="2"/>
        <v>Incompleto</v>
      </c>
      <c r="E690" s="74"/>
      <c r="K690" s="135"/>
    </row>
    <row r="691" spans="1:11" ht="13.2">
      <c r="A691" s="118"/>
      <c r="B691" s="89"/>
      <c r="C691" s="69" t="str">
        <f t="shared" ca="1" si="2"/>
        <v>Incompleto</v>
      </c>
      <c r="E691" s="74"/>
      <c r="K691" s="135"/>
    </row>
    <row r="692" spans="1:11" ht="13.2">
      <c r="A692" s="118"/>
      <c r="B692" s="89"/>
      <c r="C692" s="69" t="str">
        <f t="shared" ca="1" si="2"/>
        <v>Incompleto</v>
      </c>
      <c r="E692" s="74"/>
      <c r="K692" s="135"/>
    </row>
    <row r="693" spans="1:11" ht="13.2">
      <c r="A693" s="118"/>
      <c r="B693" s="89"/>
      <c r="C693" s="69" t="str">
        <f t="shared" ca="1" si="2"/>
        <v>Incompleto</v>
      </c>
      <c r="E693" s="74"/>
      <c r="K693" s="135"/>
    </row>
    <row r="694" spans="1:11" ht="13.2">
      <c r="A694" s="118"/>
      <c r="B694" s="89"/>
      <c r="C694" s="69" t="str">
        <f t="shared" ca="1" si="2"/>
        <v>Incompleto</v>
      </c>
      <c r="E694" s="74"/>
      <c r="K694" s="135"/>
    </row>
    <row r="695" spans="1:11" ht="13.2">
      <c r="A695" s="118"/>
      <c r="B695" s="89"/>
      <c r="C695" s="69" t="str">
        <f t="shared" ca="1" si="2"/>
        <v>Incompleto</v>
      </c>
      <c r="E695" s="74"/>
      <c r="K695" s="135"/>
    </row>
    <row r="696" spans="1:11" ht="13.2">
      <c r="A696" s="118"/>
      <c r="B696" s="89"/>
      <c r="C696" s="69" t="str">
        <f t="shared" ca="1" si="2"/>
        <v>Incompleto</v>
      </c>
      <c r="E696" s="74"/>
      <c r="K696" s="135"/>
    </row>
    <row r="697" spans="1:11" ht="13.2">
      <c r="A697" s="118"/>
      <c r="B697" s="89"/>
      <c r="C697" s="69" t="str">
        <f t="shared" ca="1" si="2"/>
        <v>Incompleto</v>
      </c>
      <c r="E697" s="74"/>
      <c r="K697" s="135"/>
    </row>
    <row r="698" spans="1:11" ht="13.2">
      <c r="A698" s="118"/>
      <c r="B698" s="89"/>
      <c r="C698" s="69" t="str">
        <f t="shared" ca="1" si="2"/>
        <v>Incompleto</v>
      </c>
      <c r="E698" s="74"/>
      <c r="K698" s="135"/>
    </row>
    <row r="699" spans="1:11" ht="13.2">
      <c r="A699" s="118"/>
      <c r="B699" s="89"/>
      <c r="C699" s="69" t="str">
        <f t="shared" ca="1" si="2"/>
        <v>Incompleto</v>
      </c>
      <c r="E699" s="74"/>
      <c r="K699" s="135"/>
    </row>
    <row r="700" spans="1:11" ht="13.2">
      <c r="A700" s="118"/>
      <c r="B700" s="89"/>
      <c r="C700" s="69" t="str">
        <f t="shared" ca="1" si="2"/>
        <v>Incompleto</v>
      </c>
      <c r="E700" s="74"/>
      <c r="K700" s="135"/>
    </row>
    <row r="701" spans="1:11" ht="13.2">
      <c r="A701" s="118"/>
      <c r="B701" s="89"/>
      <c r="C701" s="69" t="str">
        <f t="shared" ca="1" si="2"/>
        <v>Incompleto</v>
      </c>
      <c r="E701" s="74"/>
      <c r="K701" s="135"/>
    </row>
    <row r="702" spans="1:11" ht="13.2">
      <c r="A702" s="118"/>
      <c r="B702" s="89"/>
      <c r="C702" s="69" t="str">
        <f t="shared" ca="1" si="2"/>
        <v>Incompleto</v>
      </c>
      <c r="E702" s="74"/>
      <c r="K702" s="135"/>
    </row>
    <row r="703" spans="1:11" ht="13.2">
      <c r="A703" s="118"/>
      <c r="B703" s="89"/>
      <c r="C703" s="69" t="str">
        <f t="shared" ca="1" si="2"/>
        <v>Incompleto</v>
      </c>
      <c r="E703" s="74"/>
      <c r="K703" s="135"/>
    </row>
    <row r="704" spans="1:11" ht="13.2">
      <c r="A704" s="118"/>
      <c r="B704" s="89"/>
      <c r="C704" s="69" t="str">
        <f t="shared" ca="1" si="2"/>
        <v>Incompleto</v>
      </c>
      <c r="E704" s="74"/>
      <c r="K704" s="135"/>
    </row>
    <row r="705" spans="1:11" ht="13.2">
      <c r="A705" s="118"/>
      <c r="B705" s="89"/>
      <c r="C705" s="69" t="str">
        <f t="shared" ca="1" si="2"/>
        <v>Incompleto</v>
      </c>
      <c r="E705" s="74"/>
      <c r="K705" s="135"/>
    </row>
    <row r="706" spans="1:11" ht="13.2">
      <c r="A706" s="118"/>
      <c r="B706" s="89"/>
      <c r="C706" s="69" t="str">
        <f t="shared" ca="1" si="2"/>
        <v>Incompleto</v>
      </c>
      <c r="E706" s="74"/>
      <c r="K706" s="135"/>
    </row>
    <row r="707" spans="1:11" ht="13.2">
      <c r="A707" s="118"/>
      <c r="B707" s="89"/>
      <c r="C707" s="69" t="str">
        <f t="shared" ca="1" si="2"/>
        <v>Incompleto</v>
      </c>
      <c r="E707" s="74"/>
      <c r="K707" s="135"/>
    </row>
    <row r="708" spans="1:11" ht="13.2">
      <c r="A708" s="118"/>
      <c r="B708" s="89"/>
      <c r="C708" s="69" t="str">
        <f t="shared" ca="1" si="2"/>
        <v>Incompleto</v>
      </c>
      <c r="E708" s="74"/>
      <c r="K708" s="135"/>
    </row>
    <row r="709" spans="1:11" ht="13.2">
      <c r="A709" s="118"/>
      <c r="B709" s="89"/>
      <c r="C709" s="69" t="str">
        <f t="shared" ca="1" si="2"/>
        <v>Incompleto</v>
      </c>
      <c r="E709" s="74"/>
      <c r="K709" s="135"/>
    </row>
    <row r="710" spans="1:11" ht="13.2">
      <c r="A710" s="118"/>
      <c r="B710" s="89"/>
      <c r="C710" s="69" t="str">
        <f t="shared" ca="1" si="2"/>
        <v>Incompleto</v>
      </c>
      <c r="E710" s="74"/>
      <c r="K710" s="135"/>
    </row>
    <row r="711" spans="1:11" ht="13.2">
      <c r="A711" s="118"/>
      <c r="B711" s="89"/>
      <c r="C711" s="69" t="str">
        <f t="shared" ca="1" si="2"/>
        <v>Incompleto</v>
      </c>
      <c r="E711" s="74"/>
      <c r="K711" s="135"/>
    </row>
    <row r="712" spans="1:11" ht="13.2">
      <c r="A712" s="118"/>
      <c r="B712" s="89"/>
      <c r="C712" s="69" t="str">
        <f t="shared" ca="1" si="2"/>
        <v>Incompleto</v>
      </c>
      <c r="E712" s="74"/>
      <c r="K712" s="135"/>
    </row>
    <row r="713" spans="1:11" ht="13.2">
      <c r="A713" s="118"/>
      <c r="B713" s="89"/>
      <c r="C713" s="69" t="str">
        <f t="shared" ca="1" si="2"/>
        <v>Incompleto</v>
      </c>
      <c r="E713" s="74"/>
      <c r="K713" s="135"/>
    </row>
    <row r="714" spans="1:11" ht="13.2">
      <c r="A714" s="118"/>
      <c r="B714" s="89"/>
      <c r="C714" s="69" t="str">
        <f t="shared" ca="1" si="2"/>
        <v>Incompleto</v>
      </c>
      <c r="E714" s="74"/>
      <c r="K714" s="135"/>
    </row>
    <row r="715" spans="1:11" ht="13.2">
      <c r="A715" s="118"/>
      <c r="B715" s="89"/>
      <c r="C715" s="69" t="str">
        <f t="shared" ca="1" si="2"/>
        <v>Incompleto</v>
      </c>
      <c r="E715" s="74"/>
      <c r="K715" s="135"/>
    </row>
    <row r="716" spans="1:11" ht="13.2">
      <c r="A716" s="118"/>
      <c r="B716" s="89"/>
      <c r="C716" s="69" t="str">
        <f t="shared" ca="1" si="2"/>
        <v>Incompleto</v>
      </c>
      <c r="E716" s="74"/>
      <c r="K716" s="135"/>
    </row>
    <row r="717" spans="1:11" ht="13.2">
      <c r="A717" s="118"/>
      <c r="B717" s="89"/>
      <c r="C717" s="69" t="str">
        <f t="shared" ca="1" si="2"/>
        <v>Incompleto</v>
      </c>
      <c r="E717" s="74"/>
      <c r="K717" s="135"/>
    </row>
    <row r="718" spans="1:11" ht="13.2">
      <c r="A718" s="118"/>
      <c r="B718" s="89"/>
      <c r="C718" s="69" t="str">
        <f t="shared" ca="1" si="2"/>
        <v>Incompleto</v>
      </c>
      <c r="E718" s="74"/>
      <c r="K718" s="135"/>
    </row>
    <row r="719" spans="1:11" ht="13.2">
      <c r="A719" s="118"/>
      <c r="B719" s="89"/>
      <c r="C719" s="69" t="str">
        <f t="shared" ca="1" si="2"/>
        <v>Incompleto</v>
      </c>
      <c r="E719" s="74"/>
      <c r="K719" s="135"/>
    </row>
    <row r="720" spans="1:11" ht="13.2">
      <c r="A720" s="118"/>
      <c r="B720" s="89"/>
      <c r="C720" s="69" t="str">
        <f t="shared" ca="1" si="2"/>
        <v>Incompleto</v>
      </c>
      <c r="E720" s="74"/>
      <c r="K720" s="135"/>
    </row>
    <row r="721" spans="1:11" ht="13.2">
      <c r="A721" s="118"/>
      <c r="B721" s="89"/>
      <c r="C721" s="69" t="str">
        <f t="shared" ca="1" si="2"/>
        <v>Incompleto</v>
      </c>
      <c r="E721" s="74"/>
      <c r="K721" s="135"/>
    </row>
    <row r="722" spans="1:11" ht="13.2">
      <c r="A722" s="118"/>
      <c r="B722" s="89"/>
      <c r="C722" s="69" t="str">
        <f t="shared" ca="1" si="2"/>
        <v>Incompleto</v>
      </c>
      <c r="E722" s="74"/>
      <c r="K722" s="135"/>
    </row>
    <row r="723" spans="1:11" ht="13.2">
      <c r="A723" s="118"/>
      <c r="B723" s="89"/>
      <c r="C723" s="69" t="str">
        <f t="shared" ca="1" si="2"/>
        <v>Incompleto</v>
      </c>
      <c r="E723" s="74"/>
      <c r="K723" s="135"/>
    </row>
    <row r="724" spans="1:11" ht="13.2">
      <c r="A724" s="118"/>
      <c r="B724" s="89"/>
      <c r="C724" s="69" t="str">
        <f t="shared" ca="1" si="2"/>
        <v>Incompleto</v>
      </c>
      <c r="E724" s="74"/>
      <c r="K724" s="135"/>
    </row>
    <row r="725" spans="1:11" ht="13.2">
      <c r="A725" s="118"/>
      <c r="B725" s="89"/>
      <c r="C725" s="69" t="str">
        <f t="shared" ca="1" si="2"/>
        <v>Incompleto</v>
      </c>
      <c r="E725" s="74"/>
      <c r="K725" s="135"/>
    </row>
    <row r="726" spans="1:11" ht="13.2">
      <c r="A726" s="118"/>
      <c r="B726" s="89"/>
      <c r="C726" s="69" t="str">
        <f t="shared" ca="1" si="2"/>
        <v>Incompleto</v>
      </c>
      <c r="E726" s="74"/>
      <c r="K726" s="135"/>
    </row>
    <row r="727" spans="1:11" ht="13.2">
      <c r="A727" s="118"/>
      <c r="B727" s="89"/>
      <c r="C727" s="69" t="str">
        <f t="shared" ca="1" si="2"/>
        <v>Incompleto</v>
      </c>
      <c r="E727" s="74"/>
      <c r="K727" s="135"/>
    </row>
    <row r="728" spans="1:11" ht="13.2">
      <c r="A728" s="118"/>
      <c r="B728" s="89"/>
      <c r="C728" s="69" t="str">
        <f t="shared" ca="1" si="2"/>
        <v>Incompleto</v>
      </c>
      <c r="E728" s="74"/>
      <c r="K728" s="135"/>
    </row>
    <row r="729" spans="1:11" ht="13.2">
      <c r="A729" s="118"/>
      <c r="B729" s="89"/>
      <c r="C729" s="69" t="str">
        <f t="shared" ca="1" si="2"/>
        <v>Incompleto</v>
      </c>
      <c r="E729" s="74"/>
      <c r="K729" s="135"/>
    </row>
    <row r="730" spans="1:11" ht="13.2">
      <c r="A730" s="118"/>
      <c r="B730" s="89"/>
      <c r="C730" s="69" t="str">
        <f t="shared" ca="1" si="2"/>
        <v>Incompleto</v>
      </c>
      <c r="E730" s="74"/>
      <c r="K730" s="135"/>
    </row>
    <row r="731" spans="1:11" ht="13.2">
      <c r="A731" s="118"/>
      <c r="B731" s="89"/>
      <c r="C731" s="69" t="str">
        <f t="shared" ca="1" si="2"/>
        <v>Incompleto</v>
      </c>
      <c r="E731" s="74"/>
      <c r="K731" s="135"/>
    </row>
    <row r="732" spans="1:11" ht="13.2">
      <c r="A732" s="118"/>
      <c r="B732" s="89"/>
      <c r="C732" s="69" t="str">
        <f t="shared" ca="1" si="2"/>
        <v>Incompleto</v>
      </c>
      <c r="E732" s="74"/>
      <c r="K732" s="135"/>
    </row>
    <row r="733" spans="1:11" ht="13.2">
      <c r="A733" s="118"/>
      <c r="B733" s="89"/>
      <c r="C733" s="69" t="str">
        <f t="shared" ca="1" si="2"/>
        <v>Incompleto</v>
      </c>
      <c r="E733" s="74"/>
      <c r="K733" s="135"/>
    </row>
    <row r="734" spans="1:11" ht="13.2">
      <c r="A734" s="118"/>
      <c r="B734" s="89"/>
      <c r="C734" s="69" t="str">
        <f t="shared" ca="1" si="2"/>
        <v>Incompleto</v>
      </c>
      <c r="E734" s="74"/>
      <c r="K734" s="135"/>
    </row>
    <row r="735" spans="1:11" ht="13.2">
      <c r="A735" s="118"/>
      <c r="B735" s="89"/>
      <c r="C735" s="69" t="str">
        <f t="shared" ca="1" si="2"/>
        <v>Incompleto</v>
      </c>
      <c r="E735" s="74"/>
      <c r="K735" s="135"/>
    </row>
    <row r="736" spans="1:11" ht="13.2">
      <c r="A736" s="118"/>
      <c r="B736" s="89"/>
      <c r="C736" s="69" t="str">
        <f t="shared" ca="1" si="2"/>
        <v>Incompleto</v>
      </c>
      <c r="E736" s="74"/>
      <c r="K736" s="135"/>
    </row>
    <row r="737" spans="1:11" ht="13.2">
      <c r="A737" s="118"/>
      <c r="B737" s="89"/>
      <c r="C737" s="69" t="str">
        <f t="shared" ca="1" si="2"/>
        <v>Incompleto</v>
      </c>
      <c r="E737" s="74"/>
      <c r="K737" s="135"/>
    </row>
    <row r="738" spans="1:11" ht="13.2">
      <c r="A738" s="118"/>
      <c r="B738" s="89"/>
      <c r="C738" s="69" t="str">
        <f t="shared" ca="1" si="2"/>
        <v>Incompleto</v>
      </c>
      <c r="E738" s="74"/>
      <c r="K738" s="135"/>
    </row>
    <row r="739" spans="1:11" ht="13.2">
      <c r="A739" s="118"/>
      <c r="B739" s="89"/>
      <c r="C739" s="69" t="str">
        <f t="shared" ca="1" si="2"/>
        <v>Incompleto</v>
      </c>
      <c r="E739" s="74"/>
      <c r="K739" s="135"/>
    </row>
    <row r="740" spans="1:11" ht="13.2">
      <c r="A740" s="118"/>
      <c r="B740" s="89"/>
      <c r="C740" s="69" t="str">
        <f t="shared" ca="1" si="2"/>
        <v>Incompleto</v>
      </c>
      <c r="E740" s="74"/>
      <c r="K740" s="135"/>
    </row>
    <row r="741" spans="1:11" ht="13.2">
      <c r="A741" s="118"/>
      <c r="B741" s="89"/>
      <c r="C741" s="69" t="str">
        <f t="shared" ca="1" si="2"/>
        <v>Incompleto</v>
      </c>
      <c r="E741" s="74"/>
      <c r="K741" s="135"/>
    </row>
    <row r="742" spans="1:11" ht="13.2">
      <c r="A742" s="118"/>
      <c r="B742" s="89"/>
      <c r="C742" s="69" t="str">
        <f t="shared" ca="1" si="2"/>
        <v>Incompleto</v>
      </c>
      <c r="E742" s="74"/>
      <c r="K742" s="135"/>
    </row>
    <row r="743" spans="1:11" ht="13.2">
      <c r="A743" s="118"/>
      <c r="B743" s="89"/>
      <c r="C743" s="69" t="str">
        <f t="shared" ca="1" si="2"/>
        <v>Incompleto</v>
      </c>
      <c r="E743" s="74"/>
      <c r="K743" s="135"/>
    </row>
    <row r="744" spans="1:11" ht="13.2">
      <c r="A744" s="118"/>
      <c r="B744" s="89"/>
      <c r="C744" s="69" t="str">
        <f t="shared" ca="1" si="2"/>
        <v>Incompleto</v>
      </c>
      <c r="E744" s="74"/>
      <c r="K744" s="135"/>
    </row>
    <row r="745" spans="1:11" ht="13.2">
      <c r="A745" s="118"/>
      <c r="B745" s="89"/>
      <c r="C745" s="69" t="str">
        <f t="shared" ca="1" si="2"/>
        <v>Incompleto</v>
      </c>
      <c r="E745" s="74"/>
      <c r="K745" s="135"/>
    </row>
    <row r="746" spans="1:11" ht="13.2">
      <c r="A746" s="118"/>
      <c r="B746" s="89"/>
      <c r="C746" s="69" t="str">
        <f t="shared" ca="1" si="2"/>
        <v>Incompleto</v>
      </c>
      <c r="E746" s="74"/>
      <c r="K746" s="135"/>
    </row>
    <row r="747" spans="1:11" ht="13.2">
      <c r="A747" s="118"/>
      <c r="B747" s="89"/>
      <c r="C747" s="69" t="str">
        <f t="shared" ca="1" si="2"/>
        <v>Incompleto</v>
      </c>
      <c r="E747" s="74"/>
      <c r="K747" s="135"/>
    </row>
    <row r="748" spans="1:11" ht="13.2">
      <c r="A748" s="118"/>
      <c r="B748" s="89"/>
      <c r="C748" s="69" t="str">
        <f t="shared" ca="1" si="2"/>
        <v>Incompleto</v>
      </c>
      <c r="E748" s="74"/>
      <c r="K748" s="135"/>
    </row>
    <row r="749" spans="1:11" ht="13.2">
      <c r="A749" s="118"/>
      <c r="B749" s="89"/>
      <c r="C749" s="69" t="str">
        <f t="shared" ca="1" si="2"/>
        <v>Incompleto</v>
      </c>
      <c r="E749" s="74"/>
      <c r="K749" s="135"/>
    </row>
    <row r="750" spans="1:11" ht="13.2">
      <c r="A750" s="118"/>
      <c r="B750" s="89"/>
      <c r="C750" s="69" t="str">
        <f t="shared" ca="1" si="2"/>
        <v>Incompleto</v>
      </c>
      <c r="E750" s="74"/>
      <c r="K750" s="135"/>
    </row>
    <row r="751" spans="1:11" ht="13.2">
      <c r="A751" s="118"/>
      <c r="B751" s="89"/>
      <c r="C751" s="69" t="str">
        <f t="shared" ca="1" si="2"/>
        <v>Incompleto</v>
      </c>
      <c r="E751" s="74"/>
      <c r="K751" s="135"/>
    </row>
    <row r="752" spans="1:11" ht="13.2">
      <c r="A752" s="118"/>
      <c r="B752" s="89"/>
      <c r="C752" s="69" t="str">
        <f t="shared" ca="1" si="2"/>
        <v>Incompleto</v>
      </c>
      <c r="E752" s="74"/>
      <c r="K752" s="135"/>
    </row>
    <row r="753" spans="1:11" ht="13.2">
      <c r="A753" s="118"/>
      <c r="B753" s="89"/>
      <c r="C753" s="69" t="str">
        <f t="shared" ca="1" si="2"/>
        <v>Incompleto</v>
      </c>
      <c r="E753" s="74"/>
      <c r="K753" s="135"/>
    </row>
    <row r="754" spans="1:11" ht="13.2">
      <c r="A754" s="118"/>
      <c r="B754" s="89"/>
      <c r="C754" s="69" t="str">
        <f t="shared" ca="1" si="2"/>
        <v>Incompleto</v>
      </c>
      <c r="E754" s="74"/>
      <c r="K754" s="135"/>
    </row>
    <row r="755" spans="1:11" ht="13.2">
      <c r="A755" s="118"/>
      <c r="B755" s="89"/>
      <c r="C755" s="69" t="str">
        <f t="shared" ca="1" si="2"/>
        <v>Incompleto</v>
      </c>
      <c r="E755" s="74"/>
      <c r="K755" s="135"/>
    </row>
    <row r="756" spans="1:11" ht="13.2">
      <c r="A756" s="118"/>
      <c r="B756" s="89"/>
      <c r="C756" s="69" t="str">
        <f t="shared" ca="1" si="2"/>
        <v>Incompleto</v>
      </c>
      <c r="E756" s="74"/>
      <c r="K756" s="135"/>
    </row>
    <row r="757" spans="1:11" ht="13.2">
      <c r="A757" s="118"/>
      <c r="B757" s="89"/>
      <c r="C757" s="69" t="str">
        <f t="shared" ca="1" si="2"/>
        <v>Incompleto</v>
      </c>
      <c r="E757" s="74"/>
      <c r="K757" s="135"/>
    </row>
    <row r="758" spans="1:11" ht="13.2">
      <c r="A758" s="118"/>
      <c r="B758" s="89"/>
      <c r="C758" s="69" t="str">
        <f t="shared" ca="1" si="2"/>
        <v>Incompleto</v>
      </c>
      <c r="E758" s="74"/>
      <c r="K758" s="135"/>
    </row>
    <row r="759" spans="1:11" ht="13.2">
      <c r="A759" s="118"/>
      <c r="B759" s="89"/>
      <c r="C759" s="69" t="str">
        <f t="shared" ca="1" si="2"/>
        <v>Incompleto</v>
      </c>
      <c r="E759" s="74"/>
      <c r="K759" s="135"/>
    </row>
    <row r="760" spans="1:11" ht="13.2">
      <c r="A760" s="118"/>
      <c r="B760" s="89"/>
      <c r="C760" s="69" t="str">
        <f t="shared" ca="1" si="2"/>
        <v>Incompleto</v>
      </c>
      <c r="E760" s="74"/>
      <c r="K760" s="135"/>
    </row>
    <row r="761" spans="1:11" ht="13.2">
      <c r="A761" s="118"/>
      <c r="B761" s="89"/>
      <c r="C761" s="69" t="str">
        <f t="shared" ca="1" si="2"/>
        <v>Incompleto</v>
      </c>
      <c r="E761" s="74"/>
      <c r="K761" s="135"/>
    </row>
    <row r="762" spans="1:11" ht="13.2">
      <c r="A762" s="118"/>
      <c r="B762" s="89"/>
      <c r="C762" s="69" t="str">
        <f t="shared" ca="1" si="2"/>
        <v>Incompleto</v>
      </c>
      <c r="E762" s="74"/>
      <c r="K762" s="135"/>
    </row>
    <row r="763" spans="1:11" ht="13.2">
      <c r="A763" s="118"/>
      <c r="B763" s="89"/>
      <c r="C763" s="69" t="str">
        <f t="shared" ca="1" si="2"/>
        <v>Incompleto</v>
      </c>
      <c r="E763" s="74"/>
      <c r="K763" s="135"/>
    </row>
    <row r="764" spans="1:11" ht="13.2">
      <c r="A764" s="118"/>
      <c r="B764" s="89"/>
      <c r="C764" s="69" t="str">
        <f t="shared" ca="1" si="2"/>
        <v>Incompleto</v>
      </c>
      <c r="E764" s="74"/>
      <c r="K764" s="135"/>
    </row>
    <row r="765" spans="1:11" ht="13.2">
      <c r="A765" s="118"/>
      <c r="B765" s="89"/>
      <c r="C765" s="69" t="str">
        <f t="shared" ca="1" si="2"/>
        <v>Incompleto</v>
      </c>
      <c r="E765" s="74"/>
      <c r="K765" s="135"/>
    </row>
    <row r="766" spans="1:11" ht="13.2">
      <c r="A766" s="118"/>
      <c r="B766" s="89"/>
      <c r="C766" s="69" t="str">
        <f t="shared" ca="1" si="2"/>
        <v>Incompleto</v>
      </c>
      <c r="E766" s="74"/>
      <c r="K766" s="135"/>
    </row>
    <row r="767" spans="1:11" ht="13.2">
      <c r="A767" s="118"/>
      <c r="B767" s="89"/>
      <c r="C767" s="69" t="str">
        <f t="shared" ref="C767:C999" ca="1" si="3">IF(COUNTIF(A:A, D767)&gt;0, "OK", "Incompleto")</f>
        <v>Incompleto</v>
      </c>
      <c r="E767" s="74"/>
      <c r="K767" s="135"/>
    </row>
    <row r="768" spans="1:11" ht="13.2">
      <c r="A768" s="118"/>
      <c r="B768" s="89"/>
      <c r="C768" s="69" t="str">
        <f t="shared" ca="1" si="3"/>
        <v>Incompleto</v>
      </c>
      <c r="E768" s="74"/>
      <c r="K768" s="135"/>
    </row>
    <row r="769" spans="1:11" ht="13.2">
      <c r="A769" s="118"/>
      <c r="B769" s="89"/>
      <c r="C769" s="69" t="str">
        <f t="shared" ca="1" si="3"/>
        <v>Incompleto</v>
      </c>
      <c r="E769" s="74"/>
      <c r="K769" s="135"/>
    </row>
    <row r="770" spans="1:11" ht="13.2">
      <c r="A770" s="118"/>
      <c r="B770" s="89"/>
      <c r="C770" s="69" t="str">
        <f t="shared" ca="1" si="3"/>
        <v>Incompleto</v>
      </c>
      <c r="E770" s="74"/>
      <c r="K770" s="135"/>
    </row>
    <row r="771" spans="1:11" ht="13.2">
      <c r="A771" s="118"/>
      <c r="B771" s="89"/>
      <c r="C771" s="69" t="str">
        <f t="shared" ca="1" si="3"/>
        <v>Incompleto</v>
      </c>
      <c r="E771" s="74"/>
      <c r="K771" s="135"/>
    </row>
    <row r="772" spans="1:11" ht="13.2">
      <c r="A772" s="118"/>
      <c r="B772" s="89"/>
      <c r="C772" s="69" t="str">
        <f t="shared" ca="1" si="3"/>
        <v>Incompleto</v>
      </c>
      <c r="E772" s="74"/>
      <c r="K772" s="135"/>
    </row>
    <row r="773" spans="1:11" ht="13.2">
      <c r="A773" s="118"/>
      <c r="B773" s="89"/>
      <c r="C773" s="69" t="str">
        <f t="shared" ca="1" si="3"/>
        <v>Incompleto</v>
      </c>
      <c r="E773" s="74"/>
      <c r="K773" s="135"/>
    </row>
    <row r="774" spans="1:11" ht="13.2">
      <c r="A774" s="118"/>
      <c r="B774" s="89"/>
      <c r="C774" s="69" t="str">
        <f t="shared" ca="1" si="3"/>
        <v>Incompleto</v>
      </c>
      <c r="E774" s="74"/>
      <c r="K774" s="135"/>
    </row>
    <row r="775" spans="1:11" ht="13.2">
      <c r="A775" s="118"/>
      <c r="B775" s="89"/>
      <c r="C775" s="69" t="str">
        <f t="shared" ca="1" si="3"/>
        <v>Incompleto</v>
      </c>
      <c r="E775" s="74"/>
      <c r="K775" s="135"/>
    </row>
    <row r="776" spans="1:11" ht="13.2">
      <c r="A776" s="118"/>
      <c r="B776" s="89"/>
      <c r="C776" s="69" t="str">
        <f t="shared" ca="1" si="3"/>
        <v>Incompleto</v>
      </c>
      <c r="E776" s="74"/>
      <c r="K776" s="135"/>
    </row>
    <row r="777" spans="1:11" ht="13.2">
      <c r="A777" s="118"/>
      <c r="B777" s="89"/>
      <c r="C777" s="69" t="str">
        <f t="shared" ca="1" si="3"/>
        <v>Incompleto</v>
      </c>
      <c r="E777" s="74"/>
      <c r="K777" s="135"/>
    </row>
    <row r="778" spans="1:11" ht="13.2">
      <c r="A778" s="118"/>
      <c r="B778" s="89"/>
      <c r="C778" s="69" t="str">
        <f t="shared" ca="1" si="3"/>
        <v>Incompleto</v>
      </c>
      <c r="E778" s="74"/>
      <c r="K778" s="135"/>
    </row>
    <row r="779" spans="1:11" ht="13.2">
      <c r="A779" s="118"/>
      <c r="B779" s="89"/>
      <c r="C779" s="69" t="str">
        <f t="shared" ca="1" si="3"/>
        <v>Incompleto</v>
      </c>
      <c r="E779" s="74"/>
      <c r="K779" s="135"/>
    </row>
    <row r="780" spans="1:11" ht="13.2">
      <c r="A780" s="118"/>
      <c r="B780" s="89"/>
      <c r="C780" s="69" t="str">
        <f t="shared" ca="1" si="3"/>
        <v>Incompleto</v>
      </c>
      <c r="E780" s="74"/>
      <c r="K780" s="135"/>
    </row>
    <row r="781" spans="1:11" ht="13.2">
      <c r="A781" s="118"/>
      <c r="B781" s="89"/>
      <c r="C781" s="69" t="str">
        <f t="shared" ca="1" si="3"/>
        <v>Incompleto</v>
      </c>
      <c r="E781" s="74"/>
      <c r="K781" s="135"/>
    </row>
    <row r="782" spans="1:11" ht="13.2">
      <c r="A782" s="118"/>
      <c r="B782" s="89"/>
      <c r="C782" s="69" t="str">
        <f t="shared" ca="1" si="3"/>
        <v>Incompleto</v>
      </c>
      <c r="E782" s="74"/>
      <c r="K782" s="135"/>
    </row>
    <row r="783" spans="1:11" ht="13.2">
      <c r="A783" s="118"/>
      <c r="B783" s="89"/>
      <c r="C783" s="69" t="str">
        <f t="shared" ca="1" si="3"/>
        <v>Incompleto</v>
      </c>
      <c r="E783" s="74"/>
      <c r="K783" s="135"/>
    </row>
    <row r="784" spans="1:11" ht="13.2">
      <c r="A784" s="118"/>
      <c r="B784" s="89"/>
      <c r="C784" s="69" t="str">
        <f t="shared" ca="1" si="3"/>
        <v>Incompleto</v>
      </c>
      <c r="E784" s="74"/>
      <c r="K784" s="135"/>
    </row>
    <row r="785" spans="1:11" ht="13.2">
      <c r="A785" s="118"/>
      <c r="B785" s="89"/>
      <c r="C785" s="69" t="str">
        <f t="shared" ca="1" si="3"/>
        <v>Incompleto</v>
      </c>
      <c r="E785" s="74"/>
      <c r="K785" s="135"/>
    </row>
    <row r="786" spans="1:11" ht="13.2">
      <c r="A786" s="118"/>
      <c r="B786" s="89"/>
      <c r="C786" s="69" t="str">
        <f t="shared" ca="1" si="3"/>
        <v>Incompleto</v>
      </c>
      <c r="E786" s="74"/>
      <c r="K786" s="135"/>
    </row>
    <row r="787" spans="1:11" ht="13.2">
      <c r="A787" s="118"/>
      <c r="B787" s="89"/>
      <c r="C787" s="69" t="str">
        <f t="shared" ca="1" si="3"/>
        <v>Incompleto</v>
      </c>
      <c r="E787" s="74"/>
      <c r="K787" s="135"/>
    </row>
    <row r="788" spans="1:11" ht="13.2">
      <c r="A788" s="118"/>
      <c r="B788" s="89"/>
      <c r="C788" s="69" t="str">
        <f t="shared" ca="1" si="3"/>
        <v>Incompleto</v>
      </c>
      <c r="E788" s="74"/>
      <c r="K788" s="135"/>
    </row>
    <row r="789" spans="1:11" ht="13.2">
      <c r="A789" s="118"/>
      <c r="B789" s="89"/>
      <c r="C789" s="69" t="str">
        <f t="shared" ca="1" si="3"/>
        <v>Incompleto</v>
      </c>
      <c r="E789" s="74"/>
      <c r="K789" s="135"/>
    </row>
    <row r="790" spans="1:11" ht="13.2">
      <c r="A790" s="118"/>
      <c r="B790" s="89"/>
      <c r="C790" s="69" t="str">
        <f t="shared" ca="1" si="3"/>
        <v>Incompleto</v>
      </c>
      <c r="E790" s="74"/>
      <c r="K790" s="135"/>
    </row>
    <row r="791" spans="1:11" ht="13.2">
      <c r="A791" s="118"/>
      <c r="B791" s="89"/>
      <c r="C791" s="69" t="str">
        <f t="shared" ca="1" si="3"/>
        <v>Incompleto</v>
      </c>
      <c r="E791" s="74"/>
      <c r="K791" s="135"/>
    </row>
    <row r="792" spans="1:11" ht="13.2">
      <c r="A792" s="118"/>
      <c r="B792" s="89"/>
      <c r="C792" s="69" t="str">
        <f t="shared" ca="1" si="3"/>
        <v>Incompleto</v>
      </c>
      <c r="E792" s="74"/>
      <c r="K792" s="135"/>
    </row>
    <row r="793" spans="1:11" ht="13.2">
      <c r="A793" s="118"/>
      <c r="B793" s="89"/>
      <c r="C793" s="69" t="str">
        <f t="shared" ca="1" si="3"/>
        <v>Incompleto</v>
      </c>
      <c r="E793" s="74"/>
      <c r="K793" s="135"/>
    </row>
    <row r="794" spans="1:11" ht="13.2">
      <c r="A794" s="118"/>
      <c r="B794" s="89"/>
      <c r="C794" s="69" t="str">
        <f t="shared" ca="1" si="3"/>
        <v>Incompleto</v>
      </c>
      <c r="E794" s="74"/>
      <c r="K794" s="135"/>
    </row>
    <row r="795" spans="1:11" ht="13.2">
      <c r="A795" s="118"/>
      <c r="B795" s="89"/>
      <c r="C795" s="69" t="str">
        <f t="shared" ca="1" si="3"/>
        <v>Incompleto</v>
      </c>
      <c r="E795" s="74"/>
      <c r="K795" s="135"/>
    </row>
    <row r="796" spans="1:11" ht="13.2">
      <c r="A796" s="118"/>
      <c r="B796" s="89"/>
      <c r="C796" s="69" t="str">
        <f t="shared" ca="1" si="3"/>
        <v>Incompleto</v>
      </c>
      <c r="E796" s="74"/>
      <c r="K796" s="135"/>
    </row>
    <row r="797" spans="1:11" ht="13.2">
      <c r="A797" s="118"/>
      <c r="B797" s="89"/>
      <c r="C797" s="69" t="str">
        <f t="shared" ca="1" si="3"/>
        <v>Incompleto</v>
      </c>
      <c r="E797" s="74"/>
      <c r="K797" s="135"/>
    </row>
    <row r="798" spans="1:11" ht="13.2">
      <c r="A798" s="118"/>
      <c r="B798" s="89"/>
      <c r="C798" s="69" t="str">
        <f t="shared" ca="1" si="3"/>
        <v>Incompleto</v>
      </c>
      <c r="E798" s="74"/>
      <c r="K798" s="135"/>
    </row>
    <row r="799" spans="1:11" ht="13.2">
      <c r="A799" s="118"/>
      <c r="B799" s="89"/>
      <c r="C799" s="69" t="str">
        <f t="shared" ca="1" si="3"/>
        <v>Incompleto</v>
      </c>
      <c r="E799" s="74"/>
      <c r="K799" s="135"/>
    </row>
    <row r="800" spans="1:11" ht="13.2">
      <c r="A800" s="118"/>
      <c r="B800" s="89"/>
      <c r="C800" s="69" t="str">
        <f t="shared" ca="1" si="3"/>
        <v>Incompleto</v>
      </c>
      <c r="E800" s="74"/>
      <c r="K800" s="135"/>
    </row>
    <row r="801" spans="1:11" ht="13.2">
      <c r="A801" s="118"/>
      <c r="B801" s="89"/>
      <c r="C801" s="69" t="str">
        <f t="shared" ca="1" si="3"/>
        <v>Incompleto</v>
      </c>
      <c r="E801" s="74"/>
      <c r="K801" s="135"/>
    </row>
    <row r="802" spans="1:11" ht="13.2">
      <c r="A802" s="118"/>
      <c r="B802" s="89"/>
      <c r="C802" s="69" t="str">
        <f t="shared" ca="1" si="3"/>
        <v>Incompleto</v>
      </c>
      <c r="E802" s="74"/>
      <c r="K802" s="135"/>
    </row>
    <row r="803" spans="1:11" ht="13.2">
      <c r="A803" s="118"/>
      <c r="B803" s="89"/>
      <c r="C803" s="69" t="str">
        <f t="shared" ca="1" si="3"/>
        <v>Incompleto</v>
      </c>
      <c r="E803" s="74"/>
      <c r="K803" s="135"/>
    </row>
    <row r="804" spans="1:11" ht="13.2">
      <c r="A804" s="118"/>
      <c r="B804" s="89"/>
      <c r="C804" s="69" t="str">
        <f t="shared" ca="1" si="3"/>
        <v>Incompleto</v>
      </c>
      <c r="E804" s="74"/>
      <c r="K804" s="135"/>
    </row>
    <row r="805" spans="1:11" ht="13.2">
      <c r="A805" s="118"/>
      <c r="B805" s="89"/>
      <c r="C805" s="69" t="str">
        <f t="shared" ca="1" si="3"/>
        <v>Incompleto</v>
      </c>
      <c r="E805" s="74"/>
      <c r="K805" s="135"/>
    </row>
    <row r="806" spans="1:11" ht="13.2">
      <c r="A806" s="118"/>
      <c r="B806" s="89"/>
      <c r="C806" s="69" t="str">
        <f t="shared" ca="1" si="3"/>
        <v>Incompleto</v>
      </c>
      <c r="E806" s="74"/>
      <c r="K806" s="135"/>
    </row>
    <row r="807" spans="1:11" ht="13.2">
      <c r="A807" s="118"/>
      <c r="B807" s="89"/>
      <c r="C807" s="69" t="str">
        <f t="shared" ca="1" si="3"/>
        <v>Incompleto</v>
      </c>
      <c r="E807" s="74"/>
      <c r="K807" s="135"/>
    </row>
    <row r="808" spans="1:11" ht="13.2">
      <c r="A808" s="118"/>
      <c r="B808" s="89"/>
      <c r="C808" s="69" t="str">
        <f t="shared" ca="1" si="3"/>
        <v>Incompleto</v>
      </c>
      <c r="E808" s="74"/>
      <c r="K808" s="135"/>
    </row>
    <row r="809" spans="1:11" ht="13.2">
      <c r="A809" s="118"/>
      <c r="B809" s="89"/>
      <c r="C809" s="69" t="str">
        <f t="shared" ca="1" si="3"/>
        <v>Incompleto</v>
      </c>
      <c r="E809" s="74"/>
      <c r="K809" s="135"/>
    </row>
    <row r="810" spans="1:11" ht="13.2">
      <c r="A810" s="118"/>
      <c r="B810" s="89"/>
      <c r="C810" s="69" t="str">
        <f t="shared" ca="1" si="3"/>
        <v>Incompleto</v>
      </c>
      <c r="E810" s="74"/>
      <c r="K810" s="135"/>
    </row>
    <row r="811" spans="1:11" ht="13.2">
      <c r="A811" s="118"/>
      <c r="B811" s="89"/>
      <c r="C811" s="69" t="str">
        <f t="shared" ca="1" si="3"/>
        <v>Incompleto</v>
      </c>
      <c r="E811" s="74"/>
      <c r="K811" s="135"/>
    </row>
    <row r="812" spans="1:11" ht="13.2">
      <c r="A812" s="118"/>
      <c r="B812" s="89"/>
      <c r="C812" s="69" t="str">
        <f t="shared" ca="1" si="3"/>
        <v>Incompleto</v>
      </c>
      <c r="E812" s="74"/>
      <c r="K812" s="135"/>
    </row>
    <row r="813" spans="1:11" ht="13.2">
      <c r="A813" s="118"/>
      <c r="B813" s="89"/>
      <c r="C813" s="69" t="str">
        <f t="shared" ca="1" si="3"/>
        <v>Incompleto</v>
      </c>
      <c r="E813" s="74"/>
      <c r="K813" s="135"/>
    </row>
    <row r="814" spans="1:11" ht="13.2">
      <c r="A814" s="118"/>
      <c r="B814" s="89"/>
      <c r="C814" s="69" t="str">
        <f t="shared" ca="1" si="3"/>
        <v>Incompleto</v>
      </c>
      <c r="E814" s="74"/>
      <c r="K814" s="135"/>
    </row>
    <row r="815" spans="1:11" ht="13.2">
      <c r="A815" s="118"/>
      <c r="B815" s="89"/>
      <c r="C815" s="69" t="str">
        <f t="shared" ca="1" si="3"/>
        <v>Incompleto</v>
      </c>
      <c r="E815" s="74"/>
      <c r="K815" s="135"/>
    </row>
    <row r="816" spans="1:11" ht="13.2">
      <c r="A816" s="118"/>
      <c r="B816" s="89"/>
      <c r="C816" s="69" t="str">
        <f t="shared" ca="1" si="3"/>
        <v>Incompleto</v>
      </c>
      <c r="E816" s="74"/>
      <c r="K816" s="135"/>
    </row>
    <row r="817" spans="1:11" ht="13.2">
      <c r="A817" s="118"/>
      <c r="B817" s="89"/>
      <c r="C817" s="69" t="str">
        <f t="shared" ca="1" si="3"/>
        <v>Incompleto</v>
      </c>
      <c r="E817" s="74"/>
      <c r="K817" s="135"/>
    </row>
    <row r="818" spans="1:11" ht="13.2">
      <c r="A818" s="118"/>
      <c r="B818" s="89"/>
      <c r="C818" s="69" t="str">
        <f t="shared" ca="1" si="3"/>
        <v>Incompleto</v>
      </c>
      <c r="E818" s="74"/>
      <c r="K818" s="135"/>
    </row>
    <row r="819" spans="1:11" ht="13.2">
      <c r="A819" s="118"/>
      <c r="B819" s="89"/>
      <c r="C819" s="69" t="str">
        <f t="shared" ca="1" si="3"/>
        <v>Incompleto</v>
      </c>
      <c r="E819" s="74"/>
      <c r="K819" s="135"/>
    </row>
    <row r="820" spans="1:11" ht="13.2">
      <c r="A820" s="118"/>
      <c r="B820" s="89"/>
      <c r="C820" s="69" t="str">
        <f t="shared" ca="1" si="3"/>
        <v>Incompleto</v>
      </c>
      <c r="E820" s="74"/>
      <c r="K820" s="135"/>
    </row>
    <row r="821" spans="1:11" ht="13.2">
      <c r="A821" s="118"/>
      <c r="B821" s="89"/>
      <c r="C821" s="69" t="str">
        <f t="shared" ca="1" si="3"/>
        <v>Incompleto</v>
      </c>
      <c r="E821" s="74"/>
      <c r="K821" s="135"/>
    </row>
    <row r="822" spans="1:11" ht="13.2">
      <c r="A822" s="118"/>
      <c r="B822" s="89"/>
      <c r="C822" s="69" t="str">
        <f t="shared" ca="1" si="3"/>
        <v>Incompleto</v>
      </c>
      <c r="E822" s="74"/>
      <c r="K822" s="135"/>
    </row>
    <row r="823" spans="1:11" ht="13.2">
      <c r="A823" s="118"/>
      <c r="B823" s="89"/>
      <c r="C823" s="69" t="str">
        <f t="shared" ca="1" si="3"/>
        <v>Incompleto</v>
      </c>
      <c r="E823" s="74"/>
      <c r="K823" s="135"/>
    </row>
    <row r="824" spans="1:11" ht="13.2">
      <c r="A824" s="118"/>
      <c r="B824" s="89"/>
      <c r="C824" s="69" t="str">
        <f t="shared" ca="1" si="3"/>
        <v>Incompleto</v>
      </c>
      <c r="E824" s="74"/>
      <c r="K824" s="135"/>
    </row>
    <row r="825" spans="1:11" ht="13.2">
      <c r="A825" s="118"/>
      <c r="B825" s="89"/>
      <c r="C825" s="69" t="str">
        <f t="shared" ca="1" si="3"/>
        <v>Incompleto</v>
      </c>
      <c r="E825" s="74"/>
      <c r="K825" s="135"/>
    </row>
    <row r="826" spans="1:11" ht="13.2">
      <c r="A826" s="118"/>
      <c r="B826" s="89"/>
      <c r="C826" s="69" t="str">
        <f t="shared" ca="1" si="3"/>
        <v>Incompleto</v>
      </c>
      <c r="E826" s="74"/>
      <c r="K826" s="135"/>
    </row>
    <row r="827" spans="1:11" ht="13.2">
      <c r="A827" s="118"/>
      <c r="B827" s="89"/>
      <c r="C827" s="69" t="str">
        <f t="shared" ca="1" si="3"/>
        <v>Incompleto</v>
      </c>
      <c r="E827" s="74"/>
      <c r="K827" s="135"/>
    </row>
    <row r="828" spans="1:11" ht="13.2">
      <c r="A828" s="118"/>
      <c r="B828" s="89"/>
      <c r="C828" s="69" t="str">
        <f t="shared" ca="1" si="3"/>
        <v>Incompleto</v>
      </c>
      <c r="E828" s="74"/>
      <c r="K828" s="135"/>
    </row>
    <row r="829" spans="1:11" ht="13.2">
      <c r="A829" s="118"/>
      <c r="B829" s="89"/>
      <c r="C829" s="69" t="str">
        <f t="shared" ca="1" si="3"/>
        <v>Incompleto</v>
      </c>
      <c r="E829" s="74"/>
      <c r="K829" s="135"/>
    </row>
    <row r="830" spans="1:11" ht="13.2">
      <c r="A830" s="118"/>
      <c r="B830" s="89"/>
      <c r="C830" s="69" t="str">
        <f t="shared" ca="1" si="3"/>
        <v>Incompleto</v>
      </c>
      <c r="E830" s="74"/>
      <c r="K830" s="135"/>
    </row>
    <row r="831" spans="1:11" ht="13.2">
      <c r="A831" s="118"/>
      <c r="B831" s="89"/>
      <c r="C831" s="69" t="str">
        <f t="shared" ca="1" si="3"/>
        <v>Incompleto</v>
      </c>
      <c r="E831" s="74"/>
      <c r="K831" s="135"/>
    </row>
    <row r="832" spans="1:11" ht="13.2">
      <c r="A832" s="118"/>
      <c r="B832" s="89"/>
      <c r="C832" s="69" t="str">
        <f t="shared" ca="1" si="3"/>
        <v>Incompleto</v>
      </c>
      <c r="E832" s="74"/>
      <c r="K832" s="135"/>
    </row>
    <row r="833" spans="1:11" ht="13.2">
      <c r="A833" s="118"/>
      <c r="B833" s="89"/>
      <c r="C833" s="69" t="str">
        <f t="shared" ca="1" si="3"/>
        <v>Incompleto</v>
      </c>
      <c r="E833" s="74"/>
      <c r="K833" s="135"/>
    </row>
    <row r="834" spans="1:11" ht="13.2">
      <c r="A834" s="118"/>
      <c r="B834" s="89"/>
      <c r="C834" s="69" t="str">
        <f t="shared" ca="1" si="3"/>
        <v>Incompleto</v>
      </c>
      <c r="E834" s="74"/>
      <c r="K834" s="135"/>
    </row>
    <row r="835" spans="1:11" ht="13.2">
      <c r="A835" s="118"/>
      <c r="B835" s="89"/>
      <c r="C835" s="69" t="str">
        <f t="shared" ca="1" si="3"/>
        <v>Incompleto</v>
      </c>
      <c r="E835" s="74"/>
      <c r="K835" s="135"/>
    </row>
    <row r="836" spans="1:11" ht="13.2">
      <c r="A836" s="118"/>
      <c r="B836" s="89"/>
      <c r="C836" s="69" t="str">
        <f t="shared" ca="1" si="3"/>
        <v>Incompleto</v>
      </c>
      <c r="E836" s="74"/>
      <c r="K836" s="135"/>
    </row>
    <row r="837" spans="1:11" ht="13.2">
      <c r="A837" s="118"/>
      <c r="B837" s="89"/>
      <c r="C837" s="69" t="str">
        <f t="shared" ca="1" si="3"/>
        <v>Incompleto</v>
      </c>
      <c r="E837" s="74"/>
      <c r="K837" s="135"/>
    </row>
    <row r="838" spans="1:11" ht="13.2">
      <c r="A838" s="118"/>
      <c r="B838" s="89"/>
      <c r="C838" s="69" t="str">
        <f t="shared" ca="1" si="3"/>
        <v>Incompleto</v>
      </c>
      <c r="E838" s="74"/>
      <c r="K838" s="135"/>
    </row>
    <row r="839" spans="1:11" ht="13.2">
      <c r="A839" s="118"/>
      <c r="B839" s="89"/>
      <c r="C839" s="69" t="str">
        <f t="shared" ca="1" si="3"/>
        <v>Incompleto</v>
      </c>
      <c r="E839" s="74"/>
      <c r="K839" s="135"/>
    </row>
    <row r="840" spans="1:11" ht="13.2">
      <c r="A840" s="118"/>
      <c r="B840" s="89"/>
      <c r="C840" s="69" t="str">
        <f t="shared" ca="1" si="3"/>
        <v>Incompleto</v>
      </c>
      <c r="E840" s="74"/>
      <c r="K840" s="135"/>
    </row>
    <row r="841" spans="1:11" ht="13.2">
      <c r="A841" s="118"/>
      <c r="B841" s="89"/>
      <c r="C841" s="69" t="str">
        <f t="shared" ca="1" si="3"/>
        <v>Incompleto</v>
      </c>
      <c r="E841" s="74"/>
      <c r="K841" s="135"/>
    </row>
    <row r="842" spans="1:11" ht="13.2">
      <c r="A842" s="118"/>
      <c r="B842" s="89"/>
      <c r="C842" s="69" t="str">
        <f t="shared" ca="1" si="3"/>
        <v>Incompleto</v>
      </c>
      <c r="E842" s="74"/>
      <c r="K842" s="135"/>
    </row>
    <row r="843" spans="1:11" ht="13.2">
      <c r="A843" s="118"/>
      <c r="B843" s="89"/>
      <c r="C843" s="69" t="str">
        <f t="shared" ca="1" si="3"/>
        <v>Incompleto</v>
      </c>
      <c r="E843" s="74"/>
      <c r="K843" s="135"/>
    </row>
    <row r="844" spans="1:11" ht="13.2">
      <c r="A844" s="118"/>
      <c r="B844" s="89"/>
      <c r="C844" s="69" t="str">
        <f t="shared" ca="1" si="3"/>
        <v>Incompleto</v>
      </c>
      <c r="E844" s="74"/>
      <c r="K844" s="135"/>
    </row>
    <row r="845" spans="1:11" ht="13.2">
      <c r="A845" s="118"/>
      <c r="B845" s="89"/>
      <c r="C845" s="69" t="str">
        <f t="shared" ca="1" si="3"/>
        <v>Incompleto</v>
      </c>
      <c r="E845" s="74"/>
      <c r="K845" s="135"/>
    </row>
    <row r="846" spans="1:11" ht="13.2">
      <c r="A846" s="118"/>
      <c r="B846" s="89"/>
      <c r="C846" s="69" t="str">
        <f t="shared" ca="1" si="3"/>
        <v>Incompleto</v>
      </c>
      <c r="E846" s="74"/>
      <c r="K846" s="135"/>
    </row>
    <row r="847" spans="1:11" ht="13.2">
      <c r="A847" s="118"/>
      <c r="B847" s="89"/>
      <c r="C847" s="69" t="str">
        <f t="shared" ca="1" si="3"/>
        <v>Incompleto</v>
      </c>
      <c r="E847" s="74"/>
      <c r="K847" s="135"/>
    </row>
    <row r="848" spans="1:11" ht="13.2">
      <c r="A848" s="118"/>
      <c r="B848" s="89"/>
      <c r="C848" s="69" t="str">
        <f t="shared" ca="1" si="3"/>
        <v>Incompleto</v>
      </c>
      <c r="E848" s="74"/>
      <c r="K848" s="135"/>
    </row>
    <row r="849" spans="1:11" ht="13.2">
      <c r="A849" s="118"/>
      <c r="B849" s="89"/>
      <c r="C849" s="69" t="str">
        <f t="shared" ca="1" si="3"/>
        <v>Incompleto</v>
      </c>
      <c r="E849" s="74"/>
      <c r="K849" s="135"/>
    </row>
    <row r="850" spans="1:11" ht="13.2">
      <c r="A850" s="118"/>
      <c r="B850" s="89"/>
      <c r="C850" s="69" t="str">
        <f t="shared" ca="1" si="3"/>
        <v>Incompleto</v>
      </c>
      <c r="E850" s="74"/>
      <c r="K850" s="135"/>
    </row>
    <row r="851" spans="1:11" ht="13.2">
      <c r="A851" s="118"/>
      <c r="B851" s="89"/>
      <c r="C851" s="69" t="str">
        <f t="shared" ca="1" si="3"/>
        <v>Incompleto</v>
      </c>
      <c r="E851" s="74"/>
      <c r="K851" s="135"/>
    </row>
    <row r="852" spans="1:11" ht="13.2">
      <c r="A852" s="118"/>
      <c r="B852" s="89"/>
      <c r="C852" s="69" t="str">
        <f t="shared" ca="1" si="3"/>
        <v>Incompleto</v>
      </c>
      <c r="E852" s="74"/>
      <c r="K852" s="135"/>
    </row>
    <row r="853" spans="1:11" ht="13.2">
      <c r="A853" s="118"/>
      <c r="B853" s="89"/>
      <c r="C853" s="69" t="str">
        <f t="shared" ca="1" si="3"/>
        <v>Incompleto</v>
      </c>
      <c r="E853" s="74"/>
      <c r="K853" s="135"/>
    </row>
    <row r="854" spans="1:11" ht="13.2">
      <c r="A854" s="118"/>
      <c r="B854" s="89"/>
      <c r="C854" s="69" t="str">
        <f t="shared" ca="1" si="3"/>
        <v>Incompleto</v>
      </c>
      <c r="E854" s="74"/>
      <c r="K854" s="135"/>
    </row>
    <row r="855" spans="1:11" ht="13.2">
      <c r="A855" s="118"/>
      <c r="B855" s="89"/>
      <c r="C855" s="69" t="str">
        <f t="shared" ca="1" si="3"/>
        <v>Incompleto</v>
      </c>
      <c r="E855" s="74"/>
      <c r="K855" s="135"/>
    </row>
    <row r="856" spans="1:11" ht="13.2">
      <c r="A856" s="118"/>
      <c r="B856" s="89"/>
      <c r="C856" s="69" t="str">
        <f t="shared" ca="1" si="3"/>
        <v>Incompleto</v>
      </c>
      <c r="E856" s="74"/>
      <c r="K856" s="135"/>
    </row>
    <row r="857" spans="1:11" ht="13.2">
      <c r="A857" s="118"/>
      <c r="B857" s="89"/>
      <c r="C857" s="69" t="str">
        <f t="shared" ca="1" si="3"/>
        <v>Incompleto</v>
      </c>
      <c r="E857" s="74"/>
      <c r="K857" s="135"/>
    </row>
    <row r="858" spans="1:11" ht="13.2">
      <c r="A858" s="118"/>
      <c r="B858" s="89"/>
      <c r="C858" s="69" t="str">
        <f t="shared" ca="1" si="3"/>
        <v>Incompleto</v>
      </c>
      <c r="E858" s="74"/>
      <c r="K858" s="135"/>
    </row>
    <row r="859" spans="1:11" ht="13.2">
      <c r="A859" s="118"/>
      <c r="B859" s="89"/>
      <c r="C859" s="69" t="str">
        <f t="shared" ca="1" si="3"/>
        <v>Incompleto</v>
      </c>
      <c r="E859" s="74"/>
      <c r="K859" s="135"/>
    </row>
    <row r="860" spans="1:11" ht="13.2">
      <c r="A860" s="118"/>
      <c r="B860" s="89"/>
      <c r="C860" s="69" t="str">
        <f t="shared" ca="1" si="3"/>
        <v>Incompleto</v>
      </c>
      <c r="E860" s="74"/>
      <c r="K860" s="135"/>
    </row>
    <row r="861" spans="1:11" ht="13.2">
      <c r="A861" s="118"/>
      <c r="B861" s="89"/>
      <c r="C861" s="69" t="str">
        <f t="shared" ca="1" si="3"/>
        <v>Incompleto</v>
      </c>
      <c r="E861" s="74"/>
      <c r="K861" s="135"/>
    </row>
    <row r="862" spans="1:11" ht="13.2">
      <c r="A862" s="118"/>
      <c r="B862" s="89"/>
      <c r="C862" s="69" t="str">
        <f t="shared" ca="1" si="3"/>
        <v>Incompleto</v>
      </c>
      <c r="E862" s="74"/>
      <c r="K862" s="135"/>
    </row>
    <row r="863" spans="1:11" ht="13.2">
      <c r="A863" s="118"/>
      <c r="B863" s="89"/>
      <c r="C863" s="69" t="str">
        <f t="shared" ca="1" si="3"/>
        <v>Incompleto</v>
      </c>
      <c r="E863" s="74"/>
      <c r="K863" s="135"/>
    </row>
    <row r="864" spans="1:11" ht="13.2">
      <c r="A864" s="118"/>
      <c r="B864" s="89"/>
      <c r="C864" s="69" t="str">
        <f t="shared" ca="1" si="3"/>
        <v>Incompleto</v>
      </c>
      <c r="E864" s="74"/>
      <c r="K864" s="135"/>
    </row>
    <row r="865" spans="1:11" ht="13.2">
      <c r="A865" s="118"/>
      <c r="B865" s="89"/>
      <c r="C865" s="69" t="str">
        <f t="shared" ca="1" si="3"/>
        <v>Incompleto</v>
      </c>
      <c r="E865" s="74"/>
      <c r="K865" s="135"/>
    </row>
    <row r="866" spans="1:11" ht="13.2">
      <c r="A866" s="118"/>
      <c r="B866" s="89"/>
      <c r="C866" s="69" t="str">
        <f t="shared" ca="1" si="3"/>
        <v>Incompleto</v>
      </c>
      <c r="E866" s="74"/>
      <c r="K866" s="135"/>
    </row>
    <row r="867" spans="1:11" ht="13.2">
      <c r="A867" s="118"/>
      <c r="B867" s="89"/>
      <c r="C867" s="69" t="str">
        <f t="shared" ca="1" si="3"/>
        <v>Incompleto</v>
      </c>
      <c r="E867" s="74"/>
      <c r="K867" s="135"/>
    </row>
    <row r="868" spans="1:11" ht="13.2">
      <c r="A868" s="118"/>
      <c r="B868" s="89"/>
      <c r="C868" s="69" t="str">
        <f t="shared" ca="1" si="3"/>
        <v>Incompleto</v>
      </c>
      <c r="E868" s="74"/>
      <c r="K868" s="135"/>
    </row>
    <row r="869" spans="1:11" ht="13.2">
      <c r="A869" s="118"/>
      <c r="B869" s="89"/>
      <c r="C869" s="69" t="str">
        <f t="shared" ca="1" si="3"/>
        <v>Incompleto</v>
      </c>
      <c r="E869" s="74"/>
      <c r="K869" s="135"/>
    </row>
    <row r="870" spans="1:11" ht="13.2">
      <c r="A870" s="118"/>
      <c r="B870" s="89"/>
      <c r="C870" s="69" t="str">
        <f t="shared" ca="1" si="3"/>
        <v>Incompleto</v>
      </c>
      <c r="E870" s="74"/>
      <c r="K870" s="135"/>
    </row>
    <row r="871" spans="1:11" ht="13.2">
      <c r="A871" s="118"/>
      <c r="B871" s="89"/>
      <c r="C871" s="69" t="str">
        <f t="shared" ca="1" si="3"/>
        <v>Incompleto</v>
      </c>
      <c r="E871" s="74"/>
      <c r="K871" s="135"/>
    </row>
    <row r="872" spans="1:11" ht="13.2">
      <c r="A872" s="118"/>
      <c r="B872" s="89"/>
      <c r="C872" s="69" t="str">
        <f t="shared" ca="1" si="3"/>
        <v>Incompleto</v>
      </c>
      <c r="E872" s="74"/>
      <c r="K872" s="135"/>
    </row>
    <row r="873" spans="1:11" ht="13.2">
      <c r="A873" s="118"/>
      <c r="B873" s="89"/>
      <c r="C873" s="69" t="str">
        <f t="shared" ca="1" si="3"/>
        <v>Incompleto</v>
      </c>
      <c r="E873" s="74"/>
      <c r="K873" s="135"/>
    </row>
    <row r="874" spans="1:11" ht="13.2">
      <c r="A874" s="118"/>
      <c r="B874" s="89"/>
      <c r="C874" s="69" t="str">
        <f t="shared" ca="1" si="3"/>
        <v>Incompleto</v>
      </c>
      <c r="E874" s="74"/>
      <c r="K874" s="135"/>
    </row>
    <row r="875" spans="1:11" ht="13.2">
      <c r="A875" s="118"/>
      <c r="B875" s="89"/>
      <c r="C875" s="69" t="str">
        <f t="shared" ca="1" si="3"/>
        <v>Incompleto</v>
      </c>
      <c r="E875" s="74"/>
      <c r="K875" s="135"/>
    </row>
    <row r="876" spans="1:11" ht="13.2">
      <c r="A876" s="118"/>
      <c r="B876" s="89"/>
      <c r="C876" s="69" t="str">
        <f t="shared" ca="1" si="3"/>
        <v>Incompleto</v>
      </c>
      <c r="E876" s="74"/>
      <c r="K876" s="135"/>
    </row>
    <row r="877" spans="1:11" ht="13.2">
      <c r="A877" s="118"/>
      <c r="B877" s="89"/>
      <c r="C877" s="69" t="str">
        <f t="shared" ca="1" si="3"/>
        <v>Incompleto</v>
      </c>
      <c r="E877" s="74"/>
      <c r="K877" s="135"/>
    </row>
    <row r="878" spans="1:11" ht="13.2">
      <c r="A878" s="118"/>
      <c r="B878" s="89"/>
      <c r="C878" s="69" t="str">
        <f t="shared" ca="1" si="3"/>
        <v>Incompleto</v>
      </c>
      <c r="E878" s="74"/>
      <c r="K878" s="135"/>
    </row>
    <row r="879" spans="1:11" ht="13.2">
      <c r="A879" s="118"/>
      <c r="B879" s="89"/>
      <c r="C879" s="69" t="str">
        <f t="shared" ca="1" si="3"/>
        <v>Incompleto</v>
      </c>
      <c r="E879" s="74"/>
      <c r="K879" s="135"/>
    </row>
    <row r="880" spans="1:11" ht="13.2">
      <c r="A880" s="118"/>
      <c r="B880" s="89"/>
      <c r="C880" s="69" t="str">
        <f t="shared" ca="1" si="3"/>
        <v>Incompleto</v>
      </c>
      <c r="E880" s="74"/>
      <c r="K880" s="135"/>
    </row>
    <row r="881" spans="1:11" ht="13.2">
      <c r="A881" s="118"/>
      <c r="B881" s="89"/>
      <c r="C881" s="69" t="str">
        <f t="shared" ca="1" si="3"/>
        <v>Incompleto</v>
      </c>
      <c r="E881" s="74"/>
      <c r="K881" s="135"/>
    </row>
    <row r="882" spans="1:11" ht="13.2">
      <c r="A882" s="118"/>
      <c r="B882" s="89"/>
      <c r="C882" s="69" t="str">
        <f t="shared" ca="1" si="3"/>
        <v>Incompleto</v>
      </c>
      <c r="E882" s="74"/>
      <c r="K882" s="135"/>
    </row>
    <row r="883" spans="1:11" ht="13.2">
      <c r="A883" s="118"/>
      <c r="B883" s="89"/>
      <c r="C883" s="69" t="str">
        <f t="shared" ca="1" si="3"/>
        <v>Incompleto</v>
      </c>
      <c r="E883" s="74"/>
      <c r="K883" s="135"/>
    </row>
    <row r="884" spans="1:11" ht="13.2">
      <c r="A884" s="118"/>
      <c r="B884" s="89"/>
      <c r="C884" s="69" t="str">
        <f t="shared" ca="1" si="3"/>
        <v>Incompleto</v>
      </c>
      <c r="E884" s="74"/>
      <c r="K884" s="135"/>
    </row>
    <row r="885" spans="1:11" ht="13.2">
      <c r="A885" s="118"/>
      <c r="B885" s="89"/>
      <c r="C885" s="69" t="str">
        <f t="shared" ca="1" si="3"/>
        <v>Incompleto</v>
      </c>
      <c r="E885" s="74"/>
      <c r="K885" s="135"/>
    </row>
    <row r="886" spans="1:11" ht="13.2">
      <c r="A886" s="118"/>
      <c r="B886" s="89"/>
      <c r="C886" s="69" t="str">
        <f t="shared" ca="1" si="3"/>
        <v>Incompleto</v>
      </c>
      <c r="E886" s="74"/>
      <c r="K886" s="135"/>
    </row>
    <row r="887" spans="1:11" ht="13.2">
      <c r="A887" s="118"/>
      <c r="B887" s="89"/>
      <c r="C887" s="69" t="str">
        <f t="shared" ca="1" si="3"/>
        <v>Incompleto</v>
      </c>
      <c r="E887" s="74"/>
      <c r="K887" s="135"/>
    </row>
    <row r="888" spans="1:11" ht="13.2">
      <c r="A888" s="118"/>
      <c r="B888" s="89"/>
      <c r="C888" s="69" t="str">
        <f t="shared" ca="1" si="3"/>
        <v>Incompleto</v>
      </c>
      <c r="E888" s="74"/>
      <c r="K888" s="135"/>
    </row>
    <row r="889" spans="1:11" ht="13.2">
      <c r="A889" s="118"/>
      <c r="B889" s="89"/>
      <c r="C889" s="69" t="str">
        <f t="shared" ca="1" si="3"/>
        <v>Incompleto</v>
      </c>
      <c r="E889" s="74"/>
      <c r="K889" s="135"/>
    </row>
    <row r="890" spans="1:11" ht="13.2">
      <c r="A890" s="118"/>
      <c r="B890" s="89"/>
      <c r="C890" s="69" t="str">
        <f t="shared" ca="1" si="3"/>
        <v>Incompleto</v>
      </c>
      <c r="E890" s="74"/>
      <c r="K890" s="135"/>
    </row>
    <row r="891" spans="1:11" ht="13.2">
      <c r="A891" s="118"/>
      <c r="B891" s="89"/>
      <c r="C891" s="69" t="str">
        <f t="shared" ca="1" si="3"/>
        <v>Incompleto</v>
      </c>
      <c r="E891" s="74"/>
      <c r="K891" s="135"/>
    </row>
    <row r="892" spans="1:11" ht="13.2">
      <c r="A892" s="118"/>
      <c r="B892" s="89"/>
      <c r="C892" s="69" t="str">
        <f t="shared" ca="1" si="3"/>
        <v>Incompleto</v>
      </c>
      <c r="E892" s="74"/>
      <c r="K892" s="135"/>
    </row>
    <row r="893" spans="1:11" ht="13.2">
      <c r="A893" s="118"/>
      <c r="B893" s="89"/>
      <c r="C893" s="69" t="str">
        <f t="shared" ca="1" si="3"/>
        <v>Incompleto</v>
      </c>
      <c r="E893" s="74"/>
      <c r="K893" s="135"/>
    </row>
    <row r="894" spans="1:11" ht="13.2">
      <c r="A894" s="118"/>
      <c r="B894" s="89"/>
      <c r="C894" s="69" t="str">
        <f t="shared" ca="1" si="3"/>
        <v>Incompleto</v>
      </c>
      <c r="E894" s="74"/>
      <c r="K894" s="135"/>
    </row>
    <row r="895" spans="1:11" ht="13.2">
      <c r="A895" s="118"/>
      <c r="B895" s="89"/>
      <c r="C895" s="69" t="str">
        <f t="shared" ca="1" si="3"/>
        <v>Incompleto</v>
      </c>
      <c r="E895" s="74"/>
      <c r="K895" s="135"/>
    </row>
    <row r="896" spans="1:11" ht="13.2">
      <c r="A896" s="118"/>
      <c r="B896" s="89"/>
      <c r="C896" s="69" t="str">
        <f t="shared" ca="1" si="3"/>
        <v>Incompleto</v>
      </c>
      <c r="E896" s="74"/>
      <c r="K896" s="135"/>
    </row>
    <row r="897" spans="1:11" ht="13.2">
      <c r="A897" s="118"/>
      <c r="B897" s="89"/>
      <c r="C897" s="69" t="str">
        <f t="shared" ca="1" si="3"/>
        <v>Incompleto</v>
      </c>
      <c r="E897" s="74"/>
      <c r="K897" s="135"/>
    </row>
    <row r="898" spans="1:11" ht="13.2">
      <c r="A898" s="118"/>
      <c r="B898" s="89"/>
      <c r="C898" s="69" t="str">
        <f t="shared" ca="1" si="3"/>
        <v>Incompleto</v>
      </c>
      <c r="E898" s="74"/>
      <c r="K898" s="135"/>
    </row>
    <row r="899" spans="1:11" ht="13.2">
      <c r="A899" s="118"/>
      <c r="B899" s="89"/>
      <c r="C899" s="69" t="str">
        <f t="shared" ca="1" si="3"/>
        <v>Incompleto</v>
      </c>
      <c r="E899" s="74"/>
      <c r="K899" s="135"/>
    </row>
    <row r="900" spans="1:11" ht="13.2">
      <c r="A900" s="118"/>
      <c r="B900" s="89"/>
      <c r="C900" s="69" t="str">
        <f t="shared" ca="1" si="3"/>
        <v>Incompleto</v>
      </c>
      <c r="E900" s="74"/>
      <c r="K900" s="135"/>
    </row>
    <row r="901" spans="1:11" ht="13.2">
      <c r="A901" s="118"/>
      <c r="B901" s="89"/>
      <c r="C901" s="69" t="str">
        <f t="shared" ca="1" si="3"/>
        <v>Incompleto</v>
      </c>
      <c r="E901" s="74"/>
      <c r="K901" s="135"/>
    </row>
    <row r="902" spans="1:11" ht="13.2">
      <c r="A902" s="118"/>
      <c r="B902" s="89"/>
      <c r="C902" s="69" t="str">
        <f t="shared" ca="1" si="3"/>
        <v>Incompleto</v>
      </c>
      <c r="E902" s="74"/>
      <c r="K902" s="135"/>
    </row>
    <row r="903" spans="1:11" ht="13.2">
      <c r="A903" s="118"/>
      <c r="B903" s="89"/>
      <c r="C903" s="69" t="str">
        <f t="shared" ca="1" si="3"/>
        <v>Incompleto</v>
      </c>
      <c r="E903" s="74"/>
      <c r="K903" s="135"/>
    </row>
    <row r="904" spans="1:11" ht="13.2">
      <c r="A904" s="118"/>
      <c r="B904" s="89"/>
      <c r="C904" s="69" t="str">
        <f t="shared" ca="1" si="3"/>
        <v>Incompleto</v>
      </c>
      <c r="E904" s="74"/>
      <c r="K904" s="135"/>
    </row>
    <row r="905" spans="1:11" ht="13.2">
      <c r="A905" s="118"/>
      <c r="B905" s="89"/>
      <c r="C905" s="69" t="str">
        <f t="shared" ca="1" si="3"/>
        <v>Incompleto</v>
      </c>
      <c r="E905" s="74"/>
      <c r="K905" s="135"/>
    </row>
    <row r="906" spans="1:11" ht="13.2">
      <c r="A906" s="118"/>
      <c r="B906" s="89"/>
      <c r="C906" s="69" t="str">
        <f t="shared" ca="1" si="3"/>
        <v>Incompleto</v>
      </c>
      <c r="E906" s="74"/>
      <c r="K906" s="135"/>
    </row>
    <row r="907" spans="1:11" ht="13.2">
      <c r="A907" s="118"/>
      <c r="B907" s="89"/>
      <c r="C907" s="69" t="str">
        <f t="shared" ca="1" si="3"/>
        <v>Incompleto</v>
      </c>
      <c r="E907" s="74"/>
      <c r="K907" s="135"/>
    </row>
    <row r="908" spans="1:11" ht="13.2">
      <c r="A908" s="118"/>
      <c r="B908" s="89"/>
      <c r="C908" s="69" t="str">
        <f t="shared" ca="1" si="3"/>
        <v>Incompleto</v>
      </c>
      <c r="E908" s="74"/>
      <c r="K908" s="135"/>
    </row>
    <row r="909" spans="1:11" ht="13.2">
      <c r="A909" s="118"/>
      <c r="B909" s="89"/>
      <c r="C909" s="69" t="str">
        <f t="shared" ca="1" si="3"/>
        <v>Incompleto</v>
      </c>
      <c r="E909" s="74"/>
      <c r="K909" s="135"/>
    </row>
    <row r="910" spans="1:11" ht="13.2">
      <c r="A910" s="118"/>
      <c r="B910" s="89"/>
      <c r="C910" s="69" t="str">
        <f t="shared" ca="1" si="3"/>
        <v>Incompleto</v>
      </c>
      <c r="E910" s="74"/>
      <c r="K910" s="135"/>
    </row>
    <row r="911" spans="1:11" ht="13.2">
      <c r="A911" s="118"/>
      <c r="B911" s="89"/>
      <c r="C911" s="69" t="str">
        <f t="shared" ca="1" si="3"/>
        <v>Incompleto</v>
      </c>
      <c r="E911" s="74"/>
      <c r="K911" s="135"/>
    </row>
    <row r="912" spans="1:11" ht="13.2">
      <c r="A912" s="118"/>
      <c r="B912" s="89"/>
      <c r="C912" s="69" t="str">
        <f t="shared" ca="1" si="3"/>
        <v>Incompleto</v>
      </c>
      <c r="E912" s="74"/>
      <c r="K912" s="135"/>
    </row>
    <row r="913" spans="1:11" ht="13.2">
      <c r="A913" s="118"/>
      <c r="B913" s="89"/>
      <c r="C913" s="69" t="str">
        <f t="shared" ca="1" si="3"/>
        <v>Incompleto</v>
      </c>
      <c r="E913" s="74"/>
      <c r="K913" s="135"/>
    </row>
    <row r="914" spans="1:11" ht="13.2">
      <c r="A914" s="118"/>
      <c r="B914" s="89"/>
      <c r="C914" s="69" t="str">
        <f t="shared" ca="1" si="3"/>
        <v>Incompleto</v>
      </c>
      <c r="E914" s="74"/>
      <c r="K914" s="135"/>
    </row>
    <row r="915" spans="1:11" ht="13.2">
      <c r="A915" s="118"/>
      <c r="B915" s="89"/>
      <c r="C915" s="69" t="str">
        <f t="shared" ca="1" si="3"/>
        <v>Incompleto</v>
      </c>
      <c r="E915" s="74"/>
      <c r="K915" s="135"/>
    </row>
    <row r="916" spans="1:11" ht="13.2">
      <c r="A916" s="118"/>
      <c r="B916" s="89"/>
      <c r="C916" s="69" t="str">
        <f t="shared" ca="1" si="3"/>
        <v>Incompleto</v>
      </c>
      <c r="E916" s="74"/>
      <c r="K916" s="135"/>
    </row>
    <row r="917" spans="1:11" ht="13.2">
      <c r="A917" s="118"/>
      <c r="B917" s="89"/>
      <c r="C917" s="69" t="str">
        <f t="shared" ca="1" si="3"/>
        <v>Incompleto</v>
      </c>
      <c r="E917" s="74"/>
      <c r="K917" s="135"/>
    </row>
    <row r="918" spans="1:11" ht="13.2">
      <c r="A918" s="118"/>
      <c r="B918" s="89"/>
      <c r="C918" s="69" t="str">
        <f t="shared" ca="1" si="3"/>
        <v>Incompleto</v>
      </c>
      <c r="E918" s="74"/>
      <c r="K918" s="135"/>
    </row>
    <row r="919" spans="1:11" ht="13.2">
      <c r="A919" s="118"/>
      <c r="B919" s="89"/>
      <c r="C919" s="69" t="str">
        <f t="shared" ca="1" si="3"/>
        <v>Incompleto</v>
      </c>
      <c r="E919" s="74"/>
      <c r="K919" s="135"/>
    </row>
    <row r="920" spans="1:11" ht="13.2">
      <c r="A920" s="118"/>
      <c r="B920" s="89"/>
      <c r="C920" s="69" t="str">
        <f t="shared" ca="1" si="3"/>
        <v>Incompleto</v>
      </c>
      <c r="E920" s="74"/>
      <c r="K920" s="135"/>
    </row>
    <row r="921" spans="1:11" ht="13.2">
      <c r="A921" s="118"/>
      <c r="B921" s="89"/>
      <c r="C921" s="69" t="str">
        <f t="shared" ca="1" si="3"/>
        <v>Incompleto</v>
      </c>
      <c r="E921" s="74"/>
      <c r="K921" s="135"/>
    </row>
    <row r="922" spans="1:11" ht="13.2">
      <c r="A922" s="118"/>
      <c r="B922" s="89"/>
      <c r="C922" s="69" t="str">
        <f t="shared" ca="1" si="3"/>
        <v>Incompleto</v>
      </c>
      <c r="E922" s="74"/>
      <c r="K922" s="135"/>
    </row>
    <row r="923" spans="1:11" ht="13.2">
      <c r="A923" s="118"/>
      <c r="B923" s="89"/>
      <c r="C923" s="69" t="str">
        <f t="shared" ca="1" si="3"/>
        <v>Incompleto</v>
      </c>
      <c r="E923" s="74"/>
      <c r="K923" s="135"/>
    </row>
    <row r="924" spans="1:11" ht="13.2">
      <c r="A924" s="118"/>
      <c r="B924" s="89"/>
      <c r="C924" s="69" t="str">
        <f t="shared" ca="1" si="3"/>
        <v>Incompleto</v>
      </c>
      <c r="E924" s="74"/>
      <c r="K924" s="135"/>
    </row>
    <row r="925" spans="1:11" ht="13.2">
      <c r="A925" s="118"/>
      <c r="B925" s="89"/>
      <c r="C925" s="69" t="str">
        <f t="shared" ca="1" si="3"/>
        <v>Incompleto</v>
      </c>
      <c r="E925" s="74"/>
      <c r="K925" s="135"/>
    </row>
    <row r="926" spans="1:11" ht="13.2">
      <c r="A926" s="118"/>
      <c r="B926" s="89"/>
      <c r="C926" s="69" t="str">
        <f t="shared" ca="1" si="3"/>
        <v>Incompleto</v>
      </c>
      <c r="E926" s="74"/>
      <c r="K926" s="135"/>
    </row>
    <row r="927" spans="1:11" ht="13.2">
      <c r="A927" s="118"/>
      <c r="B927" s="89"/>
      <c r="C927" s="69" t="str">
        <f t="shared" ca="1" si="3"/>
        <v>Incompleto</v>
      </c>
      <c r="E927" s="74"/>
      <c r="K927" s="135"/>
    </row>
    <row r="928" spans="1:11" ht="13.2">
      <c r="A928" s="118"/>
      <c r="B928" s="89"/>
      <c r="C928" s="69" t="str">
        <f t="shared" ca="1" si="3"/>
        <v>Incompleto</v>
      </c>
      <c r="E928" s="74"/>
      <c r="K928" s="135"/>
    </row>
    <row r="929" spans="1:11" ht="13.2">
      <c r="A929" s="118"/>
      <c r="B929" s="89"/>
      <c r="C929" s="69" t="str">
        <f t="shared" ca="1" si="3"/>
        <v>Incompleto</v>
      </c>
      <c r="E929" s="74"/>
      <c r="K929" s="135"/>
    </row>
    <row r="930" spans="1:11" ht="13.2">
      <c r="A930" s="118"/>
      <c r="B930" s="89"/>
      <c r="C930" s="69" t="str">
        <f t="shared" ca="1" si="3"/>
        <v>Incompleto</v>
      </c>
      <c r="E930" s="74"/>
      <c r="K930" s="135"/>
    </row>
    <row r="931" spans="1:11" ht="13.2">
      <c r="A931" s="118"/>
      <c r="B931" s="89"/>
      <c r="C931" s="69" t="str">
        <f t="shared" ca="1" si="3"/>
        <v>Incompleto</v>
      </c>
      <c r="E931" s="74"/>
      <c r="K931" s="135"/>
    </row>
    <row r="932" spans="1:11" ht="13.2">
      <c r="A932" s="118"/>
      <c r="B932" s="89"/>
      <c r="C932" s="69" t="str">
        <f t="shared" ca="1" si="3"/>
        <v>Incompleto</v>
      </c>
      <c r="E932" s="74"/>
      <c r="K932" s="135"/>
    </row>
    <row r="933" spans="1:11" ht="13.2">
      <c r="A933" s="118"/>
      <c r="B933" s="89"/>
      <c r="C933" s="69" t="str">
        <f t="shared" ca="1" si="3"/>
        <v>Incompleto</v>
      </c>
      <c r="E933" s="74"/>
      <c r="K933" s="135"/>
    </row>
    <row r="934" spans="1:11" ht="13.2">
      <c r="A934" s="118"/>
      <c r="B934" s="89"/>
      <c r="C934" s="69" t="str">
        <f t="shared" ca="1" si="3"/>
        <v>Incompleto</v>
      </c>
      <c r="E934" s="74"/>
      <c r="K934" s="135"/>
    </row>
    <row r="935" spans="1:11" ht="13.2">
      <c r="A935" s="118"/>
      <c r="B935" s="89"/>
      <c r="C935" s="69" t="str">
        <f t="shared" ca="1" si="3"/>
        <v>Incompleto</v>
      </c>
      <c r="E935" s="74"/>
      <c r="K935" s="135"/>
    </row>
    <row r="936" spans="1:11" ht="13.2">
      <c r="A936" s="118"/>
      <c r="B936" s="89"/>
      <c r="C936" s="69" t="str">
        <f t="shared" ca="1" si="3"/>
        <v>Incompleto</v>
      </c>
      <c r="E936" s="74"/>
      <c r="K936" s="135"/>
    </row>
    <row r="937" spans="1:11" ht="13.2">
      <c r="A937" s="118"/>
      <c r="B937" s="89"/>
      <c r="C937" s="69" t="str">
        <f t="shared" ca="1" si="3"/>
        <v>Incompleto</v>
      </c>
      <c r="E937" s="74"/>
      <c r="K937" s="135"/>
    </row>
    <row r="938" spans="1:11" ht="13.2">
      <c r="A938" s="118"/>
      <c r="B938" s="89"/>
      <c r="C938" s="69" t="str">
        <f t="shared" ca="1" si="3"/>
        <v>Incompleto</v>
      </c>
      <c r="E938" s="74"/>
      <c r="K938" s="135"/>
    </row>
    <row r="939" spans="1:11" ht="13.2">
      <c r="A939" s="118"/>
      <c r="B939" s="89"/>
      <c r="C939" s="69" t="str">
        <f t="shared" ca="1" si="3"/>
        <v>Incompleto</v>
      </c>
      <c r="E939" s="74"/>
      <c r="K939" s="135"/>
    </row>
    <row r="940" spans="1:11" ht="13.2">
      <c r="A940" s="118"/>
      <c r="B940" s="89"/>
      <c r="C940" s="69" t="str">
        <f t="shared" ca="1" si="3"/>
        <v>Incompleto</v>
      </c>
      <c r="E940" s="74"/>
      <c r="K940" s="135"/>
    </row>
    <row r="941" spans="1:11" ht="13.2">
      <c r="A941" s="118"/>
      <c r="B941" s="89"/>
      <c r="C941" s="69" t="str">
        <f t="shared" ca="1" si="3"/>
        <v>Incompleto</v>
      </c>
      <c r="E941" s="74"/>
      <c r="K941" s="135"/>
    </row>
    <row r="942" spans="1:11" ht="13.2">
      <c r="A942" s="118"/>
      <c r="B942" s="89"/>
      <c r="C942" s="69" t="str">
        <f t="shared" ca="1" si="3"/>
        <v>Incompleto</v>
      </c>
      <c r="E942" s="74"/>
      <c r="K942" s="135"/>
    </row>
    <row r="943" spans="1:11" ht="13.2">
      <c r="A943" s="118"/>
      <c r="B943" s="89"/>
      <c r="C943" s="69" t="str">
        <f t="shared" ca="1" si="3"/>
        <v>Incompleto</v>
      </c>
      <c r="E943" s="74"/>
      <c r="K943" s="135"/>
    </row>
    <row r="944" spans="1:11" ht="13.2">
      <c r="A944" s="118"/>
      <c r="B944" s="89"/>
      <c r="C944" s="69" t="str">
        <f t="shared" ca="1" si="3"/>
        <v>Incompleto</v>
      </c>
      <c r="E944" s="74"/>
      <c r="K944" s="135"/>
    </row>
    <row r="945" spans="1:11" ht="13.2">
      <c r="A945" s="118"/>
      <c r="B945" s="89"/>
      <c r="C945" s="69" t="str">
        <f t="shared" ca="1" si="3"/>
        <v>Incompleto</v>
      </c>
      <c r="E945" s="74"/>
      <c r="K945" s="135"/>
    </row>
    <row r="946" spans="1:11" ht="13.2">
      <c r="A946" s="118"/>
      <c r="B946" s="89"/>
      <c r="C946" s="69" t="str">
        <f t="shared" ca="1" si="3"/>
        <v>Incompleto</v>
      </c>
      <c r="E946" s="74"/>
      <c r="K946" s="135"/>
    </row>
    <row r="947" spans="1:11" ht="13.2">
      <c r="A947" s="118"/>
      <c r="B947" s="89"/>
      <c r="C947" s="69" t="str">
        <f t="shared" ca="1" si="3"/>
        <v>Incompleto</v>
      </c>
      <c r="E947" s="74"/>
      <c r="K947" s="135"/>
    </row>
    <row r="948" spans="1:11" ht="13.2">
      <c r="A948" s="118"/>
      <c r="B948" s="89"/>
      <c r="C948" s="69" t="str">
        <f t="shared" ca="1" si="3"/>
        <v>Incompleto</v>
      </c>
      <c r="E948" s="74"/>
      <c r="K948" s="135"/>
    </row>
    <row r="949" spans="1:11" ht="13.2">
      <c r="A949" s="118"/>
      <c r="B949" s="89"/>
      <c r="C949" s="69" t="str">
        <f t="shared" ca="1" si="3"/>
        <v>Incompleto</v>
      </c>
      <c r="E949" s="74"/>
      <c r="K949" s="135"/>
    </row>
    <row r="950" spans="1:11" ht="13.2">
      <c r="A950" s="118"/>
      <c r="B950" s="89"/>
      <c r="C950" s="69" t="str">
        <f t="shared" ca="1" si="3"/>
        <v>Incompleto</v>
      </c>
      <c r="E950" s="74"/>
      <c r="K950" s="135"/>
    </row>
    <row r="951" spans="1:11" ht="13.2">
      <c r="A951" s="118"/>
      <c r="B951" s="89"/>
      <c r="C951" s="69" t="str">
        <f t="shared" ca="1" si="3"/>
        <v>Incompleto</v>
      </c>
      <c r="E951" s="74"/>
      <c r="K951" s="135"/>
    </row>
    <row r="952" spans="1:11" ht="13.2">
      <c r="A952" s="118"/>
      <c r="B952" s="89"/>
      <c r="C952" s="69" t="str">
        <f t="shared" ca="1" si="3"/>
        <v>Incompleto</v>
      </c>
      <c r="E952" s="74"/>
      <c r="K952" s="135"/>
    </row>
    <row r="953" spans="1:11" ht="13.2">
      <c r="A953" s="118"/>
      <c r="B953" s="89"/>
      <c r="C953" s="69" t="str">
        <f t="shared" ca="1" si="3"/>
        <v>Incompleto</v>
      </c>
      <c r="E953" s="74"/>
      <c r="K953" s="135"/>
    </row>
    <row r="954" spans="1:11" ht="13.2">
      <c r="A954" s="118"/>
      <c r="B954" s="89"/>
      <c r="C954" s="69" t="str">
        <f t="shared" ca="1" si="3"/>
        <v>Incompleto</v>
      </c>
      <c r="E954" s="74"/>
      <c r="K954" s="135"/>
    </row>
    <row r="955" spans="1:11" ht="13.2">
      <c r="A955" s="118"/>
      <c r="B955" s="89"/>
      <c r="C955" s="69" t="str">
        <f t="shared" ca="1" si="3"/>
        <v>Incompleto</v>
      </c>
      <c r="E955" s="74"/>
      <c r="K955" s="135"/>
    </row>
    <row r="956" spans="1:11" ht="13.2">
      <c r="A956" s="118"/>
      <c r="B956" s="89"/>
      <c r="C956" s="69" t="str">
        <f t="shared" ca="1" si="3"/>
        <v>Incompleto</v>
      </c>
      <c r="E956" s="74"/>
      <c r="K956" s="135"/>
    </row>
    <row r="957" spans="1:11" ht="13.2">
      <c r="A957" s="118"/>
      <c r="B957" s="89"/>
      <c r="C957" s="69" t="str">
        <f t="shared" ca="1" si="3"/>
        <v>Incompleto</v>
      </c>
      <c r="E957" s="74"/>
      <c r="K957" s="135"/>
    </row>
    <row r="958" spans="1:11" ht="13.2">
      <c r="A958" s="118"/>
      <c r="B958" s="89"/>
      <c r="C958" s="69" t="str">
        <f t="shared" ca="1" si="3"/>
        <v>Incompleto</v>
      </c>
      <c r="E958" s="74"/>
      <c r="K958" s="135"/>
    </row>
    <row r="959" spans="1:11" ht="13.2">
      <c r="A959" s="118"/>
      <c r="B959" s="89"/>
      <c r="C959" s="69" t="str">
        <f t="shared" ca="1" si="3"/>
        <v>Incompleto</v>
      </c>
      <c r="E959" s="74"/>
      <c r="K959" s="135"/>
    </row>
    <row r="960" spans="1:11" ht="13.2">
      <c r="A960" s="118"/>
      <c r="B960" s="89"/>
      <c r="C960" s="69" t="str">
        <f t="shared" ca="1" si="3"/>
        <v>Incompleto</v>
      </c>
      <c r="E960" s="74"/>
      <c r="K960" s="135"/>
    </row>
    <row r="961" spans="1:11" ht="13.2">
      <c r="A961" s="118"/>
      <c r="B961" s="89"/>
      <c r="C961" s="69" t="str">
        <f t="shared" ca="1" si="3"/>
        <v>Incompleto</v>
      </c>
      <c r="E961" s="74"/>
      <c r="K961" s="135"/>
    </row>
    <row r="962" spans="1:11" ht="13.2">
      <c r="A962" s="118"/>
      <c r="B962" s="89"/>
      <c r="C962" s="69" t="str">
        <f t="shared" ca="1" si="3"/>
        <v>Incompleto</v>
      </c>
      <c r="E962" s="74"/>
      <c r="K962" s="135"/>
    </row>
    <row r="963" spans="1:11" ht="13.2">
      <c r="A963" s="118"/>
      <c r="B963" s="89"/>
      <c r="C963" s="69" t="str">
        <f t="shared" ca="1" si="3"/>
        <v>Incompleto</v>
      </c>
      <c r="E963" s="74"/>
      <c r="K963" s="135"/>
    </row>
    <row r="964" spans="1:11" ht="13.2">
      <c r="A964" s="118"/>
      <c r="B964" s="89"/>
      <c r="C964" s="69" t="str">
        <f t="shared" ca="1" si="3"/>
        <v>Incompleto</v>
      </c>
      <c r="E964" s="74"/>
      <c r="K964" s="135"/>
    </row>
    <row r="965" spans="1:11" ht="13.2">
      <c r="A965" s="118"/>
      <c r="B965" s="89"/>
      <c r="C965" s="69" t="str">
        <f t="shared" ca="1" si="3"/>
        <v>Incompleto</v>
      </c>
      <c r="E965" s="74"/>
      <c r="K965" s="135"/>
    </row>
    <row r="966" spans="1:11" ht="13.2">
      <c r="A966" s="118"/>
      <c r="B966" s="89"/>
      <c r="C966" s="69" t="str">
        <f t="shared" ca="1" si="3"/>
        <v>Incompleto</v>
      </c>
      <c r="E966" s="74"/>
      <c r="K966" s="135"/>
    </row>
    <row r="967" spans="1:11" ht="13.2">
      <c r="A967" s="118"/>
      <c r="B967" s="89"/>
      <c r="C967" s="69" t="str">
        <f t="shared" ca="1" si="3"/>
        <v>Incompleto</v>
      </c>
      <c r="E967" s="74"/>
      <c r="K967" s="135"/>
    </row>
    <row r="968" spans="1:11" ht="13.2">
      <c r="A968" s="118"/>
      <c r="B968" s="89"/>
      <c r="C968" s="69" t="str">
        <f t="shared" ca="1" si="3"/>
        <v>Incompleto</v>
      </c>
      <c r="E968" s="74"/>
      <c r="K968" s="135"/>
    </row>
    <row r="969" spans="1:11" ht="13.2">
      <c r="A969" s="118"/>
      <c r="B969" s="89"/>
      <c r="C969" s="69" t="str">
        <f t="shared" ca="1" si="3"/>
        <v>Incompleto</v>
      </c>
      <c r="E969" s="74"/>
      <c r="K969" s="135"/>
    </row>
    <row r="970" spans="1:11" ht="13.2">
      <c r="A970" s="118"/>
      <c r="B970" s="89"/>
      <c r="C970" s="69" t="str">
        <f t="shared" ca="1" si="3"/>
        <v>Incompleto</v>
      </c>
      <c r="E970" s="74"/>
      <c r="K970" s="135"/>
    </row>
    <row r="971" spans="1:11" ht="13.2">
      <c r="A971" s="118"/>
      <c r="B971" s="89"/>
      <c r="C971" s="69" t="str">
        <f t="shared" ca="1" si="3"/>
        <v>Incompleto</v>
      </c>
      <c r="E971" s="74"/>
      <c r="K971" s="135"/>
    </row>
    <row r="972" spans="1:11" ht="13.2">
      <c r="A972" s="118"/>
      <c r="B972" s="89"/>
      <c r="C972" s="69" t="str">
        <f t="shared" ca="1" si="3"/>
        <v>Incompleto</v>
      </c>
      <c r="E972" s="74"/>
      <c r="K972" s="135"/>
    </row>
    <row r="973" spans="1:11" ht="13.2">
      <c r="A973" s="118"/>
      <c r="B973" s="89"/>
      <c r="C973" s="69" t="str">
        <f t="shared" ca="1" si="3"/>
        <v>Incompleto</v>
      </c>
      <c r="E973" s="74"/>
      <c r="K973" s="135"/>
    </row>
    <row r="974" spans="1:11" ht="13.2">
      <c r="A974" s="118"/>
      <c r="B974" s="89"/>
      <c r="C974" s="69" t="str">
        <f t="shared" ca="1" si="3"/>
        <v>Incompleto</v>
      </c>
      <c r="E974" s="74"/>
      <c r="K974" s="135"/>
    </row>
    <row r="975" spans="1:11" ht="13.2">
      <c r="A975" s="118"/>
      <c r="B975" s="89"/>
      <c r="C975" s="69" t="str">
        <f t="shared" ca="1" si="3"/>
        <v>Incompleto</v>
      </c>
      <c r="E975" s="74"/>
      <c r="K975" s="135"/>
    </row>
    <row r="976" spans="1:11" ht="13.2">
      <c r="A976" s="118"/>
      <c r="B976" s="89"/>
      <c r="C976" s="69" t="str">
        <f t="shared" ca="1" si="3"/>
        <v>Incompleto</v>
      </c>
      <c r="E976" s="74"/>
      <c r="K976" s="135"/>
    </row>
    <row r="977" spans="1:11" ht="13.2">
      <c r="A977" s="118"/>
      <c r="B977" s="89"/>
      <c r="C977" s="69" t="str">
        <f t="shared" ca="1" si="3"/>
        <v>Incompleto</v>
      </c>
      <c r="E977" s="74"/>
      <c r="K977" s="135"/>
    </row>
    <row r="978" spans="1:11" ht="13.2">
      <c r="A978" s="118"/>
      <c r="B978" s="89"/>
      <c r="C978" s="69" t="str">
        <f t="shared" ca="1" si="3"/>
        <v>Incompleto</v>
      </c>
      <c r="E978" s="74"/>
      <c r="K978" s="135"/>
    </row>
    <row r="979" spans="1:11" ht="13.2">
      <c r="A979" s="118"/>
      <c r="B979" s="89"/>
      <c r="C979" s="69" t="str">
        <f t="shared" ca="1" si="3"/>
        <v>Incompleto</v>
      </c>
      <c r="E979" s="74"/>
      <c r="K979" s="135"/>
    </row>
    <row r="980" spans="1:11" ht="13.2">
      <c r="A980" s="118"/>
      <c r="B980" s="89"/>
      <c r="C980" s="69" t="str">
        <f t="shared" ca="1" si="3"/>
        <v>Incompleto</v>
      </c>
      <c r="E980" s="74"/>
      <c r="K980" s="135"/>
    </row>
    <row r="981" spans="1:11" ht="13.2">
      <c r="A981" s="118"/>
      <c r="B981" s="89"/>
      <c r="C981" s="69" t="str">
        <f t="shared" ca="1" si="3"/>
        <v>Incompleto</v>
      </c>
      <c r="E981" s="74"/>
      <c r="K981" s="135"/>
    </row>
    <row r="982" spans="1:11" ht="13.2">
      <c r="A982" s="118"/>
      <c r="B982" s="89"/>
      <c r="C982" s="69" t="str">
        <f t="shared" ca="1" si="3"/>
        <v>Incompleto</v>
      </c>
      <c r="E982" s="74"/>
      <c r="K982" s="135"/>
    </row>
    <row r="983" spans="1:11" ht="13.2">
      <c r="A983" s="118"/>
      <c r="B983" s="89"/>
      <c r="C983" s="69" t="str">
        <f t="shared" ca="1" si="3"/>
        <v>Incompleto</v>
      </c>
      <c r="E983" s="74"/>
      <c r="K983" s="135"/>
    </row>
    <row r="984" spans="1:11" ht="13.2">
      <c r="A984" s="118"/>
      <c r="B984" s="89"/>
      <c r="C984" s="69" t="str">
        <f t="shared" ca="1" si="3"/>
        <v>Incompleto</v>
      </c>
      <c r="E984" s="74"/>
      <c r="K984" s="135"/>
    </row>
    <row r="985" spans="1:11" ht="13.2">
      <c r="A985" s="118"/>
      <c r="B985" s="89"/>
      <c r="C985" s="69" t="str">
        <f t="shared" ca="1" si="3"/>
        <v>Incompleto</v>
      </c>
      <c r="E985" s="74"/>
      <c r="K985" s="135"/>
    </row>
    <row r="986" spans="1:11" ht="13.2">
      <c r="A986" s="118"/>
      <c r="B986" s="89"/>
      <c r="C986" s="69" t="str">
        <f t="shared" ca="1" si="3"/>
        <v>Incompleto</v>
      </c>
      <c r="E986" s="74"/>
      <c r="K986" s="135"/>
    </row>
    <row r="987" spans="1:11" ht="13.2">
      <c r="A987" s="118"/>
      <c r="B987" s="89"/>
      <c r="C987" s="69" t="str">
        <f t="shared" ca="1" si="3"/>
        <v>Incompleto</v>
      </c>
      <c r="E987" s="74"/>
      <c r="K987" s="135"/>
    </row>
    <row r="988" spans="1:11" ht="13.2">
      <c r="A988" s="118"/>
      <c r="B988" s="89"/>
      <c r="C988" s="69" t="str">
        <f t="shared" ca="1" si="3"/>
        <v>Incompleto</v>
      </c>
      <c r="E988" s="74"/>
      <c r="K988" s="135"/>
    </row>
    <row r="989" spans="1:11" ht="13.2">
      <c r="A989" s="118"/>
      <c r="B989" s="89"/>
      <c r="C989" s="69" t="str">
        <f t="shared" ca="1" si="3"/>
        <v>Incompleto</v>
      </c>
      <c r="E989" s="74"/>
      <c r="K989" s="135"/>
    </row>
    <row r="990" spans="1:11" ht="13.2">
      <c r="A990" s="118"/>
      <c r="B990" s="89"/>
      <c r="C990" s="69" t="str">
        <f t="shared" ca="1" si="3"/>
        <v>Incompleto</v>
      </c>
      <c r="E990" s="74"/>
      <c r="K990" s="135"/>
    </row>
    <row r="991" spans="1:11" ht="13.2">
      <c r="A991" s="118"/>
      <c r="B991" s="89"/>
      <c r="C991" s="69" t="str">
        <f t="shared" ca="1" si="3"/>
        <v>Incompleto</v>
      </c>
      <c r="E991" s="74"/>
      <c r="K991" s="135"/>
    </row>
    <row r="992" spans="1:11" ht="13.2">
      <c r="A992" s="118"/>
      <c r="B992" s="89"/>
      <c r="C992" s="69" t="str">
        <f t="shared" ca="1" si="3"/>
        <v>Incompleto</v>
      </c>
      <c r="E992" s="74"/>
      <c r="K992" s="135"/>
    </row>
    <row r="993" spans="1:11" ht="13.2">
      <c r="A993" s="118"/>
      <c r="B993" s="89"/>
      <c r="C993" s="69" t="str">
        <f t="shared" ca="1" si="3"/>
        <v>Incompleto</v>
      </c>
      <c r="E993" s="74"/>
      <c r="K993" s="135"/>
    </row>
    <row r="994" spans="1:11" ht="13.2">
      <c r="A994" s="118"/>
      <c r="B994" s="89"/>
      <c r="C994" s="69" t="str">
        <f t="shared" ca="1" si="3"/>
        <v>Incompleto</v>
      </c>
      <c r="E994" s="74"/>
      <c r="K994" s="135"/>
    </row>
    <row r="995" spans="1:11" ht="13.2">
      <c r="A995" s="118"/>
      <c r="B995" s="89"/>
      <c r="C995" s="69" t="str">
        <f t="shared" ca="1" si="3"/>
        <v>Incompleto</v>
      </c>
      <c r="E995" s="74"/>
      <c r="K995" s="135"/>
    </row>
    <row r="996" spans="1:11" ht="13.2">
      <c r="A996" s="118"/>
      <c r="B996" s="89"/>
      <c r="C996" s="69" t="str">
        <f t="shared" ca="1" si="3"/>
        <v>Incompleto</v>
      </c>
      <c r="E996" s="74"/>
      <c r="K996" s="135"/>
    </row>
    <row r="997" spans="1:11" ht="13.2">
      <c r="A997" s="118"/>
      <c r="B997" s="89"/>
      <c r="C997" s="69" t="str">
        <f t="shared" ca="1" si="3"/>
        <v>Incompleto</v>
      </c>
      <c r="E997" s="74"/>
      <c r="K997" s="135"/>
    </row>
    <row r="998" spans="1:11" ht="13.2">
      <c r="A998" s="118"/>
      <c r="B998" s="89"/>
      <c r="C998" s="69" t="str">
        <f t="shared" ca="1" si="3"/>
        <v>Incompleto</v>
      </c>
      <c r="E998" s="74"/>
      <c r="K998" s="135"/>
    </row>
    <row r="999" spans="1:11" ht="13.2">
      <c r="A999" s="118"/>
      <c r="B999" s="89"/>
      <c r="C999" s="69" t="str">
        <f t="shared" ca="1" si="3"/>
        <v>Incompleto</v>
      </c>
      <c r="E999" s="74"/>
      <c r="K999" s="135"/>
    </row>
  </sheetData>
  <autoFilter ref="A1:Z999" xr:uid="{00000000-0009-0000-0000-000008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1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6640625" defaultRowHeight="15" customHeight="1"/>
  <cols>
    <col min="1" max="1" width="22.109375" customWidth="1"/>
    <col min="2" max="2" width="14" customWidth="1"/>
    <col min="3" max="3" width="19.21875" customWidth="1"/>
    <col min="4" max="4" width="18.77734375" customWidth="1"/>
    <col min="5" max="5" width="46.88671875" customWidth="1"/>
    <col min="6" max="6" width="26.77734375" customWidth="1"/>
    <col min="7" max="7" width="19.21875" customWidth="1"/>
    <col min="8" max="8" width="35.44140625" customWidth="1"/>
    <col min="9" max="9" width="11.109375" customWidth="1"/>
    <col min="10" max="10" width="17.33203125" customWidth="1"/>
    <col min="11" max="11" width="14.33203125" customWidth="1"/>
    <col min="12" max="12" width="14.6640625" customWidth="1"/>
    <col min="13" max="13" width="17.109375" customWidth="1"/>
    <col min="14" max="14" width="12.109375" customWidth="1"/>
    <col min="15" max="15" width="13" customWidth="1"/>
    <col min="16" max="16" width="22.109375" customWidth="1"/>
  </cols>
  <sheetData>
    <row r="1" spans="1:27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270" t="s">
        <v>1238</v>
      </c>
      <c r="N1" s="269"/>
      <c r="O1" s="269"/>
      <c r="P1" s="181"/>
      <c r="Q1" s="181"/>
      <c r="R1" s="182"/>
      <c r="S1" s="182"/>
      <c r="T1" s="182"/>
      <c r="U1" s="182"/>
      <c r="V1" s="182"/>
      <c r="W1" s="182"/>
      <c r="X1" s="182"/>
      <c r="Y1" s="182"/>
      <c r="Z1" s="182"/>
      <c r="AA1" s="182"/>
    </row>
    <row r="2" spans="1:27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3"/>
      <c r="L2" s="183"/>
      <c r="M2" s="271" t="s">
        <v>1239</v>
      </c>
      <c r="N2" s="272"/>
      <c r="O2" s="273"/>
      <c r="P2" s="181"/>
      <c r="Q2" s="181"/>
      <c r="R2" s="182"/>
      <c r="S2" s="182"/>
      <c r="T2" s="182"/>
      <c r="U2" s="182"/>
      <c r="V2" s="182"/>
      <c r="W2" s="182"/>
      <c r="X2" s="182"/>
      <c r="Y2" s="182"/>
      <c r="Z2" s="182"/>
      <c r="AA2" s="182"/>
    </row>
    <row r="3" spans="1:27">
      <c r="A3" s="184" t="s">
        <v>1240</v>
      </c>
      <c r="B3" s="184" t="s">
        <v>636</v>
      </c>
      <c r="C3" s="184" t="s">
        <v>1241</v>
      </c>
      <c r="D3" s="184" t="s">
        <v>1242</v>
      </c>
      <c r="E3" s="184" t="s">
        <v>640</v>
      </c>
      <c r="F3" s="184" t="s">
        <v>1243</v>
      </c>
      <c r="G3" s="184" t="s">
        <v>1244</v>
      </c>
      <c r="H3" s="184" t="s">
        <v>1245</v>
      </c>
      <c r="I3" s="184" t="s">
        <v>1246</v>
      </c>
      <c r="J3" s="184" t="s">
        <v>639</v>
      </c>
      <c r="K3" s="184" t="s">
        <v>1247</v>
      </c>
      <c r="L3" s="184" t="s">
        <v>638</v>
      </c>
      <c r="M3" s="184" t="s">
        <v>1248</v>
      </c>
      <c r="N3" s="184" t="s">
        <v>1249</v>
      </c>
      <c r="O3" s="184" t="s">
        <v>1250</v>
      </c>
      <c r="P3" s="185"/>
      <c r="Q3" s="185"/>
      <c r="R3" s="186"/>
      <c r="S3" s="186"/>
      <c r="T3" s="186"/>
      <c r="U3" s="186"/>
      <c r="V3" s="186"/>
      <c r="W3" s="186"/>
      <c r="X3" s="186"/>
      <c r="Y3" s="186"/>
      <c r="Z3" s="186"/>
      <c r="AA3" s="186"/>
    </row>
    <row r="4" spans="1:27">
      <c r="A4" s="187" t="s">
        <v>1251</v>
      </c>
      <c r="B4" s="187">
        <v>230007</v>
      </c>
      <c r="C4" s="188">
        <v>45667</v>
      </c>
      <c r="D4" s="188">
        <v>45667</v>
      </c>
      <c r="E4" s="187" t="s">
        <v>1005</v>
      </c>
      <c r="F4" s="187" t="s">
        <v>1252</v>
      </c>
      <c r="G4" s="189">
        <v>3038.8</v>
      </c>
      <c r="H4" s="187" t="s">
        <v>1253</v>
      </c>
      <c r="I4" s="187" t="s">
        <v>1254</v>
      </c>
      <c r="J4" s="187" t="s">
        <v>126</v>
      </c>
      <c r="K4" s="187"/>
      <c r="L4" s="187"/>
      <c r="M4" s="187" t="b">
        <v>1</v>
      </c>
      <c r="N4" s="187" t="b">
        <v>1</v>
      </c>
      <c r="O4" s="187" t="b">
        <v>0</v>
      </c>
      <c r="P4" s="185"/>
      <c r="Q4" s="185"/>
      <c r="R4" s="186"/>
      <c r="S4" s="186"/>
      <c r="T4" s="186"/>
      <c r="U4" s="186"/>
      <c r="V4" s="186"/>
      <c r="W4" s="186"/>
      <c r="X4" s="186"/>
      <c r="Y4" s="186"/>
      <c r="Z4" s="186"/>
      <c r="AA4" s="186"/>
    </row>
    <row r="5" spans="1:27">
      <c r="A5" s="190" t="s">
        <v>1251</v>
      </c>
      <c r="B5" s="190">
        <v>23281</v>
      </c>
      <c r="C5" s="191">
        <v>45692</v>
      </c>
      <c r="D5" s="191">
        <v>45692</v>
      </c>
      <c r="E5" s="190" t="s">
        <v>1005</v>
      </c>
      <c r="F5" s="190" t="s">
        <v>1252</v>
      </c>
      <c r="G5" s="192">
        <v>8295.16</v>
      </c>
      <c r="H5" s="190" t="s">
        <v>1255</v>
      </c>
      <c r="I5" s="190" t="s">
        <v>1254</v>
      </c>
      <c r="J5" s="190" t="s">
        <v>126</v>
      </c>
      <c r="K5" s="190"/>
      <c r="L5" s="190"/>
      <c r="M5" s="190" t="b">
        <v>1</v>
      </c>
      <c r="N5" s="190" t="b">
        <v>1</v>
      </c>
      <c r="O5" s="190" t="b">
        <v>0</v>
      </c>
      <c r="P5" s="185"/>
      <c r="Q5" s="185"/>
      <c r="R5" s="186"/>
      <c r="S5" s="186"/>
      <c r="T5" s="186"/>
      <c r="U5" s="186"/>
      <c r="V5" s="186"/>
      <c r="W5" s="186"/>
      <c r="X5" s="186"/>
      <c r="Y5" s="186"/>
      <c r="Z5" s="186"/>
      <c r="AA5" s="186"/>
    </row>
    <row r="6" spans="1:27">
      <c r="A6" s="187" t="s">
        <v>1251</v>
      </c>
      <c r="B6" s="187">
        <v>23512</v>
      </c>
      <c r="C6" s="188">
        <v>45722</v>
      </c>
      <c r="D6" s="188">
        <v>45722</v>
      </c>
      <c r="E6" s="187" t="s">
        <v>1005</v>
      </c>
      <c r="F6" s="187" t="s">
        <v>1252</v>
      </c>
      <c r="G6" s="189">
        <v>6945.38</v>
      </c>
      <c r="H6" s="187" t="s">
        <v>1256</v>
      </c>
      <c r="I6" s="187" t="s">
        <v>1254</v>
      </c>
      <c r="J6" s="187" t="s">
        <v>126</v>
      </c>
      <c r="K6" s="187"/>
      <c r="L6" s="187"/>
      <c r="M6" s="187" t="b">
        <v>1</v>
      </c>
      <c r="N6" s="187" t="b">
        <v>1</v>
      </c>
      <c r="O6" s="187" t="b">
        <v>0</v>
      </c>
      <c r="P6" s="185"/>
      <c r="Q6" s="185"/>
      <c r="R6" s="186"/>
      <c r="S6" s="186"/>
      <c r="T6" s="186"/>
      <c r="U6" s="186"/>
      <c r="V6" s="186"/>
      <c r="W6" s="186"/>
      <c r="X6" s="186"/>
      <c r="Y6" s="186"/>
      <c r="Z6" s="186"/>
      <c r="AA6" s="186"/>
    </row>
    <row r="7" spans="1:27">
      <c r="A7" s="190" t="s">
        <v>1251</v>
      </c>
      <c r="B7" s="190">
        <v>23744</v>
      </c>
      <c r="C7" s="191">
        <v>45748</v>
      </c>
      <c r="D7" s="191">
        <v>45748</v>
      </c>
      <c r="E7" s="190" t="s">
        <v>1005</v>
      </c>
      <c r="F7" s="190" t="s">
        <v>1252</v>
      </c>
      <c r="G7" s="192">
        <v>10174.5</v>
      </c>
      <c r="H7" s="190" t="s">
        <v>1255</v>
      </c>
      <c r="I7" s="190" t="s">
        <v>1254</v>
      </c>
      <c r="J7" s="190" t="s">
        <v>126</v>
      </c>
      <c r="K7" s="190"/>
      <c r="L7" s="190"/>
      <c r="M7" s="190" t="b">
        <v>1</v>
      </c>
      <c r="N7" s="190" t="b">
        <v>1</v>
      </c>
      <c r="O7" s="190" t="b">
        <v>0</v>
      </c>
      <c r="P7" s="185"/>
      <c r="Q7" s="185"/>
      <c r="R7" s="186"/>
      <c r="S7" s="186"/>
      <c r="T7" s="186"/>
      <c r="U7" s="186"/>
      <c r="V7" s="186"/>
      <c r="W7" s="186"/>
      <c r="X7" s="186"/>
      <c r="Y7" s="186"/>
      <c r="Z7" s="186"/>
      <c r="AA7" s="186"/>
    </row>
    <row r="8" spans="1:27">
      <c r="A8" s="187" t="s">
        <v>1251</v>
      </c>
      <c r="B8" s="187">
        <v>23899</v>
      </c>
      <c r="C8" s="188">
        <v>45782</v>
      </c>
      <c r="D8" s="188">
        <v>45782</v>
      </c>
      <c r="E8" s="187" t="s">
        <v>1005</v>
      </c>
      <c r="F8" s="187" t="s">
        <v>1252</v>
      </c>
      <c r="G8" s="189">
        <v>5103.87</v>
      </c>
      <c r="H8" s="187" t="s">
        <v>1255</v>
      </c>
      <c r="I8" s="187" t="s">
        <v>1254</v>
      </c>
      <c r="J8" s="187" t="s">
        <v>126</v>
      </c>
      <c r="K8" s="193">
        <v>45748</v>
      </c>
      <c r="L8" s="194">
        <v>45782</v>
      </c>
      <c r="M8" s="187" t="b">
        <v>1</v>
      </c>
      <c r="N8" s="187" t="b">
        <v>1</v>
      </c>
      <c r="O8" s="187" t="b">
        <v>0</v>
      </c>
      <c r="P8" s="185"/>
      <c r="Q8" s="185"/>
      <c r="R8" s="186"/>
      <c r="S8" s="186"/>
      <c r="T8" s="186"/>
      <c r="U8" s="186"/>
      <c r="V8" s="186"/>
      <c r="W8" s="186"/>
      <c r="X8" s="186"/>
      <c r="Y8" s="186"/>
      <c r="Z8" s="186"/>
      <c r="AA8" s="186"/>
    </row>
    <row r="9" spans="1:27">
      <c r="A9" s="190" t="s">
        <v>1251</v>
      </c>
      <c r="B9" s="190">
        <v>24134</v>
      </c>
      <c r="C9" s="191">
        <v>45810</v>
      </c>
      <c r="D9" s="191">
        <v>45810</v>
      </c>
      <c r="E9" s="190" t="s">
        <v>1005</v>
      </c>
      <c r="F9" s="190" t="s">
        <v>1252</v>
      </c>
      <c r="G9" s="192">
        <v>9362.39</v>
      </c>
      <c r="H9" s="190" t="s">
        <v>1253</v>
      </c>
      <c r="I9" s="190" t="s">
        <v>1254</v>
      </c>
      <c r="J9" s="190" t="s">
        <v>126</v>
      </c>
      <c r="K9" s="193">
        <v>45778</v>
      </c>
      <c r="L9" s="194">
        <v>45818</v>
      </c>
      <c r="M9" s="190" t="b">
        <v>1</v>
      </c>
      <c r="N9" s="190" t="b">
        <v>1</v>
      </c>
      <c r="O9" s="190" t="b">
        <v>0</v>
      </c>
      <c r="P9" s="185"/>
      <c r="Q9" s="185"/>
      <c r="R9" s="186"/>
      <c r="S9" s="186"/>
      <c r="T9" s="186"/>
      <c r="U9" s="186"/>
      <c r="V9" s="186"/>
      <c r="W9" s="186"/>
      <c r="X9" s="186"/>
      <c r="Y9" s="186"/>
      <c r="Z9" s="186"/>
      <c r="AA9" s="186"/>
    </row>
    <row r="10" spans="1:27">
      <c r="A10" s="195" t="s">
        <v>1251</v>
      </c>
      <c r="B10" s="195">
        <v>684</v>
      </c>
      <c r="C10" s="194">
        <v>45839</v>
      </c>
      <c r="D10" s="194">
        <v>45839</v>
      </c>
      <c r="E10" s="195" t="s">
        <v>1257</v>
      </c>
      <c r="F10" s="195" t="s">
        <v>1252</v>
      </c>
      <c r="G10" s="195">
        <v>441</v>
      </c>
      <c r="H10" s="195" t="s">
        <v>1253</v>
      </c>
      <c r="I10" s="195" t="s">
        <v>1254</v>
      </c>
      <c r="J10" s="195" t="s">
        <v>126</v>
      </c>
      <c r="K10" s="195"/>
      <c r="L10" s="195"/>
      <c r="M10" s="195" t="b">
        <v>0</v>
      </c>
      <c r="N10" s="195" t="b">
        <v>1</v>
      </c>
      <c r="O10" s="195" t="b">
        <v>0</v>
      </c>
      <c r="P10" s="196"/>
      <c r="Q10" s="196"/>
      <c r="R10" s="197"/>
      <c r="S10" s="197"/>
      <c r="T10" s="197"/>
      <c r="U10" s="197"/>
      <c r="V10" s="197"/>
      <c r="W10" s="197"/>
      <c r="X10" s="197"/>
      <c r="Y10" s="197"/>
      <c r="Z10" s="197"/>
      <c r="AA10" s="197"/>
    </row>
    <row r="11" spans="1:27">
      <c r="A11" s="190" t="s">
        <v>1251</v>
      </c>
      <c r="B11" s="190">
        <v>24348</v>
      </c>
      <c r="C11" s="191">
        <v>45839</v>
      </c>
      <c r="D11" s="191">
        <v>45839</v>
      </c>
      <c r="E11" s="190" t="s">
        <v>1005</v>
      </c>
      <c r="F11" s="190" t="s">
        <v>1252</v>
      </c>
      <c r="G11" s="192">
        <v>14981.59</v>
      </c>
      <c r="H11" s="190" t="s">
        <v>1253</v>
      </c>
      <c r="I11" s="190" t="s">
        <v>1254</v>
      </c>
      <c r="J11" s="190" t="s">
        <v>126</v>
      </c>
      <c r="K11" s="198">
        <v>45809</v>
      </c>
      <c r="L11" s="191">
        <v>45848</v>
      </c>
      <c r="M11" s="190" t="b">
        <v>1</v>
      </c>
      <c r="N11" s="190" t="b">
        <v>1</v>
      </c>
      <c r="O11" s="190" t="b">
        <v>1</v>
      </c>
      <c r="P11" s="185"/>
      <c r="Q11" s="185"/>
      <c r="R11" s="186"/>
      <c r="S11" s="186"/>
      <c r="T11" s="186"/>
      <c r="U11" s="186"/>
      <c r="V11" s="186"/>
      <c r="W11" s="186"/>
      <c r="X11" s="186"/>
      <c r="Y11" s="186"/>
      <c r="Z11" s="186"/>
      <c r="AA11" s="186"/>
    </row>
    <row r="12" spans="1:27">
      <c r="A12" s="187" t="s">
        <v>1251</v>
      </c>
      <c r="B12" s="187">
        <v>24650</v>
      </c>
      <c r="C12" s="188">
        <v>45871</v>
      </c>
      <c r="D12" s="188">
        <v>45871</v>
      </c>
      <c r="E12" s="187" t="s">
        <v>1005</v>
      </c>
      <c r="F12" s="187" t="s">
        <v>1252</v>
      </c>
      <c r="G12" s="189">
        <v>13982.92</v>
      </c>
      <c r="H12" s="187" t="s">
        <v>1253</v>
      </c>
      <c r="I12" s="187" t="s">
        <v>1254</v>
      </c>
      <c r="J12" s="187" t="s">
        <v>126</v>
      </c>
      <c r="K12" s="199">
        <v>45839</v>
      </c>
      <c r="L12" s="188">
        <v>45879</v>
      </c>
      <c r="M12" s="187" t="b">
        <v>1</v>
      </c>
      <c r="N12" s="187" t="b">
        <v>1</v>
      </c>
      <c r="O12" s="187" t="b">
        <v>1</v>
      </c>
      <c r="P12" s="185"/>
      <c r="Q12" s="185"/>
      <c r="R12" s="186"/>
      <c r="S12" s="186"/>
      <c r="T12" s="186"/>
      <c r="U12" s="186"/>
      <c r="V12" s="186"/>
      <c r="W12" s="186"/>
      <c r="X12" s="186"/>
      <c r="Y12" s="186"/>
      <c r="Z12" s="186"/>
      <c r="AA12" s="186"/>
    </row>
    <row r="13" spans="1:27">
      <c r="A13" s="190" t="s">
        <v>1258</v>
      </c>
      <c r="B13" s="190">
        <v>67943983</v>
      </c>
      <c r="C13" s="191">
        <v>45666</v>
      </c>
      <c r="D13" s="191">
        <v>45666</v>
      </c>
      <c r="E13" s="190" t="s">
        <v>989</v>
      </c>
      <c r="F13" s="190" t="s">
        <v>1259</v>
      </c>
      <c r="G13" s="192">
        <v>2604.25</v>
      </c>
      <c r="H13" s="190" t="s">
        <v>1260</v>
      </c>
      <c r="I13" s="190" t="s">
        <v>1261</v>
      </c>
      <c r="J13" s="190" t="s">
        <v>133</v>
      </c>
      <c r="K13" s="190"/>
      <c r="L13" s="190"/>
      <c r="M13" s="190" t="b">
        <v>0</v>
      </c>
      <c r="N13" s="190" t="b">
        <v>0</v>
      </c>
      <c r="O13" s="190" t="b">
        <v>0</v>
      </c>
      <c r="P13" s="185" t="s">
        <v>1262</v>
      </c>
      <c r="Q13" s="185"/>
      <c r="R13" s="186"/>
      <c r="S13" s="186"/>
      <c r="T13" s="186"/>
      <c r="U13" s="186"/>
      <c r="V13" s="186"/>
      <c r="W13" s="186"/>
      <c r="X13" s="186"/>
      <c r="Y13" s="186"/>
      <c r="Z13" s="186"/>
      <c r="AA13" s="186"/>
    </row>
    <row r="14" spans="1:27">
      <c r="A14" s="187" t="s">
        <v>1258</v>
      </c>
      <c r="B14" s="187">
        <v>67999976</v>
      </c>
      <c r="C14" s="188">
        <v>45666</v>
      </c>
      <c r="D14" s="188">
        <v>45666</v>
      </c>
      <c r="E14" s="187" t="s">
        <v>989</v>
      </c>
      <c r="F14" s="187" t="s">
        <v>1259</v>
      </c>
      <c r="G14" s="187">
        <v>127.92</v>
      </c>
      <c r="H14" s="187" t="s">
        <v>1260</v>
      </c>
      <c r="I14" s="187" t="s">
        <v>1261</v>
      </c>
      <c r="J14" s="187" t="s">
        <v>133</v>
      </c>
      <c r="K14" s="187"/>
      <c r="L14" s="187"/>
      <c r="M14" s="187" t="b">
        <v>0</v>
      </c>
      <c r="N14" s="187" t="b">
        <v>0</v>
      </c>
      <c r="O14" s="187" t="b">
        <v>0</v>
      </c>
      <c r="P14" s="185" t="s">
        <v>1262</v>
      </c>
      <c r="Q14" s="185"/>
      <c r="R14" s="186"/>
      <c r="S14" s="186"/>
      <c r="T14" s="186"/>
      <c r="U14" s="186"/>
      <c r="V14" s="186"/>
      <c r="W14" s="186"/>
      <c r="X14" s="186"/>
      <c r="Y14" s="186"/>
      <c r="Z14" s="186"/>
      <c r="AA14" s="186"/>
    </row>
    <row r="15" spans="1:27">
      <c r="A15" s="190" t="s">
        <v>1251</v>
      </c>
      <c r="B15" s="190">
        <v>30742393</v>
      </c>
      <c r="C15" s="191">
        <v>45678</v>
      </c>
      <c r="D15" s="191">
        <v>45678</v>
      </c>
      <c r="E15" s="190" t="s">
        <v>840</v>
      </c>
      <c r="F15" s="190" t="s">
        <v>1259</v>
      </c>
      <c r="G15" s="192">
        <v>33828.39</v>
      </c>
      <c r="H15" s="190" t="s">
        <v>1263</v>
      </c>
      <c r="I15" s="190" t="s">
        <v>1254</v>
      </c>
      <c r="J15" s="190" t="s">
        <v>133</v>
      </c>
      <c r="K15" s="190"/>
      <c r="L15" s="190"/>
      <c r="M15" s="190" t="b">
        <v>1</v>
      </c>
      <c r="N15" s="190" t="b">
        <v>1</v>
      </c>
      <c r="O15" s="190" t="b">
        <v>0</v>
      </c>
      <c r="P15" s="185"/>
      <c r="Q15" s="185"/>
      <c r="R15" s="186"/>
      <c r="S15" s="186"/>
      <c r="T15" s="186"/>
      <c r="U15" s="186"/>
      <c r="V15" s="186"/>
      <c r="W15" s="186"/>
      <c r="X15" s="186"/>
      <c r="Y15" s="186"/>
      <c r="Z15" s="186"/>
      <c r="AA15" s="186"/>
    </row>
    <row r="16" spans="1:27">
      <c r="A16" s="187" t="s">
        <v>1251</v>
      </c>
      <c r="B16" s="187">
        <v>4719836</v>
      </c>
      <c r="C16" s="188">
        <v>45681</v>
      </c>
      <c r="D16" s="188">
        <v>45681</v>
      </c>
      <c r="E16" s="187" t="s">
        <v>1264</v>
      </c>
      <c r="F16" s="187" t="s">
        <v>1265</v>
      </c>
      <c r="G16" s="189">
        <v>2155.7399999999998</v>
      </c>
      <c r="H16" s="187" t="s">
        <v>1266</v>
      </c>
      <c r="I16" s="187" t="s">
        <v>1254</v>
      </c>
      <c r="J16" s="187" t="s">
        <v>133</v>
      </c>
      <c r="K16" s="187"/>
      <c r="L16" s="187"/>
      <c r="M16" s="187" t="b">
        <v>1</v>
      </c>
      <c r="N16" s="187" t="b">
        <v>1</v>
      </c>
      <c r="O16" s="187" t="b">
        <v>0</v>
      </c>
      <c r="P16" s="185"/>
      <c r="Q16" s="185"/>
      <c r="R16" s="186"/>
      <c r="S16" s="186"/>
      <c r="T16" s="186"/>
      <c r="U16" s="186"/>
      <c r="V16" s="186"/>
      <c r="W16" s="186"/>
      <c r="X16" s="186"/>
      <c r="Y16" s="186"/>
      <c r="Z16" s="186"/>
      <c r="AA16" s="186"/>
    </row>
    <row r="17" spans="1:27">
      <c r="A17" s="190" t="s">
        <v>1267</v>
      </c>
      <c r="B17" s="190" t="s">
        <v>1268</v>
      </c>
      <c r="C17" s="191">
        <v>45687</v>
      </c>
      <c r="D17" s="191">
        <v>45687</v>
      </c>
      <c r="E17" s="190" t="s">
        <v>864</v>
      </c>
      <c r="F17" s="190" t="s">
        <v>1259</v>
      </c>
      <c r="G17" s="192">
        <v>10869.72</v>
      </c>
      <c r="H17" s="190" t="s">
        <v>1269</v>
      </c>
      <c r="I17" s="190" t="s">
        <v>1270</v>
      </c>
      <c r="J17" s="190" t="s">
        <v>133</v>
      </c>
      <c r="K17" s="190"/>
      <c r="L17" s="190"/>
      <c r="M17" s="190" t="b">
        <v>1</v>
      </c>
      <c r="N17" s="190" t="b">
        <v>1</v>
      </c>
      <c r="O17" s="190" t="b">
        <v>0</v>
      </c>
      <c r="P17" s="185"/>
      <c r="Q17" s="185"/>
      <c r="R17" s="186"/>
      <c r="S17" s="186"/>
      <c r="T17" s="186"/>
      <c r="U17" s="186"/>
      <c r="V17" s="186"/>
      <c r="W17" s="186"/>
      <c r="X17" s="186"/>
      <c r="Y17" s="186"/>
      <c r="Z17" s="186"/>
      <c r="AA17" s="186"/>
    </row>
    <row r="18" spans="1:27">
      <c r="A18" s="187" t="s">
        <v>1258</v>
      </c>
      <c r="B18" s="187">
        <v>69026835</v>
      </c>
      <c r="C18" s="188">
        <v>45695</v>
      </c>
      <c r="D18" s="188">
        <v>45695</v>
      </c>
      <c r="E18" s="187" t="s">
        <v>989</v>
      </c>
      <c r="F18" s="187" t="s">
        <v>1259</v>
      </c>
      <c r="G18" s="187">
        <v>27.58</v>
      </c>
      <c r="H18" s="187" t="s">
        <v>1271</v>
      </c>
      <c r="I18" s="187" t="s">
        <v>1261</v>
      </c>
      <c r="J18" s="187" t="s">
        <v>133</v>
      </c>
      <c r="K18" s="187"/>
      <c r="L18" s="187"/>
      <c r="M18" s="187" t="b">
        <v>0</v>
      </c>
      <c r="N18" s="187" t="b">
        <v>0</v>
      </c>
      <c r="O18" s="187" t="b">
        <v>0</v>
      </c>
      <c r="P18" s="185" t="s">
        <v>1262</v>
      </c>
      <c r="Q18" s="185"/>
      <c r="R18" s="186"/>
      <c r="S18" s="186"/>
      <c r="T18" s="186"/>
      <c r="U18" s="186"/>
      <c r="V18" s="186"/>
      <c r="W18" s="186"/>
      <c r="X18" s="186"/>
      <c r="Y18" s="186"/>
      <c r="Z18" s="186"/>
      <c r="AA18" s="186"/>
    </row>
    <row r="19" spans="1:27">
      <c r="A19" s="190" t="s">
        <v>1258</v>
      </c>
      <c r="B19" s="190">
        <v>69105221</v>
      </c>
      <c r="C19" s="191">
        <v>45695</v>
      </c>
      <c r="D19" s="191">
        <v>45695</v>
      </c>
      <c r="E19" s="190" t="s">
        <v>989</v>
      </c>
      <c r="F19" s="190" t="s">
        <v>1259</v>
      </c>
      <c r="G19" s="192">
        <v>1183.75</v>
      </c>
      <c r="H19" s="190" t="s">
        <v>1263</v>
      </c>
      <c r="I19" s="190" t="s">
        <v>1261</v>
      </c>
      <c r="J19" s="190" t="s">
        <v>133</v>
      </c>
      <c r="K19" s="190"/>
      <c r="L19" s="190"/>
      <c r="M19" s="190" t="b">
        <v>0</v>
      </c>
      <c r="N19" s="190" t="b">
        <v>0</v>
      </c>
      <c r="O19" s="190" t="b">
        <v>0</v>
      </c>
      <c r="P19" s="185" t="s">
        <v>1262</v>
      </c>
      <c r="Q19" s="185"/>
      <c r="R19" s="186"/>
      <c r="S19" s="186"/>
      <c r="T19" s="186"/>
      <c r="U19" s="186"/>
      <c r="V19" s="186"/>
      <c r="W19" s="186"/>
      <c r="X19" s="186"/>
      <c r="Y19" s="186"/>
      <c r="Z19" s="186"/>
      <c r="AA19" s="186"/>
    </row>
    <row r="20" spans="1:27">
      <c r="A20" s="187" t="s">
        <v>1251</v>
      </c>
      <c r="B20" s="187">
        <v>31059469</v>
      </c>
      <c r="C20" s="188">
        <v>45706</v>
      </c>
      <c r="D20" s="188">
        <v>45706</v>
      </c>
      <c r="E20" s="187" t="s">
        <v>840</v>
      </c>
      <c r="F20" s="187" t="s">
        <v>1259</v>
      </c>
      <c r="G20" s="189">
        <v>33193.949999999997</v>
      </c>
      <c r="H20" s="187" t="s">
        <v>1263</v>
      </c>
      <c r="I20" s="187" t="s">
        <v>1254</v>
      </c>
      <c r="J20" s="187" t="s">
        <v>133</v>
      </c>
      <c r="K20" s="187"/>
      <c r="L20" s="187"/>
      <c r="M20" s="187" t="b">
        <v>1</v>
      </c>
      <c r="N20" s="187" t="b">
        <v>1</v>
      </c>
      <c r="O20" s="187" t="b">
        <v>0</v>
      </c>
      <c r="P20" s="185"/>
      <c r="Q20" s="185"/>
      <c r="R20" s="186"/>
      <c r="S20" s="186"/>
      <c r="T20" s="186"/>
      <c r="U20" s="186"/>
      <c r="V20" s="186"/>
      <c r="W20" s="186"/>
      <c r="X20" s="186"/>
      <c r="Y20" s="186"/>
      <c r="Z20" s="186"/>
      <c r="AA20" s="186"/>
    </row>
    <row r="21" spans="1:27">
      <c r="A21" s="190" t="s">
        <v>1251</v>
      </c>
      <c r="B21" s="190">
        <v>4799757</v>
      </c>
      <c r="C21" s="191">
        <v>45713</v>
      </c>
      <c r="D21" s="191">
        <v>45713</v>
      </c>
      <c r="E21" s="190" t="s">
        <v>1264</v>
      </c>
      <c r="F21" s="190" t="s">
        <v>1265</v>
      </c>
      <c r="G21" s="192">
        <v>1712.85</v>
      </c>
      <c r="H21" s="190" t="s">
        <v>1266</v>
      </c>
      <c r="I21" s="190" t="s">
        <v>1254</v>
      </c>
      <c r="J21" s="190" t="s">
        <v>133</v>
      </c>
      <c r="K21" s="190"/>
      <c r="L21" s="190"/>
      <c r="M21" s="190" t="b">
        <v>1</v>
      </c>
      <c r="N21" s="190" t="b">
        <v>1</v>
      </c>
      <c r="O21" s="190" t="b">
        <v>0</v>
      </c>
      <c r="P21" s="185"/>
      <c r="Q21" s="185"/>
      <c r="R21" s="186"/>
      <c r="S21" s="186"/>
      <c r="T21" s="186"/>
      <c r="U21" s="186"/>
      <c r="V21" s="186"/>
      <c r="W21" s="186"/>
      <c r="X21" s="186"/>
      <c r="Y21" s="186"/>
      <c r="Z21" s="186"/>
      <c r="AA21" s="186"/>
    </row>
    <row r="22" spans="1:27">
      <c r="A22" s="187" t="s">
        <v>1258</v>
      </c>
      <c r="B22" s="187">
        <v>70171213</v>
      </c>
      <c r="C22" s="188">
        <v>45723</v>
      </c>
      <c r="D22" s="188">
        <v>45723</v>
      </c>
      <c r="E22" s="187" t="s">
        <v>989</v>
      </c>
      <c r="F22" s="187" t="s">
        <v>1259</v>
      </c>
      <c r="G22" s="187">
        <v>710.25</v>
      </c>
      <c r="H22" s="187" t="s">
        <v>1263</v>
      </c>
      <c r="I22" s="187" t="s">
        <v>1261</v>
      </c>
      <c r="J22" s="187" t="s">
        <v>133</v>
      </c>
      <c r="K22" s="187"/>
      <c r="L22" s="187"/>
      <c r="M22" s="187" t="b">
        <v>1</v>
      </c>
      <c r="N22" s="187" t="b">
        <v>0</v>
      </c>
      <c r="O22" s="187" t="b">
        <v>0</v>
      </c>
      <c r="P22" s="185"/>
      <c r="Q22" s="185"/>
      <c r="R22" s="186"/>
      <c r="S22" s="186"/>
      <c r="T22" s="186"/>
      <c r="U22" s="186"/>
      <c r="V22" s="186"/>
      <c r="W22" s="186"/>
      <c r="X22" s="186"/>
      <c r="Y22" s="186"/>
      <c r="Z22" s="186"/>
      <c r="AA22" s="186"/>
    </row>
    <row r="23" spans="1:27">
      <c r="A23" s="190" t="s">
        <v>1267</v>
      </c>
      <c r="B23" s="190" t="s">
        <v>1272</v>
      </c>
      <c r="C23" s="191">
        <v>45723</v>
      </c>
      <c r="D23" s="191">
        <v>45723</v>
      </c>
      <c r="E23" s="190" t="s">
        <v>864</v>
      </c>
      <c r="F23" s="190" t="s">
        <v>1259</v>
      </c>
      <c r="G23" s="192">
        <v>10654.02</v>
      </c>
      <c r="H23" s="190" t="s">
        <v>1269</v>
      </c>
      <c r="I23" s="190" t="s">
        <v>1270</v>
      </c>
      <c r="J23" s="190" t="s">
        <v>133</v>
      </c>
      <c r="K23" s="190"/>
      <c r="L23" s="190"/>
      <c r="M23" s="190" t="b">
        <v>1</v>
      </c>
      <c r="N23" s="190" t="b">
        <v>1</v>
      </c>
      <c r="O23" s="190" t="b">
        <v>0</v>
      </c>
      <c r="P23" s="185"/>
      <c r="Q23" s="185"/>
      <c r="R23" s="186"/>
      <c r="S23" s="186"/>
      <c r="T23" s="186"/>
      <c r="U23" s="186"/>
      <c r="V23" s="186"/>
      <c r="W23" s="186"/>
      <c r="X23" s="186"/>
      <c r="Y23" s="186"/>
      <c r="Z23" s="186"/>
      <c r="AA23" s="186"/>
    </row>
    <row r="24" spans="1:27">
      <c r="A24" s="187" t="s">
        <v>1251</v>
      </c>
      <c r="B24" s="187">
        <v>31234248</v>
      </c>
      <c r="C24" s="188">
        <v>45736</v>
      </c>
      <c r="D24" s="188">
        <v>45736</v>
      </c>
      <c r="E24" s="187" t="s">
        <v>840</v>
      </c>
      <c r="F24" s="187" t="s">
        <v>1259</v>
      </c>
      <c r="G24" s="189">
        <v>35037.07</v>
      </c>
      <c r="H24" s="187" t="s">
        <v>1263</v>
      </c>
      <c r="I24" s="187" t="s">
        <v>1254</v>
      </c>
      <c r="J24" s="187" t="s">
        <v>133</v>
      </c>
      <c r="K24" s="187"/>
      <c r="L24" s="187"/>
      <c r="M24" s="187" t="b">
        <v>1</v>
      </c>
      <c r="N24" s="187" t="b">
        <v>1</v>
      </c>
      <c r="O24" s="187" t="b">
        <v>0</v>
      </c>
      <c r="P24" s="185"/>
      <c r="Q24" s="185"/>
      <c r="R24" s="186"/>
      <c r="S24" s="186"/>
      <c r="T24" s="186"/>
      <c r="U24" s="186"/>
      <c r="V24" s="186"/>
      <c r="W24" s="186"/>
      <c r="X24" s="186"/>
      <c r="Y24" s="186"/>
      <c r="Z24" s="186"/>
      <c r="AA24" s="186"/>
    </row>
    <row r="25" spans="1:27">
      <c r="A25" s="190" t="s">
        <v>1251</v>
      </c>
      <c r="B25" s="190">
        <v>4883745</v>
      </c>
      <c r="C25" s="191">
        <v>45740</v>
      </c>
      <c r="D25" s="191">
        <v>45740</v>
      </c>
      <c r="E25" s="190" t="s">
        <v>1264</v>
      </c>
      <c r="F25" s="190" t="s">
        <v>1265</v>
      </c>
      <c r="G25" s="192">
        <v>2008.71</v>
      </c>
      <c r="H25" s="190" t="s">
        <v>1266</v>
      </c>
      <c r="I25" s="190" t="s">
        <v>1254</v>
      </c>
      <c r="J25" s="190" t="s">
        <v>133</v>
      </c>
      <c r="K25" s="190"/>
      <c r="L25" s="190"/>
      <c r="M25" s="190" t="b">
        <v>1</v>
      </c>
      <c r="N25" s="190" t="b">
        <v>1</v>
      </c>
      <c r="O25" s="190" t="b">
        <v>0</v>
      </c>
      <c r="P25" s="185"/>
      <c r="Q25" s="185"/>
      <c r="R25" s="186"/>
      <c r="S25" s="186"/>
      <c r="T25" s="186"/>
      <c r="U25" s="186"/>
      <c r="V25" s="186"/>
      <c r="W25" s="186"/>
      <c r="X25" s="186"/>
      <c r="Y25" s="186"/>
      <c r="Z25" s="186"/>
      <c r="AA25" s="186"/>
    </row>
    <row r="26" spans="1:27">
      <c r="A26" s="187" t="s">
        <v>1267</v>
      </c>
      <c r="B26" s="187" t="s">
        <v>1273</v>
      </c>
      <c r="C26" s="188">
        <v>45742</v>
      </c>
      <c r="D26" s="188">
        <v>45742</v>
      </c>
      <c r="E26" s="187" t="s">
        <v>864</v>
      </c>
      <c r="F26" s="187" t="s">
        <v>1259</v>
      </c>
      <c r="G26" s="189">
        <v>11003.02</v>
      </c>
      <c r="H26" s="187" t="s">
        <v>1269</v>
      </c>
      <c r="I26" s="187" t="s">
        <v>1270</v>
      </c>
      <c r="J26" s="187" t="s">
        <v>133</v>
      </c>
      <c r="K26" s="187"/>
      <c r="L26" s="187"/>
      <c r="M26" s="187" t="b">
        <v>1</v>
      </c>
      <c r="N26" s="187" t="b">
        <v>1</v>
      </c>
      <c r="O26" s="187" t="b">
        <v>0</v>
      </c>
      <c r="P26" s="185"/>
      <c r="Q26" s="185"/>
      <c r="R26" s="186"/>
      <c r="S26" s="186"/>
      <c r="T26" s="186"/>
      <c r="U26" s="186"/>
      <c r="V26" s="186"/>
      <c r="W26" s="186"/>
      <c r="X26" s="186"/>
      <c r="Y26" s="186"/>
      <c r="Z26" s="186"/>
      <c r="AA26" s="186"/>
    </row>
    <row r="27" spans="1:27">
      <c r="A27" s="190" t="s">
        <v>1251</v>
      </c>
      <c r="B27" s="190">
        <v>660</v>
      </c>
      <c r="C27" s="191">
        <v>45757</v>
      </c>
      <c r="D27" s="191">
        <v>45757</v>
      </c>
      <c r="E27" s="190" t="s">
        <v>1107</v>
      </c>
      <c r="F27" s="190" t="s">
        <v>1265</v>
      </c>
      <c r="G27" s="192">
        <v>1260</v>
      </c>
      <c r="H27" s="190" t="s">
        <v>1274</v>
      </c>
      <c r="I27" s="190" t="s">
        <v>1254</v>
      </c>
      <c r="J27" s="190" t="s">
        <v>133</v>
      </c>
      <c r="K27" s="190"/>
      <c r="L27" s="190"/>
      <c r="M27" s="190" t="b">
        <v>0</v>
      </c>
      <c r="N27" s="190" t="b">
        <v>0</v>
      </c>
      <c r="O27" s="190" t="b">
        <v>0</v>
      </c>
      <c r="P27" s="185" t="s">
        <v>1262</v>
      </c>
      <c r="Q27" s="185"/>
      <c r="R27" s="186"/>
      <c r="S27" s="186"/>
      <c r="T27" s="186"/>
      <c r="U27" s="186"/>
      <c r="V27" s="186"/>
      <c r="W27" s="186"/>
      <c r="X27" s="186"/>
      <c r="Y27" s="186"/>
      <c r="Z27" s="186"/>
      <c r="AA27" s="186"/>
    </row>
    <row r="28" spans="1:27">
      <c r="A28" s="187" t="s">
        <v>1251</v>
      </c>
      <c r="B28" s="187">
        <v>31387084</v>
      </c>
      <c r="C28" s="188">
        <v>45764</v>
      </c>
      <c r="D28" s="188">
        <v>45764</v>
      </c>
      <c r="E28" s="187" t="s">
        <v>840</v>
      </c>
      <c r="F28" s="187" t="s">
        <v>1259</v>
      </c>
      <c r="G28" s="189">
        <v>33378.94</v>
      </c>
      <c r="H28" s="187" t="s">
        <v>1263</v>
      </c>
      <c r="I28" s="187" t="s">
        <v>1254</v>
      </c>
      <c r="J28" s="187" t="s">
        <v>133</v>
      </c>
      <c r="K28" s="187"/>
      <c r="L28" s="187"/>
      <c r="M28" s="187" t="b">
        <v>1</v>
      </c>
      <c r="N28" s="187" t="b">
        <v>1</v>
      </c>
      <c r="O28" s="187" t="b">
        <v>0</v>
      </c>
      <c r="P28" s="185"/>
      <c r="Q28" s="185"/>
      <c r="R28" s="186"/>
      <c r="S28" s="186"/>
      <c r="T28" s="186"/>
      <c r="U28" s="186"/>
      <c r="V28" s="186"/>
      <c r="W28" s="186"/>
      <c r="X28" s="186"/>
      <c r="Y28" s="186"/>
      <c r="Z28" s="186"/>
      <c r="AA28" s="186"/>
    </row>
    <row r="29" spans="1:27">
      <c r="A29" s="190" t="s">
        <v>1251</v>
      </c>
      <c r="B29" s="190">
        <v>91442</v>
      </c>
      <c r="C29" s="191">
        <v>45771</v>
      </c>
      <c r="D29" s="191">
        <v>45771</v>
      </c>
      <c r="E29" s="190" t="s">
        <v>1107</v>
      </c>
      <c r="F29" s="190" t="s">
        <v>1265</v>
      </c>
      <c r="G29" s="192">
        <v>1260</v>
      </c>
      <c r="H29" s="190" t="s">
        <v>1275</v>
      </c>
      <c r="I29" s="190" t="s">
        <v>1254</v>
      </c>
      <c r="J29" s="190" t="s">
        <v>133</v>
      </c>
      <c r="K29" s="190"/>
      <c r="L29" s="190"/>
      <c r="M29" s="190" t="b">
        <v>1</v>
      </c>
      <c r="N29" s="190" t="b">
        <v>0</v>
      </c>
      <c r="O29" s="190" t="b">
        <v>0</v>
      </c>
      <c r="P29" s="185"/>
      <c r="Q29" s="185"/>
      <c r="R29" s="186"/>
      <c r="S29" s="186"/>
      <c r="T29" s="186"/>
      <c r="U29" s="186"/>
      <c r="V29" s="186"/>
      <c r="W29" s="186"/>
      <c r="X29" s="186"/>
      <c r="Y29" s="186"/>
      <c r="Z29" s="186"/>
      <c r="AA29" s="186"/>
    </row>
    <row r="30" spans="1:27">
      <c r="A30" s="187" t="s">
        <v>1251</v>
      </c>
      <c r="B30" s="187">
        <v>4958765</v>
      </c>
      <c r="C30" s="188">
        <v>45771</v>
      </c>
      <c r="D30" s="188">
        <v>45771</v>
      </c>
      <c r="E30" s="187" t="s">
        <v>1264</v>
      </c>
      <c r="F30" s="187" t="s">
        <v>1265</v>
      </c>
      <c r="G30" s="189">
        <v>1784.67</v>
      </c>
      <c r="H30" s="187" t="s">
        <v>1266</v>
      </c>
      <c r="I30" s="187" t="s">
        <v>1254</v>
      </c>
      <c r="J30" s="187" t="s">
        <v>133</v>
      </c>
      <c r="K30" s="187"/>
      <c r="L30" s="187"/>
      <c r="M30" s="187" t="b">
        <v>1</v>
      </c>
      <c r="N30" s="187" t="b">
        <v>1</v>
      </c>
      <c r="O30" s="187" t="b">
        <v>0</v>
      </c>
      <c r="P30" s="185"/>
      <c r="Q30" s="185"/>
      <c r="R30" s="186"/>
      <c r="S30" s="186"/>
      <c r="T30" s="186"/>
      <c r="U30" s="186"/>
      <c r="V30" s="186"/>
      <c r="W30" s="186"/>
      <c r="X30" s="186"/>
      <c r="Y30" s="186"/>
      <c r="Z30" s="186"/>
      <c r="AA30" s="186"/>
    </row>
    <row r="31" spans="1:27">
      <c r="A31" s="190" t="s">
        <v>1267</v>
      </c>
      <c r="B31" s="190">
        <v>53904</v>
      </c>
      <c r="C31" s="191">
        <v>45785</v>
      </c>
      <c r="D31" s="191">
        <v>45785</v>
      </c>
      <c r="E31" s="190" t="s">
        <v>864</v>
      </c>
      <c r="F31" s="190" t="s">
        <v>1259</v>
      </c>
      <c r="G31" s="192">
        <v>12772.16</v>
      </c>
      <c r="H31" s="190" t="s">
        <v>1269</v>
      </c>
      <c r="I31" s="190" t="s">
        <v>1270</v>
      </c>
      <c r="J31" s="190" t="s">
        <v>133</v>
      </c>
      <c r="K31" s="193">
        <v>45778</v>
      </c>
      <c r="L31" s="194">
        <v>45786</v>
      </c>
      <c r="M31" s="190" t="b">
        <v>1</v>
      </c>
      <c r="N31" s="190" t="b">
        <v>0</v>
      </c>
      <c r="O31" s="190" t="b">
        <v>0</v>
      </c>
      <c r="P31" s="185"/>
      <c r="Q31" s="185"/>
      <c r="R31" s="186"/>
      <c r="S31" s="186"/>
      <c r="T31" s="186"/>
      <c r="U31" s="186"/>
      <c r="V31" s="186"/>
      <c r="W31" s="186"/>
      <c r="X31" s="186"/>
      <c r="Y31" s="186"/>
      <c r="Z31" s="186"/>
      <c r="AA31" s="186"/>
    </row>
    <row r="32" spans="1:27">
      <c r="A32" s="187" t="s">
        <v>1251</v>
      </c>
      <c r="B32" s="187">
        <v>3251</v>
      </c>
      <c r="C32" s="188">
        <v>45799</v>
      </c>
      <c r="D32" s="188">
        <v>45799</v>
      </c>
      <c r="E32" s="187" t="s">
        <v>1107</v>
      </c>
      <c r="F32" s="187" t="s">
        <v>1265</v>
      </c>
      <c r="G32" s="189">
        <v>1710.69</v>
      </c>
      <c r="H32" s="187" t="s">
        <v>1275</v>
      </c>
      <c r="I32" s="187" t="s">
        <v>1254</v>
      </c>
      <c r="J32" s="187" t="s">
        <v>133</v>
      </c>
      <c r="K32" s="199">
        <v>45809</v>
      </c>
      <c r="L32" s="188">
        <v>45819</v>
      </c>
      <c r="M32" s="187" t="b">
        <v>1</v>
      </c>
      <c r="N32" s="187" t="b">
        <v>0</v>
      </c>
      <c r="O32" s="187" t="b">
        <v>1</v>
      </c>
      <c r="P32" s="185"/>
      <c r="Q32" s="185"/>
      <c r="R32" s="186"/>
      <c r="S32" s="186"/>
      <c r="T32" s="186"/>
      <c r="U32" s="186"/>
      <c r="V32" s="186"/>
      <c r="W32" s="186"/>
      <c r="X32" s="186"/>
      <c r="Y32" s="186"/>
      <c r="Z32" s="186"/>
      <c r="AA32" s="186"/>
    </row>
    <row r="33" spans="1:27">
      <c r="A33" s="190" t="s">
        <v>1251</v>
      </c>
      <c r="B33" s="190">
        <v>31552847</v>
      </c>
      <c r="C33" s="191">
        <v>45800</v>
      </c>
      <c r="D33" s="191">
        <v>45800</v>
      </c>
      <c r="E33" s="190" t="s">
        <v>840</v>
      </c>
      <c r="F33" s="190" t="s">
        <v>1259</v>
      </c>
      <c r="G33" s="192">
        <v>39860.449999999997</v>
      </c>
      <c r="H33" s="190" t="s">
        <v>1263</v>
      </c>
      <c r="I33" s="190" t="s">
        <v>1254</v>
      </c>
      <c r="J33" s="190" t="s">
        <v>133</v>
      </c>
      <c r="K33" s="193">
        <v>45778</v>
      </c>
      <c r="L33" s="194">
        <v>45804</v>
      </c>
      <c r="M33" s="190" t="b">
        <v>1</v>
      </c>
      <c r="N33" s="190" t="b">
        <v>1</v>
      </c>
      <c r="O33" s="190" t="b">
        <v>0</v>
      </c>
      <c r="P33" s="185"/>
      <c r="Q33" s="185"/>
      <c r="R33" s="186"/>
      <c r="S33" s="186"/>
      <c r="T33" s="186"/>
      <c r="U33" s="186"/>
      <c r="V33" s="186"/>
      <c r="W33" s="186"/>
      <c r="X33" s="186"/>
      <c r="Y33" s="186"/>
      <c r="Z33" s="186"/>
      <c r="AA33" s="186"/>
    </row>
    <row r="34" spans="1:27">
      <c r="A34" s="187" t="s">
        <v>1251</v>
      </c>
      <c r="B34" s="187">
        <v>5045633</v>
      </c>
      <c r="C34" s="188">
        <v>45804</v>
      </c>
      <c r="D34" s="188">
        <v>45804</v>
      </c>
      <c r="E34" s="187" t="s">
        <v>1264</v>
      </c>
      <c r="F34" s="187" t="s">
        <v>1265</v>
      </c>
      <c r="G34" s="189">
        <v>1837.68</v>
      </c>
      <c r="H34" s="187" t="s">
        <v>1266</v>
      </c>
      <c r="I34" s="187" t="s">
        <v>1254</v>
      </c>
      <c r="J34" s="187" t="s">
        <v>133</v>
      </c>
      <c r="K34" s="193">
        <v>45778</v>
      </c>
      <c r="L34" s="194">
        <v>45823</v>
      </c>
      <c r="M34" s="187" t="b">
        <v>1</v>
      </c>
      <c r="N34" s="187" t="b">
        <v>1</v>
      </c>
      <c r="O34" s="187" t="b">
        <v>0</v>
      </c>
      <c r="P34" s="185"/>
      <c r="Q34" s="185"/>
      <c r="R34" s="186"/>
      <c r="S34" s="186"/>
      <c r="T34" s="186"/>
      <c r="U34" s="186"/>
      <c r="V34" s="186"/>
      <c r="W34" s="186"/>
      <c r="X34" s="186"/>
      <c r="Y34" s="186"/>
      <c r="Z34" s="186"/>
      <c r="AA34" s="186"/>
    </row>
    <row r="35" spans="1:27">
      <c r="A35" s="190" t="s">
        <v>1267</v>
      </c>
      <c r="B35" s="190">
        <v>584559</v>
      </c>
      <c r="C35" s="191">
        <v>45804</v>
      </c>
      <c r="D35" s="191">
        <v>45804</v>
      </c>
      <c r="E35" s="190" t="s">
        <v>864</v>
      </c>
      <c r="F35" s="190" t="s">
        <v>1259</v>
      </c>
      <c r="G35" s="192">
        <v>13322.29</v>
      </c>
      <c r="H35" s="190" t="s">
        <v>1269</v>
      </c>
      <c r="I35" s="190" t="s">
        <v>1270</v>
      </c>
      <c r="J35" s="190" t="s">
        <v>133</v>
      </c>
      <c r="K35" s="198">
        <v>45809</v>
      </c>
      <c r="L35" s="191">
        <v>45818</v>
      </c>
      <c r="M35" s="190" t="b">
        <v>1</v>
      </c>
      <c r="N35" s="190" t="b">
        <v>0</v>
      </c>
      <c r="O35" s="190" t="b">
        <v>1</v>
      </c>
      <c r="P35" s="185"/>
      <c r="Q35" s="185"/>
      <c r="R35" s="186"/>
      <c r="S35" s="186"/>
      <c r="T35" s="186"/>
      <c r="U35" s="186"/>
      <c r="V35" s="186"/>
      <c r="W35" s="186"/>
      <c r="X35" s="186"/>
      <c r="Y35" s="186"/>
      <c r="Z35" s="186"/>
      <c r="AA35" s="186"/>
    </row>
    <row r="36" spans="1:27">
      <c r="A36" s="187" t="s">
        <v>1251</v>
      </c>
      <c r="B36" s="187">
        <v>221105</v>
      </c>
      <c r="C36" s="188">
        <v>45832</v>
      </c>
      <c r="D36" s="188">
        <v>45832</v>
      </c>
      <c r="E36" s="187" t="s">
        <v>1107</v>
      </c>
      <c r="F36" s="187" t="s">
        <v>1265</v>
      </c>
      <c r="G36" s="189">
        <v>1520.4</v>
      </c>
      <c r="H36" s="187" t="s">
        <v>1275</v>
      </c>
      <c r="I36" s="187" t="s">
        <v>1254</v>
      </c>
      <c r="J36" s="187" t="s">
        <v>133</v>
      </c>
      <c r="K36" s="199">
        <v>45839</v>
      </c>
      <c r="L36" s="188">
        <v>45849</v>
      </c>
      <c r="M36" s="187" t="b">
        <v>1</v>
      </c>
      <c r="N36" s="187" t="b">
        <v>0</v>
      </c>
      <c r="O36" s="187" t="b">
        <v>1</v>
      </c>
      <c r="P36" s="185"/>
      <c r="Q36" s="185"/>
      <c r="R36" s="186"/>
      <c r="S36" s="186"/>
      <c r="T36" s="186"/>
      <c r="U36" s="186"/>
      <c r="V36" s="186"/>
      <c r="W36" s="186"/>
      <c r="X36" s="186"/>
      <c r="Y36" s="186"/>
      <c r="Z36" s="186"/>
      <c r="AA36" s="186"/>
    </row>
    <row r="37" spans="1:27">
      <c r="A37" s="190" t="s">
        <v>1251</v>
      </c>
      <c r="B37" s="190">
        <v>31718013</v>
      </c>
      <c r="C37" s="191">
        <v>45833</v>
      </c>
      <c r="D37" s="191">
        <v>45833</v>
      </c>
      <c r="E37" s="190" t="s">
        <v>840</v>
      </c>
      <c r="F37" s="190" t="s">
        <v>1259</v>
      </c>
      <c r="G37" s="192">
        <v>24270.26</v>
      </c>
      <c r="H37" s="190" t="s">
        <v>1263</v>
      </c>
      <c r="I37" s="190" t="s">
        <v>1254</v>
      </c>
      <c r="J37" s="190" t="s">
        <v>133</v>
      </c>
      <c r="K37" s="198">
        <v>45809</v>
      </c>
      <c r="L37" s="191">
        <v>45835</v>
      </c>
      <c r="M37" s="190" t="b">
        <v>1</v>
      </c>
      <c r="N37" s="190" t="b">
        <v>1</v>
      </c>
      <c r="O37" s="190" t="b">
        <v>1</v>
      </c>
      <c r="P37" s="185"/>
      <c r="Q37" s="185"/>
      <c r="R37" s="186"/>
      <c r="S37" s="186"/>
      <c r="T37" s="186"/>
      <c r="U37" s="186"/>
      <c r="V37" s="186"/>
      <c r="W37" s="186"/>
      <c r="X37" s="186"/>
      <c r="Y37" s="186"/>
      <c r="Z37" s="186"/>
      <c r="AA37" s="186"/>
    </row>
    <row r="38" spans="1:27">
      <c r="A38" s="187" t="s">
        <v>1267</v>
      </c>
      <c r="B38" s="187" t="s">
        <v>870</v>
      </c>
      <c r="C38" s="188">
        <v>45838</v>
      </c>
      <c r="D38" s="188">
        <v>45838</v>
      </c>
      <c r="E38" s="187" t="s">
        <v>864</v>
      </c>
      <c r="F38" s="187" t="s">
        <v>1259</v>
      </c>
      <c r="G38" s="189">
        <v>12644.05</v>
      </c>
      <c r="H38" s="187" t="s">
        <v>1276</v>
      </c>
      <c r="I38" s="187" t="s">
        <v>1270</v>
      </c>
      <c r="J38" s="187" t="s">
        <v>133</v>
      </c>
      <c r="K38" s="199">
        <v>45839</v>
      </c>
      <c r="L38" s="188">
        <v>45848</v>
      </c>
      <c r="M38" s="187" t="b">
        <v>1</v>
      </c>
      <c r="N38" s="187" t="b">
        <v>0</v>
      </c>
      <c r="O38" s="187" t="b">
        <v>1</v>
      </c>
      <c r="P38" s="185"/>
      <c r="Q38" s="185"/>
      <c r="R38" s="186"/>
      <c r="S38" s="186"/>
      <c r="T38" s="186"/>
      <c r="U38" s="186"/>
      <c r="V38" s="186"/>
      <c r="W38" s="186"/>
      <c r="X38" s="186"/>
      <c r="Y38" s="186"/>
      <c r="Z38" s="186"/>
      <c r="AA38" s="186"/>
    </row>
    <row r="39" spans="1:27">
      <c r="A39" s="190" t="s">
        <v>1251</v>
      </c>
      <c r="B39" s="190">
        <v>31886216</v>
      </c>
      <c r="C39" s="191">
        <v>45855</v>
      </c>
      <c r="D39" s="191">
        <v>45855</v>
      </c>
      <c r="E39" s="190" t="s">
        <v>840</v>
      </c>
      <c r="F39" s="190" t="s">
        <v>1259</v>
      </c>
      <c r="G39" s="192">
        <v>2501.27</v>
      </c>
      <c r="H39" s="190" t="s">
        <v>1277</v>
      </c>
      <c r="I39" s="190" t="s">
        <v>1254</v>
      </c>
      <c r="J39" s="190" t="s">
        <v>133</v>
      </c>
      <c r="K39" s="198">
        <v>45839</v>
      </c>
      <c r="L39" s="191">
        <v>45804</v>
      </c>
      <c r="M39" s="190" t="b">
        <v>1</v>
      </c>
      <c r="N39" s="190" t="b">
        <v>1</v>
      </c>
      <c r="O39" s="190" t="b">
        <v>1</v>
      </c>
      <c r="P39" s="185"/>
      <c r="Q39" s="185"/>
      <c r="R39" s="186"/>
      <c r="S39" s="186"/>
      <c r="T39" s="186"/>
      <c r="U39" s="186"/>
      <c r="V39" s="186"/>
      <c r="W39" s="186"/>
      <c r="X39" s="186"/>
      <c r="Y39" s="186"/>
      <c r="Z39" s="186"/>
      <c r="AA39" s="186"/>
    </row>
    <row r="40" spans="1:27">
      <c r="A40" s="187" t="s">
        <v>1251</v>
      </c>
      <c r="B40" s="187">
        <v>137037</v>
      </c>
      <c r="C40" s="188">
        <v>45859</v>
      </c>
      <c r="D40" s="188">
        <v>45859</v>
      </c>
      <c r="E40" s="187" t="s">
        <v>1107</v>
      </c>
      <c r="F40" s="187" t="s">
        <v>1265</v>
      </c>
      <c r="G40" s="189">
        <v>1925.88</v>
      </c>
      <c r="H40" s="187" t="s">
        <v>1275</v>
      </c>
      <c r="I40" s="187" t="s">
        <v>1254</v>
      </c>
      <c r="J40" s="187" t="s">
        <v>133</v>
      </c>
      <c r="K40" s="199">
        <v>45870</v>
      </c>
      <c r="L40" s="188">
        <v>45880</v>
      </c>
      <c r="M40" s="187" t="b">
        <v>1</v>
      </c>
      <c r="N40" s="187" t="b">
        <v>0</v>
      </c>
      <c r="O40" s="187" t="b">
        <v>1</v>
      </c>
      <c r="P40" s="185"/>
      <c r="Q40" s="185"/>
      <c r="R40" s="186"/>
      <c r="S40" s="186"/>
      <c r="T40" s="186"/>
      <c r="U40" s="186"/>
      <c r="V40" s="186"/>
      <c r="W40" s="186"/>
      <c r="X40" s="186"/>
      <c r="Y40" s="186"/>
      <c r="Z40" s="186"/>
      <c r="AA40" s="186"/>
    </row>
    <row r="41" spans="1:27">
      <c r="A41" s="190" t="s">
        <v>1251</v>
      </c>
      <c r="B41" s="190">
        <v>5210013</v>
      </c>
      <c r="C41" s="191">
        <v>45862</v>
      </c>
      <c r="D41" s="191">
        <v>45862</v>
      </c>
      <c r="E41" s="190" t="s">
        <v>1264</v>
      </c>
      <c r="F41" s="190" t="s">
        <v>1265</v>
      </c>
      <c r="G41" s="190">
        <v>300.39</v>
      </c>
      <c r="H41" s="190" t="s">
        <v>1266</v>
      </c>
      <c r="I41" s="190" t="s">
        <v>1254</v>
      </c>
      <c r="J41" s="190" t="s">
        <v>133</v>
      </c>
      <c r="K41" s="190"/>
      <c r="L41" s="190"/>
      <c r="M41" s="190" t="b">
        <v>0</v>
      </c>
      <c r="N41" s="190" t="b">
        <v>0</v>
      </c>
      <c r="O41" s="190" t="b">
        <v>0</v>
      </c>
      <c r="P41" s="185" t="s">
        <v>1262</v>
      </c>
      <c r="Q41" s="185"/>
      <c r="R41" s="186"/>
      <c r="S41" s="186"/>
      <c r="T41" s="186"/>
      <c r="U41" s="186"/>
      <c r="V41" s="186"/>
      <c r="W41" s="186"/>
      <c r="X41" s="186"/>
      <c r="Y41" s="186"/>
      <c r="Z41" s="186"/>
      <c r="AA41" s="186"/>
    </row>
    <row r="42" spans="1:27">
      <c r="A42" s="187" t="s">
        <v>1267</v>
      </c>
      <c r="B42" s="187" t="s">
        <v>871</v>
      </c>
      <c r="C42" s="188">
        <v>45867</v>
      </c>
      <c r="D42" s="188">
        <v>45867</v>
      </c>
      <c r="E42" s="187" t="s">
        <v>864</v>
      </c>
      <c r="F42" s="187" t="s">
        <v>1259</v>
      </c>
      <c r="G42" s="189">
        <v>12601.05</v>
      </c>
      <c r="H42" s="187" t="s">
        <v>1278</v>
      </c>
      <c r="I42" s="187" t="s">
        <v>1270</v>
      </c>
      <c r="J42" s="187" t="s">
        <v>133</v>
      </c>
      <c r="K42" s="199">
        <v>45870</v>
      </c>
      <c r="L42" s="188">
        <v>45879</v>
      </c>
      <c r="M42" s="187" t="b">
        <v>1</v>
      </c>
      <c r="N42" s="187" t="b">
        <v>0</v>
      </c>
      <c r="O42" s="187" t="b">
        <v>1</v>
      </c>
      <c r="P42" s="185"/>
      <c r="Q42" s="185"/>
      <c r="R42" s="186"/>
      <c r="S42" s="186"/>
      <c r="T42" s="186"/>
      <c r="U42" s="186"/>
      <c r="V42" s="186"/>
      <c r="W42" s="186"/>
      <c r="X42" s="186"/>
      <c r="Y42" s="186"/>
      <c r="Z42" s="186"/>
      <c r="AA42" s="186"/>
    </row>
    <row r="43" spans="1:27">
      <c r="A43" s="190" t="s">
        <v>1251</v>
      </c>
      <c r="B43" s="190">
        <v>3807</v>
      </c>
      <c r="C43" s="191">
        <v>45671</v>
      </c>
      <c r="D43" s="191">
        <v>45671</v>
      </c>
      <c r="E43" s="190" t="s">
        <v>1150</v>
      </c>
      <c r="F43" s="190" t="s">
        <v>125</v>
      </c>
      <c r="G43" s="192">
        <v>1250</v>
      </c>
      <c r="H43" s="190" t="s">
        <v>1279</v>
      </c>
      <c r="I43" s="190" t="s">
        <v>1254</v>
      </c>
      <c r="J43" s="190" t="s">
        <v>1161</v>
      </c>
      <c r="K43" s="190"/>
      <c r="L43" s="190"/>
      <c r="M43" s="190" t="b">
        <v>1</v>
      </c>
      <c r="N43" s="190" t="b">
        <v>1</v>
      </c>
      <c r="O43" s="190" t="b">
        <v>0</v>
      </c>
      <c r="P43" s="185"/>
      <c r="Q43" s="185"/>
      <c r="R43" s="186"/>
      <c r="S43" s="186"/>
      <c r="T43" s="186"/>
      <c r="U43" s="186"/>
      <c r="V43" s="186"/>
      <c r="W43" s="186"/>
      <c r="X43" s="186"/>
      <c r="Y43" s="186"/>
      <c r="Z43" s="186"/>
      <c r="AA43" s="186"/>
    </row>
    <row r="44" spans="1:27">
      <c r="A44" s="187" t="s">
        <v>1267</v>
      </c>
      <c r="B44" s="187">
        <v>2889</v>
      </c>
      <c r="C44" s="188">
        <v>45672</v>
      </c>
      <c r="D44" s="188">
        <v>45672</v>
      </c>
      <c r="E44" s="187" t="s">
        <v>1280</v>
      </c>
      <c r="F44" s="187" t="s">
        <v>125</v>
      </c>
      <c r="G44" s="187">
        <v>552.1</v>
      </c>
      <c r="H44" s="187" t="s">
        <v>1281</v>
      </c>
      <c r="I44" s="187" t="s">
        <v>1270</v>
      </c>
      <c r="J44" s="187" t="s">
        <v>1161</v>
      </c>
      <c r="K44" s="187"/>
      <c r="L44" s="187"/>
      <c r="M44" s="187" t="b">
        <v>1</v>
      </c>
      <c r="N44" s="187" t="b">
        <v>1</v>
      </c>
      <c r="O44" s="187" t="b">
        <v>0</v>
      </c>
      <c r="P44" s="185"/>
      <c r="Q44" s="185"/>
      <c r="R44" s="186"/>
      <c r="S44" s="186"/>
      <c r="T44" s="186"/>
      <c r="U44" s="186"/>
      <c r="V44" s="186"/>
      <c r="W44" s="186"/>
      <c r="X44" s="186"/>
      <c r="Y44" s="186"/>
      <c r="Z44" s="186"/>
      <c r="AA44" s="186"/>
    </row>
    <row r="45" spans="1:27">
      <c r="A45" s="190" t="s">
        <v>1267</v>
      </c>
      <c r="B45" s="190">
        <v>2984</v>
      </c>
      <c r="C45" s="191">
        <v>45685</v>
      </c>
      <c r="D45" s="191">
        <v>45685</v>
      </c>
      <c r="E45" s="190" t="s">
        <v>1280</v>
      </c>
      <c r="F45" s="190" t="s">
        <v>125</v>
      </c>
      <c r="G45" s="190">
        <v>108</v>
      </c>
      <c r="H45" s="190" t="s">
        <v>1282</v>
      </c>
      <c r="I45" s="190" t="s">
        <v>1270</v>
      </c>
      <c r="J45" s="190" t="s">
        <v>1161</v>
      </c>
      <c r="K45" s="190"/>
      <c r="L45" s="190"/>
      <c r="M45" s="190" t="b">
        <v>1</v>
      </c>
      <c r="N45" s="190" t="b">
        <v>1</v>
      </c>
      <c r="O45" s="190" t="b">
        <v>0</v>
      </c>
      <c r="P45" s="185"/>
      <c r="Q45" s="185"/>
      <c r="R45" s="186"/>
      <c r="S45" s="186"/>
      <c r="T45" s="186"/>
      <c r="U45" s="186"/>
      <c r="V45" s="186"/>
      <c r="W45" s="186"/>
      <c r="X45" s="186"/>
      <c r="Y45" s="186"/>
      <c r="Z45" s="186"/>
      <c r="AA45" s="186"/>
    </row>
    <row r="46" spans="1:27">
      <c r="A46" s="187" t="s">
        <v>1251</v>
      </c>
      <c r="B46" s="187">
        <v>5688</v>
      </c>
      <c r="C46" s="188">
        <v>45686</v>
      </c>
      <c r="D46" s="188">
        <v>45659</v>
      </c>
      <c r="E46" s="187" t="s">
        <v>1283</v>
      </c>
      <c r="F46" s="187" t="s">
        <v>125</v>
      </c>
      <c r="G46" s="189">
        <v>1000.66</v>
      </c>
      <c r="H46" s="187" t="s">
        <v>1284</v>
      </c>
      <c r="I46" s="187" t="s">
        <v>1254</v>
      </c>
      <c r="J46" s="187" t="s">
        <v>1161</v>
      </c>
      <c r="K46" s="187"/>
      <c r="L46" s="187"/>
      <c r="M46" s="187" t="b">
        <v>0</v>
      </c>
      <c r="N46" s="187" t="b">
        <v>0</v>
      </c>
      <c r="O46" s="187" t="b">
        <v>0</v>
      </c>
      <c r="P46" s="185"/>
      <c r="Q46" s="185"/>
      <c r="R46" s="186"/>
      <c r="S46" s="186"/>
      <c r="T46" s="186"/>
      <c r="U46" s="186"/>
      <c r="V46" s="186"/>
      <c r="W46" s="186"/>
      <c r="X46" s="186"/>
      <c r="Y46" s="186"/>
      <c r="Z46" s="186"/>
      <c r="AA46" s="186"/>
    </row>
    <row r="47" spans="1:27">
      <c r="A47" s="195" t="s">
        <v>1251</v>
      </c>
      <c r="B47" s="195">
        <v>302912</v>
      </c>
      <c r="C47" s="194">
        <v>45688</v>
      </c>
      <c r="D47" s="194">
        <v>45688</v>
      </c>
      <c r="E47" s="195" t="s">
        <v>1155</v>
      </c>
      <c r="F47" s="195" t="s">
        <v>125</v>
      </c>
      <c r="G47" s="195">
        <v>897</v>
      </c>
      <c r="H47" s="195" t="s">
        <v>1285</v>
      </c>
      <c r="I47" s="195" t="s">
        <v>1254</v>
      </c>
      <c r="J47" s="195" t="s">
        <v>1161</v>
      </c>
      <c r="K47" s="195"/>
      <c r="L47" s="195"/>
      <c r="M47" s="195" t="b">
        <v>0</v>
      </c>
      <c r="N47" s="195" t="b">
        <v>0</v>
      </c>
      <c r="O47" s="195" t="b">
        <v>0</v>
      </c>
      <c r="P47" s="196"/>
      <c r="Q47" s="196"/>
      <c r="R47" s="197"/>
      <c r="S47" s="197"/>
      <c r="T47" s="197"/>
      <c r="U47" s="197"/>
      <c r="V47" s="197"/>
      <c r="W47" s="197"/>
      <c r="X47" s="197"/>
      <c r="Y47" s="197"/>
      <c r="Z47" s="197"/>
      <c r="AA47" s="197"/>
    </row>
    <row r="48" spans="1:27">
      <c r="A48" s="187" t="s">
        <v>1267</v>
      </c>
      <c r="B48" s="187">
        <v>3039</v>
      </c>
      <c r="C48" s="188">
        <v>45691</v>
      </c>
      <c r="D48" s="188">
        <v>45691</v>
      </c>
      <c r="E48" s="187" t="s">
        <v>1280</v>
      </c>
      <c r="F48" s="187" t="s">
        <v>125</v>
      </c>
      <c r="G48" s="187">
        <v>108</v>
      </c>
      <c r="H48" s="187" t="s">
        <v>1286</v>
      </c>
      <c r="I48" s="187" t="s">
        <v>1270</v>
      </c>
      <c r="J48" s="187" t="s">
        <v>1161</v>
      </c>
      <c r="K48" s="187"/>
      <c r="L48" s="187"/>
      <c r="M48" s="187" t="b">
        <v>1</v>
      </c>
      <c r="N48" s="187" t="b">
        <v>1</v>
      </c>
      <c r="O48" s="187" t="b">
        <v>0</v>
      </c>
      <c r="P48" s="185"/>
      <c r="Q48" s="185"/>
      <c r="R48" s="186"/>
      <c r="S48" s="186"/>
      <c r="T48" s="186"/>
      <c r="U48" s="186"/>
      <c r="V48" s="186"/>
      <c r="W48" s="186"/>
      <c r="X48" s="186"/>
      <c r="Y48" s="186"/>
      <c r="Z48" s="186"/>
      <c r="AA48" s="186"/>
    </row>
    <row r="49" spans="1:27">
      <c r="A49" s="195" t="s">
        <v>1251</v>
      </c>
      <c r="B49" s="195">
        <v>306372</v>
      </c>
      <c r="C49" s="194">
        <v>45702</v>
      </c>
      <c r="D49" s="194">
        <v>45702</v>
      </c>
      <c r="E49" s="195" t="s">
        <v>1155</v>
      </c>
      <c r="F49" s="195" t="s">
        <v>125</v>
      </c>
      <c r="G49" s="195">
        <v>598</v>
      </c>
      <c r="H49" s="195" t="s">
        <v>1285</v>
      </c>
      <c r="I49" s="195" t="s">
        <v>1254</v>
      </c>
      <c r="J49" s="195" t="s">
        <v>1161</v>
      </c>
      <c r="K49" s="195"/>
      <c r="L49" s="195"/>
      <c r="M49" s="195" t="b">
        <v>0</v>
      </c>
      <c r="N49" s="195" t="b">
        <v>0</v>
      </c>
      <c r="O49" s="195" t="b">
        <v>0</v>
      </c>
      <c r="P49" s="196"/>
      <c r="Q49" s="196"/>
      <c r="R49" s="197"/>
      <c r="S49" s="197"/>
      <c r="T49" s="197"/>
      <c r="U49" s="197"/>
      <c r="V49" s="197"/>
      <c r="W49" s="197"/>
      <c r="X49" s="197"/>
      <c r="Y49" s="197"/>
      <c r="Z49" s="197"/>
      <c r="AA49" s="197"/>
    </row>
    <row r="50" spans="1:27">
      <c r="A50" s="187" t="s">
        <v>1251</v>
      </c>
      <c r="B50" s="187">
        <v>3851</v>
      </c>
      <c r="C50" s="188">
        <v>45706</v>
      </c>
      <c r="D50" s="188">
        <v>45706</v>
      </c>
      <c r="E50" s="187" t="s">
        <v>1150</v>
      </c>
      <c r="F50" s="187" t="s">
        <v>125</v>
      </c>
      <c r="G50" s="189">
        <v>1800</v>
      </c>
      <c r="H50" s="187" t="s">
        <v>1287</v>
      </c>
      <c r="I50" s="187" t="s">
        <v>1254</v>
      </c>
      <c r="J50" s="187" t="s">
        <v>1161</v>
      </c>
      <c r="K50" s="187"/>
      <c r="L50" s="187"/>
      <c r="M50" s="187" t="b">
        <v>1</v>
      </c>
      <c r="N50" s="187" t="b">
        <v>1</v>
      </c>
      <c r="O50" s="187" t="b">
        <v>0</v>
      </c>
      <c r="P50" s="185"/>
      <c r="Q50" s="185"/>
      <c r="R50" s="186"/>
      <c r="S50" s="186"/>
      <c r="T50" s="186"/>
      <c r="U50" s="186"/>
      <c r="V50" s="186"/>
      <c r="W50" s="186"/>
      <c r="X50" s="186"/>
      <c r="Y50" s="186"/>
      <c r="Z50" s="186"/>
      <c r="AA50" s="186"/>
    </row>
    <row r="51" spans="1:27">
      <c r="A51" s="190" t="s">
        <v>1267</v>
      </c>
      <c r="B51" s="190">
        <v>3127</v>
      </c>
      <c r="C51" s="191">
        <v>45708</v>
      </c>
      <c r="D51" s="191">
        <v>45708</v>
      </c>
      <c r="E51" s="190" t="s">
        <v>1280</v>
      </c>
      <c r="F51" s="190" t="s">
        <v>125</v>
      </c>
      <c r="G51" s="190">
        <v>632.70000000000005</v>
      </c>
      <c r="H51" s="190" t="s">
        <v>1286</v>
      </c>
      <c r="I51" s="190" t="s">
        <v>1270</v>
      </c>
      <c r="J51" s="190" t="s">
        <v>1161</v>
      </c>
      <c r="K51" s="190"/>
      <c r="L51" s="190"/>
      <c r="M51" s="190" t="b">
        <v>1</v>
      </c>
      <c r="N51" s="190" t="b">
        <v>1</v>
      </c>
      <c r="O51" s="190" t="b">
        <v>0</v>
      </c>
      <c r="P51" s="185"/>
      <c r="Q51" s="185"/>
      <c r="R51" s="186"/>
      <c r="S51" s="186"/>
      <c r="T51" s="186"/>
      <c r="U51" s="186"/>
      <c r="V51" s="186"/>
      <c r="W51" s="186"/>
      <c r="X51" s="186"/>
      <c r="Y51" s="186"/>
      <c r="Z51" s="186"/>
      <c r="AA51" s="186"/>
    </row>
    <row r="52" spans="1:27">
      <c r="A52" s="195" t="s">
        <v>1251</v>
      </c>
      <c r="B52" s="195">
        <v>309056</v>
      </c>
      <c r="C52" s="194">
        <v>45734</v>
      </c>
      <c r="D52" s="194">
        <v>45734</v>
      </c>
      <c r="E52" s="195" t="s">
        <v>1155</v>
      </c>
      <c r="F52" s="195" t="s">
        <v>125</v>
      </c>
      <c r="G52" s="195">
        <v>598</v>
      </c>
      <c r="H52" s="195" t="s">
        <v>1285</v>
      </c>
      <c r="I52" s="195" t="s">
        <v>1254</v>
      </c>
      <c r="J52" s="195" t="s">
        <v>1161</v>
      </c>
      <c r="K52" s="195"/>
      <c r="L52" s="195"/>
      <c r="M52" s="195" t="b">
        <v>0</v>
      </c>
      <c r="N52" s="195" t="b">
        <v>0</v>
      </c>
      <c r="O52" s="195" t="b">
        <v>0</v>
      </c>
      <c r="P52" s="196"/>
      <c r="Q52" s="196"/>
      <c r="R52" s="197"/>
      <c r="S52" s="197"/>
      <c r="T52" s="197"/>
      <c r="U52" s="197"/>
      <c r="V52" s="197"/>
      <c r="W52" s="197"/>
      <c r="X52" s="197"/>
      <c r="Y52" s="197"/>
      <c r="Z52" s="197"/>
      <c r="AA52" s="197"/>
    </row>
    <row r="53" spans="1:27">
      <c r="A53" s="195" t="s">
        <v>1251</v>
      </c>
      <c r="B53" s="195">
        <v>310036</v>
      </c>
      <c r="C53" s="194">
        <v>45734</v>
      </c>
      <c r="D53" s="194">
        <v>45734</v>
      </c>
      <c r="E53" s="195" t="s">
        <v>1155</v>
      </c>
      <c r="F53" s="195" t="s">
        <v>125</v>
      </c>
      <c r="G53" s="195">
        <v>897</v>
      </c>
      <c r="H53" s="195" t="s">
        <v>1285</v>
      </c>
      <c r="I53" s="195" t="s">
        <v>1254</v>
      </c>
      <c r="J53" s="195" t="s">
        <v>1161</v>
      </c>
      <c r="K53" s="195"/>
      <c r="L53" s="195"/>
      <c r="M53" s="195" t="b">
        <v>0</v>
      </c>
      <c r="N53" s="195" t="b">
        <v>0</v>
      </c>
      <c r="O53" s="195" t="b">
        <v>0</v>
      </c>
      <c r="P53" s="196"/>
      <c r="Q53" s="196"/>
      <c r="R53" s="197"/>
      <c r="S53" s="197"/>
      <c r="T53" s="197"/>
      <c r="U53" s="197"/>
      <c r="V53" s="197"/>
      <c r="W53" s="197"/>
      <c r="X53" s="197"/>
      <c r="Y53" s="197"/>
      <c r="Z53" s="197"/>
      <c r="AA53" s="197"/>
    </row>
    <row r="54" spans="1:27">
      <c r="A54" s="187" t="s">
        <v>1267</v>
      </c>
      <c r="B54" s="187">
        <v>3242</v>
      </c>
      <c r="C54" s="188">
        <v>45740</v>
      </c>
      <c r="D54" s="188">
        <v>45740</v>
      </c>
      <c r="E54" s="187" t="s">
        <v>1280</v>
      </c>
      <c r="F54" s="187" t="s">
        <v>125</v>
      </c>
      <c r="G54" s="187">
        <v>108</v>
      </c>
      <c r="H54" s="187" t="s">
        <v>1286</v>
      </c>
      <c r="I54" s="187" t="s">
        <v>1270</v>
      </c>
      <c r="J54" s="187" t="s">
        <v>1161</v>
      </c>
      <c r="K54" s="187"/>
      <c r="L54" s="187"/>
      <c r="M54" s="187" t="b">
        <v>1</v>
      </c>
      <c r="N54" s="187" t="b">
        <v>1</v>
      </c>
      <c r="O54" s="187" t="b">
        <v>0</v>
      </c>
      <c r="P54" s="185"/>
      <c r="Q54" s="185"/>
      <c r="R54" s="186"/>
      <c r="S54" s="186"/>
      <c r="T54" s="186"/>
      <c r="U54" s="186"/>
      <c r="V54" s="186"/>
      <c r="W54" s="186"/>
      <c r="X54" s="186"/>
      <c r="Y54" s="186"/>
      <c r="Z54" s="186"/>
      <c r="AA54" s="186"/>
    </row>
    <row r="55" spans="1:27">
      <c r="A55" s="190" t="s">
        <v>1267</v>
      </c>
      <c r="B55" s="190">
        <v>3335</v>
      </c>
      <c r="C55" s="191">
        <v>45748</v>
      </c>
      <c r="D55" s="191">
        <v>45748</v>
      </c>
      <c r="E55" s="190" t="s">
        <v>1280</v>
      </c>
      <c r="F55" s="190" t="s">
        <v>125</v>
      </c>
      <c r="G55" s="192">
        <v>1133.7</v>
      </c>
      <c r="H55" s="190" t="s">
        <v>1286</v>
      </c>
      <c r="I55" s="190" t="s">
        <v>1270</v>
      </c>
      <c r="J55" s="190" t="s">
        <v>1161</v>
      </c>
      <c r="K55" s="190"/>
      <c r="L55" s="190"/>
      <c r="M55" s="190" t="b">
        <v>1</v>
      </c>
      <c r="N55" s="190" t="b">
        <v>1</v>
      </c>
      <c r="O55" s="190" t="b">
        <v>0</v>
      </c>
      <c r="P55" s="185"/>
      <c r="Q55" s="185"/>
      <c r="R55" s="186"/>
      <c r="S55" s="186"/>
      <c r="T55" s="186"/>
      <c r="U55" s="186"/>
      <c r="V55" s="186"/>
      <c r="W55" s="186"/>
      <c r="X55" s="186"/>
      <c r="Y55" s="186"/>
      <c r="Z55" s="186"/>
      <c r="AA55" s="186"/>
    </row>
    <row r="56" spans="1:27">
      <c r="A56" s="187" t="s">
        <v>1267</v>
      </c>
      <c r="B56" s="187">
        <v>16</v>
      </c>
      <c r="C56" s="188">
        <v>45751</v>
      </c>
      <c r="D56" s="188">
        <v>45751</v>
      </c>
      <c r="E56" s="187" t="s">
        <v>1288</v>
      </c>
      <c r="F56" s="187" t="s">
        <v>1289</v>
      </c>
      <c r="G56" s="189">
        <v>6460</v>
      </c>
      <c r="H56" s="187" t="s">
        <v>1290</v>
      </c>
      <c r="I56" s="187" t="s">
        <v>1270</v>
      </c>
      <c r="J56" s="187" t="s">
        <v>1161</v>
      </c>
      <c r="K56" s="187"/>
      <c r="L56" s="187"/>
      <c r="M56" s="187" t="b">
        <v>1</v>
      </c>
      <c r="N56" s="187" t="b">
        <v>0</v>
      </c>
      <c r="O56" s="187" t="b">
        <v>0</v>
      </c>
      <c r="P56" s="185"/>
      <c r="Q56" s="185"/>
      <c r="R56" s="186"/>
      <c r="S56" s="186"/>
      <c r="T56" s="186"/>
      <c r="U56" s="186"/>
      <c r="V56" s="186"/>
      <c r="W56" s="186"/>
      <c r="X56" s="186"/>
      <c r="Y56" s="186"/>
      <c r="Z56" s="186"/>
      <c r="AA56" s="186"/>
    </row>
    <row r="57" spans="1:27">
      <c r="A57" s="195" t="s">
        <v>1251</v>
      </c>
      <c r="B57" s="195">
        <v>312371</v>
      </c>
      <c r="C57" s="194">
        <v>45761</v>
      </c>
      <c r="D57" s="194">
        <v>45761</v>
      </c>
      <c r="E57" s="195" t="s">
        <v>1155</v>
      </c>
      <c r="F57" s="195" t="s">
        <v>125</v>
      </c>
      <c r="G57" s="195">
        <v>598</v>
      </c>
      <c r="H57" s="195" t="s">
        <v>1285</v>
      </c>
      <c r="I57" s="195" t="s">
        <v>1254</v>
      </c>
      <c r="J57" s="195" t="s">
        <v>1161</v>
      </c>
      <c r="K57" s="195"/>
      <c r="L57" s="195"/>
      <c r="M57" s="195" t="b">
        <v>0</v>
      </c>
      <c r="N57" s="195" t="b">
        <v>0</v>
      </c>
      <c r="O57" s="195" t="b">
        <v>0</v>
      </c>
      <c r="P57" s="196"/>
      <c r="Q57" s="196"/>
      <c r="R57" s="197"/>
      <c r="S57" s="197"/>
      <c r="T57" s="197"/>
      <c r="U57" s="197"/>
      <c r="V57" s="197"/>
      <c r="W57" s="197"/>
      <c r="X57" s="197"/>
      <c r="Y57" s="197"/>
      <c r="Z57" s="197"/>
      <c r="AA57" s="197"/>
    </row>
    <row r="58" spans="1:27">
      <c r="A58" s="195" t="s">
        <v>1251</v>
      </c>
      <c r="B58" s="195">
        <v>312372</v>
      </c>
      <c r="C58" s="194">
        <v>45761</v>
      </c>
      <c r="D58" s="194">
        <v>45761</v>
      </c>
      <c r="E58" s="195" t="s">
        <v>1155</v>
      </c>
      <c r="F58" s="195" t="s">
        <v>125</v>
      </c>
      <c r="G58" s="195">
        <v>598</v>
      </c>
      <c r="H58" s="195" t="s">
        <v>1285</v>
      </c>
      <c r="I58" s="195" t="s">
        <v>1254</v>
      </c>
      <c r="J58" s="195" t="s">
        <v>1161</v>
      </c>
      <c r="K58" s="195"/>
      <c r="L58" s="195"/>
      <c r="M58" s="195" t="b">
        <v>0</v>
      </c>
      <c r="N58" s="195" t="b">
        <v>0</v>
      </c>
      <c r="O58" s="195" t="b">
        <v>0</v>
      </c>
      <c r="P58" s="196"/>
      <c r="Q58" s="196"/>
      <c r="R58" s="197"/>
      <c r="S58" s="197"/>
      <c r="T58" s="197"/>
      <c r="U58" s="197"/>
      <c r="V58" s="197"/>
      <c r="W58" s="197"/>
      <c r="X58" s="197"/>
      <c r="Y58" s="197"/>
      <c r="Z58" s="197"/>
      <c r="AA58" s="197"/>
    </row>
    <row r="59" spans="1:27">
      <c r="A59" s="190" t="s">
        <v>1251</v>
      </c>
      <c r="B59" s="190">
        <v>3925</v>
      </c>
      <c r="C59" s="191">
        <v>45762</v>
      </c>
      <c r="D59" s="191">
        <v>45762</v>
      </c>
      <c r="E59" s="190" t="s">
        <v>1155</v>
      </c>
      <c r="F59" s="190" t="s">
        <v>125</v>
      </c>
      <c r="G59" s="192">
        <v>4100</v>
      </c>
      <c r="H59" s="190" t="s">
        <v>1287</v>
      </c>
      <c r="I59" s="190" t="s">
        <v>1254</v>
      </c>
      <c r="J59" s="190" t="s">
        <v>1161</v>
      </c>
      <c r="K59" s="190"/>
      <c r="L59" s="190"/>
      <c r="M59" s="190" t="b">
        <v>0</v>
      </c>
      <c r="N59" s="190" t="b">
        <v>0</v>
      </c>
      <c r="O59" s="190" t="b">
        <v>0</v>
      </c>
      <c r="P59" s="185" t="s">
        <v>1291</v>
      </c>
      <c r="Q59" s="185"/>
      <c r="R59" s="186"/>
      <c r="S59" s="186"/>
      <c r="T59" s="186"/>
      <c r="U59" s="186"/>
      <c r="V59" s="186"/>
      <c r="W59" s="186"/>
      <c r="X59" s="186"/>
      <c r="Y59" s="186"/>
      <c r="Z59" s="186"/>
      <c r="AA59" s="186"/>
    </row>
    <row r="60" spans="1:27">
      <c r="A60" s="187" t="s">
        <v>1251</v>
      </c>
      <c r="B60" s="187">
        <v>3926</v>
      </c>
      <c r="C60" s="188">
        <v>45762</v>
      </c>
      <c r="D60" s="188">
        <v>45762</v>
      </c>
      <c r="E60" s="187" t="s">
        <v>1150</v>
      </c>
      <c r="F60" s="187" t="s">
        <v>125</v>
      </c>
      <c r="G60" s="187">
        <v>700</v>
      </c>
      <c r="H60" s="187" t="s">
        <v>1287</v>
      </c>
      <c r="I60" s="187" t="s">
        <v>1254</v>
      </c>
      <c r="J60" s="187" t="s">
        <v>1161</v>
      </c>
      <c r="K60" s="187"/>
      <c r="L60" s="187"/>
      <c r="M60" s="187" t="b">
        <v>1</v>
      </c>
      <c r="N60" s="187" t="b">
        <v>1</v>
      </c>
      <c r="O60" s="187" t="b">
        <v>0</v>
      </c>
      <c r="P60" s="185"/>
      <c r="Q60" s="185"/>
      <c r="R60" s="186"/>
      <c r="S60" s="186"/>
      <c r="T60" s="186"/>
      <c r="U60" s="186"/>
      <c r="V60" s="186"/>
      <c r="W60" s="186"/>
      <c r="X60" s="186"/>
      <c r="Y60" s="186"/>
      <c r="Z60" s="186"/>
      <c r="AA60" s="186"/>
    </row>
    <row r="61" spans="1:27">
      <c r="A61" s="190" t="s">
        <v>1267</v>
      </c>
      <c r="B61" s="190">
        <v>3517</v>
      </c>
      <c r="C61" s="191">
        <v>45763</v>
      </c>
      <c r="D61" s="191">
        <v>45763</v>
      </c>
      <c r="E61" s="190" t="s">
        <v>1280</v>
      </c>
      <c r="F61" s="190" t="s">
        <v>125</v>
      </c>
      <c r="G61" s="190">
        <v>544.20000000000005</v>
      </c>
      <c r="H61" s="190" t="s">
        <v>1292</v>
      </c>
      <c r="I61" s="190" t="s">
        <v>1270</v>
      </c>
      <c r="J61" s="190" t="s">
        <v>1161</v>
      </c>
      <c r="K61" s="190"/>
      <c r="L61" s="190"/>
      <c r="M61" s="190" t="b">
        <v>1</v>
      </c>
      <c r="N61" s="190" t="b">
        <v>1</v>
      </c>
      <c r="O61" s="190" t="b">
        <v>0</v>
      </c>
      <c r="P61" s="185"/>
      <c r="Q61" s="185"/>
      <c r="R61" s="186"/>
      <c r="S61" s="186"/>
      <c r="T61" s="186"/>
      <c r="U61" s="186"/>
      <c r="V61" s="186"/>
      <c r="W61" s="186"/>
      <c r="X61" s="186"/>
      <c r="Y61" s="186"/>
      <c r="Z61" s="186"/>
      <c r="AA61" s="186"/>
    </row>
    <row r="62" spans="1:27">
      <c r="A62" s="187" t="s">
        <v>1267</v>
      </c>
      <c r="B62" s="187">
        <v>3553</v>
      </c>
      <c r="C62" s="188">
        <v>45771</v>
      </c>
      <c r="D62" s="188">
        <v>45771</v>
      </c>
      <c r="E62" s="187" t="s">
        <v>1280</v>
      </c>
      <c r="F62" s="187" t="s">
        <v>125</v>
      </c>
      <c r="G62" s="187">
        <v>633.79999999999995</v>
      </c>
      <c r="H62" s="187" t="s">
        <v>1292</v>
      </c>
      <c r="I62" s="187" t="s">
        <v>1270</v>
      </c>
      <c r="J62" s="187" t="s">
        <v>1161</v>
      </c>
      <c r="K62" s="187"/>
      <c r="L62" s="187"/>
      <c r="M62" s="187" t="b">
        <v>1</v>
      </c>
      <c r="N62" s="187" t="b">
        <v>1</v>
      </c>
      <c r="O62" s="187" t="b">
        <v>0</v>
      </c>
      <c r="P62" s="185"/>
      <c r="Q62" s="185"/>
      <c r="R62" s="186"/>
      <c r="S62" s="186"/>
      <c r="T62" s="186"/>
      <c r="U62" s="186"/>
      <c r="V62" s="186"/>
      <c r="W62" s="186"/>
      <c r="X62" s="186"/>
      <c r="Y62" s="186"/>
      <c r="Z62" s="186"/>
      <c r="AA62" s="186"/>
    </row>
    <row r="63" spans="1:27">
      <c r="A63" s="190" t="s">
        <v>1267</v>
      </c>
      <c r="B63" s="190">
        <v>3567</v>
      </c>
      <c r="C63" s="191">
        <v>45777</v>
      </c>
      <c r="D63" s="191">
        <v>45777</v>
      </c>
      <c r="E63" s="190" t="s">
        <v>1280</v>
      </c>
      <c r="F63" s="190" t="s">
        <v>125</v>
      </c>
      <c r="G63" s="190">
        <v>377</v>
      </c>
      <c r="H63" s="190" t="s">
        <v>1292</v>
      </c>
      <c r="I63" s="190" t="s">
        <v>1270</v>
      </c>
      <c r="J63" s="190" t="s">
        <v>1161</v>
      </c>
      <c r="K63" s="190"/>
      <c r="L63" s="190"/>
      <c r="M63" s="190" t="b">
        <v>1</v>
      </c>
      <c r="N63" s="190" t="b">
        <v>1</v>
      </c>
      <c r="O63" s="190" t="b">
        <v>0</v>
      </c>
      <c r="P63" s="185"/>
      <c r="Q63" s="185"/>
      <c r="R63" s="186"/>
      <c r="S63" s="186"/>
      <c r="T63" s="186"/>
      <c r="U63" s="186"/>
      <c r="V63" s="186"/>
      <c r="W63" s="186"/>
      <c r="X63" s="186"/>
      <c r="Y63" s="186"/>
      <c r="Z63" s="186"/>
      <c r="AA63" s="186"/>
    </row>
    <row r="64" spans="1:27">
      <c r="A64" s="187" t="s">
        <v>1267</v>
      </c>
      <c r="B64" s="187">
        <v>3770</v>
      </c>
      <c r="C64" s="188">
        <v>45800</v>
      </c>
      <c r="D64" s="188">
        <v>45800</v>
      </c>
      <c r="E64" s="187" t="s">
        <v>1280</v>
      </c>
      <c r="F64" s="187" t="s">
        <v>125</v>
      </c>
      <c r="G64" s="189">
        <v>2010.9</v>
      </c>
      <c r="H64" s="187" t="s">
        <v>1279</v>
      </c>
      <c r="I64" s="187" t="s">
        <v>1270</v>
      </c>
      <c r="J64" s="187" t="s">
        <v>1161</v>
      </c>
      <c r="K64" s="193">
        <v>45778</v>
      </c>
      <c r="L64" s="194">
        <v>45831</v>
      </c>
      <c r="M64" s="187" t="b">
        <v>1</v>
      </c>
      <c r="N64" s="187" t="b">
        <v>1</v>
      </c>
      <c r="O64" s="187" t="b">
        <v>0</v>
      </c>
      <c r="P64" s="185"/>
      <c r="Q64" s="185"/>
      <c r="R64" s="186"/>
      <c r="S64" s="186"/>
      <c r="T64" s="186"/>
      <c r="U64" s="186"/>
      <c r="V64" s="186"/>
      <c r="W64" s="186"/>
      <c r="X64" s="186"/>
      <c r="Y64" s="186"/>
      <c r="Z64" s="186"/>
      <c r="AA64" s="186"/>
    </row>
    <row r="65" spans="1:27">
      <c r="A65" s="190" t="s">
        <v>1267</v>
      </c>
      <c r="B65" s="190">
        <v>3771</v>
      </c>
      <c r="C65" s="191">
        <v>45800</v>
      </c>
      <c r="D65" s="191">
        <v>45800</v>
      </c>
      <c r="E65" s="190" t="s">
        <v>1280</v>
      </c>
      <c r="F65" s="190" t="s">
        <v>125</v>
      </c>
      <c r="G65" s="190">
        <v>179</v>
      </c>
      <c r="H65" s="190" t="s">
        <v>1279</v>
      </c>
      <c r="I65" s="190" t="s">
        <v>1270</v>
      </c>
      <c r="J65" s="190" t="s">
        <v>1161</v>
      </c>
      <c r="K65" s="193">
        <v>45778</v>
      </c>
      <c r="L65" s="194">
        <v>45834</v>
      </c>
      <c r="M65" s="190" t="b">
        <v>1</v>
      </c>
      <c r="N65" s="190" t="b">
        <v>1</v>
      </c>
      <c r="O65" s="190" t="b">
        <v>0</v>
      </c>
      <c r="P65" s="185"/>
      <c r="Q65" s="185"/>
      <c r="R65" s="186"/>
      <c r="S65" s="186"/>
      <c r="T65" s="186"/>
      <c r="U65" s="186"/>
      <c r="V65" s="186"/>
      <c r="W65" s="186"/>
      <c r="X65" s="186"/>
      <c r="Y65" s="186"/>
      <c r="Z65" s="186"/>
      <c r="AA65" s="186"/>
    </row>
    <row r="66" spans="1:27">
      <c r="A66" s="195" t="s">
        <v>1251</v>
      </c>
      <c r="B66" s="195">
        <v>316411</v>
      </c>
      <c r="C66" s="194">
        <v>45803</v>
      </c>
      <c r="D66" s="194">
        <v>45803</v>
      </c>
      <c r="E66" s="195" t="s">
        <v>1155</v>
      </c>
      <c r="F66" s="195" t="s">
        <v>125</v>
      </c>
      <c r="G66" s="195">
        <v>598</v>
      </c>
      <c r="H66" s="195" t="s">
        <v>1285</v>
      </c>
      <c r="I66" s="195" t="s">
        <v>1254</v>
      </c>
      <c r="J66" s="195" t="s">
        <v>1161</v>
      </c>
      <c r="K66" s="195"/>
      <c r="L66" s="195"/>
      <c r="M66" s="195" t="b">
        <v>0</v>
      </c>
      <c r="N66" s="195" t="b">
        <v>0</v>
      </c>
      <c r="O66" s="195" t="b">
        <v>0</v>
      </c>
      <c r="P66" s="196"/>
      <c r="Q66" s="196"/>
      <c r="R66" s="197"/>
      <c r="S66" s="197"/>
      <c r="T66" s="197"/>
      <c r="U66" s="197"/>
      <c r="V66" s="197"/>
      <c r="W66" s="197"/>
      <c r="X66" s="197"/>
      <c r="Y66" s="197"/>
      <c r="Z66" s="197"/>
      <c r="AA66" s="197"/>
    </row>
    <row r="67" spans="1:27">
      <c r="A67" s="195" t="s">
        <v>1251</v>
      </c>
      <c r="B67" s="195">
        <v>317602</v>
      </c>
      <c r="C67" s="194">
        <v>45803</v>
      </c>
      <c r="D67" s="194">
        <v>45803</v>
      </c>
      <c r="E67" s="195" t="s">
        <v>1155</v>
      </c>
      <c r="F67" s="195" t="s">
        <v>125</v>
      </c>
      <c r="G67" s="195">
        <v>598</v>
      </c>
      <c r="H67" s="195" t="s">
        <v>1285</v>
      </c>
      <c r="I67" s="195" t="s">
        <v>1254</v>
      </c>
      <c r="J67" s="195" t="s">
        <v>1161</v>
      </c>
      <c r="K67" s="195"/>
      <c r="L67" s="195"/>
      <c r="M67" s="195" t="b">
        <v>0</v>
      </c>
      <c r="N67" s="195" t="b">
        <v>0</v>
      </c>
      <c r="O67" s="195" t="b">
        <v>0</v>
      </c>
      <c r="P67" s="196"/>
      <c r="Q67" s="196"/>
      <c r="R67" s="197"/>
      <c r="S67" s="197"/>
      <c r="T67" s="197"/>
      <c r="U67" s="197"/>
      <c r="V67" s="197"/>
      <c r="W67" s="197"/>
      <c r="X67" s="197"/>
      <c r="Y67" s="197"/>
      <c r="Z67" s="197"/>
      <c r="AA67" s="197"/>
    </row>
    <row r="68" spans="1:27">
      <c r="A68" s="187" t="s">
        <v>1267</v>
      </c>
      <c r="B68" s="187">
        <v>3902</v>
      </c>
      <c r="C68" s="188">
        <v>45819</v>
      </c>
      <c r="D68" s="188">
        <v>45819</v>
      </c>
      <c r="E68" s="187" t="s">
        <v>1280</v>
      </c>
      <c r="F68" s="187" t="s">
        <v>125</v>
      </c>
      <c r="G68" s="187">
        <v>897.2</v>
      </c>
      <c r="H68" s="187" t="s">
        <v>1292</v>
      </c>
      <c r="I68" s="187" t="s">
        <v>1270</v>
      </c>
      <c r="J68" s="187" t="s">
        <v>1161</v>
      </c>
      <c r="K68" s="199">
        <v>45809</v>
      </c>
      <c r="L68" s="188">
        <v>45848</v>
      </c>
      <c r="M68" s="187" t="b">
        <v>1</v>
      </c>
      <c r="N68" s="187" t="b">
        <v>1</v>
      </c>
      <c r="O68" s="187" t="b">
        <v>1</v>
      </c>
      <c r="P68" s="185"/>
      <c r="Q68" s="185"/>
      <c r="R68" s="186"/>
      <c r="S68" s="186"/>
      <c r="T68" s="186"/>
      <c r="U68" s="186"/>
      <c r="V68" s="186"/>
      <c r="W68" s="186"/>
      <c r="X68" s="186"/>
      <c r="Y68" s="186"/>
      <c r="Z68" s="186"/>
      <c r="AA68" s="186"/>
    </row>
    <row r="69" spans="1:27">
      <c r="A69" s="190" t="s">
        <v>1251</v>
      </c>
      <c r="B69" s="190">
        <v>321659</v>
      </c>
      <c r="C69" s="191">
        <v>45821</v>
      </c>
      <c r="D69" s="191">
        <v>45821</v>
      </c>
      <c r="E69" s="190" t="s">
        <v>1155</v>
      </c>
      <c r="F69" s="190" t="s">
        <v>125</v>
      </c>
      <c r="G69" s="190">
        <v>598</v>
      </c>
      <c r="H69" s="190" t="s">
        <v>1285</v>
      </c>
      <c r="I69" s="190" t="s">
        <v>1254</v>
      </c>
      <c r="J69" s="190" t="s">
        <v>1161</v>
      </c>
      <c r="K69" s="198">
        <v>45809</v>
      </c>
      <c r="L69" s="191">
        <v>45838</v>
      </c>
      <c r="M69" s="190" t="b">
        <v>1</v>
      </c>
      <c r="N69" s="190" t="b">
        <v>1</v>
      </c>
      <c r="O69" s="190" t="b">
        <v>1</v>
      </c>
      <c r="P69" s="200"/>
      <c r="Q69" s="200"/>
      <c r="R69" s="201"/>
      <c r="S69" s="201"/>
      <c r="T69" s="201"/>
      <c r="U69" s="201"/>
      <c r="V69" s="201"/>
      <c r="W69" s="201"/>
      <c r="X69" s="201"/>
      <c r="Y69" s="201"/>
      <c r="Z69" s="201"/>
      <c r="AA69" s="201"/>
    </row>
    <row r="70" spans="1:27">
      <c r="A70" s="187" t="s">
        <v>1251</v>
      </c>
      <c r="B70" s="187">
        <v>321660</v>
      </c>
      <c r="C70" s="188">
        <v>45821</v>
      </c>
      <c r="D70" s="188">
        <v>45821</v>
      </c>
      <c r="E70" s="187" t="s">
        <v>1155</v>
      </c>
      <c r="F70" s="187" t="s">
        <v>125</v>
      </c>
      <c r="G70" s="187">
        <v>598</v>
      </c>
      <c r="H70" s="187" t="s">
        <v>1285</v>
      </c>
      <c r="I70" s="187" t="s">
        <v>1254</v>
      </c>
      <c r="J70" s="187" t="s">
        <v>1161</v>
      </c>
      <c r="K70" s="199">
        <v>45809</v>
      </c>
      <c r="L70" s="188">
        <v>45838</v>
      </c>
      <c r="M70" s="187" t="b">
        <v>1</v>
      </c>
      <c r="N70" s="187" t="b">
        <v>0</v>
      </c>
      <c r="O70" s="187" t="b">
        <v>1</v>
      </c>
      <c r="P70" s="185"/>
      <c r="Q70" s="185"/>
      <c r="R70" s="186"/>
      <c r="S70" s="186"/>
      <c r="T70" s="186"/>
      <c r="U70" s="186"/>
      <c r="V70" s="186"/>
      <c r="W70" s="186"/>
      <c r="X70" s="186"/>
      <c r="Y70" s="186"/>
      <c r="Z70" s="186"/>
      <c r="AA70" s="186"/>
    </row>
    <row r="71" spans="1:27">
      <c r="A71" s="190" t="s">
        <v>1251</v>
      </c>
      <c r="B71" s="190">
        <v>4022</v>
      </c>
      <c r="C71" s="191">
        <v>45831</v>
      </c>
      <c r="D71" s="191">
        <v>45831</v>
      </c>
      <c r="E71" s="190" t="s">
        <v>1150</v>
      </c>
      <c r="F71" s="190" t="s">
        <v>125</v>
      </c>
      <c r="G71" s="192">
        <v>2650</v>
      </c>
      <c r="H71" s="190" t="s">
        <v>1292</v>
      </c>
      <c r="I71" s="190" t="s">
        <v>1254</v>
      </c>
      <c r="J71" s="190" t="s">
        <v>1161</v>
      </c>
      <c r="K71" s="198">
        <v>45778</v>
      </c>
      <c r="L71" s="191">
        <v>45840</v>
      </c>
      <c r="M71" s="190" t="b">
        <v>1</v>
      </c>
      <c r="N71" s="190" t="b">
        <v>1</v>
      </c>
      <c r="O71" s="190" t="b">
        <v>1</v>
      </c>
      <c r="P71" s="185"/>
      <c r="Q71" s="185"/>
      <c r="R71" s="186"/>
      <c r="S71" s="186"/>
      <c r="T71" s="186"/>
      <c r="U71" s="186"/>
      <c r="V71" s="186"/>
      <c r="W71" s="186"/>
      <c r="X71" s="186"/>
      <c r="Y71" s="186"/>
      <c r="Z71" s="186"/>
      <c r="AA71" s="186"/>
    </row>
    <row r="72" spans="1:27">
      <c r="A72" s="187" t="s">
        <v>1267</v>
      </c>
      <c r="B72" s="187">
        <v>4013</v>
      </c>
      <c r="C72" s="188">
        <v>45835</v>
      </c>
      <c r="D72" s="188">
        <v>45835</v>
      </c>
      <c r="E72" s="187" t="s">
        <v>1280</v>
      </c>
      <c r="F72" s="187" t="s">
        <v>125</v>
      </c>
      <c r="G72" s="187">
        <v>130</v>
      </c>
      <c r="H72" s="187" t="s">
        <v>1279</v>
      </c>
      <c r="I72" s="187" t="s">
        <v>1270</v>
      </c>
      <c r="J72" s="187" t="s">
        <v>1161</v>
      </c>
      <c r="K72" s="199">
        <v>45809</v>
      </c>
      <c r="L72" s="188">
        <v>45854</v>
      </c>
      <c r="M72" s="187" t="b">
        <v>1</v>
      </c>
      <c r="N72" s="187" t="b">
        <v>1</v>
      </c>
      <c r="O72" s="187" t="b">
        <v>1</v>
      </c>
      <c r="P72" s="185"/>
      <c r="Q72" s="185"/>
      <c r="R72" s="186"/>
      <c r="S72" s="186"/>
      <c r="T72" s="186"/>
      <c r="U72" s="186"/>
      <c r="V72" s="186"/>
      <c r="W72" s="186"/>
      <c r="X72" s="186"/>
      <c r="Y72" s="186"/>
      <c r="Z72" s="186"/>
      <c r="AA72" s="186"/>
    </row>
    <row r="73" spans="1:27">
      <c r="A73" s="190" t="s">
        <v>1267</v>
      </c>
      <c r="B73" s="190">
        <v>4084</v>
      </c>
      <c r="C73" s="191">
        <v>45848</v>
      </c>
      <c r="D73" s="191">
        <v>45848</v>
      </c>
      <c r="E73" s="190" t="s">
        <v>1280</v>
      </c>
      <c r="F73" s="190" t="s">
        <v>125</v>
      </c>
      <c r="G73" s="192">
        <v>1186.5</v>
      </c>
      <c r="H73" s="190" t="s">
        <v>1279</v>
      </c>
      <c r="I73" s="190" t="s">
        <v>1270</v>
      </c>
      <c r="J73" s="190" t="s">
        <v>1161</v>
      </c>
      <c r="K73" s="198">
        <v>45839</v>
      </c>
      <c r="L73" s="191">
        <v>45867</v>
      </c>
      <c r="M73" s="190" t="b">
        <v>1</v>
      </c>
      <c r="N73" s="190" t="b">
        <v>1</v>
      </c>
      <c r="O73" s="190" t="b">
        <v>1</v>
      </c>
      <c r="P73" s="185"/>
      <c r="Q73" s="185"/>
      <c r="R73" s="186"/>
      <c r="S73" s="186"/>
      <c r="T73" s="186"/>
      <c r="U73" s="186"/>
      <c r="V73" s="186"/>
      <c r="W73" s="186"/>
      <c r="X73" s="186"/>
      <c r="Y73" s="186"/>
      <c r="Z73" s="186"/>
      <c r="AA73" s="186"/>
    </row>
    <row r="74" spans="1:27">
      <c r="A74" s="187" t="s">
        <v>1293</v>
      </c>
      <c r="B74" s="187">
        <v>45</v>
      </c>
      <c r="C74" s="188">
        <v>45855</v>
      </c>
      <c r="D74" s="188">
        <v>45855</v>
      </c>
      <c r="E74" s="187" t="s">
        <v>1294</v>
      </c>
      <c r="F74" s="187" t="s">
        <v>125</v>
      </c>
      <c r="G74" s="189">
        <v>1680</v>
      </c>
      <c r="H74" s="187" t="s">
        <v>1295</v>
      </c>
      <c r="I74" s="187" t="s">
        <v>1254</v>
      </c>
      <c r="J74" s="187" t="s">
        <v>1161</v>
      </c>
      <c r="K74" s="199">
        <v>45839</v>
      </c>
      <c r="L74" s="188">
        <v>45881</v>
      </c>
      <c r="M74" s="187" t="b">
        <v>1</v>
      </c>
      <c r="N74" s="187" t="b">
        <v>1</v>
      </c>
      <c r="O74" s="187" t="b">
        <v>1</v>
      </c>
      <c r="P74" s="185"/>
      <c r="Q74" s="185"/>
      <c r="R74" s="186"/>
      <c r="S74" s="186"/>
      <c r="T74" s="186"/>
      <c r="U74" s="186"/>
      <c r="V74" s="186"/>
      <c r="W74" s="186"/>
      <c r="X74" s="186"/>
      <c r="Y74" s="186"/>
      <c r="Z74" s="186"/>
      <c r="AA74" s="186"/>
    </row>
    <row r="75" spans="1:27">
      <c r="A75" s="190" t="s">
        <v>1251</v>
      </c>
      <c r="B75" s="190">
        <v>4063</v>
      </c>
      <c r="C75" s="191">
        <v>45859</v>
      </c>
      <c r="D75" s="191">
        <v>45859</v>
      </c>
      <c r="E75" s="190" t="s">
        <v>1150</v>
      </c>
      <c r="F75" s="190" t="s">
        <v>125</v>
      </c>
      <c r="G75" s="190">
        <v>600</v>
      </c>
      <c r="H75" s="190" t="s">
        <v>1292</v>
      </c>
      <c r="I75" s="190" t="s">
        <v>1254</v>
      </c>
      <c r="J75" s="190" t="s">
        <v>1161</v>
      </c>
      <c r="K75" s="198">
        <v>45809</v>
      </c>
      <c r="L75" s="191">
        <v>45861</v>
      </c>
      <c r="M75" s="190" t="b">
        <v>1</v>
      </c>
      <c r="N75" s="190" t="b">
        <v>1</v>
      </c>
      <c r="O75" s="190" t="b">
        <v>1</v>
      </c>
      <c r="P75" s="185"/>
      <c r="Q75" s="185"/>
      <c r="R75" s="186"/>
      <c r="S75" s="186"/>
      <c r="T75" s="186"/>
      <c r="U75" s="186"/>
      <c r="V75" s="186"/>
      <c r="W75" s="186"/>
      <c r="X75" s="186"/>
      <c r="Y75" s="186"/>
      <c r="Z75" s="186"/>
      <c r="AA75" s="186"/>
    </row>
    <row r="76" spans="1:27">
      <c r="A76" s="187" t="s">
        <v>1251</v>
      </c>
      <c r="B76" s="187">
        <v>324464</v>
      </c>
      <c r="C76" s="188">
        <v>45860</v>
      </c>
      <c r="D76" s="188">
        <v>45860</v>
      </c>
      <c r="E76" s="187" t="s">
        <v>1155</v>
      </c>
      <c r="F76" s="187" t="s">
        <v>125</v>
      </c>
      <c r="G76" s="187">
        <v>897</v>
      </c>
      <c r="H76" s="187" t="s">
        <v>1285</v>
      </c>
      <c r="I76" s="187" t="s">
        <v>1254</v>
      </c>
      <c r="J76" s="187" t="s">
        <v>1161</v>
      </c>
      <c r="K76" s="199">
        <v>45839</v>
      </c>
      <c r="L76" s="188">
        <v>45869</v>
      </c>
      <c r="M76" s="187" t="b">
        <v>1</v>
      </c>
      <c r="N76" s="187" t="b">
        <v>0</v>
      </c>
      <c r="O76" s="187" t="b">
        <v>1</v>
      </c>
      <c r="P76" s="185"/>
      <c r="Q76" s="185"/>
      <c r="R76" s="186"/>
      <c r="S76" s="186"/>
      <c r="T76" s="186"/>
      <c r="U76" s="186"/>
      <c r="V76" s="186"/>
      <c r="W76" s="186"/>
      <c r="X76" s="186"/>
      <c r="Y76" s="186"/>
      <c r="Z76" s="186"/>
      <c r="AA76" s="186"/>
    </row>
    <row r="77" spans="1:27">
      <c r="A77" s="190" t="s">
        <v>1251</v>
      </c>
      <c r="B77" s="190">
        <v>324465</v>
      </c>
      <c r="C77" s="191">
        <v>45860</v>
      </c>
      <c r="D77" s="191">
        <v>45860</v>
      </c>
      <c r="E77" s="190" t="s">
        <v>1155</v>
      </c>
      <c r="F77" s="190" t="s">
        <v>125</v>
      </c>
      <c r="G77" s="190">
        <v>598</v>
      </c>
      <c r="H77" s="190" t="s">
        <v>1285</v>
      </c>
      <c r="I77" s="190" t="s">
        <v>1254</v>
      </c>
      <c r="J77" s="190" t="s">
        <v>1161</v>
      </c>
      <c r="K77" s="198">
        <v>45839</v>
      </c>
      <c r="L77" s="191">
        <v>45869</v>
      </c>
      <c r="M77" s="190" t="b">
        <v>1</v>
      </c>
      <c r="N77" s="190" t="b">
        <v>0</v>
      </c>
      <c r="O77" s="190" t="b">
        <v>1</v>
      </c>
      <c r="P77" s="185"/>
      <c r="Q77" s="185"/>
      <c r="R77" s="186"/>
      <c r="S77" s="186"/>
      <c r="T77" s="186"/>
      <c r="U77" s="186"/>
      <c r="V77" s="186"/>
      <c r="W77" s="186"/>
      <c r="X77" s="186"/>
      <c r="Y77" s="186"/>
      <c r="Z77" s="186"/>
      <c r="AA77" s="186"/>
    </row>
    <row r="78" spans="1:27">
      <c r="A78" s="187" t="s">
        <v>1267</v>
      </c>
      <c r="B78" s="187">
        <v>4152</v>
      </c>
      <c r="C78" s="188">
        <v>45863</v>
      </c>
      <c r="D78" s="188">
        <v>45863</v>
      </c>
      <c r="E78" s="187" t="s">
        <v>1280</v>
      </c>
      <c r="F78" s="187" t="s">
        <v>125</v>
      </c>
      <c r="G78" s="187">
        <v>539.20000000000005</v>
      </c>
      <c r="H78" s="187" t="s">
        <v>1292</v>
      </c>
      <c r="I78" s="187" t="s">
        <v>1270</v>
      </c>
      <c r="J78" s="187" t="s">
        <v>1161</v>
      </c>
      <c r="K78" s="199">
        <v>45839</v>
      </c>
      <c r="L78" s="188">
        <v>45884</v>
      </c>
      <c r="M78" s="187" t="b">
        <v>1</v>
      </c>
      <c r="N78" s="187" t="b">
        <v>1</v>
      </c>
      <c r="O78" s="187" t="b">
        <v>1</v>
      </c>
      <c r="P78" s="185"/>
      <c r="Q78" s="185"/>
      <c r="R78" s="186"/>
      <c r="S78" s="186"/>
      <c r="T78" s="186"/>
      <c r="U78" s="186"/>
      <c r="V78" s="186"/>
      <c r="W78" s="186"/>
      <c r="X78" s="186"/>
      <c r="Y78" s="186"/>
      <c r="Z78" s="186"/>
      <c r="AA78" s="186"/>
    </row>
    <row r="79" spans="1:27">
      <c r="A79" s="190" t="s">
        <v>1267</v>
      </c>
      <c r="B79" s="190">
        <v>6919</v>
      </c>
      <c r="C79" s="191">
        <v>45670</v>
      </c>
      <c r="D79" s="191">
        <v>45670</v>
      </c>
      <c r="E79" s="190" t="s">
        <v>1036</v>
      </c>
      <c r="F79" s="190" t="s">
        <v>1296</v>
      </c>
      <c r="G79" s="192">
        <v>293.68</v>
      </c>
      <c r="H79" s="190" t="s">
        <v>1297</v>
      </c>
      <c r="I79" s="190" t="s">
        <v>1270</v>
      </c>
      <c r="J79" s="190" t="s">
        <v>126</v>
      </c>
      <c r="K79" s="190"/>
      <c r="L79" s="190"/>
      <c r="M79" s="190" t="b">
        <v>1</v>
      </c>
      <c r="N79" s="190" t="b">
        <v>1</v>
      </c>
      <c r="O79" s="190" t="b">
        <v>0</v>
      </c>
      <c r="P79" s="200"/>
      <c r="Q79" s="200"/>
      <c r="R79" s="201"/>
      <c r="S79" s="201"/>
      <c r="T79" s="201"/>
      <c r="U79" s="201"/>
      <c r="V79" s="201"/>
      <c r="W79" s="201"/>
      <c r="X79" s="201"/>
      <c r="Y79" s="201"/>
      <c r="Z79" s="201"/>
      <c r="AA79" s="201"/>
    </row>
    <row r="80" spans="1:27">
      <c r="A80" s="187" t="s">
        <v>1267</v>
      </c>
      <c r="B80" s="187">
        <v>7006</v>
      </c>
      <c r="C80" s="188">
        <v>45695</v>
      </c>
      <c r="D80" s="188">
        <v>45695</v>
      </c>
      <c r="E80" s="187" t="s">
        <v>1036</v>
      </c>
      <c r="F80" s="187" t="s">
        <v>1296</v>
      </c>
      <c r="G80" s="189">
        <v>1749.83</v>
      </c>
      <c r="H80" s="187" t="s">
        <v>1253</v>
      </c>
      <c r="I80" s="187" t="s">
        <v>1270</v>
      </c>
      <c r="J80" s="187" t="s">
        <v>126</v>
      </c>
      <c r="K80" s="187"/>
      <c r="L80" s="187"/>
      <c r="M80" s="187" t="b">
        <v>1</v>
      </c>
      <c r="N80" s="187" t="b">
        <v>1</v>
      </c>
      <c r="O80" s="187" t="b">
        <v>0</v>
      </c>
      <c r="P80" s="202"/>
      <c r="Q80" s="202"/>
      <c r="R80" s="203"/>
      <c r="S80" s="203"/>
      <c r="T80" s="203"/>
      <c r="U80" s="203"/>
      <c r="V80" s="203"/>
      <c r="W80" s="203"/>
      <c r="X80" s="203"/>
      <c r="Y80" s="203"/>
      <c r="Z80" s="203"/>
      <c r="AA80" s="203"/>
    </row>
    <row r="81" spans="1:27">
      <c r="A81" s="190" t="s">
        <v>1267</v>
      </c>
      <c r="B81" s="190">
        <v>7093</v>
      </c>
      <c r="C81" s="191">
        <v>45723</v>
      </c>
      <c r="D81" s="191">
        <v>45723</v>
      </c>
      <c r="E81" s="190" t="s">
        <v>1036</v>
      </c>
      <c r="F81" s="190" t="s">
        <v>1296</v>
      </c>
      <c r="G81" s="192">
        <v>1074.58</v>
      </c>
      <c r="H81" s="190" t="s">
        <v>1253</v>
      </c>
      <c r="I81" s="190" t="s">
        <v>1270</v>
      </c>
      <c r="J81" s="190" t="s">
        <v>126</v>
      </c>
      <c r="K81" s="190"/>
      <c r="L81" s="190"/>
      <c r="M81" s="190" t="b">
        <v>1</v>
      </c>
      <c r="N81" s="190" t="b">
        <v>1</v>
      </c>
      <c r="O81" s="190" t="b">
        <v>0</v>
      </c>
      <c r="P81" s="200"/>
      <c r="Q81" s="200"/>
      <c r="R81" s="201"/>
      <c r="S81" s="201"/>
      <c r="T81" s="201"/>
      <c r="U81" s="201"/>
      <c r="V81" s="201"/>
      <c r="W81" s="201"/>
      <c r="X81" s="201"/>
      <c r="Y81" s="201"/>
      <c r="Z81" s="201"/>
      <c r="AA81" s="201"/>
    </row>
    <row r="82" spans="1:27">
      <c r="A82" s="187" t="s">
        <v>1267</v>
      </c>
      <c r="B82" s="187">
        <v>7229</v>
      </c>
      <c r="C82" s="188">
        <v>45755</v>
      </c>
      <c r="D82" s="188">
        <v>45755</v>
      </c>
      <c r="E82" s="187" t="s">
        <v>1036</v>
      </c>
      <c r="F82" s="187" t="s">
        <v>1296</v>
      </c>
      <c r="G82" s="189">
        <v>2937.97</v>
      </c>
      <c r="H82" s="187" t="s">
        <v>1298</v>
      </c>
      <c r="I82" s="187" t="s">
        <v>1270</v>
      </c>
      <c r="J82" s="187" t="s">
        <v>126</v>
      </c>
      <c r="K82" s="187"/>
      <c r="L82" s="187"/>
      <c r="M82" s="187" t="b">
        <v>1</v>
      </c>
      <c r="N82" s="187" t="b">
        <v>1</v>
      </c>
      <c r="O82" s="187" t="b">
        <v>0</v>
      </c>
      <c r="P82" s="202"/>
      <c r="Q82" s="202"/>
      <c r="R82" s="203"/>
      <c r="S82" s="203"/>
      <c r="T82" s="203"/>
      <c r="U82" s="203"/>
      <c r="V82" s="203"/>
      <c r="W82" s="203"/>
      <c r="X82" s="203"/>
      <c r="Y82" s="203"/>
      <c r="Z82" s="203"/>
      <c r="AA82" s="203"/>
    </row>
    <row r="83" spans="1:27">
      <c r="A83" s="190" t="s">
        <v>1267</v>
      </c>
      <c r="B83" s="190">
        <v>7316</v>
      </c>
      <c r="C83" s="191">
        <v>45785</v>
      </c>
      <c r="D83" s="191">
        <v>45785</v>
      </c>
      <c r="E83" s="190" t="s">
        <v>1036</v>
      </c>
      <c r="F83" s="190" t="s">
        <v>1296</v>
      </c>
      <c r="G83" s="190">
        <v>1922.05</v>
      </c>
      <c r="H83" s="190" t="s">
        <v>1298</v>
      </c>
      <c r="I83" s="190" t="s">
        <v>1270</v>
      </c>
      <c r="J83" s="190" t="s">
        <v>126</v>
      </c>
      <c r="K83" s="198">
        <v>45748</v>
      </c>
      <c r="L83" s="191">
        <v>45792</v>
      </c>
      <c r="M83" s="190" t="b">
        <v>1</v>
      </c>
      <c r="N83" s="190" t="b">
        <v>1</v>
      </c>
      <c r="O83" s="190" t="b">
        <v>0</v>
      </c>
      <c r="P83" s="200"/>
      <c r="Q83" s="200"/>
      <c r="R83" s="201"/>
      <c r="S83" s="201"/>
      <c r="T83" s="201"/>
      <c r="U83" s="201"/>
      <c r="V83" s="201"/>
      <c r="W83" s="201"/>
      <c r="X83" s="201"/>
      <c r="Y83" s="201"/>
      <c r="Z83" s="201"/>
      <c r="AA83" s="201"/>
    </row>
    <row r="84" spans="1:27">
      <c r="A84" s="187" t="s">
        <v>1267</v>
      </c>
      <c r="B84" s="187">
        <v>7461</v>
      </c>
      <c r="C84" s="188">
        <v>45814</v>
      </c>
      <c r="D84" s="188">
        <v>45814</v>
      </c>
      <c r="E84" s="187" t="s">
        <v>1036</v>
      </c>
      <c r="F84" s="187" t="s">
        <v>1296</v>
      </c>
      <c r="G84" s="189">
        <v>452</v>
      </c>
      <c r="H84" s="187" t="s">
        <v>1298</v>
      </c>
      <c r="I84" s="187" t="s">
        <v>1270</v>
      </c>
      <c r="J84" s="187" t="s">
        <v>126</v>
      </c>
      <c r="K84" s="199">
        <v>45778</v>
      </c>
      <c r="L84" s="188">
        <v>45824</v>
      </c>
      <c r="M84" s="187" t="b">
        <v>1</v>
      </c>
      <c r="N84" s="187" t="b">
        <v>1</v>
      </c>
      <c r="O84" s="187" t="b">
        <v>0</v>
      </c>
      <c r="P84" s="202"/>
      <c r="Q84" s="202"/>
      <c r="R84" s="203"/>
      <c r="S84" s="203"/>
      <c r="T84" s="203"/>
      <c r="U84" s="203"/>
      <c r="V84" s="203"/>
      <c r="W84" s="203"/>
      <c r="X84" s="203"/>
      <c r="Y84" s="203"/>
      <c r="Z84" s="203"/>
      <c r="AA84" s="203"/>
    </row>
    <row r="85" spans="1:27">
      <c r="A85" s="190" t="s">
        <v>1267</v>
      </c>
      <c r="B85" s="190">
        <v>7574</v>
      </c>
      <c r="C85" s="191">
        <v>45849</v>
      </c>
      <c r="D85" s="191">
        <v>45849</v>
      </c>
      <c r="E85" s="190" t="s">
        <v>1036</v>
      </c>
      <c r="F85" s="190" t="s">
        <v>1296</v>
      </c>
      <c r="G85" s="192">
        <v>1052</v>
      </c>
      <c r="H85" s="190" t="s">
        <v>1298</v>
      </c>
      <c r="I85" s="190" t="s">
        <v>1270</v>
      </c>
      <c r="J85" s="190" t="s">
        <v>126</v>
      </c>
      <c r="K85" s="198">
        <v>45809</v>
      </c>
      <c r="L85" s="191">
        <v>45853</v>
      </c>
      <c r="M85" s="190" t="b">
        <v>1</v>
      </c>
      <c r="N85" s="190" t="b">
        <v>1</v>
      </c>
      <c r="O85" s="190" t="b">
        <v>1</v>
      </c>
      <c r="P85" s="200"/>
      <c r="Q85" s="200"/>
      <c r="R85" s="201"/>
      <c r="S85" s="201"/>
      <c r="T85" s="201"/>
      <c r="U85" s="201"/>
      <c r="V85" s="201"/>
      <c r="W85" s="201"/>
      <c r="X85" s="201"/>
      <c r="Y85" s="201"/>
      <c r="Z85" s="201"/>
      <c r="AA85" s="201"/>
    </row>
    <row r="86" spans="1:27">
      <c r="A86" s="187" t="s">
        <v>1251</v>
      </c>
      <c r="B86" s="204">
        <v>172770</v>
      </c>
      <c r="C86" s="205">
        <v>45846</v>
      </c>
      <c r="D86" s="205">
        <v>45846</v>
      </c>
      <c r="E86" s="204" t="s">
        <v>806</v>
      </c>
      <c r="F86" s="204" t="s">
        <v>124</v>
      </c>
      <c r="G86" s="204">
        <v>179.01</v>
      </c>
      <c r="H86" s="204" t="s">
        <v>1299</v>
      </c>
      <c r="I86" s="204" t="s">
        <v>1254</v>
      </c>
      <c r="J86" s="204" t="s">
        <v>805</v>
      </c>
      <c r="K86" s="206">
        <v>45809</v>
      </c>
      <c r="L86" s="205">
        <v>45853</v>
      </c>
      <c r="M86" s="204" t="b">
        <v>1</v>
      </c>
      <c r="N86" s="204" t="b">
        <v>0</v>
      </c>
      <c r="O86" s="204" t="b">
        <v>1</v>
      </c>
      <c r="P86" s="202"/>
      <c r="Q86" s="202"/>
      <c r="R86" s="203"/>
      <c r="S86" s="203"/>
      <c r="T86" s="203"/>
      <c r="U86" s="203"/>
      <c r="V86" s="203"/>
      <c r="W86" s="203"/>
      <c r="X86" s="203"/>
      <c r="Y86" s="203"/>
      <c r="Z86" s="203"/>
      <c r="AA86" s="203"/>
    </row>
    <row r="87" spans="1:27">
      <c r="A87" s="190" t="s">
        <v>1251</v>
      </c>
      <c r="B87" s="207">
        <v>172771</v>
      </c>
      <c r="C87" s="208">
        <v>45846</v>
      </c>
      <c r="D87" s="208">
        <v>45846</v>
      </c>
      <c r="E87" s="207" t="s">
        <v>806</v>
      </c>
      <c r="F87" s="207" t="s">
        <v>124</v>
      </c>
      <c r="G87" s="207">
        <v>111.54</v>
      </c>
      <c r="H87" s="207" t="s">
        <v>1299</v>
      </c>
      <c r="I87" s="207" t="s">
        <v>1254</v>
      </c>
      <c r="J87" s="207" t="s">
        <v>805</v>
      </c>
      <c r="K87" s="209">
        <v>45809</v>
      </c>
      <c r="L87" s="208">
        <v>45853</v>
      </c>
      <c r="M87" s="207" t="b">
        <v>1</v>
      </c>
      <c r="N87" s="207" t="b">
        <v>0</v>
      </c>
      <c r="O87" s="207" t="b">
        <v>1</v>
      </c>
      <c r="P87" s="200"/>
      <c r="Q87" s="200"/>
      <c r="R87" s="201"/>
      <c r="S87" s="201"/>
      <c r="T87" s="201"/>
      <c r="U87" s="201"/>
      <c r="V87" s="201"/>
      <c r="W87" s="201"/>
      <c r="X87" s="201"/>
      <c r="Y87" s="201"/>
      <c r="Z87" s="201"/>
      <c r="AA87" s="201"/>
    </row>
    <row r="88" spans="1:27">
      <c r="A88" s="187" t="s">
        <v>1251</v>
      </c>
      <c r="B88" s="204">
        <v>165</v>
      </c>
      <c r="C88" s="205">
        <v>45875</v>
      </c>
      <c r="D88" s="205">
        <v>45875</v>
      </c>
      <c r="E88" s="204" t="s">
        <v>806</v>
      </c>
      <c r="F88" s="204" t="s">
        <v>124</v>
      </c>
      <c r="G88" s="204">
        <v>179.01</v>
      </c>
      <c r="H88" s="204" t="s">
        <v>1299</v>
      </c>
      <c r="I88" s="204" t="s">
        <v>1270</v>
      </c>
      <c r="J88" s="204" t="s">
        <v>805</v>
      </c>
      <c r="K88" s="206">
        <v>45839</v>
      </c>
      <c r="L88" s="205">
        <v>45884</v>
      </c>
      <c r="M88" s="204" t="b">
        <v>1</v>
      </c>
      <c r="N88" s="204" t="b">
        <v>0</v>
      </c>
      <c r="O88" s="204" t="b">
        <v>1</v>
      </c>
      <c r="P88" s="202"/>
      <c r="Q88" s="202"/>
      <c r="R88" s="203"/>
      <c r="S88" s="203"/>
      <c r="T88" s="203"/>
      <c r="U88" s="203"/>
      <c r="V88" s="203"/>
      <c r="W88" s="203"/>
      <c r="X88" s="203"/>
      <c r="Y88" s="203"/>
      <c r="Z88" s="203"/>
      <c r="AA88" s="203"/>
    </row>
    <row r="89" spans="1:27">
      <c r="A89" s="190" t="s">
        <v>1251</v>
      </c>
      <c r="B89" s="207">
        <v>224337</v>
      </c>
      <c r="C89" s="208">
        <v>45875</v>
      </c>
      <c r="D89" s="208">
        <v>45875</v>
      </c>
      <c r="E89" s="207" t="s">
        <v>806</v>
      </c>
      <c r="F89" s="207" t="s">
        <v>124</v>
      </c>
      <c r="G89" s="207">
        <v>111.54</v>
      </c>
      <c r="H89" s="207" t="s">
        <v>1299</v>
      </c>
      <c r="I89" s="207" t="s">
        <v>1270</v>
      </c>
      <c r="J89" s="207" t="s">
        <v>805</v>
      </c>
      <c r="K89" s="209">
        <v>45839</v>
      </c>
      <c r="L89" s="208">
        <v>45884</v>
      </c>
      <c r="M89" s="207" t="b">
        <v>1</v>
      </c>
      <c r="N89" s="207" t="b">
        <v>0</v>
      </c>
      <c r="O89" s="207" t="b">
        <v>1</v>
      </c>
      <c r="P89" s="200"/>
      <c r="Q89" s="200"/>
      <c r="R89" s="201"/>
      <c r="S89" s="201"/>
      <c r="T89" s="201"/>
      <c r="U89" s="201"/>
      <c r="V89" s="201"/>
      <c r="W89" s="201"/>
      <c r="X89" s="201"/>
      <c r="Y89" s="201"/>
      <c r="Z89" s="201"/>
      <c r="AA89" s="201"/>
    </row>
    <row r="90" spans="1:27">
      <c r="A90" s="187" t="s">
        <v>1251</v>
      </c>
      <c r="B90" s="204">
        <v>146611</v>
      </c>
      <c r="C90" s="205">
        <v>45824</v>
      </c>
      <c r="D90" s="205">
        <v>45824</v>
      </c>
      <c r="E90" s="204" t="s">
        <v>806</v>
      </c>
      <c r="F90" s="204" t="s">
        <v>124</v>
      </c>
      <c r="G90" s="204">
        <v>322.2</v>
      </c>
      <c r="H90" s="204" t="s">
        <v>1299</v>
      </c>
      <c r="I90" s="204" t="s">
        <v>1254</v>
      </c>
      <c r="J90" s="204" t="s">
        <v>805</v>
      </c>
      <c r="K90" s="206">
        <v>45809</v>
      </c>
      <c r="L90" s="205">
        <v>45843</v>
      </c>
      <c r="M90" s="204" t="b">
        <v>1</v>
      </c>
      <c r="N90" s="204" t="b">
        <v>0</v>
      </c>
      <c r="O90" s="204" t="b">
        <v>1</v>
      </c>
      <c r="P90" s="202"/>
      <c r="Q90" s="202"/>
      <c r="R90" s="203"/>
      <c r="S90" s="203"/>
      <c r="T90" s="203"/>
      <c r="U90" s="203"/>
      <c r="V90" s="203"/>
      <c r="W90" s="203"/>
      <c r="X90" s="203"/>
      <c r="Y90" s="203"/>
      <c r="Z90" s="203"/>
      <c r="AA90" s="203"/>
    </row>
    <row r="91" spans="1:27">
      <c r="A91" s="190" t="s">
        <v>1251</v>
      </c>
      <c r="B91" s="207">
        <v>146607</v>
      </c>
      <c r="C91" s="208">
        <v>45824</v>
      </c>
      <c r="D91" s="208">
        <v>45824</v>
      </c>
      <c r="E91" s="207" t="s">
        <v>806</v>
      </c>
      <c r="F91" s="207" t="s">
        <v>124</v>
      </c>
      <c r="G91" s="207">
        <v>2081.08</v>
      </c>
      <c r="H91" s="207" t="s">
        <v>1299</v>
      </c>
      <c r="I91" s="207" t="s">
        <v>1254</v>
      </c>
      <c r="J91" s="207" t="s">
        <v>805</v>
      </c>
      <c r="K91" s="209">
        <v>45809</v>
      </c>
      <c r="L91" s="208">
        <v>45843</v>
      </c>
      <c r="M91" s="207" t="b">
        <v>1</v>
      </c>
      <c r="N91" s="207" t="b">
        <v>0</v>
      </c>
      <c r="O91" s="207" t="b">
        <v>1</v>
      </c>
      <c r="P91" s="200"/>
      <c r="Q91" s="200"/>
      <c r="R91" s="201"/>
      <c r="S91" s="201"/>
      <c r="T91" s="201"/>
      <c r="U91" s="201"/>
      <c r="V91" s="201"/>
      <c r="W91" s="201"/>
      <c r="X91" s="201"/>
      <c r="Y91" s="201"/>
      <c r="Z91" s="201"/>
      <c r="AA91" s="201"/>
    </row>
    <row r="92" spans="1:27">
      <c r="A92" s="187" t="s">
        <v>1251</v>
      </c>
      <c r="B92" s="204">
        <v>191203</v>
      </c>
      <c r="C92" s="205">
        <v>45854</v>
      </c>
      <c r="D92" s="205">
        <v>45854</v>
      </c>
      <c r="E92" s="204" t="s">
        <v>806</v>
      </c>
      <c r="F92" s="204" t="s">
        <v>124</v>
      </c>
      <c r="G92" s="204">
        <v>322.2</v>
      </c>
      <c r="H92" s="204" t="s">
        <v>1299</v>
      </c>
      <c r="I92" s="204" t="s">
        <v>1254</v>
      </c>
      <c r="J92" s="204" t="s">
        <v>805</v>
      </c>
      <c r="K92" s="206">
        <v>45839</v>
      </c>
      <c r="L92" s="205">
        <v>45874</v>
      </c>
      <c r="M92" s="204" t="b">
        <v>1</v>
      </c>
      <c r="N92" s="204" t="b">
        <v>0</v>
      </c>
      <c r="O92" s="204" t="b">
        <v>1</v>
      </c>
      <c r="P92" s="202"/>
      <c r="Q92" s="202"/>
      <c r="R92" s="203"/>
      <c r="S92" s="203"/>
      <c r="T92" s="203"/>
      <c r="U92" s="203"/>
      <c r="V92" s="203"/>
      <c r="W92" s="203"/>
      <c r="X92" s="203"/>
      <c r="Y92" s="203"/>
      <c r="Z92" s="203"/>
      <c r="AA92" s="203"/>
    </row>
    <row r="93" spans="1:27">
      <c r="A93" s="190" t="s">
        <v>1251</v>
      </c>
      <c r="B93" s="207">
        <v>191200</v>
      </c>
      <c r="C93" s="208">
        <v>45854</v>
      </c>
      <c r="D93" s="208">
        <v>45854</v>
      </c>
      <c r="E93" s="207" t="s">
        <v>806</v>
      </c>
      <c r="F93" s="207" t="s">
        <v>124</v>
      </c>
      <c r="G93" s="207">
        <v>2535.36</v>
      </c>
      <c r="H93" s="207" t="s">
        <v>1299</v>
      </c>
      <c r="I93" s="207" t="s">
        <v>1254</v>
      </c>
      <c r="J93" s="207" t="s">
        <v>805</v>
      </c>
      <c r="K93" s="209">
        <v>45839</v>
      </c>
      <c r="L93" s="208">
        <v>45874</v>
      </c>
      <c r="M93" s="207" t="b">
        <v>1</v>
      </c>
      <c r="N93" s="207" t="b">
        <v>0</v>
      </c>
      <c r="O93" s="207" t="b">
        <v>1</v>
      </c>
      <c r="P93" s="200"/>
      <c r="Q93" s="200"/>
      <c r="R93" s="201"/>
      <c r="S93" s="201"/>
      <c r="T93" s="201"/>
      <c r="U93" s="201"/>
      <c r="V93" s="201"/>
      <c r="W93" s="201"/>
      <c r="X93" s="201"/>
      <c r="Y93" s="201"/>
      <c r="Z93" s="201"/>
      <c r="AA93" s="201"/>
    </row>
    <row r="94" spans="1:27">
      <c r="A94" s="187" t="s">
        <v>1251</v>
      </c>
      <c r="B94" s="204">
        <v>240130</v>
      </c>
      <c r="C94" s="205">
        <v>45887</v>
      </c>
      <c r="D94" s="205">
        <v>45887</v>
      </c>
      <c r="E94" s="204" t="s">
        <v>806</v>
      </c>
      <c r="F94" s="204" t="s">
        <v>124</v>
      </c>
      <c r="G94" s="204">
        <v>322.2</v>
      </c>
      <c r="H94" s="204" t="s">
        <v>1299</v>
      </c>
      <c r="I94" s="204" t="s">
        <v>1254</v>
      </c>
      <c r="J94" s="204" t="s">
        <v>805</v>
      </c>
      <c r="K94" s="206">
        <v>45870</v>
      </c>
      <c r="L94" s="204" t="s">
        <v>1300</v>
      </c>
      <c r="M94" s="204" t="b">
        <v>1</v>
      </c>
      <c r="N94" s="204" t="b">
        <v>0</v>
      </c>
      <c r="O94" s="204" t="b">
        <v>1</v>
      </c>
      <c r="P94" s="202"/>
      <c r="Q94" s="202"/>
      <c r="R94" s="203"/>
      <c r="S94" s="203"/>
      <c r="T94" s="203"/>
      <c r="U94" s="203"/>
      <c r="V94" s="203"/>
      <c r="W94" s="203"/>
      <c r="X94" s="203"/>
      <c r="Y94" s="203"/>
      <c r="Z94" s="203"/>
      <c r="AA94" s="203"/>
    </row>
    <row r="95" spans="1:27">
      <c r="A95" s="190" t="s">
        <v>1251</v>
      </c>
      <c r="B95" s="207">
        <v>240128</v>
      </c>
      <c r="C95" s="208">
        <v>45887</v>
      </c>
      <c r="D95" s="208">
        <v>45887</v>
      </c>
      <c r="E95" s="207" t="s">
        <v>806</v>
      </c>
      <c r="F95" s="207" t="s">
        <v>124</v>
      </c>
      <c r="G95" s="207">
        <v>2358.12</v>
      </c>
      <c r="H95" s="207" t="s">
        <v>1299</v>
      </c>
      <c r="I95" s="207" t="s">
        <v>1254</v>
      </c>
      <c r="J95" s="207" t="s">
        <v>805</v>
      </c>
      <c r="K95" s="209">
        <v>45870</v>
      </c>
      <c r="L95" s="207" t="s">
        <v>1300</v>
      </c>
      <c r="M95" s="207" t="b">
        <v>1</v>
      </c>
      <c r="N95" s="207" t="b">
        <v>0</v>
      </c>
      <c r="O95" s="207" t="b">
        <v>1</v>
      </c>
      <c r="P95" s="200"/>
      <c r="Q95" s="200"/>
      <c r="R95" s="201"/>
      <c r="S95" s="201"/>
      <c r="T95" s="201"/>
      <c r="U95" s="201"/>
      <c r="V95" s="201"/>
      <c r="W95" s="201"/>
      <c r="X95" s="201"/>
      <c r="Y95" s="201"/>
      <c r="Z95" s="201"/>
      <c r="AA95" s="201"/>
    </row>
    <row r="96" spans="1:27">
      <c r="A96" s="187" t="s">
        <v>1251</v>
      </c>
      <c r="B96" s="204" t="s">
        <v>1301</v>
      </c>
      <c r="C96" s="204"/>
      <c r="D96" s="204"/>
      <c r="E96" s="204" t="s">
        <v>730</v>
      </c>
      <c r="F96" s="204" t="s">
        <v>1302</v>
      </c>
      <c r="G96" s="210">
        <v>3955</v>
      </c>
      <c r="H96" s="204" t="s">
        <v>1303</v>
      </c>
      <c r="I96" s="204" t="s">
        <v>1254</v>
      </c>
      <c r="J96" s="204" t="s">
        <v>1302</v>
      </c>
      <c r="K96" s="206">
        <v>45809</v>
      </c>
      <c r="L96" s="205">
        <v>45835</v>
      </c>
      <c r="M96" s="204" t="b">
        <v>1</v>
      </c>
      <c r="N96" s="204" t="b">
        <v>0</v>
      </c>
      <c r="O96" s="204" t="b">
        <v>1</v>
      </c>
      <c r="P96" s="202"/>
      <c r="Q96" s="202"/>
      <c r="R96" s="203"/>
      <c r="S96" s="203"/>
      <c r="T96" s="203"/>
      <c r="U96" s="203"/>
      <c r="V96" s="203"/>
      <c r="W96" s="203"/>
      <c r="X96" s="203"/>
      <c r="Y96" s="203"/>
      <c r="Z96" s="203"/>
      <c r="AA96" s="203"/>
    </row>
    <row r="97" spans="1:27">
      <c r="A97" s="190" t="s">
        <v>1251</v>
      </c>
      <c r="B97" s="207">
        <v>4100</v>
      </c>
      <c r="C97" s="208">
        <v>45881</v>
      </c>
      <c r="D97" s="208">
        <v>45881</v>
      </c>
      <c r="E97" s="190" t="s">
        <v>1150</v>
      </c>
      <c r="F97" s="190" t="s">
        <v>125</v>
      </c>
      <c r="G97" s="207">
        <v>8450</v>
      </c>
      <c r="H97" s="190" t="s">
        <v>1279</v>
      </c>
      <c r="I97" s="207" t="s">
        <v>1254</v>
      </c>
      <c r="J97" s="190" t="s">
        <v>1161</v>
      </c>
      <c r="K97" s="209">
        <v>45842</v>
      </c>
      <c r="L97" s="208">
        <v>45884</v>
      </c>
      <c r="M97" s="207" t="b">
        <v>1</v>
      </c>
      <c r="N97" s="207" t="b">
        <v>1</v>
      </c>
      <c r="O97" s="207" t="b">
        <v>1</v>
      </c>
      <c r="P97" s="200"/>
      <c r="Q97" s="200"/>
      <c r="R97" s="201"/>
      <c r="S97" s="201"/>
      <c r="T97" s="201"/>
      <c r="U97" s="201"/>
      <c r="V97" s="201"/>
      <c r="W97" s="201"/>
      <c r="X97" s="201"/>
      <c r="Y97" s="201"/>
      <c r="Z97" s="201"/>
      <c r="AA97" s="201"/>
    </row>
    <row r="98" spans="1:27">
      <c r="A98" s="187" t="s">
        <v>1267</v>
      </c>
      <c r="B98" s="204">
        <v>7795</v>
      </c>
      <c r="C98" s="205">
        <v>45908</v>
      </c>
      <c r="D98" s="205">
        <v>45908</v>
      </c>
      <c r="E98" s="187" t="s">
        <v>1036</v>
      </c>
      <c r="F98" s="187" t="s">
        <v>1296</v>
      </c>
      <c r="G98" s="204">
        <v>2113.5</v>
      </c>
      <c r="H98" s="187" t="s">
        <v>1298</v>
      </c>
      <c r="I98" s="204" t="s">
        <v>1270</v>
      </c>
      <c r="J98" s="187" t="s">
        <v>126</v>
      </c>
      <c r="K98" s="206">
        <v>45870</v>
      </c>
      <c r="L98" s="205">
        <v>45915</v>
      </c>
      <c r="M98" s="204" t="b">
        <v>1</v>
      </c>
      <c r="N98" s="204" t="b">
        <v>1</v>
      </c>
      <c r="O98" s="204" t="b">
        <v>1</v>
      </c>
      <c r="P98" s="202"/>
      <c r="Q98" s="202"/>
      <c r="R98" s="203"/>
      <c r="S98" s="203"/>
      <c r="T98" s="203"/>
      <c r="U98" s="203"/>
      <c r="V98" s="203"/>
      <c r="W98" s="203"/>
      <c r="X98" s="203"/>
      <c r="Y98" s="203"/>
      <c r="Z98" s="203"/>
      <c r="AA98" s="203"/>
    </row>
    <row r="99" spans="1:27">
      <c r="A99" s="190" t="s">
        <v>1267</v>
      </c>
      <c r="B99" s="207">
        <v>7694</v>
      </c>
      <c r="C99" s="208">
        <v>45880</v>
      </c>
      <c r="D99" s="208">
        <v>45880</v>
      </c>
      <c r="E99" s="190" t="s">
        <v>1036</v>
      </c>
      <c r="F99" s="190" t="s">
        <v>1296</v>
      </c>
      <c r="G99" s="207">
        <v>573.04999999999995</v>
      </c>
      <c r="H99" s="190" t="s">
        <v>1298</v>
      </c>
      <c r="I99" s="207" t="s">
        <v>1270</v>
      </c>
      <c r="J99" s="190" t="s">
        <v>126</v>
      </c>
      <c r="K99" s="209">
        <v>45839</v>
      </c>
      <c r="L99" s="208">
        <v>45887</v>
      </c>
      <c r="M99" s="207" t="b">
        <v>1</v>
      </c>
      <c r="N99" s="207" t="b">
        <v>1</v>
      </c>
      <c r="O99" s="207" t="b">
        <v>1</v>
      </c>
      <c r="P99" s="200"/>
      <c r="Q99" s="200"/>
      <c r="R99" s="201"/>
      <c r="S99" s="201"/>
      <c r="T99" s="201"/>
      <c r="U99" s="201"/>
      <c r="V99" s="201"/>
      <c r="W99" s="201"/>
      <c r="X99" s="201"/>
      <c r="Y99" s="201"/>
      <c r="Z99" s="201"/>
      <c r="AA99" s="201"/>
    </row>
    <row r="100" spans="1:27">
      <c r="A100" s="187" t="s">
        <v>1251</v>
      </c>
      <c r="B100" s="204">
        <v>330632</v>
      </c>
      <c r="C100" s="205">
        <v>45879</v>
      </c>
      <c r="D100" s="205">
        <v>45879</v>
      </c>
      <c r="E100" s="187" t="s">
        <v>1155</v>
      </c>
      <c r="F100" s="187" t="s">
        <v>125</v>
      </c>
      <c r="G100" s="204">
        <v>598</v>
      </c>
      <c r="H100" s="187" t="s">
        <v>1292</v>
      </c>
      <c r="I100" s="204" t="s">
        <v>1254</v>
      </c>
      <c r="J100" s="204" t="s">
        <v>1161</v>
      </c>
      <c r="K100" s="206">
        <v>45870</v>
      </c>
      <c r="L100" s="205">
        <v>45898</v>
      </c>
      <c r="M100" s="204" t="b">
        <v>1</v>
      </c>
      <c r="N100" s="204" t="b">
        <v>1</v>
      </c>
      <c r="O100" s="204" t="b">
        <v>1</v>
      </c>
      <c r="P100" s="202"/>
      <c r="Q100" s="202"/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</row>
    <row r="101" spans="1:27">
      <c r="A101" s="190" t="s">
        <v>1251</v>
      </c>
      <c r="B101" s="207">
        <v>329597</v>
      </c>
      <c r="C101" s="208">
        <v>45879</v>
      </c>
      <c r="D101" s="208">
        <v>45879</v>
      </c>
      <c r="E101" s="190" t="s">
        <v>1155</v>
      </c>
      <c r="F101" s="190" t="s">
        <v>125</v>
      </c>
      <c r="G101" s="207">
        <v>897</v>
      </c>
      <c r="H101" s="190" t="s">
        <v>1292</v>
      </c>
      <c r="I101" s="207" t="s">
        <v>1254</v>
      </c>
      <c r="J101" s="207" t="s">
        <v>1161</v>
      </c>
      <c r="K101" s="209">
        <v>45870</v>
      </c>
      <c r="L101" s="208">
        <v>45898</v>
      </c>
      <c r="M101" s="207" t="b">
        <v>1</v>
      </c>
      <c r="N101" s="207" t="b">
        <v>1</v>
      </c>
      <c r="O101" s="207" t="b">
        <v>1</v>
      </c>
      <c r="P101" s="200"/>
      <c r="Q101" s="200"/>
      <c r="R101" s="201"/>
      <c r="S101" s="201"/>
      <c r="T101" s="201"/>
      <c r="U101" s="201"/>
      <c r="V101" s="201"/>
      <c r="W101" s="201"/>
      <c r="X101" s="201"/>
      <c r="Y101" s="201"/>
      <c r="Z101" s="201"/>
      <c r="AA101" s="201"/>
    </row>
    <row r="102" spans="1:27">
      <c r="A102" s="187" t="s">
        <v>1267</v>
      </c>
      <c r="B102" s="204">
        <v>4293</v>
      </c>
      <c r="C102" s="205">
        <v>45894</v>
      </c>
      <c r="D102" s="205">
        <v>45894</v>
      </c>
      <c r="E102" s="187" t="s">
        <v>1280</v>
      </c>
      <c r="F102" s="187" t="s">
        <v>125</v>
      </c>
      <c r="G102" s="204">
        <v>170.1</v>
      </c>
      <c r="H102" s="187" t="s">
        <v>1292</v>
      </c>
      <c r="I102" s="204" t="s">
        <v>1270</v>
      </c>
      <c r="J102" s="204" t="s">
        <v>1161</v>
      </c>
      <c r="K102" s="206">
        <v>45870</v>
      </c>
      <c r="L102" s="205">
        <v>45915</v>
      </c>
      <c r="M102" s="204" t="b">
        <v>1</v>
      </c>
      <c r="N102" s="204" t="b">
        <v>1</v>
      </c>
      <c r="O102" s="204" t="b">
        <v>1</v>
      </c>
      <c r="P102" s="202"/>
      <c r="Q102" s="202"/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</row>
    <row r="103" spans="1:27">
      <c r="A103" s="190" t="s">
        <v>1251</v>
      </c>
      <c r="B103" s="207">
        <v>253</v>
      </c>
      <c r="C103" s="208">
        <v>45852</v>
      </c>
      <c r="D103" s="208">
        <v>45852</v>
      </c>
      <c r="E103" s="190" t="s">
        <v>1170</v>
      </c>
      <c r="F103" s="207" t="s">
        <v>125</v>
      </c>
      <c r="G103" s="207">
        <v>1173.1199999999999</v>
      </c>
      <c r="H103" s="190" t="s">
        <v>1292</v>
      </c>
      <c r="I103" s="207" t="s">
        <v>1254</v>
      </c>
      <c r="J103" s="207" t="s">
        <v>1161</v>
      </c>
      <c r="K103" s="209">
        <v>45839</v>
      </c>
      <c r="L103" s="208">
        <v>45880</v>
      </c>
      <c r="M103" s="207" t="b">
        <v>1</v>
      </c>
      <c r="N103" s="207" t="b">
        <v>1</v>
      </c>
      <c r="O103" s="207" t="b">
        <v>1</v>
      </c>
      <c r="P103" s="200"/>
      <c r="Q103" s="200"/>
      <c r="R103" s="201"/>
      <c r="S103" s="201"/>
      <c r="T103" s="201"/>
      <c r="U103" s="201"/>
      <c r="V103" s="201"/>
      <c r="W103" s="201"/>
      <c r="X103" s="201"/>
      <c r="Y103" s="201"/>
      <c r="Z103" s="201"/>
      <c r="AA103" s="201"/>
    </row>
    <row r="104" spans="1:27">
      <c r="A104" s="190" t="s">
        <v>1267</v>
      </c>
      <c r="B104" s="211">
        <v>4282</v>
      </c>
      <c r="C104" s="212">
        <v>45891</v>
      </c>
      <c r="D104" s="212">
        <v>45891</v>
      </c>
      <c r="E104" s="187" t="s">
        <v>1280</v>
      </c>
      <c r="F104" s="211" t="s">
        <v>125</v>
      </c>
      <c r="G104" s="211">
        <v>753.4</v>
      </c>
      <c r="H104" s="187" t="s">
        <v>1292</v>
      </c>
      <c r="I104" s="211" t="s">
        <v>1270</v>
      </c>
      <c r="J104" s="211" t="s">
        <v>1161</v>
      </c>
      <c r="K104" s="213">
        <v>45870</v>
      </c>
      <c r="L104" s="212">
        <v>45916</v>
      </c>
      <c r="M104" s="211" t="b">
        <v>1</v>
      </c>
      <c r="N104" s="211" t="b">
        <v>1</v>
      </c>
      <c r="O104" s="211" t="b">
        <v>1</v>
      </c>
      <c r="P104" s="185"/>
      <c r="Q104" s="185"/>
      <c r="R104" s="186"/>
      <c r="S104" s="186"/>
      <c r="T104" s="186"/>
      <c r="U104" s="186"/>
      <c r="V104" s="186"/>
      <c r="W104" s="186"/>
      <c r="X104" s="186"/>
      <c r="Y104" s="186"/>
      <c r="Z104" s="186"/>
      <c r="AA104" s="186"/>
    </row>
    <row r="105" spans="1:27" ht="15" customHeight="1">
      <c r="A105" s="190" t="s">
        <v>1251</v>
      </c>
      <c r="B105" s="207">
        <v>50847600</v>
      </c>
      <c r="C105" s="208">
        <v>45863</v>
      </c>
      <c r="D105" s="208">
        <v>45863</v>
      </c>
      <c r="E105" s="214" t="s">
        <v>873</v>
      </c>
      <c r="F105" s="207" t="s">
        <v>1259</v>
      </c>
      <c r="G105" s="207">
        <v>24008.51</v>
      </c>
      <c r="H105" s="190" t="s">
        <v>1263</v>
      </c>
      <c r="I105" s="207" t="s">
        <v>1254</v>
      </c>
      <c r="J105" s="190" t="s">
        <v>133</v>
      </c>
      <c r="K105" s="209">
        <v>45870</v>
      </c>
      <c r="L105" s="208">
        <v>45879</v>
      </c>
      <c r="M105" s="207" t="b">
        <v>1</v>
      </c>
      <c r="N105" s="207" t="b">
        <v>0</v>
      </c>
      <c r="O105" s="207" t="b">
        <v>1</v>
      </c>
      <c r="P105" s="200"/>
      <c r="Q105" s="200"/>
      <c r="R105" s="201"/>
      <c r="S105" s="201"/>
      <c r="T105" s="201"/>
      <c r="U105" s="201"/>
      <c r="V105" s="201"/>
      <c r="W105" s="201"/>
      <c r="X105" s="201"/>
      <c r="Y105" s="201"/>
      <c r="Z105" s="201"/>
      <c r="AA105" s="201"/>
    </row>
    <row r="106" spans="1:27">
      <c r="A106" s="187" t="s">
        <v>1251</v>
      </c>
      <c r="B106" s="204">
        <v>31967213</v>
      </c>
      <c r="C106" s="205">
        <v>45870</v>
      </c>
      <c r="D106" s="205">
        <v>45870</v>
      </c>
      <c r="E106" s="187" t="s">
        <v>840</v>
      </c>
      <c r="F106" s="204" t="s">
        <v>1259</v>
      </c>
      <c r="G106" s="204">
        <v>8220.75</v>
      </c>
      <c r="H106" s="187" t="s">
        <v>1263</v>
      </c>
      <c r="I106" s="204" t="s">
        <v>1254</v>
      </c>
      <c r="J106" s="204" t="s">
        <v>133</v>
      </c>
      <c r="K106" s="206">
        <v>45870</v>
      </c>
      <c r="L106" s="205">
        <v>45885</v>
      </c>
      <c r="M106" s="204" t="b">
        <v>1</v>
      </c>
      <c r="N106" s="204" t="b">
        <v>0</v>
      </c>
      <c r="O106" s="204" t="b">
        <v>1</v>
      </c>
      <c r="P106" s="202"/>
      <c r="Q106" s="202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</row>
    <row r="107" spans="1:27" ht="15" customHeight="1">
      <c r="A107" s="190" t="s">
        <v>1251</v>
      </c>
      <c r="B107" s="215">
        <v>760031</v>
      </c>
      <c r="C107" s="208">
        <v>45846</v>
      </c>
      <c r="D107" s="208">
        <v>45846</v>
      </c>
      <c r="E107" s="214" t="s">
        <v>873</v>
      </c>
      <c r="F107" s="207" t="s">
        <v>1259</v>
      </c>
      <c r="G107" s="207">
        <v>17129.490000000002</v>
      </c>
      <c r="H107" s="190" t="s">
        <v>1263</v>
      </c>
      <c r="I107" s="207" t="s">
        <v>1254</v>
      </c>
      <c r="J107" s="207" t="s">
        <v>133</v>
      </c>
      <c r="K107" s="209">
        <v>45839</v>
      </c>
      <c r="L107" s="208">
        <v>45906</v>
      </c>
      <c r="M107" s="207" t="b">
        <v>1</v>
      </c>
      <c r="N107" s="207" t="b">
        <v>0</v>
      </c>
      <c r="O107" s="207" t="b">
        <v>1</v>
      </c>
      <c r="P107" s="200"/>
      <c r="Q107" s="200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</row>
    <row r="108" spans="1:27">
      <c r="A108" s="187" t="s">
        <v>1251</v>
      </c>
      <c r="B108" s="204">
        <v>32045491</v>
      </c>
      <c r="C108" s="205">
        <v>45887</v>
      </c>
      <c r="D108" s="205">
        <v>45887</v>
      </c>
      <c r="E108" s="187" t="s">
        <v>840</v>
      </c>
      <c r="F108" s="204" t="s">
        <v>1259</v>
      </c>
      <c r="G108" s="204">
        <v>1706.67</v>
      </c>
      <c r="H108" s="187" t="s">
        <v>1263</v>
      </c>
      <c r="I108" s="204" t="s">
        <v>1254</v>
      </c>
      <c r="J108" s="204" t="s">
        <v>133</v>
      </c>
      <c r="K108" s="206">
        <v>45870</v>
      </c>
      <c r="L108" s="205">
        <v>45887</v>
      </c>
      <c r="M108" s="204" t="b">
        <v>1</v>
      </c>
      <c r="N108" s="204" t="b">
        <v>0</v>
      </c>
      <c r="O108" s="204" t="b">
        <v>1</v>
      </c>
      <c r="P108" s="202"/>
      <c r="Q108" s="202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</row>
    <row r="109" spans="1:27">
      <c r="A109" s="190" t="s">
        <v>1251</v>
      </c>
      <c r="B109" s="207">
        <v>32130102</v>
      </c>
      <c r="C109" s="208">
        <v>45901</v>
      </c>
      <c r="D109" s="208">
        <v>45901</v>
      </c>
      <c r="E109" s="190" t="s">
        <v>840</v>
      </c>
      <c r="F109" s="207" t="s">
        <v>1259</v>
      </c>
      <c r="G109" s="207">
        <v>14967.89</v>
      </c>
      <c r="H109" s="190" t="s">
        <v>1263</v>
      </c>
      <c r="I109" s="207" t="s">
        <v>1254</v>
      </c>
      <c r="J109" s="207" t="s">
        <v>133</v>
      </c>
      <c r="K109" s="209">
        <v>45901</v>
      </c>
      <c r="L109" s="208">
        <v>45916</v>
      </c>
      <c r="M109" s="207" t="b">
        <v>1</v>
      </c>
      <c r="N109" s="207" t="b">
        <v>1</v>
      </c>
      <c r="O109" s="207" t="b">
        <v>1</v>
      </c>
      <c r="P109" s="200"/>
      <c r="Q109" s="200"/>
      <c r="R109" s="201"/>
      <c r="S109" s="201"/>
      <c r="T109" s="201"/>
      <c r="U109" s="201"/>
      <c r="V109" s="201"/>
      <c r="W109" s="201"/>
      <c r="X109" s="201"/>
      <c r="Y109" s="201"/>
      <c r="Z109" s="201"/>
      <c r="AA109" s="201"/>
    </row>
    <row r="110" spans="1:27">
      <c r="A110" s="187" t="s">
        <v>1267</v>
      </c>
      <c r="B110" s="204">
        <v>4263</v>
      </c>
      <c r="C110" s="205">
        <v>45888</v>
      </c>
      <c r="D110" s="205">
        <v>45888</v>
      </c>
      <c r="E110" s="187" t="s">
        <v>1280</v>
      </c>
      <c r="F110" s="187" t="s">
        <v>125</v>
      </c>
      <c r="G110" s="204">
        <v>547.1</v>
      </c>
      <c r="H110" s="187" t="s">
        <v>1292</v>
      </c>
      <c r="I110" s="204" t="s">
        <v>1270</v>
      </c>
      <c r="J110" s="204" t="s">
        <v>1161</v>
      </c>
      <c r="K110" s="206">
        <v>45870</v>
      </c>
      <c r="L110" s="205">
        <v>45909</v>
      </c>
      <c r="M110" s="204" t="b">
        <v>1</v>
      </c>
      <c r="N110" s="204" t="b">
        <v>1</v>
      </c>
      <c r="O110" s="204" t="b">
        <v>1</v>
      </c>
      <c r="P110" s="202"/>
      <c r="Q110" s="202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</row>
    <row r="111" spans="1:27">
      <c r="A111" s="190" t="s">
        <v>1251</v>
      </c>
      <c r="B111" s="207">
        <v>4146</v>
      </c>
      <c r="C111" s="208">
        <v>45915</v>
      </c>
      <c r="D111" s="208">
        <v>45915</v>
      </c>
      <c r="E111" s="190" t="s">
        <v>1150</v>
      </c>
      <c r="F111" s="190" t="s">
        <v>125</v>
      </c>
      <c r="G111" s="207">
        <v>6050</v>
      </c>
      <c r="H111" s="190" t="s">
        <v>1292</v>
      </c>
      <c r="I111" s="207" t="s">
        <v>1254</v>
      </c>
      <c r="J111" s="207" t="s">
        <v>1161</v>
      </c>
      <c r="K111" s="209">
        <v>45870</v>
      </c>
      <c r="L111" s="208">
        <v>45917</v>
      </c>
      <c r="M111" s="207" t="b">
        <v>1</v>
      </c>
      <c r="N111" s="207" t="b">
        <v>1</v>
      </c>
      <c r="O111" s="207" t="b">
        <v>1</v>
      </c>
      <c r="P111" s="200"/>
      <c r="Q111" s="200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</row>
    <row r="112" spans="1:27">
      <c r="A112" s="187" t="s">
        <v>1251</v>
      </c>
      <c r="B112" s="204"/>
      <c r="C112" s="216">
        <v>45959</v>
      </c>
      <c r="D112" s="216">
        <v>45959</v>
      </c>
      <c r="E112" s="204" t="s">
        <v>1223</v>
      </c>
      <c r="F112" s="187" t="s">
        <v>125</v>
      </c>
      <c r="G112" s="204">
        <v>3950</v>
      </c>
      <c r="H112" s="187" t="s">
        <v>1292</v>
      </c>
      <c r="I112" s="204" t="s">
        <v>1254</v>
      </c>
      <c r="J112" s="204" t="s">
        <v>1161</v>
      </c>
      <c r="K112" s="217">
        <v>45931</v>
      </c>
      <c r="L112" s="216">
        <v>45943</v>
      </c>
      <c r="M112" s="204" t="b">
        <v>1</v>
      </c>
      <c r="N112" s="204" t="b">
        <v>0</v>
      </c>
      <c r="O112" s="204" t="b">
        <v>1</v>
      </c>
      <c r="P112" s="202"/>
      <c r="Q112" s="202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</row>
    <row r="113" spans="1:27" ht="15" customHeight="1">
      <c r="A113" s="190" t="s">
        <v>1251</v>
      </c>
      <c r="B113" s="207">
        <v>5094760031</v>
      </c>
      <c r="C113" s="208">
        <v>45895</v>
      </c>
      <c r="D113" s="208">
        <v>45895</v>
      </c>
      <c r="E113" s="214" t="s">
        <v>873</v>
      </c>
      <c r="F113" s="207" t="s">
        <v>1259</v>
      </c>
      <c r="G113" s="207">
        <v>24408.86</v>
      </c>
      <c r="H113" s="190" t="s">
        <v>1263</v>
      </c>
      <c r="I113" s="207" t="s">
        <v>1254</v>
      </c>
      <c r="J113" s="207" t="s">
        <v>133</v>
      </c>
      <c r="K113" s="209">
        <v>45901</v>
      </c>
      <c r="L113" s="208">
        <v>45910</v>
      </c>
      <c r="M113" s="207" t="b">
        <v>1</v>
      </c>
      <c r="N113" s="207" t="b">
        <v>0</v>
      </c>
      <c r="O113" s="207" t="b">
        <v>1</v>
      </c>
      <c r="P113" s="200"/>
      <c r="Q113" s="200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</row>
    <row r="114" spans="1:27">
      <c r="A114" s="187" t="s">
        <v>1251</v>
      </c>
      <c r="B114" s="204">
        <v>25089</v>
      </c>
      <c r="C114" s="205">
        <v>45931</v>
      </c>
      <c r="D114" s="205">
        <v>45931</v>
      </c>
      <c r="E114" s="187" t="s">
        <v>1005</v>
      </c>
      <c r="F114" s="187" t="s">
        <v>1252</v>
      </c>
      <c r="G114" s="204">
        <v>9467.6200000000008</v>
      </c>
      <c r="H114" s="187" t="s">
        <v>1255</v>
      </c>
      <c r="I114" s="204" t="s">
        <v>1254</v>
      </c>
      <c r="J114" s="204" t="s">
        <v>126</v>
      </c>
      <c r="K114" s="206">
        <v>45901</v>
      </c>
      <c r="L114" s="216">
        <v>45940</v>
      </c>
      <c r="M114" s="204" t="b">
        <v>1</v>
      </c>
      <c r="N114" s="204" t="b">
        <v>1</v>
      </c>
      <c r="O114" s="204" t="b">
        <v>1</v>
      </c>
      <c r="P114" s="202"/>
      <c r="Q114" s="202"/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</row>
    <row r="115" spans="1:27">
      <c r="A115" s="190" t="s">
        <v>1251</v>
      </c>
      <c r="B115" s="207">
        <v>24851</v>
      </c>
      <c r="C115" s="208">
        <v>45901</v>
      </c>
      <c r="D115" s="208" t="s">
        <v>1304</v>
      </c>
      <c r="E115" s="190" t="s">
        <v>1005</v>
      </c>
      <c r="F115" s="190" t="s">
        <v>1252</v>
      </c>
      <c r="G115" s="207">
        <v>1040.05</v>
      </c>
      <c r="H115" s="190" t="s">
        <v>1255</v>
      </c>
      <c r="I115" s="207" t="s">
        <v>1254</v>
      </c>
      <c r="J115" s="207" t="s">
        <v>126</v>
      </c>
      <c r="K115" s="209">
        <v>45870</v>
      </c>
      <c r="L115" s="208">
        <v>45910</v>
      </c>
      <c r="M115" s="207" t="b">
        <v>1</v>
      </c>
      <c r="N115" s="207" t="b">
        <v>1</v>
      </c>
      <c r="O115" s="207" t="b">
        <v>1</v>
      </c>
      <c r="P115" s="200"/>
      <c r="Q115" s="200"/>
      <c r="R115" s="201"/>
      <c r="S115" s="201"/>
      <c r="T115" s="201"/>
      <c r="U115" s="201"/>
      <c r="V115" s="201"/>
      <c r="W115" s="201"/>
      <c r="X115" s="201"/>
      <c r="Y115" s="201"/>
      <c r="Z115" s="201"/>
      <c r="AA115" s="201"/>
    </row>
    <row r="116" spans="1:27">
      <c r="A116" s="187" t="s">
        <v>1267</v>
      </c>
      <c r="B116" s="204">
        <v>4219</v>
      </c>
      <c r="C116" s="205">
        <v>45880</v>
      </c>
      <c r="D116" s="204" t="s">
        <v>1305</v>
      </c>
      <c r="E116" s="187" t="s">
        <v>1280</v>
      </c>
      <c r="F116" s="187" t="s">
        <v>125</v>
      </c>
      <c r="G116" s="204">
        <v>1508.8</v>
      </c>
      <c r="H116" s="187" t="s">
        <v>1292</v>
      </c>
      <c r="I116" s="204" t="s">
        <v>1270</v>
      </c>
      <c r="J116" s="204" t="s">
        <v>1161</v>
      </c>
      <c r="K116" s="206">
        <v>45870</v>
      </c>
      <c r="L116" s="205">
        <v>45901</v>
      </c>
      <c r="M116" s="204" t="b">
        <v>1</v>
      </c>
      <c r="N116" s="204" t="b">
        <v>1</v>
      </c>
      <c r="O116" s="204" t="b">
        <v>1</v>
      </c>
      <c r="P116" s="202"/>
      <c r="Q116" s="202"/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</row>
    <row r="117" spans="1:27">
      <c r="A117" s="190" t="s">
        <v>1251</v>
      </c>
      <c r="B117" s="207">
        <v>333831</v>
      </c>
      <c r="C117" s="208">
        <v>45910</v>
      </c>
      <c r="D117" s="208">
        <v>45910</v>
      </c>
      <c r="E117" s="190" t="s">
        <v>1155</v>
      </c>
      <c r="F117" s="190" t="s">
        <v>125</v>
      </c>
      <c r="G117" s="207">
        <v>598</v>
      </c>
      <c r="H117" s="190" t="s">
        <v>1292</v>
      </c>
      <c r="I117" s="207" t="s">
        <v>1254</v>
      </c>
      <c r="J117" s="207" t="s">
        <v>1161</v>
      </c>
      <c r="K117" s="209">
        <v>45901</v>
      </c>
      <c r="L117" s="208">
        <v>45930</v>
      </c>
      <c r="M117" s="207" t="b">
        <v>1</v>
      </c>
      <c r="N117" s="207" t="b">
        <v>1</v>
      </c>
      <c r="O117" s="207" t="b">
        <v>1</v>
      </c>
      <c r="P117" s="200"/>
      <c r="Q117" s="200"/>
      <c r="R117" s="201"/>
      <c r="S117" s="201"/>
      <c r="T117" s="201"/>
      <c r="U117" s="201"/>
      <c r="V117" s="201"/>
      <c r="W117" s="201"/>
      <c r="X117" s="201"/>
      <c r="Y117" s="201"/>
      <c r="Z117" s="201"/>
      <c r="AA117" s="201"/>
    </row>
    <row r="118" spans="1:27">
      <c r="A118" s="187" t="s">
        <v>1251</v>
      </c>
      <c r="B118" s="204">
        <v>333832</v>
      </c>
      <c r="C118" s="205">
        <v>45910</v>
      </c>
      <c r="D118" s="205">
        <v>45910</v>
      </c>
      <c r="E118" s="187" t="s">
        <v>1155</v>
      </c>
      <c r="F118" s="187" t="s">
        <v>125</v>
      </c>
      <c r="G118" s="204">
        <v>897</v>
      </c>
      <c r="H118" s="187" t="s">
        <v>1292</v>
      </c>
      <c r="I118" s="204" t="s">
        <v>1254</v>
      </c>
      <c r="J118" s="204" t="s">
        <v>1161</v>
      </c>
      <c r="K118" s="206">
        <v>45901</v>
      </c>
      <c r="L118" s="205">
        <v>45930</v>
      </c>
      <c r="M118" s="204" t="b">
        <v>1</v>
      </c>
      <c r="N118" s="204" t="b">
        <v>1</v>
      </c>
      <c r="O118" s="204" t="b">
        <v>1</v>
      </c>
      <c r="P118" s="202"/>
      <c r="Q118" s="202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</row>
    <row r="119" spans="1:27">
      <c r="A119" s="190" t="s">
        <v>1267</v>
      </c>
      <c r="B119" s="207">
        <v>4434</v>
      </c>
      <c r="C119" s="208">
        <v>45925</v>
      </c>
      <c r="D119" s="208">
        <v>45925</v>
      </c>
      <c r="E119" s="190" t="s">
        <v>1280</v>
      </c>
      <c r="F119" s="190" t="s">
        <v>125</v>
      </c>
      <c r="G119" s="207">
        <v>890</v>
      </c>
      <c r="H119" s="190" t="s">
        <v>1292</v>
      </c>
      <c r="I119" s="207" t="s">
        <v>1270</v>
      </c>
      <c r="J119" s="207" t="s">
        <v>1161</v>
      </c>
      <c r="K119" s="209">
        <v>45901</v>
      </c>
      <c r="L119" s="208">
        <v>45957</v>
      </c>
      <c r="M119" s="207" t="b">
        <v>1</v>
      </c>
      <c r="N119" s="207" t="b">
        <v>1</v>
      </c>
      <c r="O119" s="207" t="b">
        <v>1</v>
      </c>
      <c r="P119" s="200"/>
      <c r="Q119" s="200"/>
      <c r="R119" s="201"/>
      <c r="S119" s="201"/>
      <c r="T119" s="201"/>
      <c r="U119" s="201"/>
      <c r="V119" s="201"/>
      <c r="W119" s="201"/>
      <c r="X119" s="201"/>
      <c r="Y119" s="201"/>
      <c r="Z119" s="201"/>
      <c r="AA119" s="201"/>
    </row>
    <row r="120" spans="1:27" ht="15" customHeight="1">
      <c r="A120" s="187" t="s">
        <v>1251</v>
      </c>
      <c r="B120" s="37">
        <v>137153</v>
      </c>
      <c r="C120" s="205">
        <v>45888</v>
      </c>
      <c r="D120" s="205">
        <v>45888</v>
      </c>
      <c r="E120" s="187" t="s">
        <v>1107</v>
      </c>
      <c r="F120" s="187" t="s">
        <v>1265</v>
      </c>
      <c r="G120" s="204">
        <v>1924.48</v>
      </c>
      <c r="H120" s="187" t="s">
        <v>1275</v>
      </c>
      <c r="I120" s="204" t="s">
        <v>1254</v>
      </c>
      <c r="J120" s="187" t="s">
        <v>133</v>
      </c>
      <c r="K120" s="206">
        <v>45901</v>
      </c>
      <c r="L120" s="205">
        <v>45911</v>
      </c>
      <c r="M120" s="204" t="b">
        <v>1</v>
      </c>
      <c r="N120" s="204" t="b">
        <v>0</v>
      </c>
      <c r="O120" s="204" t="b">
        <v>1</v>
      </c>
      <c r="P120" s="202"/>
      <c r="Q120" s="202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</row>
    <row r="121" spans="1:27">
      <c r="A121" s="190" t="s">
        <v>1251</v>
      </c>
      <c r="B121" s="207">
        <v>135607</v>
      </c>
      <c r="C121" s="208">
        <v>45917</v>
      </c>
      <c r="D121" s="208">
        <v>45917</v>
      </c>
      <c r="E121" s="190" t="s">
        <v>1107</v>
      </c>
      <c r="F121" s="190" t="s">
        <v>1265</v>
      </c>
      <c r="G121" s="207">
        <v>2255.2800000000002</v>
      </c>
      <c r="H121" s="190" t="s">
        <v>1275</v>
      </c>
      <c r="I121" s="207" t="s">
        <v>1254</v>
      </c>
      <c r="J121" s="190" t="s">
        <v>133</v>
      </c>
      <c r="K121" s="209">
        <v>45931</v>
      </c>
      <c r="L121" s="208">
        <v>45941</v>
      </c>
      <c r="M121" s="207" t="b">
        <v>1</v>
      </c>
      <c r="N121" s="207" t="b">
        <v>0</v>
      </c>
      <c r="O121" s="207" t="b">
        <v>1</v>
      </c>
      <c r="P121" s="200"/>
      <c r="Q121" s="200"/>
      <c r="R121" s="201"/>
      <c r="S121" s="201"/>
      <c r="T121" s="201"/>
      <c r="U121" s="201"/>
      <c r="V121" s="201"/>
      <c r="W121" s="201"/>
      <c r="X121" s="201"/>
      <c r="Y121" s="201"/>
      <c r="Z121" s="201"/>
      <c r="AA121" s="201"/>
    </row>
    <row r="122" spans="1:27">
      <c r="A122" s="187" t="s">
        <v>1251</v>
      </c>
      <c r="B122" s="204">
        <v>32214041</v>
      </c>
      <c r="C122" s="205">
        <v>45917</v>
      </c>
      <c r="D122" s="205">
        <v>45917</v>
      </c>
      <c r="E122" s="187" t="s">
        <v>840</v>
      </c>
      <c r="F122" s="204" t="s">
        <v>1259</v>
      </c>
      <c r="G122" s="204">
        <v>272.5</v>
      </c>
      <c r="H122" s="187" t="s">
        <v>1263</v>
      </c>
      <c r="I122" s="204" t="s">
        <v>1254</v>
      </c>
      <c r="J122" s="204" t="s">
        <v>133</v>
      </c>
      <c r="K122" s="206">
        <v>45901</v>
      </c>
      <c r="L122" s="205">
        <v>45927</v>
      </c>
      <c r="M122" s="204" t="b">
        <v>1</v>
      </c>
      <c r="N122" s="204" t="b">
        <v>1</v>
      </c>
      <c r="O122" s="204" t="b">
        <v>1</v>
      </c>
      <c r="P122" s="202"/>
      <c r="Q122" s="202"/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</row>
    <row r="123" spans="1:27">
      <c r="A123" s="190" t="s">
        <v>1251</v>
      </c>
      <c r="B123" s="207">
        <v>4163</v>
      </c>
      <c r="C123" s="208">
        <v>45931</v>
      </c>
      <c r="D123" s="208">
        <v>45931</v>
      </c>
      <c r="E123" s="190" t="s">
        <v>1150</v>
      </c>
      <c r="F123" s="190" t="s">
        <v>125</v>
      </c>
      <c r="G123" s="207">
        <v>5000</v>
      </c>
      <c r="H123" s="190" t="s">
        <v>1292</v>
      </c>
      <c r="I123" s="207" t="s">
        <v>1254</v>
      </c>
      <c r="J123" s="207" t="s">
        <v>1161</v>
      </c>
      <c r="K123" s="209">
        <v>45901</v>
      </c>
      <c r="L123" s="208">
        <v>45938</v>
      </c>
      <c r="M123" s="207" t="b">
        <v>1</v>
      </c>
      <c r="N123" s="207" t="b">
        <v>1</v>
      </c>
      <c r="O123" s="207" t="b">
        <v>1</v>
      </c>
      <c r="P123" s="200"/>
      <c r="Q123" s="200"/>
      <c r="R123" s="201"/>
      <c r="S123" s="201"/>
      <c r="T123" s="201"/>
      <c r="U123" s="201"/>
      <c r="V123" s="201"/>
      <c r="W123" s="201"/>
      <c r="X123" s="201"/>
      <c r="Y123" s="201"/>
      <c r="Z123" s="201"/>
      <c r="AA123" s="201"/>
    </row>
    <row r="124" spans="1:27">
      <c r="A124" s="187" t="s">
        <v>1251</v>
      </c>
      <c r="B124" s="204">
        <v>152</v>
      </c>
      <c r="C124" s="205">
        <v>45925</v>
      </c>
      <c r="D124" s="205">
        <v>45925</v>
      </c>
      <c r="E124" s="187" t="s">
        <v>1201</v>
      </c>
      <c r="F124" s="187" t="s">
        <v>125</v>
      </c>
      <c r="G124" s="204">
        <v>8750</v>
      </c>
      <c r="H124" s="187" t="s">
        <v>1292</v>
      </c>
      <c r="I124" s="204" t="s">
        <v>1254</v>
      </c>
      <c r="J124" s="204" t="s">
        <v>1161</v>
      </c>
      <c r="K124" s="206">
        <v>45901</v>
      </c>
      <c r="L124" s="205">
        <v>45931</v>
      </c>
      <c r="M124" s="204" t="b">
        <v>1</v>
      </c>
      <c r="N124" s="204" t="b">
        <v>1</v>
      </c>
      <c r="O124" s="204" t="b">
        <v>1</v>
      </c>
      <c r="P124" s="202"/>
      <c r="Q124" s="202"/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</row>
    <row r="125" spans="1:27">
      <c r="A125" s="190" t="s">
        <v>1251</v>
      </c>
      <c r="B125" s="207">
        <v>17611</v>
      </c>
      <c r="C125" s="208">
        <v>45936</v>
      </c>
      <c r="D125" s="208">
        <v>45936</v>
      </c>
      <c r="E125" s="190" t="s">
        <v>1306</v>
      </c>
      <c r="F125" s="190" t="s">
        <v>1252</v>
      </c>
      <c r="G125" s="207">
        <v>4174.7</v>
      </c>
      <c r="H125" s="190" t="s">
        <v>1255</v>
      </c>
      <c r="I125" s="207" t="s">
        <v>1261</v>
      </c>
      <c r="J125" s="207" t="s">
        <v>126</v>
      </c>
      <c r="K125" s="209">
        <v>45901</v>
      </c>
      <c r="L125" s="208">
        <v>45950</v>
      </c>
      <c r="M125" s="207" t="b">
        <v>1</v>
      </c>
      <c r="N125" s="207" t="b">
        <v>1</v>
      </c>
      <c r="O125" s="207" t="b">
        <v>1</v>
      </c>
      <c r="P125" s="200"/>
      <c r="Q125" s="200"/>
      <c r="R125" s="201"/>
      <c r="S125" s="201"/>
      <c r="T125" s="201"/>
      <c r="U125" s="201"/>
      <c r="V125" s="201"/>
      <c r="W125" s="201"/>
      <c r="X125" s="201"/>
      <c r="Y125" s="201"/>
      <c r="Z125" s="201"/>
      <c r="AA125" s="201"/>
    </row>
    <row r="126" spans="1:27">
      <c r="A126" s="218" t="s">
        <v>1267</v>
      </c>
      <c r="B126" s="211"/>
      <c r="C126" s="212">
        <v>45910</v>
      </c>
      <c r="D126" s="212">
        <v>45910</v>
      </c>
      <c r="E126" s="218" t="s">
        <v>864</v>
      </c>
      <c r="F126" s="218" t="s">
        <v>1259</v>
      </c>
      <c r="G126" s="211">
        <v>12980.18</v>
      </c>
      <c r="H126" s="218" t="s">
        <v>1276</v>
      </c>
      <c r="I126" s="211" t="s">
        <v>1270</v>
      </c>
      <c r="J126" s="211" t="s">
        <v>133</v>
      </c>
      <c r="K126" s="213">
        <v>45901</v>
      </c>
      <c r="L126" s="212">
        <v>45911</v>
      </c>
      <c r="M126" s="211" t="b">
        <v>1</v>
      </c>
      <c r="N126" s="211" t="b">
        <v>0</v>
      </c>
      <c r="O126" s="211" t="b">
        <v>1</v>
      </c>
      <c r="P126" s="185"/>
      <c r="Q126" s="185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</row>
    <row r="127" spans="1:27">
      <c r="A127" s="190" t="s">
        <v>1267</v>
      </c>
      <c r="B127" s="190">
        <v>275499</v>
      </c>
      <c r="C127" s="191">
        <v>45905</v>
      </c>
      <c r="D127" s="191">
        <v>45905</v>
      </c>
      <c r="E127" s="207" t="s">
        <v>806</v>
      </c>
      <c r="F127" s="207" t="s">
        <v>124</v>
      </c>
      <c r="G127" s="207">
        <v>111.54</v>
      </c>
      <c r="H127" s="207" t="s">
        <v>1299</v>
      </c>
      <c r="I127" s="211" t="s">
        <v>1254</v>
      </c>
      <c r="J127" s="207" t="s">
        <v>805</v>
      </c>
      <c r="K127" s="213">
        <v>45870</v>
      </c>
      <c r="L127" s="212">
        <v>45915</v>
      </c>
      <c r="M127" s="211" t="b">
        <v>1</v>
      </c>
      <c r="N127" s="211" t="b">
        <v>0</v>
      </c>
      <c r="O127" s="211" t="b">
        <v>1</v>
      </c>
      <c r="P127" s="185"/>
      <c r="Q127" s="185"/>
      <c r="R127" s="186"/>
      <c r="S127" s="186"/>
      <c r="T127" s="186"/>
      <c r="U127" s="186"/>
      <c r="V127" s="186"/>
      <c r="W127" s="186"/>
      <c r="X127" s="186"/>
      <c r="Y127" s="186"/>
      <c r="Z127" s="186"/>
      <c r="AA127" s="186"/>
    </row>
    <row r="128" spans="1:27">
      <c r="A128" s="187" t="s">
        <v>1267</v>
      </c>
      <c r="B128" s="211">
        <v>275498</v>
      </c>
      <c r="C128" s="212">
        <v>45905</v>
      </c>
      <c r="D128" s="212">
        <v>45905</v>
      </c>
      <c r="E128" s="204" t="s">
        <v>806</v>
      </c>
      <c r="F128" s="204" t="s">
        <v>124</v>
      </c>
      <c r="G128" s="185">
        <v>179.01</v>
      </c>
      <c r="H128" s="204" t="s">
        <v>1299</v>
      </c>
      <c r="I128" s="185" t="s">
        <v>1254</v>
      </c>
      <c r="J128" s="204" t="s">
        <v>805</v>
      </c>
      <c r="K128" s="213">
        <v>45870</v>
      </c>
      <c r="L128" s="212">
        <v>45915</v>
      </c>
      <c r="M128" s="211" t="b">
        <v>1</v>
      </c>
      <c r="N128" s="211" t="b">
        <v>0</v>
      </c>
      <c r="O128" s="211" t="b">
        <v>1</v>
      </c>
      <c r="P128" s="185"/>
      <c r="Q128" s="185"/>
      <c r="R128" s="186"/>
      <c r="S128" s="186"/>
      <c r="T128" s="186"/>
      <c r="U128" s="186"/>
      <c r="V128" s="186"/>
      <c r="W128" s="186"/>
      <c r="X128" s="186"/>
      <c r="Y128" s="186"/>
      <c r="Z128" s="186"/>
      <c r="AA128" s="186"/>
    </row>
    <row r="129" spans="1:27">
      <c r="A129" s="190" t="s">
        <v>1251</v>
      </c>
      <c r="B129" s="207">
        <v>285694</v>
      </c>
      <c r="C129" s="208">
        <v>45915</v>
      </c>
      <c r="D129" s="208">
        <v>45915</v>
      </c>
      <c r="E129" s="207" t="s">
        <v>806</v>
      </c>
      <c r="F129" s="207" t="s">
        <v>124</v>
      </c>
      <c r="G129" s="207">
        <v>2467.8000000000002</v>
      </c>
      <c r="H129" s="207" t="s">
        <v>1299</v>
      </c>
      <c r="I129" s="207" t="s">
        <v>1254</v>
      </c>
      <c r="J129" s="207" t="s">
        <v>805</v>
      </c>
      <c r="K129" s="209">
        <v>45901</v>
      </c>
      <c r="L129" s="208">
        <v>45935</v>
      </c>
      <c r="M129" s="211" t="b">
        <v>1</v>
      </c>
      <c r="N129" s="211" t="b">
        <v>0</v>
      </c>
      <c r="O129" s="211" t="b">
        <v>1</v>
      </c>
      <c r="P129" s="185"/>
      <c r="Q129" s="185"/>
      <c r="R129" s="186"/>
      <c r="S129" s="186"/>
      <c r="T129" s="186"/>
      <c r="U129" s="186"/>
      <c r="V129" s="186"/>
      <c r="W129" s="186"/>
      <c r="X129" s="186"/>
      <c r="Y129" s="186"/>
      <c r="Z129" s="186"/>
      <c r="AA129" s="186"/>
    </row>
    <row r="130" spans="1:27" ht="15" customHeight="1">
      <c r="A130" s="187" t="s">
        <v>1251</v>
      </c>
      <c r="B130" s="219">
        <v>285695</v>
      </c>
      <c r="C130" s="188">
        <v>45915</v>
      </c>
      <c r="D130" s="188">
        <v>45915</v>
      </c>
      <c r="E130" s="187" t="s">
        <v>806</v>
      </c>
      <c r="F130" s="187" t="s">
        <v>124</v>
      </c>
      <c r="G130" s="187">
        <v>322.2</v>
      </c>
      <c r="H130" s="187" t="s">
        <v>1299</v>
      </c>
      <c r="I130" s="187" t="s">
        <v>1254</v>
      </c>
      <c r="J130" s="204" t="s">
        <v>805</v>
      </c>
      <c r="K130" s="199">
        <v>45901</v>
      </c>
      <c r="L130" s="188">
        <v>45935</v>
      </c>
      <c r="M130" s="211" t="b">
        <v>1</v>
      </c>
      <c r="N130" s="211" t="b">
        <v>0</v>
      </c>
      <c r="O130" s="211" t="b">
        <v>1</v>
      </c>
      <c r="P130" s="185"/>
      <c r="Q130" s="185"/>
      <c r="R130" s="186"/>
      <c r="S130" s="186"/>
      <c r="T130" s="186"/>
      <c r="U130" s="186"/>
      <c r="V130" s="186"/>
      <c r="W130" s="186"/>
      <c r="X130" s="186"/>
      <c r="Y130" s="186"/>
      <c r="Z130" s="186"/>
      <c r="AA130" s="186"/>
    </row>
    <row r="131" spans="1:27" ht="15" customHeight="1">
      <c r="A131" s="190" t="s">
        <v>1251</v>
      </c>
      <c r="B131" s="219">
        <v>323519</v>
      </c>
      <c r="C131" s="208">
        <v>45935</v>
      </c>
      <c r="D131" s="208">
        <v>45935</v>
      </c>
      <c r="E131" s="207" t="s">
        <v>806</v>
      </c>
      <c r="F131" s="207" t="s">
        <v>124</v>
      </c>
      <c r="G131" s="207">
        <v>111.54</v>
      </c>
      <c r="H131" s="207" t="s">
        <v>1299</v>
      </c>
      <c r="I131" s="207" t="s">
        <v>1254</v>
      </c>
      <c r="J131" s="207" t="s">
        <v>805</v>
      </c>
      <c r="K131" s="209">
        <v>45901</v>
      </c>
      <c r="L131" s="208">
        <v>45945</v>
      </c>
      <c r="M131" s="211" t="b">
        <v>1</v>
      </c>
      <c r="N131" s="211" t="b">
        <v>0</v>
      </c>
      <c r="O131" s="211" t="b">
        <v>1</v>
      </c>
      <c r="P131" s="185"/>
      <c r="Q131" s="185"/>
      <c r="R131" s="186"/>
      <c r="S131" s="186"/>
      <c r="T131" s="186"/>
      <c r="U131" s="186"/>
      <c r="V131" s="186"/>
      <c r="W131" s="186"/>
      <c r="X131" s="186"/>
      <c r="Y131" s="186"/>
      <c r="Z131" s="186"/>
      <c r="AA131" s="186"/>
    </row>
    <row r="132" spans="1:27" ht="15" customHeight="1">
      <c r="A132" s="187" t="s">
        <v>1251</v>
      </c>
      <c r="B132" s="219">
        <v>323518</v>
      </c>
      <c r="C132" s="188">
        <v>45935</v>
      </c>
      <c r="D132" s="188">
        <v>45935</v>
      </c>
      <c r="E132" s="187" t="s">
        <v>806</v>
      </c>
      <c r="F132" s="187" t="s">
        <v>124</v>
      </c>
      <c r="G132" s="187">
        <v>179.01</v>
      </c>
      <c r="H132" s="187" t="s">
        <v>1299</v>
      </c>
      <c r="I132" s="187" t="s">
        <v>1254</v>
      </c>
      <c r="J132" s="204" t="s">
        <v>805</v>
      </c>
      <c r="K132" s="199">
        <v>45901</v>
      </c>
      <c r="L132" s="188">
        <v>45945</v>
      </c>
      <c r="M132" s="211" t="b">
        <v>1</v>
      </c>
      <c r="N132" s="211" t="b">
        <v>0</v>
      </c>
      <c r="O132" s="211" t="b">
        <v>1</v>
      </c>
      <c r="P132" s="185"/>
      <c r="Q132" s="185"/>
      <c r="R132" s="186"/>
      <c r="S132" s="186"/>
      <c r="T132" s="186"/>
      <c r="U132" s="186"/>
      <c r="V132" s="186"/>
      <c r="W132" s="186"/>
      <c r="X132" s="186"/>
      <c r="Y132" s="186"/>
      <c r="Z132" s="186"/>
      <c r="AA132" s="186"/>
    </row>
    <row r="133" spans="1:27">
      <c r="A133" s="190" t="s">
        <v>1251</v>
      </c>
      <c r="B133" s="207">
        <v>155</v>
      </c>
      <c r="C133" s="208">
        <v>45951</v>
      </c>
      <c r="D133" s="208">
        <v>45951</v>
      </c>
      <c r="E133" s="207" t="s">
        <v>1201</v>
      </c>
      <c r="F133" s="207" t="s">
        <v>125</v>
      </c>
      <c r="G133" s="207">
        <v>350</v>
      </c>
      <c r="H133" s="190" t="s">
        <v>1292</v>
      </c>
      <c r="I133" s="207" t="s">
        <v>1254</v>
      </c>
      <c r="J133" s="207" t="s">
        <v>1161</v>
      </c>
      <c r="K133" s="209">
        <v>45931</v>
      </c>
      <c r="L133" s="208"/>
      <c r="M133" s="211" t="b">
        <v>1</v>
      </c>
      <c r="N133" s="211" t="b">
        <v>1</v>
      </c>
      <c r="O133" s="211" t="b">
        <v>1</v>
      </c>
      <c r="P133" s="185"/>
      <c r="Q133" s="185"/>
      <c r="R133" s="186"/>
      <c r="S133" s="186"/>
      <c r="T133" s="186"/>
      <c r="U133" s="186"/>
      <c r="V133" s="186"/>
      <c r="W133" s="186"/>
      <c r="X133" s="186"/>
      <c r="Y133" s="186"/>
      <c r="Z133" s="186"/>
      <c r="AA133" s="186"/>
    </row>
    <row r="134" spans="1:27" ht="15" customHeight="1">
      <c r="A134" s="187" t="s">
        <v>1267</v>
      </c>
      <c r="B134" s="219">
        <v>20005273072010</v>
      </c>
      <c r="C134" s="188">
        <v>45896</v>
      </c>
      <c r="D134" s="188">
        <v>45896</v>
      </c>
      <c r="E134" s="187" t="s">
        <v>981</v>
      </c>
      <c r="F134" s="218" t="s">
        <v>1259</v>
      </c>
      <c r="G134" s="187">
        <v>2077.0100000000002</v>
      </c>
      <c r="H134" s="187" t="s">
        <v>1263</v>
      </c>
      <c r="I134" s="211" t="s">
        <v>1270</v>
      </c>
      <c r="J134" s="211" t="s">
        <v>133</v>
      </c>
      <c r="K134" s="213">
        <v>45901</v>
      </c>
      <c r="L134" s="212">
        <v>45918</v>
      </c>
      <c r="M134" s="211" t="b">
        <v>1</v>
      </c>
      <c r="N134" s="211" t="b">
        <v>0</v>
      </c>
      <c r="O134" s="211" t="b">
        <v>1</v>
      </c>
      <c r="P134" s="185"/>
      <c r="Q134" s="185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</row>
    <row r="135" spans="1:27">
      <c r="A135" s="190" t="s">
        <v>1251</v>
      </c>
      <c r="B135" s="207">
        <v>5104760031</v>
      </c>
      <c r="C135" s="208">
        <v>45925</v>
      </c>
      <c r="D135" s="208">
        <v>45925</v>
      </c>
      <c r="E135" s="207" t="s">
        <v>873</v>
      </c>
      <c r="F135" s="207" t="s">
        <v>1259</v>
      </c>
      <c r="G135" s="207">
        <v>29702.9</v>
      </c>
      <c r="H135" s="190" t="s">
        <v>1263</v>
      </c>
      <c r="I135" s="190" t="s">
        <v>1254</v>
      </c>
      <c r="J135" s="207" t="s">
        <v>133</v>
      </c>
      <c r="K135" s="220">
        <v>45931</v>
      </c>
      <c r="L135" s="221" t="s">
        <v>1307</v>
      </c>
      <c r="M135" s="211" t="b">
        <v>1</v>
      </c>
      <c r="N135" s="211" t="b">
        <v>0</v>
      </c>
      <c r="O135" s="211" t="b">
        <v>1</v>
      </c>
      <c r="P135" s="185"/>
      <c r="Q135" s="185"/>
      <c r="R135" s="186"/>
      <c r="S135" s="186"/>
      <c r="T135" s="186"/>
      <c r="U135" s="186"/>
      <c r="V135" s="186"/>
      <c r="W135" s="186"/>
      <c r="X135" s="186"/>
      <c r="Y135" s="186"/>
      <c r="Z135" s="186"/>
      <c r="AA135" s="186"/>
    </row>
    <row r="136" spans="1:27" ht="15" customHeight="1">
      <c r="A136" s="187" t="s">
        <v>1251</v>
      </c>
      <c r="B136" s="219">
        <v>32292319</v>
      </c>
      <c r="C136" s="188">
        <v>45931</v>
      </c>
      <c r="D136" s="188">
        <v>45931</v>
      </c>
      <c r="E136" s="187" t="s">
        <v>840</v>
      </c>
      <c r="F136" s="204" t="s">
        <v>1259</v>
      </c>
      <c r="G136" s="187">
        <v>11218.49</v>
      </c>
      <c r="H136" s="187" t="s">
        <v>1263</v>
      </c>
      <c r="I136" s="211" t="s">
        <v>1254</v>
      </c>
      <c r="J136" s="211" t="s">
        <v>133</v>
      </c>
      <c r="K136" s="213">
        <v>45931</v>
      </c>
      <c r="L136" s="212">
        <v>45946</v>
      </c>
      <c r="M136" s="211" t="b">
        <v>1</v>
      </c>
      <c r="N136" s="211" t="b">
        <v>1</v>
      </c>
      <c r="O136" s="211" t="b">
        <v>1</v>
      </c>
      <c r="P136" s="185"/>
      <c r="Q136" s="185"/>
      <c r="R136" s="186"/>
      <c r="S136" s="186"/>
      <c r="T136" s="186"/>
      <c r="U136" s="186"/>
      <c r="V136" s="186"/>
      <c r="W136" s="186"/>
      <c r="X136" s="186"/>
      <c r="Y136" s="186"/>
      <c r="Z136" s="186"/>
      <c r="AA136" s="186"/>
    </row>
    <row r="137" spans="1:27">
      <c r="A137" s="190" t="s">
        <v>1251</v>
      </c>
      <c r="B137" s="207">
        <v>358187</v>
      </c>
      <c r="C137" s="208">
        <v>45952</v>
      </c>
      <c r="D137" s="208">
        <v>45932</v>
      </c>
      <c r="E137" s="207" t="s">
        <v>806</v>
      </c>
      <c r="F137" s="207" t="s">
        <v>124</v>
      </c>
      <c r="G137" s="207">
        <v>2755.51</v>
      </c>
      <c r="H137" s="207" t="s">
        <v>1299</v>
      </c>
      <c r="I137" s="190" t="s">
        <v>1254</v>
      </c>
      <c r="J137" s="207" t="s">
        <v>805</v>
      </c>
      <c r="K137" s="220">
        <v>45931</v>
      </c>
      <c r="L137" s="221" t="s">
        <v>1308</v>
      </c>
      <c r="M137" s="211" t="b">
        <v>1</v>
      </c>
      <c r="N137" s="211" t="b">
        <v>0</v>
      </c>
      <c r="O137" s="211" t="b">
        <v>1</v>
      </c>
      <c r="P137" s="185"/>
      <c r="Q137" s="185"/>
      <c r="R137" s="186"/>
      <c r="S137" s="186"/>
      <c r="T137" s="186"/>
      <c r="U137" s="186"/>
      <c r="V137" s="186"/>
      <c r="W137" s="186"/>
      <c r="X137" s="186"/>
      <c r="Y137" s="186"/>
      <c r="Z137" s="186"/>
      <c r="AA137" s="186"/>
    </row>
    <row r="138" spans="1:27" ht="15" customHeight="1">
      <c r="A138" s="187" t="s">
        <v>1251</v>
      </c>
      <c r="B138" s="219">
        <v>358188</v>
      </c>
      <c r="C138" s="188">
        <v>45952</v>
      </c>
      <c r="D138" s="188">
        <v>45952</v>
      </c>
      <c r="E138" s="204" t="s">
        <v>806</v>
      </c>
      <c r="F138" s="187" t="s">
        <v>124</v>
      </c>
      <c r="G138" s="187">
        <v>322.2</v>
      </c>
      <c r="H138" s="187" t="s">
        <v>1299</v>
      </c>
      <c r="I138" s="211" t="s">
        <v>1254</v>
      </c>
      <c r="J138" s="211" t="s">
        <v>805</v>
      </c>
      <c r="K138" s="213">
        <v>45931</v>
      </c>
      <c r="L138" s="212">
        <v>45966</v>
      </c>
      <c r="M138" s="211" t="b">
        <v>1</v>
      </c>
      <c r="N138" s="211" t="b">
        <v>0</v>
      </c>
      <c r="O138" s="211" t="b">
        <v>1</v>
      </c>
      <c r="P138" s="185"/>
      <c r="Q138" s="185"/>
      <c r="R138" s="186"/>
      <c r="S138" s="186"/>
      <c r="T138" s="186"/>
      <c r="U138" s="186"/>
      <c r="V138" s="186"/>
      <c r="W138" s="186"/>
      <c r="X138" s="186"/>
      <c r="Y138" s="186"/>
      <c r="Z138" s="186"/>
      <c r="AA138" s="186"/>
    </row>
    <row r="139" spans="1:27">
      <c r="A139" s="190" t="s">
        <v>1251</v>
      </c>
      <c r="B139" s="207">
        <v>376260</v>
      </c>
      <c r="C139" s="208">
        <v>45978</v>
      </c>
      <c r="D139" s="208">
        <v>45978</v>
      </c>
      <c r="E139" s="207" t="s">
        <v>806</v>
      </c>
      <c r="F139" s="207" t="s">
        <v>124</v>
      </c>
      <c r="G139" s="207">
        <v>111.54</v>
      </c>
      <c r="H139" s="207" t="s">
        <v>1299</v>
      </c>
      <c r="I139" s="190" t="s">
        <v>1254</v>
      </c>
      <c r="J139" s="207" t="s">
        <v>805</v>
      </c>
      <c r="K139" s="220">
        <v>45931</v>
      </c>
      <c r="L139" s="221" t="s">
        <v>1309</v>
      </c>
      <c r="M139" s="207" t="b">
        <v>1</v>
      </c>
      <c r="N139" s="207" t="b">
        <v>1</v>
      </c>
      <c r="O139" s="207" t="b">
        <v>1</v>
      </c>
      <c r="P139" s="200"/>
      <c r="Q139" s="200"/>
      <c r="R139" s="201"/>
      <c r="S139" s="201"/>
      <c r="T139" s="201"/>
      <c r="U139" s="201"/>
      <c r="V139" s="201"/>
      <c r="W139" s="201"/>
      <c r="X139" s="201"/>
      <c r="Y139" s="201"/>
      <c r="Z139" s="201"/>
      <c r="AA139" s="201"/>
    </row>
    <row r="140" spans="1:27" ht="15" customHeight="1">
      <c r="A140" s="222" t="s">
        <v>1251</v>
      </c>
      <c r="B140" s="223">
        <v>376259</v>
      </c>
      <c r="C140" s="224">
        <v>45972</v>
      </c>
      <c r="D140" s="224">
        <v>45972</v>
      </c>
      <c r="E140" s="225" t="s">
        <v>806</v>
      </c>
      <c r="F140" s="222" t="s">
        <v>124</v>
      </c>
      <c r="G140" s="222">
        <v>179.01</v>
      </c>
      <c r="H140" s="222" t="s">
        <v>1299</v>
      </c>
      <c r="I140" s="225" t="s">
        <v>1254</v>
      </c>
      <c r="J140" s="225" t="s">
        <v>805</v>
      </c>
      <c r="K140" s="226">
        <v>45931</v>
      </c>
      <c r="L140" s="227" t="s">
        <v>1309</v>
      </c>
      <c r="M140" s="225" t="b">
        <v>1</v>
      </c>
      <c r="N140" s="225" t="b">
        <v>1</v>
      </c>
      <c r="O140" s="225" t="b">
        <v>1</v>
      </c>
      <c r="P140" s="228"/>
      <c r="Q140" s="228"/>
      <c r="R140" s="229"/>
      <c r="S140" s="229"/>
      <c r="T140" s="229"/>
      <c r="U140" s="229"/>
      <c r="V140" s="229"/>
      <c r="W140" s="229"/>
      <c r="X140" s="229"/>
      <c r="Y140" s="229"/>
      <c r="Z140" s="229"/>
      <c r="AA140" s="229"/>
    </row>
    <row r="141" spans="1:27">
      <c r="A141" s="190" t="s">
        <v>1267</v>
      </c>
      <c r="B141" s="207">
        <v>20005275312890</v>
      </c>
      <c r="C141" s="208">
        <v>45930</v>
      </c>
      <c r="D141" s="208">
        <v>45930</v>
      </c>
      <c r="E141" s="207" t="s">
        <v>981</v>
      </c>
      <c r="F141" s="207" t="s">
        <v>1259</v>
      </c>
      <c r="G141" s="207">
        <v>2768.73</v>
      </c>
      <c r="H141" s="207" t="s">
        <v>1276</v>
      </c>
      <c r="I141" s="190" t="s">
        <v>1270</v>
      </c>
      <c r="J141" s="190" t="s">
        <v>133</v>
      </c>
      <c r="K141" s="220">
        <v>45931</v>
      </c>
      <c r="L141" s="209">
        <v>45951</v>
      </c>
      <c r="M141" s="207" t="b">
        <v>1</v>
      </c>
      <c r="N141" s="207" t="b">
        <v>0</v>
      </c>
      <c r="O141" s="207" t="b">
        <v>1</v>
      </c>
      <c r="P141" s="200"/>
      <c r="Q141" s="200"/>
      <c r="R141" s="201"/>
      <c r="S141" s="201"/>
      <c r="T141" s="201"/>
      <c r="U141" s="201"/>
      <c r="V141" s="201"/>
      <c r="W141" s="201"/>
      <c r="X141" s="201"/>
      <c r="Y141" s="201"/>
      <c r="Z141" s="201"/>
      <c r="AA141" s="201"/>
    </row>
    <row r="142" spans="1:27" ht="15" customHeight="1">
      <c r="A142" s="187" t="s">
        <v>1267</v>
      </c>
      <c r="B142" s="219"/>
      <c r="C142" s="188">
        <v>45929</v>
      </c>
      <c r="D142" s="188">
        <v>45929</v>
      </c>
      <c r="E142" s="218" t="s">
        <v>864</v>
      </c>
      <c r="F142" s="218" t="s">
        <v>1259</v>
      </c>
      <c r="G142" s="187">
        <v>9589.4</v>
      </c>
      <c r="H142" s="218" t="s">
        <v>1276</v>
      </c>
      <c r="I142" s="211" t="s">
        <v>1270</v>
      </c>
      <c r="J142" s="211" t="s">
        <v>133</v>
      </c>
      <c r="K142" s="213">
        <v>45931</v>
      </c>
      <c r="L142" s="212">
        <v>45940</v>
      </c>
      <c r="M142" s="211" t="b">
        <v>1</v>
      </c>
      <c r="N142" s="211" t="b">
        <v>0</v>
      </c>
      <c r="O142" s="211" t="b">
        <v>1</v>
      </c>
      <c r="P142" s="185"/>
      <c r="Q142" s="185"/>
      <c r="R142" s="186"/>
      <c r="S142" s="186"/>
      <c r="T142" s="186"/>
      <c r="U142" s="186"/>
      <c r="V142" s="186"/>
      <c r="W142" s="186"/>
      <c r="X142" s="186"/>
      <c r="Y142" s="186"/>
      <c r="Z142" s="186"/>
      <c r="AA142" s="186"/>
    </row>
    <row r="143" spans="1:27">
      <c r="A143" s="190" t="s">
        <v>1251</v>
      </c>
      <c r="B143" s="207">
        <v>25420</v>
      </c>
      <c r="C143" s="208">
        <v>45964</v>
      </c>
      <c r="D143" s="208">
        <v>45964</v>
      </c>
      <c r="E143" s="207" t="s">
        <v>1005</v>
      </c>
      <c r="F143" s="207" t="s">
        <v>1252</v>
      </c>
      <c r="G143" s="207">
        <v>10720.07</v>
      </c>
      <c r="H143" s="207" t="s">
        <v>1255</v>
      </c>
      <c r="I143" s="190" t="s">
        <v>1254</v>
      </c>
      <c r="J143" s="207" t="s">
        <v>126</v>
      </c>
      <c r="K143" s="220">
        <v>45931</v>
      </c>
      <c r="L143" s="221" t="s">
        <v>1310</v>
      </c>
      <c r="M143" s="211" t="b">
        <v>1</v>
      </c>
      <c r="N143" s="211" t="b">
        <v>1</v>
      </c>
      <c r="O143" s="211" t="b">
        <v>1</v>
      </c>
      <c r="P143" s="185"/>
      <c r="Q143" s="185"/>
      <c r="R143" s="186"/>
      <c r="S143" s="186"/>
      <c r="T143" s="186"/>
      <c r="U143" s="186"/>
      <c r="V143" s="186"/>
      <c r="W143" s="186"/>
      <c r="X143" s="186"/>
      <c r="Y143" s="186"/>
      <c r="Z143" s="186"/>
      <c r="AA143" s="186"/>
    </row>
    <row r="144" spans="1:27" ht="15" customHeight="1">
      <c r="A144" s="187" t="s">
        <v>1267</v>
      </c>
      <c r="B144" s="219">
        <v>7895</v>
      </c>
      <c r="C144" s="188">
        <v>45938</v>
      </c>
      <c r="D144" s="188">
        <v>45938</v>
      </c>
      <c r="E144" s="187" t="s">
        <v>1036</v>
      </c>
      <c r="F144" s="218" t="s">
        <v>1296</v>
      </c>
      <c r="G144" s="187">
        <v>55</v>
      </c>
      <c r="H144" s="187" t="s">
        <v>1255</v>
      </c>
      <c r="I144" s="211" t="s">
        <v>1270</v>
      </c>
      <c r="J144" s="211" t="s">
        <v>126</v>
      </c>
      <c r="K144" s="213">
        <v>45901</v>
      </c>
      <c r="L144" s="212">
        <v>45945</v>
      </c>
      <c r="M144" s="211" t="b">
        <v>1</v>
      </c>
      <c r="N144" s="211" t="b">
        <v>1</v>
      </c>
      <c r="O144" s="211" t="b">
        <v>1</v>
      </c>
      <c r="P144" s="185"/>
      <c r="Q144" s="185"/>
      <c r="R144" s="186"/>
      <c r="S144" s="186"/>
      <c r="T144" s="186"/>
      <c r="U144" s="186"/>
      <c r="V144" s="186"/>
      <c r="W144" s="186"/>
      <c r="X144" s="186"/>
      <c r="Y144" s="186"/>
      <c r="Z144" s="186"/>
      <c r="AA144" s="186"/>
    </row>
    <row r="145" spans="1:27">
      <c r="A145" s="190" t="s">
        <v>1251</v>
      </c>
      <c r="B145" s="207">
        <v>339020</v>
      </c>
      <c r="C145" s="208">
        <v>45940</v>
      </c>
      <c r="D145" s="208">
        <v>45940</v>
      </c>
      <c r="E145" s="190" t="s">
        <v>1155</v>
      </c>
      <c r="F145" s="190" t="s">
        <v>125</v>
      </c>
      <c r="G145" s="207">
        <v>299</v>
      </c>
      <c r="H145" s="190" t="s">
        <v>1292</v>
      </c>
      <c r="I145" s="190" t="s">
        <v>1254</v>
      </c>
      <c r="J145" s="207" t="s">
        <v>1161</v>
      </c>
      <c r="K145" s="220">
        <v>45931</v>
      </c>
      <c r="L145" s="221" t="s">
        <v>1311</v>
      </c>
      <c r="M145" s="211" t="b">
        <v>1</v>
      </c>
      <c r="N145" s="211" t="b">
        <v>1</v>
      </c>
      <c r="O145" s="211" t="b">
        <v>1</v>
      </c>
      <c r="P145" s="185"/>
      <c r="Q145" s="185"/>
      <c r="R145" s="186"/>
      <c r="S145" s="186"/>
      <c r="T145" s="186"/>
      <c r="U145" s="186"/>
      <c r="V145" s="186"/>
      <c r="W145" s="186"/>
      <c r="X145" s="186"/>
      <c r="Y145" s="186"/>
      <c r="Z145" s="186"/>
      <c r="AA145" s="186"/>
    </row>
    <row r="146" spans="1:27" ht="15" customHeight="1">
      <c r="A146" s="187" t="s">
        <v>1251</v>
      </c>
      <c r="B146" s="219">
        <v>307572</v>
      </c>
      <c r="C146" s="188">
        <v>45940</v>
      </c>
      <c r="D146" s="188">
        <v>45931</v>
      </c>
      <c r="E146" s="187" t="s">
        <v>1155</v>
      </c>
      <c r="F146" s="187" t="s">
        <v>125</v>
      </c>
      <c r="G146" s="187">
        <v>897</v>
      </c>
      <c r="H146" s="187" t="s">
        <v>1292</v>
      </c>
      <c r="I146" s="211" t="s">
        <v>1254</v>
      </c>
      <c r="J146" s="211" t="s">
        <v>1161</v>
      </c>
      <c r="K146" s="213">
        <v>45931</v>
      </c>
      <c r="L146" s="212">
        <v>45961</v>
      </c>
      <c r="M146" s="211" t="b">
        <v>1</v>
      </c>
      <c r="N146" s="211" t="b">
        <v>1</v>
      </c>
      <c r="O146" s="211" t="b">
        <v>1</v>
      </c>
      <c r="P146" s="185"/>
      <c r="Q146" s="185"/>
      <c r="R146" s="186"/>
      <c r="S146" s="186"/>
      <c r="T146" s="186"/>
      <c r="U146" s="186"/>
      <c r="V146" s="186"/>
      <c r="W146" s="186"/>
      <c r="X146" s="186"/>
      <c r="Y146" s="186"/>
      <c r="Z146" s="186"/>
      <c r="AA146" s="186"/>
    </row>
    <row r="147" spans="1:27">
      <c r="A147" s="190" t="s">
        <v>1267</v>
      </c>
      <c r="B147" s="207">
        <v>4503</v>
      </c>
      <c r="C147" s="208">
        <v>45936</v>
      </c>
      <c r="D147" s="208">
        <v>45936</v>
      </c>
      <c r="E147" s="207" t="s">
        <v>1280</v>
      </c>
      <c r="F147" s="207" t="s">
        <v>125</v>
      </c>
      <c r="G147" s="207">
        <v>641.20000000000005</v>
      </c>
      <c r="H147" s="207" t="s">
        <v>1292</v>
      </c>
      <c r="I147" s="190" t="s">
        <v>1270</v>
      </c>
      <c r="J147" s="207" t="s">
        <v>1161</v>
      </c>
      <c r="K147" s="220">
        <v>45931</v>
      </c>
      <c r="L147" s="221" t="s">
        <v>1312</v>
      </c>
      <c r="M147" s="211" t="b">
        <v>1</v>
      </c>
      <c r="N147" s="211" t="b">
        <v>1</v>
      </c>
      <c r="O147" s="211" t="b">
        <v>1</v>
      </c>
      <c r="P147" s="185"/>
      <c r="Q147" s="185"/>
      <c r="R147" s="186"/>
      <c r="S147" s="186"/>
      <c r="T147" s="186"/>
      <c r="U147" s="186"/>
      <c r="V147" s="186"/>
      <c r="W147" s="186"/>
      <c r="X147" s="186"/>
      <c r="Y147" s="186"/>
      <c r="Z147" s="186"/>
      <c r="AA147" s="186"/>
    </row>
    <row r="148" spans="1:27" ht="15" customHeight="1">
      <c r="A148" s="187" t="s">
        <v>1267</v>
      </c>
      <c r="B148" s="219">
        <v>4569</v>
      </c>
      <c r="C148" s="188">
        <v>6704322</v>
      </c>
      <c r="D148" s="188">
        <v>45952</v>
      </c>
      <c r="E148" s="187" t="s">
        <v>1280</v>
      </c>
      <c r="F148" s="187" t="s">
        <v>125</v>
      </c>
      <c r="G148" s="187">
        <v>2073.5</v>
      </c>
      <c r="H148" s="187" t="s">
        <v>1292</v>
      </c>
      <c r="I148" s="211" t="s">
        <v>1270</v>
      </c>
      <c r="J148" s="211" t="s">
        <v>1161</v>
      </c>
      <c r="K148" s="213">
        <v>45931</v>
      </c>
      <c r="L148" s="212">
        <v>45973</v>
      </c>
      <c r="M148" s="211" t="b">
        <v>1</v>
      </c>
      <c r="N148" s="211" t="b">
        <v>1</v>
      </c>
      <c r="O148" s="211" t="b">
        <v>1</v>
      </c>
      <c r="P148" s="185"/>
      <c r="Q148" s="185"/>
      <c r="R148" s="186"/>
      <c r="S148" s="186"/>
      <c r="T148" s="186"/>
      <c r="U148" s="186"/>
      <c r="V148" s="186"/>
      <c r="W148" s="186"/>
      <c r="X148" s="186"/>
      <c r="Y148" s="186"/>
      <c r="Z148" s="186"/>
      <c r="AA148" s="186"/>
    </row>
    <row r="149" spans="1:27">
      <c r="A149" s="190" t="s">
        <v>1267</v>
      </c>
      <c r="B149" s="207">
        <v>4604</v>
      </c>
      <c r="C149" s="208">
        <v>45964</v>
      </c>
      <c r="D149" s="208">
        <v>45964</v>
      </c>
      <c r="E149" s="207" t="s">
        <v>1280</v>
      </c>
      <c r="F149" s="207" t="s">
        <v>125</v>
      </c>
      <c r="G149" s="207">
        <v>1638.1</v>
      </c>
      <c r="H149" s="207" t="s">
        <v>1292</v>
      </c>
      <c r="I149" s="190" t="s">
        <v>1270</v>
      </c>
      <c r="J149" s="207" t="s">
        <v>1161</v>
      </c>
      <c r="K149" s="220">
        <v>45931</v>
      </c>
      <c r="L149" s="221" t="s">
        <v>1313</v>
      </c>
      <c r="M149" s="211" t="b">
        <v>1</v>
      </c>
      <c r="N149" s="211" t="b">
        <v>1</v>
      </c>
      <c r="O149" s="211" t="b">
        <v>1</v>
      </c>
      <c r="P149" s="185"/>
      <c r="Q149" s="185"/>
      <c r="R149" s="186"/>
      <c r="S149" s="186"/>
      <c r="T149" s="186"/>
      <c r="U149" s="186"/>
      <c r="V149" s="186"/>
      <c r="W149" s="186"/>
      <c r="X149" s="186"/>
      <c r="Y149" s="186"/>
      <c r="Z149" s="186"/>
      <c r="AA149" s="186"/>
    </row>
    <row r="150" spans="1:27" ht="15" customHeight="1">
      <c r="A150" s="187" t="s">
        <v>1251</v>
      </c>
      <c r="B150" s="219">
        <v>4182</v>
      </c>
      <c r="C150" s="188">
        <v>45945</v>
      </c>
      <c r="D150" s="188">
        <v>45945</v>
      </c>
      <c r="E150" s="187" t="s">
        <v>1150</v>
      </c>
      <c r="F150" s="187" t="s">
        <v>125</v>
      </c>
      <c r="G150" s="187">
        <v>2000</v>
      </c>
      <c r="H150" s="187" t="s">
        <v>1292</v>
      </c>
      <c r="I150" s="211" t="s">
        <v>1254</v>
      </c>
      <c r="J150" s="211" t="s">
        <v>1161</v>
      </c>
      <c r="K150" s="213">
        <v>45931</v>
      </c>
      <c r="L150" s="212">
        <v>45952</v>
      </c>
      <c r="M150" s="211" t="b">
        <v>1</v>
      </c>
      <c r="N150" s="211" t="b">
        <v>1</v>
      </c>
      <c r="O150" s="211" t="b">
        <v>1</v>
      </c>
      <c r="P150" s="185"/>
      <c r="Q150" s="185"/>
      <c r="R150" s="186"/>
      <c r="S150" s="186"/>
      <c r="T150" s="186"/>
      <c r="U150" s="186"/>
      <c r="V150" s="186"/>
      <c r="W150" s="186"/>
      <c r="X150" s="186"/>
      <c r="Y150" s="186"/>
      <c r="Z150" s="186"/>
      <c r="AA150" s="186"/>
    </row>
    <row r="151" spans="1:27">
      <c r="A151" s="190" t="s">
        <v>1251</v>
      </c>
      <c r="B151" s="207">
        <v>159</v>
      </c>
      <c r="C151" s="208">
        <v>45966</v>
      </c>
      <c r="D151" s="208">
        <v>45966</v>
      </c>
      <c r="E151" s="207" t="s">
        <v>1201</v>
      </c>
      <c r="F151" s="207" t="s">
        <v>125</v>
      </c>
      <c r="G151" s="207">
        <v>3000</v>
      </c>
      <c r="H151" s="207" t="s">
        <v>1292</v>
      </c>
      <c r="I151" s="190" t="s">
        <v>1254</v>
      </c>
      <c r="J151" s="207" t="s">
        <v>1161</v>
      </c>
      <c r="K151" s="220">
        <v>45931</v>
      </c>
      <c r="L151" s="221"/>
      <c r="M151" s="211" t="b">
        <v>1</v>
      </c>
      <c r="N151" s="211" t="b">
        <v>1</v>
      </c>
      <c r="O151" s="211" t="b">
        <v>1</v>
      </c>
      <c r="P151" s="185"/>
      <c r="Q151" s="185"/>
      <c r="R151" s="186"/>
      <c r="S151" s="186"/>
      <c r="T151" s="186"/>
      <c r="U151" s="186"/>
      <c r="V151" s="186"/>
      <c r="W151" s="186"/>
      <c r="X151" s="186"/>
      <c r="Y151" s="186"/>
      <c r="Z151" s="186"/>
      <c r="AA151" s="186"/>
    </row>
    <row r="152" spans="1:27" ht="15" customHeight="1">
      <c r="A152" s="187" t="s">
        <v>1251</v>
      </c>
      <c r="B152" s="219">
        <v>634</v>
      </c>
      <c r="C152" s="188">
        <v>45957</v>
      </c>
      <c r="D152" s="188">
        <v>45957</v>
      </c>
      <c r="E152" s="187" t="s">
        <v>1221</v>
      </c>
      <c r="F152" s="187" t="s">
        <v>125</v>
      </c>
      <c r="G152" s="187">
        <v>4512.5</v>
      </c>
      <c r="H152" s="187" t="s">
        <v>1292</v>
      </c>
      <c r="I152" s="211" t="s">
        <v>1254</v>
      </c>
      <c r="J152" s="211" t="s">
        <v>1161</v>
      </c>
      <c r="K152" s="213">
        <v>45931</v>
      </c>
      <c r="L152" s="212"/>
      <c r="M152" s="211" t="b">
        <v>1</v>
      </c>
      <c r="N152" s="211" t="b">
        <v>0</v>
      </c>
      <c r="O152" s="211" t="b">
        <v>1</v>
      </c>
      <c r="P152" s="185"/>
      <c r="Q152" s="185"/>
      <c r="R152" s="186"/>
      <c r="S152" s="186"/>
      <c r="T152" s="186"/>
      <c r="U152" s="186"/>
      <c r="V152" s="186"/>
      <c r="W152" s="186"/>
      <c r="X152" s="186"/>
      <c r="Y152" s="186"/>
      <c r="Z152" s="186"/>
      <c r="AA152" s="186"/>
    </row>
    <row r="153" spans="1:27">
      <c r="A153" s="190" t="s">
        <v>1251</v>
      </c>
      <c r="B153" s="207"/>
      <c r="C153" s="230">
        <v>45959</v>
      </c>
      <c r="D153" s="230">
        <v>45959</v>
      </c>
      <c r="E153" s="207" t="s">
        <v>1223</v>
      </c>
      <c r="F153" s="207" t="s">
        <v>125</v>
      </c>
      <c r="G153" s="207">
        <v>3950</v>
      </c>
      <c r="H153" s="207" t="s">
        <v>1292</v>
      </c>
      <c r="I153" s="190" t="s">
        <v>1254</v>
      </c>
      <c r="J153" s="207" t="s">
        <v>1161</v>
      </c>
      <c r="K153" s="220">
        <v>45962</v>
      </c>
      <c r="L153" s="221" t="s">
        <v>1314</v>
      </c>
      <c r="M153" s="211" t="b">
        <v>1</v>
      </c>
      <c r="N153" s="211" t="b">
        <v>0</v>
      </c>
      <c r="O153" s="211" t="b">
        <v>1</v>
      </c>
      <c r="P153" s="185"/>
      <c r="Q153" s="185"/>
      <c r="R153" s="186"/>
      <c r="S153" s="186"/>
      <c r="T153" s="186"/>
      <c r="U153" s="186"/>
      <c r="V153" s="186"/>
      <c r="W153" s="186"/>
      <c r="X153" s="186"/>
      <c r="Y153" s="186"/>
      <c r="Z153" s="186"/>
      <c r="AA153" s="186"/>
    </row>
    <row r="154" spans="1:27" ht="15" customHeight="1">
      <c r="A154" s="187" t="s">
        <v>1267</v>
      </c>
      <c r="B154" s="219">
        <v>4685</v>
      </c>
      <c r="C154" s="188">
        <v>45980</v>
      </c>
      <c r="D154" s="188">
        <v>45980</v>
      </c>
      <c r="E154" s="187" t="s">
        <v>1280</v>
      </c>
      <c r="F154" s="187" t="s">
        <v>125</v>
      </c>
      <c r="G154" s="187">
        <v>341.1</v>
      </c>
      <c r="H154" s="187" t="s">
        <v>1292</v>
      </c>
      <c r="I154" s="211" t="s">
        <v>1270</v>
      </c>
      <c r="J154" s="211" t="s">
        <v>1161</v>
      </c>
      <c r="K154" s="213">
        <v>45962</v>
      </c>
      <c r="L154" s="212">
        <v>46001</v>
      </c>
      <c r="M154" s="211" t="b">
        <v>1</v>
      </c>
      <c r="N154" s="211" t="b">
        <v>1</v>
      </c>
      <c r="O154" s="211" t="b">
        <v>1</v>
      </c>
      <c r="P154" s="185"/>
      <c r="Q154" s="185"/>
      <c r="R154" s="186"/>
      <c r="S154" s="186"/>
      <c r="T154" s="186"/>
      <c r="U154" s="186"/>
      <c r="V154" s="186"/>
      <c r="W154" s="186"/>
      <c r="X154" s="186"/>
      <c r="Y154" s="186"/>
      <c r="Z154" s="186"/>
      <c r="AA154" s="186"/>
    </row>
    <row r="155" spans="1:27">
      <c r="A155" s="190" t="s">
        <v>1251</v>
      </c>
      <c r="B155" s="207">
        <v>4221</v>
      </c>
      <c r="C155" s="208">
        <v>45986</v>
      </c>
      <c r="D155" s="208">
        <v>45986</v>
      </c>
      <c r="E155" s="207" t="s">
        <v>1150</v>
      </c>
      <c r="F155" s="207" t="s">
        <v>125</v>
      </c>
      <c r="G155" s="207">
        <v>2250</v>
      </c>
      <c r="H155" s="207" t="s">
        <v>1292</v>
      </c>
      <c r="I155" s="190" t="s">
        <v>1254</v>
      </c>
      <c r="J155" s="207" t="s">
        <v>1161</v>
      </c>
      <c r="K155" s="220">
        <v>45931</v>
      </c>
      <c r="L155" s="221" t="s">
        <v>1315</v>
      </c>
      <c r="M155" s="211" t="b">
        <v>1</v>
      </c>
      <c r="N155" s="211" t="b">
        <v>1</v>
      </c>
      <c r="O155" s="211" t="b">
        <v>1</v>
      </c>
      <c r="P155" s="185"/>
      <c r="Q155" s="185"/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</row>
    <row r="156" spans="1:27" ht="15" customHeight="1">
      <c r="A156" s="187" t="s">
        <v>1251</v>
      </c>
      <c r="B156" s="219">
        <v>8340</v>
      </c>
      <c r="C156" s="188">
        <v>45974</v>
      </c>
      <c r="D156" s="188">
        <v>45974</v>
      </c>
      <c r="E156" s="187" t="s">
        <v>1094</v>
      </c>
      <c r="F156" s="187" t="s">
        <v>1252</v>
      </c>
      <c r="G156" s="187">
        <v>8340</v>
      </c>
      <c r="H156" s="187" t="s">
        <v>1255</v>
      </c>
      <c r="I156" s="211" t="s">
        <v>1254</v>
      </c>
      <c r="J156" s="204" t="s">
        <v>126</v>
      </c>
      <c r="K156" s="213">
        <v>45931</v>
      </c>
      <c r="L156" s="212"/>
      <c r="M156" s="211" t="b">
        <v>1</v>
      </c>
      <c r="N156" s="211" t="b">
        <v>1</v>
      </c>
      <c r="O156" s="211" t="b">
        <v>1</v>
      </c>
      <c r="P156" s="185"/>
      <c r="Q156" s="185"/>
      <c r="R156" s="186"/>
      <c r="S156" s="186"/>
      <c r="T156" s="186"/>
      <c r="U156" s="186"/>
      <c r="V156" s="186"/>
      <c r="W156" s="186"/>
      <c r="X156" s="186"/>
      <c r="Y156" s="186"/>
      <c r="Z156" s="186"/>
      <c r="AA156" s="186"/>
    </row>
    <row r="157" spans="1:27">
      <c r="A157" s="190" t="s">
        <v>1267</v>
      </c>
      <c r="B157" s="207" t="s">
        <v>987</v>
      </c>
      <c r="C157" s="208">
        <v>45961</v>
      </c>
      <c r="D157" s="208">
        <v>45961</v>
      </c>
      <c r="E157" s="207" t="s">
        <v>864</v>
      </c>
      <c r="F157" s="207" t="s">
        <v>1259</v>
      </c>
      <c r="G157" s="207">
        <v>10368.02</v>
      </c>
      <c r="H157" s="207" t="s">
        <v>1276</v>
      </c>
      <c r="I157" s="190" t="s">
        <v>1270</v>
      </c>
      <c r="J157" s="207" t="s">
        <v>133</v>
      </c>
      <c r="K157" s="220">
        <v>45962</v>
      </c>
      <c r="L157" s="221" t="s">
        <v>1310</v>
      </c>
      <c r="M157" s="211" t="b">
        <v>1</v>
      </c>
      <c r="N157" s="211" t="b">
        <v>0</v>
      </c>
      <c r="O157" s="211" t="b">
        <v>1</v>
      </c>
      <c r="P157" s="185"/>
      <c r="Q157" s="185"/>
      <c r="R157" s="186"/>
      <c r="S157" s="186"/>
      <c r="T157" s="186"/>
      <c r="U157" s="186"/>
      <c r="V157" s="186"/>
      <c r="W157" s="186"/>
      <c r="X157" s="186"/>
      <c r="Y157" s="186"/>
      <c r="Z157" s="186"/>
      <c r="AA157" s="186"/>
    </row>
    <row r="158" spans="1:27" ht="15" customHeight="1">
      <c r="A158" s="187" t="s">
        <v>1251</v>
      </c>
      <c r="B158" s="219">
        <v>2</v>
      </c>
      <c r="C158" s="188"/>
      <c r="D158" s="188"/>
      <c r="E158" s="187" t="s">
        <v>989</v>
      </c>
      <c r="F158" s="187" t="s">
        <v>1259</v>
      </c>
      <c r="G158" s="187">
        <v>2926.4</v>
      </c>
      <c r="H158" s="187" t="s">
        <v>1263</v>
      </c>
      <c r="I158" s="211" t="s">
        <v>1254</v>
      </c>
      <c r="J158" s="211" t="s">
        <v>133</v>
      </c>
      <c r="K158" s="213">
        <v>45931</v>
      </c>
      <c r="L158" s="212"/>
      <c r="M158" s="211" t="b">
        <v>1</v>
      </c>
      <c r="N158" s="211" t="b">
        <v>0</v>
      </c>
      <c r="O158" s="211" t="b">
        <v>1</v>
      </c>
      <c r="P158" s="185"/>
      <c r="Q158" s="185"/>
      <c r="R158" s="186"/>
      <c r="S158" s="186"/>
      <c r="T158" s="186"/>
      <c r="U158" s="186"/>
      <c r="V158" s="186"/>
      <c r="W158" s="186"/>
      <c r="X158" s="186"/>
      <c r="Y158" s="186"/>
      <c r="Z158" s="186"/>
      <c r="AA158" s="186"/>
    </row>
    <row r="159" spans="1:27">
      <c r="A159" s="190" t="s">
        <v>1251</v>
      </c>
      <c r="B159" s="207">
        <v>32458659</v>
      </c>
      <c r="C159" s="208">
        <v>45964</v>
      </c>
      <c r="D159" s="208">
        <v>45964</v>
      </c>
      <c r="E159" s="207" t="s">
        <v>840</v>
      </c>
      <c r="F159" s="207" t="s">
        <v>1259</v>
      </c>
      <c r="G159" s="207">
        <v>11586.01</v>
      </c>
      <c r="H159" s="207" t="s">
        <v>1263</v>
      </c>
      <c r="I159" s="190" t="s">
        <v>1254</v>
      </c>
      <c r="J159" s="207" t="s">
        <v>133</v>
      </c>
      <c r="K159" s="220">
        <v>45962</v>
      </c>
      <c r="L159" s="221" t="s">
        <v>1316</v>
      </c>
      <c r="M159" s="211" t="b">
        <v>1</v>
      </c>
      <c r="N159" s="211" t="b">
        <v>0</v>
      </c>
      <c r="O159" s="211" t="b">
        <v>1</v>
      </c>
      <c r="P159" s="185"/>
      <c r="Q159" s="185"/>
      <c r="R159" s="186"/>
      <c r="S159" s="186"/>
      <c r="T159" s="186"/>
      <c r="U159" s="186"/>
      <c r="V159" s="186"/>
      <c r="W159" s="186"/>
      <c r="X159" s="186"/>
      <c r="Y159" s="186"/>
      <c r="Z159" s="186"/>
      <c r="AA159" s="186"/>
    </row>
    <row r="160" spans="1:27" ht="15" customHeight="1">
      <c r="A160" s="187" t="s">
        <v>1251</v>
      </c>
      <c r="B160" s="219">
        <v>5114760031</v>
      </c>
      <c r="C160" s="188">
        <v>45957</v>
      </c>
      <c r="D160" s="188">
        <v>45957</v>
      </c>
      <c r="E160" s="187" t="s">
        <v>873</v>
      </c>
      <c r="F160" s="187" t="s">
        <v>1259</v>
      </c>
      <c r="G160" s="187">
        <v>23133.09</v>
      </c>
      <c r="H160" s="187" t="s">
        <v>1263</v>
      </c>
      <c r="I160" s="211" t="s">
        <v>1254</v>
      </c>
      <c r="J160" s="211" t="s">
        <v>133</v>
      </c>
      <c r="K160" s="213">
        <v>45962</v>
      </c>
      <c r="L160" s="212">
        <v>45971</v>
      </c>
      <c r="M160" s="211" t="b">
        <v>1</v>
      </c>
      <c r="N160" s="211" t="b">
        <v>0</v>
      </c>
      <c r="O160" s="211" t="b">
        <v>1</v>
      </c>
      <c r="P160" s="185"/>
      <c r="Q160" s="185"/>
      <c r="R160" s="186"/>
      <c r="S160" s="186"/>
      <c r="T160" s="186"/>
      <c r="U160" s="186"/>
      <c r="V160" s="186"/>
      <c r="W160" s="186"/>
      <c r="X160" s="186"/>
      <c r="Y160" s="186"/>
      <c r="Z160" s="186"/>
      <c r="AA160" s="186"/>
    </row>
    <row r="161" spans="1:27">
      <c r="A161" s="190" t="s">
        <v>1251</v>
      </c>
      <c r="B161" s="207">
        <v>130466</v>
      </c>
      <c r="C161" s="208">
        <v>45947</v>
      </c>
      <c r="D161" s="208">
        <v>45947</v>
      </c>
      <c r="E161" s="207" t="s">
        <v>1107</v>
      </c>
      <c r="F161" s="207" t="s">
        <v>1265</v>
      </c>
      <c r="G161" s="207">
        <v>2457.83</v>
      </c>
      <c r="H161" s="207" t="s">
        <v>1275</v>
      </c>
      <c r="I161" s="190" t="s">
        <v>1254</v>
      </c>
      <c r="J161" s="207" t="s">
        <v>133</v>
      </c>
      <c r="K161" s="220">
        <v>45962</v>
      </c>
      <c r="L161" s="221" t="s">
        <v>1317</v>
      </c>
      <c r="M161" s="211" t="b">
        <v>1</v>
      </c>
      <c r="N161" s="211" t="b">
        <v>0</v>
      </c>
      <c r="O161" s="211" t="b">
        <v>1</v>
      </c>
      <c r="P161" s="185"/>
      <c r="Q161" s="185"/>
      <c r="R161" s="186"/>
      <c r="S161" s="186"/>
      <c r="T161" s="186"/>
      <c r="U161" s="186"/>
      <c r="V161" s="186"/>
      <c r="W161" s="186"/>
      <c r="X161" s="186"/>
      <c r="Y161" s="186"/>
      <c r="Z161" s="186"/>
      <c r="AA161" s="186"/>
    </row>
    <row r="162" spans="1:27">
      <c r="A162" s="187" t="s">
        <v>1267</v>
      </c>
      <c r="B162" s="69">
        <v>20005000000000</v>
      </c>
      <c r="C162" s="188">
        <v>45958</v>
      </c>
      <c r="D162" s="188">
        <v>45958</v>
      </c>
      <c r="E162" s="187" t="s">
        <v>981</v>
      </c>
      <c r="F162" s="187" t="s">
        <v>1259</v>
      </c>
      <c r="G162" s="187">
        <v>3207.62</v>
      </c>
      <c r="H162" s="187" t="s">
        <v>1276</v>
      </c>
      <c r="I162" s="211" t="s">
        <v>1270</v>
      </c>
      <c r="J162" s="211" t="s">
        <v>133</v>
      </c>
      <c r="K162" s="213">
        <v>45962</v>
      </c>
      <c r="L162" s="212">
        <v>45979</v>
      </c>
      <c r="M162" s="211" t="b">
        <v>1</v>
      </c>
      <c r="N162" s="211" t="b">
        <v>0</v>
      </c>
      <c r="O162" s="211" t="b">
        <v>1</v>
      </c>
      <c r="P162" s="185"/>
      <c r="Q162" s="185"/>
      <c r="R162" s="186"/>
      <c r="S162" s="186"/>
      <c r="T162" s="186"/>
      <c r="U162" s="186"/>
      <c r="V162" s="186"/>
      <c r="W162" s="186"/>
      <c r="X162" s="186"/>
      <c r="Y162" s="186"/>
      <c r="Z162" s="186"/>
      <c r="AA162" s="186"/>
    </row>
    <row r="163" spans="1:27">
      <c r="A163" s="190" t="s">
        <v>1251</v>
      </c>
      <c r="B163" s="207">
        <v>3207488031</v>
      </c>
      <c r="C163" s="208">
        <v>45986</v>
      </c>
      <c r="D163" s="208">
        <v>45986</v>
      </c>
      <c r="E163" s="207" t="s">
        <v>989</v>
      </c>
      <c r="F163" s="207" t="s">
        <v>1259</v>
      </c>
      <c r="G163" s="207">
        <v>2786.5</v>
      </c>
      <c r="H163" s="207" t="s">
        <v>1263</v>
      </c>
      <c r="I163" s="190" t="s">
        <v>1254</v>
      </c>
      <c r="J163" s="207" t="s">
        <v>133</v>
      </c>
      <c r="K163" s="220">
        <v>45962</v>
      </c>
      <c r="L163" s="221" t="s">
        <v>1318</v>
      </c>
      <c r="M163" s="211" t="b">
        <v>1</v>
      </c>
      <c r="N163" s="211" t="b">
        <v>0</v>
      </c>
      <c r="O163" s="211" t="b">
        <v>1</v>
      </c>
      <c r="P163" s="185"/>
      <c r="Q163" s="185"/>
      <c r="R163" s="186"/>
      <c r="S163" s="186"/>
      <c r="T163" s="186"/>
      <c r="U163" s="186"/>
      <c r="V163" s="186"/>
      <c r="W163" s="186"/>
      <c r="X163" s="186"/>
      <c r="Y163" s="186"/>
      <c r="Z163" s="186"/>
      <c r="AA163" s="186"/>
    </row>
    <row r="164" spans="1:27" ht="15" customHeight="1">
      <c r="A164" s="187" t="s">
        <v>1251</v>
      </c>
      <c r="B164" s="219">
        <v>397015</v>
      </c>
      <c r="C164" s="188">
        <v>45976</v>
      </c>
      <c r="D164" s="188">
        <v>45976</v>
      </c>
      <c r="E164" s="187" t="s">
        <v>806</v>
      </c>
      <c r="F164" s="187" t="s">
        <v>124</v>
      </c>
      <c r="G164" s="187">
        <v>2577.5100000000002</v>
      </c>
      <c r="H164" s="187" t="s">
        <v>1299</v>
      </c>
      <c r="I164" s="211" t="s">
        <v>1254</v>
      </c>
      <c r="J164" s="211" t="s">
        <v>805</v>
      </c>
      <c r="K164" s="213">
        <v>45972</v>
      </c>
      <c r="L164" s="212">
        <v>45996</v>
      </c>
      <c r="M164" s="211" t="b">
        <v>1</v>
      </c>
      <c r="N164" s="211" t="b">
        <v>0</v>
      </c>
      <c r="O164" s="211" t="b">
        <v>1</v>
      </c>
      <c r="P164" s="185"/>
      <c r="Q164" s="185"/>
      <c r="R164" s="186"/>
      <c r="S164" s="186"/>
      <c r="T164" s="186"/>
      <c r="U164" s="186"/>
      <c r="V164" s="186"/>
      <c r="W164" s="186"/>
      <c r="X164" s="186"/>
      <c r="Y164" s="186"/>
      <c r="Z164" s="186"/>
      <c r="AA164" s="186"/>
    </row>
    <row r="165" spans="1:27">
      <c r="A165" s="190" t="s">
        <v>1251</v>
      </c>
      <c r="B165" s="207">
        <v>397016</v>
      </c>
      <c r="C165" s="208">
        <v>45976</v>
      </c>
      <c r="D165" s="208">
        <v>45976</v>
      </c>
      <c r="E165" s="207" t="s">
        <v>806</v>
      </c>
      <c r="F165" s="207" t="s">
        <v>124</v>
      </c>
      <c r="G165" s="207">
        <v>322.19</v>
      </c>
      <c r="H165" s="207" t="s">
        <v>1299</v>
      </c>
      <c r="I165" s="190" t="s">
        <v>1254</v>
      </c>
      <c r="J165" s="207" t="s">
        <v>805</v>
      </c>
      <c r="K165" s="220">
        <v>45982</v>
      </c>
      <c r="L165" s="221" t="s">
        <v>1319</v>
      </c>
      <c r="M165" s="211" t="b">
        <v>1</v>
      </c>
      <c r="N165" s="211" t="b">
        <v>0</v>
      </c>
      <c r="O165" s="211" t="b">
        <v>1</v>
      </c>
      <c r="P165" s="185"/>
      <c r="Q165" s="185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</row>
    <row r="166" spans="1:27" ht="15" customHeight="1">
      <c r="A166" s="187" t="s">
        <v>1251</v>
      </c>
      <c r="B166" s="219">
        <v>416989</v>
      </c>
      <c r="C166" s="188">
        <v>45988</v>
      </c>
      <c r="D166" s="188">
        <v>45988</v>
      </c>
      <c r="E166" s="187" t="s">
        <v>806</v>
      </c>
      <c r="F166" s="187" t="s">
        <v>124</v>
      </c>
      <c r="G166" s="187">
        <v>92.94</v>
      </c>
      <c r="H166" s="187" t="s">
        <v>1299</v>
      </c>
      <c r="I166" s="211" t="s">
        <v>1254</v>
      </c>
      <c r="J166" s="211" t="s">
        <v>805</v>
      </c>
      <c r="K166" s="213">
        <v>45962</v>
      </c>
      <c r="L166" s="212">
        <v>46006</v>
      </c>
      <c r="M166" s="211" t="b">
        <v>0</v>
      </c>
      <c r="N166" s="211" t="b">
        <v>0</v>
      </c>
      <c r="O166" s="211" t="b">
        <v>1</v>
      </c>
      <c r="P166" s="185"/>
      <c r="Q166" s="185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</row>
    <row r="167" spans="1:27">
      <c r="A167" s="190" t="s">
        <v>1251</v>
      </c>
      <c r="B167" s="207">
        <v>416990</v>
      </c>
      <c r="C167" s="208">
        <v>45988</v>
      </c>
      <c r="D167" s="208">
        <v>45988</v>
      </c>
      <c r="E167" s="207" t="s">
        <v>806</v>
      </c>
      <c r="F167" s="207" t="s">
        <v>124</v>
      </c>
      <c r="G167" s="207">
        <v>179.02</v>
      </c>
      <c r="H167" s="207" t="s">
        <v>1299</v>
      </c>
      <c r="I167" s="190" t="s">
        <v>1254</v>
      </c>
      <c r="J167" s="207" t="s">
        <v>805</v>
      </c>
      <c r="K167" s="220">
        <v>45962</v>
      </c>
      <c r="L167" s="221" t="s">
        <v>1320</v>
      </c>
      <c r="M167" s="211" t="b">
        <v>1</v>
      </c>
      <c r="N167" s="211" t="b">
        <v>0</v>
      </c>
      <c r="O167" s="211" t="b">
        <v>1</v>
      </c>
      <c r="P167" s="185"/>
      <c r="Q167" s="185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</row>
    <row r="168" spans="1:27" ht="15" customHeight="1">
      <c r="A168" s="187" t="s">
        <v>1251</v>
      </c>
      <c r="B168" s="219">
        <v>25600</v>
      </c>
      <c r="C168" s="188">
        <v>45993</v>
      </c>
      <c r="D168" s="188">
        <v>45993</v>
      </c>
      <c r="E168" s="187" t="s">
        <v>1005</v>
      </c>
      <c r="F168" s="187" t="s">
        <v>1252</v>
      </c>
      <c r="G168" s="187">
        <v>7282.15</v>
      </c>
      <c r="H168" s="187" t="s">
        <v>1255</v>
      </c>
      <c r="I168" s="211" t="s">
        <v>1254</v>
      </c>
      <c r="J168" s="211" t="s">
        <v>126</v>
      </c>
      <c r="K168" s="213">
        <v>45962</v>
      </c>
      <c r="L168" s="212">
        <v>46001</v>
      </c>
      <c r="M168" s="211" t="b">
        <v>1</v>
      </c>
      <c r="N168" s="211" t="b">
        <v>0</v>
      </c>
      <c r="O168" s="211" t="b">
        <v>1</v>
      </c>
      <c r="P168" s="185"/>
      <c r="Q168" s="185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</row>
    <row r="169" spans="1:27">
      <c r="A169" s="190" t="s">
        <v>1267</v>
      </c>
      <c r="B169" s="207">
        <v>4659</v>
      </c>
      <c r="C169" s="208">
        <v>45973</v>
      </c>
      <c r="D169" s="208">
        <v>45973</v>
      </c>
      <c r="E169" s="207" t="s">
        <v>1280</v>
      </c>
      <c r="F169" s="207" t="s">
        <v>125</v>
      </c>
      <c r="G169" s="207">
        <v>293.10000000000002</v>
      </c>
      <c r="H169" s="207" t="s">
        <v>1292</v>
      </c>
      <c r="I169" s="190" t="s">
        <v>1270</v>
      </c>
      <c r="J169" s="207" t="s">
        <v>1161</v>
      </c>
      <c r="K169" s="220">
        <v>45962</v>
      </c>
      <c r="L169" s="221" t="s">
        <v>1321</v>
      </c>
      <c r="M169" s="211" t="b">
        <v>1</v>
      </c>
      <c r="N169" s="211" t="b">
        <v>1</v>
      </c>
      <c r="O169" s="211" t="b">
        <v>1</v>
      </c>
      <c r="P169" s="185"/>
      <c r="Q169" s="185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</row>
    <row r="170" spans="1:27" ht="15" customHeight="1">
      <c r="A170" s="187" t="s">
        <v>1251</v>
      </c>
      <c r="B170" s="219">
        <v>146020</v>
      </c>
      <c r="C170" s="188">
        <v>45954</v>
      </c>
      <c r="D170" s="188">
        <v>45954</v>
      </c>
      <c r="E170" s="187" t="s">
        <v>1225</v>
      </c>
      <c r="F170" s="187" t="s">
        <v>125</v>
      </c>
      <c r="G170" s="187">
        <v>5592.2</v>
      </c>
      <c r="H170" s="187" t="s">
        <v>1292</v>
      </c>
      <c r="I170" s="211" t="s">
        <v>1254</v>
      </c>
      <c r="J170" s="211" t="s">
        <v>1161</v>
      </c>
      <c r="K170" s="213">
        <v>45962</v>
      </c>
      <c r="L170" s="212">
        <v>45976</v>
      </c>
      <c r="M170" s="211" t="b">
        <v>1</v>
      </c>
      <c r="N170" s="211" t="b">
        <v>0</v>
      </c>
      <c r="O170" s="211" t="b">
        <v>1</v>
      </c>
      <c r="P170" s="185"/>
      <c r="Q170" s="185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</row>
    <row r="171" spans="1:27">
      <c r="A171" s="190" t="s">
        <v>1251</v>
      </c>
      <c r="B171" s="207">
        <v>342326</v>
      </c>
      <c r="C171" s="208">
        <v>45971</v>
      </c>
      <c r="D171" s="208">
        <v>45971</v>
      </c>
      <c r="E171" s="207" t="s">
        <v>1155</v>
      </c>
      <c r="F171" s="207" t="s">
        <v>125</v>
      </c>
      <c r="G171" s="207">
        <v>299</v>
      </c>
      <c r="H171" s="207" t="s">
        <v>1292</v>
      </c>
      <c r="I171" s="190" t="s">
        <v>1254</v>
      </c>
      <c r="J171" s="207" t="s">
        <v>1161</v>
      </c>
      <c r="K171" s="220">
        <v>45962</v>
      </c>
      <c r="L171" s="221" t="s">
        <v>1315</v>
      </c>
      <c r="M171" s="211" t="b">
        <v>1</v>
      </c>
      <c r="N171" s="211" t="b">
        <v>1</v>
      </c>
      <c r="O171" s="211" t="b">
        <v>1</v>
      </c>
      <c r="P171" s="185"/>
      <c r="Q171" s="185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</row>
    <row r="172" spans="1:27" ht="15" customHeight="1">
      <c r="A172" s="187" t="s">
        <v>1251</v>
      </c>
      <c r="B172" s="219">
        <v>342327</v>
      </c>
      <c r="C172" s="188">
        <v>45971</v>
      </c>
      <c r="D172" s="188">
        <v>45971</v>
      </c>
      <c r="E172" s="187" t="s">
        <v>1155</v>
      </c>
      <c r="F172" s="187" t="s">
        <v>125</v>
      </c>
      <c r="G172" s="187">
        <v>598</v>
      </c>
      <c r="H172" s="187" t="s">
        <v>1292</v>
      </c>
      <c r="I172" s="211" t="s">
        <v>1254</v>
      </c>
      <c r="J172" s="211" t="s">
        <v>1161</v>
      </c>
      <c r="K172" s="213">
        <v>45962</v>
      </c>
      <c r="L172" s="212">
        <v>45989</v>
      </c>
      <c r="M172" s="211" t="b">
        <v>1</v>
      </c>
      <c r="N172" s="211" t="b">
        <v>1</v>
      </c>
      <c r="O172" s="211" t="b">
        <v>1</v>
      </c>
      <c r="P172" s="185"/>
      <c r="Q172" s="185"/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</row>
    <row r="173" spans="1:27">
      <c r="A173" s="190" t="s">
        <v>1251</v>
      </c>
      <c r="B173" s="207">
        <v>17773</v>
      </c>
      <c r="C173" s="208">
        <v>45966</v>
      </c>
      <c r="D173" s="208">
        <v>45966</v>
      </c>
      <c r="E173" s="207" t="s">
        <v>1306</v>
      </c>
      <c r="F173" s="207" t="s">
        <v>1252</v>
      </c>
      <c r="G173" s="207">
        <v>3826.4</v>
      </c>
      <c r="H173" s="207" t="s">
        <v>1255</v>
      </c>
      <c r="I173" s="190" t="s">
        <v>1254</v>
      </c>
      <c r="J173" s="207" t="s">
        <v>126</v>
      </c>
      <c r="K173" s="220">
        <v>45931</v>
      </c>
      <c r="L173" s="221" t="s">
        <v>1322</v>
      </c>
      <c r="M173" s="211" t="b">
        <v>1</v>
      </c>
      <c r="N173" s="211" t="b">
        <v>1</v>
      </c>
      <c r="O173" s="211" t="b">
        <v>1</v>
      </c>
      <c r="P173" s="185"/>
      <c r="Q173" s="185"/>
      <c r="R173" s="186"/>
      <c r="S173" s="186"/>
      <c r="T173" s="186"/>
      <c r="U173" s="186"/>
      <c r="V173" s="186"/>
      <c r="W173" s="186"/>
      <c r="X173" s="186"/>
      <c r="Y173" s="186"/>
      <c r="Z173" s="186"/>
      <c r="AA173" s="186"/>
    </row>
    <row r="174" spans="1:27" ht="15" customHeight="1">
      <c r="A174" s="187" t="s">
        <v>1251</v>
      </c>
      <c r="B174" s="219">
        <v>163</v>
      </c>
      <c r="C174" s="188">
        <v>45996</v>
      </c>
      <c r="D174" s="188">
        <v>45996</v>
      </c>
      <c r="E174" s="187" t="s">
        <v>1201</v>
      </c>
      <c r="F174" s="187" t="s">
        <v>125</v>
      </c>
      <c r="G174" s="187">
        <v>400</v>
      </c>
      <c r="H174" s="187" t="s">
        <v>1292</v>
      </c>
      <c r="I174" s="211" t="s">
        <v>1254</v>
      </c>
      <c r="J174" s="211" t="s">
        <v>1161</v>
      </c>
      <c r="K174" s="213">
        <v>45962</v>
      </c>
      <c r="L174" s="212"/>
      <c r="M174" s="211" t="b">
        <v>1</v>
      </c>
      <c r="N174" s="211" t="b">
        <v>1</v>
      </c>
      <c r="O174" s="211" t="b">
        <v>1</v>
      </c>
      <c r="P174" s="185"/>
      <c r="Q174" s="185"/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</row>
    <row r="175" spans="1:27" ht="15" customHeight="1">
      <c r="A175" s="231" t="s">
        <v>1267</v>
      </c>
      <c r="B175" s="231" t="s">
        <v>999</v>
      </c>
      <c r="C175" s="232">
        <v>45992</v>
      </c>
      <c r="D175" s="232">
        <v>45992</v>
      </c>
      <c r="E175" s="231" t="s">
        <v>864</v>
      </c>
      <c r="F175" s="231" t="s">
        <v>1259</v>
      </c>
      <c r="G175" s="231">
        <v>8267.85</v>
      </c>
      <c r="H175" s="231" t="s">
        <v>1276</v>
      </c>
      <c r="I175" s="231" t="s">
        <v>1270</v>
      </c>
      <c r="J175" s="207" t="s">
        <v>133</v>
      </c>
      <c r="K175" s="233">
        <v>45992</v>
      </c>
      <c r="L175" s="234" t="s">
        <v>1323</v>
      </c>
      <c r="M175" s="211" t="b">
        <v>1</v>
      </c>
      <c r="N175" s="211" t="b">
        <v>1</v>
      </c>
      <c r="O175" s="211" t="b">
        <v>1</v>
      </c>
      <c r="P175" s="185"/>
      <c r="Q175" s="185"/>
      <c r="R175" s="186"/>
      <c r="S175" s="186"/>
      <c r="T175" s="186"/>
      <c r="U175" s="186"/>
      <c r="V175" s="186"/>
      <c r="W175" s="186"/>
      <c r="X175" s="186"/>
      <c r="Y175" s="186"/>
      <c r="Z175" s="186"/>
      <c r="AA175" s="186"/>
    </row>
    <row r="176" spans="1:27" ht="15" customHeight="1">
      <c r="A176" s="187" t="s">
        <v>1251</v>
      </c>
      <c r="B176" s="235">
        <v>32621381</v>
      </c>
      <c r="C176" s="236"/>
      <c r="D176" s="236"/>
      <c r="E176" s="187" t="s">
        <v>840</v>
      </c>
      <c r="F176" s="237" t="s">
        <v>1259</v>
      </c>
      <c r="G176" s="237">
        <v>11573.26</v>
      </c>
      <c r="H176" s="237" t="s">
        <v>1263</v>
      </c>
      <c r="I176" s="235" t="s">
        <v>1254</v>
      </c>
      <c r="J176" s="235" t="s">
        <v>133</v>
      </c>
      <c r="K176" s="238">
        <v>45992</v>
      </c>
      <c r="L176" s="239"/>
      <c r="M176" s="211" t="b">
        <v>1</v>
      </c>
      <c r="N176" s="211" t="b">
        <v>1</v>
      </c>
      <c r="O176" s="211" t="b">
        <v>1</v>
      </c>
      <c r="P176" s="185"/>
      <c r="Q176" s="185"/>
      <c r="R176" s="186"/>
      <c r="S176" s="186"/>
      <c r="T176" s="186"/>
      <c r="U176" s="186"/>
      <c r="V176" s="186"/>
      <c r="W176" s="186"/>
      <c r="X176" s="186"/>
      <c r="Y176" s="186"/>
      <c r="Z176" s="186"/>
      <c r="AA176" s="186"/>
    </row>
    <row r="177" spans="1:27" ht="15" customHeight="1">
      <c r="A177" s="231" t="s">
        <v>1251</v>
      </c>
      <c r="B177" s="231">
        <v>5124760031</v>
      </c>
      <c r="C177" s="232">
        <v>45988</v>
      </c>
      <c r="D177" s="232">
        <v>45988</v>
      </c>
      <c r="E177" s="231" t="s">
        <v>873</v>
      </c>
      <c r="F177" s="231" t="s">
        <v>1259</v>
      </c>
      <c r="G177" s="231">
        <v>30042.37</v>
      </c>
      <c r="H177" s="231" t="s">
        <v>1263</v>
      </c>
      <c r="I177" s="231" t="s">
        <v>1254</v>
      </c>
      <c r="J177" s="231" t="s">
        <v>133</v>
      </c>
      <c r="K177" s="233">
        <v>45992</v>
      </c>
      <c r="L177" s="234" t="s">
        <v>1323</v>
      </c>
      <c r="M177" s="211" t="b">
        <v>1</v>
      </c>
      <c r="N177" s="211" t="b">
        <v>1</v>
      </c>
      <c r="O177" s="211" t="b">
        <v>1</v>
      </c>
      <c r="P177" s="185"/>
      <c r="Q177" s="185"/>
      <c r="R177" s="186"/>
      <c r="S177" s="186"/>
      <c r="T177" s="186"/>
      <c r="U177" s="186"/>
      <c r="V177" s="186"/>
      <c r="W177" s="186"/>
      <c r="X177" s="186"/>
      <c r="Y177" s="186"/>
      <c r="Z177" s="186"/>
      <c r="AA177" s="186"/>
    </row>
    <row r="178" spans="1:27" ht="15" customHeight="1">
      <c r="A178" s="237" t="s">
        <v>1251</v>
      </c>
      <c r="B178" s="235">
        <v>127178</v>
      </c>
      <c r="C178" s="236">
        <v>45979</v>
      </c>
      <c r="D178" s="236">
        <v>45979</v>
      </c>
      <c r="E178" s="187" t="s">
        <v>1107</v>
      </c>
      <c r="F178" s="237" t="s">
        <v>1265</v>
      </c>
      <c r="G178" s="237">
        <v>2245.11</v>
      </c>
      <c r="H178" s="237" t="s">
        <v>1275</v>
      </c>
      <c r="I178" s="235" t="s">
        <v>1254</v>
      </c>
      <c r="J178" s="235" t="s">
        <v>133</v>
      </c>
      <c r="K178" s="238">
        <v>45992</v>
      </c>
      <c r="L178" s="239">
        <v>46002</v>
      </c>
      <c r="M178" s="211" t="b">
        <v>1</v>
      </c>
      <c r="N178" s="211" t="b">
        <v>0</v>
      </c>
      <c r="O178" s="211" t="b">
        <v>1</v>
      </c>
      <c r="P178" s="185"/>
      <c r="Q178" s="185"/>
      <c r="R178" s="186"/>
      <c r="S178" s="186"/>
      <c r="T178" s="186"/>
      <c r="U178" s="186"/>
      <c r="V178" s="186"/>
      <c r="W178" s="186"/>
      <c r="X178" s="186"/>
      <c r="Y178" s="186"/>
      <c r="Z178" s="186"/>
      <c r="AA178" s="186"/>
    </row>
    <row r="179" spans="1:27" ht="15" customHeight="1">
      <c r="A179" s="231"/>
      <c r="B179" s="231"/>
      <c r="C179" s="232"/>
      <c r="D179" s="232"/>
      <c r="E179" s="231"/>
      <c r="F179" s="231"/>
      <c r="G179" s="231"/>
      <c r="H179" s="231"/>
      <c r="I179" s="231"/>
      <c r="J179" s="231"/>
      <c r="K179" s="233"/>
      <c r="L179" s="234"/>
      <c r="M179" s="211" t="b">
        <v>0</v>
      </c>
      <c r="N179" s="211" t="b">
        <v>0</v>
      </c>
      <c r="O179" s="211" t="b">
        <v>0</v>
      </c>
      <c r="P179" s="185"/>
      <c r="Q179" s="185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</row>
    <row r="180" spans="1:27" ht="15" customHeight="1">
      <c r="A180" s="237"/>
      <c r="B180" s="235"/>
      <c r="C180" s="236"/>
      <c r="D180" s="236"/>
      <c r="E180" s="237"/>
      <c r="F180" s="237"/>
      <c r="G180" s="237"/>
      <c r="H180" s="237"/>
      <c r="I180" s="235"/>
      <c r="J180" s="235"/>
      <c r="K180" s="238"/>
      <c r="L180" s="239"/>
      <c r="M180" s="211" t="b">
        <v>0</v>
      </c>
      <c r="N180" s="211" t="b">
        <v>0</v>
      </c>
      <c r="O180" s="211" t="b">
        <v>0</v>
      </c>
      <c r="P180" s="185"/>
      <c r="Q180" s="185"/>
      <c r="R180" s="186"/>
      <c r="S180" s="186"/>
      <c r="T180" s="186"/>
      <c r="U180" s="186"/>
      <c r="V180" s="186"/>
      <c r="W180" s="186"/>
      <c r="X180" s="186"/>
      <c r="Y180" s="186"/>
      <c r="Z180" s="186"/>
      <c r="AA180" s="186"/>
    </row>
    <row r="181" spans="1:27" ht="15" customHeight="1">
      <c r="A181" s="231"/>
      <c r="B181" s="231"/>
      <c r="C181" s="232"/>
      <c r="D181" s="232"/>
      <c r="E181" s="231"/>
      <c r="F181" s="231"/>
      <c r="G181" s="231"/>
      <c r="H181" s="231"/>
      <c r="I181" s="231"/>
      <c r="J181" s="231"/>
      <c r="K181" s="233"/>
      <c r="L181" s="234"/>
      <c r="M181" s="211" t="b">
        <v>0</v>
      </c>
      <c r="N181" s="211" t="b">
        <v>0</v>
      </c>
      <c r="O181" s="211" t="b">
        <v>0</v>
      </c>
      <c r="P181" s="185"/>
      <c r="Q181" s="185"/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</row>
    <row r="182" spans="1:27" ht="15" customHeight="1">
      <c r="A182" s="237"/>
      <c r="B182" s="235"/>
      <c r="C182" s="236"/>
      <c r="D182" s="236"/>
      <c r="E182" s="237"/>
      <c r="F182" s="237"/>
      <c r="G182" s="237"/>
      <c r="H182" s="237"/>
      <c r="I182" s="235"/>
      <c r="J182" s="235"/>
      <c r="K182" s="238"/>
      <c r="L182" s="239"/>
      <c r="M182" s="211" t="b">
        <v>0</v>
      </c>
      <c r="N182" s="211" t="b">
        <v>0</v>
      </c>
      <c r="O182" s="211" t="b">
        <v>0</v>
      </c>
      <c r="P182" s="185"/>
      <c r="Q182" s="185"/>
      <c r="R182" s="186"/>
      <c r="S182" s="186"/>
      <c r="T182" s="186"/>
      <c r="U182" s="186"/>
      <c r="V182" s="186"/>
      <c r="W182" s="186"/>
      <c r="X182" s="186"/>
      <c r="Y182" s="186"/>
      <c r="Z182" s="186"/>
      <c r="AA182" s="186"/>
    </row>
    <row r="183" spans="1:27" ht="15" customHeight="1">
      <c r="A183" s="231"/>
      <c r="B183" s="231"/>
      <c r="C183" s="232"/>
      <c r="D183" s="232"/>
      <c r="E183" s="231"/>
      <c r="F183" s="231"/>
      <c r="G183" s="231"/>
      <c r="H183" s="231"/>
      <c r="I183" s="231"/>
      <c r="J183" s="231"/>
      <c r="K183" s="233"/>
      <c r="L183" s="234"/>
      <c r="M183" s="211" t="b">
        <v>0</v>
      </c>
      <c r="N183" s="211" t="b">
        <v>0</v>
      </c>
      <c r="O183" s="211" t="b">
        <v>0</v>
      </c>
      <c r="P183" s="185"/>
      <c r="Q183" s="185"/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</row>
    <row r="184" spans="1:27" ht="15" customHeight="1">
      <c r="A184" s="237"/>
      <c r="B184" s="235"/>
      <c r="C184" s="236"/>
      <c r="D184" s="236"/>
      <c r="E184" s="237"/>
      <c r="F184" s="237"/>
      <c r="G184" s="237"/>
      <c r="H184" s="237"/>
      <c r="I184" s="235"/>
      <c r="J184" s="235"/>
      <c r="K184" s="238"/>
      <c r="L184" s="239"/>
      <c r="M184" s="211" t="b">
        <v>0</v>
      </c>
      <c r="N184" s="211" t="b">
        <v>0</v>
      </c>
      <c r="O184" s="211" t="b">
        <v>0</v>
      </c>
      <c r="P184" s="185"/>
      <c r="Q184" s="185"/>
      <c r="R184" s="186"/>
      <c r="S184" s="186"/>
      <c r="T184" s="186"/>
      <c r="U184" s="186"/>
      <c r="V184" s="186"/>
      <c r="W184" s="186"/>
      <c r="X184" s="186"/>
      <c r="Y184" s="186"/>
      <c r="Z184" s="186"/>
      <c r="AA184" s="186"/>
    </row>
    <row r="185" spans="1:27" ht="15" customHeight="1">
      <c r="A185" s="231"/>
      <c r="B185" s="231"/>
      <c r="C185" s="232"/>
      <c r="D185" s="232"/>
      <c r="E185" s="231"/>
      <c r="F185" s="231"/>
      <c r="G185" s="231"/>
      <c r="H185" s="231"/>
      <c r="I185" s="231"/>
      <c r="J185" s="231"/>
      <c r="K185" s="233"/>
      <c r="L185" s="234"/>
      <c r="M185" s="211" t="b">
        <v>0</v>
      </c>
      <c r="N185" s="211" t="b">
        <v>0</v>
      </c>
      <c r="O185" s="211" t="b">
        <v>0</v>
      </c>
      <c r="P185" s="185"/>
      <c r="Q185" s="185"/>
      <c r="R185" s="186"/>
      <c r="S185" s="186"/>
      <c r="T185" s="186"/>
      <c r="U185" s="186"/>
      <c r="V185" s="186"/>
      <c r="W185" s="186"/>
      <c r="X185" s="186"/>
      <c r="Y185" s="186"/>
      <c r="Z185" s="186"/>
      <c r="AA185" s="186"/>
    </row>
    <row r="186" spans="1:27" ht="15" customHeight="1">
      <c r="A186" s="237"/>
      <c r="B186" s="235"/>
      <c r="C186" s="236"/>
      <c r="D186" s="236"/>
      <c r="E186" s="237"/>
      <c r="F186" s="237"/>
      <c r="G186" s="237"/>
      <c r="H186" s="237"/>
      <c r="I186" s="235"/>
      <c r="J186" s="235"/>
      <c r="K186" s="238"/>
      <c r="L186" s="239"/>
      <c r="M186" s="211" t="b">
        <v>0</v>
      </c>
      <c r="N186" s="211" t="b">
        <v>0</v>
      </c>
      <c r="O186" s="211" t="b">
        <v>0</v>
      </c>
      <c r="P186" s="185"/>
      <c r="Q186" s="185"/>
      <c r="R186" s="186"/>
      <c r="S186" s="186"/>
      <c r="T186" s="186"/>
      <c r="U186" s="186"/>
      <c r="V186" s="186"/>
      <c r="W186" s="186"/>
      <c r="X186" s="186"/>
      <c r="Y186" s="186"/>
      <c r="Z186" s="186"/>
      <c r="AA186" s="186"/>
    </row>
    <row r="187" spans="1:27" ht="15" customHeight="1">
      <c r="A187" s="231"/>
      <c r="B187" s="231"/>
      <c r="C187" s="232"/>
      <c r="D187" s="232"/>
      <c r="E187" s="231"/>
      <c r="F187" s="231"/>
      <c r="G187" s="231"/>
      <c r="H187" s="231"/>
      <c r="I187" s="231"/>
      <c r="J187" s="231"/>
      <c r="K187" s="233"/>
      <c r="L187" s="234"/>
      <c r="M187" s="211" t="b">
        <v>0</v>
      </c>
      <c r="N187" s="211" t="b">
        <v>0</v>
      </c>
      <c r="O187" s="211" t="b">
        <v>0</v>
      </c>
      <c r="P187" s="185"/>
      <c r="Q187" s="185"/>
      <c r="R187" s="186"/>
      <c r="S187" s="186"/>
      <c r="T187" s="186"/>
      <c r="U187" s="186"/>
      <c r="V187" s="186"/>
      <c r="W187" s="186"/>
      <c r="X187" s="186"/>
      <c r="Y187" s="186"/>
      <c r="Z187" s="186"/>
      <c r="AA187" s="186"/>
    </row>
    <row r="188" spans="1:27" ht="15" customHeight="1">
      <c r="A188" s="237"/>
      <c r="B188" s="235"/>
      <c r="C188" s="236"/>
      <c r="D188" s="236"/>
      <c r="E188" s="237"/>
      <c r="F188" s="237"/>
      <c r="G188" s="237"/>
      <c r="H188" s="237"/>
      <c r="I188" s="235"/>
      <c r="J188" s="235"/>
      <c r="K188" s="238"/>
      <c r="L188" s="239"/>
      <c r="M188" s="211" t="b">
        <v>0</v>
      </c>
      <c r="N188" s="211" t="b">
        <v>0</v>
      </c>
      <c r="O188" s="211" t="b">
        <v>0</v>
      </c>
      <c r="P188" s="185"/>
      <c r="Q188" s="185"/>
      <c r="R188" s="186"/>
      <c r="S188" s="186"/>
      <c r="T188" s="186"/>
      <c r="U188" s="186"/>
      <c r="V188" s="186"/>
      <c r="W188" s="186"/>
      <c r="X188" s="186"/>
      <c r="Y188" s="186"/>
      <c r="Z188" s="186"/>
      <c r="AA188" s="186"/>
    </row>
    <row r="189" spans="1:27" ht="15" customHeight="1">
      <c r="A189" s="231"/>
      <c r="B189" s="231"/>
      <c r="C189" s="232"/>
      <c r="D189" s="232"/>
      <c r="E189" s="231"/>
      <c r="F189" s="231"/>
      <c r="G189" s="231"/>
      <c r="H189" s="231"/>
      <c r="I189" s="231"/>
      <c r="J189" s="231"/>
      <c r="K189" s="233"/>
      <c r="L189" s="234"/>
      <c r="M189" s="211" t="b">
        <v>0</v>
      </c>
      <c r="N189" s="211" t="b">
        <v>0</v>
      </c>
      <c r="O189" s="211" t="b">
        <v>0</v>
      </c>
      <c r="P189" s="185"/>
      <c r="Q189" s="185"/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</row>
    <row r="190" spans="1:27" ht="15" customHeight="1">
      <c r="A190" s="237"/>
      <c r="B190" s="235"/>
      <c r="C190" s="236"/>
      <c r="D190" s="236"/>
      <c r="E190" s="237"/>
      <c r="F190" s="237"/>
      <c r="G190" s="237"/>
      <c r="H190" s="237"/>
      <c r="I190" s="235"/>
      <c r="J190" s="235"/>
      <c r="K190" s="238"/>
      <c r="L190" s="239"/>
      <c r="M190" s="211" t="b">
        <v>0</v>
      </c>
      <c r="N190" s="211" t="b">
        <v>0</v>
      </c>
      <c r="O190" s="211" t="b">
        <v>0</v>
      </c>
      <c r="P190" s="185"/>
      <c r="Q190" s="185"/>
      <c r="R190" s="186"/>
      <c r="S190" s="186"/>
      <c r="T190" s="186"/>
      <c r="U190" s="186"/>
      <c r="V190" s="186"/>
      <c r="W190" s="186"/>
      <c r="X190" s="186"/>
      <c r="Y190" s="186"/>
      <c r="Z190" s="186"/>
      <c r="AA190" s="186"/>
    </row>
    <row r="191" spans="1:27" ht="15" customHeight="1">
      <c r="A191" s="231"/>
      <c r="B191" s="231"/>
      <c r="C191" s="232"/>
      <c r="D191" s="232"/>
      <c r="E191" s="231"/>
      <c r="F191" s="231"/>
      <c r="G191" s="231"/>
      <c r="H191" s="231"/>
      <c r="I191" s="231"/>
      <c r="J191" s="231"/>
      <c r="K191" s="233"/>
      <c r="L191" s="234"/>
      <c r="M191" s="211" t="b">
        <v>0</v>
      </c>
      <c r="N191" s="211" t="b">
        <v>0</v>
      </c>
      <c r="O191" s="211" t="b">
        <v>0</v>
      </c>
      <c r="P191" s="185"/>
      <c r="Q191" s="185"/>
      <c r="R191" s="186"/>
      <c r="S191" s="186"/>
      <c r="T191" s="186"/>
      <c r="U191" s="186"/>
      <c r="V191" s="186"/>
      <c r="W191" s="186"/>
      <c r="X191" s="186"/>
      <c r="Y191" s="186"/>
      <c r="Z191" s="186"/>
      <c r="AA191" s="186"/>
    </row>
    <row r="192" spans="1:27" ht="15" customHeight="1">
      <c r="A192" s="237"/>
      <c r="B192" s="235"/>
      <c r="C192" s="236"/>
      <c r="D192" s="236"/>
      <c r="E192" s="237"/>
      <c r="F192" s="237"/>
      <c r="G192" s="237"/>
      <c r="H192" s="237"/>
      <c r="I192" s="235"/>
      <c r="J192" s="235"/>
      <c r="K192" s="238"/>
      <c r="L192" s="239"/>
      <c r="M192" s="211" t="b">
        <v>0</v>
      </c>
      <c r="N192" s="211" t="b">
        <v>0</v>
      </c>
      <c r="O192" s="211" t="b">
        <v>0</v>
      </c>
      <c r="P192" s="185"/>
      <c r="Q192" s="185"/>
      <c r="R192" s="186"/>
      <c r="S192" s="186"/>
      <c r="T192" s="186"/>
      <c r="U192" s="186"/>
      <c r="V192" s="186"/>
      <c r="W192" s="186"/>
      <c r="X192" s="186"/>
      <c r="Y192" s="186"/>
      <c r="Z192" s="186"/>
      <c r="AA192" s="186"/>
    </row>
    <row r="193" spans="1:27" ht="15" customHeight="1">
      <c r="A193" s="231"/>
      <c r="B193" s="231"/>
      <c r="C193" s="232"/>
      <c r="D193" s="232"/>
      <c r="E193" s="231"/>
      <c r="F193" s="231"/>
      <c r="G193" s="231"/>
      <c r="H193" s="231"/>
      <c r="I193" s="231"/>
      <c r="J193" s="231"/>
      <c r="K193" s="233"/>
      <c r="L193" s="234"/>
      <c r="M193" s="211" t="b">
        <v>0</v>
      </c>
      <c r="N193" s="211" t="b">
        <v>0</v>
      </c>
      <c r="O193" s="211" t="b">
        <v>0</v>
      </c>
      <c r="P193" s="185"/>
      <c r="Q193" s="185"/>
      <c r="R193" s="186"/>
      <c r="S193" s="186"/>
      <c r="T193" s="186"/>
      <c r="U193" s="186"/>
      <c r="V193" s="186"/>
      <c r="W193" s="186"/>
      <c r="X193" s="186"/>
      <c r="Y193" s="186"/>
      <c r="Z193" s="186"/>
      <c r="AA193" s="186"/>
    </row>
    <row r="194" spans="1:27" ht="15" customHeight="1">
      <c r="A194" s="237"/>
      <c r="B194" s="235"/>
      <c r="C194" s="236"/>
      <c r="D194" s="236"/>
      <c r="E194" s="237"/>
      <c r="F194" s="237"/>
      <c r="G194" s="237"/>
      <c r="H194" s="237"/>
      <c r="I194" s="235"/>
      <c r="J194" s="235"/>
      <c r="K194" s="238"/>
      <c r="L194" s="239"/>
      <c r="M194" s="211" t="b">
        <v>0</v>
      </c>
      <c r="N194" s="211" t="b">
        <v>0</v>
      </c>
      <c r="O194" s="211" t="b">
        <v>0</v>
      </c>
      <c r="P194" s="185"/>
      <c r="Q194" s="185"/>
      <c r="R194" s="186"/>
      <c r="S194" s="186"/>
      <c r="T194" s="186"/>
      <c r="U194" s="186"/>
      <c r="V194" s="186"/>
      <c r="W194" s="186"/>
      <c r="X194" s="186"/>
      <c r="Y194" s="186"/>
      <c r="Z194" s="186"/>
      <c r="AA194" s="186"/>
    </row>
    <row r="195" spans="1:27" ht="15" customHeight="1">
      <c r="A195" s="231"/>
      <c r="B195" s="231"/>
      <c r="C195" s="232"/>
      <c r="D195" s="232"/>
      <c r="E195" s="231"/>
      <c r="F195" s="231"/>
      <c r="G195" s="231"/>
      <c r="H195" s="231"/>
      <c r="I195" s="231"/>
      <c r="J195" s="231"/>
      <c r="K195" s="233"/>
      <c r="L195" s="234"/>
      <c r="M195" s="211" t="b">
        <v>0</v>
      </c>
      <c r="N195" s="211" t="b">
        <v>0</v>
      </c>
      <c r="O195" s="211" t="b">
        <v>0</v>
      </c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  <c r="AA195" s="240"/>
    </row>
    <row r="196" spans="1:27" ht="15" customHeight="1">
      <c r="A196" s="237"/>
      <c r="B196" s="235"/>
      <c r="C196" s="236"/>
      <c r="D196" s="236"/>
      <c r="E196" s="237"/>
      <c r="F196" s="237"/>
      <c r="G196" s="237"/>
      <c r="H196" s="237"/>
      <c r="I196" s="235"/>
      <c r="J196" s="235"/>
      <c r="K196" s="238"/>
      <c r="L196" s="239"/>
      <c r="M196" s="211" t="b">
        <v>0</v>
      </c>
      <c r="N196" s="211" t="b">
        <v>0</v>
      </c>
      <c r="O196" s="211" t="b">
        <v>0</v>
      </c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  <c r="AA196" s="240"/>
    </row>
    <row r="197" spans="1:27" ht="15" customHeight="1">
      <c r="A197" s="231"/>
      <c r="B197" s="231"/>
      <c r="C197" s="232"/>
      <c r="D197" s="232"/>
      <c r="E197" s="231"/>
      <c r="F197" s="231"/>
      <c r="G197" s="231"/>
      <c r="H197" s="231"/>
      <c r="I197" s="231"/>
      <c r="J197" s="231"/>
      <c r="K197" s="233"/>
      <c r="L197" s="234"/>
      <c r="M197" s="211" t="b">
        <v>0</v>
      </c>
      <c r="N197" s="211" t="b">
        <v>0</v>
      </c>
      <c r="O197" s="211" t="b">
        <v>0</v>
      </c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</row>
    <row r="198" spans="1:27" ht="15" customHeight="1">
      <c r="A198" s="237"/>
      <c r="B198" s="235"/>
      <c r="C198" s="236"/>
      <c r="D198" s="236"/>
      <c r="E198" s="237"/>
      <c r="F198" s="237"/>
      <c r="G198" s="237"/>
      <c r="H198" s="237"/>
      <c r="I198" s="235"/>
      <c r="J198" s="235"/>
      <c r="K198" s="238"/>
      <c r="L198" s="239"/>
      <c r="M198" s="211" t="b">
        <v>0</v>
      </c>
      <c r="N198" s="211" t="b">
        <v>0</v>
      </c>
      <c r="O198" s="211" t="b">
        <v>0</v>
      </c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  <c r="AA198" s="240"/>
    </row>
    <row r="199" spans="1:27" ht="15" customHeight="1">
      <c r="A199" s="231"/>
      <c r="B199" s="231"/>
      <c r="C199" s="232"/>
      <c r="D199" s="232"/>
      <c r="E199" s="231"/>
      <c r="F199" s="231"/>
      <c r="G199" s="231"/>
      <c r="H199" s="231"/>
      <c r="I199" s="231"/>
      <c r="J199" s="231"/>
      <c r="K199" s="233"/>
      <c r="L199" s="234"/>
      <c r="M199" s="211" t="b">
        <v>0</v>
      </c>
      <c r="N199" s="211" t="b">
        <v>0</v>
      </c>
      <c r="O199" s="211" t="b">
        <v>0</v>
      </c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  <c r="AA199" s="240"/>
    </row>
    <row r="200" spans="1:27" ht="15" customHeight="1">
      <c r="A200" s="237"/>
      <c r="B200" s="235"/>
      <c r="C200" s="236"/>
      <c r="D200" s="236"/>
      <c r="E200" s="237"/>
      <c r="F200" s="237"/>
      <c r="G200" s="237"/>
      <c r="H200" s="237"/>
      <c r="I200" s="235"/>
      <c r="J200" s="235"/>
      <c r="K200" s="238"/>
      <c r="L200" s="239"/>
      <c r="M200" s="211" t="b">
        <v>0</v>
      </c>
      <c r="N200" s="211" t="b">
        <v>0</v>
      </c>
      <c r="O200" s="211" t="b">
        <v>0</v>
      </c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0"/>
    </row>
    <row r="201" spans="1:27" ht="15" customHeight="1">
      <c r="A201" s="231"/>
      <c r="B201" s="231"/>
      <c r="C201" s="232"/>
      <c r="D201" s="232"/>
      <c r="E201" s="231"/>
      <c r="F201" s="231"/>
      <c r="G201" s="231"/>
      <c r="H201" s="231"/>
      <c r="I201" s="231"/>
      <c r="J201" s="231"/>
      <c r="K201" s="233"/>
      <c r="L201" s="234"/>
      <c r="M201" s="211" t="b">
        <v>0</v>
      </c>
      <c r="N201" s="211" t="b">
        <v>0</v>
      </c>
      <c r="O201" s="211" t="b">
        <v>0</v>
      </c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  <c r="AA201" s="240"/>
    </row>
    <row r="202" spans="1:27" ht="15" customHeight="1">
      <c r="A202" s="237"/>
      <c r="B202" s="235"/>
      <c r="C202" s="236"/>
      <c r="D202" s="236"/>
      <c r="E202" s="237"/>
      <c r="F202" s="237"/>
      <c r="G202" s="237"/>
      <c r="H202" s="237"/>
      <c r="I202" s="235"/>
      <c r="J202" s="235"/>
      <c r="K202" s="238"/>
      <c r="L202" s="239"/>
      <c r="M202" s="211" t="b">
        <v>0</v>
      </c>
      <c r="N202" s="211" t="b">
        <v>0</v>
      </c>
      <c r="O202" s="211" t="b">
        <v>0</v>
      </c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  <c r="AA202" s="240"/>
    </row>
    <row r="203" spans="1:27" ht="15" customHeight="1">
      <c r="A203" s="231"/>
      <c r="B203" s="231"/>
      <c r="C203" s="232"/>
      <c r="D203" s="232"/>
      <c r="E203" s="231"/>
      <c r="F203" s="231"/>
      <c r="G203" s="231"/>
      <c r="H203" s="231"/>
      <c r="I203" s="231"/>
      <c r="J203" s="231"/>
      <c r="K203" s="233"/>
      <c r="L203" s="234"/>
      <c r="M203" s="211" t="b">
        <v>0</v>
      </c>
      <c r="N203" s="211" t="b">
        <v>0</v>
      </c>
      <c r="O203" s="211" t="b">
        <v>0</v>
      </c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  <c r="AA203" s="240"/>
    </row>
    <row r="204" spans="1:27" ht="15" customHeight="1">
      <c r="A204" s="237"/>
      <c r="B204" s="235"/>
      <c r="C204" s="236"/>
      <c r="D204" s="236"/>
      <c r="E204" s="237"/>
      <c r="F204" s="237"/>
      <c r="G204" s="237"/>
      <c r="H204" s="237"/>
      <c r="I204" s="235"/>
      <c r="J204" s="235"/>
      <c r="K204" s="238"/>
      <c r="L204" s="239"/>
      <c r="M204" s="211" t="b">
        <v>0</v>
      </c>
      <c r="N204" s="211" t="b">
        <v>0</v>
      </c>
      <c r="O204" s="211" t="b">
        <v>0</v>
      </c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  <c r="AA204" s="240"/>
    </row>
    <row r="205" spans="1:27" ht="15" customHeight="1">
      <c r="A205" s="231"/>
      <c r="B205" s="231"/>
      <c r="C205" s="232"/>
      <c r="D205" s="232"/>
      <c r="E205" s="231"/>
      <c r="F205" s="231"/>
      <c r="G205" s="231"/>
      <c r="H205" s="231"/>
      <c r="I205" s="231"/>
      <c r="J205" s="231"/>
      <c r="K205" s="233"/>
      <c r="L205" s="234"/>
      <c r="M205" s="211" t="b">
        <v>0</v>
      </c>
      <c r="N205" s="211" t="b">
        <v>0</v>
      </c>
      <c r="O205" s="211" t="b">
        <v>0</v>
      </c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  <c r="AA205" s="240"/>
    </row>
    <row r="206" spans="1:27" ht="15" customHeight="1">
      <c r="A206" s="237"/>
      <c r="B206" s="235"/>
      <c r="C206" s="236"/>
      <c r="D206" s="236"/>
      <c r="E206" s="237"/>
      <c r="F206" s="237"/>
      <c r="G206" s="237"/>
      <c r="H206" s="237"/>
      <c r="I206" s="235"/>
      <c r="J206" s="235"/>
      <c r="K206" s="238"/>
      <c r="L206" s="239"/>
      <c r="M206" s="211" t="b">
        <v>0</v>
      </c>
      <c r="N206" s="211" t="b">
        <v>0</v>
      </c>
      <c r="O206" s="211" t="b">
        <v>0</v>
      </c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  <c r="AA206" s="240"/>
    </row>
    <row r="207" spans="1:27" ht="15" customHeight="1">
      <c r="A207" s="231"/>
      <c r="B207" s="231"/>
      <c r="C207" s="232"/>
      <c r="D207" s="232"/>
      <c r="E207" s="231"/>
      <c r="F207" s="231"/>
      <c r="G207" s="231"/>
      <c r="H207" s="231"/>
      <c r="I207" s="231"/>
      <c r="J207" s="231"/>
      <c r="K207" s="233"/>
      <c r="L207" s="234"/>
      <c r="M207" s="211" t="b">
        <v>0</v>
      </c>
      <c r="N207" s="211" t="b">
        <v>0</v>
      </c>
      <c r="O207" s="211" t="b">
        <v>0</v>
      </c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  <c r="AA207" s="240"/>
    </row>
    <row r="208" spans="1:27" ht="15" customHeight="1">
      <c r="A208" s="237"/>
      <c r="B208" s="235"/>
      <c r="C208" s="236"/>
      <c r="D208" s="236"/>
      <c r="E208" s="237"/>
      <c r="F208" s="237"/>
      <c r="G208" s="237"/>
      <c r="H208" s="237"/>
      <c r="I208" s="235"/>
      <c r="J208" s="235"/>
      <c r="K208" s="238"/>
      <c r="L208" s="239"/>
      <c r="M208" s="211" t="b">
        <v>0</v>
      </c>
      <c r="N208" s="211" t="b">
        <v>0</v>
      </c>
      <c r="O208" s="211" t="b">
        <v>0</v>
      </c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0"/>
    </row>
    <row r="209" spans="1:27" ht="15" customHeight="1">
      <c r="A209" s="231"/>
      <c r="B209" s="231"/>
      <c r="C209" s="232"/>
      <c r="D209" s="232"/>
      <c r="E209" s="231"/>
      <c r="F209" s="231"/>
      <c r="G209" s="231"/>
      <c r="H209" s="231"/>
      <c r="I209" s="231"/>
      <c r="J209" s="231"/>
      <c r="K209" s="233"/>
      <c r="L209" s="234"/>
      <c r="M209" s="211" t="b">
        <v>0</v>
      </c>
      <c r="N209" s="211" t="b">
        <v>0</v>
      </c>
      <c r="O209" s="211" t="b">
        <v>0</v>
      </c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  <c r="AA209" s="240"/>
    </row>
    <row r="210" spans="1:27" ht="15" customHeight="1">
      <c r="A210" s="237"/>
      <c r="B210" s="235"/>
      <c r="C210" s="236"/>
      <c r="D210" s="236"/>
      <c r="E210" s="237"/>
      <c r="F210" s="237"/>
      <c r="G210" s="237"/>
      <c r="H210" s="237"/>
      <c r="I210" s="235"/>
      <c r="J210" s="235"/>
      <c r="K210" s="238"/>
      <c r="L210" s="239"/>
      <c r="M210" s="211" t="b">
        <v>0</v>
      </c>
      <c r="N210" s="211" t="b">
        <v>0</v>
      </c>
      <c r="O210" s="211" t="b">
        <v>0</v>
      </c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  <c r="AA210" s="240"/>
    </row>
    <row r="211" spans="1:27" ht="15" customHeight="1">
      <c r="A211" s="231"/>
      <c r="B211" s="231"/>
      <c r="C211" s="232"/>
      <c r="D211" s="232"/>
      <c r="E211" s="231"/>
      <c r="F211" s="231"/>
      <c r="G211" s="231"/>
      <c r="H211" s="231"/>
      <c r="I211" s="231"/>
      <c r="J211" s="231"/>
      <c r="K211" s="233"/>
      <c r="L211" s="234"/>
      <c r="M211" s="211" t="b">
        <v>0</v>
      </c>
      <c r="N211" s="211" t="b">
        <v>0</v>
      </c>
      <c r="O211" s="211" t="b">
        <v>0</v>
      </c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  <c r="AA211" s="240"/>
    </row>
    <row r="212" spans="1:27" ht="15" customHeight="1">
      <c r="A212" s="237"/>
      <c r="B212" s="235"/>
      <c r="C212" s="236"/>
      <c r="D212" s="236"/>
      <c r="E212" s="237"/>
      <c r="F212" s="237"/>
      <c r="G212" s="237"/>
      <c r="H212" s="237"/>
      <c r="I212" s="235"/>
      <c r="J212" s="235"/>
      <c r="K212" s="238"/>
      <c r="L212" s="239"/>
      <c r="M212" s="211" t="b">
        <v>0</v>
      </c>
      <c r="N212" s="211" t="b">
        <v>0</v>
      </c>
      <c r="O212" s="211" t="b">
        <v>0</v>
      </c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  <c r="AA212" s="240"/>
    </row>
    <row r="213" spans="1:27" ht="15" customHeight="1">
      <c r="A213" s="231"/>
      <c r="B213" s="231"/>
      <c r="C213" s="232"/>
      <c r="D213" s="232"/>
      <c r="E213" s="231"/>
      <c r="F213" s="231"/>
      <c r="G213" s="231"/>
      <c r="H213" s="231"/>
      <c r="I213" s="231"/>
      <c r="J213" s="231"/>
      <c r="K213" s="233"/>
      <c r="L213" s="234"/>
      <c r="M213" s="211" t="b">
        <v>0</v>
      </c>
      <c r="N213" s="211" t="b">
        <v>0</v>
      </c>
      <c r="O213" s="211" t="b">
        <v>0</v>
      </c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0"/>
    </row>
    <row r="214" spans="1:27" ht="15" customHeight="1">
      <c r="A214" s="237"/>
      <c r="B214" s="235"/>
      <c r="C214" s="236"/>
      <c r="D214" s="236"/>
      <c r="E214" s="237"/>
      <c r="F214" s="237"/>
      <c r="G214" s="237"/>
      <c r="H214" s="237"/>
      <c r="I214" s="235"/>
      <c r="J214" s="235"/>
      <c r="K214" s="238"/>
      <c r="L214" s="239"/>
      <c r="M214" s="211" t="b">
        <v>0</v>
      </c>
      <c r="N214" s="211" t="b">
        <v>0</v>
      </c>
      <c r="O214" s="211" t="b">
        <v>0</v>
      </c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  <c r="AA214" s="240"/>
    </row>
    <row r="215" spans="1:27" ht="15" customHeight="1">
      <c r="A215" s="241"/>
      <c r="B215" s="241"/>
      <c r="C215" s="242"/>
      <c r="D215" s="242"/>
      <c r="E215" s="241"/>
      <c r="F215" s="241"/>
      <c r="G215" s="241"/>
      <c r="H215" s="241"/>
      <c r="I215" s="241"/>
      <c r="J215" s="241"/>
      <c r="K215" s="243"/>
      <c r="L215" s="244"/>
      <c r="M215" s="211" t="b">
        <v>0</v>
      </c>
      <c r="N215" s="211" t="b">
        <v>0</v>
      </c>
      <c r="O215" s="211" t="b">
        <v>0</v>
      </c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0"/>
    </row>
    <row r="216" spans="1:27" ht="15" customHeight="1">
      <c r="A216" s="245"/>
      <c r="B216" s="246"/>
      <c r="C216" s="247"/>
      <c r="D216" s="247"/>
      <c r="E216" s="245"/>
      <c r="F216" s="245"/>
      <c r="G216" s="245"/>
      <c r="H216" s="245"/>
      <c r="I216" s="246"/>
      <c r="J216" s="246"/>
      <c r="K216" s="248"/>
      <c r="L216" s="239"/>
      <c r="M216" s="211" t="b">
        <v>0</v>
      </c>
      <c r="N216" s="211" t="b">
        <v>0</v>
      </c>
      <c r="O216" s="211" t="b">
        <v>0</v>
      </c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0"/>
    </row>
    <row r="217" spans="1:27" ht="15" customHeight="1">
      <c r="A217" s="241"/>
      <c r="B217" s="241"/>
      <c r="C217" s="242"/>
      <c r="D217" s="242"/>
      <c r="E217" s="241"/>
      <c r="F217" s="241"/>
      <c r="G217" s="241"/>
      <c r="H217" s="241"/>
      <c r="I217" s="241"/>
      <c r="J217" s="241"/>
      <c r="K217" s="243"/>
      <c r="L217" s="244"/>
      <c r="M217" s="211" t="b">
        <v>0</v>
      </c>
      <c r="N217" s="211" t="b">
        <v>0</v>
      </c>
      <c r="O217" s="211" t="b">
        <v>0</v>
      </c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</row>
    <row r="218" spans="1:27" ht="15" customHeight="1">
      <c r="A218" s="245"/>
      <c r="B218" s="246"/>
      <c r="C218" s="247"/>
      <c r="D218" s="247"/>
      <c r="E218" s="245"/>
      <c r="F218" s="245"/>
      <c r="G218" s="245"/>
      <c r="H218" s="245"/>
      <c r="I218" s="246"/>
      <c r="J218" s="246"/>
      <c r="K218" s="248"/>
      <c r="L218" s="239"/>
      <c r="M218" s="211" t="b">
        <v>0</v>
      </c>
      <c r="N218" s="211" t="b">
        <v>0</v>
      </c>
      <c r="O218" s="211" t="b">
        <v>0</v>
      </c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</row>
    <row r="219" spans="1:27" ht="15" customHeight="1">
      <c r="A219" s="241"/>
      <c r="B219" s="241"/>
      <c r="C219" s="242"/>
      <c r="D219" s="242"/>
      <c r="E219" s="241"/>
      <c r="F219" s="241"/>
      <c r="G219" s="241"/>
      <c r="H219" s="241"/>
      <c r="I219" s="241"/>
      <c r="J219" s="241"/>
      <c r="K219" s="243"/>
      <c r="L219" s="244"/>
      <c r="M219" s="211" t="b">
        <v>0</v>
      </c>
      <c r="N219" s="211" t="b">
        <v>0</v>
      </c>
      <c r="O219" s="211" t="b">
        <v>0</v>
      </c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</row>
    <row r="220" spans="1:27" ht="15" customHeight="1">
      <c r="A220" s="245"/>
      <c r="B220" s="246"/>
      <c r="C220" s="247"/>
      <c r="D220" s="247"/>
      <c r="E220" s="245"/>
      <c r="F220" s="245"/>
      <c r="G220" s="245"/>
      <c r="H220" s="245"/>
      <c r="I220" s="246"/>
      <c r="J220" s="246"/>
      <c r="K220" s="248"/>
      <c r="L220" s="239"/>
      <c r="M220" s="211" t="b">
        <v>0</v>
      </c>
      <c r="N220" s="211" t="b">
        <v>0</v>
      </c>
      <c r="O220" s="211" t="b">
        <v>0</v>
      </c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0"/>
    </row>
    <row r="221" spans="1:27" ht="15" customHeight="1">
      <c r="A221" s="241"/>
      <c r="B221" s="241"/>
      <c r="C221" s="242"/>
      <c r="D221" s="242"/>
      <c r="E221" s="241"/>
      <c r="F221" s="241"/>
      <c r="G221" s="241"/>
      <c r="H221" s="241"/>
      <c r="I221" s="241"/>
      <c r="J221" s="241"/>
      <c r="K221" s="243"/>
      <c r="L221" s="244"/>
      <c r="M221" s="211" t="b">
        <v>0</v>
      </c>
      <c r="N221" s="211" t="b">
        <v>0</v>
      </c>
      <c r="O221" s="211" t="b">
        <v>0</v>
      </c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  <c r="AA221" s="240"/>
    </row>
    <row r="222" spans="1:27" ht="15" customHeight="1">
      <c r="A222" s="245"/>
      <c r="B222" s="246"/>
      <c r="C222" s="247"/>
      <c r="D222" s="247"/>
      <c r="E222" s="245"/>
      <c r="F222" s="245"/>
      <c r="G222" s="245"/>
      <c r="H222" s="245"/>
      <c r="I222" s="246"/>
      <c r="J222" s="246"/>
      <c r="K222" s="248"/>
      <c r="L222" s="239"/>
      <c r="M222" s="211" t="b">
        <v>0</v>
      </c>
      <c r="N222" s="211" t="b">
        <v>0</v>
      </c>
      <c r="O222" s="211" t="b">
        <v>0</v>
      </c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  <c r="AA222" s="240"/>
    </row>
    <row r="223" spans="1:27" ht="15" customHeight="1">
      <c r="A223" s="241"/>
      <c r="B223" s="241"/>
      <c r="C223" s="242"/>
      <c r="D223" s="242"/>
      <c r="E223" s="241"/>
      <c r="F223" s="241"/>
      <c r="G223" s="241"/>
      <c r="H223" s="241"/>
      <c r="I223" s="241"/>
      <c r="J223" s="241"/>
      <c r="K223" s="243"/>
      <c r="L223" s="244"/>
      <c r="M223" s="211" t="b">
        <v>0</v>
      </c>
      <c r="N223" s="211" t="b">
        <v>0</v>
      </c>
      <c r="O223" s="211" t="b">
        <v>0</v>
      </c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  <c r="AA223" s="240"/>
    </row>
    <row r="224" spans="1:27" ht="15" customHeight="1">
      <c r="A224" s="245"/>
      <c r="B224" s="246"/>
      <c r="C224" s="247"/>
      <c r="D224" s="247"/>
      <c r="E224" s="245"/>
      <c r="F224" s="245"/>
      <c r="G224" s="245"/>
      <c r="H224" s="245"/>
      <c r="I224" s="246"/>
      <c r="J224" s="246"/>
      <c r="K224" s="248"/>
      <c r="L224" s="239"/>
      <c r="M224" s="211" t="b">
        <v>0</v>
      </c>
      <c r="N224" s="211" t="b">
        <v>0</v>
      </c>
      <c r="O224" s="211" t="b">
        <v>0</v>
      </c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</row>
    <row r="225" spans="1:27" ht="15" customHeight="1">
      <c r="A225" s="241"/>
      <c r="B225" s="241"/>
      <c r="C225" s="242"/>
      <c r="D225" s="242"/>
      <c r="E225" s="241"/>
      <c r="F225" s="241"/>
      <c r="G225" s="241"/>
      <c r="H225" s="241"/>
      <c r="I225" s="241"/>
      <c r="J225" s="241"/>
      <c r="K225" s="243"/>
      <c r="L225" s="244"/>
      <c r="M225" s="211" t="b">
        <v>0</v>
      </c>
      <c r="N225" s="211" t="b">
        <v>0</v>
      </c>
      <c r="O225" s="211" t="b">
        <v>0</v>
      </c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  <c r="AA225" s="240"/>
    </row>
    <row r="226" spans="1:27" ht="15" customHeight="1">
      <c r="A226" s="245"/>
      <c r="B226" s="246"/>
      <c r="C226" s="247"/>
      <c r="D226" s="247"/>
      <c r="E226" s="245"/>
      <c r="F226" s="245"/>
      <c r="G226" s="245"/>
      <c r="H226" s="245"/>
      <c r="I226" s="246"/>
      <c r="J226" s="246"/>
      <c r="K226" s="248"/>
      <c r="L226" s="239"/>
      <c r="M226" s="211" t="b">
        <v>0</v>
      </c>
      <c r="N226" s="211" t="b">
        <v>0</v>
      </c>
      <c r="O226" s="211" t="b">
        <v>0</v>
      </c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  <c r="AA226" s="240"/>
    </row>
    <row r="227" spans="1:27" ht="15" customHeight="1">
      <c r="A227" s="241"/>
      <c r="B227" s="241"/>
      <c r="C227" s="242"/>
      <c r="D227" s="242"/>
      <c r="E227" s="241"/>
      <c r="F227" s="241"/>
      <c r="G227" s="241"/>
      <c r="H227" s="241"/>
      <c r="I227" s="241"/>
      <c r="J227" s="241"/>
      <c r="K227" s="243"/>
      <c r="L227" s="244"/>
      <c r="M227" s="211" t="b">
        <v>0</v>
      </c>
      <c r="N227" s="211" t="b">
        <v>0</v>
      </c>
      <c r="O227" s="211" t="b">
        <v>0</v>
      </c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  <c r="AA227" s="240"/>
    </row>
    <row r="228" spans="1:27" ht="15" customHeight="1">
      <c r="A228" s="245"/>
      <c r="B228" s="246"/>
      <c r="C228" s="247"/>
      <c r="D228" s="247"/>
      <c r="E228" s="245"/>
      <c r="F228" s="245"/>
      <c r="G228" s="245"/>
      <c r="H228" s="245"/>
      <c r="I228" s="246"/>
      <c r="J228" s="246"/>
      <c r="K228" s="248"/>
      <c r="L228" s="239"/>
      <c r="M228" s="211" t="b">
        <v>0</v>
      </c>
      <c r="N228" s="211" t="b">
        <v>0</v>
      </c>
      <c r="O228" s="211" t="b">
        <v>0</v>
      </c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  <c r="AA228" s="240"/>
    </row>
    <row r="229" spans="1:27" ht="15" customHeight="1">
      <c r="A229" s="241"/>
      <c r="B229" s="241"/>
      <c r="C229" s="242"/>
      <c r="D229" s="242"/>
      <c r="E229" s="241"/>
      <c r="F229" s="241"/>
      <c r="G229" s="241"/>
      <c r="H229" s="241"/>
      <c r="I229" s="241"/>
      <c r="J229" s="241"/>
      <c r="K229" s="243"/>
      <c r="L229" s="244"/>
      <c r="M229" s="211" t="b">
        <v>0</v>
      </c>
      <c r="N229" s="211" t="b">
        <v>0</v>
      </c>
      <c r="O229" s="211" t="b">
        <v>0</v>
      </c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  <c r="AA229" s="240"/>
    </row>
    <row r="230" spans="1:27" ht="15" customHeight="1">
      <c r="A230" s="245"/>
      <c r="B230" s="246"/>
      <c r="C230" s="247"/>
      <c r="D230" s="247"/>
      <c r="E230" s="245"/>
      <c r="F230" s="245"/>
      <c r="G230" s="245"/>
      <c r="H230" s="245"/>
      <c r="I230" s="246"/>
      <c r="J230" s="246"/>
      <c r="K230" s="248"/>
      <c r="L230" s="239"/>
      <c r="M230" s="211" t="b">
        <v>0</v>
      </c>
      <c r="N230" s="211" t="b">
        <v>0</v>
      </c>
      <c r="O230" s="211" t="b">
        <v>0</v>
      </c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  <c r="AA230" s="240"/>
    </row>
    <row r="231" spans="1:27" ht="15" customHeight="1">
      <c r="A231" s="241"/>
      <c r="B231" s="241"/>
      <c r="C231" s="242"/>
      <c r="D231" s="242"/>
      <c r="E231" s="241"/>
      <c r="F231" s="241"/>
      <c r="G231" s="241"/>
      <c r="H231" s="241"/>
      <c r="I231" s="241"/>
      <c r="J231" s="241"/>
      <c r="K231" s="243"/>
      <c r="L231" s="244"/>
      <c r="M231" s="211" t="b">
        <v>0</v>
      </c>
      <c r="N231" s="211" t="b">
        <v>0</v>
      </c>
      <c r="O231" s="211" t="b">
        <v>0</v>
      </c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  <c r="AA231" s="240"/>
    </row>
    <row r="232" spans="1:27" ht="15" customHeight="1">
      <c r="A232" s="245"/>
      <c r="B232" s="246"/>
      <c r="C232" s="247"/>
      <c r="D232" s="247"/>
      <c r="E232" s="245"/>
      <c r="F232" s="245"/>
      <c r="G232" s="245"/>
      <c r="H232" s="245"/>
      <c r="I232" s="246"/>
      <c r="J232" s="246"/>
      <c r="K232" s="248"/>
      <c r="L232" s="239"/>
      <c r="M232" s="211" t="b">
        <v>0</v>
      </c>
      <c r="N232" s="211" t="b">
        <v>0</v>
      </c>
      <c r="O232" s="211" t="b">
        <v>0</v>
      </c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  <c r="AA232" s="240"/>
    </row>
    <row r="233" spans="1:27" ht="15" customHeight="1">
      <c r="A233" s="241"/>
      <c r="B233" s="241"/>
      <c r="C233" s="242"/>
      <c r="D233" s="242"/>
      <c r="E233" s="241"/>
      <c r="F233" s="241"/>
      <c r="G233" s="241"/>
      <c r="H233" s="241"/>
      <c r="I233" s="241"/>
      <c r="J233" s="241"/>
      <c r="K233" s="243"/>
      <c r="L233" s="244"/>
      <c r="M233" s="211" t="b">
        <v>0</v>
      </c>
      <c r="N233" s="211" t="b">
        <v>0</v>
      </c>
      <c r="O233" s="211" t="b">
        <v>0</v>
      </c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0"/>
    </row>
    <row r="234" spans="1:27" ht="15" customHeight="1">
      <c r="A234" s="245"/>
      <c r="B234" s="246"/>
      <c r="C234" s="247"/>
      <c r="D234" s="247"/>
      <c r="E234" s="245"/>
      <c r="F234" s="245"/>
      <c r="G234" s="245"/>
      <c r="H234" s="245"/>
      <c r="I234" s="246"/>
      <c r="J234" s="246"/>
      <c r="K234" s="248"/>
      <c r="L234" s="239"/>
      <c r="M234" s="211" t="b">
        <v>0</v>
      </c>
      <c r="N234" s="211" t="b">
        <v>0</v>
      </c>
      <c r="O234" s="211" t="b">
        <v>0</v>
      </c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  <c r="AA234" s="240"/>
    </row>
    <row r="235" spans="1:27" ht="15" customHeight="1">
      <c r="A235" s="241"/>
      <c r="B235" s="241"/>
      <c r="C235" s="242"/>
      <c r="D235" s="242"/>
      <c r="E235" s="241"/>
      <c r="F235" s="241"/>
      <c r="G235" s="241"/>
      <c r="H235" s="241"/>
      <c r="I235" s="241"/>
      <c r="J235" s="241"/>
      <c r="K235" s="243"/>
      <c r="L235" s="244"/>
      <c r="M235" s="211" t="b">
        <v>0</v>
      </c>
      <c r="N235" s="211" t="b">
        <v>0</v>
      </c>
      <c r="O235" s="211" t="b">
        <v>0</v>
      </c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  <c r="AA235" s="240"/>
    </row>
    <row r="236" spans="1:27" ht="15" customHeight="1">
      <c r="A236" s="245"/>
      <c r="B236" s="246"/>
      <c r="C236" s="247"/>
      <c r="D236" s="247"/>
      <c r="E236" s="245"/>
      <c r="F236" s="245"/>
      <c r="G236" s="245"/>
      <c r="H236" s="245"/>
      <c r="I236" s="246"/>
      <c r="J236" s="246"/>
      <c r="K236" s="248"/>
      <c r="L236" s="239"/>
      <c r="M236" s="211" t="b">
        <v>0</v>
      </c>
      <c r="N236" s="211" t="b">
        <v>0</v>
      </c>
      <c r="O236" s="211" t="b">
        <v>0</v>
      </c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  <c r="AA236" s="240"/>
    </row>
    <row r="237" spans="1:27" ht="15" customHeight="1">
      <c r="A237" s="241"/>
      <c r="B237" s="241"/>
      <c r="C237" s="242"/>
      <c r="D237" s="242"/>
      <c r="E237" s="241"/>
      <c r="F237" s="241"/>
      <c r="G237" s="241"/>
      <c r="H237" s="241"/>
      <c r="I237" s="241"/>
      <c r="J237" s="241"/>
      <c r="K237" s="243"/>
      <c r="L237" s="244"/>
      <c r="M237" s="211" t="b">
        <v>0</v>
      </c>
      <c r="N237" s="211" t="b">
        <v>0</v>
      </c>
      <c r="O237" s="211" t="b">
        <v>0</v>
      </c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  <c r="AA237" s="240"/>
    </row>
    <row r="238" spans="1:27" ht="15" customHeight="1">
      <c r="A238" s="245"/>
      <c r="B238" s="246"/>
      <c r="C238" s="247"/>
      <c r="D238" s="247"/>
      <c r="E238" s="245"/>
      <c r="F238" s="245"/>
      <c r="G238" s="245"/>
      <c r="H238" s="245"/>
      <c r="I238" s="246"/>
      <c r="J238" s="246"/>
      <c r="K238" s="248"/>
      <c r="L238" s="239"/>
      <c r="M238" s="211" t="b">
        <v>0</v>
      </c>
      <c r="N238" s="211" t="b">
        <v>0</v>
      </c>
      <c r="O238" s="211" t="b">
        <v>0</v>
      </c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  <c r="AA238" s="240"/>
    </row>
    <row r="239" spans="1:27" ht="15" customHeight="1">
      <c r="A239" s="241"/>
      <c r="B239" s="241"/>
      <c r="C239" s="242"/>
      <c r="D239" s="242"/>
      <c r="E239" s="241"/>
      <c r="F239" s="241"/>
      <c r="G239" s="241"/>
      <c r="H239" s="241"/>
      <c r="I239" s="241"/>
      <c r="J239" s="241"/>
      <c r="K239" s="243"/>
      <c r="L239" s="244"/>
      <c r="M239" s="211" t="b">
        <v>0</v>
      </c>
      <c r="N239" s="211" t="b">
        <v>0</v>
      </c>
      <c r="O239" s="211" t="b">
        <v>0</v>
      </c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  <c r="AA239" s="240"/>
    </row>
    <row r="240" spans="1:27" ht="15" customHeight="1">
      <c r="A240" s="245"/>
      <c r="B240" s="246"/>
      <c r="C240" s="247"/>
      <c r="D240" s="247"/>
      <c r="E240" s="245"/>
      <c r="F240" s="245"/>
      <c r="G240" s="245"/>
      <c r="H240" s="245"/>
      <c r="I240" s="246"/>
      <c r="J240" s="246"/>
      <c r="K240" s="248"/>
      <c r="L240" s="239"/>
      <c r="M240" s="211" t="b">
        <v>0</v>
      </c>
      <c r="N240" s="211" t="b">
        <v>0</v>
      </c>
      <c r="O240" s="211" t="b">
        <v>0</v>
      </c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  <c r="AA240" s="240"/>
    </row>
    <row r="241" spans="1:27" ht="15" customHeight="1">
      <c r="A241" s="241"/>
      <c r="B241" s="241"/>
      <c r="C241" s="242"/>
      <c r="D241" s="242"/>
      <c r="E241" s="241"/>
      <c r="F241" s="241"/>
      <c r="G241" s="241"/>
      <c r="H241" s="241"/>
      <c r="I241" s="241"/>
      <c r="J241" s="241"/>
      <c r="K241" s="243"/>
      <c r="L241" s="244"/>
      <c r="M241" s="211" t="b">
        <v>0</v>
      </c>
      <c r="N241" s="211" t="b">
        <v>0</v>
      </c>
      <c r="O241" s="211" t="b">
        <v>0</v>
      </c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</row>
    <row r="242" spans="1:27" ht="15" customHeight="1">
      <c r="A242" s="245"/>
      <c r="B242" s="246"/>
      <c r="C242" s="247"/>
      <c r="D242" s="247"/>
      <c r="E242" s="245"/>
      <c r="F242" s="245"/>
      <c r="G242" s="245"/>
      <c r="H242" s="245"/>
      <c r="I242" s="246"/>
      <c r="J242" s="246"/>
      <c r="K242" s="248"/>
      <c r="L242" s="239"/>
      <c r="M242" s="211" t="b">
        <v>0</v>
      </c>
      <c r="N242" s="211" t="b">
        <v>0</v>
      </c>
      <c r="O242" s="211" t="b">
        <v>0</v>
      </c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  <c r="AA242" s="240"/>
    </row>
    <row r="243" spans="1:27" ht="15" customHeight="1">
      <c r="A243" s="241"/>
      <c r="B243" s="241"/>
      <c r="C243" s="242"/>
      <c r="D243" s="242"/>
      <c r="E243" s="241"/>
      <c r="F243" s="241"/>
      <c r="G243" s="241"/>
      <c r="H243" s="241"/>
      <c r="I243" s="241"/>
      <c r="J243" s="241"/>
      <c r="K243" s="243"/>
      <c r="L243" s="244"/>
      <c r="M243" s="211" t="b">
        <v>0</v>
      </c>
      <c r="N243" s="211" t="b">
        <v>0</v>
      </c>
      <c r="O243" s="211" t="b">
        <v>0</v>
      </c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  <c r="AA243" s="240"/>
    </row>
    <row r="244" spans="1:27" ht="15" customHeight="1">
      <c r="A244" s="245"/>
      <c r="B244" s="246"/>
      <c r="C244" s="247"/>
      <c r="D244" s="247"/>
      <c r="E244" s="245"/>
      <c r="F244" s="245"/>
      <c r="G244" s="245"/>
      <c r="H244" s="245"/>
      <c r="I244" s="246"/>
      <c r="J244" s="246"/>
      <c r="K244" s="248"/>
      <c r="L244" s="239"/>
      <c r="M244" s="211" t="b">
        <v>0</v>
      </c>
      <c r="N244" s="211" t="b">
        <v>0</v>
      </c>
      <c r="O244" s="211" t="b">
        <v>0</v>
      </c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  <c r="AA244" s="240"/>
    </row>
    <row r="245" spans="1:27" ht="15" customHeight="1">
      <c r="A245" s="241"/>
      <c r="B245" s="241"/>
      <c r="C245" s="242"/>
      <c r="D245" s="242"/>
      <c r="E245" s="241"/>
      <c r="F245" s="241"/>
      <c r="G245" s="241"/>
      <c r="H245" s="241"/>
      <c r="I245" s="241"/>
      <c r="J245" s="241"/>
      <c r="K245" s="243"/>
      <c r="L245" s="244"/>
      <c r="M245" s="211" t="b">
        <v>0</v>
      </c>
      <c r="N245" s="211" t="b">
        <v>0</v>
      </c>
      <c r="O245" s="211" t="b">
        <v>0</v>
      </c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  <c r="AA245" s="240"/>
    </row>
    <row r="246" spans="1:27" ht="15" customHeight="1">
      <c r="A246" s="245"/>
      <c r="B246" s="246"/>
      <c r="C246" s="247"/>
      <c r="D246" s="247"/>
      <c r="E246" s="245"/>
      <c r="F246" s="245"/>
      <c r="G246" s="245"/>
      <c r="H246" s="245"/>
      <c r="I246" s="246"/>
      <c r="J246" s="246"/>
      <c r="K246" s="248"/>
      <c r="L246" s="239"/>
      <c r="M246" s="211" t="b">
        <v>0</v>
      </c>
      <c r="N246" s="211" t="b">
        <v>0</v>
      </c>
      <c r="O246" s="211" t="b">
        <v>0</v>
      </c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  <c r="AA246" s="240"/>
    </row>
    <row r="247" spans="1:27" ht="15" customHeight="1">
      <c r="A247" s="241"/>
      <c r="B247" s="241"/>
      <c r="C247" s="242"/>
      <c r="D247" s="242"/>
      <c r="E247" s="241"/>
      <c r="F247" s="241"/>
      <c r="G247" s="241"/>
      <c r="H247" s="241"/>
      <c r="I247" s="241"/>
      <c r="J247" s="241"/>
      <c r="K247" s="243"/>
      <c r="L247" s="244"/>
      <c r="M247" s="211" t="b">
        <v>0</v>
      </c>
      <c r="N247" s="211" t="b">
        <v>0</v>
      </c>
      <c r="O247" s="211" t="b">
        <v>0</v>
      </c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  <c r="AA247" s="240"/>
    </row>
    <row r="248" spans="1:27" ht="15" customHeight="1">
      <c r="A248" s="245"/>
      <c r="B248" s="246"/>
      <c r="C248" s="247"/>
      <c r="D248" s="247"/>
      <c r="E248" s="245"/>
      <c r="F248" s="245"/>
      <c r="G248" s="245"/>
      <c r="H248" s="245"/>
      <c r="I248" s="246"/>
      <c r="J248" s="246"/>
      <c r="K248" s="248"/>
      <c r="L248" s="239"/>
      <c r="M248" s="211" t="b">
        <v>0</v>
      </c>
      <c r="N248" s="211" t="b">
        <v>0</v>
      </c>
      <c r="O248" s="211" t="b">
        <v>0</v>
      </c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  <c r="AA248" s="240"/>
    </row>
    <row r="249" spans="1:27" ht="15" customHeight="1">
      <c r="A249" s="241"/>
      <c r="B249" s="241"/>
      <c r="C249" s="242"/>
      <c r="D249" s="242"/>
      <c r="E249" s="241"/>
      <c r="F249" s="241"/>
      <c r="G249" s="241"/>
      <c r="H249" s="241"/>
      <c r="I249" s="241"/>
      <c r="J249" s="241"/>
      <c r="K249" s="243"/>
      <c r="L249" s="244"/>
      <c r="M249" s="211" t="b">
        <v>0</v>
      </c>
      <c r="N249" s="211" t="b">
        <v>0</v>
      </c>
      <c r="O249" s="211" t="b">
        <v>0</v>
      </c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  <c r="AA249" s="240"/>
    </row>
    <row r="250" spans="1:27" ht="15" customHeight="1">
      <c r="A250" s="245"/>
      <c r="B250" s="246"/>
      <c r="C250" s="247"/>
      <c r="D250" s="247"/>
      <c r="E250" s="245"/>
      <c r="F250" s="245"/>
      <c r="G250" s="245"/>
      <c r="H250" s="245"/>
      <c r="I250" s="246"/>
      <c r="J250" s="246"/>
      <c r="K250" s="248"/>
      <c r="L250" s="239"/>
      <c r="M250" s="211" t="b">
        <v>0</v>
      </c>
      <c r="N250" s="211" t="b">
        <v>0</v>
      </c>
      <c r="O250" s="211" t="b">
        <v>0</v>
      </c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  <c r="AA250" s="240"/>
    </row>
    <row r="251" spans="1:27" ht="15" customHeight="1">
      <c r="A251" s="241"/>
      <c r="B251" s="241"/>
      <c r="C251" s="242"/>
      <c r="D251" s="242"/>
      <c r="E251" s="241"/>
      <c r="F251" s="241"/>
      <c r="G251" s="241"/>
      <c r="H251" s="241"/>
      <c r="I251" s="241"/>
      <c r="J251" s="241"/>
      <c r="K251" s="243"/>
      <c r="L251" s="244"/>
      <c r="M251" s="211" t="b">
        <v>0</v>
      </c>
      <c r="N251" s="211" t="b">
        <v>0</v>
      </c>
      <c r="O251" s="211" t="b">
        <v>0</v>
      </c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  <c r="AA251" s="240"/>
    </row>
    <row r="252" spans="1:27" ht="15" customHeight="1">
      <c r="A252" s="245"/>
      <c r="B252" s="246"/>
      <c r="C252" s="247"/>
      <c r="D252" s="247"/>
      <c r="E252" s="245"/>
      <c r="F252" s="245"/>
      <c r="G252" s="245"/>
      <c r="H252" s="245"/>
      <c r="I252" s="246"/>
      <c r="J252" s="246"/>
      <c r="K252" s="248"/>
      <c r="L252" s="239"/>
      <c r="M252" s="211" t="b">
        <v>0</v>
      </c>
      <c r="N252" s="211" t="b">
        <v>0</v>
      </c>
      <c r="O252" s="211" t="b">
        <v>0</v>
      </c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  <c r="AA252" s="240"/>
    </row>
    <row r="253" spans="1:27" ht="15" customHeight="1">
      <c r="A253" s="241"/>
      <c r="B253" s="241"/>
      <c r="C253" s="242"/>
      <c r="D253" s="242"/>
      <c r="E253" s="241"/>
      <c r="F253" s="241"/>
      <c r="G253" s="241"/>
      <c r="H253" s="241"/>
      <c r="I253" s="241"/>
      <c r="J253" s="241"/>
      <c r="K253" s="243"/>
      <c r="L253" s="244"/>
      <c r="M253" s="211" t="b">
        <v>0</v>
      </c>
      <c r="N253" s="211" t="b">
        <v>0</v>
      </c>
      <c r="O253" s="211" t="b">
        <v>0</v>
      </c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  <c r="AA253" s="240"/>
    </row>
    <row r="254" spans="1:27" ht="15" customHeight="1">
      <c r="A254" s="245"/>
      <c r="B254" s="246"/>
      <c r="C254" s="247"/>
      <c r="D254" s="247"/>
      <c r="E254" s="245"/>
      <c r="F254" s="245"/>
      <c r="G254" s="245"/>
      <c r="H254" s="245"/>
      <c r="I254" s="246"/>
      <c r="J254" s="246"/>
      <c r="K254" s="248"/>
      <c r="L254" s="239"/>
      <c r="M254" s="211" t="b">
        <v>0</v>
      </c>
      <c r="N254" s="211" t="b">
        <v>0</v>
      </c>
      <c r="O254" s="211" t="b">
        <v>0</v>
      </c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  <c r="AA254" s="240"/>
    </row>
    <row r="255" spans="1:27" ht="15" customHeight="1">
      <c r="A255" s="241"/>
      <c r="B255" s="241"/>
      <c r="C255" s="242"/>
      <c r="D255" s="242"/>
      <c r="E255" s="241"/>
      <c r="F255" s="241"/>
      <c r="G255" s="241"/>
      <c r="H255" s="241"/>
      <c r="I255" s="241"/>
      <c r="J255" s="241"/>
      <c r="K255" s="243"/>
      <c r="L255" s="244"/>
      <c r="M255" s="211" t="b">
        <v>0</v>
      </c>
      <c r="N255" s="211" t="b">
        <v>0</v>
      </c>
      <c r="O255" s="211" t="b">
        <v>0</v>
      </c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  <c r="AA255" s="240"/>
    </row>
    <row r="256" spans="1:27" ht="15" customHeight="1">
      <c r="A256" s="245"/>
      <c r="B256" s="246"/>
      <c r="C256" s="247"/>
      <c r="D256" s="247"/>
      <c r="E256" s="245"/>
      <c r="F256" s="245"/>
      <c r="G256" s="245"/>
      <c r="H256" s="245"/>
      <c r="I256" s="246"/>
      <c r="J256" s="246"/>
      <c r="K256" s="248"/>
      <c r="L256" s="239"/>
      <c r="M256" s="211" t="b">
        <v>0</v>
      </c>
      <c r="N256" s="211" t="b">
        <v>0</v>
      </c>
      <c r="O256" s="211" t="b">
        <v>0</v>
      </c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  <c r="AA256" s="240"/>
    </row>
    <row r="257" spans="1:27" ht="15" customHeight="1">
      <c r="A257" s="241"/>
      <c r="B257" s="241"/>
      <c r="C257" s="242"/>
      <c r="D257" s="242"/>
      <c r="E257" s="241"/>
      <c r="F257" s="241"/>
      <c r="G257" s="241"/>
      <c r="H257" s="241"/>
      <c r="I257" s="241"/>
      <c r="J257" s="241"/>
      <c r="K257" s="243"/>
      <c r="L257" s="244"/>
      <c r="M257" s="211" t="b">
        <v>0</v>
      </c>
      <c r="N257" s="211" t="b">
        <v>0</v>
      </c>
      <c r="O257" s="211" t="b">
        <v>0</v>
      </c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  <c r="AA257" s="240"/>
    </row>
    <row r="258" spans="1:27" ht="15" customHeight="1">
      <c r="A258" s="245"/>
      <c r="B258" s="246"/>
      <c r="C258" s="247"/>
      <c r="D258" s="247"/>
      <c r="E258" s="245"/>
      <c r="F258" s="245"/>
      <c r="G258" s="245"/>
      <c r="H258" s="245"/>
      <c r="I258" s="246"/>
      <c r="J258" s="246"/>
      <c r="K258" s="248"/>
      <c r="L258" s="239"/>
      <c r="M258" s="211" t="b">
        <v>0</v>
      </c>
      <c r="N258" s="211" t="b">
        <v>0</v>
      </c>
      <c r="O258" s="211" t="b">
        <v>0</v>
      </c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</row>
    <row r="259" spans="1:27" ht="15" customHeight="1">
      <c r="A259" s="241"/>
      <c r="B259" s="241"/>
      <c r="C259" s="242"/>
      <c r="D259" s="242"/>
      <c r="E259" s="241"/>
      <c r="F259" s="241"/>
      <c r="G259" s="241"/>
      <c r="H259" s="241"/>
      <c r="I259" s="241"/>
      <c r="J259" s="241"/>
      <c r="K259" s="243"/>
      <c r="L259" s="244"/>
      <c r="M259" s="211" t="b">
        <v>0</v>
      </c>
      <c r="N259" s="211" t="b">
        <v>0</v>
      </c>
      <c r="O259" s="211" t="b">
        <v>0</v>
      </c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  <c r="AA259" s="240"/>
    </row>
    <row r="260" spans="1:27" ht="15" customHeight="1">
      <c r="A260" s="245"/>
      <c r="B260" s="246"/>
      <c r="C260" s="247"/>
      <c r="D260" s="247"/>
      <c r="E260" s="245"/>
      <c r="F260" s="245"/>
      <c r="G260" s="245"/>
      <c r="H260" s="245"/>
      <c r="I260" s="246"/>
      <c r="J260" s="246"/>
      <c r="K260" s="248"/>
      <c r="L260" s="239"/>
      <c r="M260" s="211" t="b">
        <v>0</v>
      </c>
      <c r="N260" s="211" t="b">
        <v>0</v>
      </c>
      <c r="O260" s="211" t="b">
        <v>0</v>
      </c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  <c r="AA260" s="240"/>
    </row>
    <row r="261" spans="1:27" ht="15" customHeight="1">
      <c r="A261" s="241"/>
      <c r="B261" s="241"/>
      <c r="C261" s="242"/>
      <c r="D261" s="242"/>
      <c r="E261" s="241"/>
      <c r="F261" s="241"/>
      <c r="G261" s="241"/>
      <c r="H261" s="241"/>
      <c r="I261" s="241"/>
      <c r="J261" s="241"/>
      <c r="K261" s="243"/>
      <c r="L261" s="244"/>
      <c r="M261" s="211" t="b">
        <v>0</v>
      </c>
      <c r="N261" s="211" t="b">
        <v>0</v>
      </c>
      <c r="O261" s="211" t="b">
        <v>0</v>
      </c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  <c r="AA261" s="240"/>
    </row>
    <row r="262" spans="1:27" ht="15" customHeight="1">
      <c r="A262" s="245"/>
      <c r="B262" s="246"/>
      <c r="C262" s="247"/>
      <c r="D262" s="247"/>
      <c r="E262" s="245"/>
      <c r="F262" s="245"/>
      <c r="G262" s="245"/>
      <c r="H262" s="245"/>
      <c r="I262" s="246"/>
      <c r="J262" s="246"/>
      <c r="K262" s="248"/>
      <c r="L262" s="239"/>
      <c r="M262" s="211" t="b">
        <v>0</v>
      </c>
      <c r="N262" s="211" t="b">
        <v>0</v>
      </c>
      <c r="O262" s="211" t="b">
        <v>0</v>
      </c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  <c r="AA262" s="240"/>
    </row>
    <row r="263" spans="1:27" ht="15" customHeight="1">
      <c r="A263" s="241"/>
      <c r="B263" s="241"/>
      <c r="C263" s="242"/>
      <c r="D263" s="242"/>
      <c r="E263" s="241"/>
      <c r="F263" s="241"/>
      <c r="G263" s="241"/>
      <c r="H263" s="241"/>
      <c r="I263" s="241"/>
      <c r="J263" s="241"/>
      <c r="K263" s="243"/>
      <c r="L263" s="244"/>
      <c r="M263" s="211" t="b">
        <v>0</v>
      </c>
      <c r="N263" s="211" t="b">
        <v>0</v>
      </c>
      <c r="O263" s="211" t="b">
        <v>0</v>
      </c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  <c r="AA263" s="240"/>
    </row>
    <row r="264" spans="1:27" ht="15" customHeight="1">
      <c r="A264" s="245"/>
      <c r="B264" s="246"/>
      <c r="C264" s="247"/>
      <c r="D264" s="247"/>
      <c r="E264" s="245"/>
      <c r="F264" s="245"/>
      <c r="G264" s="245"/>
      <c r="H264" s="245"/>
      <c r="I264" s="246"/>
      <c r="J264" s="246"/>
      <c r="K264" s="248"/>
      <c r="L264" s="239"/>
      <c r="M264" s="211" t="b">
        <v>0</v>
      </c>
      <c r="N264" s="211" t="b">
        <v>0</v>
      </c>
      <c r="O264" s="211" t="b">
        <v>0</v>
      </c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  <c r="AA264" s="240"/>
    </row>
    <row r="265" spans="1:27" ht="15" customHeight="1">
      <c r="A265" s="241"/>
      <c r="B265" s="241"/>
      <c r="C265" s="242"/>
      <c r="D265" s="242"/>
      <c r="E265" s="241"/>
      <c r="F265" s="241"/>
      <c r="G265" s="241"/>
      <c r="H265" s="241"/>
      <c r="I265" s="241"/>
      <c r="J265" s="241"/>
      <c r="K265" s="243"/>
      <c r="L265" s="244"/>
      <c r="M265" s="211" t="b">
        <v>0</v>
      </c>
      <c r="N265" s="211" t="b">
        <v>0</v>
      </c>
      <c r="O265" s="211" t="b">
        <v>0</v>
      </c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  <c r="AA265" s="240"/>
    </row>
    <row r="266" spans="1:27" ht="15" customHeight="1">
      <c r="A266" s="245"/>
      <c r="B266" s="246"/>
      <c r="C266" s="247"/>
      <c r="D266" s="247"/>
      <c r="E266" s="245"/>
      <c r="F266" s="245"/>
      <c r="G266" s="245"/>
      <c r="H266" s="245"/>
      <c r="I266" s="246"/>
      <c r="J266" s="246"/>
      <c r="K266" s="248"/>
      <c r="L266" s="239"/>
      <c r="M266" s="211" t="b">
        <v>0</v>
      </c>
      <c r="N266" s="211" t="b">
        <v>0</v>
      </c>
      <c r="O266" s="211" t="b">
        <v>0</v>
      </c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  <c r="AA266" s="240"/>
    </row>
    <row r="267" spans="1:27" ht="15" customHeight="1">
      <c r="A267" s="241"/>
      <c r="B267" s="241"/>
      <c r="C267" s="242"/>
      <c r="D267" s="242"/>
      <c r="E267" s="241"/>
      <c r="F267" s="241"/>
      <c r="G267" s="241"/>
      <c r="H267" s="241"/>
      <c r="I267" s="241"/>
      <c r="J267" s="241"/>
      <c r="K267" s="243"/>
      <c r="L267" s="244"/>
      <c r="M267" s="211" t="b">
        <v>0</v>
      </c>
      <c r="N267" s="211" t="b">
        <v>0</v>
      </c>
      <c r="O267" s="211" t="b">
        <v>0</v>
      </c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  <c r="AA267" s="240"/>
    </row>
    <row r="268" spans="1:27" ht="15" customHeight="1">
      <c r="A268" s="245"/>
      <c r="B268" s="246"/>
      <c r="C268" s="247"/>
      <c r="D268" s="247"/>
      <c r="E268" s="245"/>
      <c r="F268" s="245"/>
      <c r="G268" s="245"/>
      <c r="H268" s="245"/>
      <c r="I268" s="246"/>
      <c r="J268" s="246"/>
      <c r="K268" s="248"/>
      <c r="L268" s="239"/>
      <c r="M268" s="211" t="b">
        <v>0</v>
      </c>
      <c r="N268" s="211" t="b">
        <v>0</v>
      </c>
      <c r="O268" s="211" t="b">
        <v>0</v>
      </c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  <c r="AA268" s="240"/>
    </row>
    <row r="269" spans="1:27" ht="15" customHeight="1">
      <c r="A269" s="241"/>
      <c r="B269" s="241"/>
      <c r="C269" s="242"/>
      <c r="D269" s="242"/>
      <c r="E269" s="241"/>
      <c r="F269" s="241"/>
      <c r="G269" s="241"/>
      <c r="H269" s="241"/>
      <c r="I269" s="241"/>
      <c r="J269" s="241"/>
      <c r="K269" s="243"/>
      <c r="L269" s="244"/>
      <c r="M269" s="211" t="b">
        <v>0</v>
      </c>
      <c r="N269" s="211" t="b">
        <v>0</v>
      </c>
      <c r="O269" s="211" t="b">
        <v>0</v>
      </c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  <c r="AA269" s="240"/>
    </row>
    <row r="270" spans="1:27" ht="15" customHeight="1">
      <c r="A270" s="245"/>
      <c r="B270" s="246"/>
      <c r="C270" s="247"/>
      <c r="D270" s="247"/>
      <c r="E270" s="245"/>
      <c r="F270" s="245"/>
      <c r="G270" s="245"/>
      <c r="H270" s="245"/>
      <c r="I270" s="246"/>
      <c r="J270" s="246"/>
      <c r="K270" s="248"/>
      <c r="L270" s="239"/>
      <c r="M270" s="211" t="b">
        <v>0</v>
      </c>
      <c r="N270" s="211" t="b">
        <v>0</v>
      </c>
      <c r="O270" s="211" t="b">
        <v>0</v>
      </c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  <c r="AA270" s="240"/>
    </row>
    <row r="271" spans="1:27" ht="15" customHeight="1">
      <c r="A271" s="241"/>
      <c r="B271" s="241"/>
      <c r="C271" s="242"/>
      <c r="D271" s="242"/>
      <c r="E271" s="241"/>
      <c r="F271" s="241"/>
      <c r="G271" s="241"/>
      <c r="H271" s="241"/>
      <c r="I271" s="241"/>
      <c r="J271" s="241"/>
      <c r="K271" s="243"/>
      <c r="L271" s="244"/>
      <c r="M271" s="211" t="b">
        <v>0</v>
      </c>
      <c r="N271" s="211" t="b">
        <v>0</v>
      </c>
      <c r="O271" s="211" t="b">
        <v>0</v>
      </c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  <c r="AA271" s="240"/>
    </row>
    <row r="272" spans="1:27" ht="15" customHeight="1">
      <c r="A272" s="245"/>
      <c r="B272" s="246"/>
      <c r="C272" s="247"/>
      <c r="D272" s="247"/>
      <c r="E272" s="245"/>
      <c r="F272" s="245"/>
      <c r="G272" s="245"/>
      <c r="H272" s="245"/>
      <c r="I272" s="246"/>
      <c r="J272" s="246"/>
      <c r="K272" s="248"/>
      <c r="L272" s="239"/>
      <c r="M272" s="211" t="b">
        <v>0</v>
      </c>
      <c r="N272" s="211" t="b">
        <v>0</v>
      </c>
      <c r="O272" s="211" t="b">
        <v>0</v>
      </c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  <c r="AA272" s="240"/>
    </row>
    <row r="273" spans="1:27" ht="15" customHeight="1">
      <c r="A273" s="241"/>
      <c r="B273" s="241"/>
      <c r="C273" s="242"/>
      <c r="D273" s="242"/>
      <c r="E273" s="241"/>
      <c r="F273" s="241"/>
      <c r="G273" s="241"/>
      <c r="H273" s="241"/>
      <c r="I273" s="241"/>
      <c r="J273" s="241"/>
      <c r="K273" s="243"/>
      <c r="L273" s="244"/>
      <c r="M273" s="211" t="b">
        <v>0</v>
      </c>
      <c r="N273" s="211" t="b">
        <v>0</v>
      </c>
      <c r="O273" s="211" t="b">
        <v>0</v>
      </c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  <c r="AA273" s="240"/>
    </row>
    <row r="274" spans="1:27" ht="15" customHeight="1">
      <c r="A274" s="245"/>
      <c r="B274" s="246"/>
      <c r="C274" s="247"/>
      <c r="D274" s="247"/>
      <c r="E274" s="245"/>
      <c r="F274" s="245"/>
      <c r="G274" s="245"/>
      <c r="H274" s="245"/>
      <c r="I274" s="246"/>
      <c r="J274" s="246"/>
      <c r="K274" s="248"/>
      <c r="L274" s="239"/>
      <c r="M274" s="211" t="b">
        <v>0</v>
      </c>
      <c r="N274" s="211" t="b">
        <v>0</v>
      </c>
      <c r="O274" s="211" t="b">
        <v>0</v>
      </c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  <c r="AA274" s="240"/>
    </row>
    <row r="275" spans="1:27" ht="15" customHeight="1">
      <c r="A275" s="241"/>
      <c r="B275" s="241"/>
      <c r="C275" s="242"/>
      <c r="D275" s="242"/>
      <c r="E275" s="241"/>
      <c r="F275" s="241"/>
      <c r="G275" s="241"/>
      <c r="H275" s="241"/>
      <c r="I275" s="241"/>
      <c r="J275" s="241"/>
      <c r="K275" s="243"/>
      <c r="L275" s="244"/>
      <c r="M275" s="211" t="b">
        <v>0</v>
      </c>
      <c r="N275" s="211" t="b">
        <v>0</v>
      </c>
      <c r="O275" s="211" t="b">
        <v>0</v>
      </c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  <c r="AA275" s="240"/>
    </row>
    <row r="276" spans="1:27" ht="15" customHeight="1">
      <c r="A276" s="245"/>
      <c r="B276" s="246"/>
      <c r="C276" s="247"/>
      <c r="D276" s="247"/>
      <c r="E276" s="245"/>
      <c r="F276" s="245"/>
      <c r="G276" s="245"/>
      <c r="H276" s="245"/>
      <c r="I276" s="246"/>
      <c r="J276" s="246"/>
      <c r="K276" s="248"/>
      <c r="L276" s="239"/>
      <c r="M276" s="211" t="b">
        <v>0</v>
      </c>
      <c r="N276" s="211" t="b">
        <v>0</v>
      </c>
      <c r="O276" s="211" t="b">
        <v>0</v>
      </c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  <c r="AA276" s="240"/>
    </row>
    <row r="277" spans="1:27" ht="15" customHeight="1">
      <c r="A277" s="241"/>
      <c r="B277" s="241"/>
      <c r="C277" s="242"/>
      <c r="D277" s="242"/>
      <c r="E277" s="241"/>
      <c r="F277" s="241"/>
      <c r="G277" s="241"/>
      <c r="H277" s="241"/>
      <c r="I277" s="241"/>
      <c r="J277" s="241"/>
      <c r="K277" s="243"/>
      <c r="L277" s="244"/>
      <c r="M277" s="211" t="b">
        <v>0</v>
      </c>
      <c r="N277" s="211" t="b">
        <v>0</v>
      </c>
      <c r="O277" s="211" t="b">
        <v>0</v>
      </c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  <c r="AA277" s="240"/>
    </row>
    <row r="278" spans="1:27" ht="15" customHeight="1">
      <c r="A278" s="245"/>
      <c r="B278" s="246"/>
      <c r="C278" s="247"/>
      <c r="D278" s="247"/>
      <c r="E278" s="245"/>
      <c r="F278" s="245"/>
      <c r="G278" s="245"/>
      <c r="H278" s="245"/>
      <c r="I278" s="246"/>
      <c r="J278" s="246"/>
      <c r="K278" s="248"/>
      <c r="L278" s="239"/>
      <c r="M278" s="211" t="b">
        <v>0</v>
      </c>
      <c r="N278" s="211" t="b">
        <v>0</v>
      </c>
      <c r="O278" s="211" t="b">
        <v>0</v>
      </c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  <c r="AA278" s="240"/>
    </row>
    <row r="279" spans="1:27" ht="15" customHeight="1">
      <c r="A279" s="241"/>
      <c r="B279" s="241"/>
      <c r="C279" s="242"/>
      <c r="D279" s="242"/>
      <c r="E279" s="241"/>
      <c r="F279" s="241"/>
      <c r="G279" s="241"/>
      <c r="H279" s="241"/>
      <c r="I279" s="241"/>
      <c r="J279" s="241"/>
      <c r="K279" s="243"/>
      <c r="L279" s="244"/>
      <c r="M279" s="211" t="b">
        <v>0</v>
      </c>
      <c r="N279" s="211" t="b">
        <v>0</v>
      </c>
      <c r="O279" s="211" t="b">
        <v>0</v>
      </c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  <c r="AA279" s="240"/>
    </row>
    <row r="280" spans="1:27" ht="15" customHeight="1">
      <c r="A280" s="245"/>
      <c r="B280" s="246"/>
      <c r="C280" s="247"/>
      <c r="D280" s="247"/>
      <c r="E280" s="245"/>
      <c r="F280" s="245"/>
      <c r="G280" s="245"/>
      <c r="H280" s="245"/>
      <c r="I280" s="246"/>
      <c r="J280" s="246"/>
      <c r="K280" s="248"/>
      <c r="L280" s="239"/>
      <c r="M280" s="211" t="b">
        <v>0</v>
      </c>
      <c r="N280" s="211" t="b">
        <v>0</v>
      </c>
      <c r="O280" s="211" t="b">
        <v>0</v>
      </c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  <c r="AA280" s="240"/>
    </row>
    <row r="281" spans="1:27" ht="15" customHeight="1">
      <c r="A281" s="241"/>
      <c r="B281" s="241"/>
      <c r="C281" s="242"/>
      <c r="D281" s="242"/>
      <c r="E281" s="241"/>
      <c r="F281" s="241"/>
      <c r="G281" s="241"/>
      <c r="H281" s="241"/>
      <c r="I281" s="241"/>
      <c r="J281" s="241"/>
      <c r="K281" s="243"/>
      <c r="L281" s="244"/>
      <c r="M281" s="211" t="b">
        <v>0</v>
      </c>
      <c r="N281" s="211" t="b">
        <v>0</v>
      </c>
      <c r="O281" s="211" t="b">
        <v>0</v>
      </c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  <c r="AA281" s="240"/>
    </row>
    <row r="282" spans="1:27" ht="15" customHeight="1">
      <c r="A282" s="245"/>
      <c r="B282" s="246"/>
      <c r="C282" s="247"/>
      <c r="D282" s="247"/>
      <c r="E282" s="245"/>
      <c r="F282" s="245"/>
      <c r="G282" s="245"/>
      <c r="H282" s="245"/>
      <c r="I282" s="246"/>
      <c r="J282" s="246"/>
      <c r="K282" s="248"/>
      <c r="L282" s="239"/>
      <c r="M282" s="211" t="b">
        <v>0</v>
      </c>
      <c r="N282" s="211" t="b">
        <v>0</v>
      </c>
      <c r="O282" s="211" t="b">
        <v>0</v>
      </c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  <c r="AA282" s="240"/>
    </row>
    <row r="283" spans="1:27" ht="15" customHeight="1">
      <c r="A283" s="241"/>
      <c r="B283" s="241"/>
      <c r="C283" s="242"/>
      <c r="D283" s="242"/>
      <c r="E283" s="241"/>
      <c r="F283" s="241"/>
      <c r="G283" s="241"/>
      <c r="H283" s="241"/>
      <c r="I283" s="241"/>
      <c r="J283" s="241"/>
      <c r="K283" s="243"/>
      <c r="L283" s="244"/>
      <c r="M283" s="211" t="b">
        <v>0</v>
      </c>
      <c r="N283" s="211" t="b">
        <v>0</v>
      </c>
      <c r="O283" s="211" t="b">
        <v>0</v>
      </c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  <c r="AA283" s="240"/>
    </row>
    <row r="284" spans="1:27" ht="15" customHeight="1">
      <c r="A284" s="245"/>
      <c r="B284" s="246"/>
      <c r="C284" s="247"/>
      <c r="D284" s="247"/>
      <c r="E284" s="245"/>
      <c r="F284" s="245"/>
      <c r="G284" s="245"/>
      <c r="H284" s="245"/>
      <c r="I284" s="246"/>
      <c r="J284" s="246"/>
      <c r="K284" s="248"/>
      <c r="L284" s="239"/>
      <c r="M284" s="211" t="b">
        <v>0</v>
      </c>
      <c r="N284" s="211" t="b">
        <v>0</v>
      </c>
      <c r="O284" s="211" t="b">
        <v>0</v>
      </c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  <c r="AA284" s="240"/>
    </row>
    <row r="285" spans="1:27" ht="15" customHeight="1">
      <c r="A285" s="241"/>
      <c r="B285" s="241"/>
      <c r="C285" s="242"/>
      <c r="D285" s="242"/>
      <c r="E285" s="241"/>
      <c r="F285" s="241"/>
      <c r="G285" s="241"/>
      <c r="H285" s="241"/>
      <c r="I285" s="241"/>
      <c r="J285" s="241"/>
      <c r="K285" s="243"/>
      <c r="L285" s="244"/>
      <c r="M285" s="211" t="b">
        <v>0</v>
      </c>
      <c r="N285" s="211" t="b">
        <v>0</v>
      </c>
      <c r="O285" s="211" t="b">
        <v>0</v>
      </c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  <c r="AA285" s="240"/>
    </row>
    <row r="286" spans="1:27" ht="15" customHeight="1">
      <c r="A286" s="245"/>
      <c r="B286" s="246"/>
      <c r="C286" s="247"/>
      <c r="D286" s="247"/>
      <c r="E286" s="245"/>
      <c r="F286" s="245"/>
      <c r="G286" s="245"/>
      <c r="H286" s="245"/>
      <c r="I286" s="246"/>
      <c r="J286" s="246"/>
      <c r="K286" s="248"/>
      <c r="L286" s="239"/>
      <c r="M286" s="211" t="b">
        <v>0</v>
      </c>
      <c r="N286" s="211" t="b">
        <v>0</v>
      </c>
      <c r="O286" s="211" t="b">
        <v>0</v>
      </c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  <c r="AA286" s="240"/>
    </row>
    <row r="287" spans="1:27" ht="15" customHeight="1">
      <c r="A287" s="241"/>
      <c r="B287" s="241"/>
      <c r="C287" s="242"/>
      <c r="D287" s="242"/>
      <c r="E287" s="241"/>
      <c r="F287" s="241"/>
      <c r="G287" s="241"/>
      <c r="H287" s="241"/>
      <c r="I287" s="241"/>
      <c r="J287" s="241"/>
      <c r="K287" s="243"/>
      <c r="L287" s="244"/>
      <c r="M287" s="211" t="b">
        <v>0</v>
      </c>
      <c r="N287" s="211" t="b">
        <v>0</v>
      </c>
      <c r="O287" s="211" t="b">
        <v>0</v>
      </c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  <c r="AA287" s="240"/>
    </row>
    <row r="288" spans="1:27" ht="15" customHeight="1">
      <c r="A288" s="245"/>
      <c r="B288" s="246"/>
      <c r="C288" s="247"/>
      <c r="D288" s="247"/>
      <c r="E288" s="245"/>
      <c r="F288" s="245"/>
      <c r="G288" s="245"/>
      <c r="H288" s="245"/>
      <c r="I288" s="246"/>
      <c r="J288" s="246"/>
      <c r="K288" s="248"/>
      <c r="L288" s="239"/>
      <c r="M288" s="211" t="b">
        <v>0</v>
      </c>
      <c r="N288" s="211" t="b">
        <v>0</v>
      </c>
      <c r="O288" s="211" t="b">
        <v>0</v>
      </c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  <c r="AA288" s="240"/>
    </row>
    <row r="289" spans="1:27" ht="15" customHeight="1">
      <c r="A289" s="241"/>
      <c r="B289" s="241"/>
      <c r="C289" s="242"/>
      <c r="D289" s="242"/>
      <c r="E289" s="241"/>
      <c r="F289" s="241"/>
      <c r="G289" s="241"/>
      <c r="H289" s="241"/>
      <c r="I289" s="241"/>
      <c r="J289" s="241"/>
      <c r="K289" s="243"/>
      <c r="L289" s="244"/>
      <c r="M289" s="211" t="b">
        <v>0</v>
      </c>
      <c r="N289" s="211" t="b">
        <v>0</v>
      </c>
      <c r="O289" s="211" t="b">
        <v>0</v>
      </c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  <c r="AA289" s="240"/>
    </row>
    <row r="290" spans="1:27" ht="15" customHeight="1">
      <c r="A290" s="245"/>
      <c r="B290" s="246"/>
      <c r="C290" s="247"/>
      <c r="D290" s="247"/>
      <c r="E290" s="245"/>
      <c r="F290" s="245"/>
      <c r="G290" s="245"/>
      <c r="H290" s="245"/>
      <c r="I290" s="246"/>
      <c r="J290" s="246"/>
      <c r="K290" s="248"/>
      <c r="L290" s="239"/>
      <c r="M290" s="211" t="b">
        <v>0</v>
      </c>
      <c r="N290" s="211" t="b">
        <v>0</v>
      </c>
      <c r="O290" s="211" t="b">
        <v>0</v>
      </c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  <c r="AA290" s="240"/>
    </row>
    <row r="291" spans="1:27" ht="15" customHeight="1">
      <c r="A291" s="241"/>
      <c r="B291" s="241"/>
      <c r="C291" s="242"/>
      <c r="D291" s="242"/>
      <c r="E291" s="241"/>
      <c r="F291" s="241"/>
      <c r="G291" s="241"/>
      <c r="H291" s="241"/>
      <c r="I291" s="241"/>
      <c r="J291" s="241"/>
      <c r="K291" s="243"/>
      <c r="L291" s="244"/>
      <c r="M291" s="211" t="b">
        <v>0</v>
      </c>
      <c r="N291" s="211" t="b">
        <v>0</v>
      </c>
      <c r="O291" s="211" t="b">
        <v>0</v>
      </c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  <c r="AA291" s="240"/>
    </row>
    <row r="292" spans="1:27" ht="15" customHeight="1">
      <c r="A292" s="245"/>
      <c r="B292" s="246"/>
      <c r="C292" s="247"/>
      <c r="D292" s="247"/>
      <c r="E292" s="245"/>
      <c r="F292" s="245"/>
      <c r="G292" s="245"/>
      <c r="H292" s="245"/>
      <c r="I292" s="246"/>
      <c r="J292" s="246"/>
      <c r="K292" s="248"/>
      <c r="L292" s="239"/>
      <c r="M292" s="211" t="b">
        <v>0</v>
      </c>
      <c r="N292" s="211" t="b">
        <v>0</v>
      </c>
      <c r="O292" s="211" t="b">
        <v>0</v>
      </c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  <c r="AA292" s="240"/>
    </row>
    <row r="293" spans="1:27" ht="15" customHeight="1">
      <c r="A293" s="241"/>
      <c r="B293" s="241"/>
      <c r="C293" s="242"/>
      <c r="D293" s="242"/>
      <c r="E293" s="241"/>
      <c r="F293" s="241"/>
      <c r="G293" s="241"/>
      <c r="H293" s="241"/>
      <c r="I293" s="241"/>
      <c r="J293" s="241"/>
      <c r="K293" s="243"/>
      <c r="L293" s="244"/>
      <c r="M293" s="211" t="b">
        <v>0</v>
      </c>
      <c r="N293" s="211" t="b">
        <v>0</v>
      </c>
      <c r="O293" s="211" t="b">
        <v>0</v>
      </c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  <c r="AA293" s="240"/>
    </row>
    <row r="294" spans="1:27" ht="15" customHeight="1">
      <c r="A294" s="245"/>
      <c r="B294" s="246"/>
      <c r="C294" s="247"/>
      <c r="D294" s="247"/>
      <c r="E294" s="245"/>
      <c r="F294" s="245"/>
      <c r="G294" s="245"/>
      <c r="H294" s="245"/>
      <c r="I294" s="246"/>
      <c r="J294" s="246"/>
      <c r="K294" s="248"/>
      <c r="L294" s="239"/>
      <c r="M294" s="211" t="b">
        <v>0</v>
      </c>
      <c r="N294" s="211" t="b">
        <v>0</v>
      </c>
      <c r="O294" s="211" t="b">
        <v>0</v>
      </c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  <c r="AA294" s="240"/>
    </row>
    <row r="295" spans="1:27" ht="1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  <c r="AA295" s="240"/>
    </row>
    <row r="296" spans="1:27" ht="15" customHeight="1">
      <c r="A296" s="240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  <c r="AA296" s="240"/>
    </row>
    <row r="297" spans="1:27" ht="15" customHeight="1">
      <c r="A297" s="240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  <c r="AA297" s="240"/>
    </row>
    <row r="298" spans="1:27" ht="15" customHeight="1">
      <c r="A298" s="240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</row>
    <row r="299" spans="1:27" ht="15" customHeight="1">
      <c r="A299" s="240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  <c r="AA299" s="240"/>
    </row>
    <row r="300" spans="1:27" ht="15" customHeight="1">
      <c r="A300" s="240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</row>
    <row r="301" spans="1:27" ht="15" customHeight="1">
      <c r="A301" s="240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  <c r="AA301" s="240"/>
    </row>
    <row r="302" spans="1:27" ht="15" customHeight="1">
      <c r="A302" s="240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  <c r="AA302" s="240"/>
    </row>
    <row r="303" spans="1:27" ht="15" customHeight="1">
      <c r="A303" s="240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  <c r="AA303" s="240"/>
    </row>
    <row r="304" spans="1:27" ht="15" customHeight="1">
      <c r="A304" s="240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  <c r="AA304" s="240"/>
    </row>
    <row r="305" spans="1:27" ht="15" customHeight="1">
      <c r="A305" s="240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  <c r="AA305" s="240"/>
    </row>
    <row r="306" spans="1:27" ht="15" customHeight="1">
      <c r="A306" s="240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  <c r="AA306" s="240"/>
    </row>
    <row r="307" spans="1:27" ht="15" customHeight="1">
      <c r="A307" s="240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  <c r="AA307" s="240"/>
    </row>
    <row r="308" spans="1:27" ht="15" customHeight="1">
      <c r="A308" s="240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  <c r="AA308" s="240"/>
    </row>
    <row r="309" spans="1:27" ht="15" customHeight="1">
      <c r="A309" s="240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  <c r="AA309" s="240"/>
    </row>
    <row r="310" spans="1:27" ht="15" customHeight="1">
      <c r="A310" s="240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  <c r="AA310" s="240"/>
    </row>
    <row r="311" spans="1:27" ht="15" customHeight="1">
      <c r="A311" s="240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  <c r="AA311" s="240"/>
    </row>
    <row r="312" spans="1:27" ht="15" customHeight="1">
      <c r="A312" s="240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  <c r="AA312" s="240"/>
    </row>
    <row r="313" spans="1:27" ht="15" customHeight="1">
      <c r="A313" s="240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  <c r="AA313" s="240"/>
    </row>
    <row r="314" spans="1:27" ht="15" customHeight="1">
      <c r="A314" s="240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  <c r="AA314" s="240"/>
    </row>
    <row r="315" spans="1:27" ht="15" customHeight="1">
      <c r="A315" s="240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  <c r="AA315" s="240"/>
    </row>
    <row r="316" spans="1:27" ht="15" customHeight="1">
      <c r="A316" s="240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  <c r="AA316" s="240"/>
    </row>
    <row r="317" spans="1:27" ht="15" customHeight="1">
      <c r="A317" s="240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  <c r="AA317" s="240"/>
    </row>
    <row r="318" spans="1:27" ht="15" customHeight="1">
      <c r="A318" s="240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  <c r="AA318" s="240"/>
    </row>
    <row r="319" spans="1:27" ht="15" customHeight="1">
      <c r="A319" s="240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  <c r="AA319" s="240"/>
    </row>
    <row r="320" spans="1:27" ht="15" customHeight="1">
      <c r="A320" s="240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  <c r="AA320" s="240"/>
    </row>
    <row r="321" spans="1:27" ht="15" customHeight="1">
      <c r="A321" s="240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  <c r="AA321" s="240"/>
    </row>
    <row r="322" spans="1:27" ht="15" customHeight="1">
      <c r="A322" s="240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  <c r="AA322" s="240"/>
    </row>
    <row r="323" spans="1:27" ht="15" customHeight="1">
      <c r="A323" s="240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  <c r="AA323" s="240"/>
    </row>
    <row r="324" spans="1:27" ht="15" customHeight="1">
      <c r="A324" s="240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  <c r="AA324" s="240"/>
    </row>
    <row r="325" spans="1:27" ht="15" customHeight="1">
      <c r="A325" s="240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  <c r="AA325" s="240"/>
    </row>
    <row r="326" spans="1:27" ht="15" customHeight="1">
      <c r="A326" s="240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  <c r="AA326" s="240"/>
    </row>
    <row r="327" spans="1:27" ht="15" customHeight="1">
      <c r="A327" s="240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  <c r="AA327" s="240"/>
    </row>
    <row r="328" spans="1:27" ht="15" customHeight="1">
      <c r="A328" s="240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  <c r="AA328" s="240"/>
    </row>
    <row r="329" spans="1:27" ht="15" customHeight="1">
      <c r="A329" s="240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  <c r="AA329" s="240"/>
    </row>
    <row r="330" spans="1:27" ht="15" customHeight="1">
      <c r="A330" s="240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  <c r="AA330" s="240"/>
    </row>
    <row r="331" spans="1:27" ht="15" customHeight="1">
      <c r="A331" s="240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  <c r="AA331" s="240"/>
    </row>
    <row r="332" spans="1:27" ht="15" customHeight="1">
      <c r="A332" s="240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  <c r="AA332" s="240"/>
    </row>
    <row r="333" spans="1:27" ht="15" customHeight="1">
      <c r="A333" s="240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  <c r="AA333" s="240"/>
    </row>
    <row r="334" spans="1:27" ht="15" customHeight="1">
      <c r="A334" s="240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  <c r="AA334" s="240"/>
    </row>
    <row r="335" spans="1:27" ht="15" customHeight="1">
      <c r="A335" s="240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</row>
    <row r="336" spans="1:27" ht="15" customHeight="1">
      <c r="A336" s="240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  <c r="AA336" s="240"/>
    </row>
    <row r="337" spans="1:27" ht="15" customHeight="1">
      <c r="A337" s="240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  <c r="AA337" s="240"/>
    </row>
    <row r="338" spans="1:27" ht="15" customHeight="1">
      <c r="A338" s="240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  <c r="AA338" s="240"/>
    </row>
    <row r="339" spans="1:27" ht="15" customHeight="1">
      <c r="A339" s="240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  <c r="AA339" s="240"/>
    </row>
    <row r="340" spans="1:27" ht="15" customHeight="1">
      <c r="A340" s="240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  <c r="AA340" s="240"/>
    </row>
    <row r="341" spans="1:27" ht="15" customHeight="1">
      <c r="A341" s="240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  <c r="AA341" s="240"/>
    </row>
    <row r="342" spans="1:27" ht="15" customHeight="1">
      <c r="A342" s="240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  <c r="AA342" s="240"/>
    </row>
    <row r="343" spans="1:27" ht="15" customHeight="1">
      <c r="A343" s="240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  <c r="AA343" s="240"/>
    </row>
    <row r="344" spans="1:27" ht="15" customHeight="1">
      <c r="A344" s="240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  <c r="AA344" s="240"/>
    </row>
    <row r="345" spans="1:27" ht="15" customHeight="1">
      <c r="A345" s="240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  <c r="AA345" s="240"/>
    </row>
    <row r="346" spans="1:27" ht="15" customHeight="1">
      <c r="A346" s="240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  <c r="AA346" s="240"/>
    </row>
    <row r="347" spans="1:27" ht="15" customHeight="1">
      <c r="A347" s="240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  <c r="AA347" s="240"/>
    </row>
    <row r="348" spans="1:27" ht="15" customHeight="1">
      <c r="A348" s="240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  <c r="AA348" s="240"/>
    </row>
    <row r="349" spans="1:27" ht="15" customHeight="1">
      <c r="A349" s="240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  <c r="AA349" s="240"/>
    </row>
    <row r="350" spans="1:27" ht="15" customHeight="1">
      <c r="A350" s="240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  <c r="AA350" s="240"/>
    </row>
    <row r="351" spans="1:27" ht="15" customHeight="1">
      <c r="A351" s="240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  <c r="AA351" s="240"/>
    </row>
    <row r="352" spans="1:27" ht="15" customHeight="1">
      <c r="A352" s="240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  <c r="AA352" s="240"/>
    </row>
    <row r="353" spans="1:27" ht="15" customHeight="1">
      <c r="A353" s="240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  <c r="AA353" s="240"/>
    </row>
    <row r="354" spans="1:27" ht="15" customHeight="1">
      <c r="A354" s="240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  <c r="AA354" s="240"/>
    </row>
    <row r="355" spans="1:27" ht="15" customHeight="1">
      <c r="A355" s="240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  <c r="AA355" s="240"/>
    </row>
    <row r="356" spans="1:27" ht="15" customHeight="1">
      <c r="A356" s="240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  <c r="AA356" s="240"/>
    </row>
    <row r="357" spans="1:27" ht="15" customHeight="1">
      <c r="A357" s="240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  <c r="AA357" s="240"/>
    </row>
    <row r="358" spans="1:27" ht="15" customHeight="1">
      <c r="A358" s="240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  <c r="AA358" s="240"/>
    </row>
    <row r="359" spans="1:27" ht="15" customHeight="1">
      <c r="A359" s="240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  <c r="AA359" s="240"/>
    </row>
    <row r="360" spans="1:27" ht="15" customHeight="1">
      <c r="A360" s="240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  <c r="AA360" s="240"/>
    </row>
    <row r="361" spans="1:27" ht="15" customHeight="1">
      <c r="A361" s="240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  <c r="AA361" s="240"/>
    </row>
    <row r="362" spans="1:27" ht="15" customHeight="1">
      <c r="A362" s="240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  <c r="AA362" s="240"/>
    </row>
    <row r="363" spans="1:27" ht="15" customHeight="1">
      <c r="A363" s="240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  <c r="AA363" s="240"/>
    </row>
    <row r="364" spans="1:27" ht="15" customHeight="1">
      <c r="A364" s="240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  <c r="AA364" s="240"/>
    </row>
    <row r="365" spans="1:27" ht="15" customHeight="1">
      <c r="A365" s="240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  <c r="AA365" s="240"/>
    </row>
    <row r="366" spans="1:27" ht="15" customHeight="1">
      <c r="A366" s="240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  <c r="AA366" s="240"/>
    </row>
    <row r="367" spans="1:27" ht="15" customHeight="1">
      <c r="A367" s="240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  <c r="AA367" s="240"/>
    </row>
    <row r="368" spans="1:27" ht="15" customHeight="1">
      <c r="A368" s="240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  <c r="AA368" s="240"/>
    </row>
    <row r="369" spans="1:27" ht="15" customHeight="1">
      <c r="A369" s="240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  <c r="AA369" s="240"/>
    </row>
    <row r="370" spans="1:27" ht="15" customHeight="1">
      <c r="A370" s="240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  <c r="AA370" s="240"/>
    </row>
    <row r="371" spans="1:27" ht="15" customHeight="1">
      <c r="A371" s="240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  <c r="AA371" s="240"/>
    </row>
    <row r="372" spans="1:27" ht="15" customHeight="1">
      <c r="A372" s="240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  <c r="AA372" s="240"/>
    </row>
    <row r="373" spans="1:27" ht="15" customHeight="1">
      <c r="A373" s="240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  <c r="AA373" s="240"/>
    </row>
    <row r="374" spans="1:27" ht="15" customHeight="1">
      <c r="A374" s="240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  <c r="AA374" s="240"/>
    </row>
    <row r="375" spans="1:27" ht="15" customHeight="1">
      <c r="A375" s="240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  <c r="AA375" s="240"/>
    </row>
    <row r="376" spans="1:27" ht="15" customHeight="1">
      <c r="A376" s="240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  <c r="AA376" s="240"/>
    </row>
    <row r="377" spans="1:27" ht="15" customHeight="1">
      <c r="A377" s="240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  <c r="AA377" s="240"/>
    </row>
    <row r="378" spans="1:27" ht="15" customHeight="1">
      <c r="A378" s="240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  <c r="AA378" s="240"/>
    </row>
    <row r="379" spans="1:27" ht="15" customHeight="1">
      <c r="A379" s="240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  <c r="AA379" s="240"/>
    </row>
    <row r="380" spans="1:27" ht="15" customHeight="1">
      <c r="A380" s="240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  <c r="AA380" s="240"/>
    </row>
    <row r="381" spans="1:27" ht="15" customHeight="1">
      <c r="A381" s="240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  <c r="AA381" s="240"/>
    </row>
    <row r="382" spans="1:27" ht="15" customHeight="1">
      <c r="A382" s="240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  <c r="AA382" s="240"/>
    </row>
    <row r="383" spans="1:27" ht="15" customHeight="1">
      <c r="A383" s="240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  <c r="AA383" s="240"/>
    </row>
    <row r="384" spans="1:27" ht="15" customHeight="1">
      <c r="A384" s="240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  <c r="AA384" s="240"/>
    </row>
    <row r="385" spans="1:27" ht="15" customHeight="1">
      <c r="A385" s="240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  <c r="AA385" s="240"/>
    </row>
    <row r="386" spans="1:27" ht="15" customHeight="1">
      <c r="A386" s="240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  <c r="AA386" s="240"/>
    </row>
    <row r="387" spans="1:27" ht="15" customHeight="1">
      <c r="A387" s="240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  <c r="AA387" s="240"/>
    </row>
    <row r="388" spans="1:27" ht="15" customHeight="1">
      <c r="A388" s="240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  <c r="AA388" s="240"/>
    </row>
    <row r="389" spans="1:27" ht="15" customHeight="1">
      <c r="A389" s="240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  <c r="AA389" s="240"/>
    </row>
    <row r="390" spans="1:27" ht="15" customHeight="1">
      <c r="A390" s="240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  <c r="AA390" s="240"/>
    </row>
    <row r="391" spans="1:27" ht="15" customHeight="1">
      <c r="A391" s="240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  <c r="AA391" s="240"/>
    </row>
    <row r="392" spans="1:27" ht="15" customHeight="1">
      <c r="A392" s="240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  <c r="AA392" s="240"/>
    </row>
    <row r="393" spans="1:27" ht="15" customHeight="1">
      <c r="A393" s="240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  <c r="AA393" s="240"/>
    </row>
    <row r="394" spans="1:27" ht="15" customHeight="1">
      <c r="A394" s="240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  <c r="AA394" s="240"/>
    </row>
    <row r="395" spans="1:27" ht="15" customHeight="1">
      <c r="A395" s="240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  <c r="AA395" s="240"/>
    </row>
    <row r="396" spans="1:27" ht="15" customHeight="1">
      <c r="A396" s="240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  <c r="AA396" s="240"/>
    </row>
    <row r="397" spans="1:27" ht="15" customHeight="1">
      <c r="A397" s="240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  <c r="AA397" s="240"/>
    </row>
    <row r="398" spans="1:27" ht="15" customHeight="1">
      <c r="A398" s="240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  <c r="AA398" s="240"/>
    </row>
    <row r="399" spans="1:27" ht="15" customHeight="1">
      <c r="A399" s="240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  <c r="AA399" s="240"/>
    </row>
    <row r="400" spans="1:27" ht="15" customHeight="1">
      <c r="A400" s="240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  <c r="AA400" s="240"/>
    </row>
    <row r="401" spans="1:27" ht="15" customHeight="1">
      <c r="A401" s="240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  <c r="AA401" s="240"/>
    </row>
    <row r="402" spans="1:27" ht="15" customHeight="1">
      <c r="A402" s="240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  <c r="AA402" s="240"/>
    </row>
    <row r="403" spans="1:27" ht="15" customHeight="1">
      <c r="A403" s="240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  <c r="AA403" s="240"/>
    </row>
    <row r="404" spans="1:27" ht="15" customHeight="1">
      <c r="A404" s="240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  <c r="AA404" s="240"/>
    </row>
    <row r="405" spans="1:27" ht="15" customHeight="1">
      <c r="A405" s="240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  <c r="AA405" s="240"/>
    </row>
    <row r="406" spans="1:27" ht="15" customHeight="1">
      <c r="A406" s="240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  <c r="AA406" s="240"/>
    </row>
    <row r="407" spans="1:27" ht="15" customHeight="1">
      <c r="A407" s="240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  <c r="AA407" s="240"/>
    </row>
    <row r="408" spans="1:27" ht="15" customHeight="1">
      <c r="A408" s="240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  <c r="AA408" s="240"/>
    </row>
    <row r="409" spans="1:27" ht="15" customHeight="1">
      <c r="A409" s="240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  <c r="AA409" s="240"/>
    </row>
    <row r="410" spans="1:27" ht="15" customHeight="1">
      <c r="A410" s="240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  <c r="AA410" s="240"/>
    </row>
    <row r="411" spans="1:27" ht="15" customHeight="1">
      <c r="A411" s="240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  <c r="AA411" s="240"/>
    </row>
    <row r="412" spans="1:27" ht="15" customHeight="1">
      <c r="A412" s="240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  <c r="AA412" s="240"/>
    </row>
    <row r="413" spans="1:27" ht="15" customHeight="1">
      <c r="A413" s="240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  <c r="AA413" s="240"/>
    </row>
    <row r="414" spans="1:27" ht="15" customHeight="1">
      <c r="A414" s="240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  <c r="AA414" s="240"/>
    </row>
    <row r="415" spans="1:27" ht="15" customHeight="1">
      <c r="A415" s="240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  <c r="AA415" s="240"/>
    </row>
    <row r="416" spans="1:27" ht="15" customHeight="1">
      <c r="A416" s="240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  <c r="AA416" s="240"/>
    </row>
    <row r="417" spans="1:27" ht="15" customHeight="1">
      <c r="A417" s="240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  <c r="AA417" s="240"/>
    </row>
    <row r="418" spans="1:27" ht="15" customHeight="1">
      <c r="A418" s="240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  <c r="AA418" s="240"/>
    </row>
    <row r="419" spans="1:27" ht="15" customHeight="1">
      <c r="A419" s="240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  <c r="AA419" s="240"/>
    </row>
    <row r="420" spans="1:27" ht="15" customHeight="1">
      <c r="A420" s="240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  <c r="AA420" s="240"/>
    </row>
    <row r="421" spans="1:27" ht="15" customHeight="1">
      <c r="A421" s="240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  <c r="AA421" s="240"/>
    </row>
    <row r="422" spans="1:27" ht="15" customHeight="1">
      <c r="A422" s="240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  <c r="AA422" s="240"/>
    </row>
    <row r="423" spans="1:27" ht="15" customHeight="1">
      <c r="A423" s="240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  <c r="AA423" s="240"/>
    </row>
    <row r="424" spans="1:27" ht="15" customHeight="1">
      <c r="A424" s="240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  <c r="AA424" s="240"/>
    </row>
    <row r="425" spans="1:27" ht="15" customHeight="1">
      <c r="A425" s="240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  <c r="AA425" s="240"/>
    </row>
    <row r="426" spans="1:27" ht="15" customHeight="1">
      <c r="A426" s="240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  <c r="AA426" s="240"/>
    </row>
    <row r="427" spans="1:27" ht="15" customHeight="1">
      <c r="A427" s="240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  <c r="AA427" s="240"/>
    </row>
    <row r="428" spans="1:27" ht="15" customHeight="1">
      <c r="A428" s="240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  <c r="AA428" s="240"/>
    </row>
    <row r="429" spans="1:27" ht="15" customHeight="1">
      <c r="A429" s="240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  <c r="AA429" s="240"/>
    </row>
    <row r="430" spans="1:27" ht="15" customHeight="1">
      <c r="A430" s="240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  <c r="AA430" s="240"/>
    </row>
    <row r="431" spans="1:27" ht="15" customHeight="1">
      <c r="A431" s="240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  <c r="AA431" s="240"/>
    </row>
    <row r="432" spans="1:27" ht="15" customHeight="1">
      <c r="A432" s="240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  <c r="AA432" s="240"/>
    </row>
    <row r="433" spans="1:27" ht="15" customHeight="1">
      <c r="A433" s="240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  <c r="AA433" s="240"/>
    </row>
    <row r="434" spans="1:27" ht="15" customHeight="1">
      <c r="A434" s="240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  <c r="AA434" s="240"/>
    </row>
    <row r="435" spans="1:27" ht="15" customHeight="1">
      <c r="A435" s="240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  <c r="AA435" s="240"/>
    </row>
    <row r="436" spans="1:27" ht="15" customHeight="1">
      <c r="A436" s="240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  <c r="AA436" s="240"/>
    </row>
    <row r="437" spans="1:27" ht="15" customHeight="1">
      <c r="A437" s="240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  <c r="AA437" s="240"/>
    </row>
    <row r="438" spans="1:27" ht="15" customHeight="1">
      <c r="A438" s="240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  <c r="AA438" s="240"/>
    </row>
    <row r="439" spans="1:27" ht="15" customHeight="1">
      <c r="A439" s="240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  <c r="AA439" s="240"/>
    </row>
    <row r="440" spans="1:27" ht="15" customHeight="1">
      <c r="A440" s="240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  <c r="AA440" s="240"/>
    </row>
    <row r="441" spans="1:27" ht="15" customHeight="1">
      <c r="A441" s="240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  <c r="AA441" s="240"/>
    </row>
    <row r="442" spans="1:27" ht="15" customHeight="1">
      <c r="A442" s="240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  <c r="AA442" s="240"/>
    </row>
    <row r="443" spans="1:27" ht="15" customHeight="1">
      <c r="A443" s="240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  <c r="AA443" s="240"/>
    </row>
    <row r="444" spans="1:27" ht="15" customHeight="1">
      <c r="A444" s="240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  <c r="AA444" s="240"/>
    </row>
    <row r="445" spans="1:27" ht="15" customHeight="1">
      <c r="A445" s="240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  <c r="AA445" s="240"/>
    </row>
    <row r="446" spans="1:27" ht="15" customHeight="1">
      <c r="A446" s="240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  <c r="AA446" s="240"/>
    </row>
    <row r="447" spans="1:27" ht="15" customHeight="1">
      <c r="A447" s="240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  <c r="AA447" s="240"/>
    </row>
    <row r="448" spans="1:27" ht="15" customHeight="1">
      <c r="A448" s="240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  <c r="AA448" s="240"/>
    </row>
    <row r="449" spans="1:27" ht="15" customHeight="1">
      <c r="A449" s="240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  <c r="AA449" s="240"/>
    </row>
    <row r="450" spans="1:27" ht="15" customHeight="1">
      <c r="A450" s="240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  <c r="AA450" s="240"/>
    </row>
    <row r="451" spans="1:27" ht="15" customHeight="1">
      <c r="A451" s="240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  <c r="AA451" s="240"/>
    </row>
    <row r="452" spans="1:27" ht="15" customHeight="1">
      <c r="A452" s="240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  <c r="AA452" s="240"/>
    </row>
    <row r="453" spans="1:27" ht="15" customHeight="1">
      <c r="A453" s="240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  <c r="AA453" s="240"/>
    </row>
    <row r="454" spans="1:27" ht="15" customHeight="1">
      <c r="A454" s="240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  <c r="AA454" s="240"/>
    </row>
    <row r="455" spans="1:27" ht="15" customHeight="1">
      <c r="A455" s="240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  <c r="AA455" s="240"/>
    </row>
    <row r="456" spans="1:27" ht="15" customHeight="1">
      <c r="A456" s="240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  <c r="AA456" s="240"/>
    </row>
    <row r="457" spans="1:27" ht="15" customHeight="1">
      <c r="A457" s="240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  <c r="AA457" s="240"/>
    </row>
    <row r="458" spans="1:27" ht="15" customHeight="1">
      <c r="A458" s="240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  <c r="AA458" s="240"/>
    </row>
    <row r="459" spans="1:27" ht="15" customHeight="1">
      <c r="A459" s="240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  <c r="AA459" s="240"/>
    </row>
    <row r="460" spans="1:27" ht="15" customHeight="1">
      <c r="A460" s="240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  <c r="AA460" s="240"/>
    </row>
    <row r="461" spans="1:27" ht="15" customHeight="1">
      <c r="A461" s="240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  <c r="AA461" s="240"/>
    </row>
    <row r="462" spans="1:27" ht="15" customHeight="1">
      <c r="A462" s="240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  <c r="AA462" s="240"/>
    </row>
    <row r="463" spans="1:27" ht="15" customHeight="1">
      <c r="A463" s="240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  <c r="AA463" s="240"/>
    </row>
    <row r="464" spans="1:27" ht="15" customHeight="1">
      <c r="A464" s="240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  <c r="AA464" s="240"/>
    </row>
    <row r="465" spans="1:27" ht="15" customHeight="1">
      <c r="A465" s="240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  <c r="AA465" s="240"/>
    </row>
    <row r="466" spans="1:27" ht="15" customHeight="1">
      <c r="A466" s="240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  <c r="AA466" s="240"/>
    </row>
    <row r="467" spans="1:27" ht="15" customHeight="1">
      <c r="A467" s="240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  <c r="AA467" s="240"/>
    </row>
    <row r="468" spans="1:27" ht="15" customHeight="1">
      <c r="A468" s="240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  <c r="AA468" s="240"/>
    </row>
    <row r="469" spans="1:27" ht="15" customHeight="1">
      <c r="A469" s="240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  <c r="AA469" s="240"/>
    </row>
    <row r="470" spans="1:27" ht="15" customHeight="1">
      <c r="A470" s="240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  <c r="AA470" s="240"/>
    </row>
    <row r="471" spans="1:27" ht="15" customHeight="1">
      <c r="A471" s="240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  <c r="AA471" s="240"/>
    </row>
    <row r="472" spans="1:27" ht="15" customHeight="1">
      <c r="A472" s="240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  <c r="AA472" s="240"/>
    </row>
    <row r="473" spans="1:27" ht="15" customHeight="1">
      <c r="A473" s="240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  <c r="AA473" s="240"/>
    </row>
    <row r="474" spans="1:27" ht="15" customHeight="1">
      <c r="A474" s="240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  <c r="AA474" s="240"/>
    </row>
    <row r="475" spans="1:27" ht="15" customHeight="1">
      <c r="A475" s="240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  <c r="AA475" s="240"/>
    </row>
    <row r="476" spans="1:27" ht="15" customHeight="1">
      <c r="A476" s="240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  <c r="AA476" s="240"/>
    </row>
    <row r="477" spans="1:27" ht="15" customHeight="1">
      <c r="A477" s="240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  <c r="AA477" s="240"/>
    </row>
    <row r="478" spans="1:27" ht="15" customHeight="1">
      <c r="A478" s="240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  <c r="AA478" s="240"/>
    </row>
    <row r="479" spans="1:27" ht="15" customHeight="1">
      <c r="A479" s="240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  <c r="AA479" s="240"/>
    </row>
    <row r="480" spans="1:27" ht="15" customHeight="1">
      <c r="A480" s="240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  <c r="AA480" s="240"/>
    </row>
    <row r="481" spans="1:27" ht="15" customHeight="1">
      <c r="A481" s="240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  <c r="AA481" s="240"/>
    </row>
    <row r="482" spans="1:27" ht="15" customHeight="1">
      <c r="A482" s="240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  <c r="AA482" s="240"/>
    </row>
    <row r="483" spans="1:27" ht="15" customHeight="1">
      <c r="A483" s="240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  <c r="AA483" s="240"/>
    </row>
    <row r="484" spans="1:27" ht="15" customHeight="1">
      <c r="A484" s="240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  <c r="AA484" s="240"/>
    </row>
    <row r="485" spans="1:27" ht="15" customHeight="1">
      <c r="A485" s="240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  <c r="AA485" s="240"/>
    </row>
    <row r="486" spans="1:27" ht="15" customHeight="1">
      <c r="A486" s="240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  <c r="AA486" s="240"/>
    </row>
    <row r="487" spans="1:27" ht="15" customHeight="1">
      <c r="A487" s="240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  <c r="AA487" s="240"/>
    </row>
    <row r="488" spans="1:27" ht="15" customHeight="1">
      <c r="A488" s="240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  <c r="AA488" s="240"/>
    </row>
    <row r="489" spans="1:27" ht="15" customHeight="1">
      <c r="A489" s="240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  <c r="AA489" s="240"/>
    </row>
    <row r="490" spans="1:27" ht="15" customHeight="1">
      <c r="A490" s="240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  <c r="AA490" s="240"/>
    </row>
    <row r="491" spans="1:27" ht="15" customHeight="1">
      <c r="A491" s="240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  <c r="AA491" s="240"/>
    </row>
    <row r="492" spans="1:27" ht="15" customHeight="1">
      <c r="A492" s="240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  <c r="AA492" s="240"/>
    </row>
    <row r="493" spans="1:27" ht="15" customHeight="1">
      <c r="A493" s="240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  <c r="AA493" s="240"/>
    </row>
    <row r="494" spans="1:27" ht="15" customHeight="1">
      <c r="A494" s="240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  <c r="AA494" s="240"/>
    </row>
    <row r="495" spans="1:27" ht="15" customHeight="1">
      <c r="A495" s="240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  <c r="AA495" s="240"/>
    </row>
    <row r="496" spans="1:27" ht="15" customHeight="1">
      <c r="A496" s="240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  <c r="AA496" s="240"/>
    </row>
    <row r="497" spans="1:27" ht="15" customHeight="1">
      <c r="A497" s="240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  <c r="AA497" s="240"/>
    </row>
    <row r="498" spans="1:27" ht="15" customHeight="1">
      <c r="A498" s="240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  <c r="AA498" s="240"/>
    </row>
    <row r="499" spans="1:27" ht="15" customHeight="1">
      <c r="A499" s="240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  <c r="AA499" s="240"/>
    </row>
    <row r="500" spans="1:27" ht="15" customHeight="1">
      <c r="A500" s="240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  <c r="AA500" s="240"/>
    </row>
    <row r="501" spans="1:27" ht="15" customHeight="1">
      <c r="A501" s="240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  <c r="AA501" s="240"/>
    </row>
    <row r="502" spans="1:27" ht="15" customHeight="1">
      <c r="A502" s="240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  <c r="AA502" s="240"/>
    </row>
    <row r="503" spans="1:27" ht="15" customHeight="1">
      <c r="A503" s="240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  <c r="AA503" s="240"/>
    </row>
    <row r="504" spans="1:27" ht="15" customHeight="1">
      <c r="A504" s="240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  <c r="AA504" s="240"/>
    </row>
    <row r="505" spans="1:27" ht="15" customHeight="1">
      <c r="A505" s="240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  <c r="AA505" s="240"/>
    </row>
    <row r="506" spans="1:27" ht="15" customHeight="1">
      <c r="A506" s="240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  <c r="AA506" s="240"/>
    </row>
    <row r="507" spans="1:27" ht="15" customHeight="1">
      <c r="A507" s="240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  <c r="AA507" s="240"/>
    </row>
    <row r="508" spans="1:27" ht="15" customHeight="1">
      <c r="A508" s="240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  <c r="AA508" s="240"/>
    </row>
    <row r="509" spans="1:27" ht="15" customHeight="1">
      <c r="A509" s="240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  <c r="AA509" s="240"/>
    </row>
    <row r="510" spans="1:27" ht="15" customHeight="1">
      <c r="A510" s="240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  <c r="AA510" s="240"/>
    </row>
    <row r="511" spans="1:27" ht="15" customHeight="1">
      <c r="A511" s="240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  <c r="AA511" s="240"/>
    </row>
    <row r="512" spans="1:27" ht="15" customHeight="1">
      <c r="A512" s="240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  <c r="AA512" s="240"/>
    </row>
    <row r="513" spans="1:27" ht="15" customHeight="1">
      <c r="A513" s="240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  <c r="AA513" s="240"/>
    </row>
    <row r="514" spans="1:27" ht="15" customHeight="1">
      <c r="A514" s="240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  <c r="AA514" s="240"/>
    </row>
    <row r="515" spans="1:27" ht="15" customHeight="1">
      <c r="A515" s="240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  <c r="AA515" s="240"/>
    </row>
    <row r="516" spans="1:27" ht="15" customHeight="1">
      <c r="A516" s="240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  <c r="AA516" s="240"/>
    </row>
    <row r="517" spans="1:27" ht="15" customHeight="1">
      <c r="A517" s="240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  <c r="AA517" s="240"/>
    </row>
    <row r="518" spans="1:27" ht="15" customHeight="1">
      <c r="A518" s="240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  <c r="AA518" s="240"/>
    </row>
    <row r="519" spans="1:27" ht="15" customHeight="1">
      <c r="A519" s="240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  <c r="AA519" s="240"/>
    </row>
    <row r="520" spans="1:27" ht="15" customHeight="1">
      <c r="A520" s="240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  <c r="AA520" s="240"/>
    </row>
    <row r="521" spans="1:27" ht="15" customHeight="1">
      <c r="A521" s="240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  <c r="AA521" s="240"/>
    </row>
    <row r="522" spans="1:27" ht="15" customHeight="1">
      <c r="A522" s="240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  <c r="AA522" s="240"/>
    </row>
    <row r="523" spans="1:27" ht="15" customHeight="1">
      <c r="A523" s="240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  <c r="AA523" s="240"/>
    </row>
    <row r="524" spans="1:27" ht="15" customHeight="1">
      <c r="A524" s="240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  <c r="AA524" s="240"/>
    </row>
    <row r="525" spans="1:27" ht="15" customHeight="1">
      <c r="A525" s="240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  <c r="AA525" s="240"/>
    </row>
    <row r="526" spans="1:27" ht="15" customHeight="1">
      <c r="A526" s="240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  <c r="AA526" s="240"/>
    </row>
    <row r="527" spans="1:27" ht="15" customHeight="1">
      <c r="A527" s="240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  <c r="AA527" s="240"/>
    </row>
    <row r="528" spans="1:27" ht="15" customHeight="1">
      <c r="A528" s="240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  <c r="AA528" s="240"/>
    </row>
    <row r="529" spans="1:27" ht="15" customHeight="1">
      <c r="A529" s="240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  <c r="AA529" s="240"/>
    </row>
    <row r="530" spans="1:27" ht="15" customHeight="1">
      <c r="A530" s="240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  <c r="AA530" s="240"/>
    </row>
    <row r="531" spans="1:27" ht="15" customHeight="1">
      <c r="A531" s="240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  <c r="AA531" s="240"/>
    </row>
    <row r="532" spans="1:27" ht="15" customHeight="1">
      <c r="A532" s="240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  <c r="AA532" s="240"/>
    </row>
    <row r="533" spans="1:27" ht="15" customHeight="1">
      <c r="A533" s="240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  <c r="AA533" s="240"/>
    </row>
    <row r="534" spans="1:27" ht="15" customHeight="1">
      <c r="A534" s="240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  <c r="AA534" s="240"/>
    </row>
    <row r="535" spans="1:27" ht="15" customHeight="1">
      <c r="A535" s="240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  <c r="AA535" s="240"/>
    </row>
    <row r="536" spans="1:27" ht="15" customHeight="1">
      <c r="A536" s="240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  <c r="AA536" s="240"/>
    </row>
    <row r="537" spans="1:27" ht="15" customHeight="1">
      <c r="A537" s="240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  <c r="AA537" s="240"/>
    </row>
    <row r="538" spans="1:27" ht="15" customHeight="1">
      <c r="A538" s="240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  <c r="AA538" s="240"/>
    </row>
    <row r="539" spans="1:27" ht="15" customHeight="1">
      <c r="A539" s="240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  <c r="AA539" s="240"/>
    </row>
    <row r="540" spans="1:27" ht="15" customHeight="1">
      <c r="A540" s="240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  <c r="AA540" s="240"/>
    </row>
    <row r="541" spans="1:27" ht="15" customHeight="1">
      <c r="A541" s="240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  <c r="AA541" s="240"/>
    </row>
    <row r="542" spans="1:27" ht="15" customHeight="1">
      <c r="A542" s="240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  <c r="AA542" s="240"/>
    </row>
    <row r="543" spans="1:27" ht="15" customHeight="1">
      <c r="A543" s="240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  <c r="AA543" s="240"/>
    </row>
    <row r="544" spans="1:27" ht="15" customHeight="1">
      <c r="A544" s="240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  <c r="AA544" s="240"/>
    </row>
    <row r="545" spans="1:27" ht="15" customHeight="1">
      <c r="A545" s="240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  <c r="AA545" s="240"/>
    </row>
    <row r="546" spans="1:27" ht="15" customHeight="1">
      <c r="A546" s="240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  <c r="AA546" s="240"/>
    </row>
    <row r="547" spans="1:27" ht="15" customHeight="1">
      <c r="A547" s="240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  <c r="AA547" s="240"/>
    </row>
    <row r="548" spans="1:27" ht="15" customHeight="1">
      <c r="A548" s="240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  <c r="AA548" s="240"/>
    </row>
    <row r="549" spans="1:27" ht="15" customHeight="1">
      <c r="A549" s="240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  <c r="AA549" s="240"/>
    </row>
    <row r="550" spans="1:27" ht="15" customHeight="1">
      <c r="A550" s="240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  <c r="AA550" s="240"/>
    </row>
    <row r="551" spans="1:27" ht="15" customHeight="1">
      <c r="A551" s="240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  <c r="AA551" s="240"/>
    </row>
    <row r="552" spans="1:27" ht="15" customHeight="1">
      <c r="A552" s="240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  <c r="AA552" s="240"/>
    </row>
    <row r="553" spans="1:27" ht="15" customHeight="1">
      <c r="A553" s="240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  <c r="AA553" s="240"/>
    </row>
    <row r="554" spans="1:27" ht="15" customHeight="1">
      <c r="A554" s="240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  <c r="AA554" s="240"/>
    </row>
    <row r="555" spans="1:27" ht="15" customHeight="1">
      <c r="A555" s="240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  <c r="AA555" s="240"/>
    </row>
    <row r="556" spans="1:27" ht="15" customHeight="1">
      <c r="A556" s="240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  <c r="AA556" s="240"/>
    </row>
    <row r="557" spans="1:27" ht="15" customHeight="1">
      <c r="A557" s="240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  <c r="AA557" s="240"/>
    </row>
    <row r="558" spans="1:27" ht="15" customHeight="1">
      <c r="A558" s="240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  <c r="AA558" s="240"/>
    </row>
    <row r="559" spans="1:27" ht="15" customHeight="1">
      <c r="A559" s="240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  <c r="AA559" s="240"/>
    </row>
    <row r="560" spans="1:27" ht="15" customHeight="1">
      <c r="A560" s="240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  <c r="AA560" s="240"/>
    </row>
    <row r="561" spans="1:27" ht="15" customHeight="1">
      <c r="A561" s="240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  <c r="AA561" s="240"/>
    </row>
    <row r="562" spans="1:27" ht="15" customHeight="1">
      <c r="A562" s="240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  <c r="AA562" s="240"/>
    </row>
    <row r="563" spans="1:27" ht="15" customHeight="1">
      <c r="A563" s="240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  <c r="AA563" s="240"/>
    </row>
    <row r="564" spans="1:27" ht="15" customHeight="1">
      <c r="A564" s="240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  <c r="AA564" s="240"/>
    </row>
    <row r="565" spans="1:27" ht="15" customHeight="1">
      <c r="A565" s="240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  <c r="AA565" s="240"/>
    </row>
    <row r="566" spans="1:27" ht="15" customHeight="1">
      <c r="A566" s="240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  <c r="AA566" s="240"/>
    </row>
    <row r="567" spans="1:27" ht="15" customHeight="1">
      <c r="A567" s="240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  <c r="AA567" s="240"/>
    </row>
    <row r="568" spans="1:27" ht="15" customHeight="1">
      <c r="A568" s="240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  <c r="AA568" s="240"/>
    </row>
    <row r="569" spans="1:27" ht="15" customHeight="1">
      <c r="A569" s="240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  <c r="AA569" s="240"/>
    </row>
    <row r="570" spans="1:27" ht="15" customHeight="1">
      <c r="A570" s="240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  <c r="AA570" s="240"/>
    </row>
    <row r="571" spans="1:27" ht="15" customHeight="1">
      <c r="A571" s="240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  <c r="AA571" s="240"/>
    </row>
    <row r="572" spans="1:27" ht="15" customHeight="1">
      <c r="A572" s="240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  <c r="AA572" s="240"/>
    </row>
    <row r="573" spans="1:27" ht="15" customHeight="1">
      <c r="A573" s="240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  <c r="AA573" s="240"/>
    </row>
    <row r="574" spans="1:27" ht="15" customHeight="1">
      <c r="A574" s="240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  <c r="AA574" s="240"/>
    </row>
    <row r="575" spans="1:27" ht="15" customHeight="1">
      <c r="A575" s="240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  <c r="AA575" s="240"/>
    </row>
    <row r="576" spans="1:27" ht="15" customHeight="1">
      <c r="A576" s="240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  <c r="AA576" s="240"/>
    </row>
    <row r="577" spans="1:27" ht="15" customHeight="1">
      <c r="A577" s="240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  <c r="AA577" s="240"/>
    </row>
    <row r="578" spans="1:27" ht="15" customHeight="1">
      <c r="A578" s="240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  <c r="AA578" s="240"/>
    </row>
    <row r="579" spans="1:27" ht="15" customHeight="1">
      <c r="A579" s="240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  <c r="AA579" s="240"/>
    </row>
    <row r="580" spans="1:27" ht="15" customHeight="1">
      <c r="A580" s="240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  <c r="AA580" s="240"/>
    </row>
    <row r="581" spans="1:27" ht="15" customHeight="1">
      <c r="A581" s="240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  <c r="AA581" s="240"/>
    </row>
    <row r="582" spans="1:27" ht="15" customHeight="1">
      <c r="A582" s="240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  <c r="AA582" s="240"/>
    </row>
    <row r="583" spans="1:27" ht="15" customHeight="1">
      <c r="A583" s="240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  <c r="AA583" s="240"/>
    </row>
    <row r="584" spans="1:27" ht="15" customHeight="1">
      <c r="A584" s="240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  <c r="AA584" s="240"/>
    </row>
    <row r="585" spans="1:27" ht="15" customHeight="1">
      <c r="A585" s="240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  <c r="AA585" s="240"/>
    </row>
    <row r="586" spans="1:27" ht="15" customHeight="1">
      <c r="A586" s="240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  <c r="AA586" s="240"/>
    </row>
    <row r="587" spans="1:27" ht="15" customHeight="1">
      <c r="A587" s="240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  <c r="AA587" s="240"/>
    </row>
    <row r="588" spans="1:27" ht="15" customHeight="1">
      <c r="A588" s="240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  <c r="AA588" s="240"/>
    </row>
    <row r="589" spans="1:27" ht="15" customHeight="1">
      <c r="A589" s="240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  <c r="AA589" s="240"/>
    </row>
    <row r="590" spans="1:27" ht="15" customHeight="1">
      <c r="A590" s="240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  <c r="AA590" s="240"/>
    </row>
    <row r="591" spans="1:27" ht="15" customHeight="1">
      <c r="A591" s="240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  <c r="AA591" s="240"/>
    </row>
    <row r="592" spans="1:27" ht="15" customHeight="1">
      <c r="A592" s="240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  <c r="AA592" s="240"/>
    </row>
    <row r="593" spans="1:27" ht="15" customHeight="1">
      <c r="A593" s="240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  <c r="AA593" s="240"/>
    </row>
    <row r="594" spans="1:27" ht="15" customHeight="1">
      <c r="A594" s="240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  <c r="AA594" s="240"/>
    </row>
    <row r="595" spans="1:27" ht="15" customHeight="1">
      <c r="A595" s="240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  <c r="AA595" s="240"/>
    </row>
    <row r="596" spans="1:27" ht="15" customHeight="1">
      <c r="A596" s="240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  <c r="AA596" s="240"/>
    </row>
    <row r="597" spans="1:27" ht="15" customHeight="1">
      <c r="A597" s="240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  <c r="AA597" s="240"/>
    </row>
    <row r="598" spans="1:27" ht="15" customHeight="1">
      <c r="A598" s="240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  <c r="AA598" s="240"/>
    </row>
    <row r="599" spans="1:27" ht="15" customHeight="1">
      <c r="A599" s="240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  <c r="AA599" s="240"/>
    </row>
    <row r="600" spans="1:27" ht="15" customHeight="1">
      <c r="A600" s="240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  <c r="AA600" s="240"/>
    </row>
    <row r="601" spans="1:27" ht="15" customHeight="1">
      <c r="A601" s="240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  <c r="AA601" s="240"/>
    </row>
    <row r="602" spans="1:27" ht="15" customHeight="1">
      <c r="A602" s="240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  <c r="AA602" s="240"/>
    </row>
    <row r="603" spans="1:27" ht="15" customHeight="1">
      <c r="A603" s="240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  <c r="AA603" s="240"/>
    </row>
    <row r="604" spans="1:27" ht="15" customHeight="1">
      <c r="A604" s="240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  <c r="AA604" s="240"/>
    </row>
    <row r="605" spans="1:27" ht="15" customHeight="1">
      <c r="A605" s="240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  <c r="AA605" s="240"/>
    </row>
    <row r="606" spans="1:27" ht="15" customHeight="1">
      <c r="A606" s="240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  <c r="AA606" s="240"/>
    </row>
    <row r="607" spans="1:27" ht="15" customHeight="1">
      <c r="A607" s="240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  <c r="AA607" s="240"/>
    </row>
    <row r="608" spans="1:27" ht="15" customHeight="1">
      <c r="A608" s="240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  <c r="AA608" s="240"/>
    </row>
    <row r="609" spans="1:27" ht="15" customHeight="1">
      <c r="A609" s="240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  <c r="AA609" s="240"/>
    </row>
    <row r="610" spans="1:27" ht="15" customHeight="1">
      <c r="A610" s="240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  <c r="AA610" s="240"/>
    </row>
    <row r="611" spans="1:27" ht="15" customHeight="1">
      <c r="A611" s="240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  <c r="AA611" s="240"/>
    </row>
    <row r="612" spans="1:27" ht="15" customHeight="1">
      <c r="A612" s="240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  <c r="AA612" s="240"/>
    </row>
    <row r="613" spans="1:27" ht="15" customHeight="1">
      <c r="A613" s="240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  <c r="AA613" s="240"/>
    </row>
    <row r="614" spans="1:27" ht="15" customHeight="1">
      <c r="A614" s="240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  <c r="AA614" s="240"/>
    </row>
    <row r="615" spans="1:27" ht="15" customHeight="1">
      <c r="A615" s="240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  <c r="AA615" s="240"/>
    </row>
    <row r="616" spans="1:27" ht="15" customHeight="1">
      <c r="A616" s="240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  <c r="AA616" s="240"/>
    </row>
    <row r="617" spans="1:27" ht="15" customHeight="1">
      <c r="A617" s="240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  <c r="AA617" s="240"/>
    </row>
    <row r="618" spans="1:27" ht="15" customHeight="1">
      <c r="A618" s="240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  <c r="AA618" s="240"/>
    </row>
    <row r="619" spans="1:27" ht="15" customHeight="1">
      <c r="A619" s="240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  <c r="AA619" s="240"/>
    </row>
    <row r="620" spans="1:27" ht="15" customHeight="1">
      <c r="A620" s="240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  <c r="AA620" s="240"/>
    </row>
    <row r="621" spans="1:27" ht="15" customHeight="1">
      <c r="A621" s="240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  <c r="AA621" s="240"/>
    </row>
    <row r="622" spans="1:27" ht="15" customHeight="1">
      <c r="A622" s="240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  <c r="AA622" s="240"/>
    </row>
    <row r="623" spans="1:27" ht="15" customHeight="1">
      <c r="A623" s="240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  <c r="AA623" s="240"/>
    </row>
    <row r="624" spans="1:27" ht="15" customHeight="1">
      <c r="A624" s="240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  <c r="AA624" s="240"/>
    </row>
    <row r="625" spans="1:27" ht="15" customHeight="1">
      <c r="A625" s="240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  <c r="AA625" s="240"/>
    </row>
    <row r="626" spans="1:27" ht="15" customHeight="1">
      <c r="A626" s="240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  <c r="AA626" s="240"/>
    </row>
    <row r="627" spans="1:27" ht="15" customHeight="1">
      <c r="A627" s="240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  <c r="AA627" s="240"/>
    </row>
    <row r="628" spans="1:27" ht="15" customHeight="1">
      <c r="A628" s="240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  <c r="AA628" s="240"/>
    </row>
    <row r="629" spans="1:27" ht="15" customHeight="1">
      <c r="A629" s="240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  <c r="AA629" s="240"/>
    </row>
    <row r="630" spans="1:27" ht="15" customHeight="1">
      <c r="A630" s="240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  <c r="AA630" s="240"/>
    </row>
    <row r="631" spans="1:27" ht="15" customHeight="1">
      <c r="A631" s="240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  <c r="AA631" s="240"/>
    </row>
    <row r="632" spans="1:27" ht="15" customHeight="1">
      <c r="A632" s="240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  <c r="AA632" s="240"/>
    </row>
    <row r="633" spans="1:27" ht="15" customHeight="1">
      <c r="A633" s="240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  <c r="AA633" s="240"/>
    </row>
    <row r="634" spans="1:27" ht="15" customHeight="1">
      <c r="A634" s="240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  <c r="AA634" s="240"/>
    </row>
    <row r="635" spans="1:27" ht="15" customHeight="1">
      <c r="A635" s="240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  <c r="AA635" s="240"/>
    </row>
    <row r="636" spans="1:27" ht="15" customHeight="1">
      <c r="A636" s="240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  <c r="AA636" s="240"/>
    </row>
    <row r="637" spans="1:27" ht="15" customHeight="1">
      <c r="A637" s="240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  <c r="AA637" s="240"/>
    </row>
    <row r="638" spans="1:27" ht="15" customHeight="1">
      <c r="A638" s="240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  <c r="AA638" s="240"/>
    </row>
    <row r="639" spans="1:27" ht="15" customHeight="1">
      <c r="A639" s="240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  <c r="AA639" s="240"/>
    </row>
    <row r="640" spans="1:27" ht="15" customHeight="1">
      <c r="A640" s="240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  <c r="AA640" s="240"/>
    </row>
    <row r="641" spans="1:27" ht="15" customHeight="1">
      <c r="A641" s="240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  <c r="AA641" s="240"/>
    </row>
    <row r="642" spans="1:27" ht="15" customHeight="1">
      <c r="A642" s="240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  <c r="AA642" s="240"/>
    </row>
    <row r="643" spans="1:27" ht="15" customHeight="1">
      <c r="A643" s="240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  <c r="AA643" s="240"/>
    </row>
    <row r="644" spans="1:27" ht="15" customHeight="1">
      <c r="A644" s="240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  <c r="AA644" s="240"/>
    </row>
    <row r="645" spans="1:27" ht="15" customHeight="1">
      <c r="A645" s="240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  <c r="AA645" s="240"/>
    </row>
    <row r="646" spans="1:27" ht="15" customHeight="1">
      <c r="A646" s="240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  <c r="AA646" s="240"/>
    </row>
    <row r="647" spans="1:27" ht="15" customHeight="1">
      <c r="A647" s="240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  <c r="AA647" s="240"/>
    </row>
    <row r="648" spans="1:27" ht="15" customHeight="1">
      <c r="A648" s="240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  <c r="AA648" s="240"/>
    </row>
    <row r="649" spans="1:27" ht="15" customHeight="1">
      <c r="A649" s="240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  <c r="AA649" s="240"/>
    </row>
    <row r="650" spans="1:27" ht="15" customHeight="1">
      <c r="A650" s="240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  <c r="AA650" s="240"/>
    </row>
    <row r="651" spans="1:27" ht="15" customHeight="1">
      <c r="A651" s="240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  <c r="AA651" s="240"/>
    </row>
    <row r="652" spans="1:27" ht="15" customHeight="1">
      <c r="A652" s="240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  <c r="AA652" s="240"/>
    </row>
    <row r="653" spans="1:27" ht="15" customHeight="1">
      <c r="A653" s="240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  <c r="AA653" s="240"/>
    </row>
    <row r="654" spans="1:27" ht="15" customHeight="1">
      <c r="A654" s="240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  <c r="AA654" s="240"/>
    </row>
    <row r="655" spans="1:27" ht="15" customHeight="1">
      <c r="A655" s="240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  <c r="AA655" s="240"/>
    </row>
    <row r="656" spans="1:27" ht="15" customHeight="1">
      <c r="A656" s="240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  <c r="AA656" s="240"/>
    </row>
    <row r="657" spans="1:27" ht="15" customHeight="1">
      <c r="A657" s="240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  <c r="AA657" s="240"/>
    </row>
    <row r="658" spans="1:27" ht="15" customHeight="1">
      <c r="A658" s="240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  <c r="AA658" s="240"/>
    </row>
    <row r="659" spans="1:27" ht="15" customHeight="1">
      <c r="A659" s="240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  <c r="AA659" s="240"/>
    </row>
    <row r="660" spans="1:27" ht="15" customHeight="1">
      <c r="A660" s="240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  <c r="AA660" s="240"/>
    </row>
    <row r="661" spans="1:27" ht="15" customHeight="1">
      <c r="A661" s="240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  <c r="AA661" s="240"/>
    </row>
    <row r="662" spans="1:27" ht="15" customHeight="1">
      <c r="A662" s="240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  <c r="AA662" s="240"/>
    </row>
    <row r="663" spans="1:27" ht="15" customHeight="1">
      <c r="A663" s="240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  <c r="AA663" s="240"/>
    </row>
    <row r="664" spans="1:27" ht="15" customHeight="1">
      <c r="A664" s="240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  <c r="AA664" s="240"/>
    </row>
    <row r="665" spans="1:27" ht="15" customHeight="1">
      <c r="A665" s="240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  <c r="AA665" s="240"/>
    </row>
    <row r="666" spans="1:27" ht="15" customHeight="1">
      <c r="A666" s="240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  <c r="AA666" s="240"/>
    </row>
    <row r="667" spans="1:27" ht="15" customHeight="1">
      <c r="A667" s="240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  <c r="AA667" s="240"/>
    </row>
    <row r="668" spans="1:27" ht="15" customHeight="1">
      <c r="A668" s="240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  <c r="AA668" s="240"/>
    </row>
    <row r="669" spans="1:27" ht="15" customHeight="1">
      <c r="A669" s="240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  <c r="AA669" s="240"/>
    </row>
    <row r="670" spans="1:27" ht="15" customHeight="1">
      <c r="A670" s="240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  <c r="AA670" s="240"/>
    </row>
    <row r="671" spans="1:27" ht="15" customHeight="1">
      <c r="A671" s="240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  <c r="AA671" s="240"/>
    </row>
    <row r="672" spans="1:27" ht="15" customHeight="1">
      <c r="A672" s="240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  <c r="AA672" s="240"/>
    </row>
    <row r="673" spans="1:27" ht="15" customHeight="1">
      <c r="A673" s="240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  <c r="AA673" s="240"/>
    </row>
    <row r="674" spans="1:27" ht="15" customHeight="1">
      <c r="A674" s="240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  <c r="AA674" s="240"/>
    </row>
    <row r="675" spans="1:27" ht="15" customHeight="1">
      <c r="A675" s="240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  <c r="AA675" s="240"/>
    </row>
    <row r="676" spans="1:27" ht="15" customHeight="1">
      <c r="A676" s="240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  <c r="AA676" s="240"/>
    </row>
    <row r="677" spans="1:27" ht="15" customHeight="1">
      <c r="A677" s="240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  <c r="AA677" s="240"/>
    </row>
    <row r="678" spans="1:27" ht="15" customHeight="1">
      <c r="A678" s="240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  <c r="AA678" s="240"/>
    </row>
    <row r="679" spans="1:27" ht="15" customHeight="1">
      <c r="A679" s="240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  <c r="AA679" s="240"/>
    </row>
    <row r="680" spans="1:27" ht="15" customHeight="1">
      <c r="A680" s="240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  <c r="AA680" s="240"/>
    </row>
    <row r="681" spans="1:27" ht="15" customHeight="1">
      <c r="A681" s="240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  <c r="AA681" s="240"/>
    </row>
    <row r="682" spans="1:27" ht="15" customHeight="1">
      <c r="A682" s="240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  <c r="AA682" s="240"/>
    </row>
    <row r="683" spans="1:27" ht="15" customHeight="1">
      <c r="A683" s="240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  <c r="AA683" s="240"/>
    </row>
    <row r="684" spans="1:27" ht="15" customHeight="1">
      <c r="A684" s="240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  <c r="AA684" s="240"/>
    </row>
    <row r="685" spans="1:27" ht="15" customHeight="1">
      <c r="A685" s="240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  <c r="AA685" s="240"/>
    </row>
    <row r="686" spans="1:27" ht="15" customHeight="1">
      <c r="A686" s="240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  <c r="AA686" s="240"/>
    </row>
    <row r="687" spans="1:27" ht="15" customHeight="1">
      <c r="A687" s="240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  <c r="AA687" s="240"/>
    </row>
    <row r="688" spans="1:27" ht="15" customHeight="1">
      <c r="A688" s="240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  <c r="AA688" s="240"/>
    </row>
    <row r="689" spans="1:27" ht="15" customHeight="1">
      <c r="A689" s="240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  <c r="AA689" s="240"/>
    </row>
    <row r="690" spans="1:27" ht="15" customHeight="1">
      <c r="A690" s="240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  <c r="AA690" s="240"/>
    </row>
    <row r="691" spans="1:27" ht="15" customHeight="1">
      <c r="A691" s="240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  <c r="AA691" s="240"/>
    </row>
    <row r="692" spans="1:27" ht="15" customHeight="1">
      <c r="A692" s="240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  <c r="AA692" s="240"/>
    </row>
    <row r="693" spans="1:27" ht="15" customHeight="1">
      <c r="A693" s="240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  <c r="AA693" s="240"/>
    </row>
    <row r="694" spans="1:27" ht="15" customHeight="1">
      <c r="A694" s="240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  <c r="AA694" s="240"/>
    </row>
    <row r="695" spans="1:27" ht="15" customHeight="1">
      <c r="A695" s="240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  <c r="AA695" s="240"/>
    </row>
    <row r="696" spans="1:27" ht="15" customHeight="1">
      <c r="A696" s="240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  <c r="AA696" s="240"/>
    </row>
    <row r="697" spans="1:27" ht="15" customHeight="1">
      <c r="A697" s="240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  <c r="AA697" s="240"/>
    </row>
    <row r="698" spans="1:27" ht="15" customHeight="1">
      <c r="A698" s="240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  <c r="AA698" s="240"/>
    </row>
    <row r="699" spans="1:27" ht="15" customHeight="1">
      <c r="A699" s="240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  <c r="AA699" s="240"/>
    </row>
    <row r="700" spans="1:27" ht="15" customHeight="1">
      <c r="A700" s="240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  <c r="AA700" s="240"/>
    </row>
    <row r="701" spans="1:27" ht="15" customHeight="1">
      <c r="A701" s="240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  <c r="AA701" s="240"/>
    </row>
    <row r="702" spans="1:27" ht="15" customHeight="1">
      <c r="A702" s="240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  <c r="AA702" s="240"/>
    </row>
    <row r="703" spans="1:27" ht="15" customHeight="1">
      <c r="A703" s="240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  <c r="AA703" s="240"/>
    </row>
    <row r="704" spans="1:27" ht="15" customHeight="1">
      <c r="A704" s="240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  <c r="AA704" s="240"/>
    </row>
    <row r="705" spans="1:27" ht="15" customHeight="1">
      <c r="A705" s="240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  <c r="AA705" s="240"/>
    </row>
    <row r="706" spans="1:27" ht="15" customHeight="1">
      <c r="A706" s="240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  <c r="AA706" s="240"/>
    </row>
    <row r="707" spans="1:27" ht="15" customHeight="1">
      <c r="A707" s="240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  <c r="AA707" s="240"/>
    </row>
    <row r="708" spans="1:27" ht="15" customHeight="1">
      <c r="A708" s="240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  <c r="AA708" s="240"/>
    </row>
    <row r="709" spans="1:27" ht="15" customHeight="1">
      <c r="A709" s="240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  <c r="AA709" s="240"/>
    </row>
    <row r="710" spans="1:27" ht="15" customHeight="1">
      <c r="A710" s="240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  <c r="AA710" s="240"/>
    </row>
    <row r="711" spans="1:27" ht="15" customHeight="1">
      <c r="A711" s="240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  <c r="AA711" s="240"/>
    </row>
    <row r="712" spans="1:27" ht="15" customHeight="1">
      <c r="A712" s="240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  <c r="AA712" s="240"/>
    </row>
    <row r="713" spans="1:27" ht="15" customHeight="1">
      <c r="A713" s="240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  <c r="AA713" s="240"/>
    </row>
    <row r="714" spans="1:27" ht="15" customHeight="1">
      <c r="A714" s="240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  <c r="AA714" s="240"/>
    </row>
    <row r="715" spans="1:27" ht="15" customHeight="1">
      <c r="A715" s="240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  <c r="AA715" s="240"/>
    </row>
    <row r="716" spans="1:27" ht="15" customHeight="1">
      <c r="A716" s="240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  <c r="AA716" s="240"/>
    </row>
    <row r="717" spans="1:27" ht="15" customHeight="1">
      <c r="A717" s="240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  <c r="AA717" s="240"/>
    </row>
    <row r="718" spans="1:27" ht="15" customHeight="1">
      <c r="A718" s="240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  <c r="AA718" s="240"/>
    </row>
    <row r="719" spans="1:27" ht="15" customHeight="1">
      <c r="A719" s="240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  <c r="AA719" s="240"/>
    </row>
    <row r="720" spans="1:27" ht="15" customHeight="1">
      <c r="A720" s="240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  <c r="AA720" s="240"/>
    </row>
    <row r="721" spans="1:27" ht="15" customHeight="1">
      <c r="A721" s="240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  <c r="AA721" s="240"/>
    </row>
    <row r="722" spans="1:27" ht="15" customHeight="1">
      <c r="A722" s="240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  <c r="AA722" s="240"/>
    </row>
    <row r="723" spans="1:27" ht="15" customHeight="1">
      <c r="A723" s="240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  <c r="AA723" s="240"/>
    </row>
    <row r="724" spans="1:27" ht="15" customHeight="1">
      <c r="A724" s="240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  <c r="AA724" s="240"/>
    </row>
    <row r="725" spans="1:27" ht="15" customHeight="1">
      <c r="A725" s="240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  <c r="AA725" s="240"/>
    </row>
    <row r="726" spans="1:27" ht="15" customHeight="1">
      <c r="A726" s="240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  <c r="AA726" s="240"/>
    </row>
    <row r="727" spans="1:27" ht="15" customHeight="1">
      <c r="A727" s="240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  <c r="AA727" s="240"/>
    </row>
    <row r="728" spans="1:27" ht="15" customHeight="1">
      <c r="A728" s="240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  <c r="AA728" s="240"/>
    </row>
    <row r="729" spans="1:27" ht="15" customHeight="1">
      <c r="A729" s="240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  <c r="AA729" s="240"/>
    </row>
    <row r="730" spans="1:27" ht="15" customHeight="1">
      <c r="A730" s="240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  <c r="AA730" s="240"/>
    </row>
    <row r="731" spans="1:27" ht="15" customHeight="1">
      <c r="A731" s="240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  <c r="AA731" s="240"/>
    </row>
    <row r="732" spans="1:27" ht="15" customHeight="1">
      <c r="A732" s="240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  <c r="AA732" s="240"/>
    </row>
    <row r="733" spans="1:27" ht="15" customHeight="1">
      <c r="A733" s="240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  <c r="AA733" s="240"/>
    </row>
    <row r="734" spans="1:27" ht="15" customHeight="1">
      <c r="A734" s="240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  <c r="AA734" s="240"/>
    </row>
    <row r="735" spans="1:27" ht="15" customHeight="1">
      <c r="A735" s="240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  <c r="AA735" s="240"/>
    </row>
    <row r="736" spans="1:27" ht="15" customHeight="1">
      <c r="A736" s="240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  <c r="AA736" s="240"/>
    </row>
    <row r="737" spans="1:27" ht="15" customHeight="1">
      <c r="A737" s="240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  <c r="AA737" s="240"/>
    </row>
    <row r="738" spans="1:27" ht="15" customHeight="1">
      <c r="A738" s="240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  <c r="AA738" s="240"/>
    </row>
    <row r="739" spans="1:27" ht="15" customHeight="1">
      <c r="A739" s="240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  <c r="AA739" s="240"/>
    </row>
    <row r="740" spans="1:27" ht="15" customHeight="1">
      <c r="A740" s="240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  <c r="AA740" s="240"/>
    </row>
    <row r="741" spans="1:27" ht="15" customHeight="1">
      <c r="A741" s="240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  <c r="AA741" s="240"/>
    </row>
    <row r="742" spans="1:27" ht="15" customHeight="1">
      <c r="A742" s="240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  <c r="AA742" s="240"/>
    </row>
    <row r="743" spans="1:27" ht="15" customHeight="1">
      <c r="A743" s="240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  <c r="AA743" s="240"/>
    </row>
    <row r="744" spans="1:27" ht="15" customHeight="1">
      <c r="A744" s="240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  <c r="AA744" s="240"/>
    </row>
    <row r="745" spans="1:27" ht="15" customHeight="1">
      <c r="A745" s="240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  <c r="AA745" s="240"/>
    </row>
    <row r="746" spans="1:27" ht="15" customHeight="1">
      <c r="A746" s="240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  <c r="AA746" s="240"/>
    </row>
    <row r="747" spans="1:27" ht="15" customHeight="1">
      <c r="A747" s="240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  <c r="AA747" s="240"/>
    </row>
    <row r="748" spans="1:27" ht="15" customHeight="1">
      <c r="A748" s="240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  <c r="AA748" s="240"/>
    </row>
    <row r="749" spans="1:27" ht="15" customHeight="1">
      <c r="A749" s="240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  <c r="AA749" s="240"/>
    </row>
    <row r="750" spans="1:27" ht="15" customHeight="1">
      <c r="A750" s="240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  <c r="AA750" s="240"/>
    </row>
    <row r="751" spans="1:27" ht="15" customHeight="1">
      <c r="A751" s="240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  <c r="AA751" s="240"/>
    </row>
    <row r="752" spans="1:27" ht="15" customHeight="1">
      <c r="A752" s="240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  <c r="AA752" s="240"/>
    </row>
    <row r="753" spans="1:27" ht="15" customHeight="1">
      <c r="A753" s="240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  <c r="AA753" s="240"/>
    </row>
    <row r="754" spans="1:27" ht="15" customHeight="1">
      <c r="A754" s="240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  <c r="AA754" s="240"/>
    </row>
    <row r="755" spans="1:27" ht="15" customHeight="1">
      <c r="A755" s="240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  <c r="AA755" s="240"/>
    </row>
    <row r="756" spans="1:27" ht="15" customHeight="1">
      <c r="A756" s="240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  <c r="AA756" s="240"/>
    </row>
    <row r="757" spans="1:27" ht="15" customHeight="1">
      <c r="A757" s="240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  <c r="AA757" s="240"/>
    </row>
    <row r="758" spans="1:27" ht="15" customHeight="1">
      <c r="A758" s="240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  <c r="AA758" s="240"/>
    </row>
    <row r="759" spans="1:27" ht="15" customHeight="1">
      <c r="A759" s="240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  <c r="AA759" s="240"/>
    </row>
    <row r="760" spans="1:27" ht="15" customHeight="1">
      <c r="A760" s="240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  <c r="AA760" s="240"/>
    </row>
    <row r="761" spans="1:27" ht="15" customHeight="1">
      <c r="A761" s="240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  <c r="AA761" s="240"/>
    </row>
    <row r="762" spans="1:27" ht="15" customHeight="1">
      <c r="A762" s="240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  <c r="AA762" s="240"/>
    </row>
    <row r="763" spans="1:27" ht="15" customHeight="1">
      <c r="A763" s="240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  <c r="AA763" s="240"/>
    </row>
    <row r="764" spans="1:27" ht="15" customHeight="1">
      <c r="A764" s="240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  <c r="AA764" s="240"/>
    </row>
    <row r="765" spans="1:27" ht="15" customHeight="1">
      <c r="A765" s="240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  <c r="AA765" s="240"/>
    </row>
    <row r="766" spans="1:27" ht="15" customHeight="1">
      <c r="A766" s="240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  <c r="AA766" s="240"/>
    </row>
    <row r="767" spans="1:27" ht="15" customHeight="1">
      <c r="A767" s="240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  <c r="AA767" s="240"/>
    </row>
    <row r="768" spans="1:27" ht="15" customHeight="1">
      <c r="A768" s="240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  <c r="AA768" s="240"/>
    </row>
    <row r="769" spans="1:27" ht="15" customHeight="1">
      <c r="A769" s="240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  <c r="AA769" s="240"/>
    </row>
    <row r="770" spans="1:27" ht="15" customHeight="1">
      <c r="A770" s="240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  <c r="AA770" s="240"/>
    </row>
    <row r="771" spans="1:27" ht="15" customHeight="1">
      <c r="A771" s="240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  <c r="AA771" s="240"/>
    </row>
    <row r="772" spans="1:27" ht="15" customHeight="1">
      <c r="A772" s="240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  <c r="AA772" s="240"/>
    </row>
    <row r="773" spans="1:27" ht="15" customHeight="1">
      <c r="A773" s="240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  <c r="AA773" s="240"/>
    </row>
    <row r="774" spans="1:27" ht="15" customHeight="1">
      <c r="A774" s="240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  <c r="AA774" s="240"/>
    </row>
    <row r="775" spans="1:27" ht="15" customHeight="1">
      <c r="A775" s="240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  <c r="AA775" s="240"/>
    </row>
    <row r="776" spans="1:27" ht="15" customHeight="1">
      <c r="A776" s="240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  <c r="AA776" s="240"/>
    </row>
    <row r="777" spans="1:27" ht="15" customHeight="1">
      <c r="A777" s="240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  <c r="AA777" s="240"/>
    </row>
    <row r="778" spans="1:27" ht="15" customHeight="1">
      <c r="A778" s="240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  <c r="AA778" s="240"/>
    </row>
    <row r="779" spans="1:27" ht="15" customHeight="1">
      <c r="A779" s="240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  <c r="AA779" s="240"/>
    </row>
    <row r="780" spans="1:27" ht="15" customHeight="1">
      <c r="A780" s="240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  <c r="AA780" s="240"/>
    </row>
    <row r="781" spans="1:27" ht="15" customHeight="1">
      <c r="A781" s="240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  <c r="AA781" s="240"/>
    </row>
    <row r="782" spans="1:27" ht="15" customHeight="1">
      <c r="A782" s="240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  <c r="AA782" s="240"/>
    </row>
    <row r="783" spans="1:27" ht="15" customHeight="1">
      <c r="A783" s="240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  <c r="AA783" s="240"/>
    </row>
    <row r="784" spans="1:27" ht="15" customHeight="1">
      <c r="A784" s="240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  <c r="AA784" s="240"/>
    </row>
    <row r="785" spans="1:27" ht="15" customHeight="1">
      <c r="A785" s="240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  <c r="AA785" s="240"/>
    </row>
    <row r="786" spans="1:27" ht="15" customHeight="1">
      <c r="A786" s="240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  <c r="AA786" s="240"/>
    </row>
    <row r="787" spans="1:27" ht="15" customHeight="1">
      <c r="A787" s="240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  <c r="AA787" s="240"/>
    </row>
    <row r="788" spans="1:27" ht="15" customHeight="1">
      <c r="A788" s="240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  <c r="AA788" s="240"/>
    </row>
    <row r="789" spans="1:27" ht="15" customHeight="1">
      <c r="A789" s="240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  <c r="AA789" s="240"/>
    </row>
    <row r="790" spans="1:27" ht="15" customHeight="1">
      <c r="A790" s="240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  <c r="AA790" s="240"/>
    </row>
    <row r="791" spans="1:27" ht="15" customHeight="1">
      <c r="A791" s="240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  <c r="AA791" s="240"/>
    </row>
    <row r="792" spans="1:27" ht="15" customHeight="1">
      <c r="A792" s="240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  <c r="AA792" s="240"/>
    </row>
    <row r="793" spans="1:27" ht="15" customHeight="1">
      <c r="A793" s="240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  <c r="AA793" s="240"/>
    </row>
    <row r="794" spans="1:27" ht="15" customHeight="1">
      <c r="A794" s="240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  <c r="AA794" s="240"/>
    </row>
    <row r="795" spans="1:27" ht="15" customHeight="1">
      <c r="A795" s="240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  <c r="AA795" s="240"/>
    </row>
    <row r="796" spans="1:27" ht="15" customHeight="1">
      <c r="A796" s="240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  <c r="AA796" s="240"/>
    </row>
    <row r="797" spans="1:27" ht="15" customHeight="1">
      <c r="A797" s="240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  <c r="AA797" s="240"/>
    </row>
    <row r="798" spans="1:27" ht="15" customHeight="1">
      <c r="A798" s="240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  <c r="AA798" s="240"/>
    </row>
    <row r="799" spans="1:27" ht="15" customHeight="1">
      <c r="A799" s="240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  <c r="AA799" s="240"/>
    </row>
    <row r="800" spans="1:27" ht="15" customHeight="1">
      <c r="A800" s="240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  <c r="AA800" s="240"/>
    </row>
    <row r="801" spans="1:27" ht="15" customHeight="1">
      <c r="A801" s="240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  <c r="AA801" s="240"/>
    </row>
    <row r="802" spans="1:27" ht="15" customHeight="1">
      <c r="A802" s="240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  <c r="AA802" s="240"/>
    </row>
    <row r="803" spans="1:27" ht="15" customHeight="1">
      <c r="A803" s="240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  <c r="AA803" s="240"/>
    </row>
    <row r="804" spans="1:27" ht="15" customHeight="1">
      <c r="A804" s="240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  <c r="AA804" s="240"/>
    </row>
    <row r="805" spans="1:27" ht="15" customHeight="1">
      <c r="A805" s="240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  <c r="AA805" s="240"/>
    </row>
    <row r="806" spans="1:27" ht="15" customHeight="1">
      <c r="A806" s="240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  <c r="AA806" s="240"/>
    </row>
    <row r="807" spans="1:27" ht="15" customHeight="1">
      <c r="A807" s="240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  <c r="AA807" s="240"/>
    </row>
    <row r="808" spans="1:27" ht="15" customHeight="1">
      <c r="A808" s="240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  <c r="AA808" s="240"/>
    </row>
    <row r="809" spans="1:27" ht="15" customHeight="1">
      <c r="A809" s="240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  <c r="AA809" s="240"/>
    </row>
    <row r="810" spans="1:27" ht="15" customHeight="1">
      <c r="A810" s="240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  <c r="AA810" s="240"/>
    </row>
    <row r="811" spans="1:27" ht="15" customHeight="1">
      <c r="A811" s="240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  <c r="AA811" s="240"/>
    </row>
    <row r="812" spans="1:27" ht="15" customHeight="1">
      <c r="A812" s="240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  <c r="AA812" s="240"/>
    </row>
    <row r="813" spans="1:27" ht="15" customHeight="1">
      <c r="A813" s="240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  <c r="AA813" s="240"/>
    </row>
    <row r="814" spans="1:27" ht="15" customHeight="1">
      <c r="A814" s="240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  <c r="AA814" s="240"/>
    </row>
    <row r="815" spans="1:27" ht="15" customHeight="1">
      <c r="A815" s="240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  <c r="AA815" s="240"/>
    </row>
    <row r="816" spans="1:27" ht="15" customHeight="1">
      <c r="A816" s="240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  <c r="AA816" s="240"/>
    </row>
    <row r="817" spans="1:27" ht="15" customHeight="1">
      <c r="A817" s="240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  <c r="AA817" s="240"/>
    </row>
    <row r="818" spans="1:27" ht="15" customHeight="1">
      <c r="A818" s="240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  <c r="AA818" s="240"/>
    </row>
    <row r="819" spans="1:27" ht="15" customHeight="1">
      <c r="A819" s="240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  <c r="AA819" s="240"/>
    </row>
    <row r="820" spans="1:27" ht="15" customHeight="1">
      <c r="A820" s="240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  <c r="AA820" s="240"/>
    </row>
    <row r="821" spans="1:27" ht="15" customHeight="1">
      <c r="A821" s="240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  <c r="AA821" s="240"/>
    </row>
    <row r="822" spans="1:27" ht="15" customHeight="1">
      <c r="A822" s="240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  <c r="AA822" s="240"/>
    </row>
    <row r="823" spans="1:27" ht="15" customHeight="1">
      <c r="A823" s="240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  <c r="AA823" s="240"/>
    </row>
    <row r="824" spans="1:27" ht="15" customHeight="1">
      <c r="A824" s="240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  <c r="AA824" s="240"/>
    </row>
    <row r="825" spans="1:27" ht="15" customHeight="1">
      <c r="A825" s="240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  <c r="AA825" s="240"/>
    </row>
    <row r="826" spans="1:27" ht="15" customHeight="1">
      <c r="A826" s="240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  <c r="AA826" s="240"/>
    </row>
    <row r="827" spans="1:27" ht="15" customHeight="1">
      <c r="A827" s="240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  <c r="AA827" s="240"/>
    </row>
    <row r="828" spans="1:27" ht="15" customHeight="1">
      <c r="A828" s="240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  <c r="AA828" s="240"/>
    </row>
    <row r="829" spans="1:27" ht="15" customHeight="1">
      <c r="A829" s="240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  <c r="AA829" s="240"/>
    </row>
    <row r="830" spans="1:27" ht="15" customHeight="1">
      <c r="A830" s="240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  <c r="AA830" s="240"/>
    </row>
    <row r="831" spans="1:27" ht="15" customHeight="1">
      <c r="A831" s="240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  <c r="AA831" s="240"/>
    </row>
    <row r="832" spans="1:27" ht="15" customHeight="1">
      <c r="A832" s="240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  <c r="AA832" s="240"/>
    </row>
    <row r="833" spans="1:27" ht="15" customHeight="1">
      <c r="A833" s="240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  <c r="AA833" s="240"/>
    </row>
    <row r="834" spans="1:27" ht="15" customHeight="1">
      <c r="A834" s="240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  <c r="AA834" s="240"/>
    </row>
    <row r="835" spans="1:27" ht="15" customHeight="1">
      <c r="A835" s="240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  <c r="AA835" s="240"/>
    </row>
    <row r="836" spans="1:27" ht="15" customHeight="1">
      <c r="A836" s="240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  <c r="AA836" s="240"/>
    </row>
    <row r="837" spans="1:27" ht="15" customHeight="1">
      <c r="A837" s="240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  <c r="AA837" s="240"/>
    </row>
    <row r="838" spans="1:27" ht="15" customHeight="1">
      <c r="A838" s="240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  <c r="AA838" s="240"/>
    </row>
    <row r="839" spans="1:27" ht="15" customHeight="1">
      <c r="A839" s="240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  <c r="AA839" s="240"/>
    </row>
    <row r="840" spans="1:27" ht="15" customHeight="1">
      <c r="A840" s="240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  <c r="AA840" s="240"/>
    </row>
    <row r="841" spans="1:27" ht="15" customHeight="1">
      <c r="A841" s="240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  <c r="AA841" s="240"/>
    </row>
    <row r="842" spans="1:27" ht="15" customHeight="1">
      <c r="A842" s="240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  <c r="AA842" s="240"/>
    </row>
    <row r="843" spans="1:27" ht="15" customHeight="1">
      <c r="A843" s="240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  <c r="AA843" s="240"/>
    </row>
    <row r="844" spans="1:27" ht="15" customHeight="1">
      <c r="A844" s="240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  <c r="AA844" s="240"/>
    </row>
    <row r="845" spans="1:27" ht="15" customHeight="1">
      <c r="A845" s="240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  <c r="AA845" s="240"/>
    </row>
    <row r="846" spans="1:27" ht="15" customHeight="1">
      <c r="A846" s="240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  <c r="AA846" s="240"/>
    </row>
    <row r="847" spans="1:27" ht="15" customHeight="1">
      <c r="A847" s="240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  <c r="AA847" s="240"/>
    </row>
    <row r="848" spans="1:27" ht="15" customHeight="1">
      <c r="A848" s="240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  <c r="AA848" s="240"/>
    </row>
    <row r="849" spans="1:27" ht="15" customHeight="1">
      <c r="A849" s="240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  <c r="AA849" s="240"/>
    </row>
    <row r="850" spans="1:27" ht="15" customHeight="1">
      <c r="A850" s="240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  <c r="AA850" s="240"/>
    </row>
    <row r="851" spans="1:27" ht="15" customHeight="1">
      <c r="A851" s="240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  <c r="AA851" s="240"/>
    </row>
    <row r="852" spans="1:27" ht="15" customHeight="1">
      <c r="A852" s="240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  <c r="AA852" s="240"/>
    </row>
    <row r="853" spans="1:27" ht="15" customHeight="1">
      <c r="A853" s="240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  <c r="AA853" s="240"/>
    </row>
    <row r="854" spans="1:27" ht="15" customHeight="1">
      <c r="A854" s="240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  <c r="AA854" s="240"/>
    </row>
    <row r="855" spans="1:27" ht="15" customHeight="1">
      <c r="A855" s="240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  <c r="AA855" s="240"/>
    </row>
    <row r="856" spans="1:27" ht="15" customHeight="1">
      <c r="A856" s="240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  <c r="AA856" s="240"/>
    </row>
    <row r="857" spans="1:27" ht="15" customHeight="1">
      <c r="A857" s="240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  <c r="AA857" s="240"/>
    </row>
    <row r="858" spans="1:27" ht="15" customHeight="1">
      <c r="A858" s="240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  <c r="AA858" s="240"/>
    </row>
    <row r="859" spans="1:27" ht="15" customHeight="1">
      <c r="A859" s="240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  <c r="AA859" s="240"/>
    </row>
    <row r="860" spans="1:27" ht="15" customHeight="1">
      <c r="A860" s="240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  <c r="AA860" s="240"/>
    </row>
    <row r="861" spans="1:27" ht="15" customHeight="1">
      <c r="A861" s="240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  <c r="AA861" s="240"/>
    </row>
    <row r="862" spans="1:27" ht="15" customHeight="1">
      <c r="A862" s="240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  <c r="AA862" s="240"/>
    </row>
    <row r="863" spans="1:27" ht="15" customHeight="1">
      <c r="A863" s="240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  <c r="AA863" s="240"/>
    </row>
    <row r="864" spans="1:27" ht="15" customHeight="1">
      <c r="A864" s="240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  <c r="AA864" s="240"/>
    </row>
    <row r="865" spans="1:27" ht="15" customHeight="1">
      <c r="A865" s="240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  <c r="AA865" s="240"/>
    </row>
    <row r="866" spans="1:27" ht="15" customHeight="1">
      <c r="A866" s="240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  <c r="AA866" s="240"/>
    </row>
    <row r="867" spans="1:27" ht="15" customHeight="1">
      <c r="A867" s="240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  <c r="AA867" s="240"/>
    </row>
    <row r="868" spans="1:27" ht="15" customHeight="1">
      <c r="A868" s="240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  <c r="AA868" s="240"/>
    </row>
    <row r="869" spans="1:27" ht="15" customHeight="1">
      <c r="A869" s="240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  <c r="AA869" s="240"/>
    </row>
    <row r="870" spans="1:27" ht="15" customHeight="1">
      <c r="A870" s="240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  <c r="AA870" s="240"/>
    </row>
    <row r="871" spans="1:27" ht="15" customHeight="1">
      <c r="A871" s="240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  <c r="AA871" s="240"/>
    </row>
    <row r="872" spans="1:27" ht="15" customHeight="1">
      <c r="A872" s="240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  <c r="AA872" s="240"/>
    </row>
    <row r="873" spans="1:27" ht="15" customHeight="1">
      <c r="A873" s="240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  <c r="AA873" s="240"/>
    </row>
    <row r="874" spans="1:27" ht="15" customHeight="1">
      <c r="A874" s="240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  <c r="AA874" s="240"/>
    </row>
    <row r="875" spans="1:27" ht="15" customHeight="1">
      <c r="A875" s="240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  <c r="AA875" s="240"/>
    </row>
    <row r="876" spans="1:27" ht="15" customHeight="1">
      <c r="A876" s="240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  <c r="AA876" s="240"/>
    </row>
    <row r="877" spans="1:27" ht="15" customHeight="1">
      <c r="A877" s="240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  <c r="AA877" s="240"/>
    </row>
    <row r="878" spans="1:27" ht="15" customHeight="1">
      <c r="A878" s="240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  <c r="AA878" s="240"/>
    </row>
    <row r="879" spans="1:27" ht="15" customHeight="1">
      <c r="A879" s="240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  <c r="AA879" s="240"/>
    </row>
    <row r="880" spans="1:27" ht="15" customHeight="1">
      <c r="A880" s="240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  <c r="AA880" s="240"/>
    </row>
    <row r="881" spans="1:27" ht="15" customHeight="1">
      <c r="A881" s="240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  <c r="AA881" s="240"/>
    </row>
    <row r="882" spans="1:27" ht="15" customHeight="1">
      <c r="A882" s="240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  <c r="AA882" s="240"/>
    </row>
    <row r="883" spans="1:27" ht="15" customHeight="1">
      <c r="A883" s="240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  <c r="AA883" s="240"/>
    </row>
    <row r="884" spans="1:27" ht="15" customHeight="1">
      <c r="A884" s="240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  <c r="AA884" s="240"/>
    </row>
    <row r="885" spans="1:27" ht="15" customHeight="1">
      <c r="A885" s="240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  <c r="AA885" s="240"/>
    </row>
    <row r="886" spans="1:27" ht="15" customHeight="1">
      <c r="A886" s="240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  <c r="AA886" s="240"/>
    </row>
    <row r="887" spans="1:27" ht="15" customHeight="1">
      <c r="A887" s="240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  <c r="AA887" s="240"/>
    </row>
    <row r="888" spans="1:27" ht="15" customHeight="1">
      <c r="A888" s="240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  <c r="AA888" s="240"/>
    </row>
    <row r="889" spans="1:27" ht="15" customHeight="1">
      <c r="A889" s="240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  <c r="AA889" s="240"/>
    </row>
    <row r="890" spans="1:27" ht="15" customHeight="1">
      <c r="A890" s="240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  <c r="AA890" s="240"/>
    </row>
    <row r="891" spans="1:27" ht="15" customHeight="1">
      <c r="A891" s="240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  <c r="AA891" s="240"/>
    </row>
    <row r="892" spans="1:27" ht="15" customHeight="1">
      <c r="A892" s="240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  <c r="AA892" s="240"/>
    </row>
    <row r="893" spans="1:27" ht="15" customHeight="1">
      <c r="A893" s="240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  <c r="AA893" s="240"/>
    </row>
    <row r="894" spans="1:27" ht="15" customHeight="1">
      <c r="A894" s="240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  <c r="AA894" s="240"/>
    </row>
    <row r="895" spans="1:27" ht="15" customHeight="1">
      <c r="A895" s="240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  <c r="AA895" s="240"/>
    </row>
    <row r="896" spans="1:27" ht="15" customHeight="1">
      <c r="A896" s="240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  <c r="AA896" s="240"/>
    </row>
    <row r="897" spans="1:27" ht="15" customHeight="1">
      <c r="A897" s="240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  <c r="AA897" s="240"/>
    </row>
    <row r="898" spans="1:27" ht="15" customHeight="1">
      <c r="A898" s="240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  <c r="AA898" s="240"/>
    </row>
    <row r="899" spans="1:27" ht="15" customHeight="1">
      <c r="A899" s="240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  <c r="AA899" s="240"/>
    </row>
    <row r="900" spans="1:27" ht="15" customHeight="1">
      <c r="A900" s="240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  <c r="AA900" s="240"/>
    </row>
    <row r="901" spans="1:27" ht="15" customHeight="1">
      <c r="A901" s="240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  <c r="AA901" s="240"/>
    </row>
    <row r="902" spans="1:27" ht="15" customHeight="1">
      <c r="A902" s="240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  <c r="AA902" s="240"/>
    </row>
    <row r="903" spans="1:27" ht="15" customHeight="1">
      <c r="A903" s="240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  <c r="AA903" s="240"/>
    </row>
    <row r="904" spans="1:27" ht="15" customHeight="1">
      <c r="A904" s="240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  <c r="AA904" s="240"/>
    </row>
    <row r="905" spans="1:27" ht="15" customHeight="1">
      <c r="A905" s="240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  <c r="AA905" s="240"/>
    </row>
    <row r="906" spans="1:27" ht="15" customHeight="1">
      <c r="A906" s="240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  <c r="AA906" s="240"/>
    </row>
    <row r="907" spans="1:27" ht="15" customHeight="1">
      <c r="A907" s="240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  <c r="AA907" s="240"/>
    </row>
    <row r="908" spans="1:27" ht="15" customHeight="1">
      <c r="A908" s="240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  <c r="AA908" s="240"/>
    </row>
    <row r="909" spans="1:27" ht="15" customHeight="1">
      <c r="A909" s="240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  <c r="AA909" s="240"/>
    </row>
    <row r="910" spans="1:27" ht="15" customHeight="1">
      <c r="A910" s="240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  <c r="AA910" s="240"/>
    </row>
    <row r="911" spans="1:27" ht="15" customHeight="1">
      <c r="A911" s="240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  <c r="AA911" s="240"/>
    </row>
    <row r="912" spans="1:27" ht="15" customHeight="1">
      <c r="A912" s="240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  <c r="AA912" s="240"/>
    </row>
    <row r="913" spans="1:27" ht="15" customHeight="1">
      <c r="A913" s="240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  <c r="AA913" s="240"/>
    </row>
    <row r="914" spans="1:27" ht="15" customHeight="1">
      <c r="A914" s="240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  <c r="AA914" s="240"/>
    </row>
    <row r="915" spans="1:27" ht="15" customHeight="1">
      <c r="A915" s="240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  <c r="AA915" s="240"/>
    </row>
    <row r="916" spans="1:27" ht="15" customHeight="1">
      <c r="A916" s="240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  <c r="AA916" s="240"/>
    </row>
    <row r="917" spans="1:27" ht="15" customHeight="1">
      <c r="A917" s="240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  <c r="AA917" s="240"/>
    </row>
    <row r="918" spans="1:27" ht="15" customHeight="1">
      <c r="A918" s="240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  <c r="AA918" s="240"/>
    </row>
  </sheetData>
  <autoFilter ref="A1:AA918" xr:uid="{00000000-0009-0000-0000-000009000000}"/>
  <mergeCells count="2">
    <mergeCell ref="M1:O1"/>
    <mergeCell ref="M2:O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D1001"/>
  <sheetViews>
    <sheetView workbookViewId="0"/>
  </sheetViews>
  <sheetFormatPr defaultColWidth="12.6640625" defaultRowHeight="15" customHeight="1"/>
  <cols>
    <col min="1" max="1" width="43.6640625" customWidth="1"/>
    <col min="2" max="2" width="17.6640625" customWidth="1"/>
    <col min="3" max="4" width="33.6640625" customWidth="1"/>
    <col min="5" max="5" width="22.109375" customWidth="1"/>
    <col min="6" max="6" width="18.109375" customWidth="1"/>
    <col min="7" max="7" width="40.6640625" customWidth="1"/>
    <col min="9" max="9" width="30.88671875" customWidth="1"/>
  </cols>
  <sheetData>
    <row r="1" spans="1:160">
      <c r="A1" s="274" t="s">
        <v>1324</v>
      </c>
      <c r="B1" s="269"/>
      <c r="C1" s="269"/>
      <c r="D1" s="145"/>
      <c r="E1" s="145"/>
      <c r="F1" s="145"/>
      <c r="G1" s="145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  <c r="CD1" s="152"/>
      <c r="CE1" s="152"/>
      <c r="CF1" s="152"/>
      <c r="CG1" s="152"/>
      <c r="CH1" s="152"/>
      <c r="CI1" s="152"/>
      <c r="CJ1" s="152"/>
      <c r="CK1" s="152"/>
      <c r="CL1" s="152"/>
      <c r="CM1" s="152"/>
      <c r="CN1" s="152"/>
      <c r="CO1" s="152"/>
      <c r="CP1" s="152"/>
      <c r="CQ1" s="152"/>
      <c r="CR1" s="152"/>
      <c r="CS1" s="152"/>
      <c r="CT1" s="152"/>
      <c r="CU1" s="152"/>
      <c r="CV1" s="152"/>
      <c r="CW1" s="152"/>
      <c r="CX1" s="152"/>
      <c r="CY1" s="152"/>
      <c r="CZ1" s="152"/>
      <c r="DA1" s="152"/>
      <c r="DB1" s="152"/>
      <c r="DC1" s="152"/>
      <c r="DD1" s="152"/>
      <c r="DE1" s="152"/>
      <c r="DF1" s="152"/>
      <c r="DG1" s="152"/>
      <c r="DH1" s="152"/>
      <c r="DI1" s="152"/>
      <c r="DJ1" s="152"/>
      <c r="DK1" s="152"/>
      <c r="DL1" s="152"/>
      <c r="DM1" s="152"/>
      <c r="DN1" s="152"/>
      <c r="DO1" s="152"/>
      <c r="DP1" s="152"/>
      <c r="DQ1" s="152"/>
      <c r="DR1" s="152"/>
      <c r="DS1" s="152"/>
      <c r="DT1" s="152"/>
      <c r="DU1" s="152"/>
      <c r="DV1" s="152"/>
      <c r="DW1" s="152"/>
      <c r="DX1" s="152"/>
      <c r="DY1" s="152"/>
      <c r="DZ1" s="152"/>
      <c r="EA1" s="152"/>
      <c r="EB1" s="152"/>
      <c r="EC1" s="152"/>
      <c r="ED1" s="152"/>
      <c r="EE1" s="152"/>
      <c r="EF1" s="152"/>
      <c r="EG1" s="152"/>
      <c r="EH1" s="152"/>
      <c r="EI1" s="152"/>
      <c r="EJ1" s="152"/>
      <c r="EK1" s="152"/>
      <c r="EL1" s="152"/>
      <c r="EM1" s="152"/>
      <c r="EN1" s="152"/>
      <c r="EO1" s="152"/>
      <c r="EP1" s="152"/>
      <c r="EQ1" s="152"/>
      <c r="ER1" s="152"/>
      <c r="ES1" s="152"/>
      <c r="ET1" s="152"/>
      <c r="EU1" s="152"/>
      <c r="EV1" s="152"/>
      <c r="EW1" s="152"/>
      <c r="EX1" s="152"/>
      <c r="EY1" s="152"/>
      <c r="EZ1" s="152"/>
      <c r="FA1" s="152"/>
      <c r="FB1" s="152"/>
      <c r="FC1" s="152"/>
      <c r="FD1" s="152"/>
    </row>
    <row r="2" spans="1:160">
      <c r="A2" s="249" t="s">
        <v>59</v>
      </c>
      <c r="B2" s="249" t="s">
        <v>1325</v>
      </c>
      <c r="C2" s="249" t="s">
        <v>59</v>
      </c>
      <c r="D2" s="145" t="s">
        <v>1326</v>
      </c>
      <c r="E2" s="145"/>
      <c r="F2" s="145"/>
      <c r="G2" s="145" t="s">
        <v>1327</v>
      </c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2"/>
      <c r="BC2" s="152"/>
      <c r="BD2" s="152"/>
      <c r="BE2" s="152"/>
      <c r="BF2" s="152"/>
      <c r="BG2" s="152"/>
      <c r="BH2" s="152"/>
      <c r="BI2" s="152"/>
      <c r="BJ2" s="152"/>
      <c r="BK2" s="152"/>
      <c r="BL2" s="152"/>
      <c r="BM2" s="152"/>
      <c r="BN2" s="152"/>
      <c r="BO2" s="152"/>
      <c r="BP2" s="152"/>
      <c r="BQ2" s="152"/>
      <c r="BR2" s="152"/>
      <c r="BS2" s="152"/>
      <c r="BT2" s="152"/>
      <c r="BU2" s="152"/>
      <c r="BV2" s="152"/>
      <c r="BW2" s="152"/>
      <c r="BX2" s="152"/>
      <c r="BY2" s="152"/>
      <c r="BZ2" s="152"/>
      <c r="CA2" s="152"/>
      <c r="CB2" s="152"/>
      <c r="CC2" s="152"/>
      <c r="CD2" s="152"/>
      <c r="CE2" s="152"/>
      <c r="CF2" s="152"/>
      <c r="CG2" s="152"/>
      <c r="CH2" s="152"/>
      <c r="CI2" s="152"/>
      <c r="CJ2" s="152"/>
      <c r="CK2" s="152"/>
      <c r="CL2" s="152"/>
      <c r="CM2" s="152"/>
      <c r="CN2" s="152"/>
      <c r="CO2" s="152"/>
      <c r="CP2" s="152"/>
      <c r="CQ2" s="152"/>
      <c r="CR2" s="152"/>
      <c r="CS2" s="152"/>
      <c r="CT2" s="152"/>
      <c r="CU2" s="152"/>
      <c r="CV2" s="152"/>
      <c r="CW2" s="152"/>
      <c r="CX2" s="152"/>
      <c r="CY2" s="152"/>
      <c r="CZ2" s="152"/>
      <c r="DA2" s="152"/>
      <c r="DB2" s="152"/>
      <c r="DC2" s="152"/>
      <c r="DD2" s="152"/>
      <c r="DE2" s="152"/>
      <c r="DF2" s="152"/>
      <c r="DG2" s="152"/>
      <c r="DH2" s="152"/>
      <c r="DI2" s="152"/>
      <c r="DJ2" s="152"/>
      <c r="DK2" s="152"/>
      <c r="DL2" s="152"/>
      <c r="DM2" s="152"/>
      <c r="DN2" s="152"/>
      <c r="DO2" s="152"/>
      <c r="DP2" s="152"/>
      <c r="DQ2" s="152"/>
      <c r="DR2" s="152"/>
      <c r="DS2" s="152"/>
      <c r="DT2" s="152"/>
      <c r="DU2" s="152"/>
      <c r="DV2" s="152"/>
      <c r="DW2" s="152"/>
      <c r="DX2" s="152"/>
      <c r="DY2" s="152"/>
      <c r="DZ2" s="152"/>
      <c r="EA2" s="152"/>
      <c r="EB2" s="152"/>
      <c r="EC2" s="152"/>
      <c r="ED2" s="152"/>
      <c r="EE2" s="152"/>
      <c r="EF2" s="152"/>
      <c r="EG2" s="152"/>
      <c r="EH2" s="152"/>
      <c r="EI2" s="152"/>
      <c r="EJ2" s="152"/>
      <c r="EK2" s="152"/>
      <c r="EL2" s="152"/>
      <c r="EM2" s="152"/>
      <c r="EN2" s="152"/>
      <c r="EO2" s="152"/>
      <c r="EP2" s="152"/>
      <c r="EQ2" s="152"/>
      <c r="ER2" s="152"/>
      <c r="ES2" s="152"/>
      <c r="ET2" s="152"/>
      <c r="EU2" s="152"/>
      <c r="EV2" s="152"/>
      <c r="EW2" s="152"/>
      <c r="EX2" s="152"/>
      <c r="EY2" s="152"/>
      <c r="EZ2" s="152"/>
      <c r="FA2" s="152"/>
      <c r="FB2" s="152"/>
      <c r="FC2" s="152"/>
      <c r="FD2" s="152"/>
    </row>
    <row r="3" spans="1:160">
      <c r="A3" s="250" t="str">
        <f t="shared" ref="A3:A257" si="0">UPPER(C3)</f>
        <v>ADRIANO SOUZA SANTOS</v>
      </c>
      <c r="B3" s="251" t="s">
        <v>641</v>
      </c>
      <c r="C3" s="252" t="s">
        <v>894</v>
      </c>
      <c r="D3" s="253" t="s">
        <v>146</v>
      </c>
      <c r="E3" s="89" t="str">
        <f t="shared" ref="E3:E157" si="1">IF(COUNTIF(A:A, D3)&gt;0, "OK", "Incompleto")</f>
        <v>OK</v>
      </c>
      <c r="F3" s="89"/>
      <c r="G3" s="253" t="s">
        <v>146</v>
      </c>
      <c r="H3" s="152" t="str">
        <f t="shared" ref="H3:H152" si="2">IF(COUNTIF(A:A, G3)&gt;0, "OK", "Incompleto")</f>
        <v>OK</v>
      </c>
      <c r="I3" s="254" t="s">
        <v>146</v>
      </c>
      <c r="J3" s="152" t="str">
        <f t="shared" ref="J3:J160" si="3">IF(COUNTIF(A:A, I3)&gt;0, "OK", "Incompleto")</f>
        <v>OK</v>
      </c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52"/>
      <c r="CV3" s="152"/>
      <c r="CW3" s="152"/>
      <c r="CX3" s="152"/>
      <c r="CY3" s="152"/>
      <c r="CZ3" s="152"/>
      <c r="DA3" s="152"/>
      <c r="DB3" s="152"/>
      <c r="DC3" s="152"/>
      <c r="DD3" s="152"/>
      <c r="DE3" s="152"/>
      <c r="DF3" s="152"/>
      <c r="DG3" s="152"/>
      <c r="DH3" s="152"/>
      <c r="DI3" s="152"/>
      <c r="DJ3" s="152"/>
      <c r="DK3" s="152"/>
      <c r="DL3" s="152"/>
      <c r="DM3" s="152"/>
      <c r="DN3" s="152"/>
      <c r="DO3" s="152"/>
      <c r="DP3" s="152"/>
      <c r="DQ3" s="152"/>
      <c r="DR3" s="152"/>
      <c r="DS3" s="152"/>
      <c r="DT3" s="152"/>
      <c r="DU3" s="152"/>
      <c r="DV3" s="152"/>
      <c r="DW3" s="152"/>
      <c r="DX3" s="152"/>
      <c r="DY3" s="152"/>
      <c r="DZ3" s="152"/>
      <c r="EA3" s="152"/>
      <c r="EB3" s="152"/>
      <c r="EC3" s="152"/>
      <c r="ED3" s="152"/>
      <c r="EE3" s="152"/>
      <c r="EF3" s="152"/>
      <c r="EG3" s="152"/>
      <c r="EH3" s="152"/>
      <c r="EI3" s="152"/>
      <c r="EJ3" s="152"/>
      <c r="EK3" s="152"/>
      <c r="EL3" s="152"/>
      <c r="EM3" s="152"/>
      <c r="EN3" s="152"/>
      <c r="EO3" s="152"/>
      <c r="EP3" s="152"/>
      <c r="EQ3" s="152"/>
      <c r="ER3" s="152"/>
      <c r="ES3" s="152"/>
      <c r="ET3" s="152"/>
      <c r="EU3" s="152"/>
      <c r="EV3" s="152"/>
      <c r="EW3" s="152"/>
      <c r="EX3" s="152"/>
      <c r="EY3" s="152"/>
      <c r="EZ3" s="152"/>
      <c r="FA3" s="152"/>
      <c r="FB3" s="152"/>
      <c r="FC3" s="152"/>
      <c r="FD3" s="152"/>
    </row>
    <row r="4" spans="1:160">
      <c r="A4" s="250" t="str">
        <f t="shared" si="0"/>
        <v>ALESSANDRO SOARES RIBEIRO</v>
      </c>
      <c r="B4" s="251" t="s">
        <v>641</v>
      </c>
      <c r="C4" s="252" t="s">
        <v>949</v>
      </c>
      <c r="D4" s="253" t="s">
        <v>148</v>
      </c>
      <c r="E4" s="89" t="str">
        <f t="shared" si="1"/>
        <v>OK</v>
      </c>
      <c r="G4" s="253" t="s">
        <v>148</v>
      </c>
      <c r="H4" s="152" t="str">
        <f t="shared" si="2"/>
        <v>OK</v>
      </c>
      <c r="I4" s="255" t="s">
        <v>148</v>
      </c>
      <c r="J4" s="152" t="str">
        <f t="shared" si="3"/>
        <v>OK</v>
      </c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152"/>
      <c r="CB4" s="152"/>
      <c r="CC4" s="152"/>
      <c r="CD4" s="152"/>
      <c r="CE4" s="152"/>
      <c r="CF4" s="152"/>
      <c r="CG4" s="152"/>
      <c r="CH4" s="152"/>
      <c r="CI4" s="152"/>
      <c r="CJ4" s="152"/>
      <c r="CK4" s="152"/>
      <c r="CL4" s="152"/>
      <c r="CM4" s="152"/>
      <c r="CN4" s="152"/>
      <c r="CO4" s="152"/>
      <c r="CP4" s="152"/>
      <c r="CQ4" s="152"/>
      <c r="CR4" s="152"/>
      <c r="CS4" s="152"/>
      <c r="CT4" s="152"/>
      <c r="CU4" s="152"/>
      <c r="CV4" s="152"/>
      <c r="CW4" s="152"/>
      <c r="CX4" s="152"/>
      <c r="CY4" s="152"/>
      <c r="CZ4" s="152"/>
      <c r="DA4" s="152"/>
      <c r="DB4" s="152"/>
      <c r="DC4" s="152"/>
      <c r="DD4" s="152"/>
      <c r="DE4" s="152"/>
      <c r="DF4" s="152"/>
      <c r="DG4" s="152"/>
      <c r="DH4" s="152"/>
      <c r="DI4" s="152"/>
      <c r="DJ4" s="152"/>
      <c r="DK4" s="152"/>
      <c r="DL4" s="152"/>
      <c r="DM4" s="152"/>
      <c r="DN4" s="152"/>
      <c r="DO4" s="152"/>
      <c r="DP4" s="152"/>
      <c r="DQ4" s="152"/>
      <c r="DR4" s="152"/>
      <c r="DS4" s="152"/>
      <c r="DT4" s="152"/>
      <c r="DU4" s="152"/>
      <c r="DV4" s="152"/>
      <c r="DW4" s="152"/>
      <c r="DX4" s="152"/>
      <c r="DY4" s="152"/>
      <c r="DZ4" s="152"/>
      <c r="EA4" s="152"/>
      <c r="EB4" s="152"/>
      <c r="EC4" s="152"/>
      <c r="ED4" s="152"/>
      <c r="EE4" s="152"/>
      <c r="EF4" s="152"/>
      <c r="EG4" s="152"/>
      <c r="EH4" s="152"/>
      <c r="EI4" s="152"/>
      <c r="EJ4" s="152"/>
      <c r="EK4" s="152"/>
      <c r="EL4" s="152"/>
      <c r="EM4" s="152"/>
      <c r="EN4" s="152"/>
      <c r="EO4" s="152"/>
      <c r="EP4" s="152"/>
      <c r="EQ4" s="152"/>
      <c r="ER4" s="152"/>
      <c r="ES4" s="152"/>
      <c r="ET4" s="152"/>
      <c r="EU4" s="152"/>
      <c r="EV4" s="152"/>
      <c r="EW4" s="152"/>
      <c r="EX4" s="152"/>
      <c r="EY4" s="152"/>
      <c r="EZ4" s="152"/>
      <c r="FA4" s="152"/>
      <c r="FB4" s="152"/>
      <c r="FC4" s="152"/>
      <c r="FD4" s="152"/>
    </row>
    <row r="5" spans="1:160">
      <c r="A5" s="250" t="str">
        <f t="shared" si="0"/>
        <v>ALEXANDRE FERREIRA DE LIMA</v>
      </c>
      <c r="B5" s="251" t="s">
        <v>641</v>
      </c>
      <c r="C5" s="252" t="s">
        <v>963</v>
      </c>
      <c r="D5" s="253" t="s">
        <v>150</v>
      </c>
      <c r="E5" s="89" t="str">
        <f t="shared" si="1"/>
        <v>OK</v>
      </c>
      <c r="G5" s="253" t="s">
        <v>150</v>
      </c>
      <c r="H5" s="152" t="str">
        <f t="shared" si="2"/>
        <v>OK</v>
      </c>
      <c r="I5" s="255" t="s">
        <v>150</v>
      </c>
      <c r="J5" s="152" t="str">
        <f t="shared" si="3"/>
        <v>OK</v>
      </c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/>
      <c r="AS5" s="152"/>
      <c r="AT5" s="152"/>
      <c r="AU5" s="152"/>
      <c r="AV5" s="152"/>
      <c r="AW5" s="152"/>
      <c r="AX5" s="152"/>
      <c r="AY5" s="152"/>
      <c r="AZ5" s="152"/>
      <c r="BA5" s="152"/>
      <c r="BB5" s="152"/>
      <c r="BC5" s="152"/>
      <c r="BD5" s="152"/>
      <c r="BE5" s="152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2"/>
      <c r="BS5" s="152"/>
      <c r="BT5" s="152"/>
      <c r="BU5" s="152"/>
      <c r="BV5" s="152"/>
      <c r="BW5" s="152"/>
      <c r="BX5" s="152"/>
      <c r="BY5" s="152"/>
      <c r="BZ5" s="152"/>
      <c r="CA5" s="152"/>
      <c r="CB5" s="152"/>
      <c r="CC5" s="152"/>
      <c r="CD5" s="152"/>
      <c r="CE5" s="152"/>
      <c r="CF5" s="152"/>
      <c r="CG5" s="152"/>
      <c r="CH5" s="152"/>
      <c r="CI5" s="152"/>
      <c r="CJ5" s="152"/>
      <c r="CK5" s="152"/>
      <c r="CL5" s="152"/>
      <c r="CM5" s="152"/>
      <c r="CN5" s="152"/>
      <c r="CO5" s="152"/>
      <c r="CP5" s="152"/>
      <c r="CQ5" s="152"/>
      <c r="CR5" s="152"/>
      <c r="CS5" s="152"/>
      <c r="CT5" s="152"/>
      <c r="CU5" s="152"/>
      <c r="CV5" s="152"/>
      <c r="CW5" s="152"/>
      <c r="CX5" s="152"/>
      <c r="CY5" s="152"/>
      <c r="CZ5" s="152"/>
      <c r="DA5" s="152"/>
      <c r="DB5" s="152"/>
      <c r="DC5" s="152"/>
      <c r="DD5" s="152"/>
      <c r="DE5" s="152"/>
      <c r="DF5" s="152"/>
      <c r="DG5" s="152"/>
      <c r="DH5" s="152"/>
      <c r="DI5" s="152"/>
      <c r="DJ5" s="152"/>
      <c r="DK5" s="152"/>
      <c r="DL5" s="152"/>
      <c r="DM5" s="152"/>
      <c r="DN5" s="152"/>
      <c r="DO5" s="152"/>
      <c r="DP5" s="152"/>
      <c r="DQ5" s="152"/>
      <c r="DR5" s="152"/>
      <c r="DS5" s="152"/>
      <c r="DT5" s="152"/>
      <c r="DU5" s="152"/>
      <c r="DV5" s="152"/>
      <c r="DW5" s="152"/>
      <c r="DX5" s="152"/>
      <c r="DY5" s="152"/>
      <c r="DZ5" s="152"/>
      <c r="EA5" s="152"/>
      <c r="EB5" s="152"/>
      <c r="EC5" s="152"/>
      <c r="ED5" s="152"/>
      <c r="EE5" s="152"/>
      <c r="EF5" s="152"/>
      <c r="EG5" s="152"/>
      <c r="EH5" s="152"/>
      <c r="EI5" s="152"/>
      <c r="EJ5" s="152"/>
      <c r="EK5" s="152"/>
      <c r="EL5" s="152"/>
      <c r="EM5" s="152"/>
      <c r="EN5" s="152"/>
      <c r="EO5" s="152"/>
      <c r="EP5" s="152"/>
      <c r="EQ5" s="152"/>
      <c r="ER5" s="152"/>
      <c r="ES5" s="152"/>
      <c r="ET5" s="152"/>
      <c r="EU5" s="152"/>
      <c r="EV5" s="152"/>
      <c r="EW5" s="152"/>
      <c r="EX5" s="152"/>
      <c r="EY5" s="152"/>
      <c r="EZ5" s="152"/>
      <c r="FA5" s="152"/>
      <c r="FB5" s="152"/>
      <c r="FC5" s="152"/>
      <c r="FD5" s="152"/>
    </row>
    <row r="6" spans="1:160">
      <c r="A6" s="250" t="str">
        <f t="shared" si="0"/>
        <v>ALEXANDRE SOUZA DE ABREU</v>
      </c>
      <c r="B6" s="251" t="s">
        <v>641</v>
      </c>
      <c r="C6" s="252" t="s">
        <v>898</v>
      </c>
      <c r="D6" s="253" t="s">
        <v>152</v>
      </c>
      <c r="E6" s="89" t="str">
        <f t="shared" si="1"/>
        <v>OK</v>
      </c>
      <c r="F6" s="89"/>
      <c r="G6" s="253" t="s">
        <v>152</v>
      </c>
      <c r="H6" s="152" t="str">
        <f t="shared" si="2"/>
        <v>OK</v>
      </c>
      <c r="I6" s="255" t="s">
        <v>152</v>
      </c>
      <c r="J6" s="152" t="str">
        <f t="shared" si="3"/>
        <v>OK</v>
      </c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52"/>
      <c r="AL6" s="152"/>
      <c r="AM6" s="152"/>
      <c r="AN6" s="152"/>
      <c r="AO6" s="152"/>
      <c r="AP6" s="152"/>
      <c r="AQ6" s="152"/>
      <c r="AR6" s="152"/>
      <c r="AS6" s="152"/>
      <c r="AT6" s="152"/>
      <c r="AU6" s="152"/>
      <c r="AV6" s="152"/>
      <c r="AW6" s="152"/>
      <c r="AX6" s="152"/>
      <c r="AY6" s="152"/>
      <c r="AZ6" s="152"/>
      <c r="BA6" s="152"/>
      <c r="BB6" s="152"/>
      <c r="BC6" s="152"/>
      <c r="BD6" s="152"/>
      <c r="BE6" s="152"/>
      <c r="BF6" s="152"/>
      <c r="BG6" s="152"/>
      <c r="BH6" s="152"/>
      <c r="BI6" s="152"/>
      <c r="BJ6" s="152"/>
      <c r="BK6" s="152"/>
      <c r="BL6" s="152"/>
      <c r="BM6" s="152"/>
      <c r="BN6" s="152"/>
      <c r="BO6" s="152"/>
      <c r="BP6" s="152"/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2"/>
      <c r="CB6" s="152"/>
      <c r="CC6" s="152"/>
      <c r="CD6" s="152"/>
      <c r="CE6" s="152"/>
      <c r="CF6" s="152"/>
      <c r="CG6" s="152"/>
      <c r="CH6" s="152"/>
      <c r="CI6" s="152"/>
      <c r="CJ6" s="152"/>
      <c r="CK6" s="152"/>
      <c r="CL6" s="152"/>
      <c r="CM6" s="152"/>
      <c r="CN6" s="152"/>
      <c r="CO6" s="152"/>
      <c r="CP6" s="152"/>
      <c r="CQ6" s="152"/>
      <c r="CR6" s="152"/>
      <c r="CS6" s="152"/>
      <c r="CT6" s="152"/>
      <c r="CU6" s="152"/>
      <c r="CV6" s="152"/>
      <c r="CW6" s="152"/>
      <c r="CX6" s="152"/>
      <c r="CY6" s="152"/>
      <c r="CZ6" s="152"/>
      <c r="DA6" s="152"/>
      <c r="DB6" s="152"/>
      <c r="DC6" s="152"/>
      <c r="DD6" s="152"/>
      <c r="DE6" s="152"/>
      <c r="DF6" s="152"/>
      <c r="DG6" s="152"/>
      <c r="DH6" s="152"/>
      <c r="DI6" s="152"/>
      <c r="DJ6" s="152"/>
      <c r="DK6" s="152"/>
      <c r="DL6" s="152"/>
      <c r="DM6" s="152"/>
      <c r="DN6" s="152"/>
      <c r="DO6" s="152"/>
      <c r="DP6" s="152"/>
      <c r="DQ6" s="152"/>
      <c r="DR6" s="152"/>
      <c r="DS6" s="152"/>
      <c r="DT6" s="152"/>
      <c r="DU6" s="152"/>
      <c r="DV6" s="152"/>
      <c r="DW6" s="152"/>
      <c r="DX6" s="152"/>
      <c r="DY6" s="152"/>
      <c r="DZ6" s="152"/>
      <c r="EA6" s="152"/>
      <c r="EB6" s="152"/>
      <c r="EC6" s="152"/>
      <c r="ED6" s="152"/>
      <c r="EE6" s="152"/>
      <c r="EF6" s="152"/>
      <c r="EG6" s="152"/>
      <c r="EH6" s="152"/>
      <c r="EI6" s="152"/>
      <c r="EJ6" s="152"/>
      <c r="EK6" s="152"/>
      <c r="EL6" s="152"/>
      <c r="EM6" s="152"/>
      <c r="EN6" s="152"/>
      <c r="EO6" s="152"/>
      <c r="EP6" s="152"/>
      <c r="EQ6" s="152"/>
      <c r="ER6" s="152"/>
      <c r="ES6" s="152"/>
      <c r="ET6" s="152"/>
      <c r="EU6" s="152"/>
      <c r="EV6" s="152"/>
      <c r="EW6" s="152"/>
      <c r="EX6" s="152"/>
      <c r="EY6" s="152"/>
      <c r="EZ6" s="152"/>
      <c r="FA6" s="152"/>
      <c r="FB6" s="152"/>
      <c r="FC6" s="152"/>
      <c r="FD6" s="152"/>
    </row>
    <row r="7" spans="1:160">
      <c r="A7" s="250" t="str">
        <f t="shared" si="0"/>
        <v>ALEX ANTONIO VICTORINO</v>
      </c>
      <c r="B7" s="251" t="s">
        <v>641</v>
      </c>
      <c r="C7" s="252" t="s">
        <v>946</v>
      </c>
      <c r="D7" s="253" t="s">
        <v>154</v>
      </c>
      <c r="E7" s="89" t="str">
        <f t="shared" si="1"/>
        <v>OK</v>
      </c>
      <c r="F7" s="89"/>
      <c r="G7" s="253" t="s">
        <v>154</v>
      </c>
      <c r="H7" s="152" t="str">
        <f t="shared" si="2"/>
        <v>OK</v>
      </c>
      <c r="I7" s="255" t="s">
        <v>154</v>
      </c>
      <c r="J7" s="152" t="str">
        <f t="shared" si="3"/>
        <v>OK</v>
      </c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  <c r="AY7" s="152"/>
      <c r="AZ7" s="152"/>
      <c r="BA7" s="152"/>
      <c r="BB7" s="152"/>
      <c r="BC7" s="152"/>
      <c r="BD7" s="152"/>
      <c r="BE7" s="152"/>
      <c r="BF7" s="152"/>
      <c r="BG7" s="152"/>
      <c r="BH7" s="152"/>
      <c r="BI7" s="152"/>
      <c r="BJ7" s="152"/>
      <c r="BK7" s="152"/>
      <c r="BL7" s="152"/>
      <c r="BM7" s="152"/>
      <c r="BN7" s="152"/>
      <c r="BO7" s="152"/>
      <c r="BP7" s="152"/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152"/>
      <c r="CD7" s="152"/>
      <c r="CE7" s="152"/>
      <c r="CF7" s="152"/>
      <c r="CG7" s="152"/>
      <c r="CH7" s="152"/>
      <c r="CI7" s="152"/>
      <c r="CJ7" s="152"/>
      <c r="CK7" s="152"/>
      <c r="CL7" s="152"/>
      <c r="CM7" s="152"/>
      <c r="CN7" s="152"/>
      <c r="CO7" s="152"/>
      <c r="CP7" s="152"/>
      <c r="CQ7" s="152"/>
      <c r="CR7" s="152"/>
      <c r="CS7" s="152"/>
      <c r="CT7" s="152"/>
      <c r="CU7" s="152"/>
      <c r="CV7" s="152"/>
      <c r="CW7" s="152"/>
      <c r="CX7" s="152"/>
      <c r="CY7" s="152"/>
      <c r="CZ7" s="152"/>
      <c r="DA7" s="152"/>
      <c r="DB7" s="152"/>
      <c r="DC7" s="152"/>
      <c r="DD7" s="152"/>
      <c r="DE7" s="152"/>
      <c r="DF7" s="152"/>
      <c r="DG7" s="152"/>
      <c r="DH7" s="152"/>
      <c r="DI7" s="152"/>
      <c r="DJ7" s="152"/>
      <c r="DK7" s="152"/>
      <c r="DL7" s="152"/>
      <c r="DM7" s="152"/>
      <c r="DN7" s="152"/>
      <c r="DO7" s="152"/>
      <c r="DP7" s="152"/>
      <c r="DQ7" s="152"/>
      <c r="DR7" s="152"/>
      <c r="DS7" s="152"/>
      <c r="DT7" s="152"/>
      <c r="DU7" s="152"/>
      <c r="DV7" s="152"/>
      <c r="DW7" s="152"/>
      <c r="DX7" s="152"/>
      <c r="DY7" s="152"/>
      <c r="DZ7" s="152"/>
      <c r="EA7" s="152"/>
      <c r="EB7" s="152"/>
      <c r="EC7" s="152"/>
      <c r="ED7" s="152"/>
      <c r="EE7" s="152"/>
      <c r="EF7" s="152"/>
      <c r="EG7" s="152"/>
      <c r="EH7" s="152"/>
      <c r="EI7" s="152"/>
      <c r="EJ7" s="152"/>
      <c r="EK7" s="152"/>
      <c r="EL7" s="152"/>
      <c r="EM7" s="152"/>
      <c r="EN7" s="152"/>
      <c r="EO7" s="152"/>
      <c r="EP7" s="152"/>
      <c r="EQ7" s="152"/>
      <c r="ER7" s="152"/>
      <c r="ES7" s="152"/>
      <c r="ET7" s="152"/>
      <c r="EU7" s="152"/>
      <c r="EV7" s="152"/>
      <c r="EW7" s="152"/>
      <c r="EX7" s="152"/>
      <c r="EY7" s="152"/>
      <c r="EZ7" s="152"/>
      <c r="FA7" s="152"/>
      <c r="FB7" s="152"/>
      <c r="FC7" s="152"/>
      <c r="FD7" s="152"/>
    </row>
    <row r="8" spans="1:160">
      <c r="A8" s="250" t="str">
        <f t="shared" si="0"/>
        <v>ALEX SENA DE SOUZA</v>
      </c>
      <c r="B8" s="251" t="s">
        <v>641</v>
      </c>
      <c r="C8" s="252" t="s">
        <v>921</v>
      </c>
      <c r="D8" s="253" t="s">
        <v>156</v>
      </c>
      <c r="E8" s="89" t="str">
        <f t="shared" si="1"/>
        <v>OK</v>
      </c>
      <c r="F8" s="89"/>
      <c r="G8" s="253" t="s">
        <v>156</v>
      </c>
      <c r="H8" s="152" t="str">
        <f t="shared" si="2"/>
        <v>OK</v>
      </c>
      <c r="I8" s="255" t="s">
        <v>156</v>
      </c>
      <c r="J8" s="152" t="str">
        <f t="shared" si="3"/>
        <v>OK</v>
      </c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2"/>
      <c r="CJ8" s="152"/>
      <c r="CK8" s="152"/>
      <c r="CL8" s="152"/>
      <c r="CM8" s="152"/>
      <c r="CN8" s="152"/>
      <c r="CO8" s="152"/>
      <c r="CP8" s="152"/>
      <c r="CQ8" s="152"/>
      <c r="CR8" s="152"/>
      <c r="CS8" s="152"/>
      <c r="CT8" s="152"/>
      <c r="CU8" s="152"/>
      <c r="CV8" s="152"/>
      <c r="CW8" s="152"/>
      <c r="CX8" s="152"/>
      <c r="CY8" s="152"/>
      <c r="CZ8" s="152"/>
      <c r="DA8" s="152"/>
      <c r="DB8" s="152"/>
      <c r="DC8" s="152"/>
      <c r="DD8" s="152"/>
      <c r="DE8" s="152"/>
      <c r="DF8" s="152"/>
      <c r="DG8" s="152"/>
      <c r="DH8" s="152"/>
      <c r="DI8" s="152"/>
      <c r="DJ8" s="152"/>
      <c r="DK8" s="152"/>
      <c r="DL8" s="152"/>
      <c r="DM8" s="152"/>
      <c r="DN8" s="152"/>
      <c r="DO8" s="152"/>
      <c r="DP8" s="152"/>
      <c r="DQ8" s="152"/>
      <c r="DR8" s="152"/>
      <c r="DS8" s="152"/>
      <c r="DT8" s="152"/>
      <c r="DU8" s="152"/>
      <c r="DV8" s="152"/>
      <c r="DW8" s="152"/>
      <c r="DX8" s="152"/>
      <c r="DY8" s="152"/>
      <c r="DZ8" s="152"/>
      <c r="EA8" s="152"/>
      <c r="EB8" s="152"/>
      <c r="EC8" s="152"/>
      <c r="ED8" s="152"/>
      <c r="EE8" s="152"/>
      <c r="EF8" s="152"/>
      <c r="EG8" s="152"/>
      <c r="EH8" s="152"/>
      <c r="EI8" s="152"/>
      <c r="EJ8" s="152"/>
      <c r="EK8" s="152"/>
      <c r="EL8" s="152"/>
      <c r="EM8" s="152"/>
      <c r="EN8" s="152"/>
      <c r="EO8" s="152"/>
      <c r="EP8" s="152"/>
      <c r="EQ8" s="152"/>
      <c r="ER8" s="152"/>
      <c r="ES8" s="152"/>
      <c r="ET8" s="152"/>
      <c r="EU8" s="152"/>
      <c r="EV8" s="152"/>
      <c r="EW8" s="152"/>
      <c r="EX8" s="152"/>
      <c r="EY8" s="152"/>
      <c r="EZ8" s="152"/>
      <c r="FA8" s="152"/>
      <c r="FB8" s="152"/>
      <c r="FC8" s="152"/>
      <c r="FD8" s="152"/>
    </row>
    <row r="9" spans="1:160">
      <c r="A9" s="250" t="str">
        <f t="shared" si="0"/>
        <v>ALIENE FORAPANI LOPES</v>
      </c>
      <c r="B9" s="252" t="s">
        <v>1328</v>
      </c>
      <c r="C9" s="252" t="s">
        <v>1093</v>
      </c>
      <c r="D9" s="253" t="s">
        <v>158</v>
      </c>
      <c r="E9" s="89" t="str">
        <f t="shared" si="1"/>
        <v>OK</v>
      </c>
      <c r="F9" s="89"/>
      <c r="G9" s="253" t="s">
        <v>158</v>
      </c>
      <c r="H9" s="152" t="str">
        <f t="shared" si="2"/>
        <v>OK</v>
      </c>
      <c r="I9" s="255" t="s">
        <v>158</v>
      </c>
      <c r="J9" s="152" t="str">
        <f t="shared" si="3"/>
        <v>OK</v>
      </c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52"/>
      <c r="AL9" s="152"/>
      <c r="AM9" s="152"/>
      <c r="AN9" s="152"/>
      <c r="AO9" s="152"/>
      <c r="AP9" s="152"/>
      <c r="AQ9" s="152"/>
      <c r="AR9" s="152"/>
      <c r="AS9" s="152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  <c r="BF9" s="152"/>
      <c r="BG9" s="152"/>
      <c r="BH9" s="152"/>
      <c r="BI9" s="152"/>
      <c r="BJ9" s="152"/>
      <c r="BK9" s="152"/>
      <c r="BL9" s="152"/>
      <c r="BM9" s="152"/>
      <c r="BN9" s="152"/>
      <c r="BO9" s="152"/>
      <c r="BP9" s="152"/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  <c r="CD9" s="152"/>
      <c r="CE9" s="152"/>
      <c r="CF9" s="152"/>
      <c r="CG9" s="152"/>
      <c r="CH9" s="152"/>
      <c r="CI9" s="152"/>
      <c r="CJ9" s="152"/>
      <c r="CK9" s="152"/>
      <c r="CL9" s="152"/>
      <c r="CM9" s="152"/>
      <c r="CN9" s="152"/>
      <c r="CO9" s="152"/>
      <c r="CP9" s="152"/>
      <c r="CQ9" s="152"/>
      <c r="CR9" s="152"/>
      <c r="CS9" s="152"/>
      <c r="CT9" s="152"/>
      <c r="CU9" s="152"/>
      <c r="CV9" s="152"/>
      <c r="CW9" s="152"/>
      <c r="CX9" s="152"/>
      <c r="CY9" s="152"/>
      <c r="CZ9" s="152"/>
      <c r="DA9" s="152"/>
      <c r="DB9" s="152"/>
      <c r="DC9" s="152"/>
      <c r="DD9" s="152"/>
      <c r="DE9" s="152"/>
      <c r="DF9" s="152"/>
      <c r="DG9" s="152"/>
      <c r="DH9" s="152"/>
      <c r="DI9" s="152"/>
      <c r="DJ9" s="152"/>
      <c r="DK9" s="152"/>
      <c r="DL9" s="152"/>
      <c r="DM9" s="152"/>
      <c r="DN9" s="152"/>
      <c r="DO9" s="152"/>
      <c r="DP9" s="152"/>
      <c r="DQ9" s="152"/>
      <c r="DR9" s="152"/>
      <c r="DS9" s="152"/>
      <c r="DT9" s="152"/>
      <c r="DU9" s="152"/>
      <c r="DV9" s="152"/>
      <c r="DW9" s="152"/>
      <c r="DX9" s="152"/>
      <c r="DY9" s="152"/>
      <c r="DZ9" s="152"/>
      <c r="EA9" s="152"/>
      <c r="EB9" s="152"/>
      <c r="EC9" s="152"/>
      <c r="ED9" s="152"/>
      <c r="EE9" s="152"/>
      <c r="EF9" s="152"/>
      <c r="EG9" s="152"/>
      <c r="EH9" s="152"/>
      <c r="EI9" s="152"/>
      <c r="EJ9" s="152"/>
      <c r="EK9" s="152"/>
      <c r="EL9" s="152"/>
      <c r="EM9" s="152"/>
      <c r="EN9" s="152"/>
      <c r="EO9" s="152"/>
      <c r="EP9" s="152"/>
      <c r="EQ9" s="152"/>
      <c r="ER9" s="152"/>
      <c r="ES9" s="152"/>
      <c r="ET9" s="152"/>
      <c r="EU9" s="152"/>
      <c r="EV9" s="152"/>
      <c r="EW9" s="152"/>
      <c r="EX9" s="152"/>
      <c r="EY9" s="152"/>
      <c r="EZ9" s="152"/>
      <c r="FA9" s="152"/>
      <c r="FB9" s="152"/>
      <c r="FC9" s="152"/>
      <c r="FD9" s="152"/>
    </row>
    <row r="10" spans="1:160">
      <c r="A10" s="250" t="str">
        <f t="shared" si="0"/>
        <v>ALISSON SANTOS DO NASCIMENTO</v>
      </c>
      <c r="B10" s="256" t="s">
        <v>645</v>
      </c>
      <c r="C10" s="252" t="s">
        <v>1329</v>
      </c>
      <c r="D10" s="253" t="s">
        <v>161</v>
      </c>
      <c r="E10" s="89" t="str">
        <f t="shared" si="1"/>
        <v>OK</v>
      </c>
      <c r="F10" s="89"/>
      <c r="G10" s="253" t="s">
        <v>161</v>
      </c>
      <c r="H10" s="152" t="str">
        <f t="shared" si="2"/>
        <v>OK</v>
      </c>
      <c r="I10" s="255" t="s">
        <v>161</v>
      </c>
      <c r="J10" s="152" t="str">
        <f t="shared" si="3"/>
        <v>OK</v>
      </c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52"/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  <c r="CD10" s="152"/>
      <c r="CE10" s="152"/>
      <c r="CF10" s="152"/>
      <c r="CG10" s="152"/>
      <c r="CH10" s="152"/>
      <c r="CI10" s="152"/>
      <c r="CJ10" s="152"/>
      <c r="CK10" s="152"/>
      <c r="CL10" s="152"/>
      <c r="CM10" s="152"/>
      <c r="CN10" s="152"/>
      <c r="CO10" s="152"/>
      <c r="CP10" s="152"/>
      <c r="CQ10" s="152"/>
      <c r="CR10" s="152"/>
      <c r="CS10" s="152"/>
      <c r="CT10" s="152"/>
      <c r="CU10" s="152"/>
      <c r="CV10" s="152"/>
      <c r="CW10" s="152"/>
      <c r="CX10" s="152"/>
      <c r="CY10" s="152"/>
      <c r="CZ10" s="152"/>
      <c r="DA10" s="152"/>
      <c r="DB10" s="152"/>
      <c r="DC10" s="152"/>
      <c r="DD10" s="152"/>
      <c r="DE10" s="152"/>
      <c r="DF10" s="152"/>
      <c r="DG10" s="152"/>
      <c r="DH10" s="152"/>
      <c r="DI10" s="152"/>
      <c r="DJ10" s="152"/>
      <c r="DK10" s="152"/>
      <c r="DL10" s="152"/>
      <c r="DM10" s="152"/>
      <c r="DN10" s="152"/>
      <c r="DO10" s="152"/>
      <c r="DP10" s="152"/>
      <c r="DQ10" s="152"/>
      <c r="DR10" s="152"/>
      <c r="DS10" s="152"/>
      <c r="DT10" s="152"/>
      <c r="DU10" s="152"/>
      <c r="DV10" s="152"/>
      <c r="DW10" s="152"/>
      <c r="DX10" s="152"/>
      <c r="DY10" s="152"/>
      <c r="DZ10" s="152"/>
      <c r="EA10" s="152"/>
      <c r="EB10" s="152"/>
      <c r="EC10" s="152"/>
      <c r="ED10" s="152"/>
      <c r="EE10" s="152"/>
      <c r="EF10" s="152"/>
      <c r="EG10" s="152"/>
      <c r="EH10" s="152"/>
      <c r="EI10" s="152"/>
      <c r="EJ10" s="152"/>
      <c r="EK10" s="152"/>
      <c r="EL10" s="152"/>
      <c r="EM10" s="152"/>
      <c r="EN10" s="152"/>
      <c r="EO10" s="152"/>
      <c r="EP10" s="152"/>
      <c r="EQ10" s="152"/>
      <c r="ER10" s="152"/>
      <c r="ES10" s="152"/>
      <c r="ET10" s="152"/>
      <c r="EU10" s="152"/>
      <c r="EV10" s="152"/>
      <c r="EW10" s="152"/>
      <c r="EX10" s="152"/>
      <c r="EY10" s="152"/>
      <c r="EZ10" s="152"/>
      <c r="FA10" s="152"/>
      <c r="FB10" s="152"/>
      <c r="FC10" s="152"/>
      <c r="FD10" s="152"/>
    </row>
    <row r="11" spans="1:160">
      <c r="A11" s="250" t="str">
        <f t="shared" si="0"/>
        <v>ALLAM LUCAS MESQUITA DA SILVA</v>
      </c>
      <c r="B11" s="251" t="s">
        <v>641</v>
      </c>
      <c r="C11" s="252" t="s">
        <v>835</v>
      </c>
      <c r="D11" s="253" t="s">
        <v>162</v>
      </c>
      <c r="E11" s="89" t="str">
        <f t="shared" si="1"/>
        <v>OK</v>
      </c>
      <c r="F11" s="89"/>
      <c r="G11" s="253" t="s">
        <v>162</v>
      </c>
      <c r="H11" s="152" t="str">
        <f t="shared" si="2"/>
        <v>OK</v>
      </c>
      <c r="I11" s="255" t="s">
        <v>162</v>
      </c>
      <c r="J11" s="152" t="str">
        <f t="shared" si="3"/>
        <v>OK</v>
      </c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52"/>
      <c r="AW11" s="152"/>
      <c r="AX11" s="152"/>
      <c r="AY11" s="152"/>
      <c r="AZ11" s="152"/>
      <c r="BA11" s="152"/>
      <c r="BB11" s="152"/>
      <c r="BC11" s="152"/>
      <c r="BD11" s="152"/>
      <c r="BE11" s="152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  <c r="CD11" s="152"/>
      <c r="CE11" s="152"/>
      <c r="CF11" s="152"/>
      <c r="CG11" s="152"/>
      <c r="CH11" s="152"/>
      <c r="CI11" s="152"/>
      <c r="CJ11" s="152"/>
      <c r="CK11" s="152"/>
      <c r="CL11" s="152"/>
      <c r="CM11" s="152"/>
      <c r="CN11" s="152"/>
      <c r="CO11" s="152"/>
      <c r="CP11" s="152"/>
      <c r="CQ11" s="152"/>
      <c r="CR11" s="152"/>
      <c r="CS11" s="152"/>
      <c r="CT11" s="152"/>
      <c r="CU11" s="152"/>
      <c r="CV11" s="152"/>
      <c r="CW11" s="152"/>
      <c r="CX11" s="152"/>
      <c r="CY11" s="152"/>
      <c r="CZ11" s="152"/>
      <c r="DA11" s="152"/>
      <c r="DB11" s="152"/>
      <c r="DC11" s="152"/>
      <c r="DD11" s="152"/>
      <c r="DE11" s="152"/>
      <c r="DF11" s="152"/>
      <c r="DG11" s="152"/>
      <c r="DH11" s="152"/>
      <c r="DI11" s="152"/>
      <c r="DJ11" s="152"/>
      <c r="DK11" s="152"/>
      <c r="DL11" s="152"/>
      <c r="DM11" s="152"/>
      <c r="DN11" s="152"/>
      <c r="DO11" s="152"/>
      <c r="DP11" s="152"/>
      <c r="DQ11" s="152"/>
      <c r="DR11" s="152"/>
      <c r="DS11" s="152"/>
      <c r="DT11" s="152"/>
      <c r="DU11" s="152"/>
      <c r="DV11" s="152"/>
      <c r="DW11" s="152"/>
      <c r="DX11" s="152"/>
      <c r="DY11" s="152"/>
      <c r="DZ11" s="152"/>
      <c r="EA11" s="152"/>
      <c r="EB11" s="152"/>
      <c r="EC11" s="152"/>
      <c r="ED11" s="152"/>
      <c r="EE11" s="152"/>
      <c r="EF11" s="152"/>
      <c r="EG11" s="152"/>
      <c r="EH11" s="152"/>
      <c r="EI11" s="152"/>
      <c r="EJ11" s="152"/>
      <c r="EK11" s="152"/>
      <c r="EL11" s="152"/>
      <c r="EM11" s="152"/>
      <c r="EN11" s="152"/>
      <c r="EO11" s="152"/>
      <c r="EP11" s="152"/>
      <c r="EQ11" s="152"/>
      <c r="ER11" s="152"/>
      <c r="ES11" s="152"/>
      <c r="ET11" s="152"/>
      <c r="EU11" s="152"/>
      <c r="EV11" s="152"/>
      <c r="EW11" s="152"/>
      <c r="EX11" s="152"/>
      <c r="EY11" s="152"/>
      <c r="EZ11" s="152"/>
      <c r="FA11" s="152"/>
      <c r="FB11" s="152"/>
      <c r="FC11" s="152"/>
      <c r="FD11" s="152"/>
    </row>
    <row r="12" spans="1:160">
      <c r="A12" s="250" t="str">
        <f t="shared" si="0"/>
        <v>ALLAN DELFIM DOS SANTOS</v>
      </c>
      <c r="B12" s="251" t="s">
        <v>641</v>
      </c>
      <c r="C12" s="252" t="s">
        <v>834</v>
      </c>
      <c r="D12" s="253" t="s">
        <v>1330</v>
      </c>
      <c r="E12" s="89" t="str">
        <f t="shared" si="1"/>
        <v>Incompleto</v>
      </c>
      <c r="F12" s="89"/>
      <c r="G12" s="253" t="s">
        <v>171</v>
      </c>
      <c r="H12" s="152" t="str">
        <f t="shared" si="2"/>
        <v>Incompleto</v>
      </c>
      <c r="I12" s="255" t="s">
        <v>171</v>
      </c>
      <c r="J12" s="152" t="str">
        <f t="shared" si="3"/>
        <v>Incompleto</v>
      </c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  <c r="AE12" s="152"/>
      <c r="AF12" s="152"/>
      <c r="AG12" s="152"/>
      <c r="AH12" s="152"/>
      <c r="AI12" s="152"/>
      <c r="AJ12" s="152"/>
      <c r="AK12" s="152"/>
      <c r="AL12" s="152"/>
      <c r="AM12" s="152"/>
      <c r="AN12" s="152"/>
      <c r="AO12" s="152"/>
      <c r="AP12" s="152"/>
      <c r="AQ12" s="152"/>
      <c r="AR12" s="152"/>
      <c r="AS12" s="152"/>
      <c r="AT12" s="152"/>
      <c r="AU12" s="152"/>
      <c r="AV12" s="152"/>
      <c r="AW12" s="152"/>
      <c r="AX12" s="152"/>
      <c r="AY12" s="152"/>
      <c r="AZ12" s="152"/>
      <c r="BA12" s="152"/>
      <c r="BB12" s="152"/>
      <c r="BC12" s="152"/>
      <c r="BD12" s="152"/>
      <c r="BE12" s="152"/>
      <c r="BF12" s="152"/>
      <c r="BG12" s="152"/>
      <c r="BH12" s="152"/>
      <c r="BI12" s="152"/>
      <c r="BJ12" s="152"/>
      <c r="BK12" s="152"/>
      <c r="BL12" s="152"/>
      <c r="BM12" s="152"/>
      <c r="BN12" s="152"/>
      <c r="BO12" s="152"/>
      <c r="BP12" s="152"/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  <c r="CD12" s="152"/>
      <c r="CE12" s="152"/>
      <c r="CF12" s="152"/>
      <c r="CG12" s="152"/>
      <c r="CH12" s="152"/>
      <c r="CI12" s="152"/>
      <c r="CJ12" s="152"/>
      <c r="CK12" s="152"/>
      <c r="CL12" s="152"/>
      <c r="CM12" s="152"/>
      <c r="CN12" s="152"/>
      <c r="CO12" s="152"/>
      <c r="CP12" s="152"/>
      <c r="CQ12" s="152"/>
      <c r="CR12" s="152"/>
      <c r="CS12" s="152"/>
      <c r="CT12" s="152"/>
      <c r="CU12" s="152"/>
      <c r="CV12" s="152"/>
      <c r="CW12" s="152"/>
      <c r="CX12" s="152"/>
      <c r="CY12" s="152"/>
      <c r="CZ12" s="152"/>
      <c r="DA12" s="152"/>
      <c r="DB12" s="152"/>
      <c r="DC12" s="152"/>
      <c r="DD12" s="152"/>
      <c r="DE12" s="152"/>
      <c r="DF12" s="152"/>
      <c r="DG12" s="152"/>
      <c r="DH12" s="152"/>
      <c r="DI12" s="152"/>
      <c r="DJ12" s="152"/>
      <c r="DK12" s="152"/>
      <c r="DL12" s="152"/>
      <c r="DM12" s="152"/>
      <c r="DN12" s="152"/>
      <c r="DO12" s="152"/>
      <c r="DP12" s="152"/>
      <c r="DQ12" s="152"/>
      <c r="DR12" s="152"/>
      <c r="DS12" s="152"/>
      <c r="DT12" s="152"/>
      <c r="DU12" s="152"/>
      <c r="DV12" s="152"/>
      <c r="DW12" s="152"/>
      <c r="DX12" s="152"/>
      <c r="DY12" s="152"/>
      <c r="DZ12" s="152"/>
      <c r="EA12" s="152"/>
      <c r="EB12" s="152"/>
      <c r="EC12" s="152"/>
      <c r="ED12" s="152"/>
      <c r="EE12" s="152"/>
      <c r="EF12" s="152"/>
      <c r="EG12" s="152"/>
      <c r="EH12" s="152"/>
      <c r="EI12" s="152"/>
      <c r="EJ12" s="152"/>
      <c r="EK12" s="152"/>
      <c r="EL12" s="152"/>
      <c r="EM12" s="152"/>
      <c r="EN12" s="152"/>
      <c r="EO12" s="152"/>
      <c r="EP12" s="152"/>
      <c r="EQ12" s="152"/>
      <c r="ER12" s="152"/>
      <c r="ES12" s="152"/>
      <c r="ET12" s="152"/>
      <c r="EU12" s="152"/>
      <c r="EV12" s="152"/>
      <c r="EW12" s="152"/>
      <c r="EX12" s="152"/>
      <c r="EY12" s="152"/>
      <c r="EZ12" s="152"/>
      <c r="FA12" s="152"/>
      <c r="FB12" s="152"/>
      <c r="FC12" s="152"/>
      <c r="FD12" s="152"/>
    </row>
    <row r="13" spans="1:160">
      <c r="A13" s="250" t="str">
        <f t="shared" si="0"/>
        <v>AMANDA CRISTINA DE SOUZA ESTEVES</v>
      </c>
      <c r="B13" s="257" t="s">
        <v>641</v>
      </c>
      <c r="C13" s="252" t="s">
        <v>727</v>
      </c>
      <c r="D13" s="253" t="s">
        <v>1331</v>
      </c>
      <c r="E13" s="89" t="str">
        <f t="shared" si="1"/>
        <v>Incompleto</v>
      </c>
      <c r="F13" s="89"/>
      <c r="G13" s="253" t="s">
        <v>173</v>
      </c>
      <c r="H13" s="152" t="str">
        <f t="shared" si="2"/>
        <v>Incompleto</v>
      </c>
      <c r="I13" s="255" t="s">
        <v>173</v>
      </c>
      <c r="J13" s="152" t="str">
        <f t="shared" si="3"/>
        <v>Incompleto</v>
      </c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  <c r="CP13" s="152"/>
      <c r="CQ13" s="152"/>
      <c r="CR13" s="152"/>
      <c r="CS13" s="152"/>
      <c r="CT13" s="152"/>
      <c r="CU13" s="152"/>
      <c r="CV13" s="152"/>
      <c r="CW13" s="152"/>
      <c r="CX13" s="152"/>
      <c r="CY13" s="152"/>
      <c r="CZ13" s="152"/>
      <c r="DA13" s="152"/>
      <c r="DB13" s="152"/>
      <c r="DC13" s="152"/>
      <c r="DD13" s="152"/>
      <c r="DE13" s="152"/>
      <c r="DF13" s="152"/>
      <c r="DG13" s="152"/>
      <c r="DH13" s="152"/>
      <c r="DI13" s="152"/>
      <c r="DJ13" s="152"/>
      <c r="DK13" s="152"/>
      <c r="DL13" s="152"/>
      <c r="DM13" s="152"/>
      <c r="DN13" s="152"/>
      <c r="DO13" s="152"/>
      <c r="DP13" s="152"/>
      <c r="DQ13" s="152"/>
      <c r="DR13" s="152"/>
      <c r="DS13" s="152"/>
      <c r="DT13" s="152"/>
      <c r="DU13" s="152"/>
      <c r="DV13" s="152"/>
      <c r="DW13" s="152"/>
      <c r="DX13" s="152"/>
      <c r="DY13" s="152"/>
      <c r="DZ13" s="152"/>
      <c r="EA13" s="152"/>
      <c r="EB13" s="152"/>
      <c r="EC13" s="152"/>
      <c r="ED13" s="152"/>
      <c r="EE13" s="152"/>
      <c r="EF13" s="152"/>
      <c r="EG13" s="152"/>
      <c r="EH13" s="152"/>
      <c r="EI13" s="152"/>
      <c r="EJ13" s="152"/>
      <c r="EK13" s="152"/>
      <c r="EL13" s="152"/>
      <c r="EM13" s="152"/>
      <c r="EN13" s="152"/>
      <c r="EO13" s="152"/>
      <c r="EP13" s="152"/>
      <c r="EQ13" s="152"/>
      <c r="ER13" s="152"/>
      <c r="ES13" s="152"/>
      <c r="ET13" s="152"/>
      <c r="EU13" s="152"/>
      <c r="EV13" s="152"/>
      <c r="EW13" s="152"/>
      <c r="EX13" s="152"/>
      <c r="EY13" s="152"/>
      <c r="EZ13" s="152"/>
      <c r="FA13" s="152"/>
      <c r="FB13" s="152"/>
      <c r="FC13" s="152"/>
      <c r="FD13" s="152"/>
    </row>
    <row r="14" spans="1:160">
      <c r="A14" s="250" t="str">
        <f t="shared" si="0"/>
        <v>AMANDA GOMES ALFENAS</v>
      </c>
      <c r="B14" s="252" t="s">
        <v>647</v>
      </c>
      <c r="C14" s="252" t="s">
        <v>1332</v>
      </c>
      <c r="D14" s="253" t="s">
        <v>171</v>
      </c>
      <c r="E14" s="89" t="str">
        <f t="shared" si="1"/>
        <v>Incompleto</v>
      </c>
      <c r="F14" s="89"/>
      <c r="G14" s="253" t="s">
        <v>174</v>
      </c>
      <c r="H14" s="152" t="str">
        <f t="shared" si="2"/>
        <v>OK</v>
      </c>
      <c r="I14" s="255" t="s">
        <v>174</v>
      </c>
      <c r="J14" s="152" t="str">
        <f t="shared" si="3"/>
        <v>OK</v>
      </c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152"/>
      <c r="CM14" s="152"/>
      <c r="CN14" s="152"/>
      <c r="CO14" s="152"/>
      <c r="CP14" s="152"/>
      <c r="CQ14" s="152"/>
      <c r="CR14" s="152"/>
      <c r="CS14" s="152"/>
      <c r="CT14" s="152"/>
      <c r="CU14" s="152"/>
      <c r="CV14" s="152"/>
      <c r="CW14" s="152"/>
      <c r="CX14" s="152"/>
      <c r="CY14" s="152"/>
      <c r="CZ14" s="152"/>
      <c r="DA14" s="152"/>
      <c r="DB14" s="152"/>
      <c r="DC14" s="152"/>
      <c r="DD14" s="152"/>
      <c r="DE14" s="152"/>
      <c r="DF14" s="152"/>
      <c r="DG14" s="152"/>
      <c r="DH14" s="152"/>
      <c r="DI14" s="152"/>
      <c r="DJ14" s="152"/>
      <c r="DK14" s="152"/>
      <c r="DL14" s="152"/>
      <c r="DM14" s="152"/>
      <c r="DN14" s="152"/>
      <c r="DO14" s="152"/>
      <c r="DP14" s="152"/>
      <c r="DQ14" s="152"/>
      <c r="DR14" s="152"/>
      <c r="DS14" s="152"/>
      <c r="DT14" s="152"/>
      <c r="DU14" s="152"/>
      <c r="DV14" s="152"/>
      <c r="DW14" s="152"/>
      <c r="DX14" s="152"/>
      <c r="DY14" s="152"/>
      <c r="DZ14" s="152"/>
      <c r="EA14" s="152"/>
      <c r="EB14" s="152"/>
      <c r="EC14" s="152"/>
      <c r="ED14" s="152"/>
      <c r="EE14" s="152"/>
      <c r="EF14" s="152"/>
      <c r="EG14" s="152"/>
      <c r="EH14" s="152"/>
      <c r="EI14" s="152"/>
      <c r="EJ14" s="152"/>
      <c r="EK14" s="152"/>
      <c r="EL14" s="152"/>
      <c r="EM14" s="152"/>
      <c r="EN14" s="152"/>
      <c r="EO14" s="152"/>
      <c r="EP14" s="152"/>
      <c r="EQ14" s="152"/>
      <c r="ER14" s="152"/>
      <c r="ES14" s="152"/>
      <c r="ET14" s="152"/>
      <c r="EU14" s="152"/>
      <c r="EV14" s="152"/>
      <c r="EW14" s="152"/>
      <c r="EX14" s="152"/>
      <c r="EY14" s="152"/>
      <c r="EZ14" s="152"/>
      <c r="FA14" s="152"/>
      <c r="FB14" s="152"/>
      <c r="FC14" s="152"/>
      <c r="FD14" s="152"/>
    </row>
    <row r="15" spans="1:160">
      <c r="A15" s="250" t="str">
        <f t="shared" si="0"/>
        <v>ANA BEATRIZ SAMPAIO TORRES DOS SANTOS</v>
      </c>
      <c r="B15" s="252" t="s">
        <v>648</v>
      </c>
      <c r="C15" s="252" t="s">
        <v>1333</v>
      </c>
      <c r="D15" s="253" t="s">
        <v>173</v>
      </c>
      <c r="E15" s="89" t="str">
        <f t="shared" si="1"/>
        <v>Incompleto</v>
      </c>
      <c r="F15" s="89"/>
      <c r="G15" s="253" t="s">
        <v>175</v>
      </c>
      <c r="H15" s="152" t="str">
        <f t="shared" si="2"/>
        <v>OK</v>
      </c>
      <c r="I15" s="254" t="s">
        <v>175</v>
      </c>
      <c r="J15" s="152" t="str">
        <f t="shared" si="3"/>
        <v>OK</v>
      </c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52"/>
      <c r="CM15" s="152"/>
      <c r="CN15" s="152"/>
      <c r="CO15" s="152"/>
      <c r="CP15" s="152"/>
      <c r="CQ15" s="152"/>
      <c r="CR15" s="152"/>
      <c r="CS15" s="152"/>
      <c r="CT15" s="152"/>
      <c r="CU15" s="152"/>
      <c r="CV15" s="152"/>
      <c r="CW15" s="152"/>
      <c r="CX15" s="152"/>
      <c r="CY15" s="152"/>
      <c r="CZ15" s="152"/>
      <c r="DA15" s="152"/>
      <c r="DB15" s="152"/>
      <c r="DC15" s="152"/>
      <c r="DD15" s="152"/>
      <c r="DE15" s="152"/>
      <c r="DF15" s="152"/>
      <c r="DG15" s="152"/>
      <c r="DH15" s="152"/>
      <c r="DI15" s="152"/>
      <c r="DJ15" s="152"/>
      <c r="DK15" s="152"/>
      <c r="DL15" s="152"/>
      <c r="DM15" s="152"/>
      <c r="DN15" s="152"/>
      <c r="DO15" s="152"/>
      <c r="DP15" s="152"/>
      <c r="DQ15" s="152"/>
      <c r="DR15" s="152"/>
      <c r="DS15" s="152"/>
      <c r="DT15" s="152"/>
      <c r="DU15" s="152"/>
      <c r="DV15" s="152"/>
      <c r="DW15" s="152"/>
      <c r="DX15" s="152"/>
      <c r="DY15" s="152"/>
      <c r="DZ15" s="152"/>
      <c r="EA15" s="152"/>
      <c r="EB15" s="152"/>
      <c r="EC15" s="152"/>
      <c r="ED15" s="152"/>
      <c r="EE15" s="152"/>
      <c r="EF15" s="152"/>
      <c r="EG15" s="152"/>
      <c r="EH15" s="152"/>
      <c r="EI15" s="152"/>
      <c r="EJ15" s="152"/>
      <c r="EK15" s="152"/>
      <c r="EL15" s="152"/>
      <c r="EM15" s="152"/>
      <c r="EN15" s="152"/>
      <c r="EO15" s="152"/>
      <c r="EP15" s="152"/>
      <c r="EQ15" s="152"/>
      <c r="ER15" s="152"/>
      <c r="ES15" s="152"/>
      <c r="ET15" s="152"/>
      <c r="EU15" s="152"/>
      <c r="EV15" s="152"/>
      <c r="EW15" s="152"/>
      <c r="EX15" s="152"/>
      <c r="EY15" s="152"/>
      <c r="EZ15" s="152"/>
      <c r="FA15" s="152"/>
      <c r="FB15" s="152"/>
      <c r="FC15" s="152"/>
      <c r="FD15" s="152"/>
    </row>
    <row r="16" spans="1:160">
      <c r="A16" s="250" t="str">
        <f t="shared" si="0"/>
        <v>ANA BEATRIZ SOARES FERREIRA DE OLIVEIRA</v>
      </c>
      <c r="B16" s="256" t="s">
        <v>648</v>
      </c>
      <c r="C16" s="252" t="s">
        <v>677</v>
      </c>
      <c r="D16" s="253" t="s">
        <v>174</v>
      </c>
      <c r="E16" s="89" t="str">
        <f t="shared" si="1"/>
        <v>OK</v>
      </c>
      <c r="F16" s="89"/>
      <c r="G16" s="253" t="s">
        <v>178</v>
      </c>
      <c r="H16" s="152" t="str">
        <f t="shared" si="2"/>
        <v>Incompleto</v>
      </c>
      <c r="I16" s="255" t="s">
        <v>178</v>
      </c>
      <c r="J16" s="152" t="str">
        <f t="shared" si="3"/>
        <v>Incompleto</v>
      </c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152"/>
      <c r="DG16" s="152"/>
      <c r="DH16" s="152"/>
      <c r="DI16" s="152"/>
      <c r="DJ16" s="152"/>
      <c r="DK16" s="152"/>
      <c r="DL16" s="152"/>
      <c r="DM16" s="152"/>
      <c r="DN16" s="152"/>
      <c r="DO16" s="152"/>
      <c r="DP16" s="152"/>
      <c r="DQ16" s="152"/>
      <c r="DR16" s="152"/>
      <c r="DS16" s="152"/>
      <c r="DT16" s="152"/>
      <c r="DU16" s="152"/>
      <c r="DV16" s="152"/>
      <c r="DW16" s="152"/>
      <c r="DX16" s="152"/>
      <c r="DY16" s="152"/>
      <c r="DZ16" s="152"/>
      <c r="EA16" s="152"/>
      <c r="EB16" s="152"/>
      <c r="EC16" s="152"/>
      <c r="ED16" s="152"/>
      <c r="EE16" s="152"/>
      <c r="EF16" s="152"/>
      <c r="EG16" s="152"/>
      <c r="EH16" s="152"/>
      <c r="EI16" s="152"/>
      <c r="EJ16" s="152"/>
      <c r="EK16" s="152"/>
      <c r="EL16" s="152"/>
      <c r="EM16" s="152"/>
      <c r="EN16" s="152"/>
      <c r="EO16" s="152"/>
      <c r="EP16" s="152"/>
      <c r="EQ16" s="152"/>
      <c r="ER16" s="152"/>
      <c r="ES16" s="152"/>
      <c r="ET16" s="152"/>
      <c r="EU16" s="152"/>
      <c r="EV16" s="152"/>
      <c r="EW16" s="152"/>
      <c r="EX16" s="152"/>
      <c r="EY16" s="152"/>
      <c r="EZ16" s="152"/>
      <c r="FA16" s="152"/>
      <c r="FB16" s="152"/>
      <c r="FC16" s="152"/>
      <c r="FD16" s="152"/>
    </row>
    <row r="17" spans="1:160">
      <c r="A17" s="250" t="str">
        <f t="shared" si="0"/>
        <v>ANA CAROLINA MARQUES SERAFIM</v>
      </c>
      <c r="B17" s="252" t="s">
        <v>650</v>
      </c>
      <c r="C17" s="252" t="s">
        <v>968</v>
      </c>
      <c r="D17" s="253" t="s">
        <v>175</v>
      </c>
      <c r="E17" s="89" t="str">
        <f t="shared" si="1"/>
        <v>OK</v>
      </c>
      <c r="F17" s="89"/>
      <c r="G17" s="253" t="s">
        <v>183</v>
      </c>
      <c r="H17" s="152" t="str">
        <f t="shared" si="2"/>
        <v>OK</v>
      </c>
      <c r="I17" s="255" t="s">
        <v>183</v>
      </c>
      <c r="J17" s="152" t="str">
        <f t="shared" si="3"/>
        <v>OK</v>
      </c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  <c r="CS17" s="152"/>
      <c r="CT17" s="152"/>
      <c r="CU17" s="152"/>
      <c r="CV17" s="152"/>
      <c r="CW17" s="152"/>
      <c r="CX17" s="152"/>
      <c r="CY17" s="152"/>
      <c r="CZ17" s="152"/>
      <c r="DA17" s="152"/>
      <c r="DB17" s="152"/>
      <c r="DC17" s="152"/>
      <c r="DD17" s="152"/>
      <c r="DE17" s="152"/>
      <c r="DF17" s="152"/>
      <c r="DG17" s="152"/>
      <c r="DH17" s="152"/>
      <c r="DI17" s="152"/>
      <c r="DJ17" s="152"/>
      <c r="DK17" s="152"/>
      <c r="DL17" s="152"/>
      <c r="DM17" s="152"/>
      <c r="DN17" s="152"/>
      <c r="DO17" s="152"/>
      <c r="DP17" s="152"/>
      <c r="DQ17" s="152"/>
      <c r="DR17" s="152"/>
      <c r="DS17" s="152"/>
      <c r="DT17" s="152"/>
      <c r="DU17" s="152"/>
      <c r="DV17" s="152"/>
      <c r="DW17" s="152"/>
      <c r="DX17" s="152"/>
      <c r="DY17" s="152"/>
      <c r="DZ17" s="152"/>
      <c r="EA17" s="152"/>
      <c r="EB17" s="152"/>
      <c r="EC17" s="152"/>
      <c r="ED17" s="152"/>
      <c r="EE17" s="152"/>
      <c r="EF17" s="152"/>
      <c r="EG17" s="152"/>
      <c r="EH17" s="152"/>
      <c r="EI17" s="152"/>
      <c r="EJ17" s="152"/>
      <c r="EK17" s="152"/>
      <c r="EL17" s="152"/>
      <c r="EM17" s="152"/>
      <c r="EN17" s="152"/>
      <c r="EO17" s="152"/>
      <c r="EP17" s="152"/>
      <c r="EQ17" s="152"/>
      <c r="ER17" s="152"/>
      <c r="ES17" s="152"/>
      <c r="ET17" s="152"/>
      <c r="EU17" s="152"/>
      <c r="EV17" s="152"/>
      <c r="EW17" s="152"/>
      <c r="EX17" s="152"/>
      <c r="EY17" s="152"/>
      <c r="EZ17" s="152"/>
      <c r="FA17" s="152"/>
      <c r="FB17" s="152"/>
      <c r="FC17" s="152"/>
      <c r="FD17" s="152"/>
    </row>
    <row r="18" spans="1:160">
      <c r="A18" s="250" t="str">
        <f t="shared" si="0"/>
        <v>ANDERSON BARBOSA PEREIRA</v>
      </c>
      <c r="B18" s="251" t="s">
        <v>641</v>
      </c>
      <c r="C18" s="252" t="s">
        <v>1334</v>
      </c>
      <c r="D18" s="253" t="s">
        <v>178</v>
      </c>
      <c r="E18" s="89" t="str">
        <f t="shared" si="1"/>
        <v>Incompleto</v>
      </c>
      <c r="F18" s="89"/>
      <c r="G18" s="253" t="s">
        <v>186</v>
      </c>
      <c r="H18" s="152" t="str">
        <f t="shared" si="2"/>
        <v>OK</v>
      </c>
      <c r="I18" s="255" t="s">
        <v>186</v>
      </c>
      <c r="J18" s="152" t="str">
        <f t="shared" si="3"/>
        <v>OK</v>
      </c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  <c r="CI18" s="152"/>
      <c r="CJ18" s="152"/>
      <c r="CK18" s="152"/>
      <c r="CL18" s="152"/>
      <c r="CM18" s="152"/>
      <c r="CN18" s="152"/>
      <c r="CO18" s="152"/>
      <c r="CP18" s="152"/>
      <c r="CQ18" s="152"/>
      <c r="CR18" s="152"/>
      <c r="CS18" s="152"/>
      <c r="CT18" s="152"/>
      <c r="CU18" s="152"/>
      <c r="CV18" s="152"/>
      <c r="CW18" s="152"/>
      <c r="CX18" s="152"/>
      <c r="CY18" s="152"/>
      <c r="CZ18" s="152"/>
      <c r="DA18" s="152"/>
      <c r="DB18" s="152"/>
      <c r="DC18" s="152"/>
      <c r="DD18" s="152"/>
      <c r="DE18" s="152"/>
      <c r="DF18" s="152"/>
      <c r="DG18" s="152"/>
      <c r="DH18" s="152"/>
      <c r="DI18" s="152"/>
      <c r="DJ18" s="152"/>
      <c r="DK18" s="152"/>
      <c r="DL18" s="152"/>
      <c r="DM18" s="152"/>
      <c r="DN18" s="152"/>
      <c r="DO18" s="152"/>
      <c r="DP18" s="152"/>
      <c r="DQ18" s="152"/>
      <c r="DR18" s="152"/>
      <c r="DS18" s="152"/>
      <c r="DT18" s="152"/>
      <c r="DU18" s="152"/>
      <c r="DV18" s="152"/>
      <c r="DW18" s="152"/>
      <c r="DX18" s="152"/>
      <c r="DY18" s="152"/>
      <c r="DZ18" s="152"/>
      <c r="EA18" s="152"/>
      <c r="EB18" s="152"/>
      <c r="EC18" s="152"/>
      <c r="ED18" s="152"/>
      <c r="EE18" s="152"/>
      <c r="EF18" s="152"/>
      <c r="EG18" s="152"/>
      <c r="EH18" s="152"/>
      <c r="EI18" s="152"/>
      <c r="EJ18" s="152"/>
      <c r="EK18" s="152"/>
      <c r="EL18" s="152"/>
      <c r="EM18" s="152"/>
      <c r="EN18" s="152"/>
      <c r="EO18" s="152"/>
      <c r="EP18" s="152"/>
      <c r="EQ18" s="152"/>
      <c r="ER18" s="152"/>
      <c r="ES18" s="152"/>
      <c r="ET18" s="152"/>
      <c r="EU18" s="152"/>
      <c r="EV18" s="152"/>
      <c r="EW18" s="152"/>
      <c r="EX18" s="152"/>
      <c r="EY18" s="152"/>
      <c r="EZ18" s="152"/>
      <c r="FA18" s="152"/>
      <c r="FB18" s="152"/>
      <c r="FC18" s="152"/>
      <c r="FD18" s="152"/>
    </row>
    <row r="19" spans="1:160">
      <c r="A19" s="250" t="str">
        <f t="shared" si="0"/>
        <v>ANDERSON FERREIRA SANTANA</v>
      </c>
      <c r="B19" s="251" t="s">
        <v>641</v>
      </c>
      <c r="C19" s="252" t="s">
        <v>718</v>
      </c>
      <c r="D19" s="253" t="s">
        <v>185</v>
      </c>
      <c r="E19" s="89" t="str">
        <f t="shared" si="1"/>
        <v>Incompleto</v>
      </c>
      <c r="F19" s="89"/>
      <c r="G19" s="253" t="s">
        <v>187</v>
      </c>
      <c r="H19" s="152" t="str">
        <f t="shared" si="2"/>
        <v>OK</v>
      </c>
      <c r="I19" s="255" t="s">
        <v>187</v>
      </c>
      <c r="J19" s="152" t="str">
        <f t="shared" si="3"/>
        <v>OK</v>
      </c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152"/>
      <c r="CM19" s="152"/>
      <c r="CN19" s="152"/>
      <c r="CO19" s="152"/>
      <c r="CP19" s="152"/>
      <c r="CQ19" s="152"/>
      <c r="CR19" s="152"/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2"/>
      <c r="DK19" s="152"/>
      <c r="DL19" s="152"/>
      <c r="DM19" s="152"/>
      <c r="DN19" s="152"/>
      <c r="DO19" s="152"/>
      <c r="DP19" s="152"/>
      <c r="DQ19" s="152"/>
      <c r="DR19" s="152"/>
      <c r="DS19" s="152"/>
      <c r="DT19" s="152"/>
      <c r="DU19" s="152"/>
      <c r="DV19" s="152"/>
      <c r="DW19" s="152"/>
      <c r="DX19" s="152"/>
      <c r="DY19" s="152"/>
      <c r="DZ19" s="152"/>
      <c r="EA19" s="152"/>
      <c r="EB19" s="152"/>
      <c r="EC19" s="152"/>
      <c r="ED19" s="152"/>
      <c r="EE19" s="152"/>
      <c r="EF19" s="152"/>
      <c r="EG19" s="152"/>
      <c r="EH19" s="152"/>
      <c r="EI19" s="152"/>
      <c r="EJ19" s="152"/>
      <c r="EK19" s="152"/>
      <c r="EL19" s="152"/>
      <c r="EM19" s="152"/>
      <c r="EN19" s="152"/>
      <c r="EO19" s="152"/>
      <c r="EP19" s="152"/>
      <c r="EQ19" s="152"/>
      <c r="ER19" s="152"/>
      <c r="ES19" s="152"/>
      <c r="ET19" s="152"/>
      <c r="EU19" s="152"/>
      <c r="EV19" s="152"/>
      <c r="EW19" s="152"/>
      <c r="EX19" s="152"/>
      <c r="EY19" s="152"/>
      <c r="EZ19" s="152"/>
      <c r="FA19" s="152"/>
      <c r="FB19" s="152"/>
      <c r="FC19" s="152"/>
      <c r="FD19" s="152"/>
    </row>
    <row r="20" spans="1:160">
      <c r="A20" s="250" t="str">
        <f t="shared" si="0"/>
        <v>ANDERSON PACHECO LOULA SALES</v>
      </c>
      <c r="B20" s="251" t="s">
        <v>641</v>
      </c>
      <c r="C20" s="252" t="s">
        <v>497</v>
      </c>
      <c r="D20" s="253" t="s">
        <v>186</v>
      </c>
      <c r="E20" s="89" t="str">
        <f t="shared" si="1"/>
        <v>OK</v>
      </c>
      <c r="F20" s="89"/>
      <c r="G20" s="253" t="s">
        <v>189</v>
      </c>
      <c r="H20" s="152" t="str">
        <f t="shared" si="2"/>
        <v>OK</v>
      </c>
      <c r="I20" s="255" t="s">
        <v>189</v>
      </c>
      <c r="J20" s="152" t="str">
        <f t="shared" si="3"/>
        <v>OK</v>
      </c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  <c r="CQ20" s="152"/>
      <c r="CR20" s="152"/>
      <c r="CS20" s="152"/>
      <c r="CT20" s="152"/>
      <c r="CU20" s="152"/>
      <c r="CV20" s="152"/>
      <c r="CW20" s="152"/>
      <c r="CX20" s="152"/>
      <c r="CY20" s="152"/>
      <c r="CZ20" s="152"/>
      <c r="DA20" s="152"/>
      <c r="DB20" s="152"/>
      <c r="DC20" s="152"/>
      <c r="DD20" s="152"/>
      <c r="DE20" s="152"/>
      <c r="DF20" s="152"/>
      <c r="DG20" s="152"/>
      <c r="DH20" s="152"/>
      <c r="DI20" s="152"/>
      <c r="DJ20" s="152"/>
      <c r="DK20" s="152"/>
      <c r="DL20" s="152"/>
      <c r="DM20" s="152"/>
      <c r="DN20" s="152"/>
      <c r="DO20" s="152"/>
      <c r="DP20" s="152"/>
      <c r="DQ20" s="152"/>
      <c r="DR20" s="152"/>
      <c r="DS20" s="152"/>
      <c r="DT20" s="152"/>
      <c r="DU20" s="152"/>
      <c r="DV20" s="152"/>
      <c r="DW20" s="152"/>
      <c r="DX20" s="152"/>
      <c r="DY20" s="152"/>
      <c r="DZ20" s="152"/>
      <c r="EA20" s="152"/>
      <c r="EB20" s="152"/>
      <c r="EC20" s="152"/>
      <c r="ED20" s="152"/>
      <c r="EE20" s="152"/>
      <c r="EF20" s="152"/>
      <c r="EG20" s="152"/>
      <c r="EH20" s="152"/>
      <c r="EI20" s="152"/>
      <c r="EJ20" s="152"/>
      <c r="EK20" s="152"/>
      <c r="EL20" s="152"/>
      <c r="EM20" s="152"/>
      <c r="EN20" s="152"/>
      <c r="EO20" s="152"/>
      <c r="EP20" s="152"/>
      <c r="EQ20" s="152"/>
      <c r="ER20" s="152"/>
      <c r="ES20" s="152"/>
      <c r="ET20" s="152"/>
      <c r="EU20" s="152"/>
      <c r="EV20" s="152"/>
      <c r="EW20" s="152"/>
      <c r="EX20" s="152"/>
      <c r="EY20" s="152"/>
      <c r="EZ20" s="152"/>
      <c r="FA20" s="152"/>
      <c r="FB20" s="152"/>
      <c r="FC20" s="152"/>
      <c r="FD20" s="152"/>
    </row>
    <row r="21" spans="1:160">
      <c r="A21" s="250" t="str">
        <f t="shared" si="0"/>
        <v>ANDERSON SANTOS PROMMERCHENKEL</v>
      </c>
      <c r="B21" s="251" t="s">
        <v>641</v>
      </c>
      <c r="C21" s="252" t="s">
        <v>498</v>
      </c>
      <c r="D21" s="253" t="s">
        <v>187</v>
      </c>
      <c r="E21" s="89" t="str">
        <f t="shared" si="1"/>
        <v>OK</v>
      </c>
      <c r="F21" s="89"/>
      <c r="G21" s="253" t="s">
        <v>192</v>
      </c>
      <c r="H21" s="152" t="str">
        <f t="shared" si="2"/>
        <v>Incompleto</v>
      </c>
      <c r="I21" s="258" t="s">
        <v>192</v>
      </c>
      <c r="J21" s="152" t="str">
        <f t="shared" si="3"/>
        <v>Incompleto</v>
      </c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  <c r="DP21" s="152"/>
      <c r="DQ21" s="152"/>
      <c r="DR21" s="152"/>
      <c r="DS21" s="152"/>
      <c r="DT21" s="152"/>
      <c r="DU21" s="152"/>
      <c r="DV21" s="152"/>
      <c r="DW21" s="152"/>
      <c r="DX21" s="152"/>
      <c r="DY21" s="152"/>
      <c r="DZ21" s="152"/>
      <c r="EA21" s="152"/>
      <c r="EB21" s="152"/>
      <c r="EC21" s="152"/>
      <c r="ED21" s="152"/>
      <c r="EE21" s="152"/>
      <c r="EF21" s="152"/>
      <c r="EG21" s="152"/>
      <c r="EH21" s="152"/>
      <c r="EI21" s="152"/>
      <c r="EJ21" s="152"/>
      <c r="EK21" s="152"/>
      <c r="EL21" s="152"/>
      <c r="EM21" s="152"/>
      <c r="EN21" s="152"/>
      <c r="EO21" s="152"/>
      <c r="EP21" s="152"/>
      <c r="EQ21" s="152"/>
      <c r="ER21" s="152"/>
      <c r="ES21" s="152"/>
      <c r="ET21" s="152"/>
      <c r="EU21" s="152"/>
      <c r="EV21" s="152"/>
      <c r="EW21" s="152"/>
      <c r="EX21" s="152"/>
      <c r="EY21" s="152"/>
      <c r="EZ21" s="152"/>
      <c r="FA21" s="152"/>
      <c r="FB21" s="152"/>
      <c r="FC21" s="152"/>
      <c r="FD21" s="152"/>
    </row>
    <row r="22" spans="1:160">
      <c r="A22" s="250" t="str">
        <f t="shared" si="0"/>
        <v>ANDERSON VIEIRA BARBOZA</v>
      </c>
      <c r="B22" s="257" t="s">
        <v>641</v>
      </c>
      <c r="C22" s="252" t="s">
        <v>1047</v>
      </c>
      <c r="D22" s="253" t="s">
        <v>189</v>
      </c>
      <c r="E22" s="89" t="str">
        <f t="shared" si="1"/>
        <v>OK</v>
      </c>
      <c r="F22" s="89"/>
      <c r="G22" s="253" t="s">
        <v>195</v>
      </c>
      <c r="H22" s="152" t="str">
        <f t="shared" si="2"/>
        <v>OK</v>
      </c>
      <c r="I22" s="258" t="s">
        <v>195</v>
      </c>
      <c r="J22" s="152" t="str">
        <f t="shared" si="3"/>
        <v>OK</v>
      </c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  <c r="DB22" s="152"/>
      <c r="DC22" s="152"/>
      <c r="DD22" s="152"/>
      <c r="DE22" s="152"/>
      <c r="DF22" s="152"/>
      <c r="DG22" s="152"/>
      <c r="DH22" s="152"/>
      <c r="DI22" s="152"/>
      <c r="DJ22" s="152"/>
      <c r="DK22" s="152"/>
      <c r="DL22" s="152"/>
      <c r="DM22" s="152"/>
      <c r="DN22" s="152"/>
      <c r="DO22" s="152"/>
      <c r="DP22" s="152"/>
      <c r="DQ22" s="152"/>
      <c r="DR22" s="152"/>
      <c r="DS22" s="152"/>
      <c r="DT22" s="152"/>
      <c r="DU22" s="152"/>
      <c r="DV22" s="152"/>
      <c r="DW22" s="152"/>
      <c r="DX22" s="152"/>
      <c r="DY22" s="152"/>
      <c r="DZ22" s="152"/>
      <c r="EA22" s="152"/>
      <c r="EB22" s="152"/>
      <c r="EC22" s="152"/>
      <c r="ED22" s="152"/>
      <c r="EE22" s="152"/>
      <c r="EF22" s="152"/>
      <c r="EG22" s="152"/>
      <c r="EH22" s="152"/>
      <c r="EI22" s="152"/>
      <c r="EJ22" s="152"/>
      <c r="EK22" s="152"/>
      <c r="EL22" s="152"/>
      <c r="EM22" s="152"/>
      <c r="EN22" s="152"/>
      <c r="EO22" s="152"/>
      <c r="EP22" s="152"/>
      <c r="EQ22" s="152"/>
      <c r="ER22" s="152"/>
      <c r="ES22" s="152"/>
      <c r="ET22" s="152"/>
      <c r="EU22" s="152"/>
      <c r="EV22" s="152"/>
      <c r="EW22" s="152"/>
      <c r="EX22" s="152"/>
      <c r="EY22" s="152"/>
      <c r="EZ22" s="152"/>
      <c r="FA22" s="152"/>
      <c r="FB22" s="152"/>
      <c r="FC22" s="152"/>
      <c r="FD22" s="152"/>
    </row>
    <row r="23" spans="1:160">
      <c r="A23" s="250" t="str">
        <f t="shared" si="0"/>
        <v>ANDRE LUIZ PEREIRA COSTA</v>
      </c>
      <c r="B23" s="251" t="s">
        <v>641</v>
      </c>
      <c r="C23" s="252" t="s">
        <v>910</v>
      </c>
      <c r="D23" s="259" t="s">
        <v>192</v>
      </c>
      <c r="E23" s="89" t="str">
        <f t="shared" si="1"/>
        <v>Incompleto</v>
      </c>
      <c r="F23" s="89"/>
      <c r="G23" s="260" t="s">
        <v>196</v>
      </c>
      <c r="H23" s="152" t="str">
        <f t="shared" si="2"/>
        <v>OK</v>
      </c>
      <c r="I23" s="258" t="s">
        <v>196</v>
      </c>
      <c r="J23" s="152" t="str">
        <f t="shared" si="3"/>
        <v>OK</v>
      </c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  <c r="CS23" s="152"/>
      <c r="CT23" s="152"/>
      <c r="CU23" s="152"/>
      <c r="CV23" s="152"/>
      <c r="CW23" s="152"/>
      <c r="CX23" s="152"/>
      <c r="CY23" s="152"/>
      <c r="CZ23" s="152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52"/>
      <c r="DO23" s="152"/>
      <c r="DP23" s="152"/>
      <c r="DQ23" s="152"/>
      <c r="DR23" s="152"/>
      <c r="DS23" s="152"/>
      <c r="DT23" s="152"/>
      <c r="DU23" s="152"/>
      <c r="DV23" s="152"/>
      <c r="DW23" s="152"/>
      <c r="DX23" s="152"/>
      <c r="DY23" s="152"/>
      <c r="DZ23" s="152"/>
      <c r="EA23" s="152"/>
      <c r="EB23" s="152"/>
      <c r="EC23" s="152"/>
      <c r="ED23" s="152"/>
      <c r="EE23" s="152"/>
      <c r="EF23" s="152"/>
      <c r="EG23" s="152"/>
      <c r="EH23" s="152"/>
      <c r="EI23" s="152"/>
      <c r="EJ23" s="152"/>
      <c r="EK23" s="152"/>
      <c r="EL23" s="152"/>
      <c r="EM23" s="152"/>
      <c r="EN23" s="152"/>
      <c r="EO23" s="152"/>
      <c r="EP23" s="152"/>
      <c r="EQ23" s="152"/>
      <c r="ER23" s="152"/>
      <c r="ES23" s="152"/>
      <c r="ET23" s="152"/>
      <c r="EU23" s="152"/>
      <c r="EV23" s="152"/>
      <c r="EW23" s="152"/>
      <c r="EX23" s="152"/>
      <c r="EY23" s="152"/>
      <c r="EZ23" s="152"/>
      <c r="FA23" s="152"/>
      <c r="FB23" s="152"/>
      <c r="FC23" s="152"/>
      <c r="FD23" s="152"/>
    </row>
    <row r="24" spans="1:160">
      <c r="A24" s="250" t="str">
        <f t="shared" si="0"/>
        <v>ANGÉLICA DE FRANÇA RAMOS</v>
      </c>
      <c r="B24" s="251" t="s">
        <v>641</v>
      </c>
      <c r="C24" s="252" t="s">
        <v>1335</v>
      </c>
      <c r="D24" s="259" t="s">
        <v>195</v>
      </c>
      <c r="E24" s="89" t="str">
        <f t="shared" si="1"/>
        <v>OK</v>
      </c>
      <c r="F24" s="89"/>
      <c r="G24" s="260" t="s">
        <v>198</v>
      </c>
      <c r="H24" s="152" t="str">
        <f t="shared" si="2"/>
        <v>OK</v>
      </c>
      <c r="I24" s="258" t="s">
        <v>1336</v>
      </c>
      <c r="J24" s="152" t="str">
        <f t="shared" si="3"/>
        <v>Incompleto</v>
      </c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  <c r="EF24" s="152"/>
      <c r="EG24" s="152"/>
      <c r="EH24" s="152"/>
      <c r="EI24" s="152"/>
      <c r="EJ24" s="152"/>
      <c r="EK24" s="152"/>
      <c r="EL24" s="152"/>
      <c r="EM24" s="152"/>
      <c r="EN24" s="152"/>
      <c r="EO24" s="152"/>
      <c r="EP24" s="152"/>
      <c r="EQ24" s="152"/>
      <c r="ER24" s="152"/>
      <c r="ES24" s="152"/>
      <c r="ET24" s="152"/>
      <c r="EU24" s="152"/>
      <c r="EV24" s="152"/>
      <c r="EW24" s="152"/>
      <c r="EX24" s="152"/>
      <c r="EY24" s="152"/>
      <c r="EZ24" s="152"/>
      <c r="FA24" s="152"/>
      <c r="FB24" s="152"/>
      <c r="FC24" s="152"/>
      <c r="FD24" s="152"/>
    </row>
    <row r="25" spans="1:160">
      <c r="A25" s="250" t="str">
        <f t="shared" si="0"/>
        <v>ANNA BEATRIZ DOS SANTOS CARNEIRO SILVA</v>
      </c>
      <c r="B25" s="252" t="s">
        <v>651</v>
      </c>
      <c r="C25" s="252" t="s">
        <v>936</v>
      </c>
      <c r="D25" s="259" t="s">
        <v>196</v>
      </c>
      <c r="E25" s="89" t="str">
        <f t="shared" si="1"/>
        <v>OK</v>
      </c>
      <c r="F25" s="89"/>
      <c r="G25" s="260" t="s">
        <v>435</v>
      </c>
      <c r="H25" s="152" t="str">
        <f t="shared" si="2"/>
        <v>Incompleto</v>
      </c>
      <c r="I25" s="258" t="s">
        <v>198</v>
      </c>
      <c r="J25" s="152" t="str">
        <f t="shared" si="3"/>
        <v>OK</v>
      </c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  <c r="BP25" s="152"/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  <c r="CD25" s="152"/>
      <c r="CE25" s="152"/>
      <c r="CF25" s="152"/>
      <c r="CG25" s="152"/>
      <c r="CH25" s="152"/>
      <c r="CI25" s="152"/>
      <c r="CJ25" s="152"/>
      <c r="CK25" s="152"/>
      <c r="CL25" s="152"/>
      <c r="CM25" s="152"/>
      <c r="CN25" s="152"/>
      <c r="CO25" s="152"/>
      <c r="CP25" s="152"/>
      <c r="CQ25" s="152"/>
      <c r="CR25" s="152"/>
      <c r="CS25" s="152"/>
      <c r="CT25" s="152"/>
      <c r="CU25" s="152"/>
      <c r="CV25" s="152"/>
      <c r="CW25" s="152"/>
      <c r="CX25" s="152"/>
      <c r="CY25" s="152"/>
      <c r="CZ25" s="152"/>
      <c r="DA25" s="152"/>
      <c r="DB25" s="152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  <c r="DP25" s="152"/>
      <c r="DQ25" s="152"/>
      <c r="DR25" s="152"/>
      <c r="DS25" s="152"/>
      <c r="DT25" s="152"/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52"/>
      <c r="EF25" s="152"/>
      <c r="EG25" s="152"/>
      <c r="EH25" s="152"/>
      <c r="EI25" s="152"/>
      <c r="EJ25" s="152"/>
      <c r="EK25" s="152"/>
      <c r="EL25" s="152"/>
      <c r="EM25" s="152"/>
      <c r="EN25" s="152"/>
      <c r="EO25" s="152"/>
      <c r="EP25" s="152"/>
      <c r="EQ25" s="152"/>
      <c r="ER25" s="152"/>
      <c r="ES25" s="152"/>
      <c r="ET25" s="152"/>
      <c r="EU25" s="152"/>
      <c r="EV25" s="152"/>
      <c r="EW25" s="152"/>
      <c r="EX25" s="152"/>
      <c r="EY25" s="152"/>
      <c r="EZ25" s="152"/>
      <c r="FA25" s="152"/>
      <c r="FB25" s="152"/>
      <c r="FC25" s="152"/>
      <c r="FD25" s="152"/>
    </row>
    <row r="26" spans="1:160">
      <c r="A26" s="250" t="str">
        <f t="shared" si="0"/>
        <v>ANTONIO DIOGO DA SILVA TEIXEIRA</v>
      </c>
      <c r="B26" s="251" t="s">
        <v>641</v>
      </c>
      <c r="C26" s="252" t="s">
        <v>907</v>
      </c>
      <c r="D26" s="259" t="s">
        <v>198</v>
      </c>
      <c r="E26" s="89" t="str">
        <f t="shared" si="1"/>
        <v>OK</v>
      </c>
      <c r="F26" s="89"/>
      <c r="G26" s="260" t="s">
        <v>203</v>
      </c>
      <c r="H26" s="152" t="str">
        <f t="shared" si="2"/>
        <v>Incompleto</v>
      </c>
      <c r="I26" s="258" t="s">
        <v>435</v>
      </c>
      <c r="J26" s="152" t="str">
        <f t="shared" si="3"/>
        <v>Incompleto</v>
      </c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152"/>
      <c r="CA26" s="152"/>
      <c r="CB26" s="152"/>
      <c r="CC26" s="152"/>
      <c r="CD26" s="152"/>
      <c r="CE26" s="152"/>
      <c r="CF26" s="152"/>
      <c r="CG26" s="152"/>
      <c r="CH26" s="152"/>
      <c r="CI26" s="152"/>
      <c r="CJ26" s="152"/>
      <c r="CK26" s="152"/>
      <c r="CL26" s="152"/>
      <c r="CM26" s="152"/>
      <c r="CN26" s="152"/>
      <c r="CO26" s="152"/>
      <c r="CP26" s="152"/>
      <c r="CQ26" s="152"/>
      <c r="CR26" s="152"/>
      <c r="CS26" s="152"/>
      <c r="CT26" s="152"/>
      <c r="CU26" s="152"/>
      <c r="CV26" s="152"/>
      <c r="CW26" s="152"/>
      <c r="CX26" s="152"/>
      <c r="CY26" s="152"/>
      <c r="CZ26" s="152"/>
      <c r="DA26" s="152"/>
      <c r="DB26" s="152"/>
      <c r="DC26" s="152"/>
      <c r="DD26" s="152"/>
      <c r="DE26" s="152"/>
      <c r="DF26" s="152"/>
      <c r="DG26" s="152"/>
      <c r="DH26" s="152"/>
      <c r="DI26" s="152"/>
      <c r="DJ26" s="152"/>
      <c r="DK26" s="152"/>
      <c r="DL26" s="152"/>
      <c r="DM26" s="152"/>
      <c r="DN26" s="152"/>
      <c r="DO26" s="152"/>
      <c r="DP26" s="152"/>
      <c r="DQ26" s="152"/>
      <c r="DR26" s="152"/>
      <c r="DS26" s="152"/>
      <c r="DT26" s="152"/>
      <c r="DU26" s="152"/>
      <c r="DV26" s="152"/>
      <c r="DW26" s="152"/>
      <c r="DX26" s="152"/>
      <c r="DY26" s="152"/>
      <c r="DZ26" s="152"/>
      <c r="EA26" s="152"/>
      <c r="EB26" s="152"/>
      <c r="EC26" s="152"/>
      <c r="ED26" s="152"/>
      <c r="EE26" s="152"/>
      <c r="EF26" s="152"/>
      <c r="EG26" s="152"/>
      <c r="EH26" s="152"/>
      <c r="EI26" s="152"/>
      <c r="EJ26" s="152"/>
      <c r="EK26" s="152"/>
      <c r="EL26" s="152"/>
      <c r="EM26" s="152"/>
      <c r="EN26" s="152"/>
      <c r="EO26" s="152"/>
      <c r="EP26" s="152"/>
      <c r="EQ26" s="152"/>
      <c r="ER26" s="152"/>
      <c r="ES26" s="152"/>
      <c r="ET26" s="152"/>
      <c r="EU26" s="152"/>
      <c r="EV26" s="152"/>
      <c r="EW26" s="152"/>
      <c r="EX26" s="152"/>
      <c r="EY26" s="152"/>
      <c r="EZ26" s="152"/>
      <c r="FA26" s="152"/>
      <c r="FB26" s="152"/>
      <c r="FC26" s="152"/>
      <c r="FD26" s="152"/>
    </row>
    <row r="27" spans="1:160">
      <c r="A27" s="250" t="str">
        <f t="shared" si="0"/>
        <v>ARTHUR CASSILHAS DA MATA</v>
      </c>
      <c r="B27" s="251" t="s">
        <v>641</v>
      </c>
      <c r="C27" s="252" t="s">
        <v>1079</v>
      </c>
      <c r="D27" s="259" t="s">
        <v>200</v>
      </c>
      <c r="E27" s="89" t="str">
        <f t="shared" si="1"/>
        <v>Incompleto</v>
      </c>
      <c r="F27" s="89"/>
      <c r="G27" s="260" t="s">
        <v>204</v>
      </c>
      <c r="H27" s="152" t="str">
        <f t="shared" si="2"/>
        <v>OK</v>
      </c>
      <c r="I27" s="258" t="s">
        <v>203</v>
      </c>
      <c r="J27" s="152" t="str">
        <f t="shared" si="3"/>
        <v>Incompleto</v>
      </c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  <c r="CQ27" s="152"/>
      <c r="CR27" s="152"/>
      <c r="CS27" s="152"/>
      <c r="CT27" s="152"/>
      <c r="CU27" s="152"/>
      <c r="CV27" s="152"/>
      <c r="CW27" s="152"/>
      <c r="CX27" s="152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  <c r="EF27" s="152"/>
      <c r="EG27" s="152"/>
      <c r="EH27" s="152"/>
      <c r="EI27" s="152"/>
      <c r="EJ27" s="152"/>
      <c r="EK27" s="152"/>
      <c r="EL27" s="152"/>
      <c r="EM27" s="152"/>
      <c r="EN27" s="152"/>
      <c r="EO27" s="152"/>
      <c r="EP27" s="152"/>
      <c r="EQ27" s="152"/>
      <c r="ER27" s="152"/>
      <c r="ES27" s="152"/>
      <c r="ET27" s="152"/>
      <c r="EU27" s="152"/>
      <c r="EV27" s="152"/>
      <c r="EW27" s="152"/>
      <c r="EX27" s="152"/>
      <c r="EY27" s="152"/>
      <c r="EZ27" s="152"/>
      <c r="FA27" s="152"/>
      <c r="FB27" s="152"/>
      <c r="FC27" s="152"/>
      <c r="FD27" s="152"/>
    </row>
    <row r="28" spans="1:160">
      <c r="A28" s="250" t="str">
        <f t="shared" si="0"/>
        <v>ARTHUR RODRIGUES RANGEL</v>
      </c>
      <c r="B28" s="251" t="s">
        <v>641</v>
      </c>
      <c r="C28" s="252" t="s">
        <v>681</v>
      </c>
      <c r="D28" s="259" t="s">
        <v>203</v>
      </c>
      <c r="E28" s="89" t="str">
        <f t="shared" si="1"/>
        <v>Incompleto</v>
      </c>
      <c r="F28" s="89"/>
      <c r="G28" s="260" t="s">
        <v>206</v>
      </c>
      <c r="H28" s="152" t="str">
        <f t="shared" si="2"/>
        <v>OK</v>
      </c>
      <c r="I28" s="258" t="s">
        <v>204</v>
      </c>
      <c r="J28" s="152" t="str">
        <f t="shared" si="3"/>
        <v>OK</v>
      </c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152"/>
      <c r="CP28" s="152"/>
      <c r="CQ28" s="152"/>
      <c r="CR28" s="152"/>
      <c r="CS28" s="152"/>
      <c r="CT28" s="152"/>
      <c r="CU28" s="152"/>
      <c r="CV28" s="152"/>
      <c r="CW28" s="152"/>
      <c r="CX28" s="152"/>
      <c r="CY28" s="152"/>
      <c r="CZ28" s="152"/>
      <c r="DA28" s="152"/>
      <c r="DB28" s="152"/>
      <c r="DC28" s="152"/>
      <c r="DD28" s="152"/>
      <c r="DE28" s="152"/>
      <c r="DF28" s="152"/>
      <c r="DG28" s="152"/>
      <c r="DH28" s="152"/>
      <c r="DI28" s="152"/>
      <c r="DJ28" s="152"/>
      <c r="DK28" s="152"/>
      <c r="DL28" s="152"/>
      <c r="DM28" s="152"/>
      <c r="DN28" s="152"/>
      <c r="DO28" s="152"/>
      <c r="DP28" s="152"/>
      <c r="DQ28" s="152"/>
      <c r="DR28" s="152"/>
      <c r="DS28" s="152"/>
      <c r="DT28" s="152"/>
      <c r="DU28" s="152"/>
      <c r="DV28" s="152"/>
      <c r="DW28" s="152"/>
      <c r="DX28" s="152"/>
      <c r="DY28" s="152"/>
      <c r="DZ28" s="152"/>
      <c r="EA28" s="152"/>
      <c r="EB28" s="152"/>
      <c r="EC28" s="152"/>
      <c r="ED28" s="152"/>
      <c r="EE28" s="152"/>
      <c r="EF28" s="152"/>
      <c r="EG28" s="152"/>
      <c r="EH28" s="152"/>
      <c r="EI28" s="152"/>
      <c r="EJ28" s="152"/>
      <c r="EK28" s="152"/>
      <c r="EL28" s="152"/>
      <c r="EM28" s="152"/>
      <c r="EN28" s="152"/>
      <c r="EO28" s="152"/>
      <c r="EP28" s="152"/>
      <c r="EQ28" s="152"/>
      <c r="ER28" s="152"/>
      <c r="ES28" s="152"/>
      <c r="ET28" s="152"/>
      <c r="EU28" s="152"/>
      <c r="EV28" s="152"/>
      <c r="EW28" s="152"/>
      <c r="EX28" s="152"/>
      <c r="EY28" s="152"/>
      <c r="EZ28" s="152"/>
      <c r="FA28" s="152"/>
      <c r="FB28" s="152"/>
      <c r="FC28" s="152"/>
      <c r="FD28" s="152"/>
    </row>
    <row r="29" spans="1:160">
      <c r="A29" s="250" t="str">
        <f t="shared" si="0"/>
        <v>ARTHUR RODRIGUES RANGEL</v>
      </c>
      <c r="B29" s="252" t="s">
        <v>1311</v>
      </c>
      <c r="C29" s="252" t="s">
        <v>681</v>
      </c>
      <c r="D29" s="259" t="s">
        <v>204</v>
      </c>
      <c r="E29" s="89" t="str">
        <f t="shared" si="1"/>
        <v>OK</v>
      </c>
      <c r="F29" s="89"/>
      <c r="G29" s="260" t="s">
        <v>209</v>
      </c>
      <c r="H29" s="152" t="str">
        <f t="shared" si="2"/>
        <v>OK</v>
      </c>
      <c r="I29" s="258" t="s">
        <v>206</v>
      </c>
      <c r="J29" s="152" t="str">
        <f t="shared" si="3"/>
        <v>OK</v>
      </c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  <c r="EF29" s="152"/>
      <c r="EG29" s="152"/>
      <c r="EH29" s="152"/>
      <c r="EI29" s="152"/>
      <c r="EJ29" s="152"/>
      <c r="EK29" s="152"/>
      <c r="EL29" s="152"/>
      <c r="EM29" s="152"/>
      <c r="EN29" s="152"/>
      <c r="EO29" s="152"/>
      <c r="EP29" s="152"/>
      <c r="EQ29" s="152"/>
      <c r="ER29" s="152"/>
      <c r="ES29" s="152"/>
      <c r="ET29" s="152"/>
      <c r="EU29" s="152"/>
      <c r="EV29" s="152"/>
      <c r="EW29" s="152"/>
      <c r="EX29" s="152"/>
      <c r="EY29" s="152"/>
      <c r="EZ29" s="152"/>
      <c r="FA29" s="152"/>
      <c r="FB29" s="152"/>
      <c r="FC29" s="152"/>
      <c r="FD29" s="152"/>
    </row>
    <row r="30" spans="1:160">
      <c r="A30" s="250" t="str">
        <f t="shared" si="0"/>
        <v>ARTHUR SOUZA LEMOS PINHEIRO</v>
      </c>
      <c r="B30" s="251" t="s">
        <v>641</v>
      </c>
      <c r="C30" s="252" t="s">
        <v>1011</v>
      </c>
      <c r="D30" s="259" t="s">
        <v>206</v>
      </c>
      <c r="E30" s="89" t="str">
        <f t="shared" si="1"/>
        <v>OK</v>
      </c>
      <c r="F30" s="89"/>
      <c r="G30" s="260" t="s">
        <v>212</v>
      </c>
      <c r="H30" s="152" t="str">
        <f t="shared" si="2"/>
        <v>Incompleto</v>
      </c>
      <c r="I30" s="258" t="s">
        <v>209</v>
      </c>
      <c r="J30" s="152" t="str">
        <f t="shared" si="3"/>
        <v>OK</v>
      </c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  <c r="CS30" s="152"/>
      <c r="CT30" s="152"/>
      <c r="CU30" s="152"/>
      <c r="CV30" s="152"/>
      <c r="CW30" s="152"/>
      <c r="CX30" s="152"/>
      <c r="CY30" s="152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/>
      <c r="DJ30" s="152"/>
      <c r="DK30" s="152"/>
      <c r="DL30" s="152"/>
      <c r="DM30" s="152"/>
      <c r="DN30" s="152"/>
      <c r="DO30" s="152"/>
      <c r="DP30" s="152"/>
      <c r="DQ30" s="152"/>
      <c r="DR30" s="152"/>
      <c r="DS30" s="152"/>
      <c r="DT30" s="152"/>
      <c r="DU30" s="152"/>
      <c r="DV30" s="152"/>
      <c r="DW30" s="152"/>
      <c r="DX30" s="152"/>
      <c r="DY30" s="152"/>
      <c r="DZ30" s="152"/>
      <c r="EA30" s="152"/>
      <c r="EB30" s="152"/>
      <c r="EC30" s="152"/>
      <c r="ED30" s="152"/>
      <c r="EE30" s="152"/>
      <c r="EF30" s="152"/>
      <c r="EG30" s="152"/>
      <c r="EH30" s="152"/>
      <c r="EI30" s="152"/>
      <c r="EJ30" s="152"/>
      <c r="EK30" s="152"/>
      <c r="EL30" s="152"/>
      <c r="EM30" s="152"/>
      <c r="EN30" s="152"/>
      <c r="EO30" s="152"/>
      <c r="EP30" s="152"/>
      <c r="EQ30" s="152"/>
      <c r="ER30" s="152"/>
      <c r="ES30" s="152"/>
      <c r="ET30" s="152"/>
      <c r="EU30" s="152"/>
      <c r="EV30" s="152"/>
      <c r="EW30" s="152"/>
      <c r="EX30" s="152"/>
      <c r="EY30" s="152"/>
      <c r="EZ30" s="152"/>
      <c r="FA30" s="152"/>
      <c r="FB30" s="152"/>
      <c r="FC30" s="152"/>
      <c r="FD30" s="152"/>
    </row>
    <row r="31" spans="1:160">
      <c r="A31" s="250" t="str">
        <f t="shared" si="0"/>
        <v>ARTHUR TELES SILVA DE ANDRADE</v>
      </c>
      <c r="B31" s="251" t="s">
        <v>641</v>
      </c>
      <c r="C31" s="252" t="s">
        <v>720</v>
      </c>
      <c r="D31" s="259" t="s">
        <v>208</v>
      </c>
      <c r="E31" s="89" t="str">
        <f t="shared" si="1"/>
        <v>Incompleto</v>
      </c>
      <c r="F31" s="89"/>
      <c r="G31" s="260" t="s">
        <v>214</v>
      </c>
      <c r="H31" s="152" t="str">
        <f t="shared" si="2"/>
        <v>Incompleto</v>
      </c>
      <c r="I31" s="258" t="s">
        <v>212</v>
      </c>
      <c r="J31" s="152" t="str">
        <f t="shared" si="3"/>
        <v>Incompleto</v>
      </c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152"/>
      <c r="BL31" s="152"/>
      <c r="BM31" s="152"/>
      <c r="BN31" s="152"/>
      <c r="BO31" s="152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  <c r="CS31" s="152"/>
      <c r="CT31" s="152"/>
      <c r="CU31" s="152"/>
      <c r="CV31" s="152"/>
      <c r="CW31" s="152"/>
      <c r="CX31" s="152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  <c r="EF31" s="152"/>
      <c r="EG31" s="152"/>
      <c r="EH31" s="152"/>
      <c r="EI31" s="152"/>
      <c r="EJ31" s="152"/>
      <c r="EK31" s="152"/>
      <c r="EL31" s="152"/>
      <c r="EM31" s="152"/>
      <c r="EN31" s="152"/>
      <c r="EO31" s="152"/>
      <c r="EP31" s="152"/>
      <c r="EQ31" s="152"/>
      <c r="ER31" s="152"/>
      <c r="ES31" s="152"/>
      <c r="ET31" s="152"/>
      <c r="EU31" s="152"/>
      <c r="EV31" s="152"/>
      <c r="EW31" s="152"/>
      <c r="EX31" s="152"/>
      <c r="EY31" s="152"/>
      <c r="EZ31" s="152"/>
      <c r="FA31" s="152"/>
      <c r="FB31" s="152"/>
      <c r="FC31" s="152"/>
      <c r="FD31" s="152"/>
    </row>
    <row r="32" spans="1:160">
      <c r="A32" s="250" t="str">
        <f t="shared" si="0"/>
        <v>ARTUR OLIVEIRA CABRAL</v>
      </c>
      <c r="B32" s="251" t="s">
        <v>641</v>
      </c>
      <c r="C32" s="252" t="s">
        <v>962</v>
      </c>
      <c r="D32" s="259" t="s">
        <v>209</v>
      </c>
      <c r="E32" s="89" t="str">
        <f t="shared" si="1"/>
        <v>OK</v>
      </c>
      <c r="F32" s="89"/>
      <c r="G32" s="260" t="s">
        <v>217</v>
      </c>
      <c r="H32" s="152" t="str">
        <f t="shared" si="2"/>
        <v>Incompleto</v>
      </c>
      <c r="I32" s="258" t="s">
        <v>214</v>
      </c>
      <c r="J32" s="152" t="str">
        <f t="shared" si="3"/>
        <v>Incompleto</v>
      </c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2"/>
      <c r="CQ32" s="152"/>
      <c r="CR32" s="152"/>
      <c r="CS32" s="152"/>
      <c r="CT32" s="152"/>
      <c r="CU32" s="152"/>
      <c r="CV32" s="152"/>
      <c r="CW32" s="152"/>
      <c r="CX32" s="152"/>
      <c r="CY32" s="152"/>
      <c r="CZ32" s="152"/>
      <c r="DA32" s="152"/>
      <c r="DB32" s="152"/>
      <c r="DC32" s="152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52"/>
      <c r="DP32" s="152"/>
      <c r="DQ32" s="152"/>
      <c r="DR32" s="152"/>
      <c r="DS32" s="152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  <c r="EF32" s="152"/>
      <c r="EG32" s="152"/>
      <c r="EH32" s="152"/>
      <c r="EI32" s="152"/>
      <c r="EJ32" s="152"/>
      <c r="EK32" s="152"/>
      <c r="EL32" s="152"/>
      <c r="EM32" s="152"/>
      <c r="EN32" s="152"/>
      <c r="EO32" s="152"/>
      <c r="EP32" s="152"/>
      <c r="EQ32" s="152"/>
      <c r="ER32" s="152"/>
      <c r="ES32" s="152"/>
      <c r="ET32" s="152"/>
      <c r="EU32" s="152"/>
      <c r="EV32" s="152"/>
      <c r="EW32" s="152"/>
      <c r="EX32" s="152"/>
      <c r="EY32" s="152"/>
      <c r="EZ32" s="152"/>
      <c r="FA32" s="152"/>
      <c r="FB32" s="152"/>
      <c r="FC32" s="152"/>
      <c r="FD32" s="152"/>
    </row>
    <row r="33" spans="1:160">
      <c r="A33" s="250" t="str">
        <f t="shared" si="0"/>
        <v>AUREA CRISTINA DE OLIVEIRA BERNARDES</v>
      </c>
      <c r="B33" s="257" t="s">
        <v>641</v>
      </c>
      <c r="C33" s="252" t="s">
        <v>500</v>
      </c>
      <c r="D33" s="259" t="s">
        <v>820</v>
      </c>
      <c r="E33" s="89" t="str">
        <f t="shared" si="1"/>
        <v>Incompleto</v>
      </c>
      <c r="F33" s="89"/>
      <c r="G33" s="253" t="s">
        <v>219</v>
      </c>
      <c r="H33" s="152" t="str">
        <f t="shared" si="2"/>
        <v>Incompleto</v>
      </c>
      <c r="I33" s="258" t="s">
        <v>1337</v>
      </c>
      <c r="J33" s="152" t="str">
        <f t="shared" si="3"/>
        <v>Incompleto</v>
      </c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  <c r="CF33" s="152"/>
      <c r="CG33" s="152"/>
      <c r="CH33" s="152"/>
      <c r="CI33" s="152"/>
      <c r="CJ33" s="152"/>
      <c r="CK33" s="152"/>
      <c r="CL33" s="152"/>
      <c r="CM33" s="152"/>
      <c r="CN33" s="152"/>
      <c r="CO33" s="152"/>
      <c r="CP33" s="152"/>
      <c r="CQ33" s="152"/>
      <c r="CR33" s="152"/>
      <c r="CS33" s="152"/>
      <c r="CT33" s="152"/>
      <c r="CU33" s="152"/>
      <c r="CV33" s="152"/>
      <c r="CW33" s="152"/>
      <c r="CX33" s="152"/>
      <c r="CY33" s="152"/>
      <c r="CZ33" s="152"/>
      <c r="DA33" s="152"/>
      <c r="DB33" s="152"/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  <c r="DP33" s="152"/>
      <c r="DQ33" s="152"/>
      <c r="DR33" s="152"/>
      <c r="DS33" s="152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  <c r="EF33" s="152"/>
      <c r="EG33" s="152"/>
      <c r="EH33" s="152"/>
      <c r="EI33" s="152"/>
      <c r="EJ33" s="152"/>
      <c r="EK33" s="152"/>
      <c r="EL33" s="152"/>
      <c r="EM33" s="152"/>
      <c r="EN33" s="152"/>
      <c r="EO33" s="152"/>
      <c r="EP33" s="152"/>
      <c r="EQ33" s="152"/>
      <c r="ER33" s="152"/>
      <c r="ES33" s="152"/>
      <c r="ET33" s="152"/>
      <c r="EU33" s="152"/>
      <c r="EV33" s="152"/>
      <c r="EW33" s="152"/>
      <c r="EX33" s="152"/>
      <c r="EY33" s="152"/>
      <c r="EZ33" s="152"/>
      <c r="FA33" s="152"/>
      <c r="FB33" s="152"/>
      <c r="FC33" s="152"/>
      <c r="FD33" s="152"/>
    </row>
    <row r="34" spans="1:160">
      <c r="A34" s="250" t="str">
        <f t="shared" si="0"/>
        <v>BEATRIZ MEIRA CUNHA</v>
      </c>
      <c r="B34" s="251" t="s">
        <v>641</v>
      </c>
      <c r="C34" s="252" t="s">
        <v>697</v>
      </c>
      <c r="D34" s="259" t="s">
        <v>214</v>
      </c>
      <c r="E34" s="89" t="str">
        <f t="shared" si="1"/>
        <v>Incompleto</v>
      </c>
      <c r="F34" s="89"/>
      <c r="G34" s="253" t="s">
        <v>220</v>
      </c>
      <c r="H34" s="152" t="str">
        <f t="shared" si="2"/>
        <v>OK</v>
      </c>
      <c r="I34" s="258" t="s">
        <v>219</v>
      </c>
      <c r="J34" s="152" t="str">
        <f t="shared" si="3"/>
        <v>Incompleto</v>
      </c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2"/>
      <c r="CK34" s="152"/>
      <c r="CL34" s="152"/>
      <c r="CM34" s="152"/>
      <c r="CN34" s="152"/>
      <c r="CO34" s="152"/>
      <c r="CP34" s="152"/>
      <c r="CQ34" s="152"/>
      <c r="CR34" s="152"/>
      <c r="CS34" s="152"/>
      <c r="CT34" s="152"/>
      <c r="CU34" s="152"/>
      <c r="CV34" s="152"/>
      <c r="CW34" s="152"/>
      <c r="CX34" s="152"/>
      <c r="CY34" s="152"/>
      <c r="CZ34" s="152"/>
      <c r="DA34" s="152"/>
      <c r="DB34" s="152"/>
      <c r="DC34" s="152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52"/>
      <c r="DO34" s="152"/>
      <c r="DP34" s="152"/>
      <c r="DQ34" s="152"/>
      <c r="DR34" s="152"/>
      <c r="DS34" s="152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  <c r="EF34" s="152"/>
      <c r="EG34" s="152"/>
      <c r="EH34" s="152"/>
      <c r="EI34" s="152"/>
      <c r="EJ34" s="152"/>
      <c r="EK34" s="152"/>
      <c r="EL34" s="152"/>
      <c r="EM34" s="152"/>
      <c r="EN34" s="152"/>
      <c r="EO34" s="152"/>
      <c r="EP34" s="152"/>
      <c r="EQ34" s="152"/>
      <c r="ER34" s="152"/>
      <c r="ES34" s="152"/>
      <c r="ET34" s="152"/>
      <c r="EU34" s="152"/>
      <c r="EV34" s="152"/>
      <c r="EW34" s="152"/>
      <c r="EX34" s="152"/>
      <c r="EY34" s="152"/>
      <c r="EZ34" s="152"/>
      <c r="FA34" s="152"/>
      <c r="FB34" s="152"/>
      <c r="FC34" s="152"/>
      <c r="FD34" s="152"/>
    </row>
    <row r="35" spans="1:160">
      <c r="A35" s="250" t="str">
        <f t="shared" si="0"/>
        <v>BIANCA RODRIGUES DA SILVEIRA</v>
      </c>
      <c r="B35" s="251" t="s">
        <v>641</v>
      </c>
      <c r="C35" s="252" t="s">
        <v>1338</v>
      </c>
      <c r="D35" s="259" t="s">
        <v>217</v>
      </c>
      <c r="E35" s="89" t="str">
        <f t="shared" si="1"/>
        <v>Incompleto</v>
      </c>
      <c r="F35" s="89"/>
      <c r="G35" s="253" t="s">
        <v>222</v>
      </c>
      <c r="H35" s="152" t="str">
        <f t="shared" si="2"/>
        <v>OK</v>
      </c>
      <c r="I35" s="258" t="s">
        <v>220</v>
      </c>
      <c r="J35" s="152" t="str">
        <f t="shared" si="3"/>
        <v>OK</v>
      </c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  <c r="CS35" s="152"/>
      <c r="CT35" s="152"/>
      <c r="CU35" s="152"/>
      <c r="CV35" s="152"/>
      <c r="CW35" s="152"/>
      <c r="CX35" s="152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  <c r="EG35" s="152"/>
      <c r="EH35" s="152"/>
      <c r="EI35" s="152"/>
      <c r="EJ35" s="152"/>
      <c r="EK35" s="152"/>
      <c r="EL35" s="152"/>
      <c r="EM35" s="152"/>
      <c r="EN35" s="152"/>
      <c r="EO35" s="152"/>
      <c r="EP35" s="152"/>
      <c r="EQ35" s="152"/>
      <c r="ER35" s="152"/>
      <c r="ES35" s="152"/>
      <c r="ET35" s="152"/>
      <c r="EU35" s="152"/>
      <c r="EV35" s="152"/>
      <c r="EW35" s="152"/>
      <c r="EX35" s="152"/>
      <c r="EY35" s="152"/>
      <c r="EZ35" s="152"/>
      <c r="FA35" s="152"/>
      <c r="FB35" s="152"/>
      <c r="FC35" s="152"/>
      <c r="FD35" s="152"/>
    </row>
    <row r="36" spans="1:160">
      <c r="A36" s="250" t="str">
        <f t="shared" si="0"/>
        <v>BRUNA DE JESUS DA SILVA</v>
      </c>
      <c r="B36" s="251" t="s">
        <v>641</v>
      </c>
      <c r="C36" s="252" t="s">
        <v>915</v>
      </c>
      <c r="D36" s="259" t="s">
        <v>219</v>
      </c>
      <c r="E36" s="89" t="str">
        <f t="shared" si="1"/>
        <v>Incompleto</v>
      </c>
      <c r="F36" s="89"/>
      <c r="G36" s="253" t="s">
        <v>226</v>
      </c>
      <c r="H36" s="152" t="str">
        <f t="shared" si="2"/>
        <v>OK</v>
      </c>
      <c r="I36" s="258" t="s">
        <v>221</v>
      </c>
      <c r="J36" s="152" t="str">
        <f t="shared" si="3"/>
        <v>OK</v>
      </c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2"/>
      <c r="CQ36" s="152"/>
      <c r="CR36" s="152"/>
      <c r="CS36" s="152"/>
      <c r="CT36" s="152"/>
      <c r="CU36" s="152"/>
      <c r="CV36" s="152"/>
      <c r="CW36" s="152"/>
      <c r="CX36" s="152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  <c r="EG36" s="152"/>
      <c r="EH36" s="152"/>
      <c r="EI36" s="152"/>
      <c r="EJ36" s="152"/>
      <c r="EK36" s="152"/>
      <c r="EL36" s="152"/>
      <c r="EM36" s="152"/>
      <c r="EN36" s="152"/>
      <c r="EO36" s="152"/>
      <c r="EP36" s="152"/>
      <c r="EQ36" s="152"/>
      <c r="ER36" s="152"/>
      <c r="ES36" s="152"/>
      <c r="ET36" s="152"/>
      <c r="EU36" s="152"/>
      <c r="EV36" s="152"/>
      <c r="EW36" s="152"/>
      <c r="EX36" s="152"/>
      <c r="EY36" s="152"/>
      <c r="EZ36" s="152"/>
      <c r="FA36" s="152"/>
      <c r="FB36" s="152"/>
      <c r="FC36" s="152"/>
      <c r="FD36" s="152"/>
    </row>
    <row r="37" spans="1:160">
      <c r="A37" s="250" t="str">
        <f t="shared" si="0"/>
        <v>BRUNNO MARQUES ESPOSITO</v>
      </c>
      <c r="B37" s="251" t="s">
        <v>641</v>
      </c>
      <c r="C37" s="252" t="s">
        <v>679</v>
      </c>
      <c r="D37" s="259" t="s">
        <v>220</v>
      </c>
      <c r="E37" s="89" t="str">
        <f t="shared" si="1"/>
        <v>OK</v>
      </c>
      <c r="F37" s="89"/>
      <c r="G37" s="253" t="s">
        <v>227</v>
      </c>
      <c r="H37" s="152" t="str">
        <f t="shared" si="2"/>
        <v>OK</v>
      </c>
      <c r="I37" s="258" t="s">
        <v>222</v>
      </c>
      <c r="J37" s="152" t="str">
        <f t="shared" si="3"/>
        <v>OK</v>
      </c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  <c r="BN37" s="152"/>
      <c r="BO37" s="152"/>
      <c r="BP37" s="152"/>
      <c r="BQ37" s="152"/>
      <c r="BR37" s="152"/>
      <c r="BS37" s="152"/>
      <c r="BT37" s="152"/>
      <c r="BU37" s="152"/>
      <c r="BV37" s="152"/>
      <c r="BW37" s="152"/>
      <c r="BX37" s="152"/>
      <c r="BY37" s="152"/>
      <c r="BZ37" s="152"/>
      <c r="CA37" s="152"/>
      <c r="CB37" s="152"/>
      <c r="CC37" s="152"/>
      <c r="CD37" s="152"/>
      <c r="CE37" s="152"/>
      <c r="CF37" s="152"/>
      <c r="CG37" s="152"/>
      <c r="CH37" s="152"/>
      <c r="CI37" s="152"/>
      <c r="CJ37" s="152"/>
      <c r="CK37" s="152"/>
      <c r="CL37" s="152"/>
      <c r="CM37" s="152"/>
      <c r="CN37" s="152"/>
      <c r="CO37" s="152"/>
      <c r="CP37" s="152"/>
      <c r="CQ37" s="152"/>
      <c r="CR37" s="152"/>
      <c r="CS37" s="152"/>
      <c r="CT37" s="152"/>
      <c r="CU37" s="152"/>
      <c r="CV37" s="152"/>
      <c r="CW37" s="152"/>
      <c r="CX37" s="152"/>
      <c r="CY37" s="152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  <c r="EG37" s="152"/>
      <c r="EH37" s="152"/>
      <c r="EI37" s="152"/>
      <c r="EJ37" s="152"/>
      <c r="EK37" s="152"/>
      <c r="EL37" s="152"/>
      <c r="EM37" s="152"/>
      <c r="EN37" s="152"/>
      <c r="EO37" s="152"/>
      <c r="EP37" s="152"/>
      <c r="EQ37" s="152"/>
      <c r="ER37" s="152"/>
      <c r="ES37" s="152"/>
      <c r="ET37" s="152"/>
      <c r="EU37" s="152"/>
      <c r="EV37" s="152"/>
      <c r="EW37" s="152"/>
      <c r="EX37" s="152"/>
      <c r="EY37" s="152"/>
      <c r="EZ37" s="152"/>
      <c r="FA37" s="152"/>
      <c r="FB37" s="152"/>
      <c r="FC37" s="152"/>
      <c r="FD37" s="152"/>
    </row>
    <row r="38" spans="1:160">
      <c r="A38" s="250" t="str">
        <f t="shared" si="0"/>
        <v>BRUNO DE MORAES LIMA</v>
      </c>
      <c r="B38" s="251" t="s">
        <v>641</v>
      </c>
      <c r="C38" s="252" t="s">
        <v>1055</v>
      </c>
      <c r="D38" s="259" t="s">
        <v>221</v>
      </c>
      <c r="E38" s="89" t="str">
        <f t="shared" si="1"/>
        <v>OK</v>
      </c>
      <c r="F38" s="89"/>
      <c r="G38" s="253" t="s">
        <v>228</v>
      </c>
      <c r="H38" s="152" t="str">
        <f t="shared" si="2"/>
        <v>OK</v>
      </c>
      <c r="I38" s="258" t="s">
        <v>226</v>
      </c>
      <c r="J38" s="152" t="str">
        <f t="shared" si="3"/>
        <v>OK</v>
      </c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152"/>
      <c r="CJ38" s="152"/>
      <c r="CK38" s="152"/>
      <c r="CL38" s="152"/>
      <c r="CM38" s="152"/>
      <c r="CN38" s="152"/>
      <c r="CO38" s="152"/>
      <c r="CP38" s="152"/>
      <c r="CQ38" s="152"/>
      <c r="CR38" s="152"/>
      <c r="CS38" s="152"/>
      <c r="CT38" s="152"/>
      <c r="CU38" s="152"/>
      <c r="CV38" s="152"/>
      <c r="CW38" s="152"/>
      <c r="CX38" s="152"/>
      <c r="CY38" s="152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  <c r="EG38" s="152"/>
      <c r="EH38" s="152"/>
      <c r="EI38" s="152"/>
      <c r="EJ38" s="152"/>
      <c r="EK38" s="152"/>
      <c r="EL38" s="152"/>
      <c r="EM38" s="152"/>
      <c r="EN38" s="152"/>
      <c r="EO38" s="152"/>
      <c r="EP38" s="152"/>
      <c r="EQ38" s="152"/>
      <c r="ER38" s="152"/>
      <c r="ES38" s="152"/>
      <c r="ET38" s="152"/>
      <c r="EU38" s="152"/>
      <c r="EV38" s="152"/>
      <c r="EW38" s="152"/>
      <c r="EX38" s="152"/>
      <c r="EY38" s="152"/>
      <c r="EZ38" s="152"/>
      <c r="FA38" s="152"/>
      <c r="FB38" s="152"/>
      <c r="FC38" s="152"/>
      <c r="FD38" s="152"/>
    </row>
    <row r="39" spans="1:160">
      <c r="A39" s="250" t="str">
        <f t="shared" si="0"/>
        <v>BRUNO DUTRA DE MACEDO</v>
      </c>
      <c r="B39" s="252" t="s">
        <v>652</v>
      </c>
      <c r="C39" s="252" t="s">
        <v>1339</v>
      </c>
      <c r="D39" s="259" t="s">
        <v>222</v>
      </c>
      <c r="E39" s="89" t="str">
        <f t="shared" si="1"/>
        <v>OK</v>
      </c>
      <c r="F39" s="89"/>
      <c r="G39" s="253" t="s">
        <v>230</v>
      </c>
      <c r="H39" s="152" t="str">
        <f t="shared" si="2"/>
        <v>OK</v>
      </c>
      <c r="I39" s="258" t="s">
        <v>227</v>
      </c>
      <c r="J39" s="152" t="str">
        <f t="shared" si="3"/>
        <v>OK</v>
      </c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  <c r="BN39" s="152"/>
      <c r="BO39" s="152"/>
      <c r="BP39" s="152"/>
      <c r="BQ39" s="152"/>
      <c r="BR39" s="152"/>
      <c r="BS39" s="152"/>
      <c r="BT39" s="152"/>
      <c r="BU39" s="152"/>
      <c r="BV39" s="152"/>
      <c r="BW39" s="152"/>
      <c r="BX39" s="152"/>
      <c r="BY39" s="152"/>
      <c r="BZ39" s="152"/>
      <c r="CA39" s="152"/>
      <c r="CB39" s="152"/>
      <c r="CC39" s="152"/>
      <c r="CD39" s="152"/>
      <c r="CE39" s="152"/>
      <c r="CF39" s="152"/>
      <c r="CG39" s="152"/>
      <c r="CH39" s="152"/>
      <c r="CI39" s="152"/>
      <c r="CJ39" s="152"/>
      <c r="CK39" s="152"/>
      <c r="CL39" s="152"/>
      <c r="CM39" s="152"/>
      <c r="CN39" s="152"/>
      <c r="CO39" s="152"/>
      <c r="CP39" s="152"/>
      <c r="CQ39" s="152"/>
      <c r="CR39" s="152"/>
      <c r="CS39" s="152"/>
      <c r="CT39" s="152"/>
      <c r="CU39" s="152"/>
      <c r="CV39" s="152"/>
      <c r="CW39" s="152"/>
      <c r="CX39" s="152"/>
      <c r="CY39" s="152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  <c r="EG39" s="152"/>
      <c r="EH39" s="152"/>
      <c r="EI39" s="152"/>
      <c r="EJ39" s="152"/>
      <c r="EK39" s="152"/>
      <c r="EL39" s="152"/>
      <c r="EM39" s="152"/>
      <c r="EN39" s="152"/>
      <c r="EO39" s="152"/>
      <c r="EP39" s="152"/>
      <c r="EQ39" s="152"/>
      <c r="ER39" s="152"/>
      <c r="ES39" s="152"/>
      <c r="ET39" s="152"/>
      <c r="EU39" s="152"/>
      <c r="EV39" s="152"/>
      <c r="EW39" s="152"/>
      <c r="EX39" s="152"/>
      <c r="EY39" s="152"/>
      <c r="EZ39" s="152"/>
      <c r="FA39" s="152"/>
      <c r="FB39" s="152"/>
      <c r="FC39" s="152"/>
      <c r="FD39" s="152"/>
    </row>
    <row r="40" spans="1:160">
      <c r="A40" s="250" t="str">
        <f t="shared" si="0"/>
        <v>CARLOS DA SILVA SANTOS</v>
      </c>
      <c r="B40" s="251" t="s">
        <v>641</v>
      </c>
      <c r="C40" s="252" t="s">
        <v>899</v>
      </c>
      <c r="D40" s="259" t="s">
        <v>226</v>
      </c>
      <c r="E40" s="89" t="str">
        <f t="shared" si="1"/>
        <v>OK</v>
      </c>
      <c r="F40" s="89"/>
      <c r="G40" s="253" t="s">
        <v>232</v>
      </c>
      <c r="H40" s="152" t="str">
        <f t="shared" si="2"/>
        <v>OK</v>
      </c>
      <c r="I40" s="258" t="s">
        <v>228</v>
      </c>
      <c r="J40" s="152" t="str">
        <f t="shared" si="3"/>
        <v>OK</v>
      </c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  <c r="BK40" s="152"/>
      <c r="BL40" s="152"/>
      <c r="BM40" s="152"/>
      <c r="BN40" s="152"/>
      <c r="BO40" s="152"/>
      <c r="BP40" s="152"/>
      <c r="BQ40" s="152"/>
      <c r="BR40" s="152"/>
      <c r="BS40" s="152"/>
      <c r="BT40" s="152"/>
      <c r="BU40" s="152"/>
      <c r="BV40" s="152"/>
      <c r="BW40" s="152"/>
      <c r="BX40" s="152"/>
      <c r="BY40" s="152"/>
      <c r="BZ40" s="152"/>
      <c r="CA40" s="152"/>
      <c r="CB40" s="152"/>
      <c r="CC40" s="152"/>
      <c r="CD40" s="152"/>
      <c r="CE40" s="152"/>
      <c r="CF40" s="152"/>
      <c r="CG40" s="152"/>
      <c r="CH40" s="152"/>
      <c r="CI40" s="152"/>
      <c r="CJ40" s="152"/>
      <c r="CK40" s="152"/>
      <c r="CL40" s="152"/>
      <c r="CM40" s="152"/>
      <c r="CN40" s="152"/>
      <c r="CO40" s="152"/>
      <c r="CP40" s="152"/>
      <c r="CQ40" s="152"/>
      <c r="CR40" s="152"/>
      <c r="CS40" s="152"/>
      <c r="CT40" s="152"/>
      <c r="CU40" s="152"/>
      <c r="CV40" s="152"/>
      <c r="CW40" s="152"/>
      <c r="CX40" s="152"/>
      <c r="CY40" s="152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  <c r="EG40" s="152"/>
      <c r="EH40" s="152"/>
      <c r="EI40" s="152"/>
      <c r="EJ40" s="152"/>
      <c r="EK40" s="152"/>
      <c r="EL40" s="152"/>
      <c r="EM40" s="152"/>
      <c r="EN40" s="152"/>
      <c r="EO40" s="152"/>
      <c r="EP40" s="152"/>
      <c r="EQ40" s="152"/>
      <c r="ER40" s="152"/>
      <c r="ES40" s="152"/>
      <c r="ET40" s="152"/>
      <c r="EU40" s="152"/>
      <c r="EV40" s="152"/>
      <c r="EW40" s="152"/>
      <c r="EX40" s="152"/>
      <c r="EY40" s="152"/>
      <c r="EZ40" s="152"/>
      <c r="FA40" s="152"/>
      <c r="FB40" s="152"/>
      <c r="FC40" s="152"/>
      <c r="FD40" s="152"/>
    </row>
    <row r="41" spans="1:160">
      <c r="A41" s="250" t="str">
        <f t="shared" si="0"/>
        <v>CARLOS EDUARDO DE MORAIS RODRIGUES JUNIOR</v>
      </c>
      <c r="B41" s="251" t="s">
        <v>641</v>
      </c>
      <c r="C41" s="252" t="s">
        <v>504</v>
      </c>
      <c r="D41" s="259" t="s">
        <v>227</v>
      </c>
      <c r="E41" s="89" t="str">
        <f t="shared" si="1"/>
        <v>OK</v>
      </c>
      <c r="F41" s="89"/>
      <c r="G41" s="253" t="s">
        <v>234</v>
      </c>
      <c r="H41" s="152" t="str">
        <f t="shared" si="2"/>
        <v>Incompleto</v>
      </c>
      <c r="I41" s="258" t="s">
        <v>230</v>
      </c>
      <c r="J41" s="152" t="str">
        <f t="shared" si="3"/>
        <v>OK</v>
      </c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2"/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152"/>
      <c r="CQ41" s="152"/>
      <c r="CR41" s="152"/>
      <c r="CS41" s="152"/>
      <c r="CT41" s="152"/>
      <c r="CU41" s="152"/>
      <c r="CV41" s="152"/>
      <c r="CW41" s="152"/>
      <c r="CX41" s="152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  <c r="EF41" s="152"/>
      <c r="EG41" s="152"/>
      <c r="EH41" s="152"/>
      <c r="EI41" s="152"/>
      <c r="EJ41" s="152"/>
      <c r="EK41" s="152"/>
      <c r="EL41" s="152"/>
      <c r="EM41" s="152"/>
      <c r="EN41" s="152"/>
      <c r="EO41" s="152"/>
      <c r="EP41" s="152"/>
      <c r="EQ41" s="152"/>
      <c r="ER41" s="152"/>
      <c r="ES41" s="152"/>
      <c r="ET41" s="152"/>
      <c r="EU41" s="152"/>
      <c r="EV41" s="152"/>
      <c r="EW41" s="152"/>
      <c r="EX41" s="152"/>
      <c r="EY41" s="152"/>
      <c r="EZ41" s="152"/>
      <c r="FA41" s="152"/>
      <c r="FB41" s="152"/>
      <c r="FC41" s="152"/>
      <c r="FD41" s="152"/>
    </row>
    <row r="42" spans="1:160">
      <c r="A42" s="250" t="str">
        <f t="shared" si="0"/>
        <v>CARLOS EDUARDO SILVA DE SOUZA</v>
      </c>
      <c r="B42" s="251" t="s">
        <v>641</v>
      </c>
      <c r="C42" s="252" t="s">
        <v>505</v>
      </c>
      <c r="D42" s="259" t="s">
        <v>228</v>
      </c>
      <c r="E42" s="89" t="str">
        <f t="shared" si="1"/>
        <v>OK</v>
      </c>
      <c r="F42" s="89"/>
      <c r="G42" s="253" t="s">
        <v>235</v>
      </c>
      <c r="H42" s="152" t="str">
        <f t="shared" si="2"/>
        <v>OK</v>
      </c>
      <c r="I42" s="258" t="s">
        <v>232</v>
      </c>
      <c r="J42" s="152" t="str">
        <f t="shared" si="3"/>
        <v>OK</v>
      </c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52"/>
      <c r="CV42" s="152"/>
      <c r="CW42" s="152"/>
      <c r="CX42" s="152"/>
      <c r="CY42" s="152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  <c r="EF42" s="152"/>
      <c r="EG42" s="152"/>
      <c r="EH42" s="152"/>
      <c r="EI42" s="152"/>
      <c r="EJ42" s="152"/>
      <c r="EK42" s="152"/>
      <c r="EL42" s="152"/>
      <c r="EM42" s="152"/>
      <c r="EN42" s="152"/>
      <c r="EO42" s="152"/>
      <c r="EP42" s="152"/>
      <c r="EQ42" s="152"/>
      <c r="ER42" s="152"/>
      <c r="ES42" s="152"/>
      <c r="ET42" s="152"/>
      <c r="EU42" s="152"/>
      <c r="EV42" s="152"/>
      <c r="EW42" s="152"/>
      <c r="EX42" s="152"/>
      <c r="EY42" s="152"/>
      <c r="EZ42" s="152"/>
      <c r="FA42" s="152"/>
      <c r="FB42" s="152"/>
      <c r="FC42" s="152"/>
      <c r="FD42" s="152"/>
    </row>
    <row r="43" spans="1:160">
      <c r="A43" s="250" t="str">
        <f t="shared" si="0"/>
        <v>CARLOS GOMES DA SILVA</v>
      </c>
      <c r="B43" s="251" t="s">
        <v>641</v>
      </c>
      <c r="C43" s="252" t="s">
        <v>1072</v>
      </c>
      <c r="D43" s="253" t="s">
        <v>230</v>
      </c>
      <c r="E43" s="89" t="str">
        <f t="shared" si="1"/>
        <v>OK</v>
      </c>
      <c r="F43" s="89"/>
      <c r="G43" s="253" t="s">
        <v>236</v>
      </c>
      <c r="H43" s="152" t="str">
        <f t="shared" si="2"/>
        <v>OK</v>
      </c>
      <c r="I43" s="258" t="s">
        <v>234</v>
      </c>
      <c r="J43" s="152" t="str">
        <f t="shared" si="3"/>
        <v>Incompleto</v>
      </c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  <c r="BM43" s="152"/>
      <c r="BN43" s="152"/>
      <c r="BO43" s="152"/>
      <c r="BP43" s="152"/>
      <c r="BQ43" s="152"/>
      <c r="BR43" s="152"/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152"/>
      <c r="CJ43" s="152"/>
      <c r="CK43" s="152"/>
      <c r="CL43" s="152"/>
      <c r="CM43" s="152"/>
      <c r="CN43" s="152"/>
      <c r="CO43" s="152"/>
      <c r="CP43" s="152"/>
      <c r="CQ43" s="152"/>
      <c r="CR43" s="152"/>
      <c r="CS43" s="152"/>
      <c r="CT43" s="152"/>
      <c r="CU43" s="152"/>
      <c r="CV43" s="152"/>
      <c r="CW43" s="152"/>
      <c r="CX43" s="152"/>
      <c r="CY43" s="152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  <c r="EF43" s="152"/>
      <c r="EG43" s="152"/>
      <c r="EH43" s="152"/>
      <c r="EI43" s="152"/>
      <c r="EJ43" s="152"/>
      <c r="EK43" s="152"/>
      <c r="EL43" s="152"/>
      <c r="EM43" s="152"/>
      <c r="EN43" s="152"/>
      <c r="EO43" s="152"/>
      <c r="EP43" s="152"/>
      <c r="EQ43" s="152"/>
      <c r="ER43" s="152"/>
      <c r="ES43" s="152"/>
      <c r="ET43" s="152"/>
      <c r="EU43" s="152"/>
      <c r="EV43" s="152"/>
      <c r="EW43" s="152"/>
      <c r="EX43" s="152"/>
      <c r="EY43" s="152"/>
      <c r="EZ43" s="152"/>
      <c r="FA43" s="152"/>
      <c r="FB43" s="152"/>
      <c r="FC43" s="152"/>
      <c r="FD43" s="152"/>
    </row>
    <row r="44" spans="1:160">
      <c r="A44" s="250" t="str">
        <f t="shared" si="0"/>
        <v>CARLOS ROBERTO MESQUITA</v>
      </c>
      <c r="B44" s="251" t="s">
        <v>641</v>
      </c>
      <c r="C44" s="252" t="s">
        <v>911</v>
      </c>
      <c r="D44" s="253" t="s">
        <v>232</v>
      </c>
      <c r="E44" s="89" t="str">
        <f t="shared" si="1"/>
        <v>OK</v>
      </c>
      <c r="F44" s="89"/>
      <c r="G44" s="253" t="s">
        <v>238</v>
      </c>
      <c r="H44" s="152" t="str">
        <f t="shared" si="2"/>
        <v>OK</v>
      </c>
      <c r="I44" s="258" t="s">
        <v>235</v>
      </c>
      <c r="J44" s="152" t="str">
        <f t="shared" si="3"/>
        <v>OK</v>
      </c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2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2"/>
      <c r="CH44" s="152"/>
      <c r="CI44" s="152"/>
      <c r="CJ44" s="152"/>
      <c r="CK44" s="152"/>
      <c r="CL44" s="152"/>
      <c r="CM44" s="152"/>
      <c r="CN44" s="152"/>
      <c r="CO44" s="152"/>
      <c r="CP44" s="152"/>
      <c r="CQ44" s="152"/>
      <c r="CR44" s="152"/>
      <c r="CS44" s="152"/>
      <c r="CT44" s="152"/>
      <c r="CU44" s="152"/>
      <c r="CV44" s="152"/>
      <c r="CW44" s="152"/>
      <c r="CX44" s="152"/>
      <c r="CY44" s="152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  <c r="EG44" s="152"/>
      <c r="EH44" s="152"/>
      <c r="EI44" s="152"/>
      <c r="EJ44" s="152"/>
      <c r="EK44" s="152"/>
      <c r="EL44" s="152"/>
      <c r="EM44" s="152"/>
      <c r="EN44" s="152"/>
      <c r="EO44" s="152"/>
      <c r="EP44" s="152"/>
      <c r="EQ44" s="152"/>
      <c r="ER44" s="152"/>
      <c r="ES44" s="152"/>
      <c r="ET44" s="152"/>
      <c r="EU44" s="152"/>
      <c r="EV44" s="152"/>
      <c r="EW44" s="152"/>
      <c r="EX44" s="152"/>
      <c r="EY44" s="152"/>
      <c r="EZ44" s="152"/>
      <c r="FA44" s="152"/>
      <c r="FB44" s="152"/>
      <c r="FC44" s="152"/>
      <c r="FD44" s="152"/>
    </row>
    <row r="45" spans="1:160">
      <c r="A45" s="250" t="str">
        <f t="shared" si="0"/>
        <v>CASSIANO FERREIRA MORAES</v>
      </c>
      <c r="B45" s="252" t="s">
        <v>1340</v>
      </c>
      <c r="C45" s="252" t="s">
        <v>1341</v>
      </c>
      <c r="D45" s="253" t="s">
        <v>234</v>
      </c>
      <c r="E45" s="89" t="str">
        <f t="shared" si="1"/>
        <v>Incompleto</v>
      </c>
      <c r="F45" s="89"/>
      <c r="G45" s="253" t="s">
        <v>241</v>
      </c>
      <c r="H45" s="152" t="str">
        <f t="shared" si="2"/>
        <v>Incompleto</v>
      </c>
      <c r="I45" s="258" t="s">
        <v>236</v>
      </c>
      <c r="J45" s="152" t="str">
        <f t="shared" si="3"/>
        <v>OK</v>
      </c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  <c r="BQ45" s="152"/>
      <c r="BR45" s="152"/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2"/>
      <c r="CN45" s="152"/>
      <c r="CO45" s="152"/>
      <c r="CP45" s="152"/>
      <c r="CQ45" s="152"/>
      <c r="CR45" s="152"/>
      <c r="CS45" s="152"/>
      <c r="CT45" s="152"/>
      <c r="CU45" s="152"/>
      <c r="CV45" s="152"/>
      <c r="CW45" s="152"/>
      <c r="CX45" s="152"/>
      <c r="CY45" s="152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  <c r="EG45" s="152"/>
      <c r="EH45" s="152"/>
      <c r="EI45" s="152"/>
      <c r="EJ45" s="152"/>
      <c r="EK45" s="152"/>
      <c r="EL45" s="152"/>
      <c r="EM45" s="152"/>
      <c r="EN45" s="152"/>
      <c r="EO45" s="152"/>
      <c r="EP45" s="152"/>
      <c r="EQ45" s="152"/>
      <c r="ER45" s="152"/>
      <c r="ES45" s="152"/>
      <c r="ET45" s="152"/>
      <c r="EU45" s="152"/>
      <c r="EV45" s="152"/>
      <c r="EW45" s="152"/>
      <c r="EX45" s="152"/>
      <c r="EY45" s="152"/>
      <c r="EZ45" s="152"/>
      <c r="FA45" s="152"/>
      <c r="FB45" s="152"/>
      <c r="FC45" s="152"/>
      <c r="FD45" s="152"/>
    </row>
    <row r="46" spans="1:160">
      <c r="A46" s="250" t="str">
        <f t="shared" si="0"/>
        <v>CAUÃ BARBOSA DE CARVALHO</v>
      </c>
      <c r="B46" s="256" t="s">
        <v>648</v>
      </c>
      <c r="C46" s="252" t="s">
        <v>692</v>
      </c>
      <c r="D46" s="253" t="s">
        <v>235</v>
      </c>
      <c r="E46" s="89" t="str">
        <f t="shared" si="1"/>
        <v>OK</v>
      </c>
      <c r="F46" s="89"/>
      <c r="G46" s="253" t="s">
        <v>243</v>
      </c>
      <c r="H46" s="152" t="str">
        <f t="shared" si="2"/>
        <v>Incompleto</v>
      </c>
      <c r="I46" s="258" t="s">
        <v>241</v>
      </c>
      <c r="J46" s="152" t="str">
        <f t="shared" si="3"/>
        <v>Incompleto</v>
      </c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  <c r="CP46" s="152"/>
      <c r="CQ46" s="152"/>
      <c r="CR46" s="152"/>
      <c r="CS46" s="152"/>
      <c r="CT46" s="152"/>
      <c r="CU46" s="152"/>
      <c r="CV46" s="152"/>
      <c r="CW46" s="152"/>
      <c r="CX46" s="152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  <c r="EL46" s="152"/>
      <c r="EM46" s="152"/>
      <c r="EN46" s="152"/>
      <c r="EO46" s="152"/>
      <c r="EP46" s="152"/>
      <c r="EQ46" s="152"/>
      <c r="ER46" s="152"/>
      <c r="ES46" s="152"/>
      <c r="ET46" s="152"/>
      <c r="EU46" s="152"/>
      <c r="EV46" s="152"/>
      <c r="EW46" s="152"/>
      <c r="EX46" s="152"/>
      <c r="EY46" s="152"/>
      <c r="EZ46" s="152"/>
      <c r="FA46" s="152"/>
      <c r="FB46" s="152"/>
      <c r="FC46" s="152"/>
      <c r="FD46" s="152"/>
    </row>
    <row r="47" spans="1:160">
      <c r="A47" s="250" t="str">
        <f t="shared" si="0"/>
        <v>CAUÃ DE FREITAS LEITE</v>
      </c>
      <c r="B47" s="257" t="s">
        <v>641</v>
      </c>
      <c r="C47" s="252" t="s">
        <v>508</v>
      </c>
      <c r="D47" s="253" t="s">
        <v>236</v>
      </c>
      <c r="E47" s="89" t="str">
        <f t="shared" si="1"/>
        <v>OK</v>
      </c>
      <c r="F47" s="89"/>
      <c r="G47" s="253" t="s">
        <v>244</v>
      </c>
      <c r="H47" s="152" t="str">
        <f t="shared" si="2"/>
        <v>OK</v>
      </c>
      <c r="I47" s="258" t="s">
        <v>1342</v>
      </c>
      <c r="J47" s="152" t="str">
        <f t="shared" si="3"/>
        <v>Incompleto</v>
      </c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2"/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152"/>
      <c r="CJ47" s="152"/>
      <c r="CK47" s="152"/>
      <c r="CL47" s="152"/>
      <c r="CM47" s="152"/>
      <c r="CN47" s="152"/>
      <c r="CO47" s="152"/>
      <c r="CP47" s="152"/>
      <c r="CQ47" s="152"/>
      <c r="CR47" s="152"/>
      <c r="CS47" s="152"/>
      <c r="CT47" s="152"/>
      <c r="CU47" s="152"/>
      <c r="CV47" s="152"/>
      <c r="CW47" s="152"/>
      <c r="CX47" s="152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  <c r="EG47" s="152"/>
      <c r="EH47" s="152"/>
      <c r="EI47" s="152"/>
      <c r="EJ47" s="152"/>
      <c r="EK47" s="152"/>
      <c r="EL47" s="152"/>
      <c r="EM47" s="152"/>
      <c r="EN47" s="152"/>
      <c r="EO47" s="152"/>
      <c r="EP47" s="152"/>
      <c r="EQ47" s="152"/>
      <c r="ER47" s="152"/>
      <c r="ES47" s="152"/>
      <c r="ET47" s="152"/>
      <c r="EU47" s="152"/>
      <c r="EV47" s="152"/>
      <c r="EW47" s="152"/>
      <c r="EX47" s="152"/>
      <c r="EY47" s="152"/>
      <c r="EZ47" s="152"/>
      <c r="FA47" s="152"/>
      <c r="FB47" s="152"/>
      <c r="FC47" s="152"/>
      <c r="FD47" s="152"/>
    </row>
    <row r="48" spans="1:160">
      <c r="A48" s="250" t="str">
        <f t="shared" si="0"/>
        <v>CAUA VIEIRA LORENCINI ZANONI</v>
      </c>
      <c r="B48" s="251" t="s">
        <v>641</v>
      </c>
      <c r="C48" s="252" t="s">
        <v>1343</v>
      </c>
      <c r="D48" s="253" t="s">
        <v>238</v>
      </c>
      <c r="E48" s="89" t="str">
        <f t="shared" si="1"/>
        <v>OK</v>
      </c>
      <c r="F48" s="89"/>
      <c r="G48" s="253" t="s">
        <v>246</v>
      </c>
      <c r="H48" s="152" t="str">
        <f t="shared" si="2"/>
        <v>OK</v>
      </c>
      <c r="I48" s="258" t="s">
        <v>244</v>
      </c>
      <c r="J48" s="152" t="str">
        <f t="shared" si="3"/>
        <v>OK</v>
      </c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  <c r="CS48" s="152"/>
      <c r="CT48" s="152"/>
      <c r="CU48" s="152"/>
      <c r="CV48" s="152"/>
      <c r="CW48" s="152"/>
      <c r="CX48" s="152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52"/>
      <c r="EI48" s="152"/>
      <c r="EJ48" s="152"/>
      <c r="EK48" s="152"/>
      <c r="EL48" s="152"/>
      <c r="EM48" s="152"/>
      <c r="EN48" s="152"/>
      <c r="EO48" s="152"/>
      <c r="EP48" s="152"/>
      <c r="EQ48" s="152"/>
      <c r="ER48" s="152"/>
      <c r="ES48" s="152"/>
      <c r="ET48" s="152"/>
      <c r="EU48" s="152"/>
      <c r="EV48" s="152"/>
      <c r="EW48" s="152"/>
      <c r="EX48" s="152"/>
      <c r="EY48" s="152"/>
      <c r="EZ48" s="152"/>
      <c r="FA48" s="152"/>
      <c r="FB48" s="152"/>
      <c r="FC48" s="152"/>
      <c r="FD48" s="152"/>
    </row>
    <row r="49" spans="1:160">
      <c r="A49" s="250" t="str">
        <f t="shared" si="0"/>
        <v>CLARA GABRIELLE NASCIMENTO FIEL</v>
      </c>
      <c r="B49" s="257" t="s">
        <v>641</v>
      </c>
      <c r="C49" s="252" t="s">
        <v>509</v>
      </c>
      <c r="D49" s="253" t="s">
        <v>241</v>
      </c>
      <c r="E49" s="89" t="str">
        <f t="shared" si="1"/>
        <v>Incompleto</v>
      </c>
      <c r="F49" s="89"/>
      <c r="G49" s="253" t="s">
        <v>248</v>
      </c>
      <c r="H49" s="152" t="str">
        <f t="shared" si="2"/>
        <v>OK</v>
      </c>
      <c r="I49" s="258" t="s">
        <v>246</v>
      </c>
      <c r="J49" s="152" t="str">
        <f t="shared" si="3"/>
        <v>OK</v>
      </c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2"/>
      <c r="EL49" s="152"/>
      <c r="EM49" s="152"/>
      <c r="EN49" s="152"/>
      <c r="EO49" s="152"/>
      <c r="EP49" s="152"/>
      <c r="EQ49" s="152"/>
      <c r="ER49" s="152"/>
      <c r="ES49" s="152"/>
      <c r="ET49" s="152"/>
      <c r="EU49" s="152"/>
      <c r="EV49" s="152"/>
      <c r="EW49" s="152"/>
      <c r="EX49" s="152"/>
      <c r="EY49" s="152"/>
      <c r="EZ49" s="152"/>
      <c r="FA49" s="152"/>
      <c r="FB49" s="152"/>
      <c r="FC49" s="152"/>
      <c r="FD49" s="152"/>
    </row>
    <row r="50" spans="1:160">
      <c r="A50" s="250" t="str">
        <f t="shared" si="0"/>
        <v>CLARA GABRIELLE NASCIMENTO FIEL</v>
      </c>
      <c r="B50" s="252" t="s">
        <v>1311</v>
      </c>
      <c r="C50" s="252" t="s">
        <v>509</v>
      </c>
      <c r="D50" s="253" t="s">
        <v>243</v>
      </c>
      <c r="E50" s="89" t="str">
        <f t="shared" si="1"/>
        <v>Incompleto</v>
      </c>
      <c r="F50" s="89"/>
      <c r="G50" s="253" t="s">
        <v>250</v>
      </c>
      <c r="H50" s="152" t="str">
        <f t="shared" si="2"/>
        <v>Incompleto</v>
      </c>
      <c r="I50" s="258" t="s">
        <v>248</v>
      </c>
      <c r="J50" s="152" t="str">
        <f t="shared" si="3"/>
        <v>OK</v>
      </c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  <c r="CF50" s="152"/>
      <c r="CG50" s="152"/>
      <c r="CH50" s="152"/>
      <c r="CI50" s="152"/>
      <c r="CJ50" s="152"/>
      <c r="CK50" s="152"/>
      <c r="CL50" s="152"/>
      <c r="CM50" s="152"/>
      <c r="CN50" s="152"/>
      <c r="CO50" s="152"/>
      <c r="CP50" s="152"/>
      <c r="CQ50" s="152"/>
      <c r="CR50" s="152"/>
      <c r="CS50" s="152"/>
      <c r="CT50" s="152"/>
      <c r="CU50" s="152"/>
      <c r="CV50" s="152"/>
      <c r="CW50" s="152"/>
      <c r="CX50" s="152"/>
      <c r="CY50" s="152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  <c r="EF50" s="152"/>
      <c r="EG50" s="152"/>
      <c r="EH50" s="152"/>
      <c r="EI50" s="152"/>
      <c r="EJ50" s="152"/>
      <c r="EK50" s="152"/>
      <c r="EL50" s="152"/>
      <c r="EM50" s="152"/>
      <c r="EN50" s="152"/>
      <c r="EO50" s="152"/>
      <c r="EP50" s="152"/>
      <c r="EQ50" s="152"/>
      <c r="ER50" s="152"/>
      <c r="ES50" s="152"/>
      <c r="ET50" s="152"/>
      <c r="EU50" s="152"/>
      <c r="EV50" s="152"/>
      <c r="EW50" s="152"/>
      <c r="EX50" s="152"/>
      <c r="EY50" s="152"/>
      <c r="EZ50" s="152"/>
      <c r="FA50" s="152"/>
      <c r="FB50" s="152"/>
      <c r="FC50" s="152"/>
      <c r="FD50" s="152"/>
    </row>
    <row r="51" spans="1:160">
      <c r="A51" s="250" t="str">
        <f t="shared" si="0"/>
        <v>CLERISTON CLEDSON GOMES DA SILVA</v>
      </c>
      <c r="B51" s="251" t="s">
        <v>641</v>
      </c>
      <c r="C51" s="252" t="s">
        <v>510</v>
      </c>
      <c r="D51" s="253" t="s">
        <v>244</v>
      </c>
      <c r="E51" s="89" t="str">
        <f t="shared" si="1"/>
        <v>OK</v>
      </c>
      <c r="F51" s="89"/>
      <c r="G51" s="253" t="s">
        <v>253</v>
      </c>
      <c r="H51" s="152" t="str">
        <f t="shared" si="2"/>
        <v>OK</v>
      </c>
      <c r="I51" s="258" t="s">
        <v>250</v>
      </c>
      <c r="J51" s="152" t="str">
        <f t="shared" si="3"/>
        <v>Incompleto</v>
      </c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2"/>
      <c r="BL51" s="152"/>
      <c r="BM51" s="152"/>
      <c r="BN51" s="152"/>
      <c r="BO51" s="152"/>
      <c r="BP51" s="152"/>
      <c r="BQ51" s="152"/>
      <c r="BR51" s="152"/>
      <c r="BS51" s="152"/>
      <c r="BT51" s="152"/>
      <c r="BU51" s="152"/>
      <c r="BV51" s="152"/>
      <c r="BW51" s="152"/>
      <c r="BX51" s="152"/>
      <c r="BY51" s="152"/>
      <c r="BZ51" s="152"/>
      <c r="CA51" s="152"/>
      <c r="CB51" s="152"/>
      <c r="CC51" s="152"/>
      <c r="CD51" s="152"/>
      <c r="CE51" s="152"/>
      <c r="CF51" s="152"/>
      <c r="CG51" s="152"/>
      <c r="CH51" s="152"/>
      <c r="CI51" s="152"/>
      <c r="CJ51" s="152"/>
      <c r="CK51" s="152"/>
      <c r="CL51" s="152"/>
      <c r="CM51" s="152"/>
      <c r="CN51" s="152"/>
      <c r="CO51" s="152"/>
      <c r="CP51" s="152"/>
      <c r="CQ51" s="152"/>
      <c r="CR51" s="152"/>
      <c r="CS51" s="152"/>
      <c r="CT51" s="152"/>
      <c r="CU51" s="152"/>
      <c r="CV51" s="152"/>
      <c r="CW51" s="152"/>
      <c r="CX51" s="152"/>
      <c r="CY51" s="152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  <c r="EF51" s="152"/>
      <c r="EG51" s="152"/>
      <c r="EH51" s="152"/>
      <c r="EI51" s="152"/>
      <c r="EJ51" s="152"/>
      <c r="EK51" s="152"/>
      <c r="EL51" s="152"/>
      <c r="EM51" s="152"/>
      <c r="EN51" s="152"/>
      <c r="EO51" s="152"/>
      <c r="EP51" s="152"/>
      <c r="EQ51" s="152"/>
      <c r="ER51" s="152"/>
      <c r="ES51" s="152"/>
      <c r="ET51" s="152"/>
      <c r="EU51" s="152"/>
      <c r="EV51" s="152"/>
      <c r="EW51" s="152"/>
      <c r="EX51" s="152"/>
      <c r="EY51" s="152"/>
      <c r="EZ51" s="152"/>
      <c r="FA51" s="152"/>
      <c r="FB51" s="152"/>
      <c r="FC51" s="152"/>
      <c r="FD51" s="152"/>
    </row>
    <row r="52" spans="1:160">
      <c r="A52" s="250" t="str">
        <f t="shared" si="0"/>
        <v>CLEVERSON BHERING CLARE JUNIOR</v>
      </c>
      <c r="B52" s="251" t="s">
        <v>641</v>
      </c>
      <c r="C52" s="252" t="s">
        <v>511</v>
      </c>
      <c r="D52" s="253" t="s">
        <v>246</v>
      </c>
      <c r="E52" s="89" t="str">
        <f t="shared" si="1"/>
        <v>OK</v>
      </c>
      <c r="F52" s="89"/>
      <c r="G52" s="253" t="s">
        <v>259</v>
      </c>
      <c r="H52" s="152" t="str">
        <f t="shared" si="2"/>
        <v>OK</v>
      </c>
      <c r="I52" s="258" t="s">
        <v>253</v>
      </c>
      <c r="J52" s="152" t="str">
        <f t="shared" si="3"/>
        <v>OK</v>
      </c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152"/>
      <c r="CM52" s="152"/>
      <c r="CN52" s="152"/>
      <c r="CO52" s="152"/>
      <c r="CP52" s="152"/>
      <c r="CQ52" s="152"/>
      <c r="CR52" s="152"/>
      <c r="CS52" s="152"/>
      <c r="CT52" s="152"/>
      <c r="CU52" s="152"/>
      <c r="CV52" s="152"/>
      <c r="CW52" s="152"/>
      <c r="CX52" s="152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  <c r="EL52" s="152"/>
      <c r="EM52" s="152"/>
      <c r="EN52" s="152"/>
      <c r="EO52" s="152"/>
      <c r="EP52" s="152"/>
      <c r="EQ52" s="152"/>
      <c r="ER52" s="152"/>
      <c r="ES52" s="152"/>
      <c r="ET52" s="152"/>
      <c r="EU52" s="152"/>
      <c r="EV52" s="152"/>
      <c r="EW52" s="152"/>
      <c r="EX52" s="152"/>
      <c r="EY52" s="152"/>
      <c r="EZ52" s="152"/>
      <c r="FA52" s="152"/>
      <c r="FB52" s="152"/>
      <c r="FC52" s="152"/>
      <c r="FD52" s="152"/>
    </row>
    <row r="53" spans="1:160">
      <c r="A53" s="250" t="str">
        <f t="shared" si="0"/>
        <v>DANIEL ANCHIETA BRAZIEL PETZOLD</v>
      </c>
      <c r="B53" s="251" t="s">
        <v>641</v>
      </c>
      <c r="C53" s="252" t="s">
        <v>512</v>
      </c>
      <c r="D53" s="253" t="s">
        <v>248</v>
      </c>
      <c r="E53" s="89" t="str">
        <f t="shared" si="1"/>
        <v>OK</v>
      </c>
      <c r="F53" s="89"/>
      <c r="G53" s="253" t="s">
        <v>263</v>
      </c>
      <c r="H53" s="152" t="str">
        <f t="shared" si="2"/>
        <v>Incompleto</v>
      </c>
      <c r="I53" s="258" t="s">
        <v>259</v>
      </c>
      <c r="J53" s="152" t="str">
        <f t="shared" si="3"/>
        <v>OK</v>
      </c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2"/>
      <c r="BS53" s="152"/>
      <c r="BT53" s="152"/>
      <c r="BU53" s="152"/>
      <c r="BV53" s="152"/>
      <c r="BW53" s="152"/>
      <c r="BX53" s="152"/>
      <c r="BY53" s="152"/>
      <c r="BZ53" s="152"/>
      <c r="CA53" s="152"/>
      <c r="CB53" s="152"/>
      <c r="CC53" s="152"/>
      <c r="CD53" s="152"/>
      <c r="CE53" s="152"/>
      <c r="CF53" s="152"/>
      <c r="CG53" s="152"/>
      <c r="CH53" s="152"/>
      <c r="CI53" s="152"/>
      <c r="CJ53" s="152"/>
      <c r="CK53" s="152"/>
      <c r="CL53" s="152"/>
      <c r="CM53" s="152"/>
      <c r="CN53" s="152"/>
      <c r="CO53" s="152"/>
      <c r="CP53" s="152"/>
      <c r="CQ53" s="152"/>
      <c r="CR53" s="152"/>
      <c r="CS53" s="152"/>
      <c r="CT53" s="152"/>
      <c r="CU53" s="152"/>
      <c r="CV53" s="152"/>
      <c r="CW53" s="152"/>
      <c r="CX53" s="152"/>
      <c r="CY53" s="152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  <c r="EG53" s="152"/>
      <c r="EH53" s="152"/>
      <c r="EI53" s="152"/>
      <c r="EJ53" s="152"/>
      <c r="EK53" s="152"/>
      <c r="EL53" s="152"/>
      <c r="EM53" s="152"/>
      <c r="EN53" s="152"/>
      <c r="EO53" s="152"/>
      <c r="EP53" s="152"/>
      <c r="EQ53" s="152"/>
      <c r="ER53" s="152"/>
      <c r="ES53" s="152"/>
      <c r="ET53" s="152"/>
      <c r="EU53" s="152"/>
      <c r="EV53" s="152"/>
      <c r="EW53" s="152"/>
      <c r="EX53" s="152"/>
      <c r="EY53" s="152"/>
      <c r="EZ53" s="152"/>
      <c r="FA53" s="152"/>
      <c r="FB53" s="152"/>
      <c r="FC53" s="152"/>
      <c r="FD53" s="152"/>
    </row>
    <row r="54" spans="1:160">
      <c r="A54" s="250" t="str">
        <f t="shared" si="0"/>
        <v>DANIEL DUARTE ALVES</v>
      </c>
      <c r="B54" s="251" t="s">
        <v>641</v>
      </c>
      <c r="C54" s="252" t="s">
        <v>1089</v>
      </c>
      <c r="D54" s="253" t="s">
        <v>250</v>
      </c>
      <c r="E54" s="89" t="str">
        <f t="shared" si="1"/>
        <v>Incompleto</v>
      </c>
      <c r="F54" s="89"/>
      <c r="G54" s="253" t="s">
        <v>264</v>
      </c>
      <c r="H54" s="152" t="str">
        <f t="shared" si="2"/>
        <v>OK</v>
      </c>
      <c r="I54" s="258" t="s">
        <v>1344</v>
      </c>
      <c r="J54" s="152" t="str">
        <f t="shared" si="3"/>
        <v>Incompleto</v>
      </c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  <c r="CF54" s="152"/>
      <c r="CG54" s="152"/>
      <c r="CH54" s="152"/>
      <c r="CI54" s="152"/>
      <c r="CJ54" s="152"/>
      <c r="CK54" s="152"/>
      <c r="CL54" s="152"/>
      <c r="CM54" s="152"/>
      <c r="CN54" s="152"/>
      <c r="CO54" s="152"/>
      <c r="CP54" s="152"/>
      <c r="CQ54" s="152"/>
      <c r="CR54" s="152"/>
      <c r="CS54" s="152"/>
      <c r="CT54" s="152"/>
      <c r="CU54" s="152"/>
      <c r="CV54" s="152"/>
      <c r="CW54" s="152"/>
      <c r="CX54" s="152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  <c r="EG54" s="152"/>
      <c r="EH54" s="152"/>
      <c r="EI54" s="152"/>
      <c r="EJ54" s="152"/>
      <c r="EK54" s="152"/>
      <c r="EL54" s="152"/>
      <c r="EM54" s="152"/>
      <c r="EN54" s="152"/>
      <c r="EO54" s="152"/>
      <c r="EP54" s="152"/>
      <c r="EQ54" s="152"/>
      <c r="ER54" s="152"/>
      <c r="ES54" s="152"/>
      <c r="ET54" s="152"/>
      <c r="EU54" s="152"/>
      <c r="EV54" s="152"/>
      <c r="EW54" s="152"/>
      <c r="EX54" s="152"/>
      <c r="EY54" s="152"/>
      <c r="EZ54" s="152"/>
      <c r="FA54" s="152"/>
      <c r="FB54" s="152"/>
      <c r="FC54" s="152"/>
      <c r="FD54" s="152"/>
    </row>
    <row r="55" spans="1:160">
      <c r="A55" s="250" t="str">
        <f t="shared" si="0"/>
        <v>DANIEL VICTOR TEODORO MOREIRA</v>
      </c>
      <c r="B55" s="252" t="s">
        <v>652</v>
      </c>
      <c r="C55" s="252" t="s">
        <v>1345</v>
      </c>
      <c r="D55" s="253" t="s">
        <v>252</v>
      </c>
      <c r="E55" s="89" t="str">
        <f t="shared" si="1"/>
        <v>Incompleto</v>
      </c>
      <c r="F55" s="89"/>
      <c r="G55" s="253" t="s">
        <v>438</v>
      </c>
      <c r="H55" s="152" t="str">
        <f t="shared" si="2"/>
        <v>Incompleto</v>
      </c>
      <c r="I55" s="258" t="s">
        <v>263</v>
      </c>
      <c r="J55" s="152" t="str">
        <f t="shared" si="3"/>
        <v>Incompleto</v>
      </c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  <c r="EG55" s="152"/>
      <c r="EH55" s="152"/>
      <c r="EI55" s="152"/>
      <c r="EJ55" s="152"/>
      <c r="EK55" s="152"/>
      <c r="EL55" s="152"/>
      <c r="EM55" s="152"/>
      <c r="EN55" s="152"/>
      <c r="EO55" s="152"/>
      <c r="EP55" s="152"/>
      <c r="EQ55" s="152"/>
      <c r="ER55" s="152"/>
      <c r="ES55" s="152"/>
      <c r="ET55" s="152"/>
      <c r="EU55" s="152"/>
      <c r="EV55" s="152"/>
      <c r="EW55" s="152"/>
      <c r="EX55" s="152"/>
      <c r="EY55" s="152"/>
      <c r="EZ55" s="152"/>
      <c r="FA55" s="152"/>
      <c r="FB55" s="152"/>
      <c r="FC55" s="152"/>
      <c r="FD55" s="152"/>
    </row>
    <row r="56" spans="1:160">
      <c r="A56" s="250" t="str">
        <f t="shared" si="0"/>
        <v>DAVI DOUGLAS BATISTA DOS SANTOS</v>
      </c>
      <c r="B56" s="252" t="s">
        <v>654</v>
      </c>
      <c r="C56" s="252" t="s">
        <v>952</v>
      </c>
      <c r="D56" s="253" t="s">
        <v>253</v>
      </c>
      <c r="E56" s="89" t="str">
        <f t="shared" si="1"/>
        <v>OK</v>
      </c>
      <c r="F56" s="89"/>
      <c r="G56" s="253" t="s">
        <v>265</v>
      </c>
      <c r="H56" s="152" t="str">
        <f t="shared" si="2"/>
        <v>OK</v>
      </c>
      <c r="I56" s="258" t="s">
        <v>264</v>
      </c>
      <c r="J56" s="152" t="str">
        <f t="shared" si="3"/>
        <v>OK</v>
      </c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  <c r="CF56" s="152"/>
      <c r="CG56" s="152"/>
      <c r="CH56" s="152"/>
      <c r="CI56" s="152"/>
      <c r="CJ56" s="152"/>
      <c r="CK56" s="152"/>
      <c r="CL56" s="152"/>
      <c r="CM56" s="152"/>
      <c r="CN56" s="152"/>
      <c r="CO56" s="152"/>
      <c r="CP56" s="152"/>
      <c r="CQ56" s="152"/>
      <c r="CR56" s="152"/>
      <c r="CS56" s="152"/>
      <c r="CT56" s="152"/>
      <c r="CU56" s="152"/>
      <c r="CV56" s="152"/>
      <c r="CW56" s="152"/>
      <c r="CX56" s="152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  <c r="EG56" s="152"/>
      <c r="EH56" s="152"/>
      <c r="EI56" s="152"/>
      <c r="EJ56" s="152"/>
      <c r="EK56" s="152"/>
      <c r="EL56" s="152"/>
      <c r="EM56" s="152"/>
      <c r="EN56" s="152"/>
      <c r="EO56" s="152"/>
      <c r="EP56" s="152"/>
      <c r="EQ56" s="152"/>
      <c r="ER56" s="152"/>
      <c r="ES56" s="152"/>
      <c r="ET56" s="152"/>
      <c r="EU56" s="152"/>
      <c r="EV56" s="152"/>
      <c r="EW56" s="152"/>
      <c r="EX56" s="152"/>
      <c r="EY56" s="152"/>
      <c r="EZ56" s="152"/>
      <c r="FA56" s="152"/>
      <c r="FB56" s="152"/>
      <c r="FC56" s="152"/>
      <c r="FD56" s="152"/>
    </row>
    <row r="57" spans="1:160">
      <c r="A57" s="250" t="str">
        <f t="shared" si="0"/>
        <v>DAVI ELIAS DA SILVA CARVALHO</v>
      </c>
      <c r="B57" s="257" t="s">
        <v>641</v>
      </c>
      <c r="C57" s="252" t="s">
        <v>1068</v>
      </c>
      <c r="D57" s="253" t="s">
        <v>257</v>
      </c>
      <c r="E57" s="89" t="str">
        <f t="shared" si="1"/>
        <v>OK</v>
      </c>
      <c r="F57" s="89"/>
      <c r="G57" s="253" t="s">
        <v>266</v>
      </c>
      <c r="H57" s="152" t="str">
        <f t="shared" si="2"/>
        <v>OK</v>
      </c>
      <c r="I57" s="258" t="s">
        <v>438</v>
      </c>
      <c r="J57" s="152" t="str">
        <f t="shared" si="3"/>
        <v>Incompleto</v>
      </c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2"/>
      <c r="BL57" s="152"/>
      <c r="BM57" s="152"/>
      <c r="BN57" s="152"/>
      <c r="BO57" s="152"/>
      <c r="BP57" s="152"/>
      <c r="BQ57" s="152"/>
      <c r="BR57" s="152"/>
      <c r="BS57" s="152"/>
      <c r="BT57" s="152"/>
      <c r="BU57" s="152"/>
      <c r="BV57" s="152"/>
      <c r="BW57" s="152"/>
      <c r="BX57" s="152"/>
      <c r="BY57" s="152"/>
      <c r="BZ57" s="152"/>
      <c r="CA57" s="152"/>
      <c r="CB57" s="152"/>
      <c r="CC57" s="152"/>
      <c r="CD57" s="152"/>
      <c r="CE57" s="152"/>
      <c r="CF57" s="152"/>
      <c r="CG57" s="152"/>
      <c r="CH57" s="152"/>
      <c r="CI57" s="152"/>
      <c r="CJ57" s="152"/>
      <c r="CK57" s="152"/>
      <c r="CL57" s="152"/>
      <c r="CM57" s="152"/>
      <c r="CN57" s="152"/>
      <c r="CO57" s="152"/>
      <c r="CP57" s="152"/>
      <c r="CQ57" s="152"/>
      <c r="CR57" s="152"/>
      <c r="CS57" s="152"/>
      <c r="CT57" s="152"/>
      <c r="CU57" s="152"/>
      <c r="CV57" s="152"/>
      <c r="CW57" s="152"/>
      <c r="CX57" s="152"/>
      <c r="CY57" s="152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  <c r="EF57" s="152"/>
      <c r="EG57" s="152"/>
      <c r="EH57" s="152"/>
      <c r="EI57" s="152"/>
      <c r="EJ57" s="152"/>
      <c r="EK57" s="152"/>
      <c r="EL57" s="152"/>
      <c r="EM57" s="152"/>
      <c r="EN57" s="152"/>
      <c r="EO57" s="152"/>
      <c r="EP57" s="152"/>
      <c r="EQ57" s="152"/>
      <c r="ER57" s="152"/>
      <c r="ES57" s="152"/>
      <c r="ET57" s="152"/>
      <c r="EU57" s="152"/>
      <c r="EV57" s="152"/>
      <c r="EW57" s="152"/>
      <c r="EX57" s="152"/>
      <c r="EY57" s="152"/>
      <c r="EZ57" s="152"/>
      <c r="FA57" s="152"/>
      <c r="FB57" s="152"/>
      <c r="FC57" s="152"/>
      <c r="FD57" s="152"/>
    </row>
    <row r="58" spans="1:160">
      <c r="A58" s="250" t="str">
        <f t="shared" si="0"/>
        <v>DAVI VASCONCELLOS MACEDO</v>
      </c>
      <c r="B58" s="252" t="s">
        <v>655</v>
      </c>
      <c r="C58" s="252" t="s">
        <v>682</v>
      </c>
      <c r="D58" s="253" t="s">
        <v>259</v>
      </c>
      <c r="E58" s="89" t="str">
        <f t="shared" si="1"/>
        <v>OK</v>
      </c>
      <c r="F58" s="89"/>
      <c r="G58" s="253" t="s">
        <v>439</v>
      </c>
      <c r="H58" s="152" t="str">
        <f t="shared" si="2"/>
        <v>OK</v>
      </c>
      <c r="I58" s="258" t="s">
        <v>265</v>
      </c>
      <c r="J58" s="152" t="str">
        <f t="shared" si="3"/>
        <v>OK</v>
      </c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  <c r="BX58" s="152"/>
      <c r="BY58" s="152"/>
      <c r="BZ58" s="152"/>
      <c r="CA58" s="152"/>
      <c r="CB58" s="152"/>
      <c r="CC58" s="152"/>
      <c r="CD58" s="152"/>
      <c r="CE58" s="152"/>
      <c r="CF58" s="152"/>
      <c r="CG58" s="152"/>
      <c r="CH58" s="152"/>
      <c r="CI58" s="152"/>
      <c r="CJ58" s="152"/>
      <c r="CK58" s="152"/>
      <c r="CL58" s="152"/>
      <c r="CM58" s="152"/>
      <c r="CN58" s="152"/>
      <c r="CO58" s="152"/>
      <c r="CP58" s="152"/>
      <c r="CQ58" s="152"/>
      <c r="CR58" s="152"/>
      <c r="CS58" s="152"/>
      <c r="CT58" s="152"/>
      <c r="CU58" s="152"/>
      <c r="CV58" s="152"/>
      <c r="CW58" s="152"/>
      <c r="CX58" s="152"/>
      <c r="CY58" s="152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  <c r="EF58" s="152"/>
      <c r="EG58" s="152"/>
      <c r="EH58" s="152"/>
      <c r="EI58" s="152"/>
      <c r="EJ58" s="152"/>
      <c r="EK58" s="152"/>
      <c r="EL58" s="152"/>
      <c r="EM58" s="152"/>
      <c r="EN58" s="152"/>
      <c r="EO58" s="152"/>
      <c r="EP58" s="152"/>
      <c r="EQ58" s="152"/>
      <c r="ER58" s="152"/>
      <c r="ES58" s="152"/>
      <c r="ET58" s="152"/>
      <c r="EU58" s="152"/>
      <c r="EV58" s="152"/>
      <c r="EW58" s="152"/>
      <c r="EX58" s="152"/>
      <c r="EY58" s="152"/>
      <c r="EZ58" s="152"/>
      <c r="FA58" s="152"/>
      <c r="FB58" s="152"/>
      <c r="FC58" s="152"/>
      <c r="FD58" s="152"/>
    </row>
    <row r="59" spans="1:160">
      <c r="A59" s="250" t="str">
        <f t="shared" si="0"/>
        <v>DAVI VASCONCELLOS MACEDO</v>
      </c>
      <c r="B59" s="251" t="s">
        <v>641</v>
      </c>
      <c r="C59" s="252" t="s">
        <v>682</v>
      </c>
      <c r="D59" s="253" t="s">
        <v>263</v>
      </c>
      <c r="E59" s="89" t="str">
        <f t="shared" si="1"/>
        <v>Incompleto</v>
      </c>
      <c r="F59" s="89"/>
      <c r="G59" s="253" t="s">
        <v>270</v>
      </c>
      <c r="H59" s="152" t="str">
        <f t="shared" si="2"/>
        <v>OK</v>
      </c>
      <c r="I59" s="258" t="s">
        <v>266</v>
      </c>
      <c r="J59" s="152" t="str">
        <f t="shared" si="3"/>
        <v>OK</v>
      </c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/>
      <c r="BO59" s="152"/>
      <c r="BP59" s="152"/>
      <c r="BQ59" s="152"/>
      <c r="BR59" s="152"/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  <c r="CF59" s="152"/>
      <c r="CG59" s="152"/>
      <c r="CH59" s="152"/>
      <c r="CI59" s="152"/>
      <c r="CJ59" s="152"/>
      <c r="CK59" s="152"/>
      <c r="CL59" s="152"/>
      <c r="CM59" s="152"/>
      <c r="CN59" s="152"/>
      <c r="CO59" s="152"/>
      <c r="CP59" s="152"/>
      <c r="CQ59" s="152"/>
      <c r="CR59" s="152"/>
      <c r="CS59" s="152"/>
      <c r="CT59" s="152"/>
      <c r="CU59" s="152"/>
      <c r="CV59" s="152"/>
      <c r="CW59" s="152"/>
      <c r="CX59" s="152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  <c r="EG59" s="152"/>
      <c r="EH59" s="152"/>
      <c r="EI59" s="152"/>
      <c r="EJ59" s="152"/>
      <c r="EK59" s="152"/>
      <c r="EL59" s="152"/>
      <c r="EM59" s="152"/>
      <c r="EN59" s="152"/>
      <c r="EO59" s="152"/>
      <c r="EP59" s="152"/>
      <c r="EQ59" s="152"/>
      <c r="ER59" s="152"/>
      <c r="ES59" s="152"/>
      <c r="ET59" s="152"/>
      <c r="EU59" s="152"/>
      <c r="EV59" s="152"/>
      <c r="EW59" s="152"/>
      <c r="EX59" s="152"/>
      <c r="EY59" s="152"/>
      <c r="EZ59" s="152"/>
      <c r="FA59" s="152"/>
      <c r="FB59" s="152"/>
      <c r="FC59" s="152"/>
      <c r="FD59" s="152"/>
    </row>
    <row r="60" spans="1:160">
      <c r="A60" s="250" t="str">
        <f t="shared" si="0"/>
        <v>DIEGO CARLOS DA SILVA SANTOS</v>
      </c>
      <c r="B60" s="252" t="s">
        <v>1340</v>
      </c>
      <c r="C60" s="252" t="s">
        <v>1088</v>
      </c>
      <c r="D60" s="253" t="s">
        <v>264</v>
      </c>
      <c r="E60" s="89" t="str">
        <f t="shared" si="1"/>
        <v>OK</v>
      </c>
      <c r="F60" s="89"/>
      <c r="G60" s="253" t="s">
        <v>271</v>
      </c>
      <c r="H60" s="152" t="str">
        <f t="shared" si="2"/>
        <v>OK</v>
      </c>
      <c r="I60" s="258" t="s">
        <v>439</v>
      </c>
      <c r="J60" s="152" t="str">
        <f t="shared" si="3"/>
        <v>OK</v>
      </c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  <c r="CF60" s="152"/>
      <c r="CG60" s="152"/>
      <c r="CH60" s="152"/>
      <c r="CI60" s="152"/>
      <c r="CJ60" s="152"/>
      <c r="CK60" s="152"/>
      <c r="CL60" s="152"/>
      <c r="CM60" s="152"/>
      <c r="CN60" s="152"/>
      <c r="CO60" s="152"/>
      <c r="CP60" s="152"/>
      <c r="CQ60" s="152"/>
      <c r="CR60" s="152"/>
      <c r="CS60" s="152"/>
      <c r="CT60" s="152"/>
      <c r="CU60" s="152"/>
      <c r="CV60" s="152"/>
      <c r="CW60" s="152"/>
      <c r="CX60" s="152"/>
      <c r="CY60" s="152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  <c r="EF60" s="152"/>
      <c r="EG60" s="152"/>
      <c r="EH60" s="152"/>
      <c r="EI60" s="152"/>
      <c r="EJ60" s="152"/>
      <c r="EK60" s="152"/>
      <c r="EL60" s="152"/>
      <c r="EM60" s="152"/>
      <c r="EN60" s="152"/>
      <c r="EO60" s="152"/>
      <c r="EP60" s="152"/>
      <c r="EQ60" s="152"/>
      <c r="ER60" s="152"/>
      <c r="ES60" s="152"/>
      <c r="ET60" s="152"/>
      <c r="EU60" s="152"/>
      <c r="EV60" s="152"/>
      <c r="EW60" s="152"/>
      <c r="EX60" s="152"/>
      <c r="EY60" s="152"/>
      <c r="EZ60" s="152"/>
      <c r="FA60" s="152"/>
      <c r="FB60" s="152"/>
      <c r="FC60" s="152"/>
      <c r="FD60" s="152"/>
    </row>
    <row r="61" spans="1:160">
      <c r="A61" s="250" t="str">
        <f t="shared" si="0"/>
        <v>DIEGO FERNANDES ALVES MARTINS</v>
      </c>
      <c r="B61" s="251" t="s">
        <v>641</v>
      </c>
      <c r="C61" s="252" t="s">
        <v>933</v>
      </c>
      <c r="D61" s="253" t="s">
        <v>265</v>
      </c>
      <c r="E61" s="89" t="str">
        <f t="shared" si="1"/>
        <v>OK</v>
      </c>
      <c r="F61" s="89"/>
      <c r="G61" s="253" t="s">
        <v>273</v>
      </c>
      <c r="H61" s="152" t="str">
        <f t="shared" si="2"/>
        <v>OK</v>
      </c>
      <c r="I61" s="258" t="s">
        <v>269</v>
      </c>
      <c r="J61" s="152" t="str">
        <f t="shared" si="3"/>
        <v>Incompleto</v>
      </c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2"/>
      <c r="BU61" s="152"/>
      <c r="BV61" s="152"/>
      <c r="BW61" s="152"/>
      <c r="BX61" s="152"/>
      <c r="BY61" s="152"/>
      <c r="BZ61" s="152"/>
      <c r="CA61" s="152"/>
      <c r="CB61" s="152"/>
      <c r="CC61" s="152"/>
      <c r="CD61" s="152"/>
      <c r="CE61" s="152"/>
      <c r="CF61" s="152"/>
      <c r="CG61" s="152"/>
      <c r="CH61" s="152"/>
      <c r="CI61" s="152"/>
      <c r="CJ61" s="152"/>
      <c r="CK61" s="152"/>
      <c r="CL61" s="152"/>
      <c r="CM61" s="152"/>
      <c r="CN61" s="152"/>
      <c r="CO61" s="152"/>
      <c r="CP61" s="152"/>
      <c r="CQ61" s="152"/>
      <c r="CR61" s="152"/>
      <c r="CS61" s="152"/>
      <c r="CT61" s="152"/>
      <c r="CU61" s="152"/>
      <c r="CV61" s="152"/>
      <c r="CW61" s="152"/>
      <c r="CX61" s="152"/>
      <c r="CY61" s="152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  <c r="EF61" s="152"/>
      <c r="EG61" s="152"/>
      <c r="EH61" s="152"/>
      <c r="EI61" s="152"/>
      <c r="EJ61" s="152"/>
      <c r="EK61" s="152"/>
      <c r="EL61" s="152"/>
      <c r="EM61" s="152"/>
      <c r="EN61" s="152"/>
      <c r="EO61" s="152"/>
      <c r="EP61" s="152"/>
      <c r="EQ61" s="152"/>
      <c r="ER61" s="152"/>
      <c r="ES61" s="152"/>
      <c r="ET61" s="152"/>
      <c r="EU61" s="152"/>
      <c r="EV61" s="152"/>
      <c r="EW61" s="152"/>
      <c r="EX61" s="152"/>
      <c r="EY61" s="152"/>
      <c r="EZ61" s="152"/>
      <c r="FA61" s="152"/>
      <c r="FB61" s="152"/>
      <c r="FC61" s="152"/>
      <c r="FD61" s="152"/>
    </row>
    <row r="62" spans="1:160">
      <c r="A62" s="250" t="str">
        <f t="shared" si="0"/>
        <v>DOUGLAS DE SOUZA PAULO</v>
      </c>
      <c r="B62" s="257" t="s">
        <v>641</v>
      </c>
      <c r="C62" s="252" t="s">
        <v>925</v>
      </c>
      <c r="D62" s="253" t="s">
        <v>266</v>
      </c>
      <c r="E62" s="89" t="str">
        <f t="shared" si="1"/>
        <v>OK</v>
      </c>
      <c r="F62" s="89"/>
      <c r="G62" s="253" t="s">
        <v>274</v>
      </c>
      <c r="H62" s="152" t="str">
        <f t="shared" si="2"/>
        <v>OK</v>
      </c>
      <c r="I62" s="258" t="s">
        <v>1346</v>
      </c>
      <c r="J62" s="152" t="str">
        <f t="shared" si="3"/>
        <v>Incompleto</v>
      </c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152"/>
      <c r="CM62" s="152"/>
      <c r="CN62" s="152"/>
      <c r="CO62" s="152"/>
      <c r="CP62" s="152"/>
      <c r="CQ62" s="152"/>
      <c r="CR62" s="152"/>
      <c r="CS62" s="152"/>
      <c r="CT62" s="152"/>
      <c r="CU62" s="152"/>
      <c r="CV62" s="152"/>
      <c r="CW62" s="152"/>
      <c r="CX62" s="152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  <c r="EF62" s="152"/>
      <c r="EG62" s="152"/>
      <c r="EH62" s="152"/>
      <c r="EI62" s="152"/>
      <c r="EJ62" s="152"/>
      <c r="EK62" s="152"/>
      <c r="EL62" s="152"/>
      <c r="EM62" s="152"/>
      <c r="EN62" s="152"/>
      <c r="EO62" s="152"/>
      <c r="EP62" s="152"/>
      <c r="EQ62" s="152"/>
      <c r="ER62" s="152"/>
      <c r="ES62" s="152"/>
      <c r="ET62" s="152"/>
      <c r="EU62" s="152"/>
      <c r="EV62" s="152"/>
      <c r="EW62" s="152"/>
      <c r="EX62" s="152"/>
      <c r="EY62" s="152"/>
      <c r="EZ62" s="152"/>
      <c r="FA62" s="152"/>
      <c r="FB62" s="152"/>
      <c r="FC62" s="152"/>
      <c r="FD62" s="152"/>
    </row>
    <row r="63" spans="1:160">
      <c r="A63" s="250" t="str">
        <f t="shared" si="0"/>
        <v>DOUGLAS RODRIGUES DIAS</v>
      </c>
      <c r="B63" s="251" t="s">
        <v>641</v>
      </c>
      <c r="C63" s="252" t="s">
        <v>721</v>
      </c>
      <c r="D63" s="259" t="s">
        <v>269</v>
      </c>
      <c r="E63" s="89" t="str">
        <f t="shared" si="1"/>
        <v>Incompleto</v>
      </c>
      <c r="F63" s="89"/>
      <c r="G63" s="253" t="s">
        <v>277</v>
      </c>
      <c r="H63" s="152" t="str">
        <f t="shared" si="2"/>
        <v>OK</v>
      </c>
      <c r="I63" s="258" t="s">
        <v>270</v>
      </c>
      <c r="J63" s="152" t="str">
        <f t="shared" si="3"/>
        <v>OK</v>
      </c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  <c r="CS63" s="152"/>
      <c r="CT63" s="152"/>
      <c r="CU63" s="152"/>
      <c r="CV63" s="152"/>
      <c r="CW63" s="152"/>
      <c r="CX63" s="152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  <c r="EG63" s="152"/>
      <c r="EH63" s="152"/>
      <c r="EI63" s="152"/>
      <c r="EJ63" s="152"/>
      <c r="EK63" s="152"/>
      <c r="EL63" s="152"/>
      <c r="EM63" s="152"/>
      <c r="EN63" s="152"/>
      <c r="EO63" s="152"/>
      <c r="EP63" s="152"/>
      <c r="EQ63" s="152"/>
      <c r="ER63" s="152"/>
      <c r="ES63" s="152"/>
      <c r="ET63" s="152"/>
      <c r="EU63" s="152"/>
      <c r="EV63" s="152"/>
      <c r="EW63" s="152"/>
      <c r="EX63" s="152"/>
      <c r="EY63" s="152"/>
      <c r="EZ63" s="152"/>
      <c r="FA63" s="152"/>
      <c r="FB63" s="152"/>
      <c r="FC63" s="152"/>
      <c r="FD63" s="152"/>
    </row>
    <row r="64" spans="1:160">
      <c r="A64" s="250" t="str">
        <f t="shared" si="0"/>
        <v>EDILEI SANTOS SILVA</v>
      </c>
      <c r="B64" s="251" t="s">
        <v>641</v>
      </c>
      <c r="C64" s="252" t="s">
        <v>1227</v>
      </c>
      <c r="D64" s="259" t="s">
        <v>270</v>
      </c>
      <c r="E64" s="89" t="str">
        <f t="shared" si="1"/>
        <v>OK</v>
      </c>
      <c r="F64" s="89"/>
      <c r="G64" s="253" t="s">
        <v>280</v>
      </c>
      <c r="H64" s="152" t="str">
        <f t="shared" si="2"/>
        <v>Incompleto</v>
      </c>
      <c r="I64" s="258" t="s">
        <v>271</v>
      </c>
      <c r="J64" s="152" t="str">
        <f t="shared" si="3"/>
        <v>OK</v>
      </c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52"/>
      <c r="CJ64" s="152"/>
      <c r="CK64" s="152"/>
      <c r="CL64" s="152"/>
      <c r="CM64" s="152"/>
      <c r="CN64" s="152"/>
      <c r="CO64" s="152"/>
      <c r="CP64" s="152"/>
      <c r="CQ64" s="152"/>
      <c r="CR64" s="152"/>
      <c r="CS64" s="152"/>
      <c r="CT64" s="152"/>
      <c r="CU64" s="152"/>
      <c r="CV64" s="152"/>
      <c r="CW64" s="152"/>
      <c r="CX64" s="152"/>
      <c r="CY64" s="152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  <c r="EF64" s="152"/>
      <c r="EG64" s="152"/>
      <c r="EH64" s="152"/>
      <c r="EI64" s="152"/>
      <c r="EJ64" s="152"/>
      <c r="EK64" s="152"/>
      <c r="EL64" s="152"/>
      <c r="EM64" s="152"/>
      <c r="EN64" s="152"/>
      <c r="EO64" s="152"/>
      <c r="EP64" s="152"/>
      <c r="EQ64" s="152"/>
      <c r="ER64" s="152"/>
      <c r="ES64" s="152"/>
      <c r="ET64" s="152"/>
      <c r="EU64" s="152"/>
      <c r="EV64" s="152"/>
      <c r="EW64" s="152"/>
      <c r="EX64" s="152"/>
      <c r="EY64" s="152"/>
      <c r="EZ64" s="152"/>
      <c r="FA64" s="152"/>
      <c r="FB64" s="152"/>
      <c r="FC64" s="152"/>
      <c r="FD64" s="152"/>
    </row>
    <row r="65" spans="1:160">
      <c r="A65" s="250" t="str">
        <f t="shared" si="0"/>
        <v>EDMILSON MENDES DE SOUZA</v>
      </c>
      <c r="B65" s="252" t="s">
        <v>1347</v>
      </c>
      <c r="C65" s="252" t="s">
        <v>948</v>
      </c>
      <c r="D65" s="259" t="s">
        <v>271</v>
      </c>
      <c r="E65" s="89" t="str">
        <f t="shared" si="1"/>
        <v>OK</v>
      </c>
      <c r="F65" s="89"/>
      <c r="G65" s="253" t="s">
        <v>282</v>
      </c>
      <c r="H65" s="152" t="str">
        <f t="shared" si="2"/>
        <v>Incompleto</v>
      </c>
      <c r="I65" s="258" t="s">
        <v>274</v>
      </c>
      <c r="J65" s="152" t="str">
        <f t="shared" si="3"/>
        <v>OK</v>
      </c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  <c r="CF65" s="152"/>
      <c r="CG65" s="152"/>
      <c r="CH65" s="152"/>
      <c r="CI65" s="152"/>
      <c r="CJ65" s="152"/>
      <c r="CK65" s="152"/>
      <c r="CL65" s="152"/>
      <c r="CM65" s="152"/>
      <c r="CN65" s="152"/>
      <c r="CO65" s="152"/>
      <c r="CP65" s="152"/>
      <c r="CQ65" s="152"/>
      <c r="CR65" s="152"/>
      <c r="CS65" s="152"/>
      <c r="CT65" s="152"/>
      <c r="CU65" s="152"/>
      <c r="CV65" s="152"/>
      <c r="CW65" s="152"/>
      <c r="CX65" s="152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  <c r="EF65" s="152"/>
      <c r="EG65" s="152"/>
      <c r="EH65" s="152"/>
      <c r="EI65" s="152"/>
      <c r="EJ65" s="152"/>
      <c r="EK65" s="152"/>
      <c r="EL65" s="152"/>
      <c r="EM65" s="152"/>
      <c r="EN65" s="152"/>
      <c r="EO65" s="152"/>
      <c r="EP65" s="152"/>
      <c r="EQ65" s="152"/>
      <c r="ER65" s="152"/>
      <c r="ES65" s="152"/>
      <c r="ET65" s="152"/>
      <c r="EU65" s="152"/>
      <c r="EV65" s="152"/>
      <c r="EW65" s="152"/>
      <c r="EX65" s="152"/>
      <c r="EY65" s="152"/>
      <c r="EZ65" s="152"/>
      <c r="FA65" s="152"/>
      <c r="FB65" s="152"/>
      <c r="FC65" s="152"/>
      <c r="FD65" s="152"/>
    </row>
    <row r="66" spans="1:160">
      <c r="A66" s="250" t="str">
        <f t="shared" si="0"/>
        <v>EDRIZIO SANTANA DA SILVA</v>
      </c>
      <c r="B66" s="251" t="s">
        <v>641</v>
      </c>
      <c r="C66" s="252" t="s">
        <v>1065</v>
      </c>
      <c r="D66" s="259" t="s">
        <v>273</v>
      </c>
      <c r="E66" s="89" t="str">
        <f t="shared" si="1"/>
        <v>OK</v>
      </c>
      <c r="F66" s="89"/>
      <c r="G66" s="253" t="s">
        <v>284</v>
      </c>
      <c r="H66" s="152" t="str">
        <f t="shared" si="2"/>
        <v>Incompleto</v>
      </c>
      <c r="I66" s="258" t="s">
        <v>277</v>
      </c>
      <c r="J66" s="152" t="str">
        <f t="shared" si="3"/>
        <v>OK</v>
      </c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  <c r="CF66" s="152"/>
      <c r="CG66" s="152"/>
      <c r="CH66" s="152"/>
      <c r="CI66" s="152"/>
      <c r="CJ66" s="152"/>
      <c r="CK66" s="152"/>
      <c r="CL66" s="152"/>
      <c r="CM66" s="152"/>
      <c r="CN66" s="152"/>
      <c r="CO66" s="152"/>
      <c r="CP66" s="152"/>
      <c r="CQ66" s="152"/>
      <c r="CR66" s="152"/>
      <c r="CS66" s="152"/>
      <c r="CT66" s="152"/>
      <c r="CU66" s="152"/>
      <c r="CV66" s="152"/>
      <c r="CW66" s="152"/>
      <c r="CX66" s="152"/>
      <c r="CY66" s="152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  <c r="EF66" s="152"/>
      <c r="EG66" s="152"/>
      <c r="EH66" s="152"/>
      <c r="EI66" s="152"/>
      <c r="EJ66" s="152"/>
      <c r="EK66" s="152"/>
      <c r="EL66" s="152"/>
      <c r="EM66" s="152"/>
      <c r="EN66" s="152"/>
      <c r="EO66" s="152"/>
      <c r="EP66" s="152"/>
      <c r="EQ66" s="152"/>
      <c r="ER66" s="152"/>
      <c r="ES66" s="152"/>
      <c r="ET66" s="152"/>
      <c r="EU66" s="152"/>
      <c r="EV66" s="152"/>
      <c r="EW66" s="152"/>
      <c r="EX66" s="152"/>
      <c r="EY66" s="152"/>
      <c r="EZ66" s="152"/>
      <c r="FA66" s="152"/>
      <c r="FB66" s="152"/>
      <c r="FC66" s="152"/>
      <c r="FD66" s="152"/>
    </row>
    <row r="67" spans="1:160">
      <c r="A67" s="250" t="str">
        <f t="shared" si="0"/>
        <v>EDUARDO FERREIRA DA MOTTA</v>
      </c>
      <c r="B67" s="251" t="s">
        <v>641</v>
      </c>
      <c r="C67" s="252" t="s">
        <v>895</v>
      </c>
      <c r="D67" s="259" t="s">
        <v>274</v>
      </c>
      <c r="E67" s="89" t="str">
        <f t="shared" si="1"/>
        <v>OK</v>
      </c>
      <c r="F67" s="89"/>
      <c r="G67" s="253" t="s">
        <v>285</v>
      </c>
      <c r="H67" s="152" t="str">
        <f t="shared" si="2"/>
        <v>OK</v>
      </c>
      <c r="I67" s="258" t="s">
        <v>475</v>
      </c>
      <c r="J67" s="152" t="str">
        <f t="shared" si="3"/>
        <v>OK</v>
      </c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  <c r="CF67" s="152"/>
      <c r="CG67" s="152"/>
      <c r="CH67" s="152"/>
      <c r="CI67" s="152"/>
      <c r="CJ67" s="152"/>
      <c r="CK67" s="152"/>
      <c r="CL67" s="152"/>
      <c r="CM67" s="152"/>
      <c r="CN67" s="152"/>
      <c r="CO67" s="152"/>
      <c r="CP67" s="152"/>
      <c r="CQ67" s="152"/>
      <c r="CR67" s="152"/>
      <c r="CS67" s="152"/>
      <c r="CT67" s="152"/>
      <c r="CU67" s="152"/>
      <c r="CV67" s="152"/>
      <c r="CW67" s="152"/>
      <c r="CX67" s="152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  <c r="EF67" s="152"/>
      <c r="EG67" s="152"/>
      <c r="EH67" s="152"/>
      <c r="EI67" s="152"/>
      <c r="EJ67" s="152"/>
      <c r="EK67" s="152"/>
      <c r="EL67" s="152"/>
      <c r="EM67" s="152"/>
      <c r="EN67" s="152"/>
      <c r="EO67" s="152"/>
      <c r="EP67" s="152"/>
      <c r="EQ67" s="152"/>
      <c r="ER67" s="152"/>
      <c r="ES67" s="152"/>
      <c r="ET67" s="152"/>
      <c r="EU67" s="152"/>
      <c r="EV67" s="152"/>
      <c r="EW67" s="152"/>
      <c r="EX67" s="152"/>
      <c r="EY67" s="152"/>
      <c r="EZ67" s="152"/>
      <c r="FA67" s="152"/>
      <c r="FB67" s="152"/>
      <c r="FC67" s="152"/>
      <c r="FD67" s="152"/>
    </row>
    <row r="68" spans="1:160">
      <c r="A68" s="250" t="str">
        <f t="shared" si="0"/>
        <v>EDUARDO MARTINS DE LUCENA</v>
      </c>
      <c r="B68" s="252" t="s">
        <v>645</v>
      </c>
      <c r="C68" s="252" t="s">
        <v>954</v>
      </c>
      <c r="D68" s="259" t="s">
        <v>277</v>
      </c>
      <c r="E68" s="89" t="str">
        <f t="shared" si="1"/>
        <v>OK</v>
      </c>
      <c r="F68" s="89"/>
      <c r="G68" s="253" t="s">
        <v>289</v>
      </c>
      <c r="H68" s="152" t="str">
        <f t="shared" si="2"/>
        <v>OK</v>
      </c>
      <c r="I68" s="258" t="s">
        <v>280</v>
      </c>
      <c r="J68" s="152" t="str">
        <f t="shared" si="3"/>
        <v>Incompleto</v>
      </c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52"/>
      <c r="DP68" s="152"/>
      <c r="DQ68" s="152"/>
      <c r="DR68" s="152"/>
      <c r="DS68" s="152"/>
      <c r="DT68" s="152"/>
      <c r="DU68" s="152"/>
      <c r="DV68" s="152"/>
      <c r="DW68" s="152"/>
      <c r="DX68" s="152"/>
      <c r="DY68" s="152"/>
      <c r="DZ68" s="152"/>
      <c r="EA68" s="152"/>
      <c r="EB68" s="152"/>
      <c r="EC68" s="152"/>
      <c r="ED68" s="152"/>
      <c r="EE68" s="152"/>
      <c r="EF68" s="152"/>
      <c r="EG68" s="152"/>
      <c r="EH68" s="152"/>
      <c r="EI68" s="152"/>
      <c r="EJ68" s="152"/>
      <c r="EK68" s="152"/>
      <c r="EL68" s="152"/>
      <c r="EM68" s="152"/>
      <c r="EN68" s="152"/>
      <c r="EO68" s="152"/>
      <c r="EP68" s="152"/>
      <c r="EQ68" s="152"/>
      <c r="ER68" s="152"/>
      <c r="ES68" s="152"/>
      <c r="ET68" s="152"/>
      <c r="EU68" s="152"/>
      <c r="EV68" s="152"/>
      <c r="EW68" s="152"/>
      <c r="EX68" s="152"/>
      <c r="EY68" s="152"/>
      <c r="EZ68" s="152"/>
      <c r="FA68" s="152"/>
      <c r="FB68" s="152"/>
      <c r="FC68" s="152"/>
      <c r="FD68" s="152"/>
    </row>
    <row r="69" spans="1:160">
      <c r="A69" s="250" t="str">
        <f t="shared" si="0"/>
        <v>EDUARDO MENDES AVILA</v>
      </c>
      <c r="B69" s="251" t="s">
        <v>641</v>
      </c>
      <c r="C69" s="252" t="s">
        <v>516</v>
      </c>
      <c r="D69" s="259" t="s">
        <v>280</v>
      </c>
      <c r="E69" s="89" t="str">
        <f t="shared" si="1"/>
        <v>Incompleto</v>
      </c>
      <c r="F69" s="89"/>
      <c r="G69" s="253" t="s">
        <v>296</v>
      </c>
      <c r="H69" s="152" t="str">
        <f t="shared" si="2"/>
        <v>Incompleto</v>
      </c>
      <c r="I69" s="258" t="s">
        <v>282</v>
      </c>
      <c r="J69" s="152" t="str">
        <f t="shared" si="3"/>
        <v>Incompleto</v>
      </c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2"/>
      <c r="BL69" s="152"/>
      <c r="BM69" s="152"/>
      <c r="BN69" s="152"/>
      <c r="BO69" s="152"/>
      <c r="BP69" s="152"/>
      <c r="BQ69" s="152"/>
      <c r="BR69" s="152"/>
      <c r="BS69" s="152"/>
      <c r="BT69" s="152"/>
      <c r="BU69" s="152"/>
      <c r="BV69" s="152"/>
      <c r="BW69" s="152"/>
      <c r="BX69" s="152"/>
      <c r="BY69" s="152"/>
      <c r="BZ69" s="152"/>
      <c r="CA69" s="152"/>
      <c r="CB69" s="152"/>
      <c r="CC69" s="152"/>
      <c r="CD69" s="152"/>
      <c r="CE69" s="152"/>
      <c r="CF69" s="152"/>
      <c r="CG69" s="152"/>
      <c r="CH69" s="152"/>
      <c r="CI69" s="152"/>
      <c r="CJ69" s="152"/>
      <c r="CK69" s="152"/>
      <c r="CL69" s="152"/>
      <c r="CM69" s="152"/>
      <c r="CN69" s="152"/>
      <c r="CO69" s="152"/>
      <c r="CP69" s="152"/>
      <c r="CQ69" s="152"/>
      <c r="CR69" s="152"/>
      <c r="CS69" s="152"/>
      <c r="CT69" s="152"/>
      <c r="CU69" s="152"/>
      <c r="CV69" s="152"/>
      <c r="CW69" s="152"/>
      <c r="CX69" s="152"/>
      <c r="CY69" s="152"/>
      <c r="CZ69" s="152"/>
      <c r="DA69" s="152"/>
      <c r="DB69" s="152"/>
      <c r="DC69" s="152"/>
      <c r="DD69" s="152"/>
      <c r="DE69" s="152"/>
      <c r="DF69" s="152"/>
      <c r="DG69" s="152"/>
      <c r="DH69" s="152"/>
      <c r="DI69" s="152"/>
      <c r="DJ69" s="152"/>
      <c r="DK69" s="152"/>
      <c r="DL69" s="152"/>
      <c r="DM69" s="152"/>
      <c r="DN69" s="152"/>
      <c r="DO69" s="152"/>
      <c r="DP69" s="152"/>
      <c r="DQ69" s="152"/>
      <c r="DR69" s="152"/>
      <c r="DS69" s="152"/>
      <c r="DT69" s="152"/>
      <c r="DU69" s="152"/>
      <c r="DV69" s="152"/>
      <c r="DW69" s="152"/>
      <c r="DX69" s="152"/>
      <c r="DY69" s="152"/>
      <c r="DZ69" s="152"/>
      <c r="EA69" s="152"/>
      <c r="EB69" s="152"/>
      <c r="EC69" s="152"/>
      <c r="ED69" s="152"/>
      <c r="EE69" s="152"/>
      <c r="EF69" s="152"/>
      <c r="EG69" s="152"/>
      <c r="EH69" s="152"/>
      <c r="EI69" s="152"/>
      <c r="EJ69" s="152"/>
      <c r="EK69" s="152"/>
      <c r="EL69" s="152"/>
      <c r="EM69" s="152"/>
      <c r="EN69" s="152"/>
      <c r="EO69" s="152"/>
      <c r="EP69" s="152"/>
      <c r="EQ69" s="152"/>
      <c r="ER69" s="152"/>
      <c r="ES69" s="152"/>
      <c r="ET69" s="152"/>
      <c r="EU69" s="152"/>
      <c r="EV69" s="152"/>
      <c r="EW69" s="152"/>
      <c r="EX69" s="152"/>
      <c r="EY69" s="152"/>
      <c r="EZ69" s="152"/>
      <c r="FA69" s="152"/>
      <c r="FB69" s="152"/>
      <c r="FC69" s="152"/>
      <c r="FD69" s="152"/>
    </row>
    <row r="70" spans="1:160">
      <c r="A70" s="250" t="str">
        <f t="shared" si="0"/>
        <v>EMERSON ADAUTO DA SILVA</v>
      </c>
      <c r="B70" s="251" t="s">
        <v>641</v>
      </c>
      <c r="C70" s="252" t="s">
        <v>969</v>
      </c>
      <c r="D70" s="259" t="s">
        <v>282</v>
      </c>
      <c r="E70" s="89" t="str">
        <f t="shared" si="1"/>
        <v>Incompleto</v>
      </c>
      <c r="F70" s="89"/>
      <c r="G70" s="253" t="s">
        <v>297</v>
      </c>
      <c r="H70" s="152" t="str">
        <f t="shared" si="2"/>
        <v>OK</v>
      </c>
      <c r="I70" s="258" t="s">
        <v>284</v>
      </c>
      <c r="J70" s="152" t="str">
        <f t="shared" si="3"/>
        <v>Incompleto</v>
      </c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2"/>
      <c r="BL70" s="152"/>
      <c r="BM70" s="152"/>
      <c r="BN70" s="152"/>
      <c r="BO70" s="152"/>
      <c r="BP70" s="152"/>
      <c r="BQ70" s="152"/>
      <c r="BR70" s="152"/>
      <c r="BS70" s="152"/>
      <c r="BT70" s="152"/>
      <c r="BU70" s="152"/>
      <c r="BV70" s="152"/>
      <c r="BW70" s="152"/>
      <c r="BX70" s="152"/>
      <c r="BY70" s="152"/>
      <c r="BZ70" s="152"/>
      <c r="CA70" s="152"/>
      <c r="CB70" s="152"/>
      <c r="CC70" s="152"/>
      <c r="CD70" s="152"/>
      <c r="CE70" s="152"/>
      <c r="CF70" s="152"/>
      <c r="CG70" s="152"/>
      <c r="CH70" s="152"/>
      <c r="CI70" s="152"/>
      <c r="CJ70" s="152"/>
      <c r="CK70" s="152"/>
      <c r="CL70" s="152"/>
      <c r="CM70" s="152"/>
      <c r="CN70" s="152"/>
      <c r="CO70" s="152"/>
      <c r="CP70" s="152"/>
      <c r="CQ70" s="152"/>
      <c r="CR70" s="152"/>
      <c r="CS70" s="152"/>
      <c r="CT70" s="152"/>
      <c r="CU70" s="152"/>
      <c r="CV70" s="152"/>
      <c r="CW70" s="152"/>
      <c r="CX70" s="152"/>
      <c r="CY70" s="152"/>
      <c r="CZ70" s="152"/>
      <c r="DA70" s="152"/>
      <c r="DB70" s="152"/>
      <c r="DC70" s="152"/>
      <c r="DD70" s="152"/>
      <c r="DE70" s="152"/>
      <c r="DF70" s="152"/>
      <c r="DG70" s="152"/>
      <c r="DH70" s="152"/>
      <c r="DI70" s="152"/>
      <c r="DJ70" s="152"/>
      <c r="DK70" s="152"/>
      <c r="DL70" s="152"/>
      <c r="DM70" s="152"/>
      <c r="DN70" s="152"/>
      <c r="DO70" s="152"/>
      <c r="DP70" s="152"/>
      <c r="DQ70" s="152"/>
      <c r="DR70" s="152"/>
      <c r="DS70" s="152"/>
      <c r="DT70" s="152"/>
      <c r="DU70" s="152"/>
      <c r="DV70" s="152"/>
      <c r="DW70" s="152"/>
      <c r="DX70" s="152"/>
      <c r="DY70" s="152"/>
      <c r="DZ70" s="152"/>
      <c r="EA70" s="152"/>
      <c r="EB70" s="152"/>
      <c r="EC70" s="152"/>
      <c r="ED70" s="152"/>
      <c r="EE70" s="152"/>
      <c r="EF70" s="152"/>
      <c r="EG70" s="152"/>
      <c r="EH70" s="152"/>
      <c r="EI70" s="152"/>
      <c r="EJ70" s="152"/>
      <c r="EK70" s="152"/>
      <c r="EL70" s="152"/>
      <c r="EM70" s="152"/>
      <c r="EN70" s="152"/>
      <c r="EO70" s="152"/>
      <c r="EP70" s="152"/>
      <c r="EQ70" s="152"/>
      <c r="ER70" s="152"/>
      <c r="ES70" s="152"/>
      <c r="ET70" s="152"/>
      <c r="EU70" s="152"/>
      <c r="EV70" s="152"/>
      <c r="EW70" s="152"/>
      <c r="EX70" s="152"/>
      <c r="EY70" s="152"/>
      <c r="EZ70" s="152"/>
      <c r="FA70" s="152"/>
      <c r="FB70" s="152"/>
      <c r="FC70" s="152"/>
      <c r="FD70" s="152"/>
    </row>
    <row r="71" spans="1:160">
      <c r="A71" s="250" t="str">
        <f t="shared" si="0"/>
        <v>EMERSON DA SILVA GOMES</v>
      </c>
      <c r="B71" s="257" t="s">
        <v>641</v>
      </c>
      <c r="C71" s="252" t="s">
        <v>922</v>
      </c>
      <c r="D71" s="259" t="s">
        <v>284</v>
      </c>
      <c r="E71" s="89" t="str">
        <f t="shared" si="1"/>
        <v>Incompleto</v>
      </c>
      <c r="F71" s="89"/>
      <c r="G71" s="253" t="s">
        <v>302</v>
      </c>
      <c r="H71" s="152" t="str">
        <f t="shared" si="2"/>
        <v>OK</v>
      </c>
      <c r="I71" s="258" t="s">
        <v>285</v>
      </c>
      <c r="J71" s="152" t="str">
        <f t="shared" si="3"/>
        <v>OK</v>
      </c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2"/>
      <c r="BS71" s="152"/>
      <c r="BT71" s="152"/>
      <c r="BU71" s="152"/>
      <c r="BV71" s="152"/>
      <c r="BW71" s="152"/>
      <c r="BX71" s="152"/>
      <c r="BY71" s="152"/>
      <c r="BZ71" s="152"/>
      <c r="CA71" s="152"/>
      <c r="CB71" s="152"/>
      <c r="CC71" s="152"/>
      <c r="CD71" s="152"/>
      <c r="CE71" s="152"/>
      <c r="CF71" s="152"/>
      <c r="CG71" s="152"/>
      <c r="CH71" s="152"/>
      <c r="CI71" s="152"/>
      <c r="CJ71" s="152"/>
      <c r="CK71" s="152"/>
      <c r="CL71" s="152"/>
      <c r="CM71" s="152"/>
      <c r="CN71" s="152"/>
      <c r="CO71" s="152"/>
      <c r="CP71" s="152"/>
      <c r="CQ71" s="152"/>
      <c r="CR71" s="152"/>
      <c r="CS71" s="152"/>
      <c r="CT71" s="152"/>
      <c r="CU71" s="152"/>
      <c r="CV71" s="152"/>
      <c r="CW71" s="152"/>
      <c r="CX71" s="152"/>
      <c r="CY71" s="152"/>
      <c r="CZ71" s="152"/>
      <c r="DA71" s="152"/>
      <c r="DB71" s="152"/>
      <c r="DC71" s="152"/>
      <c r="DD71" s="152"/>
      <c r="DE71" s="152"/>
      <c r="DF71" s="152"/>
      <c r="DG71" s="152"/>
      <c r="DH71" s="152"/>
      <c r="DI71" s="152"/>
      <c r="DJ71" s="152"/>
      <c r="DK71" s="152"/>
      <c r="DL71" s="152"/>
      <c r="DM71" s="152"/>
      <c r="DN71" s="152"/>
      <c r="DO71" s="152"/>
      <c r="DP71" s="152"/>
      <c r="DQ71" s="152"/>
      <c r="DR71" s="152"/>
      <c r="DS71" s="152"/>
      <c r="DT71" s="152"/>
      <c r="DU71" s="152"/>
      <c r="DV71" s="152"/>
      <c r="DW71" s="152"/>
      <c r="DX71" s="152"/>
      <c r="DY71" s="152"/>
      <c r="DZ71" s="152"/>
      <c r="EA71" s="152"/>
      <c r="EB71" s="152"/>
      <c r="EC71" s="152"/>
      <c r="ED71" s="152"/>
      <c r="EE71" s="152"/>
      <c r="EF71" s="152"/>
      <c r="EG71" s="152"/>
      <c r="EH71" s="152"/>
      <c r="EI71" s="152"/>
      <c r="EJ71" s="152"/>
      <c r="EK71" s="152"/>
      <c r="EL71" s="152"/>
      <c r="EM71" s="152"/>
      <c r="EN71" s="152"/>
      <c r="EO71" s="152"/>
      <c r="EP71" s="152"/>
      <c r="EQ71" s="152"/>
      <c r="ER71" s="152"/>
      <c r="ES71" s="152"/>
      <c r="ET71" s="152"/>
      <c r="EU71" s="152"/>
      <c r="EV71" s="152"/>
      <c r="EW71" s="152"/>
      <c r="EX71" s="152"/>
      <c r="EY71" s="152"/>
      <c r="EZ71" s="152"/>
      <c r="FA71" s="152"/>
      <c r="FB71" s="152"/>
      <c r="FC71" s="152"/>
      <c r="FD71" s="152"/>
    </row>
    <row r="72" spans="1:160">
      <c r="A72" s="250" t="str">
        <f t="shared" si="0"/>
        <v>EMILLY VITORIA CABRAL DANTAS</v>
      </c>
      <c r="B72" s="252" t="s">
        <v>656</v>
      </c>
      <c r="C72" s="252" t="s">
        <v>1044</v>
      </c>
      <c r="D72" s="259" t="s">
        <v>285</v>
      </c>
      <c r="E72" s="89" t="str">
        <f t="shared" si="1"/>
        <v>OK</v>
      </c>
      <c r="F72" s="89"/>
      <c r="G72" s="253" t="s">
        <v>303</v>
      </c>
      <c r="H72" s="152" t="str">
        <f t="shared" si="2"/>
        <v>OK</v>
      </c>
      <c r="I72" s="258" t="s">
        <v>289</v>
      </c>
      <c r="J72" s="152" t="str">
        <f t="shared" si="3"/>
        <v>OK</v>
      </c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2"/>
      <c r="BL72" s="152"/>
      <c r="BM72" s="152"/>
      <c r="BN72" s="152"/>
      <c r="BO72" s="152"/>
      <c r="BP72" s="152"/>
      <c r="BQ72" s="152"/>
      <c r="BR72" s="152"/>
      <c r="BS72" s="152"/>
      <c r="BT72" s="152"/>
      <c r="BU72" s="152"/>
      <c r="BV72" s="152"/>
      <c r="BW72" s="152"/>
      <c r="BX72" s="152"/>
      <c r="BY72" s="152"/>
      <c r="BZ72" s="152"/>
      <c r="CA72" s="152"/>
      <c r="CB72" s="152"/>
      <c r="CC72" s="152"/>
      <c r="CD72" s="152"/>
      <c r="CE72" s="152"/>
      <c r="CF72" s="152"/>
      <c r="CG72" s="152"/>
      <c r="CH72" s="152"/>
      <c r="CI72" s="152"/>
      <c r="CJ72" s="152"/>
      <c r="CK72" s="152"/>
      <c r="CL72" s="152"/>
      <c r="CM72" s="152"/>
      <c r="CN72" s="152"/>
      <c r="CO72" s="152"/>
      <c r="CP72" s="152"/>
      <c r="CQ72" s="152"/>
      <c r="CR72" s="152"/>
      <c r="CS72" s="152"/>
      <c r="CT72" s="152"/>
      <c r="CU72" s="152"/>
      <c r="CV72" s="152"/>
      <c r="CW72" s="152"/>
      <c r="CX72" s="152"/>
      <c r="CY72" s="152"/>
      <c r="CZ72" s="152"/>
      <c r="DA72" s="152"/>
      <c r="DB72" s="152"/>
      <c r="DC72" s="152"/>
      <c r="DD72" s="152"/>
      <c r="DE72" s="152"/>
      <c r="DF72" s="152"/>
      <c r="DG72" s="152"/>
      <c r="DH72" s="152"/>
      <c r="DI72" s="152"/>
      <c r="DJ72" s="152"/>
      <c r="DK72" s="152"/>
      <c r="DL72" s="152"/>
      <c r="DM72" s="152"/>
      <c r="DN72" s="152"/>
      <c r="DO72" s="152"/>
      <c r="DP72" s="152"/>
      <c r="DQ72" s="152"/>
      <c r="DR72" s="152"/>
      <c r="DS72" s="152"/>
      <c r="DT72" s="152"/>
      <c r="DU72" s="152"/>
      <c r="DV72" s="152"/>
      <c r="DW72" s="152"/>
      <c r="DX72" s="152"/>
      <c r="DY72" s="152"/>
      <c r="DZ72" s="152"/>
      <c r="EA72" s="152"/>
      <c r="EB72" s="152"/>
      <c r="EC72" s="152"/>
      <c r="ED72" s="152"/>
      <c r="EE72" s="152"/>
      <c r="EF72" s="152"/>
      <c r="EG72" s="152"/>
      <c r="EH72" s="152"/>
      <c r="EI72" s="152"/>
      <c r="EJ72" s="152"/>
      <c r="EK72" s="152"/>
      <c r="EL72" s="152"/>
      <c r="EM72" s="152"/>
      <c r="EN72" s="152"/>
      <c r="EO72" s="152"/>
      <c r="EP72" s="152"/>
      <c r="EQ72" s="152"/>
      <c r="ER72" s="152"/>
      <c r="ES72" s="152"/>
      <c r="ET72" s="152"/>
      <c r="EU72" s="152"/>
      <c r="EV72" s="152"/>
      <c r="EW72" s="152"/>
      <c r="EX72" s="152"/>
      <c r="EY72" s="152"/>
      <c r="EZ72" s="152"/>
      <c r="FA72" s="152"/>
      <c r="FB72" s="152"/>
      <c r="FC72" s="152"/>
      <c r="FD72" s="152"/>
    </row>
    <row r="73" spans="1:160">
      <c r="A73" s="250" t="str">
        <f t="shared" si="0"/>
        <v>ENNYA GOMES OLIVEIRA CAMPOS</v>
      </c>
      <c r="B73" s="256" t="s">
        <v>645</v>
      </c>
      <c r="C73" s="252" t="s">
        <v>1348</v>
      </c>
      <c r="D73" s="259" t="s">
        <v>288</v>
      </c>
      <c r="E73" s="89" t="str">
        <f t="shared" si="1"/>
        <v>Incompleto</v>
      </c>
      <c r="F73" s="89"/>
      <c r="G73" s="253" t="s">
        <v>305</v>
      </c>
      <c r="H73" s="152" t="str">
        <f t="shared" si="2"/>
        <v>OK</v>
      </c>
      <c r="I73" s="258" t="s">
        <v>296</v>
      </c>
      <c r="J73" s="152" t="str">
        <f t="shared" si="3"/>
        <v>Incompleto</v>
      </c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  <c r="BN73" s="152"/>
      <c r="BO73" s="152"/>
      <c r="BP73" s="152"/>
      <c r="BQ73" s="152"/>
      <c r="BR73" s="152"/>
      <c r="BS73" s="152"/>
      <c r="BT73" s="152"/>
      <c r="BU73" s="152"/>
      <c r="BV73" s="152"/>
      <c r="BW73" s="152"/>
      <c r="BX73" s="152"/>
      <c r="BY73" s="152"/>
      <c r="BZ73" s="152"/>
      <c r="CA73" s="152"/>
      <c r="CB73" s="152"/>
      <c r="CC73" s="152"/>
      <c r="CD73" s="152"/>
      <c r="CE73" s="152"/>
      <c r="CF73" s="152"/>
      <c r="CG73" s="152"/>
      <c r="CH73" s="152"/>
      <c r="CI73" s="152"/>
      <c r="CJ73" s="152"/>
      <c r="CK73" s="152"/>
      <c r="CL73" s="152"/>
      <c r="CM73" s="152"/>
      <c r="CN73" s="152"/>
      <c r="CO73" s="152"/>
      <c r="CP73" s="152"/>
      <c r="CQ73" s="152"/>
      <c r="CR73" s="152"/>
      <c r="CS73" s="152"/>
      <c r="CT73" s="152"/>
      <c r="CU73" s="152"/>
      <c r="CV73" s="152"/>
      <c r="CW73" s="152"/>
      <c r="CX73" s="152"/>
      <c r="CY73" s="152"/>
      <c r="CZ73" s="152"/>
      <c r="DA73" s="152"/>
      <c r="DB73" s="152"/>
      <c r="DC73" s="152"/>
      <c r="DD73" s="152"/>
      <c r="DE73" s="152"/>
      <c r="DF73" s="152"/>
      <c r="DG73" s="152"/>
      <c r="DH73" s="152"/>
      <c r="DI73" s="152"/>
      <c r="DJ73" s="152"/>
      <c r="DK73" s="152"/>
      <c r="DL73" s="152"/>
      <c r="DM73" s="152"/>
      <c r="DN73" s="152"/>
      <c r="DO73" s="152"/>
      <c r="DP73" s="152"/>
      <c r="DQ73" s="152"/>
      <c r="DR73" s="152"/>
      <c r="DS73" s="152"/>
      <c r="DT73" s="152"/>
      <c r="DU73" s="152"/>
      <c r="DV73" s="152"/>
      <c r="DW73" s="152"/>
      <c r="DX73" s="152"/>
      <c r="DY73" s="152"/>
      <c r="DZ73" s="152"/>
      <c r="EA73" s="152"/>
      <c r="EB73" s="152"/>
      <c r="EC73" s="152"/>
      <c r="ED73" s="152"/>
      <c r="EE73" s="152"/>
      <c r="EF73" s="152"/>
      <c r="EG73" s="152"/>
      <c r="EH73" s="152"/>
      <c r="EI73" s="152"/>
      <c r="EJ73" s="152"/>
      <c r="EK73" s="152"/>
      <c r="EL73" s="152"/>
      <c r="EM73" s="152"/>
      <c r="EN73" s="152"/>
      <c r="EO73" s="152"/>
      <c r="EP73" s="152"/>
      <c r="EQ73" s="152"/>
      <c r="ER73" s="152"/>
      <c r="ES73" s="152"/>
      <c r="ET73" s="152"/>
      <c r="EU73" s="152"/>
      <c r="EV73" s="152"/>
      <c r="EW73" s="152"/>
      <c r="EX73" s="152"/>
      <c r="EY73" s="152"/>
      <c r="EZ73" s="152"/>
      <c r="FA73" s="152"/>
      <c r="FB73" s="152"/>
      <c r="FC73" s="152"/>
      <c r="FD73" s="152"/>
    </row>
    <row r="74" spans="1:160">
      <c r="A74" s="250" t="str">
        <f t="shared" si="0"/>
        <v>ENZO ALCÂNTARA CABRAL</v>
      </c>
      <c r="B74" s="251" t="s">
        <v>641</v>
      </c>
      <c r="C74" s="252" t="s">
        <v>517</v>
      </c>
      <c r="D74" s="259" t="s">
        <v>289</v>
      </c>
      <c r="E74" s="89" t="str">
        <f t="shared" si="1"/>
        <v>OK</v>
      </c>
      <c r="F74" s="89"/>
      <c r="G74" s="253" t="s">
        <v>307</v>
      </c>
      <c r="H74" s="152" t="str">
        <f t="shared" si="2"/>
        <v>OK</v>
      </c>
      <c r="I74" s="258" t="s">
        <v>297</v>
      </c>
      <c r="J74" s="152" t="str">
        <f t="shared" si="3"/>
        <v>OK</v>
      </c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2"/>
      <c r="BS74" s="152"/>
      <c r="BT74" s="152"/>
      <c r="BU74" s="152"/>
      <c r="BV74" s="152"/>
      <c r="BW74" s="152"/>
      <c r="BX74" s="152"/>
      <c r="BY74" s="152"/>
      <c r="BZ74" s="152"/>
      <c r="CA74" s="152"/>
      <c r="CB74" s="152"/>
      <c r="CC74" s="152"/>
      <c r="CD74" s="152"/>
      <c r="CE74" s="152"/>
      <c r="CF74" s="152"/>
      <c r="CG74" s="152"/>
      <c r="CH74" s="152"/>
      <c r="CI74" s="152"/>
      <c r="CJ74" s="152"/>
      <c r="CK74" s="152"/>
      <c r="CL74" s="152"/>
      <c r="CM74" s="152"/>
      <c r="CN74" s="152"/>
      <c r="CO74" s="152"/>
      <c r="CP74" s="152"/>
      <c r="CQ74" s="152"/>
      <c r="CR74" s="152"/>
      <c r="CS74" s="152"/>
      <c r="CT74" s="152"/>
      <c r="CU74" s="152"/>
      <c r="CV74" s="152"/>
      <c r="CW74" s="152"/>
      <c r="CX74" s="152"/>
      <c r="CY74" s="152"/>
      <c r="CZ74" s="152"/>
      <c r="DA74" s="152"/>
      <c r="DB74" s="152"/>
      <c r="DC74" s="152"/>
      <c r="DD74" s="152"/>
      <c r="DE74" s="152"/>
      <c r="DF74" s="152"/>
      <c r="DG74" s="152"/>
      <c r="DH74" s="152"/>
      <c r="DI74" s="152"/>
      <c r="DJ74" s="152"/>
      <c r="DK74" s="152"/>
      <c r="DL74" s="152"/>
      <c r="DM74" s="152"/>
      <c r="DN74" s="152"/>
      <c r="DO74" s="152"/>
      <c r="DP74" s="152"/>
      <c r="DQ74" s="152"/>
      <c r="DR74" s="152"/>
      <c r="DS74" s="152"/>
      <c r="DT74" s="152"/>
      <c r="DU74" s="152"/>
      <c r="DV74" s="152"/>
      <c r="DW74" s="152"/>
      <c r="DX74" s="152"/>
      <c r="DY74" s="152"/>
      <c r="DZ74" s="152"/>
      <c r="EA74" s="152"/>
      <c r="EB74" s="152"/>
      <c r="EC74" s="152"/>
      <c r="ED74" s="152"/>
      <c r="EE74" s="152"/>
      <c r="EF74" s="152"/>
      <c r="EG74" s="152"/>
      <c r="EH74" s="152"/>
      <c r="EI74" s="152"/>
      <c r="EJ74" s="152"/>
      <c r="EK74" s="152"/>
      <c r="EL74" s="152"/>
      <c r="EM74" s="152"/>
      <c r="EN74" s="152"/>
      <c r="EO74" s="152"/>
      <c r="EP74" s="152"/>
      <c r="EQ74" s="152"/>
      <c r="ER74" s="152"/>
      <c r="ES74" s="152"/>
      <c r="ET74" s="152"/>
      <c r="EU74" s="152"/>
      <c r="EV74" s="152"/>
      <c r="EW74" s="152"/>
      <c r="EX74" s="152"/>
      <c r="EY74" s="152"/>
      <c r="EZ74" s="152"/>
      <c r="FA74" s="152"/>
      <c r="FB74" s="152"/>
      <c r="FC74" s="152"/>
      <c r="FD74" s="152"/>
    </row>
    <row r="75" spans="1:160">
      <c r="A75" s="250" t="str">
        <f t="shared" si="0"/>
        <v>ESTHER VICTÓRIA DOS SANTOS FARIA</v>
      </c>
      <c r="B75" s="251" t="s">
        <v>641</v>
      </c>
      <c r="C75" s="252" t="s">
        <v>518</v>
      </c>
      <c r="D75" s="259" t="s">
        <v>293</v>
      </c>
      <c r="E75" s="89" t="str">
        <f t="shared" si="1"/>
        <v>Incompleto</v>
      </c>
      <c r="F75" s="89"/>
      <c r="G75" s="253" t="s">
        <v>440</v>
      </c>
      <c r="H75" s="152" t="str">
        <f t="shared" si="2"/>
        <v>Incompleto</v>
      </c>
      <c r="I75" s="258" t="s">
        <v>299</v>
      </c>
      <c r="J75" s="152" t="str">
        <f t="shared" si="3"/>
        <v>OK</v>
      </c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2"/>
      <c r="BL75" s="152"/>
      <c r="BM75" s="152"/>
      <c r="BN75" s="152"/>
      <c r="BO75" s="152"/>
      <c r="BP75" s="152"/>
      <c r="BQ75" s="152"/>
      <c r="BR75" s="152"/>
      <c r="BS75" s="152"/>
      <c r="BT75" s="152"/>
      <c r="BU75" s="152"/>
      <c r="BV75" s="152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  <c r="DP75" s="152"/>
      <c r="DQ75" s="152"/>
      <c r="DR75" s="152"/>
      <c r="DS75" s="152"/>
      <c r="DT75" s="152"/>
      <c r="DU75" s="152"/>
      <c r="DV75" s="152"/>
      <c r="DW75" s="152"/>
      <c r="DX75" s="152"/>
      <c r="DY75" s="152"/>
      <c r="DZ75" s="152"/>
      <c r="EA75" s="152"/>
      <c r="EB75" s="152"/>
      <c r="EC75" s="152"/>
      <c r="ED75" s="152"/>
      <c r="EE75" s="152"/>
      <c r="EF75" s="152"/>
      <c r="EG75" s="152"/>
      <c r="EH75" s="152"/>
      <c r="EI75" s="152"/>
      <c r="EJ75" s="152"/>
      <c r="EK75" s="152"/>
      <c r="EL75" s="152"/>
      <c r="EM75" s="152"/>
      <c r="EN75" s="152"/>
      <c r="EO75" s="152"/>
      <c r="EP75" s="152"/>
      <c r="EQ75" s="152"/>
      <c r="ER75" s="152"/>
      <c r="ES75" s="152"/>
      <c r="ET75" s="152"/>
      <c r="EU75" s="152"/>
      <c r="EV75" s="152"/>
      <c r="EW75" s="152"/>
      <c r="EX75" s="152"/>
      <c r="EY75" s="152"/>
      <c r="EZ75" s="152"/>
      <c r="FA75" s="152"/>
      <c r="FB75" s="152"/>
      <c r="FC75" s="152"/>
      <c r="FD75" s="152"/>
    </row>
    <row r="76" spans="1:160">
      <c r="A76" s="250" t="str">
        <f t="shared" si="0"/>
        <v>FABIANO DE OLIVEIRA MACHADO</v>
      </c>
      <c r="B76" s="251" t="s">
        <v>641</v>
      </c>
      <c r="C76" s="252" t="s">
        <v>1010</v>
      </c>
      <c r="D76" s="259" t="s">
        <v>296</v>
      </c>
      <c r="E76" s="89" t="str">
        <f t="shared" si="1"/>
        <v>Incompleto</v>
      </c>
      <c r="F76" s="89"/>
      <c r="G76" s="253" t="s">
        <v>442</v>
      </c>
      <c r="H76" s="152" t="str">
        <f t="shared" si="2"/>
        <v>Incompleto</v>
      </c>
      <c r="I76" s="258" t="s">
        <v>302</v>
      </c>
      <c r="J76" s="152" t="str">
        <f t="shared" si="3"/>
        <v>OK</v>
      </c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  <c r="BN76" s="152"/>
      <c r="BO76" s="152"/>
      <c r="BP76" s="152"/>
      <c r="BQ76" s="152"/>
      <c r="BR76" s="152"/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52"/>
      <c r="CJ76" s="152"/>
      <c r="CK76" s="152"/>
      <c r="CL76" s="152"/>
      <c r="CM76" s="152"/>
      <c r="CN76" s="152"/>
      <c r="CO76" s="152"/>
      <c r="CP76" s="152"/>
      <c r="CQ76" s="152"/>
      <c r="CR76" s="152"/>
      <c r="CS76" s="152"/>
      <c r="CT76" s="152"/>
      <c r="CU76" s="152"/>
      <c r="CV76" s="152"/>
      <c r="CW76" s="152"/>
      <c r="CX76" s="152"/>
      <c r="CY76" s="152"/>
      <c r="CZ76" s="152"/>
      <c r="DA76" s="152"/>
      <c r="DB76" s="152"/>
      <c r="DC76" s="152"/>
      <c r="DD76" s="152"/>
      <c r="DE76" s="152"/>
      <c r="DF76" s="152"/>
      <c r="DG76" s="152"/>
      <c r="DH76" s="152"/>
      <c r="DI76" s="152"/>
      <c r="DJ76" s="152"/>
      <c r="DK76" s="152"/>
      <c r="DL76" s="152"/>
      <c r="DM76" s="152"/>
      <c r="DN76" s="152"/>
      <c r="DO76" s="152"/>
      <c r="DP76" s="152"/>
      <c r="DQ76" s="152"/>
      <c r="DR76" s="152"/>
      <c r="DS76" s="152"/>
      <c r="DT76" s="152"/>
      <c r="DU76" s="152"/>
      <c r="DV76" s="152"/>
      <c r="DW76" s="152"/>
      <c r="DX76" s="152"/>
      <c r="DY76" s="152"/>
      <c r="DZ76" s="152"/>
      <c r="EA76" s="152"/>
      <c r="EB76" s="152"/>
      <c r="EC76" s="152"/>
      <c r="ED76" s="152"/>
      <c r="EE76" s="152"/>
      <c r="EF76" s="152"/>
      <c r="EG76" s="152"/>
      <c r="EH76" s="152"/>
      <c r="EI76" s="152"/>
      <c r="EJ76" s="152"/>
      <c r="EK76" s="152"/>
      <c r="EL76" s="152"/>
      <c r="EM76" s="152"/>
      <c r="EN76" s="152"/>
      <c r="EO76" s="152"/>
      <c r="EP76" s="152"/>
      <c r="EQ76" s="152"/>
      <c r="ER76" s="152"/>
      <c r="ES76" s="152"/>
      <c r="ET76" s="152"/>
      <c r="EU76" s="152"/>
      <c r="EV76" s="152"/>
      <c r="EW76" s="152"/>
      <c r="EX76" s="152"/>
      <c r="EY76" s="152"/>
      <c r="EZ76" s="152"/>
      <c r="FA76" s="152"/>
      <c r="FB76" s="152"/>
      <c r="FC76" s="152"/>
      <c r="FD76" s="152"/>
    </row>
    <row r="77" spans="1:160">
      <c r="A77" s="250" t="str">
        <f t="shared" si="0"/>
        <v>FABRICIO LORENCINI ZANONI</v>
      </c>
      <c r="B77" s="251" t="s">
        <v>641</v>
      </c>
      <c r="C77" s="252" t="s">
        <v>1046</v>
      </c>
      <c r="D77" s="259" t="s">
        <v>297</v>
      </c>
      <c r="E77" s="89" t="str">
        <f t="shared" si="1"/>
        <v>OK</v>
      </c>
      <c r="F77" s="89"/>
      <c r="G77" s="259" t="s">
        <v>311</v>
      </c>
      <c r="H77" s="152" t="str">
        <f t="shared" si="2"/>
        <v>OK</v>
      </c>
      <c r="I77" s="258" t="s">
        <v>303</v>
      </c>
      <c r="J77" s="152" t="str">
        <f t="shared" si="3"/>
        <v>OK</v>
      </c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2"/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2"/>
      <c r="CO77" s="152"/>
      <c r="CP77" s="152"/>
      <c r="CQ77" s="152"/>
      <c r="CR77" s="152"/>
      <c r="CS77" s="152"/>
      <c r="CT77" s="152"/>
      <c r="CU77" s="152"/>
      <c r="CV77" s="152"/>
      <c r="CW77" s="152"/>
      <c r="CX77" s="152"/>
      <c r="CY77" s="152"/>
      <c r="CZ77" s="152"/>
      <c r="DA77" s="152"/>
      <c r="DB77" s="152"/>
      <c r="DC77" s="152"/>
      <c r="DD77" s="152"/>
      <c r="DE77" s="152"/>
      <c r="DF77" s="152"/>
      <c r="DG77" s="152"/>
      <c r="DH77" s="152"/>
      <c r="DI77" s="152"/>
      <c r="DJ77" s="152"/>
      <c r="DK77" s="152"/>
      <c r="DL77" s="152"/>
      <c r="DM77" s="152"/>
      <c r="DN77" s="152"/>
      <c r="DO77" s="152"/>
      <c r="DP77" s="152"/>
      <c r="DQ77" s="152"/>
      <c r="DR77" s="152"/>
      <c r="DS77" s="152"/>
      <c r="DT77" s="152"/>
      <c r="DU77" s="152"/>
      <c r="DV77" s="152"/>
      <c r="DW77" s="152"/>
      <c r="DX77" s="152"/>
      <c r="DY77" s="152"/>
      <c r="DZ77" s="152"/>
      <c r="EA77" s="152"/>
      <c r="EB77" s="152"/>
      <c r="EC77" s="152"/>
      <c r="ED77" s="152"/>
      <c r="EE77" s="152"/>
      <c r="EF77" s="152"/>
      <c r="EG77" s="152"/>
      <c r="EH77" s="152"/>
      <c r="EI77" s="152"/>
      <c r="EJ77" s="152"/>
      <c r="EK77" s="152"/>
      <c r="EL77" s="152"/>
      <c r="EM77" s="152"/>
      <c r="EN77" s="152"/>
      <c r="EO77" s="152"/>
      <c r="EP77" s="152"/>
      <c r="EQ77" s="152"/>
      <c r="ER77" s="152"/>
      <c r="ES77" s="152"/>
      <c r="ET77" s="152"/>
      <c r="EU77" s="152"/>
      <c r="EV77" s="152"/>
      <c r="EW77" s="152"/>
      <c r="EX77" s="152"/>
      <c r="EY77" s="152"/>
      <c r="EZ77" s="152"/>
      <c r="FA77" s="152"/>
      <c r="FB77" s="152"/>
      <c r="FC77" s="152"/>
      <c r="FD77" s="152"/>
    </row>
    <row r="78" spans="1:160">
      <c r="A78" s="250" t="str">
        <f t="shared" si="0"/>
        <v>FELIPE CORREA CONCEIÇÃO</v>
      </c>
      <c r="B78" s="251" t="s">
        <v>641</v>
      </c>
      <c r="C78" s="252" t="s">
        <v>520</v>
      </c>
      <c r="D78" s="259" t="s">
        <v>301</v>
      </c>
      <c r="E78" s="89" t="str">
        <f t="shared" si="1"/>
        <v>Incompleto</v>
      </c>
      <c r="F78" s="89"/>
      <c r="G78" s="259" t="s">
        <v>313</v>
      </c>
      <c r="H78" s="152" t="str">
        <f t="shared" si="2"/>
        <v>OK</v>
      </c>
      <c r="I78" s="258" t="s">
        <v>305</v>
      </c>
      <c r="J78" s="152" t="str">
        <f t="shared" si="3"/>
        <v>OK</v>
      </c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2"/>
      <c r="BL78" s="152"/>
      <c r="BM78" s="152"/>
      <c r="BN78" s="152"/>
      <c r="BO78" s="152"/>
      <c r="BP78" s="152"/>
      <c r="BQ78" s="152"/>
      <c r="BR78" s="152"/>
      <c r="BS78" s="152"/>
      <c r="BT78" s="15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52"/>
      <c r="CJ78" s="152"/>
      <c r="CK78" s="152"/>
      <c r="CL78" s="152"/>
      <c r="CM78" s="152"/>
      <c r="CN78" s="152"/>
      <c r="CO78" s="152"/>
      <c r="CP78" s="152"/>
      <c r="CQ78" s="152"/>
      <c r="CR78" s="152"/>
      <c r="CS78" s="152"/>
      <c r="CT78" s="152"/>
      <c r="CU78" s="152"/>
      <c r="CV78" s="152"/>
      <c r="CW78" s="152"/>
      <c r="CX78" s="152"/>
      <c r="CY78" s="152"/>
      <c r="CZ78" s="152"/>
      <c r="DA78" s="152"/>
      <c r="DB78" s="152"/>
      <c r="DC78" s="152"/>
      <c r="DD78" s="152"/>
      <c r="DE78" s="152"/>
      <c r="DF78" s="152"/>
      <c r="DG78" s="152"/>
      <c r="DH78" s="152"/>
      <c r="DI78" s="152"/>
      <c r="DJ78" s="152"/>
      <c r="DK78" s="152"/>
      <c r="DL78" s="152"/>
      <c r="DM78" s="152"/>
      <c r="DN78" s="152"/>
      <c r="DO78" s="152"/>
      <c r="DP78" s="152"/>
      <c r="DQ78" s="152"/>
      <c r="DR78" s="152"/>
      <c r="DS78" s="152"/>
      <c r="DT78" s="152"/>
      <c r="DU78" s="152"/>
      <c r="DV78" s="152"/>
      <c r="DW78" s="152"/>
      <c r="DX78" s="152"/>
      <c r="DY78" s="152"/>
      <c r="DZ78" s="152"/>
      <c r="EA78" s="152"/>
      <c r="EB78" s="152"/>
      <c r="EC78" s="152"/>
      <c r="ED78" s="152"/>
      <c r="EE78" s="152"/>
      <c r="EF78" s="152"/>
      <c r="EG78" s="152"/>
      <c r="EH78" s="152"/>
      <c r="EI78" s="152"/>
      <c r="EJ78" s="152"/>
      <c r="EK78" s="152"/>
      <c r="EL78" s="152"/>
      <c r="EM78" s="152"/>
      <c r="EN78" s="152"/>
      <c r="EO78" s="152"/>
      <c r="EP78" s="152"/>
      <c r="EQ78" s="152"/>
      <c r="ER78" s="152"/>
      <c r="ES78" s="152"/>
      <c r="ET78" s="152"/>
      <c r="EU78" s="152"/>
      <c r="EV78" s="152"/>
      <c r="EW78" s="152"/>
      <c r="EX78" s="152"/>
      <c r="EY78" s="152"/>
      <c r="EZ78" s="152"/>
      <c r="FA78" s="152"/>
      <c r="FB78" s="152"/>
      <c r="FC78" s="152"/>
      <c r="FD78" s="152"/>
    </row>
    <row r="79" spans="1:160">
      <c r="A79" s="250" t="str">
        <f t="shared" si="0"/>
        <v>FELIPE GOMES SILVA</v>
      </c>
      <c r="B79" s="251" t="s">
        <v>641</v>
      </c>
      <c r="C79" s="252" t="s">
        <v>522</v>
      </c>
      <c r="D79" s="259" t="s">
        <v>302</v>
      </c>
      <c r="E79" s="89" t="str">
        <f t="shared" si="1"/>
        <v>OK</v>
      </c>
      <c r="F79" s="89"/>
      <c r="G79" s="259" t="s">
        <v>314</v>
      </c>
      <c r="H79" s="152" t="str">
        <f t="shared" si="2"/>
        <v>OK</v>
      </c>
      <c r="I79" s="258" t="s">
        <v>307</v>
      </c>
      <c r="J79" s="152" t="str">
        <f t="shared" si="3"/>
        <v>OK</v>
      </c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  <c r="BM79" s="152"/>
      <c r="BN79" s="152"/>
      <c r="BO79" s="152"/>
      <c r="BP79" s="152"/>
      <c r="BQ79" s="152"/>
      <c r="BR79" s="152"/>
      <c r="BS79" s="152"/>
      <c r="BT79" s="152"/>
      <c r="BU79" s="152"/>
      <c r="BV79" s="152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52"/>
      <c r="CJ79" s="152"/>
      <c r="CK79" s="152"/>
      <c r="CL79" s="152"/>
      <c r="CM79" s="152"/>
      <c r="CN79" s="152"/>
      <c r="CO79" s="152"/>
      <c r="CP79" s="152"/>
      <c r="CQ79" s="152"/>
      <c r="CR79" s="152"/>
      <c r="CS79" s="152"/>
      <c r="CT79" s="152"/>
      <c r="CU79" s="152"/>
      <c r="CV79" s="152"/>
      <c r="CW79" s="152"/>
      <c r="CX79" s="152"/>
      <c r="CY79" s="152"/>
      <c r="CZ79" s="152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2"/>
      <c r="DL79" s="152"/>
      <c r="DM79" s="152"/>
      <c r="DN79" s="152"/>
      <c r="DO79" s="152"/>
      <c r="DP79" s="152"/>
      <c r="DQ79" s="152"/>
      <c r="DR79" s="152"/>
      <c r="DS79" s="152"/>
      <c r="DT79" s="152"/>
      <c r="DU79" s="152"/>
      <c r="DV79" s="152"/>
      <c r="DW79" s="152"/>
      <c r="DX79" s="152"/>
      <c r="DY79" s="152"/>
      <c r="DZ79" s="152"/>
      <c r="EA79" s="152"/>
      <c r="EB79" s="152"/>
      <c r="EC79" s="152"/>
      <c r="ED79" s="152"/>
      <c r="EE79" s="152"/>
      <c r="EF79" s="152"/>
      <c r="EG79" s="152"/>
      <c r="EH79" s="152"/>
      <c r="EI79" s="152"/>
      <c r="EJ79" s="152"/>
      <c r="EK79" s="152"/>
      <c r="EL79" s="152"/>
      <c r="EM79" s="152"/>
      <c r="EN79" s="152"/>
      <c r="EO79" s="152"/>
      <c r="EP79" s="152"/>
      <c r="EQ79" s="152"/>
      <c r="ER79" s="152"/>
      <c r="ES79" s="152"/>
      <c r="ET79" s="152"/>
      <c r="EU79" s="152"/>
      <c r="EV79" s="152"/>
      <c r="EW79" s="152"/>
      <c r="EX79" s="152"/>
      <c r="EY79" s="152"/>
      <c r="EZ79" s="152"/>
      <c r="FA79" s="152"/>
      <c r="FB79" s="152"/>
      <c r="FC79" s="152"/>
      <c r="FD79" s="152"/>
    </row>
    <row r="80" spans="1:160">
      <c r="A80" s="250" t="str">
        <f t="shared" si="0"/>
        <v>FELIPE TAVARES ARAUJO</v>
      </c>
      <c r="B80" s="252" t="s">
        <v>657</v>
      </c>
      <c r="C80" s="252" t="s">
        <v>1349</v>
      </c>
      <c r="D80" s="259" t="s">
        <v>303</v>
      </c>
      <c r="E80" s="89" t="str">
        <f t="shared" si="1"/>
        <v>OK</v>
      </c>
      <c r="F80" s="89"/>
      <c r="G80" s="259" t="s">
        <v>316</v>
      </c>
      <c r="H80" s="152" t="str">
        <f t="shared" si="2"/>
        <v>OK</v>
      </c>
      <c r="I80" s="258" t="s">
        <v>440</v>
      </c>
      <c r="J80" s="152" t="str">
        <f t="shared" si="3"/>
        <v>Incompleto</v>
      </c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2"/>
      <c r="BL80" s="152"/>
      <c r="BM80" s="152"/>
      <c r="BN80" s="152"/>
      <c r="BO80" s="152"/>
      <c r="BP80" s="152"/>
      <c r="BQ80" s="152"/>
      <c r="BR80" s="152"/>
      <c r="BS80" s="152"/>
      <c r="BT80" s="152"/>
      <c r="BU80" s="152"/>
      <c r="BV80" s="152"/>
      <c r="BW80" s="152"/>
      <c r="BX80" s="152"/>
      <c r="BY80" s="152"/>
      <c r="BZ80" s="152"/>
      <c r="CA80" s="152"/>
      <c r="CB80" s="152"/>
      <c r="CC80" s="152"/>
      <c r="CD80" s="152"/>
      <c r="CE80" s="152"/>
      <c r="CF80" s="152"/>
      <c r="CG80" s="152"/>
      <c r="CH80" s="152"/>
      <c r="CI80" s="152"/>
      <c r="CJ80" s="152"/>
      <c r="CK80" s="152"/>
      <c r="CL80" s="152"/>
      <c r="CM80" s="152"/>
      <c r="CN80" s="152"/>
      <c r="CO80" s="152"/>
      <c r="CP80" s="152"/>
      <c r="CQ80" s="152"/>
      <c r="CR80" s="152"/>
      <c r="CS80" s="152"/>
      <c r="CT80" s="152"/>
      <c r="CU80" s="152"/>
      <c r="CV80" s="152"/>
      <c r="CW80" s="152"/>
      <c r="CX80" s="152"/>
      <c r="CY80" s="152"/>
      <c r="CZ80" s="152"/>
      <c r="DA80" s="152"/>
      <c r="DB80" s="152"/>
      <c r="DC80" s="152"/>
      <c r="DD80" s="152"/>
      <c r="DE80" s="152"/>
      <c r="DF80" s="152"/>
      <c r="DG80" s="152"/>
      <c r="DH80" s="152"/>
      <c r="DI80" s="152"/>
      <c r="DJ80" s="152"/>
      <c r="DK80" s="152"/>
      <c r="DL80" s="152"/>
      <c r="DM80" s="152"/>
      <c r="DN80" s="152"/>
      <c r="DO80" s="152"/>
      <c r="DP80" s="152"/>
      <c r="DQ80" s="152"/>
      <c r="DR80" s="152"/>
      <c r="DS80" s="152"/>
      <c r="DT80" s="152"/>
      <c r="DU80" s="152"/>
      <c r="DV80" s="152"/>
      <c r="DW80" s="152"/>
      <c r="DX80" s="152"/>
      <c r="DY80" s="152"/>
      <c r="DZ80" s="152"/>
      <c r="EA80" s="152"/>
      <c r="EB80" s="152"/>
      <c r="EC80" s="152"/>
      <c r="ED80" s="152"/>
      <c r="EE80" s="152"/>
      <c r="EF80" s="152"/>
      <c r="EG80" s="152"/>
      <c r="EH80" s="152"/>
      <c r="EI80" s="152"/>
      <c r="EJ80" s="152"/>
      <c r="EK80" s="152"/>
      <c r="EL80" s="152"/>
      <c r="EM80" s="152"/>
      <c r="EN80" s="152"/>
      <c r="EO80" s="152"/>
      <c r="EP80" s="152"/>
      <c r="EQ80" s="152"/>
      <c r="ER80" s="152"/>
      <c r="ES80" s="152"/>
      <c r="ET80" s="152"/>
      <c r="EU80" s="152"/>
      <c r="EV80" s="152"/>
      <c r="EW80" s="152"/>
      <c r="EX80" s="152"/>
      <c r="EY80" s="152"/>
      <c r="EZ80" s="152"/>
      <c r="FA80" s="152"/>
      <c r="FB80" s="152"/>
      <c r="FC80" s="152"/>
      <c r="FD80" s="152"/>
    </row>
    <row r="81" spans="1:160">
      <c r="A81" s="250" t="str">
        <f t="shared" si="0"/>
        <v>FELIPE VARGAS DE SOUZA</v>
      </c>
      <c r="B81" s="251" t="s">
        <v>641</v>
      </c>
      <c r="C81" s="252" t="s">
        <v>916</v>
      </c>
      <c r="D81" s="259" t="s">
        <v>305</v>
      </c>
      <c r="E81" s="89" t="str">
        <f t="shared" si="1"/>
        <v>OK</v>
      </c>
      <c r="F81" s="89"/>
      <c r="G81" s="259" t="s">
        <v>318</v>
      </c>
      <c r="H81" s="152" t="str">
        <f t="shared" si="2"/>
        <v>Incompleto</v>
      </c>
      <c r="I81" s="258" t="s">
        <v>1350</v>
      </c>
      <c r="J81" s="152" t="str">
        <f t="shared" si="3"/>
        <v>Incompleto</v>
      </c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152"/>
      <c r="CL81" s="152"/>
      <c r="CM81" s="152"/>
      <c r="CN81" s="152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  <c r="DI81" s="152"/>
      <c r="DJ81" s="152"/>
      <c r="DK81" s="152"/>
      <c r="DL81" s="152"/>
      <c r="DM81" s="152"/>
      <c r="DN81" s="152"/>
      <c r="DO81" s="152"/>
      <c r="DP81" s="152"/>
      <c r="DQ81" s="152"/>
      <c r="DR81" s="152"/>
      <c r="DS81" s="152"/>
      <c r="DT81" s="152"/>
      <c r="DU81" s="152"/>
      <c r="DV81" s="152"/>
      <c r="DW81" s="152"/>
      <c r="DX81" s="152"/>
      <c r="DY81" s="152"/>
      <c r="DZ81" s="152"/>
      <c r="EA81" s="152"/>
      <c r="EB81" s="152"/>
      <c r="EC81" s="152"/>
      <c r="ED81" s="152"/>
      <c r="EE81" s="152"/>
      <c r="EF81" s="152"/>
      <c r="EG81" s="152"/>
      <c r="EH81" s="152"/>
      <c r="EI81" s="152"/>
      <c r="EJ81" s="152"/>
      <c r="EK81" s="152"/>
      <c r="EL81" s="152"/>
      <c r="EM81" s="152"/>
      <c r="EN81" s="152"/>
      <c r="EO81" s="152"/>
      <c r="EP81" s="152"/>
      <c r="EQ81" s="152"/>
      <c r="ER81" s="152"/>
      <c r="ES81" s="152"/>
      <c r="ET81" s="152"/>
      <c r="EU81" s="152"/>
      <c r="EV81" s="152"/>
      <c r="EW81" s="152"/>
      <c r="EX81" s="152"/>
      <c r="EY81" s="152"/>
      <c r="EZ81" s="152"/>
      <c r="FA81" s="152"/>
      <c r="FB81" s="152"/>
      <c r="FC81" s="152"/>
      <c r="FD81" s="152"/>
    </row>
    <row r="82" spans="1:160">
      <c r="A82" s="250" t="str">
        <f t="shared" si="0"/>
        <v>FERNANDA GIOIA GONÇALVES VAZ</v>
      </c>
      <c r="B82" s="256" t="s">
        <v>645</v>
      </c>
      <c r="C82" s="252" t="s">
        <v>1351</v>
      </c>
      <c r="D82" s="259" t="s">
        <v>308</v>
      </c>
      <c r="E82" s="89" t="str">
        <f t="shared" si="1"/>
        <v>Incompleto</v>
      </c>
      <c r="F82" s="89"/>
      <c r="G82" s="259" t="s">
        <v>319</v>
      </c>
      <c r="H82" s="152" t="str">
        <f t="shared" si="2"/>
        <v>OK</v>
      </c>
      <c r="I82" s="258" t="s">
        <v>311</v>
      </c>
      <c r="J82" s="152" t="str">
        <f t="shared" si="3"/>
        <v>OK</v>
      </c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2"/>
      <c r="AE82" s="152"/>
      <c r="AF82" s="152"/>
      <c r="AG82" s="152"/>
      <c r="AH82" s="152"/>
      <c r="AI82" s="152"/>
      <c r="AJ82" s="152"/>
      <c r="AK82" s="152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2"/>
      <c r="BL82" s="152"/>
      <c r="BM82" s="152"/>
      <c r="BN82" s="152"/>
      <c r="BO82" s="152"/>
      <c r="BP82" s="152"/>
      <c r="BQ82" s="152"/>
      <c r="BR82" s="152"/>
      <c r="BS82" s="152"/>
      <c r="BT82" s="152"/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52"/>
      <c r="CJ82" s="152"/>
      <c r="CK82" s="152"/>
      <c r="CL82" s="152"/>
      <c r="CM82" s="152"/>
      <c r="CN82" s="152"/>
      <c r="CO82" s="152"/>
      <c r="CP82" s="152"/>
      <c r="CQ82" s="152"/>
      <c r="CR82" s="152"/>
      <c r="CS82" s="152"/>
      <c r="CT82" s="152"/>
      <c r="CU82" s="152"/>
      <c r="CV82" s="152"/>
      <c r="CW82" s="152"/>
      <c r="CX82" s="152"/>
      <c r="CY82" s="152"/>
      <c r="CZ82" s="152"/>
      <c r="DA82" s="152"/>
      <c r="DB82" s="152"/>
      <c r="DC82" s="152"/>
      <c r="DD82" s="152"/>
      <c r="DE82" s="152"/>
      <c r="DF82" s="152"/>
      <c r="DG82" s="152"/>
      <c r="DH82" s="152"/>
      <c r="DI82" s="152"/>
      <c r="DJ82" s="152"/>
      <c r="DK82" s="152"/>
      <c r="DL82" s="152"/>
      <c r="DM82" s="152"/>
      <c r="DN82" s="152"/>
      <c r="DO82" s="152"/>
      <c r="DP82" s="152"/>
      <c r="DQ82" s="152"/>
      <c r="DR82" s="152"/>
      <c r="DS82" s="152"/>
      <c r="DT82" s="152"/>
      <c r="DU82" s="152"/>
      <c r="DV82" s="152"/>
      <c r="DW82" s="152"/>
      <c r="DX82" s="152"/>
      <c r="DY82" s="152"/>
      <c r="DZ82" s="152"/>
      <c r="EA82" s="152"/>
      <c r="EB82" s="152"/>
      <c r="EC82" s="152"/>
      <c r="ED82" s="152"/>
      <c r="EE82" s="152"/>
      <c r="EF82" s="152"/>
      <c r="EG82" s="152"/>
      <c r="EH82" s="152"/>
      <c r="EI82" s="152"/>
      <c r="EJ82" s="152"/>
      <c r="EK82" s="152"/>
      <c r="EL82" s="152"/>
      <c r="EM82" s="152"/>
      <c r="EN82" s="152"/>
      <c r="EO82" s="152"/>
      <c r="EP82" s="152"/>
      <c r="EQ82" s="152"/>
      <c r="ER82" s="152"/>
      <c r="ES82" s="152"/>
      <c r="ET82" s="152"/>
      <c r="EU82" s="152"/>
      <c r="EV82" s="152"/>
      <c r="EW82" s="152"/>
      <c r="EX82" s="152"/>
      <c r="EY82" s="152"/>
      <c r="EZ82" s="152"/>
      <c r="FA82" s="152"/>
      <c r="FB82" s="152"/>
      <c r="FC82" s="152"/>
      <c r="FD82" s="152"/>
    </row>
    <row r="83" spans="1:160">
      <c r="A83" s="250" t="str">
        <f t="shared" si="0"/>
        <v>FERNANDO MENDONÇA FERNANDES</v>
      </c>
      <c r="B83" s="251" t="s">
        <v>641</v>
      </c>
      <c r="C83" s="252" t="s">
        <v>1352</v>
      </c>
      <c r="D83" s="253" t="s">
        <v>1353</v>
      </c>
      <c r="E83" s="89" t="str">
        <f t="shared" si="1"/>
        <v>Incompleto</v>
      </c>
      <c r="F83" s="89"/>
      <c r="G83" s="259" t="s">
        <v>321</v>
      </c>
      <c r="H83" s="152" t="str">
        <f t="shared" si="2"/>
        <v>OK</v>
      </c>
      <c r="I83" s="258" t="s">
        <v>313</v>
      </c>
      <c r="J83" s="152" t="str">
        <f t="shared" si="3"/>
        <v>OK</v>
      </c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  <c r="AB83" s="152"/>
      <c r="AC83" s="152"/>
      <c r="AD83" s="152"/>
      <c r="AE83" s="152"/>
      <c r="AF83" s="152"/>
      <c r="AG83" s="152"/>
      <c r="AH83" s="152"/>
      <c r="AI83" s="152"/>
      <c r="AJ83" s="152"/>
      <c r="AK83" s="152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2"/>
      <c r="BL83" s="152"/>
      <c r="BM83" s="152"/>
      <c r="BN83" s="152"/>
      <c r="BO83" s="152"/>
      <c r="BP83" s="152"/>
      <c r="BQ83" s="152"/>
      <c r="BR83" s="152"/>
      <c r="BS83" s="152"/>
      <c r="BT83" s="152"/>
      <c r="BU83" s="152"/>
      <c r="BV83" s="152"/>
      <c r="BW83" s="152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52"/>
      <c r="CJ83" s="152"/>
      <c r="CK83" s="152"/>
      <c r="CL83" s="152"/>
      <c r="CM83" s="152"/>
      <c r="CN83" s="152"/>
      <c r="CO83" s="152"/>
      <c r="CP83" s="152"/>
      <c r="CQ83" s="152"/>
      <c r="CR83" s="152"/>
      <c r="CS83" s="152"/>
      <c r="CT83" s="152"/>
      <c r="CU83" s="152"/>
      <c r="CV83" s="152"/>
      <c r="CW83" s="152"/>
      <c r="CX83" s="152"/>
      <c r="CY83" s="152"/>
      <c r="CZ83" s="152"/>
      <c r="DA83" s="152"/>
      <c r="DB83" s="152"/>
      <c r="DC83" s="152"/>
      <c r="DD83" s="152"/>
      <c r="DE83" s="152"/>
      <c r="DF83" s="152"/>
      <c r="DG83" s="152"/>
      <c r="DH83" s="152"/>
      <c r="DI83" s="152"/>
      <c r="DJ83" s="152"/>
      <c r="DK83" s="152"/>
      <c r="DL83" s="152"/>
      <c r="DM83" s="152"/>
      <c r="DN83" s="152"/>
      <c r="DO83" s="152"/>
      <c r="DP83" s="152"/>
      <c r="DQ83" s="152"/>
      <c r="DR83" s="152"/>
      <c r="DS83" s="152"/>
      <c r="DT83" s="152"/>
      <c r="DU83" s="152"/>
      <c r="DV83" s="152"/>
      <c r="DW83" s="152"/>
      <c r="DX83" s="152"/>
      <c r="DY83" s="152"/>
      <c r="DZ83" s="152"/>
      <c r="EA83" s="152"/>
      <c r="EB83" s="152"/>
      <c r="EC83" s="152"/>
      <c r="ED83" s="152"/>
      <c r="EE83" s="152"/>
      <c r="EF83" s="152"/>
      <c r="EG83" s="152"/>
      <c r="EH83" s="152"/>
      <c r="EI83" s="152"/>
      <c r="EJ83" s="152"/>
      <c r="EK83" s="152"/>
      <c r="EL83" s="152"/>
      <c r="EM83" s="152"/>
      <c r="EN83" s="152"/>
      <c r="EO83" s="152"/>
      <c r="EP83" s="152"/>
      <c r="EQ83" s="152"/>
      <c r="ER83" s="152"/>
      <c r="ES83" s="152"/>
      <c r="ET83" s="152"/>
      <c r="EU83" s="152"/>
      <c r="EV83" s="152"/>
      <c r="EW83" s="152"/>
      <c r="EX83" s="152"/>
      <c r="EY83" s="152"/>
      <c r="EZ83" s="152"/>
      <c r="FA83" s="152"/>
      <c r="FB83" s="152"/>
      <c r="FC83" s="152"/>
      <c r="FD83" s="152"/>
    </row>
    <row r="84" spans="1:160">
      <c r="A84" s="250" t="str">
        <f t="shared" si="0"/>
        <v>FERNANDO PAIVA SILVA DE SOUZA</v>
      </c>
      <c r="B84" s="252" t="s">
        <v>658</v>
      </c>
      <c r="C84" s="252" t="s">
        <v>923</v>
      </c>
      <c r="D84" s="253" t="s">
        <v>311</v>
      </c>
      <c r="E84" s="89" t="str">
        <f t="shared" si="1"/>
        <v>OK</v>
      </c>
      <c r="F84" s="89"/>
      <c r="G84" s="259" t="s">
        <v>324</v>
      </c>
      <c r="H84" s="152" t="str">
        <f t="shared" si="2"/>
        <v>OK</v>
      </c>
      <c r="I84" s="258" t="s">
        <v>314</v>
      </c>
      <c r="J84" s="152" t="str">
        <f t="shared" si="3"/>
        <v>OK</v>
      </c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  <c r="AB84" s="152"/>
      <c r="AC84" s="152"/>
      <c r="AD84" s="152"/>
      <c r="AE84" s="152"/>
      <c r="AF84" s="152"/>
      <c r="AG84" s="152"/>
      <c r="AH84" s="152"/>
      <c r="AI84" s="152"/>
      <c r="AJ84" s="152"/>
      <c r="AK84" s="152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  <c r="BK84" s="152"/>
      <c r="BL84" s="152"/>
      <c r="BM84" s="152"/>
      <c r="BN84" s="152"/>
      <c r="BO84" s="152"/>
      <c r="BP84" s="152"/>
      <c r="BQ84" s="152"/>
      <c r="BR84" s="152"/>
      <c r="BS84" s="152"/>
      <c r="BT84" s="152"/>
      <c r="BU84" s="152"/>
      <c r="BV84" s="152"/>
      <c r="BW84" s="152"/>
      <c r="BX84" s="152"/>
      <c r="BY84" s="152"/>
      <c r="BZ84" s="152"/>
      <c r="CA84" s="152"/>
      <c r="CB84" s="152"/>
      <c r="CC84" s="152"/>
      <c r="CD84" s="152"/>
      <c r="CE84" s="152"/>
      <c r="CF84" s="152"/>
      <c r="CG84" s="152"/>
      <c r="CH84" s="152"/>
      <c r="CI84" s="152"/>
      <c r="CJ84" s="152"/>
      <c r="CK84" s="152"/>
      <c r="CL84" s="152"/>
      <c r="CM84" s="152"/>
      <c r="CN84" s="152"/>
      <c r="CO84" s="152"/>
      <c r="CP84" s="152"/>
      <c r="CQ84" s="152"/>
      <c r="CR84" s="152"/>
      <c r="CS84" s="152"/>
      <c r="CT84" s="152"/>
      <c r="CU84" s="152"/>
      <c r="CV84" s="152"/>
      <c r="CW84" s="152"/>
      <c r="CX84" s="152"/>
      <c r="CY84" s="152"/>
      <c r="CZ84" s="152"/>
      <c r="DA84" s="152"/>
      <c r="DB84" s="152"/>
      <c r="DC84" s="152"/>
      <c r="DD84" s="152"/>
      <c r="DE84" s="152"/>
      <c r="DF84" s="152"/>
      <c r="DG84" s="152"/>
      <c r="DH84" s="152"/>
      <c r="DI84" s="152"/>
      <c r="DJ84" s="152"/>
      <c r="DK84" s="152"/>
      <c r="DL84" s="152"/>
      <c r="DM84" s="152"/>
      <c r="DN84" s="152"/>
      <c r="DO84" s="152"/>
      <c r="DP84" s="152"/>
      <c r="DQ84" s="152"/>
      <c r="DR84" s="152"/>
      <c r="DS84" s="152"/>
      <c r="DT84" s="152"/>
      <c r="DU84" s="152"/>
      <c r="DV84" s="152"/>
      <c r="DW84" s="152"/>
      <c r="DX84" s="152"/>
      <c r="DY84" s="152"/>
      <c r="DZ84" s="152"/>
      <c r="EA84" s="152"/>
      <c r="EB84" s="152"/>
      <c r="EC84" s="152"/>
      <c r="ED84" s="152"/>
      <c r="EE84" s="152"/>
      <c r="EF84" s="152"/>
      <c r="EG84" s="152"/>
      <c r="EH84" s="152"/>
      <c r="EI84" s="152"/>
      <c r="EJ84" s="152"/>
      <c r="EK84" s="152"/>
      <c r="EL84" s="152"/>
      <c r="EM84" s="152"/>
      <c r="EN84" s="152"/>
      <c r="EO84" s="152"/>
      <c r="EP84" s="152"/>
      <c r="EQ84" s="152"/>
      <c r="ER84" s="152"/>
      <c r="ES84" s="152"/>
      <c r="ET84" s="152"/>
      <c r="EU84" s="152"/>
      <c r="EV84" s="152"/>
      <c r="EW84" s="152"/>
      <c r="EX84" s="152"/>
      <c r="EY84" s="152"/>
      <c r="EZ84" s="152"/>
      <c r="FA84" s="152"/>
      <c r="FB84" s="152"/>
      <c r="FC84" s="152"/>
      <c r="FD84" s="152"/>
    </row>
    <row r="85" spans="1:160">
      <c r="A85" s="250" t="str">
        <f t="shared" si="0"/>
        <v>FILIPE DE SOUSA BOLONINI</v>
      </c>
      <c r="B85" s="251" t="s">
        <v>641</v>
      </c>
      <c r="C85" s="252" t="s">
        <v>1229</v>
      </c>
      <c r="D85" s="253" t="s">
        <v>313</v>
      </c>
      <c r="E85" s="89" t="str">
        <f t="shared" si="1"/>
        <v>OK</v>
      </c>
      <c r="F85" s="89"/>
      <c r="G85" s="260" t="s">
        <v>325</v>
      </c>
      <c r="H85" s="152" t="str">
        <f t="shared" si="2"/>
        <v>OK</v>
      </c>
      <c r="I85" s="258" t="s">
        <v>316</v>
      </c>
      <c r="J85" s="152" t="str">
        <f t="shared" si="3"/>
        <v>OK</v>
      </c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  <c r="BK85" s="152"/>
      <c r="BL85" s="152"/>
      <c r="BM85" s="152"/>
      <c r="BN85" s="152"/>
      <c r="BO85" s="152"/>
      <c r="BP85" s="152"/>
      <c r="BQ85" s="152"/>
      <c r="BR85" s="152"/>
      <c r="BS85" s="152"/>
      <c r="BT85" s="152"/>
      <c r="BU85" s="152"/>
      <c r="BV85" s="152"/>
      <c r="BW85" s="152"/>
      <c r="BX85" s="152"/>
      <c r="BY85" s="152"/>
      <c r="BZ85" s="152"/>
      <c r="CA85" s="152"/>
      <c r="CB85" s="152"/>
      <c r="CC85" s="152"/>
      <c r="CD85" s="152"/>
      <c r="CE85" s="152"/>
      <c r="CF85" s="152"/>
      <c r="CG85" s="152"/>
      <c r="CH85" s="152"/>
      <c r="CI85" s="152"/>
      <c r="CJ85" s="152"/>
      <c r="CK85" s="152"/>
      <c r="CL85" s="152"/>
      <c r="CM85" s="152"/>
      <c r="CN85" s="152"/>
      <c r="CO85" s="152"/>
      <c r="CP85" s="152"/>
      <c r="CQ85" s="152"/>
      <c r="CR85" s="152"/>
      <c r="CS85" s="152"/>
      <c r="CT85" s="152"/>
      <c r="CU85" s="152"/>
      <c r="CV85" s="152"/>
      <c r="CW85" s="152"/>
      <c r="CX85" s="152"/>
      <c r="CY85" s="152"/>
      <c r="CZ85" s="152"/>
      <c r="DA85" s="152"/>
      <c r="DB85" s="152"/>
      <c r="DC85" s="152"/>
      <c r="DD85" s="152"/>
      <c r="DE85" s="152"/>
      <c r="DF85" s="152"/>
      <c r="DG85" s="152"/>
      <c r="DH85" s="152"/>
      <c r="DI85" s="152"/>
      <c r="DJ85" s="152"/>
      <c r="DK85" s="152"/>
      <c r="DL85" s="152"/>
      <c r="DM85" s="152"/>
      <c r="DN85" s="152"/>
      <c r="DO85" s="152"/>
      <c r="DP85" s="152"/>
      <c r="DQ85" s="152"/>
      <c r="DR85" s="152"/>
      <c r="DS85" s="152"/>
      <c r="DT85" s="152"/>
      <c r="DU85" s="152"/>
      <c r="DV85" s="152"/>
      <c r="DW85" s="152"/>
      <c r="DX85" s="152"/>
      <c r="DY85" s="152"/>
      <c r="DZ85" s="152"/>
      <c r="EA85" s="152"/>
      <c r="EB85" s="152"/>
      <c r="EC85" s="152"/>
      <c r="ED85" s="152"/>
      <c r="EE85" s="152"/>
      <c r="EF85" s="152"/>
      <c r="EG85" s="152"/>
      <c r="EH85" s="152"/>
      <c r="EI85" s="152"/>
      <c r="EJ85" s="152"/>
      <c r="EK85" s="152"/>
      <c r="EL85" s="152"/>
      <c r="EM85" s="152"/>
      <c r="EN85" s="152"/>
      <c r="EO85" s="152"/>
      <c r="EP85" s="152"/>
      <c r="EQ85" s="152"/>
      <c r="ER85" s="152"/>
      <c r="ES85" s="152"/>
      <c r="ET85" s="152"/>
      <c r="EU85" s="152"/>
      <c r="EV85" s="152"/>
      <c r="EW85" s="152"/>
      <c r="EX85" s="152"/>
      <c r="EY85" s="152"/>
      <c r="EZ85" s="152"/>
      <c r="FA85" s="152"/>
      <c r="FB85" s="152"/>
      <c r="FC85" s="152"/>
      <c r="FD85" s="152"/>
    </row>
    <row r="86" spans="1:160">
      <c r="A86" s="250" t="str">
        <f t="shared" si="0"/>
        <v>FILIPE FERREIRA AGRA DE ARAUJO</v>
      </c>
      <c r="B86" s="251" t="s">
        <v>641</v>
      </c>
      <c r="C86" s="252" t="s">
        <v>1045</v>
      </c>
      <c r="D86" s="253" t="s">
        <v>314</v>
      </c>
      <c r="E86" s="89" t="str">
        <f t="shared" si="1"/>
        <v>OK</v>
      </c>
      <c r="F86" s="89"/>
      <c r="G86" s="260" t="s">
        <v>326</v>
      </c>
      <c r="H86" s="152" t="str">
        <f t="shared" si="2"/>
        <v>OK</v>
      </c>
      <c r="I86" s="258" t="s">
        <v>1354</v>
      </c>
      <c r="J86" s="152" t="str">
        <f t="shared" si="3"/>
        <v>Incompleto</v>
      </c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  <c r="BK86" s="152"/>
      <c r="BL86" s="152"/>
      <c r="BM86" s="152"/>
      <c r="BN86" s="152"/>
      <c r="BO86" s="152"/>
      <c r="BP86" s="152"/>
      <c r="BQ86" s="152"/>
      <c r="BR86" s="152"/>
      <c r="BS86" s="152"/>
      <c r="BT86" s="152"/>
      <c r="BU86" s="152"/>
      <c r="BV86" s="152"/>
      <c r="BW86" s="152"/>
      <c r="BX86" s="152"/>
      <c r="BY86" s="152"/>
      <c r="BZ86" s="152"/>
      <c r="CA86" s="152"/>
      <c r="CB86" s="152"/>
      <c r="CC86" s="152"/>
      <c r="CD86" s="152"/>
      <c r="CE86" s="152"/>
      <c r="CF86" s="152"/>
      <c r="CG86" s="152"/>
      <c r="CH86" s="152"/>
      <c r="CI86" s="152"/>
      <c r="CJ86" s="152"/>
      <c r="CK86" s="152"/>
      <c r="CL86" s="152"/>
      <c r="CM86" s="152"/>
      <c r="CN86" s="152"/>
      <c r="CO86" s="152"/>
      <c r="CP86" s="152"/>
      <c r="CQ86" s="152"/>
      <c r="CR86" s="152"/>
      <c r="CS86" s="152"/>
      <c r="CT86" s="152"/>
      <c r="CU86" s="152"/>
      <c r="CV86" s="152"/>
      <c r="CW86" s="152"/>
      <c r="CX86" s="152"/>
      <c r="CY86" s="152"/>
      <c r="CZ86" s="152"/>
      <c r="DA86" s="152"/>
      <c r="DB86" s="152"/>
      <c r="DC86" s="152"/>
      <c r="DD86" s="152"/>
      <c r="DE86" s="152"/>
      <c r="DF86" s="152"/>
      <c r="DG86" s="152"/>
      <c r="DH86" s="152"/>
      <c r="DI86" s="152"/>
      <c r="DJ86" s="152"/>
      <c r="DK86" s="152"/>
      <c r="DL86" s="152"/>
      <c r="DM86" s="152"/>
      <c r="DN86" s="152"/>
      <c r="DO86" s="152"/>
      <c r="DP86" s="152"/>
      <c r="DQ86" s="152"/>
      <c r="DR86" s="152"/>
      <c r="DS86" s="152"/>
      <c r="DT86" s="152"/>
      <c r="DU86" s="152"/>
      <c r="DV86" s="152"/>
      <c r="DW86" s="152"/>
      <c r="DX86" s="152"/>
      <c r="DY86" s="152"/>
      <c r="DZ86" s="152"/>
      <c r="EA86" s="152"/>
      <c r="EB86" s="152"/>
      <c r="EC86" s="152"/>
      <c r="ED86" s="152"/>
      <c r="EE86" s="152"/>
      <c r="EF86" s="152"/>
      <c r="EG86" s="152"/>
      <c r="EH86" s="152"/>
      <c r="EI86" s="152"/>
      <c r="EJ86" s="152"/>
      <c r="EK86" s="152"/>
      <c r="EL86" s="152"/>
      <c r="EM86" s="152"/>
      <c r="EN86" s="152"/>
      <c r="EO86" s="152"/>
      <c r="EP86" s="152"/>
      <c r="EQ86" s="152"/>
      <c r="ER86" s="152"/>
      <c r="ES86" s="152"/>
      <c r="ET86" s="152"/>
      <c r="EU86" s="152"/>
      <c r="EV86" s="152"/>
      <c r="EW86" s="152"/>
      <c r="EX86" s="152"/>
      <c r="EY86" s="152"/>
      <c r="EZ86" s="152"/>
      <c r="FA86" s="152"/>
      <c r="FB86" s="152"/>
      <c r="FC86" s="152"/>
      <c r="FD86" s="152"/>
    </row>
    <row r="87" spans="1:160">
      <c r="A87" s="250" t="str">
        <f t="shared" si="0"/>
        <v>FLAVIANO DE ALMEIDA DOS SANTOS</v>
      </c>
      <c r="B87" s="257" t="s">
        <v>641</v>
      </c>
      <c r="C87" s="252" t="s">
        <v>1078</v>
      </c>
      <c r="D87" s="253" t="s">
        <v>316</v>
      </c>
      <c r="E87" s="89" t="str">
        <f t="shared" si="1"/>
        <v>OK</v>
      </c>
      <c r="F87" s="89"/>
      <c r="G87" s="260" t="s">
        <v>328</v>
      </c>
      <c r="H87" s="152" t="str">
        <f t="shared" si="2"/>
        <v>OK</v>
      </c>
      <c r="I87" s="258" t="s">
        <v>319</v>
      </c>
      <c r="J87" s="152" t="str">
        <f t="shared" si="3"/>
        <v>OK</v>
      </c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  <c r="BK87" s="152"/>
      <c r="BL87" s="152"/>
      <c r="BM87" s="152"/>
      <c r="BN87" s="152"/>
      <c r="BO87" s="152"/>
      <c r="BP87" s="152"/>
      <c r="BQ87" s="152"/>
      <c r="BR87" s="152"/>
      <c r="BS87" s="152"/>
      <c r="BT87" s="152"/>
      <c r="BU87" s="152"/>
      <c r="BV87" s="152"/>
      <c r="BW87" s="152"/>
      <c r="BX87" s="152"/>
      <c r="BY87" s="152"/>
      <c r="BZ87" s="152"/>
      <c r="CA87" s="152"/>
      <c r="CB87" s="152"/>
      <c r="CC87" s="152"/>
      <c r="CD87" s="152"/>
      <c r="CE87" s="152"/>
      <c r="CF87" s="152"/>
      <c r="CG87" s="152"/>
      <c r="CH87" s="152"/>
      <c r="CI87" s="152"/>
      <c r="CJ87" s="152"/>
      <c r="CK87" s="152"/>
      <c r="CL87" s="152"/>
      <c r="CM87" s="152"/>
      <c r="CN87" s="152"/>
      <c r="CO87" s="152"/>
      <c r="CP87" s="152"/>
      <c r="CQ87" s="152"/>
      <c r="CR87" s="152"/>
      <c r="CS87" s="152"/>
      <c r="CT87" s="152"/>
      <c r="CU87" s="152"/>
      <c r="CV87" s="152"/>
      <c r="CW87" s="152"/>
      <c r="CX87" s="152"/>
      <c r="CY87" s="152"/>
      <c r="CZ87" s="152"/>
      <c r="DA87" s="152"/>
      <c r="DB87" s="152"/>
      <c r="DC87" s="152"/>
      <c r="DD87" s="152"/>
      <c r="DE87" s="152"/>
      <c r="DF87" s="152"/>
      <c r="DG87" s="152"/>
      <c r="DH87" s="152"/>
      <c r="DI87" s="152"/>
      <c r="DJ87" s="152"/>
      <c r="DK87" s="152"/>
      <c r="DL87" s="152"/>
      <c r="DM87" s="152"/>
      <c r="DN87" s="152"/>
      <c r="DO87" s="152"/>
      <c r="DP87" s="152"/>
      <c r="DQ87" s="152"/>
      <c r="DR87" s="152"/>
      <c r="DS87" s="152"/>
      <c r="DT87" s="152"/>
      <c r="DU87" s="152"/>
      <c r="DV87" s="152"/>
      <c r="DW87" s="152"/>
      <c r="DX87" s="152"/>
      <c r="DY87" s="152"/>
      <c r="DZ87" s="152"/>
      <c r="EA87" s="152"/>
      <c r="EB87" s="152"/>
      <c r="EC87" s="152"/>
      <c r="ED87" s="152"/>
      <c r="EE87" s="152"/>
      <c r="EF87" s="152"/>
      <c r="EG87" s="152"/>
      <c r="EH87" s="152"/>
      <c r="EI87" s="152"/>
      <c r="EJ87" s="152"/>
      <c r="EK87" s="152"/>
      <c r="EL87" s="152"/>
      <c r="EM87" s="152"/>
      <c r="EN87" s="152"/>
      <c r="EO87" s="152"/>
      <c r="EP87" s="152"/>
      <c r="EQ87" s="152"/>
      <c r="ER87" s="152"/>
      <c r="ES87" s="152"/>
      <c r="ET87" s="152"/>
      <c r="EU87" s="152"/>
      <c r="EV87" s="152"/>
      <c r="EW87" s="152"/>
      <c r="EX87" s="152"/>
      <c r="EY87" s="152"/>
      <c r="EZ87" s="152"/>
      <c r="FA87" s="152"/>
      <c r="FB87" s="152"/>
      <c r="FC87" s="152"/>
      <c r="FD87" s="152"/>
    </row>
    <row r="88" spans="1:160">
      <c r="A88" s="250" t="str">
        <f t="shared" si="0"/>
        <v>FRANCISCO DA SILVA ALVES</v>
      </c>
      <c r="B88" s="251" t="s">
        <v>641</v>
      </c>
      <c r="C88" s="252" t="s">
        <v>1031</v>
      </c>
      <c r="D88" s="253" t="s">
        <v>318</v>
      </c>
      <c r="E88" s="89" t="str">
        <f t="shared" si="1"/>
        <v>Incompleto</v>
      </c>
      <c r="F88" s="89"/>
      <c r="G88" s="260" t="s">
        <v>329</v>
      </c>
      <c r="H88" s="152" t="str">
        <f t="shared" si="2"/>
        <v>OK</v>
      </c>
      <c r="I88" s="258" t="s">
        <v>321</v>
      </c>
      <c r="J88" s="152" t="str">
        <f t="shared" si="3"/>
        <v>OK</v>
      </c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2"/>
      <c r="BL88" s="152"/>
      <c r="BM88" s="152"/>
      <c r="BN88" s="152"/>
      <c r="BO88" s="152"/>
      <c r="BP88" s="152"/>
      <c r="BQ88" s="152"/>
      <c r="BR88" s="152"/>
      <c r="BS88" s="152"/>
      <c r="BT88" s="152"/>
      <c r="BU88" s="152"/>
      <c r="BV88" s="152"/>
      <c r="BW88" s="152"/>
      <c r="BX88" s="152"/>
      <c r="BY88" s="152"/>
      <c r="BZ88" s="152"/>
      <c r="CA88" s="152"/>
      <c r="CB88" s="152"/>
      <c r="CC88" s="152"/>
      <c r="CD88" s="152"/>
      <c r="CE88" s="152"/>
      <c r="CF88" s="152"/>
      <c r="CG88" s="152"/>
      <c r="CH88" s="152"/>
      <c r="CI88" s="152"/>
      <c r="CJ88" s="152"/>
      <c r="CK88" s="152"/>
      <c r="CL88" s="152"/>
      <c r="CM88" s="152"/>
      <c r="CN88" s="152"/>
      <c r="CO88" s="152"/>
      <c r="CP88" s="152"/>
      <c r="CQ88" s="152"/>
      <c r="CR88" s="152"/>
      <c r="CS88" s="152"/>
      <c r="CT88" s="152"/>
      <c r="CU88" s="152"/>
      <c r="CV88" s="152"/>
      <c r="CW88" s="152"/>
      <c r="CX88" s="152"/>
      <c r="CY88" s="152"/>
      <c r="CZ88" s="152"/>
      <c r="DA88" s="152"/>
      <c r="DB88" s="152"/>
      <c r="DC88" s="152"/>
      <c r="DD88" s="152"/>
      <c r="DE88" s="152"/>
      <c r="DF88" s="152"/>
      <c r="DG88" s="152"/>
      <c r="DH88" s="152"/>
      <c r="DI88" s="152"/>
      <c r="DJ88" s="152"/>
      <c r="DK88" s="152"/>
      <c r="DL88" s="152"/>
      <c r="DM88" s="152"/>
      <c r="DN88" s="152"/>
      <c r="DO88" s="152"/>
      <c r="DP88" s="152"/>
      <c r="DQ88" s="152"/>
      <c r="DR88" s="152"/>
      <c r="DS88" s="152"/>
      <c r="DT88" s="152"/>
      <c r="DU88" s="152"/>
      <c r="DV88" s="152"/>
      <c r="DW88" s="152"/>
      <c r="DX88" s="152"/>
      <c r="DY88" s="152"/>
      <c r="DZ88" s="152"/>
      <c r="EA88" s="152"/>
      <c r="EB88" s="152"/>
      <c r="EC88" s="152"/>
      <c r="ED88" s="152"/>
      <c r="EE88" s="152"/>
      <c r="EF88" s="152"/>
      <c r="EG88" s="152"/>
      <c r="EH88" s="152"/>
      <c r="EI88" s="152"/>
      <c r="EJ88" s="152"/>
      <c r="EK88" s="152"/>
      <c r="EL88" s="152"/>
      <c r="EM88" s="152"/>
      <c r="EN88" s="152"/>
      <c r="EO88" s="152"/>
      <c r="EP88" s="152"/>
      <c r="EQ88" s="152"/>
      <c r="ER88" s="152"/>
      <c r="ES88" s="152"/>
      <c r="ET88" s="152"/>
      <c r="EU88" s="152"/>
      <c r="EV88" s="152"/>
      <c r="EW88" s="152"/>
      <c r="EX88" s="152"/>
      <c r="EY88" s="152"/>
      <c r="EZ88" s="152"/>
      <c r="FA88" s="152"/>
      <c r="FB88" s="152"/>
      <c r="FC88" s="152"/>
      <c r="FD88" s="152"/>
    </row>
    <row r="89" spans="1:160">
      <c r="A89" s="250" t="str">
        <f t="shared" si="0"/>
        <v>FREDERICO TAVARES GOMES DA CUNHA</v>
      </c>
      <c r="B89" s="251" t="s">
        <v>641</v>
      </c>
      <c r="C89" s="252" t="s">
        <v>523</v>
      </c>
      <c r="D89" s="253" t="s">
        <v>319</v>
      </c>
      <c r="E89" s="89" t="str">
        <f t="shared" si="1"/>
        <v>OK</v>
      </c>
      <c r="F89" s="89"/>
      <c r="G89" s="260" t="s">
        <v>330</v>
      </c>
      <c r="H89" s="152" t="str">
        <f t="shared" si="2"/>
        <v>OK</v>
      </c>
      <c r="I89" s="258" t="s">
        <v>484</v>
      </c>
      <c r="J89" s="152" t="str">
        <f t="shared" si="3"/>
        <v>OK</v>
      </c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  <c r="BK89" s="152"/>
      <c r="BL89" s="152"/>
      <c r="BM89" s="152"/>
      <c r="BN89" s="152"/>
      <c r="BO89" s="152"/>
      <c r="BP89" s="152"/>
      <c r="BQ89" s="152"/>
      <c r="BR89" s="152"/>
      <c r="BS89" s="152"/>
      <c r="BT89" s="152"/>
      <c r="BU89" s="152"/>
      <c r="BV89" s="152"/>
      <c r="BW89" s="152"/>
      <c r="BX89" s="152"/>
      <c r="BY89" s="152"/>
      <c r="BZ89" s="152"/>
      <c r="CA89" s="152"/>
      <c r="CB89" s="152"/>
      <c r="CC89" s="152"/>
      <c r="CD89" s="152"/>
      <c r="CE89" s="152"/>
      <c r="CF89" s="152"/>
      <c r="CG89" s="152"/>
      <c r="CH89" s="152"/>
      <c r="CI89" s="152"/>
      <c r="CJ89" s="152"/>
      <c r="CK89" s="152"/>
      <c r="CL89" s="152"/>
      <c r="CM89" s="152"/>
      <c r="CN89" s="152"/>
      <c r="CO89" s="152"/>
      <c r="CP89" s="152"/>
      <c r="CQ89" s="152"/>
      <c r="CR89" s="152"/>
      <c r="CS89" s="152"/>
      <c r="CT89" s="152"/>
      <c r="CU89" s="152"/>
      <c r="CV89" s="152"/>
      <c r="CW89" s="152"/>
      <c r="CX89" s="152"/>
      <c r="CY89" s="152"/>
      <c r="CZ89" s="152"/>
      <c r="DA89" s="152"/>
      <c r="DB89" s="152"/>
      <c r="DC89" s="152"/>
      <c r="DD89" s="152"/>
      <c r="DE89" s="152"/>
      <c r="DF89" s="152"/>
      <c r="DG89" s="152"/>
      <c r="DH89" s="152"/>
      <c r="DI89" s="152"/>
      <c r="DJ89" s="152"/>
      <c r="DK89" s="152"/>
      <c r="DL89" s="152"/>
      <c r="DM89" s="152"/>
      <c r="DN89" s="152"/>
      <c r="DO89" s="152"/>
      <c r="DP89" s="152"/>
      <c r="DQ89" s="152"/>
      <c r="DR89" s="152"/>
      <c r="DS89" s="152"/>
      <c r="DT89" s="152"/>
      <c r="DU89" s="152"/>
      <c r="DV89" s="152"/>
      <c r="DW89" s="152"/>
      <c r="DX89" s="152"/>
      <c r="DY89" s="152"/>
      <c r="DZ89" s="152"/>
      <c r="EA89" s="152"/>
      <c r="EB89" s="152"/>
      <c r="EC89" s="152"/>
      <c r="ED89" s="152"/>
      <c r="EE89" s="152"/>
      <c r="EF89" s="152"/>
      <c r="EG89" s="152"/>
      <c r="EH89" s="152"/>
      <c r="EI89" s="152"/>
      <c r="EJ89" s="152"/>
      <c r="EK89" s="152"/>
      <c r="EL89" s="152"/>
      <c r="EM89" s="152"/>
      <c r="EN89" s="152"/>
      <c r="EO89" s="152"/>
      <c r="EP89" s="152"/>
      <c r="EQ89" s="152"/>
      <c r="ER89" s="152"/>
      <c r="ES89" s="152"/>
      <c r="ET89" s="152"/>
      <c r="EU89" s="152"/>
      <c r="EV89" s="152"/>
      <c r="EW89" s="152"/>
      <c r="EX89" s="152"/>
      <c r="EY89" s="152"/>
      <c r="EZ89" s="152"/>
      <c r="FA89" s="152"/>
      <c r="FB89" s="152"/>
      <c r="FC89" s="152"/>
      <c r="FD89" s="152"/>
    </row>
    <row r="90" spans="1:160">
      <c r="A90" s="250" t="str">
        <f t="shared" si="0"/>
        <v>GABRIEL CARVALHO PEREIRA</v>
      </c>
      <c r="B90" s="252" t="s">
        <v>1355</v>
      </c>
      <c r="C90" s="252" t="s">
        <v>1066</v>
      </c>
      <c r="D90" s="253" t="s">
        <v>321</v>
      </c>
      <c r="E90" s="89" t="str">
        <f t="shared" si="1"/>
        <v>OK</v>
      </c>
      <c r="F90" s="89"/>
      <c r="G90" s="260" t="s">
        <v>331</v>
      </c>
      <c r="H90" s="152" t="str">
        <f t="shared" si="2"/>
        <v>OK</v>
      </c>
      <c r="I90" s="258" t="s">
        <v>324</v>
      </c>
      <c r="J90" s="152" t="str">
        <f t="shared" si="3"/>
        <v>OK</v>
      </c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  <c r="BK90" s="152"/>
      <c r="BL90" s="152"/>
      <c r="BM90" s="152"/>
      <c r="BN90" s="152"/>
      <c r="BO90" s="152"/>
      <c r="BP90" s="152"/>
      <c r="BQ90" s="152"/>
      <c r="BR90" s="152"/>
      <c r="BS90" s="152"/>
      <c r="BT90" s="152"/>
      <c r="BU90" s="152"/>
      <c r="BV90" s="152"/>
      <c r="BW90" s="152"/>
      <c r="BX90" s="152"/>
      <c r="BY90" s="152"/>
      <c r="BZ90" s="152"/>
      <c r="CA90" s="152"/>
      <c r="CB90" s="152"/>
      <c r="CC90" s="152"/>
      <c r="CD90" s="152"/>
      <c r="CE90" s="152"/>
      <c r="CF90" s="152"/>
      <c r="CG90" s="152"/>
      <c r="CH90" s="152"/>
      <c r="CI90" s="152"/>
      <c r="CJ90" s="152"/>
      <c r="CK90" s="152"/>
      <c r="CL90" s="152"/>
      <c r="CM90" s="152"/>
      <c r="CN90" s="152"/>
      <c r="CO90" s="152"/>
      <c r="CP90" s="152"/>
      <c r="CQ90" s="152"/>
      <c r="CR90" s="152"/>
      <c r="CS90" s="152"/>
      <c r="CT90" s="152"/>
      <c r="CU90" s="152"/>
      <c r="CV90" s="152"/>
      <c r="CW90" s="152"/>
      <c r="CX90" s="152"/>
      <c r="CY90" s="152"/>
      <c r="CZ90" s="152"/>
      <c r="DA90" s="152"/>
      <c r="DB90" s="152"/>
      <c r="DC90" s="152"/>
      <c r="DD90" s="152"/>
      <c r="DE90" s="152"/>
      <c r="DF90" s="152"/>
      <c r="DG90" s="152"/>
      <c r="DH90" s="152"/>
      <c r="DI90" s="152"/>
      <c r="DJ90" s="152"/>
      <c r="DK90" s="152"/>
      <c r="DL90" s="152"/>
      <c r="DM90" s="152"/>
      <c r="DN90" s="152"/>
      <c r="DO90" s="152"/>
      <c r="DP90" s="152"/>
      <c r="DQ90" s="152"/>
      <c r="DR90" s="152"/>
      <c r="DS90" s="152"/>
      <c r="DT90" s="152"/>
      <c r="DU90" s="152"/>
      <c r="DV90" s="152"/>
      <c r="DW90" s="152"/>
      <c r="DX90" s="152"/>
      <c r="DY90" s="152"/>
      <c r="DZ90" s="152"/>
      <c r="EA90" s="152"/>
      <c r="EB90" s="152"/>
      <c r="EC90" s="152"/>
      <c r="ED90" s="152"/>
      <c r="EE90" s="152"/>
      <c r="EF90" s="152"/>
      <c r="EG90" s="152"/>
      <c r="EH90" s="152"/>
      <c r="EI90" s="152"/>
      <c r="EJ90" s="152"/>
      <c r="EK90" s="152"/>
      <c r="EL90" s="152"/>
      <c r="EM90" s="152"/>
      <c r="EN90" s="152"/>
      <c r="EO90" s="152"/>
      <c r="EP90" s="152"/>
      <c r="EQ90" s="152"/>
      <c r="ER90" s="152"/>
      <c r="ES90" s="152"/>
      <c r="ET90" s="152"/>
      <c r="EU90" s="152"/>
      <c r="EV90" s="152"/>
      <c r="EW90" s="152"/>
      <c r="EX90" s="152"/>
      <c r="EY90" s="152"/>
      <c r="EZ90" s="152"/>
      <c r="FA90" s="152"/>
      <c r="FB90" s="152"/>
      <c r="FC90" s="152"/>
      <c r="FD90" s="152"/>
    </row>
    <row r="91" spans="1:160">
      <c r="A91" s="250" t="str">
        <f t="shared" si="0"/>
        <v>GABRIEL DE ALMEIDA MONTEIRO</v>
      </c>
      <c r="B91" s="256" t="s">
        <v>1356</v>
      </c>
      <c r="C91" s="252" t="s">
        <v>1012</v>
      </c>
      <c r="D91" s="253" t="s">
        <v>323</v>
      </c>
      <c r="E91" s="89" t="str">
        <f t="shared" si="1"/>
        <v>OK</v>
      </c>
      <c r="F91" s="89"/>
      <c r="G91" s="260" t="s">
        <v>332</v>
      </c>
      <c r="H91" s="152" t="str">
        <f t="shared" si="2"/>
        <v>OK</v>
      </c>
      <c r="I91" s="258" t="s">
        <v>325</v>
      </c>
      <c r="J91" s="152" t="str">
        <f t="shared" si="3"/>
        <v>OK</v>
      </c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2"/>
      <c r="BL91" s="152"/>
      <c r="BM91" s="152"/>
      <c r="BN91" s="152"/>
      <c r="BO91" s="152"/>
      <c r="BP91" s="152"/>
      <c r="BQ91" s="152"/>
      <c r="BR91" s="152"/>
      <c r="BS91" s="152"/>
      <c r="BT91" s="152"/>
      <c r="BU91" s="152"/>
      <c r="BV91" s="152"/>
      <c r="BW91" s="152"/>
      <c r="BX91" s="152"/>
      <c r="BY91" s="152"/>
      <c r="BZ91" s="152"/>
      <c r="CA91" s="152"/>
      <c r="CB91" s="152"/>
      <c r="CC91" s="152"/>
      <c r="CD91" s="152"/>
      <c r="CE91" s="152"/>
      <c r="CF91" s="152"/>
      <c r="CG91" s="152"/>
      <c r="CH91" s="152"/>
      <c r="CI91" s="152"/>
      <c r="CJ91" s="152"/>
      <c r="CK91" s="152"/>
      <c r="CL91" s="152"/>
      <c r="CM91" s="152"/>
      <c r="CN91" s="152"/>
      <c r="CO91" s="152"/>
      <c r="CP91" s="152"/>
      <c r="CQ91" s="152"/>
      <c r="CR91" s="152"/>
      <c r="CS91" s="152"/>
      <c r="CT91" s="152"/>
      <c r="CU91" s="152"/>
      <c r="CV91" s="152"/>
      <c r="CW91" s="152"/>
      <c r="CX91" s="152"/>
      <c r="CY91" s="152"/>
      <c r="CZ91" s="152"/>
      <c r="DA91" s="152"/>
      <c r="DB91" s="152"/>
      <c r="DC91" s="152"/>
      <c r="DD91" s="152"/>
      <c r="DE91" s="152"/>
      <c r="DF91" s="152"/>
      <c r="DG91" s="152"/>
      <c r="DH91" s="152"/>
      <c r="DI91" s="152"/>
      <c r="DJ91" s="152"/>
      <c r="DK91" s="152"/>
      <c r="DL91" s="152"/>
      <c r="DM91" s="152"/>
      <c r="DN91" s="152"/>
      <c r="DO91" s="152"/>
      <c r="DP91" s="152"/>
      <c r="DQ91" s="152"/>
      <c r="DR91" s="152"/>
      <c r="DS91" s="152"/>
      <c r="DT91" s="152"/>
      <c r="DU91" s="152"/>
      <c r="DV91" s="152"/>
      <c r="DW91" s="152"/>
      <c r="DX91" s="152"/>
      <c r="DY91" s="152"/>
      <c r="DZ91" s="152"/>
      <c r="EA91" s="152"/>
      <c r="EB91" s="152"/>
      <c r="EC91" s="152"/>
      <c r="ED91" s="152"/>
      <c r="EE91" s="152"/>
      <c r="EF91" s="152"/>
      <c r="EG91" s="152"/>
      <c r="EH91" s="152"/>
      <c r="EI91" s="152"/>
      <c r="EJ91" s="152"/>
      <c r="EK91" s="152"/>
      <c r="EL91" s="152"/>
      <c r="EM91" s="152"/>
      <c r="EN91" s="152"/>
      <c r="EO91" s="152"/>
      <c r="EP91" s="152"/>
      <c r="EQ91" s="152"/>
      <c r="ER91" s="152"/>
      <c r="ES91" s="152"/>
      <c r="ET91" s="152"/>
      <c r="EU91" s="152"/>
      <c r="EV91" s="152"/>
      <c r="EW91" s="152"/>
      <c r="EX91" s="152"/>
      <c r="EY91" s="152"/>
      <c r="EZ91" s="152"/>
      <c r="FA91" s="152"/>
      <c r="FB91" s="152"/>
      <c r="FC91" s="152"/>
      <c r="FD91" s="152"/>
    </row>
    <row r="92" spans="1:160">
      <c r="A92" s="250" t="str">
        <f t="shared" si="0"/>
        <v>GABRIELLA VARELA DE OLIVEIRA</v>
      </c>
      <c r="B92" s="251" t="s">
        <v>641</v>
      </c>
      <c r="C92" s="252" t="s">
        <v>694</v>
      </c>
      <c r="D92" s="253" t="s">
        <v>324</v>
      </c>
      <c r="E92" s="89" t="str">
        <f t="shared" si="1"/>
        <v>OK</v>
      </c>
      <c r="F92" s="89"/>
      <c r="G92" s="260" t="s">
        <v>334</v>
      </c>
      <c r="H92" s="152" t="str">
        <f t="shared" si="2"/>
        <v>OK</v>
      </c>
      <c r="I92" s="258" t="s">
        <v>326</v>
      </c>
      <c r="J92" s="152" t="str">
        <f t="shared" si="3"/>
        <v>OK</v>
      </c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  <c r="BK92" s="152"/>
      <c r="BL92" s="152"/>
      <c r="BM92" s="152"/>
      <c r="BN92" s="152"/>
      <c r="BO92" s="152"/>
      <c r="BP92" s="152"/>
      <c r="BQ92" s="152"/>
      <c r="BR92" s="152"/>
      <c r="BS92" s="152"/>
      <c r="BT92" s="152"/>
      <c r="BU92" s="152"/>
      <c r="BV92" s="152"/>
      <c r="BW92" s="152"/>
      <c r="BX92" s="152"/>
      <c r="BY92" s="152"/>
      <c r="BZ92" s="152"/>
      <c r="CA92" s="152"/>
      <c r="CB92" s="152"/>
      <c r="CC92" s="152"/>
      <c r="CD92" s="152"/>
      <c r="CE92" s="152"/>
      <c r="CF92" s="152"/>
      <c r="CG92" s="152"/>
      <c r="CH92" s="152"/>
      <c r="CI92" s="152"/>
      <c r="CJ92" s="152"/>
      <c r="CK92" s="152"/>
      <c r="CL92" s="152"/>
      <c r="CM92" s="152"/>
      <c r="CN92" s="152"/>
      <c r="CO92" s="152"/>
      <c r="CP92" s="152"/>
      <c r="CQ92" s="152"/>
      <c r="CR92" s="152"/>
      <c r="CS92" s="152"/>
      <c r="CT92" s="152"/>
      <c r="CU92" s="152"/>
      <c r="CV92" s="152"/>
      <c r="CW92" s="152"/>
      <c r="CX92" s="152"/>
      <c r="CY92" s="152"/>
      <c r="CZ92" s="152"/>
      <c r="DA92" s="152"/>
      <c r="DB92" s="152"/>
      <c r="DC92" s="152"/>
      <c r="DD92" s="152"/>
      <c r="DE92" s="152"/>
      <c r="DF92" s="152"/>
      <c r="DG92" s="152"/>
      <c r="DH92" s="152"/>
      <c r="DI92" s="152"/>
      <c r="DJ92" s="152"/>
      <c r="DK92" s="152"/>
      <c r="DL92" s="152"/>
      <c r="DM92" s="152"/>
      <c r="DN92" s="152"/>
      <c r="DO92" s="152"/>
      <c r="DP92" s="152"/>
      <c r="DQ92" s="152"/>
      <c r="DR92" s="152"/>
      <c r="DS92" s="152"/>
      <c r="DT92" s="152"/>
      <c r="DU92" s="152"/>
      <c r="DV92" s="152"/>
      <c r="DW92" s="152"/>
      <c r="DX92" s="152"/>
      <c r="DY92" s="152"/>
      <c r="DZ92" s="152"/>
      <c r="EA92" s="152"/>
      <c r="EB92" s="152"/>
      <c r="EC92" s="152"/>
      <c r="ED92" s="152"/>
      <c r="EE92" s="152"/>
      <c r="EF92" s="152"/>
      <c r="EG92" s="152"/>
      <c r="EH92" s="152"/>
      <c r="EI92" s="152"/>
      <c r="EJ92" s="152"/>
      <c r="EK92" s="152"/>
      <c r="EL92" s="152"/>
      <c r="EM92" s="152"/>
      <c r="EN92" s="152"/>
      <c r="EO92" s="152"/>
      <c r="EP92" s="152"/>
      <c r="EQ92" s="152"/>
      <c r="ER92" s="152"/>
      <c r="ES92" s="152"/>
      <c r="ET92" s="152"/>
      <c r="EU92" s="152"/>
      <c r="EV92" s="152"/>
      <c r="EW92" s="152"/>
      <c r="EX92" s="152"/>
      <c r="EY92" s="152"/>
      <c r="EZ92" s="152"/>
      <c r="FA92" s="152"/>
      <c r="FB92" s="152"/>
      <c r="FC92" s="152"/>
      <c r="FD92" s="152"/>
    </row>
    <row r="93" spans="1:160">
      <c r="A93" s="250" t="str">
        <f t="shared" si="0"/>
        <v>GABRIEL LIRA AUAD CARRIÓ</v>
      </c>
      <c r="B93" s="251" t="s">
        <v>641</v>
      </c>
      <c r="C93" s="252" t="s">
        <v>526</v>
      </c>
      <c r="D93" s="253" t="s">
        <v>325</v>
      </c>
      <c r="E93" s="89" t="str">
        <f t="shared" si="1"/>
        <v>OK</v>
      </c>
      <c r="F93" s="89"/>
      <c r="G93" s="253" t="s">
        <v>335</v>
      </c>
      <c r="H93" s="152" t="str">
        <f t="shared" si="2"/>
        <v>OK</v>
      </c>
      <c r="I93" s="258" t="s">
        <v>328</v>
      </c>
      <c r="J93" s="152" t="str">
        <f t="shared" si="3"/>
        <v>OK</v>
      </c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  <c r="BK93" s="152"/>
      <c r="BL93" s="152"/>
      <c r="BM93" s="152"/>
      <c r="BN93" s="152"/>
      <c r="BO93" s="152"/>
      <c r="BP93" s="152"/>
      <c r="BQ93" s="152"/>
      <c r="BR93" s="152"/>
      <c r="BS93" s="152"/>
      <c r="BT93" s="152"/>
      <c r="BU93" s="152"/>
      <c r="BV93" s="152"/>
      <c r="BW93" s="152"/>
      <c r="BX93" s="152"/>
      <c r="BY93" s="152"/>
      <c r="BZ93" s="152"/>
      <c r="CA93" s="152"/>
      <c r="CB93" s="152"/>
      <c r="CC93" s="152"/>
      <c r="CD93" s="152"/>
      <c r="CE93" s="152"/>
      <c r="CF93" s="152"/>
      <c r="CG93" s="152"/>
      <c r="CH93" s="152"/>
      <c r="CI93" s="152"/>
      <c r="CJ93" s="152"/>
      <c r="CK93" s="152"/>
      <c r="CL93" s="152"/>
      <c r="CM93" s="152"/>
      <c r="CN93" s="152"/>
      <c r="CO93" s="152"/>
      <c r="CP93" s="152"/>
      <c r="CQ93" s="152"/>
      <c r="CR93" s="152"/>
      <c r="CS93" s="152"/>
      <c r="CT93" s="152"/>
      <c r="CU93" s="152"/>
      <c r="CV93" s="152"/>
      <c r="CW93" s="152"/>
      <c r="CX93" s="152"/>
      <c r="CY93" s="152"/>
      <c r="CZ93" s="152"/>
      <c r="DA93" s="152"/>
      <c r="DB93" s="152"/>
      <c r="DC93" s="152"/>
      <c r="DD93" s="152"/>
      <c r="DE93" s="152"/>
      <c r="DF93" s="152"/>
      <c r="DG93" s="152"/>
      <c r="DH93" s="152"/>
      <c r="DI93" s="152"/>
      <c r="DJ93" s="152"/>
      <c r="DK93" s="152"/>
      <c r="DL93" s="152"/>
      <c r="DM93" s="152"/>
      <c r="DN93" s="152"/>
      <c r="DO93" s="152"/>
      <c r="DP93" s="152"/>
      <c r="DQ93" s="152"/>
      <c r="DR93" s="152"/>
      <c r="DS93" s="152"/>
      <c r="DT93" s="152"/>
      <c r="DU93" s="152"/>
      <c r="DV93" s="152"/>
      <c r="DW93" s="152"/>
      <c r="DX93" s="152"/>
      <c r="DY93" s="152"/>
      <c r="DZ93" s="152"/>
      <c r="EA93" s="152"/>
      <c r="EB93" s="152"/>
      <c r="EC93" s="152"/>
      <c r="ED93" s="152"/>
      <c r="EE93" s="152"/>
      <c r="EF93" s="152"/>
      <c r="EG93" s="152"/>
      <c r="EH93" s="152"/>
      <c r="EI93" s="152"/>
      <c r="EJ93" s="152"/>
      <c r="EK93" s="152"/>
      <c r="EL93" s="152"/>
      <c r="EM93" s="152"/>
      <c r="EN93" s="152"/>
      <c r="EO93" s="152"/>
      <c r="EP93" s="152"/>
      <c r="EQ93" s="152"/>
      <c r="ER93" s="152"/>
      <c r="ES93" s="152"/>
      <c r="ET93" s="152"/>
      <c r="EU93" s="152"/>
      <c r="EV93" s="152"/>
      <c r="EW93" s="152"/>
      <c r="EX93" s="152"/>
      <c r="EY93" s="152"/>
      <c r="EZ93" s="152"/>
      <c r="FA93" s="152"/>
      <c r="FB93" s="152"/>
      <c r="FC93" s="152"/>
      <c r="FD93" s="152"/>
    </row>
    <row r="94" spans="1:160">
      <c r="A94" s="250" t="str">
        <f t="shared" si="0"/>
        <v>GABRIEL SAMPAIO DE SOUSA</v>
      </c>
      <c r="B94" s="251" t="s">
        <v>641</v>
      </c>
      <c r="C94" s="252" t="s">
        <v>935</v>
      </c>
      <c r="D94" s="253" t="s">
        <v>326</v>
      </c>
      <c r="E94" s="89" t="str">
        <f t="shared" si="1"/>
        <v>OK</v>
      </c>
      <c r="F94" s="89"/>
      <c r="G94" s="253" t="s">
        <v>336</v>
      </c>
      <c r="H94" s="152" t="str">
        <f t="shared" si="2"/>
        <v>OK</v>
      </c>
      <c r="I94" s="258" t="s">
        <v>329</v>
      </c>
      <c r="J94" s="152" t="str">
        <f t="shared" si="3"/>
        <v>OK</v>
      </c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  <c r="BK94" s="152"/>
      <c r="BL94" s="152"/>
      <c r="BM94" s="152"/>
      <c r="BN94" s="152"/>
      <c r="BO94" s="152"/>
      <c r="BP94" s="152"/>
      <c r="BQ94" s="152"/>
      <c r="BR94" s="152"/>
      <c r="BS94" s="152"/>
      <c r="BT94" s="152"/>
      <c r="BU94" s="152"/>
      <c r="BV94" s="152"/>
      <c r="BW94" s="152"/>
      <c r="BX94" s="152"/>
      <c r="BY94" s="152"/>
      <c r="BZ94" s="152"/>
      <c r="CA94" s="152"/>
      <c r="CB94" s="152"/>
      <c r="CC94" s="152"/>
      <c r="CD94" s="152"/>
      <c r="CE94" s="152"/>
      <c r="CF94" s="152"/>
      <c r="CG94" s="152"/>
      <c r="CH94" s="152"/>
      <c r="CI94" s="152"/>
      <c r="CJ94" s="152"/>
      <c r="CK94" s="152"/>
      <c r="CL94" s="152"/>
      <c r="CM94" s="152"/>
      <c r="CN94" s="152"/>
      <c r="CO94" s="152"/>
      <c r="CP94" s="152"/>
      <c r="CQ94" s="152"/>
      <c r="CR94" s="152"/>
      <c r="CS94" s="152"/>
      <c r="CT94" s="152"/>
      <c r="CU94" s="152"/>
      <c r="CV94" s="152"/>
      <c r="CW94" s="152"/>
      <c r="CX94" s="152"/>
      <c r="CY94" s="152"/>
      <c r="CZ94" s="152"/>
      <c r="DA94" s="152"/>
      <c r="DB94" s="152"/>
      <c r="DC94" s="152"/>
      <c r="DD94" s="152"/>
      <c r="DE94" s="152"/>
      <c r="DF94" s="152"/>
      <c r="DG94" s="152"/>
      <c r="DH94" s="152"/>
      <c r="DI94" s="152"/>
      <c r="DJ94" s="152"/>
      <c r="DK94" s="152"/>
      <c r="DL94" s="152"/>
      <c r="DM94" s="152"/>
      <c r="DN94" s="152"/>
      <c r="DO94" s="152"/>
      <c r="DP94" s="152"/>
      <c r="DQ94" s="152"/>
      <c r="DR94" s="152"/>
      <c r="DS94" s="152"/>
      <c r="DT94" s="152"/>
      <c r="DU94" s="152"/>
      <c r="DV94" s="152"/>
      <c r="DW94" s="152"/>
      <c r="DX94" s="152"/>
      <c r="DY94" s="152"/>
      <c r="DZ94" s="152"/>
      <c r="EA94" s="152"/>
      <c r="EB94" s="152"/>
      <c r="EC94" s="152"/>
      <c r="ED94" s="152"/>
      <c r="EE94" s="152"/>
      <c r="EF94" s="152"/>
      <c r="EG94" s="152"/>
      <c r="EH94" s="152"/>
      <c r="EI94" s="152"/>
      <c r="EJ94" s="152"/>
      <c r="EK94" s="152"/>
      <c r="EL94" s="152"/>
      <c r="EM94" s="152"/>
      <c r="EN94" s="152"/>
      <c r="EO94" s="152"/>
      <c r="EP94" s="152"/>
      <c r="EQ94" s="152"/>
      <c r="ER94" s="152"/>
      <c r="ES94" s="152"/>
      <c r="ET94" s="152"/>
      <c r="EU94" s="152"/>
      <c r="EV94" s="152"/>
      <c r="EW94" s="152"/>
      <c r="EX94" s="152"/>
      <c r="EY94" s="152"/>
      <c r="EZ94" s="152"/>
      <c r="FA94" s="152"/>
      <c r="FB94" s="152"/>
      <c r="FC94" s="152"/>
      <c r="FD94" s="152"/>
    </row>
    <row r="95" spans="1:160">
      <c r="A95" s="250" t="str">
        <f t="shared" si="0"/>
        <v>GEORGIA MARIANA DA SILVA</v>
      </c>
      <c r="B95" s="252" t="s">
        <v>655</v>
      </c>
      <c r="C95" s="252" t="s">
        <v>1357</v>
      </c>
      <c r="D95" s="253" t="s">
        <v>328</v>
      </c>
      <c r="E95" s="89" t="str">
        <f t="shared" si="1"/>
        <v>OK</v>
      </c>
      <c r="F95" s="89"/>
      <c r="G95" s="253" t="s">
        <v>338</v>
      </c>
      <c r="H95" s="152" t="str">
        <f t="shared" si="2"/>
        <v>Incompleto</v>
      </c>
      <c r="I95" s="258" t="s">
        <v>330</v>
      </c>
      <c r="J95" s="152" t="str">
        <f t="shared" si="3"/>
        <v>OK</v>
      </c>
      <c r="K95" s="152"/>
      <c r="L95" s="152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2"/>
      <c r="BR95" s="152"/>
      <c r="BS95" s="152"/>
      <c r="BT95" s="152"/>
      <c r="BU95" s="152"/>
      <c r="BV95" s="152"/>
      <c r="BW95" s="152"/>
      <c r="BX95" s="152"/>
      <c r="BY95" s="152"/>
      <c r="BZ95" s="152"/>
      <c r="CA95" s="152"/>
      <c r="CB95" s="152"/>
      <c r="CC95" s="152"/>
      <c r="CD95" s="152"/>
      <c r="CE95" s="152"/>
      <c r="CF95" s="152"/>
      <c r="CG95" s="152"/>
      <c r="CH95" s="152"/>
      <c r="CI95" s="152"/>
      <c r="CJ95" s="152"/>
      <c r="CK95" s="152"/>
      <c r="CL95" s="152"/>
      <c r="CM95" s="152"/>
      <c r="CN95" s="152"/>
      <c r="CO95" s="152"/>
      <c r="CP95" s="152"/>
      <c r="CQ95" s="152"/>
      <c r="CR95" s="152"/>
      <c r="CS95" s="152"/>
      <c r="CT95" s="152"/>
      <c r="CU95" s="152"/>
      <c r="CV95" s="152"/>
      <c r="CW95" s="152"/>
      <c r="CX95" s="152"/>
      <c r="CY95" s="152"/>
      <c r="CZ95" s="152"/>
      <c r="DA95" s="152"/>
      <c r="DB95" s="152"/>
      <c r="DC95" s="152"/>
      <c r="DD95" s="152"/>
      <c r="DE95" s="152"/>
      <c r="DF95" s="152"/>
      <c r="DG95" s="152"/>
      <c r="DH95" s="152"/>
      <c r="DI95" s="152"/>
      <c r="DJ95" s="152"/>
      <c r="DK95" s="152"/>
      <c r="DL95" s="152"/>
      <c r="DM95" s="152"/>
      <c r="DN95" s="152"/>
      <c r="DO95" s="152"/>
      <c r="DP95" s="152"/>
      <c r="DQ95" s="152"/>
      <c r="DR95" s="152"/>
      <c r="DS95" s="152"/>
      <c r="DT95" s="152"/>
      <c r="DU95" s="152"/>
      <c r="DV95" s="152"/>
      <c r="DW95" s="152"/>
      <c r="DX95" s="152"/>
      <c r="DY95" s="152"/>
      <c r="DZ95" s="152"/>
      <c r="EA95" s="152"/>
      <c r="EB95" s="152"/>
      <c r="EC95" s="152"/>
      <c r="ED95" s="152"/>
      <c r="EE95" s="152"/>
      <c r="EF95" s="152"/>
      <c r="EG95" s="152"/>
      <c r="EH95" s="152"/>
      <c r="EI95" s="152"/>
      <c r="EJ95" s="152"/>
      <c r="EK95" s="152"/>
      <c r="EL95" s="152"/>
      <c r="EM95" s="152"/>
      <c r="EN95" s="152"/>
      <c r="EO95" s="152"/>
      <c r="EP95" s="152"/>
      <c r="EQ95" s="152"/>
      <c r="ER95" s="152"/>
      <c r="ES95" s="152"/>
      <c r="ET95" s="152"/>
      <c r="EU95" s="152"/>
      <c r="EV95" s="152"/>
      <c r="EW95" s="152"/>
      <c r="EX95" s="152"/>
      <c r="EY95" s="152"/>
      <c r="EZ95" s="152"/>
      <c r="FA95" s="152"/>
      <c r="FB95" s="152"/>
      <c r="FC95" s="152"/>
      <c r="FD95" s="152"/>
    </row>
    <row r="96" spans="1:160">
      <c r="A96" s="250" t="str">
        <f t="shared" si="0"/>
        <v>GEORGIA MARIANA DA SILVA PEREIRA</v>
      </c>
      <c r="B96" s="251" t="s">
        <v>641</v>
      </c>
      <c r="C96" s="252" t="s">
        <v>941</v>
      </c>
      <c r="D96" s="253" t="s">
        <v>329</v>
      </c>
      <c r="E96" s="89" t="str">
        <f t="shared" si="1"/>
        <v>OK</v>
      </c>
      <c r="F96" s="89"/>
      <c r="G96" s="253" t="s">
        <v>339</v>
      </c>
      <c r="H96" s="152" t="str">
        <f t="shared" si="2"/>
        <v>OK</v>
      </c>
      <c r="I96" s="258" t="s">
        <v>332</v>
      </c>
      <c r="J96" s="152" t="str">
        <f t="shared" si="3"/>
        <v>OK</v>
      </c>
      <c r="K96" s="152"/>
      <c r="L96" s="152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  <c r="BK96" s="152"/>
      <c r="BL96" s="152"/>
      <c r="BM96" s="152"/>
      <c r="BN96" s="152"/>
      <c r="BO96" s="152"/>
      <c r="BP96" s="152"/>
      <c r="BQ96" s="152"/>
      <c r="BR96" s="152"/>
      <c r="BS96" s="152"/>
      <c r="BT96" s="152"/>
      <c r="BU96" s="152"/>
      <c r="BV96" s="152"/>
      <c r="BW96" s="152"/>
      <c r="BX96" s="152"/>
      <c r="BY96" s="152"/>
      <c r="BZ96" s="152"/>
      <c r="CA96" s="152"/>
      <c r="CB96" s="152"/>
      <c r="CC96" s="152"/>
      <c r="CD96" s="152"/>
      <c r="CE96" s="152"/>
      <c r="CF96" s="152"/>
      <c r="CG96" s="152"/>
      <c r="CH96" s="152"/>
      <c r="CI96" s="152"/>
      <c r="CJ96" s="152"/>
      <c r="CK96" s="152"/>
      <c r="CL96" s="152"/>
      <c r="CM96" s="152"/>
      <c r="CN96" s="152"/>
      <c r="CO96" s="152"/>
      <c r="CP96" s="152"/>
      <c r="CQ96" s="152"/>
      <c r="CR96" s="152"/>
      <c r="CS96" s="152"/>
      <c r="CT96" s="152"/>
      <c r="CU96" s="152"/>
      <c r="CV96" s="152"/>
      <c r="CW96" s="152"/>
      <c r="CX96" s="152"/>
      <c r="CY96" s="152"/>
      <c r="CZ96" s="152"/>
      <c r="DA96" s="152"/>
      <c r="DB96" s="152"/>
      <c r="DC96" s="152"/>
      <c r="DD96" s="152"/>
      <c r="DE96" s="152"/>
      <c r="DF96" s="152"/>
      <c r="DG96" s="152"/>
      <c r="DH96" s="152"/>
      <c r="DI96" s="152"/>
      <c r="DJ96" s="152"/>
      <c r="DK96" s="152"/>
      <c r="DL96" s="152"/>
      <c r="DM96" s="152"/>
      <c r="DN96" s="152"/>
      <c r="DO96" s="152"/>
      <c r="DP96" s="152"/>
      <c r="DQ96" s="152"/>
      <c r="DR96" s="152"/>
      <c r="DS96" s="152"/>
      <c r="DT96" s="152"/>
      <c r="DU96" s="152"/>
      <c r="DV96" s="152"/>
      <c r="DW96" s="152"/>
      <c r="DX96" s="152"/>
      <c r="DY96" s="152"/>
      <c r="DZ96" s="152"/>
      <c r="EA96" s="152"/>
      <c r="EB96" s="152"/>
      <c r="EC96" s="152"/>
      <c r="ED96" s="152"/>
      <c r="EE96" s="152"/>
      <c r="EF96" s="152"/>
      <c r="EG96" s="152"/>
      <c r="EH96" s="152"/>
      <c r="EI96" s="152"/>
      <c r="EJ96" s="152"/>
      <c r="EK96" s="152"/>
      <c r="EL96" s="152"/>
      <c r="EM96" s="152"/>
      <c r="EN96" s="152"/>
      <c r="EO96" s="152"/>
      <c r="EP96" s="152"/>
      <c r="EQ96" s="152"/>
      <c r="ER96" s="152"/>
      <c r="ES96" s="152"/>
      <c r="ET96" s="152"/>
      <c r="EU96" s="152"/>
      <c r="EV96" s="152"/>
      <c r="EW96" s="152"/>
      <c r="EX96" s="152"/>
      <c r="EY96" s="152"/>
      <c r="EZ96" s="152"/>
      <c r="FA96" s="152"/>
      <c r="FB96" s="152"/>
      <c r="FC96" s="152"/>
      <c r="FD96" s="152"/>
    </row>
    <row r="97" spans="1:160">
      <c r="A97" s="250" t="str">
        <f t="shared" si="0"/>
        <v>GIOVANNI MATOS STELAI GIRÃO</v>
      </c>
      <c r="B97" s="252" t="s">
        <v>659</v>
      </c>
      <c r="C97" s="252" t="s">
        <v>686</v>
      </c>
      <c r="D97" s="253" t="s">
        <v>330</v>
      </c>
      <c r="E97" s="89" t="str">
        <f t="shared" si="1"/>
        <v>OK</v>
      </c>
      <c r="F97" s="89"/>
      <c r="G97" s="253" t="s">
        <v>341</v>
      </c>
      <c r="H97" s="152" t="str">
        <f t="shared" si="2"/>
        <v>OK</v>
      </c>
      <c r="I97" s="258" t="s">
        <v>334</v>
      </c>
      <c r="J97" s="152" t="str">
        <f t="shared" si="3"/>
        <v>OK</v>
      </c>
      <c r="K97" s="152"/>
      <c r="L97" s="152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  <c r="BK97" s="152"/>
      <c r="BL97" s="152"/>
      <c r="BM97" s="152"/>
      <c r="BN97" s="152"/>
      <c r="BO97" s="152"/>
      <c r="BP97" s="152"/>
      <c r="BQ97" s="152"/>
      <c r="BR97" s="152"/>
      <c r="BS97" s="152"/>
      <c r="BT97" s="152"/>
      <c r="BU97" s="152"/>
      <c r="BV97" s="152"/>
      <c r="BW97" s="152"/>
      <c r="BX97" s="152"/>
      <c r="BY97" s="152"/>
      <c r="BZ97" s="152"/>
      <c r="CA97" s="152"/>
      <c r="CB97" s="152"/>
      <c r="CC97" s="152"/>
      <c r="CD97" s="152"/>
      <c r="CE97" s="152"/>
      <c r="CF97" s="152"/>
      <c r="CG97" s="152"/>
      <c r="CH97" s="152"/>
      <c r="CI97" s="152"/>
      <c r="CJ97" s="152"/>
      <c r="CK97" s="152"/>
      <c r="CL97" s="152"/>
      <c r="CM97" s="152"/>
      <c r="CN97" s="152"/>
      <c r="CO97" s="152"/>
      <c r="CP97" s="152"/>
      <c r="CQ97" s="152"/>
      <c r="CR97" s="152"/>
      <c r="CS97" s="152"/>
      <c r="CT97" s="152"/>
      <c r="CU97" s="152"/>
      <c r="CV97" s="152"/>
      <c r="CW97" s="152"/>
      <c r="CX97" s="152"/>
      <c r="CY97" s="152"/>
      <c r="CZ97" s="152"/>
      <c r="DA97" s="152"/>
      <c r="DB97" s="152"/>
      <c r="DC97" s="152"/>
      <c r="DD97" s="152"/>
      <c r="DE97" s="152"/>
      <c r="DF97" s="152"/>
      <c r="DG97" s="152"/>
      <c r="DH97" s="152"/>
      <c r="DI97" s="152"/>
      <c r="DJ97" s="152"/>
      <c r="DK97" s="152"/>
      <c r="DL97" s="152"/>
      <c r="DM97" s="152"/>
      <c r="DN97" s="152"/>
      <c r="DO97" s="152"/>
      <c r="DP97" s="152"/>
      <c r="DQ97" s="152"/>
      <c r="DR97" s="152"/>
      <c r="DS97" s="152"/>
      <c r="DT97" s="152"/>
      <c r="DU97" s="152"/>
      <c r="DV97" s="152"/>
      <c r="DW97" s="152"/>
      <c r="DX97" s="152"/>
      <c r="DY97" s="152"/>
      <c r="DZ97" s="152"/>
      <c r="EA97" s="152"/>
      <c r="EB97" s="152"/>
      <c r="EC97" s="152"/>
      <c r="ED97" s="152"/>
      <c r="EE97" s="152"/>
      <c r="EF97" s="152"/>
      <c r="EG97" s="152"/>
      <c r="EH97" s="152"/>
      <c r="EI97" s="152"/>
      <c r="EJ97" s="152"/>
      <c r="EK97" s="152"/>
      <c r="EL97" s="152"/>
      <c r="EM97" s="152"/>
      <c r="EN97" s="152"/>
      <c r="EO97" s="152"/>
      <c r="EP97" s="152"/>
      <c r="EQ97" s="152"/>
      <c r="ER97" s="152"/>
      <c r="ES97" s="152"/>
      <c r="ET97" s="152"/>
      <c r="EU97" s="152"/>
      <c r="EV97" s="152"/>
      <c r="EW97" s="152"/>
      <c r="EX97" s="152"/>
      <c r="EY97" s="152"/>
      <c r="EZ97" s="152"/>
      <c r="FA97" s="152"/>
      <c r="FB97" s="152"/>
      <c r="FC97" s="152"/>
      <c r="FD97" s="152"/>
    </row>
    <row r="98" spans="1:160">
      <c r="A98" s="250" t="str">
        <f t="shared" si="0"/>
        <v>GLAUBER RODRIGUES GOMES</v>
      </c>
      <c r="B98" s="257" t="s">
        <v>641</v>
      </c>
      <c r="C98" s="252" t="s">
        <v>905</v>
      </c>
      <c r="D98" s="253" t="s">
        <v>331</v>
      </c>
      <c r="E98" s="89" t="str">
        <f t="shared" si="1"/>
        <v>OK</v>
      </c>
      <c r="F98" s="89"/>
      <c r="G98" s="253" t="s">
        <v>343</v>
      </c>
      <c r="H98" s="152" t="str">
        <f t="shared" si="2"/>
        <v>Incompleto</v>
      </c>
      <c r="I98" s="258" t="s">
        <v>335</v>
      </c>
      <c r="J98" s="152" t="str">
        <f t="shared" si="3"/>
        <v>OK</v>
      </c>
      <c r="K98" s="152"/>
      <c r="L98" s="152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  <c r="BK98" s="152"/>
      <c r="BL98" s="152"/>
      <c r="BM98" s="152"/>
      <c r="BN98" s="152"/>
      <c r="BO98" s="152"/>
      <c r="BP98" s="152"/>
      <c r="BQ98" s="152"/>
      <c r="BR98" s="152"/>
      <c r="BS98" s="152"/>
      <c r="BT98" s="152"/>
      <c r="BU98" s="152"/>
      <c r="BV98" s="152"/>
      <c r="BW98" s="152"/>
      <c r="BX98" s="152"/>
      <c r="BY98" s="152"/>
      <c r="BZ98" s="152"/>
      <c r="CA98" s="152"/>
      <c r="CB98" s="152"/>
      <c r="CC98" s="152"/>
      <c r="CD98" s="152"/>
      <c r="CE98" s="152"/>
      <c r="CF98" s="152"/>
      <c r="CG98" s="152"/>
      <c r="CH98" s="152"/>
      <c r="CI98" s="152"/>
      <c r="CJ98" s="152"/>
      <c r="CK98" s="152"/>
      <c r="CL98" s="152"/>
      <c r="CM98" s="152"/>
      <c r="CN98" s="152"/>
      <c r="CO98" s="152"/>
      <c r="CP98" s="152"/>
      <c r="CQ98" s="152"/>
      <c r="CR98" s="152"/>
      <c r="CS98" s="152"/>
      <c r="CT98" s="152"/>
      <c r="CU98" s="152"/>
      <c r="CV98" s="152"/>
      <c r="CW98" s="152"/>
      <c r="CX98" s="152"/>
      <c r="CY98" s="152"/>
      <c r="CZ98" s="152"/>
      <c r="DA98" s="152"/>
      <c r="DB98" s="152"/>
      <c r="DC98" s="152"/>
      <c r="DD98" s="152"/>
      <c r="DE98" s="152"/>
      <c r="DF98" s="152"/>
      <c r="DG98" s="152"/>
      <c r="DH98" s="152"/>
      <c r="DI98" s="152"/>
      <c r="DJ98" s="152"/>
      <c r="DK98" s="152"/>
      <c r="DL98" s="152"/>
      <c r="DM98" s="152"/>
      <c r="DN98" s="152"/>
      <c r="DO98" s="152"/>
      <c r="DP98" s="152"/>
      <c r="DQ98" s="152"/>
      <c r="DR98" s="152"/>
      <c r="DS98" s="152"/>
      <c r="DT98" s="152"/>
      <c r="DU98" s="152"/>
      <c r="DV98" s="152"/>
      <c r="DW98" s="152"/>
      <c r="DX98" s="152"/>
      <c r="DY98" s="152"/>
      <c r="DZ98" s="152"/>
      <c r="EA98" s="152"/>
      <c r="EB98" s="152"/>
      <c r="EC98" s="152"/>
      <c r="ED98" s="152"/>
      <c r="EE98" s="152"/>
      <c r="EF98" s="152"/>
      <c r="EG98" s="152"/>
      <c r="EH98" s="152"/>
      <c r="EI98" s="152"/>
      <c r="EJ98" s="152"/>
      <c r="EK98" s="152"/>
      <c r="EL98" s="152"/>
      <c r="EM98" s="152"/>
      <c r="EN98" s="152"/>
      <c r="EO98" s="152"/>
      <c r="EP98" s="152"/>
      <c r="EQ98" s="152"/>
      <c r="ER98" s="152"/>
      <c r="ES98" s="152"/>
      <c r="ET98" s="152"/>
      <c r="EU98" s="152"/>
      <c r="EV98" s="152"/>
      <c r="EW98" s="152"/>
      <c r="EX98" s="152"/>
      <c r="EY98" s="152"/>
      <c r="EZ98" s="152"/>
      <c r="FA98" s="152"/>
      <c r="FB98" s="152"/>
      <c r="FC98" s="152"/>
      <c r="FD98" s="152"/>
    </row>
    <row r="99" spans="1:160">
      <c r="A99" s="250" t="str">
        <f t="shared" si="0"/>
        <v>GLAUBERT RODRIGUES DE JESUS</v>
      </c>
      <c r="B99" s="251" t="s">
        <v>641</v>
      </c>
      <c r="C99" s="252" t="s">
        <v>1049</v>
      </c>
      <c r="D99" s="253" t="s">
        <v>332</v>
      </c>
      <c r="E99" s="89" t="str">
        <f t="shared" si="1"/>
        <v>OK</v>
      </c>
      <c r="F99" s="89"/>
      <c r="G99" s="253" t="s">
        <v>345</v>
      </c>
      <c r="H99" s="152" t="str">
        <f t="shared" si="2"/>
        <v>Incompleto</v>
      </c>
      <c r="I99" s="258" t="s">
        <v>336</v>
      </c>
      <c r="J99" s="152" t="str">
        <f t="shared" si="3"/>
        <v>OK</v>
      </c>
      <c r="K99" s="152"/>
      <c r="L99" s="152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  <c r="AN99" s="152"/>
      <c r="AO99" s="152"/>
      <c r="AP99" s="152"/>
      <c r="AQ99" s="152"/>
      <c r="AR99" s="152"/>
      <c r="AS99" s="152"/>
      <c r="AT99" s="152"/>
      <c r="AU99" s="152"/>
      <c r="AV99" s="152"/>
      <c r="AW99" s="152"/>
      <c r="AX99" s="152"/>
      <c r="AY99" s="152"/>
      <c r="AZ99" s="152"/>
      <c r="BA99" s="152"/>
      <c r="BB99" s="152"/>
      <c r="BC99" s="152"/>
      <c r="BD99" s="152"/>
      <c r="BE99" s="152"/>
      <c r="BF99" s="152"/>
      <c r="BG99" s="152"/>
      <c r="BH99" s="152"/>
      <c r="BI99" s="152"/>
      <c r="BJ99" s="152"/>
      <c r="BK99" s="152"/>
      <c r="BL99" s="152"/>
      <c r="BM99" s="152"/>
      <c r="BN99" s="152"/>
      <c r="BO99" s="152"/>
      <c r="BP99" s="152"/>
      <c r="BQ99" s="152"/>
      <c r="BR99" s="152"/>
      <c r="BS99" s="152"/>
      <c r="BT99" s="152"/>
      <c r="BU99" s="152"/>
      <c r="BV99" s="152"/>
      <c r="BW99" s="152"/>
      <c r="BX99" s="152"/>
      <c r="BY99" s="152"/>
      <c r="BZ99" s="152"/>
      <c r="CA99" s="152"/>
      <c r="CB99" s="152"/>
      <c r="CC99" s="152"/>
      <c r="CD99" s="152"/>
      <c r="CE99" s="152"/>
      <c r="CF99" s="152"/>
      <c r="CG99" s="152"/>
      <c r="CH99" s="152"/>
      <c r="CI99" s="152"/>
      <c r="CJ99" s="152"/>
      <c r="CK99" s="152"/>
      <c r="CL99" s="152"/>
      <c r="CM99" s="152"/>
      <c r="CN99" s="152"/>
      <c r="CO99" s="152"/>
      <c r="CP99" s="152"/>
      <c r="CQ99" s="152"/>
      <c r="CR99" s="152"/>
      <c r="CS99" s="152"/>
      <c r="CT99" s="152"/>
      <c r="CU99" s="152"/>
      <c r="CV99" s="152"/>
      <c r="CW99" s="152"/>
      <c r="CX99" s="152"/>
      <c r="CY99" s="152"/>
      <c r="CZ99" s="152"/>
      <c r="DA99" s="152"/>
      <c r="DB99" s="152"/>
      <c r="DC99" s="152"/>
      <c r="DD99" s="152"/>
      <c r="DE99" s="152"/>
      <c r="DF99" s="152"/>
      <c r="DG99" s="152"/>
      <c r="DH99" s="152"/>
      <c r="DI99" s="152"/>
      <c r="DJ99" s="152"/>
      <c r="DK99" s="152"/>
      <c r="DL99" s="152"/>
      <c r="DM99" s="152"/>
      <c r="DN99" s="152"/>
      <c r="DO99" s="152"/>
      <c r="DP99" s="152"/>
      <c r="DQ99" s="152"/>
      <c r="DR99" s="152"/>
      <c r="DS99" s="152"/>
      <c r="DT99" s="152"/>
      <c r="DU99" s="152"/>
      <c r="DV99" s="152"/>
      <c r="DW99" s="152"/>
      <c r="DX99" s="152"/>
      <c r="DY99" s="152"/>
      <c r="DZ99" s="152"/>
      <c r="EA99" s="152"/>
      <c r="EB99" s="152"/>
      <c r="EC99" s="152"/>
      <c r="ED99" s="152"/>
      <c r="EE99" s="152"/>
      <c r="EF99" s="152"/>
      <c r="EG99" s="152"/>
      <c r="EH99" s="152"/>
      <c r="EI99" s="152"/>
      <c r="EJ99" s="152"/>
      <c r="EK99" s="152"/>
      <c r="EL99" s="152"/>
      <c r="EM99" s="152"/>
      <c r="EN99" s="152"/>
      <c r="EO99" s="152"/>
      <c r="EP99" s="152"/>
      <c r="EQ99" s="152"/>
      <c r="ER99" s="152"/>
      <c r="ES99" s="152"/>
      <c r="ET99" s="152"/>
      <c r="EU99" s="152"/>
      <c r="EV99" s="152"/>
      <c r="EW99" s="152"/>
      <c r="EX99" s="152"/>
      <c r="EY99" s="152"/>
      <c r="EZ99" s="152"/>
      <c r="FA99" s="152"/>
      <c r="FB99" s="152"/>
      <c r="FC99" s="152"/>
      <c r="FD99" s="152"/>
    </row>
    <row r="100" spans="1:160">
      <c r="A100" s="250" t="str">
        <f t="shared" si="0"/>
        <v>GRAZIELLE VITORIA NEVES GOMES</v>
      </c>
      <c r="B100" s="252" t="s">
        <v>662</v>
      </c>
      <c r="C100" s="252" t="s">
        <v>964</v>
      </c>
      <c r="D100" s="253" t="s">
        <v>334</v>
      </c>
      <c r="E100" s="89" t="str">
        <f t="shared" si="1"/>
        <v>OK</v>
      </c>
      <c r="F100" s="89"/>
      <c r="G100" s="253" t="s">
        <v>348</v>
      </c>
      <c r="H100" s="152" t="str">
        <f t="shared" si="2"/>
        <v>Incompleto</v>
      </c>
      <c r="I100" s="258" t="s">
        <v>338</v>
      </c>
      <c r="J100" s="152" t="str">
        <f t="shared" si="3"/>
        <v>Incompleto</v>
      </c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2"/>
      <c r="BL100" s="152"/>
      <c r="BM100" s="152"/>
      <c r="BN100" s="152"/>
      <c r="BO100" s="152"/>
      <c r="BP100" s="152"/>
      <c r="BQ100" s="152"/>
      <c r="BR100" s="152"/>
      <c r="BS100" s="152"/>
      <c r="BT100" s="152"/>
      <c r="BU100" s="152"/>
      <c r="BV100" s="152"/>
      <c r="BW100" s="152"/>
      <c r="BX100" s="152"/>
      <c r="BY100" s="152"/>
      <c r="BZ100" s="152"/>
      <c r="CA100" s="152"/>
      <c r="CB100" s="152"/>
      <c r="CC100" s="152"/>
      <c r="CD100" s="152"/>
      <c r="CE100" s="152"/>
      <c r="CF100" s="152"/>
      <c r="CG100" s="152"/>
      <c r="CH100" s="152"/>
      <c r="CI100" s="152"/>
      <c r="CJ100" s="152"/>
      <c r="CK100" s="152"/>
      <c r="CL100" s="152"/>
      <c r="CM100" s="152"/>
      <c r="CN100" s="152"/>
      <c r="CO100" s="152"/>
      <c r="CP100" s="152"/>
      <c r="CQ100" s="152"/>
      <c r="CR100" s="152"/>
      <c r="CS100" s="152"/>
      <c r="CT100" s="152"/>
      <c r="CU100" s="152"/>
      <c r="CV100" s="152"/>
      <c r="CW100" s="152"/>
      <c r="CX100" s="152"/>
      <c r="CY100" s="152"/>
      <c r="CZ100" s="152"/>
      <c r="DA100" s="152"/>
      <c r="DB100" s="152"/>
      <c r="DC100" s="152"/>
      <c r="DD100" s="152"/>
      <c r="DE100" s="152"/>
      <c r="DF100" s="152"/>
      <c r="DG100" s="152"/>
      <c r="DH100" s="152"/>
      <c r="DI100" s="152"/>
      <c r="DJ100" s="152"/>
      <c r="DK100" s="152"/>
      <c r="DL100" s="152"/>
      <c r="DM100" s="152"/>
      <c r="DN100" s="152"/>
      <c r="DO100" s="152"/>
      <c r="DP100" s="152"/>
      <c r="DQ100" s="152"/>
      <c r="DR100" s="152"/>
      <c r="DS100" s="152"/>
      <c r="DT100" s="152"/>
      <c r="DU100" s="152"/>
      <c r="DV100" s="152"/>
      <c r="DW100" s="152"/>
      <c r="DX100" s="152"/>
      <c r="DY100" s="152"/>
      <c r="DZ100" s="152"/>
      <c r="EA100" s="152"/>
      <c r="EB100" s="152"/>
      <c r="EC100" s="152"/>
      <c r="ED100" s="152"/>
      <c r="EE100" s="152"/>
      <c r="EF100" s="152"/>
      <c r="EG100" s="152"/>
      <c r="EH100" s="152"/>
      <c r="EI100" s="152"/>
      <c r="EJ100" s="152"/>
      <c r="EK100" s="152"/>
      <c r="EL100" s="152"/>
      <c r="EM100" s="152"/>
      <c r="EN100" s="152"/>
      <c r="EO100" s="152"/>
      <c r="EP100" s="152"/>
      <c r="EQ100" s="152"/>
      <c r="ER100" s="152"/>
      <c r="ES100" s="152"/>
      <c r="ET100" s="152"/>
      <c r="EU100" s="152"/>
      <c r="EV100" s="152"/>
      <c r="EW100" s="152"/>
      <c r="EX100" s="152"/>
      <c r="EY100" s="152"/>
      <c r="EZ100" s="152"/>
      <c r="FA100" s="152"/>
      <c r="FB100" s="152"/>
      <c r="FC100" s="152"/>
      <c r="FD100" s="152"/>
    </row>
    <row r="101" spans="1:160">
      <c r="A101" s="250" t="str">
        <f t="shared" si="0"/>
        <v>GUILHERME SIMOES DE CARVALHO</v>
      </c>
      <c r="B101" s="252" t="s">
        <v>645</v>
      </c>
      <c r="C101" s="252" t="s">
        <v>1358</v>
      </c>
      <c r="D101" s="253" t="s">
        <v>335</v>
      </c>
      <c r="E101" s="89" t="str">
        <f t="shared" si="1"/>
        <v>OK</v>
      </c>
      <c r="F101" s="89"/>
      <c r="G101" s="260" t="s">
        <v>443</v>
      </c>
      <c r="H101" s="152" t="str">
        <f t="shared" si="2"/>
        <v>OK</v>
      </c>
      <c r="I101" s="258" t="s">
        <v>339</v>
      </c>
      <c r="J101" s="152" t="str">
        <f t="shared" si="3"/>
        <v>OK</v>
      </c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2"/>
      <c r="BC101" s="152"/>
      <c r="BD101" s="152"/>
      <c r="BE101" s="152"/>
      <c r="BF101" s="152"/>
      <c r="BG101" s="152"/>
      <c r="BH101" s="152"/>
      <c r="BI101" s="152"/>
      <c r="BJ101" s="152"/>
      <c r="BK101" s="152"/>
      <c r="BL101" s="152"/>
      <c r="BM101" s="152"/>
      <c r="BN101" s="152"/>
      <c r="BO101" s="152"/>
      <c r="BP101" s="152"/>
      <c r="BQ101" s="152"/>
      <c r="BR101" s="152"/>
      <c r="BS101" s="152"/>
      <c r="BT101" s="152"/>
      <c r="BU101" s="152"/>
      <c r="BV101" s="152"/>
      <c r="BW101" s="152"/>
      <c r="BX101" s="152"/>
      <c r="BY101" s="152"/>
      <c r="BZ101" s="152"/>
      <c r="CA101" s="152"/>
      <c r="CB101" s="152"/>
      <c r="CC101" s="152"/>
      <c r="CD101" s="152"/>
      <c r="CE101" s="152"/>
      <c r="CF101" s="152"/>
      <c r="CG101" s="152"/>
      <c r="CH101" s="152"/>
      <c r="CI101" s="152"/>
      <c r="CJ101" s="152"/>
      <c r="CK101" s="152"/>
      <c r="CL101" s="152"/>
      <c r="CM101" s="152"/>
      <c r="CN101" s="152"/>
      <c r="CO101" s="152"/>
      <c r="CP101" s="152"/>
      <c r="CQ101" s="152"/>
      <c r="CR101" s="152"/>
      <c r="CS101" s="152"/>
      <c r="CT101" s="152"/>
      <c r="CU101" s="152"/>
      <c r="CV101" s="152"/>
      <c r="CW101" s="152"/>
      <c r="CX101" s="152"/>
      <c r="CY101" s="152"/>
      <c r="CZ101" s="152"/>
      <c r="DA101" s="152"/>
      <c r="DB101" s="152"/>
      <c r="DC101" s="152"/>
      <c r="DD101" s="152"/>
      <c r="DE101" s="152"/>
      <c r="DF101" s="152"/>
      <c r="DG101" s="152"/>
      <c r="DH101" s="152"/>
      <c r="DI101" s="152"/>
      <c r="DJ101" s="152"/>
      <c r="DK101" s="152"/>
      <c r="DL101" s="152"/>
      <c r="DM101" s="152"/>
      <c r="DN101" s="152"/>
      <c r="DO101" s="152"/>
      <c r="DP101" s="152"/>
      <c r="DQ101" s="152"/>
      <c r="DR101" s="152"/>
      <c r="DS101" s="152"/>
      <c r="DT101" s="152"/>
      <c r="DU101" s="152"/>
      <c r="DV101" s="152"/>
      <c r="DW101" s="152"/>
      <c r="DX101" s="152"/>
      <c r="DY101" s="152"/>
      <c r="DZ101" s="152"/>
      <c r="EA101" s="152"/>
      <c r="EB101" s="152"/>
      <c r="EC101" s="152"/>
      <c r="ED101" s="152"/>
      <c r="EE101" s="152"/>
      <c r="EF101" s="152"/>
      <c r="EG101" s="152"/>
      <c r="EH101" s="152"/>
      <c r="EI101" s="152"/>
      <c r="EJ101" s="152"/>
      <c r="EK101" s="152"/>
      <c r="EL101" s="152"/>
      <c r="EM101" s="152"/>
      <c r="EN101" s="152"/>
      <c r="EO101" s="152"/>
      <c r="EP101" s="152"/>
      <c r="EQ101" s="152"/>
      <c r="ER101" s="152"/>
      <c r="ES101" s="152"/>
      <c r="ET101" s="152"/>
      <c r="EU101" s="152"/>
      <c r="EV101" s="152"/>
      <c r="EW101" s="152"/>
      <c r="EX101" s="152"/>
      <c r="EY101" s="152"/>
      <c r="EZ101" s="152"/>
      <c r="FA101" s="152"/>
      <c r="FB101" s="152"/>
      <c r="FC101" s="152"/>
      <c r="FD101" s="152"/>
    </row>
    <row r="102" spans="1:160">
      <c r="A102" s="250" t="str">
        <f t="shared" si="0"/>
        <v>GUSTAVO MACHADO SOEIRO</v>
      </c>
      <c r="B102" s="251" t="s">
        <v>641</v>
      </c>
      <c r="C102" s="252" t="s">
        <v>1359</v>
      </c>
      <c r="D102" s="253" t="s">
        <v>336</v>
      </c>
      <c r="E102" s="89" t="str">
        <f t="shared" si="1"/>
        <v>OK</v>
      </c>
      <c r="F102" s="89"/>
      <c r="G102" s="260" t="s">
        <v>349</v>
      </c>
      <c r="H102" s="152" t="str">
        <f t="shared" si="2"/>
        <v>OK</v>
      </c>
      <c r="I102" s="258" t="s">
        <v>341</v>
      </c>
      <c r="J102" s="152" t="str">
        <f t="shared" si="3"/>
        <v>OK</v>
      </c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2"/>
      <c r="BC102" s="152"/>
      <c r="BD102" s="152"/>
      <c r="BE102" s="152"/>
      <c r="BF102" s="152"/>
      <c r="BG102" s="152"/>
      <c r="BH102" s="152"/>
      <c r="BI102" s="152"/>
      <c r="BJ102" s="152"/>
      <c r="BK102" s="152"/>
      <c r="BL102" s="152"/>
      <c r="BM102" s="152"/>
      <c r="BN102" s="152"/>
      <c r="BO102" s="152"/>
      <c r="BP102" s="152"/>
      <c r="BQ102" s="152"/>
      <c r="BR102" s="152"/>
      <c r="BS102" s="152"/>
      <c r="BT102" s="152"/>
      <c r="BU102" s="152"/>
      <c r="BV102" s="152"/>
      <c r="BW102" s="152"/>
      <c r="BX102" s="152"/>
      <c r="BY102" s="152"/>
      <c r="BZ102" s="152"/>
      <c r="CA102" s="152"/>
      <c r="CB102" s="152"/>
      <c r="CC102" s="152"/>
      <c r="CD102" s="152"/>
      <c r="CE102" s="152"/>
      <c r="CF102" s="152"/>
      <c r="CG102" s="152"/>
      <c r="CH102" s="152"/>
      <c r="CI102" s="152"/>
      <c r="CJ102" s="152"/>
      <c r="CK102" s="152"/>
      <c r="CL102" s="152"/>
      <c r="CM102" s="152"/>
      <c r="CN102" s="152"/>
      <c r="CO102" s="152"/>
      <c r="CP102" s="152"/>
      <c r="CQ102" s="152"/>
      <c r="CR102" s="152"/>
      <c r="CS102" s="152"/>
      <c r="CT102" s="152"/>
      <c r="CU102" s="152"/>
      <c r="CV102" s="152"/>
      <c r="CW102" s="152"/>
      <c r="CX102" s="152"/>
      <c r="CY102" s="152"/>
      <c r="CZ102" s="152"/>
      <c r="DA102" s="152"/>
      <c r="DB102" s="152"/>
      <c r="DC102" s="152"/>
      <c r="DD102" s="152"/>
      <c r="DE102" s="152"/>
      <c r="DF102" s="152"/>
      <c r="DG102" s="152"/>
      <c r="DH102" s="152"/>
      <c r="DI102" s="152"/>
      <c r="DJ102" s="152"/>
      <c r="DK102" s="152"/>
      <c r="DL102" s="152"/>
      <c r="DM102" s="152"/>
      <c r="DN102" s="152"/>
      <c r="DO102" s="152"/>
      <c r="DP102" s="152"/>
      <c r="DQ102" s="152"/>
      <c r="DR102" s="152"/>
      <c r="DS102" s="152"/>
      <c r="DT102" s="152"/>
      <c r="DU102" s="152"/>
      <c r="DV102" s="152"/>
      <c r="DW102" s="152"/>
      <c r="DX102" s="152"/>
      <c r="DY102" s="152"/>
      <c r="DZ102" s="152"/>
      <c r="EA102" s="152"/>
      <c r="EB102" s="152"/>
      <c r="EC102" s="152"/>
      <c r="ED102" s="152"/>
      <c r="EE102" s="152"/>
      <c r="EF102" s="152"/>
      <c r="EG102" s="152"/>
      <c r="EH102" s="152"/>
      <c r="EI102" s="152"/>
      <c r="EJ102" s="152"/>
      <c r="EK102" s="152"/>
      <c r="EL102" s="152"/>
      <c r="EM102" s="152"/>
      <c r="EN102" s="152"/>
      <c r="EO102" s="152"/>
      <c r="EP102" s="152"/>
      <c r="EQ102" s="152"/>
      <c r="ER102" s="152"/>
      <c r="ES102" s="152"/>
      <c r="ET102" s="152"/>
      <c r="EU102" s="152"/>
      <c r="EV102" s="152"/>
      <c r="EW102" s="152"/>
      <c r="EX102" s="152"/>
      <c r="EY102" s="152"/>
      <c r="EZ102" s="152"/>
      <c r="FA102" s="152"/>
      <c r="FB102" s="152"/>
      <c r="FC102" s="152"/>
      <c r="FD102" s="152"/>
    </row>
    <row r="103" spans="1:160">
      <c r="A103" s="250" t="str">
        <f t="shared" si="0"/>
        <v>HUGO DE AQUINO VOLOTÃO</v>
      </c>
      <c r="B103" s="257" t="s">
        <v>641</v>
      </c>
      <c r="C103" s="252" t="s">
        <v>1360</v>
      </c>
      <c r="D103" s="259" t="s">
        <v>338</v>
      </c>
      <c r="E103" s="89" t="str">
        <f t="shared" si="1"/>
        <v>Incompleto</v>
      </c>
      <c r="F103" s="89"/>
      <c r="G103" s="260" t="s">
        <v>351</v>
      </c>
      <c r="H103" s="152" t="str">
        <f t="shared" si="2"/>
        <v>OK</v>
      </c>
      <c r="I103" s="258" t="s">
        <v>488</v>
      </c>
      <c r="J103" s="152" t="str">
        <f t="shared" si="3"/>
        <v>OK</v>
      </c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2"/>
      <c r="BC103" s="152"/>
      <c r="BD103" s="152"/>
      <c r="BE103" s="152"/>
      <c r="BF103" s="152"/>
      <c r="BG103" s="152"/>
      <c r="BH103" s="152"/>
      <c r="BI103" s="152"/>
      <c r="BJ103" s="152"/>
      <c r="BK103" s="152"/>
      <c r="BL103" s="152"/>
      <c r="BM103" s="152"/>
      <c r="BN103" s="152"/>
      <c r="BO103" s="152"/>
      <c r="BP103" s="152"/>
      <c r="BQ103" s="152"/>
      <c r="BR103" s="152"/>
      <c r="BS103" s="152"/>
      <c r="BT103" s="152"/>
      <c r="BU103" s="152"/>
      <c r="BV103" s="152"/>
      <c r="BW103" s="152"/>
      <c r="BX103" s="152"/>
      <c r="BY103" s="152"/>
      <c r="BZ103" s="152"/>
      <c r="CA103" s="152"/>
      <c r="CB103" s="152"/>
      <c r="CC103" s="152"/>
      <c r="CD103" s="152"/>
      <c r="CE103" s="152"/>
      <c r="CF103" s="152"/>
      <c r="CG103" s="152"/>
      <c r="CH103" s="152"/>
      <c r="CI103" s="152"/>
      <c r="CJ103" s="152"/>
      <c r="CK103" s="152"/>
      <c r="CL103" s="152"/>
      <c r="CM103" s="152"/>
      <c r="CN103" s="152"/>
      <c r="CO103" s="152"/>
      <c r="CP103" s="152"/>
      <c r="CQ103" s="152"/>
      <c r="CR103" s="152"/>
      <c r="CS103" s="152"/>
      <c r="CT103" s="152"/>
      <c r="CU103" s="152"/>
      <c r="CV103" s="152"/>
      <c r="CW103" s="152"/>
      <c r="CX103" s="152"/>
      <c r="CY103" s="152"/>
      <c r="CZ103" s="152"/>
      <c r="DA103" s="152"/>
      <c r="DB103" s="152"/>
      <c r="DC103" s="152"/>
      <c r="DD103" s="152"/>
      <c r="DE103" s="152"/>
      <c r="DF103" s="152"/>
      <c r="DG103" s="152"/>
      <c r="DH103" s="152"/>
      <c r="DI103" s="152"/>
      <c r="DJ103" s="152"/>
      <c r="DK103" s="152"/>
      <c r="DL103" s="152"/>
      <c r="DM103" s="152"/>
      <c r="DN103" s="152"/>
      <c r="DO103" s="152"/>
      <c r="DP103" s="152"/>
      <c r="DQ103" s="152"/>
      <c r="DR103" s="152"/>
      <c r="DS103" s="152"/>
      <c r="DT103" s="152"/>
      <c r="DU103" s="152"/>
      <c r="DV103" s="152"/>
      <c r="DW103" s="152"/>
      <c r="DX103" s="152"/>
      <c r="DY103" s="152"/>
      <c r="DZ103" s="152"/>
      <c r="EA103" s="152"/>
      <c r="EB103" s="152"/>
      <c r="EC103" s="152"/>
      <c r="ED103" s="152"/>
      <c r="EE103" s="152"/>
      <c r="EF103" s="152"/>
      <c r="EG103" s="152"/>
      <c r="EH103" s="152"/>
      <c r="EI103" s="152"/>
      <c r="EJ103" s="152"/>
      <c r="EK103" s="152"/>
      <c r="EL103" s="152"/>
      <c r="EM103" s="152"/>
      <c r="EN103" s="152"/>
      <c r="EO103" s="152"/>
      <c r="EP103" s="152"/>
      <c r="EQ103" s="152"/>
      <c r="ER103" s="152"/>
      <c r="ES103" s="152"/>
      <c r="ET103" s="152"/>
      <c r="EU103" s="152"/>
      <c r="EV103" s="152"/>
      <c r="EW103" s="152"/>
      <c r="EX103" s="152"/>
      <c r="EY103" s="152"/>
      <c r="EZ103" s="152"/>
      <c r="FA103" s="152"/>
      <c r="FB103" s="152"/>
      <c r="FC103" s="152"/>
      <c r="FD103" s="152"/>
    </row>
    <row r="104" spans="1:160">
      <c r="A104" s="250" t="str">
        <f t="shared" si="0"/>
        <v>IGOR BARROS DA SILVA</v>
      </c>
      <c r="B104" s="251" t="s">
        <v>641</v>
      </c>
      <c r="C104" s="252" t="s">
        <v>1081</v>
      </c>
      <c r="D104" s="259" t="s">
        <v>339</v>
      </c>
      <c r="E104" s="89" t="str">
        <f t="shared" si="1"/>
        <v>OK</v>
      </c>
      <c r="F104" s="89"/>
      <c r="G104" s="260" t="s">
        <v>355</v>
      </c>
      <c r="H104" s="152" t="str">
        <f t="shared" si="2"/>
        <v>Incompleto</v>
      </c>
      <c r="I104" s="258" t="s">
        <v>345</v>
      </c>
      <c r="J104" s="152" t="str">
        <f t="shared" si="3"/>
        <v>Incompleto</v>
      </c>
      <c r="K104" s="152"/>
      <c r="L104" s="152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52"/>
      <c r="AF104" s="152"/>
      <c r="AG104" s="152"/>
      <c r="AH104" s="152"/>
      <c r="AI104" s="152"/>
      <c r="AJ104" s="152"/>
      <c r="AK104" s="152"/>
      <c r="AL104" s="152"/>
      <c r="AM104" s="152"/>
      <c r="AN104" s="152"/>
      <c r="AO104" s="152"/>
      <c r="AP104" s="152"/>
      <c r="AQ104" s="152"/>
      <c r="AR104" s="152"/>
      <c r="AS104" s="152"/>
      <c r="AT104" s="152"/>
      <c r="AU104" s="152"/>
      <c r="AV104" s="152"/>
      <c r="AW104" s="152"/>
      <c r="AX104" s="152"/>
      <c r="AY104" s="152"/>
      <c r="AZ104" s="152"/>
      <c r="BA104" s="152"/>
      <c r="BB104" s="152"/>
      <c r="BC104" s="152"/>
      <c r="BD104" s="152"/>
      <c r="BE104" s="152"/>
      <c r="BF104" s="152"/>
      <c r="BG104" s="152"/>
      <c r="BH104" s="152"/>
      <c r="BI104" s="152"/>
      <c r="BJ104" s="152"/>
      <c r="BK104" s="152"/>
      <c r="BL104" s="152"/>
      <c r="BM104" s="152"/>
      <c r="BN104" s="152"/>
      <c r="BO104" s="152"/>
      <c r="BP104" s="152"/>
      <c r="BQ104" s="152"/>
      <c r="BR104" s="152"/>
      <c r="BS104" s="152"/>
      <c r="BT104" s="152"/>
      <c r="BU104" s="152"/>
      <c r="BV104" s="152"/>
      <c r="BW104" s="152"/>
      <c r="BX104" s="152"/>
      <c r="BY104" s="152"/>
      <c r="BZ104" s="152"/>
      <c r="CA104" s="152"/>
      <c r="CB104" s="152"/>
      <c r="CC104" s="152"/>
      <c r="CD104" s="152"/>
      <c r="CE104" s="152"/>
      <c r="CF104" s="152"/>
      <c r="CG104" s="152"/>
      <c r="CH104" s="152"/>
      <c r="CI104" s="152"/>
      <c r="CJ104" s="152"/>
      <c r="CK104" s="152"/>
      <c r="CL104" s="152"/>
      <c r="CM104" s="152"/>
      <c r="CN104" s="152"/>
      <c r="CO104" s="152"/>
      <c r="CP104" s="152"/>
      <c r="CQ104" s="152"/>
      <c r="CR104" s="152"/>
      <c r="CS104" s="152"/>
      <c r="CT104" s="152"/>
      <c r="CU104" s="152"/>
      <c r="CV104" s="152"/>
      <c r="CW104" s="152"/>
      <c r="CX104" s="152"/>
      <c r="CY104" s="152"/>
      <c r="CZ104" s="152"/>
      <c r="DA104" s="152"/>
      <c r="DB104" s="152"/>
      <c r="DC104" s="152"/>
      <c r="DD104" s="152"/>
      <c r="DE104" s="152"/>
      <c r="DF104" s="152"/>
      <c r="DG104" s="152"/>
      <c r="DH104" s="152"/>
      <c r="DI104" s="152"/>
      <c r="DJ104" s="152"/>
      <c r="DK104" s="152"/>
      <c r="DL104" s="152"/>
      <c r="DM104" s="152"/>
      <c r="DN104" s="152"/>
      <c r="DO104" s="152"/>
      <c r="DP104" s="152"/>
      <c r="DQ104" s="152"/>
      <c r="DR104" s="152"/>
      <c r="DS104" s="152"/>
      <c r="DT104" s="152"/>
      <c r="DU104" s="152"/>
      <c r="DV104" s="152"/>
      <c r="DW104" s="152"/>
      <c r="DX104" s="152"/>
      <c r="DY104" s="152"/>
      <c r="DZ104" s="152"/>
      <c r="EA104" s="152"/>
      <c r="EB104" s="152"/>
      <c r="EC104" s="152"/>
      <c r="ED104" s="152"/>
      <c r="EE104" s="152"/>
      <c r="EF104" s="152"/>
      <c r="EG104" s="152"/>
      <c r="EH104" s="152"/>
      <c r="EI104" s="152"/>
      <c r="EJ104" s="152"/>
      <c r="EK104" s="152"/>
      <c r="EL104" s="152"/>
      <c r="EM104" s="152"/>
      <c r="EN104" s="152"/>
      <c r="EO104" s="152"/>
      <c r="EP104" s="152"/>
      <c r="EQ104" s="152"/>
      <c r="ER104" s="152"/>
      <c r="ES104" s="152"/>
      <c r="ET104" s="152"/>
      <c r="EU104" s="152"/>
      <c r="EV104" s="152"/>
      <c r="EW104" s="152"/>
      <c r="EX104" s="152"/>
      <c r="EY104" s="152"/>
      <c r="EZ104" s="152"/>
      <c r="FA104" s="152"/>
      <c r="FB104" s="152"/>
      <c r="FC104" s="152"/>
      <c r="FD104" s="152"/>
    </row>
    <row r="105" spans="1:160">
      <c r="A105" s="250" t="str">
        <f t="shared" si="0"/>
        <v>IURY CAUAM JESUS DA COSTA</v>
      </c>
      <c r="B105" s="251" t="s">
        <v>641</v>
      </c>
      <c r="C105" s="252" t="s">
        <v>1075</v>
      </c>
      <c r="D105" s="259" t="s">
        <v>341</v>
      </c>
      <c r="E105" s="89" t="str">
        <f t="shared" si="1"/>
        <v>OK</v>
      </c>
      <c r="F105" s="89"/>
      <c r="G105" s="260" t="s">
        <v>356</v>
      </c>
      <c r="H105" s="152" t="str">
        <f t="shared" si="2"/>
        <v>OK</v>
      </c>
      <c r="I105" s="258" t="s">
        <v>348</v>
      </c>
      <c r="J105" s="152" t="str">
        <f t="shared" si="3"/>
        <v>Incompleto</v>
      </c>
      <c r="K105" s="152"/>
      <c r="L105" s="152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52"/>
      <c r="AF105" s="152"/>
      <c r="AG105" s="152"/>
      <c r="AH105" s="152"/>
      <c r="AI105" s="152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152"/>
      <c r="AW105" s="152"/>
      <c r="AX105" s="152"/>
      <c r="AY105" s="152"/>
      <c r="AZ105" s="152"/>
      <c r="BA105" s="152"/>
      <c r="BB105" s="152"/>
      <c r="BC105" s="152"/>
      <c r="BD105" s="152"/>
      <c r="BE105" s="152"/>
      <c r="BF105" s="152"/>
      <c r="BG105" s="152"/>
      <c r="BH105" s="152"/>
      <c r="BI105" s="152"/>
      <c r="BJ105" s="152"/>
      <c r="BK105" s="152"/>
      <c r="BL105" s="152"/>
      <c r="BM105" s="152"/>
      <c r="BN105" s="152"/>
      <c r="BO105" s="152"/>
      <c r="BP105" s="152"/>
      <c r="BQ105" s="152"/>
      <c r="BR105" s="152"/>
      <c r="BS105" s="152"/>
      <c r="BT105" s="152"/>
      <c r="BU105" s="152"/>
      <c r="BV105" s="152"/>
      <c r="BW105" s="152"/>
      <c r="BX105" s="152"/>
      <c r="BY105" s="152"/>
      <c r="BZ105" s="152"/>
      <c r="CA105" s="152"/>
      <c r="CB105" s="152"/>
      <c r="CC105" s="152"/>
      <c r="CD105" s="152"/>
      <c r="CE105" s="152"/>
      <c r="CF105" s="152"/>
      <c r="CG105" s="152"/>
      <c r="CH105" s="152"/>
      <c r="CI105" s="152"/>
      <c r="CJ105" s="152"/>
      <c r="CK105" s="152"/>
      <c r="CL105" s="152"/>
      <c r="CM105" s="152"/>
      <c r="CN105" s="152"/>
      <c r="CO105" s="152"/>
      <c r="CP105" s="152"/>
      <c r="CQ105" s="152"/>
      <c r="CR105" s="152"/>
      <c r="CS105" s="152"/>
      <c r="CT105" s="152"/>
      <c r="CU105" s="152"/>
      <c r="CV105" s="152"/>
      <c r="CW105" s="152"/>
      <c r="CX105" s="152"/>
      <c r="CY105" s="152"/>
      <c r="CZ105" s="152"/>
      <c r="DA105" s="152"/>
      <c r="DB105" s="152"/>
      <c r="DC105" s="152"/>
      <c r="DD105" s="152"/>
      <c r="DE105" s="152"/>
      <c r="DF105" s="152"/>
      <c r="DG105" s="152"/>
      <c r="DH105" s="152"/>
      <c r="DI105" s="152"/>
      <c r="DJ105" s="152"/>
      <c r="DK105" s="152"/>
      <c r="DL105" s="152"/>
      <c r="DM105" s="152"/>
      <c r="DN105" s="152"/>
      <c r="DO105" s="152"/>
      <c r="DP105" s="152"/>
      <c r="DQ105" s="152"/>
      <c r="DR105" s="152"/>
      <c r="DS105" s="152"/>
      <c r="DT105" s="152"/>
      <c r="DU105" s="152"/>
      <c r="DV105" s="152"/>
      <c r="DW105" s="152"/>
      <c r="DX105" s="152"/>
      <c r="DY105" s="152"/>
      <c r="DZ105" s="152"/>
      <c r="EA105" s="152"/>
      <c r="EB105" s="152"/>
      <c r="EC105" s="152"/>
      <c r="ED105" s="152"/>
      <c r="EE105" s="152"/>
      <c r="EF105" s="152"/>
      <c r="EG105" s="152"/>
      <c r="EH105" s="152"/>
      <c r="EI105" s="152"/>
      <c r="EJ105" s="152"/>
      <c r="EK105" s="152"/>
      <c r="EL105" s="152"/>
      <c r="EM105" s="152"/>
      <c r="EN105" s="152"/>
      <c r="EO105" s="152"/>
      <c r="EP105" s="152"/>
      <c r="EQ105" s="152"/>
      <c r="ER105" s="152"/>
      <c r="ES105" s="152"/>
      <c r="ET105" s="152"/>
      <c r="EU105" s="152"/>
      <c r="EV105" s="152"/>
      <c r="EW105" s="152"/>
      <c r="EX105" s="152"/>
      <c r="EY105" s="152"/>
      <c r="EZ105" s="152"/>
      <c r="FA105" s="152"/>
      <c r="FB105" s="152"/>
      <c r="FC105" s="152"/>
      <c r="FD105" s="152"/>
    </row>
    <row r="106" spans="1:160">
      <c r="A106" s="250" t="str">
        <f t="shared" si="0"/>
        <v>IURY DOS SANTOS DA SILVA</v>
      </c>
      <c r="B106" s="251" t="s">
        <v>641</v>
      </c>
      <c r="C106" s="252" t="s">
        <v>685</v>
      </c>
      <c r="D106" s="259" t="s">
        <v>343</v>
      </c>
      <c r="E106" s="89" t="str">
        <f t="shared" si="1"/>
        <v>Incompleto</v>
      </c>
      <c r="F106" s="89"/>
      <c r="G106" s="260" t="s">
        <v>445</v>
      </c>
      <c r="H106" s="152" t="str">
        <f t="shared" si="2"/>
        <v>Incompleto</v>
      </c>
      <c r="I106" s="258" t="s">
        <v>443</v>
      </c>
      <c r="J106" s="152" t="str">
        <f t="shared" si="3"/>
        <v>OK</v>
      </c>
      <c r="K106" s="152"/>
      <c r="L106" s="152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  <c r="AB106" s="152"/>
      <c r="AC106" s="152"/>
      <c r="AD106" s="152"/>
      <c r="AE106" s="152"/>
      <c r="AF106" s="152"/>
      <c r="AG106" s="152"/>
      <c r="AH106" s="152"/>
      <c r="AI106" s="152"/>
      <c r="AJ106" s="152"/>
      <c r="AK106" s="152"/>
      <c r="AL106" s="152"/>
      <c r="AM106" s="152"/>
      <c r="AN106" s="152"/>
      <c r="AO106" s="152"/>
      <c r="AP106" s="152"/>
      <c r="AQ106" s="152"/>
      <c r="AR106" s="152"/>
      <c r="AS106" s="152"/>
      <c r="AT106" s="152"/>
      <c r="AU106" s="152"/>
      <c r="AV106" s="152"/>
      <c r="AW106" s="152"/>
      <c r="AX106" s="152"/>
      <c r="AY106" s="152"/>
      <c r="AZ106" s="152"/>
      <c r="BA106" s="152"/>
      <c r="BB106" s="152"/>
      <c r="BC106" s="152"/>
      <c r="BD106" s="152"/>
      <c r="BE106" s="152"/>
      <c r="BF106" s="152"/>
      <c r="BG106" s="152"/>
      <c r="BH106" s="152"/>
      <c r="BI106" s="152"/>
      <c r="BJ106" s="152"/>
      <c r="BK106" s="152"/>
      <c r="BL106" s="152"/>
      <c r="BM106" s="152"/>
      <c r="BN106" s="152"/>
      <c r="BO106" s="152"/>
      <c r="BP106" s="152"/>
      <c r="BQ106" s="152"/>
      <c r="BR106" s="152"/>
      <c r="BS106" s="152"/>
      <c r="BT106" s="152"/>
      <c r="BU106" s="152"/>
      <c r="BV106" s="152"/>
      <c r="BW106" s="152"/>
      <c r="BX106" s="152"/>
      <c r="BY106" s="152"/>
      <c r="BZ106" s="152"/>
      <c r="CA106" s="152"/>
      <c r="CB106" s="152"/>
      <c r="CC106" s="152"/>
      <c r="CD106" s="152"/>
      <c r="CE106" s="152"/>
      <c r="CF106" s="152"/>
      <c r="CG106" s="152"/>
      <c r="CH106" s="152"/>
      <c r="CI106" s="152"/>
      <c r="CJ106" s="152"/>
      <c r="CK106" s="152"/>
      <c r="CL106" s="152"/>
      <c r="CM106" s="152"/>
      <c r="CN106" s="152"/>
      <c r="CO106" s="152"/>
      <c r="CP106" s="152"/>
      <c r="CQ106" s="152"/>
      <c r="CR106" s="152"/>
      <c r="CS106" s="152"/>
      <c r="CT106" s="152"/>
      <c r="CU106" s="152"/>
      <c r="CV106" s="152"/>
      <c r="CW106" s="152"/>
      <c r="CX106" s="152"/>
      <c r="CY106" s="152"/>
      <c r="CZ106" s="152"/>
      <c r="DA106" s="152"/>
      <c r="DB106" s="152"/>
      <c r="DC106" s="152"/>
      <c r="DD106" s="152"/>
      <c r="DE106" s="152"/>
      <c r="DF106" s="152"/>
      <c r="DG106" s="152"/>
      <c r="DH106" s="152"/>
      <c r="DI106" s="152"/>
      <c r="DJ106" s="152"/>
      <c r="DK106" s="152"/>
      <c r="DL106" s="152"/>
      <c r="DM106" s="152"/>
      <c r="DN106" s="152"/>
      <c r="DO106" s="152"/>
      <c r="DP106" s="152"/>
      <c r="DQ106" s="152"/>
      <c r="DR106" s="152"/>
      <c r="DS106" s="152"/>
      <c r="DT106" s="152"/>
      <c r="DU106" s="152"/>
      <c r="DV106" s="152"/>
      <c r="DW106" s="152"/>
      <c r="DX106" s="152"/>
      <c r="DY106" s="152"/>
      <c r="DZ106" s="152"/>
      <c r="EA106" s="152"/>
      <c r="EB106" s="152"/>
      <c r="EC106" s="152"/>
      <c r="ED106" s="152"/>
      <c r="EE106" s="152"/>
      <c r="EF106" s="152"/>
      <c r="EG106" s="152"/>
      <c r="EH106" s="152"/>
      <c r="EI106" s="152"/>
      <c r="EJ106" s="152"/>
      <c r="EK106" s="152"/>
      <c r="EL106" s="152"/>
      <c r="EM106" s="152"/>
      <c r="EN106" s="152"/>
      <c r="EO106" s="152"/>
      <c r="EP106" s="152"/>
      <c r="EQ106" s="152"/>
      <c r="ER106" s="152"/>
      <c r="ES106" s="152"/>
      <c r="ET106" s="152"/>
      <c r="EU106" s="152"/>
      <c r="EV106" s="152"/>
      <c r="EW106" s="152"/>
      <c r="EX106" s="152"/>
      <c r="EY106" s="152"/>
      <c r="EZ106" s="152"/>
      <c r="FA106" s="152"/>
      <c r="FB106" s="152"/>
      <c r="FC106" s="152"/>
      <c r="FD106" s="152"/>
    </row>
    <row r="107" spans="1:160">
      <c r="A107" s="250" t="str">
        <f t="shared" si="0"/>
        <v>IVAN DE MELLO</v>
      </c>
      <c r="B107" s="251" t="s">
        <v>641</v>
      </c>
      <c r="C107" s="252" t="s">
        <v>1361</v>
      </c>
      <c r="D107" s="259" t="s">
        <v>345</v>
      </c>
      <c r="E107" s="89" t="str">
        <f t="shared" si="1"/>
        <v>Incompleto</v>
      </c>
      <c r="F107" s="89"/>
      <c r="G107" s="260" t="s">
        <v>357</v>
      </c>
      <c r="H107" s="152" t="str">
        <f t="shared" si="2"/>
        <v>OK</v>
      </c>
      <c r="I107" s="258" t="s">
        <v>349</v>
      </c>
      <c r="J107" s="152" t="str">
        <f t="shared" si="3"/>
        <v>OK</v>
      </c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2"/>
      <c r="BL107" s="152"/>
      <c r="BM107" s="152"/>
      <c r="BN107" s="152"/>
      <c r="BO107" s="152"/>
      <c r="BP107" s="152"/>
      <c r="BQ107" s="152"/>
      <c r="BR107" s="152"/>
      <c r="BS107" s="152"/>
      <c r="BT107" s="152"/>
      <c r="BU107" s="152"/>
      <c r="BV107" s="152"/>
      <c r="BW107" s="152"/>
      <c r="BX107" s="152"/>
      <c r="BY107" s="152"/>
      <c r="BZ107" s="152"/>
      <c r="CA107" s="152"/>
      <c r="CB107" s="152"/>
      <c r="CC107" s="152"/>
      <c r="CD107" s="152"/>
      <c r="CE107" s="152"/>
      <c r="CF107" s="152"/>
      <c r="CG107" s="152"/>
      <c r="CH107" s="152"/>
      <c r="CI107" s="152"/>
      <c r="CJ107" s="152"/>
      <c r="CK107" s="152"/>
      <c r="CL107" s="152"/>
      <c r="CM107" s="152"/>
      <c r="CN107" s="152"/>
      <c r="CO107" s="152"/>
      <c r="CP107" s="152"/>
      <c r="CQ107" s="152"/>
      <c r="CR107" s="152"/>
      <c r="CS107" s="152"/>
      <c r="CT107" s="152"/>
      <c r="CU107" s="152"/>
      <c r="CV107" s="152"/>
      <c r="CW107" s="152"/>
      <c r="CX107" s="152"/>
      <c r="CY107" s="152"/>
      <c r="CZ107" s="152"/>
      <c r="DA107" s="152"/>
      <c r="DB107" s="152"/>
      <c r="DC107" s="152"/>
      <c r="DD107" s="152"/>
      <c r="DE107" s="152"/>
      <c r="DF107" s="152"/>
      <c r="DG107" s="152"/>
      <c r="DH107" s="152"/>
      <c r="DI107" s="152"/>
      <c r="DJ107" s="152"/>
      <c r="DK107" s="152"/>
      <c r="DL107" s="152"/>
      <c r="DM107" s="152"/>
      <c r="DN107" s="152"/>
      <c r="DO107" s="152"/>
      <c r="DP107" s="152"/>
      <c r="DQ107" s="152"/>
      <c r="DR107" s="152"/>
      <c r="DS107" s="152"/>
      <c r="DT107" s="152"/>
      <c r="DU107" s="152"/>
      <c r="DV107" s="152"/>
      <c r="DW107" s="152"/>
      <c r="DX107" s="152"/>
      <c r="DY107" s="152"/>
      <c r="DZ107" s="152"/>
      <c r="EA107" s="152"/>
      <c r="EB107" s="152"/>
      <c r="EC107" s="152"/>
      <c r="ED107" s="152"/>
      <c r="EE107" s="152"/>
      <c r="EF107" s="152"/>
      <c r="EG107" s="152"/>
      <c r="EH107" s="152"/>
      <c r="EI107" s="152"/>
      <c r="EJ107" s="152"/>
      <c r="EK107" s="152"/>
      <c r="EL107" s="152"/>
      <c r="EM107" s="152"/>
      <c r="EN107" s="152"/>
      <c r="EO107" s="152"/>
      <c r="EP107" s="152"/>
      <c r="EQ107" s="152"/>
      <c r="ER107" s="152"/>
      <c r="ES107" s="152"/>
      <c r="ET107" s="152"/>
      <c r="EU107" s="152"/>
      <c r="EV107" s="152"/>
      <c r="EW107" s="152"/>
      <c r="EX107" s="152"/>
      <c r="EY107" s="152"/>
      <c r="EZ107" s="152"/>
      <c r="FA107" s="152"/>
      <c r="FB107" s="152"/>
      <c r="FC107" s="152"/>
      <c r="FD107" s="152"/>
    </row>
    <row r="108" spans="1:160">
      <c r="A108" s="250" t="str">
        <f t="shared" si="0"/>
        <v>JACSON DE LIMA LEANDRO</v>
      </c>
      <c r="B108" s="252" t="s">
        <v>645</v>
      </c>
      <c r="C108" s="252" t="s">
        <v>957</v>
      </c>
      <c r="D108" s="259" t="s">
        <v>348</v>
      </c>
      <c r="E108" s="89" t="str">
        <f t="shared" si="1"/>
        <v>Incompleto</v>
      </c>
      <c r="F108" s="89"/>
      <c r="G108" s="260" t="s">
        <v>359</v>
      </c>
      <c r="H108" s="152" t="str">
        <f t="shared" si="2"/>
        <v>Incompleto</v>
      </c>
      <c r="I108" s="258" t="s">
        <v>351</v>
      </c>
      <c r="J108" s="152" t="str">
        <f t="shared" si="3"/>
        <v>OK</v>
      </c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  <c r="AB108" s="152"/>
      <c r="AC108" s="152"/>
      <c r="AD108" s="152"/>
      <c r="AE108" s="152"/>
      <c r="AF108" s="152"/>
      <c r="AG108" s="152"/>
      <c r="AH108" s="152"/>
      <c r="AI108" s="152"/>
      <c r="AJ108" s="152"/>
      <c r="AK108" s="152"/>
      <c r="AL108" s="152"/>
      <c r="AM108" s="152"/>
      <c r="AN108" s="152"/>
      <c r="AO108" s="152"/>
      <c r="AP108" s="152"/>
      <c r="AQ108" s="152"/>
      <c r="AR108" s="152"/>
      <c r="AS108" s="152"/>
      <c r="AT108" s="152"/>
      <c r="AU108" s="152"/>
      <c r="AV108" s="152"/>
      <c r="AW108" s="152"/>
      <c r="AX108" s="152"/>
      <c r="AY108" s="152"/>
      <c r="AZ108" s="152"/>
      <c r="BA108" s="152"/>
      <c r="BB108" s="152"/>
      <c r="BC108" s="152"/>
      <c r="BD108" s="152"/>
      <c r="BE108" s="152"/>
      <c r="BF108" s="152"/>
      <c r="BG108" s="152"/>
      <c r="BH108" s="152"/>
      <c r="BI108" s="152"/>
      <c r="BJ108" s="152"/>
      <c r="BK108" s="152"/>
      <c r="BL108" s="152"/>
      <c r="BM108" s="152"/>
      <c r="BN108" s="152"/>
      <c r="BO108" s="152"/>
      <c r="BP108" s="152"/>
      <c r="BQ108" s="152"/>
      <c r="BR108" s="152"/>
      <c r="BS108" s="152"/>
      <c r="BT108" s="152"/>
      <c r="BU108" s="152"/>
      <c r="BV108" s="152"/>
      <c r="BW108" s="152"/>
      <c r="BX108" s="152"/>
      <c r="BY108" s="152"/>
      <c r="BZ108" s="152"/>
      <c r="CA108" s="152"/>
      <c r="CB108" s="152"/>
      <c r="CC108" s="152"/>
      <c r="CD108" s="152"/>
      <c r="CE108" s="152"/>
      <c r="CF108" s="152"/>
      <c r="CG108" s="152"/>
      <c r="CH108" s="152"/>
      <c r="CI108" s="152"/>
      <c r="CJ108" s="152"/>
      <c r="CK108" s="152"/>
      <c r="CL108" s="152"/>
      <c r="CM108" s="152"/>
      <c r="CN108" s="152"/>
      <c r="CO108" s="152"/>
      <c r="CP108" s="152"/>
      <c r="CQ108" s="152"/>
      <c r="CR108" s="152"/>
      <c r="CS108" s="152"/>
      <c r="CT108" s="152"/>
      <c r="CU108" s="152"/>
      <c r="CV108" s="152"/>
      <c r="CW108" s="152"/>
      <c r="CX108" s="152"/>
      <c r="CY108" s="152"/>
      <c r="CZ108" s="152"/>
      <c r="DA108" s="152"/>
      <c r="DB108" s="152"/>
      <c r="DC108" s="152"/>
      <c r="DD108" s="152"/>
      <c r="DE108" s="152"/>
      <c r="DF108" s="152"/>
      <c r="DG108" s="152"/>
      <c r="DH108" s="152"/>
      <c r="DI108" s="152"/>
      <c r="DJ108" s="152"/>
      <c r="DK108" s="152"/>
      <c r="DL108" s="152"/>
      <c r="DM108" s="152"/>
      <c r="DN108" s="152"/>
      <c r="DO108" s="152"/>
      <c r="DP108" s="152"/>
      <c r="DQ108" s="152"/>
      <c r="DR108" s="152"/>
      <c r="DS108" s="152"/>
      <c r="DT108" s="152"/>
      <c r="DU108" s="152"/>
      <c r="DV108" s="152"/>
      <c r="DW108" s="152"/>
      <c r="DX108" s="152"/>
      <c r="DY108" s="152"/>
      <c r="DZ108" s="152"/>
      <c r="EA108" s="152"/>
      <c r="EB108" s="152"/>
      <c r="EC108" s="152"/>
      <c r="ED108" s="152"/>
      <c r="EE108" s="152"/>
      <c r="EF108" s="152"/>
      <c r="EG108" s="152"/>
      <c r="EH108" s="152"/>
      <c r="EI108" s="152"/>
      <c r="EJ108" s="152"/>
      <c r="EK108" s="152"/>
      <c r="EL108" s="152"/>
      <c r="EM108" s="152"/>
      <c r="EN108" s="152"/>
      <c r="EO108" s="152"/>
      <c r="EP108" s="152"/>
      <c r="EQ108" s="152"/>
      <c r="ER108" s="152"/>
      <c r="ES108" s="152"/>
      <c r="ET108" s="152"/>
      <c r="EU108" s="152"/>
      <c r="EV108" s="152"/>
      <c r="EW108" s="152"/>
      <c r="EX108" s="152"/>
      <c r="EY108" s="152"/>
      <c r="EZ108" s="152"/>
      <c r="FA108" s="152"/>
      <c r="FB108" s="152"/>
      <c r="FC108" s="152"/>
      <c r="FD108" s="152"/>
    </row>
    <row r="109" spans="1:160">
      <c r="A109" s="250" t="str">
        <f t="shared" si="0"/>
        <v>JANILSON FERREIRA ACIOLI JUNIOR</v>
      </c>
      <c r="B109" s="257" t="s">
        <v>641</v>
      </c>
      <c r="C109" s="252" t="s">
        <v>928</v>
      </c>
      <c r="D109" s="259" t="s">
        <v>349</v>
      </c>
      <c r="E109" s="89" t="str">
        <f t="shared" si="1"/>
        <v>OK</v>
      </c>
      <c r="F109" s="89"/>
      <c r="G109" s="253" t="s">
        <v>360</v>
      </c>
      <c r="H109" s="152" t="str">
        <f t="shared" si="2"/>
        <v>OK</v>
      </c>
      <c r="I109" s="258" t="s">
        <v>355</v>
      </c>
      <c r="J109" s="152" t="str">
        <f t="shared" si="3"/>
        <v>Incompleto</v>
      </c>
      <c r="K109" s="152"/>
      <c r="L109" s="152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M109" s="152"/>
      <c r="AN109" s="152"/>
      <c r="AO109" s="152"/>
      <c r="AP109" s="152"/>
      <c r="AQ109" s="152"/>
      <c r="AR109" s="152"/>
      <c r="AS109" s="152"/>
      <c r="AT109" s="152"/>
      <c r="AU109" s="152"/>
      <c r="AV109" s="152"/>
      <c r="AW109" s="152"/>
      <c r="AX109" s="152"/>
      <c r="AY109" s="152"/>
      <c r="AZ109" s="152"/>
      <c r="BA109" s="152"/>
      <c r="BB109" s="152"/>
      <c r="BC109" s="152"/>
      <c r="BD109" s="152"/>
      <c r="BE109" s="152"/>
      <c r="BF109" s="152"/>
      <c r="BG109" s="152"/>
      <c r="BH109" s="152"/>
      <c r="BI109" s="152"/>
      <c r="BJ109" s="152"/>
      <c r="BK109" s="152"/>
      <c r="BL109" s="152"/>
      <c r="BM109" s="152"/>
      <c r="BN109" s="152"/>
      <c r="BO109" s="152"/>
      <c r="BP109" s="152"/>
      <c r="BQ109" s="152"/>
      <c r="BR109" s="152"/>
      <c r="BS109" s="152"/>
      <c r="BT109" s="152"/>
      <c r="BU109" s="152"/>
      <c r="BV109" s="152"/>
      <c r="BW109" s="152"/>
      <c r="BX109" s="152"/>
      <c r="BY109" s="152"/>
      <c r="BZ109" s="152"/>
      <c r="CA109" s="152"/>
      <c r="CB109" s="152"/>
      <c r="CC109" s="152"/>
      <c r="CD109" s="152"/>
      <c r="CE109" s="152"/>
      <c r="CF109" s="152"/>
      <c r="CG109" s="152"/>
      <c r="CH109" s="152"/>
      <c r="CI109" s="152"/>
      <c r="CJ109" s="152"/>
      <c r="CK109" s="152"/>
      <c r="CL109" s="152"/>
      <c r="CM109" s="152"/>
      <c r="CN109" s="152"/>
      <c r="CO109" s="152"/>
      <c r="CP109" s="152"/>
      <c r="CQ109" s="152"/>
      <c r="CR109" s="152"/>
      <c r="CS109" s="152"/>
      <c r="CT109" s="152"/>
      <c r="CU109" s="152"/>
      <c r="CV109" s="152"/>
      <c r="CW109" s="152"/>
      <c r="CX109" s="152"/>
      <c r="CY109" s="152"/>
      <c r="CZ109" s="152"/>
      <c r="DA109" s="152"/>
      <c r="DB109" s="152"/>
      <c r="DC109" s="152"/>
      <c r="DD109" s="152"/>
      <c r="DE109" s="152"/>
      <c r="DF109" s="152"/>
      <c r="DG109" s="152"/>
      <c r="DH109" s="152"/>
      <c r="DI109" s="152"/>
      <c r="DJ109" s="152"/>
      <c r="DK109" s="152"/>
      <c r="DL109" s="152"/>
      <c r="DM109" s="152"/>
      <c r="DN109" s="152"/>
      <c r="DO109" s="152"/>
      <c r="DP109" s="152"/>
      <c r="DQ109" s="152"/>
      <c r="DR109" s="152"/>
      <c r="DS109" s="152"/>
      <c r="DT109" s="152"/>
      <c r="DU109" s="152"/>
      <c r="DV109" s="152"/>
      <c r="DW109" s="152"/>
      <c r="DX109" s="152"/>
      <c r="DY109" s="152"/>
      <c r="DZ109" s="152"/>
      <c r="EA109" s="152"/>
      <c r="EB109" s="152"/>
      <c r="EC109" s="152"/>
      <c r="ED109" s="152"/>
      <c r="EE109" s="152"/>
      <c r="EF109" s="152"/>
      <c r="EG109" s="152"/>
      <c r="EH109" s="152"/>
      <c r="EI109" s="152"/>
      <c r="EJ109" s="152"/>
      <c r="EK109" s="152"/>
      <c r="EL109" s="152"/>
      <c r="EM109" s="152"/>
      <c r="EN109" s="152"/>
      <c r="EO109" s="152"/>
      <c r="EP109" s="152"/>
      <c r="EQ109" s="152"/>
      <c r="ER109" s="152"/>
      <c r="ES109" s="152"/>
      <c r="ET109" s="152"/>
      <c r="EU109" s="152"/>
      <c r="EV109" s="152"/>
      <c r="EW109" s="152"/>
      <c r="EX109" s="152"/>
      <c r="EY109" s="152"/>
      <c r="EZ109" s="152"/>
      <c r="FA109" s="152"/>
      <c r="FB109" s="152"/>
      <c r="FC109" s="152"/>
      <c r="FD109" s="152"/>
    </row>
    <row r="110" spans="1:160">
      <c r="A110" s="250" t="str">
        <f t="shared" si="0"/>
        <v>JEANDERSON CRISTIAN DA SILVA TEIXEIRA</v>
      </c>
      <c r="B110" s="251" t="s">
        <v>641</v>
      </c>
      <c r="C110" s="252" t="s">
        <v>528</v>
      </c>
      <c r="D110" s="259" t="s">
        <v>351</v>
      </c>
      <c r="E110" s="89" t="str">
        <f t="shared" si="1"/>
        <v>OK</v>
      </c>
      <c r="F110" s="89"/>
      <c r="G110" s="253" t="s">
        <v>363</v>
      </c>
      <c r="H110" s="152" t="str">
        <f t="shared" si="2"/>
        <v>OK</v>
      </c>
      <c r="I110" s="258" t="s">
        <v>356</v>
      </c>
      <c r="J110" s="152" t="str">
        <f t="shared" si="3"/>
        <v>OK</v>
      </c>
      <c r="K110" s="152"/>
      <c r="L110" s="152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  <c r="AN110" s="152"/>
      <c r="AO110" s="152"/>
      <c r="AP110" s="152"/>
      <c r="AQ110" s="152"/>
      <c r="AR110" s="152"/>
      <c r="AS110" s="152"/>
      <c r="AT110" s="152"/>
      <c r="AU110" s="152"/>
      <c r="AV110" s="152"/>
      <c r="AW110" s="152"/>
      <c r="AX110" s="152"/>
      <c r="AY110" s="152"/>
      <c r="AZ110" s="152"/>
      <c r="BA110" s="152"/>
      <c r="BB110" s="152"/>
      <c r="BC110" s="152"/>
      <c r="BD110" s="152"/>
      <c r="BE110" s="152"/>
      <c r="BF110" s="152"/>
      <c r="BG110" s="152"/>
      <c r="BH110" s="152"/>
      <c r="BI110" s="152"/>
      <c r="BJ110" s="152"/>
      <c r="BK110" s="152"/>
      <c r="BL110" s="152"/>
      <c r="BM110" s="152"/>
      <c r="BN110" s="152"/>
      <c r="BO110" s="152"/>
      <c r="BP110" s="152"/>
      <c r="BQ110" s="152"/>
      <c r="BR110" s="152"/>
      <c r="BS110" s="152"/>
      <c r="BT110" s="152"/>
      <c r="BU110" s="152"/>
      <c r="BV110" s="152"/>
      <c r="BW110" s="152"/>
      <c r="BX110" s="152"/>
      <c r="BY110" s="152"/>
      <c r="BZ110" s="152"/>
      <c r="CA110" s="152"/>
      <c r="CB110" s="152"/>
      <c r="CC110" s="152"/>
      <c r="CD110" s="152"/>
      <c r="CE110" s="152"/>
      <c r="CF110" s="152"/>
      <c r="CG110" s="152"/>
      <c r="CH110" s="152"/>
      <c r="CI110" s="152"/>
      <c r="CJ110" s="152"/>
      <c r="CK110" s="152"/>
      <c r="CL110" s="152"/>
      <c r="CM110" s="152"/>
      <c r="CN110" s="152"/>
      <c r="CO110" s="152"/>
      <c r="CP110" s="152"/>
      <c r="CQ110" s="152"/>
      <c r="CR110" s="152"/>
      <c r="CS110" s="152"/>
      <c r="CT110" s="152"/>
      <c r="CU110" s="152"/>
      <c r="CV110" s="152"/>
      <c r="CW110" s="152"/>
      <c r="CX110" s="152"/>
      <c r="CY110" s="152"/>
      <c r="CZ110" s="152"/>
      <c r="DA110" s="152"/>
      <c r="DB110" s="152"/>
      <c r="DC110" s="152"/>
      <c r="DD110" s="152"/>
      <c r="DE110" s="152"/>
      <c r="DF110" s="152"/>
      <c r="DG110" s="152"/>
      <c r="DH110" s="152"/>
      <c r="DI110" s="152"/>
      <c r="DJ110" s="152"/>
      <c r="DK110" s="152"/>
      <c r="DL110" s="152"/>
      <c r="DM110" s="152"/>
      <c r="DN110" s="152"/>
      <c r="DO110" s="152"/>
      <c r="DP110" s="152"/>
      <c r="DQ110" s="152"/>
      <c r="DR110" s="152"/>
      <c r="DS110" s="152"/>
      <c r="DT110" s="152"/>
      <c r="DU110" s="152"/>
      <c r="DV110" s="152"/>
      <c r="DW110" s="152"/>
      <c r="DX110" s="152"/>
      <c r="DY110" s="152"/>
      <c r="DZ110" s="152"/>
      <c r="EA110" s="152"/>
      <c r="EB110" s="152"/>
      <c r="EC110" s="152"/>
      <c r="ED110" s="152"/>
      <c r="EE110" s="152"/>
      <c r="EF110" s="152"/>
      <c r="EG110" s="152"/>
      <c r="EH110" s="152"/>
      <c r="EI110" s="152"/>
      <c r="EJ110" s="152"/>
      <c r="EK110" s="152"/>
      <c r="EL110" s="152"/>
      <c r="EM110" s="152"/>
      <c r="EN110" s="152"/>
      <c r="EO110" s="152"/>
      <c r="EP110" s="152"/>
      <c r="EQ110" s="152"/>
      <c r="ER110" s="152"/>
      <c r="ES110" s="152"/>
      <c r="ET110" s="152"/>
      <c r="EU110" s="152"/>
      <c r="EV110" s="152"/>
      <c r="EW110" s="152"/>
      <c r="EX110" s="152"/>
      <c r="EY110" s="152"/>
      <c r="EZ110" s="152"/>
      <c r="FA110" s="152"/>
      <c r="FB110" s="152"/>
      <c r="FC110" s="152"/>
      <c r="FD110" s="152"/>
    </row>
    <row r="111" spans="1:160">
      <c r="A111" s="250" t="str">
        <f t="shared" si="0"/>
        <v>JENIFFER LUISA CHAGAS DA CONCEIÇÃO</v>
      </c>
      <c r="B111" s="251" t="s">
        <v>641</v>
      </c>
      <c r="C111" s="252" t="s">
        <v>529</v>
      </c>
      <c r="D111" s="259" t="s">
        <v>355</v>
      </c>
      <c r="E111" s="89" t="str">
        <f t="shared" si="1"/>
        <v>Incompleto</v>
      </c>
      <c r="F111" s="89"/>
      <c r="G111" s="253" t="s">
        <v>364</v>
      </c>
      <c r="H111" s="152" t="str">
        <f t="shared" si="2"/>
        <v>OK</v>
      </c>
      <c r="I111" s="258" t="s">
        <v>445</v>
      </c>
      <c r="J111" s="152" t="str">
        <f t="shared" si="3"/>
        <v>Incompleto</v>
      </c>
      <c r="K111" s="152"/>
      <c r="L111" s="152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  <c r="AN111" s="152"/>
      <c r="AO111" s="152"/>
      <c r="AP111" s="152"/>
      <c r="AQ111" s="152"/>
      <c r="AR111" s="152"/>
      <c r="AS111" s="152"/>
      <c r="AT111" s="152"/>
      <c r="AU111" s="152"/>
      <c r="AV111" s="152"/>
      <c r="AW111" s="152"/>
      <c r="AX111" s="152"/>
      <c r="AY111" s="152"/>
      <c r="AZ111" s="152"/>
      <c r="BA111" s="152"/>
      <c r="BB111" s="152"/>
      <c r="BC111" s="152"/>
      <c r="BD111" s="152"/>
      <c r="BE111" s="152"/>
      <c r="BF111" s="152"/>
      <c r="BG111" s="152"/>
      <c r="BH111" s="152"/>
      <c r="BI111" s="152"/>
      <c r="BJ111" s="152"/>
      <c r="BK111" s="152"/>
      <c r="BL111" s="152"/>
      <c r="BM111" s="152"/>
      <c r="BN111" s="152"/>
      <c r="BO111" s="152"/>
      <c r="BP111" s="152"/>
      <c r="BQ111" s="152"/>
      <c r="BR111" s="152"/>
      <c r="BS111" s="152"/>
      <c r="BT111" s="152"/>
      <c r="BU111" s="152"/>
      <c r="BV111" s="152"/>
      <c r="BW111" s="152"/>
      <c r="BX111" s="152"/>
      <c r="BY111" s="152"/>
      <c r="BZ111" s="152"/>
      <c r="CA111" s="152"/>
      <c r="CB111" s="152"/>
      <c r="CC111" s="152"/>
      <c r="CD111" s="152"/>
      <c r="CE111" s="152"/>
      <c r="CF111" s="152"/>
      <c r="CG111" s="152"/>
      <c r="CH111" s="152"/>
      <c r="CI111" s="152"/>
      <c r="CJ111" s="152"/>
      <c r="CK111" s="152"/>
      <c r="CL111" s="152"/>
      <c r="CM111" s="152"/>
      <c r="CN111" s="152"/>
      <c r="CO111" s="152"/>
      <c r="CP111" s="152"/>
      <c r="CQ111" s="152"/>
      <c r="CR111" s="152"/>
      <c r="CS111" s="152"/>
      <c r="CT111" s="152"/>
      <c r="CU111" s="152"/>
      <c r="CV111" s="152"/>
      <c r="CW111" s="152"/>
      <c r="CX111" s="152"/>
      <c r="CY111" s="152"/>
      <c r="CZ111" s="152"/>
      <c r="DA111" s="152"/>
      <c r="DB111" s="152"/>
      <c r="DC111" s="152"/>
      <c r="DD111" s="152"/>
      <c r="DE111" s="152"/>
      <c r="DF111" s="152"/>
      <c r="DG111" s="152"/>
      <c r="DH111" s="152"/>
      <c r="DI111" s="152"/>
      <c r="DJ111" s="152"/>
      <c r="DK111" s="152"/>
      <c r="DL111" s="152"/>
      <c r="DM111" s="152"/>
      <c r="DN111" s="152"/>
      <c r="DO111" s="152"/>
      <c r="DP111" s="152"/>
      <c r="DQ111" s="152"/>
      <c r="DR111" s="152"/>
      <c r="DS111" s="152"/>
      <c r="DT111" s="152"/>
      <c r="DU111" s="152"/>
      <c r="DV111" s="152"/>
      <c r="DW111" s="152"/>
      <c r="DX111" s="152"/>
      <c r="DY111" s="152"/>
      <c r="DZ111" s="152"/>
      <c r="EA111" s="152"/>
      <c r="EB111" s="152"/>
      <c r="EC111" s="152"/>
      <c r="ED111" s="152"/>
      <c r="EE111" s="152"/>
      <c r="EF111" s="152"/>
      <c r="EG111" s="152"/>
      <c r="EH111" s="152"/>
      <c r="EI111" s="152"/>
      <c r="EJ111" s="152"/>
      <c r="EK111" s="152"/>
      <c r="EL111" s="152"/>
      <c r="EM111" s="152"/>
      <c r="EN111" s="152"/>
      <c r="EO111" s="152"/>
      <c r="EP111" s="152"/>
      <c r="EQ111" s="152"/>
      <c r="ER111" s="152"/>
      <c r="ES111" s="152"/>
      <c r="ET111" s="152"/>
      <c r="EU111" s="152"/>
      <c r="EV111" s="152"/>
      <c r="EW111" s="152"/>
      <c r="EX111" s="152"/>
      <c r="EY111" s="152"/>
      <c r="EZ111" s="152"/>
      <c r="FA111" s="152"/>
      <c r="FB111" s="152"/>
      <c r="FC111" s="152"/>
      <c r="FD111" s="152"/>
    </row>
    <row r="112" spans="1:160">
      <c r="A112" s="250" t="str">
        <f t="shared" si="0"/>
        <v>JHEANCARLOS JESUS DA SILVA</v>
      </c>
      <c r="B112" s="251" t="s">
        <v>641</v>
      </c>
      <c r="C112" s="252" t="s">
        <v>1043</v>
      </c>
      <c r="D112" s="259" t="s">
        <v>356</v>
      </c>
      <c r="E112" s="89" t="str">
        <f t="shared" si="1"/>
        <v>OK</v>
      </c>
      <c r="F112" s="89"/>
      <c r="G112" s="253" t="s">
        <v>367</v>
      </c>
      <c r="H112" s="152" t="str">
        <f t="shared" si="2"/>
        <v>OK</v>
      </c>
      <c r="I112" s="258" t="s">
        <v>357</v>
      </c>
      <c r="J112" s="152" t="str">
        <f t="shared" si="3"/>
        <v>OK</v>
      </c>
      <c r="K112" s="152"/>
      <c r="L112" s="152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  <c r="AN112" s="152"/>
      <c r="AO112" s="152"/>
      <c r="AP112" s="152"/>
      <c r="AQ112" s="152"/>
      <c r="AR112" s="152"/>
      <c r="AS112" s="152"/>
      <c r="AT112" s="152"/>
      <c r="AU112" s="152"/>
      <c r="AV112" s="152"/>
      <c r="AW112" s="152"/>
      <c r="AX112" s="152"/>
      <c r="AY112" s="152"/>
      <c r="AZ112" s="152"/>
      <c r="BA112" s="152"/>
      <c r="BB112" s="152"/>
      <c r="BC112" s="152"/>
      <c r="BD112" s="152"/>
      <c r="BE112" s="152"/>
      <c r="BF112" s="152"/>
      <c r="BG112" s="152"/>
      <c r="BH112" s="152"/>
      <c r="BI112" s="152"/>
      <c r="BJ112" s="152"/>
      <c r="BK112" s="152"/>
      <c r="BL112" s="152"/>
      <c r="BM112" s="152"/>
      <c r="BN112" s="152"/>
      <c r="BO112" s="152"/>
      <c r="BP112" s="152"/>
      <c r="BQ112" s="152"/>
      <c r="BR112" s="152"/>
      <c r="BS112" s="152"/>
      <c r="BT112" s="152"/>
      <c r="BU112" s="152"/>
      <c r="BV112" s="152"/>
      <c r="BW112" s="152"/>
      <c r="BX112" s="152"/>
      <c r="BY112" s="152"/>
      <c r="BZ112" s="152"/>
      <c r="CA112" s="152"/>
      <c r="CB112" s="152"/>
      <c r="CC112" s="152"/>
      <c r="CD112" s="152"/>
      <c r="CE112" s="152"/>
      <c r="CF112" s="152"/>
      <c r="CG112" s="152"/>
      <c r="CH112" s="152"/>
      <c r="CI112" s="152"/>
      <c r="CJ112" s="152"/>
      <c r="CK112" s="152"/>
      <c r="CL112" s="152"/>
      <c r="CM112" s="152"/>
      <c r="CN112" s="152"/>
      <c r="CO112" s="152"/>
      <c r="CP112" s="152"/>
      <c r="CQ112" s="152"/>
      <c r="CR112" s="152"/>
      <c r="CS112" s="152"/>
      <c r="CT112" s="152"/>
      <c r="CU112" s="152"/>
      <c r="CV112" s="152"/>
      <c r="CW112" s="152"/>
      <c r="CX112" s="152"/>
      <c r="CY112" s="152"/>
      <c r="CZ112" s="152"/>
      <c r="DA112" s="152"/>
      <c r="DB112" s="152"/>
      <c r="DC112" s="152"/>
      <c r="DD112" s="152"/>
      <c r="DE112" s="152"/>
      <c r="DF112" s="152"/>
      <c r="DG112" s="152"/>
      <c r="DH112" s="152"/>
      <c r="DI112" s="152"/>
      <c r="DJ112" s="152"/>
      <c r="DK112" s="152"/>
      <c r="DL112" s="152"/>
      <c r="DM112" s="152"/>
      <c r="DN112" s="152"/>
      <c r="DO112" s="152"/>
      <c r="DP112" s="152"/>
      <c r="DQ112" s="152"/>
      <c r="DR112" s="152"/>
      <c r="DS112" s="152"/>
      <c r="DT112" s="152"/>
      <c r="DU112" s="152"/>
      <c r="DV112" s="152"/>
      <c r="DW112" s="152"/>
      <c r="DX112" s="152"/>
      <c r="DY112" s="152"/>
      <c r="DZ112" s="152"/>
      <c r="EA112" s="152"/>
      <c r="EB112" s="152"/>
      <c r="EC112" s="152"/>
      <c r="ED112" s="152"/>
      <c r="EE112" s="152"/>
      <c r="EF112" s="152"/>
      <c r="EG112" s="152"/>
      <c r="EH112" s="152"/>
      <c r="EI112" s="152"/>
      <c r="EJ112" s="152"/>
      <c r="EK112" s="152"/>
      <c r="EL112" s="152"/>
      <c r="EM112" s="152"/>
      <c r="EN112" s="152"/>
      <c r="EO112" s="152"/>
      <c r="EP112" s="152"/>
      <c r="EQ112" s="152"/>
      <c r="ER112" s="152"/>
      <c r="ES112" s="152"/>
      <c r="ET112" s="152"/>
      <c r="EU112" s="152"/>
      <c r="EV112" s="152"/>
      <c r="EW112" s="152"/>
      <c r="EX112" s="152"/>
      <c r="EY112" s="152"/>
      <c r="EZ112" s="152"/>
      <c r="FA112" s="152"/>
      <c r="FB112" s="152"/>
      <c r="FC112" s="152"/>
      <c r="FD112" s="152"/>
    </row>
    <row r="113" spans="1:160">
      <c r="A113" s="250" t="str">
        <f t="shared" si="0"/>
        <v>JHONNY FERREIRA MOREIRA</v>
      </c>
      <c r="B113" s="251" t="s">
        <v>641</v>
      </c>
      <c r="C113" s="252" t="s">
        <v>1362</v>
      </c>
      <c r="D113" s="259" t="s">
        <v>357</v>
      </c>
      <c r="E113" s="89" t="str">
        <f t="shared" si="1"/>
        <v>OK</v>
      </c>
      <c r="F113" s="89"/>
      <c r="G113" s="253" t="s">
        <v>368</v>
      </c>
      <c r="H113" s="152" t="str">
        <f t="shared" si="2"/>
        <v>OK</v>
      </c>
      <c r="I113" s="258" t="s">
        <v>1363</v>
      </c>
      <c r="J113" s="152" t="str">
        <f t="shared" si="3"/>
        <v>Incompleto</v>
      </c>
      <c r="K113" s="152"/>
      <c r="L113" s="152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  <c r="AM113" s="152"/>
      <c r="AN113" s="152"/>
      <c r="AO113" s="152"/>
      <c r="AP113" s="152"/>
      <c r="AQ113" s="152"/>
      <c r="AR113" s="152"/>
      <c r="AS113" s="152"/>
      <c r="AT113" s="152"/>
      <c r="AU113" s="152"/>
      <c r="AV113" s="152"/>
      <c r="AW113" s="152"/>
      <c r="AX113" s="152"/>
      <c r="AY113" s="152"/>
      <c r="AZ113" s="152"/>
      <c r="BA113" s="152"/>
      <c r="BB113" s="152"/>
      <c r="BC113" s="152"/>
      <c r="BD113" s="152"/>
      <c r="BE113" s="152"/>
      <c r="BF113" s="152"/>
      <c r="BG113" s="152"/>
      <c r="BH113" s="152"/>
      <c r="BI113" s="152"/>
      <c r="BJ113" s="152"/>
      <c r="BK113" s="152"/>
      <c r="BL113" s="152"/>
      <c r="BM113" s="152"/>
      <c r="BN113" s="152"/>
      <c r="BO113" s="152"/>
      <c r="BP113" s="152"/>
      <c r="BQ113" s="152"/>
      <c r="BR113" s="152"/>
      <c r="BS113" s="152"/>
      <c r="BT113" s="152"/>
      <c r="BU113" s="152"/>
      <c r="BV113" s="152"/>
      <c r="BW113" s="152"/>
      <c r="BX113" s="152"/>
      <c r="BY113" s="152"/>
      <c r="BZ113" s="152"/>
      <c r="CA113" s="152"/>
      <c r="CB113" s="152"/>
      <c r="CC113" s="152"/>
      <c r="CD113" s="152"/>
      <c r="CE113" s="152"/>
      <c r="CF113" s="152"/>
      <c r="CG113" s="152"/>
      <c r="CH113" s="152"/>
      <c r="CI113" s="152"/>
      <c r="CJ113" s="152"/>
      <c r="CK113" s="152"/>
      <c r="CL113" s="152"/>
      <c r="CM113" s="152"/>
      <c r="CN113" s="152"/>
      <c r="CO113" s="152"/>
      <c r="CP113" s="152"/>
      <c r="CQ113" s="152"/>
      <c r="CR113" s="152"/>
      <c r="CS113" s="152"/>
      <c r="CT113" s="152"/>
      <c r="CU113" s="152"/>
      <c r="CV113" s="152"/>
      <c r="CW113" s="152"/>
      <c r="CX113" s="152"/>
      <c r="CY113" s="152"/>
      <c r="CZ113" s="152"/>
      <c r="DA113" s="152"/>
      <c r="DB113" s="152"/>
      <c r="DC113" s="152"/>
      <c r="DD113" s="152"/>
      <c r="DE113" s="152"/>
      <c r="DF113" s="152"/>
      <c r="DG113" s="152"/>
      <c r="DH113" s="152"/>
      <c r="DI113" s="152"/>
      <c r="DJ113" s="152"/>
      <c r="DK113" s="152"/>
      <c r="DL113" s="152"/>
      <c r="DM113" s="152"/>
      <c r="DN113" s="152"/>
      <c r="DO113" s="152"/>
      <c r="DP113" s="152"/>
      <c r="DQ113" s="152"/>
      <c r="DR113" s="152"/>
      <c r="DS113" s="152"/>
      <c r="DT113" s="152"/>
      <c r="DU113" s="152"/>
      <c r="DV113" s="152"/>
      <c r="DW113" s="152"/>
      <c r="DX113" s="152"/>
      <c r="DY113" s="152"/>
      <c r="DZ113" s="152"/>
      <c r="EA113" s="152"/>
      <c r="EB113" s="152"/>
      <c r="EC113" s="152"/>
      <c r="ED113" s="152"/>
      <c r="EE113" s="152"/>
      <c r="EF113" s="152"/>
      <c r="EG113" s="152"/>
      <c r="EH113" s="152"/>
      <c r="EI113" s="152"/>
      <c r="EJ113" s="152"/>
      <c r="EK113" s="152"/>
      <c r="EL113" s="152"/>
      <c r="EM113" s="152"/>
      <c r="EN113" s="152"/>
      <c r="EO113" s="152"/>
      <c r="EP113" s="152"/>
      <c r="EQ113" s="152"/>
      <c r="ER113" s="152"/>
      <c r="ES113" s="152"/>
      <c r="ET113" s="152"/>
      <c r="EU113" s="152"/>
      <c r="EV113" s="152"/>
      <c r="EW113" s="152"/>
      <c r="EX113" s="152"/>
      <c r="EY113" s="152"/>
      <c r="EZ113" s="152"/>
      <c r="FA113" s="152"/>
      <c r="FB113" s="152"/>
      <c r="FC113" s="152"/>
      <c r="FD113" s="152"/>
    </row>
    <row r="114" spans="1:160">
      <c r="A114" s="250" t="str">
        <f t="shared" si="0"/>
        <v>JHOUBERTT DA SILVA QUINTANILHA</v>
      </c>
      <c r="B114" s="251" t="s">
        <v>641</v>
      </c>
      <c r="C114" s="252" t="s">
        <v>1364</v>
      </c>
      <c r="D114" s="259" t="s">
        <v>1363</v>
      </c>
      <c r="E114" s="89" t="str">
        <f t="shared" si="1"/>
        <v>Incompleto</v>
      </c>
      <c r="F114" s="89"/>
      <c r="G114" s="253" t="s">
        <v>371</v>
      </c>
      <c r="H114" s="152" t="str">
        <f t="shared" si="2"/>
        <v>Incompleto</v>
      </c>
      <c r="I114" s="258" t="s">
        <v>360</v>
      </c>
      <c r="J114" s="152" t="str">
        <f t="shared" si="3"/>
        <v>OK</v>
      </c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  <c r="AM114" s="152"/>
      <c r="AN114" s="152"/>
      <c r="AO114" s="152"/>
      <c r="AP114" s="152"/>
      <c r="AQ114" s="152"/>
      <c r="AR114" s="152"/>
      <c r="AS114" s="152"/>
      <c r="AT114" s="152"/>
      <c r="AU114" s="152"/>
      <c r="AV114" s="152"/>
      <c r="AW114" s="152"/>
      <c r="AX114" s="152"/>
      <c r="AY114" s="152"/>
      <c r="AZ114" s="152"/>
      <c r="BA114" s="152"/>
      <c r="BB114" s="152"/>
      <c r="BC114" s="152"/>
      <c r="BD114" s="152"/>
      <c r="BE114" s="152"/>
      <c r="BF114" s="152"/>
      <c r="BG114" s="152"/>
      <c r="BH114" s="152"/>
      <c r="BI114" s="152"/>
      <c r="BJ114" s="152"/>
      <c r="BK114" s="152"/>
      <c r="BL114" s="152"/>
      <c r="BM114" s="152"/>
      <c r="BN114" s="152"/>
      <c r="BO114" s="152"/>
      <c r="BP114" s="152"/>
      <c r="BQ114" s="152"/>
      <c r="BR114" s="152"/>
      <c r="BS114" s="152"/>
      <c r="BT114" s="152"/>
      <c r="BU114" s="152"/>
      <c r="BV114" s="152"/>
      <c r="BW114" s="152"/>
      <c r="BX114" s="152"/>
      <c r="BY114" s="152"/>
      <c r="BZ114" s="152"/>
      <c r="CA114" s="152"/>
      <c r="CB114" s="152"/>
      <c r="CC114" s="152"/>
      <c r="CD114" s="152"/>
      <c r="CE114" s="152"/>
      <c r="CF114" s="152"/>
      <c r="CG114" s="152"/>
      <c r="CH114" s="152"/>
      <c r="CI114" s="152"/>
      <c r="CJ114" s="152"/>
      <c r="CK114" s="152"/>
      <c r="CL114" s="152"/>
      <c r="CM114" s="152"/>
      <c r="CN114" s="152"/>
      <c r="CO114" s="152"/>
      <c r="CP114" s="152"/>
      <c r="CQ114" s="152"/>
      <c r="CR114" s="152"/>
      <c r="CS114" s="152"/>
      <c r="CT114" s="152"/>
      <c r="CU114" s="152"/>
      <c r="CV114" s="152"/>
      <c r="CW114" s="152"/>
      <c r="CX114" s="152"/>
      <c r="CY114" s="152"/>
      <c r="CZ114" s="152"/>
      <c r="DA114" s="152"/>
      <c r="DB114" s="152"/>
      <c r="DC114" s="152"/>
      <c r="DD114" s="152"/>
      <c r="DE114" s="152"/>
      <c r="DF114" s="152"/>
      <c r="DG114" s="152"/>
      <c r="DH114" s="152"/>
      <c r="DI114" s="152"/>
      <c r="DJ114" s="152"/>
      <c r="DK114" s="152"/>
      <c r="DL114" s="152"/>
      <c r="DM114" s="152"/>
      <c r="DN114" s="152"/>
      <c r="DO114" s="152"/>
      <c r="DP114" s="152"/>
      <c r="DQ114" s="152"/>
      <c r="DR114" s="152"/>
      <c r="DS114" s="152"/>
      <c r="DT114" s="152"/>
      <c r="DU114" s="152"/>
      <c r="DV114" s="152"/>
      <c r="DW114" s="152"/>
      <c r="DX114" s="152"/>
      <c r="DY114" s="152"/>
      <c r="DZ114" s="152"/>
      <c r="EA114" s="152"/>
      <c r="EB114" s="152"/>
      <c r="EC114" s="152"/>
      <c r="ED114" s="152"/>
      <c r="EE114" s="152"/>
      <c r="EF114" s="152"/>
      <c r="EG114" s="152"/>
      <c r="EH114" s="152"/>
      <c r="EI114" s="152"/>
      <c r="EJ114" s="152"/>
      <c r="EK114" s="152"/>
      <c r="EL114" s="152"/>
      <c r="EM114" s="152"/>
      <c r="EN114" s="152"/>
      <c r="EO114" s="152"/>
      <c r="EP114" s="152"/>
      <c r="EQ114" s="152"/>
      <c r="ER114" s="152"/>
      <c r="ES114" s="152"/>
      <c r="ET114" s="152"/>
      <c r="EU114" s="152"/>
      <c r="EV114" s="152"/>
      <c r="EW114" s="152"/>
      <c r="EX114" s="152"/>
      <c r="EY114" s="152"/>
      <c r="EZ114" s="152"/>
      <c r="FA114" s="152"/>
      <c r="FB114" s="152"/>
      <c r="FC114" s="152"/>
      <c r="FD114" s="152"/>
    </row>
    <row r="115" spans="1:160">
      <c r="A115" s="250" t="str">
        <f t="shared" si="0"/>
        <v>JOÃO DE JESUS MELONIO REIS</v>
      </c>
      <c r="B115" s="251" t="s">
        <v>641</v>
      </c>
      <c r="C115" s="252" t="s">
        <v>1365</v>
      </c>
      <c r="D115" s="259" t="s">
        <v>360</v>
      </c>
      <c r="E115" s="89" t="str">
        <f t="shared" si="1"/>
        <v>OK</v>
      </c>
      <c r="F115" s="89"/>
      <c r="G115" s="253" t="s">
        <v>374</v>
      </c>
      <c r="H115" s="152" t="str">
        <f t="shared" si="2"/>
        <v>Incompleto</v>
      </c>
      <c r="I115" s="258" t="s">
        <v>363</v>
      </c>
      <c r="J115" s="152" t="str">
        <f t="shared" si="3"/>
        <v>OK</v>
      </c>
      <c r="K115" s="152"/>
      <c r="L115" s="152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  <c r="AM115" s="152"/>
      <c r="AN115" s="152"/>
      <c r="AO115" s="152"/>
      <c r="AP115" s="152"/>
      <c r="AQ115" s="152"/>
      <c r="AR115" s="152"/>
      <c r="AS115" s="152"/>
      <c r="AT115" s="152"/>
      <c r="AU115" s="152"/>
      <c r="AV115" s="152"/>
      <c r="AW115" s="152"/>
      <c r="AX115" s="152"/>
      <c r="AY115" s="152"/>
      <c r="AZ115" s="152"/>
      <c r="BA115" s="152"/>
      <c r="BB115" s="152"/>
      <c r="BC115" s="152"/>
      <c r="BD115" s="152"/>
      <c r="BE115" s="152"/>
      <c r="BF115" s="152"/>
      <c r="BG115" s="152"/>
      <c r="BH115" s="152"/>
      <c r="BI115" s="152"/>
      <c r="BJ115" s="152"/>
      <c r="BK115" s="152"/>
      <c r="BL115" s="152"/>
      <c r="BM115" s="152"/>
      <c r="BN115" s="152"/>
      <c r="BO115" s="152"/>
      <c r="BP115" s="152"/>
      <c r="BQ115" s="152"/>
      <c r="BR115" s="152"/>
      <c r="BS115" s="152"/>
      <c r="BT115" s="152"/>
      <c r="BU115" s="152"/>
      <c r="BV115" s="152"/>
      <c r="BW115" s="152"/>
      <c r="BX115" s="152"/>
      <c r="BY115" s="152"/>
      <c r="BZ115" s="152"/>
      <c r="CA115" s="152"/>
      <c r="CB115" s="152"/>
      <c r="CC115" s="152"/>
      <c r="CD115" s="152"/>
      <c r="CE115" s="152"/>
      <c r="CF115" s="152"/>
      <c r="CG115" s="152"/>
      <c r="CH115" s="152"/>
      <c r="CI115" s="152"/>
      <c r="CJ115" s="152"/>
      <c r="CK115" s="152"/>
      <c r="CL115" s="152"/>
      <c r="CM115" s="152"/>
      <c r="CN115" s="152"/>
      <c r="CO115" s="152"/>
      <c r="CP115" s="152"/>
      <c r="CQ115" s="152"/>
      <c r="CR115" s="152"/>
      <c r="CS115" s="152"/>
      <c r="CT115" s="152"/>
      <c r="CU115" s="152"/>
      <c r="CV115" s="152"/>
      <c r="CW115" s="152"/>
      <c r="CX115" s="152"/>
      <c r="CY115" s="152"/>
      <c r="CZ115" s="152"/>
      <c r="DA115" s="152"/>
      <c r="DB115" s="152"/>
      <c r="DC115" s="152"/>
      <c r="DD115" s="152"/>
      <c r="DE115" s="152"/>
      <c r="DF115" s="152"/>
      <c r="DG115" s="152"/>
      <c r="DH115" s="152"/>
      <c r="DI115" s="152"/>
      <c r="DJ115" s="152"/>
      <c r="DK115" s="152"/>
      <c r="DL115" s="152"/>
      <c r="DM115" s="152"/>
      <c r="DN115" s="152"/>
      <c r="DO115" s="152"/>
      <c r="DP115" s="152"/>
      <c r="DQ115" s="152"/>
      <c r="DR115" s="152"/>
      <c r="DS115" s="152"/>
      <c r="DT115" s="152"/>
      <c r="DU115" s="152"/>
      <c r="DV115" s="152"/>
      <c r="DW115" s="152"/>
      <c r="DX115" s="152"/>
      <c r="DY115" s="152"/>
      <c r="DZ115" s="152"/>
      <c r="EA115" s="152"/>
      <c r="EB115" s="152"/>
      <c r="EC115" s="152"/>
      <c r="ED115" s="152"/>
      <c r="EE115" s="152"/>
      <c r="EF115" s="152"/>
      <c r="EG115" s="152"/>
      <c r="EH115" s="152"/>
      <c r="EI115" s="152"/>
      <c r="EJ115" s="152"/>
      <c r="EK115" s="152"/>
      <c r="EL115" s="152"/>
      <c r="EM115" s="152"/>
      <c r="EN115" s="152"/>
      <c r="EO115" s="152"/>
      <c r="EP115" s="152"/>
      <c r="EQ115" s="152"/>
      <c r="ER115" s="152"/>
      <c r="ES115" s="152"/>
      <c r="ET115" s="152"/>
      <c r="EU115" s="152"/>
      <c r="EV115" s="152"/>
      <c r="EW115" s="152"/>
      <c r="EX115" s="152"/>
      <c r="EY115" s="152"/>
      <c r="EZ115" s="152"/>
      <c r="FA115" s="152"/>
      <c r="FB115" s="152"/>
      <c r="FC115" s="152"/>
      <c r="FD115" s="152"/>
    </row>
    <row r="116" spans="1:160">
      <c r="A116" s="250" t="str">
        <f t="shared" si="0"/>
        <v>JOÃO GABRIEL DE LIMA PEREIRA</v>
      </c>
      <c r="B116" s="252" t="s">
        <v>648</v>
      </c>
      <c r="C116" s="252" t="s">
        <v>1014</v>
      </c>
      <c r="D116" s="259" t="s">
        <v>363</v>
      </c>
      <c r="E116" s="89" t="str">
        <f t="shared" si="1"/>
        <v>OK</v>
      </c>
      <c r="F116" s="89"/>
      <c r="G116" s="253" t="s">
        <v>377</v>
      </c>
      <c r="H116" s="152" t="str">
        <f t="shared" si="2"/>
        <v>Incompleto</v>
      </c>
      <c r="I116" s="258" t="s">
        <v>364</v>
      </c>
      <c r="J116" s="152" t="str">
        <f t="shared" si="3"/>
        <v>OK</v>
      </c>
      <c r="K116" s="152"/>
      <c r="L116" s="152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  <c r="AM116" s="152"/>
      <c r="AN116" s="152"/>
      <c r="AO116" s="152"/>
      <c r="AP116" s="152"/>
      <c r="AQ116" s="152"/>
      <c r="AR116" s="152"/>
      <c r="AS116" s="152"/>
      <c r="AT116" s="152"/>
      <c r="AU116" s="152"/>
      <c r="AV116" s="152"/>
      <c r="AW116" s="152"/>
      <c r="AX116" s="152"/>
      <c r="AY116" s="152"/>
      <c r="AZ116" s="152"/>
      <c r="BA116" s="152"/>
      <c r="BB116" s="152"/>
      <c r="BC116" s="152"/>
      <c r="BD116" s="152"/>
      <c r="BE116" s="152"/>
      <c r="BF116" s="152"/>
      <c r="BG116" s="152"/>
      <c r="BH116" s="152"/>
      <c r="BI116" s="152"/>
      <c r="BJ116" s="152"/>
      <c r="BK116" s="152"/>
      <c r="BL116" s="152"/>
      <c r="BM116" s="152"/>
      <c r="BN116" s="152"/>
      <c r="BO116" s="152"/>
      <c r="BP116" s="152"/>
      <c r="BQ116" s="152"/>
      <c r="BR116" s="152"/>
      <c r="BS116" s="152"/>
      <c r="BT116" s="152"/>
      <c r="BU116" s="152"/>
      <c r="BV116" s="152"/>
      <c r="BW116" s="152"/>
      <c r="BX116" s="152"/>
      <c r="BY116" s="152"/>
      <c r="BZ116" s="152"/>
      <c r="CA116" s="152"/>
      <c r="CB116" s="152"/>
      <c r="CC116" s="152"/>
      <c r="CD116" s="152"/>
      <c r="CE116" s="152"/>
      <c r="CF116" s="152"/>
      <c r="CG116" s="152"/>
      <c r="CH116" s="152"/>
      <c r="CI116" s="152"/>
      <c r="CJ116" s="152"/>
      <c r="CK116" s="152"/>
      <c r="CL116" s="152"/>
      <c r="CM116" s="152"/>
      <c r="CN116" s="152"/>
      <c r="CO116" s="152"/>
      <c r="CP116" s="152"/>
      <c r="CQ116" s="152"/>
      <c r="CR116" s="152"/>
      <c r="CS116" s="152"/>
      <c r="CT116" s="152"/>
      <c r="CU116" s="152"/>
      <c r="CV116" s="152"/>
      <c r="CW116" s="152"/>
      <c r="CX116" s="152"/>
      <c r="CY116" s="152"/>
      <c r="CZ116" s="152"/>
      <c r="DA116" s="152"/>
      <c r="DB116" s="152"/>
      <c r="DC116" s="152"/>
      <c r="DD116" s="152"/>
      <c r="DE116" s="152"/>
      <c r="DF116" s="152"/>
      <c r="DG116" s="152"/>
      <c r="DH116" s="152"/>
      <c r="DI116" s="152"/>
      <c r="DJ116" s="152"/>
      <c r="DK116" s="152"/>
      <c r="DL116" s="152"/>
      <c r="DM116" s="152"/>
      <c r="DN116" s="152"/>
      <c r="DO116" s="152"/>
      <c r="DP116" s="152"/>
      <c r="DQ116" s="152"/>
      <c r="DR116" s="152"/>
      <c r="DS116" s="152"/>
      <c r="DT116" s="152"/>
      <c r="DU116" s="152"/>
      <c r="DV116" s="152"/>
      <c r="DW116" s="152"/>
      <c r="DX116" s="152"/>
      <c r="DY116" s="152"/>
      <c r="DZ116" s="152"/>
      <c r="EA116" s="152"/>
      <c r="EB116" s="152"/>
      <c r="EC116" s="152"/>
      <c r="ED116" s="152"/>
      <c r="EE116" s="152"/>
      <c r="EF116" s="152"/>
      <c r="EG116" s="152"/>
      <c r="EH116" s="152"/>
      <c r="EI116" s="152"/>
      <c r="EJ116" s="152"/>
      <c r="EK116" s="152"/>
      <c r="EL116" s="152"/>
      <c r="EM116" s="152"/>
      <c r="EN116" s="152"/>
      <c r="EO116" s="152"/>
      <c r="EP116" s="152"/>
      <c r="EQ116" s="152"/>
      <c r="ER116" s="152"/>
      <c r="ES116" s="152"/>
      <c r="ET116" s="152"/>
      <c r="EU116" s="152"/>
      <c r="EV116" s="152"/>
      <c r="EW116" s="152"/>
      <c r="EX116" s="152"/>
      <c r="EY116" s="152"/>
      <c r="EZ116" s="152"/>
      <c r="FA116" s="152"/>
      <c r="FB116" s="152"/>
      <c r="FC116" s="152"/>
      <c r="FD116" s="152"/>
    </row>
    <row r="117" spans="1:160">
      <c r="A117" s="250" t="str">
        <f t="shared" si="0"/>
        <v>JOÃO LUCAS LIMA PEREIRA</v>
      </c>
      <c r="B117" s="251" t="s">
        <v>641</v>
      </c>
      <c r="C117" s="252" t="s">
        <v>1366</v>
      </c>
      <c r="D117" s="259" t="s">
        <v>364</v>
      </c>
      <c r="E117" s="89" t="str">
        <f t="shared" si="1"/>
        <v>OK</v>
      </c>
      <c r="F117" s="89"/>
      <c r="G117" s="253" t="s">
        <v>378</v>
      </c>
      <c r="H117" s="152" t="str">
        <f t="shared" si="2"/>
        <v>OK</v>
      </c>
      <c r="I117" s="258" t="s">
        <v>366</v>
      </c>
      <c r="J117" s="152" t="str">
        <f t="shared" si="3"/>
        <v>Incompleto</v>
      </c>
      <c r="K117" s="152"/>
      <c r="L117" s="152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  <c r="AM117" s="152"/>
      <c r="AN117" s="152"/>
      <c r="AO117" s="152"/>
      <c r="AP117" s="152"/>
      <c r="AQ117" s="152"/>
      <c r="AR117" s="152"/>
      <c r="AS117" s="152"/>
      <c r="AT117" s="152"/>
      <c r="AU117" s="152"/>
      <c r="AV117" s="152"/>
      <c r="AW117" s="152"/>
      <c r="AX117" s="152"/>
      <c r="AY117" s="152"/>
      <c r="AZ117" s="152"/>
      <c r="BA117" s="152"/>
      <c r="BB117" s="152"/>
      <c r="BC117" s="152"/>
      <c r="BD117" s="152"/>
      <c r="BE117" s="152"/>
      <c r="BF117" s="152"/>
      <c r="BG117" s="152"/>
      <c r="BH117" s="152"/>
      <c r="BI117" s="152"/>
      <c r="BJ117" s="152"/>
      <c r="BK117" s="152"/>
      <c r="BL117" s="152"/>
      <c r="BM117" s="152"/>
      <c r="BN117" s="152"/>
      <c r="BO117" s="152"/>
      <c r="BP117" s="152"/>
      <c r="BQ117" s="152"/>
      <c r="BR117" s="152"/>
      <c r="BS117" s="152"/>
      <c r="BT117" s="152"/>
      <c r="BU117" s="152"/>
      <c r="BV117" s="152"/>
      <c r="BW117" s="152"/>
      <c r="BX117" s="152"/>
      <c r="BY117" s="152"/>
      <c r="BZ117" s="152"/>
      <c r="CA117" s="152"/>
      <c r="CB117" s="152"/>
      <c r="CC117" s="152"/>
      <c r="CD117" s="152"/>
      <c r="CE117" s="152"/>
      <c r="CF117" s="152"/>
      <c r="CG117" s="152"/>
      <c r="CH117" s="152"/>
      <c r="CI117" s="152"/>
      <c r="CJ117" s="152"/>
      <c r="CK117" s="152"/>
      <c r="CL117" s="152"/>
      <c r="CM117" s="152"/>
      <c r="CN117" s="152"/>
      <c r="CO117" s="152"/>
      <c r="CP117" s="152"/>
      <c r="CQ117" s="152"/>
      <c r="CR117" s="152"/>
      <c r="CS117" s="152"/>
      <c r="CT117" s="152"/>
      <c r="CU117" s="152"/>
      <c r="CV117" s="152"/>
      <c r="CW117" s="152"/>
      <c r="CX117" s="152"/>
      <c r="CY117" s="152"/>
      <c r="CZ117" s="152"/>
      <c r="DA117" s="152"/>
      <c r="DB117" s="152"/>
      <c r="DC117" s="152"/>
      <c r="DD117" s="152"/>
      <c r="DE117" s="152"/>
      <c r="DF117" s="152"/>
      <c r="DG117" s="152"/>
      <c r="DH117" s="152"/>
      <c r="DI117" s="152"/>
      <c r="DJ117" s="152"/>
      <c r="DK117" s="152"/>
      <c r="DL117" s="152"/>
      <c r="DM117" s="152"/>
      <c r="DN117" s="152"/>
      <c r="DO117" s="152"/>
      <c r="DP117" s="152"/>
      <c r="DQ117" s="152"/>
      <c r="DR117" s="152"/>
      <c r="DS117" s="152"/>
      <c r="DT117" s="152"/>
      <c r="DU117" s="152"/>
      <c r="DV117" s="152"/>
      <c r="DW117" s="152"/>
      <c r="DX117" s="152"/>
      <c r="DY117" s="152"/>
      <c r="DZ117" s="152"/>
      <c r="EA117" s="152"/>
      <c r="EB117" s="152"/>
      <c r="EC117" s="152"/>
      <c r="ED117" s="152"/>
      <c r="EE117" s="152"/>
      <c r="EF117" s="152"/>
      <c r="EG117" s="152"/>
      <c r="EH117" s="152"/>
      <c r="EI117" s="152"/>
      <c r="EJ117" s="152"/>
      <c r="EK117" s="152"/>
      <c r="EL117" s="152"/>
      <c r="EM117" s="152"/>
      <c r="EN117" s="152"/>
      <c r="EO117" s="152"/>
      <c r="EP117" s="152"/>
      <c r="EQ117" s="152"/>
      <c r="ER117" s="152"/>
      <c r="ES117" s="152"/>
      <c r="ET117" s="152"/>
      <c r="EU117" s="152"/>
      <c r="EV117" s="152"/>
      <c r="EW117" s="152"/>
      <c r="EX117" s="152"/>
      <c r="EY117" s="152"/>
      <c r="EZ117" s="152"/>
      <c r="FA117" s="152"/>
      <c r="FB117" s="152"/>
      <c r="FC117" s="152"/>
      <c r="FD117" s="152"/>
    </row>
    <row r="118" spans="1:160">
      <c r="A118" s="250" t="str">
        <f t="shared" si="0"/>
        <v>JOAO PAULO TAVARES SILVA</v>
      </c>
      <c r="B118" s="251" t="s">
        <v>641</v>
      </c>
      <c r="C118" s="252" t="s">
        <v>943</v>
      </c>
      <c r="D118" s="259" t="s">
        <v>366</v>
      </c>
      <c r="E118" s="89" t="str">
        <f t="shared" si="1"/>
        <v>Incompleto</v>
      </c>
      <c r="F118" s="89"/>
      <c r="G118" s="253" t="s">
        <v>379</v>
      </c>
      <c r="H118" s="152" t="str">
        <f t="shared" si="2"/>
        <v>OK</v>
      </c>
      <c r="I118" s="258" t="s">
        <v>367</v>
      </c>
      <c r="J118" s="152" t="str">
        <f t="shared" si="3"/>
        <v>OK</v>
      </c>
      <c r="K118" s="152"/>
      <c r="L118" s="152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  <c r="AM118" s="152"/>
      <c r="AN118" s="152"/>
      <c r="AO118" s="152"/>
      <c r="AP118" s="152"/>
      <c r="AQ118" s="152"/>
      <c r="AR118" s="152"/>
      <c r="AS118" s="152"/>
      <c r="AT118" s="152"/>
      <c r="AU118" s="152"/>
      <c r="AV118" s="152"/>
      <c r="AW118" s="152"/>
      <c r="AX118" s="152"/>
      <c r="AY118" s="152"/>
      <c r="AZ118" s="152"/>
      <c r="BA118" s="152"/>
      <c r="BB118" s="152"/>
      <c r="BC118" s="152"/>
      <c r="BD118" s="152"/>
      <c r="BE118" s="152"/>
      <c r="BF118" s="152"/>
      <c r="BG118" s="152"/>
      <c r="BH118" s="152"/>
      <c r="BI118" s="152"/>
      <c r="BJ118" s="152"/>
      <c r="BK118" s="152"/>
      <c r="BL118" s="152"/>
      <c r="BM118" s="152"/>
      <c r="BN118" s="152"/>
      <c r="BO118" s="152"/>
      <c r="BP118" s="152"/>
      <c r="BQ118" s="152"/>
      <c r="BR118" s="152"/>
      <c r="BS118" s="152"/>
      <c r="BT118" s="152"/>
      <c r="BU118" s="152"/>
      <c r="BV118" s="152"/>
      <c r="BW118" s="152"/>
      <c r="BX118" s="152"/>
      <c r="BY118" s="152"/>
      <c r="BZ118" s="152"/>
      <c r="CA118" s="152"/>
      <c r="CB118" s="152"/>
      <c r="CC118" s="152"/>
      <c r="CD118" s="152"/>
      <c r="CE118" s="152"/>
      <c r="CF118" s="152"/>
      <c r="CG118" s="152"/>
      <c r="CH118" s="152"/>
      <c r="CI118" s="152"/>
      <c r="CJ118" s="152"/>
      <c r="CK118" s="152"/>
      <c r="CL118" s="152"/>
      <c r="CM118" s="152"/>
      <c r="CN118" s="152"/>
      <c r="CO118" s="152"/>
      <c r="CP118" s="152"/>
      <c r="CQ118" s="152"/>
      <c r="CR118" s="152"/>
      <c r="CS118" s="152"/>
      <c r="CT118" s="152"/>
      <c r="CU118" s="152"/>
      <c r="CV118" s="152"/>
      <c r="CW118" s="152"/>
      <c r="CX118" s="152"/>
      <c r="CY118" s="152"/>
      <c r="CZ118" s="152"/>
      <c r="DA118" s="152"/>
      <c r="DB118" s="152"/>
      <c r="DC118" s="152"/>
      <c r="DD118" s="152"/>
      <c r="DE118" s="152"/>
      <c r="DF118" s="152"/>
      <c r="DG118" s="152"/>
      <c r="DH118" s="152"/>
      <c r="DI118" s="152"/>
      <c r="DJ118" s="152"/>
      <c r="DK118" s="152"/>
      <c r="DL118" s="152"/>
      <c r="DM118" s="152"/>
      <c r="DN118" s="152"/>
      <c r="DO118" s="152"/>
      <c r="DP118" s="152"/>
      <c r="DQ118" s="152"/>
      <c r="DR118" s="152"/>
      <c r="DS118" s="152"/>
      <c r="DT118" s="152"/>
      <c r="DU118" s="152"/>
      <c r="DV118" s="152"/>
      <c r="DW118" s="152"/>
      <c r="DX118" s="152"/>
      <c r="DY118" s="152"/>
      <c r="DZ118" s="152"/>
      <c r="EA118" s="152"/>
      <c r="EB118" s="152"/>
      <c r="EC118" s="152"/>
      <c r="ED118" s="152"/>
      <c r="EE118" s="152"/>
      <c r="EF118" s="152"/>
      <c r="EG118" s="152"/>
      <c r="EH118" s="152"/>
      <c r="EI118" s="152"/>
      <c r="EJ118" s="152"/>
      <c r="EK118" s="152"/>
      <c r="EL118" s="152"/>
      <c r="EM118" s="152"/>
      <c r="EN118" s="152"/>
      <c r="EO118" s="152"/>
      <c r="EP118" s="152"/>
      <c r="EQ118" s="152"/>
      <c r="ER118" s="152"/>
      <c r="ES118" s="152"/>
      <c r="ET118" s="152"/>
      <c r="EU118" s="152"/>
      <c r="EV118" s="152"/>
      <c r="EW118" s="152"/>
      <c r="EX118" s="152"/>
      <c r="EY118" s="152"/>
      <c r="EZ118" s="152"/>
      <c r="FA118" s="152"/>
      <c r="FB118" s="152"/>
      <c r="FC118" s="152"/>
      <c r="FD118" s="152"/>
    </row>
    <row r="119" spans="1:160">
      <c r="A119" s="250" t="str">
        <f t="shared" si="0"/>
        <v>JOÃO PEDRO CARDOSO ARIO</v>
      </c>
      <c r="B119" s="252" t="s">
        <v>664</v>
      </c>
      <c r="C119" s="252" t="s">
        <v>1367</v>
      </c>
      <c r="D119" s="259" t="s">
        <v>367</v>
      </c>
      <c r="E119" s="89" t="str">
        <f t="shared" si="1"/>
        <v>OK</v>
      </c>
      <c r="F119" s="89"/>
      <c r="G119" s="253" t="s">
        <v>382</v>
      </c>
      <c r="H119" s="152" t="str">
        <f t="shared" si="2"/>
        <v>OK</v>
      </c>
      <c r="I119" s="258" t="s">
        <v>368</v>
      </c>
      <c r="J119" s="152" t="str">
        <f t="shared" si="3"/>
        <v>OK</v>
      </c>
      <c r="K119" s="152"/>
      <c r="L119" s="152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  <c r="AN119" s="152"/>
      <c r="AO119" s="152"/>
      <c r="AP119" s="152"/>
      <c r="AQ119" s="152"/>
      <c r="AR119" s="152"/>
      <c r="AS119" s="152"/>
      <c r="AT119" s="152"/>
      <c r="AU119" s="152"/>
      <c r="AV119" s="152"/>
      <c r="AW119" s="152"/>
      <c r="AX119" s="152"/>
      <c r="AY119" s="152"/>
      <c r="AZ119" s="152"/>
      <c r="BA119" s="152"/>
      <c r="BB119" s="152"/>
      <c r="BC119" s="152"/>
      <c r="BD119" s="152"/>
      <c r="BE119" s="152"/>
      <c r="BF119" s="152"/>
      <c r="BG119" s="152"/>
      <c r="BH119" s="152"/>
      <c r="BI119" s="152"/>
      <c r="BJ119" s="152"/>
      <c r="BK119" s="152"/>
      <c r="BL119" s="152"/>
      <c r="BM119" s="152"/>
      <c r="BN119" s="152"/>
      <c r="BO119" s="152"/>
      <c r="BP119" s="152"/>
      <c r="BQ119" s="152"/>
      <c r="BR119" s="152"/>
      <c r="BS119" s="152"/>
      <c r="BT119" s="152"/>
      <c r="BU119" s="152"/>
      <c r="BV119" s="152"/>
      <c r="BW119" s="152"/>
      <c r="BX119" s="152"/>
      <c r="BY119" s="152"/>
      <c r="BZ119" s="152"/>
      <c r="CA119" s="152"/>
      <c r="CB119" s="152"/>
      <c r="CC119" s="152"/>
      <c r="CD119" s="152"/>
      <c r="CE119" s="152"/>
      <c r="CF119" s="152"/>
      <c r="CG119" s="152"/>
      <c r="CH119" s="152"/>
      <c r="CI119" s="152"/>
      <c r="CJ119" s="152"/>
      <c r="CK119" s="152"/>
      <c r="CL119" s="152"/>
      <c r="CM119" s="152"/>
      <c r="CN119" s="152"/>
      <c r="CO119" s="152"/>
      <c r="CP119" s="152"/>
      <c r="CQ119" s="152"/>
      <c r="CR119" s="152"/>
      <c r="CS119" s="152"/>
      <c r="CT119" s="152"/>
      <c r="CU119" s="152"/>
      <c r="CV119" s="152"/>
      <c r="CW119" s="152"/>
      <c r="CX119" s="152"/>
      <c r="CY119" s="152"/>
      <c r="CZ119" s="152"/>
      <c r="DA119" s="152"/>
      <c r="DB119" s="152"/>
      <c r="DC119" s="152"/>
      <c r="DD119" s="152"/>
      <c r="DE119" s="152"/>
      <c r="DF119" s="152"/>
      <c r="DG119" s="152"/>
      <c r="DH119" s="152"/>
      <c r="DI119" s="152"/>
      <c r="DJ119" s="152"/>
      <c r="DK119" s="152"/>
      <c r="DL119" s="152"/>
      <c r="DM119" s="152"/>
      <c r="DN119" s="152"/>
      <c r="DO119" s="152"/>
      <c r="DP119" s="152"/>
      <c r="DQ119" s="152"/>
      <c r="DR119" s="152"/>
      <c r="DS119" s="152"/>
      <c r="DT119" s="152"/>
      <c r="DU119" s="152"/>
      <c r="DV119" s="152"/>
      <c r="DW119" s="152"/>
      <c r="DX119" s="152"/>
      <c r="DY119" s="152"/>
      <c r="DZ119" s="152"/>
      <c r="EA119" s="152"/>
      <c r="EB119" s="152"/>
      <c r="EC119" s="152"/>
      <c r="ED119" s="152"/>
      <c r="EE119" s="152"/>
      <c r="EF119" s="152"/>
      <c r="EG119" s="152"/>
      <c r="EH119" s="152"/>
      <c r="EI119" s="152"/>
      <c r="EJ119" s="152"/>
      <c r="EK119" s="152"/>
      <c r="EL119" s="152"/>
      <c r="EM119" s="152"/>
      <c r="EN119" s="152"/>
      <c r="EO119" s="152"/>
      <c r="EP119" s="152"/>
      <c r="EQ119" s="152"/>
      <c r="ER119" s="152"/>
      <c r="ES119" s="152"/>
      <c r="ET119" s="152"/>
      <c r="EU119" s="152"/>
      <c r="EV119" s="152"/>
      <c r="EW119" s="152"/>
      <c r="EX119" s="152"/>
      <c r="EY119" s="152"/>
      <c r="EZ119" s="152"/>
      <c r="FA119" s="152"/>
      <c r="FB119" s="152"/>
      <c r="FC119" s="152"/>
      <c r="FD119" s="152"/>
    </row>
    <row r="120" spans="1:160">
      <c r="A120" s="250" t="str">
        <f t="shared" si="0"/>
        <v>JOÃO RODRIGUES PEREIRA</v>
      </c>
      <c r="B120" s="251" t="s">
        <v>641</v>
      </c>
      <c r="C120" s="252" t="s">
        <v>533</v>
      </c>
      <c r="D120" s="259" t="s">
        <v>368</v>
      </c>
      <c r="E120" s="89" t="str">
        <f t="shared" si="1"/>
        <v>OK</v>
      </c>
      <c r="F120" s="89"/>
      <c r="G120" s="253" t="s">
        <v>384</v>
      </c>
      <c r="H120" s="152" t="str">
        <f t="shared" si="2"/>
        <v>OK</v>
      </c>
      <c r="I120" s="258" t="s">
        <v>371</v>
      </c>
      <c r="J120" s="152" t="str">
        <f t="shared" si="3"/>
        <v>Incompleto</v>
      </c>
      <c r="K120" s="152"/>
      <c r="L120" s="152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  <c r="AN120" s="152"/>
      <c r="AO120" s="152"/>
      <c r="AP120" s="152"/>
      <c r="AQ120" s="152"/>
      <c r="AR120" s="152"/>
      <c r="AS120" s="152"/>
      <c r="AT120" s="152"/>
      <c r="AU120" s="152"/>
      <c r="AV120" s="152"/>
      <c r="AW120" s="152"/>
      <c r="AX120" s="152"/>
      <c r="AY120" s="152"/>
      <c r="AZ120" s="152"/>
      <c r="BA120" s="152"/>
      <c r="BB120" s="152"/>
      <c r="BC120" s="152"/>
      <c r="BD120" s="152"/>
      <c r="BE120" s="152"/>
      <c r="BF120" s="152"/>
      <c r="BG120" s="152"/>
      <c r="BH120" s="152"/>
      <c r="BI120" s="152"/>
      <c r="BJ120" s="152"/>
      <c r="BK120" s="152"/>
      <c r="BL120" s="152"/>
      <c r="BM120" s="152"/>
      <c r="BN120" s="152"/>
      <c r="BO120" s="152"/>
      <c r="BP120" s="152"/>
      <c r="BQ120" s="152"/>
      <c r="BR120" s="152"/>
      <c r="BS120" s="152"/>
      <c r="BT120" s="152"/>
      <c r="BU120" s="152"/>
      <c r="BV120" s="152"/>
      <c r="BW120" s="152"/>
      <c r="BX120" s="152"/>
      <c r="BY120" s="152"/>
      <c r="BZ120" s="152"/>
      <c r="CA120" s="152"/>
      <c r="CB120" s="152"/>
      <c r="CC120" s="152"/>
      <c r="CD120" s="152"/>
      <c r="CE120" s="152"/>
      <c r="CF120" s="152"/>
      <c r="CG120" s="152"/>
      <c r="CH120" s="152"/>
      <c r="CI120" s="152"/>
      <c r="CJ120" s="152"/>
      <c r="CK120" s="152"/>
      <c r="CL120" s="152"/>
      <c r="CM120" s="152"/>
      <c r="CN120" s="152"/>
      <c r="CO120" s="152"/>
      <c r="CP120" s="152"/>
      <c r="CQ120" s="152"/>
      <c r="CR120" s="152"/>
      <c r="CS120" s="152"/>
      <c r="CT120" s="152"/>
      <c r="CU120" s="152"/>
      <c r="CV120" s="152"/>
      <c r="CW120" s="152"/>
      <c r="CX120" s="152"/>
      <c r="CY120" s="152"/>
      <c r="CZ120" s="152"/>
      <c r="DA120" s="152"/>
      <c r="DB120" s="152"/>
      <c r="DC120" s="152"/>
      <c r="DD120" s="152"/>
      <c r="DE120" s="152"/>
      <c r="DF120" s="152"/>
      <c r="DG120" s="152"/>
      <c r="DH120" s="152"/>
      <c r="DI120" s="152"/>
      <c r="DJ120" s="152"/>
      <c r="DK120" s="152"/>
      <c r="DL120" s="152"/>
      <c r="DM120" s="152"/>
      <c r="DN120" s="152"/>
      <c r="DO120" s="152"/>
      <c r="DP120" s="152"/>
      <c r="DQ120" s="152"/>
      <c r="DR120" s="152"/>
      <c r="DS120" s="152"/>
      <c r="DT120" s="152"/>
      <c r="DU120" s="152"/>
      <c r="DV120" s="152"/>
      <c r="DW120" s="152"/>
      <c r="DX120" s="152"/>
      <c r="DY120" s="152"/>
      <c r="DZ120" s="152"/>
      <c r="EA120" s="152"/>
      <c r="EB120" s="152"/>
      <c r="EC120" s="152"/>
      <c r="ED120" s="152"/>
      <c r="EE120" s="152"/>
      <c r="EF120" s="152"/>
      <c r="EG120" s="152"/>
      <c r="EH120" s="152"/>
      <c r="EI120" s="152"/>
      <c r="EJ120" s="152"/>
      <c r="EK120" s="152"/>
      <c r="EL120" s="152"/>
      <c r="EM120" s="152"/>
      <c r="EN120" s="152"/>
      <c r="EO120" s="152"/>
      <c r="EP120" s="152"/>
      <c r="EQ120" s="152"/>
      <c r="ER120" s="152"/>
      <c r="ES120" s="152"/>
      <c r="ET120" s="152"/>
      <c r="EU120" s="152"/>
      <c r="EV120" s="152"/>
      <c r="EW120" s="152"/>
      <c r="EX120" s="152"/>
      <c r="EY120" s="152"/>
      <c r="EZ120" s="152"/>
      <c r="FA120" s="152"/>
      <c r="FB120" s="152"/>
      <c r="FC120" s="152"/>
      <c r="FD120" s="152"/>
    </row>
    <row r="121" spans="1:160">
      <c r="A121" s="250" t="str">
        <f t="shared" si="0"/>
        <v>JOÃO VICTOR VASCONCELLOS DE SOUSA</v>
      </c>
      <c r="B121" s="252" t="s">
        <v>665</v>
      </c>
      <c r="C121" s="252" t="s">
        <v>1368</v>
      </c>
      <c r="D121" s="259" t="s">
        <v>371</v>
      </c>
      <c r="E121" s="89" t="str">
        <f t="shared" si="1"/>
        <v>Incompleto</v>
      </c>
      <c r="F121" s="89"/>
      <c r="G121" s="253" t="s">
        <v>385</v>
      </c>
      <c r="H121" s="152" t="str">
        <f t="shared" si="2"/>
        <v>OK</v>
      </c>
      <c r="I121" s="258" t="s">
        <v>374</v>
      </c>
      <c r="J121" s="152" t="str">
        <f t="shared" si="3"/>
        <v>Incompleto</v>
      </c>
      <c r="K121" s="152"/>
      <c r="L121" s="152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  <c r="AN121" s="152"/>
      <c r="AO121" s="152"/>
      <c r="AP121" s="152"/>
      <c r="AQ121" s="152"/>
      <c r="AR121" s="152"/>
      <c r="AS121" s="152"/>
      <c r="AT121" s="152"/>
      <c r="AU121" s="152"/>
      <c r="AV121" s="152"/>
      <c r="AW121" s="152"/>
      <c r="AX121" s="152"/>
      <c r="AY121" s="152"/>
      <c r="AZ121" s="152"/>
      <c r="BA121" s="152"/>
      <c r="BB121" s="152"/>
      <c r="BC121" s="152"/>
      <c r="BD121" s="152"/>
      <c r="BE121" s="152"/>
      <c r="BF121" s="152"/>
      <c r="BG121" s="152"/>
      <c r="BH121" s="152"/>
      <c r="BI121" s="152"/>
      <c r="BJ121" s="152"/>
      <c r="BK121" s="152"/>
      <c r="BL121" s="152"/>
      <c r="BM121" s="152"/>
      <c r="BN121" s="152"/>
      <c r="BO121" s="152"/>
      <c r="BP121" s="152"/>
      <c r="BQ121" s="152"/>
      <c r="BR121" s="152"/>
      <c r="BS121" s="152"/>
      <c r="BT121" s="152"/>
      <c r="BU121" s="152"/>
      <c r="BV121" s="152"/>
      <c r="BW121" s="152"/>
      <c r="BX121" s="152"/>
      <c r="BY121" s="152"/>
      <c r="BZ121" s="152"/>
      <c r="CA121" s="152"/>
      <c r="CB121" s="152"/>
      <c r="CC121" s="152"/>
      <c r="CD121" s="152"/>
      <c r="CE121" s="152"/>
      <c r="CF121" s="152"/>
      <c r="CG121" s="152"/>
      <c r="CH121" s="152"/>
      <c r="CI121" s="152"/>
      <c r="CJ121" s="152"/>
      <c r="CK121" s="152"/>
      <c r="CL121" s="152"/>
      <c r="CM121" s="152"/>
      <c r="CN121" s="152"/>
      <c r="CO121" s="152"/>
      <c r="CP121" s="152"/>
      <c r="CQ121" s="152"/>
      <c r="CR121" s="152"/>
      <c r="CS121" s="152"/>
      <c r="CT121" s="152"/>
      <c r="CU121" s="152"/>
      <c r="CV121" s="152"/>
      <c r="CW121" s="152"/>
      <c r="CX121" s="152"/>
      <c r="CY121" s="152"/>
      <c r="CZ121" s="152"/>
      <c r="DA121" s="152"/>
      <c r="DB121" s="152"/>
      <c r="DC121" s="152"/>
      <c r="DD121" s="152"/>
      <c r="DE121" s="152"/>
      <c r="DF121" s="152"/>
      <c r="DG121" s="152"/>
      <c r="DH121" s="152"/>
      <c r="DI121" s="152"/>
      <c r="DJ121" s="152"/>
      <c r="DK121" s="152"/>
      <c r="DL121" s="152"/>
      <c r="DM121" s="152"/>
      <c r="DN121" s="152"/>
      <c r="DO121" s="152"/>
      <c r="DP121" s="152"/>
      <c r="DQ121" s="152"/>
      <c r="DR121" s="152"/>
      <c r="DS121" s="152"/>
      <c r="DT121" s="152"/>
      <c r="DU121" s="152"/>
      <c r="DV121" s="152"/>
      <c r="DW121" s="152"/>
      <c r="DX121" s="152"/>
      <c r="DY121" s="152"/>
      <c r="DZ121" s="152"/>
      <c r="EA121" s="152"/>
      <c r="EB121" s="152"/>
      <c r="EC121" s="152"/>
      <c r="ED121" s="152"/>
      <c r="EE121" s="152"/>
      <c r="EF121" s="152"/>
      <c r="EG121" s="152"/>
      <c r="EH121" s="152"/>
      <c r="EI121" s="152"/>
      <c r="EJ121" s="152"/>
      <c r="EK121" s="152"/>
      <c r="EL121" s="152"/>
      <c r="EM121" s="152"/>
      <c r="EN121" s="152"/>
      <c r="EO121" s="152"/>
      <c r="EP121" s="152"/>
      <c r="EQ121" s="152"/>
      <c r="ER121" s="152"/>
      <c r="ES121" s="152"/>
      <c r="ET121" s="152"/>
      <c r="EU121" s="152"/>
      <c r="EV121" s="152"/>
      <c r="EW121" s="152"/>
      <c r="EX121" s="152"/>
      <c r="EY121" s="152"/>
      <c r="EZ121" s="152"/>
      <c r="FA121" s="152"/>
      <c r="FB121" s="152"/>
      <c r="FC121" s="152"/>
      <c r="FD121" s="152"/>
    </row>
    <row r="122" spans="1:160">
      <c r="A122" s="250" t="str">
        <f t="shared" si="0"/>
        <v>JOÃO VITOR MOÇO SANTOS</v>
      </c>
      <c r="B122" s="251" t="s">
        <v>641</v>
      </c>
      <c r="C122" s="252" t="s">
        <v>770</v>
      </c>
      <c r="D122" s="259" t="s">
        <v>374</v>
      </c>
      <c r="E122" s="89" t="str">
        <f t="shared" si="1"/>
        <v>Incompleto</v>
      </c>
      <c r="F122" s="89"/>
      <c r="G122" s="253" t="s">
        <v>386</v>
      </c>
      <c r="H122" s="152" t="str">
        <f t="shared" si="2"/>
        <v>OK</v>
      </c>
      <c r="I122" s="258" t="s">
        <v>377</v>
      </c>
      <c r="J122" s="152" t="str">
        <f t="shared" si="3"/>
        <v>Incompleto</v>
      </c>
      <c r="K122" s="152"/>
      <c r="L122" s="152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  <c r="AN122" s="152"/>
      <c r="AO122" s="152"/>
      <c r="AP122" s="152"/>
      <c r="AQ122" s="152"/>
      <c r="AR122" s="152"/>
      <c r="AS122" s="152"/>
      <c r="AT122" s="152"/>
      <c r="AU122" s="152"/>
      <c r="AV122" s="152"/>
      <c r="AW122" s="152"/>
      <c r="AX122" s="152"/>
      <c r="AY122" s="152"/>
      <c r="AZ122" s="152"/>
      <c r="BA122" s="152"/>
      <c r="BB122" s="152"/>
      <c r="BC122" s="152"/>
      <c r="BD122" s="152"/>
      <c r="BE122" s="152"/>
      <c r="BF122" s="152"/>
      <c r="BG122" s="152"/>
      <c r="BH122" s="152"/>
      <c r="BI122" s="152"/>
      <c r="BJ122" s="152"/>
      <c r="BK122" s="152"/>
      <c r="BL122" s="152"/>
      <c r="BM122" s="152"/>
      <c r="BN122" s="152"/>
      <c r="BO122" s="152"/>
      <c r="BP122" s="152"/>
      <c r="BQ122" s="152"/>
      <c r="BR122" s="152"/>
      <c r="BS122" s="152"/>
      <c r="BT122" s="152"/>
      <c r="BU122" s="152"/>
      <c r="BV122" s="152"/>
      <c r="BW122" s="152"/>
      <c r="BX122" s="152"/>
      <c r="BY122" s="152"/>
      <c r="BZ122" s="152"/>
      <c r="CA122" s="152"/>
      <c r="CB122" s="152"/>
      <c r="CC122" s="152"/>
      <c r="CD122" s="152"/>
      <c r="CE122" s="152"/>
      <c r="CF122" s="152"/>
      <c r="CG122" s="152"/>
      <c r="CH122" s="152"/>
      <c r="CI122" s="152"/>
      <c r="CJ122" s="152"/>
      <c r="CK122" s="152"/>
      <c r="CL122" s="152"/>
      <c r="CM122" s="152"/>
      <c r="CN122" s="152"/>
      <c r="CO122" s="152"/>
      <c r="CP122" s="152"/>
      <c r="CQ122" s="152"/>
      <c r="CR122" s="152"/>
      <c r="CS122" s="152"/>
      <c r="CT122" s="152"/>
      <c r="CU122" s="152"/>
      <c r="CV122" s="152"/>
      <c r="CW122" s="152"/>
      <c r="CX122" s="152"/>
      <c r="CY122" s="152"/>
      <c r="CZ122" s="152"/>
      <c r="DA122" s="152"/>
      <c r="DB122" s="152"/>
      <c r="DC122" s="152"/>
      <c r="DD122" s="152"/>
      <c r="DE122" s="152"/>
      <c r="DF122" s="152"/>
      <c r="DG122" s="152"/>
      <c r="DH122" s="152"/>
      <c r="DI122" s="152"/>
      <c r="DJ122" s="152"/>
      <c r="DK122" s="152"/>
      <c r="DL122" s="152"/>
      <c r="DM122" s="152"/>
      <c r="DN122" s="152"/>
      <c r="DO122" s="152"/>
      <c r="DP122" s="152"/>
      <c r="DQ122" s="152"/>
      <c r="DR122" s="152"/>
      <c r="DS122" s="152"/>
      <c r="DT122" s="152"/>
      <c r="DU122" s="152"/>
      <c r="DV122" s="152"/>
      <c r="DW122" s="152"/>
      <c r="DX122" s="152"/>
      <c r="DY122" s="152"/>
      <c r="DZ122" s="152"/>
      <c r="EA122" s="152"/>
      <c r="EB122" s="152"/>
      <c r="EC122" s="152"/>
      <c r="ED122" s="152"/>
      <c r="EE122" s="152"/>
      <c r="EF122" s="152"/>
      <c r="EG122" s="152"/>
      <c r="EH122" s="152"/>
      <c r="EI122" s="152"/>
      <c r="EJ122" s="152"/>
      <c r="EK122" s="152"/>
      <c r="EL122" s="152"/>
      <c r="EM122" s="152"/>
      <c r="EN122" s="152"/>
      <c r="EO122" s="152"/>
      <c r="EP122" s="152"/>
      <c r="EQ122" s="152"/>
      <c r="ER122" s="152"/>
      <c r="ES122" s="152"/>
      <c r="ET122" s="152"/>
      <c r="EU122" s="152"/>
      <c r="EV122" s="152"/>
      <c r="EW122" s="152"/>
      <c r="EX122" s="152"/>
      <c r="EY122" s="152"/>
      <c r="EZ122" s="152"/>
      <c r="FA122" s="152"/>
      <c r="FB122" s="152"/>
      <c r="FC122" s="152"/>
      <c r="FD122" s="152"/>
    </row>
    <row r="123" spans="1:160">
      <c r="A123" s="250" t="str">
        <f t="shared" si="0"/>
        <v>JORGE LUIZ RAMOS JUNIOR</v>
      </c>
      <c r="B123" s="251" t="s">
        <v>641</v>
      </c>
      <c r="C123" s="252" t="s">
        <v>900</v>
      </c>
      <c r="D123" s="253" t="s">
        <v>377</v>
      </c>
      <c r="E123" s="89" t="str">
        <f t="shared" si="1"/>
        <v>Incompleto</v>
      </c>
      <c r="F123" s="89"/>
      <c r="G123" s="253" t="s">
        <v>387</v>
      </c>
      <c r="H123" s="152" t="str">
        <f t="shared" si="2"/>
        <v>OK</v>
      </c>
      <c r="I123" s="258" t="s">
        <v>378</v>
      </c>
      <c r="J123" s="152" t="str">
        <f t="shared" si="3"/>
        <v>OK</v>
      </c>
      <c r="K123" s="152"/>
      <c r="L123" s="152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  <c r="AN123" s="152"/>
      <c r="AO123" s="152"/>
      <c r="AP123" s="152"/>
      <c r="AQ123" s="152"/>
      <c r="AR123" s="152"/>
      <c r="AS123" s="152"/>
      <c r="AT123" s="152"/>
      <c r="AU123" s="152"/>
      <c r="AV123" s="152"/>
      <c r="AW123" s="152"/>
      <c r="AX123" s="152"/>
      <c r="AY123" s="152"/>
      <c r="AZ123" s="152"/>
      <c r="BA123" s="152"/>
      <c r="BB123" s="152"/>
      <c r="BC123" s="152"/>
      <c r="BD123" s="152"/>
      <c r="BE123" s="152"/>
      <c r="BF123" s="152"/>
      <c r="BG123" s="152"/>
      <c r="BH123" s="152"/>
      <c r="BI123" s="152"/>
      <c r="BJ123" s="152"/>
      <c r="BK123" s="152"/>
      <c r="BL123" s="152"/>
      <c r="BM123" s="152"/>
      <c r="BN123" s="152"/>
      <c r="BO123" s="152"/>
      <c r="BP123" s="152"/>
      <c r="BQ123" s="152"/>
      <c r="BR123" s="152"/>
      <c r="BS123" s="152"/>
      <c r="BT123" s="152"/>
      <c r="BU123" s="152"/>
      <c r="BV123" s="152"/>
      <c r="BW123" s="152"/>
      <c r="BX123" s="152"/>
      <c r="BY123" s="152"/>
      <c r="BZ123" s="152"/>
      <c r="CA123" s="152"/>
      <c r="CB123" s="152"/>
      <c r="CC123" s="152"/>
      <c r="CD123" s="152"/>
      <c r="CE123" s="152"/>
      <c r="CF123" s="152"/>
      <c r="CG123" s="152"/>
      <c r="CH123" s="152"/>
      <c r="CI123" s="152"/>
      <c r="CJ123" s="152"/>
      <c r="CK123" s="152"/>
      <c r="CL123" s="152"/>
      <c r="CM123" s="152"/>
      <c r="CN123" s="152"/>
      <c r="CO123" s="152"/>
      <c r="CP123" s="152"/>
      <c r="CQ123" s="152"/>
      <c r="CR123" s="152"/>
      <c r="CS123" s="152"/>
      <c r="CT123" s="152"/>
      <c r="CU123" s="152"/>
      <c r="CV123" s="152"/>
      <c r="CW123" s="152"/>
      <c r="CX123" s="152"/>
      <c r="CY123" s="152"/>
      <c r="CZ123" s="152"/>
      <c r="DA123" s="152"/>
      <c r="DB123" s="152"/>
      <c r="DC123" s="152"/>
      <c r="DD123" s="152"/>
      <c r="DE123" s="152"/>
      <c r="DF123" s="152"/>
      <c r="DG123" s="152"/>
      <c r="DH123" s="152"/>
      <c r="DI123" s="152"/>
      <c r="DJ123" s="152"/>
      <c r="DK123" s="152"/>
      <c r="DL123" s="152"/>
      <c r="DM123" s="152"/>
      <c r="DN123" s="152"/>
      <c r="DO123" s="152"/>
      <c r="DP123" s="152"/>
      <c r="DQ123" s="152"/>
      <c r="DR123" s="152"/>
      <c r="DS123" s="152"/>
      <c r="DT123" s="152"/>
      <c r="DU123" s="152"/>
      <c r="DV123" s="152"/>
      <c r="DW123" s="152"/>
      <c r="DX123" s="152"/>
      <c r="DY123" s="152"/>
      <c r="DZ123" s="152"/>
      <c r="EA123" s="152"/>
      <c r="EB123" s="152"/>
      <c r="EC123" s="152"/>
      <c r="ED123" s="152"/>
      <c r="EE123" s="152"/>
      <c r="EF123" s="152"/>
      <c r="EG123" s="152"/>
      <c r="EH123" s="152"/>
      <c r="EI123" s="152"/>
      <c r="EJ123" s="152"/>
      <c r="EK123" s="152"/>
      <c r="EL123" s="152"/>
      <c r="EM123" s="152"/>
      <c r="EN123" s="152"/>
      <c r="EO123" s="152"/>
      <c r="EP123" s="152"/>
      <c r="EQ123" s="152"/>
      <c r="ER123" s="152"/>
      <c r="ES123" s="152"/>
      <c r="ET123" s="152"/>
      <c r="EU123" s="152"/>
      <c r="EV123" s="152"/>
      <c r="EW123" s="152"/>
      <c r="EX123" s="152"/>
      <c r="EY123" s="152"/>
      <c r="EZ123" s="152"/>
      <c r="FA123" s="152"/>
      <c r="FB123" s="152"/>
      <c r="FC123" s="152"/>
      <c r="FD123" s="152"/>
    </row>
    <row r="124" spans="1:160">
      <c r="A124" s="250" t="str">
        <f t="shared" si="0"/>
        <v>JOSÉ FÁBIO ALVES DA SILVA</v>
      </c>
      <c r="B124" s="251" t="s">
        <v>641</v>
      </c>
      <c r="C124" s="252" t="s">
        <v>717</v>
      </c>
      <c r="D124" s="253" t="s">
        <v>378</v>
      </c>
      <c r="E124" s="89" t="str">
        <f t="shared" si="1"/>
        <v>OK</v>
      </c>
      <c r="F124" s="89"/>
      <c r="G124" s="253" t="s">
        <v>388</v>
      </c>
      <c r="H124" s="152" t="str">
        <f t="shared" si="2"/>
        <v>OK</v>
      </c>
      <c r="I124" s="258" t="s">
        <v>379</v>
      </c>
      <c r="J124" s="152" t="str">
        <f t="shared" si="3"/>
        <v>OK</v>
      </c>
      <c r="K124" s="152"/>
      <c r="L124" s="152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  <c r="AB124" s="152"/>
      <c r="AC124" s="152"/>
      <c r="AD124" s="152"/>
      <c r="AE124" s="152"/>
      <c r="AF124" s="152"/>
      <c r="AG124" s="152"/>
      <c r="AH124" s="152"/>
      <c r="AI124" s="152"/>
      <c r="AJ124" s="152"/>
      <c r="AK124" s="152"/>
      <c r="AL124" s="152"/>
      <c r="AM124" s="152"/>
      <c r="AN124" s="152"/>
      <c r="AO124" s="152"/>
      <c r="AP124" s="152"/>
      <c r="AQ124" s="152"/>
      <c r="AR124" s="152"/>
      <c r="AS124" s="152"/>
      <c r="AT124" s="152"/>
      <c r="AU124" s="152"/>
      <c r="AV124" s="152"/>
      <c r="AW124" s="152"/>
      <c r="AX124" s="152"/>
      <c r="AY124" s="152"/>
      <c r="AZ124" s="152"/>
      <c r="BA124" s="152"/>
      <c r="BB124" s="152"/>
      <c r="BC124" s="152"/>
      <c r="BD124" s="152"/>
      <c r="BE124" s="152"/>
      <c r="BF124" s="152"/>
      <c r="BG124" s="152"/>
      <c r="BH124" s="152"/>
      <c r="BI124" s="152"/>
      <c r="BJ124" s="152"/>
      <c r="BK124" s="152"/>
      <c r="BL124" s="152"/>
      <c r="BM124" s="152"/>
      <c r="BN124" s="152"/>
      <c r="BO124" s="152"/>
      <c r="BP124" s="152"/>
      <c r="BQ124" s="152"/>
      <c r="BR124" s="152"/>
      <c r="BS124" s="152"/>
      <c r="BT124" s="152"/>
      <c r="BU124" s="152"/>
      <c r="BV124" s="152"/>
      <c r="BW124" s="152"/>
      <c r="BX124" s="152"/>
      <c r="BY124" s="152"/>
      <c r="BZ124" s="152"/>
      <c r="CA124" s="152"/>
      <c r="CB124" s="152"/>
      <c r="CC124" s="152"/>
      <c r="CD124" s="152"/>
      <c r="CE124" s="152"/>
      <c r="CF124" s="152"/>
      <c r="CG124" s="152"/>
      <c r="CH124" s="152"/>
      <c r="CI124" s="152"/>
      <c r="CJ124" s="152"/>
      <c r="CK124" s="152"/>
      <c r="CL124" s="152"/>
      <c r="CM124" s="152"/>
      <c r="CN124" s="152"/>
      <c r="CO124" s="152"/>
      <c r="CP124" s="152"/>
      <c r="CQ124" s="152"/>
      <c r="CR124" s="152"/>
      <c r="CS124" s="152"/>
      <c r="CT124" s="152"/>
      <c r="CU124" s="152"/>
      <c r="CV124" s="152"/>
      <c r="CW124" s="152"/>
      <c r="CX124" s="152"/>
      <c r="CY124" s="152"/>
      <c r="CZ124" s="152"/>
      <c r="DA124" s="152"/>
      <c r="DB124" s="152"/>
      <c r="DC124" s="152"/>
      <c r="DD124" s="152"/>
      <c r="DE124" s="152"/>
      <c r="DF124" s="152"/>
      <c r="DG124" s="152"/>
      <c r="DH124" s="152"/>
      <c r="DI124" s="152"/>
      <c r="DJ124" s="152"/>
      <c r="DK124" s="152"/>
      <c r="DL124" s="152"/>
      <c r="DM124" s="152"/>
      <c r="DN124" s="152"/>
      <c r="DO124" s="152"/>
      <c r="DP124" s="152"/>
      <c r="DQ124" s="152"/>
      <c r="DR124" s="152"/>
      <c r="DS124" s="152"/>
      <c r="DT124" s="152"/>
      <c r="DU124" s="152"/>
      <c r="DV124" s="152"/>
      <c r="DW124" s="152"/>
      <c r="DX124" s="152"/>
      <c r="DY124" s="152"/>
      <c r="DZ124" s="152"/>
      <c r="EA124" s="152"/>
      <c r="EB124" s="152"/>
      <c r="EC124" s="152"/>
      <c r="ED124" s="152"/>
      <c r="EE124" s="152"/>
      <c r="EF124" s="152"/>
      <c r="EG124" s="152"/>
      <c r="EH124" s="152"/>
      <c r="EI124" s="152"/>
      <c r="EJ124" s="152"/>
      <c r="EK124" s="152"/>
      <c r="EL124" s="152"/>
      <c r="EM124" s="152"/>
      <c r="EN124" s="152"/>
      <c r="EO124" s="152"/>
      <c r="EP124" s="152"/>
      <c r="EQ124" s="152"/>
      <c r="ER124" s="152"/>
      <c r="ES124" s="152"/>
      <c r="ET124" s="152"/>
      <c r="EU124" s="152"/>
      <c r="EV124" s="152"/>
      <c r="EW124" s="152"/>
      <c r="EX124" s="152"/>
      <c r="EY124" s="152"/>
      <c r="EZ124" s="152"/>
      <c r="FA124" s="152"/>
      <c r="FB124" s="152"/>
      <c r="FC124" s="152"/>
      <c r="FD124" s="152"/>
    </row>
    <row r="125" spans="1:160">
      <c r="A125" s="250" t="str">
        <f t="shared" si="0"/>
        <v>JOSÉ LEONARDO PENHA PEREIRA</v>
      </c>
      <c r="B125" s="251" t="s">
        <v>641</v>
      </c>
      <c r="C125" s="252" t="s">
        <v>537</v>
      </c>
      <c r="D125" s="253" t="s">
        <v>379</v>
      </c>
      <c r="E125" s="89" t="str">
        <f t="shared" si="1"/>
        <v>OK</v>
      </c>
      <c r="F125" s="89"/>
      <c r="G125" s="260" t="s">
        <v>389</v>
      </c>
      <c r="H125" s="152" t="str">
        <f t="shared" si="2"/>
        <v>Incompleto</v>
      </c>
      <c r="I125" s="258" t="s">
        <v>382</v>
      </c>
      <c r="J125" s="152" t="str">
        <f t="shared" si="3"/>
        <v>OK</v>
      </c>
      <c r="K125" s="152"/>
      <c r="L125" s="152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  <c r="AB125" s="152"/>
      <c r="AC125" s="152"/>
      <c r="AD125" s="152"/>
      <c r="AE125" s="152"/>
      <c r="AF125" s="152"/>
      <c r="AG125" s="152"/>
      <c r="AH125" s="152"/>
      <c r="AI125" s="152"/>
      <c r="AJ125" s="152"/>
      <c r="AK125" s="152"/>
      <c r="AL125" s="152"/>
      <c r="AM125" s="152"/>
      <c r="AN125" s="152"/>
      <c r="AO125" s="152"/>
      <c r="AP125" s="152"/>
      <c r="AQ125" s="152"/>
      <c r="AR125" s="152"/>
      <c r="AS125" s="152"/>
      <c r="AT125" s="152"/>
      <c r="AU125" s="152"/>
      <c r="AV125" s="152"/>
      <c r="AW125" s="152"/>
      <c r="AX125" s="152"/>
      <c r="AY125" s="152"/>
      <c r="AZ125" s="152"/>
      <c r="BA125" s="152"/>
      <c r="BB125" s="152"/>
      <c r="BC125" s="152"/>
      <c r="BD125" s="152"/>
      <c r="BE125" s="152"/>
      <c r="BF125" s="152"/>
      <c r="BG125" s="152"/>
      <c r="BH125" s="152"/>
      <c r="BI125" s="152"/>
      <c r="BJ125" s="152"/>
      <c r="BK125" s="152"/>
      <c r="BL125" s="152"/>
      <c r="BM125" s="152"/>
      <c r="BN125" s="152"/>
      <c r="BO125" s="152"/>
      <c r="BP125" s="152"/>
      <c r="BQ125" s="152"/>
      <c r="BR125" s="152"/>
      <c r="BS125" s="152"/>
      <c r="BT125" s="152"/>
      <c r="BU125" s="152"/>
      <c r="BV125" s="152"/>
      <c r="BW125" s="152"/>
      <c r="BX125" s="152"/>
      <c r="BY125" s="152"/>
      <c r="BZ125" s="152"/>
      <c r="CA125" s="152"/>
      <c r="CB125" s="152"/>
      <c r="CC125" s="152"/>
      <c r="CD125" s="152"/>
      <c r="CE125" s="152"/>
      <c r="CF125" s="152"/>
      <c r="CG125" s="152"/>
      <c r="CH125" s="152"/>
      <c r="CI125" s="152"/>
      <c r="CJ125" s="152"/>
      <c r="CK125" s="152"/>
      <c r="CL125" s="152"/>
      <c r="CM125" s="152"/>
      <c r="CN125" s="152"/>
      <c r="CO125" s="152"/>
      <c r="CP125" s="152"/>
      <c r="CQ125" s="152"/>
      <c r="CR125" s="152"/>
      <c r="CS125" s="152"/>
      <c r="CT125" s="152"/>
      <c r="CU125" s="152"/>
      <c r="CV125" s="152"/>
      <c r="CW125" s="152"/>
      <c r="CX125" s="152"/>
      <c r="CY125" s="152"/>
      <c r="CZ125" s="152"/>
      <c r="DA125" s="152"/>
      <c r="DB125" s="152"/>
      <c r="DC125" s="152"/>
      <c r="DD125" s="152"/>
      <c r="DE125" s="152"/>
      <c r="DF125" s="152"/>
      <c r="DG125" s="152"/>
      <c r="DH125" s="152"/>
      <c r="DI125" s="152"/>
      <c r="DJ125" s="152"/>
      <c r="DK125" s="152"/>
      <c r="DL125" s="152"/>
      <c r="DM125" s="152"/>
      <c r="DN125" s="152"/>
      <c r="DO125" s="152"/>
      <c r="DP125" s="152"/>
      <c r="DQ125" s="152"/>
      <c r="DR125" s="152"/>
      <c r="DS125" s="152"/>
      <c r="DT125" s="152"/>
      <c r="DU125" s="152"/>
      <c r="DV125" s="152"/>
      <c r="DW125" s="152"/>
      <c r="DX125" s="152"/>
      <c r="DY125" s="152"/>
      <c r="DZ125" s="152"/>
      <c r="EA125" s="152"/>
      <c r="EB125" s="152"/>
      <c r="EC125" s="152"/>
      <c r="ED125" s="152"/>
      <c r="EE125" s="152"/>
      <c r="EF125" s="152"/>
      <c r="EG125" s="152"/>
      <c r="EH125" s="152"/>
      <c r="EI125" s="152"/>
      <c r="EJ125" s="152"/>
      <c r="EK125" s="152"/>
      <c r="EL125" s="152"/>
      <c r="EM125" s="152"/>
      <c r="EN125" s="152"/>
      <c r="EO125" s="152"/>
      <c r="EP125" s="152"/>
      <c r="EQ125" s="152"/>
      <c r="ER125" s="152"/>
      <c r="ES125" s="152"/>
      <c r="ET125" s="152"/>
      <c r="EU125" s="152"/>
      <c r="EV125" s="152"/>
      <c r="EW125" s="152"/>
      <c r="EX125" s="152"/>
      <c r="EY125" s="152"/>
      <c r="EZ125" s="152"/>
      <c r="FA125" s="152"/>
      <c r="FB125" s="152"/>
      <c r="FC125" s="152"/>
      <c r="FD125" s="152"/>
    </row>
    <row r="126" spans="1:160">
      <c r="A126" s="250" t="str">
        <f t="shared" si="0"/>
        <v>JOSÉ MARCOS PEREIRA DA SILVA</v>
      </c>
      <c r="B126" s="251" t="s">
        <v>641</v>
      </c>
      <c r="C126" s="252" t="s">
        <v>832</v>
      </c>
      <c r="D126" s="253" t="s">
        <v>381</v>
      </c>
      <c r="E126" s="89" t="str">
        <f t="shared" si="1"/>
        <v>Incompleto</v>
      </c>
      <c r="F126" s="89"/>
      <c r="G126" s="260" t="s">
        <v>391</v>
      </c>
      <c r="H126" s="152" t="str">
        <f t="shared" si="2"/>
        <v>OK</v>
      </c>
      <c r="I126" s="258" t="s">
        <v>384</v>
      </c>
      <c r="J126" s="152" t="str">
        <f t="shared" si="3"/>
        <v>OK</v>
      </c>
      <c r="K126" s="152"/>
      <c r="L126" s="152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  <c r="AB126" s="152"/>
      <c r="AC126" s="152"/>
      <c r="AD126" s="152"/>
      <c r="AE126" s="152"/>
      <c r="AF126" s="152"/>
      <c r="AG126" s="152"/>
      <c r="AH126" s="152"/>
      <c r="AI126" s="152"/>
      <c r="AJ126" s="152"/>
      <c r="AK126" s="152"/>
      <c r="AL126" s="152"/>
      <c r="AM126" s="152"/>
      <c r="AN126" s="152"/>
      <c r="AO126" s="152"/>
      <c r="AP126" s="152"/>
      <c r="AQ126" s="152"/>
      <c r="AR126" s="152"/>
      <c r="AS126" s="152"/>
      <c r="AT126" s="152"/>
      <c r="AU126" s="152"/>
      <c r="AV126" s="152"/>
      <c r="AW126" s="152"/>
      <c r="AX126" s="152"/>
      <c r="AY126" s="152"/>
      <c r="AZ126" s="152"/>
      <c r="BA126" s="152"/>
      <c r="BB126" s="152"/>
      <c r="BC126" s="152"/>
      <c r="BD126" s="152"/>
      <c r="BE126" s="152"/>
      <c r="BF126" s="152"/>
      <c r="BG126" s="152"/>
      <c r="BH126" s="152"/>
      <c r="BI126" s="152"/>
      <c r="BJ126" s="152"/>
      <c r="BK126" s="152"/>
      <c r="BL126" s="152"/>
      <c r="BM126" s="152"/>
      <c r="BN126" s="152"/>
      <c r="BO126" s="152"/>
      <c r="BP126" s="152"/>
      <c r="BQ126" s="152"/>
      <c r="BR126" s="152"/>
      <c r="BS126" s="152"/>
      <c r="BT126" s="152"/>
      <c r="BU126" s="152"/>
      <c r="BV126" s="152"/>
      <c r="BW126" s="152"/>
      <c r="BX126" s="152"/>
      <c r="BY126" s="152"/>
      <c r="BZ126" s="152"/>
      <c r="CA126" s="152"/>
      <c r="CB126" s="152"/>
      <c r="CC126" s="152"/>
      <c r="CD126" s="152"/>
      <c r="CE126" s="152"/>
      <c r="CF126" s="152"/>
      <c r="CG126" s="152"/>
      <c r="CH126" s="152"/>
      <c r="CI126" s="152"/>
      <c r="CJ126" s="152"/>
      <c r="CK126" s="152"/>
      <c r="CL126" s="152"/>
      <c r="CM126" s="152"/>
      <c r="CN126" s="152"/>
      <c r="CO126" s="152"/>
      <c r="CP126" s="152"/>
      <c r="CQ126" s="152"/>
      <c r="CR126" s="152"/>
      <c r="CS126" s="152"/>
      <c r="CT126" s="152"/>
      <c r="CU126" s="152"/>
      <c r="CV126" s="152"/>
      <c r="CW126" s="152"/>
      <c r="CX126" s="152"/>
      <c r="CY126" s="152"/>
      <c r="CZ126" s="152"/>
      <c r="DA126" s="152"/>
      <c r="DB126" s="152"/>
      <c r="DC126" s="152"/>
      <c r="DD126" s="152"/>
      <c r="DE126" s="152"/>
      <c r="DF126" s="152"/>
      <c r="DG126" s="152"/>
      <c r="DH126" s="152"/>
      <c r="DI126" s="152"/>
      <c r="DJ126" s="152"/>
      <c r="DK126" s="152"/>
      <c r="DL126" s="152"/>
      <c r="DM126" s="152"/>
      <c r="DN126" s="152"/>
      <c r="DO126" s="152"/>
      <c r="DP126" s="152"/>
      <c r="DQ126" s="152"/>
      <c r="DR126" s="152"/>
      <c r="DS126" s="152"/>
      <c r="DT126" s="152"/>
      <c r="DU126" s="152"/>
      <c r="DV126" s="152"/>
      <c r="DW126" s="152"/>
      <c r="DX126" s="152"/>
      <c r="DY126" s="152"/>
      <c r="DZ126" s="152"/>
      <c r="EA126" s="152"/>
      <c r="EB126" s="152"/>
      <c r="EC126" s="152"/>
      <c r="ED126" s="152"/>
      <c r="EE126" s="152"/>
      <c r="EF126" s="152"/>
      <c r="EG126" s="152"/>
      <c r="EH126" s="152"/>
      <c r="EI126" s="152"/>
      <c r="EJ126" s="152"/>
      <c r="EK126" s="152"/>
      <c r="EL126" s="152"/>
      <c r="EM126" s="152"/>
      <c r="EN126" s="152"/>
      <c r="EO126" s="152"/>
      <c r="EP126" s="152"/>
      <c r="EQ126" s="152"/>
      <c r="ER126" s="152"/>
      <c r="ES126" s="152"/>
      <c r="ET126" s="152"/>
      <c r="EU126" s="152"/>
      <c r="EV126" s="152"/>
      <c r="EW126" s="152"/>
      <c r="EX126" s="152"/>
      <c r="EY126" s="152"/>
      <c r="EZ126" s="152"/>
      <c r="FA126" s="152"/>
      <c r="FB126" s="152"/>
      <c r="FC126" s="152"/>
      <c r="FD126" s="152"/>
    </row>
    <row r="127" spans="1:160">
      <c r="A127" s="250" t="str">
        <f t="shared" si="0"/>
        <v>JOYCE DE OLIVEIRA MOTA</v>
      </c>
      <c r="B127" s="256" t="s">
        <v>666</v>
      </c>
      <c r="C127" s="252" t="s">
        <v>1050</v>
      </c>
      <c r="D127" s="253" t="s">
        <v>382</v>
      </c>
      <c r="E127" s="89" t="str">
        <f t="shared" si="1"/>
        <v>OK</v>
      </c>
      <c r="F127" s="89"/>
      <c r="G127" s="260" t="s">
        <v>397</v>
      </c>
      <c r="H127" s="152" t="str">
        <f t="shared" si="2"/>
        <v>Incompleto</v>
      </c>
      <c r="I127" s="258" t="s">
        <v>385</v>
      </c>
      <c r="J127" s="152" t="str">
        <f t="shared" si="3"/>
        <v>OK</v>
      </c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  <c r="AB127" s="152"/>
      <c r="AC127" s="152"/>
      <c r="AD127" s="152"/>
      <c r="AE127" s="152"/>
      <c r="AF127" s="152"/>
      <c r="AG127" s="152"/>
      <c r="AH127" s="152"/>
      <c r="AI127" s="152"/>
      <c r="AJ127" s="152"/>
      <c r="AK127" s="152"/>
      <c r="AL127" s="152"/>
      <c r="AM127" s="152"/>
      <c r="AN127" s="152"/>
      <c r="AO127" s="152"/>
      <c r="AP127" s="152"/>
      <c r="AQ127" s="152"/>
      <c r="AR127" s="152"/>
      <c r="AS127" s="152"/>
      <c r="AT127" s="152"/>
      <c r="AU127" s="152"/>
      <c r="AV127" s="152"/>
      <c r="AW127" s="152"/>
      <c r="AX127" s="152"/>
      <c r="AY127" s="152"/>
      <c r="AZ127" s="152"/>
      <c r="BA127" s="152"/>
      <c r="BB127" s="152"/>
      <c r="BC127" s="152"/>
      <c r="BD127" s="152"/>
      <c r="BE127" s="152"/>
      <c r="BF127" s="152"/>
      <c r="BG127" s="152"/>
      <c r="BH127" s="152"/>
      <c r="BI127" s="152"/>
      <c r="BJ127" s="152"/>
      <c r="BK127" s="152"/>
      <c r="BL127" s="152"/>
      <c r="BM127" s="152"/>
      <c r="BN127" s="152"/>
      <c r="BO127" s="152"/>
      <c r="BP127" s="152"/>
      <c r="BQ127" s="152"/>
      <c r="BR127" s="152"/>
      <c r="BS127" s="152"/>
      <c r="BT127" s="152"/>
      <c r="BU127" s="152"/>
      <c r="BV127" s="152"/>
      <c r="BW127" s="152"/>
      <c r="BX127" s="152"/>
      <c r="BY127" s="152"/>
      <c r="BZ127" s="152"/>
      <c r="CA127" s="152"/>
      <c r="CB127" s="152"/>
      <c r="CC127" s="152"/>
      <c r="CD127" s="152"/>
      <c r="CE127" s="152"/>
      <c r="CF127" s="152"/>
      <c r="CG127" s="152"/>
      <c r="CH127" s="152"/>
      <c r="CI127" s="152"/>
      <c r="CJ127" s="152"/>
      <c r="CK127" s="152"/>
      <c r="CL127" s="152"/>
      <c r="CM127" s="152"/>
      <c r="CN127" s="152"/>
      <c r="CO127" s="152"/>
      <c r="CP127" s="152"/>
      <c r="CQ127" s="152"/>
      <c r="CR127" s="152"/>
      <c r="CS127" s="152"/>
      <c r="CT127" s="152"/>
      <c r="CU127" s="152"/>
      <c r="CV127" s="152"/>
      <c r="CW127" s="152"/>
      <c r="CX127" s="152"/>
      <c r="CY127" s="152"/>
      <c r="CZ127" s="152"/>
      <c r="DA127" s="152"/>
      <c r="DB127" s="152"/>
      <c r="DC127" s="152"/>
      <c r="DD127" s="152"/>
      <c r="DE127" s="152"/>
      <c r="DF127" s="152"/>
      <c r="DG127" s="152"/>
      <c r="DH127" s="152"/>
      <c r="DI127" s="152"/>
      <c r="DJ127" s="152"/>
      <c r="DK127" s="152"/>
      <c r="DL127" s="152"/>
      <c r="DM127" s="152"/>
      <c r="DN127" s="152"/>
      <c r="DO127" s="152"/>
      <c r="DP127" s="152"/>
      <c r="DQ127" s="152"/>
      <c r="DR127" s="152"/>
      <c r="DS127" s="152"/>
      <c r="DT127" s="152"/>
      <c r="DU127" s="152"/>
      <c r="DV127" s="152"/>
      <c r="DW127" s="152"/>
      <c r="DX127" s="152"/>
      <c r="DY127" s="152"/>
      <c r="DZ127" s="152"/>
      <c r="EA127" s="152"/>
      <c r="EB127" s="152"/>
      <c r="EC127" s="152"/>
      <c r="ED127" s="152"/>
      <c r="EE127" s="152"/>
      <c r="EF127" s="152"/>
      <c r="EG127" s="152"/>
      <c r="EH127" s="152"/>
      <c r="EI127" s="152"/>
      <c r="EJ127" s="152"/>
      <c r="EK127" s="152"/>
      <c r="EL127" s="152"/>
      <c r="EM127" s="152"/>
      <c r="EN127" s="152"/>
      <c r="EO127" s="152"/>
      <c r="EP127" s="152"/>
      <c r="EQ127" s="152"/>
      <c r="ER127" s="152"/>
      <c r="ES127" s="152"/>
      <c r="ET127" s="152"/>
      <c r="EU127" s="152"/>
      <c r="EV127" s="152"/>
      <c r="EW127" s="152"/>
      <c r="EX127" s="152"/>
      <c r="EY127" s="152"/>
      <c r="EZ127" s="152"/>
      <c r="FA127" s="152"/>
      <c r="FB127" s="152"/>
      <c r="FC127" s="152"/>
      <c r="FD127" s="152"/>
    </row>
    <row r="128" spans="1:160">
      <c r="A128" s="250" t="str">
        <f t="shared" si="0"/>
        <v>JOYCE DE OLIVEIRA MOTA</v>
      </c>
      <c r="B128" s="251" t="s">
        <v>641</v>
      </c>
      <c r="C128" s="252" t="s">
        <v>1050</v>
      </c>
      <c r="D128" s="253" t="s">
        <v>384</v>
      </c>
      <c r="E128" s="89" t="str">
        <f t="shared" si="1"/>
        <v>OK</v>
      </c>
      <c r="F128" s="89"/>
      <c r="G128" s="260" t="s">
        <v>400</v>
      </c>
      <c r="H128" s="152" t="str">
        <f t="shared" si="2"/>
        <v>Incompleto</v>
      </c>
      <c r="I128" s="258" t="s">
        <v>386</v>
      </c>
      <c r="J128" s="152" t="str">
        <f t="shared" si="3"/>
        <v>OK</v>
      </c>
      <c r="K128" s="152"/>
      <c r="L128" s="152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  <c r="AB128" s="152"/>
      <c r="AC128" s="152"/>
      <c r="AD128" s="152"/>
      <c r="AE128" s="152"/>
      <c r="AF128" s="152"/>
      <c r="AG128" s="152"/>
      <c r="AH128" s="152"/>
      <c r="AI128" s="152"/>
      <c r="AJ128" s="152"/>
      <c r="AK128" s="152"/>
      <c r="AL128" s="152"/>
      <c r="AM128" s="152"/>
      <c r="AN128" s="152"/>
      <c r="AO128" s="152"/>
      <c r="AP128" s="152"/>
      <c r="AQ128" s="152"/>
      <c r="AR128" s="152"/>
      <c r="AS128" s="152"/>
      <c r="AT128" s="152"/>
      <c r="AU128" s="152"/>
      <c r="AV128" s="152"/>
      <c r="AW128" s="152"/>
      <c r="AX128" s="152"/>
      <c r="AY128" s="152"/>
      <c r="AZ128" s="152"/>
      <c r="BA128" s="152"/>
      <c r="BB128" s="152"/>
      <c r="BC128" s="152"/>
      <c r="BD128" s="152"/>
      <c r="BE128" s="152"/>
      <c r="BF128" s="152"/>
      <c r="BG128" s="152"/>
      <c r="BH128" s="152"/>
      <c r="BI128" s="152"/>
      <c r="BJ128" s="152"/>
      <c r="BK128" s="152"/>
      <c r="BL128" s="152"/>
      <c r="BM128" s="152"/>
      <c r="BN128" s="152"/>
      <c r="BO128" s="152"/>
      <c r="BP128" s="152"/>
      <c r="BQ128" s="152"/>
      <c r="BR128" s="152"/>
      <c r="BS128" s="152"/>
      <c r="BT128" s="152"/>
      <c r="BU128" s="152"/>
      <c r="BV128" s="152"/>
      <c r="BW128" s="152"/>
      <c r="BX128" s="152"/>
      <c r="BY128" s="152"/>
      <c r="BZ128" s="152"/>
      <c r="CA128" s="152"/>
      <c r="CB128" s="152"/>
      <c r="CC128" s="152"/>
      <c r="CD128" s="152"/>
      <c r="CE128" s="152"/>
      <c r="CF128" s="152"/>
      <c r="CG128" s="152"/>
      <c r="CH128" s="152"/>
      <c r="CI128" s="152"/>
      <c r="CJ128" s="152"/>
      <c r="CK128" s="152"/>
      <c r="CL128" s="152"/>
      <c r="CM128" s="152"/>
      <c r="CN128" s="152"/>
      <c r="CO128" s="152"/>
      <c r="CP128" s="152"/>
      <c r="CQ128" s="152"/>
      <c r="CR128" s="152"/>
      <c r="CS128" s="152"/>
      <c r="CT128" s="152"/>
      <c r="CU128" s="152"/>
      <c r="CV128" s="152"/>
      <c r="CW128" s="152"/>
      <c r="CX128" s="152"/>
      <c r="CY128" s="152"/>
      <c r="CZ128" s="152"/>
      <c r="DA128" s="152"/>
      <c r="DB128" s="152"/>
      <c r="DC128" s="152"/>
      <c r="DD128" s="152"/>
      <c r="DE128" s="152"/>
      <c r="DF128" s="152"/>
      <c r="DG128" s="152"/>
      <c r="DH128" s="152"/>
      <c r="DI128" s="152"/>
      <c r="DJ128" s="152"/>
      <c r="DK128" s="152"/>
      <c r="DL128" s="152"/>
      <c r="DM128" s="152"/>
      <c r="DN128" s="152"/>
      <c r="DO128" s="152"/>
      <c r="DP128" s="152"/>
      <c r="DQ128" s="152"/>
      <c r="DR128" s="152"/>
      <c r="DS128" s="152"/>
      <c r="DT128" s="152"/>
      <c r="DU128" s="152"/>
      <c r="DV128" s="152"/>
      <c r="DW128" s="152"/>
      <c r="DX128" s="152"/>
      <c r="DY128" s="152"/>
      <c r="DZ128" s="152"/>
      <c r="EA128" s="152"/>
      <c r="EB128" s="152"/>
      <c r="EC128" s="152"/>
      <c r="ED128" s="152"/>
      <c r="EE128" s="152"/>
      <c r="EF128" s="152"/>
      <c r="EG128" s="152"/>
      <c r="EH128" s="152"/>
      <c r="EI128" s="152"/>
      <c r="EJ128" s="152"/>
      <c r="EK128" s="152"/>
      <c r="EL128" s="152"/>
      <c r="EM128" s="152"/>
      <c r="EN128" s="152"/>
      <c r="EO128" s="152"/>
      <c r="EP128" s="152"/>
      <c r="EQ128" s="152"/>
      <c r="ER128" s="152"/>
      <c r="ES128" s="152"/>
      <c r="ET128" s="152"/>
      <c r="EU128" s="152"/>
      <c r="EV128" s="152"/>
      <c r="EW128" s="152"/>
      <c r="EX128" s="152"/>
      <c r="EY128" s="152"/>
      <c r="EZ128" s="152"/>
      <c r="FA128" s="152"/>
      <c r="FB128" s="152"/>
      <c r="FC128" s="152"/>
      <c r="FD128" s="152"/>
    </row>
    <row r="129" spans="1:160">
      <c r="A129" s="250" t="str">
        <f t="shared" si="0"/>
        <v>JUAN PATRICK MOURA NUNES</v>
      </c>
      <c r="B129" s="251" t="s">
        <v>641</v>
      </c>
      <c r="C129" s="252" t="s">
        <v>951</v>
      </c>
      <c r="D129" s="253" t="s">
        <v>385</v>
      </c>
      <c r="E129" s="89" t="str">
        <f t="shared" si="1"/>
        <v>OK</v>
      </c>
      <c r="F129" s="89"/>
      <c r="G129" s="260" t="s">
        <v>401</v>
      </c>
      <c r="H129" s="152" t="str">
        <f t="shared" si="2"/>
        <v>OK</v>
      </c>
      <c r="I129" s="258" t="s">
        <v>387</v>
      </c>
      <c r="J129" s="152" t="str">
        <f t="shared" si="3"/>
        <v>OK</v>
      </c>
      <c r="K129" s="152"/>
      <c r="L129" s="152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M129" s="152"/>
      <c r="AN129" s="152"/>
      <c r="AO129" s="152"/>
      <c r="AP129" s="152"/>
      <c r="AQ129" s="152"/>
      <c r="AR129" s="152"/>
      <c r="AS129" s="152"/>
      <c r="AT129" s="152"/>
      <c r="AU129" s="152"/>
      <c r="AV129" s="152"/>
      <c r="AW129" s="152"/>
      <c r="AX129" s="152"/>
      <c r="AY129" s="152"/>
      <c r="AZ129" s="152"/>
      <c r="BA129" s="152"/>
      <c r="BB129" s="152"/>
      <c r="BC129" s="152"/>
      <c r="BD129" s="152"/>
      <c r="BE129" s="152"/>
      <c r="BF129" s="152"/>
      <c r="BG129" s="152"/>
      <c r="BH129" s="152"/>
      <c r="BI129" s="152"/>
      <c r="BJ129" s="152"/>
      <c r="BK129" s="152"/>
      <c r="BL129" s="152"/>
      <c r="BM129" s="152"/>
      <c r="BN129" s="152"/>
      <c r="BO129" s="152"/>
      <c r="BP129" s="152"/>
      <c r="BQ129" s="152"/>
      <c r="BR129" s="152"/>
      <c r="BS129" s="152"/>
      <c r="BT129" s="152"/>
      <c r="BU129" s="152"/>
      <c r="BV129" s="152"/>
      <c r="BW129" s="152"/>
      <c r="BX129" s="152"/>
      <c r="BY129" s="152"/>
      <c r="BZ129" s="152"/>
      <c r="CA129" s="152"/>
      <c r="CB129" s="152"/>
      <c r="CC129" s="152"/>
      <c r="CD129" s="152"/>
      <c r="CE129" s="152"/>
      <c r="CF129" s="152"/>
      <c r="CG129" s="152"/>
      <c r="CH129" s="152"/>
      <c r="CI129" s="152"/>
      <c r="CJ129" s="152"/>
      <c r="CK129" s="152"/>
      <c r="CL129" s="152"/>
      <c r="CM129" s="152"/>
      <c r="CN129" s="152"/>
      <c r="CO129" s="152"/>
      <c r="CP129" s="152"/>
      <c r="CQ129" s="152"/>
      <c r="CR129" s="152"/>
      <c r="CS129" s="152"/>
      <c r="CT129" s="152"/>
      <c r="CU129" s="152"/>
      <c r="CV129" s="152"/>
      <c r="CW129" s="152"/>
      <c r="CX129" s="152"/>
      <c r="CY129" s="152"/>
      <c r="CZ129" s="152"/>
      <c r="DA129" s="152"/>
      <c r="DB129" s="152"/>
      <c r="DC129" s="152"/>
      <c r="DD129" s="152"/>
      <c r="DE129" s="152"/>
      <c r="DF129" s="152"/>
      <c r="DG129" s="152"/>
      <c r="DH129" s="152"/>
      <c r="DI129" s="152"/>
      <c r="DJ129" s="152"/>
      <c r="DK129" s="152"/>
      <c r="DL129" s="152"/>
      <c r="DM129" s="152"/>
      <c r="DN129" s="152"/>
      <c r="DO129" s="152"/>
      <c r="DP129" s="152"/>
      <c r="DQ129" s="152"/>
      <c r="DR129" s="152"/>
      <c r="DS129" s="152"/>
      <c r="DT129" s="152"/>
      <c r="DU129" s="152"/>
      <c r="DV129" s="152"/>
      <c r="DW129" s="152"/>
      <c r="DX129" s="152"/>
      <c r="DY129" s="152"/>
      <c r="DZ129" s="152"/>
      <c r="EA129" s="152"/>
      <c r="EB129" s="152"/>
      <c r="EC129" s="152"/>
      <c r="ED129" s="152"/>
      <c r="EE129" s="152"/>
      <c r="EF129" s="152"/>
      <c r="EG129" s="152"/>
      <c r="EH129" s="152"/>
      <c r="EI129" s="152"/>
      <c r="EJ129" s="152"/>
      <c r="EK129" s="152"/>
      <c r="EL129" s="152"/>
      <c r="EM129" s="152"/>
      <c r="EN129" s="152"/>
      <c r="EO129" s="152"/>
      <c r="EP129" s="152"/>
      <c r="EQ129" s="152"/>
      <c r="ER129" s="152"/>
      <c r="ES129" s="152"/>
      <c r="ET129" s="152"/>
      <c r="EU129" s="152"/>
      <c r="EV129" s="152"/>
      <c r="EW129" s="152"/>
      <c r="EX129" s="152"/>
      <c r="EY129" s="152"/>
      <c r="EZ129" s="152"/>
      <c r="FA129" s="152"/>
      <c r="FB129" s="152"/>
      <c r="FC129" s="152"/>
      <c r="FD129" s="152"/>
    </row>
    <row r="130" spans="1:160">
      <c r="A130" s="250" t="str">
        <f t="shared" si="0"/>
        <v>JULIANA DA SILVA SILVEIRA</v>
      </c>
      <c r="B130" s="252" t="s">
        <v>667</v>
      </c>
      <c r="C130" s="252" t="s">
        <v>1018</v>
      </c>
      <c r="D130" s="253" t="s">
        <v>386</v>
      </c>
      <c r="E130" s="89" t="str">
        <f t="shared" si="1"/>
        <v>OK</v>
      </c>
      <c r="F130" s="89"/>
      <c r="G130" s="260" t="s">
        <v>402</v>
      </c>
      <c r="H130" s="152" t="str">
        <f t="shared" si="2"/>
        <v>OK</v>
      </c>
      <c r="I130" s="258" t="s">
        <v>388</v>
      </c>
      <c r="J130" s="152" t="str">
        <f t="shared" si="3"/>
        <v>OK</v>
      </c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M130" s="152"/>
      <c r="AN130" s="152"/>
      <c r="AO130" s="152"/>
      <c r="AP130" s="152"/>
      <c r="AQ130" s="152"/>
      <c r="AR130" s="152"/>
      <c r="AS130" s="152"/>
      <c r="AT130" s="152"/>
      <c r="AU130" s="152"/>
      <c r="AV130" s="152"/>
      <c r="AW130" s="152"/>
      <c r="AX130" s="152"/>
      <c r="AY130" s="152"/>
      <c r="AZ130" s="152"/>
      <c r="BA130" s="152"/>
      <c r="BB130" s="152"/>
      <c r="BC130" s="152"/>
      <c r="BD130" s="152"/>
      <c r="BE130" s="152"/>
      <c r="BF130" s="152"/>
      <c r="BG130" s="152"/>
      <c r="BH130" s="152"/>
      <c r="BI130" s="152"/>
      <c r="BJ130" s="152"/>
      <c r="BK130" s="152"/>
      <c r="BL130" s="152"/>
      <c r="BM130" s="152"/>
      <c r="BN130" s="152"/>
      <c r="BO130" s="152"/>
      <c r="BP130" s="152"/>
      <c r="BQ130" s="152"/>
      <c r="BR130" s="152"/>
      <c r="BS130" s="152"/>
      <c r="BT130" s="152"/>
      <c r="BU130" s="152"/>
      <c r="BV130" s="152"/>
      <c r="BW130" s="152"/>
      <c r="BX130" s="152"/>
      <c r="BY130" s="152"/>
      <c r="BZ130" s="152"/>
      <c r="CA130" s="152"/>
      <c r="CB130" s="152"/>
      <c r="CC130" s="152"/>
      <c r="CD130" s="152"/>
      <c r="CE130" s="152"/>
      <c r="CF130" s="152"/>
      <c r="CG130" s="152"/>
      <c r="CH130" s="152"/>
      <c r="CI130" s="152"/>
      <c r="CJ130" s="152"/>
      <c r="CK130" s="152"/>
      <c r="CL130" s="152"/>
      <c r="CM130" s="152"/>
      <c r="CN130" s="152"/>
      <c r="CO130" s="152"/>
      <c r="CP130" s="152"/>
      <c r="CQ130" s="152"/>
      <c r="CR130" s="152"/>
      <c r="CS130" s="152"/>
      <c r="CT130" s="152"/>
      <c r="CU130" s="152"/>
      <c r="CV130" s="152"/>
      <c r="CW130" s="152"/>
      <c r="CX130" s="152"/>
      <c r="CY130" s="152"/>
      <c r="CZ130" s="152"/>
      <c r="DA130" s="152"/>
      <c r="DB130" s="152"/>
      <c r="DC130" s="152"/>
      <c r="DD130" s="152"/>
      <c r="DE130" s="152"/>
      <c r="DF130" s="152"/>
      <c r="DG130" s="152"/>
      <c r="DH130" s="152"/>
      <c r="DI130" s="152"/>
      <c r="DJ130" s="152"/>
      <c r="DK130" s="152"/>
      <c r="DL130" s="152"/>
      <c r="DM130" s="152"/>
      <c r="DN130" s="152"/>
      <c r="DO130" s="152"/>
      <c r="DP130" s="152"/>
      <c r="DQ130" s="152"/>
      <c r="DR130" s="152"/>
      <c r="DS130" s="152"/>
      <c r="DT130" s="152"/>
      <c r="DU130" s="152"/>
      <c r="DV130" s="152"/>
      <c r="DW130" s="152"/>
      <c r="DX130" s="152"/>
      <c r="DY130" s="152"/>
      <c r="DZ130" s="152"/>
      <c r="EA130" s="152"/>
      <c r="EB130" s="152"/>
      <c r="EC130" s="152"/>
      <c r="ED130" s="152"/>
      <c r="EE130" s="152"/>
      <c r="EF130" s="152"/>
      <c r="EG130" s="152"/>
      <c r="EH130" s="152"/>
      <c r="EI130" s="152"/>
      <c r="EJ130" s="152"/>
      <c r="EK130" s="152"/>
      <c r="EL130" s="152"/>
      <c r="EM130" s="152"/>
      <c r="EN130" s="152"/>
      <c r="EO130" s="152"/>
      <c r="EP130" s="152"/>
      <c r="EQ130" s="152"/>
      <c r="ER130" s="152"/>
      <c r="ES130" s="152"/>
      <c r="ET130" s="152"/>
      <c r="EU130" s="152"/>
      <c r="EV130" s="152"/>
      <c r="EW130" s="152"/>
      <c r="EX130" s="152"/>
      <c r="EY130" s="152"/>
      <c r="EZ130" s="152"/>
      <c r="FA130" s="152"/>
      <c r="FB130" s="152"/>
      <c r="FC130" s="152"/>
      <c r="FD130" s="152"/>
    </row>
    <row r="131" spans="1:160">
      <c r="A131" s="250" t="str">
        <f t="shared" si="0"/>
        <v>KAIKE PENHA SOARES</v>
      </c>
      <c r="B131" s="251" t="s">
        <v>641</v>
      </c>
      <c r="C131" s="252" t="s">
        <v>1080</v>
      </c>
      <c r="D131" s="253" t="s">
        <v>387</v>
      </c>
      <c r="E131" s="89" t="str">
        <f t="shared" si="1"/>
        <v>OK</v>
      </c>
      <c r="F131" s="89"/>
      <c r="G131" s="260" t="s">
        <v>404</v>
      </c>
      <c r="H131" s="152" t="str">
        <f t="shared" si="2"/>
        <v>OK</v>
      </c>
      <c r="I131" s="258" t="s">
        <v>389</v>
      </c>
      <c r="J131" s="152" t="str">
        <f t="shared" si="3"/>
        <v>Incompleto</v>
      </c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  <c r="AM131" s="152"/>
      <c r="AN131" s="152"/>
      <c r="AO131" s="152"/>
      <c r="AP131" s="152"/>
      <c r="AQ131" s="152"/>
      <c r="AR131" s="152"/>
      <c r="AS131" s="152"/>
      <c r="AT131" s="152"/>
      <c r="AU131" s="152"/>
      <c r="AV131" s="152"/>
      <c r="AW131" s="152"/>
      <c r="AX131" s="152"/>
      <c r="AY131" s="152"/>
      <c r="AZ131" s="152"/>
      <c r="BA131" s="152"/>
      <c r="BB131" s="152"/>
      <c r="BC131" s="152"/>
      <c r="BD131" s="152"/>
      <c r="BE131" s="152"/>
      <c r="BF131" s="152"/>
      <c r="BG131" s="152"/>
      <c r="BH131" s="152"/>
      <c r="BI131" s="152"/>
      <c r="BJ131" s="152"/>
      <c r="BK131" s="152"/>
      <c r="BL131" s="152"/>
      <c r="BM131" s="152"/>
      <c r="BN131" s="152"/>
      <c r="BO131" s="152"/>
      <c r="BP131" s="152"/>
      <c r="BQ131" s="152"/>
      <c r="BR131" s="152"/>
      <c r="BS131" s="152"/>
      <c r="BT131" s="152"/>
      <c r="BU131" s="152"/>
      <c r="BV131" s="152"/>
      <c r="BW131" s="152"/>
      <c r="BX131" s="152"/>
      <c r="BY131" s="152"/>
      <c r="BZ131" s="152"/>
      <c r="CA131" s="152"/>
      <c r="CB131" s="152"/>
      <c r="CC131" s="152"/>
      <c r="CD131" s="152"/>
      <c r="CE131" s="152"/>
      <c r="CF131" s="152"/>
      <c r="CG131" s="152"/>
      <c r="CH131" s="152"/>
      <c r="CI131" s="152"/>
      <c r="CJ131" s="152"/>
      <c r="CK131" s="152"/>
      <c r="CL131" s="152"/>
      <c r="CM131" s="152"/>
      <c r="CN131" s="152"/>
      <c r="CO131" s="152"/>
      <c r="CP131" s="152"/>
      <c r="CQ131" s="152"/>
      <c r="CR131" s="152"/>
      <c r="CS131" s="152"/>
      <c r="CT131" s="152"/>
      <c r="CU131" s="152"/>
      <c r="CV131" s="152"/>
      <c r="CW131" s="152"/>
      <c r="CX131" s="152"/>
      <c r="CY131" s="152"/>
      <c r="CZ131" s="152"/>
      <c r="DA131" s="152"/>
      <c r="DB131" s="152"/>
      <c r="DC131" s="152"/>
      <c r="DD131" s="152"/>
      <c r="DE131" s="152"/>
      <c r="DF131" s="152"/>
      <c r="DG131" s="152"/>
      <c r="DH131" s="152"/>
      <c r="DI131" s="152"/>
      <c r="DJ131" s="152"/>
      <c r="DK131" s="152"/>
      <c r="DL131" s="152"/>
      <c r="DM131" s="152"/>
      <c r="DN131" s="152"/>
      <c r="DO131" s="152"/>
      <c r="DP131" s="152"/>
      <c r="DQ131" s="152"/>
      <c r="DR131" s="152"/>
      <c r="DS131" s="152"/>
      <c r="DT131" s="152"/>
      <c r="DU131" s="152"/>
      <c r="DV131" s="152"/>
      <c r="DW131" s="152"/>
      <c r="DX131" s="152"/>
      <c r="DY131" s="152"/>
      <c r="DZ131" s="152"/>
      <c r="EA131" s="152"/>
      <c r="EB131" s="152"/>
      <c r="EC131" s="152"/>
      <c r="ED131" s="152"/>
      <c r="EE131" s="152"/>
      <c r="EF131" s="152"/>
      <c r="EG131" s="152"/>
      <c r="EH131" s="152"/>
      <c r="EI131" s="152"/>
      <c r="EJ131" s="152"/>
      <c r="EK131" s="152"/>
      <c r="EL131" s="152"/>
      <c r="EM131" s="152"/>
      <c r="EN131" s="152"/>
      <c r="EO131" s="152"/>
      <c r="EP131" s="152"/>
      <c r="EQ131" s="152"/>
      <c r="ER131" s="152"/>
      <c r="ES131" s="152"/>
      <c r="ET131" s="152"/>
      <c r="EU131" s="152"/>
      <c r="EV131" s="152"/>
      <c r="EW131" s="152"/>
      <c r="EX131" s="152"/>
      <c r="EY131" s="152"/>
      <c r="EZ131" s="152"/>
      <c r="FA131" s="152"/>
      <c r="FB131" s="152"/>
      <c r="FC131" s="152"/>
      <c r="FD131" s="152"/>
    </row>
    <row r="132" spans="1:160">
      <c r="A132" s="250" t="str">
        <f t="shared" si="0"/>
        <v>KALEB PINHEIRO DA MATA</v>
      </c>
      <c r="B132" s="251" t="s">
        <v>641</v>
      </c>
      <c r="C132" s="252" t="s">
        <v>1048</v>
      </c>
      <c r="D132" s="253" t="s">
        <v>388</v>
      </c>
      <c r="E132" s="89" t="str">
        <f t="shared" si="1"/>
        <v>OK</v>
      </c>
      <c r="F132" s="89"/>
      <c r="G132" s="260" t="s">
        <v>405</v>
      </c>
      <c r="H132" s="152" t="str">
        <f t="shared" si="2"/>
        <v>OK</v>
      </c>
      <c r="I132" s="258" t="s">
        <v>391</v>
      </c>
      <c r="J132" s="152" t="str">
        <f t="shared" si="3"/>
        <v>OK</v>
      </c>
      <c r="K132" s="152"/>
      <c r="L132" s="152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  <c r="AM132" s="152"/>
      <c r="AN132" s="152"/>
      <c r="AO132" s="152"/>
      <c r="AP132" s="152"/>
      <c r="AQ132" s="152"/>
      <c r="AR132" s="152"/>
      <c r="AS132" s="152"/>
      <c r="AT132" s="152"/>
      <c r="AU132" s="152"/>
      <c r="AV132" s="152"/>
      <c r="AW132" s="152"/>
      <c r="AX132" s="152"/>
      <c r="AY132" s="152"/>
      <c r="AZ132" s="152"/>
      <c r="BA132" s="152"/>
      <c r="BB132" s="152"/>
      <c r="BC132" s="152"/>
      <c r="BD132" s="152"/>
      <c r="BE132" s="152"/>
      <c r="BF132" s="152"/>
      <c r="BG132" s="152"/>
      <c r="BH132" s="152"/>
      <c r="BI132" s="152"/>
      <c r="BJ132" s="152"/>
      <c r="BK132" s="152"/>
      <c r="BL132" s="152"/>
      <c r="BM132" s="152"/>
      <c r="BN132" s="152"/>
      <c r="BO132" s="152"/>
      <c r="BP132" s="152"/>
      <c r="BQ132" s="152"/>
      <c r="BR132" s="152"/>
      <c r="BS132" s="152"/>
      <c r="BT132" s="152"/>
      <c r="BU132" s="152"/>
      <c r="BV132" s="152"/>
      <c r="BW132" s="152"/>
      <c r="BX132" s="152"/>
      <c r="BY132" s="152"/>
      <c r="BZ132" s="152"/>
      <c r="CA132" s="152"/>
      <c r="CB132" s="152"/>
      <c r="CC132" s="152"/>
      <c r="CD132" s="152"/>
      <c r="CE132" s="152"/>
      <c r="CF132" s="152"/>
      <c r="CG132" s="152"/>
      <c r="CH132" s="152"/>
      <c r="CI132" s="152"/>
      <c r="CJ132" s="152"/>
      <c r="CK132" s="152"/>
      <c r="CL132" s="152"/>
      <c r="CM132" s="152"/>
      <c r="CN132" s="152"/>
      <c r="CO132" s="152"/>
      <c r="CP132" s="152"/>
      <c r="CQ132" s="152"/>
      <c r="CR132" s="152"/>
      <c r="CS132" s="152"/>
      <c r="CT132" s="152"/>
      <c r="CU132" s="152"/>
      <c r="CV132" s="152"/>
      <c r="CW132" s="152"/>
      <c r="CX132" s="152"/>
      <c r="CY132" s="152"/>
      <c r="CZ132" s="152"/>
      <c r="DA132" s="152"/>
      <c r="DB132" s="152"/>
      <c r="DC132" s="152"/>
      <c r="DD132" s="152"/>
      <c r="DE132" s="152"/>
      <c r="DF132" s="152"/>
      <c r="DG132" s="152"/>
      <c r="DH132" s="152"/>
      <c r="DI132" s="152"/>
      <c r="DJ132" s="152"/>
      <c r="DK132" s="152"/>
      <c r="DL132" s="152"/>
      <c r="DM132" s="152"/>
      <c r="DN132" s="152"/>
      <c r="DO132" s="152"/>
      <c r="DP132" s="152"/>
      <c r="DQ132" s="152"/>
      <c r="DR132" s="152"/>
      <c r="DS132" s="152"/>
      <c r="DT132" s="152"/>
      <c r="DU132" s="152"/>
      <c r="DV132" s="152"/>
      <c r="DW132" s="152"/>
      <c r="DX132" s="152"/>
      <c r="DY132" s="152"/>
      <c r="DZ132" s="152"/>
      <c r="EA132" s="152"/>
      <c r="EB132" s="152"/>
      <c r="EC132" s="152"/>
      <c r="ED132" s="152"/>
      <c r="EE132" s="152"/>
      <c r="EF132" s="152"/>
      <c r="EG132" s="152"/>
      <c r="EH132" s="152"/>
      <c r="EI132" s="152"/>
      <c r="EJ132" s="152"/>
      <c r="EK132" s="152"/>
      <c r="EL132" s="152"/>
      <c r="EM132" s="152"/>
      <c r="EN132" s="152"/>
      <c r="EO132" s="152"/>
      <c r="EP132" s="152"/>
      <c r="EQ132" s="152"/>
      <c r="ER132" s="152"/>
      <c r="ES132" s="152"/>
      <c r="ET132" s="152"/>
      <c r="EU132" s="152"/>
      <c r="EV132" s="152"/>
      <c r="EW132" s="152"/>
      <c r="EX132" s="152"/>
      <c r="EY132" s="152"/>
      <c r="EZ132" s="152"/>
      <c r="FA132" s="152"/>
      <c r="FB132" s="152"/>
      <c r="FC132" s="152"/>
      <c r="FD132" s="152"/>
    </row>
    <row r="133" spans="1:160">
      <c r="A133" s="250" t="str">
        <f t="shared" si="0"/>
        <v>KANANDA SOARES DA CRUZ MORALES</v>
      </c>
      <c r="B133" s="252" t="s">
        <v>668</v>
      </c>
      <c r="C133" s="252" t="s">
        <v>538</v>
      </c>
      <c r="D133" s="253" t="s">
        <v>389</v>
      </c>
      <c r="E133" s="89" t="str">
        <f t="shared" si="1"/>
        <v>Incompleto</v>
      </c>
      <c r="F133" s="89"/>
      <c r="G133" s="253" t="s">
        <v>711</v>
      </c>
      <c r="H133" s="152" t="str">
        <f t="shared" si="2"/>
        <v>Incompleto</v>
      </c>
      <c r="I133" s="258" t="s">
        <v>786</v>
      </c>
      <c r="J133" s="152" t="str">
        <f t="shared" si="3"/>
        <v>Incompleto</v>
      </c>
      <c r="K133" s="152"/>
      <c r="L133" s="152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  <c r="AM133" s="152"/>
      <c r="AN133" s="152"/>
      <c r="AO133" s="152"/>
      <c r="AP133" s="152"/>
      <c r="AQ133" s="152"/>
      <c r="AR133" s="152"/>
      <c r="AS133" s="152"/>
      <c r="AT133" s="152"/>
      <c r="AU133" s="152"/>
      <c r="AV133" s="152"/>
      <c r="AW133" s="152"/>
      <c r="AX133" s="152"/>
      <c r="AY133" s="152"/>
      <c r="AZ133" s="152"/>
      <c r="BA133" s="152"/>
      <c r="BB133" s="152"/>
      <c r="BC133" s="152"/>
      <c r="BD133" s="152"/>
      <c r="BE133" s="152"/>
      <c r="BF133" s="152"/>
      <c r="BG133" s="152"/>
      <c r="BH133" s="152"/>
      <c r="BI133" s="152"/>
      <c r="BJ133" s="152"/>
      <c r="BK133" s="152"/>
      <c r="BL133" s="152"/>
      <c r="BM133" s="152"/>
      <c r="BN133" s="152"/>
      <c r="BO133" s="152"/>
      <c r="BP133" s="152"/>
      <c r="BQ133" s="152"/>
      <c r="BR133" s="152"/>
      <c r="BS133" s="152"/>
      <c r="BT133" s="152"/>
      <c r="BU133" s="152"/>
      <c r="BV133" s="152"/>
      <c r="BW133" s="152"/>
      <c r="BX133" s="152"/>
      <c r="BY133" s="152"/>
      <c r="BZ133" s="152"/>
      <c r="CA133" s="152"/>
      <c r="CB133" s="152"/>
      <c r="CC133" s="152"/>
      <c r="CD133" s="152"/>
      <c r="CE133" s="152"/>
      <c r="CF133" s="152"/>
      <c r="CG133" s="152"/>
      <c r="CH133" s="152"/>
      <c r="CI133" s="152"/>
      <c r="CJ133" s="152"/>
      <c r="CK133" s="152"/>
      <c r="CL133" s="152"/>
      <c r="CM133" s="152"/>
      <c r="CN133" s="152"/>
      <c r="CO133" s="152"/>
      <c r="CP133" s="152"/>
      <c r="CQ133" s="152"/>
      <c r="CR133" s="152"/>
      <c r="CS133" s="152"/>
      <c r="CT133" s="152"/>
      <c r="CU133" s="152"/>
      <c r="CV133" s="152"/>
      <c r="CW133" s="152"/>
      <c r="CX133" s="152"/>
      <c r="CY133" s="152"/>
      <c r="CZ133" s="152"/>
      <c r="DA133" s="152"/>
      <c r="DB133" s="152"/>
      <c r="DC133" s="152"/>
      <c r="DD133" s="152"/>
      <c r="DE133" s="152"/>
      <c r="DF133" s="152"/>
      <c r="DG133" s="152"/>
      <c r="DH133" s="152"/>
      <c r="DI133" s="152"/>
      <c r="DJ133" s="152"/>
      <c r="DK133" s="152"/>
      <c r="DL133" s="152"/>
      <c r="DM133" s="152"/>
      <c r="DN133" s="152"/>
      <c r="DO133" s="152"/>
      <c r="DP133" s="152"/>
      <c r="DQ133" s="152"/>
      <c r="DR133" s="152"/>
      <c r="DS133" s="152"/>
      <c r="DT133" s="152"/>
      <c r="DU133" s="152"/>
      <c r="DV133" s="152"/>
      <c r="DW133" s="152"/>
      <c r="DX133" s="152"/>
      <c r="DY133" s="152"/>
      <c r="DZ133" s="152"/>
      <c r="EA133" s="152"/>
      <c r="EB133" s="152"/>
      <c r="EC133" s="152"/>
      <c r="ED133" s="152"/>
      <c r="EE133" s="152"/>
      <c r="EF133" s="152"/>
      <c r="EG133" s="152"/>
      <c r="EH133" s="152"/>
      <c r="EI133" s="152"/>
      <c r="EJ133" s="152"/>
      <c r="EK133" s="152"/>
      <c r="EL133" s="152"/>
      <c r="EM133" s="152"/>
      <c r="EN133" s="152"/>
      <c r="EO133" s="152"/>
      <c r="EP133" s="152"/>
      <c r="EQ133" s="152"/>
      <c r="ER133" s="152"/>
      <c r="ES133" s="152"/>
      <c r="ET133" s="152"/>
      <c r="EU133" s="152"/>
      <c r="EV133" s="152"/>
      <c r="EW133" s="152"/>
      <c r="EX133" s="152"/>
      <c r="EY133" s="152"/>
      <c r="EZ133" s="152"/>
      <c r="FA133" s="152"/>
      <c r="FB133" s="152"/>
      <c r="FC133" s="152"/>
      <c r="FD133" s="152"/>
    </row>
    <row r="134" spans="1:160">
      <c r="A134" s="250" t="str">
        <f t="shared" si="0"/>
        <v>KANANDA SOARES DA CRUZ MORALES</v>
      </c>
      <c r="B134" s="257" t="s">
        <v>641</v>
      </c>
      <c r="C134" s="252" t="s">
        <v>538</v>
      </c>
      <c r="D134" s="253" t="s">
        <v>391</v>
      </c>
      <c r="E134" s="89" t="str">
        <f t="shared" si="1"/>
        <v>OK</v>
      </c>
      <c r="F134" s="89"/>
      <c r="G134" s="253" t="s">
        <v>448</v>
      </c>
      <c r="H134" s="152" t="str">
        <f t="shared" si="2"/>
        <v>Incompleto</v>
      </c>
      <c r="I134" s="258" t="s">
        <v>397</v>
      </c>
      <c r="J134" s="152" t="str">
        <f t="shared" si="3"/>
        <v>Incompleto</v>
      </c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  <c r="AN134" s="152"/>
      <c r="AO134" s="152"/>
      <c r="AP134" s="152"/>
      <c r="AQ134" s="152"/>
      <c r="AR134" s="152"/>
      <c r="AS134" s="152"/>
      <c r="AT134" s="152"/>
      <c r="AU134" s="152"/>
      <c r="AV134" s="152"/>
      <c r="AW134" s="152"/>
      <c r="AX134" s="152"/>
      <c r="AY134" s="152"/>
      <c r="AZ134" s="152"/>
      <c r="BA134" s="152"/>
      <c r="BB134" s="152"/>
      <c r="BC134" s="152"/>
      <c r="BD134" s="152"/>
      <c r="BE134" s="152"/>
      <c r="BF134" s="152"/>
      <c r="BG134" s="152"/>
      <c r="BH134" s="152"/>
      <c r="BI134" s="152"/>
      <c r="BJ134" s="152"/>
      <c r="BK134" s="152"/>
      <c r="BL134" s="152"/>
      <c r="BM134" s="152"/>
      <c r="BN134" s="152"/>
      <c r="BO134" s="152"/>
      <c r="BP134" s="152"/>
      <c r="BQ134" s="152"/>
      <c r="BR134" s="152"/>
      <c r="BS134" s="152"/>
      <c r="BT134" s="152"/>
      <c r="BU134" s="152"/>
      <c r="BV134" s="152"/>
      <c r="BW134" s="152"/>
      <c r="BX134" s="152"/>
      <c r="BY134" s="152"/>
      <c r="BZ134" s="152"/>
      <c r="CA134" s="152"/>
      <c r="CB134" s="152"/>
      <c r="CC134" s="152"/>
      <c r="CD134" s="152"/>
      <c r="CE134" s="152"/>
      <c r="CF134" s="152"/>
      <c r="CG134" s="152"/>
      <c r="CH134" s="152"/>
      <c r="CI134" s="152"/>
      <c r="CJ134" s="152"/>
      <c r="CK134" s="152"/>
      <c r="CL134" s="152"/>
      <c r="CM134" s="152"/>
      <c r="CN134" s="152"/>
      <c r="CO134" s="152"/>
      <c r="CP134" s="152"/>
      <c r="CQ134" s="152"/>
      <c r="CR134" s="152"/>
      <c r="CS134" s="152"/>
      <c r="CT134" s="152"/>
      <c r="CU134" s="152"/>
      <c r="CV134" s="152"/>
      <c r="CW134" s="152"/>
      <c r="CX134" s="152"/>
      <c r="CY134" s="152"/>
      <c r="CZ134" s="152"/>
      <c r="DA134" s="152"/>
      <c r="DB134" s="152"/>
      <c r="DC134" s="152"/>
      <c r="DD134" s="152"/>
      <c r="DE134" s="152"/>
      <c r="DF134" s="152"/>
      <c r="DG134" s="152"/>
      <c r="DH134" s="152"/>
      <c r="DI134" s="152"/>
      <c r="DJ134" s="152"/>
      <c r="DK134" s="152"/>
      <c r="DL134" s="152"/>
      <c r="DM134" s="152"/>
      <c r="DN134" s="152"/>
      <c r="DO134" s="152"/>
      <c r="DP134" s="152"/>
      <c r="DQ134" s="152"/>
      <c r="DR134" s="152"/>
      <c r="DS134" s="152"/>
      <c r="DT134" s="152"/>
      <c r="DU134" s="152"/>
      <c r="DV134" s="152"/>
      <c r="DW134" s="152"/>
      <c r="DX134" s="152"/>
      <c r="DY134" s="152"/>
      <c r="DZ134" s="152"/>
      <c r="EA134" s="152"/>
      <c r="EB134" s="152"/>
      <c r="EC134" s="152"/>
      <c r="ED134" s="152"/>
      <c r="EE134" s="152"/>
      <c r="EF134" s="152"/>
      <c r="EG134" s="152"/>
      <c r="EH134" s="152"/>
      <c r="EI134" s="152"/>
      <c r="EJ134" s="152"/>
      <c r="EK134" s="152"/>
      <c r="EL134" s="152"/>
      <c r="EM134" s="152"/>
      <c r="EN134" s="152"/>
      <c r="EO134" s="152"/>
      <c r="EP134" s="152"/>
      <c r="EQ134" s="152"/>
      <c r="ER134" s="152"/>
      <c r="ES134" s="152"/>
      <c r="ET134" s="152"/>
      <c r="EU134" s="152"/>
      <c r="EV134" s="152"/>
      <c r="EW134" s="152"/>
      <c r="EX134" s="152"/>
      <c r="EY134" s="152"/>
      <c r="EZ134" s="152"/>
      <c r="FA134" s="152"/>
      <c r="FB134" s="152"/>
      <c r="FC134" s="152"/>
      <c r="FD134" s="152"/>
    </row>
    <row r="135" spans="1:160">
      <c r="A135" s="250" t="str">
        <f t="shared" si="0"/>
        <v>LARA FERREIRA DA CONCEIÇÃO</v>
      </c>
      <c r="B135" s="251" t="s">
        <v>641</v>
      </c>
      <c r="C135" s="252" t="s">
        <v>803</v>
      </c>
      <c r="D135" s="253" t="s">
        <v>397</v>
      </c>
      <c r="E135" s="89" t="str">
        <f t="shared" si="1"/>
        <v>Incompleto</v>
      </c>
      <c r="F135" s="89"/>
      <c r="G135" s="253" t="s">
        <v>407</v>
      </c>
      <c r="H135" s="152" t="str">
        <f t="shared" si="2"/>
        <v>OK</v>
      </c>
      <c r="I135" s="258" t="s">
        <v>400</v>
      </c>
      <c r="J135" s="152" t="str">
        <f t="shared" si="3"/>
        <v>Incompleto</v>
      </c>
      <c r="K135" s="152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  <c r="AN135" s="152"/>
      <c r="AO135" s="152"/>
      <c r="AP135" s="152"/>
      <c r="AQ135" s="152"/>
      <c r="AR135" s="152"/>
      <c r="AS135" s="152"/>
      <c r="AT135" s="152"/>
      <c r="AU135" s="152"/>
      <c r="AV135" s="152"/>
      <c r="AW135" s="152"/>
      <c r="AX135" s="152"/>
      <c r="AY135" s="152"/>
      <c r="AZ135" s="152"/>
      <c r="BA135" s="152"/>
      <c r="BB135" s="152"/>
      <c r="BC135" s="152"/>
      <c r="BD135" s="152"/>
      <c r="BE135" s="152"/>
      <c r="BF135" s="152"/>
      <c r="BG135" s="152"/>
      <c r="BH135" s="152"/>
      <c r="BI135" s="152"/>
      <c r="BJ135" s="152"/>
      <c r="BK135" s="152"/>
      <c r="BL135" s="152"/>
      <c r="BM135" s="152"/>
      <c r="BN135" s="152"/>
      <c r="BO135" s="152"/>
      <c r="BP135" s="152"/>
      <c r="BQ135" s="152"/>
      <c r="BR135" s="152"/>
      <c r="BS135" s="152"/>
      <c r="BT135" s="152"/>
      <c r="BU135" s="152"/>
      <c r="BV135" s="152"/>
      <c r="BW135" s="152"/>
      <c r="BX135" s="152"/>
      <c r="BY135" s="152"/>
      <c r="BZ135" s="152"/>
      <c r="CA135" s="152"/>
      <c r="CB135" s="152"/>
      <c r="CC135" s="152"/>
      <c r="CD135" s="152"/>
      <c r="CE135" s="152"/>
      <c r="CF135" s="152"/>
      <c r="CG135" s="152"/>
      <c r="CH135" s="152"/>
      <c r="CI135" s="152"/>
      <c r="CJ135" s="152"/>
      <c r="CK135" s="152"/>
      <c r="CL135" s="152"/>
      <c r="CM135" s="152"/>
      <c r="CN135" s="152"/>
      <c r="CO135" s="152"/>
      <c r="CP135" s="152"/>
      <c r="CQ135" s="152"/>
      <c r="CR135" s="152"/>
      <c r="CS135" s="152"/>
      <c r="CT135" s="152"/>
      <c r="CU135" s="152"/>
      <c r="CV135" s="152"/>
      <c r="CW135" s="152"/>
      <c r="CX135" s="152"/>
      <c r="CY135" s="152"/>
      <c r="CZ135" s="152"/>
      <c r="DA135" s="152"/>
      <c r="DB135" s="152"/>
      <c r="DC135" s="152"/>
      <c r="DD135" s="152"/>
      <c r="DE135" s="152"/>
      <c r="DF135" s="152"/>
      <c r="DG135" s="152"/>
      <c r="DH135" s="152"/>
      <c r="DI135" s="152"/>
      <c r="DJ135" s="152"/>
      <c r="DK135" s="152"/>
      <c r="DL135" s="152"/>
      <c r="DM135" s="152"/>
      <c r="DN135" s="152"/>
      <c r="DO135" s="152"/>
      <c r="DP135" s="152"/>
      <c r="DQ135" s="152"/>
      <c r="DR135" s="152"/>
      <c r="DS135" s="152"/>
      <c r="DT135" s="152"/>
      <c r="DU135" s="152"/>
      <c r="DV135" s="152"/>
      <c r="DW135" s="152"/>
      <c r="DX135" s="152"/>
      <c r="DY135" s="152"/>
      <c r="DZ135" s="152"/>
      <c r="EA135" s="152"/>
      <c r="EB135" s="152"/>
      <c r="EC135" s="152"/>
      <c r="ED135" s="152"/>
      <c r="EE135" s="152"/>
      <c r="EF135" s="152"/>
      <c r="EG135" s="152"/>
      <c r="EH135" s="152"/>
      <c r="EI135" s="152"/>
      <c r="EJ135" s="152"/>
      <c r="EK135" s="152"/>
      <c r="EL135" s="152"/>
      <c r="EM135" s="152"/>
      <c r="EN135" s="152"/>
      <c r="EO135" s="152"/>
      <c r="EP135" s="152"/>
      <c r="EQ135" s="152"/>
      <c r="ER135" s="152"/>
      <c r="ES135" s="152"/>
      <c r="ET135" s="152"/>
      <c r="EU135" s="152"/>
      <c r="EV135" s="152"/>
      <c r="EW135" s="152"/>
      <c r="EX135" s="152"/>
      <c r="EY135" s="152"/>
      <c r="EZ135" s="152"/>
      <c r="FA135" s="152"/>
      <c r="FB135" s="152"/>
      <c r="FC135" s="152"/>
      <c r="FD135" s="152"/>
    </row>
    <row r="136" spans="1:160">
      <c r="A136" s="250" t="str">
        <f t="shared" si="0"/>
        <v>LARISSA CRISTINNA SILVA DA COSTA</v>
      </c>
      <c r="B136" s="251" t="s">
        <v>641</v>
      </c>
      <c r="C136" s="252" t="s">
        <v>693</v>
      </c>
      <c r="D136" s="253" t="s">
        <v>400</v>
      </c>
      <c r="E136" s="89" t="str">
        <f t="shared" si="1"/>
        <v>Incompleto</v>
      </c>
      <c r="F136" s="89"/>
      <c r="G136" s="253" t="s">
        <v>450</v>
      </c>
      <c r="H136" s="152" t="str">
        <f t="shared" si="2"/>
        <v>Incompleto</v>
      </c>
      <c r="I136" s="258" t="s">
        <v>401</v>
      </c>
      <c r="J136" s="152" t="str">
        <f t="shared" si="3"/>
        <v>OK</v>
      </c>
      <c r="K136" s="152"/>
      <c r="L136" s="152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  <c r="AN136" s="152"/>
      <c r="AO136" s="152"/>
      <c r="AP136" s="152"/>
      <c r="AQ136" s="152"/>
      <c r="AR136" s="152"/>
      <c r="AS136" s="152"/>
      <c r="AT136" s="152"/>
      <c r="AU136" s="152"/>
      <c r="AV136" s="152"/>
      <c r="AW136" s="152"/>
      <c r="AX136" s="152"/>
      <c r="AY136" s="152"/>
      <c r="AZ136" s="152"/>
      <c r="BA136" s="152"/>
      <c r="BB136" s="152"/>
      <c r="BC136" s="152"/>
      <c r="BD136" s="152"/>
      <c r="BE136" s="152"/>
      <c r="BF136" s="152"/>
      <c r="BG136" s="152"/>
      <c r="BH136" s="152"/>
      <c r="BI136" s="152"/>
      <c r="BJ136" s="152"/>
      <c r="BK136" s="152"/>
      <c r="BL136" s="152"/>
      <c r="BM136" s="152"/>
      <c r="BN136" s="152"/>
      <c r="BO136" s="152"/>
      <c r="BP136" s="152"/>
      <c r="BQ136" s="152"/>
      <c r="BR136" s="152"/>
      <c r="BS136" s="152"/>
      <c r="BT136" s="152"/>
      <c r="BU136" s="152"/>
      <c r="BV136" s="152"/>
      <c r="BW136" s="152"/>
      <c r="BX136" s="152"/>
      <c r="BY136" s="152"/>
      <c r="BZ136" s="152"/>
      <c r="CA136" s="152"/>
      <c r="CB136" s="152"/>
      <c r="CC136" s="152"/>
      <c r="CD136" s="152"/>
      <c r="CE136" s="152"/>
      <c r="CF136" s="152"/>
      <c r="CG136" s="152"/>
      <c r="CH136" s="152"/>
      <c r="CI136" s="152"/>
      <c r="CJ136" s="152"/>
      <c r="CK136" s="152"/>
      <c r="CL136" s="152"/>
      <c r="CM136" s="152"/>
      <c r="CN136" s="152"/>
      <c r="CO136" s="152"/>
      <c r="CP136" s="152"/>
      <c r="CQ136" s="152"/>
      <c r="CR136" s="152"/>
      <c r="CS136" s="152"/>
      <c r="CT136" s="152"/>
      <c r="CU136" s="152"/>
      <c r="CV136" s="152"/>
      <c r="CW136" s="152"/>
      <c r="CX136" s="152"/>
      <c r="CY136" s="152"/>
      <c r="CZ136" s="152"/>
      <c r="DA136" s="152"/>
      <c r="DB136" s="152"/>
      <c r="DC136" s="152"/>
      <c r="DD136" s="152"/>
      <c r="DE136" s="152"/>
      <c r="DF136" s="152"/>
      <c r="DG136" s="152"/>
      <c r="DH136" s="152"/>
      <c r="DI136" s="152"/>
      <c r="DJ136" s="152"/>
      <c r="DK136" s="152"/>
      <c r="DL136" s="152"/>
      <c r="DM136" s="152"/>
      <c r="DN136" s="152"/>
      <c r="DO136" s="152"/>
      <c r="DP136" s="152"/>
      <c r="DQ136" s="152"/>
      <c r="DR136" s="152"/>
      <c r="DS136" s="152"/>
      <c r="DT136" s="152"/>
      <c r="DU136" s="152"/>
      <c r="DV136" s="152"/>
      <c r="DW136" s="152"/>
      <c r="DX136" s="152"/>
      <c r="DY136" s="152"/>
      <c r="DZ136" s="152"/>
      <c r="EA136" s="152"/>
      <c r="EB136" s="152"/>
      <c r="EC136" s="152"/>
      <c r="ED136" s="152"/>
      <c r="EE136" s="152"/>
      <c r="EF136" s="152"/>
      <c r="EG136" s="152"/>
      <c r="EH136" s="152"/>
      <c r="EI136" s="152"/>
      <c r="EJ136" s="152"/>
      <c r="EK136" s="152"/>
      <c r="EL136" s="152"/>
      <c r="EM136" s="152"/>
      <c r="EN136" s="152"/>
      <c r="EO136" s="152"/>
      <c r="EP136" s="152"/>
      <c r="EQ136" s="152"/>
      <c r="ER136" s="152"/>
      <c r="ES136" s="152"/>
      <c r="ET136" s="152"/>
      <c r="EU136" s="152"/>
      <c r="EV136" s="152"/>
      <c r="EW136" s="152"/>
      <c r="EX136" s="152"/>
      <c r="EY136" s="152"/>
      <c r="EZ136" s="152"/>
      <c r="FA136" s="152"/>
      <c r="FB136" s="152"/>
      <c r="FC136" s="152"/>
      <c r="FD136" s="152"/>
    </row>
    <row r="137" spans="1:160">
      <c r="A137" s="250" t="str">
        <f t="shared" si="0"/>
        <v>LARISSA LIMA DE MOURA</v>
      </c>
      <c r="B137" s="251" t="s">
        <v>641</v>
      </c>
      <c r="C137" s="252" t="s">
        <v>1164</v>
      </c>
      <c r="D137" s="253" t="s">
        <v>401</v>
      </c>
      <c r="E137" s="89" t="str">
        <f t="shared" si="1"/>
        <v>OK</v>
      </c>
      <c r="F137" s="89"/>
      <c r="G137" s="253" t="s">
        <v>409</v>
      </c>
      <c r="H137" s="152" t="str">
        <f t="shared" si="2"/>
        <v>OK</v>
      </c>
      <c r="I137" s="258" t="s">
        <v>402</v>
      </c>
      <c r="J137" s="152" t="str">
        <f t="shared" si="3"/>
        <v>OK</v>
      </c>
      <c r="K137" s="152"/>
      <c r="L137" s="152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  <c r="AM137" s="152"/>
      <c r="AN137" s="152"/>
      <c r="AO137" s="152"/>
      <c r="AP137" s="152"/>
      <c r="AQ137" s="152"/>
      <c r="AR137" s="152"/>
      <c r="AS137" s="152"/>
      <c r="AT137" s="152"/>
      <c r="AU137" s="152"/>
      <c r="AV137" s="152"/>
      <c r="AW137" s="152"/>
      <c r="AX137" s="152"/>
      <c r="AY137" s="152"/>
      <c r="AZ137" s="152"/>
      <c r="BA137" s="152"/>
      <c r="BB137" s="152"/>
      <c r="BC137" s="152"/>
      <c r="BD137" s="152"/>
      <c r="BE137" s="152"/>
      <c r="BF137" s="152"/>
      <c r="BG137" s="152"/>
      <c r="BH137" s="152"/>
      <c r="BI137" s="152"/>
      <c r="BJ137" s="152"/>
      <c r="BK137" s="152"/>
      <c r="BL137" s="152"/>
      <c r="BM137" s="152"/>
      <c r="BN137" s="152"/>
      <c r="BO137" s="152"/>
      <c r="BP137" s="152"/>
      <c r="BQ137" s="152"/>
      <c r="BR137" s="152"/>
      <c r="BS137" s="152"/>
      <c r="BT137" s="152"/>
      <c r="BU137" s="152"/>
      <c r="BV137" s="152"/>
      <c r="BW137" s="152"/>
      <c r="BX137" s="152"/>
      <c r="BY137" s="152"/>
      <c r="BZ137" s="152"/>
      <c r="CA137" s="152"/>
      <c r="CB137" s="152"/>
      <c r="CC137" s="152"/>
      <c r="CD137" s="152"/>
      <c r="CE137" s="152"/>
      <c r="CF137" s="152"/>
      <c r="CG137" s="152"/>
      <c r="CH137" s="152"/>
      <c r="CI137" s="152"/>
      <c r="CJ137" s="152"/>
      <c r="CK137" s="152"/>
      <c r="CL137" s="152"/>
      <c r="CM137" s="152"/>
      <c r="CN137" s="152"/>
      <c r="CO137" s="152"/>
      <c r="CP137" s="152"/>
      <c r="CQ137" s="152"/>
      <c r="CR137" s="152"/>
      <c r="CS137" s="152"/>
      <c r="CT137" s="152"/>
      <c r="CU137" s="152"/>
      <c r="CV137" s="152"/>
      <c r="CW137" s="152"/>
      <c r="CX137" s="152"/>
      <c r="CY137" s="152"/>
      <c r="CZ137" s="152"/>
      <c r="DA137" s="152"/>
      <c r="DB137" s="152"/>
      <c r="DC137" s="152"/>
      <c r="DD137" s="152"/>
      <c r="DE137" s="152"/>
      <c r="DF137" s="152"/>
      <c r="DG137" s="152"/>
      <c r="DH137" s="152"/>
      <c r="DI137" s="152"/>
      <c r="DJ137" s="152"/>
      <c r="DK137" s="152"/>
      <c r="DL137" s="152"/>
      <c r="DM137" s="152"/>
      <c r="DN137" s="152"/>
      <c r="DO137" s="152"/>
      <c r="DP137" s="152"/>
      <c r="DQ137" s="152"/>
      <c r="DR137" s="152"/>
      <c r="DS137" s="152"/>
      <c r="DT137" s="152"/>
      <c r="DU137" s="152"/>
      <c r="DV137" s="152"/>
      <c r="DW137" s="152"/>
      <c r="DX137" s="152"/>
      <c r="DY137" s="152"/>
      <c r="DZ137" s="152"/>
      <c r="EA137" s="152"/>
      <c r="EB137" s="152"/>
      <c r="EC137" s="152"/>
      <c r="ED137" s="152"/>
      <c r="EE137" s="152"/>
      <c r="EF137" s="152"/>
      <c r="EG137" s="152"/>
      <c r="EH137" s="152"/>
      <c r="EI137" s="152"/>
      <c r="EJ137" s="152"/>
      <c r="EK137" s="152"/>
      <c r="EL137" s="152"/>
      <c r="EM137" s="152"/>
      <c r="EN137" s="152"/>
      <c r="EO137" s="152"/>
      <c r="EP137" s="152"/>
      <c r="EQ137" s="152"/>
      <c r="ER137" s="152"/>
      <c r="ES137" s="152"/>
      <c r="ET137" s="152"/>
      <c r="EU137" s="152"/>
      <c r="EV137" s="152"/>
      <c r="EW137" s="152"/>
      <c r="EX137" s="152"/>
      <c r="EY137" s="152"/>
      <c r="EZ137" s="152"/>
      <c r="FA137" s="152"/>
      <c r="FB137" s="152"/>
      <c r="FC137" s="152"/>
      <c r="FD137" s="152"/>
    </row>
    <row r="138" spans="1:160">
      <c r="A138" s="250" t="str">
        <f t="shared" si="0"/>
        <v>LEANDRO RANGEL DE OLIVEIRA</v>
      </c>
      <c r="B138" s="251" t="s">
        <v>641</v>
      </c>
      <c r="C138" s="252" t="s">
        <v>1013</v>
      </c>
      <c r="D138" s="253" t="s">
        <v>402</v>
      </c>
      <c r="E138" s="89" t="str">
        <f t="shared" si="1"/>
        <v>OK</v>
      </c>
      <c r="F138" s="89"/>
      <c r="G138" s="253" t="s">
        <v>410</v>
      </c>
      <c r="H138" s="152" t="str">
        <f t="shared" si="2"/>
        <v>OK</v>
      </c>
      <c r="I138" s="258" t="s">
        <v>404</v>
      </c>
      <c r="J138" s="152" t="str">
        <f t="shared" si="3"/>
        <v>OK</v>
      </c>
      <c r="K138" s="152"/>
      <c r="L138" s="152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  <c r="AM138" s="152"/>
      <c r="AN138" s="152"/>
      <c r="AO138" s="152"/>
      <c r="AP138" s="152"/>
      <c r="AQ138" s="152"/>
      <c r="AR138" s="152"/>
      <c r="AS138" s="152"/>
      <c r="AT138" s="152"/>
      <c r="AU138" s="152"/>
      <c r="AV138" s="152"/>
      <c r="AW138" s="152"/>
      <c r="AX138" s="152"/>
      <c r="AY138" s="152"/>
      <c r="AZ138" s="152"/>
      <c r="BA138" s="152"/>
      <c r="BB138" s="152"/>
      <c r="BC138" s="152"/>
      <c r="BD138" s="152"/>
      <c r="BE138" s="152"/>
      <c r="BF138" s="152"/>
      <c r="BG138" s="152"/>
      <c r="BH138" s="152"/>
      <c r="BI138" s="152"/>
      <c r="BJ138" s="152"/>
      <c r="BK138" s="152"/>
      <c r="BL138" s="152"/>
      <c r="BM138" s="152"/>
      <c r="BN138" s="152"/>
      <c r="BO138" s="152"/>
      <c r="BP138" s="152"/>
      <c r="BQ138" s="152"/>
      <c r="BR138" s="152"/>
      <c r="BS138" s="152"/>
      <c r="BT138" s="152"/>
      <c r="BU138" s="152"/>
      <c r="BV138" s="152"/>
      <c r="BW138" s="152"/>
      <c r="BX138" s="152"/>
      <c r="BY138" s="152"/>
      <c r="BZ138" s="152"/>
      <c r="CA138" s="152"/>
      <c r="CB138" s="152"/>
      <c r="CC138" s="152"/>
      <c r="CD138" s="152"/>
      <c r="CE138" s="152"/>
      <c r="CF138" s="152"/>
      <c r="CG138" s="152"/>
      <c r="CH138" s="152"/>
      <c r="CI138" s="152"/>
      <c r="CJ138" s="152"/>
      <c r="CK138" s="152"/>
      <c r="CL138" s="152"/>
      <c r="CM138" s="152"/>
      <c r="CN138" s="152"/>
      <c r="CO138" s="152"/>
      <c r="CP138" s="152"/>
      <c r="CQ138" s="152"/>
      <c r="CR138" s="152"/>
      <c r="CS138" s="152"/>
      <c r="CT138" s="152"/>
      <c r="CU138" s="152"/>
      <c r="CV138" s="152"/>
      <c r="CW138" s="152"/>
      <c r="CX138" s="152"/>
      <c r="CY138" s="152"/>
      <c r="CZ138" s="152"/>
      <c r="DA138" s="152"/>
      <c r="DB138" s="152"/>
      <c r="DC138" s="152"/>
      <c r="DD138" s="152"/>
      <c r="DE138" s="152"/>
      <c r="DF138" s="152"/>
      <c r="DG138" s="152"/>
      <c r="DH138" s="152"/>
      <c r="DI138" s="152"/>
      <c r="DJ138" s="152"/>
      <c r="DK138" s="152"/>
      <c r="DL138" s="152"/>
      <c r="DM138" s="152"/>
      <c r="DN138" s="152"/>
      <c r="DO138" s="152"/>
      <c r="DP138" s="152"/>
      <c r="DQ138" s="152"/>
      <c r="DR138" s="152"/>
      <c r="DS138" s="152"/>
      <c r="DT138" s="152"/>
      <c r="DU138" s="152"/>
      <c r="DV138" s="152"/>
      <c r="DW138" s="152"/>
      <c r="DX138" s="152"/>
      <c r="DY138" s="152"/>
      <c r="DZ138" s="152"/>
      <c r="EA138" s="152"/>
      <c r="EB138" s="152"/>
      <c r="EC138" s="152"/>
      <c r="ED138" s="152"/>
      <c r="EE138" s="152"/>
      <c r="EF138" s="152"/>
      <c r="EG138" s="152"/>
      <c r="EH138" s="152"/>
      <c r="EI138" s="152"/>
      <c r="EJ138" s="152"/>
      <c r="EK138" s="152"/>
      <c r="EL138" s="152"/>
      <c r="EM138" s="152"/>
      <c r="EN138" s="152"/>
      <c r="EO138" s="152"/>
      <c r="EP138" s="152"/>
      <c r="EQ138" s="152"/>
      <c r="ER138" s="152"/>
      <c r="ES138" s="152"/>
      <c r="ET138" s="152"/>
      <c r="EU138" s="152"/>
      <c r="EV138" s="152"/>
      <c r="EW138" s="152"/>
      <c r="EX138" s="152"/>
      <c r="EY138" s="152"/>
      <c r="EZ138" s="152"/>
      <c r="FA138" s="152"/>
      <c r="FB138" s="152"/>
      <c r="FC138" s="152"/>
      <c r="FD138" s="152"/>
    </row>
    <row r="139" spans="1:160">
      <c r="A139" s="250" t="str">
        <f t="shared" si="0"/>
        <v>LEANDRO SOUZA BRAUL</v>
      </c>
      <c r="B139" s="252" t="s">
        <v>1369</v>
      </c>
      <c r="C139" s="252" t="s">
        <v>653</v>
      </c>
      <c r="D139" s="253" t="s">
        <v>404</v>
      </c>
      <c r="E139" s="89" t="str">
        <f t="shared" si="1"/>
        <v>OK</v>
      </c>
      <c r="F139" s="89"/>
      <c r="G139" s="253" t="s">
        <v>451</v>
      </c>
      <c r="H139" s="152" t="str">
        <f t="shared" si="2"/>
        <v>OK</v>
      </c>
      <c r="I139" s="258" t="s">
        <v>405</v>
      </c>
      <c r="J139" s="152" t="str">
        <f t="shared" si="3"/>
        <v>OK</v>
      </c>
      <c r="K139" s="152"/>
      <c r="L139" s="152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  <c r="AM139" s="152"/>
      <c r="AN139" s="152"/>
      <c r="AO139" s="152"/>
      <c r="AP139" s="152"/>
      <c r="AQ139" s="152"/>
      <c r="AR139" s="152"/>
      <c r="AS139" s="152"/>
      <c r="AT139" s="152"/>
      <c r="AU139" s="152"/>
      <c r="AV139" s="152"/>
      <c r="AW139" s="152"/>
      <c r="AX139" s="152"/>
      <c r="AY139" s="152"/>
      <c r="AZ139" s="152"/>
      <c r="BA139" s="152"/>
      <c r="BB139" s="152"/>
      <c r="BC139" s="152"/>
      <c r="BD139" s="152"/>
      <c r="BE139" s="152"/>
      <c r="BF139" s="152"/>
      <c r="BG139" s="152"/>
      <c r="BH139" s="152"/>
      <c r="BI139" s="152"/>
      <c r="BJ139" s="152"/>
      <c r="BK139" s="152"/>
      <c r="BL139" s="152"/>
      <c r="BM139" s="152"/>
      <c r="BN139" s="152"/>
      <c r="BO139" s="152"/>
      <c r="BP139" s="152"/>
      <c r="BQ139" s="152"/>
      <c r="BR139" s="152"/>
      <c r="BS139" s="152"/>
      <c r="BT139" s="152"/>
      <c r="BU139" s="152"/>
      <c r="BV139" s="152"/>
      <c r="BW139" s="152"/>
      <c r="BX139" s="152"/>
      <c r="BY139" s="152"/>
      <c r="BZ139" s="152"/>
      <c r="CA139" s="152"/>
      <c r="CB139" s="152"/>
      <c r="CC139" s="152"/>
      <c r="CD139" s="152"/>
      <c r="CE139" s="152"/>
      <c r="CF139" s="152"/>
      <c r="CG139" s="152"/>
      <c r="CH139" s="152"/>
      <c r="CI139" s="152"/>
      <c r="CJ139" s="152"/>
      <c r="CK139" s="152"/>
      <c r="CL139" s="152"/>
      <c r="CM139" s="152"/>
      <c r="CN139" s="152"/>
      <c r="CO139" s="152"/>
      <c r="CP139" s="152"/>
      <c r="CQ139" s="152"/>
      <c r="CR139" s="152"/>
      <c r="CS139" s="152"/>
      <c r="CT139" s="152"/>
      <c r="CU139" s="152"/>
      <c r="CV139" s="152"/>
      <c r="CW139" s="152"/>
      <c r="CX139" s="152"/>
      <c r="CY139" s="152"/>
      <c r="CZ139" s="152"/>
      <c r="DA139" s="152"/>
      <c r="DB139" s="152"/>
      <c r="DC139" s="152"/>
      <c r="DD139" s="152"/>
      <c r="DE139" s="152"/>
      <c r="DF139" s="152"/>
      <c r="DG139" s="152"/>
      <c r="DH139" s="152"/>
      <c r="DI139" s="152"/>
      <c r="DJ139" s="152"/>
      <c r="DK139" s="152"/>
      <c r="DL139" s="152"/>
      <c r="DM139" s="152"/>
      <c r="DN139" s="152"/>
      <c r="DO139" s="152"/>
      <c r="DP139" s="152"/>
      <c r="DQ139" s="152"/>
      <c r="DR139" s="152"/>
      <c r="DS139" s="152"/>
      <c r="DT139" s="152"/>
      <c r="DU139" s="152"/>
      <c r="DV139" s="152"/>
      <c r="DW139" s="152"/>
      <c r="DX139" s="152"/>
      <c r="DY139" s="152"/>
      <c r="DZ139" s="152"/>
      <c r="EA139" s="152"/>
      <c r="EB139" s="152"/>
      <c r="EC139" s="152"/>
      <c r="ED139" s="152"/>
      <c r="EE139" s="152"/>
      <c r="EF139" s="152"/>
      <c r="EG139" s="152"/>
      <c r="EH139" s="152"/>
      <c r="EI139" s="152"/>
      <c r="EJ139" s="152"/>
      <c r="EK139" s="152"/>
      <c r="EL139" s="152"/>
      <c r="EM139" s="152"/>
      <c r="EN139" s="152"/>
      <c r="EO139" s="152"/>
      <c r="EP139" s="152"/>
      <c r="EQ139" s="152"/>
      <c r="ER139" s="152"/>
      <c r="ES139" s="152"/>
      <c r="ET139" s="152"/>
      <c r="EU139" s="152"/>
      <c r="EV139" s="152"/>
      <c r="EW139" s="152"/>
      <c r="EX139" s="152"/>
      <c r="EY139" s="152"/>
      <c r="EZ139" s="152"/>
      <c r="FA139" s="152"/>
      <c r="FB139" s="152"/>
      <c r="FC139" s="152"/>
      <c r="FD139" s="152"/>
    </row>
    <row r="140" spans="1:160">
      <c r="A140" s="250" t="str">
        <f t="shared" si="0"/>
        <v>LENON MARTINS DOS SANTOS</v>
      </c>
      <c r="B140" s="251" t="s">
        <v>641</v>
      </c>
      <c r="C140" s="252" t="s">
        <v>934</v>
      </c>
      <c r="D140" s="253" t="s">
        <v>405</v>
      </c>
      <c r="E140" s="89" t="str">
        <f t="shared" si="1"/>
        <v>OK</v>
      </c>
      <c r="F140" s="89"/>
      <c r="G140" s="253" t="s">
        <v>411</v>
      </c>
      <c r="H140" s="152" t="str">
        <f t="shared" si="2"/>
        <v>OK</v>
      </c>
      <c r="I140" s="258" t="s">
        <v>406</v>
      </c>
      <c r="J140" s="152" t="str">
        <f t="shared" si="3"/>
        <v>OK</v>
      </c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  <c r="AM140" s="152"/>
      <c r="AN140" s="152"/>
      <c r="AO140" s="152"/>
      <c r="AP140" s="152"/>
      <c r="AQ140" s="152"/>
      <c r="AR140" s="152"/>
      <c r="AS140" s="152"/>
      <c r="AT140" s="152"/>
      <c r="AU140" s="152"/>
      <c r="AV140" s="152"/>
      <c r="AW140" s="152"/>
      <c r="AX140" s="152"/>
      <c r="AY140" s="152"/>
      <c r="AZ140" s="152"/>
      <c r="BA140" s="152"/>
      <c r="BB140" s="152"/>
      <c r="BC140" s="152"/>
      <c r="BD140" s="152"/>
      <c r="BE140" s="152"/>
      <c r="BF140" s="152"/>
      <c r="BG140" s="152"/>
      <c r="BH140" s="152"/>
      <c r="BI140" s="152"/>
      <c r="BJ140" s="152"/>
      <c r="BK140" s="152"/>
      <c r="BL140" s="152"/>
      <c r="BM140" s="152"/>
      <c r="BN140" s="152"/>
      <c r="BO140" s="152"/>
      <c r="BP140" s="152"/>
      <c r="BQ140" s="152"/>
      <c r="BR140" s="152"/>
      <c r="BS140" s="152"/>
      <c r="BT140" s="152"/>
      <c r="BU140" s="152"/>
      <c r="BV140" s="152"/>
      <c r="BW140" s="152"/>
      <c r="BX140" s="152"/>
      <c r="BY140" s="152"/>
      <c r="BZ140" s="152"/>
      <c r="CA140" s="152"/>
      <c r="CB140" s="152"/>
      <c r="CC140" s="152"/>
      <c r="CD140" s="152"/>
      <c r="CE140" s="152"/>
      <c r="CF140" s="152"/>
      <c r="CG140" s="152"/>
      <c r="CH140" s="152"/>
      <c r="CI140" s="152"/>
      <c r="CJ140" s="152"/>
      <c r="CK140" s="152"/>
      <c r="CL140" s="152"/>
      <c r="CM140" s="152"/>
      <c r="CN140" s="152"/>
      <c r="CO140" s="152"/>
      <c r="CP140" s="152"/>
      <c r="CQ140" s="152"/>
      <c r="CR140" s="152"/>
      <c r="CS140" s="152"/>
      <c r="CT140" s="152"/>
      <c r="CU140" s="152"/>
      <c r="CV140" s="152"/>
      <c r="CW140" s="152"/>
      <c r="CX140" s="152"/>
      <c r="CY140" s="152"/>
      <c r="CZ140" s="152"/>
      <c r="DA140" s="152"/>
      <c r="DB140" s="152"/>
      <c r="DC140" s="152"/>
      <c r="DD140" s="152"/>
      <c r="DE140" s="152"/>
      <c r="DF140" s="152"/>
      <c r="DG140" s="152"/>
      <c r="DH140" s="152"/>
      <c r="DI140" s="152"/>
      <c r="DJ140" s="152"/>
      <c r="DK140" s="152"/>
      <c r="DL140" s="152"/>
      <c r="DM140" s="152"/>
      <c r="DN140" s="152"/>
      <c r="DO140" s="152"/>
      <c r="DP140" s="152"/>
      <c r="DQ140" s="152"/>
      <c r="DR140" s="152"/>
      <c r="DS140" s="152"/>
      <c r="DT140" s="152"/>
      <c r="DU140" s="152"/>
      <c r="DV140" s="152"/>
      <c r="DW140" s="152"/>
      <c r="DX140" s="152"/>
      <c r="DY140" s="152"/>
      <c r="DZ140" s="152"/>
      <c r="EA140" s="152"/>
      <c r="EB140" s="152"/>
      <c r="EC140" s="152"/>
      <c r="ED140" s="152"/>
      <c r="EE140" s="152"/>
      <c r="EF140" s="152"/>
      <c r="EG140" s="152"/>
      <c r="EH140" s="152"/>
      <c r="EI140" s="152"/>
      <c r="EJ140" s="152"/>
      <c r="EK140" s="152"/>
      <c r="EL140" s="152"/>
      <c r="EM140" s="152"/>
      <c r="EN140" s="152"/>
      <c r="EO140" s="152"/>
      <c r="EP140" s="152"/>
      <c r="EQ140" s="152"/>
      <c r="ER140" s="152"/>
      <c r="ES140" s="152"/>
      <c r="ET140" s="152"/>
      <c r="EU140" s="152"/>
      <c r="EV140" s="152"/>
      <c r="EW140" s="152"/>
      <c r="EX140" s="152"/>
      <c r="EY140" s="152"/>
      <c r="EZ140" s="152"/>
      <c r="FA140" s="152"/>
      <c r="FB140" s="152"/>
      <c r="FC140" s="152"/>
      <c r="FD140" s="152"/>
    </row>
    <row r="141" spans="1:160">
      <c r="A141" s="250" t="str">
        <f t="shared" si="0"/>
        <v>LEONARDO BEN SENOR CASALES MARQUES RIBAS</v>
      </c>
      <c r="B141" s="251" t="s">
        <v>641</v>
      </c>
      <c r="C141" s="252" t="s">
        <v>539</v>
      </c>
      <c r="D141" s="253" t="s">
        <v>406</v>
      </c>
      <c r="E141" s="89" t="str">
        <f t="shared" si="1"/>
        <v>OK</v>
      </c>
      <c r="F141" s="89"/>
      <c r="G141" s="260" t="s">
        <v>413</v>
      </c>
      <c r="H141" s="152" t="str">
        <f t="shared" si="2"/>
        <v>OK</v>
      </c>
      <c r="I141" s="258" t="s">
        <v>447</v>
      </c>
      <c r="J141" s="152" t="str">
        <f t="shared" si="3"/>
        <v>OK</v>
      </c>
      <c r="K141" s="152"/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  <c r="AM141" s="152"/>
      <c r="AN141" s="152"/>
      <c r="AO141" s="152"/>
      <c r="AP141" s="152"/>
      <c r="AQ141" s="152"/>
      <c r="AR141" s="152"/>
      <c r="AS141" s="152"/>
      <c r="AT141" s="152"/>
      <c r="AU141" s="152"/>
      <c r="AV141" s="152"/>
      <c r="AW141" s="152"/>
      <c r="AX141" s="152"/>
      <c r="AY141" s="152"/>
      <c r="AZ141" s="152"/>
      <c r="BA141" s="152"/>
      <c r="BB141" s="152"/>
      <c r="BC141" s="152"/>
      <c r="BD141" s="152"/>
      <c r="BE141" s="152"/>
      <c r="BF141" s="152"/>
      <c r="BG141" s="152"/>
      <c r="BH141" s="152"/>
      <c r="BI141" s="152"/>
      <c r="BJ141" s="152"/>
      <c r="BK141" s="152"/>
      <c r="BL141" s="152"/>
      <c r="BM141" s="152"/>
      <c r="BN141" s="152"/>
      <c r="BO141" s="152"/>
      <c r="BP141" s="152"/>
      <c r="BQ141" s="152"/>
      <c r="BR141" s="152"/>
      <c r="BS141" s="152"/>
      <c r="BT141" s="152"/>
      <c r="BU141" s="152"/>
      <c r="BV141" s="152"/>
      <c r="BW141" s="152"/>
      <c r="BX141" s="152"/>
      <c r="BY141" s="152"/>
      <c r="BZ141" s="152"/>
      <c r="CA141" s="152"/>
      <c r="CB141" s="152"/>
      <c r="CC141" s="152"/>
      <c r="CD141" s="152"/>
      <c r="CE141" s="152"/>
      <c r="CF141" s="152"/>
      <c r="CG141" s="152"/>
      <c r="CH141" s="152"/>
      <c r="CI141" s="152"/>
      <c r="CJ141" s="152"/>
      <c r="CK141" s="152"/>
      <c r="CL141" s="152"/>
      <c r="CM141" s="152"/>
      <c r="CN141" s="152"/>
      <c r="CO141" s="152"/>
      <c r="CP141" s="152"/>
      <c r="CQ141" s="152"/>
      <c r="CR141" s="152"/>
      <c r="CS141" s="152"/>
      <c r="CT141" s="152"/>
      <c r="CU141" s="152"/>
      <c r="CV141" s="152"/>
      <c r="CW141" s="152"/>
      <c r="CX141" s="152"/>
      <c r="CY141" s="152"/>
      <c r="CZ141" s="152"/>
      <c r="DA141" s="152"/>
      <c r="DB141" s="152"/>
      <c r="DC141" s="152"/>
      <c r="DD141" s="152"/>
      <c r="DE141" s="152"/>
      <c r="DF141" s="152"/>
      <c r="DG141" s="152"/>
      <c r="DH141" s="152"/>
      <c r="DI141" s="152"/>
      <c r="DJ141" s="152"/>
      <c r="DK141" s="152"/>
      <c r="DL141" s="152"/>
      <c r="DM141" s="152"/>
      <c r="DN141" s="152"/>
      <c r="DO141" s="152"/>
      <c r="DP141" s="152"/>
      <c r="DQ141" s="152"/>
      <c r="DR141" s="152"/>
      <c r="DS141" s="152"/>
      <c r="DT141" s="152"/>
      <c r="DU141" s="152"/>
      <c r="DV141" s="152"/>
      <c r="DW141" s="152"/>
      <c r="DX141" s="152"/>
      <c r="DY141" s="152"/>
      <c r="DZ141" s="152"/>
      <c r="EA141" s="152"/>
      <c r="EB141" s="152"/>
      <c r="EC141" s="152"/>
      <c r="ED141" s="152"/>
      <c r="EE141" s="152"/>
      <c r="EF141" s="152"/>
      <c r="EG141" s="152"/>
      <c r="EH141" s="152"/>
      <c r="EI141" s="152"/>
      <c r="EJ141" s="152"/>
      <c r="EK141" s="152"/>
      <c r="EL141" s="152"/>
      <c r="EM141" s="152"/>
      <c r="EN141" s="152"/>
      <c r="EO141" s="152"/>
      <c r="EP141" s="152"/>
      <c r="EQ141" s="152"/>
      <c r="ER141" s="152"/>
      <c r="ES141" s="152"/>
      <c r="ET141" s="152"/>
      <c r="EU141" s="152"/>
      <c r="EV141" s="152"/>
      <c r="EW141" s="152"/>
      <c r="EX141" s="152"/>
      <c r="EY141" s="152"/>
      <c r="EZ141" s="152"/>
      <c r="FA141" s="152"/>
      <c r="FB141" s="152"/>
      <c r="FC141" s="152"/>
      <c r="FD141" s="152"/>
    </row>
    <row r="142" spans="1:160">
      <c r="A142" s="250" t="str">
        <f t="shared" si="0"/>
        <v>LEONARDO DUARTE RANGEL</v>
      </c>
      <c r="B142" s="251" t="s">
        <v>641</v>
      </c>
      <c r="C142" s="252" t="s">
        <v>1039</v>
      </c>
      <c r="D142" s="253" t="s">
        <v>407</v>
      </c>
      <c r="E142" s="89" t="str">
        <f t="shared" si="1"/>
        <v>OK</v>
      </c>
      <c r="F142" s="89"/>
      <c r="G142" s="260" t="s">
        <v>414</v>
      </c>
      <c r="H142" s="152" t="str">
        <f t="shared" si="2"/>
        <v>OK</v>
      </c>
      <c r="I142" s="258" t="s">
        <v>407</v>
      </c>
      <c r="J142" s="152" t="str">
        <f t="shared" si="3"/>
        <v>OK</v>
      </c>
      <c r="K142" s="152"/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  <c r="AM142" s="152"/>
      <c r="AN142" s="152"/>
      <c r="AO142" s="152"/>
      <c r="AP142" s="152"/>
      <c r="AQ142" s="152"/>
      <c r="AR142" s="152"/>
      <c r="AS142" s="152"/>
      <c r="AT142" s="152"/>
      <c r="AU142" s="152"/>
      <c r="AV142" s="152"/>
      <c r="AW142" s="152"/>
      <c r="AX142" s="152"/>
      <c r="AY142" s="152"/>
      <c r="AZ142" s="152"/>
      <c r="BA142" s="152"/>
      <c r="BB142" s="152"/>
      <c r="BC142" s="152"/>
      <c r="BD142" s="152"/>
      <c r="BE142" s="152"/>
      <c r="BF142" s="152"/>
      <c r="BG142" s="152"/>
      <c r="BH142" s="152"/>
      <c r="BI142" s="152"/>
      <c r="BJ142" s="152"/>
      <c r="BK142" s="152"/>
      <c r="BL142" s="152"/>
      <c r="BM142" s="152"/>
      <c r="BN142" s="152"/>
      <c r="BO142" s="152"/>
      <c r="BP142" s="152"/>
      <c r="BQ142" s="152"/>
      <c r="BR142" s="152"/>
      <c r="BS142" s="152"/>
      <c r="BT142" s="152"/>
      <c r="BU142" s="152"/>
      <c r="BV142" s="152"/>
      <c r="BW142" s="152"/>
      <c r="BX142" s="152"/>
      <c r="BY142" s="152"/>
      <c r="BZ142" s="152"/>
      <c r="CA142" s="152"/>
      <c r="CB142" s="152"/>
      <c r="CC142" s="152"/>
      <c r="CD142" s="152"/>
      <c r="CE142" s="152"/>
      <c r="CF142" s="152"/>
      <c r="CG142" s="152"/>
      <c r="CH142" s="152"/>
      <c r="CI142" s="152"/>
      <c r="CJ142" s="152"/>
      <c r="CK142" s="152"/>
      <c r="CL142" s="152"/>
      <c r="CM142" s="152"/>
      <c r="CN142" s="152"/>
      <c r="CO142" s="152"/>
      <c r="CP142" s="152"/>
      <c r="CQ142" s="152"/>
      <c r="CR142" s="152"/>
      <c r="CS142" s="152"/>
      <c r="CT142" s="152"/>
      <c r="CU142" s="152"/>
      <c r="CV142" s="152"/>
      <c r="CW142" s="152"/>
      <c r="CX142" s="152"/>
      <c r="CY142" s="152"/>
      <c r="CZ142" s="152"/>
      <c r="DA142" s="152"/>
      <c r="DB142" s="152"/>
      <c r="DC142" s="152"/>
      <c r="DD142" s="152"/>
      <c r="DE142" s="152"/>
      <c r="DF142" s="152"/>
      <c r="DG142" s="152"/>
      <c r="DH142" s="152"/>
      <c r="DI142" s="152"/>
      <c r="DJ142" s="152"/>
      <c r="DK142" s="152"/>
      <c r="DL142" s="152"/>
      <c r="DM142" s="152"/>
      <c r="DN142" s="152"/>
      <c r="DO142" s="152"/>
      <c r="DP142" s="152"/>
      <c r="DQ142" s="152"/>
      <c r="DR142" s="152"/>
      <c r="DS142" s="152"/>
      <c r="DT142" s="152"/>
      <c r="DU142" s="152"/>
      <c r="DV142" s="152"/>
      <c r="DW142" s="152"/>
      <c r="DX142" s="152"/>
      <c r="DY142" s="152"/>
      <c r="DZ142" s="152"/>
      <c r="EA142" s="152"/>
      <c r="EB142" s="152"/>
      <c r="EC142" s="152"/>
      <c r="ED142" s="152"/>
      <c r="EE142" s="152"/>
      <c r="EF142" s="152"/>
      <c r="EG142" s="152"/>
      <c r="EH142" s="152"/>
      <c r="EI142" s="152"/>
      <c r="EJ142" s="152"/>
      <c r="EK142" s="152"/>
      <c r="EL142" s="152"/>
      <c r="EM142" s="152"/>
      <c r="EN142" s="152"/>
      <c r="EO142" s="152"/>
      <c r="EP142" s="152"/>
      <c r="EQ142" s="152"/>
      <c r="ER142" s="152"/>
      <c r="ES142" s="152"/>
      <c r="ET142" s="152"/>
      <c r="EU142" s="152"/>
      <c r="EV142" s="152"/>
      <c r="EW142" s="152"/>
      <c r="EX142" s="152"/>
      <c r="EY142" s="152"/>
      <c r="EZ142" s="152"/>
      <c r="FA142" s="152"/>
      <c r="FB142" s="152"/>
      <c r="FC142" s="152"/>
      <c r="FD142" s="152"/>
    </row>
    <row r="143" spans="1:160">
      <c r="A143" s="250" t="str">
        <f t="shared" si="0"/>
        <v>LEONARDO LUCIANO DA SILVA</v>
      </c>
      <c r="B143" s="251" t="s">
        <v>641</v>
      </c>
      <c r="C143" s="252" t="s">
        <v>719</v>
      </c>
      <c r="D143" s="89" t="s">
        <v>409</v>
      </c>
      <c r="E143" s="89" t="str">
        <f t="shared" si="1"/>
        <v>OK</v>
      </c>
      <c r="F143" s="89"/>
      <c r="G143" s="260" t="s">
        <v>415</v>
      </c>
      <c r="H143" s="152" t="str">
        <f t="shared" si="2"/>
        <v>OK</v>
      </c>
      <c r="I143" s="258" t="s">
        <v>450</v>
      </c>
      <c r="J143" s="152" t="str">
        <f t="shared" si="3"/>
        <v>Incompleto</v>
      </c>
      <c r="K143" s="152"/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  <c r="AN143" s="152"/>
      <c r="AO143" s="152"/>
      <c r="AP143" s="152"/>
      <c r="AQ143" s="152"/>
      <c r="AR143" s="152"/>
      <c r="AS143" s="152"/>
      <c r="AT143" s="152"/>
      <c r="AU143" s="152"/>
      <c r="AV143" s="152"/>
      <c r="AW143" s="152"/>
      <c r="AX143" s="152"/>
      <c r="AY143" s="152"/>
      <c r="AZ143" s="152"/>
      <c r="BA143" s="152"/>
      <c r="BB143" s="152"/>
      <c r="BC143" s="152"/>
      <c r="BD143" s="152"/>
      <c r="BE143" s="152"/>
      <c r="BF143" s="152"/>
      <c r="BG143" s="152"/>
      <c r="BH143" s="152"/>
      <c r="BI143" s="152"/>
      <c r="BJ143" s="152"/>
      <c r="BK143" s="152"/>
      <c r="BL143" s="152"/>
      <c r="BM143" s="152"/>
      <c r="BN143" s="152"/>
      <c r="BO143" s="152"/>
      <c r="BP143" s="152"/>
      <c r="BQ143" s="152"/>
      <c r="BR143" s="152"/>
      <c r="BS143" s="152"/>
      <c r="BT143" s="152"/>
      <c r="BU143" s="152"/>
      <c r="BV143" s="152"/>
      <c r="BW143" s="152"/>
      <c r="BX143" s="152"/>
      <c r="BY143" s="152"/>
      <c r="BZ143" s="152"/>
      <c r="CA143" s="152"/>
      <c r="CB143" s="152"/>
      <c r="CC143" s="152"/>
      <c r="CD143" s="152"/>
      <c r="CE143" s="152"/>
      <c r="CF143" s="152"/>
      <c r="CG143" s="152"/>
      <c r="CH143" s="152"/>
      <c r="CI143" s="152"/>
      <c r="CJ143" s="152"/>
      <c r="CK143" s="152"/>
      <c r="CL143" s="152"/>
      <c r="CM143" s="152"/>
      <c r="CN143" s="152"/>
      <c r="CO143" s="152"/>
      <c r="CP143" s="152"/>
      <c r="CQ143" s="152"/>
      <c r="CR143" s="152"/>
      <c r="CS143" s="152"/>
      <c r="CT143" s="152"/>
      <c r="CU143" s="152"/>
      <c r="CV143" s="152"/>
      <c r="CW143" s="152"/>
      <c r="CX143" s="152"/>
      <c r="CY143" s="152"/>
      <c r="CZ143" s="152"/>
      <c r="DA143" s="152"/>
      <c r="DB143" s="152"/>
      <c r="DC143" s="152"/>
      <c r="DD143" s="152"/>
      <c r="DE143" s="152"/>
      <c r="DF143" s="152"/>
      <c r="DG143" s="152"/>
      <c r="DH143" s="152"/>
      <c r="DI143" s="152"/>
      <c r="DJ143" s="152"/>
      <c r="DK143" s="152"/>
      <c r="DL143" s="152"/>
      <c r="DM143" s="152"/>
      <c r="DN143" s="152"/>
      <c r="DO143" s="152"/>
      <c r="DP143" s="152"/>
      <c r="DQ143" s="152"/>
      <c r="DR143" s="152"/>
      <c r="DS143" s="152"/>
      <c r="DT143" s="152"/>
      <c r="DU143" s="152"/>
      <c r="DV143" s="152"/>
      <c r="DW143" s="152"/>
      <c r="DX143" s="152"/>
      <c r="DY143" s="152"/>
      <c r="DZ143" s="152"/>
      <c r="EA143" s="152"/>
      <c r="EB143" s="152"/>
      <c r="EC143" s="152"/>
      <c r="ED143" s="152"/>
      <c r="EE143" s="152"/>
      <c r="EF143" s="152"/>
      <c r="EG143" s="152"/>
      <c r="EH143" s="152"/>
      <c r="EI143" s="152"/>
      <c r="EJ143" s="152"/>
      <c r="EK143" s="152"/>
      <c r="EL143" s="152"/>
      <c r="EM143" s="152"/>
      <c r="EN143" s="152"/>
      <c r="EO143" s="152"/>
      <c r="EP143" s="152"/>
      <c r="EQ143" s="152"/>
      <c r="ER143" s="152"/>
      <c r="ES143" s="152"/>
      <c r="ET143" s="152"/>
      <c r="EU143" s="152"/>
      <c r="EV143" s="152"/>
      <c r="EW143" s="152"/>
      <c r="EX143" s="152"/>
      <c r="EY143" s="152"/>
      <c r="EZ143" s="152"/>
      <c r="FA143" s="152"/>
      <c r="FB143" s="152"/>
      <c r="FC143" s="152"/>
      <c r="FD143" s="152"/>
    </row>
    <row r="144" spans="1:160">
      <c r="A144" s="250" t="str">
        <f t="shared" si="0"/>
        <v>LEONARDO NERI DE MELLO</v>
      </c>
      <c r="B144" s="257" t="s">
        <v>641</v>
      </c>
      <c r="C144" s="252" t="s">
        <v>912</v>
      </c>
      <c r="D144" s="89" t="s">
        <v>410</v>
      </c>
      <c r="E144" s="89" t="str">
        <f t="shared" si="1"/>
        <v>OK</v>
      </c>
      <c r="F144" s="89"/>
      <c r="G144" s="260" t="s">
        <v>417</v>
      </c>
      <c r="H144" s="152" t="str">
        <f t="shared" si="2"/>
        <v>Incompleto</v>
      </c>
      <c r="I144" s="258" t="s">
        <v>409</v>
      </c>
      <c r="J144" s="152" t="str">
        <f t="shared" si="3"/>
        <v>OK</v>
      </c>
      <c r="K144" s="152"/>
      <c r="L144" s="152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  <c r="AN144" s="152"/>
      <c r="AO144" s="152"/>
      <c r="AP144" s="152"/>
      <c r="AQ144" s="152"/>
      <c r="AR144" s="152"/>
      <c r="AS144" s="152"/>
      <c r="AT144" s="152"/>
      <c r="AU144" s="152"/>
      <c r="AV144" s="152"/>
      <c r="AW144" s="152"/>
      <c r="AX144" s="152"/>
      <c r="AY144" s="152"/>
      <c r="AZ144" s="152"/>
      <c r="BA144" s="152"/>
      <c r="BB144" s="152"/>
      <c r="BC144" s="152"/>
      <c r="BD144" s="152"/>
      <c r="BE144" s="152"/>
      <c r="BF144" s="152"/>
      <c r="BG144" s="152"/>
      <c r="BH144" s="152"/>
      <c r="BI144" s="152"/>
      <c r="BJ144" s="152"/>
      <c r="BK144" s="152"/>
      <c r="BL144" s="152"/>
      <c r="BM144" s="152"/>
      <c r="BN144" s="152"/>
      <c r="BO144" s="152"/>
      <c r="BP144" s="152"/>
      <c r="BQ144" s="152"/>
      <c r="BR144" s="152"/>
      <c r="BS144" s="152"/>
      <c r="BT144" s="152"/>
      <c r="BU144" s="152"/>
      <c r="BV144" s="152"/>
      <c r="BW144" s="152"/>
      <c r="BX144" s="152"/>
      <c r="BY144" s="152"/>
      <c r="BZ144" s="152"/>
      <c r="CA144" s="152"/>
      <c r="CB144" s="152"/>
      <c r="CC144" s="152"/>
      <c r="CD144" s="152"/>
      <c r="CE144" s="152"/>
      <c r="CF144" s="152"/>
      <c r="CG144" s="152"/>
      <c r="CH144" s="152"/>
      <c r="CI144" s="152"/>
      <c r="CJ144" s="152"/>
      <c r="CK144" s="152"/>
      <c r="CL144" s="152"/>
      <c r="CM144" s="152"/>
      <c r="CN144" s="152"/>
      <c r="CO144" s="152"/>
      <c r="CP144" s="152"/>
      <c r="CQ144" s="152"/>
      <c r="CR144" s="152"/>
      <c r="CS144" s="152"/>
      <c r="CT144" s="152"/>
      <c r="CU144" s="152"/>
      <c r="CV144" s="152"/>
      <c r="CW144" s="152"/>
      <c r="CX144" s="152"/>
      <c r="CY144" s="152"/>
      <c r="CZ144" s="152"/>
      <c r="DA144" s="152"/>
      <c r="DB144" s="152"/>
      <c r="DC144" s="152"/>
      <c r="DD144" s="152"/>
      <c r="DE144" s="152"/>
      <c r="DF144" s="152"/>
      <c r="DG144" s="152"/>
      <c r="DH144" s="152"/>
      <c r="DI144" s="152"/>
      <c r="DJ144" s="152"/>
      <c r="DK144" s="152"/>
      <c r="DL144" s="152"/>
      <c r="DM144" s="152"/>
      <c r="DN144" s="152"/>
      <c r="DO144" s="152"/>
      <c r="DP144" s="152"/>
      <c r="DQ144" s="152"/>
      <c r="DR144" s="152"/>
      <c r="DS144" s="152"/>
      <c r="DT144" s="152"/>
      <c r="DU144" s="152"/>
      <c r="DV144" s="152"/>
      <c r="DW144" s="152"/>
      <c r="DX144" s="152"/>
      <c r="DY144" s="152"/>
      <c r="DZ144" s="152"/>
      <c r="EA144" s="152"/>
      <c r="EB144" s="152"/>
      <c r="EC144" s="152"/>
      <c r="ED144" s="152"/>
      <c r="EE144" s="152"/>
      <c r="EF144" s="152"/>
      <c r="EG144" s="152"/>
      <c r="EH144" s="152"/>
      <c r="EI144" s="152"/>
      <c r="EJ144" s="152"/>
      <c r="EK144" s="152"/>
      <c r="EL144" s="152"/>
      <c r="EM144" s="152"/>
      <c r="EN144" s="152"/>
      <c r="EO144" s="152"/>
      <c r="EP144" s="152"/>
      <c r="EQ144" s="152"/>
      <c r="ER144" s="152"/>
      <c r="ES144" s="152"/>
      <c r="ET144" s="152"/>
      <c r="EU144" s="152"/>
      <c r="EV144" s="152"/>
      <c r="EW144" s="152"/>
      <c r="EX144" s="152"/>
      <c r="EY144" s="152"/>
      <c r="EZ144" s="152"/>
      <c r="FA144" s="152"/>
      <c r="FB144" s="152"/>
      <c r="FC144" s="152"/>
      <c r="FD144" s="152"/>
    </row>
    <row r="145" spans="1:160">
      <c r="A145" s="250" t="str">
        <f t="shared" si="0"/>
        <v>LINCON LIMA MATIAS</v>
      </c>
      <c r="B145" s="252" t="s">
        <v>669</v>
      </c>
      <c r="C145" s="252" t="s">
        <v>960</v>
      </c>
      <c r="D145" s="89" t="s">
        <v>411</v>
      </c>
      <c r="E145" s="89" t="str">
        <f t="shared" si="1"/>
        <v>OK</v>
      </c>
      <c r="F145" s="89"/>
      <c r="G145" s="260" t="s">
        <v>419</v>
      </c>
      <c r="H145" s="152" t="str">
        <f t="shared" si="2"/>
        <v>Incompleto</v>
      </c>
      <c r="I145" s="258" t="s">
        <v>410</v>
      </c>
      <c r="J145" s="152" t="str">
        <f t="shared" si="3"/>
        <v>OK</v>
      </c>
      <c r="K145" s="152"/>
      <c r="L145" s="152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  <c r="AN145" s="152"/>
      <c r="AO145" s="152"/>
      <c r="AP145" s="152"/>
      <c r="AQ145" s="152"/>
      <c r="AR145" s="152"/>
      <c r="AS145" s="152"/>
      <c r="AT145" s="152"/>
      <c r="AU145" s="152"/>
      <c r="AV145" s="152"/>
      <c r="AW145" s="152"/>
      <c r="AX145" s="152"/>
      <c r="AY145" s="152"/>
      <c r="AZ145" s="152"/>
      <c r="BA145" s="152"/>
      <c r="BB145" s="152"/>
      <c r="BC145" s="152"/>
      <c r="BD145" s="152"/>
      <c r="BE145" s="152"/>
      <c r="BF145" s="152"/>
      <c r="BG145" s="152"/>
      <c r="BH145" s="152"/>
      <c r="BI145" s="152"/>
      <c r="BJ145" s="152"/>
      <c r="BK145" s="152"/>
      <c r="BL145" s="152"/>
      <c r="BM145" s="152"/>
      <c r="BN145" s="152"/>
      <c r="BO145" s="152"/>
      <c r="BP145" s="152"/>
      <c r="BQ145" s="152"/>
      <c r="BR145" s="152"/>
      <c r="BS145" s="152"/>
      <c r="BT145" s="152"/>
      <c r="BU145" s="152"/>
      <c r="BV145" s="152"/>
      <c r="BW145" s="152"/>
      <c r="BX145" s="152"/>
      <c r="BY145" s="152"/>
      <c r="BZ145" s="152"/>
      <c r="CA145" s="152"/>
      <c r="CB145" s="152"/>
      <c r="CC145" s="152"/>
      <c r="CD145" s="152"/>
      <c r="CE145" s="152"/>
      <c r="CF145" s="152"/>
      <c r="CG145" s="152"/>
      <c r="CH145" s="152"/>
      <c r="CI145" s="152"/>
      <c r="CJ145" s="152"/>
      <c r="CK145" s="152"/>
      <c r="CL145" s="152"/>
      <c r="CM145" s="152"/>
      <c r="CN145" s="152"/>
      <c r="CO145" s="152"/>
      <c r="CP145" s="152"/>
      <c r="CQ145" s="152"/>
      <c r="CR145" s="152"/>
      <c r="CS145" s="152"/>
      <c r="CT145" s="152"/>
      <c r="CU145" s="152"/>
      <c r="CV145" s="152"/>
      <c r="CW145" s="152"/>
      <c r="CX145" s="152"/>
      <c r="CY145" s="152"/>
      <c r="CZ145" s="152"/>
      <c r="DA145" s="152"/>
      <c r="DB145" s="152"/>
      <c r="DC145" s="152"/>
      <c r="DD145" s="152"/>
      <c r="DE145" s="152"/>
      <c r="DF145" s="152"/>
      <c r="DG145" s="152"/>
      <c r="DH145" s="152"/>
      <c r="DI145" s="152"/>
      <c r="DJ145" s="152"/>
      <c r="DK145" s="152"/>
      <c r="DL145" s="152"/>
      <c r="DM145" s="152"/>
      <c r="DN145" s="152"/>
      <c r="DO145" s="152"/>
      <c r="DP145" s="152"/>
      <c r="DQ145" s="152"/>
      <c r="DR145" s="152"/>
      <c r="DS145" s="152"/>
      <c r="DT145" s="152"/>
      <c r="DU145" s="152"/>
      <c r="DV145" s="152"/>
      <c r="DW145" s="152"/>
      <c r="DX145" s="152"/>
      <c r="DY145" s="152"/>
      <c r="DZ145" s="152"/>
      <c r="EA145" s="152"/>
      <c r="EB145" s="152"/>
      <c r="EC145" s="152"/>
      <c r="ED145" s="152"/>
      <c r="EE145" s="152"/>
      <c r="EF145" s="152"/>
      <c r="EG145" s="152"/>
      <c r="EH145" s="152"/>
      <c r="EI145" s="152"/>
      <c r="EJ145" s="152"/>
      <c r="EK145" s="152"/>
      <c r="EL145" s="152"/>
      <c r="EM145" s="152"/>
      <c r="EN145" s="152"/>
      <c r="EO145" s="152"/>
      <c r="EP145" s="152"/>
      <c r="EQ145" s="152"/>
      <c r="ER145" s="152"/>
      <c r="ES145" s="152"/>
      <c r="ET145" s="152"/>
      <c r="EU145" s="152"/>
      <c r="EV145" s="152"/>
      <c r="EW145" s="152"/>
      <c r="EX145" s="152"/>
      <c r="EY145" s="152"/>
      <c r="EZ145" s="152"/>
      <c r="FA145" s="152"/>
      <c r="FB145" s="152"/>
      <c r="FC145" s="152"/>
      <c r="FD145" s="152"/>
    </row>
    <row r="146" spans="1:160">
      <c r="A146" s="250" t="str">
        <f t="shared" si="0"/>
        <v>LORENA VIEIRA DE CASTRO SILVA</v>
      </c>
      <c r="B146" s="251" t="s">
        <v>641</v>
      </c>
      <c r="C146" s="252" t="s">
        <v>1032</v>
      </c>
      <c r="D146" s="89" t="s">
        <v>413</v>
      </c>
      <c r="E146" s="89" t="str">
        <f t="shared" si="1"/>
        <v>OK</v>
      </c>
      <c r="F146" s="89"/>
      <c r="G146" s="260" t="s">
        <v>421</v>
      </c>
      <c r="H146" s="152" t="str">
        <f t="shared" si="2"/>
        <v>Incompleto</v>
      </c>
      <c r="I146" s="258" t="s">
        <v>451</v>
      </c>
      <c r="J146" s="152" t="str">
        <f t="shared" si="3"/>
        <v>OK</v>
      </c>
      <c r="K146" s="152"/>
      <c r="L146" s="152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  <c r="AN146" s="152"/>
      <c r="AO146" s="152"/>
      <c r="AP146" s="152"/>
      <c r="AQ146" s="152"/>
      <c r="AR146" s="152"/>
      <c r="AS146" s="152"/>
      <c r="AT146" s="152"/>
      <c r="AU146" s="152"/>
      <c r="AV146" s="152"/>
      <c r="AW146" s="152"/>
      <c r="AX146" s="152"/>
      <c r="AY146" s="152"/>
      <c r="AZ146" s="152"/>
      <c r="BA146" s="152"/>
      <c r="BB146" s="152"/>
      <c r="BC146" s="152"/>
      <c r="BD146" s="152"/>
      <c r="BE146" s="152"/>
      <c r="BF146" s="152"/>
      <c r="BG146" s="152"/>
      <c r="BH146" s="152"/>
      <c r="BI146" s="152"/>
      <c r="BJ146" s="152"/>
      <c r="BK146" s="152"/>
      <c r="BL146" s="152"/>
      <c r="BM146" s="152"/>
      <c r="BN146" s="152"/>
      <c r="BO146" s="152"/>
      <c r="BP146" s="152"/>
      <c r="BQ146" s="152"/>
      <c r="BR146" s="152"/>
      <c r="BS146" s="152"/>
      <c r="BT146" s="152"/>
      <c r="BU146" s="152"/>
      <c r="BV146" s="152"/>
      <c r="BW146" s="152"/>
      <c r="BX146" s="152"/>
      <c r="BY146" s="152"/>
      <c r="BZ146" s="152"/>
      <c r="CA146" s="152"/>
      <c r="CB146" s="152"/>
      <c r="CC146" s="152"/>
      <c r="CD146" s="152"/>
      <c r="CE146" s="152"/>
      <c r="CF146" s="152"/>
      <c r="CG146" s="152"/>
      <c r="CH146" s="152"/>
      <c r="CI146" s="152"/>
      <c r="CJ146" s="152"/>
      <c r="CK146" s="152"/>
      <c r="CL146" s="152"/>
      <c r="CM146" s="152"/>
      <c r="CN146" s="152"/>
      <c r="CO146" s="152"/>
      <c r="CP146" s="152"/>
      <c r="CQ146" s="152"/>
      <c r="CR146" s="152"/>
      <c r="CS146" s="152"/>
      <c r="CT146" s="152"/>
      <c r="CU146" s="152"/>
      <c r="CV146" s="152"/>
      <c r="CW146" s="152"/>
      <c r="CX146" s="152"/>
      <c r="CY146" s="152"/>
      <c r="CZ146" s="152"/>
      <c r="DA146" s="152"/>
      <c r="DB146" s="152"/>
      <c r="DC146" s="152"/>
      <c r="DD146" s="152"/>
      <c r="DE146" s="152"/>
      <c r="DF146" s="152"/>
      <c r="DG146" s="152"/>
      <c r="DH146" s="152"/>
      <c r="DI146" s="152"/>
      <c r="DJ146" s="152"/>
      <c r="DK146" s="152"/>
      <c r="DL146" s="152"/>
      <c r="DM146" s="152"/>
      <c r="DN146" s="152"/>
      <c r="DO146" s="152"/>
      <c r="DP146" s="152"/>
      <c r="DQ146" s="152"/>
      <c r="DR146" s="152"/>
      <c r="DS146" s="152"/>
      <c r="DT146" s="152"/>
      <c r="DU146" s="152"/>
      <c r="DV146" s="152"/>
      <c r="DW146" s="152"/>
      <c r="DX146" s="152"/>
      <c r="DY146" s="152"/>
      <c r="DZ146" s="152"/>
      <c r="EA146" s="152"/>
      <c r="EB146" s="152"/>
      <c r="EC146" s="152"/>
      <c r="ED146" s="152"/>
      <c r="EE146" s="152"/>
      <c r="EF146" s="152"/>
      <c r="EG146" s="152"/>
      <c r="EH146" s="152"/>
      <c r="EI146" s="152"/>
      <c r="EJ146" s="152"/>
      <c r="EK146" s="152"/>
      <c r="EL146" s="152"/>
      <c r="EM146" s="152"/>
      <c r="EN146" s="152"/>
      <c r="EO146" s="152"/>
      <c r="EP146" s="152"/>
      <c r="EQ146" s="152"/>
      <c r="ER146" s="152"/>
      <c r="ES146" s="152"/>
      <c r="ET146" s="152"/>
      <c r="EU146" s="152"/>
      <c r="EV146" s="152"/>
      <c r="EW146" s="152"/>
      <c r="EX146" s="152"/>
      <c r="EY146" s="152"/>
      <c r="EZ146" s="152"/>
      <c r="FA146" s="152"/>
      <c r="FB146" s="152"/>
      <c r="FC146" s="152"/>
      <c r="FD146" s="152"/>
    </row>
    <row r="147" spans="1:160">
      <c r="A147" s="250" t="str">
        <f t="shared" si="0"/>
        <v>LORRAINE SANTOS DA SILVA</v>
      </c>
      <c r="B147" s="252" t="s">
        <v>670</v>
      </c>
      <c r="C147" s="252" t="s">
        <v>1054</v>
      </c>
      <c r="D147" s="89" t="s">
        <v>414</v>
      </c>
      <c r="E147" s="89" t="str">
        <f t="shared" si="1"/>
        <v>OK</v>
      </c>
      <c r="F147" s="89"/>
      <c r="G147" s="260" t="s">
        <v>454</v>
      </c>
      <c r="H147" s="152" t="str">
        <f t="shared" si="2"/>
        <v>Incompleto</v>
      </c>
      <c r="I147" s="258" t="s">
        <v>411</v>
      </c>
      <c r="J147" s="152" t="str">
        <f t="shared" si="3"/>
        <v>OK</v>
      </c>
      <c r="K147" s="152"/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  <c r="AR147" s="152"/>
      <c r="AS147" s="152"/>
      <c r="AT147" s="152"/>
      <c r="AU147" s="152"/>
      <c r="AV147" s="152"/>
      <c r="AW147" s="152"/>
      <c r="AX147" s="152"/>
      <c r="AY147" s="152"/>
      <c r="AZ147" s="152"/>
      <c r="BA147" s="152"/>
      <c r="BB147" s="152"/>
      <c r="BC147" s="152"/>
      <c r="BD147" s="152"/>
      <c r="BE147" s="152"/>
      <c r="BF147" s="152"/>
      <c r="BG147" s="152"/>
      <c r="BH147" s="152"/>
      <c r="BI147" s="152"/>
      <c r="BJ147" s="152"/>
      <c r="BK147" s="152"/>
      <c r="BL147" s="152"/>
      <c r="BM147" s="152"/>
      <c r="BN147" s="152"/>
      <c r="BO147" s="152"/>
      <c r="BP147" s="152"/>
      <c r="BQ147" s="152"/>
      <c r="BR147" s="152"/>
      <c r="BS147" s="152"/>
      <c r="BT147" s="152"/>
      <c r="BU147" s="152"/>
      <c r="BV147" s="152"/>
      <c r="BW147" s="152"/>
      <c r="BX147" s="152"/>
      <c r="BY147" s="152"/>
      <c r="BZ147" s="152"/>
      <c r="CA147" s="152"/>
      <c r="CB147" s="152"/>
      <c r="CC147" s="152"/>
      <c r="CD147" s="152"/>
      <c r="CE147" s="152"/>
      <c r="CF147" s="152"/>
      <c r="CG147" s="152"/>
      <c r="CH147" s="152"/>
      <c r="CI147" s="152"/>
      <c r="CJ147" s="152"/>
      <c r="CK147" s="152"/>
      <c r="CL147" s="152"/>
      <c r="CM147" s="152"/>
      <c r="CN147" s="152"/>
      <c r="CO147" s="152"/>
      <c r="CP147" s="152"/>
      <c r="CQ147" s="152"/>
      <c r="CR147" s="152"/>
      <c r="CS147" s="152"/>
      <c r="CT147" s="152"/>
      <c r="CU147" s="152"/>
      <c r="CV147" s="152"/>
      <c r="CW147" s="152"/>
      <c r="CX147" s="152"/>
      <c r="CY147" s="152"/>
      <c r="CZ147" s="152"/>
      <c r="DA147" s="152"/>
      <c r="DB147" s="152"/>
      <c r="DC147" s="152"/>
      <c r="DD147" s="152"/>
      <c r="DE147" s="152"/>
      <c r="DF147" s="152"/>
      <c r="DG147" s="152"/>
      <c r="DH147" s="152"/>
      <c r="DI147" s="152"/>
      <c r="DJ147" s="152"/>
      <c r="DK147" s="152"/>
      <c r="DL147" s="152"/>
      <c r="DM147" s="152"/>
      <c r="DN147" s="152"/>
      <c r="DO147" s="152"/>
      <c r="DP147" s="152"/>
      <c r="DQ147" s="152"/>
      <c r="DR147" s="152"/>
      <c r="DS147" s="152"/>
      <c r="DT147" s="152"/>
      <c r="DU147" s="152"/>
      <c r="DV147" s="152"/>
      <c r="DW147" s="152"/>
      <c r="DX147" s="152"/>
      <c r="DY147" s="152"/>
      <c r="DZ147" s="152"/>
      <c r="EA147" s="152"/>
      <c r="EB147" s="152"/>
      <c r="EC147" s="152"/>
      <c r="ED147" s="152"/>
      <c r="EE147" s="152"/>
      <c r="EF147" s="152"/>
      <c r="EG147" s="152"/>
      <c r="EH147" s="152"/>
      <c r="EI147" s="152"/>
      <c r="EJ147" s="152"/>
      <c r="EK147" s="152"/>
      <c r="EL147" s="152"/>
      <c r="EM147" s="152"/>
      <c r="EN147" s="152"/>
      <c r="EO147" s="152"/>
      <c r="EP147" s="152"/>
      <c r="EQ147" s="152"/>
      <c r="ER147" s="152"/>
      <c r="ES147" s="152"/>
      <c r="ET147" s="152"/>
      <c r="EU147" s="152"/>
      <c r="EV147" s="152"/>
      <c r="EW147" s="152"/>
      <c r="EX147" s="152"/>
      <c r="EY147" s="152"/>
      <c r="EZ147" s="152"/>
      <c r="FA147" s="152"/>
      <c r="FB147" s="152"/>
      <c r="FC147" s="152"/>
      <c r="FD147" s="152"/>
    </row>
    <row r="148" spans="1:160">
      <c r="A148" s="250" t="str">
        <f t="shared" si="0"/>
        <v>LORRAINE SANTOS DA SILVA</v>
      </c>
      <c r="B148" s="251" t="s">
        <v>641</v>
      </c>
      <c r="C148" s="252" t="s">
        <v>1054</v>
      </c>
      <c r="D148" s="89" t="s">
        <v>415</v>
      </c>
      <c r="E148" s="89" t="str">
        <f t="shared" si="1"/>
        <v>OK</v>
      </c>
      <c r="F148" s="89"/>
      <c r="G148" s="260" t="s">
        <v>422</v>
      </c>
      <c r="H148" s="152" t="str">
        <f t="shared" si="2"/>
        <v>OK</v>
      </c>
      <c r="I148" s="258" t="s">
        <v>413</v>
      </c>
      <c r="J148" s="152" t="str">
        <f t="shared" si="3"/>
        <v>OK</v>
      </c>
      <c r="K148" s="152"/>
      <c r="L148" s="152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  <c r="AR148" s="152"/>
      <c r="AS148" s="152"/>
      <c r="AT148" s="152"/>
      <c r="AU148" s="152"/>
      <c r="AV148" s="152"/>
      <c r="AW148" s="152"/>
      <c r="AX148" s="152"/>
      <c r="AY148" s="152"/>
      <c r="AZ148" s="152"/>
      <c r="BA148" s="152"/>
      <c r="BB148" s="152"/>
      <c r="BC148" s="152"/>
      <c r="BD148" s="152"/>
      <c r="BE148" s="152"/>
      <c r="BF148" s="152"/>
      <c r="BG148" s="152"/>
      <c r="BH148" s="152"/>
      <c r="BI148" s="152"/>
      <c r="BJ148" s="152"/>
      <c r="BK148" s="152"/>
      <c r="BL148" s="152"/>
      <c r="BM148" s="152"/>
      <c r="BN148" s="152"/>
      <c r="BO148" s="152"/>
      <c r="BP148" s="152"/>
      <c r="BQ148" s="152"/>
      <c r="BR148" s="152"/>
      <c r="BS148" s="152"/>
      <c r="BT148" s="152"/>
      <c r="BU148" s="152"/>
      <c r="BV148" s="152"/>
      <c r="BW148" s="152"/>
      <c r="BX148" s="152"/>
      <c r="BY148" s="152"/>
      <c r="BZ148" s="152"/>
      <c r="CA148" s="152"/>
      <c r="CB148" s="152"/>
      <c r="CC148" s="152"/>
      <c r="CD148" s="152"/>
      <c r="CE148" s="152"/>
      <c r="CF148" s="152"/>
      <c r="CG148" s="152"/>
      <c r="CH148" s="152"/>
      <c r="CI148" s="152"/>
      <c r="CJ148" s="152"/>
      <c r="CK148" s="152"/>
      <c r="CL148" s="152"/>
      <c r="CM148" s="152"/>
      <c r="CN148" s="152"/>
      <c r="CO148" s="152"/>
      <c r="CP148" s="152"/>
      <c r="CQ148" s="152"/>
      <c r="CR148" s="152"/>
      <c r="CS148" s="152"/>
      <c r="CT148" s="152"/>
      <c r="CU148" s="152"/>
      <c r="CV148" s="152"/>
      <c r="CW148" s="152"/>
      <c r="CX148" s="152"/>
      <c r="CY148" s="152"/>
      <c r="CZ148" s="152"/>
      <c r="DA148" s="152"/>
      <c r="DB148" s="152"/>
      <c r="DC148" s="152"/>
      <c r="DD148" s="152"/>
      <c r="DE148" s="152"/>
      <c r="DF148" s="152"/>
      <c r="DG148" s="152"/>
      <c r="DH148" s="152"/>
      <c r="DI148" s="152"/>
      <c r="DJ148" s="152"/>
      <c r="DK148" s="152"/>
      <c r="DL148" s="152"/>
      <c r="DM148" s="152"/>
      <c r="DN148" s="152"/>
      <c r="DO148" s="152"/>
      <c r="DP148" s="152"/>
      <c r="DQ148" s="152"/>
      <c r="DR148" s="152"/>
      <c r="DS148" s="152"/>
      <c r="DT148" s="152"/>
      <c r="DU148" s="152"/>
      <c r="DV148" s="152"/>
      <c r="DW148" s="152"/>
      <c r="DX148" s="152"/>
      <c r="DY148" s="152"/>
      <c r="DZ148" s="152"/>
      <c r="EA148" s="152"/>
      <c r="EB148" s="152"/>
      <c r="EC148" s="152"/>
      <c r="ED148" s="152"/>
      <c r="EE148" s="152"/>
      <c r="EF148" s="152"/>
      <c r="EG148" s="152"/>
      <c r="EH148" s="152"/>
      <c r="EI148" s="152"/>
      <c r="EJ148" s="152"/>
      <c r="EK148" s="152"/>
      <c r="EL148" s="152"/>
      <c r="EM148" s="152"/>
      <c r="EN148" s="152"/>
      <c r="EO148" s="152"/>
      <c r="EP148" s="152"/>
      <c r="EQ148" s="152"/>
      <c r="ER148" s="152"/>
      <c r="ES148" s="152"/>
      <c r="ET148" s="152"/>
      <c r="EU148" s="152"/>
      <c r="EV148" s="152"/>
      <c r="EW148" s="152"/>
      <c r="EX148" s="152"/>
      <c r="EY148" s="152"/>
      <c r="EZ148" s="152"/>
      <c r="FA148" s="152"/>
      <c r="FB148" s="152"/>
      <c r="FC148" s="152"/>
      <c r="FD148" s="152"/>
    </row>
    <row r="149" spans="1:160">
      <c r="A149" s="250" t="str">
        <f t="shared" si="0"/>
        <v>LUAN MODESTO PINTO</v>
      </c>
      <c r="B149" s="251" t="s">
        <v>641</v>
      </c>
      <c r="C149" s="252" t="s">
        <v>940</v>
      </c>
      <c r="D149" s="89" t="s">
        <v>417</v>
      </c>
      <c r="E149" s="89" t="str">
        <f t="shared" si="1"/>
        <v>Incompleto</v>
      </c>
      <c r="F149" s="89"/>
      <c r="G149" s="253" t="s">
        <v>425</v>
      </c>
      <c r="H149" s="152" t="str">
        <f t="shared" si="2"/>
        <v>OK</v>
      </c>
      <c r="I149" s="258" t="s">
        <v>414</v>
      </c>
      <c r="J149" s="152" t="str">
        <f t="shared" si="3"/>
        <v>OK</v>
      </c>
      <c r="K149" s="152"/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  <c r="AB149" s="152"/>
      <c r="AC149" s="152"/>
      <c r="AD149" s="152"/>
      <c r="AE149" s="152"/>
      <c r="AF149" s="152"/>
      <c r="AG149" s="152"/>
      <c r="AH149" s="152"/>
      <c r="AI149" s="152"/>
      <c r="AJ149" s="152"/>
      <c r="AK149" s="152"/>
      <c r="AL149" s="152"/>
      <c r="AM149" s="152"/>
      <c r="AN149" s="152"/>
      <c r="AO149" s="152"/>
      <c r="AP149" s="152"/>
      <c r="AQ149" s="152"/>
      <c r="AR149" s="152"/>
      <c r="AS149" s="152"/>
      <c r="AT149" s="152"/>
      <c r="AU149" s="152"/>
      <c r="AV149" s="152"/>
      <c r="AW149" s="152"/>
      <c r="AX149" s="152"/>
      <c r="AY149" s="152"/>
      <c r="AZ149" s="152"/>
      <c r="BA149" s="152"/>
      <c r="BB149" s="152"/>
      <c r="BC149" s="152"/>
      <c r="BD149" s="152"/>
      <c r="BE149" s="152"/>
      <c r="BF149" s="152"/>
      <c r="BG149" s="152"/>
      <c r="BH149" s="152"/>
      <c r="BI149" s="152"/>
      <c r="BJ149" s="152"/>
      <c r="BK149" s="152"/>
      <c r="BL149" s="152"/>
      <c r="BM149" s="152"/>
      <c r="BN149" s="152"/>
      <c r="BO149" s="152"/>
      <c r="BP149" s="152"/>
      <c r="BQ149" s="152"/>
      <c r="BR149" s="152"/>
      <c r="BS149" s="152"/>
      <c r="BT149" s="152"/>
      <c r="BU149" s="152"/>
      <c r="BV149" s="152"/>
      <c r="BW149" s="152"/>
      <c r="BX149" s="152"/>
      <c r="BY149" s="152"/>
      <c r="BZ149" s="152"/>
      <c r="CA149" s="152"/>
      <c r="CB149" s="152"/>
      <c r="CC149" s="152"/>
      <c r="CD149" s="152"/>
      <c r="CE149" s="152"/>
      <c r="CF149" s="152"/>
      <c r="CG149" s="152"/>
      <c r="CH149" s="152"/>
      <c r="CI149" s="152"/>
      <c r="CJ149" s="152"/>
      <c r="CK149" s="152"/>
      <c r="CL149" s="152"/>
      <c r="CM149" s="152"/>
      <c r="CN149" s="152"/>
      <c r="CO149" s="152"/>
      <c r="CP149" s="152"/>
      <c r="CQ149" s="152"/>
      <c r="CR149" s="152"/>
      <c r="CS149" s="152"/>
      <c r="CT149" s="152"/>
      <c r="CU149" s="152"/>
      <c r="CV149" s="152"/>
      <c r="CW149" s="152"/>
      <c r="CX149" s="152"/>
      <c r="CY149" s="152"/>
      <c r="CZ149" s="152"/>
      <c r="DA149" s="152"/>
      <c r="DB149" s="152"/>
      <c r="DC149" s="152"/>
      <c r="DD149" s="152"/>
      <c r="DE149" s="152"/>
      <c r="DF149" s="152"/>
      <c r="DG149" s="152"/>
      <c r="DH149" s="152"/>
      <c r="DI149" s="152"/>
      <c r="DJ149" s="152"/>
      <c r="DK149" s="152"/>
      <c r="DL149" s="152"/>
      <c r="DM149" s="152"/>
      <c r="DN149" s="152"/>
      <c r="DO149" s="152"/>
      <c r="DP149" s="152"/>
      <c r="DQ149" s="152"/>
      <c r="DR149" s="152"/>
      <c r="DS149" s="152"/>
      <c r="DT149" s="152"/>
      <c r="DU149" s="152"/>
      <c r="DV149" s="152"/>
      <c r="DW149" s="152"/>
      <c r="DX149" s="152"/>
      <c r="DY149" s="152"/>
      <c r="DZ149" s="152"/>
      <c r="EA149" s="152"/>
      <c r="EB149" s="152"/>
      <c r="EC149" s="152"/>
      <c r="ED149" s="152"/>
      <c r="EE149" s="152"/>
      <c r="EF149" s="152"/>
      <c r="EG149" s="152"/>
      <c r="EH149" s="152"/>
      <c r="EI149" s="152"/>
      <c r="EJ149" s="152"/>
      <c r="EK149" s="152"/>
      <c r="EL149" s="152"/>
      <c r="EM149" s="152"/>
      <c r="EN149" s="152"/>
      <c r="EO149" s="152"/>
      <c r="EP149" s="152"/>
      <c r="EQ149" s="152"/>
      <c r="ER149" s="152"/>
      <c r="ES149" s="152"/>
      <c r="ET149" s="152"/>
      <c r="EU149" s="152"/>
      <c r="EV149" s="152"/>
      <c r="EW149" s="152"/>
      <c r="EX149" s="152"/>
      <c r="EY149" s="152"/>
      <c r="EZ149" s="152"/>
      <c r="FA149" s="152"/>
      <c r="FB149" s="152"/>
      <c r="FC149" s="152"/>
      <c r="FD149" s="152"/>
    </row>
    <row r="150" spans="1:160">
      <c r="A150" s="250" t="str">
        <f t="shared" si="0"/>
        <v>LUAN TEIXEIRA DE SOUZA</v>
      </c>
      <c r="B150" s="251" t="s">
        <v>641</v>
      </c>
      <c r="C150" s="252" t="s">
        <v>901</v>
      </c>
      <c r="D150" s="89" t="s">
        <v>419</v>
      </c>
      <c r="E150" s="89" t="str">
        <f t="shared" si="1"/>
        <v>Incompleto</v>
      </c>
      <c r="F150" s="89"/>
      <c r="G150" s="253" t="s">
        <v>427</v>
      </c>
      <c r="H150" s="152" t="str">
        <f t="shared" si="2"/>
        <v>OK</v>
      </c>
      <c r="I150" s="258" t="s">
        <v>415</v>
      </c>
      <c r="J150" s="152" t="str">
        <f t="shared" si="3"/>
        <v>OK</v>
      </c>
      <c r="K150" s="152"/>
      <c r="L150" s="152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  <c r="AB150" s="152"/>
      <c r="AC150" s="152"/>
      <c r="AD150" s="152"/>
      <c r="AE150" s="152"/>
      <c r="AF150" s="152"/>
      <c r="AG150" s="152"/>
      <c r="AH150" s="152"/>
      <c r="AI150" s="152"/>
      <c r="AJ150" s="152"/>
      <c r="AK150" s="152"/>
      <c r="AL150" s="152"/>
      <c r="AM150" s="152"/>
      <c r="AN150" s="152"/>
      <c r="AO150" s="152"/>
      <c r="AP150" s="152"/>
      <c r="AQ150" s="152"/>
      <c r="AR150" s="152"/>
      <c r="AS150" s="152"/>
      <c r="AT150" s="152"/>
      <c r="AU150" s="152"/>
      <c r="AV150" s="152"/>
      <c r="AW150" s="152"/>
      <c r="AX150" s="152"/>
      <c r="AY150" s="152"/>
      <c r="AZ150" s="152"/>
      <c r="BA150" s="152"/>
      <c r="BB150" s="152"/>
      <c r="BC150" s="152"/>
      <c r="BD150" s="152"/>
      <c r="BE150" s="152"/>
      <c r="BF150" s="152"/>
      <c r="BG150" s="152"/>
      <c r="BH150" s="152"/>
      <c r="BI150" s="152"/>
      <c r="BJ150" s="152"/>
      <c r="BK150" s="152"/>
      <c r="BL150" s="152"/>
      <c r="BM150" s="152"/>
      <c r="BN150" s="152"/>
      <c r="BO150" s="152"/>
      <c r="BP150" s="152"/>
      <c r="BQ150" s="152"/>
      <c r="BR150" s="152"/>
      <c r="BS150" s="152"/>
      <c r="BT150" s="152"/>
      <c r="BU150" s="152"/>
      <c r="BV150" s="152"/>
      <c r="BW150" s="152"/>
      <c r="BX150" s="152"/>
      <c r="BY150" s="152"/>
      <c r="BZ150" s="152"/>
      <c r="CA150" s="152"/>
      <c r="CB150" s="152"/>
      <c r="CC150" s="152"/>
      <c r="CD150" s="152"/>
      <c r="CE150" s="152"/>
      <c r="CF150" s="152"/>
      <c r="CG150" s="152"/>
      <c r="CH150" s="152"/>
      <c r="CI150" s="152"/>
      <c r="CJ150" s="152"/>
      <c r="CK150" s="152"/>
      <c r="CL150" s="152"/>
      <c r="CM150" s="152"/>
      <c r="CN150" s="152"/>
      <c r="CO150" s="152"/>
      <c r="CP150" s="152"/>
      <c r="CQ150" s="152"/>
      <c r="CR150" s="152"/>
      <c r="CS150" s="152"/>
      <c r="CT150" s="152"/>
      <c r="CU150" s="152"/>
      <c r="CV150" s="152"/>
      <c r="CW150" s="152"/>
      <c r="CX150" s="152"/>
      <c r="CY150" s="152"/>
      <c r="CZ150" s="152"/>
      <c r="DA150" s="152"/>
      <c r="DB150" s="152"/>
      <c r="DC150" s="152"/>
      <c r="DD150" s="152"/>
      <c r="DE150" s="152"/>
      <c r="DF150" s="152"/>
      <c r="DG150" s="152"/>
      <c r="DH150" s="152"/>
      <c r="DI150" s="152"/>
      <c r="DJ150" s="152"/>
      <c r="DK150" s="152"/>
      <c r="DL150" s="152"/>
      <c r="DM150" s="152"/>
      <c r="DN150" s="152"/>
      <c r="DO150" s="152"/>
      <c r="DP150" s="152"/>
      <c r="DQ150" s="152"/>
      <c r="DR150" s="152"/>
      <c r="DS150" s="152"/>
      <c r="DT150" s="152"/>
      <c r="DU150" s="152"/>
      <c r="DV150" s="152"/>
      <c r="DW150" s="152"/>
      <c r="DX150" s="152"/>
      <c r="DY150" s="152"/>
      <c r="DZ150" s="152"/>
      <c r="EA150" s="152"/>
      <c r="EB150" s="152"/>
      <c r="EC150" s="152"/>
      <c r="ED150" s="152"/>
      <c r="EE150" s="152"/>
      <c r="EF150" s="152"/>
      <c r="EG150" s="152"/>
      <c r="EH150" s="152"/>
      <c r="EI150" s="152"/>
      <c r="EJ150" s="152"/>
      <c r="EK150" s="152"/>
      <c r="EL150" s="152"/>
      <c r="EM150" s="152"/>
      <c r="EN150" s="152"/>
      <c r="EO150" s="152"/>
      <c r="EP150" s="152"/>
      <c r="EQ150" s="152"/>
      <c r="ER150" s="152"/>
      <c r="ES150" s="152"/>
      <c r="ET150" s="152"/>
      <c r="EU150" s="152"/>
      <c r="EV150" s="152"/>
      <c r="EW150" s="152"/>
      <c r="EX150" s="152"/>
      <c r="EY150" s="152"/>
      <c r="EZ150" s="152"/>
      <c r="FA150" s="152"/>
      <c r="FB150" s="152"/>
      <c r="FC150" s="152"/>
      <c r="FD150" s="152"/>
    </row>
    <row r="151" spans="1:160">
      <c r="A151" s="250" t="str">
        <f t="shared" si="0"/>
        <v>LUCAS DE CARVALHO SOBRAL</v>
      </c>
      <c r="B151" s="251" t="s">
        <v>641</v>
      </c>
      <c r="C151" s="252" t="s">
        <v>966</v>
      </c>
      <c r="D151" s="89" t="s">
        <v>421</v>
      </c>
      <c r="E151" s="89" t="str">
        <f t="shared" si="1"/>
        <v>Incompleto</v>
      </c>
      <c r="F151" s="89"/>
      <c r="G151" s="253" t="s">
        <v>429</v>
      </c>
      <c r="H151" s="152" t="str">
        <f t="shared" si="2"/>
        <v>Incompleto</v>
      </c>
      <c r="I151" s="258" t="s">
        <v>417</v>
      </c>
      <c r="J151" s="152" t="str">
        <f t="shared" si="3"/>
        <v>Incompleto</v>
      </c>
      <c r="K151" s="152"/>
      <c r="L151" s="152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M151" s="152"/>
      <c r="AN151" s="152"/>
      <c r="AO151" s="152"/>
      <c r="AP151" s="152"/>
      <c r="AQ151" s="152"/>
      <c r="AR151" s="152"/>
      <c r="AS151" s="152"/>
      <c r="AT151" s="152"/>
      <c r="AU151" s="152"/>
      <c r="AV151" s="152"/>
      <c r="AW151" s="152"/>
      <c r="AX151" s="152"/>
      <c r="AY151" s="152"/>
      <c r="AZ151" s="152"/>
      <c r="BA151" s="152"/>
      <c r="BB151" s="152"/>
      <c r="BC151" s="152"/>
      <c r="BD151" s="152"/>
      <c r="BE151" s="152"/>
      <c r="BF151" s="152"/>
      <c r="BG151" s="152"/>
      <c r="BH151" s="152"/>
      <c r="BI151" s="152"/>
      <c r="BJ151" s="152"/>
      <c r="BK151" s="152"/>
      <c r="BL151" s="152"/>
      <c r="BM151" s="152"/>
      <c r="BN151" s="152"/>
      <c r="BO151" s="152"/>
      <c r="BP151" s="152"/>
      <c r="BQ151" s="152"/>
      <c r="BR151" s="152"/>
      <c r="BS151" s="152"/>
      <c r="BT151" s="152"/>
      <c r="BU151" s="152"/>
      <c r="BV151" s="152"/>
      <c r="BW151" s="152"/>
      <c r="BX151" s="152"/>
      <c r="BY151" s="152"/>
      <c r="BZ151" s="152"/>
      <c r="CA151" s="152"/>
      <c r="CB151" s="152"/>
      <c r="CC151" s="152"/>
      <c r="CD151" s="152"/>
      <c r="CE151" s="152"/>
      <c r="CF151" s="152"/>
      <c r="CG151" s="152"/>
      <c r="CH151" s="152"/>
      <c r="CI151" s="152"/>
      <c r="CJ151" s="152"/>
      <c r="CK151" s="152"/>
      <c r="CL151" s="152"/>
      <c r="CM151" s="152"/>
      <c r="CN151" s="152"/>
      <c r="CO151" s="152"/>
      <c r="CP151" s="152"/>
      <c r="CQ151" s="152"/>
      <c r="CR151" s="152"/>
      <c r="CS151" s="152"/>
      <c r="CT151" s="152"/>
      <c r="CU151" s="152"/>
      <c r="CV151" s="152"/>
      <c r="CW151" s="152"/>
      <c r="CX151" s="152"/>
      <c r="CY151" s="152"/>
      <c r="CZ151" s="152"/>
      <c r="DA151" s="152"/>
      <c r="DB151" s="152"/>
      <c r="DC151" s="152"/>
      <c r="DD151" s="152"/>
      <c r="DE151" s="152"/>
      <c r="DF151" s="152"/>
      <c r="DG151" s="152"/>
      <c r="DH151" s="152"/>
      <c r="DI151" s="152"/>
      <c r="DJ151" s="152"/>
      <c r="DK151" s="152"/>
      <c r="DL151" s="152"/>
      <c r="DM151" s="152"/>
      <c r="DN151" s="152"/>
      <c r="DO151" s="152"/>
      <c r="DP151" s="152"/>
      <c r="DQ151" s="152"/>
      <c r="DR151" s="152"/>
      <c r="DS151" s="152"/>
      <c r="DT151" s="152"/>
      <c r="DU151" s="152"/>
      <c r="DV151" s="152"/>
      <c r="DW151" s="152"/>
      <c r="DX151" s="152"/>
      <c r="DY151" s="152"/>
      <c r="DZ151" s="152"/>
      <c r="EA151" s="152"/>
      <c r="EB151" s="152"/>
      <c r="EC151" s="152"/>
      <c r="ED151" s="152"/>
      <c r="EE151" s="152"/>
      <c r="EF151" s="152"/>
      <c r="EG151" s="152"/>
      <c r="EH151" s="152"/>
      <c r="EI151" s="152"/>
      <c r="EJ151" s="152"/>
      <c r="EK151" s="152"/>
      <c r="EL151" s="152"/>
      <c r="EM151" s="152"/>
      <c r="EN151" s="152"/>
      <c r="EO151" s="152"/>
      <c r="EP151" s="152"/>
      <c r="EQ151" s="152"/>
      <c r="ER151" s="152"/>
      <c r="ES151" s="152"/>
      <c r="ET151" s="152"/>
      <c r="EU151" s="152"/>
      <c r="EV151" s="152"/>
      <c r="EW151" s="152"/>
      <c r="EX151" s="152"/>
      <c r="EY151" s="152"/>
      <c r="EZ151" s="152"/>
      <c r="FA151" s="152"/>
      <c r="FB151" s="152"/>
      <c r="FC151" s="152"/>
      <c r="FD151" s="152"/>
    </row>
    <row r="152" spans="1:160">
      <c r="A152" s="250" t="str">
        <f t="shared" si="0"/>
        <v>LUCAS DOS SANTOS GOULLART</v>
      </c>
      <c r="B152" s="251" t="s">
        <v>641</v>
      </c>
      <c r="C152" s="252" t="s">
        <v>958</v>
      </c>
      <c r="D152" s="89" t="s">
        <v>422</v>
      </c>
      <c r="E152" s="89" t="str">
        <f t="shared" si="1"/>
        <v>OK</v>
      </c>
      <c r="F152" s="89"/>
      <c r="G152" s="260" t="s">
        <v>430</v>
      </c>
      <c r="H152" s="152" t="str">
        <f t="shared" si="2"/>
        <v>OK</v>
      </c>
      <c r="I152" s="258" t="s">
        <v>419</v>
      </c>
      <c r="J152" s="152" t="str">
        <f t="shared" si="3"/>
        <v>Incompleto</v>
      </c>
      <c r="K152" s="152"/>
      <c r="L152" s="152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M152" s="152"/>
      <c r="AN152" s="152"/>
      <c r="AO152" s="152"/>
      <c r="AP152" s="152"/>
      <c r="AQ152" s="152"/>
      <c r="AR152" s="152"/>
      <c r="AS152" s="152"/>
      <c r="AT152" s="152"/>
      <c r="AU152" s="152"/>
      <c r="AV152" s="152"/>
      <c r="AW152" s="152"/>
      <c r="AX152" s="152"/>
      <c r="AY152" s="152"/>
      <c r="AZ152" s="152"/>
      <c r="BA152" s="152"/>
      <c r="BB152" s="152"/>
      <c r="BC152" s="152"/>
      <c r="BD152" s="152"/>
      <c r="BE152" s="152"/>
      <c r="BF152" s="152"/>
      <c r="BG152" s="152"/>
      <c r="BH152" s="152"/>
      <c r="BI152" s="152"/>
      <c r="BJ152" s="152"/>
      <c r="BK152" s="152"/>
      <c r="BL152" s="152"/>
      <c r="BM152" s="152"/>
      <c r="BN152" s="152"/>
      <c r="BO152" s="152"/>
      <c r="BP152" s="152"/>
      <c r="BQ152" s="152"/>
      <c r="BR152" s="152"/>
      <c r="BS152" s="152"/>
      <c r="BT152" s="152"/>
      <c r="BU152" s="152"/>
      <c r="BV152" s="152"/>
      <c r="BW152" s="152"/>
      <c r="BX152" s="152"/>
      <c r="BY152" s="152"/>
      <c r="BZ152" s="152"/>
      <c r="CA152" s="152"/>
      <c r="CB152" s="152"/>
      <c r="CC152" s="152"/>
      <c r="CD152" s="152"/>
      <c r="CE152" s="152"/>
      <c r="CF152" s="152"/>
      <c r="CG152" s="152"/>
      <c r="CH152" s="152"/>
      <c r="CI152" s="152"/>
      <c r="CJ152" s="152"/>
      <c r="CK152" s="152"/>
      <c r="CL152" s="152"/>
      <c r="CM152" s="152"/>
      <c r="CN152" s="152"/>
      <c r="CO152" s="152"/>
      <c r="CP152" s="152"/>
      <c r="CQ152" s="152"/>
      <c r="CR152" s="152"/>
      <c r="CS152" s="152"/>
      <c r="CT152" s="152"/>
      <c r="CU152" s="152"/>
      <c r="CV152" s="152"/>
      <c r="CW152" s="152"/>
      <c r="CX152" s="152"/>
      <c r="CY152" s="152"/>
      <c r="CZ152" s="152"/>
      <c r="DA152" s="152"/>
      <c r="DB152" s="152"/>
      <c r="DC152" s="152"/>
      <c r="DD152" s="152"/>
      <c r="DE152" s="152"/>
      <c r="DF152" s="152"/>
      <c r="DG152" s="152"/>
      <c r="DH152" s="152"/>
      <c r="DI152" s="152"/>
      <c r="DJ152" s="152"/>
      <c r="DK152" s="152"/>
      <c r="DL152" s="152"/>
      <c r="DM152" s="152"/>
      <c r="DN152" s="152"/>
      <c r="DO152" s="152"/>
      <c r="DP152" s="152"/>
      <c r="DQ152" s="152"/>
      <c r="DR152" s="152"/>
      <c r="DS152" s="152"/>
      <c r="DT152" s="152"/>
      <c r="DU152" s="152"/>
      <c r="DV152" s="152"/>
      <c r="DW152" s="152"/>
      <c r="DX152" s="152"/>
      <c r="DY152" s="152"/>
      <c r="DZ152" s="152"/>
      <c r="EA152" s="152"/>
      <c r="EB152" s="152"/>
      <c r="EC152" s="152"/>
      <c r="ED152" s="152"/>
      <c r="EE152" s="152"/>
      <c r="EF152" s="152"/>
      <c r="EG152" s="152"/>
      <c r="EH152" s="152"/>
      <c r="EI152" s="152"/>
      <c r="EJ152" s="152"/>
      <c r="EK152" s="152"/>
      <c r="EL152" s="152"/>
      <c r="EM152" s="152"/>
      <c r="EN152" s="152"/>
      <c r="EO152" s="152"/>
      <c r="EP152" s="152"/>
      <c r="EQ152" s="152"/>
      <c r="ER152" s="152"/>
      <c r="ES152" s="152"/>
      <c r="ET152" s="152"/>
      <c r="EU152" s="152"/>
      <c r="EV152" s="152"/>
      <c r="EW152" s="152"/>
      <c r="EX152" s="152"/>
      <c r="EY152" s="152"/>
      <c r="EZ152" s="152"/>
      <c r="FA152" s="152"/>
      <c r="FB152" s="152"/>
      <c r="FC152" s="152"/>
      <c r="FD152" s="152"/>
    </row>
    <row r="153" spans="1:160">
      <c r="A153" s="250" t="str">
        <f t="shared" si="0"/>
        <v>LUCAS PEREIRA DA SILVA</v>
      </c>
      <c r="B153" s="257" t="s">
        <v>641</v>
      </c>
      <c r="C153" s="252" t="s">
        <v>937</v>
      </c>
      <c r="D153" s="89" t="s">
        <v>424</v>
      </c>
      <c r="E153" s="89" t="str">
        <f t="shared" si="1"/>
        <v>Incompleto</v>
      </c>
      <c r="F153" s="89"/>
      <c r="G153" s="89"/>
      <c r="H153" s="152"/>
      <c r="I153" s="258" t="s">
        <v>421</v>
      </c>
      <c r="J153" s="152" t="str">
        <f t="shared" si="3"/>
        <v>Incompleto</v>
      </c>
      <c r="K153" s="152"/>
      <c r="L153" s="152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  <c r="AM153" s="152"/>
      <c r="AN153" s="152"/>
      <c r="AO153" s="152"/>
      <c r="AP153" s="152"/>
      <c r="AQ153" s="152"/>
      <c r="AR153" s="152"/>
      <c r="AS153" s="152"/>
      <c r="AT153" s="152"/>
      <c r="AU153" s="152"/>
      <c r="AV153" s="152"/>
      <c r="AW153" s="152"/>
      <c r="AX153" s="152"/>
      <c r="AY153" s="152"/>
      <c r="AZ153" s="152"/>
      <c r="BA153" s="152"/>
      <c r="BB153" s="152"/>
      <c r="BC153" s="152"/>
      <c r="BD153" s="152"/>
      <c r="BE153" s="152"/>
      <c r="BF153" s="152"/>
      <c r="BG153" s="152"/>
      <c r="BH153" s="152"/>
      <c r="BI153" s="152"/>
      <c r="BJ153" s="152"/>
      <c r="BK153" s="152"/>
      <c r="BL153" s="152"/>
      <c r="BM153" s="152"/>
      <c r="BN153" s="152"/>
      <c r="BO153" s="152"/>
      <c r="BP153" s="152"/>
      <c r="BQ153" s="152"/>
      <c r="BR153" s="152"/>
      <c r="BS153" s="152"/>
      <c r="BT153" s="152"/>
      <c r="BU153" s="152"/>
      <c r="BV153" s="152"/>
      <c r="BW153" s="152"/>
      <c r="BX153" s="152"/>
      <c r="BY153" s="152"/>
      <c r="BZ153" s="152"/>
      <c r="CA153" s="152"/>
      <c r="CB153" s="152"/>
      <c r="CC153" s="152"/>
      <c r="CD153" s="152"/>
      <c r="CE153" s="152"/>
      <c r="CF153" s="152"/>
      <c r="CG153" s="152"/>
      <c r="CH153" s="152"/>
      <c r="CI153" s="152"/>
      <c r="CJ153" s="152"/>
      <c r="CK153" s="152"/>
      <c r="CL153" s="152"/>
      <c r="CM153" s="152"/>
      <c r="CN153" s="152"/>
      <c r="CO153" s="152"/>
      <c r="CP153" s="152"/>
      <c r="CQ153" s="152"/>
      <c r="CR153" s="152"/>
      <c r="CS153" s="152"/>
      <c r="CT153" s="152"/>
      <c r="CU153" s="152"/>
      <c r="CV153" s="152"/>
      <c r="CW153" s="152"/>
      <c r="CX153" s="152"/>
      <c r="CY153" s="152"/>
      <c r="CZ153" s="152"/>
      <c r="DA153" s="152"/>
      <c r="DB153" s="152"/>
      <c r="DC153" s="152"/>
      <c r="DD153" s="152"/>
      <c r="DE153" s="152"/>
      <c r="DF153" s="152"/>
      <c r="DG153" s="152"/>
      <c r="DH153" s="152"/>
      <c r="DI153" s="152"/>
      <c r="DJ153" s="152"/>
      <c r="DK153" s="152"/>
      <c r="DL153" s="152"/>
      <c r="DM153" s="152"/>
      <c r="DN153" s="152"/>
      <c r="DO153" s="152"/>
      <c r="DP153" s="152"/>
      <c r="DQ153" s="152"/>
      <c r="DR153" s="152"/>
      <c r="DS153" s="152"/>
      <c r="DT153" s="152"/>
      <c r="DU153" s="152"/>
      <c r="DV153" s="152"/>
      <c r="DW153" s="152"/>
      <c r="DX153" s="152"/>
      <c r="DY153" s="152"/>
      <c r="DZ153" s="152"/>
      <c r="EA153" s="152"/>
      <c r="EB153" s="152"/>
      <c r="EC153" s="152"/>
      <c r="ED153" s="152"/>
      <c r="EE153" s="152"/>
      <c r="EF153" s="152"/>
      <c r="EG153" s="152"/>
      <c r="EH153" s="152"/>
      <c r="EI153" s="152"/>
      <c r="EJ153" s="152"/>
      <c r="EK153" s="152"/>
      <c r="EL153" s="152"/>
      <c r="EM153" s="152"/>
      <c r="EN153" s="152"/>
      <c r="EO153" s="152"/>
      <c r="EP153" s="152"/>
      <c r="EQ153" s="152"/>
      <c r="ER153" s="152"/>
      <c r="ES153" s="152"/>
      <c r="ET153" s="152"/>
      <c r="EU153" s="152"/>
      <c r="EV153" s="152"/>
      <c r="EW153" s="152"/>
      <c r="EX153" s="152"/>
      <c r="EY153" s="152"/>
      <c r="EZ153" s="152"/>
      <c r="FA153" s="152"/>
      <c r="FB153" s="152"/>
      <c r="FC153" s="152"/>
      <c r="FD153" s="152"/>
    </row>
    <row r="154" spans="1:160">
      <c r="A154" s="250" t="str">
        <f t="shared" si="0"/>
        <v>LUCCA DE JESUS LOPES</v>
      </c>
      <c r="B154" s="256" t="s">
        <v>671</v>
      </c>
      <c r="C154" s="252" t="s">
        <v>959</v>
      </c>
      <c r="D154" s="89" t="s">
        <v>425</v>
      </c>
      <c r="E154" s="89" t="str">
        <f t="shared" si="1"/>
        <v>OK</v>
      </c>
      <c r="F154" s="89"/>
      <c r="G154" s="89"/>
      <c r="H154" s="152"/>
      <c r="I154" s="258" t="s">
        <v>454</v>
      </c>
      <c r="J154" s="152" t="str">
        <f t="shared" si="3"/>
        <v>Incompleto</v>
      </c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  <c r="BG154" s="152"/>
      <c r="BH154" s="152"/>
      <c r="BI154" s="152"/>
      <c r="BJ154" s="152"/>
      <c r="BK154" s="152"/>
      <c r="BL154" s="152"/>
      <c r="BM154" s="152"/>
      <c r="BN154" s="152"/>
      <c r="BO154" s="152"/>
      <c r="BP154" s="152"/>
      <c r="BQ154" s="152"/>
      <c r="BR154" s="152"/>
      <c r="BS154" s="152"/>
      <c r="BT154" s="152"/>
      <c r="BU154" s="152"/>
      <c r="BV154" s="152"/>
      <c r="BW154" s="152"/>
      <c r="BX154" s="152"/>
      <c r="BY154" s="152"/>
      <c r="BZ154" s="152"/>
      <c r="CA154" s="152"/>
      <c r="CB154" s="152"/>
      <c r="CC154" s="152"/>
      <c r="CD154" s="152"/>
      <c r="CE154" s="152"/>
      <c r="CF154" s="152"/>
      <c r="CG154" s="152"/>
      <c r="CH154" s="152"/>
      <c r="CI154" s="152"/>
      <c r="CJ154" s="152"/>
      <c r="CK154" s="152"/>
      <c r="CL154" s="152"/>
      <c r="CM154" s="152"/>
      <c r="CN154" s="152"/>
      <c r="CO154" s="152"/>
      <c r="CP154" s="152"/>
      <c r="CQ154" s="152"/>
      <c r="CR154" s="152"/>
      <c r="CS154" s="152"/>
      <c r="CT154" s="152"/>
      <c r="CU154" s="152"/>
      <c r="CV154" s="152"/>
      <c r="CW154" s="152"/>
      <c r="CX154" s="152"/>
      <c r="CY154" s="152"/>
      <c r="CZ154" s="152"/>
      <c r="DA154" s="152"/>
      <c r="DB154" s="152"/>
      <c r="DC154" s="152"/>
      <c r="DD154" s="152"/>
      <c r="DE154" s="152"/>
      <c r="DF154" s="152"/>
      <c r="DG154" s="152"/>
      <c r="DH154" s="152"/>
      <c r="DI154" s="152"/>
      <c r="DJ154" s="152"/>
      <c r="DK154" s="152"/>
      <c r="DL154" s="152"/>
      <c r="DM154" s="152"/>
      <c r="DN154" s="152"/>
      <c r="DO154" s="152"/>
      <c r="DP154" s="152"/>
      <c r="DQ154" s="152"/>
      <c r="DR154" s="152"/>
      <c r="DS154" s="152"/>
      <c r="DT154" s="152"/>
      <c r="DU154" s="152"/>
      <c r="DV154" s="152"/>
      <c r="DW154" s="152"/>
      <c r="DX154" s="152"/>
      <c r="DY154" s="152"/>
      <c r="DZ154" s="152"/>
      <c r="EA154" s="152"/>
      <c r="EB154" s="152"/>
      <c r="EC154" s="152"/>
      <c r="ED154" s="152"/>
      <c r="EE154" s="152"/>
      <c r="EF154" s="152"/>
      <c r="EG154" s="152"/>
      <c r="EH154" s="152"/>
      <c r="EI154" s="152"/>
      <c r="EJ154" s="152"/>
      <c r="EK154" s="152"/>
      <c r="EL154" s="152"/>
      <c r="EM154" s="152"/>
      <c r="EN154" s="152"/>
      <c r="EO154" s="152"/>
      <c r="EP154" s="152"/>
      <c r="EQ154" s="152"/>
      <c r="ER154" s="152"/>
      <c r="ES154" s="152"/>
      <c r="ET154" s="152"/>
      <c r="EU154" s="152"/>
      <c r="EV154" s="152"/>
      <c r="EW154" s="152"/>
      <c r="EX154" s="152"/>
      <c r="EY154" s="152"/>
      <c r="EZ154" s="152"/>
      <c r="FA154" s="152"/>
      <c r="FB154" s="152"/>
      <c r="FC154" s="152"/>
      <c r="FD154" s="152"/>
    </row>
    <row r="155" spans="1:160">
      <c r="A155" s="250" t="str">
        <f t="shared" si="0"/>
        <v>LUIZA</v>
      </c>
      <c r="B155" s="252" t="s">
        <v>672</v>
      </c>
      <c r="C155" s="252" t="s">
        <v>1370</v>
      </c>
      <c r="D155" s="89" t="s">
        <v>427</v>
      </c>
      <c r="E155" s="89" t="str">
        <f t="shared" si="1"/>
        <v>OK</v>
      </c>
      <c r="F155" s="89"/>
      <c r="G155" s="89"/>
      <c r="H155" s="152"/>
      <c r="I155" s="258" t="s">
        <v>422</v>
      </c>
      <c r="J155" s="152" t="str">
        <f t="shared" si="3"/>
        <v>OK</v>
      </c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  <c r="AM155" s="152"/>
      <c r="AN155" s="152"/>
      <c r="AO155" s="152"/>
      <c r="AP155" s="152"/>
      <c r="AQ155" s="152"/>
      <c r="AR155" s="152"/>
      <c r="AS155" s="152"/>
      <c r="AT155" s="152"/>
      <c r="AU155" s="152"/>
      <c r="AV155" s="152"/>
      <c r="AW155" s="152"/>
      <c r="AX155" s="152"/>
      <c r="AY155" s="152"/>
      <c r="AZ155" s="152"/>
      <c r="BA155" s="152"/>
      <c r="BB155" s="152"/>
      <c r="BC155" s="152"/>
      <c r="BD155" s="152"/>
      <c r="BE155" s="152"/>
      <c r="BF155" s="152"/>
      <c r="BG155" s="152"/>
      <c r="BH155" s="152"/>
      <c r="BI155" s="152"/>
      <c r="BJ155" s="152"/>
      <c r="BK155" s="152"/>
      <c r="BL155" s="152"/>
      <c r="BM155" s="152"/>
      <c r="BN155" s="152"/>
      <c r="BO155" s="152"/>
      <c r="BP155" s="152"/>
      <c r="BQ155" s="152"/>
      <c r="BR155" s="152"/>
      <c r="BS155" s="152"/>
      <c r="BT155" s="152"/>
      <c r="BU155" s="152"/>
      <c r="BV155" s="152"/>
      <c r="BW155" s="152"/>
      <c r="BX155" s="152"/>
      <c r="BY155" s="152"/>
      <c r="BZ155" s="152"/>
      <c r="CA155" s="152"/>
      <c r="CB155" s="152"/>
      <c r="CC155" s="152"/>
      <c r="CD155" s="152"/>
      <c r="CE155" s="152"/>
      <c r="CF155" s="152"/>
      <c r="CG155" s="152"/>
      <c r="CH155" s="152"/>
      <c r="CI155" s="152"/>
      <c r="CJ155" s="152"/>
      <c r="CK155" s="152"/>
      <c r="CL155" s="152"/>
      <c r="CM155" s="152"/>
      <c r="CN155" s="152"/>
      <c r="CO155" s="152"/>
      <c r="CP155" s="152"/>
      <c r="CQ155" s="152"/>
      <c r="CR155" s="152"/>
      <c r="CS155" s="152"/>
      <c r="CT155" s="152"/>
      <c r="CU155" s="152"/>
      <c r="CV155" s="152"/>
      <c r="CW155" s="152"/>
      <c r="CX155" s="152"/>
      <c r="CY155" s="152"/>
      <c r="CZ155" s="152"/>
      <c r="DA155" s="152"/>
      <c r="DB155" s="152"/>
      <c r="DC155" s="152"/>
      <c r="DD155" s="152"/>
      <c r="DE155" s="152"/>
      <c r="DF155" s="152"/>
      <c r="DG155" s="152"/>
      <c r="DH155" s="152"/>
      <c r="DI155" s="152"/>
      <c r="DJ155" s="152"/>
      <c r="DK155" s="152"/>
      <c r="DL155" s="152"/>
      <c r="DM155" s="152"/>
      <c r="DN155" s="152"/>
      <c r="DO155" s="152"/>
      <c r="DP155" s="152"/>
      <c r="DQ155" s="152"/>
      <c r="DR155" s="152"/>
      <c r="DS155" s="152"/>
      <c r="DT155" s="152"/>
      <c r="DU155" s="152"/>
      <c r="DV155" s="152"/>
      <c r="DW155" s="152"/>
      <c r="DX155" s="152"/>
      <c r="DY155" s="152"/>
      <c r="DZ155" s="152"/>
      <c r="EA155" s="152"/>
      <c r="EB155" s="152"/>
      <c r="EC155" s="152"/>
      <c r="ED155" s="152"/>
      <c r="EE155" s="152"/>
      <c r="EF155" s="152"/>
      <c r="EG155" s="152"/>
      <c r="EH155" s="152"/>
      <c r="EI155" s="152"/>
      <c r="EJ155" s="152"/>
      <c r="EK155" s="152"/>
      <c r="EL155" s="152"/>
      <c r="EM155" s="152"/>
      <c r="EN155" s="152"/>
      <c r="EO155" s="152"/>
      <c r="EP155" s="152"/>
      <c r="EQ155" s="152"/>
      <c r="ER155" s="152"/>
      <c r="ES155" s="152"/>
      <c r="ET155" s="152"/>
      <c r="EU155" s="152"/>
      <c r="EV155" s="152"/>
      <c r="EW155" s="152"/>
      <c r="EX155" s="152"/>
      <c r="EY155" s="152"/>
      <c r="EZ155" s="152"/>
      <c r="FA155" s="152"/>
      <c r="FB155" s="152"/>
      <c r="FC155" s="152"/>
      <c r="FD155" s="152"/>
    </row>
    <row r="156" spans="1:160">
      <c r="A156" s="250" t="str">
        <f t="shared" si="0"/>
        <v>LUIZA MENEGHELLI BARCELLOS</v>
      </c>
      <c r="B156" s="251" t="s">
        <v>641</v>
      </c>
      <c r="C156" s="252" t="s">
        <v>914</v>
      </c>
      <c r="D156" s="89" t="s">
        <v>429</v>
      </c>
      <c r="E156" s="89" t="str">
        <f t="shared" si="1"/>
        <v>Incompleto</v>
      </c>
      <c r="F156" s="89"/>
      <c r="G156" s="89"/>
      <c r="H156" s="152"/>
      <c r="I156" s="258" t="s">
        <v>424</v>
      </c>
      <c r="J156" s="152" t="str">
        <f t="shared" si="3"/>
        <v>Incompleto</v>
      </c>
      <c r="K156" s="152"/>
      <c r="L156" s="152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  <c r="AM156" s="152"/>
      <c r="AN156" s="152"/>
      <c r="AO156" s="152"/>
      <c r="AP156" s="152"/>
      <c r="AQ156" s="152"/>
      <c r="AR156" s="152"/>
      <c r="AS156" s="152"/>
      <c r="AT156" s="152"/>
      <c r="AU156" s="152"/>
      <c r="AV156" s="152"/>
      <c r="AW156" s="152"/>
      <c r="AX156" s="152"/>
      <c r="AY156" s="152"/>
      <c r="AZ156" s="152"/>
      <c r="BA156" s="152"/>
      <c r="BB156" s="152"/>
      <c r="BC156" s="152"/>
      <c r="BD156" s="152"/>
      <c r="BE156" s="152"/>
      <c r="BF156" s="152"/>
      <c r="BG156" s="152"/>
      <c r="BH156" s="152"/>
      <c r="BI156" s="152"/>
      <c r="BJ156" s="152"/>
      <c r="BK156" s="152"/>
      <c r="BL156" s="152"/>
      <c r="BM156" s="152"/>
      <c r="BN156" s="152"/>
      <c r="BO156" s="152"/>
      <c r="BP156" s="152"/>
      <c r="BQ156" s="152"/>
      <c r="BR156" s="152"/>
      <c r="BS156" s="152"/>
      <c r="BT156" s="152"/>
      <c r="BU156" s="152"/>
      <c r="BV156" s="152"/>
      <c r="BW156" s="152"/>
      <c r="BX156" s="152"/>
      <c r="BY156" s="152"/>
      <c r="BZ156" s="152"/>
      <c r="CA156" s="152"/>
      <c r="CB156" s="152"/>
      <c r="CC156" s="152"/>
      <c r="CD156" s="152"/>
      <c r="CE156" s="152"/>
      <c r="CF156" s="152"/>
      <c r="CG156" s="152"/>
      <c r="CH156" s="152"/>
      <c r="CI156" s="152"/>
      <c r="CJ156" s="152"/>
      <c r="CK156" s="152"/>
      <c r="CL156" s="152"/>
      <c r="CM156" s="152"/>
      <c r="CN156" s="152"/>
      <c r="CO156" s="152"/>
      <c r="CP156" s="152"/>
      <c r="CQ156" s="152"/>
      <c r="CR156" s="152"/>
      <c r="CS156" s="152"/>
      <c r="CT156" s="152"/>
      <c r="CU156" s="152"/>
      <c r="CV156" s="152"/>
      <c r="CW156" s="152"/>
      <c r="CX156" s="152"/>
      <c r="CY156" s="152"/>
      <c r="CZ156" s="152"/>
      <c r="DA156" s="152"/>
      <c r="DB156" s="152"/>
      <c r="DC156" s="152"/>
      <c r="DD156" s="152"/>
      <c r="DE156" s="152"/>
      <c r="DF156" s="152"/>
      <c r="DG156" s="152"/>
      <c r="DH156" s="152"/>
      <c r="DI156" s="152"/>
      <c r="DJ156" s="152"/>
      <c r="DK156" s="152"/>
      <c r="DL156" s="152"/>
      <c r="DM156" s="152"/>
      <c r="DN156" s="152"/>
      <c r="DO156" s="152"/>
      <c r="DP156" s="152"/>
      <c r="DQ156" s="152"/>
      <c r="DR156" s="152"/>
      <c r="DS156" s="152"/>
      <c r="DT156" s="152"/>
      <c r="DU156" s="152"/>
      <c r="DV156" s="152"/>
      <c r="DW156" s="152"/>
      <c r="DX156" s="152"/>
      <c r="DY156" s="152"/>
      <c r="DZ156" s="152"/>
      <c r="EA156" s="152"/>
      <c r="EB156" s="152"/>
      <c r="EC156" s="152"/>
      <c r="ED156" s="152"/>
      <c r="EE156" s="152"/>
      <c r="EF156" s="152"/>
      <c r="EG156" s="152"/>
      <c r="EH156" s="152"/>
      <c r="EI156" s="152"/>
      <c r="EJ156" s="152"/>
      <c r="EK156" s="152"/>
      <c r="EL156" s="152"/>
      <c r="EM156" s="152"/>
      <c r="EN156" s="152"/>
      <c r="EO156" s="152"/>
      <c r="EP156" s="152"/>
      <c r="EQ156" s="152"/>
      <c r="ER156" s="152"/>
      <c r="ES156" s="152"/>
      <c r="ET156" s="152"/>
      <c r="EU156" s="152"/>
      <c r="EV156" s="152"/>
      <c r="EW156" s="152"/>
      <c r="EX156" s="152"/>
      <c r="EY156" s="152"/>
      <c r="EZ156" s="152"/>
      <c r="FA156" s="152"/>
      <c r="FB156" s="152"/>
      <c r="FC156" s="152"/>
      <c r="FD156" s="152"/>
    </row>
    <row r="157" spans="1:160">
      <c r="A157" s="250" t="str">
        <f t="shared" si="0"/>
        <v>LUIZ CARLOS ASSIS</v>
      </c>
      <c r="B157" s="251" t="s">
        <v>641</v>
      </c>
      <c r="C157" s="252" t="s">
        <v>1097</v>
      </c>
      <c r="D157" s="89" t="s">
        <v>430</v>
      </c>
      <c r="E157" s="89" t="str">
        <f t="shared" si="1"/>
        <v>OK</v>
      </c>
      <c r="F157" s="89"/>
      <c r="G157" s="89"/>
      <c r="H157" s="152"/>
      <c r="I157" s="258" t="s">
        <v>425</v>
      </c>
      <c r="J157" s="152" t="str">
        <f t="shared" si="3"/>
        <v>OK</v>
      </c>
      <c r="K157" s="152"/>
      <c r="L157" s="152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  <c r="AM157" s="152"/>
      <c r="AN157" s="152"/>
      <c r="AO157" s="152"/>
      <c r="AP157" s="152"/>
      <c r="AQ157" s="152"/>
      <c r="AR157" s="152"/>
      <c r="AS157" s="152"/>
      <c r="AT157" s="152"/>
      <c r="AU157" s="152"/>
      <c r="AV157" s="152"/>
      <c r="AW157" s="152"/>
      <c r="AX157" s="152"/>
      <c r="AY157" s="152"/>
      <c r="AZ157" s="152"/>
      <c r="BA157" s="152"/>
      <c r="BB157" s="152"/>
      <c r="BC157" s="152"/>
      <c r="BD157" s="152"/>
      <c r="BE157" s="152"/>
      <c r="BF157" s="152"/>
      <c r="BG157" s="152"/>
      <c r="BH157" s="152"/>
      <c r="BI157" s="152"/>
      <c r="BJ157" s="152"/>
      <c r="BK157" s="152"/>
      <c r="BL157" s="152"/>
      <c r="BM157" s="152"/>
      <c r="BN157" s="152"/>
      <c r="BO157" s="152"/>
      <c r="BP157" s="152"/>
      <c r="BQ157" s="152"/>
      <c r="BR157" s="152"/>
      <c r="BS157" s="152"/>
      <c r="BT157" s="152"/>
      <c r="BU157" s="152"/>
      <c r="BV157" s="152"/>
      <c r="BW157" s="152"/>
      <c r="BX157" s="152"/>
      <c r="BY157" s="152"/>
      <c r="BZ157" s="152"/>
      <c r="CA157" s="152"/>
      <c r="CB157" s="152"/>
      <c r="CC157" s="152"/>
      <c r="CD157" s="152"/>
      <c r="CE157" s="152"/>
      <c r="CF157" s="152"/>
      <c r="CG157" s="152"/>
      <c r="CH157" s="152"/>
      <c r="CI157" s="152"/>
      <c r="CJ157" s="152"/>
      <c r="CK157" s="152"/>
      <c r="CL157" s="152"/>
      <c r="CM157" s="152"/>
      <c r="CN157" s="152"/>
      <c r="CO157" s="152"/>
      <c r="CP157" s="152"/>
      <c r="CQ157" s="152"/>
      <c r="CR157" s="152"/>
      <c r="CS157" s="152"/>
      <c r="CT157" s="152"/>
      <c r="CU157" s="152"/>
      <c r="CV157" s="152"/>
      <c r="CW157" s="152"/>
      <c r="CX157" s="152"/>
      <c r="CY157" s="152"/>
      <c r="CZ157" s="152"/>
      <c r="DA157" s="152"/>
      <c r="DB157" s="152"/>
      <c r="DC157" s="152"/>
      <c r="DD157" s="152"/>
      <c r="DE157" s="152"/>
      <c r="DF157" s="152"/>
      <c r="DG157" s="152"/>
      <c r="DH157" s="152"/>
      <c r="DI157" s="152"/>
      <c r="DJ157" s="152"/>
      <c r="DK157" s="152"/>
      <c r="DL157" s="152"/>
      <c r="DM157" s="152"/>
      <c r="DN157" s="152"/>
      <c r="DO157" s="152"/>
      <c r="DP157" s="152"/>
      <c r="DQ157" s="152"/>
      <c r="DR157" s="152"/>
      <c r="DS157" s="152"/>
      <c r="DT157" s="152"/>
      <c r="DU157" s="152"/>
      <c r="DV157" s="152"/>
      <c r="DW157" s="152"/>
      <c r="DX157" s="152"/>
      <c r="DY157" s="152"/>
      <c r="DZ157" s="152"/>
      <c r="EA157" s="152"/>
      <c r="EB157" s="152"/>
      <c r="EC157" s="152"/>
      <c r="ED157" s="152"/>
      <c r="EE157" s="152"/>
      <c r="EF157" s="152"/>
      <c r="EG157" s="152"/>
      <c r="EH157" s="152"/>
      <c r="EI157" s="152"/>
      <c r="EJ157" s="152"/>
      <c r="EK157" s="152"/>
      <c r="EL157" s="152"/>
      <c r="EM157" s="152"/>
      <c r="EN157" s="152"/>
      <c r="EO157" s="152"/>
      <c r="EP157" s="152"/>
      <c r="EQ157" s="152"/>
      <c r="ER157" s="152"/>
      <c r="ES157" s="152"/>
      <c r="ET157" s="152"/>
      <c r="EU157" s="152"/>
      <c r="EV157" s="152"/>
      <c r="EW157" s="152"/>
      <c r="EX157" s="152"/>
      <c r="EY157" s="152"/>
      <c r="EZ157" s="152"/>
      <c r="FA157" s="152"/>
      <c r="FB157" s="152"/>
      <c r="FC157" s="152"/>
      <c r="FD157" s="152"/>
    </row>
    <row r="158" spans="1:160">
      <c r="A158" s="250" t="str">
        <f t="shared" si="0"/>
        <v>LUIZ CARLOS ROSA CARREIRO</v>
      </c>
      <c r="B158" s="251" t="s">
        <v>641</v>
      </c>
      <c r="C158" s="252" t="s">
        <v>929</v>
      </c>
      <c r="D158" s="89"/>
      <c r="E158" s="89"/>
      <c r="F158" s="89"/>
      <c r="G158" s="89"/>
      <c r="H158" s="152"/>
      <c r="I158" s="258" t="s">
        <v>427</v>
      </c>
      <c r="J158" s="152" t="str">
        <f t="shared" si="3"/>
        <v>OK</v>
      </c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  <c r="AM158" s="152"/>
      <c r="AN158" s="152"/>
      <c r="AO158" s="152"/>
      <c r="AP158" s="152"/>
      <c r="AQ158" s="152"/>
      <c r="AR158" s="152"/>
      <c r="AS158" s="152"/>
      <c r="AT158" s="152"/>
      <c r="AU158" s="152"/>
      <c r="AV158" s="152"/>
      <c r="AW158" s="152"/>
      <c r="AX158" s="152"/>
      <c r="AY158" s="152"/>
      <c r="AZ158" s="152"/>
      <c r="BA158" s="152"/>
      <c r="BB158" s="152"/>
      <c r="BC158" s="152"/>
      <c r="BD158" s="152"/>
      <c r="BE158" s="152"/>
      <c r="BF158" s="152"/>
      <c r="BG158" s="152"/>
      <c r="BH158" s="152"/>
      <c r="BI158" s="152"/>
      <c r="BJ158" s="152"/>
      <c r="BK158" s="152"/>
      <c r="BL158" s="152"/>
      <c r="BM158" s="152"/>
      <c r="BN158" s="152"/>
      <c r="BO158" s="152"/>
      <c r="BP158" s="152"/>
      <c r="BQ158" s="152"/>
      <c r="BR158" s="152"/>
      <c r="BS158" s="152"/>
      <c r="BT158" s="152"/>
      <c r="BU158" s="152"/>
      <c r="BV158" s="152"/>
      <c r="BW158" s="152"/>
      <c r="BX158" s="152"/>
      <c r="BY158" s="152"/>
      <c r="BZ158" s="152"/>
      <c r="CA158" s="152"/>
      <c r="CB158" s="152"/>
      <c r="CC158" s="152"/>
      <c r="CD158" s="152"/>
      <c r="CE158" s="152"/>
      <c r="CF158" s="152"/>
      <c r="CG158" s="152"/>
      <c r="CH158" s="152"/>
      <c r="CI158" s="152"/>
      <c r="CJ158" s="152"/>
      <c r="CK158" s="152"/>
      <c r="CL158" s="152"/>
      <c r="CM158" s="152"/>
      <c r="CN158" s="152"/>
      <c r="CO158" s="152"/>
      <c r="CP158" s="152"/>
      <c r="CQ158" s="152"/>
      <c r="CR158" s="152"/>
      <c r="CS158" s="152"/>
      <c r="CT158" s="152"/>
      <c r="CU158" s="152"/>
      <c r="CV158" s="152"/>
      <c r="CW158" s="152"/>
      <c r="CX158" s="152"/>
      <c r="CY158" s="152"/>
      <c r="CZ158" s="152"/>
      <c r="DA158" s="152"/>
      <c r="DB158" s="152"/>
      <c r="DC158" s="152"/>
      <c r="DD158" s="152"/>
      <c r="DE158" s="152"/>
      <c r="DF158" s="152"/>
      <c r="DG158" s="152"/>
      <c r="DH158" s="152"/>
      <c r="DI158" s="152"/>
      <c r="DJ158" s="152"/>
      <c r="DK158" s="152"/>
      <c r="DL158" s="152"/>
      <c r="DM158" s="152"/>
      <c r="DN158" s="152"/>
      <c r="DO158" s="152"/>
      <c r="DP158" s="152"/>
      <c r="DQ158" s="152"/>
      <c r="DR158" s="152"/>
      <c r="DS158" s="152"/>
      <c r="DT158" s="152"/>
      <c r="DU158" s="152"/>
      <c r="DV158" s="152"/>
      <c r="DW158" s="152"/>
      <c r="DX158" s="152"/>
      <c r="DY158" s="152"/>
      <c r="DZ158" s="152"/>
      <c r="EA158" s="152"/>
      <c r="EB158" s="152"/>
      <c r="EC158" s="152"/>
      <c r="ED158" s="152"/>
      <c r="EE158" s="152"/>
      <c r="EF158" s="152"/>
      <c r="EG158" s="152"/>
      <c r="EH158" s="152"/>
      <c r="EI158" s="152"/>
      <c r="EJ158" s="152"/>
      <c r="EK158" s="152"/>
      <c r="EL158" s="152"/>
      <c r="EM158" s="152"/>
      <c r="EN158" s="152"/>
      <c r="EO158" s="152"/>
      <c r="EP158" s="152"/>
      <c r="EQ158" s="152"/>
      <c r="ER158" s="152"/>
      <c r="ES158" s="152"/>
      <c r="ET158" s="152"/>
      <c r="EU158" s="152"/>
      <c r="EV158" s="152"/>
      <c r="EW158" s="152"/>
      <c r="EX158" s="152"/>
      <c r="EY158" s="152"/>
      <c r="EZ158" s="152"/>
      <c r="FA158" s="152"/>
      <c r="FB158" s="152"/>
      <c r="FC158" s="152"/>
      <c r="FD158" s="152"/>
    </row>
    <row r="159" spans="1:160">
      <c r="A159" s="250" t="str">
        <f t="shared" si="0"/>
        <v>LUIZ FABRICIO BONFIM SOARES</v>
      </c>
      <c r="B159" s="251" t="s">
        <v>641</v>
      </c>
      <c r="C159" s="252" t="s">
        <v>1008</v>
      </c>
      <c r="D159" s="89"/>
      <c r="E159" s="89"/>
      <c r="F159" s="89"/>
      <c r="G159" s="89"/>
      <c r="H159" s="152"/>
      <c r="I159" s="258" t="s">
        <v>429</v>
      </c>
      <c r="J159" s="152" t="str">
        <f t="shared" si="3"/>
        <v>Incompleto</v>
      </c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  <c r="AM159" s="152"/>
      <c r="AN159" s="152"/>
      <c r="AO159" s="152"/>
      <c r="AP159" s="152"/>
      <c r="AQ159" s="152"/>
      <c r="AR159" s="152"/>
      <c r="AS159" s="152"/>
      <c r="AT159" s="152"/>
      <c r="AU159" s="152"/>
      <c r="AV159" s="152"/>
      <c r="AW159" s="152"/>
      <c r="AX159" s="152"/>
      <c r="AY159" s="152"/>
      <c r="AZ159" s="152"/>
      <c r="BA159" s="152"/>
      <c r="BB159" s="152"/>
      <c r="BC159" s="152"/>
      <c r="BD159" s="152"/>
      <c r="BE159" s="152"/>
      <c r="BF159" s="152"/>
      <c r="BG159" s="152"/>
      <c r="BH159" s="152"/>
      <c r="BI159" s="152"/>
      <c r="BJ159" s="152"/>
      <c r="BK159" s="152"/>
      <c r="BL159" s="152"/>
      <c r="BM159" s="152"/>
      <c r="BN159" s="152"/>
      <c r="BO159" s="152"/>
      <c r="BP159" s="152"/>
      <c r="BQ159" s="152"/>
      <c r="BR159" s="152"/>
      <c r="BS159" s="152"/>
      <c r="BT159" s="152"/>
      <c r="BU159" s="152"/>
      <c r="BV159" s="152"/>
      <c r="BW159" s="152"/>
      <c r="BX159" s="152"/>
      <c r="BY159" s="152"/>
      <c r="BZ159" s="152"/>
      <c r="CA159" s="152"/>
      <c r="CB159" s="152"/>
      <c r="CC159" s="152"/>
      <c r="CD159" s="152"/>
      <c r="CE159" s="152"/>
      <c r="CF159" s="152"/>
      <c r="CG159" s="152"/>
      <c r="CH159" s="152"/>
      <c r="CI159" s="152"/>
      <c r="CJ159" s="152"/>
      <c r="CK159" s="152"/>
      <c r="CL159" s="152"/>
      <c r="CM159" s="152"/>
      <c r="CN159" s="152"/>
      <c r="CO159" s="152"/>
      <c r="CP159" s="152"/>
      <c r="CQ159" s="152"/>
      <c r="CR159" s="152"/>
      <c r="CS159" s="152"/>
      <c r="CT159" s="152"/>
      <c r="CU159" s="152"/>
      <c r="CV159" s="152"/>
      <c r="CW159" s="152"/>
      <c r="CX159" s="152"/>
      <c r="CY159" s="152"/>
      <c r="CZ159" s="152"/>
      <c r="DA159" s="152"/>
      <c r="DB159" s="152"/>
      <c r="DC159" s="152"/>
      <c r="DD159" s="152"/>
      <c r="DE159" s="152"/>
      <c r="DF159" s="152"/>
      <c r="DG159" s="152"/>
      <c r="DH159" s="152"/>
      <c r="DI159" s="152"/>
      <c r="DJ159" s="152"/>
      <c r="DK159" s="152"/>
      <c r="DL159" s="152"/>
      <c r="DM159" s="152"/>
      <c r="DN159" s="152"/>
      <c r="DO159" s="152"/>
      <c r="DP159" s="152"/>
      <c r="DQ159" s="152"/>
      <c r="DR159" s="152"/>
      <c r="DS159" s="152"/>
      <c r="DT159" s="152"/>
      <c r="DU159" s="152"/>
      <c r="DV159" s="152"/>
      <c r="DW159" s="152"/>
      <c r="DX159" s="152"/>
      <c r="DY159" s="152"/>
      <c r="DZ159" s="152"/>
      <c r="EA159" s="152"/>
      <c r="EB159" s="152"/>
      <c r="EC159" s="152"/>
      <c r="ED159" s="152"/>
      <c r="EE159" s="152"/>
      <c r="EF159" s="152"/>
      <c r="EG159" s="152"/>
      <c r="EH159" s="152"/>
      <c r="EI159" s="152"/>
      <c r="EJ159" s="152"/>
      <c r="EK159" s="152"/>
      <c r="EL159" s="152"/>
      <c r="EM159" s="152"/>
      <c r="EN159" s="152"/>
      <c r="EO159" s="152"/>
      <c r="EP159" s="152"/>
      <c r="EQ159" s="152"/>
      <c r="ER159" s="152"/>
      <c r="ES159" s="152"/>
      <c r="ET159" s="152"/>
      <c r="EU159" s="152"/>
      <c r="EV159" s="152"/>
      <c r="EW159" s="152"/>
      <c r="EX159" s="152"/>
      <c r="EY159" s="152"/>
      <c r="EZ159" s="152"/>
      <c r="FA159" s="152"/>
      <c r="FB159" s="152"/>
      <c r="FC159" s="152"/>
      <c r="FD159" s="152"/>
    </row>
    <row r="160" spans="1:160">
      <c r="A160" s="250" t="str">
        <f t="shared" si="0"/>
        <v>LUIZ GABRIEL DUARTE ALVES</v>
      </c>
      <c r="B160" s="251" t="s">
        <v>641</v>
      </c>
      <c r="C160" s="252" t="s">
        <v>932</v>
      </c>
      <c r="D160" s="89"/>
      <c r="E160" s="89"/>
      <c r="F160" s="89"/>
      <c r="G160" s="89"/>
      <c r="H160" s="152"/>
      <c r="I160" s="258" t="s">
        <v>430</v>
      </c>
      <c r="J160" s="152" t="str">
        <f t="shared" si="3"/>
        <v>OK</v>
      </c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  <c r="AM160" s="152"/>
      <c r="AN160" s="152"/>
      <c r="AO160" s="152"/>
      <c r="AP160" s="152"/>
      <c r="AQ160" s="152"/>
      <c r="AR160" s="152"/>
      <c r="AS160" s="152"/>
      <c r="AT160" s="152"/>
      <c r="AU160" s="152"/>
      <c r="AV160" s="152"/>
      <c r="AW160" s="152"/>
      <c r="AX160" s="152"/>
      <c r="AY160" s="152"/>
      <c r="AZ160" s="152"/>
      <c r="BA160" s="152"/>
      <c r="BB160" s="152"/>
      <c r="BC160" s="152"/>
      <c r="BD160" s="152"/>
      <c r="BE160" s="152"/>
      <c r="BF160" s="152"/>
      <c r="BG160" s="152"/>
      <c r="BH160" s="152"/>
      <c r="BI160" s="152"/>
      <c r="BJ160" s="152"/>
      <c r="BK160" s="152"/>
      <c r="BL160" s="152"/>
      <c r="BM160" s="152"/>
      <c r="BN160" s="152"/>
      <c r="BO160" s="152"/>
      <c r="BP160" s="152"/>
      <c r="BQ160" s="152"/>
      <c r="BR160" s="152"/>
      <c r="BS160" s="152"/>
      <c r="BT160" s="152"/>
      <c r="BU160" s="152"/>
      <c r="BV160" s="152"/>
      <c r="BW160" s="152"/>
      <c r="BX160" s="152"/>
      <c r="BY160" s="152"/>
      <c r="BZ160" s="152"/>
      <c r="CA160" s="152"/>
      <c r="CB160" s="152"/>
      <c r="CC160" s="152"/>
      <c r="CD160" s="152"/>
      <c r="CE160" s="152"/>
      <c r="CF160" s="152"/>
      <c r="CG160" s="152"/>
      <c r="CH160" s="152"/>
      <c r="CI160" s="152"/>
      <c r="CJ160" s="152"/>
      <c r="CK160" s="152"/>
      <c r="CL160" s="152"/>
      <c r="CM160" s="152"/>
      <c r="CN160" s="152"/>
      <c r="CO160" s="152"/>
      <c r="CP160" s="152"/>
      <c r="CQ160" s="152"/>
      <c r="CR160" s="152"/>
      <c r="CS160" s="152"/>
      <c r="CT160" s="152"/>
      <c r="CU160" s="152"/>
      <c r="CV160" s="152"/>
      <c r="CW160" s="152"/>
      <c r="CX160" s="152"/>
      <c r="CY160" s="152"/>
      <c r="CZ160" s="152"/>
      <c r="DA160" s="152"/>
      <c r="DB160" s="152"/>
      <c r="DC160" s="152"/>
      <c r="DD160" s="152"/>
      <c r="DE160" s="152"/>
      <c r="DF160" s="152"/>
      <c r="DG160" s="152"/>
      <c r="DH160" s="152"/>
      <c r="DI160" s="152"/>
      <c r="DJ160" s="152"/>
      <c r="DK160" s="152"/>
      <c r="DL160" s="152"/>
      <c r="DM160" s="152"/>
      <c r="DN160" s="152"/>
      <c r="DO160" s="152"/>
      <c r="DP160" s="152"/>
      <c r="DQ160" s="152"/>
      <c r="DR160" s="152"/>
      <c r="DS160" s="152"/>
      <c r="DT160" s="152"/>
      <c r="DU160" s="152"/>
      <c r="DV160" s="152"/>
      <c r="DW160" s="152"/>
      <c r="DX160" s="152"/>
      <c r="DY160" s="152"/>
      <c r="DZ160" s="152"/>
      <c r="EA160" s="152"/>
      <c r="EB160" s="152"/>
      <c r="EC160" s="152"/>
      <c r="ED160" s="152"/>
      <c r="EE160" s="152"/>
      <c r="EF160" s="152"/>
      <c r="EG160" s="152"/>
      <c r="EH160" s="152"/>
      <c r="EI160" s="152"/>
      <c r="EJ160" s="152"/>
      <c r="EK160" s="152"/>
      <c r="EL160" s="152"/>
      <c r="EM160" s="152"/>
      <c r="EN160" s="152"/>
      <c r="EO160" s="152"/>
      <c r="EP160" s="152"/>
      <c r="EQ160" s="152"/>
      <c r="ER160" s="152"/>
      <c r="ES160" s="152"/>
      <c r="ET160" s="152"/>
      <c r="EU160" s="152"/>
      <c r="EV160" s="152"/>
      <c r="EW160" s="152"/>
      <c r="EX160" s="152"/>
      <c r="EY160" s="152"/>
      <c r="EZ160" s="152"/>
      <c r="FA160" s="152"/>
      <c r="FB160" s="152"/>
      <c r="FC160" s="152"/>
      <c r="FD160" s="152"/>
    </row>
    <row r="161" spans="1:160">
      <c r="A161" s="250" t="str">
        <f t="shared" si="0"/>
        <v>LUIZ HENRIQUE MENDONÇA DE SOUZA</v>
      </c>
      <c r="B161" s="251" t="s">
        <v>641</v>
      </c>
      <c r="C161" s="252" t="s">
        <v>1152</v>
      </c>
      <c r="D161" s="89"/>
      <c r="E161" s="89"/>
      <c r="F161" s="89"/>
      <c r="G161" s="89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  <c r="AM161" s="152"/>
      <c r="AN161" s="152"/>
      <c r="AO161" s="152"/>
      <c r="AP161" s="152"/>
      <c r="AQ161" s="152"/>
      <c r="AR161" s="152"/>
      <c r="AS161" s="152"/>
      <c r="AT161" s="152"/>
      <c r="AU161" s="152"/>
      <c r="AV161" s="152"/>
      <c r="AW161" s="152"/>
      <c r="AX161" s="152"/>
      <c r="AY161" s="152"/>
      <c r="AZ161" s="152"/>
      <c r="BA161" s="152"/>
      <c r="BB161" s="152"/>
      <c r="BC161" s="152"/>
      <c r="BD161" s="152"/>
      <c r="BE161" s="152"/>
      <c r="BF161" s="152"/>
      <c r="BG161" s="152"/>
      <c r="BH161" s="152"/>
      <c r="BI161" s="152"/>
      <c r="BJ161" s="152"/>
      <c r="BK161" s="152"/>
      <c r="BL161" s="152"/>
      <c r="BM161" s="152"/>
      <c r="BN161" s="152"/>
      <c r="BO161" s="152"/>
      <c r="BP161" s="152"/>
      <c r="BQ161" s="152"/>
      <c r="BR161" s="152"/>
      <c r="BS161" s="152"/>
      <c r="BT161" s="152"/>
      <c r="BU161" s="152"/>
      <c r="BV161" s="152"/>
      <c r="BW161" s="152"/>
      <c r="BX161" s="152"/>
      <c r="BY161" s="152"/>
      <c r="BZ161" s="152"/>
      <c r="CA161" s="152"/>
      <c r="CB161" s="152"/>
      <c r="CC161" s="152"/>
      <c r="CD161" s="152"/>
      <c r="CE161" s="152"/>
      <c r="CF161" s="152"/>
      <c r="CG161" s="152"/>
      <c r="CH161" s="152"/>
      <c r="CI161" s="152"/>
      <c r="CJ161" s="152"/>
      <c r="CK161" s="152"/>
      <c r="CL161" s="152"/>
      <c r="CM161" s="152"/>
      <c r="CN161" s="152"/>
      <c r="CO161" s="152"/>
      <c r="CP161" s="152"/>
      <c r="CQ161" s="152"/>
      <c r="CR161" s="152"/>
      <c r="CS161" s="152"/>
      <c r="CT161" s="152"/>
      <c r="CU161" s="152"/>
      <c r="CV161" s="152"/>
      <c r="CW161" s="152"/>
      <c r="CX161" s="152"/>
      <c r="CY161" s="152"/>
      <c r="CZ161" s="152"/>
      <c r="DA161" s="152"/>
      <c r="DB161" s="152"/>
      <c r="DC161" s="152"/>
      <c r="DD161" s="152"/>
      <c r="DE161" s="152"/>
      <c r="DF161" s="152"/>
      <c r="DG161" s="152"/>
      <c r="DH161" s="152"/>
      <c r="DI161" s="152"/>
      <c r="DJ161" s="152"/>
      <c r="DK161" s="152"/>
      <c r="DL161" s="152"/>
      <c r="DM161" s="152"/>
      <c r="DN161" s="152"/>
      <c r="DO161" s="152"/>
      <c r="DP161" s="152"/>
      <c r="DQ161" s="152"/>
      <c r="DR161" s="152"/>
      <c r="DS161" s="152"/>
      <c r="DT161" s="152"/>
      <c r="DU161" s="152"/>
      <c r="DV161" s="152"/>
      <c r="DW161" s="152"/>
      <c r="DX161" s="152"/>
      <c r="DY161" s="152"/>
      <c r="DZ161" s="152"/>
      <c r="EA161" s="152"/>
      <c r="EB161" s="152"/>
      <c r="EC161" s="152"/>
      <c r="ED161" s="152"/>
      <c r="EE161" s="152"/>
      <c r="EF161" s="152"/>
      <c r="EG161" s="152"/>
      <c r="EH161" s="152"/>
      <c r="EI161" s="152"/>
      <c r="EJ161" s="152"/>
      <c r="EK161" s="152"/>
      <c r="EL161" s="152"/>
      <c r="EM161" s="152"/>
      <c r="EN161" s="152"/>
      <c r="EO161" s="152"/>
      <c r="EP161" s="152"/>
      <c r="EQ161" s="152"/>
      <c r="ER161" s="152"/>
      <c r="ES161" s="152"/>
      <c r="ET161" s="152"/>
      <c r="EU161" s="152"/>
      <c r="EV161" s="152"/>
      <c r="EW161" s="152"/>
      <c r="EX161" s="152"/>
      <c r="EY161" s="152"/>
      <c r="EZ161" s="152"/>
      <c r="FA161" s="152"/>
      <c r="FB161" s="152"/>
      <c r="FC161" s="152"/>
      <c r="FD161" s="152"/>
    </row>
    <row r="162" spans="1:160">
      <c r="A162" s="250" t="str">
        <f t="shared" si="0"/>
        <v>LUIZ TOSCANO DE BRITO JUNIOR</v>
      </c>
      <c r="B162" s="252" t="s">
        <v>673</v>
      </c>
      <c r="C162" s="252" t="s">
        <v>1371</v>
      </c>
      <c r="D162" s="89"/>
      <c r="E162" s="89"/>
      <c r="F162" s="89"/>
      <c r="G162" s="89"/>
      <c r="H162" s="152"/>
      <c r="I162" s="152"/>
      <c r="J162" s="152"/>
      <c r="K162" s="152"/>
      <c r="L162" s="152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  <c r="AV162" s="152"/>
      <c r="AW162" s="152"/>
      <c r="AX162" s="152"/>
      <c r="AY162" s="152"/>
      <c r="AZ162" s="152"/>
      <c r="BA162" s="152"/>
      <c r="BB162" s="152"/>
      <c r="BC162" s="152"/>
      <c r="BD162" s="152"/>
      <c r="BE162" s="152"/>
      <c r="BF162" s="152"/>
      <c r="BG162" s="152"/>
      <c r="BH162" s="152"/>
      <c r="BI162" s="152"/>
      <c r="BJ162" s="152"/>
      <c r="BK162" s="152"/>
      <c r="BL162" s="152"/>
      <c r="BM162" s="152"/>
      <c r="BN162" s="152"/>
      <c r="BO162" s="152"/>
      <c r="BP162" s="152"/>
      <c r="BQ162" s="152"/>
      <c r="BR162" s="152"/>
      <c r="BS162" s="152"/>
      <c r="BT162" s="152"/>
      <c r="BU162" s="152"/>
      <c r="BV162" s="152"/>
      <c r="BW162" s="152"/>
      <c r="BX162" s="152"/>
      <c r="BY162" s="152"/>
      <c r="BZ162" s="152"/>
      <c r="CA162" s="152"/>
      <c r="CB162" s="152"/>
      <c r="CC162" s="152"/>
      <c r="CD162" s="152"/>
      <c r="CE162" s="152"/>
      <c r="CF162" s="152"/>
      <c r="CG162" s="152"/>
      <c r="CH162" s="152"/>
      <c r="CI162" s="152"/>
      <c r="CJ162" s="152"/>
      <c r="CK162" s="152"/>
      <c r="CL162" s="152"/>
      <c r="CM162" s="152"/>
      <c r="CN162" s="152"/>
      <c r="CO162" s="152"/>
      <c r="CP162" s="152"/>
      <c r="CQ162" s="152"/>
      <c r="CR162" s="152"/>
      <c r="CS162" s="152"/>
      <c r="CT162" s="152"/>
      <c r="CU162" s="152"/>
      <c r="CV162" s="152"/>
      <c r="CW162" s="152"/>
      <c r="CX162" s="152"/>
      <c r="CY162" s="152"/>
      <c r="CZ162" s="152"/>
      <c r="DA162" s="152"/>
      <c r="DB162" s="152"/>
      <c r="DC162" s="152"/>
      <c r="DD162" s="152"/>
      <c r="DE162" s="152"/>
      <c r="DF162" s="152"/>
      <c r="DG162" s="152"/>
      <c r="DH162" s="152"/>
      <c r="DI162" s="152"/>
      <c r="DJ162" s="152"/>
      <c r="DK162" s="152"/>
      <c r="DL162" s="152"/>
      <c r="DM162" s="152"/>
      <c r="DN162" s="152"/>
      <c r="DO162" s="152"/>
      <c r="DP162" s="152"/>
      <c r="DQ162" s="152"/>
      <c r="DR162" s="152"/>
      <c r="DS162" s="152"/>
      <c r="DT162" s="152"/>
      <c r="DU162" s="152"/>
      <c r="DV162" s="152"/>
      <c r="DW162" s="152"/>
      <c r="DX162" s="152"/>
      <c r="DY162" s="152"/>
      <c r="DZ162" s="152"/>
      <c r="EA162" s="152"/>
      <c r="EB162" s="152"/>
      <c r="EC162" s="152"/>
      <c r="ED162" s="152"/>
      <c r="EE162" s="152"/>
      <c r="EF162" s="152"/>
      <c r="EG162" s="152"/>
      <c r="EH162" s="152"/>
      <c r="EI162" s="152"/>
      <c r="EJ162" s="152"/>
      <c r="EK162" s="152"/>
      <c r="EL162" s="152"/>
      <c r="EM162" s="152"/>
      <c r="EN162" s="152"/>
      <c r="EO162" s="152"/>
      <c r="EP162" s="152"/>
      <c r="EQ162" s="152"/>
      <c r="ER162" s="152"/>
      <c r="ES162" s="152"/>
      <c r="ET162" s="152"/>
      <c r="EU162" s="152"/>
      <c r="EV162" s="152"/>
      <c r="EW162" s="152"/>
      <c r="EX162" s="152"/>
      <c r="EY162" s="152"/>
      <c r="EZ162" s="152"/>
      <c r="FA162" s="152"/>
      <c r="FB162" s="152"/>
      <c r="FC162" s="152"/>
      <c r="FD162" s="152"/>
    </row>
    <row r="163" spans="1:160">
      <c r="A163" s="250" t="str">
        <f t="shared" si="0"/>
        <v>MAGNON SILVA DE JESUS</v>
      </c>
      <c r="B163" s="251" t="s">
        <v>641</v>
      </c>
      <c r="C163" s="252" t="s">
        <v>1095</v>
      </c>
      <c r="D163" s="89"/>
      <c r="E163" s="89"/>
      <c r="F163" s="89"/>
      <c r="G163" s="89"/>
      <c r="H163" s="152"/>
      <c r="I163" s="152"/>
      <c r="J163" s="152"/>
      <c r="K163" s="152"/>
      <c r="L163" s="152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  <c r="AM163" s="152"/>
      <c r="AN163" s="152"/>
      <c r="AO163" s="152"/>
      <c r="AP163" s="152"/>
      <c r="AQ163" s="152"/>
      <c r="AR163" s="152"/>
      <c r="AS163" s="152"/>
      <c r="AT163" s="152"/>
      <c r="AU163" s="152"/>
      <c r="AV163" s="152"/>
      <c r="AW163" s="152"/>
      <c r="AX163" s="152"/>
      <c r="AY163" s="152"/>
      <c r="AZ163" s="152"/>
      <c r="BA163" s="152"/>
      <c r="BB163" s="152"/>
      <c r="BC163" s="152"/>
      <c r="BD163" s="152"/>
      <c r="BE163" s="152"/>
      <c r="BF163" s="152"/>
      <c r="BG163" s="152"/>
      <c r="BH163" s="152"/>
      <c r="BI163" s="152"/>
      <c r="BJ163" s="152"/>
      <c r="BK163" s="152"/>
      <c r="BL163" s="152"/>
      <c r="BM163" s="152"/>
      <c r="BN163" s="152"/>
      <c r="BO163" s="152"/>
      <c r="BP163" s="152"/>
      <c r="BQ163" s="152"/>
      <c r="BR163" s="152"/>
      <c r="BS163" s="152"/>
      <c r="BT163" s="152"/>
      <c r="BU163" s="152"/>
      <c r="BV163" s="152"/>
      <c r="BW163" s="152"/>
      <c r="BX163" s="152"/>
      <c r="BY163" s="152"/>
      <c r="BZ163" s="152"/>
      <c r="CA163" s="152"/>
      <c r="CB163" s="152"/>
      <c r="CC163" s="152"/>
      <c r="CD163" s="152"/>
      <c r="CE163" s="152"/>
      <c r="CF163" s="152"/>
      <c r="CG163" s="152"/>
      <c r="CH163" s="152"/>
      <c r="CI163" s="152"/>
      <c r="CJ163" s="152"/>
      <c r="CK163" s="152"/>
      <c r="CL163" s="152"/>
      <c r="CM163" s="152"/>
      <c r="CN163" s="152"/>
      <c r="CO163" s="152"/>
      <c r="CP163" s="152"/>
      <c r="CQ163" s="152"/>
      <c r="CR163" s="152"/>
      <c r="CS163" s="152"/>
      <c r="CT163" s="152"/>
      <c r="CU163" s="152"/>
      <c r="CV163" s="152"/>
      <c r="CW163" s="152"/>
      <c r="CX163" s="152"/>
      <c r="CY163" s="152"/>
      <c r="CZ163" s="152"/>
      <c r="DA163" s="152"/>
      <c r="DB163" s="152"/>
      <c r="DC163" s="152"/>
      <c r="DD163" s="152"/>
      <c r="DE163" s="152"/>
      <c r="DF163" s="152"/>
      <c r="DG163" s="152"/>
      <c r="DH163" s="152"/>
      <c r="DI163" s="152"/>
      <c r="DJ163" s="152"/>
      <c r="DK163" s="152"/>
      <c r="DL163" s="152"/>
      <c r="DM163" s="152"/>
      <c r="DN163" s="152"/>
      <c r="DO163" s="152"/>
      <c r="DP163" s="152"/>
      <c r="DQ163" s="152"/>
      <c r="DR163" s="152"/>
      <c r="DS163" s="152"/>
      <c r="DT163" s="152"/>
      <c r="DU163" s="152"/>
      <c r="DV163" s="152"/>
      <c r="DW163" s="152"/>
      <c r="DX163" s="152"/>
      <c r="DY163" s="152"/>
      <c r="DZ163" s="152"/>
      <c r="EA163" s="152"/>
      <c r="EB163" s="152"/>
      <c r="EC163" s="152"/>
      <c r="ED163" s="152"/>
      <c r="EE163" s="152"/>
      <c r="EF163" s="152"/>
      <c r="EG163" s="152"/>
      <c r="EH163" s="152"/>
      <c r="EI163" s="152"/>
      <c r="EJ163" s="152"/>
      <c r="EK163" s="152"/>
      <c r="EL163" s="152"/>
      <c r="EM163" s="152"/>
      <c r="EN163" s="152"/>
      <c r="EO163" s="152"/>
      <c r="EP163" s="152"/>
      <c r="EQ163" s="152"/>
      <c r="ER163" s="152"/>
      <c r="ES163" s="152"/>
      <c r="ET163" s="152"/>
      <c r="EU163" s="152"/>
      <c r="EV163" s="152"/>
      <c r="EW163" s="152"/>
      <c r="EX163" s="152"/>
      <c r="EY163" s="152"/>
      <c r="EZ163" s="152"/>
      <c r="FA163" s="152"/>
      <c r="FB163" s="152"/>
      <c r="FC163" s="152"/>
      <c r="FD163" s="152"/>
    </row>
    <row r="164" spans="1:160">
      <c r="A164" s="250" t="str">
        <f t="shared" si="0"/>
        <v>MAIARA GERMANO DOS SANTOS ARAUJO</v>
      </c>
      <c r="B164" s="252" t="s">
        <v>671</v>
      </c>
      <c r="C164" s="252" t="s">
        <v>1019</v>
      </c>
      <c r="D164" s="89"/>
      <c r="E164" s="89"/>
      <c r="F164" s="89"/>
      <c r="G164" s="89"/>
      <c r="H164" s="152"/>
      <c r="I164" s="152"/>
      <c r="J164" s="152"/>
      <c r="K164" s="152"/>
      <c r="L164" s="152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  <c r="AM164" s="152"/>
      <c r="AN164" s="152"/>
      <c r="AO164" s="152"/>
      <c r="AP164" s="152"/>
      <c r="AQ164" s="152"/>
      <c r="AR164" s="152"/>
      <c r="AS164" s="152"/>
      <c r="AT164" s="152"/>
      <c r="AU164" s="152"/>
      <c r="AV164" s="152"/>
      <c r="AW164" s="152"/>
      <c r="AX164" s="152"/>
      <c r="AY164" s="152"/>
      <c r="AZ164" s="152"/>
      <c r="BA164" s="152"/>
      <c r="BB164" s="152"/>
      <c r="BC164" s="152"/>
      <c r="BD164" s="152"/>
      <c r="BE164" s="152"/>
      <c r="BF164" s="152"/>
      <c r="BG164" s="152"/>
      <c r="BH164" s="152"/>
      <c r="BI164" s="152"/>
      <c r="BJ164" s="152"/>
      <c r="BK164" s="152"/>
      <c r="BL164" s="152"/>
      <c r="BM164" s="152"/>
      <c r="BN164" s="152"/>
      <c r="BO164" s="152"/>
      <c r="BP164" s="152"/>
      <c r="BQ164" s="152"/>
      <c r="BR164" s="152"/>
      <c r="BS164" s="152"/>
      <c r="BT164" s="152"/>
      <c r="BU164" s="152"/>
      <c r="BV164" s="152"/>
      <c r="BW164" s="152"/>
      <c r="BX164" s="152"/>
      <c r="BY164" s="152"/>
      <c r="BZ164" s="152"/>
      <c r="CA164" s="152"/>
      <c r="CB164" s="152"/>
      <c r="CC164" s="152"/>
      <c r="CD164" s="152"/>
      <c r="CE164" s="152"/>
      <c r="CF164" s="152"/>
      <c r="CG164" s="152"/>
      <c r="CH164" s="152"/>
      <c r="CI164" s="152"/>
      <c r="CJ164" s="152"/>
      <c r="CK164" s="152"/>
      <c r="CL164" s="152"/>
      <c r="CM164" s="152"/>
      <c r="CN164" s="152"/>
      <c r="CO164" s="152"/>
      <c r="CP164" s="152"/>
      <c r="CQ164" s="152"/>
      <c r="CR164" s="152"/>
      <c r="CS164" s="152"/>
      <c r="CT164" s="152"/>
      <c r="CU164" s="152"/>
      <c r="CV164" s="152"/>
      <c r="CW164" s="152"/>
      <c r="CX164" s="152"/>
      <c r="CY164" s="152"/>
      <c r="CZ164" s="152"/>
      <c r="DA164" s="152"/>
      <c r="DB164" s="152"/>
      <c r="DC164" s="152"/>
      <c r="DD164" s="152"/>
      <c r="DE164" s="152"/>
      <c r="DF164" s="152"/>
      <c r="DG164" s="152"/>
      <c r="DH164" s="152"/>
      <c r="DI164" s="152"/>
      <c r="DJ164" s="152"/>
      <c r="DK164" s="152"/>
      <c r="DL164" s="152"/>
      <c r="DM164" s="152"/>
      <c r="DN164" s="152"/>
      <c r="DO164" s="152"/>
      <c r="DP164" s="152"/>
      <c r="DQ164" s="152"/>
      <c r="DR164" s="152"/>
      <c r="DS164" s="152"/>
      <c r="DT164" s="152"/>
      <c r="DU164" s="152"/>
      <c r="DV164" s="152"/>
      <c r="DW164" s="152"/>
      <c r="DX164" s="152"/>
      <c r="DY164" s="152"/>
      <c r="DZ164" s="152"/>
      <c r="EA164" s="152"/>
      <c r="EB164" s="152"/>
      <c r="EC164" s="152"/>
      <c r="ED164" s="152"/>
      <c r="EE164" s="152"/>
      <c r="EF164" s="152"/>
      <c r="EG164" s="152"/>
      <c r="EH164" s="152"/>
      <c r="EI164" s="152"/>
      <c r="EJ164" s="152"/>
      <c r="EK164" s="152"/>
      <c r="EL164" s="152"/>
      <c r="EM164" s="152"/>
      <c r="EN164" s="152"/>
      <c r="EO164" s="152"/>
      <c r="EP164" s="152"/>
      <c r="EQ164" s="152"/>
      <c r="ER164" s="152"/>
      <c r="ES164" s="152"/>
      <c r="ET164" s="152"/>
      <c r="EU164" s="152"/>
      <c r="EV164" s="152"/>
      <c r="EW164" s="152"/>
      <c r="EX164" s="152"/>
      <c r="EY164" s="152"/>
      <c r="EZ164" s="152"/>
      <c r="FA164" s="152"/>
      <c r="FB164" s="152"/>
      <c r="FC164" s="152"/>
      <c r="FD164" s="152"/>
    </row>
    <row r="165" spans="1:160">
      <c r="A165" s="250" t="str">
        <f t="shared" si="0"/>
        <v>MARCELLE DA COSTA COSTA</v>
      </c>
      <c r="B165" s="251" t="s">
        <v>641</v>
      </c>
      <c r="C165" s="252" t="s">
        <v>687</v>
      </c>
      <c r="D165" s="89"/>
      <c r="E165" s="89"/>
      <c r="F165" s="89"/>
      <c r="G165" s="89"/>
      <c r="H165" s="152"/>
      <c r="I165" s="152"/>
      <c r="J165" s="152"/>
      <c r="K165" s="152"/>
      <c r="L165" s="152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  <c r="AM165" s="152"/>
      <c r="AN165" s="152"/>
      <c r="AO165" s="152"/>
      <c r="AP165" s="152"/>
      <c r="AQ165" s="152"/>
      <c r="AR165" s="152"/>
      <c r="AS165" s="152"/>
      <c r="AT165" s="152"/>
      <c r="AU165" s="152"/>
      <c r="AV165" s="152"/>
      <c r="AW165" s="152"/>
      <c r="AX165" s="152"/>
      <c r="AY165" s="152"/>
      <c r="AZ165" s="152"/>
      <c r="BA165" s="152"/>
      <c r="BB165" s="152"/>
      <c r="BC165" s="152"/>
      <c r="BD165" s="152"/>
      <c r="BE165" s="152"/>
      <c r="BF165" s="152"/>
      <c r="BG165" s="152"/>
      <c r="BH165" s="152"/>
      <c r="BI165" s="152"/>
      <c r="BJ165" s="152"/>
      <c r="BK165" s="152"/>
      <c r="BL165" s="152"/>
      <c r="BM165" s="152"/>
      <c r="BN165" s="152"/>
      <c r="BO165" s="152"/>
      <c r="BP165" s="152"/>
      <c r="BQ165" s="152"/>
      <c r="BR165" s="152"/>
      <c r="BS165" s="152"/>
      <c r="BT165" s="152"/>
      <c r="BU165" s="152"/>
      <c r="BV165" s="152"/>
      <c r="BW165" s="152"/>
      <c r="BX165" s="152"/>
      <c r="BY165" s="152"/>
      <c r="BZ165" s="152"/>
      <c r="CA165" s="152"/>
      <c r="CB165" s="152"/>
      <c r="CC165" s="152"/>
      <c r="CD165" s="152"/>
      <c r="CE165" s="152"/>
      <c r="CF165" s="152"/>
      <c r="CG165" s="152"/>
      <c r="CH165" s="152"/>
      <c r="CI165" s="152"/>
      <c r="CJ165" s="152"/>
      <c r="CK165" s="152"/>
      <c r="CL165" s="152"/>
      <c r="CM165" s="152"/>
      <c r="CN165" s="152"/>
      <c r="CO165" s="152"/>
      <c r="CP165" s="152"/>
      <c r="CQ165" s="152"/>
      <c r="CR165" s="152"/>
      <c r="CS165" s="152"/>
      <c r="CT165" s="152"/>
      <c r="CU165" s="152"/>
      <c r="CV165" s="152"/>
      <c r="CW165" s="152"/>
      <c r="CX165" s="152"/>
      <c r="CY165" s="152"/>
      <c r="CZ165" s="152"/>
      <c r="DA165" s="152"/>
      <c r="DB165" s="152"/>
      <c r="DC165" s="152"/>
      <c r="DD165" s="152"/>
      <c r="DE165" s="152"/>
      <c r="DF165" s="152"/>
      <c r="DG165" s="152"/>
      <c r="DH165" s="152"/>
      <c r="DI165" s="152"/>
      <c r="DJ165" s="152"/>
      <c r="DK165" s="152"/>
      <c r="DL165" s="152"/>
      <c r="DM165" s="152"/>
      <c r="DN165" s="152"/>
      <c r="DO165" s="152"/>
      <c r="DP165" s="152"/>
      <c r="DQ165" s="152"/>
      <c r="DR165" s="152"/>
      <c r="DS165" s="152"/>
      <c r="DT165" s="152"/>
      <c r="DU165" s="152"/>
      <c r="DV165" s="152"/>
      <c r="DW165" s="152"/>
      <c r="DX165" s="152"/>
      <c r="DY165" s="152"/>
      <c r="DZ165" s="152"/>
      <c r="EA165" s="152"/>
      <c r="EB165" s="152"/>
      <c r="EC165" s="152"/>
      <c r="ED165" s="152"/>
      <c r="EE165" s="152"/>
      <c r="EF165" s="152"/>
      <c r="EG165" s="152"/>
      <c r="EH165" s="152"/>
      <c r="EI165" s="152"/>
      <c r="EJ165" s="152"/>
      <c r="EK165" s="152"/>
      <c r="EL165" s="152"/>
      <c r="EM165" s="152"/>
      <c r="EN165" s="152"/>
      <c r="EO165" s="152"/>
      <c r="EP165" s="152"/>
      <c r="EQ165" s="152"/>
      <c r="ER165" s="152"/>
      <c r="ES165" s="152"/>
      <c r="ET165" s="152"/>
      <c r="EU165" s="152"/>
      <c r="EV165" s="152"/>
      <c r="EW165" s="152"/>
      <c r="EX165" s="152"/>
      <c r="EY165" s="152"/>
      <c r="EZ165" s="152"/>
      <c r="FA165" s="152"/>
      <c r="FB165" s="152"/>
      <c r="FC165" s="152"/>
      <c r="FD165" s="152"/>
    </row>
    <row r="166" spans="1:160">
      <c r="A166" s="250" t="str">
        <f t="shared" si="0"/>
        <v>MARCELO JORGE ARAUJO COUTO</v>
      </c>
      <c r="B166" s="251" t="s">
        <v>641</v>
      </c>
      <c r="C166" s="252" t="s">
        <v>540</v>
      </c>
      <c r="D166" s="89"/>
      <c r="E166" s="89"/>
      <c r="F166" s="89"/>
      <c r="G166" s="89"/>
      <c r="H166" s="152"/>
      <c r="I166" s="152"/>
      <c r="J166" s="152"/>
      <c r="K166" s="152"/>
      <c r="L166" s="152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  <c r="AB166" s="152"/>
      <c r="AC166" s="152"/>
      <c r="AD166" s="152"/>
      <c r="AE166" s="152"/>
      <c r="AF166" s="152"/>
      <c r="AG166" s="152"/>
      <c r="AH166" s="152"/>
      <c r="AI166" s="152"/>
      <c r="AJ166" s="152"/>
      <c r="AK166" s="152"/>
      <c r="AL166" s="152"/>
      <c r="AM166" s="152"/>
      <c r="AN166" s="152"/>
      <c r="AO166" s="152"/>
      <c r="AP166" s="152"/>
      <c r="AQ166" s="152"/>
      <c r="AR166" s="152"/>
      <c r="AS166" s="152"/>
      <c r="AT166" s="152"/>
      <c r="AU166" s="152"/>
      <c r="AV166" s="152"/>
      <c r="AW166" s="152"/>
      <c r="AX166" s="152"/>
      <c r="AY166" s="152"/>
      <c r="AZ166" s="152"/>
      <c r="BA166" s="152"/>
      <c r="BB166" s="152"/>
      <c r="BC166" s="152"/>
      <c r="BD166" s="152"/>
      <c r="BE166" s="152"/>
      <c r="BF166" s="152"/>
      <c r="BG166" s="152"/>
      <c r="BH166" s="152"/>
      <c r="BI166" s="152"/>
      <c r="BJ166" s="152"/>
      <c r="BK166" s="152"/>
      <c r="BL166" s="152"/>
      <c r="BM166" s="152"/>
      <c r="BN166" s="152"/>
      <c r="BO166" s="152"/>
      <c r="BP166" s="152"/>
      <c r="BQ166" s="152"/>
      <c r="BR166" s="152"/>
      <c r="BS166" s="152"/>
      <c r="BT166" s="152"/>
      <c r="BU166" s="152"/>
      <c r="BV166" s="152"/>
      <c r="BW166" s="152"/>
      <c r="BX166" s="152"/>
      <c r="BY166" s="152"/>
      <c r="BZ166" s="152"/>
      <c r="CA166" s="152"/>
      <c r="CB166" s="152"/>
      <c r="CC166" s="152"/>
      <c r="CD166" s="152"/>
      <c r="CE166" s="152"/>
      <c r="CF166" s="152"/>
      <c r="CG166" s="152"/>
      <c r="CH166" s="152"/>
      <c r="CI166" s="152"/>
      <c r="CJ166" s="152"/>
      <c r="CK166" s="152"/>
      <c r="CL166" s="152"/>
      <c r="CM166" s="152"/>
      <c r="CN166" s="152"/>
      <c r="CO166" s="152"/>
      <c r="CP166" s="152"/>
      <c r="CQ166" s="152"/>
      <c r="CR166" s="152"/>
      <c r="CS166" s="152"/>
      <c r="CT166" s="152"/>
      <c r="CU166" s="152"/>
      <c r="CV166" s="152"/>
      <c r="CW166" s="152"/>
      <c r="CX166" s="152"/>
      <c r="CY166" s="152"/>
      <c r="CZ166" s="152"/>
      <c r="DA166" s="152"/>
      <c r="DB166" s="152"/>
      <c r="DC166" s="152"/>
      <c r="DD166" s="152"/>
      <c r="DE166" s="152"/>
      <c r="DF166" s="152"/>
      <c r="DG166" s="152"/>
      <c r="DH166" s="152"/>
      <c r="DI166" s="152"/>
      <c r="DJ166" s="152"/>
      <c r="DK166" s="152"/>
      <c r="DL166" s="152"/>
      <c r="DM166" s="152"/>
      <c r="DN166" s="152"/>
      <c r="DO166" s="152"/>
      <c r="DP166" s="152"/>
      <c r="DQ166" s="152"/>
      <c r="DR166" s="152"/>
      <c r="DS166" s="152"/>
      <c r="DT166" s="152"/>
      <c r="DU166" s="152"/>
      <c r="DV166" s="152"/>
      <c r="DW166" s="152"/>
      <c r="DX166" s="152"/>
      <c r="DY166" s="152"/>
      <c r="DZ166" s="152"/>
      <c r="EA166" s="152"/>
      <c r="EB166" s="152"/>
      <c r="EC166" s="152"/>
      <c r="ED166" s="152"/>
      <c r="EE166" s="152"/>
      <c r="EF166" s="152"/>
      <c r="EG166" s="152"/>
      <c r="EH166" s="152"/>
      <c r="EI166" s="152"/>
      <c r="EJ166" s="152"/>
      <c r="EK166" s="152"/>
      <c r="EL166" s="152"/>
      <c r="EM166" s="152"/>
      <c r="EN166" s="152"/>
      <c r="EO166" s="152"/>
      <c r="EP166" s="152"/>
      <c r="EQ166" s="152"/>
      <c r="ER166" s="152"/>
      <c r="ES166" s="152"/>
      <c r="ET166" s="152"/>
      <c r="EU166" s="152"/>
      <c r="EV166" s="152"/>
      <c r="EW166" s="152"/>
      <c r="EX166" s="152"/>
      <c r="EY166" s="152"/>
      <c r="EZ166" s="152"/>
      <c r="FA166" s="152"/>
      <c r="FB166" s="152"/>
      <c r="FC166" s="152"/>
      <c r="FD166" s="152"/>
    </row>
    <row r="167" spans="1:160">
      <c r="A167" s="250" t="str">
        <f t="shared" si="0"/>
        <v>MARCELO MENDONÇA BARROZO DA SILVA</v>
      </c>
      <c r="B167" s="251" t="s">
        <v>641</v>
      </c>
      <c r="C167" s="252" t="s">
        <v>541</v>
      </c>
      <c r="D167" s="89"/>
      <c r="E167" s="89"/>
      <c r="F167" s="89"/>
      <c r="G167" s="89"/>
      <c r="H167" s="152"/>
      <c r="I167" s="152"/>
      <c r="J167" s="152"/>
      <c r="K167" s="152"/>
      <c r="L167" s="152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  <c r="AB167" s="152"/>
      <c r="AC167" s="152"/>
      <c r="AD167" s="152"/>
      <c r="AE167" s="152"/>
      <c r="AF167" s="152"/>
      <c r="AG167" s="152"/>
      <c r="AH167" s="152"/>
      <c r="AI167" s="152"/>
      <c r="AJ167" s="152"/>
      <c r="AK167" s="152"/>
      <c r="AL167" s="152"/>
      <c r="AM167" s="152"/>
      <c r="AN167" s="152"/>
      <c r="AO167" s="152"/>
      <c r="AP167" s="152"/>
      <c r="AQ167" s="152"/>
      <c r="AR167" s="152"/>
      <c r="AS167" s="152"/>
      <c r="AT167" s="152"/>
      <c r="AU167" s="152"/>
      <c r="AV167" s="152"/>
      <c r="AW167" s="152"/>
      <c r="AX167" s="152"/>
      <c r="AY167" s="152"/>
      <c r="AZ167" s="152"/>
      <c r="BA167" s="152"/>
      <c r="BB167" s="152"/>
      <c r="BC167" s="152"/>
      <c r="BD167" s="152"/>
      <c r="BE167" s="152"/>
      <c r="BF167" s="152"/>
      <c r="BG167" s="152"/>
      <c r="BH167" s="152"/>
      <c r="BI167" s="152"/>
      <c r="BJ167" s="152"/>
      <c r="BK167" s="152"/>
      <c r="BL167" s="152"/>
      <c r="BM167" s="152"/>
      <c r="BN167" s="152"/>
      <c r="BO167" s="152"/>
      <c r="BP167" s="152"/>
      <c r="BQ167" s="152"/>
      <c r="BR167" s="152"/>
      <c r="BS167" s="152"/>
      <c r="BT167" s="152"/>
      <c r="BU167" s="152"/>
      <c r="BV167" s="152"/>
      <c r="BW167" s="152"/>
      <c r="BX167" s="152"/>
      <c r="BY167" s="152"/>
      <c r="BZ167" s="152"/>
      <c r="CA167" s="152"/>
      <c r="CB167" s="152"/>
      <c r="CC167" s="152"/>
      <c r="CD167" s="152"/>
      <c r="CE167" s="152"/>
      <c r="CF167" s="152"/>
      <c r="CG167" s="152"/>
      <c r="CH167" s="152"/>
      <c r="CI167" s="152"/>
      <c r="CJ167" s="152"/>
      <c r="CK167" s="152"/>
      <c r="CL167" s="152"/>
      <c r="CM167" s="152"/>
      <c r="CN167" s="152"/>
      <c r="CO167" s="152"/>
      <c r="CP167" s="152"/>
      <c r="CQ167" s="152"/>
      <c r="CR167" s="152"/>
      <c r="CS167" s="152"/>
      <c r="CT167" s="152"/>
      <c r="CU167" s="152"/>
      <c r="CV167" s="152"/>
      <c r="CW167" s="152"/>
      <c r="CX167" s="152"/>
      <c r="CY167" s="152"/>
      <c r="CZ167" s="152"/>
      <c r="DA167" s="152"/>
      <c r="DB167" s="152"/>
      <c r="DC167" s="152"/>
      <c r="DD167" s="152"/>
      <c r="DE167" s="152"/>
      <c r="DF167" s="152"/>
      <c r="DG167" s="152"/>
      <c r="DH167" s="152"/>
      <c r="DI167" s="152"/>
      <c r="DJ167" s="152"/>
      <c r="DK167" s="152"/>
      <c r="DL167" s="152"/>
      <c r="DM167" s="152"/>
      <c r="DN167" s="152"/>
      <c r="DO167" s="152"/>
      <c r="DP167" s="152"/>
      <c r="DQ167" s="152"/>
      <c r="DR167" s="152"/>
      <c r="DS167" s="152"/>
      <c r="DT167" s="152"/>
      <c r="DU167" s="152"/>
      <c r="DV167" s="152"/>
      <c r="DW167" s="152"/>
      <c r="DX167" s="152"/>
      <c r="DY167" s="152"/>
      <c r="DZ167" s="152"/>
      <c r="EA167" s="152"/>
      <c r="EB167" s="152"/>
      <c r="EC167" s="152"/>
      <c r="ED167" s="152"/>
      <c r="EE167" s="152"/>
      <c r="EF167" s="152"/>
      <c r="EG167" s="152"/>
      <c r="EH167" s="152"/>
      <c r="EI167" s="152"/>
      <c r="EJ167" s="152"/>
      <c r="EK167" s="152"/>
      <c r="EL167" s="152"/>
      <c r="EM167" s="152"/>
      <c r="EN167" s="152"/>
      <c r="EO167" s="152"/>
      <c r="EP167" s="152"/>
      <c r="EQ167" s="152"/>
      <c r="ER167" s="152"/>
      <c r="ES167" s="152"/>
      <c r="ET167" s="152"/>
      <c r="EU167" s="152"/>
      <c r="EV167" s="152"/>
      <c r="EW167" s="152"/>
      <c r="EX167" s="152"/>
      <c r="EY167" s="152"/>
      <c r="EZ167" s="152"/>
      <c r="FA167" s="152"/>
      <c r="FB167" s="152"/>
      <c r="FC167" s="152"/>
      <c r="FD167" s="152"/>
    </row>
    <row r="168" spans="1:160">
      <c r="A168" s="250" t="str">
        <f t="shared" si="0"/>
        <v>MARCELO TADEU DE ANDRADE WAIANDT</v>
      </c>
      <c r="B168" s="251" t="s">
        <v>641</v>
      </c>
      <c r="C168" s="252" t="s">
        <v>544</v>
      </c>
      <c r="D168" s="89"/>
      <c r="E168" s="89"/>
      <c r="F168" s="89"/>
      <c r="G168" s="89"/>
      <c r="H168" s="152"/>
      <c r="I168" s="152"/>
      <c r="J168" s="152"/>
      <c r="K168" s="152"/>
      <c r="L168" s="152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  <c r="AB168" s="152"/>
      <c r="AC168" s="152"/>
      <c r="AD168" s="152"/>
      <c r="AE168" s="152"/>
      <c r="AF168" s="152"/>
      <c r="AG168" s="152"/>
      <c r="AH168" s="152"/>
      <c r="AI168" s="152"/>
      <c r="AJ168" s="152"/>
      <c r="AK168" s="152"/>
      <c r="AL168" s="152"/>
      <c r="AM168" s="152"/>
      <c r="AN168" s="152"/>
      <c r="AO168" s="152"/>
      <c r="AP168" s="152"/>
      <c r="AQ168" s="152"/>
      <c r="AR168" s="152"/>
      <c r="AS168" s="152"/>
      <c r="AT168" s="152"/>
      <c r="AU168" s="152"/>
      <c r="AV168" s="152"/>
      <c r="AW168" s="152"/>
      <c r="AX168" s="152"/>
      <c r="AY168" s="152"/>
      <c r="AZ168" s="152"/>
      <c r="BA168" s="152"/>
      <c r="BB168" s="152"/>
      <c r="BC168" s="152"/>
      <c r="BD168" s="152"/>
      <c r="BE168" s="152"/>
      <c r="BF168" s="152"/>
      <c r="BG168" s="152"/>
      <c r="BH168" s="152"/>
      <c r="BI168" s="152"/>
      <c r="BJ168" s="152"/>
      <c r="BK168" s="152"/>
      <c r="BL168" s="152"/>
      <c r="BM168" s="152"/>
      <c r="BN168" s="152"/>
      <c r="BO168" s="152"/>
      <c r="BP168" s="152"/>
      <c r="BQ168" s="152"/>
      <c r="BR168" s="152"/>
      <c r="BS168" s="152"/>
      <c r="BT168" s="152"/>
      <c r="BU168" s="152"/>
      <c r="BV168" s="152"/>
      <c r="BW168" s="152"/>
      <c r="BX168" s="152"/>
      <c r="BY168" s="152"/>
      <c r="BZ168" s="152"/>
      <c r="CA168" s="152"/>
      <c r="CB168" s="152"/>
      <c r="CC168" s="152"/>
      <c r="CD168" s="152"/>
      <c r="CE168" s="152"/>
      <c r="CF168" s="152"/>
      <c r="CG168" s="152"/>
      <c r="CH168" s="152"/>
      <c r="CI168" s="152"/>
      <c r="CJ168" s="152"/>
      <c r="CK168" s="152"/>
      <c r="CL168" s="152"/>
      <c r="CM168" s="152"/>
      <c r="CN168" s="152"/>
      <c r="CO168" s="152"/>
      <c r="CP168" s="152"/>
      <c r="CQ168" s="152"/>
      <c r="CR168" s="152"/>
      <c r="CS168" s="152"/>
      <c r="CT168" s="152"/>
      <c r="CU168" s="152"/>
      <c r="CV168" s="152"/>
      <c r="CW168" s="152"/>
      <c r="CX168" s="152"/>
      <c r="CY168" s="152"/>
      <c r="CZ168" s="152"/>
      <c r="DA168" s="152"/>
      <c r="DB168" s="152"/>
      <c r="DC168" s="152"/>
      <c r="DD168" s="152"/>
      <c r="DE168" s="152"/>
      <c r="DF168" s="152"/>
      <c r="DG168" s="152"/>
      <c r="DH168" s="152"/>
      <c r="DI168" s="152"/>
      <c r="DJ168" s="152"/>
      <c r="DK168" s="152"/>
      <c r="DL168" s="152"/>
      <c r="DM168" s="152"/>
      <c r="DN168" s="152"/>
      <c r="DO168" s="152"/>
      <c r="DP168" s="152"/>
      <c r="DQ168" s="152"/>
      <c r="DR168" s="152"/>
      <c r="DS168" s="152"/>
      <c r="DT168" s="152"/>
      <c r="DU168" s="152"/>
      <c r="DV168" s="152"/>
      <c r="DW168" s="152"/>
      <c r="DX168" s="152"/>
      <c r="DY168" s="152"/>
      <c r="DZ168" s="152"/>
      <c r="EA168" s="152"/>
      <c r="EB168" s="152"/>
      <c r="EC168" s="152"/>
      <c r="ED168" s="152"/>
      <c r="EE168" s="152"/>
      <c r="EF168" s="152"/>
      <c r="EG168" s="152"/>
      <c r="EH168" s="152"/>
      <c r="EI168" s="152"/>
      <c r="EJ168" s="152"/>
      <c r="EK168" s="152"/>
      <c r="EL168" s="152"/>
      <c r="EM168" s="152"/>
      <c r="EN168" s="152"/>
      <c r="EO168" s="152"/>
      <c r="EP168" s="152"/>
      <c r="EQ168" s="152"/>
      <c r="ER168" s="152"/>
      <c r="ES168" s="152"/>
      <c r="ET168" s="152"/>
      <c r="EU168" s="152"/>
      <c r="EV168" s="152"/>
      <c r="EW168" s="152"/>
      <c r="EX168" s="152"/>
      <c r="EY168" s="152"/>
      <c r="EZ168" s="152"/>
      <c r="FA168" s="152"/>
      <c r="FB168" s="152"/>
      <c r="FC168" s="152"/>
      <c r="FD168" s="152"/>
    </row>
    <row r="169" spans="1:160">
      <c r="A169" s="250" t="str">
        <f t="shared" si="0"/>
        <v>MARCIO SILVA MASCARENHAS</v>
      </c>
      <c r="B169" s="251" t="s">
        <v>641</v>
      </c>
      <c r="C169" s="252" t="s">
        <v>683</v>
      </c>
      <c r="D169" s="89"/>
      <c r="E169" s="89"/>
      <c r="F169" s="89"/>
      <c r="G169" s="89"/>
      <c r="H169" s="152"/>
      <c r="I169" s="152"/>
      <c r="J169" s="152"/>
      <c r="K169" s="152"/>
      <c r="L169" s="152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  <c r="AB169" s="152"/>
      <c r="AC169" s="152"/>
      <c r="AD169" s="152"/>
      <c r="AE169" s="152"/>
      <c r="AF169" s="152"/>
      <c r="AG169" s="152"/>
      <c r="AH169" s="152"/>
      <c r="AI169" s="152"/>
      <c r="AJ169" s="152"/>
      <c r="AK169" s="152"/>
      <c r="AL169" s="152"/>
      <c r="AM169" s="152"/>
      <c r="AN169" s="152"/>
      <c r="AO169" s="152"/>
      <c r="AP169" s="152"/>
      <c r="AQ169" s="152"/>
      <c r="AR169" s="152"/>
      <c r="AS169" s="152"/>
      <c r="AT169" s="152"/>
      <c r="AU169" s="152"/>
      <c r="AV169" s="152"/>
      <c r="AW169" s="152"/>
      <c r="AX169" s="152"/>
      <c r="AY169" s="152"/>
      <c r="AZ169" s="152"/>
      <c r="BA169" s="152"/>
      <c r="BB169" s="152"/>
      <c r="BC169" s="152"/>
      <c r="BD169" s="152"/>
      <c r="BE169" s="152"/>
      <c r="BF169" s="152"/>
      <c r="BG169" s="152"/>
      <c r="BH169" s="152"/>
      <c r="BI169" s="152"/>
      <c r="BJ169" s="152"/>
      <c r="BK169" s="152"/>
      <c r="BL169" s="152"/>
      <c r="BM169" s="152"/>
      <c r="BN169" s="152"/>
      <c r="BO169" s="152"/>
      <c r="BP169" s="152"/>
      <c r="BQ169" s="152"/>
      <c r="BR169" s="152"/>
      <c r="BS169" s="152"/>
      <c r="BT169" s="152"/>
      <c r="BU169" s="152"/>
      <c r="BV169" s="152"/>
      <c r="BW169" s="152"/>
      <c r="BX169" s="152"/>
      <c r="BY169" s="152"/>
      <c r="BZ169" s="152"/>
      <c r="CA169" s="152"/>
      <c r="CB169" s="152"/>
      <c r="CC169" s="152"/>
      <c r="CD169" s="152"/>
      <c r="CE169" s="152"/>
      <c r="CF169" s="152"/>
      <c r="CG169" s="152"/>
      <c r="CH169" s="152"/>
      <c r="CI169" s="152"/>
      <c r="CJ169" s="152"/>
      <c r="CK169" s="152"/>
      <c r="CL169" s="152"/>
      <c r="CM169" s="152"/>
      <c r="CN169" s="152"/>
      <c r="CO169" s="152"/>
      <c r="CP169" s="152"/>
      <c r="CQ169" s="152"/>
      <c r="CR169" s="152"/>
      <c r="CS169" s="152"/>
      <c r="CT169" s="152"/>
      <c r="CU169" s="152"/>
      <c r="CV169" s="152"/>
      <c r="CW169" s="152"/>
      <c r="CX169" s="152"/>
      <c r="CY169" s="152"/>
      <c r="CZ169" s="152"/>
      <c r="DA169" s="152"/>
      <c r="DB169" s="152"/>
      <c r="DC169" s="152"/>
      <c r="DD169" s="152"/>
      <c r="DE169" s="152"/>
      <c r="DF169" s="152"/>
      <c r="DG169" s="152"/>
      <c r="DH169" s="152"/>
      <c r="DI169" s="152"/>
      <c r="DJ169" s="152"/>
      <c r="DK169" s="152"/>
      <c r="DL169" s="152"/>
      <c r="DM169" s="152"/>
      <c r="DN169" s="152"/>
      <c r="DO169" s="152"/>
      <c r="DP169" s="152"/>
      <c r="DQ169" s="152"/>
      <c r="DR169" s="152"/>
      <c r="DS169" s="152"/>
      <c r="DT169" s="152"/>
      <c r="DU169" s="152"/>
      <c r="DV169" s="152"/>
      <c r="DW169" s="152"/>
      <c r="DX169" s="152"/>
      <c r="DY169" s="152"/>
      <c r="DZ169" s="152"/>
      <c r="EA169" s="152"/>
      <c r="EB169" s="152"/>
      <c r="EC169" s="152"/>
      <c r="ED169" s="152"/>
      <c r="EE169" s="152"/>
      <c r="EF169" s="152"/>
      <c r="EG169" s="152"/>
      <c r="EH169" s="152"/>
      <c r="EI169" s="152"/>
      <c r="EJ169" s="152"/>
      <c r="EK169" s="152"/>
      <c r="EL169" s="152"/>
      <c r="EM169" s="152"/>
      <c r="EN169" s="152"/>
      <c r="EO169" s="152"/>
      <c r="EP169" s="152"/>
      <c r="EQ169" s="152"/>
      <c r="ER169" s="152"/>
      <c r="ES169" s="152"/>
      <c r="ET169" s="152"/>
      <c r="EU169" s="152"/>
      <c r="EV169" s="152"/>
      <c r="EW169" s="152"/>
      <c r="EX169" s="152"/>
      <c r="EY169" s="152"/>
      <c r="EZ169" s="152"/>
      <c r="FA169" s="152"/>
      <c r="FB169" s="152"/>
      <c r="FC169" s="152"/>
      <c r="FD169" s="152"/>
    </row>
    <row r="170" spans="1:160">
      <c r="A170" s="250" t="str">
        <f t="shared" si="0"/>
        <v>MARCOS URSULINO DA SILVA</v>
      </c>
      <c r="B170" s="251" t="s">
        <v>641</v>
      </c>
      <c r="C170" s="252" t="s">
        <v>903</v>
      </c>
      <c r="D170" s="89"/>
      <c r="E170" s="89"/>
      <c r="F170" s="89"/>
      <c r="G170" s="89"/>
      <c r="H170" s="152"/>
      <c r="I170" s="152"/>
      <c r="J170" s="152"/>
      <c r="K170" s="152"/>
      <c r="L170" s="152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  <c r="AB170" s="152"/>
      <c r="AC170" s="152"/>
      <c r="AD170" s="152"/>
      <c r="AE170" s="152"/>
      <c r="AF170" s="152"/>
      <c r="AG170" s="152"/>
      <c r="AH170" s="152"/>
      <c r="AI170" s="152"/>
      <c r="AJ170" s="152"/>
      <c r="AK170" s="152"/>
      <c r="AL170" s="152"/>
      <c r="AM170" s="152"/>
      <c r="AN170" s="152"/>
      <c r="AO170" s="152"/>
      <c r="AP170" s="152"/>
      <c r="AQ170" s="152"/>
      <c r="AR170" s="152"/>
      <c r="AS170" s="152"/>
      <c r="AT170" s="152"/>
      <c r="AU170" s="152"/>
      <c r="AV170" s="152"/>
      <c r="AW170" s="152"/>
      <c r="AX170" s="152"/>
      <c r="AY170" s="152"/>
      <c r="AZ170" s="152"/>
      <c r="BA170" s="152"/>
      <c r="BB170" s="152"/>
      <c r="BC170" s="152"/>
      <c r="BD170" s="152"/>
      <c r="BE170" s="152"/>
      <c r="BF170" s="152"/>
      <c r="BG170" s="152"/>
      <c r="BH170" s="152"/>
      <c r="BI170" s="152"/>
      <c r="BJ170" s="152"/>
      <c r="BK170" s="152"/>
      <c r="BL170" s="152"/>
      <c r="BM170" s="152"/>
      <c r="BN170" s="152"/>
      <c r="BO170" s="152"/>
      <c r="BP170" s="152"/>
      <c r="BQ170" s="152"/>
      <c r="BR170" s="152"/>
      <c r="BS170" s="152"/>
      <c r="BT170" s="152"/>
      <c r="BU170" s="152"/>
      <c r="BV170" s="152"/>
      <c r="BW170" s="152"/>
      <c r="BX170" s="152"/>
      <c r="BY170" s="152"/>
      <c r="BZ170" s="152"/>
      <c r="CA170" s="152"/>
      <c r="CB170" s="152"/>
      <c r="CC170" s="152"/>
      <c r="CD170" s="152"/>
      <c r="CE170" s="152"/>
      <c r="CF170" s="152"/>
      <c r="CG170" s="152"/>
      <c r="CH170" s="152"/>
      <c r="CI170" s="152"/>
      <c r="CJ170" s="152"/>
      <c r="CK170" s="152"/>
      <c r="CL170" s="152"/>
      <c r="CM170" s="152"/>
      <c r="CN170" s="152"/>
      <c r="CO170" s="152"/>
      <c r="CP170" s="152"/>
      <c r="CQ170" s="152"/>
      <c r="CR170" s="152"/>
      <c r="CS170" s="152"/>
      <c r="CT170" s="152"/>
      <c r="CU170" s="152"/>
      <c r="CV170" s="152"/>
      <c r="CW170" s="152"/>
      <c r="CX170" s="152"/>
      <c r="CY170" s="152"/>
      <c r="CZ170" s="152"/>
      <c r="DA170" s="152"/>
      <c r="DB170" s="152"/>
      <c r="DC170" s="152"/>
      <c r="DD170" s="152"/>
      <c r="DE170" s="152"/>
      <c r="DF170" s="152"/>
      <c r="DG170" s="152"/>
      <c r="DH170" s="152"/>
      <c r="DI170" s="152"/>
      <c r="DJ170" s="152"/>
      <c r="DK170" s="152"/>
      <c r="DL170" s="152"/>
      <c r="DM170" s="152"/>
      <c r="DN170" s="152"/>
      <c r="DO170" s="152"/>
      <c r="DP170" s="152"/>
      <c r="DQ170" s="152"/>
      <c r="DR170" s="152"/>
      <c r="DS170" s="152"/>
      <c r="DT170" s="152"/>
      <c r="DU170" s="152"/>
      <c r="DV170" s="152"/>
      <c r="DW170" s="152"/>
      <c r="DX170" s="152"/>
      <c r="DY170" s="152"/>
      <c r="DZ170" s="152"/>
      <c r="EA170" s="152"/>
      <c r="EB170" s="152"/>
      <c r="EC170" s="152"/>
      <c r="ED170" s="152"/>
      <c r="EE170" s="152"/>
      <c r="EF170" s="152"/>
      <c r="EG170" s="152"/>
      <c r="EH170" s="152"/>
      <c r="EI170" s="152"/>
      <c r="EJ170" s="152"/>
      <c r="EK170" s="152"/>
      <c r="EL170" s="152"/>
      <c r="EM170" s="152"/>
      <c r="EN170" s="152"/>
      <c r="EO170" s="152"/>
      <c r="EP170" s="152"/>
      <c r="EQ170" s="152"/>
      <c r="ER170" s="152"/>
      <c r="ES170" s="152"/>
      <c r="ET170" s="152"/>
      <c r="EU170" s="152"/>
      <c r="EV170" s="152"/>
      <c r="EW170" s="152"/>
      <c r="EX170" s="152"/>
      <c r="EY170" s="152"/>
      <c r="EZ170" s="152"/>
      <c r="FA170" s="152"/>
      <c r="FB170" s="152"/>
      <c r="FC170" s="152"/>
      <c r="FD170" s="152"/>
    </row>
    <row r="171" spans="1:160">
      <c r="A171" s="250" t="str">
        <f t="shared" si="0"/>
        <v>MARIANA PASSAMANI SALAROLLI</v>
      </c>
      <c r="B171" s="257" t="s">
        <v>641</v>
      </c>
      <c r="C171" s="252" t="s">
        <v>1372</v>
      </c>
      <c r="D171" s="89"/>
      <c r="E171" s="89"/>
      <c r="F171" s="89"/>
      <c r="G171" s="89"/>
      <c r="H171" s="152"/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  <c r="AV171" s="152"/>
      <c r="AW171" s="152"/>
      <c r="AX171" s="152"/>
      <c r="AY171" s="152"/>
      <c r="AZ171" s="152"/>
      <c r="BA171" s="152"/>
      <c r="BB171" s="152"/>
      <c r="BC171" s="152"/>
      <c r="BD171" s="152"/>
      <c r="BE171" s="152"/>
      <c r="BF171" s="152"/>
      <c r="BG171" s="152"/>
      <c r="BH171" s="152"/>
      <c r="BI171" s="152"/>
      <c r="BJ171" s="152"/>
      <c r="BK171" s="152"/>
      <c r="BL171" s="152"/>
      <c r="BM171" s="152"/>
      <c r="BN171" s="152"/>
      <c r="BO171" s="152"/>
      <c r="BP171" s="152"/>
      <c r="BQ171" s="152"/>
      <c r="BR171" s="152"/>
      <c r="BS171" s="152"/>
      <c r="BT171" s="152"/>
      <c r="BU171" s="152"/>
      <c r="BV171" s="152"/>
      <c r="BW171" s="152"/>
      <c r="BX171" s="152"/>
      <c r="BY171" s="152"/>
      <c r="BZ171" s="152"/>
      <c r="CA171" s="152"/>
      <c r="CB171" s="152"/>
      <c r="CC171" s="152"/>
      <c r="CD171" s="152"/>
      <c r="CE171" s="152"/>
      <c r="CF171" s="152"/>
      <c r="CG171" s="152"/>
      <c r="CH171" s="152"/>
      <c r="CI171" s="152"/>
      <c r="CJ171" s="152"/>
      <c r="CK171" s="152"/>
      <c r="CL171" s="152"/>
      <c r="CM171" s="152"/>
      <c r="CN171" s="152"/>
      <c r="CO171" s="152"/>
      <c r="CP171" s="152"/>
      <c r="CQ171" s="152"/>
      <c r="CR171" s="152"/>
      <c r="CS171" s="152"/>
      <c r="CT171" s="152"/>
      <c r="CU171" s="152"/>
      <c r="CV171" s="152"/>
      <c r="CW171" s="152"/>
      <c r="CX171" s="152"/>
      <c r="CY171" s="152"/>
      <c r="CZ171" s="152"/>
      <c r="DA171" s="152"/>
      <c r="DB171" s="152"/>
      <c r="DC171" s="152"/>
      <c r="DD171" s="152"/>
      <c r="DE171" s="152"/>
      <c r="DF171" s="152"/>
      <c r="DG171" s="152"/>
      <c r="DH171" s="152"/>
      <c r="DI171" s="152"/>
      <c r="DJ171" s="152"/>
      <c r="DK171" s="152"/>
      <c r="DL171" s="152"/>
      <c r="DM171" s="152"/>
      <c r="DN171" s="152"/>
      <c r="DO171" s="152"/>
      <c r="DP171" s="152"/>
      <c r="DQ171" s="152"/>
      <c r="DR171" s="152"/>
      <c r="DS171" s="152"/>
      <c r="DT171" s="152"/>
      <c r="DU171" s="152"/>
      <c r="DV171" s="152"/>
      <c r="DW171" s="152"/>
      <c r="DX171" s="152"/>
      <c r="DY171" s="152"/>
      <c r="DZ171" s="152"/>
      <c r="EA171" s="152"/>
      <c r="EB171" s="152"/>
      <c r="EC171" s="152"/>
      <c r="ED171" s="152"/>
      <c r="EE171" s="152"/>
      <c r="EF171" s="152"/>
      <c r="EG171" s="152"/>
      <c r="EH171" s="152"/>
      <c r="EI171" s="152"/>
      <c r="EJ171" s="152"/>
      <c r="EK171" s="152"/>
      <c r="EL171" s="152"/>
      <c r="EM171" s="152"/>
      <c r="EN171" s="152"/>
      <c r="EO171" s="152"/>
      <c r="EP171" s="152"/>
      <c r="EQ171" s="152"/>
      <c r="ER171" s="152"/>
      <c r="ES171" s="152"/>
      <c r="ET171" s="152"/>
      <c r="EU171" s="152"/>
      <c r="EV171" s="152"/>
      <c r="EW171" s="152"/>
      <c r="EX171" s="152"/>
      <c r="EY171" s="152"/>
      <c r="EZ171" s="152"/>
      <c r="FA171" s="152"/>
      <c r="FB171" s="152"/>
      <c r="FC171" s="152"/>
      <c r="FD171" s="152"/>
    </row>
    <row r="172" spans="1:160">
      <c r="A172" s="250" t="str">
        <f t="shared" si="0"/>
        <v>MARIANA TAUFFER DE ALMEIDA VALADARES</v>
      </c>
      <c r="B172" s="251" t="s">
        <v>641</v>
      </c>
      <c r="C172" s="252" t="s">
        <v>546</v>
      </c>
      <c r="D172" s="89"/>
      <c r="E172" s="89"/>
      <c r="F172" s="89"/>
      <c r="G172" s="89"/>
      <c r="H172" s="152"/>
      <c r="I172" s="152"/>
      <c r="J172" s="152"/>
      <c r="K172" s="152"/>
      <c r="L172" s="152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M172" s="152"/>
      <c r="AN172" s="152"/>
      <c r="AO172" s="152"/>
      <c r="AP172" s="152"/>
      <c r="AQ172" s="152"/>
      <c r="AR172" s="152"/>
      <c r="AS172" s="152"/>
      <c r="AT172" s="152"/>
      <c r="AU172" s="152"/>
      <c r="AV172" s="152"/>
      <c r="AW172" s="152"/>
      <c r="AX172" s="152"/>
      <c r="AY172" s="152"/>
      <c r="AZ172" s="152"/>
      <c r="BA172" s="152"/>
      <c r="BB172" s="152"/>
      <c r="BC172" s="152"/>
      <c r="BD172" s="152"/>
      <c r="BE172" s="152"/>
      <c r="BF172" s="152"/>
      <c r="BG172" s="152"/>
      <c r="BH172" s="152"/>
      <c r="BI172" s="152"/>
      <c r="BJ172" s="152"/>
      <c r="BK172" s="152"/>
      <c r="BL172" s="152"/>
      <c r="BM172" s="152"/>
      <c r="BN172" s="152"/>
      <c r="BO172" s="152"/>
      <c r="BP172" s="152"/>
      <c r="BQ172" s="152"/>
      <c r="BR172" s="152"/>
      <c r="BS172" s="152"/>
      <c r="BT172" s="152"/>
      <c r="BU172" s="152"/>
      <c r="BV172" s="152"/>
      <c r="BW172" s="152"/>
      <c r="BX172" s="152"/>
      <c r="BY172" s="152"/>
      <c r="BZ172" s="152"/>
      <c r="CA172" s="152"/>
      <c r="CB172" s="152"/>
      <c r="CC172" s="152"/>
      <c r="CD172" s="152"/>
      <c r="CE172" s="152"/>
      <c r="CF172" s="152"/>
      <c r="CG172" s="152"/>
      <c r="CH172" s="152"/>
      <c r="CI172" s="152"/>
      <c r="CJ172" s="152"/>
      <c r="CK172" s="152"/>
      <c r="CL172" s="152"/>
      <c r="CM172" s="152"/>
      <c r="CN172" s="152"/>
      <c r="CO172" s="152"/>
      <c r="CP172" s="152"/>
      <c r="CQ172" s="152"/>
      <c r="CR172" s="152"/>
      <c r="CS172" s="152"/>
      <c r="CT172" s="152"/>
      <c r="CU172" s="152"/>
      <c r="CV172" s="152"/>
      <c r="CW172" s="152"/>
      <c r="CX172" s="152"/>
      <c r="CY172" s="152"/>
      <c r="CZ172" s="152"/>
      <c r="DA172" s="152"/>
      <c r="DB172" s="152"/>
      <c r="DC172" s="152"/>
      <c r="DD172" s="152"/>
      <c r="DE172" s="152"/>
      <c r="DF172" s="152"/>
      <c r="DG172" s="152"/>
      <c r="DH172" s="152"/>
      <c r="DI172" s="152"/>
      <c r="DJ172" s="152"/>
      <c r="DK172" s="152"/>
      <c r="DL172" s="152"/>
      <c r="DM172" s="152"/>
      <c r="DN172" s="152"/>
      <c r="DO172" s="152"/>
      <c r="DP172" s="152"/>
      <c r="DQ172" s="152"/>
      <c r="DR172" s="152"/>
      <c r="DS172" s="152"/>
      <c r="DT172" s="152"/>
      <c r="DU172" s="152"/>
      <c r="DV172" s="152"/>
      <c r="DW172" s="152"/>
      <c r="DX172" s="152"/>
      <c r="DY172" s="152"/>
      <c r="DZ172" s="152"/>
      <c r="EA172" s="152"/>
      <c r="EB172" s="152"/>
      <c r="EC172" s="152"/>
      <c r="ED172" s="152"/>
      <c r="EE172" s="152"/>
      <c r="EF172" s="152"/>
      <c r="EG172" s="152"/>
      <c r="EH172" s="152"/>
      <c r="EI172" s="152"/>
      <c r="EJ172" s="152"/>
      <c r="EK172" s="152"/>
      <c r="EL172" s="152"/>
      <c r="EM172" s="152"/>
      <c r="EN172" s="152"/>
      <c r="EO172" s="152"/>
      <c r="EP172" s="152"/>
      <c r="EQ172" s="152"/>
      <c r="ER172" s="152"/>
      <c r="ES172" s="152"/>
      <c r="ET172" s="152"/>
      <c r="EU172" s="152"/>
      <c r="EV172" s="152"/>
      <c r="EW172" s="152"/>
      <c r="EX172" s="152"/>
      <c r="EY172" s="152"/>
      <c r="EZ172" s="152"/>
      <c r="FA172" s="152"/>
      <c r="FB172" s="152"/>
      <c r="FC172" s="152"/>
      <c r="FD172" s="152"/>
    </row>
    <row r="173" spans="1:160">
      <c r="A173" s="250" t="str">
        <f t="shared" si="0"/>
        <v>MARIANE DA SILVA MELO</v>
      </c>
      <c r="B173" s="257" t="s">
        <v>641</v>
      </c>
      <c r="C173" s="252" t="s">
        <v>1091</v>
      </c>
      <c r="D173" s="89"/>
      <c r="E173" s="89"/>
      <c r="F173" s="89"/>
      <c r="G173" s="89"/>
      <c r="H173" s="152"/>
      <c r="I173" s="152"/>
      <c r="J173" s="152"/>
      <c r="K173" s="152"/>
      <c r="L173" s="152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  <c r="AV173" s="152"/>
      <c r="AW173" s="152"/>
      <c r="AX173" s="152"/>
      <c r="AY173" s="152"/>
      <c r="AZ173" s="152"/>
      <c r="BA173" s="152"/>
      <c r="BB173" s="152"/>
      <c r="BC173" s="152"/>
      <c r="BD173" s="152"/>
      <c r="BE173" s="152"/>
      <c r="BF173" s="152"/>
      <c r="BG173" s="152"/>
      <c r="BH173" s="152"/>
      <c r="BI173" s="152"/>
      <c r="BJ173" s="152"/>
      <c r="BK173" s="152"/>
      <c r="BL173" s="152"/>
      <c r="BM173" s="152"/>
      <c r="BN173" s="152"/>
      <c r="BO173" s="152"/>
      <c r="BP173" s="152"/>
      <c r="BQ173" s="152"/>
      <c r="BR173" s="152"/>
      <c r="BS173" s="152"/>
      <c r="BT173" s="152"/>
      <c r="BU173" s="152"/>
      <c r="BV173" s="152"/>
      <c r="BW173" s="152"/>
      <c r="BX173" s="152"/>
      <c r="BY173" s="152"/>
      <c r="BZ173" s="152"/>
      <c r="CA173" s="152"/>
      <c r="CB173" s="152"/>
      <c r="CC173" s="152"/>
      <c r="CD173" s="152"/>
      <c r="CE173" s="152"/>
      <c r="CF173" s="152"/>
      <c r="CG173" s="152"/>
      <c r="CH173" s="152"/>
      <c r="CI173" s="152"/>
      <c r="CJ173" s="152"/>
      <c r="CK173" s="152"/>
      <c r="CL173" s="152"/>
      <c r="CM173" s="152"/>
      <c r="CN173" s="152"/>
      <c r="CO173" s="152"/>
      <c r="CP173" s="152"/>
      <c r="CQ173" s="152"/>
      <c r="CR173" s="152"/>
      <c r="CS173" s="152"/>
      <c r="CT173" s="152"/>
      <c r="CU173" s="152"/>
      <c r="CV173" s="152"/>
      <c r="CW173" s="152"/>
      <c r="CX173" s="152"/>
      <c r="CY173" s="152"/>
      <c r="CZ173" s="152"/>
      <c r="DA173" s="152"/>
      <c r="DB173" s="152"/>
      <c r="DC173" s="152"/>
      <c r="DD173" s="152"/>
      <c r="DE173" s="152"/>
      <c r="DF173" s="152"/>
      <c r="DG173" s="152"/>
      <c r="DH173" s="152"/>
      <c r="DI173" s="152"/>
      <c r="DJ173" s="152"/>
      <c r="DK173" s="152"/>
      <c r="DL173" s="152"/>
      <c r="DM173" s="152"/>
      <c r="DN173" s="152"/>
      <c r="DO173" s="152"/>
      <c r="DP173" s="152"/>
      <c r="DQ173" s="152"/>
      <c r="DR173" s="152"/>
      <c r="DS173" s="152"/>
      <c r="DT173" s="152"/>
      <c r="DU173" s="152"/>
      <c r="DV173" s="152"/>
      <c r="DW173" s="152"/>
      <c r="DX173" s="152"/>
      <c r="DY173" s="152"/>
      <c r="DZ173" s="152"/>
      <c r="EA173" s="152"/>
      <c r="EB173" s="152"/>
      <c r="EC173" s="152"/>
      <c r="ED173" s="152"/>
      <c r="EE173" s="152"/>
      <c r="EF173" s="152"/>
      <c r="EG173" s="152"/>
      <c r="EH173" s="152"/>
      <c r="EI173" s="152"/>
      <c r="EJ173" s="152"/>
      <c r="EK173" s="152"/>
      <c r="EL173" s="152"/>
      <c r="EM173" s="152"/>
      <c r="EN173" s="152"/>
      <c r="EO173" s="152"/>
      <c r="EP173" s="152"/>
      <c r="EQ173" s="152"/>
      <c r="ER173" s="152"/>
      <c r="ES173" s="152"/>
      <c r="ET173" s="152"/>
      <c r="EU173" s="152"/>
      <c r="EV173" s="152"/>
      <c r="EW173" s="152"/>
      <c r="EX173" s="152"/>
      <c r="EY173" s="152"/>
      <c r="EZ173" s="152"/>
      <c r="FA173" s="152"/>
      <c r="FB173" s="152"/>
      <c r="FC173" s="152"/>
      <c r="FD173" s="152"/>
    </row>
    <row r="174" spans="1:160">
      <c r="A174" s="250" t="str">
        <f t="shared" si="0"/>
        <v>MARIANE DA SILVA MELO</v>
      </c>
      <c r="B174" s="252" t="s">
        <v>1373</v>
      </c>
      <c r="C174" s="252" t="s">
        <v>1091</v>
      </c>
      <c r="D174" s="89"/>
      <c r="E174" s="89"/>
      <c r="F174" s="89"/>
      <c r="G174" s="89"/>
      <c r="H174" s="152"/>
      <c r="I174" s="152"/>
      <c r="J174" s="152"/>
      <c r="K174" s="152"/>
      <c r="L174" s="152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  <c r="AM174" s="152"/>
      <c r="AN174" s="152"/>
      <c r="AO174" s="152"/>
      <c r="AP174" s="152"/>
      <c r="AQ174" s="152"/>
      <c r="AR174" s="152"/>
      <c r="AS174" s="152"/>
      <c r="AT174" s="152"/>
      <c r="AU174" s="152"/>
      <c r="AV174" s="152"/>
      <c r="AW174" s="152"/>
      <c r="AX174" s="152"/>
      <c r="AY174" s="152"/>
      <c r="AZ174" s="152"/>
      <c r="BA174" s="152"/>
      <c r="BB174" s="152"/>
      <c r="BC174" s="152"/>
      <c r="BD174" s="152"/>
      <c r="BE174" s="152"/>
      <c r="BF174" s="152"/>
      <c r="BG174" s="152"/>
      <c r="BH174" s="152"/>
      <c r="BI174" s="152"/>
      <c r="BJ174" s="152"/>
      <c r="BK174" s="152"/>
      <c r="BL174" s="152"/>
      <c r="BM174" s="152"/>
      <c r="BN174" s="152"/>
      <c r="BO174" s="152"/>
      <c r="BP174" s="152"/>
      <c r="BQ174" s="152"/>
      <c r="BR174" s="152"/>
      <c r="BS174" s="152"/>
      <c r="BT174" s="152"/>
      <c r="BU174" s="152"/>
      <c r="BV174" s="152"/>
      <c r="BW174" s="152"/>
      <c r="BX174" s="152"/>
      <c r="BY174" s="152"/>
      <c r="BZ174" s="152"/>
      <c r="CA174" s="152"/>
      <c r="CB174" s="152"/>
      <c r="CC174" s="152"/>
      <c r="CD174" s="152"/>
      <c r="CE174" s="152"/>
      <c r="CF174" s="152"/>
      <c r="CG174" s="152"/>
      <c r="CH174" s="152"/>
      <c r="CI174" s="152"/>
      <c r="CJ174" s="152"/>
      <c r="CK174" s="152"/>
      <c r="CL174" s="152"/>
      <c r="CM174" s="152"/>
      <c r="CN174" s="152"/>
      <c r="CO174" s="152"/>
      <c r="CP174" s="152"/>
      <c r="CQ174" s="152"/>
      <c r="CR174" s="152"/>
      <c r="CS174" s="152"/>
      <c r="CT174" s="152"/>
      <c r="CU174" s="152"/>
      <c r="CV174" s="152"/>
      <c r="CW174" s="152"/>
      <c r="CX174" s="152"/>
      <c r="CY174" s="152"/>
      <c r="CZ174" s="152"/>
      <c r="DA174" s="152"/>
      <c r="DB174" s="152"/>
      <c r="DC174" s="152"/>
      <c r="DD174" s="152"/>
      <c r="DE174" s="152"/>
      <c r="DF174" s="152"/>
      <c r="DG174" s="152"/>
      <c r="DH174" s="152"/>
      <c r="DI174" s="152"/>
      <c r="DJ174" s="152"/>
      <c r="DK174" s="152"/>
      <c r="DL174" s="152"/>
      <c r="DM174" s="152"/>
      <c r="DN174" s="152"/>
      <c r="DO174" s="152"/>
      <c r="DP174" s="152"/>
      <c r="DQ174" s="152"/>
      <c r="DR174" s="152"/>
      <c r="DS174" s="152"/>
      <c r="DT174" s="152"/>
      <c r="DU174" s="152"/>
      <c r="DV174" s="152"/>
      <c r="DW174" s="152"/>
      <c r="DX174" s="152"/>
      <c r="DY174" s="152"/>
      <c r="DZ174" s="152"/>
      <c r="EA174" s="152"/>
      <c r="EB174" s="152"/>
      <c r="EC174" s="152"/>
      <c r="ED174" s="152"/>
      <c r="EE174" s="152"/>
      <c r="EF174" s="152"/>
      <c r="EG174" s="152"/>
      <c r="EH174" s="152"/>
      <c r="EI174" s="152"/>
      <c r="EJ174" s="152"/>
      <c r="EK174" s="152"/>
      <c r="EL174" s="152"/>
      <c r="EM174" s="152"/>
      <c r="EN174" s="152"/>
      <c r="EO174" s="152"/>
      <c r="EP174" s="152"/>
      <c r="EQ174" s="152"/>
      <c r="ER174" s="152"/>
      <c r="ES174" s="152"/>
      <c r="ET174" s="152"/>
      <c r="EU174" s="152"/>
      <c r="EV174" s="152"/>
      <c r="EW174" s="152"/>
      <c r="EX174" s="152"/>
      <c r="EY174" s="152"/>
      <c r="EZ174" s="152"/>
      <c r="FA174" s="152"/>
      <c r="FB174" s="152"/>
      <c r="FC174" s="152"/>
      <c r="FD174" s="152"/>
    </row>
    <row r="175" spans="1:160">
      <c r="A175" s="250" t="str">
        <f t="shared" si="0"/>
        <v>MARIA SILVIA SILVA DE BARROS</v>
      </c>
      <c r="B175" s="252" t="s">
        <v>645</v>
      </c>
      <c r="C175" s="252" t="s">
        <v>1374</v>
      </c>
      <c r="D175" s="89"/>
      <c r="E175" s="89"/>
      <c r="F175" s="89"/>
      <c r="G175" s="89"/>
      <c r="H175" s="152"/>
      <c r="I175" s="152"/>
      <c r="J175" s="152"/>
      <c r="K175" s="152"/>
      <c r="L175" s="152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  <c r="AM175" s="152"/>
      <c r="AN175" s="152"/>
      <c r="AO175" s="152"/>
      <c r="AP175" s="152"/>
      <c r="AQ175" s="152"/>
      <c r="AR175" s="152"/>
      <c r="AS175" s="152"/>
      <c r="AT175" s="152"/>
      <c r="AU175" s="152"/>
      <c r="AV175" s="152"/>
      <c r="AW175" s="152"/>
      <c r="AX175" s="152"/>
      <c r="AY175" s="152"/>
      <c r="AZ175" s="152"/>
      <c r="BA175" s="152"/>
      <c r="BB175" s="152"/>
      <c r="BC175" s="152"/>
      <c r="BD175" s="152"/>
      <c r="BE175" s="152"/>
      <c r="BF175" s="152"/>
      <c r="BG175" s="152"/>
      <c r="BH175" s="152"/>
      <c r="BI175" s="152"/>
      <c r="BJ175" s="152"/>
      <c r="BK175" s="152"/>
      <c r="BL175" s="152"/>
      <c r="BM175" s="152"/>
      <c r="BN175" s="152"/>
      <c r="BO175" s="152"/>
      <c r="BP175" s="152"/>
      <c r="BQ175" s="152"/>
      <c r="BR175" s="152"/>
      <c r="BS175" s="152"/>
      <c r="BT175" s="152"/>
      <c r="BU175" s="152"/>
      <c r="BV175" s="152"/>
      <c r="BW175" s="152"/>
      <c r="BX175" s="152"/>
      <c r="BY175" s="152"/>
      <c r="BZ175" s="152"/>
      <c r="CA175" s="152"/>
      <c r="CB175" s="152"/>
      <c r="CC175" s="152"/>
      <c r="CD175" s="152"/>
      <c r="CE175" s="152"/>
      <c r="CF175" s="152"/>
      <c r="CG175" s="152"/>
      <c r="CH175" s="152"/>
      <c r="CI175" s="152"/>
      <c r="CJ175" s="152"/>
      <c r="CK175" s="152"/>
      <c r="CL175" s="152"/>
      <c r="CM175" s="152"/>
      <c r="CN175" s="152"/>
      <c r="CO175" s="152"/>
      <c r="CP175" s="152"/>
      <c r="CQ175" s="152"/>
      <c r="CR175" s="152"/>
      <c r="CS175" s="152"/>
      <c r="CT175" s="152"/>
      <c r="CU175" s="152"/>
      <c r="CV175" s="152"/>
      <c r="CW175" s="152"/>
      <c r="CX175" s="152"/>
      <c r="CY175" s="152"/>
      <c r="CZ175" s="152"/>
      <c r="DA175" s="152"/>
      <c r="DB175" s="152"/>
      <c r="DC175" s="152"/>
      <c r="DD175" s="152"/>
      <c r="DE175" s="152"/>
      <c r="DF175" s="152"/>
      <c r="DG175" s="152"/>
      <c r="DH175" s="152"/>
      <c r="DI175" s="152"/>
      <c r="DJ175" s="152"/>
      <c r="DK175" s="152"/>
      <c r="DL175" s="152"/>
      <c r="DM175" s="152"/>
      <c r="DN175" s="152"/>
      <c r="DO175" s="152"/>
      <c r="DP175" s="152"/>
      <c r="DQ175" s="152"/>
      <c r="DR175" s="152"/>
      <c r="DS175" s="152"/>
      <c r="DT175" s="152"/>
      <c r="DU175" s="152"/>
      <c r="DV175" s="152"/>
      <c r="DW175" s="152"/>
      <c r="DX175" s="152"/>
      <c r="DY175" s="152"/>
      <c r="DZ175" s="152"/>
      <c r="EA175" s="152"/>
      <c r="EB175" s="152"/>
      <c r="EC175" s="152"/>
      <c r="ED175" s="152"/>
      <c r="EE175" s="152"/>
      <c r="EF175" s="152"/>
      <c r="EG175" s="152"/>
      <c r="EH175" s="152"/>
      <c r="EI175" s="152"/>
      <c r="EJ175" s="152"/>
      <c r="EK175" s="152"/>
      <c r="EL175" s="152"/>
      <c r="EM175" s="152"/>
      <c r="EN175" s="152"/>
      <c r="EO175" s="152"/>
      <c r="EP175" s="152"/>
      <c r="EQ175" s="152"/>
      <c r="ER175" s="152"/>
      <c r="ES175" s="152"/>
      <c r="ET175" s="152"/>
      <c r="EU175" s="152"/>
      <c r="EV175" s="152"/>
      <c r="EW175" s="152"/>
      <c r="EX175" s="152"/>
      <c r="EY175" s="152"/>
      <c r="EZ175" s="152"/>
      <c r="FA175" s="152"/>
      <c r="FB175" s="152"/>
      <c r="FC175" s="152"/>
      <c r="FD175" s="152"/>
    </row>
    <row r="176" spans="1:160">
      <c r="A176" s="250" t="str">
        <f t="shared" si="0"/>
        <v>MATHEUS BARROS SIMIÃO FERREIRA</v>
      </c>
      <c r="B176" s="251" t="s">
        <v>641</v>
      </c>
      <c r="C176" s="252" t="s">
        <v>769</v>
      </c>
      <c r="D176" s="89"/>
      <c r="E176" s="89"/>
      <c r="F176" s="89"/>
      <c r="G176" s="89"/>
      <c r="H176" s="152"/>
      <c r="I176" s="152"/>
      <c r="J176" s="152"/>
      <c r="K176" s="152"/>
      <c r="L176" s="152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  <c r="AM176" s="152"/>
      <c r="AN176" s="152"/>
      <c r="AO176" s="152"/>
      <c r="AP176" s="152"/>
      <c r="AQ176" s="152"/>
      <c r="AR176" s="152"/>
      <c r="AS176" s="152"/>
      <c r="AT176" s="152"/>
      <c r="AU176" s="152"/>
      <c r="AV176" s="152"/>
      <c r="AW176" s="152"/>
      <c r="AX176" s="152"/>
      <c r="AY176" s="152"/>
      <c r="AZ176" s="152"/>
      <c r="BA176" s="152"/>
      <c r="BB176" s="152"/>
      <c r="BC176" s="152"/>
      <c r="BD176" s="152"/>
      <c r="BE176" s="152"/>
      <c r="BF176" s="152"/>
      <c r="BG176" s="152"/>
      <c r="BH176" s="152"/>
      <c r="BI176" s="152"/>
      <c r="BJ176" s="152"/>
      <c r="BK176" s="152"/>
      <c r="BL176" s="152"/>
      <c r="BM176" s="152"/>
      <c r="BN176" s="152"/>
      <c r="BO176" s="152"/>
      <c r="BP176" s="152"/>
      <c r="BQ176" s="152"/>
      <c r="BR176" s="152"/>
      <c r="BS176" s="152"/>
      <c r="BT176" s="152"/>
      <c r="BU176" s="152"/>
      <c r="BV176" s="152"/>
      <c r="BW176" s="152"/>
      <c r="BX176" s="152"/>
      <c r="BY176" s="152"/>
      <c r="BZ176" s="152"/>
      <c r="CA176" s="152"/>
      <c r="CB176" s="152"/>
      <c r="CC176" s="152"/>
      <c r="CD176" s="152"/>
      <c r="CE176" s="152"/>
      <c r="CF176" s="152"/>
      <c r="CG176" s="152"/>
      <c r="CH176" s="152"/>
      <c r="CI176" s="152"/>
      <c r="CJ176" s="152"/>
      <c r="CK176" s="152"/>
      <c r="CL176" s="152"/>
      <c r="CM176" s="152"/>
      <c r="CN176" s="152"/>
      <c r="CO176" s="152"/>
      <c r="CP176" s="152"/>
      <c r="CQ176" s="152"/>
      <c r="CR176" s="152"/>
      <c r="CS176" s="152"/>
      <c r="CT176" s="152"/>
      <c r="CU176" s="152"/>
      <c r="CV176" s="152"/>
      <c r="CW176" s="152"/>
      <c r="CX176" s="152"/>
      <c r="CY176" s="152"/>
      <c r="CZ176" s="152"/>
      <c r="DA176" s="152"/>
      <c r="DB176" s="152"/>
      <c r="DC176" s="152"/>
      <c r="DD176" s="152"/>
      <c r="DE176" s="152"/>
      <c r="DF176" s="152"/>
      <c r="DG176" s="152"/>
      <c r="DH176" s="152"/>
      <c r="DI176" s="152"/>
      <c r="DJ176" s="152"/>
      <c r="DK176" s="152"/>
      <c r="DL176" s="152"/>
      <c r="DM176" s="152"/>
      <c r="DN176" s="152"/>
      <c r="DO176" s="152"/>
      <c r="DP176" s="152"/>
      <c r="DQ176" s="152"/>
      <c r="DR176" s="152"/>
      <c r="DS176" s="152"/>
      <c r="DT176" s="152"/>
      <c r="DU176" s="152"/>
      <c r="DV176" s="152"/>
      <c r="DW176" s="152"/>
      <c r="DX176" s="152"/>
      <c r="DY176" s="152"/>
      <c r="DZ176" s="152"/>
      <c r="EA176" s="152"/>
      <c r="EB176" s="152"/>
      <c r="EC176" s="152"/>
      <c r="ED176" s="152"/>
      <c r="EE176" s="152"/>
      <c r="EF176" s="152"/>
      <c r="EG176" s="152"/>
      <c r="EH176" s="152"/>
      <c r="EI176" s="152"/>
      <c r="EJ176" s="152"/>
      <c r="EK176" s="152"/>
      <c r="EL176" s="152"/>
      <c r="EM176" s="152"/>
      <c r="EN176" s="152"/>
      <c r="EO176" s="152"/>
      <c r="EP176" s="152"/>
      <c r="EQ176" s="152"/>
      <c r="ER176" s="152"/>
      <c r="ES176" s="152"/>
      <c r="ET176" s="152"/>
      <c r="EU176" s="152"/>
      <c r="EV176" s="152"/>
      <c r="EW176" s="152"/>
      <c r="EX176" s="152"/>
      <c r="EY176" s="152"/>
      <c r="EZ176" s="152"/>
      <c r="FA176" s="152"/>
      <c r="FB176" s="152"/>
      <c r="FC176" s="152"/>
      <c r="FD176" s="152"/>
    </row>
    <row r="177" spans="1:160">
      <c r="A177" s="250" t="str">
        <f t="shared" si="0"/>
        <v>MATHEUS BENÍCIO DE AZEVEDO CUNHA</v>
      </c>
      <c r="B177" s="257" t="s">
        <v>641</v>
      </c>
      <c r="C177" s="252" t="s">
        <v>548</v>
      </c>
      <c r="D177" s="89"/>
      <c r="E177" s="89"/>
      <c r="F177" s="89"/>
      <c r="G177" s="89"/>
      <c r="H177" s="152"/>
      <c r="I177" s="152"/>
      <c r="J177" s="152"/>
      <c r="K177" s="152"/>
      <c r="L177" s="152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  <c r="AM177" s="152"/>
      <c r="AN177" s="152"/>
      <c r="AO177" s="152"/>
      <c r="AP177" s="152"/>
      <c r="AQ177" s="152"/>
      <c r="AR177" s="152"/>
      <c r="AS177" s="152"/>
      <c r="AT177" s="152"/>
      <c r="AU177" s="152"/>
      <c r="AV177" s="152"/>
      <c r="AW177" s="152"/>
      <c r="AX177" s="152"/>
      <c r="AY177" s="152"/>
      <c r="AZ177" s="152"/>
      <c r="BA177" s="152"/>
      <c r="BB177" s="152"/>
      <c r="BC177" s="152"/>
      <c r="BD177" s="152"/>
      <c r="BE177" s="152"/>
      <c r="BF177" s="152"/>
      <c r="BG177" s="152"/>
      <c r="BH177" s="152"/>
      <c r="BI177" s="152"/>
      <c r="BJ177" s="152"/>
      <c r="BK177" s="152"/>
      <c r="BL177" s="152"/>
      <c r="BM177" s="152"/>
      <c r="BN177" s="152"/>
      <c r="BO177" s="152"/>
      <c r="BP177" s="152"/>
      <c r="BQ177" s="152"/>
      <c r="BR177" s="152"/>
      <c r="BS177" s="152"/>
      <c r="BT177" s="152"/>
      <c r="BU177" s="152"/>
      <c r="BV177" s="152"/>
      <c r="BW177" s="152"/>
      <c r="BX177" s="152"/>
      <c r="BY177" s="152"/>
      <c r="BZ177" s="152"/>
      <c r="CA177" s="152"/>
      <c r="CB177" s="152"/>
      <c r="CC177" s="152"/>
      <c r="CD177" s="152"/>
      <c r="CE177" s="152"/>
      <c r="CF177" s="152"/>
      <c r="CG177" s="152"/>
      <c r="CH177" s="152"/>
      <c r="CI177" s="152"/>
      <c r="CJ177" s="152"/>
      <c r="CK177" s="152"/>
      <c r="CL177" s="152"/>
      <c r="CM177" s="152"/>
      <c r="CN177" s="152"/>
      <c r="CO177" s="152"/>
      <c r="CP177" s="152"/>
      <c r="CQ177" s="152"/>
      <c r="CR177" s="152"/>
      <c r="CS177" s="152"/>
      <c r="CT177" s="152"/>
      <c r="CU177" s="152"/>
      <c r="CV177" s="152"/>
      <c r="CW177" s="152"/>
      <c r="CX177" s="152"/>
      <c r="CY177" s="152"/>
      <c r="CZ177" s="152"/>
      <c r="DA177" s="152"/>
      <c r="DB177" s="152"/>
      <c r="DC177" s="152"/>
      <c r="DD177" s="152"/>
      <c r="DE177" s="152"/>
      <c r="DF177" s="152"/>
      <c r="DG177" s="152"/>
      <c r="DH177" s="152"/>
      <c r="DI177" s="152"/>
      <c r="DJ177" s="152"/>
      <c r="DK177" s="152"/>
      <c r="DL177" s="152"/>
      <c r="DM177" s="152"/>
      <c r="DN177" s="152"/>
      <c r="DO177" s="152"/>
      <c r="DP177" s="152"/>
      <c r="DQ177" s="152"/>
      <c r="DR177" s="152"/>
      <c r="DS177" s="152"/>
      <c r="DT177" s="152"/>
      <c r="DU177" s="152"/>
      <c r="DV177" s="152"/>
      <c r="DW177" s="152"/>
      <c r="DX177" s="152"/>
      <c r="DY177" s="152"/>
      <c r="DZ177" s="152"/>
      <c r="EA177" s="152"/>
      <c r="EB177" s="152"/>
      <c r="EC177" s="152"/>
      <c r="ED177" s="152"/>
      <c r="EE177" s="152"/>
      <c r="EF177" s="152"/>
      <c r="EG177" s="152"/>
      <c r="EH177" s="152"/>
      <c r="EI177" s="152"/>
      <c r="EJ177" s="152"/>
      <c r="EK177" s="152"/>
      <c r="EL177" s="152"/>
      <c r="EM177" s="152"/>
      <c r="EN177" s="152"/>
      <c r="EO177" s="152"/>
      <c r="EP177" s="152"/>
      <c r="EQ177" s="152"/>
      <c r="ER177" s="152"/>
      <c r="ES177" s="152"/>
      <c r="ET177" s="152"/>
      <c r="EU177" s="152"/>
      <c r="EV177" s="152"/>
      <c r="EW177" s="152"/>
      <c r="EX177" s="152"/>
      <c r="EY177" s="152"/>
      <c r="EZ177" s="152"/>
      <c r="FA177" s="152"/>
      <c r="FB177" s="152"/>
      <c r="FC177" s="152"/>
      <c r="FD177" s="152"/>
    </row>
    <row r="178" spans="1:160">
      <c r="A178" s="250" t="str">
        <f t="shared" si="0"/>
        <v>MATHEUS FRANCO DA COSTA</v>
      </c>
      <c r="B178" s="251" t="s">
        <v>641</v>
      </c>
      <c r="C178" s="252" t="s">
        <v>924</v>
      </c>
      <c r="D178" s="89"/>
      <c r="E178" s="89"/>
      <c r="F178" s="89"/>
      <c r="G178" s="89"/>
      <c r="H178" s="152"/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2"/>
      <c r="AV178" s="152"/>
      <c r="AW178" s="152"/>
      <c r="AX178" s="152"/>
      <c r="AY178" s="152"/>
      <c r="AZ178" s="152"/>
      <c r="BA178" s="152"/>
      <c r="BB178" s="152"/>
      <c r="BC178" s="152"/>
      <c r="BD178" s="152"/>
      <c r="BE178" s="152"/>
      <c r="BF178" s="152"/>
      <c r="BG178" s="152"/>
      <c r="BH178" s="152"/>
      <c r="BI178" s="152"/>
      <c r="BJ178" s="152"/>
      <c r="BK178" s="152"/>
      <c r="BL178" s="152"/>
      <c r="BM178" s="152"/>
      <c r="BN178" s="152"/>
      <c r="BO178" s="152"/>
      <c r="BP178" s="152"/>
      <c r="BQ178" s="152"/>
      <c r="BR178" s="152"/>
      <c r="BS178" s="152"/>
      <c r="BT178" s="152"/>
      <c r="BU178" s="152"/>
      <c r="BV178" s="152"/>
      <c r="BW178" s="152"/>
      <c r="BX178" s="152"/>
      <c r="BY178" s="152"/>
      <c r="BZ178" s="152"/>
      <c r="CA178" s="152"/>
      <c r="CB178" s="152"/>
      <c r="CC178" s="152"/>
      <c r="CD178" s="152"/>
      <c r="CE178" s="152"/>
      <c r="CF178" s="152"/>
      <c r="CG178" s="152"/>
      <c r="CH178" s="152"/>
      <c r="CI178" s="152"/>
      <c r="CJ178" s="152"/>
      <c r="CK178" s="152"/>
      <c r="CL178" s="152"/>
      <c r="CM178" s="152"/>
      <c r="CN178" s="152"/>
      <c r="CO178" s="152"/>
      <c r="CP178" s="152"/>
      <c r="CQ178" s="152"/>
      <c r="CR178" s="152"/>
      <c r="CS178" s="152"/>
      <c r="CT178" s="152"/>
      <c r="CU178" s="152"/>
      <c r="CV178" s="152"/>
      <c r="CW178" s="152"/>
      <c r="CX178" s="152"/>
      <c r="CY178" s="152"/>
      <c r="CZ178" s="152"/>
      <c r="DA178" s="152"/>
      <c r="DB178" s="152"/>
      <c r="DC178" s="152"/>
      <c r="DD178" s="152"/>
      <c r="DE178" s="152"/>
      <c r="DF178" s="152"/>
      <c r="DG178" s="152"/>
      <c r="DH178" s="152"/>
      <c r="DI178" s="152"/>
      <c r="DJ178" s="152"/>
      <c r="DK178" s="152"/>
      <c r="DL178" s="152"/>
      <c r="DM178" s="152"/>
      <c r="DN178" s="152"/>
      <c r="DO178" s="152"/>
      <c r="DP178" s="152"/>
      <c r="DQ178" s="152"/>
      <c r="DR178" s="152"/>
      <c r="DS178" s="152"/>
      <c r="DT178" s="152"/>
      <c r="DU178" s="152"/>
      <c r="DV178" s="152"/>
      <c r="DW178" s="152"/>
      <c r="DX178" s="152"/>
      <c r="DY178" s="152"/>
      <c r="DZ178" s="152"/>
      <c r="EA178" s="152"/>
      <c r="EB178" s="152"/>
      <c r="EC178" s="152"/>
      <c r="ED178" s="152"/>
      <c r="EE178" s="152"/>
      <c r="EF178" s="152"/>
      <c r="EG178" s="152"/>
      <c r="EH178" s="152"/>
      <c r="EI178" s="152"/>
      <c r="EJ178" s="152"/>
      <c r="EK178" s="152"/>
      <c r="EL178" s="152"/>
      <c r="EM178" s="152"/>
      <c r="EN178" s="152"/>
      <c r="EO178" s="152"/>
      <c r="EP178" s="152"/>
      <c r="EQ178" s="152"/>
      <c r="ER178" s="152"/>
      <c r="ES178" s="152"/>
      <c r="ET178" s="152"/>
      <c r="EU178" s="152"/>
      <c r="EV178" s="152"/>
      <c r="EW178" s="152"/>
      <c r="EX178" s="152"/>
      <c r="EY178" s="152"/>
      <c r="EZ178" s="152"/>
      <c r="FA178" s="152"/>
      <c r="FB178" s="152"/>
      <c r="FC178" s="152"/>
      <c r="FD178" s="152"/>
    </row>
    <row r="179" spans="1:160">
      <c r="A179" s="250" t="str">
        <f t="shared" si="0"/>
        <v>MATHEUS LUCAS BARBOSA DA SILVA</v>
      </c>
      <c r="B179" s="251" t="s">
        <v>641</v>
      </c>
      <c r="C179" s="252" t="s">
        <v>689</v>
      </c>
      <c r="D179" s="89"/>
      <c r="E179" s="89"/>
      <c r="F179" s="89"/>
      <c r="G179" s="89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  <c r="AM179" s="152"/>
      <c r="AN179" s="152"/>
      <c r="AO179" s="152"/>
      <c r="AP179" s="152"/>
      <c r="AQ179" s="152"/>
      <c r="AR179" s="152"/>
      <c r="AS179" s="152"/>
      <c r="AT179" s="152"/>
      <c r="AU179" s="152"/>
      <c r="AV179" s="152"/>
      <c r="AW179" s="152"/>
      <c r="AX179" s="152"/>
      <c r="AY179" s="152"/>
      <c r="AZ179" s="152"/>
      <c r="BA179" s="152"/>
      <c r="BB179" s="152"/>
      <c r="BC179" s="152"/>
      <c r="BD179" s="152"/>
      <c r="BE179" s="152"/>
      <c r="BF179" s="152"/>
      <c r="BG179" s="152"/>
      <c r="BH179" s="152"/>
      <c r="BI179" s="152"/>
      <c r="BJ179" s="152"/>
      <c r="BK179" s="152"/>
      <c r="BL179" s="152"/>
      <c r="BM179" s="152"/>
      <c r="BN179" s="152"/>
      <c r="BO179" s="152"/>
      <c r="BP179" s="152"/>
      <c r="BQ179" s="152"/>
      <c r="BR179" s="152"/>
      <c r="BS179" s="152"/>
      <c r="BT179" s="152"/>
      <c r="BU179" s="152"/>
      <c r="BV179" s="152"/>
      <c r="BW179" s="152"/>
      <c r="BX179" s="152"/>
      <c r="BY179" s="152"/>
      <c r="BZ179" s="152"/>
      <c r="CA179" s="152"/>
      <c r="CB179" s="152"/>
      <c r="CC179" s="152"/>
      <c r="CD179" s="152"/>
      <c r="CE179" s="152"/>
      <c r="CF179" s="152"/>
      <c r="CG179" s="152"/>
      <c r="CH179" s="152"/>
      <c r="CI179" s="152"/>
      <c r="CJ179" s="152"/>
      <c r="CK179" s="152"/>
      <c r="CL179" s="152"/>
      <c r="CM179" s="152"/>
      <c r="CN179" s="152"/>
      <c r="CO179" s="152"/>
      <c r="CP179" s="152"/>
      <c r="CQ179" s="152"/>
      <c r="CR179" s="152"/>
      <c r="CS179" s="152"/>
      <c r="CT179" s="152"/>
      <c r="CU179" s="152"/>
      <c r="CV179" s="152"/>
      <c r="CW179" s="152"/>
      <c r="CX179" s="152"/>
      <c r="CY179" s="152"/>
      <c r="CZ179" s="152"/>
      <c r="DA179" s="152"/>
      <c r="DB179" s="152"/>
      <c r="DC179" s="152"/>
      <c r="DD179" s="152"/>
      <c r="DE179" s="152"/>
      <c r="DF179" s="152"/>
      <c r="DG179" s="152"/>
      <c r="DH179" s="152"/>
      <c r="DI179" s="152"/>
      <c r="DJ179" s="152"/>
      <c r="DK179" s="152"/>
      <c r="DL179" s="152"/>
      <c r="DM179" s="152"/>
      <c r="DN179" s="152"/>
      <c r="DO179" s="152"/>
      <c r="DP179" s="152"/>
      <c r="DQ179" s="152"/>
      <c r="DR179" s="152"/>
      <c r="DS179" s="152"/>
      <c r="DT179" s="152"/>
      <c r="DU179" s="152"/>
      <c r="DV179" s="152"/>
      <c r="DW179" s="152"/>
      <c r="DX179" s="152"/>
      <c r="DY179" s="152"/>
      <c r="DZ179" s="152"/>
      <c r="EA179" s="152"/>
      <c r="EB179" s="152"/>
      <c r="EC179" s="152"/>
      <c r="ED179" s="152"/>
      <c r="EE179" s="152"/>
      <c r="EF179" s="152"/>
      <c r="EG179" s="152"/>
      <c r="EH179" s="152"/>
      <c r="EI179" s="152"/>
      <c r="EJ179" s="152"/>
      <c r="EK179" s="152"/>
      <c r="EL179" s="152"/>
      <c r="EM179" s="152"/>
      <c r="EN179" s="152"/>
      <c r="EO179" s="152"/>
      <c r="EP179" s="152"/>
      <c r="EQ179" s="152"/>
      <c r="ER179" s="152"/>
      <c r="ES179" s="152"/>
      <c r="ET179" s="152"/>
      <c r="EU179" s="152"/>
      <c r="EV179" s="152"/>
      <c r="EW179" s="152"/>
      <c r="EX179" s="152"/>
      <c r="EY179" s="152"/>
      <c r="EZ179" s="152"/>
      <c r="FA179" s="152"/>
      <c r="FB179" s="152"/>
      <c r="FC179" s="152"/>
      <c r="FD179" s="152"/>
    </row>
    <row r="180" spans="1:160">
      <c r="A180" s="250" t="str">
        <f t="shared" si="0"/>
        <v>MAURICIO LIMA DE ARAUJO</v>
      </c>
      <c r="B180" s="251" t="s">
        <v>641</v>
      </c>
      <c r="C180" s="252" t="s">
        <v>1233</v>
      </c>
      <c r="D180" s="89"/>
      <c r="E180" s="89"/>
      <c r="F180" s="89"/>
      <c r="G180" s="89"/>
      <c r="H180" s="152"/>
      <c r="I180" s="152"/>
      <c r="J180" s="152"/>
      <c r="K180" s="152"/>
      <c r="L180" s="152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  <c r="AM180" s="152"/>
      <c r="AN180" s="152"/>
      <c r="AO180" s="152"/>
      <c r="AP180" s="152"/>
      <c r="AQ180" s="152"/>
      <c r="AR180" s="152"/>
      <c r="AS180" s="152"/>
      <c r="AT180" s="152"/>
      <c r="AU180" s="152"/>
      <c r="AV180" s="152"/>
      <c r="AW180" s="152"/>
      <c r="AX180" s="152"/>
      <c r="AY180" s="152"/>
      <c r="AZ180" s="152"/>
      <c r="BA180" s="152"/>
      <c r="BB180" s="152"/>
      <c r="BC180" s="152"/>
      <c r="BD180" s="152"/>
      <c r="BE180" s="152"/>
      <c r="BF180" s="152"/>
      <c r="BG180" s="152"/>
      <c r="BH180" s="152"/>
      <c r="BI180" s="152"/>
      <c r="BJ180" s="152"/>
      <c r="BK180" s="152"/>
      <c r="BL180" s="152"/>
      <c r="BM180" s="152"/>
      <c r="BN180" s="152"/>
      <c r="BO180" s="152"/>
      <c r="BP180" s="152"/>
      <c r="BQ180" s="152"/>
      <c r="BR180" s="152"/>
      <c r="BS180" s="152"/>
      <c r="BT180" s="152"/>
      <c r="BU180" s="152"/>
      <c r="BV180" s="152"/>
      <c r="BW180" s="152"/>
      <c r="BX180" s="152"/>
      <c r="BY180" s="152"/>
      <c r="BZ180" s="152"/>
      <c r="CA180" s="152"/>
      <c r="CB180" s="152"/>
      <c r="CC180" s="152"/>
      <c r="CD180" s="152"/>
      <c r="CE180" s="152"/>
      <c r="CF180" s="152"/>
      <c r="CG180" s="152"/>
      <c r="CH180" s="152"/>
      <c r="CI180" s="152"/>
      <c r="CJ180" s="152"/>
      <c r="CK180" s="152"/>
      <c r="CL180" s="152"/>
      <c r="CM180" s="152"/>
      <c r="CN180" s="152"/>
      <c r="CO180" s="152"/>
      <c r="CP180" s="152"/>
      <c r="CQ180" s="152"/>
      <c r="CR180" s="152"/>
      <c r="CS180" s="152"/>
      <c r="CT180" s="152"/>
      <c r="CU180" s="152"/>
      <c r="CV180" s="152"/>
      <c r="CW180" s="152"/>
      <c r="CX180" s="152"/>
      <c r="CY180" s="152"/>
      <c r="CZ180" s="152"/>
      <c r="DA180" s="152"/>
      <c r="DB180" s="152"/>
      <c r="DC180" s="152"/>
      <c r="DD180" s="152"/>
      <c r="DE180" s="152"/>
      <c r="DF180" s="152"/>
      <c r="DG180" s="152"/>
      <c r="DH180" s="152"/>
      <c r="DI180" s="152"/>
      <c r="DJ180" s="152"/>
      <c r="DK180" s="152"/>
      <c r="DL180" s="152"/>
      <c r="DM180" s="152"/>
      <c r="DN180" s="152"/>
      <c r="DO180" s="152"/>
      <c r="DP180" s="152"/>
      <c r="DQ180" s="152"/>
      <c r="DR180" s="152"/>
      <c r="DS180" s="152"/>
      <c r="DT180" s="152"/>
      <c r="DU180" s="152"/>
      <c r="DV180" s="152"/>
      <c r="DW180" s="152"/>
      <c r="DX180" s="152"/>
      <c r="DY180" s="152"/>
      <c r="DZ180" s="152"/>
      <c r="EA180" s="152"/>
      <c r="EB180" s="152"/>
      <c r="EC180" s="152"/>
      <c r="ED180" s="152"/>
      <c r="EE180" s="152"/>
      <c r="EF180" s="152"/>
      <c r="EG180" s="152"/>
      <c r="EH180" s="152"/>
      <c r="EI180" s="152"/>
      <c r="EJ180" s="152"/>
      <c r="EK180" s="152"/>
      <c r="EL180" s="152"/>
      <c r="EM180" s="152"/>
      <c r="EN180" s="152"/>
      <c r="EO180" s="152"/>
      <c r="EP180" s="152"/>
      <c r="EQ180" s="152"/>
      <c r="ER180" s="152"/>
      <c r="ES180" s="152"/>
      <c r="ET180" s="152"/>
      <c r="EU180" s="152"/>
      <c r="EV180" s="152"/>
      <c r="EW180" s="152"/>
      <c r="EX180" s="152"/>
      <c r="EY180" s="152"/>
      <c r="EZ180" s="152"/>
      <c r="FA180" s="152"/>
      <c r="FB180" s="152"/>
      <c r="FC180" s="152"/>
      <c r="FD180" s="152"/>
    </row>
    <row r="181" spans="1:160">
      <c r="A181" s="250" t="str">
        <f t="shared" si="0"/>
        <v>MAYARA PIMENTEL DA SILVA</v>
      </c>
      <c r="B181" s="251" t="s">
        <v>641</v>
      </c>
      <c r="C181" s="252" t="s">
        <v>1375</v>
      </c>
      <c r="D181" s="89"/>
      <c r="E181" s="89"/>
      <c r="F181" s="89"/>
      <c r="G181" s="89"/>
      <c r="H181" s="152"/>
      <c r="I181" s="152"/>
      <c r="J181" s="152"/>
      <c r="K181" s="152"/>
      <c r="L181" s="152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  <c r="AM181" s="152"/>
      <c r="AN181" s="152"/>
      <c r="AO181" s="152"/>
      <c r="AP181" s="152"/>
      <c r="AQ181" s="152"/>
      <c r="AR181" s="152"/>
      <c r="AS181" s="152"/>
      <c r="AT181" s="152"/>
      <c r="AU181" s="152"/>
      <c r="AV181" s="152"/>
      <c r="AW181" s="152"/>
      <c r="AX181" s="152"/>
      <c r="AY181" s="152"/>
      <c r="AZ181" s="152"/>
      <c r="BA181" s="152"/>
      <c r="BB181" s="152"/>
      <c r="BC181" s="152"/>
      <c r="BD181" s="152"/>
      <c r="BE181" s="152"/>
      <c r="BF181" s="152"/>
      <c r="BG181" s="152"/>
      <c r="BH181" s="152"/>
      <c r="BI181" s="152"/>
      <c r="BJ181" s="152"/>
      <c r="BK181" s="152"/>
      <c r="BL181" s="152"/>
      <c r="BM181" s="152"/>
      <c r="BN181" s="152"/>
      <c r="BO181" s="152"/>
      <c r="BP181" s="152"/>
      <c r="BQ181" s="152"/>
      <c r="BR181" s="152"/>
      <c r="BS181" s="152"/>
      <c r="BT181" s="152"/>
      <c r="BU181" s="152"/>
      <c r="BV181" s="152"/>
      <c r="BW181" s="152"/>
      <c r="BX181" s="152"/>
      <c r="BY181" s="152"/>
      <c r="BZ181" s="152"/>
      <c r="CA181" s="152"/>
      <c r="CB181" s="152"/>
      <c r="CC181" s="152"/>
      <c r="CD181" s="152"/>
      <c r="CE181" s="152"/>
      <c r="CF181" s="152"/>
      <c r="CG181" s="152"/>
      <c r="CH181" s="152"/>
      <c r="CI181" s="152"/>
      <c r="CJ181" s="152"/>
      <c r="CK181" s="152"/>
      <c r="CL181" s="152"/>
      <c r="CM181" s="152"/>
      <c r="CN181" s="152"/>
      <c r="CO181" s="152"/>
      <c r="CP181" s="152"/>
      <c r="CQ181" s="152"/>
      <c r="CR181" s="152"/>
      <c r="CS181" s="152"/>
      <c r="CT181" s="152"/>
      <c r="CU181" s="152"/>
      <c r="CV181" s="152"/>
      <c r="CW181" s="152"/>
      <c r="CX181" s="152"/>
      <c r="CY181" s="152"/>
      <c r="CZ181" s="152"/>
      <c r="DA181" s="152"/>
      <c r="DB181" s="152"/>
      <c r="DC181" s="152"/>
      <c r="DD181" s="152"/>
      <c r="DE181" s="152"/>
      <c r="DF181" s="152"/>
      <c r="DG181" s="152"/>
      <c r="DH181" s="152"/>
      <c r="DI181" s="152"/>
      <c r="DJ181" s="152"/>
      <c r="DK181" s="152"/>
      <c r="DL181" s="152"/>
      <c r="DM181" s="152"/>
      <c r="DN181" s="152"/>
      <c r="DO181" s="152"/>
      <c r="DP181" s="152"/>
      <c r="DQ181" s="152"/>
      <c r="DR181" s="152"/>
      <c r="DS181" s="152"/>
      <c r="DT181" s="152"/>
      <c r="DU181" s="152"/>
      <c r="DV181" s="152"/>
      <c r="DW181" s="152"/>
      <c r="DX181" s="152"/>
      <c r="DY181" s="152"/>
      <c r="DZ181" s="152"/>
      <c r="EA181" s="152"/>
      <c r="EB181" s="152"/>
      <c r="EC181" s="152"/>
      <c r="ED181" s="152"/>
      <c r="EE181" s="152"/>
      <c r="EF181" s="152"/>
      <c r="EG181" s="152"/>
      <c r="EH181" s="152"/>
      <c r="EI181" s="152"/>
      <c r="EJ181" s="152"/>
      <c r="EK181" s="152"/>
      <c r="EL181" s="152"/>
      <c r="EM181" s="152"/>
      <c r="EN181" s="152"/>
      <c r="EO181" s="152"/>
      <c r="EP181" s="152"/>
      <c r="EQ181" s="152"/>
      <c r="ER181" s="152"/>
      <c r="ES181" s="152"/>
      <c r="ET181" s="152"/>
      <c r="EU181" s="152"/>
      <c r="EV181" s="152"/>
      <c r="EW181" s="152"/>
      <c r="EX181" s="152"/>
      <c r="EY181" s="152"/>
      <c r="EZ181" s="152"/>
      <c r="FA181" s="152"/>
      <c r="FB181" s="152"/>
      <c r="FC181" s="152"/>
      <c r="FD181" s="152"/>
    </row>
    <row r="182" spans="1:160">
      <c r="A182" s="250" t="str">
        <f t="shared" si="0"/>
        <v>MAYCON GABRIEL SILVA DE SOUZA</v>
      </c>
      <c r="B182" s="251" t="s">
        <v>641</v>
      </c>
      <c r="C182" s="252" t="s">
        <v>953</v>
      </c>
      <c r="D182" s="89"/>
      <c r="E182" s="89"/>
      <c r="F182" s="89"/>
      <c r="G182" s="89"/>
      <c r="H182" s="152"/>
      <c r="I182" s="152"/>
      <c r="J182" s="152"/>
      <c r="K182" s="152"/>
      <c r="L182" s="152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  <c r="AM182" s="152"/>
      <c r="AN182" s="152"/>
      <c r="AO182" s="152"/>
      <c r="AP182" s="152"/>
      <c r="AQ182" s="152"/>
      <c r="AR182" s="152"/>
      <c r="AS182" s="152"/>
      <c r="AT182" s="152"/>
      <c r="AU182" s="152"/>
      <c r="AV182" s="152"/>
      <c r="AW182" s="152"/>
      <c r="AX182" s="152"/>
      <c r="AY182" s="152"/>
      <c r="AZ182" s="152"/>
      <c r="BA182" s="152"/>
      <c r="BB182" s="152"/>
      <c r="BC182" s="152"/>
      <c r="BD182" s="152"/>
      <c r="BE182" s="152"/>
      <c r="BF182" s="152"/>
      <c r="BG182" s="152"/>
      <c r="BH182" s="152"/>
      <c r="BI182" s="152"/>
      <c r="BJ182" s="152"/>
      <c r="BK182" s="152"/>
      <c r="BL182" s="152"/>
      <c r="BM182" s="152"/>
      <c r="BN182" s="152"/>
      <c r="BO182" s="152"/>
      <c r="BP182" s="152"/>
      <c r="BQ182" s="152"/>
      <c r="BR182" s="152"/>
      <c r="BS182" s="152"/>
      <c r="BT182" s="152"/>
      <c r="BU182" s="152"/>
      <c r="BV182" s="152"/>
      <c r="BW182" s="152"/>
      <c r="BX182" s="152"/>
      <c r="BY182" s="152"/>
      <c r="BZ182" s="152"/>
      <c r="CA182" s="152"/>
      <c r="CB182" s="152"/>
      <c r="CC182" s="152"/>
      <c r="CD182" s="152"/>
      <c r="CE182" s="152"/>
      <c r="CF182" s="152"/>
      <c r="CG182" s="152"/>
      <c r="CH182" s="152"/>
      <c r="CI182" s="152"/>
      <c r="CJ182" s="152"/>
      <c r="CK182" s="152"/>
      <c r="CL182" s="152"/>
      <c r="CM182" s="152"/>
      <c r="CN182" s="152"/>
      <c r="CO182" s="152"/>
      <c r="CP182" s="152"/>
      <c r="CQ182" s="152"/>
      <c r="CR182" s="152"/>
      <c r="CS182" s="152"/>
      <c r="CT182" s="152"/>
      <c r="CU182" s="152"/>
      <c r="CV182" s="152"/>
      <c r="CW182" s="152"/>
      <c r="CX182" s="152"/>
      <c r="CY182" s="152"/>
      <c r="CZ182" s="152"/>
      <c r="DA182" s="152"/>
      <c r="DB182" s="152"/>
      <c r="DC182" s="152"/>
      <c r="DD182" s="152"/>
      <c r="DE182" s="152"/>
      <c r="DF182" s="152"/>
      <c r="DG182" s="152"/>
      <c r="DH182" s="152"/>
      <c r="DI182" s="152"/>
      <c r="DJ182" s="152"/>
      <c r="DK182" s="152"/>
      <c r="DL182" s="152"/>
      <c r="DM182" s="152"/>
      <c r="DN182" s="152"/>
      <c r="DO182" s="152"/>
      <c r="DP182" s="152"/>
      <c r="DQ182" s="152"/>
      <c r="DR182" s="152"/>
      <c r="DS182" s="152"/>
      <c r="DT182" s="152"/>
      <c r="DU182" s="152"/>
      <c r="DV182" s="152"/>
      <c r="DW182" s="152"/>
      <c r="DX182" s="152"/>
      <c r="DY182" s="152"/>
      <c r="DZ182" s="152"/>
      <c r="EA182" s="152"/>
      <c r="EB182" s="152"/>
      <c r="EC182" s="152"/>
      <c r="ED182" s="152"/>
      <c r="EE182" s="152"/>
      <c r="EF182" s="152"/>
      <c r="EG182" s="152"/>
      <c r="EH182" s="152"/>
      <c r="EI182" s="152"/>
      <c r="EJ182" s="152"/>
      <c r="EK182" s="152"/>
      <c r="EL182" s="152"/>
      <c r="EM182" s="152"/>
      <c r="EN182" s="152"/>
      <c r="EO182" s="152"/>
      <c r="EP182" s="152"/>
      <c r="EQ182" s="152"/>
      <c r="ER182" s="152"/>
      <c r="ES182" s="152"/>
      <c r="ET182" s="152"/>
      <c r="EU182" s="152"/>
      <c r="EV182" s="152"/>
      <c r="EW182" s="152"/>
      <c r="EX182" s="152"/>
      <c r="EY182" s="152"/>
      <c r="EZ182" s="152"/>
      <c r="FA182" s="152"/>
      <c r="FB182" s="152"/>
      <c r="FC182" s="152"/>
      <c r="FD182" s="152"/>
    </row>
    <row r="183" spans="1:160">
      <c r="A183" s="250" t="str">
        <f t="shared" si="0"/>
        <v>NADSON SANTOS DE JESUS</v>
      </c>
      <c r="B183" s="252" t="s">
        <v>1376</v>
      </c>
      <c r="C183" s="252" t="s">
        <v>691</v>
      </c>
      <c r="D183" s="89"/>
      <c r="E183" s="89"/>
      <c r="F183" s="89"/>
      <c r="G183" s="89"/>
      <c r="H183" s="152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  <c r="AM183" s="152"/>
      <c r="AN183" s="152"/>
      <c r="AO183" s="152"/>
      <c r="AP183" s="152"/>
      <c r="AQ183" s="152"/>
      <c r="AR183" s="152"/>
      <c r="AS183" s="152"/>
      <c r="AT183" s="152"/>
      <c r="AU183" s="152"/>
      <c r="AV183" s="152"/>
      <c r="AW183" s="152"/>
      <c r="AX183" s="152"/>
      <c r="AY183" s="152"/>
      <c r="AZ183" s="152"/>
      <c r="BA183" s="152"/>
      <c r="BB183" s="152"/>
      <c r="BC183" s="152"/>
      <c r="BD183" s="152"/>
      <c r="BE183" s="152"/>
      <c r="BF183" s="152"/>
      <c r="BG183" s="152"/>
      <c r="BH183" s="152"/>
      <c r="BI183" s="152"/>
      <c r="BJ183" s="152"/>
      <c r="BK183" s="152"/>
      <c r="BL183" s="152"/>
      <c r="BM183" s="152"/>
      <c r="BN183" s="152"/>
      <c r="BO183" s="152"/>
      <c r="BP183" s="152"/>
      <c r="BQ183" s="152"/>
      <c r="BR183" s="152"/>
      <c r="BS183" s="152"/>
      <c r="BT183" s="152"/>
      <c r="BU183" s="152"/>
      <c r="BV183" s="152"/>
      <c r="BW183" s="152"/>
      <c r="BX183" s="152"/>
      <c r="BY183" s="152"/>
      <c r="BZ183" s="152"/>
      <c r="CA183" s="152"/>
      <c r="CB183" s="152"/>
      <c r="CC183" s="152"/>
      <c r="CD183" s="152"/>
      <c r="CE183" s="152"/>
      <c r="CF183" s="152"/>
      <c r="CG183" s="152"/>
      <c r="CH183" s="152"/>
      <c r="CI183" s="152"/>
      <c r="CJ183" s="152"/>
      <c r="CK183" s="152"/>
      <c r="CL183" s="152"/>
      <c r="CM183" s="152"/>
      <c r="CN183" s="152"/>
      <c r="CO183" s="152"/>
      <c r="CP183" s="152"/>
      <c r="CQ183" s="152"/>
      <c r="CR183" s="152"/>
      <c r="CS183" s="152"/>
      <c r="CT183" s="152"/>
      <c r="CU183" s="152"/>
      <c r="CV183" s="152"/>
      <c r="CW183" s="152"/>
      <c r="CX183" s="152"/>
      <c r="CY183" s="152"/>
      <c r="CZ183" s="152"/>
      <c r="DA183" s="152"/>
      <c r="DB183" s="152"/>
      <c r="DC183" s="152"/>
      <c r="DD183" s="152"/>
      <c r="DE183" s="152"/>
      <c r="DF183" s="152"/>
      <c r="DG183" s="152"/>
      <c r="DH183" s="152"/>
      <c r="DI183" s="152"/>
      <c r="DJ183" s="152"/>
      <c r="DK183" s="152"/>
      <c r="DL183" s="152"/>
      <c r="DM183" s="152"/>
      <c r="DN183" s="152"/>
      <c r="DO183" s="152"/>
      <c r="DP183" s="152"/>
      <c r="DQ183" s="152"/>
      <c r="DR183" s="152"/>
      <c r="DS183" s="152"/>
      <c r="DT183" s="152"/>
      <c r="DU183" s="152"/>
      <c r="DV183" s="152"/>
      <c r="DW183" s="152"/>
      <c r="DX183" s="152"/>
      <c r="DY183" s="152"/>
      <c r="DZ183" s="152"/>
      <c r="EA183" s="152"/>
      <c r="EB183" s="152"/>
      <c r="EC183" s="152"/>
      <c r="ED183" s="152"/>
      <c r="EE183" s="152"/>
      <c r="EF183" s="152"/>
      <c r="EG183" s="152"/>
      <c r="EH183" s="152"/>
      <c r="EI183" s="152"/>
      <c r="EJ183" s="152"/>
      <c r="EK183" s="152"/>
      <c r="EL183" s="152"/>
      <c r="EM183" s="152"/>
      <c r="EN183" s="152"/>
      <c r="EO183" s="152"/>
      <c r="EP183" s="152"/>
      <c r="EQ183" s="152"/>
      <c r="ER183" s="152"/>
      <c r="ES183" s="152"/>
      <c r="ET183" s="152"/>
      <c r="EU183" s="152"/>
      <c r="EV183" s="152"/>
      <c r="EW183" s="152"/>
      <c r="EX183" s="152"/>
      <c r="EY183" s="152"/>
      <c r="EZ183" s="152"/>
      <c r="FA183" s="152"/>
      <c r="FB183" s="152"/>
      <c r="FC183" s="152"/>
      <c r="FD183" s="152"/>
    </row>
    <row r="184" spans="1:160">
      <c r="A184" s="250" t="str">
        <f t="shared" si="0"/>
        <v>NATÃ MARTINS FRANÇA</v>
      </c>
      <c r="B184" s="251" t="s">
        <v>641</v>
      </c>
      <c r="C184" s="252" t="s">
        <v>680</v>
      </c>
      <c r="D184" s="89"/>
      <c r="E184" s="89"/>
      <c r="F184" s="89"/>
      <c r="G184" s="89"/>
      <c r="H184" s="152"/>
      <c r="I184" s="152"/>
      <c r="J184" s="152"/>
      <c r="K184" s="152"/>
      <c r="L184" s="152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  <c r="AM184" s="152"/>
      <c r="AN184" s="152"/>
      <c r="AO184" s="152"/>
      <c r="AP184" s="152"/>
      <c r="AQ184" s="152"/>
      <c r="AR184" s="152"/>
      <c r="AS184" s="152"/>
      <c r="AT184" s="152"/>
      <c r="AU184" s="152"/>
      <c r="AV184" s="152"/>
      <c r="AW184" s="152"/>
      <c r="AX184" s="152"/>
      <c r="AY184" s="152"/>
      <c r="AZ184" s="152"/>
      <c r="BA184" s="152"/>
      <c r="BB184" s="152"/>
      <c r="BC184" s="152"/>
      <c r="BD184" s="152"/>
      <c r="BE184" s="152"/>
      <c r="BF184" s="152"/>
      <c r="BG184" s="152"/>
      <c r="BH184" s="152"/>
      <c r="BI184" s="152"/>
      <c r="BJ184" s="152"/>
      <c r="BK184" s="152"/>
      <c r="BL184" s="152"/>
      <c r="BM184" s="152"/>
      <c r="BN184" s="152"/>
      <c r="BO184" s="152"/>
      <c r="BP184" s="152"/>
      <c r="BQ184" s="152"/>
      <c r="BR184" s="152"/>
      <c r="BS184" s="152"/>
      <c r="BT184" s="152"/>
      <c r="BU184" s="152"/>
      <c r="BV184" s="152"/>
      <c r="BW184" s="152"/>
      <c r="BX184" s="152"/>
      <c r="BY184" s="152"/>
      <c r="BZ184" s="152"/>
      <c r="CA184" s="152"/>
      <c r="CB184" s="152"/>
      <c r="CC184" s="152"/>
      <c r="CD184" s="152"/>
      <c r="CE184" s="152"/>
      <c r="CF184" s="152"/>
      <c r="CG184" s="152"/>
      <c r="CH184" s="152"/>
      <c r="CI184" s="152"/>
      <c r="CJ184" s="152"/>
      <c r="CK184" s="152"/>
      <c r="CL184" s="152"/>
      <c r="CM184" s="152"/>
      <c r="CN184" s="152"/>
      <c r="CO184" s="152"/>
      <c r="CP184" s="152"/>
      <c r="CQ184" s="152"/>
      <c r="CR184" s="152"/>
      <c r="CS184" s="152"/>
      <c r="CT184" s="152"/>
      <c r="CU184" s="152"/>
      <c r="CV184" s="152"/>
      <c r="CW184" s="152"/>
      <c r="CX184" s="152"/>
      <c r="CY184" s="152"/>
      <c r="CZ184" s="152"/>
      <c r="DA184" s="152"/>
      <c r="DB184" s="152"/>
      <c r="DC184" s="152"/>
      <c r="DD184" s="152"/>
      <c r="DE184" s="152"/>
      <c r="DF184" s="152"/>
      <c r="DG184" s="152"/>
      <c r="DH184" s="152"/>
      <c r="DI184" s="152"/>
      <c r="DJ184" s="152"/>
      <c r="DK184" s="152"/>
      <c r="DL184" s="152"/>
      <c r="DM184" s="152"/>
      <c r="DN184" s="152"/>
      <c r="DO184" s="152"/>
      <c r="DP184" s="152"/>
      <c r="DQ184" s="152"/>
      <c r="DR184" s="152"/>
      <c r="DS184" s="152"/>
      <c r="DT184" s="152"/>
      <c r="DU184" s="152"/>
      <c r="DV184" s="152"/>
      <c r="DW184" s="152"/>
      <c r="DX184" s="152"/>
      <c r="DY184" s="152"/>
      <c r="DZ184" s="152"/>
      <c r="EA184" s="152"/>
      <c r="EB184" s="152"/>
      <c r="EC184" s="152"/>
      <c r="ED184" s="152"/>
      <c r="EE184" s="152"/>
      <c r="EF184" s="152"/>
      <c r="EG184" s="152"/>
      <c r="EH184" s="152"/>
      <c r="EI184" s="152"/>
      <c r="EJ184" s="152"/>
      <c r="EK184" s="152"/>
      <c r="EL184" s="152"/>
      <c r="EM184" s="152"/>
      <c r="EN184" s="152"/>
      <c r="EO184" s="152"/>
      <c r="EP184" s="152"/>
      <c r="EQ184" s="152"/>
      <c r="ER184" s="152"/>
      <c r="ES184" s="152"/>
      <c r="ET184" s="152"/>
      <c r="EU184" s="152"/>
      <c r="EV184" s="152"/>
      <c r="EW184" s="152"/>
      <c r="EX184" s="152"/>
      <c r="EY184" s="152"/>
      <c r="EZ184" s="152"/>
      <c r="FA184" s="152"/>
      <c r="FB184" s="152"/>
      <c r="FC184" s="152"/>
      <c r="FD184" s="152"/>
    </row>
    <row r="185" spans="1:160">
      <c r="A185" s="250" t="str">
        <f t="shared" si="0"/>
        <v>NATÃ MARTINS FRANÇA</v>
      </c>
      <c r="B185" s="252" t="s">
        <v>648</v>
      </c>
      <c r="C185" s="252" t="s">
        <v>680</v>
      </c>
      <c r="D185" s="89"/>
      <c r="E185" s="89"/>
      <c r="F185" s="89"/>
      <c r="G185" s="89"/>
      <c r="H185" s="152"/>
      <c r="I185" s="152"/>
      <c r="J185" s="152"/>
      <c r="K185" s="152"/>
      <c r="L185" s="152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  <c r="AM185" s="152"/>
      <c r="AN185" s="152"/>
      <c r="AO185" s="152"/>
      <c r="AP185" s="152"/>
      <c r="AQ185" s="152"/>
      <c r="AR185" s="152"/>
      <c r="AS185" s="152"/>
      <c r="AT185" s="152"/>
      <c r="AU185" s="152"/>
      <c r="AV185" s="152"/>
      <c r="AW185" s="152"/>
      <c r="AX185" s="152"/>
      <c r="AY185" s="152"/>
      <c r="AZ185" s="152"/>
      <c r="BA185" s="152"/>
      <c r="BB185" s="152"/>
      <c r="BC185" s="152"/>
      <c r="BD185" s="152"/>
      <c r="BE185" s="152"/>
      <c r="BF185" s="152"/>
      <c r="BG185" s="152"/>
      <c r="BH185" s="152"/>
      <c r="BI185" s="152"/>
      <c r="BJ185" s="152"/>
      <c r="BK185" s="152"/>
      <c r="BL185" s="152"/>
      <c r="BM185" s="152"/>
      <c r="BN185" s="152"/>
      <c r="BO185" s="152"/>
      <c r="BP185" s="152"/>
      <c r="BQ185" s="152"/>
      <c r="BR185" s="152"/>
      <c r="BS185" s="152"/>
      <c r="BT185" s="152"/>
      <c r="BU185" s="152"/>
      <c r="BV185" s="152"/>
      <c r="BW185" s="152"/>
      <c r="BX185" s="152"/>
      <c r="BY185" s="152"/>
      <c r="BZ185" s="152"/>
      <c r="CA185" s="152"/>
      <c r="CB185" s="152"/>
      <c r="CC185" s="152"/>
      <c r="CD185" s="152"/>
      <c r="CE185" s="152"/>
      <c r="CF185" s="152"/>
      <c r="CG185" s="152"/>
      <c r="CH185" s="152"/>
      <c r="CI185" s="152"/>
      <c r="CJ185" s="152"/>
      <c r="CK185" s="152"/>
      <c r="CL185" s="152"/>
      <c r="CM185" s="152"/>
      <c r="CN185" s="152"/>
      <c r="CO185" s="152"/>
      <c r="CP185" s="152"/>
      <c r="CQ185" s="152"/>
      <c r="CR185" s="152"/>
      <c r="CS185" s="152"/>
      <c r="CT185" s="152"/>
      <c r="CU185" s="152"/>
      <c r="CV185" s="152"/>
      <c r="CW185" s="152"/>
      <c r="CX185" s="152"/>
      <c r="CY185" s="152"/>
      <c r="CZ185" s="152"/>
      <c r="DA185" s="152"/>
      <c r="DB185" s="152"/>
      <c r="DC185" s="152"/>
      <c r="DD185" s="152"/>
      <c r="DE185" s="152"/>
      <c r="DF185" s="152"/>
      <c r="DG185" s="152"/>
      <c r="DH185" s="152"/>
      <c r="DI185" s="152"/>
      <c r="DJ185" s="152"/>
      <c r="DK185" s="152"/>
      <c r="DL185" s="152"/>
      <c r="DM185" s="152"/>
      <c r="DN185" s="152"/>
      <c r="DO185" s="152"/>
      <c r="DP185" s="152"/>
      <c r="DQ185" s="152"/>
      <c r="DR185" s="152"/>
      <c r="DS185" s="152"/>
      <c r="DT185" s="152"/>
      <c r="DU185" s="152"/>
      <c r="DV185" s="152"/>
      <c r="DW185" s="152"/>
      <c r="DX185" s="152"/>
      <c r="DY185" s="152"/>
      <c r="DZ185" s="152"/>
      <c r="EA185" s="152"/>
      <c r="EB185" s="152"/>
      <c r="EC185" s="152"/>
      <c r="ED185" s="152"/>
      <c r="EE185" s="152"/>
      <c r="EF185" s="152"/>
      <c r="EG185" s="152"/>
      <c r="EH185" s="152"/>
      <c r="EI185" s="152"/>
      <c r="EJ185" s="152"/>
      <c r="EK185" s="152"/>
      <c r="EL185" s="152"/>
      <c r="EM185" s="152"/>
      <c r="EN185" s="152"/>
      <c r="EO185" s="152"/>
      <c r="EP185" s="152"/>
      <c r="EQ185" s="152"/>
      <c r="ER185" s="152"/>
      <c r="ES185" s="152"/>
      <c r="ET185" s="152"/>
      <c r="EU185" s="152"/>
      <c r="EV185" s="152"/>
      <c r="EW185" s="152"/>
      <c r="EX185" s="152"/>
      <c r="EY185" s="152"/>
      <c r="EZ185" s="152"/>
      <c r="FA185" s="152"/>
      <c r="FB185" s="152"/>
      <c r="FC185" s="152"/>
      <c r="FD185" s="152"/>
    </row>
    <row r="186" spans="1:160">
      <c r="A186" s="250" t="str">
        <f t="shared" si="0"/>
        <v>NATAN ALEX LINS ALVES</v>
      </c>
      <c r="B186" s="252" t="s">
        <v>673</v>
      </c>
      <c r="C186" s="252" t="s">
        <v>1377</v>
      </c>
      <c r="D186" s="89"/>
      <c r="E186" s="89"/>
      <c r="F186" s="89"/>
      <c r="G186" s="89"/>
      <c r="H186" s="152"/>
      <c r="I186" s="152"/>
      <c r="J186" s="152"/>
      <c r="K186" s="152"/>
      <c r="L186" s="152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  <c r="AB186" s="152"/>
      <c r="AC186" s="152"/>
      <c r="AD186" s="152"/>
      <c r="AE186" s="152"/>
      <c r="AF186" s="152"/>
      <c r="AG186" s="152"/>
      <c r="AH186" s="152"/>
      <c r="AI186" s="152"/>
      <c r="AJ186" s="152"/>
      <c r="AK186" s="152"/>
      <c r="AL186" s="152"/>
      <c r="AM186" s="152"/>
      <c r="AN186" s="152"/>
      <c r="AO186" s="152"/>
      <c r="AP186" s="152"/>
      <c r="AQ186" s="152"/>
      <c r="AR186" s="152"/>
      <c r="AS186" s="152"/>
      <c r="AT186" s="152"/>
      <c r="AU186" s="152"/>
      <c r="AV186" s="152"/>
      <c r="AW186" s="152"/>
      <c r="AX186" s="152"/>
      <c r="AY186" s="152"/>
      <c r="AZ186" s="152"/>
      <c r="BA186" s="152"/>
      <c r="BB186" s="152"/>
      <c r="BC186" s="152"/>
      <c r="BD186" s="152"/>
      <c r="BE186" s="152"/>
      <c r="BF186" s="152"/>
      <c r="BG186" s="152"/>
      <c r="BH186" s="152"/>
      <c r="BI186" s="152"/>
      <c r="BJ186" s="152"/>
      <c r="BK186" s="152"/>
      <c r="BL186" s="152"/>
      <c r="BM186" s="152"/>
      <c r="BN186" s="152"/>
      <c r="BO186" s="152"/>
      <c r="BP186" s="152"/>
      <c r="BQ186" s="152"/>
      <c r="BR186" s="152"/>
      <c r="BS186" s="152"/>
      <c r="BT186" s="152"/>
      <c r="BU186" s="152"/>
      <c r="BV186" s="152"/>
      <c r="BW186" s="152"/>
      <c r="BX186" s="152"/>
      <c r="BY186" s="152"/>
      <c r="BZ186" s="152"/>
      <c r="CA186" s="152"/>
      <c r="CB186" s="152"/>
      <c r="CC186" s="152"/>
      <c r="CD186" s="152"/>
      <c r="CE186" s="152"/>
      <c r="CF186" s="152"/>
      <c r="CG186" s="152"/>
      <c r="CH186" s="152"/>
      <c r="CI186" s="152"/>
      <c r="CJ186" s="152"/>
      <c r="CK186" s="152"/>
      <c r="CL186" s="152"/>
      <c r="CM186" s="152"/>
      <c r="CN186" s="152"/>
      <c r="CO186" s="152"/>
      <c r="CP186" s="152"/>
      <c r="CQ186" s="152"/>
      <c r="CR186" s="152"/>
      <c r="CS186" s="152"/>
      <c r="CT186" s="152"/>
      <c r="CU186" s="152"/>
      <c r="CV186" s="152"/>
      <c r="CW186" s="152"/>
      <c r="CX186" s="152"/>
      <c r="CY186" s="152"/>
      <c r="CZ186" s="152"/>
      <c r="DA186" s="152"/>
      <c r="DB186" s="152"/>
      <c r="DC186" s="152"/>
      <c r="DD186" s="152"/>
      <c r="DE186" s="152"/>
      <c r="DF186" s="152"/>
      <c r="DG186" s="152"/>
      <c r="DH186" s="152"/>
      <c r="DI186" s="152"/>
      <c r="DJ186" s="152"/>
      <c r="DK186" s="152"/>
      <c r="DL186" s="152"/>
      <c r="DM186" s="152"/>
      <c r="DN186" s="152"/>
      <c r="DO186" s="152"/>
      <c r="DP186" s="152"/>
      <c r="DQ186" s="152"/>
      <c r="DR186" s="152"/>
      <c r="DS186" s="152"/>
      <c r="DT186" s="152"/>
      <c r="DU186" s="152"/>
      <c r="DV186" s="152"/>
      <c r="DW186" s="152"/>
      <c r="DX186" s="152"/>
      <c r="DY186" s="152"/>
      <c r="DZ186" s="152"/>
      <c r="EA186" s="152"/>
      <c r="EB186" s="152"/>
      <c r="EC186" s="152"/>
      <c r="ED186" s="152"/>
      <c r="EE186" s="152"/>
      <c r="EF186" s="152"/>
      <c r="EG186" s="152"/>
      <c r="EH186" s="152"/>
      <c r="EI186" s="152"/>
      <c r="EJ186" s="152"/>
      <c r="EK186" s="152"/>
      <c r="EL186" s="152"/>
      <c r="EM186" s="152"/>
      <c r="EN186" s="152"/>
      <c r="EO186" s="152"/>
      <c r="EP186" s="152"/>
      <c r="EQ186" s="152"/>
      <c r="ER186" s="152"/>
      <c r="ES186" s="152"/>
      <c r="ET186" s="152"/>
      <c r="EU186" s="152"/>
      <c r="EV186" s="152"/>
      <c r="EW186" s="152"/>
      <c r="EX186" s="152"/>
      <c r="EY186" s="152"/>
      <c r="EZ186" s="152"/>
      <c r="FA186" s="152"/>
      <c r="FB186" s="152"/>
      <c r="FC186" s="152"/>
      <c r="FD186" s="152"/>
    </row>
    <row r="187" spans="1:160">
      <c r="A187" s="250" t="str">
        <f t="shared" si="0"/>
        <v>PABLO HENRIQUE DA SILVA MOURA</v>
      </c>
      <c r="B187" s="251" t="s">
        <v>641</v>
      </c>
      <c r="C187" s="252" t="s">
        <v>897</v>
      </c>
      <c r="D187" s="89"/>
      <c r="E187" s="89"/>
      <c r="F187" s="89"/>
      <c r="G187" s="89"/>
      <c r="H187" s="152"/>
      <c r="I187" s="152"/>
      <c r="J187" s="152"/>
      <c r="K187" s="152"/>
      <c r="L187" s="152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  <c r="AB187" s="152"/>
      <c r="AC187" s="152"/>
      <c r="AD187" s="152"/>
      <c r="AE187" s="152"/>
      <c r="AF187" s="152"/>
      <c r="AG187" s="152"/>
      <c r="AH187" s="152"/>
      <c r="AI187" s="152"/>
      <c r="AJ187" s="152"/>
      <c r="AK187" s="152"/>
      <c r="AL187" s="152"/>
      <c r="AM187" s="152"/>
      <c r="AN187" s="152"/>
      <c r="AO187" s="152"/>
      <c r="AP187" s="152"/>
      <c r="AQ187" s="152"/>
      <c r="AR187" s="152"/>
      <c r="AS187" s="152"/>
      <c r="AT187" s="152"/>
      <c r="AU187" s="152"/>
      <c r="AV187" s="152"/>
      <c r="AW187" s="152"/>
      <c r="AX187" s="152"/>
      <c r="AY187" s="152"/>
      <c r="AZ187" s="152"/>
      <c r="BA187" s="152"/>
      <c r="BB187" s="152"/>
      <c r="BC187" s="152"/>
      <c r="BD187" s="152"/>
      <c r="BE187" s="152"/>
      <c r="BF187" s="152"/>
      <c r="BG187" s="152"/>
      <c r="BH187" s="152"/>
      <c r="BI187" s="152"/>
      <c r="BJ187" s="152"/>
      <c r="BK187" s="152"/>
      <c r="BL187" s="152"/>
      <c r="BM187" s="152"/>
      <c r="BN187" s="152"/>
      <c r="BO187" s="152"/>
      <c r="BP187" s="152"/>
      <c r="BQ187" s="152"/>
      <c r="BR187" s="152"/>
      <c r="BS187" s="152"/>
      <c r="BT187" s="152"/>
      <c r="BU187" s="152"/>
      <c r="BV187" s="152"/>
      <c r="BW187" s="152"/>
      <c r="BX187" s="152"/>
      <c r="BY187" s="152"/>
      <c r="BZ187" s="152"/>
      <c r="CA187" s="152"/>
      <c r="CB187" s="152"/>
      <c r="CC187" s="152"/>
      <c r="CD187" s="152"/>
      <c r="CE187" s="152"/>
      <c r="CF187" s="152"/>
      <c r="CG187" s="152"/>
      <c r="CH187" s="152"/>
      <c r="CI187" s="152"/>
      <c r="CJ187" s="152"/>
      <c r="CK187" s="152"/>
      <c r="CL187" s="152"/>
      <c r="CM187" s="152"/>
      <c r="CN187" s="152"/>
      <c r="CO187" s="152"/>
      <c r="CP187" s="152"/>
      <c r="CQ187" s="152"/>
      <c r="CR187" s="152"/>
      <c r="CS187" s="152"/>
      <c r="CT187" s="152"/>
      <c r="CU187" s="152"/>
      <c r="CV187" s="152"/>
      <c r="CW187" s="152"/>
      <c r="CX187" s="152"/>
      <c r="CY187" s="152"/>
      <c r="CZ187" s="152"/>
      <c r="DA187" s="152"/>
      <c r="DB187" s="152"/>
      <c r="DC187" s="152"/>
      <c r="DD187" s="152"/>
      <c r="DE187" s="152"/>
      <c r="DF187" s="152"/>
      <c r="DG187" s="152"/>
      <c r="DH187" s="152"/>
      <c r="DI187" s="152"/>
      <c r="DJ187" s="152"/>
      <c r="DK187" s="152"/>
      <c r="DL187" s="152"/>
      <c r="DM187" s="152"/>
      <c r="DN187" s="152"/>
      <c r="DO187" s="152"/>
      <c r="DP187" s="152"/>
      <c r="DQ187" s="152"/>
      <c r="DR187" s="152"/>
      <c r="DS187" s="152"/>
      <c r="DT187" s="152"/>
      <c r="DU187" s="152"/>
      <c r="DV187" s="152"/>
      <c r="DW187" s="152"/>
      <c r="DX187" s="152"/>
      <c r="DY187" s="152"/>
      <c r="DZ187" s="152"/>
      <c r="EA187" s="152"/>
      <c r="EB187" s="152"/>
      <c r="EC187" s="152"/>
      <c r="ED187" s="152"/>
      <c r="EE187" s="152"/>
      <c r="EF187" s="152"/>
      <c r="EG187" s="152"/>
      <c r="EH187" s="152"/>
      <c r="EI187" s="152"/>
      <c r="EJ187" s="152"/>
      <c r="EK187" s="152"/>
      <c r="EL187" s="152"/>
      <c r="EM187" s="152"/>
      <c r="EN187" s="152"/>
      <c r="EO187" s="152"/>
      <c r="EP187" s="152"/>
      <c r="EQ187" s="152"/>
      <c r="ER187" s="152"/>
      <c r="ES187" s="152"/>
      <c r="ET187" s="152"/>
      <c r="EU187" s="152"/>
      <c r="EV187" s="152"/>
      <c r="EW187" s="152"/>
      <c r="EX187" s="152"/>
      <c r="EY187" s="152"/>
      <c r="EZ187" s="152"/>
      <c r="FA187" s="152"/>
      <c r="FB187" s="152"/>
      <c r="FC187" s="152"/>
      <c r="FD187" s="152"/>
    </row>
    <row r="188" spans="1:160">
      <c r="A188" s="250" t="str">
        <f t="shared" si="0"/>
        <v>PATRIC EUDES SILVA BASÍLIO</v>
      </c>
      <c r="B188" s="251" t="s">
        <v>641</v>
      </c>
      <c r="C188" s="252" t="s">
        <v>550</v>
      </c>
      <c r="D188" s="89"/>
      <c r="E188" s="89"/>
      <c r="F188" s="89"/>
      <c r="G188" s="89"/>
      <c r="H188" s="152"/>
      <c r="I188" s="152"/>
      <c r="J188" s="152"/>
      <c r="K188" s="152"/>
      <c r="L188" s="152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  <c r="AB188" s="152"/>
      <c r="AC188" s="152"/>
      <c r="AD188" s="152"/>
      <c r="AE188" s="152"/>
      <c r="AF188" s="152"/>
      <c r="AG188" s="152"/>
      <c r="AH188" s="152"/>
      <c r="AI188" s="152"/>
      <c r="AJ188" s="152"/>
      <c r="AK188" s="152"/>
      <c r="AL188" s="152"/>
      <c r="AM188" s="152"/>
      <c r="AN188" s="152"/>
      <c r="AO188" s="152"/>
      <c r="AP188" s="152"/>
      <c r="AQ188" s="152"/>
      <c r="AR188" s="152"/>
      <c r="AS188" s="152"/>
      <c r="AT188" s="152"/>
      <c r="AU188" s="152"/>
      <c r="AV188" s="152"/>
      <c r="AW188" s="152"/>
      <c r="AX188" s="152"/>
      <c r="AY188" s="152"/>
      <c r="AZ188" s="152"/>
      <c r="BA188" s="152"/>
      <c r="BB188" s="152"/>
      <c r="BC188" s="152"/>
      <c r="BD188" s="152"/>
      <c r="BE188" s="152"/>
      <c r="BF188" s="152"/>
      <c r="BG188" s="152"/>
      <c r="BH188" s="152"/>
      <c r="BI188" s="152"/>
      <c r="BJ188" s="152"/>
      <c r="BK188" s="152"/>
      <c r="BL188" s="152"/>
      <c r="BM188" s="152"/>
      <c r="BN188" s="152"/>
      <c r="BO188" s="152"/>
      <c r="BP188" s="152"/>
      <c r="BQ188" s="152"/>
      <c r="BR188" s="152"/>
      <c r="BS188" s="152"/>
      <c r="BT188" s="152"/>
      <c r="BU188" s="152"/>
      <c r="BV188" s="152"/>
      <c r="BW188" s="152"/>
      <c r="BX188" s="152"/>
      <c r="BY188" s="152"/>
      <c r="BZ188" s="152"/>
      <c r="CA188" s="152"/>
      <c r="CB188" s="152"/>
      <c r="CC188" s="152"/>
      <c r="CD188" s="152"/>
      <c r="CE188" s="152"/>
      <c r="CF188" s="152"/>
      <c r="CG188" s="152"/>
      <c r="CH188" s="152"/>
      <c r="CI188" s="152"/>
      <c r="CJ188" s="152"/>
      <c r="CK188" s="152"/>
      <c r="CL188" s="152"/>
      <c r="CM188" s="152"/>
      <c r="CN188" s="152"/>
      <c r="CO188" s="152"/>
      <c r="CP188" s="152"/>
      <c r="CQ188" s="152"/>
      <c r="CR188" s="152"/>
      <c r="CS188" s="152"/>
      <c r="CT188" s="152"/>
      <c r="CU188" s="152"/>
      <c r="CV188" s="152"/>
      <c r="CW188" s="152"/>
      <c r="CX188" s="152"/>
      <c r="CY188" s="152"/>
      <c r="CZ188" s="152"/>
      <c r="DA188" s="152"/>
      <c r="DB188" s="152"/>
      <c r="DC188" s="152"/>
      <c r="DD188" s="152"/>
      <c r="DE188" s="152"/>
      <c r="DF188" s="152"/>
      <c r="DG188" s="152"/>
      <c r="DH188" s="152"/>
      <c r="DI188" s="152"/>
      <c r="DJ188" s="152"/>
      <c r="DK188" s="152"/>
      <c r="DL188" s="152"/>
      <c r="DM188" s="152"/>
      <c r="DN188" s="152"/>
      <c r="DO188" s="152"/>
      <c r="DP188" s="152"/>
      <c r="DQ188" s="152"/>
      <c r="DR188" s="152"/>
      <c r="DS188" s="152"/>
      <c r="DT188" s="152"/>
      <c r="DU188" s="152"/>
      <c r="DV188" s="152"/>
      <c r="DW188" s="152"/>
      <c r="DX188" s="152"/>
      <c r="DY188" s="152"/>
      <c r="DZ188" s="152"/>
      <c r="EA188" s="152"/>
      <c r="EB188" s="152"/>
      <c r="EC188" s="152"/>
      <c r="ED188" s="152"/>
      <c r="EE188" s="152"/>
      <c r="EF188" s="152"/>
      <c r="EG188" s="152"/>
      <c r="EH188" s="152"/>
      <c r="EI188" s="152"/>
      <c r="EJ188" s="152"/>
      <c r="EK188" s="152"/>
      <c r="EL188" s="152"/>
      <c r="EM188" s="152"/>
      <c r="EN188" s="152"/>
      <c r="EO188" s="152"/>
      <c r="EP188" s="152"/>
      <c r="EQ188" s="152"/>
      <c r="ER188" s="152"/>
      <c r="ES188" s="152"/>
      <c r="ET188" s="152"/>
      <c r="EU188" s="152"/>
      <c r="EV188" s="152"/>
      <c r="EW188" s="152"/>
      <c r="EX188" s="152"/>
      <c r="EY188" s="152"/>
      <c r="EZ188" s="152"/>
      <c r="FA188" s="152"/>
      <c r="FB188" s="152"/>
      <c r="FC188" s="152"/>
      <c r="FD188" s="152"/>
    </row>
    <row r="189" spans="1:160">
      <c r="A189" s="250" t="str">
        <f t="shared" si="0"/>
        <v>PATRICK DIAS</v>
      </c>
      <c r="B189" s="251" t="s">
        <v>641</v>
      </c>
      <c r="C189" s="252" t="s">
        <v>690</v>
      </c>
      <c r="D189" s="89"/>
      <c r="E189" s="89"/>
      <c r="F189" s="89"/>
      <c r="G189" s="89"/>
      <c r="H189" s="152"/>
      <c r="I189" s="152"/>
      <c r="J189" s="152"/>
      <c r="K189" s="152"/>
      <c r="L189" s="152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  <c r="AB189" s="152"/>
      <c r="AC189" s="152"/>
      <c r="AD189" s="152"/>
      <c r="AE189" s="152"/>
      <c r="AF189" s="152"/>
      <c r="AG189" s="152"/>
      <c r="AH189" s="152"/>
      <c r="AI189" s="152"/>
      <c r="AJ189" s="152"/>
      <c r="AK189" s="152"/>
      <c r="AL189" s="152"/>
      <c r="AM189" s="152"/>
      <c r="AN189" s="152"/>
      <c r="AO189" s="152"/>
      <c r="AP189" s="152"/>
      <c r="AQ189" s="152"/>
      <c r="AR189" s="152"/>
      <c r="AS189" s="152"/>
      <c r="AT189" s="152"/>
      <c r="AU189" s="152"/>
      <c r="AV189" s="152"/>
      <c r="AW189" s="152"/>
      <c r="AX189" s="152"/>
      <c r="AY189" s="152"/>
      <c r="AZ189" s="152"/>
      <c r="BA189" s="152"/>
      <c r="BB189" s="152"/>
      <c r="BC189" s="152"/>
      <c r="BD189" s="152"/>
      <c r="BE189" s="152"/>
      <c r="BF189" s="152"/>
      <c r="BG189" s="152"/>
      <c r="BH189" s="152"/>
      <c r="BI189" s="152"/>
      <c r="BJ189" s="152"/>
      <c r="BK189" s="152"/>
      <c r="BL189" s="152"/>
      <c r="BM189" s="152"/>
      <c r="BN189" s="152"/>
      <c r="BO189" s="152"/>
      <c r="BP189" s="152"/>
      <c r="BQ189" s="152"/>
      <c r="BR189" s="152"/>
      <c r="BS189" s="152"/>
      <c r="BT189" s="152"/>
      <c r="BU189" s="152"/>
      <c r="BV189" s="152"/>
      <c r="BW189" s="152"/>
      <c r="BX189" s="152"/>
      <c r="BY189" s="152"/>
      <c r="BZ189" s="152"/>
      <c r="CA189" s="152"/>
      <c r="CB189" s="152"/>
      <c r="CC189" s="152"/>
      <c r="CD189" s="152"/>
      <c r="CE189" s="152"/>
      <c r="CF189" s="152"/>
      <c r="CG189" s="152"/>
      <c r="CH189" s="152"/>
      <c r="CI189" s="152"/>
      <c r="CJ189" s="152"/>
      <c r="CK189" s="152"/>
      <c r="CL189" s="152"/>
      <c r="CM189" s="152"/>
      <c r="CN189" s="152"/>
      <c r="CO189" s="152"/>
      <c r="CP189" s="152"/>
      <c r="CQ189" s="152"/>
      <c r="CR189" s="152"/>
      <c r="CS189" s="152"/>
      <c r="CT189" s="152"/>
      <c r="CU189" s="152"/>
      <c r="CV189" s="152"/>
      <c r="CW189" s="152"/>
      <c r="CX189" s="152"/>
      <c r="CY189" s="152"/>
      <c r="CZ189" s="152"/>
      <c r="DA189" s="152"/>
      <c r="DB189" s="152"/>
      <c r="DC189" s="152"/>
      <c r="DD189" s="152"/>
      <c r="DE189" s="152"/>
      <c r="DF189" s="152"/>
      <c r="DG189" s="152"/>
      <c r="DH189" s="152"/>
      <c r="DI189" s="152"/>
      <c r="DJ189" s="152"/>
      <c r="DK189" s="152"/>
      <c r="DL189" s="152"/>
      <c r="DM189" s="152"/>
      <c r="DN189" s="152"/>
      <c r="DO189" s="152"/>
      <c r="DP189" s="152"/>
      <c r="DQ189" s="152"/>
      <c r="DR189" s="152"/>
      <c r="DS189" s="152"/>
      <c r="DT189" s="152"/>
      <c r="DU189" s="152"/>
      <c r="DV189" s="152"/>
      <c r="DW189" s="152"/>
      <c r="DX189" s="152"/>
      <c r="DY189" s="152"/>
      <c r="DZ189" s="152"/>
      <c r="EA189" s="152"/>
      <c r="EB189" s="152"/>
      <c r="EC189" s="152"/>
      <c r="ED189" s="152"/>
      <c r="EE189" s="152"/>
      <c r="EF189" s="152"/>
      <c r="EG189" s="152"/>
      <c r="EH189" s="152"/>
      <c r="EI189" s="152"/>
      <c r="EJ189" s="152"/>
      <c r="EK189" s="152"/>
      <c r="EL189" s="152"/>
      <c r="EM189" s="152"/>
      <c r="EN189" s="152"/>
      <c r="EO189" s="152"/>
      <c r="EP189" s="152"/>
      <c r="EQ189" s="152"/>
      <c r="ER189" s="152"/>
      <c r="ES189" s="152"/>
      <c r="ET189" s="152"/>
      <c r="EU189" s="152"/>
      <c r="EV189" s="152"/>
      <c r="EW189" s="152"/>
      <c r="EX189" s="152"/>
      <c r="EY189" s="152"/>
      <c r="EZ189" s="152"/>
      <c r="FA189" s="152"/>
      <c r="FB189" s="152"/>
      <c r="FC189" s="152"/>
      <c r="FD189" s="152"/>
    </row>
    <row r="190" spans="1:160">
      <c r="A190" s="250" t="str">
        <f t="shared" si="0"/>
        <v>PATRICK ROBERTO DOS SANTOS MARTINS</v>
      </c>
      <c r="B190" s="251" t="s">
        <v>641</v>
      </c>
      <c r="C190" s="252" t="s">
        <v>551</v>
      </c>
      <c r="D190" s="89"/>
      <c r="E190" s="89"/>
      <c r="F190" s="89"/>
      <c r="G190" s="89"/>
      <c r="H190" s="152"/>
      <c r="I190" s="152"/>
      <c r="J190" s="152"/>
      <c r="K190" s="152"/>
      <c r="L190" s="152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  <c r="AB190" s="152"/>
      <c r="AC190" s="152"/>
      <c r="AD190" s="152"/>
      <c r="AE190" s="152"/>
      <c r="AF190" s="152"/>
      <c r="AG190" s="152"/>
      <c r="AH190" s="152"/>
      <c r="AI190" s="152"/>
      <c r="AJ190" s="152"/>
      <c r="AK190" s="152"/>
      <c r="AL190" s="152"/>
      <c r="AM190" s="152"/>
      <c r="AN190" s="152"/>
      <c r="AO190" s="152"/>
      <c r="AP190" s="152"/>
      <c r="AQ190" s="152"/>
      <c r="AR190" s="152"/>
      <c r="AS190" s="152"/>
      <c r="AT190" s="152"/>
      <c r="AU190" s="152"/>
      <c r="AV190" s="152"/>
      <c r="AW190" s="152"/>
      <c r="AX190" s="152"/>
      <c r="AY190" s="152"/>
      <c r="AZ190" s="152"/>
      <c r="BA190" s="152"/>
      <c r="BB190" s="152"/>
      <c r="BC190" s="152"/>
      <c r="BD190" s="152"/>
      <c r="BE190" s="152"/>
      <c r="BF190" s="152"/>
      <c r="BG190" s="152"/>
      <c r="BH190" s="152"/>
      <c r="BI190" s="152"/>
      <c r="BJ190" s="152"/>
      <c r="BK190" s="152"/>
      <c r="BL190" s="152"/>
      <c r="BM190" s="152"/>
      <c r="BN190" s="152"/>
      <c r="BO190" s="152"/>
      <c r="BP190" s="152"/>
      <c r="BQ190" s="152"/>
      <c r="BR190" s="152"/>
      <c r="BS190" s="152"/>
      <c r="BT190" s="152"/>
      <c r="BU190" s="152"/>
      <c r="BV190" s="152"/>
      <c r="BW190" s="152"/>
      <c r="BX190" s="152"/>
      <c r="BY190" s="152"/>
      <c r="BZ190" s="152"/>
      <c r="CA190" s="152"/>
      <c r="CB190" s="152"/>
      <c r="CC190" s="152"/>
      <c r="CD190" s="152"/>
      <c r="CE190" s="152"/>
      <c r="CF190" s="152"/>
      <c r="CG190" s="152"/>
      <c r="CH190" s="152"/>
      <c r="CI190" s="152"/>
      <c r="CJ190" s="152"/>
      <c r="CK190" s="152"/>
      <c r="CL190" s="152"/>
      <c r="CM190" s="152"/>
      <c r="CN190" s="152"/>
      <c r="CO190" s="152"/>
      <c r="CP190" s="152"/>
      <c r="CQ190" s="152"/>
      <c r="CR190" s="152"/>
      <c r="CS190" s="152"/>
      <c r="CT190" s="152"/>
      <c r="CU190" s="152"/>
      <c r="CV190" s="152"/>
      <c r="CW190" s="152"/>
      <c r="CX190" s="152"/>
      <c r="CY190" s="152"/>
      <c r="CZ190" s="152"/>
      <c r="DA190" s="152"/>
      <c r="DB190" s="152"/>
      <c r="DC190" s="152"/>
      <c r="DD190" s="152"/>
      <c r="DE190" s="152"/>
      <c r="DF190" s="152"/>
      <c r="DG190" s="152"/>
      <c r="DH190" s="152"/>
      <c r="DI190" s="152"/>
      <c r="DJ190" s="152"/>
      <c r="DK190" s="152"/>
      <c r="DL190" s="152"/>
      <c r="DM190" s="152"/>
      <c r="DN190" s="152"/>
      <c r="DO190" s="152"/>
      <c r="DP190" s="152"/>
      <c r="DQ190" s="152"/>
      <c r="DR190" s="152"/>
      <c r="DS190" s="152"/>
      <c r="DT190" s="152"/>
      <c r="DU190" s="152"/>
      <c r="DV190" s="152"/>
      <c r="DW190" s="152"/>
      <c r="DX190" s="152"/>
      <c r="DY190" s="152"/>
      <c r="DZ190" s="152"/>
      <c r="EA190" s="152"/>
      <c r="EB190" s="152"/>
      <c r="EC190" s="152"/>
      <c r="ED190" s="152"/>
      <c r="EE190" s="152"/>
      <c r="EF190" s="152"/>
      <c r="EG190" s="152"/>
      <c r="EH190" s="152"/>
      <c r="EI190" s="152"/>
      <c r="EJ190" s="152"/>
      <c r="EK190" s="152"/>
      <c r="EL190" s="152"/>
      <c r="EM190" s="152"/>
      <c r="EN190" s="152"/>
      <c r="EO190" s="152"/>
      <c r="EP190" s="152"/>
      <c r="EQ190" s="152"/>
      <c r="ER190" s="152"/>
      <c r="ES190" s="152"/>
      <c r="ET190" s="152"/>
      <c r="EU190" s="152"/>
      <c r="EV190" s="152"/>
      <c r="EW190" s="152"/>
      <c r="EX190" s="152"/>
      <c r="EY190" s="152"/>
      <c r="EZ190" s="152"/>
      <c r="FA190" s="152"/>
      <c r="FB190" s="152"/>
      <c r="FC190" s="152"/>
      <c r="FD190" s="152"/>
    </row>
    <row r="191" spans="1:160">
      <c r="A191" s="250" t="str">
        <f t="shared" si="0"/>
        <v>PAULA SABOYA DA MATTA</v>
      </c>
      <c r="B191" s="257" t="s">
        <v>641</v>
      </c>
      <c r="C191" s="252" t="s">
        <v>696</v>
      </c>
      <c r="D191" s="89"/>
      <c r="E191" s="89"/>
      <c r="F191" s="89"/>
      <c r="G191" s="89"/>
      <c r="H191" s="152"/>
      <c r="I191" s="152"/>
      <c r="J191" s="152"/>
      <c r="K191" s="152"/>
      <c r="L191" s="152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2"/>
      <c r="AG191" s="152"/>
      <c r="AH191" s="152"/>
      <c r="AI191" s="152"/>
      <c r="AJ191" s="152"/>
      <c r="AK191" s="152"/>
      <c r="AL191" s="152"/>
      <c r="AM191" s="152"/>
      <c r="AN191" s="152"/>
      <c r="AO191" s="152"/>
      <c r="AP191" s="152"/>
      <c r="AQ191" s="152"/>
      <c r="AR191" s="152"/>
      <c r="AS191" s="152"/>
      <c r="AT191" s="152"/>
      <c r="AU191" s="152"/>
      <c r="AV191" s="152"/>
      <c r="AW191" s="152"/>
      <c r="AX191" s="152"/>
      <c r="AY191" s="152"/>
      <c r="AZ191" s="152"/>
      <c r="BA191" s="152"/>
      <c r="BB191" s="152"/>
      <c r="BC191" s="152"/>
      <c r="BD191" s="152"/>
      <c r="BE191" s="152"/>
      <c r="BF191" s="152"/>
      <c r="BG191" s="152"/>
      <c r="BH191" s="152"/>
      <c r="BI191" s="152"/>
      <c r="BJ191" s="152"/>
      <c r="BK191" s="152"/>
      <c r="BL191" s="152"/>
      <c r="BM191" s="152"/>
      <c r="BN191" s="152"/>
      <c r="BO191" s="152"/>
      <c r="BP191" s="152"/>
      <c r="BQ191" s="152"/>
      <c r="BR191" s="152"/>
      <c r="BS191" s="152"/>
      <c r="BT191" s="152"/>
      <c r="BU191" s="152"/>
      <c r="BV191" s="152"/>
      <c r="BW191" s="152"/>
      <c r="BX191" s="152"/>
      <c r="BY191" s="152"/>
      <c r="BZ191" s="152"/>
      <c r="CA191" s="152"/>
      <c r="CB191" s="152"/>
      <c r="CC191" s="152"/>
      <c r="CD191" s="152"/>
      <c r="CE191" s="152"/>
      <c r="CF191" s="152"/>
      <c r="CG191" s="152"/>
      <c r="CH191" s="152"/>
      <c r="CI191" s="152"/>
      <c r="CJ191" s="152"/>
      <c r="CK191" s="152"/>
      <c r="CL191" s="152"/>
      <c r="CM191" s="152"/>
      <c r="CN191" s="152"/>
      <c r="CO191" s="152"/>
      <c r="CP191" s="152"/>
      <c r="CQ191" s="152"/>
      <c r="CR191" s="152"/>
      <c r="CS191" s="152"/>
      <c r="CT191" s="152"/>
      <c r="CU191" s="152"/>
      <c r="CV191" s="152"/>
      <c r="CW191" s="152"/>
      <c r="CX191" s="152"/>
      <c r="CY191" s="152"/>
      <c r="CZ191" s="152"/>
      <c r="DA191" s="152"/>
      <c r="DB191" s="152"/>
      <c r="DC191" s="152"/>
      <c r="DD191" s="152"/>
      <c r="DE191" s="152"/>
      <c r="DF191" s="152"/>
      <c r="DG191" s="152"/>
      <c r="DH191" s="152"/>
      <c r="DI191" s="152"/>
      <c r="DJ191" s="152"/>
      <c r="DK191" s="152"/>
      <c r="DL191" s="152"/>
      <c r="DM191" s="152"/>
      <c r="DN191" s="152"/>
      <c r="DO191" s="152"/>
      <c r="DP191" s="152"/>
      <c r="DQ191" s="152"/>
      <c r="DR191" s="152"/>
      <c r="DS191" s="152"/>
      <c r="DT191" s="152"/>
      <c r="DU191" s="152"/>
      <c r="DV191" s="152"/>
      <c r="DW191" s="152"/>
      <c r="DX191" s="152"/>
      <c r="DY191" s="152"/>
      <c r="DZ191" s="152"/>
      <c r="EA191" s="152"/>
      <c r="EB191" s="152"/>
      <c r="EC191" s="152"/>
      <c r="ED191" s="152"/>
      <c r="EE191" s="152"/>
      <c r="EF191" s="152"/>
      <c r="EG191" s="152"/>
      <c r="EH191" s="152"/>
      <c r="EI191" s="152"/>
      <c r="EJ191" s="152"/>
      <c r="EK191" s="152"/>
      <c r="EL191" s="152"/>
      <c r="EM191" s="152"/>
      <c r="EN191" s="152"/>
      <c r="EO191" s="152"/>
      <c r="EP191" s="152"/>
      <c r="EQ191" s="152"/>
      <c r="ER191" s="152"/>
      <c r="ES191" s="152"/>
      <c r="ET191" s="152"/>
      <c r="EU191" s="152"/>
      <c r="EV191" s="152"/>
      <c r="EW191" s="152"/>
      <c r="EX191" s="152"/>
      <c r="EY191" s="152"/>
      <c r="EZ191" s="152"/>
      <c r="FA191" s="152"/>
      <c r="FB191" s="152"/>
      <c r="FC191" s="152"/>
      <c r="FD191" s="152"/>
    </row>
    <row r="192" spans="1:160">
      <c r="A192" s="250" t="str">
        <f t="shared" si="0"/>
        <v>PAULO HENRIQUE SOUZA DOS SANTOS</v>
      </c>
      <c r="B192" s="251" t="s">
        <v>641</v>
      </c>
      <c r="C192" s="252" t="s">
        <v>1023</v>
      </c>
      <c r="D192" s="89"/>
      <c r="E192" s="89"/>
      <c r="F192" s="89"/>
      <c r="G192" s="89"/>
      <c r="H192" s="152"/>
      <c r="I192" s="152"/>
      <c r="J192" s="152"/>
      <c r="K192" s="152"/>
      <c r="L192" s="152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  <c r="AB192" s="152"/>
      <c r="AC192" s="152"/>
      <c r="AD192" s="152"/>
      <c r="AE192" s="152"/>
      <c r="AF192" s="152"/>
      <c r="AG192" s="152"/>
      <c r="AH192" s="152"/>
      <c r="AI192" s="152"/>
      <c r="AJ192" s="152"/>
      <c r="AK192" s="152"/>
      <c r="AL192" s="152"/>
      <c r="AM192" s="152"/>
      <c r="AN192" s="152"/>
      <c r="AO192" s="152"/>
      <c r="AP192" s="152"/>
      <c r="AQ192" s="152"/>
      <c r="AR192" s="152"/>
      <c r="AS192" s="152"/>
      <c r="AT192" s="152"/>
      <c r="AU192" s="152"/>
      <c r="AV192" s="152"/>
      <c r="AW192" s="152"/>
      <c r="AX192" s="152"/>
      <c r="AY192" s="152"/>
      <c r="AZ192" s="152"/>
      <c r="BA192" s="152"/>
      <c r="BB192" s="152"/>
      <c r="BC192" s="152"/>
      <c r="BD192" s="152"/>
      <c r="BE192" s="152"/>
      <c r="BF192" s="152"/>
      <c r="BG192" s="152"/>
      <c r="BH192" s="152"/>
      <c r="BI192" s="152"/>
      <c r="BJ192" s="152"/>
      <c r="BK192" s="152"/>
      <c r="BL192" s="152"/>
      <c r="BM192" s="152"/>
      <c r="BN192" s="152"/>
      <c r="BO192" s="152"/>
      <c r="BP192" s="152"/>
      <c r="BQ192" s="152"/>
      <c r="BR192" s="152"/>
      <c r="BS192" s="152"/>
      <c r="BT192" s="152"/>
      <c r="BU192" s="152"/>
      <c r="BV192" s="152"/>
      <c r="BW192" s="152"/>
      <c r="BX192" s="152"/>
      <c r="BY192" s="152"/>
      <c r="BZ192" s="152"/>
      <c r="CA192" s="152"/>
      <c r="CB192" s="152"/>
      <c r="CC192" s="152"/>
      <c r="CD192" s="152"/>
      <c r="CE192" s="152"/>
      <c r="CF192" s="152"/>
      <c r="CG192" s="152"/>
      <c r="CH192" s="152"/>
      <c r="CI192" s="152"/>
      <c r="CJ192" s="152"/>
      <c r="CK192" s="152"/>
      <c r="CL192" s="152"/>
      <c r="CM192" s="152"/>
      <c r="CN192" s="152"/>
      <c r="CO192" s="152"/>
      <c r="CP192" s="152"/>
      <c r="CQ192" s="152"/>
      <c r="CR192" s="152"/>
      <c r="CS192" s="152"/>
      <c r="CT192" s="152"/>
      <c r="CU192" s="152"/>
      <c r="CV192" s="152"/>
      <c r="CW192" s="152"/>
      <c r="CX192" s="152"/>
      <c r="CY192" s="152"/>
      <c r="CZ192" s="152"/>
      <c r="DA192" s="152"/>
      <c r="DB192" s="152"/>
      <c r="DC192" s="152"/>
      <c r="DD192" s="152"/>
      <c r="DE192" s="152"/>
      <c r="DF192" s="152"/>
      <c r="DG192" s="152"/>
      <c r="DH192" s="152"/>
      <c r="DI192" s="152"/>
      <c r="DJ192" s="152"/>
      <c r="DK192" s="152"/>
      <c r="DL192" s="152"/>
      <c r="DM192" s="152"/>
      <c r="DN192" s="152"/>
      <c r="DO192" s="152"/>
      <c r="DP192" s="152"/>
      <c r="DQ192" s="152"/>
      <c r="DR192" s="152"/>
      <c r="DS192" s="152"/>
      <c r="DT192" s="152"/>
      <c r="DU192" s="152"/>
      <c r="DV192" s="152"/>
      <c r="DW192" s="152"/>
      <c r="DX192" s="152"/>
      <c r="DY192" s="152"/>
      <c r="DZ192" s="152"/>
      <c r="EA192" s="152"/>
      <c r="EB192" s="152"/>
      <c r="EC192" s="152"/>
      <c r="ED192" s="152"/>
      <c r="EE192" s="152"/>
      <c r="EF192" s="152"/>
      <c r="EG192" s="152"/>
      <c r="EH192" s="152"/>
      <c r="EI192" s="152"/>
      <c r="EJ192" s="152"/>
      <c r="EK192" s="152"/>
      <c r="EL192" s="152"/>
      <c r="EM192" s="152"/>
      <c r="EN192" s="152"/>
      <c r="EO192" s="152"/>
      <c r="EP192" s="152"/>
      <c r="EQ192" s="152"/>
      <c r="ER192" s="152"/>
      <c r="ES192" s="152"/>
      <c r="ET192" s="152"/>
      <c r="EU192" s="152"/>
      <c r="EV192" s="152"/>
      <c r="EW192" s="152"/>
      <c r="EX192" s="152"/>
      <c r="EY192" s="152"/>
      <c r="EZ192" s="152"/>
      <c r="FA192" s="152"/>
      <c r="FB192" s="152"/>
      <c r="FC192" s="152"/>
      <c r="FD192" s="152"/>
    </row>
    <row r="193" spans="1:160">
      <c r="A193" s="250" t="str">
        <f t="shared" si="0"/>
        <v>PEDRO HENRIQUE DA SILVA TEIXEIRA</v>
      </c>
      <c r="B193" s="251" t="s">
        <v>641</v>
      </c>
      <c r="C193" s="252" t="s">
        <v>947</v>
      </c>
      <c r="D193" s="89"/>
      <c r="E193" s="89"/>
      <c r="F193" s="89"/>
      <c r="G193" s="89"/>
      <c r="H193" s="152"/>
      <c r="I193" s="152"/>
      <c r="J193" s="152"/>
      <c r="K193" s="152"/>
      <c r="L193" s="152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M193" s="152"/>
      <c r="AN193" s="152"/>
      <c r="AO193" s="152"/>
      <c r="AP193" s="152"/>
      <c r="AQ193" s="152"/>
      <c r="AR193" s="152"/>
      <c r="AS193" s="152"/>
      <c r="AT193" s="152"/>
      <c r="AU193" s="152"/>
      <c r="AV193" s="152"/>
      <c r="AW193" s="152"/>
      <c r="AX193" s="152"/>
      <c r="AY193" s="152"/>
      <c r="AZ193" s="152"/>
      <c r="BA193" s="152"/>
      <c r="BB193" s="152"/>
      <c r="BC193" s="152"/>
      <c r="BD193" s="152"/>
      <c r="BE193" s="152"/>
      <c r="BF193" s="152"/>
      <c r="BG193" s="152"/>
      <c r="BH193" s="152"/>
      <c r="BI193" s="152"/>
      <c r="BJ193" s="152"/>
      <c r="BK193" s="152"/>
      <c r="BL193" s="152"/>
      <c r="BM193" s="152"/>
      <c r="BN193" s="152"/>
      <c r="BO193" s="152"/>
      <c r="BP193" s="152"/>
      <c r="BQ193" s="152"/>
      <c r="BR193" s="152"/>
      <c r="BS193" s="152"/>
      <c r="BT193" s="152"/>
      <c r="BU193" s="152"/>
      <c r="BV193" s="152"/>
      <c r="BW193" s="152"/>
      <c r="BX193" s="152"/>
      <c r="BY193" s="152"/>
      <c r="BZ193" s="152"/>
      <c r="CA193" s="152"/>
      <c r="CB193" s="152"/>
      <c r="CC193" s="152"/>
      <c r="CD193" s="152"/>
      <c r="CE193" s="152"/>
      <c r="CF193" s="152"/>
      <c r="CG193" s="152"/>
      <c r="CH193" s="152"/>
      <c r="CI193" s="152"/>
      <c r="CJ193" s="152"/>
      <c r="CK193" s="152"/>
      <c r="CL193" s="152"/>
      <c r="CM193" s="152"/>
      <c r="CN193" s="152"/>
      <c r="CO193" s="152"/>
      <c r="CP193" s="152"/>
      <c r="CQ193" s="152"/>
      <c r="CR193" s="152"/>
      <c r="CS193" s="152"/>
      <c r="CT193" s="152"/>
      <c r="CU193" s="152"/>
      <c r="CV193" s="152"/>
      <c r="CW193" s="152"/>
      <c r="CX193" s="152"/>
      <c r="CY193" s="152"/>
      <c r="CZ193" s="152"/>
      <c r="DA193" s="152"/>
      <c r="DB193" s="152"/>
      <c r="DC193" s="152"/>
      <c r="DD193" s="152"/>
      <c r="DE193" s="152"/>
      <c r="DF193" s="152"/>
      <c r="DG193" s="152"/>
      <c r="DH193" s="152"/>
      <c r="DI193" s="152"/>
      <c r="DJ193" s="152"/>
      <c r="DK193" s="152"/>
      <c r="DL193" s="152"/>
      <c r="DM193" s="152"/>
      <c r="DN193" s="152"/>
      <c r="DO193" s="152"/>
      <c r="DP193" s="152"/>
      <c r="DQ193" s="152"/>
      <c r="DR193" s="152"/>
      <c r="DS193" s="152"/>
      <c r="DT193" s="152"/>
      <c r="DU193" s="152"/>
      <c r="DV193" s="152"/>
      <c r="DW193" s="152"/>
      <c r="DX193" s="152"/>
      <c r="DY193" s="152"/>
      <c r="DZ193" s="152"/>
      <c r="EA193" s="152"/>
      <c r="EB193" s="152"/>
      <c r="EC193" s="152"/>
      <c r="ED193" s="152"/>
      <c r="EE193" s="152"/>
      <c r="EF193" s="152"/>
      <c r="EG193" s="152"/>
      <c r="EH193" s="152"/>
      <c r="EI193" s="152"/>
      <c r="EJ193" s="152"/>
      <c r="EK193" s="152"/>
      <c r="EL193" s="152"/>
      <c r="EM193" s="152"/>
      <c r="EN193" s="152"/>
      <c r="EO193" s="152"/>
      <c r="EP193" s="152"/>
      <c r="EQ193" s="152"/>
      <c r="ER193" s="152"/>
      <c r="ES193" s="152"/>
      <c r="ET193" s="152"/>
      <c r="EU193" s="152"/>
      <c r="EV193" s="152"/>
      <c r="EW193" s="152"/>
      <c r="EX193" s="152"/>
      <c r="EY193" s="152"/>
      <c r="EZ193" s="152"/>
      <c r="FA193" s="152"/>
      <c r="FB193" s="152"/>
      <c r="FC193" s="152"/>
      <c r="FD193" s="152"/>
    </row>
    <row r="194" spans="1:160">
      <c r="A194" s="250" t="str">
        <f t="shared" si="0"/>
        <v>PEDRO HENRIQUE LEMOS BONFIM</v>
      </c>
      <c r="B194" s="251" t="s">
        <v>641</v>
      </c>
      <c r="C194" s="252" t="s">
        <v>942</v>
      </c>
      <c r="D194" s="89"/>
      <c r="E194" s="89"/>
      <c r="F194" s="89"/>
      <c r="G194" s="89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M194" s="152"/>
      <c r="AN194" s="152"/>
      <c r="AO194" s="152"/>
      <c r="AP194" s="152"/>
      <c r="AQ194" s="152"/>
      <c r="AR194" s="152"/>
      <c r="AS194" s="152"/>
      <c r="AT194" s="152"/>
      <c r="AU194" s="152"/>
      <c r="AV194" s="152"/>
      <c r="AW194" s="152"/>
      <c r="AX194" s="152"/>
      <c r="AY194" s="152"/>
      <c r="AZ194" s="152"/>
      <c r="BA194" s="152"/>
      <c r="BB194" s="152"/>
      <c r="BC194" s="152"/>
      <c r="BD194" s="152"/>
      <c r="BE194" s="152"/>
      <c r="BF194" s="152"/>
      <c r="BG194" s="152"/>
      <c r="BH194" s="152"/>
      <c r="BI194" s="152"/>
      <c r="BJ194" s="152"/>
      <c r="BK194" s="152"/>
      <c r="BL194" s="152"/>
      <c r="BM194" s="152"/>
      <c r="BN194" s="152"/>
      <c r="BO194" s="152"/>
      <c r="BP194" s="152"/>
      <c r="BQ194" s="152"/>
      <c r="BR194" s="152"/>
      <c r="BS194" s="152"/>
      <c r="BT194" s="152"/>
      <c r="BU194" s="152"/>
      <c r="BV194" s="152"/>
      <c r="BW194" s="152"/>
      <c r="BX194" s="152"/>
      <c r="BY194" s="152"/>
      <c r="BZ194" s="152"/>
      <c r="CA194" s="152"/>
      <c r="CB194" s="152"/>
      <c r="CC194" s="152"/>
      <c r="CD194" s="152"/>
      <c r="CE194" s="152"/>
      <c r="CF194" s="152"/>
      <c r="CG194" s="152"/>
      <c r="CH194" s="152"/>
      <c r="CI194" s="152"/>
      <c r="CJ194" s="152"/>
      <c r="CK194" s="152"/>
      <c r="CL194" s="152"/>
      <c r="CM194" s="152"/>
      <c r="CN194" s="152"/>
      <c r="CO194" s="152"/>
      <c r="CP194" s="152"/>
      <c r="CQ194" s="152"/>
      <c r="CR194" s="152"/>
      <c r="CS194" s="152"/>
      <c r="CT194" s="152"/>
      <c r="CU194" s="152"/>
      <c r="CV194" s="152"/>
      <c r="CW194" s="152"/>
      <c r="CX194" s="152"/>
      <c r="CY194" s="152"/>
      <c r="CZ194" s="152"/>
      <c r="DA194" s="152"/>
      <c r="DB194" s="152"/>
      <c r="DC194" s="152"/>
      <c r="DD194" s="152"/>
      <c r="DE194" s="152"/>
      <c r="DF194" s="152"/>
      <c r="DG194" s="152"/>
      <c r="DH194" s="152"/>
      <c r="DI194" s="152"/>
      <c r="DJ194" s="152"/>
      <c r="DK194" s="152"/>
      <c r="DL194" s="152"/>
      <c r="DM194" s="152"/>
      <c r="DN194" s="152"/>
      <c r="DO194" s="152"/>
      <c r="DP194" s="152"/>
      <c r="DQ194" s="152"/>
      <c r="DR194" s="152"/>
      <c r="DS194" s="152"/>
      <c r="DT194" s="152"/>
      <c r="DU194" s="152"/>
      <c r="DV194" s="152"/>
      <c r="DW194" s="152"/>
      <c r="DX194" s="152"/>
      <c r="DY194" s="152"/>
      <c r="DZ194" s="152"/>
      <c r="EA194" s="152"/>
      <c r="EB194" s="152"/>
      <c r="EC194" s="152"/>
      <c r="ED194" s="152"/>
      <c r="EE194" s="152"/>
      <c r="EF194" s="152"/>
      <c r="EG194" s="152"/>
      <c r="EH194" s="152"/>
      <c r="EI194" s="152"/>
      <c r="EJ194" s="152"/>
      <c r="EK194" s="152"/>
      <c r="EL194" s="152"/>
      <c r="EM194" s="152"/>
      <c r="EN194" s="152"/>
      <c r="EO194" s="152"/>
      <c r="EP194" s="152"/>
      <c r="EQ194" s="152"/>
      <c r="ER194" s="152"/>
      <c r="ES194" s="152"/>
      <c r="ET194" s="152"/>
      <c r="EU194" s="152"/>
      <c r="EV194" s="152"/>
      <c r="EW194" s="152"/>
      <c r="EX194" s="152"/>
      <c r="EY194" s="152"/>
      <c r="EZ194" s="152"/>
      <c r="FA194" s="152"/>
      <c r="FB194" s="152"/>
      <c r="FC194" s="152"/>
      <c r="FD194" s="152"/>
    </row>
    <row r="195" spans="1:160">
      <c r="A195" s="250" t="str">
        <f t="shared" si="0"/>
        <v>RAFAEL CARDOSO LEITE</v>
      </c>
      <c r="B195" s="257" t="s">
        <v>641</v>
      </c>
      <c r="C195" s="252" t="s">
        <v>1084</v>
      </c>
      <c r="D195" s="89"/>
      <c r="E195" s="89"/>
      <c r="F195" s="89"/>
      <c r="G195" s="89"/>
      <c r="H195" s="152"/>
      <c r="I195" s="152"/>
      <c r="J195" s="152"/>
      <c r="K195" s="152"/>
      <c r="L195" s="152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  <c r="AM195" s="152"/>
      <c r="AN195" s="152"/>
      <c r="AO195" s="152"/>
      <c r="AP195" s="152"/>
      <c r="AQ195" s="152"/>
      <c r="AR195" s="152"/>
      <c r="AS195" s="152"/>
      <c r="AT195" s="152"/>
      <c r="AU195" s="152"/>
      <c r="AV195" s="152"/>
      <c r="AW195" s="152"/>
      <c r="AX195" s="152"/>
      <c r="AY195" s="152"/>
      <c r="AZ195" s="152"/>
      <c r="BA195" s="152"/>
      <c r="BB195" s="152"/>
      <c r="BC195" s="152"/>
      <c r="BD195" s="152"/>
      <c r="BE195" s="152"/>
      <c r="BF195" s="152"/>
      <c r="BG195" s="152"/>
      <c r="BH195" s="152"/>
      <c r="BI195" s="152"/>
      <c r="BJ195" s="152"/>
      <c r="BK195" s="152"/>
      <c r="BL195" s="152"/>
      <c r="BM195" s="152"/>
      <c r="BN195" s="152"/>
      <c r="BO195" s="152"/>
      <c r="BP195" s="152"/>
      <c r="BQ195" s="152"/>
      <c r="BR195" s="152"/>
      <c r="BS195" s="152"/>
      <c r="BT195" s="152"/>
      <c r="BU195" s="152"/>
      <c r="BV195" s="152"/>
      <c r="BW195" s="152"/>
      <c r="BX195" s="152"/>
      <c r="BY195" s="152"/>
      <c r="BZ195" s="152"/>
      <c r="CA195" s="152"/>
      <c r="CB195" s="152"/>
      <c r="CC195" s="152"/>
      <c r="CD195" s="152"/>
      <c r="CE195" s="152"/>
      <c r="CF195" s="152"/>
      <c r="CG195" s="152"/>
      <c r="CH195" s="152"/>
      <c r="CI195" s="152"/>
      <c r="CJ195" s="152"/>
      <c r="CK195" s="152"/>
      <c r="CL195" s="152"/>
      <c r="CM195" s="152"/>
      <c r="CN195" s="152"/>
      <c r="CO195" s="152"/>
      <c r="CP195" s="152"/>
      <c r="CQ195" s="152"/>
      <c r="CR195" s="152"/>
      <c r="CS195" s="152"/>
      <c r="CT195" s="152"/>
      <c r="CU195" s="152"/>
      <c r="CV195" s="152"/>
      <c r="CW195" s="152"/>
      <c r="CX195" s="152"/>
      <c r="CY195" s="152"/>
      <c r="CZ195" s="152"/>
      <c r="DA195" s="152"/>
      <c r="DB195" s="152"/>
      <c r="DC195" s="152"/>
      <c r="DD195" s="152"/>
      <c r="DE195" s="152"/>
      <c r="DF195" s="152"/>
      <c r="DG195" s="152"/>
      <c r="DH195" s="152"/>
      <c r="DI195" s="152"/>
      <c r="DJ195" s="152"/>
      <c r="DK195" s="152"/>
      <c r="DL195" s="152"/>
      <c r="DM195" s="152"/>
      <c r="DN195" s="152"/>
      <c r="DO195" s="152"/>
      <c r="DP195" s="152"/>
      <c r="DQ195" s="152"/>
      <c r="DR195" s="152"/>
      <c r="DS195" s="152"/>
      <c r="DT195" s="152"/>
      <c r="DU195" s="152"/>
      <c r="DV195" s="152"/>
      <c r="DW195" s="152"/>
      <c r="DX195" s="152"/>
      <c r="DY195" s="152"/>
      <c r="DZ195" s="152"/>
      <c r="EA195" s="152"/>
      <c r="EB195" s="152"/>
      <c r="EC195" s="152"/>
      <c r="ED195" s="152"/>
      <c r="EE195" s="152"/>
      <c r="EF195" s="152"/>
      <c r="EG195" s="152"/>
      <c r="EH195" s="152"/>
      <c r="EI195" s="152"/>
      <c r="EJ195" s="152"/>
      <c r="EK195" s="152"/>
      <c r="EL195" s="152"/>
      <c r="EM195" s="152"/>
      <c r="EN195" s="152"/>
      <c r="EO195" s="152"/>
      <c r="EP195" s="152"/>
      <c r="EQ195" s="152"/>
      <c r="ER195" s="152"/>
      <c r="ES195" s="152"/>
      <c r="ET195" s="152"/>
      <c r="EU195" s="152"/>
      <c r="EV195" s="152"/>
      <c r="EW195" s="152"/>
      <c r="EX195" s="152"/>
      <c r="EY195" s="152"/>
      <c r="EZ195" s="152"/>
      <c r="FA195" s="152"/>
      <c r="FB195" s="152"/>
      <c r="FC195" s="152"/>
      <c r="FD195" s="152"/>
    </row>
    <row r="196" spans="1:160">
      <c r="A196" s="250" t="str">
        <f t="shared" si="0"/>
        <v>RAFAEL SIMÕES SILVA</v>
      </c>
      <c r="B196" s="252" t="s">
        <v>648</v>
      </c>
      <c r="C196" s="252" t="s">
        <v>678</v>
      </c>
      <c r="D196" s="89"/>
      <c r="E196" s="89"/>
      <c r="F196" s="89"/>
      <c r="G196" s="89"/>
      <c r="H196" s="152"/>
      <c r="I196" s="152"/>
      <c r="J196" s="152"/>
      <c r="K196" s="152"/>
      <c r="L196" s="152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  <c r="AM196" s="152"/>
      <c r="AN196" s="152"/>
      <c r="AO196" s="152"/>
      <c r="AP196" s="152"/>
      <c r="AQ196" s="152"/>
      <c r="AR196" s="152"/>
      <c r="AS196" s="152"/>
      <c r="AT196" s="152"/>
      <c r="AU196" s="152"/>
      <c r="AV196" s="152"/>
      <c r="AW196" s="152"/>
      <c r="AX196" s="152"/>
      <c r="AY196" s="152"/>
      <c r="AZ196" s="152"/>
      <c r="BA196" s="152"/>
      <c r="BB196" s="152"/>
      <c r="BC196" s="152"/>
      <c r="BD196" s="152"/>
      <c r="BE196" s="152"/>
      <c r="BF196" s="152"/>
      <c r="BG196" s="152"/>
      <c r="BH196" s="152"/>
      <c r="BI196" s="152"/>
      <c r="BJ196" s="152"/>
      <c r="BK196" s="152"/>
      <c r="BL196" s="152"/>
      <c r="BM196" s="152"/>
      <c r="BN196" s="152"/>
      <c r="BO196" s="152"/>
      <c r="BP196" s="152"/>
      <c r="BQ196" s="152"/>
      <c r="BR196" s="152"/>
      <c r="BS196" s="152"/>
      <c r="BT196" s="152"/>
      <c r="BU196" s="152"/>
      <c r="BV196" s="152"/>
      <c r="BW196" s="152"/>
      <c r="BX196" s="152"/>
      <c r="BY196" s="152"/>
      <c r="BZ196" s="152"/>
      <c r="CA196" s="152"/>
      <c r="CB196" s="152"/>
      <c r="CC196" s="152"/>
      <c r="CD196" s="152"/>
      <c r="CE196" s="152"/>
      <c r="CF196" s="152"/>
      <c r="CG196" s="152"/>
      <c r="CH196" s="152"/>
      <c r="CI196" s="152"/>
      <c r="CJ196" s="152"/>
      <c r="CK196" s="152"/>
      <c r="CL196" s="152"/>
      <c r="CM196" s="152"/>
      <c r="CN196" s="152"/>
      <c r="CO196" s="152"/>
      <c r="CP196" s="152"/>
      <c r="CQ196" s="152"/>
      <c r="CR196" s="152"/>
      <c r="CS196" s="152"/>
      <c r="CT196" s="152"/>
      <c r="CU196" s="152"/>
      <c r="CV196" s="152"/>
      <c r="CW196" s="152"/>
      <c r="CX196" s="152"/>
      <c r="CY196" s="152"/>
      <c r="CZ196" s="152"/>
      <c r="DA196" s="152"/>
      <c r="DB196" s="152"/>
      <c r="DC196" s="152"/>
      <c r="DD196" s="152"/>
      <c r="DE196" s="152"/>
      <c r="DF196" s="152"/>
      <c r="DG196" s="152"/>
      <c r="DH196" s="152"/>
      <c r="DI196" s="152"/>
      <c r="DJ196" s="152"/>
      <c r="DK196" s="152"/>
      <c r="DL196" s="152"/>
      <c r="DM196" s="152"/>
      <c r="DN196" s="152"/>
      <c r="DO196" s="152"/>
      <c r="DP196" s="152"/>
      <c r="DQ196" s="152"/>
      <c r="DR196" s="152"/>
      <c r="DS196" s="152"/>
      <c r="DT196" s="152"/>
      <c r="DU196" s="152"/>
      <c r="DV196" s="152"/>
      <c r="DW196" s="152"/>
      <c r="DX196" s="152"/>
      <c r="DY196" s="152"/>
      <c r="DZ196" s="152"/>
      <c r="EA196" s="152"/>
      <c r="EB196" s="152"/>
      <c r="EC196" s="152"/>
      <c r="ED196" s="152"/>
      <c r="EE196" s="152"/>
      <c r="EF196" s="152"/>
      <c r="EG196" s="152"/>
      <c r="EH196" s="152"/>
      <c r="EI196" s="152"/>
      <c r="EJ196" s="152"/>
      <c r="EK196" s="152"/>
      <c r="EL196" s="152"/>
      <c r="EM196" s="152"/>
      <c r="EN196" s="152"/>
      <c r="EO196" s="152"/>
      <c r="EP196" s="152"/>
      <c r="EQ196" s="152"/>
      <c r="ER196" s="152"/>
      <c r="ES196" s="152"/>
      <c r="ET196" s="152"/>
      <c r="EU196" s="152"/>
      <c r="EV196" s="152"/>
      <c r="EW196" s="152"/>
      <c r="EX196" s="152"/>
      <c r="EY196" s="152"/>
      <c r="EZ196" s="152"/>
      <c r="FA196" s="152"/>
      <c r="FB196" s="152"/>
      <c r="FC196" s="152"/>
      <c r="FD196" s="152"/>
    </row>
    <row r="197" spans="1:160">
      <c r="A197" s="250" t="str">
        <f t="shared" si="0"/>
        <v>RAPHAEL DE SOUZA SANTORO</v>
      </c>
      <c r="B197" s="251" t="s">
        <v>641</v>
      </c>
      <c r="C197" s="252" t="s">
        <v>967</v>
      </c>
      <c r="D197" s="89"/>
      <c r="E197" s="89"/>
      <c r="F197" s="89"/>
      <c r="G197" s="89"/>
      <c r="H197" s="152"/>
      <c r="I197" s="152"/>
      <c r="J197" s="152"/>
      <c r="K197" s="152"/>
      <c r="L197" s="152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  <c r="AM197" s="152"/>
      <c r="AN197" s="152"/>
      <c r="AO197" s="152"/>
      <c r="AP197" s="152"/>
      <c r="AQ197" s="152"/>
      <c r="AR197" s="152"/>
      <c r="AS197" s="152"/>
      <c r="AT197" s="152"/>
      <c r="AU197" s="152"/>
      <c r="AV197" s="152"/>
      <c r="AW197" s="152"/>
      <c r="AX197" s="152"/>
      <c r="AY197" s="152"/>
      <c r="AZ197" s="152"/>
      <c r="BA197" s="152"/>
      <c r="BB197" s="152"/>
      <c r="BC197" s="152"/>
      <c r="BD197" s="152"/>
      <c r="BE197" s="152"/>
      <c r="BF197" s="152"/>
      <c r="BG197" s="152"/>
      <c r="BH197" s="152"/>
      <c r="BI197" s="152"/>
      <c r="BJ197" s="152"/>
      <c r="BK197" s="152"/>
      <c r="BL197" s="152"/>
      <c r="BM197" s="152"/>
      <c r="BN197" s="152"/>
      <c r="BO197" s="152"/>
      <c r="BP197" s="152"/>
      <c r="BQ197" s="152"/>
      <c r="BR197" s="152"/>
      <c r="BS197" s="152"/>
      <c r="BT197" s="152"/>
      <c r="BU197" s="152"/>
      <c r="BV197" s="152"/>
      <c r="BW197" s="152"/>
      <c r="BX197" s="152"/>
      <c r="BY197" s="152"/>
      <c r="BZ197" s="152"/>
      <c r="CA197" s="152"/>
      <c r="CB197" s="152"/>
      <c r="CC197" s="152"/>
      <c r="CD197" s="152"/>
      <c r="CE197" s="152"/>
      <c r="CF197" s="152"/>
      <c r="CG197" s="152"/>
      <c r="CH197" s="152"/>
      <c r="CI197" s="152"/>
      <c r="CJ197" s="152"/>
      <c r="CK197" s="152"/>
      <c r="CL197" s="152"/>
      <c r="CM197" s="152"/>
      <c r="CN197" s="152"/>
      <c r="CO197" s="152"/>
      <c r="CP197" s="152"/>
      <c r="CQ197" s="152"/>
      <c r="CR197" s="152"/>
      <c r="CS197" s="152"/>
      <c r="CT197" s="152"/>
      <c r="CU197" s="152"/>
      <c r="CV197" s="152"/>
      <c r="CW197" s="152"/>
      <c r="CX197" s="152"/>
      <c r="CY197" s="152"/>
      <c r="CZ197" s="152"/>
      <c r="DA197" s="152"/>
      <c r="DB197" s="152"/>
      <c r="DC197" s="152"/>
      <c r="DD197" s="152"/>
      <c r="DE197" s="152"/>
      <c r="DF197" s="152"/>
      <c r="DG197" s="152"/>
      <c r="DH197" s="152"/>
      <c r="DI197" s="152"/>
      <c r="DJ197" s="152"/>
      <c r="DK197" s="152"/>
      <c r="DL197" s="152"/>
      <c r="DM197" s="152"/>
      <c r="DN197" s="152"/>
      <c r="DO197" s="152"/>
      <c r="DP197" s="152"/>
      <c r="DQ197" s="152"/>
      <c r="DR197" s="152"/>
      <c r="DS197" s="152"/>
      <c r="DT197" s="152"/>
      <c r="DU197" s="152"/>
      <c r="DV197" s="152"/>
      <c r="DW197" s="152"/>
      <c r="DX197" s="152"/>
      <c r="DY197" s="152"/>
      <c r="DZ197" s="152"/>
      <c r="EA197" s="152"/>
      <c r="EB197" s="152"/>
      <c r="EC197" s="152"/>
      <c r="ED197" s="152"/>
      <c r="EE197" s="152"/>
      <c r="EF197" s="152"/>
      <c r="EG197" s="152"/>
      <c r="EH197" s="152"/>
      <c r="EI197" s="152"/>
      <c r="EJ197" s="152"/>
      <c r="EK197" s="152"/>
      <c r="EL197" s="152"/>
      <c r="EM197" s="152"/>
      <c r="EN197" s="152"/>
      <c r="EO197" s="152"/>
      <c r="EP197" s="152"/>
      <c r="EQ197" s="152"/>
      <c r="ER197" s="152"/>
      <c r="ES197" s="152"/>
      <c r="ET197" s="152"/>
      <c r="EU197" s="152"/>
      <c r="EV197" s="152"/>
      <c r="EW197" s="152"/>
      <c r="EX197" s="152"/>
      <c r="EY197" s="152"/>
      <c r="EZ197" s="152"/>
      <c r="FA197" s="152"/>
      <c r="FB197" s="152"/>
      <c r="FC197" s="152"/>
      <c r="FD197" s="152"/>
    </row>
    <row r="198" spans="1:160">
      <c r="A198" s="250" t="str">
        <f t="shared" si="0"/>
        <v>REINALDO ALMEIDA DOS SANTOS</v>
      </c>
      <c r="B198" s="251" t="s">
        <v>641</v>
      </c>
      <c r="C198" s="252" t="s">
        <v>906</v>
      </c>
      <c r="D198" s="89"/>
      <c r="E198" s="89"/>
      <c r="F198" s="89"/>
      <c r="G198" s="89"/>
      <c r="H198" s="152"/>
      <c r="I198" s="152"/>
      <c r="J198" s="152"/>
      <c r="K198" s="152"/>
      <c r="L198" s="152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  <c r="AM198" s="152"/>
      <c r="AN198" s="152"/>
      <c r="AO198" s="152"/>
      <c r="AP198" s="152"/>
      <c r="AQ198" s="152"/>
      <c r="AR198" s="152"/>
      <c r="AS198" s="152"/>
      <c r="AT198" s="152"/>
      <c r="AU198" s="152"/>
      <c r="AV198" s="152"/>
      <c r="AW198" s="152"/>
      <c r="AX198" s="152"/>
      <c r="AY198" s="152"/>
      <c r="AZ198" s="152"/>
      <c r="BA198" s="152"/>
      <c r="BB198" s="152"/>
      <c r="BC198" s="152"/>
      <c r="BD198" s="152"/>
      <c r="BE198" s="152"/>
      <c r="BF198" s="152"/>
      <c r="BG198" s="152"/>
      <c r="BH198" s="152"/>
      <c r="BI198" s="152"/>
      <c r="BJ198" s="152"/>
      <c r="BK198" s="152"/>
      <c r="BL198" s="152"/>
      <c r="BM198" s="152"/>
      <c r="BN198" s="152"/>
      <c r="BO198" s="152"/>
      <c r="BP198" s="152"/>
      <c r="BQ198" s="152"/>
      <c r="BR198" s="152"/>
      <c r="BS198" s="152"/>
      <c r="BT198" s="152"/>
      <c r="BU198" s="152"/>
      <c r="BV198" s="152"/>
      <c r="BW198" s="152"/>
      <c r="BX198" s="152"/>
      <c r="BY198" s="152"/>
      <c r="BZ198" s="152"/>
      <c r="CA198" s="152"/>
      <c r="CB198" s="152"/>
      <c r="CC198" s="152"/>
      <c r="CD198" s="152"/>
      <c r="CE198" s="152"/>
      <c r="CF198" s="152"/>
      <c r="CG198" s="152"/>
      <c r="CH198" s="152"/>
      <c r="CI198" s="152"/>
      <c r="CJ198" s="152"/>
      <c r="CK198" s="152"/>
      <c r="CL198" s="152"/>
      <c r="CM198" s="152"/>
      <c r="CN198" s="152"/>
      <c r="CO198" s="152"/>
      <c r="CP198" s="152"/>
      <c r="CQ198" s="152"/>
      <c r="CR198" s="152"/>
      <c r="CS198" s="152"/>
      <c r="CT198" s="152"/>
      <c r="CU198" s="152"/>
      <c r="CV198" s="152"/>
      <c r="CW198" s="152"/>
      <c r="CX198" s="152"/>
      <c r="CY198" s="152"/>
      <c r="CZ198" s="152"/>
      <c r="DA198" s="152"/>
      <c r="DB198" s="152"/>
      <c r="DC198" s="152"/>
      <c r="DD198" s="152"/>
      <c r="DE198" s="152"/>
      <c r="DF198" s="152"/>
      <c r="DG198" s="152"/>
      <c r="DH198" s="152"/>
      <c r="DI198" s="152"/>
      <c r="DJ198" s="152"/>
      <c r="DK198" s="152"/>
      <c r="DL198" s="152"/>
      <c r="DM198" s="152"/>
      <c r="DN198" s="152"/>
      <c r="DO198" s="152"/>
      <c r="DP198" s="152"/>
      <c r="DQ198" s="152"/>
      <c r="DR198" s="152"/>
      <c r="DS198" s="152"/>
      <c r="DT198" s="152"/>
      <c r="DU198" s="152"/>
      <c r="DV198" s="152"/>
      <c r="DW198" s="152"/>
      <c r="DX198" s="152"/>
      <c r="DY198" s="152"/>
      <c r="DZ198" s="152"/>
      <c r="EA198" s="152"/>
      <c r="EB198" s="152"/>
      <c r="EC198" s="152"/>
      <c r="ED198" s="152"/>
      <c r="EE198" s="152"/>
      <c r="EF198" s="152"/>
      <c r="EG198" s="152"/>
      <c r="EH198" s="152"/>
      <c r="EI198" s="152"/>
      <c r="EJ198" s="152"/>
      <c r="EK198" s="152"/>
      <c r="EL198" s="152"/>
      <c r="EM198" s="152"/>
      <c r="EN198" s="152"/>
      <c r="EO198" s="152"/>
      <c r="EP198" s="152"/>
      <c r="EQ198" s="152"/>
      <c r="ER198" s="152"/>
      <c r="ES198" s="152"/>
      <c r="ET198" s="152"/>
      <c r="EU198" s="152"/>
      <c r="EV198" s="152"/>
      <c r="EW198" s="152"/>
      <c r="EX198" s="152"/>
      <c r="EY198" s="152"/>
      <c r="EZ198" s="152"/>
      <c r="FA198" s="152"/>
      <c r="FB198" s="152"/>
      <c r="FC198" s="152"/>
      <c r="FD198" s="152"/>
    </row>
    <row r="199" spans="1:160">
      <c r="A199" s="250" t="str">
        <f t="shared" si="0"/>
        <v>RENAN PRATA MONTEIRO</v>
      </c>
      <c r="B199" s="251" t="s">
        <v>641</v>
      </c>
      <c r="C199" s="252" t="s">
        <v>930</v>
      </c>
      <c r="D199" s="89"/>
      <c r="E199" s="89"/>
      <c r="F199" s="89"/>
      <c r="G199" s="89"/>
      <c r="H199" s="152"/>
      <c r="I199" s="152"/>
      <c r="J199" s="152"/>
      <c r="K199" s="152"/>
      <c r="L199" s="152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  <c r="AM199" s="152"/>
      <c r="AN199" s="152"/>
      <c r="AO199" s="152"/>
      <c r="AP199" s="152"/>
      <c r="AQ199" s="152"/>
      <c r="AR199" s="152"/>
      <c r="AS199" s="152"/>
      <c r="AT199" s="152"/>
      <c r="AU199" s="152"/>
      <c r="AV199" s="152"/>
      <c r="AW199" s="152"/>
      <c r="AX199" s="152"/>
      <c r="AY199" s="152"/>
      <c r="AZ199" s="152"/>
      <c r="BA199" s="152"/>
      <c r="BB199" s="152"/>
      <c r="BC199" s="152"/>
      <c r="BD199" s="152"/>
      <c r="BE199" s="152"/>
      <c r="BF199" s="152"/>
      <c r="BG199" s="152"/>
      <c r="BH199" s="152"/>
      <c r="BI199" s="152"/>
      <c r="BJ199" s="152"/>
      <c r="BK199" s="152"/>
      <c r="BL199" s="152"/>
      <c r="BM199" s="152"/>
      <c r="BN199" s="152"/>
      <c r="BO199" s="152"/>
      <c r="BP199" s="152"/>
      <c r="BQ199" s="152"/>
      <c r="BR199" s="152"/>
      <c r="BS199" s="152"/>
      <c r="BT199" s="152"/>
      <c r="BU199" s="152"/>
      <c r="BV199" s="152"/>
      <c r="BW199" s="152"/>
      <c r="BX199" s="152"/>
      <c r="BY199" s="152"/>
      <c r="BZ199" s="152"/>
      <c r="CA199" s="152"/>
      <c r="CB199" s="152"/>
      <c r="CC199" s="152"/>
      <c r="CD199" s="152"/>
      <c r="CE199" s="152"/>
      <c r="CF199" s="152"/>
      <c r="CG199" s="152"/>
      <c r="CH199" s="152"/>
      <c r="CI199" s="152"/>
      <c r="CJ199" s="152"/>
      <c r="CK199" s="152"/>
      <c r="CL199" s="152"/>
      <c r="CM199" s="152"/>
      <c r="CN199" s="152"/>
      <c r="CO199" s="152"/>
      <c r="CP199" s="152"/>
      <c r="CQ199" s="152"/>
      <c r="CR199" s="152"/>
      <c r="CS199" s="152"/>
      <c r="CT199" s="152"/>
      <c r="CU199" s="152"/>
      <c r="CV199" s="152"/>
      <c r="CW199" s="152"/>
      <c r="CX199" s="152"/>
      <c r="CY199" s="152"/>
      <c r="CZ199" s="152"/>
      <c r="DA199" s="152"/>
      <c r="DB199" s="152"/>
      <c r="DC199" s="152"/>
      <c r="DD199" s="152"/>
      <c r="DE199" s="152"/>
      <c r="DF199" s="152"/>
      <c r="DG199" s="152"/>
      <c r="DH199" s="152"/>
      <c r="DI199" s="152"/>
      <c r="DJ199" s="152"/>
      <c r="DK199" s="152"/>
      <c r="DL199" s="152"/>
      <c r="DM199" s="152"/>
      <c r="DN199" s="152"/>
      <c r="DO199" s="152"/>
      <c r="DP199" s="152"/>
      <c r="DQ199" s="152"/>
      <c r="DR199" s="152"/>
      <c r="DS199" s="152"/>
      <c r="DT199" s="152"/>
      <c r="DU199" s="152"/>
      <c r="DV199" s="152"/>
      <c r="DW199" s="152"/>
      <c r="DX199" s="152"/>
      <c r="DY199" s="152"/>
      <c r="DZ199" s="152"/>
      <c r="EA199" s="152"/>
      <c r="EB199" s="152"/>
      <c r="EC199" s="152"/>
      <c r="ED199" s="152"/>
      <c r="EE199" s="152"/>
      <c r="EF199" s="152"/>
      <c r="EG199" s="152"/>
      <c r="EH199" s="152"/>
      <c r="EI199" s="152"/>
      <c r="EJ199" s="152"/>
      <c r="EK199" s="152"/>
      <c r="EL199" s="152"/>
      <c r="EM199" s="152"/>
      <c r="EN199" s="152"/>
      <c r="EO199" s="152"/>
      <c r="EP199" s="152"/>
      <c r="EQ199" s="152"/>
      <c r="ER199" s="152"/>
      <c r="ES199" s="152"/>
      <c r="ET199" s="152"/>
      <c r="EU199" s="152"/>
      <c r="EV199" s="152"/>
      <c r="EW199" s="152"/>
      <c r="EX199" s="152"/>
      <c r="EY199" s="152"/>
      <c r="EZ199" s="152"/>
      <c r="FA199" s="152"/>
      <c r="FB199" s="152"/>
      <c r="FC199" s="152"/>
      <c r="FD199" s="152"/>
    </row>
    <row r="200" spans="1:160">
      <c r="A200" s="250" t="str">
        <f t="shared" si="0"/>
        <v>RENAN SALDANHA DUARTE</v>
      </c>
      <c r="B200" s="257" t="s">
        <v>641</v>
      </c>
      <c r="C200" s="252" t="s">
        <v>1378</v>
      </c>
      <c r="D200" s="89"/>
      <c r="E200" s="89"/>
      <c r="F200" s="89"/>
      <c r="G200" s="89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  <c r="BG200" s="152"/>
      <c r="BH200" s="152"/>
      <c r="BI200" s="152"/>
      <c r="BJ200" s="152"/>
      <c r="BK200" s="152"/>
      <c r="BL200" s="152"/>
      <c r="BM200" s="152"/>
      <c r="BN200" s="152"/>
      <c r="BO200" s="152"/>
      <c r="BP200" s="152"/>
      <c r="BQ200" s="152"/>
      <c r="BR200" s="152"/>
      <c r="BS200" s="152"/>
      <c r="BT200" s="152"/>
      <c r="BU200" s="152"/>
      <c r="BV200" s="152"/>
      <c r="BW200" s="152"/>
      <c r="BX200" s="152"/>
      <c r="BY200" s="152"/>
      <c r="BZ200" s="152"/>
      <c r="CA200" s="152"/>
      <c r="CB200" s="152"/>
      <c r="CC200" s="152"/>
      <c r="CD200" s="152"/>
      <c r="CE200" s="152"/>
      <c r="CF200" s="152"/>
      <c r="CG200" s="152"/>
      <c r="CH200" s="152"/>
      <c r="CI200" s="152"/>
      <c r="CJ200" s="152"/>
      <c r="CK200" s="152"/>
      <c r="CL200" s="152"/>
      <c r="CM200" s="152"/>
      <c r="CN200" s="152"/>
      <c r="CO200" s="152"/>
      <c r="CP200" s="152"/>
      <c r="CQ200" s="152"/>
      <c r="CR200" s="152"/>
      <c r="CS200" s="152"/>
      <c r="CT200" s="152"/>
      <c r="CU200" s="152"/>
      <c r="CV200" s="152"/>
      <c r="CW200" s="152"/>
      <c r="CX200" s="152"/>
      <c r="CY200" s="152"/>
      <c r="CZ200" s="152"/>
      <c r="DA200" s="152"/>
      <c r="DB200" s="152"/>
      <c r="DC200" s="152"/>
      <c r="DD200" s="152"/>
      <c r="DE200" s="152"/>
      <c r="DF200" s="152"/>
      <c r="DG200" s="152"/>
      <c r="DH200" s="152"/>
      <c r="DI200" s="152"/>
      <c r="DJ200" s="152"/>
      <c r="DK200" s="152"/>
      <c r="DL200" s="152"/>
      <c r="DM200" s="152"/>
      <c r="DN200" s="152"/>
      <c r="DO200" s="152"/>
      <c r="DP200" s="152"/>
      <c r="DQ200" s="152"/>
      <c r="DR200" s="152"/>
      <c r="DS200" s="152"/>
      <c r="DT200" s="152"/>
      <c r="DU200" s="152"/>
      <c r="DV200" s="152"/>
      <c r="DW200" s="152"/>
      <c r="DX200" s="152"/>
      <c r="DY200" s="152"/>
      <c r="DZ200" s="152"/>
      <c r="EA200" s="152"/>
      <c r="EB200" s="152"/>
      <c r="EC200" s="152"/>
      <c r="ED200" s="152"/>
      <c r="EE200" s="152"/>
      <c r="EF200" s="152"/>
      <c r="EG200" s="152"/>
      <c r="EH200" s="152"/>
      <c r="EI200" s="152"/>
      <c r="EJ200" s="152"/>
      <c r="EK200" s="152"/>
      <c r="EL200" s="152"/>
      <c r="EM200" s="152"/>
      <c r="EN200" s="152"/>
      <c r="EO200" s="152"/>
      <c r="EP200" s="152"/>
      <c r="EQ200" s="152"/>
      <c r="ER200" s="152"/>
      <c r="ES200" s="152"/>
      <c r="ET200" s="152"/>
      <c r="EU200" s="152"/>
      <c r="EV200" s="152"/>
      <c r="EW200" s="152"/>
      <c r="EX200" s="152"/>
      <c r="EY200" s="152"/>
      <c r="EZ200" s="152"/>
      <c r="FA200" s="152"/>
      <c r="FB200" s="152"/>
      <c r="FC200" s="152"/>
      <c r="FD200" s="152"/>
    </row>
    <row r="201" spans="1:160">
      <c r="A201" s="250" t="str">
        <f t="shared" si="0"/>
        <v>RENATO DOS SANTOS SILVA</v>
      </c>
      <c r="B201" s="251" t="s">
        <v>641</v>
      </c>
      <c r="C201" s="252" t="s">
        <v>1096</v>
      </c>
      <c r="D201" s="89"/>
      <c r="E201" s="89"/>
      <c r="F201" s="89"/>
      <c r="G201" s="89"/>
      <c r="H201" s="152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  <c r="AM201" s="152"/>
      <c r="AN201" s="152"/>
      <c r="AO201" s="152"/>
      <c r="AP201" s="152"/>
      <c r="AQ201" s="152"/>
      <c r="AR201" s="152"/>
      <c r="AS201" s="152"/>
      <c r="AT201" s="152"/>
      <c r="AU201" s="152"/>
      <c r="AV201" s="152"/>
      <c r="AW201" s="152"/>
      <c r="AX201" s="152"/>
      <c r="AY201" s="152"/>
      <c r="AZ201" s="152"/>
      <c r="BA201" s="152"/>
      <c r="BB201" s="152"/>
      <c r="BC201" s="152"/>
      <c r="BD201" s="152"/>
      <c r="BE201" s="152"/>
      <c r="BF201" s="152"/>
      <c r="BG201" s="152"/>
      <c r="BH201" s="152"/>
      <c r="BI201" s="152"/>
      <c r="BJ201" s="152"/>
      <c r="BK201" s="152"/>
      <c r="BL201" s="152"/>
      <c r="BM201" s="152"/>
      <c r="BN201" s="152"/>
      <c r="BO201" s="152"/>
      <c r="BP201" s="152"/>
      <c r="BQ201" s="152"/>
      <c r="BR201" s="152"/>
      <c r="BS201" s="152"/>
      <c r="BT201" s="152"/>
      <c r="BU201" s="152"/>
      <c r="BV201" s="152"/>
      <c r="BW201" s="152"/>
      <c r="BX201" s="152"/>
      <c r="BY201" s="152"/>
      <c r="BZ201" s="152"/>
      <c r="CA201" s="152"/>
      <c r="CB201" s="152"/>
      <c r="CC201" s="152"/>
      <c r="CD201" s="152"/>
      <c r="CE201" s="152"/>
      <c r="CF201" s="152"/>
      <c r="CG201" s="152"/>
      <c r="CH201" s="152"/>
      <c r="CI201" s="152"/>
      <c r="CJ201" s="152"/>
      <c r="CK201" s="152"/>
      <c r="CL201" s="152"/>
      <c r="CM201" s="152"/>
      <c r="CN201" s="152"/>
      <c r="CO201" s="152"/>
      <c r="CP201" s="152"/>
      <c r="CQ201" s="152"/>
      <c r="CR201" s="152"/>
      <c r="CS201" s="152"/>
      <c r="CT201" s="152"/>
      <c r="CU201" s="152"/>
      <c r="CV201" s="152"/>
      <c r="CW201" s="152"/>
      <c r="CX201" s="152"/>
      <c r="CY201" s="152"/>
      <c r="CZ201" s="152"/>
      <c r="DA201" s="152"/>
      <c r="DB201" s="152"/>
      <c r="DC201" s="152"/>
      <c r="DD201" s="152"/>
      <c r="DE201" s="152"/>
      <c r="DF201" s="152"/>
      <c r="DG201" s="152"/>
      <c r="DH201" s="152"/>
      <c r="DI201" s="152"/>
      <c r="DJ201" s="152"/>
      <c r="DK201" s="152"/>
      <c r="DL201" s="152"/>
      <c r="DM201" s="152"/>
      <c r="DN201" s="152"/>
      <c r="DO201" s="152"/>
      <c r="DP201" s="152"/>
      <c r="DQ201" s="152"/>
      <c r="DR201" s="152"/>
      <c r="DS201" s="152"/>
      <c r="DT201" s="152"/>
      <c r="DU201" s="152"/>
      <c r="DV201" s="152"/>
      <c r="DW201" s="152"/>
      <c r="DX201" s="152"/>
      <c r="DY201" s="152"/>
      <c r="DZ201" s="152"/>
      <c r="EA201" s="152"/>
      <c r="EB201" s="152"/>
      <c r="EC201" s="152"/>
      <c r="ED201" s="152"/>
      <c r="EE201" s="152"/>
      <c r="EF201" s="152"/>
      <c r="EG201" s="152"/>
      <c r="EH201" s="152"/>
      <c r="EI201" s="152"/>
      <c r="EJ201" s="152"/>
      <c r="EK201" s="152"/>
      <c r="EL201" s="152"/>
      <c r="EM201" s="152"/>
      <c r="EN201" s="152"/>
      <c r="EO201" s="152"/>
      <c r="EP201" s="152"/>
      <c r="EQ201" s="152"/>
      <c r="ER201" s="152"/>
      <c r="ES201" s="152"/>
      <c r="ET201" s="152"/>
      <c r="EU201" s="152"/>
      <c r="EV201" s="152"/>
      <c r="EW201" s="152"/>
      <c r="EX201" s="152"/>
      <c r="EY201" s="152"/>
      <c r="EZ201" s="152"/>
      <c r="FA201" s="152"/>
      <c r="FB201" s="152"/>
      <c r="FC201" s="152"/>
      <c r="FD201" s="152"/>
    </row>
    <row r="202" spans="1:160">
      <c r="A202" s="250" t="str">
        <f t="shared" si="0"/>
        <v>RENATO RIBEIRO</v>
      </c>
      <c r="B202" s="251" t="s">
        <v>641</v>
      </c>
      <c r="C202" s="252" t="s">
        <v>1086</v>
      </c>
      <c r="D202" s="89"/>
      <c r="E202" s="89"/>
      <c r="F202" s="89"/>
      <c r="G202" s="89"/>
      <c r="H202" s="152"/>
      <c r="I202" s="152"/>
      <c r="J202" s="152"/>
      <c r="K202" s="152"/>
      <c r="L202" s="152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  <c r="AM202" s="152"/>
      <c r="AN202" s="152"/>
      <c r="AO202" s="152"/>
      <c r="AP202" s="152"/>
      <c r="AQ202" s="152"/>
      <c r="AR202" s="152"/>
      <c r="AS202" s="152"/>
      <c r="AT202" s="152"/>
      <c r="AU202" s="152"/>
      <c r="AV202" s="152"/>
      <c r="AW202" s="152"/>
      <c r="AX202" s="152"/>
      <c r="AY202" s="152"/>
      <c r="AZ202" s="152"/>
      <c r="BA202" s="152"/>
      <c r="BB202" s="152"/>
      <c r="BC202" s="152"/>
      <c r="BD202" s="152"/>
      <c r="BE202" s="152"/>
      <c r="BF202" s="152"/>
      <c r="BG202" s="152"/>
      <c r="BH202" s="152"/>
      <c r="BI202" s="152"/>
      <c r="BJ202" s="152"/>
      <c r="BK202" s="152"/>
      <c r="BL202" s="152"/>
      <c r="BM202" s="152"/>
      <c r="BN202" s="152"/>
      <c r="BO202" s="152"/>
      <c r="BP202" s="152"/>
      <c r="BQ202" s="152"/>
      <c r="BR202" s="152"/>
      <c r="BS202" s="152"/>
      <c r="BT202" s="152"/>
      <c r="BU202" s="152"/>
      <c r="BV202" s="152"/>
      <c r="BW202" s="152"/>
      <c r="BX202" s="152"/>
      <c r="BY202" s="152"/>
      <c r="BZ202" s="152"/>
      <c r="CA202" s="152"/>
      <c r="CB202" s="152"/>
      <c r="CC202" s="152"/>
      <c r="CD202" s="152"/>
      <c r="CE202" s="152"/>
      <c r="CF202" s="152"/>
      <c r="CG202" s="152"/>
      <c r="CH202" s="152"/>
      <c r="CI202" s="152"/>
      <c r="CJ202" s="152"/>
      <c r="CK202" s="152"/>
      <c r="CL202" s="152"/>
      <c r="CM202" s="152"/>
      <c r="CN202" s="152"/>
      <c r="CO202" s="152"/>
      <c r="CP202" s="152"/>
      <c r="CQ202" s="152"/>
      <c r="CR202" s="152"/>
      <c r="CS202" s="152"/>
      <c r="CT202" s="152"/>
      <c r="CU202" s="152"/>
      <c r="CV202" s="152"/>
      <c r="CW202" s="152"/>
      <c r="CX202" s="152"/>
      <c r="CY202" s="152"/>
      <c r="CZ202" s="152"/>
      <c r="DA202" s="152"/>
      <c r="DB202" s="152"/>
      <c r="DC202" s="152"/>
      <c r="DD202" s="152"/>
      <c r="DE202" s="152"/>
      <c r="DF202" s="152"/>
      <c r="DG202" s="152"/>
      <c r="DH202" s="152"/>
      <c r="DI202" s="152"/>
      <c r="DJ202" s="152"/>
      <c r="DK202" s="152"/>
      <c r="DL202" s="152"/>
      <c r="DM202" s="152"/>
      <c r="DN202" s="152"/>
      <c r="DO202" s="152"/>
      <c r="DP202" s="152"/>
      <c r="DQ202" s="152"/>
      <c r="DR202" s="152"/>
      <c r="DS202" s="152"/>
      <c r="DT202" s="152"/>
      <c r="DU202" s="152"/>
      <c r="DV202" s="152"/>
      <c r="DW202" s="152"/>
      <c r="DX202" s="152"/>
      <c r="DY202" s="152"/>
      <c r="DZ202" s="152"/>
      <c r="EA202" s="152"/>
      <c r="EB202" s="152"/>
      <c r="EC202" s="152"/>
      <c r="ED202" s="152"/>
      <c r="EE202" s="152"/>
      <c r="EF202" s="152"/>
      <c r="EG202" s="152"/>
      <c r="EH202" s="152"/>
      <c r="EI202" s="152"/>
      <c r="EJ202" s="152"/>
      <c r="EK202" s="152"/>
      <c r="EL202" s="152"/>
      <c r="EM202" s="152"/>
      <c r="EN202" s="152"/>
      <c r="EO202" s="152"/>
      <c r="EP202" s="152"/>
      <c r="EQ202" s="152"/>
      <c r="ER202" s="152"/>
      <c r="ES202" s="152"/>
      <c r="ET202" s="152"/>
      <c r="EU202" s="152"/>
      <c r="EV202" s="152"/>
      <c r="EW202" s="152"/>
      <c r="EX202" s="152"/>
      <c r="EY202" s="152"/>
      <c r="EZ202" s="152"/>
      <c r="FA202" s="152"/>
      <c r="FB202" s="152"/>
      <c r="FC202" s="152"/>
      <c r="FD202" s="152"/>
    </row>
    <row r="203" spans="1:160">
      <c r="A203" s="250" t="str">
        <f t="shared" si="0"/>
        <v>ROBERTO REGO JUNIOR</v>
      </c>
      <c r="B203" s="251" t="s">
        <v>641</v>
      </c>
      <c r="C203" s="252" t="s">
        <v>1067</v>
      </c>
      <c r="D203" s="89"/>
      <c r="E203" s="89"/>
      <c r="F203" s="89"/>
      <c r="G203" s="89"/>
      <c r="H203" s="152"/>
      <c r="I203" s="152"/>
      <c r="J203" s="152"/>
      <c r="K203" s="152"/>
      <c r="L203" s="152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  <c r="AM203" s="152"/>
      <c r="AN203" s="152"/>
      <c r="AO203" s="152"/>
      <c r="AP203" s="152"/>
      <c r="AQ203" s="152"/>
      <c r="AR203" s="152"/>
      <c r="AS203" s="152"/>
      <c r="AT203" s="152"/>
      <c r="AU203" s="152"/>
      <c r="AV203" s="152"/>
      <c r="AW203" s="152"/>
      <c r="AX203" s="152"/>
      <c r="AY203" s="152"/>
      <c r="AZ203" s="152"/>
      <c r="BA203" s="152"/>
      <c r="BB203" s="152"/>
      <c r="BC203" s="152"/>
      <c r="BD203" s="152"/>
      <c r="BE203" s="152"/>
      <c r="BF203" s="152"/>
      <c r="BG203" s="152"/>
      <c r="BH203" s="152"/>
      <c r="BI203" s="152"/>
      <c r="BJ203" s="152"/>
      <c r="BK203" s="152"/>
      <c r="BL203" s="152"/>
      <c r="BM203" s="152"/>
      <c r="BN203" s="152"/>
      <c r="BO203" s="152"/>
      <c r="BP203" s="152"/>
      <c r="BQ203" s="152"/>
      <c r="BR203" s="152"/>
      <c r="BS203" s="152"/>
      <c r="BT203" s="152"/>
      <c r="BU203" s="152"/>
      <c r="BV203" s="152"/>
      <c r="BW203" s="152"/>
      <c r="BX203" s="152"/>
      <c r="BY203" s="152"/>
      <c r="BZ203" s="152"/>
      <c r="CA203" s="152"/>
      <c r="CB203" s="152"/>
      <c r="CC203" s="152"/>
      <c r="CD203" s="152"/>
      <c r="CE203" s="152"/>
      <c r="CF203" s="152"/>
      <c r="CG203" s="152"/>
      <c r="CH203" s="152"/>
      <c r="CI203" s="152"/>
      <c r="CJ203" s="152"/>
      <c r="CK203" s="152"/>
      <c r="CL203" s="152"/>
      <c r="CM203" s="152"/>
      <c r="CN203" s="152"/>
      <c r="CO203" s="152"/>
      <c r="CP203" s="152"/>
      <c r="CQ203" s="152"/>
      <c r="CR203" s="152"/>
      <c r="CS203" s="152"/>
      <c r="CT203" s="152"/>
      <c r="CU203" s="152"/>
      <c r="CV203" s="152"/>
      <c r="CW203" s="152"/>
      <c r="CX203" s="152"/>
      <c r="CY203" s="152"/>
      <c r="CZ203" s="152"/>
      <c r="DA203" s="152"/>
      <c r="DB203" s="152"/>
      <c r="DC203" s="152"/>
      <c r="DD203" s="152"/>
      <c r="DE203" s="152"/>
      <c r="DF203" s="152"/>
      <c r="DG203" s="152"/>
      <c r="DH203" s="152"/>
      <c r="DI203" s="152"/>
      <c r="DJ203" s="152"/>
      <c r="DK203" s="152"/>
      <c r="DL203" s="152"/>
      <c r="DM203" s="152"/>
      <c r="DN203" s="152"/>
      <c r="DO203" s="152"/>
      <c r="DP203" s="152"/>
      <c r="DQ203" s="152"/>
      <c r="DR203" s="152"/>
      <c r="DS203" s="152"/>
      <c r="DT203" s="152"/>
      <c r="DU203" s="152"/>
      <c r="DV203" s="152"/>
      <c r="DW203" s="152"/>
      <c r="DX203" s="152"/>
      <c r="DY203" s="152"/>
      <c r="DZ203" s="152"/>
      <c r="EA203" s="152"/>
      <c r="EB203" s="152"/>
      <c r="EC203" s="152"/>
      <c r="ED203" s="152"/>
      <c r="EE203" s="152"/>
      <c r="EF203" s="152"/>
      <c r="EG203" s="152"/>
      <c r="EH203" s="152"/>
      <c r="EI203" s="152"/>
      <c r="EJ203" s="152"/>
      <c r="EK203" s="152"/>
      <c r="EL203" s="152"/>
      <c r="EM203" s="152"/>
      <c r="EN203" s="152"/>
      <c r="EO203" s="152"/>
      <c r="EP203" s="152"/>
      <c r="EQ203" s="152"/>
      <c r="ER203" s="152"/>
      <c r="ES203" s="152"/>
      <c r="ET203" s="152"/>
      <c r="EU203" s="152"/>
      <c r="EV203" s="152"/>
      <c r="EW203" s="152"/>
      <c r="EX203" s="152"/>
      <c r="EY203" s="152"/>
      <c r="EZ203" s="152"/>
      <c r="FA203" s="152"/>
      <c r="FB203" s="152"/>
      <c r="FC203" s="152"/>
      <c r="FD203" s="152"/>
    </row>
    <row r="204" spans="1:160">
      <c r="A204" s="250" t="str">
        <f t="shared" si="0"/>
        <v>ROBSON FERREIRA DA SILVA</v>
      </c>
      <c r="B204" s="251" t="s">
        <v>641</v>
      </c>
      <c r="C204" s="252" t="s">
        <v>904</v>
      </c>
      <c r="D204" s="89"/>
      <c r="E204" s="89"/>
      <c r="F204" s="89"/>
      <c r="G204" s="89"/>
      <c r="H204" s="152"/>
      <c r="I204" s="152"/>
      <c r="J204" s="152"/>
      <c r="K204" s="152"/>
      <c r="L204" s="152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  <c r="AM204" s="152"/>
      <c r="AN204" s="152"/>
      <c r="AO204" s="152"/>
      <c r="AP204" s="152"/>
      <c r="AQ204" s="152"/>
      <c r="AR204" s="152"/>
      <c r="AS204" s="152"/>
      <c r="AT204" s="152"/>
      <c r="AU204" s="152"/>
      <c r="AV204" s="152"/>
      <c r="AW204" s="152"/>
      <c r="AX204" s="152"/>
      <c r="AY204" s="152"/>
      <c r="AZ204" s="152"/>
      <c r="BA204" s="152"/>
      <c r="BB204" s="152"/>
      <c r="BC204" s="152"/>
      <c r="BD204" s="152"/>
      <c r="BE204" s="152"/>
      <c r="BF204" s="152"/>
      <c r="BG204" s="152"/>
      <c r="BH204" s="152"/>
      <c r="BI204" s="152"/>
      <c r="BJ204" s="152"/>
      <c r="BK204" s="152"/>
      <c r="BL204" s="152"/>
      <c r="BM204" s="152"/>
      <c r="BN204" s="152"/>
      <c r="BO204" s="152"/>
      <c r="BP204" s="152"/>
      <c r="BQ204" s="152"/>
      <c r="BR204" s="152"/>
      <c r="BS204" s="152"/>
      <c r="BT204" s="152"/>
      <c r="BU204" s="152"/>
      <c r="BV204" s="152"/>
      <c r="BW204" s="152"/>
      <c r="BX204" s="152"/>
      <c r="BY204" s="152"/>
      <c r="BZ204" s="152"/>
      <c r="CA204" s="152"/>
      <c r="CB204" s="152"/>
      <c r="CC204" s="152"/>
      <c r="CD204" s="152"/>
      <c r="CE204" s="152"/>
      <c r="CF204" s="152"/>
      <c r="CG204" s="152"/>
      <c r="CH204" s="152"/>
      <c r="CI204" s="152"/>
      <c r="CJ204" s="152"/>
      <c r="CK204" s="152"/>
      <c r="CL204" s="152"/>
      <c r="CM204" s="152"/>
      <c r="CN204" s="152"/>
      <c r="CO204" s="152"/>
      <c r="CP204" s="152"/>
      <c r="CQ204" s="152"/>
      <c r="CR204" s="152"/>
      <c r="CS204" s="152"/>
      <c r="CT204" s="152"/>
      <c r="CU204" s="152"/>
      <c r="CV204" s="152"/>
      <c r="CW204" s="152"/>
      <c r="CX204" s="152"/>
      <c r="CY204" s="152"/>
      <c r="CZ204" s="152"/>
      <c r="DA204" s="152"/>
      <c r="DB204" s="152"/>
      <c r="DC204" s="152"/>
      <c r="DD204" s="152"/>
      <c r="DE204" s="152"/>
      <c r="DF204" s="152"/>
      <c r="DG204" s="152"/>
      <c r="DH204" s="152"/>
      <c r="DI204" s="152"/>
      <c r="DJ204" s="152"/>
      <c r="DK204" s="152"/>
      <c r="DL204" s="152"/>
      <c r="DM204" s="152"/>
      <c r="DN204" s="152"/>
      <c r="DO204" s="152"/>
      <c r="DP204" s="152"/>
      <c r="DQ204" s="152"/>
      <c r="DR204" s="152"/>
      <c r="DS204" s="152"/>
      <c r="DT204" s="152"/>
      <c r="DU204" s="152"/>
      <c r="DV204" s="152"/>
      <c r="DW204" s="152"/>
      <c r="DX204" s="152"/>
      <c r="DY204" s="152"/>
      <c r="DZ204" s="152"/>
      <c r="EA204" s="152"/>
      <c r="EB204" s="152"/>
      <c r="EC204" s="152"/>
      <c r="ED204" s="152"/>
      <c r="EE204" s="152"/>
      <c r="EF204" s="152"/>
      <c r="EG204" s="152"/>
      <c r="EH204" s="152"/>
      <c r="EI204" s="152"/>
      <c r="EJ204" s="152"/>
      <c r="EK204" s="152"/>
      <c r="EL204" s="152"/>
      <c r="EM204" s="152"/>
      <c r="EN204" s="152"/>
      <c r="EO204" s="152"/>
      <c r="EP204" s="152"/>
      <c r="EQ204" s="152"/>
      <c r="ER204" s="152"/>
      <c r="ES204" s="152"/>
      <c r="ET204" s="152"/>
      <c r="EU204" s="152"/>
      <c r="EV204" s="152"/>
      <c r="EW204" s="152"/>
      <c r="EX204" s="152"/>
      <c r="EY204" s="152"/>
      <c r="EZ204" s="152"/>
      <c r="FA204" s="152"/>
      <c r="FB204" s="152"/>
      <c r="FC204" s="152"/>
      <c r="FD204" s="152"/>
    </row>
    <row r="205" spans="1:160">
      <c r="A205" s="250" t="str">
        <f t="shared" si="0"/>
        <v>ROBSON LUIZ DE OLIVEIRA ALBUQUERQUE</v>
      </c>
      <c r="B205" s="251" t="s">
        <v>641</v>
      </c>
      <c r="C205" s="252" t="s">
        <v>908</v>
      </c>
      <c r="D205" s="89"/>
      <c r="E205" s="89"/>
      <c r="F205" s="89"/>
      <c r="G205" s="89"/>
      <c r="H205" s="152"/>
      <c r="I205" s="152"/>
      <c r="J205" s="152"/>
      <c r="K205" s="152"/>
      <c r="L205" s="152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  <c r="AM205" s="152"/>
      <c r="AN205" s="152"/>
      <c r="AO205" s="152"/>
      <c r="AP205" s="152"/>
      <c r="AQ205" s="152"/>
      <c r="AR205" s="152"/>
      <c r="AS205" s="152"/>
      <c r="AT205" s="152"/>
      <c r="AU205" s="152"/>
      <c r="AV205" s="152"/>
      <c r="AW205" s="152"/>
      <c r="AX205" s="152"/>
      <c r="AY205" s="152"/>
      <c r="AZ205" s="152"/>
      <c r="BA205" s="152"/>
      <c r="BB205" s="152"/>
      <c r="BC205" s="152"/>
      <c r="BD205" s="152"/>
      <c r="BE205" s="152"/>
      <c r="BF205" s="152"/>
      <c r="BG205" s="152"/>
      <c r="BH205" s="152"/>
      <c r="BI205" s="152"/>
      <c r="BJ205" s="152"/>
      <c r="BK205" s="152"/>
      <c r="BL205" s="152"/>
      <c r="BM205" s="152"/>
      <c r="BN205" s="152"/>
      <c r="BO205" s="152"/>
      <c r="BP205" s="152"/>
      <c r="BQ205" s="152"/>
      <c r="BR205" s="152"/>
      <c r="BS205" s="152"/>
      <c r="BT205" s="152"/>
      <c r="BU205" s="152"/>
      <c r="BV205" s="152"/>
      <c r="BW205" s="152"/>
      <c r="BX205" s="152"/>
      <c r="BY205" s="152"/>
      <c r="BZ205" s="152"/>
      <c r="CA205" s="152"/>
      <c r="CB205" s="152"/>
      <c r="CC205" s="152"/>
      <c r="CD205" s="152"/>
      <c r="CE205" s="152"/>
      <c r="CF205" s="152"/>
      <c r="CG205" s="152"/>
      <c r="CH205" s="152"/>
      <c r="CI205" s="152"/>
      <c r="CJ205" s="152"/>
      <c r="CK205" s="152"/>
      <c r="CL205" s="152"/>
      <c r="CM205" s="152"/>
      <c r="CN205" s="152"/>
      <c r="CO205" s="152"/>
      <c r="CP205" s="152"/>
      <c r="CQ205" s="152"/>
      <c r="CR205" s="152"/>
      <c r="CS205" s="152"/>
      <c r="CT205" s="152"/>
      <c r="CU205" s="152"/>
      <c r="CV205" s="152"/>
      <c r="CW205" s="152"/>
      <c r="CX205" s="152"/>
      <c r="CY205" s="152"/>
      <c r="CZ205" s="152"/>
      <c r="DA205" s="152"/>
      <c r="DB205" s="152"/>
      <c r="DC205" s="152"/>
      <c r="DD205" s="152"/>
      <c r="DE205" s="152"/>
      <c r="DF205" s="152"/>
      <c r="DG205" s="152"/>
      <c r="DH205" s="152"/>
      <c r="DI205" s="152"/>
      <c r="DJ205" s="152"/>
      <c r="DK205" s="152"/>
      <c r="DL205" s="152"/>
      <c r="DM205" s="152"/>
      <c r="DN205" s="152"/>
      <c r="DO205" s="152"/>
      <c r="DP205" s="152"/>
      <c r="DQ205" s="152"/>
      <c r="DR205" s="152"/>
      <c r="DS205" s="152"/>
      <c r="DT205" s="152"/>
      <c r="DU205" s="152"/>
      <c r="DV205" s="152"/>
      <c r="DW205" s="152"/>
      <c r="DX205" s="152"/>
      <c r="DY205" s="152"/>
      <c r="DZ205" s="152"/>
      <c r="EA205" s="152"/>
      <c r="EB205" s="152"/>
      <c r="EC205" s="152"/>
      <c r="ED205" s="152"/>
      <c r="EE205" s="152"/>
      <c r="EF205" s="152"/>
      <c r="EG205" s="152"/>
      <c r="EH205" s="152"/>
      <c r="EI205" s="152"/>
      <c r="EJ205" s="152"/>
      <c r="EK205" s="152"/>
      <c r="EL205" s="152"/>
      <c r="EM205" s="152"/>
      <c r="EN205" s="152"/>
      <c r="EO205" s="152"/>
      <c r="EP205" s="152"/>
      <c r="EQ205" s="152"/>
      <c r="ER205" s="152"/>
      <c r="ES205" s="152"/>
      <c r="ET205" s="152"/>
      <c r="EU205" s="152"/>
      <c r="EV205" s="152"/>
      <c r="EW205" s="152"/>
      <c r="EX205" s="152"/>
      <c r="EY205" s="152"/>
      <c r="EZ205" s="152"/>
      <c r="FA205" s="152"/>
      <c r="FB205" s="152"/>
      <c r="FC205" s="152"/>
      <c r="FD205" s="152"/>
    </row>
    <row r="206" spans="1:160">
      <c r="A206" s="250" t="str">
        <f t="shared" si="0"/>
        <v>RODRIGO CESAR MEIRELLES FERREIRA</v>
      </c>
      <c r="B206" s="252" t="s">
        <v>664</v>
      </c>
      <c r="C206" s="252" t="s">
        <v>950</v>
      </c>
      <c r="D206" s="89"/>
      <c r="E206" s="89"/>
      <c r="F206" s="89"/>
      <c r="G206" s="89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  <c r="AM206" s="152"/>
      <c r="AN206" s="152"/>
      <c r="AO206" s="152"/>
      <c r="AP206" s="152"/>
      <c r="AQ206" s="152"/>
      <c r="AR206" s="152"/>
      <c r="AS206" s="152"/>
      <c r="AT206" s="152"/>
      <c r="AU206" s="152"/>
      <c r="AV206" s="152"/>
      <c r="AW206" s="152"/>
      <c r="AX206" s="152"/>
      <c r="AY206" s="152"/>
      <c r="AZ206" s="152"/>
      <c r="BA206" s="152"/>
      <c r="BB206" s="152"/>
      <c r="BC206" s="152"/>
      <c r="BD206" s="152"/>
      <c r="BE206" s="152"/>
      <c r="BF206" s="152"/>
      <c r="BG206" s="152"/>
      <c r="BH206" s="152"/>
      <c r="BI206" s="152"/>
      <c r="BJ206" s="152"/>
      <c r="BK206" s="152"/>
      <c r="BL206" s="152"/>
      <c r="BM206" s="152"/>
      <c r="BN206" s="152"/>
      <c r="BO206" s="152"/>
      <c r="BP206" s="152"/>
      <c r="BQ206" s="152"/>
      <c r="BR206" s="152"/>
      <c r="BS206" s="152"/>
      <c r="BT206" s="152"/>
      <c r="BU206" s="152"/>
      <c r="BV206" s="152"/>
      <c r="BW206" s="152"/>
      <c r="BX206" s="152"/>
      <c r="BY206" s="152"/>
      <c r="BZ206" s="152"/>
      <c r="CA206" s="152"/>
      <c r="CB206" s="152"/>
      <c r="CC206" s="152"/>
      <c r="CD206" s="152"/>
      <c r="CE206" s="152"/>
      <c r="CF206" s="152"/>
      <c r="CG206" s="152"/>
      <c r="CH206" s="152"/>
      <c r="CI206" s="152"/>
      <c r="CJ206" s="152"/>
      <c r="CK206" s="152"/>
      <c r="CL206" s="152"/>
      <c r="CM206" s="152"/>
      <c r="CN206" s="152"/>
      <c r="CO206" s="152"/>
      <c r="CP206" s="152"/>
      <c r="CQ206" s="152"/>
      <c r="CR206" s="152"/>
      <c r="CS206" s="152"/>
      <c r="CT206" s="152"/>
      <c r="CU206" s="152"/>
      <c r="CV206" s="152"/>
      <c r="CW206" s="152"/>
      <c r="CX206" s="152"/>
      <c r="CY206" s="152"/>
      <c r="CZ206" s="152"/>
      <c r="DA206" s="152"/>
      <c r="DB206" s="152"/>
      <c r="DC206" s="152"/>
      <c r="DD206" s="152"/>
      <c r="DE206" s="152"/>
      <c r="DF206" s="152"/>
      <c r="DG206" s="152"/>
      <c r="DH206" s="152"/>
      <c r="DI206" s="152"/>
      <c r="DJ206" s="152"/>
      <c r="DK206" s="152"/>
      <c r="DL206" s="152"/>
      <c r="DM206" s="152"/>
      <c r="DN206" s="152"/>
      <c r="DO206" s="152"/>
      <c r="DP206" s="152"/>
      <c r="DQ206" s="152"/>
      <c r="DR206" s="152"/>
      <c r="DS206" s="152"/>
      <c r="DT206" s="152"/>
      <c r="DU206" s="152"/>
      <c r="DV206" s="152"/>
      <c r="DW206" s="152"/>
      <c r="DX206" s="152"/>
      <c r="DY206" s="152"/>
      <c r="DZ206" s="152"/>
      <c r="EA206" s="152"/>
      <c r="EB206" s="152"/>
      <c r="EC206" s="152"/>
      <c r="ED206" s="152"/>
      <c r="EE206" s="152"/>
      <c r="EF206" s="152"/>
      <c r="EG206" s="152"/>
      <c r="EH206" s="152"/>
      <c r="EI206" s="152"/>
      <c r="EJ206" s="152"/>
      <c r="EK206" s="152"/>
      <c r="EL206" s="152"/>
      <c r="EM206" s="152"/>
      <c r="EN206" s="152"/>
      <c r="EO206" s="152"/>
      <c r="EP206" s="152"/>
      <c r="EQ206" s="152"/>
      <c r="ER206" s="152"/>
      <c r="ES206" s="152"/>
      <c r="ET206" s="152"/>
      <c r="EU206" s="152"/>
      <c r="EV206" s="152"/>
      <c r="EW206" s="152"/>
      <c r="EX206" s="152"/>
      <c r="EY206" s="152"/>
      <c r="EZ206" s="152"/>
      <c r="FA206" s="152"/>
      <c r="FB206" s="152"/>
      <c r="FC206" s="152"/>
      <c r="FD206" s="152"/>
    </row>
    <row r="207" spans="1:160">
      <c r="A207" s="250" t="str">
        <f t="shared" si="0"/>
        <v>RODRIGO GUIMARÃES MARTINS</v>
      </c>
      <c r="B207" s="251" t="s">
        <v>641</v>
      </c>
      <c r="C207" s="252" t="s">
        <v>688</v>
      </c>
      <c r="D207" s="89"/>
      <c r="E207" s="89"/>
      <c r="F207" s="89"/>
      <c r="G207" s="89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  <c r="AM207" s="152"/>
      <c r="AN207" s="152"/>
      <c r="AO207" s="152"/>
      <c r="AP207" s="152"/>
      <c r="AQ207" s="152"/>
      <c r="AR207" s="152"/>
      <c r="AS207" s="152"/>
      <c r="AT207" s="152"/>
      <c r="AU207" s="152"/>
      <c r="AV207" s="152"/>
      <c r="AW207" s="152"/>
      <c r="AX207" s="152"/>
      <c r="AY207" s="152"/>
      <c r="AZ207" s="152"/>
      <c r="BA207" s="152"/>
      <c r="BB207" s="152"/>
      <c r="BC207" s="152"/>
      <c r="BD207" s="152"/>
      <c r="BE207" s="152"/>
      <c r="BF207" s="152"/>
      <c r="BG207" s="152"/>
      <c r="BH207" s="152"/>
      <c r="BI207" s="152"/>
      <c r="BJ207" s="152"/>
      <c r="BK207" s="152"/>
      <c r="BL207" s="152"/>
      <c r="BM207" s="152"/>
      <c r="BN207" s="152"/>
      <c r="BO207" s="152"/>
      <c r="BP207" s="152"/>
      <c r="BQ207" s="152"/>
      <c r="BR207" s="152"/>
      <c r="BS207" s="152"/>
      <c r="BT207" s="152"/>
      <c r="BU207" s="152"/>
      <c r="BV207" s="152"/>
      <c r="BW207" s="152"/>
      <c r="BX207" s="152"/>
      <c r="BY207" s="152"/>
      <c r="BZ207" s="152"/>
      <c r="CA207" s="152"/>
      <c r="CB207" s="152"/>
      <c r="CC207" s="152"/>
      <c r="CD207" s="152"/>
      <c r="CE207" s="152"/>
      <c r="CF207" s="152"/>
      <c r="CG207" s="152"/>
      <c r="CH207" s="152"/>
      <c r="CI207" s="152"/>
      <c r="CJ207" s="152"/>
      <c r="CK207" s="152"/>
      <c r="CL207" s="152"/>
      <c r="CM207" s="152"/>
      <c r="CN207" s="152"/>
      <c r="CO207" s="152"/>
      <c r="CP207" s="152"/>
      <c r="CQ207" s="152"/>
      <c r="CR207" s="152"/>
      <c r="CS207" s="152"/>
      <c r="CT207" s="152"/>
      <c r="CU207" s="152"/>
      <c r="CV207" s="152"/>
      <c r="CW207" s="152"/>
      <c r="CX207" s="152"/>
      <c r="CY207" s="152"/>
      <c r="CZ207" s="152"/>
      <c r="DA207" s="152"/>
      <c r="DB207" s="152"/>
      <c r="DC207" s="152"/>
      <c r="DD207" s="152"/>
      <c r="DE207" s="152"/>
      <c r="DF207" s="152"/>
      <c r="DG207" s="152"/>
      <c r="DH207" s="152"/>
      <c r="DI207" s="152"/>
      <c r="DJ207" s="152"/>
      <c r="DK207" s="152"/>
      <c r="DL207" s="152"/>
      <c r="DM207" s="152"/>
      <c r="DN207" s="152"/>
      <c r="DO207" s="152"/>
      <c r="DP207" s="152"/>
      <c r="DQ207" s="152"/>
      <c r="DR207" s="152"/>
      <c r="DS207" s="152"/>
      <c r="DT207" s="152"/>
      <c r="DU207" s="152"/>
      <c r="DV207" s="152"/>
      <c r="DW207" s="152"/>
      <c r="DX207" s="152"/>
      <c r="DY207" s="152"/>
      <c r="DZ207" s="152"/>
      <c r="EA207" s="152"/>
      <c r="EB207" s="152"/>
      <c r="EC207" s="152"/>
      <c r="ED207" s="152"/>
      <c r="EE207" s="152"/>
      <c r="EF207" s="152"/>
      <c r="EG207" s="152"/>
      <c r="EH207" s="152"/>
      <c r="EI207" s="152"/>
      <c r="EJ207" s="152"/>
      <c r="EK207" s="152"/>
      <c r="EL207" s="152"/>
      <c r="EM207" s="152"/>
      <c r="EN207" s="152"/>
      <c r="EO207" s="152"/>
      <c r="EP207" s="152"/>
      <c r="EQ207" s="152"/>
      <c r="ER207" s="152"/>
      <c r="ES207" s="152"/>
      <c r="ET207" s="152"/>
      <c r="EU207" s="152"/>
      <c r="EV207" s="152"/>
      <c r="EW207" s="152"/>
      <c r="EX207" s="152"/>
      <c r="EY207" s="152"/>
      <c r="EZ207" s="152"/>
      <c r="FA207" s="152"/>
      <c r="FB207" s="152"/>
      <c r="FC207" s="152"/>
      <c r="FD207" s="152"/>
    </row>
    <row r="208" spans="1:160">
      <c r="A208" s="250" t="str">
        <f t="shared" si="0"/>
        <v>ROGER RODRIGUES DE OLIVEIRA</v>
      </c>
      <c r="B208" s="252" t="s">
        <v>674</v>
      </c>
      <c r="C208" s="252" t="s">
        <v>955</v>
      </c>
      <c r="D208" s="89"/>
      <c r="E208" s="89"/>
      <c r="F208" s="89"/>
      <c r="G208" s="89"/>
      <c r="H208" s="152"/>
      <c r="I208" s="152"/>
      <c r="J208" s="152"/>
      <c r="K208" s="152"/>
      <c r="L208" s="152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  <c r="AB208" s="152"/>
      <c r="AC208" s="152"/>
      <c r="AD208" s="152"/>
      <c r="AE208" s="152"/>
      <c r="AF208" s="152"/>
      <c r="AG208" s="152"/>
      <c r="AH208" s="152"/>
      <c r="AI208" s="152"/>
      <c r="AJ208" s="152"/>
      <c r="AK208" s="152"/>
      <c r="AL208" s="152"/>
      <c r="AM208" s="152"/>
      <c r="AN208" s="152"/>
      <c r="AO208" s="152"/>
      <c r="AP208" s="152"/>
      <c r="AQ208" s="152"/>
      <c r="AR208" s="152"/>
      <c r="AS208" s="152"/>
      <c r="AT208" s="152"/>
      <c r="AU208" s="152"/>
      <c r="AV208" s="152"/>
      <c r="AW208" s="152"/>
      <c r="AX208" s="152"/>
      <c r="AY208" s="152"/>
      <c r="AZ208" s="152"/>
      <c r="BA208" s="152"/>
      <c r="BB208" s="152"/>
      <c r="BC208" s="152"/>
      <c r="BD208" s="152"/>
      <c r="BE208" s="152"/>
      <c r="BF208" s="152"/>
      <c r="BG208" s="152"/>
      <c r="BH208" s="152"/>
      <c r="BI208" s="152"/>
      <c r="BJ208" s="152"/>
      <c r="BK208" s="152"/>
      <c r="BL208" s="152"/>
      <c r="BM208" s="152"/>
      <c r="BN208" s="152"/>
      <c r="BO208" s="152"/>
      <c r="BP208" s="152"/>
      <c r="BQ208" s="152"/>
      <c r="BR208" s="152"/>
      <c r="BS208" s="152"/>
      <c r="BT208" s="152"/>
      <c r="BU208" s="152"/>
      <c r="BV208" s="152"/>
      <c r="BW208" s="152"/>
      <c r="BX208" s="152"/>
      <c r="BY208" s="152"/>
      <c r="BZ208" s="152"/>
      <c r="CA208" s="152"/>
      <c r="CB208" s="152"/>
      <c r="CC208" s="152"/>
      <c r="CD208" s="152"/>
      <c r="CE208" s="152"/>
      <c r="CF208" s="152"/>
      <c r="CG208" s="152"/>
      <c r="CH208" s="152"/>
      <c r="CI208" s="152"/>
      <c r="CJ208" s="152"/>
      <c r="CK208" s="152"/>
      <c r="CL208" s="152"/>
      <c r="CM208" s="152"/>
      <c r="CN208" s="152"/>
      <c r="CO208" s="152"/>
      <c r="CP208" s="152"/>
      <c r="CQ208" s="152"/>
      <c r="CR208" s="152"/>
      <c r="CS208" s="152"/>
      <c r="CT208" s="152"/>
      <c r="CU208" s="152"/>
      <c r="CV208" s="152"/>
      <c r="CW208" s="152"/>
      <c r="CX208" s="152"/>
      <c r="CY208" s="152"/>
      <c r="CZ208" s="152"/>
      <c r="DA208" s="152"/>
      <c r="DB208" s="152"/>
      <c r="DC208" s="152"/>
      <c r="DD208" s="152"/>
      <c r="DE208" s="152"/>
      <c r="DF208" s="152"/>
      <c r="DG208" s="152"/>
      <c r="DH208" s="152"/>
      <c r="DI208" s="152"/>
      <c r="DJ208" s="152"/>
      <c r="DK208" s="152"/>
      <c r="DL208" s="152"/>
      <c r="DM208" s="152"/>
      <c r="DN208" s="152"/>
      <c r="DO208" s="152"/>
      <c r="DP208" s="152"/>
      <c r="DQ208" s="152"/>
      <c r="DR208" s="152"/>
      <c r="DS208" s="152"/>
      <c r="DT208" s="152"/>
      <c r="DU208" s="152"/>
      <c r="DV208" s="152"/>
      <c r="DW208" s="152"/>
      <c r="DX208" s="152"/>
      <c r="DY208" s="152"/>
      <c r="DZ208" s="152"/>
      <c r="EA208" s="152"/>
      <c r="EB208" s="152"/>
      <c r="EC208" s="152"/>
      <c r="ED208" s="152"/>
      <c r="EE208" s="152"/>
      <c r="EF208" s="152"/>
      <c r="EG208" s="152"/>
      <c r="EH208" s="152"/>
      <c r="EI208" s="152"/>
      <c r="EJ208" s="152"/>
      <c r="EK208" s="152"/>
      <c r="EL208" s="152"/>
      <c r="EM208" s="152"/>
      <c r="EN208" s="152"/>
      <c r="EO208" s="152"/>
      <c r="EP208" s="152"/>
      <c r="EQ208" s="152"/>
      <c r="ER208" s="152"/>
      <c r="ES208" s="152"/>
      <c r="ET208" s="152"/>
      <c r="EU208" s="152"/>
      <c r="EV208" s="152"/>
      <c r="EW208" s="152"/>
      <c r="EX208" s="152"/>
      <c r="EY208" s="152"/>
      <c r="EZ208" s="152"/>
      <c r="FA208" s="152"/>
      <c r="FB208" s="152"/>
      <c r="FC208" s="152"/>
      <c r="FD208" s="152"/>
    </row>
    <row r="209" spans="1:160">
      <c r="A209" s="250" t="str">
        <f t="shared" si="0"/>
        <v>RUAN CARLOS DA SILVA DOS SANTOS</v>
      </c>
      <c r="B209" s="251" t="s">
        <v>641</v>
      </c>
      <c r="C209" s="252" t="s">
        <v>913</v>
      </c>
      <c r="D209" s="89"/>
      <c r="E209" s="89"/>
      <c r="F209" s="89"/>
      <c r="G209" s="89"/>
      <c r="H209" s="152"/>
      <c r="I209" s="152"/>
      <c r="J209" s="152"/>
      <c r="K209" s="152"/>
      <c r="L209" s="152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  <c r="AB209" s="152"/>
      <c r="AC209" s="152"/>
      <c r="AD209" s="152"/>
      <c r="AE209" s="152"/>
      <c r="AF209" s="152"/>
      <c r="AG209" s="152"/>
      <c r="AH209" s="152"/>
      <c r="AI209" s="152"/>
      <c r="AJ209" s="152"/>
      <c r="AK209" s="152"/>
      <c r="AL209" s="152"/>
      <c r="AM209" s="152"/>
      <c r="AN209" s="152"/>
      <c r="AO209" s="152"/>
      <c r="AP209" s="152"/>
      <c r="AQ209" s="152"/>
      <c r="AR209" s="152"/>
      <c r="AS209" s="152"/>
      <c r="AT209" s="152"/>
      <c r="AU209" s="152"/>
      <c r="AV209" s="152"/>
      <c r="AW209" s="152"/>
      <c r="AX209" s="152"/>
      <c r="AY209" s="152"/>
      <c r="AZ209" s="152"/>
      <c r="BA209" s="152"/>
      <c r="BB209" s="152"/>
      <c r="BC209" s="152"/>
      <c r="BD209" s="152"/>
      <c r="BE209" s="152"/>
      <c r="BF209" s="152"/>
      <c r="BG209" s="152"/>
      <c r="BH209" s="152"/>
      <c r="BI209" s="152"/>
      <c r="BJ209" s="152"/>
      <c r="BK209" s="152"/>
      <c r="BL209" s="152"/>
      <c r="BM209" s="152"/>
      <c r="BN209" s="152"/>
      <c r="BO209" s="152"/>
      <c r="BP209" s="152"/>
      <c r="BQ209" s="152"/>
      <c r="BR209" s="152"/>
      <c r="BS209" s="152"/>
      <c r="BT209" s="152"/>
      <c r="BU209" s="152"/>
      <c r="BV209" s="152"/>
      <c r="BW209" s="152"/>
      <c r="BX209" s="152"/>
      <c r="BY209" s="152"/>
      <c r="BZ209" s="152"/>
      <c r="CA209" s="152"/>
      <c r="CB209" s="152"/>
      <c r="CC209" s="152"/>
      <c r="CD209" s="152"/>
      <c r="CE209" s="152"/>
      <c r="CF209" s="152"/>
      <c r="CG209" s="152"/>
      <c r="CH209" s="152"/>
      <c r="CI209" s="152"/>
      <c r="CJ209" s="152"/>
      <c r="CK209" s="152"/>
      <c r="CL209" s="152"/>
      <c r="CM209" s="152"/>
      <c r="CN209" s="152"/>
      <c r="CO209" s="152"/>
      <c r="CP209" s="152"/>
      <c r="CQ209" s="152"/>
      <c r="CR209" s="152"/>
      <c r="CS209" s="152"/>
      <c r="CT209" s="152"/>
      <c r="CU209" s="152"/>
      <c r="CV209" s="152"/>
      <c r="CW209" s="152"/>
      <c r="CX209" s="152"/>
      <c r="CY209" s="152"/>
      <c r="CZ209" s="152"/>
      <c r="DA209" s="152"/>
      <c r="DB209" s="152"/>
      <c r="DC209" s="152"/>
      <c r="DD209" s="152"/>
      <c r="DE209" s="152"/>
      <c r="DF209" s="152"/>
      <c r="DG209" s="152"/>
      <c r="DH209" s="152"/>
      <c r="DI209" s="152"/>
      <c r="DJ209" s="152"/>
      <c r="DK209" s="152"/>
      <c r="DL209" s="152"/>
      <c r="DM209" s="152"/>
      <c r="DN209" s="152"/>
      <c r="DO209" s="152"/>
      <c r="DP209" s="152"/>
      <c r="DQ209" s="152"/>
      <c r="DR209" s="152"/>
      <c r="DS209" s="152"/>
      <c r="DT209" s="152"/>
      <c r="DU209" s="152"/>
      <c r="DV209" s="152"/>
      <c r="DW209" s="152"/>
      <c r="DX209" s="152"/>
      <c r="DY209" s="152"/>
      <c r="DZ209" s="152"/>
      <c r="EA209" s="152"/>
      <c r="EB209" s="152"/>
      <c r="EC209" s="152"/>
      <c r="ED209" s="152"/>
      <c r="EE209" s="152"/>
      <c r="EF209" s="152"/>
      <c r="EG209" s="152"/>
      <c r="EH209" s="152"/>
      <c r="EI209" s="152"/>
      <c r="EJ209" s="152"/>
      <c r="EK209" s="152"/>
      <c r="EL209" s="152"/>
      <c r="EM209" s="152"/>
      <c r="EN209" s="152"/>
      <c r="EO209" s="152"/>
      <c r="EP209" s="152"/>
      <c r="EQ209" s="152"/>
      <c r="ER209" s="152"/>
      <c r="ES209" s="152"/>
      <c r="ET209" s="152"/>
      <c r="EU209" s="152"/>
      <c r="EV209" s="152"/>
      <c r="EW209" s="152"/>
      <c r="EX209" s="152"/>
      <c r="EY209" s="152"/>
      <c r="EZ209" s="152"/>
      <c r="FA209" s="152"/>
      <c r="FB209" s="152"/>
      <c r="FC209" s="152"/>
      <c r="FD209" s="152"/>
    </row>
    <row r="210" spans="1:160">
      <c r="A210" s="250" t="str">
        <f t="shared" si="0"/>
        <v>RUANY CRISTINA DA COSTA ALVES BARCELOS</v>
      </c>
      <c r="B210" s="251" t="s">
        <v>641</v>
      </c>
      <c r="C210" s="252" t="s">
        <v>556</v>
      </c>
      <c r="D210" s="89"/>
      <c r="E210" s="89"/>
      <c r="F210" s="89"/>
      <c r="G210" s="89"/>
      <c r="H210" s="152"/>
      <c r="I210" s="152"/>
      <c r="J210" s="152"/>
      <c r="K210" s="152"/>
      <c r="L210" s="152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  <c r="AB210" s="152"/>
      <c r="AC210" s="152"/>
      <c r="AD210" s="152"/>
      <c r="AE210" s="152"/>
      <c r="AF210" s="152"/>
      <c r="AG210" s="152"/>
      <c r="AH210" s="152"/>
      <c r="AI210" s="152"/>
      <c r="AJ210" s="152"/>
      <c r="AK210" s="152"/>
      <c r="AL210" s="152"/>
      <c r="AM210" s="152"/>
      <c r="AN210" s="152"/>
      <c r="AO210" s="152"/>
      <c r="AP210" s="152"/>
      <c r="AQ210" s="152"/>
      <c r="AR210" s="152"/>
      <c r="AS210" s="152"/>
      <c r="AT210" s="152"/>
      <c r="AU210" s="152"/>
      <c r="AV210" s="152"/>
      <c r="AW210" s="152"/>
      <c r="AX210" s="152"/>
      <c r="AY210" s="152"/>
      <c r="AZ210" s="152"/>
      <c r="BA210" s="152"/>
      <c r="BB210" s="152"/>
      <c r="BC210" s="152"/>
      <c r="BD210" s="152"/>
      <c r="BE210" s="152"/>
      <c r="BF210" s="152"/>
      <c r="BG210" s="152"/>
      <c r="BH210" s="152"/>
      <c r="BI210" s="152"/>
      <c r="BJ210" s="152"/>
      <c r="BK210" s="152"/>
      <c r="BL210" s="152"/>
      <c r="BM210" s="152"/>
      <c r="BN210" s="152"/>
      <c r="BO210" s="152"/>
      <c r="BP210" s="152"/>
      <c r="BQ210" s="152"/>
      <c r="BR210" s="152"/>
      <c r="BS210" s="152"/>
      <c r="BT210" s="152"/>
      <c r="BU210" s="152"/>
      <c r="BV210" s="152"/>
      <c r="BW210" s="152"/>
      <c r="BX210" s="152"/>
      <c r="BY210" s="152"/>
      <c r="BZ210" s="152"/>
      <c r="CA210" s="152"/>
      <c r="CB210" s="152"/>
      <c r="CC210" s="152"/>
      <c r="CD210" s="152"/>
      <c r="CE210" s="152"/>
      <c r="CF210" s="152"/>
      <c r="CG210" s="152"/>
      <c r="CH210" s="152"/>
      <c r="CI210" s="152"/>
      <c r="CJ210" s="152"/>
      <c r="CK210" s="152"/>
      <c r="CL210" s="152"/>
      <c r="CM210" s="152"/>
      <c r="CN210" s="152"/>
      <c r="CO210" s="152"/>
      <c r="CP210" s="152"/>
      <c r="CQ210" s="152"/>
      <c r="CR210" s="152"/>
      <c r="CS210" s="152"/>
      <c r="CT210" s="152"/>
      <c r="CU210" s="152"/>
      <c r="CV210" s="152"/>
      <c r="CW210" s="152"/>
      <c r="CX210" s="152"/>
      <c r="CY210" s="152"/>
      <c r="CZ210" s="152"/>
      <c r="DA210" s="152"/>
      <c r="DB210" s="152"/>
      <c r="DC210" s="152"/>
      <c r="DD210" s="152"/>
      <c r="DE210" s="152"/>
      <c r="DF210" s="152"/>
      <c r="DG210" s="152"/>
      <c r="DH210" s="152"/>
      <c r="DI210" s="152"/>
      <c r="DJ210" s="152"/>
      <c r="DK210" s="152"/>
      <c r="DL210" s="152"/>
      <c r="DM210" s="152"/>
      <c r="DN210" s="152"/>
      <c r="DO210" s="152"/>
      <c r="DP210" s="152"/>
      <c r="DQ210" s="152"/>
      <c r="DR210" s="152"/>
      <c r="DS210" s="152"/>
      <c r="DT210" s="152"/>
      <c r="DU210" s="152"/>
      <c r="DV210" s="152"/>
      <c r="DW210" s="152"/>
      <c r="DX210" s="152"/>
      <c r="DY210" s="152"/>
      <c r="DZ210" s="152"/>
      <c r="EA210" s="152"/>
      <c r="EB210" s="152"/>
      <c r="EC210" s="152"/>
      <c r="ED210" s="152"/>
      <c r="EE210" s="152"/>
      <c r="EF210" s="152"/>
      <c r="EG210" s="152"/>
      <c r="EH210" s="152"/>
      <c r="EI210" s="152"/>
      <c r="EJ210" s="152"/>
      <c r="EK210" s="152"/>
      <c r="EL210" s="152"/>
      <c r="EM210" s="152"/>
      <c r="EN210" s="152"/>
      <c r="EO210" s="152"/>
      <c r="EP210" s="152"/>
      <c r="EQ210" s="152"/>
      <c r="ER210" s="152"/>
      <c r="ES210" s="152"/>
      <c r="ET210" s="152"/>
      <c r="EU210" s="152"/>
      <c r="EV210" s="152"/>
      <c r="EW210" s="152"/>
      <c r="EX210" s="152"/>
      <c r="EY210" s="152"/>
      <c r="EZ210" s="152"/>
      <c r="FA210" s="152"/>
      <c r="FB210" s="152"/>
      <c r="FC210" s="152"/>
      <c r="FD210" s="152"/>
    </row>
    <row r="211" spans="1:160">
      <c r="A211" s="250" t="str">
        <f t="shared" si="0"/>
        <v>RUBENS NUNES DA LUZ JUNIOR</v>
      </c>
      <c r="B211" s="251" t="s">
        <v>641</v>
      </c>
      <c r="C211" s="252" t="s">
        <v>927</v>
      </c>
      <c r="D211" s="89"/>
      <c r="E211" s="89"/>
      <c r="F211" s="89"/>
      <c r="G211" s="89"/>
      <c r="H211" s="152"/>
      <c r="I211" s="152"/>
      <c r="J211" s="152"/>
      <c r="K211" s="152"/>
      <c r="L211" s="152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  <c r="AB211" s="152"/>
      <c r="AC211" s="152"/>
      <c r="AD211" s="152"/>
      <c r="AE211" s="152"/>
      <c r="AF211" s="152"/>
      <c r="AG211" s="152"/>
      <c r="AH211" s="152"/>
      <c r="AI211" s="152"/>
      <c r="AJ211" s="152"/>
      <c r="AK211" s="152"/>
      <c r="AL211" s="152"/>
      <c r="AM211" s="152"/>
      <c r="AN211" s="152"/>
      <c r="AO211" s="152"/>
      <c r="AP211" s="152"/>
      <c r="AQ211" s="152"/>
      <c r="AR211" s="152"/>
      <c r="AS211" s="152"/>
      <c r="AT211" s="152"/>
      <c r="AU211" s="152"/>
      <c r="AV211" s="152"/>
      <c r="AW211" s="152"/>
      <c r="AX211" s="152"/>
      <c r="AY211" s="152"/>
      <c r="AZ211" s="152"/>
      <c r="BA211" s="152"/>
      <c r="BB211" s="152"/>
      <c r="BC211" s="152"/>
      <c r="BD211" s="152"/>
      <c r="BE211" s="152"/>
      <c r="BF211" s="152"/>
      <c r="BG211" s="152"/>
      <c r="BH211" s="152"/>
      <c r="BI211" s="152"/>
      <c r="BJ211" s="152"/>
      <c r="BK211" s="152"/>
      <c r="BL211" s="152"/>
      <c r="BM211" s="152"/>
      <c r="BN211" s="152"/>
      <c r="BO211" s="152"/>
      <c r="BP211" s="152"/>
      <c r="BQ211" s="152"/>
      <c r="BR211" s="152"/>
      <c r="BS211" s="152"/>
      <c r="BT211" s="152"/>
      <c r="BU211" s="152"/>
      <c r="BV211" s="152"/>
      <c r="BW211" s="152"/>
      <c r="BX211" s="152"/>
      <c r="BY211" s="152"/>
      <c r="BZ211" s="152"/>
      <c r="CA211" s="152"/>
      <c r="CB211" s="152"/>
      <c r="CC211" s="152"/>
      <c r="CD211" s="152"/>
      <c r="CE211" s="152"/>
      <c r="CF211" s="152"/>
      <c r="CG211" s="152"/>
      <c r="CH211" s="152"/>
      <c r="CI211" s="152"/>
      <c r="CJ211" s="152"/>
      <c r="CK211" s="152"/>
      <c r="CL211" s="152"/>
      <c r="CM211" s="152"/>
      <c r="CN211" s="152"/>
      <c r="CO211" s="152"/>
      <c r="CP211" s="152"/>
      <c r="CQ211" s="152"/>
      <c r="CR211" s="152"/>
      <c r="CS211" s="152"/>
      <c r="CT211" s="152"/>
      <c r="CU211" s="152"/>
      <c r="CV211" s="152"/>
      <c r="CW211" s="152"/>
      <c r="CX211" s="152"/>
      <c r="CY211" s="152"/>
      <c r="CZ211" s="152"/>
      <c r="DA211" s="152"/>
      <c r="DB211" s="152"/>
      <c r="DC211" s="152"/>
      <c r="DD211" s="152"/>
      <c r="DE211" s="152"/>
      <c r="DF211" s="152"/>
      <c r="DG211" s="152"/>
      <c r="DH211" s="152"/>
      <c r="DI211" s="152"/>
      <c r="DJ211" s="152"/>
      <c r="DK211" s="152"/>
      <c r="DL211" s="152"/>
      <c r="DM211" s="152"/>
      <c r="DN211" s="152"/>
      <c r="DO211" s="152"/>
      <c r="DP211" s="152"/>
      <c r="DQ211" s="152"/>
      <c r="DR211" s="152"/>
      <c r="DS211" s="152"/>
      <c r="DT211" s="152"/>
      <c r="DU211" s="152"/>
      <c r="DV211" s="152"/>
      <c r="DW211" s="152"/>
      <c r="DX211" s="152"/>
      <c r="DY211" s="152"/>
      <c r="DZ211" s="152"/>
      <c r="EA211" s="152"/>
      <c r="EB211" s="152"/>
      <c r="EC211" s="152"/>
      <c r="ED211" s="152"/>
      <c r="EE211" s="152"/>
      <c r="EF211" s="152"/>
      <c r="EG211" s="152"/>
      <c r="EH211" s="152"/>
      <c r="EI211" s="152"/>
      <c r="EJ211" s="152"/>
      <c r="EK211" s="152"/>
      <c r="EL211" s="152"/>
      <c r="EM211" s="152"/>
      <c r="EN211" s="152"/>
      <c r="EO211" s="152"/>
      <c r="EP211" s="152"/>
      <c r="EQ211" s="152"/>
      <c r="ER211" s="152"/>
      <c r="ES211" s="152"/>
      <c r="ET211" s="152"/>
      <c r="EU211" s="152"/>
      <c r="EV211" s="152"/>
      <c r="EW211" s="152"/>
      <c r="EX211" s="152"/>
      <c r="EY211" s="152"/>
      <c r="EZ211" s="152"/>
      <c r="FA211" s="152"/>
      <c r="FB211" s="152"/>
      <c r="FC211" s="152"/>
      <c r="FD211" s="152"/>
    </row>
    <row r="212" spans="1:160">
      <c r="A212" s="250" t="str">
        <f t="shared" si="0"/>
        <v>RUBERLAN ROCCON NOGUEIRA</v>
      </c>
      <c r="B212" s="252" t="s">
        <v>645</v>
      </c>
      <c r="C212" s="252" t="s">
        <v>1379</v>
      </c>
      <c r="D212" s="89"/>
      <c r="E212" s="89"/>
      <c r="F212" s="89"/>
      <c r="G212" s="89"/>
      <c r="H212" s="152"/>
      <c r="I212" s="152"/>
      <c r="J212" s="152"/>
      <c r="K212" s="152"/>
      <c r="L212" s="152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  <c r="AB212" s="152"/>
      <c r="AC212" s="152"/>
      <c r="AD212" s="152"/>
      <c r="AE212" s="152"/>
      <c r="AF212" s="152"/>
      <c r="AG212" s="152"/>
      <c r="AH212" s="152"/>
      <c r="AI212" s="152"/>
      <c r="AJ212" s="152"/>
      <c r="AK212" s="152"/>
      <c r="AL212" s="152"/>
      <c r="AM212" s="152"/>
      <c r="AN212" s="152"/>
      <c r="AO212" s="152"/>
      <c r="AP212" s="152"/>
      <c r="AQ212" s="152"/>
      <c r="AR212" s="152"/>
      <c r="AS212" s="152"/>
      <c r="AT212" s="152"/>
      <c r="AU212" s="152"/>
      <c r="AV212" s="152"/>
      <c r="AW212" s="152"/>
      <c r="AX212" s="152"/>
      <c r="AY212" s="152"/>
      <c r="AZ212" s="152"/>
      <c r="BA212" s="152"/>
      <c r="BB212" s="152"/>
      <c r="BC212" s="152"/>
      <c r="BD212" s="152"/>
      <c r="BE212" s="152"/>
      <c r="BF212" s="152"/>
      <c r="BG212" s="152"/>
      <c r="BH212" s="152"/>
      <c r="BI212" s="152"/>
      <c r="BJ212" s="152"/>
      <c r="BK212" s="152"/>
      <c r="BL212" s="152"/>
      <c r="BM212" s="152"/>
      <c r="BN212" s="152"/>
      <c r="BO212" s="152"/>
      <c r="BP212" s="152"/>
      <c r="BQ212" s="152"/>
      <c r="BR212" s="152"/>
      <c r="BS212" s="152"/>
      <c r="BT212" s="152"/>
      <c r="BU212" s="152"/>
      <c r="BV212" s="152"/>
      <c r="BW212" s="152"/>
      <c r="BX212" s="152"/>
      <c r="BY212" s="152"/>
      <c r="BZ212" s="152"/>
      <c r="CA212" s="152"/>
      <c r="CB212" s="152"/>
      <c r="CC212" s="152"/>
      <c r="CD212" s="152"/>
      <c r="CE212" s="152"/>
      <c r="CF212" s="152"/>
      <c r="CG212" s="152"/>
      <c r="CH212" s="152"/>
      <c r="CI212" s="152"/>
      <c r="CJ212" s="152"/>
      <c r="CK212" s="152"/>
      <c r="CL212" s="152"/>
      <c r="CM212" s="152"/>
      <c r="CN212" s="152"/>
      <c r="CO212" s="152"/>
      <c r="CP212" s="152"/>
      <c r="CQ212" s="152"/>
      <c r="CR212" s="152"/>
      <c r="CS212" s="152"/>
      <c r="CT212" s="152"/>
      <c r="CU212" s="152"/>
      <c r="CV212" s="152"/>
      <c r="CW212" s="152"/>
      <c r="CX212" s="152"/>
      <c r="CY212" s="152"/>
      <c r="CZ212" s="152"/>
      <c r="DA212" s="152"/>
      <c r="DB212" s="152"/>
      <c r="DC212" s="152"/>
      <c r="DD212" s="152"/>
      <c r="DE212" s="152"/>
      <c r="DF212" s="152"/>
      <c r="DG212" s="152"/>
      <c r="DH212" s="152"/>
      <c r="DI212" s="152"/>
      <c r="DJ212" s="152"/>
      <c r="DK212" s="152"/>
      <c r="DL212" s="152"/>
      <c r="DM212" s="152"/>
      <c r="DN212" s="152"/>
      <c r="DO212" s="152"/>
      <c r="DP212" s="152"/>
      <c r="DQ212" s="152"/>
      <c r="DR212" s="152"/>
      <c r="DS212" s="152"/>
      <c r="DT212" s="152"/>
      <c r="DU212" s="152"/>
      <c r="DV212" s="152"/>
      <c r="DW212" s="152"/>
      <c r="DX212" s="152"/>
      <c r="DY212" s="152"/>
      <c r="DZ212" s="152"/>
      <c r="EA212" s="152"/>
      <c r="EB212" s="152"/>
      <c r="EC212" s="152"/>
      <c r="ED212" s="152"/>
      <c r="EE212" s="152"/>
      <c r="EF212" s="152"/>
      <c r="EG212" s="152"/>
      <c r="EH212" s="152"/>
      <c r="EI212" s="152"/>
      <c r="EJ212" s="152"/>
      <c r="EK212" s="152"/>
      <c r="EL212" s="152"/>
      <c r="EM212" s="152"/>
      <c r="EN212" s="152"/>
      <c r="EO212" s="152"/>
      <c r="EP212" s="152"/>
      <c r="EQ212" s="152"/>
      <c r="ER212" s="152"/>
      <c r="ES212" s="152"/>
      <c r="ET212" s="152"/>
      <c r="EU212" s="152"/>
      <c r="EV212" s="152"/>
      <c r="EW212" s="152"/>
      <c r="EX212" s="152"/>
      <c r="EY212" s="152"/>
      <c r="EZ212" s="152"/>
      <c r="FA212" s="152"/>
      <c r="FB212" s="152"/>
      <c r="FC212" s="152"/>
      <c r="FD212" s="152"/>
    </row>
    <row r="213" spans="1:160">
      <c r="A213" s="250" t="str">
        <f t="shared" si="0"/>
        <v>RUI ALVARENGA BARBOSA NETO</v>
      </c>
      <c r="B213" s="251" t="s">
        <v>641</v>
      </c>
      <c r="C213" s="252" t="s">
        <v>1380</v>
      </c>
      <c r="D213" s="89"/>
      <c r="E213" s="89"/>
      <c r="F213" s="89"/>
      <c r="G213" s="89"/>
      <c r="H213" s="152"/>
      <c r="I213" s="152"/>
      <c r="J213" s="152"/>
      <c r="K213" s="152"/>
      <c r="L213" s="152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M213" s="152"/>
      <c r="AN213" s="152"/>
      <c r="AO213" s="152"/>
      <c r="AP213" s="152"/>
      <c r="AQ213" s="152"/>
      <c r="AR213" s="152"/>
      <c r="AS213" s="152"/>
      <c r="AT213" s="152"/>
      <c r="AU213" s="152"/>
      <c r="AV213" s="152"/>
      <c r="AW213" s="152"/>
      <c r="AX213" s="152"/>
      <c r="AY213" s="152"/>
      <c r="AZ213" s="152"/>
      <c r="BA213" s="152"/>
      <c r="BB213" s="152"/>
      <c r="BC213" s="152"/>
      <c r="BD213" s="152"/>
      <c r="BE213" s="152"/>
      <c r="BF213" s="152"/>
      <c r="BG213" s="152"/>
      <c r="BH213" s="152"/>
      <c r="BI213" s="152"/>
      <c r="BJ213" s="152"/>
      <c r="BK213" s="152"/>
      <c r="BL213" s="152"/>
      <c r="BM213" s="152"/>
      <c r="BN213" s="152"/>
      <c r="BO213" s="152"/>
      <c r="BP213" s="152"/>
      <c r="BQ213" s="152"/>
      <c r="BR213" s="152"/>
      <c r="BS213" s="152"/>
      <c r="BT213" s="152"/>
      <c r="BU213" s="152"/>
      <c r="BV213" s="152"/>
      <c r="BW213" s="152"/>
      <c r="BX213" s="152"/>
      <c r="BY213" s="152"/>
      <c r="BZ213" s="152"/>
      <c r="CA213" s="152"/>
      <c r="CB213" s="152"/>
      <c r="CC213" s="152"/>
      <c r="CD213" s="152"/>
      <c r="CE213" s="152"/>
      <c r="CF213" s="152"/>
      <c r="CG213" s="152"/>
      <c r="CH213" s="152"/>
      <c r="CI213" s="152"/>
      <c r="CJ213" s="152"/>
      <c r="CK213" s="152"/>
      <c r="CL213" s="152"/>
      <c r="CM213" s="152"/>
      <c r="CN213" s="152"/>
      <c r="CO213" s="152"/>
      <c r="CP213" s="152"/>
      <c r="CQ213" s="152"/>
      <c r="CR213" s="152"/>
      <c r="CS213" s="152"/>
      <c r="CT213" s="152"/>
      <c r="CU213" s="152"/>
      <c r="CV213" s="152"/>
      <c r="CW213" s="152"/>
      <c r="CX213" s="152"/>
      <c r="CY213" s="152"/>
      <c r="CZ213" s="152"/>
      <c r="DA213" s="152"/>
      <c r="DB213" s="152"/>
      <c r="DC213" s="152"/>
      <c r="DD213" s="152"/>
      <c r="DE213" s="152"/>
      <c r="DF213" s="152"/>
      <c r="DG213" s="152"/>
      <c r="DH213" s="152"/>
      <c r="DI213" s="152"/>
      <c r="DJ213" s="152"/>
      <c r="DK213" s="152"/>
      <c r="DL213" s="152"/>
      <c r="DM213" s="152"/>
      <c r="DN213" s="152"/>
      <c r="DO213" s="152"/>
      <c r="DP213" s="152"/>
      <c r="DQ213" s="152"/>
      <c r="DR213" s="152"/>
      <c r="DS213" s="152"/>
      <c r="DT213" s="152"/>
      <c r="DU213" s="152"/>
      <c r="DV213" s="152"/>
      <c r="DW213" s="152"/>
      <c r="DX213" s="152"/>
      <c r="DY213" s="152"/>
      <c r="DZ213" s="152"/>
      <c r="EA213" s="152"/>
      <c r="EB213" s="152"/>
      <c r="EC213" s="152"/>
      <c r="ED213" s="152"/>
      <c r="EE213" s="152"/>
      <c r="EF213" s="152"/>
      <c r="EG213" s="152"/>
      <c r="EH213" s="152"/>
      <c r="EI213" s="152"/>
      <c r="EJ213" s="152"/>
      <c r="EK213" s="152"/>
      <c r="EL213" s="152"/>
      <c r="EM213" s="152"/>
      <c r="EN213" s="152"/>
      <c r="EO213" s="152"/>
      <c r="EP213" s="152"/>
      <c r="EQ213" s="152"/>
      <c r="ER213" s="152"/>
      <c r="ES213" s="152"/>
      <c r="ET213" s="152"/>
      <c r="EU213" s="152"/>
      <c r="EV213" s="152"/>
      <c r="EW213" s="152"/>
      <c r="EX213" s="152"/>
      <c r="EY213" s="152"/>
      <c r="EZ213" s="152"/>
      <c r="FA213" s="152"/>
      <c r="FB213" s="152"/>
      <c r="FC213" s="152"/>
      <c r="FD213" s="152"/>
    </row>
    <row r="214" spans="1:160">
      <c r="A214" s="250" t="str">
        <f t="shared" si="0"/>
        <v>SAMUEL BASTOS MIGUEL</v>
      </c>
      <c r="B214" s="251" t="s">
        <v>641</v>
      </c>
      <c r="C214" s="252" t="s">
        <v>961</v>
      </c>
      <c r="D214" s="89"/>
      <c r="E214" s="89"/>
      <c r="F214" s="89"/>
      <c r="G214" s="89"/>
      <c r="H214" s="152"/>
      <c r="I214" s="152"/>
      <c r="J214" s="152"/>
      <c r="K214" s="152"/>
      <c r="L214" s="152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M214" s="152"/>
      <c r="AN214" s="152"/>
      <c r="AO214" s="152"/>
      <c r="AP214" s="152"/>
      <c r="AQ214" s="152"/>
      <c r="AR214" s="152"/>
      <c r="AS214" s="152"/>
      <c r="AT214" s="152"/>
      <c r="AU214" s="152"/>
      <c r="AV214" s="152"/>
      <c r="AW214" s="152"/>
      <c r="AX214" s="152"/>
      <c r="AY214" s="152"/>
      <c r="AZ214" s="152"/>
      <c r="BA214" s="152"/>
      <c r="BB214" s="152"/>
      <c r="BC214" s="152"/>
      <c r="BD214" s="152"/>
      <c r="BE214" s="152"/>
      <c r="BF214" s="152"/>
      <c r="BG214" s="152"/>
      <c r="BH214" s="152"/>
      <c r="BI214" s="152"/>
      <c r="BJ214" s="152"/>
      <c r="BK214" s="152"/>
      <c r="BL214" s="152"/>
      <c r="BM214" s="152"/>
      <c r="BN214" s="152"/>
      <c r="BO214" s="152"/>
      <c r="BP214" s="152"/>
      <c r="BQ214" s="152"/>
      <c r="BR214" s="152"/>
      <c r="BS214" s="152"/>
      <c r="BT214" s="152"/>
      <c r="BU214" s="152"/>
      <c r="BV214" s="152"/>
      <c r="BW214" s="152"/>
      <c r="BX214" s="152"/>
      <c r="BY214" s="152"/>
      <c r="BZ214" s="152"/>
      <c r="CA214" s="152"/>
      <c r="CB214" s="152"/>
      <c r="CC214" s="152"/>
      <c r="CD214" s="152"/>
      <c r="CE214" s="152"/>
      <c r="CF214" s="152"/>
      <c r="CG214" s="152"/>
      <c r="CH214" s="152"/>
      <c r="CI214" s="152"/>
      <c r="CJ214" s="152"/>
      <c r="CK214" s="152"/>
      <c r="CL214" s="152"/>
      <c r="CM214" s="152"/>
      <c r="CN214" s="152"/>
      <c r="CO214" s="152"/>
      <c r="CP214" s="152"/>
      <c r="CQ214" s="152"/>
      <c r="CR214" s="152"/>
      <c r="CS214" s="152"/>
      <c r="CT214" s="152"/>
      <c r="CU214" s="152"/>
      <c r="CV214" s="152"/>
      <c r="CW214" s="152"/>
      <c r="CX214" s="152"/>
      <c r="CY214" s="152"/>
      <c r="CZ214" s="152"/>
      <c r="DA214" s="152"/>
      <c r="DB214" s="152"/>
      <c r="DC214" s="152"/>
      <c r="DD214" s="152"/>
      <c r="DE214" s="152"/>
      <c r="DF214" s="152"/>
      <c r="DG214" s="152"/>
      <c r="DH214" s="152"/>
      <c r="DI214" s="152"/>
      <c r="DJ214" s="152"/>
      <c r="DK214" s="152"/>
      <c r="DL214" s="152"/>
      <c r="DM214" s="152"/>
      <c r="DN214" s="152"/>
      <c r="DO214" s="152"/>
      <c r="DP214" s="152"/>
      <c r="DQ214" s="152"/>
      <c r="DR214" s="152"/>
      <c r="DS214" s="152"/>
      <c r="DT214" s="152"/>
      <c r="DU214" s="152"/>
      <c r="DV214" s="152"/>
      <c r="DW214" s="152"/>
      <c r="DX214" s="152"/>
      <c r="DY214" s="152"/>
      <c r="DZ214" s="152"/>
      <c r="EA214" s="152"/>
      <c r="EB214" s="152"/>
      <c r="EC214" s="152"/>
      <c r="ED214" s="152"/>
      <c r="EE214" s="152"/>
      <c r="EF214" s="152"/>
      <c r="EG214" s="152"/>
      <c r="EH214" s="152"/>
      <c r="EI214" s="152"/>
      <c r="EJ214" s="152"/>
      <c r="EK214" s="152"/>
      <c r="EL214" s="152"/>
      <c r="EM214" s="152"/>
      <c r="EN214" s="152"/>
      <c r="EO214" s="152"/>
      <c r="EP214" s="152"/>
      <c r="EQ214" s="152"/>
      <c r="ER214" s="152"/>
      <c r="ES214" s="152"/>
      <c r="ET214" s="152"/>
      <c r="EU214" s="152"/>
      <c r="EV214" s="152"/>
      <c r="EW214" s="152"/>
      <c r="EX214" s="152"/>
      <c r="EY214" s="152"/>
      <c r="EZ214" s="152"/>
      <c r="FA214" s="152"/>
      <c r="FB214" s="152"/>
      <c r="FC214" s="152"/>
      <c r="FD214" s="152"/>
    </row>
    <row r="215" spans="1:160">
      <c r="A215" s="250" t="str">
        <f t="shared" si="0"/>
        <v>SANDERSON SOARES ALVES</v>
      </c>
      <c r="B215" s="251" t="s">
        <v>641</v>
      </c>
      <c r="C215" s="252" t="s">
        <v>909</v>
      </c>
      <c r="D215" s="89"/>
      <c r="E215" s="89"/>
      <c r="F215" s="89"/>
      <c r="G215" s="89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  <c r="AM215" s="152"/>
      <c r="AN215" s="152"/>
      <c r="AO215" s="152"/>
      <c r="AP215" s="152"/>
      <c r="AQ215" s="152"/>
      <c r="AR215" s="152"/>
      <c r="AS215" s="152"/>
      <c r="AT215" s="152"/>
      <c r="AU215" s="152"/>
      <c r="AV215" s="152"/>
      <c r="AW215" s="152"/>
      <c r="AX215" s="152"/>
      <c r="AY215" s="152"/>
      <c r="AZ215" s="152"/>
      <c r="BA215" s="152"/>
      <c r="BB215" s="152"/>
      <c r="BC215" s="152"/>
      <c r="BD215" s="152"/>
      <c r="BE215" s="152"/>
      <c r="BF215" s="152"/>
      <c r="BG215" s="152"/>
      <c r="BH215" s="152"/>
      <c r="BI215" s="152"/>
      <c r="BJ215" s="152"/>
      <c r="BK215" s="152"/>
      <c r="BL215" s="152"/>
      <c r="BM215" s="152"/>
      <c r="BN215" s="152"/>
      <c r="BO215" s="152"/>
      <c r="BP215" s="152"/>
      <c r="BQ215" s="152"/>
      <c r="BR215" s="152"/>
      <c r="BS215" s="152"/>
      <c r="BT215" s="152"/>
      <c r="BU215" s="152"/>
      <c r="BV215" s="152"/>
      <c r="BW215" s="152"/>
      <c r="BX215" s="152"/>
      <c r="BY215" s="152"/>
      <c r="BZ215" s="152"/>
      <c r="CA215" s="152"/>
      <c r="CB215" s="152"/>
      <c r="CC215" s="152"/>
      <c r="CD215" s="152"/>
      <c r="CE215" s="152"/>
      <c r="CF215" s="152"/>
      <c r="CG215" s="152"/>
      <c r="CH215" s="152"/>
      <c r="CI215" s="152"/>
      <c r="CJ215" s="152"/>
      <c r="CK215" s="152"/>
      <c r="CL215" s="152"/>
      <c r="CM215" s="152"/>
      <c r="CN215" s="152"/>
      <c r="CO215" s="152"/>
      <c r="CP215" s="152"/>
      <c r="CQ215" s="152"/>
      <c r="CR215" s="152"/>
      <c r="CS215" s="152"/>
      <c r="CT215" s="152"/>
      <c r="CU215" s="152"/>
      <c r="CV215" s="152"/>
      <c r="CW215" s="152"/>
      <c r="CX215" s="152"/>
      <c r="CY215" s="152"/>
      <c r="CZ215" s="152"/>
      <c r="DA215" s="152"/>
      <c r="DB215" s="152"/>
      <c r="DC215" s="152"/>
      <c r="DD215" s="152"/>
      <c r="DE215" s="152"/>
      <c r="DF215" s="152"/>
      <c r="DG215" s="152"/>
      <c r="DH215" s="152"/>
      <c r="DI215" s="152"/>
      <c r="DJ215" s="152"/>
      <c r="DK215" s="152"/>
      <c r="DL215" s="152"/>
      <c r="DM215" s="152"/>
      <c r="DN215" s="152"/>
      <c r="DO215" s="152"/>
      <c r="DP215" s="152"/>
      <c r="DQ215" s="152"/>
      <c r="DR215" s="152"/>
      <c r="DS215" s="152"/>
      <c r="DT215" s="152"/>
      <c r="DU215" s="152"/>
      <c r="DV215" s="152"/>
      <c r="DW215" s="152"/>
      <c r="DX215" s="152"/>
      <c r="DY215" s="152"/>
      <c r="DZ215" s="152"/>
      <c r="EA215" s="152"/>
      <c r="EB215" s="152"/>
      <c r="EC215" s="152"/>
      <c r="ED215" s="152"/>
      <c r="EE215" s="152"/>
      <c r="EF215" s="152"/>
      <c r="EG215" s="152"/>
      <c r="EH215" s="152"/>
      <c r="EI215" s="152"/>
      <c r="EJ215" s="152"/>
      <c r="EK215" s="152"/>
      <c r="EL215" s="152"/>
      <c r="EM215" s="152"/>
      <c r="EN215" s="152"/>
      <c r="EO215" s="152"/>
      <c r="EP215" s="152"/>
      <c r="EQ215" s="152"/>
      <c r="ER215" s="152"/>
      <c r="ES215" s="152"/>
      <c r="ET215" s="152"/>
      <c r="EU215" s="152"/>
      <c r="EV215" s="152"/>
      <c r="EW215" s="152"/>
      <c r="EX215" s="152"/>
      <c r="EY215" s="152"/>
      <c r="EZ215" s="152"/>
      <c r="FA215" s="152"/>
      <c r="FB215" s="152"/>
      <c r="FC215" s="152"/>
      <c r="FD215" s="152"/>
    </row>
    <row r="216" spans="1:160">
      <c r="A216" s="250" t="str">
        <f t="shared" si="0"/>
        <v>SEBASTIÃO GESUINO GOMES FILHO</v>
      </c>
      <c r="B216" s="251" t="s">
        <v>641</v>
      </c>
      <c r="C216" s="252" t="s">
        <v>1234</v>
      </c>
      <c r="D216" s="89"/>
      <c r="E216" s="89"/>
      <c r="F216" s="89"/>
      <c r="G216" s="89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  <c r="AM216" s="152"/>
      <c r="AN216" s="152"/>
      <c r="AO216" s="152"/>
      <c r="AP216" s="152"/>
      <c r="AQ216" s="152"/>
      <c r="AR216" s="152"/>
      <c r="AS216" s="152"/>
      <c r="AT216" s="152"/>
      <c r="AU216" s="152"/>
      <c r="AV216" s="152"/>
      <c r="AW216" s="152"/>
      <c r="AX216" s="152"/>
      <c r="AY216" s="152"/>
      <c r="AZ216" s="152"/>
      <c r="BA216" s="152"/>
      <c r="BB216" s="152"/>
      <c r="BC216" s="152"/>
      <c r="BD216" s="152"/>
      <c r="BE216" s="152"/>
      <c r="BF216" s="152"/>
      <c r="BG216" s="152"/>
      <c r="BH216" s="152"/>
      <c r="BI216" s="152"/>
      <c r="BJ216" s="152"/>
      <c r="BK216" s="152"/>
      <c r="BL216" s="152"/>
      <c r="BM216" s="152"/>
      <c r="BN216" s="152"/>
      <c r="BO216" s="152"/>
      <c r="BP216" s="152"/>
      <c r="BQ216" s="152"/>
      <c r="BR216" s="152"/>
      <c r="BS216" s="152"/>
      <c r="BT216" s="152"/>
      <c r="BU216" s="152"/>
      <c r="BV216" s="152"/>
      <c r="BW216" s="152"/>
      <c r="BX216" s="152"/>
      <c r="BY216" s="152"/>
      <c r="BZ216" s="152"/>
      <c r="CA216" s="152"/>
      <c r="CB216" s="152"/>
      <c r="CC216" s="152"/>
      <c r="CD216" s="152"/>
      <c r="CE216" s="152"/>
      <c r="CF216" s="152"/>
      <c r="CG216" s="152"/>
      <c r="CH216" s="152"/>
      <c r="CI216" s="152"/>
      <c r="CJ216" s="152"/>
      <c r="CK216" s="152"/>
      <c r="CL216" s="152"/>
      <c r="CM216" s="152"/>
      <c r="CN216" s="152"/>
      <c r="CO216" s="152"/>
      <c r="CP216" s="152"/>
      <c r="CQ216" s="152"/>
      <c r="CR216" s="152"/>
      <c r="CS216" s="152"/>
      <c r="CT216" s="152"/>
      <c r="CU216" s="152"/>
      <c r="CV216" s="152"/>
      <c r="CW216" s="152"/>
      <c r="CX216" s="152"/>
      <c r="CY216" s="152"/>
      <c r="CZ216" s="152"/>
      <c r="DA216" s="152"/>
      <c r="DB216" s="152"/>
      <c r="DC216" s="152"/>
      <c r="DD216" s="152"/>
      <c r="DE216" s="152"/>
      <c r="DF216" s="152"/>
      <c r="DG216" s="152"/>
      <c r="DH216" s="152"/>
      <c r="DI216" s="152"/>
      <c r="DJ216" s="152"/>
      <c r="DK216" s="152"/>
      <c r="DL216" s="152"/>
      <c r="DM216" s="152"/>
      <c r="DN216" s="152"/>
      <c r="DO216" s="152"/>
      <c r="DP216" s="152"/>
      <c r="DQ216" s="152"/>
      <c r="DR216" s="152"/>
      <c r="DS216" s="152"/>
      <c r="DT216" s="152"/>
      <c r="DU216" s="152"/>
      <c r="DV216" s="152"/>
      <c r="DW216" s="152"/>
      <c r="DX216" s="152"/>
      <c r="DY216" s="152"/>
      <c r="DZ216" s="152"/>
      <c r="EA216" s="152"/>
      <c r="EB216" s="152"/>
      <c r="EC216" s="152"/>
      <c r="ED216" s="152"/>
      <c r="EE216" s="152"/>
      <c r="EF216" s="152"/>
      <c r="EG216" s="152"/>
      <c r="EH216" s="152"/>
      <c r="EI216" s="152"/>
      <c r="EJ216" s="152"/>
      <c r="EK216" s="152"/>
      <c r="EL216" s="152"/>
      <c r="EM216" s="152"/>
      <c r="EN216" s="152"/>
      <c r="EO216" s="152"/>
      <c r="EP216" s="152"/>
      <c r="EQ216" s="152"/>
      <c r="ER216" s="152"/>
      <c r="ES216" s="152"/>
      <c r="ET216" s="152"/>
      <c r="EU216" s="152"/>
      <c r="EV216" s="152"/>
      <c r="EW216" s="152"/>
      <c r="EX216" s="152"/>
      <c r="EY216" s="152"/>
      <c r="EZ216" s="152"/>
      <c r="FA216" s="152"/>
      <c r="FB216" s="152"/>
      <c r="FC216" s="152"/>
      <c r="FD216" s="152"/>
    </row>
    <row r="217" spans="1:160">
      <c r="A217" s="250" t="str">
        <f t="shared" si="0"/>
        <v>SEBASTIÃO MANOEL DE SOUZA</v>
      </c>
      <c r="B217" s="251" t="s">
        <v>641</v>
      </c>
      <c r="C217" s="252" t="s">
        <v>1235</v>
      </c>
      <c r="D217" s="89"/>
      <c r="E217" s="89"/>
      <c r="F217" s="89"/>
      <c r="G217" s="89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  <c r="AM217" s="152"/>
      <c r="AN217" s="152"/>
      <c r="AO217" s="152"/>
      <c r="AP217" s="152"/>
      <c r="AQ217" s="152"/>
      <c r="AR217" s="152"/>
      <c r="AS217" s="152"/>
      <c r="AT217" s="152"/>
      <c r="AU217" s="152"/>
      <c r="AV217" s="152"/>
      <c r="AW217" s="152"/>
      <c r="AX217" s="152"/>
      <c r="AY217" s="152"/>
      <c r="AZ217" s="152"/>
      <c r="BA217" s="152"/>
      <c r="BB217" s="152"/>
      <c r="BC217" s="152"/>
      <c r="BD217" s="152"/>
      <c r="BE217" s="152"/>
      <c r="BF217" s="152"/>
      <c r="BG217" s="152"/>
      <c r="BH217" s="152"/>
      <c r="BI217" s="152"/>
      <c r="BJ217" s="152"/>
      <c r="BK217" s="152"/>
      <c r="BL217" s="152"/>
      <c r="BM217" s="152"/>
      <c r="BN217" s="152"/>
      <c r="BO217" s="152"/>
      <c r="BP217" s="152"/>
      <c r="BQ217" s="152"/>
      <c r="BR217" s="152"/>
      <c r="BS217" s="152"/>
      <c r="BT217" s="152"/>
      <c r="BU217" s="152"/>
      <c r="BV217" s="152"/>
      <c r="BW217" s="152"/>
      <c r="BX217" s="152"/>
      <c r="BY217" s="152"/>
      <c r="BZ217" s="152"/>
      <c r="CA217" s="152"/>
      <c r="CB217" s="152"/>
      <c r="CC217" s="152"/>
      <c r="CD217" s="152"/>
      <c r="CE217" s="152"/>
      <c r="CF217" s="152"/>
      <c r="CG217" s="152"/>
      <c r="CH217" s="152"/>
      <c r="CI217" s="152"/>
      <c r="CJ217" s="152"/>
      <c r="CK217" s="152"/>
      <c r="CL217" s="152"/>
      <c r="CM217" s="152"/>
      <c r="CN217" s="152"/>
      <c r="CO217" s="152"/>
      <c r="CP217" s="152"/>
      <c r="CQ217" s="152"/>
      <c r="CR217" s="152"/>
      <c r="CS217" s="152"/>
      <c r="CT217" s="152"/>
      <c r="CU217" s="152"/>
      <c r="CV217" s="152"/>
      <c r="CW217" s="152"/>
      <c r="CX217" s="152"/>
      <c r="CY217" s="152"/>
      <c r="CZ217" s="152"/>
      <c r="DA217" s="152"/>
      <c r="DB217" s="152"/>
      <c r="DC217" s="152"/>
      <c r="DD217" s="152"/>
      <c r="DE217" s="152"/>
      <c r="DF217" s="152"/>
      <c r="DG217" s="152"/>
      <c r="DH217" s="152"/>
      <c r="DI217" s="152"/>
      <c r="DJ217" s="152"/>
      <c r="DK217" s="152"/>
      <c r="DL217" s="152"/>
      <c r="DM217" s="152"/>
      <c r="DN217" s="152"/>
      <c r="DO217" s="152"/>
      <c r="DP217" s="152"/>
      <c r="DQ217" s="152"/>
      <c r="DR217" s="152"/>
      <c r="DS217" s="152"/>
      <c r="DT217" s="152"/>
      <c r="DU217" s="152"/>
      <c r="DV217" s="152"/>
      <c r="DW217" s="152"/>
      <c r="DX217" s="152"/>
      <c r="DY217" s="152"/>
      <c r="DZ217" s="152"/>
      <c r="EA217" s="152"/>
      <c r="EB217" s="152"/>
      <c r="EC217" s="152"/>
      <c r="ED217" s="152"/>
      <c r="EE217" s="152"/>
      <c r="EF217" s="152"/>
      <c r="EG217" s="152"/>
      <c r="EH217" s="152"/>
      <c r="EI217" s="152"/>
      <c r="EJ217" s="152"/>
      <c r="EK217" s="152"/>
      <c r="EL217" s="152"/>
      <c r="EM217" s="152"/>
      <c r="EN217" s="152"/>
      <c r="EO217" s="152"/>
      <c r="EP217" s="152"/>
      <c r="EQ217" s="152"/>
      <c r="ER217" s="152"/>
      <c r="ES217" s="152"/>
      <c r="ET217" s="152"/>
      <c r="EU217" s="152"/>
      <c r="EV217" s="152"/>
      <c r="EW217" s="152"/>
      <c r="EX217" s="152"/>
      <c r="EY217" s="152"/>
      <c r="EZ217" s="152"/>
      <c r="FA217" s="152"/>
      <c r="FB217" s="152"/>
      <c r="FC217" s="152"/>
      <c r="FD217" s="152"/>
    </row>
    <row r="218" spans="1:160">
      <c r="A218" s="250" t="str">
        <f t="shared" si="0"/>
        <v>SOLANO DOS SANTOS FONTES</v>
      </c>
      <c r="B218" s="251" t="s">
        <v>641</v>
      </c>
      <c r="C218" s="252" t="s">
        <v>931</v>
      </c>
      <c r="D218" s="89"/>
      <c r="E218" s="89"/>
      <c r="F218" s="89"/>
      <c r="G218" s="89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  <c r="AM218" s="152"/>
      <c r="AN218" s="152"/>
      <c r="AO218" s="152"/>
      <c r="AP218" s="152"/>
      <c r="AQ218" s="152"/>
      <c r="AR218" s="152"/>
      <c r="AS218" s="152"/>
      <c r="AT218" s="152"/>
      <c r="AU218" s="152"/>
      <c r="AV218" s="152"/>
      <c r="AW218" s="152"/>
      <c r="AX218" s="152"/>
      <c r="AY218" s="152"/>
      <c r="AZ218" s="152"/>
      <c r="BA218" s="152"/>
      <c r="BB218" s="152"/>
      <c r="BC218" s="152"/>
      <c r="BD218" s="152"/>
      <c r="BE218" s="152"/>
      <c r="BF218" s="152"/>
      <c r="BG218" s="152"/>
      <c r="BH218" s="152"/>
      <c r="BI218" s="152"/>
      <c r="BJ218" s="152"/>
      <c r="BK218" s="152"/>
      <c r="BL218" s="152"/>
      <c r="BM218" s="152"/>
      <c r="BN218" s="152"/>
      <c r="BO218" s="152"/>
      <c r="BP218" s="152"/>
      <c r="BQ218" s="152"/>
      <c r="BR218" s="152"/>
      <c r="BS218" s="152"/>
      <c r="BT218" s="152"/>
      <c r="BU218" s="152"/>
      <c r="BV218" s="152"/>
      <c r="BW218" s="152"/>
      <c r="BX218" s="152"/>
      <c r="BY218" s="152"/>
      <c r="BZ218" s="152"/>
      <c r="CA218" s="152"/>
      <c r="CB218" s="152"/>
      <c r="CC218" s="152"/>
      <c r="CD218" s="152"/>
      <c r="CE218" s="152"/>
      <c r="CF218" s="152"/>
      <c r="CG218" s="152"/>
      <c r="CH218" s="152"/>
      <c r="CI218" s="152"/>
      <c r="CJ218" s="152"/>
      <c r="CK218" s="152"/>
      <c r="CL218" s="152"/>
      <c r="CM218" s="152"/>
      <c r="CN218" s="152"/>
      <c r="CO218" s="152"/>
      <c r="CP218" s="152"/>
      <c r="CQ218" s="152"/>
      <c r="CR218" s="152"/>
      <c r="CS218" s="152"/>
      <c r="CT218" s="152"/>
      <c r="CU218" s="152"/>
      <c r="CV218" s="152"/>
      <c r="CW218" s="152"/>
      <c r="CX218" s="152"/>
      <c r="CY218" s="152"/>
      <c r="CZ218" s="152"/>
      <c r="DA218" s="152"/>
      <c r="DB218" s="152"/>
      <c r="DC218" s="152"/>
      <c r="DD218" s="152"/>
      <c r="DE218" s="152"/>
      <c r="DF218" s="152"/>
      <c r="DG218" s="152"/>
      <c r="DH218" s="152"/>
      <c r="DI218" s="152"/>
      <c r="DJ218" s="152"/>
      <c r="DK218" s="152"/>
      <c r="DL218" s="152"/>
      <c r="DM218" s="152"/>
      <c r="DN218" s="152"/>
      <c r="DO218" s="152"/>
      <c r="DP218" s="152"/>
      <c r="DQ218" s="152"/>
      <c r="DR218" s="152"/>
      <c r="DS218" s="152"/>
      <c r="DT218" s="152"/>
      <c r="DU218" s="152"/>
      <c r="DV218" s="152"/>
      <c r="DW218" s="152"/>
      <c r="DX218" s="152"/>
      <c r="DY218" s="152"/>
      <c r="DZ218" s="152"/>
      <c r="EA218" s="152"/>
      <c r="EB218" s="152"/>
      <c r="EC218" s="152"/>
      <c r="ED218" s="152"/>
      <c r="EE218" s="152"/>
      <c r="EF218" s="152"/>
      <c r="EG218" s="152"/>
      <c r="EH218" s="152"/>
      <c r="EI218" s="152"/>
      <c r="EJ218" s="152"/>
      <c r="EK218" s="152"/>
      <c r="EL218" s="152"/>
      <c r="EM218" s="152"/>
      <c r="EN218" s="152"/>
      <c r="EO218" s="152"/>
      <c r="EP218" s="152"/>
      <c r="EQ218" s="152"/>
      <c r="ER218" s="152"/>
      <c r="ES218" s="152"/>
      <c r="ET218" s="152"/>
      <c r="EU218" s="152"/>
      <c r="EV218" s="152"/>
      <c r="EW218" s="152"/>
      <c r="EX218" s="152"/>
      <c r="EY218" s="152"/>
      <c r="EZ218" s="152"/>
      <c r="FA218" s="152"/>
      <c r="FB218" s="152"/>
      <c r="FC218" s="152"/>
      <c r="FD218" s="152"/>
    </row>
    <row r="219" spans="1:160">
      <c r="A219" s="250" t="str">
        <f t="shared" si="0"/>
        <v>TARCIS FRANCISCO MACHADO DA SILVA</v>
      </c>
      <c r="B219" s="251" t="s">
        <v>641</v>
      </c>
      <c r="C219" s="252" t="s">
        <v>559</v>
      </c>
      <c r="D219" s="89"/>
      <c r="E219" s="89"/>
      <c r="F219" s="89"/>
      <c r="G219" s="89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  <c r="BE219" s="152"/>
      <c r="BF219" s="152"/>
      <c r="BG219" s="152"/>
      <c r="BH219" s="152"/>
      <c r="BI219" s="152"/>
      <c r="BJ219" s="152"/>
      <c r="BK219" s="152"/>
      <c r="BL219" s="152"/>
      <c r="BM219" s="152"/>
      <c r="BN219" s="152"/>
      <c r="BO219" s="152"/>
      <c r="BP219" s="152"/>
      <c r="BQ219" s="152"/>
      <c r="BR219" s="152"/>
      <c r="BS219" s="152"/>
      <c r="BT219" s="152"/>
      <c r="BU219" s="152"/>
      <c r="BV219" s="152"/>
      <c r="BW219" s="152"/>
      <c r="BX219" s="152"/>
      <c r="BY219" s="152"/>
      <c r="BZ219" s="152"/>
      <c r="CA219" s="152"/>
      <c r="CB219" s="152"/>
      <c r="CC219" s="152"/>
      <c r="CD219" s="152"/>
      <c r="CE219" s="152"/>
      <c r="CF219" s="152"/>
      <c r="CG219" s="152"/>
      <c r="CH219" s="152"/>
      <c r="CI219" s="152"/>
      <c r="CJ219" s="152"/>
      <c r="CK219" s="152"/>
      <c r="CL219" s="152"/>
      <c r="CM219" s="152"/>
      <c r="CN219" s="152"/>
      <c r="CO219" s="152"/>
      <c r="CP219" s="152"/>
      <c r="CQ219" s="152"/>
      <c r="CR219" s="152"/>
      <c r="CS219" s="152"/>
      <c r="CT219" s="152"/>
      <c r="CU219" s="152"/>
      <c r="CV219" s="152"/>
      <c r="CW219" s="152"/>
      <c r="CX219" s="152"/>
      <c r="CY219" s="152"/>
      <c r="CZ219" s="152"/>
      <c r="DA219" s="152"/>
      <c r="DB219" s="152"/>
      <c r="DC219" s="152"/>
      <c r="DD219" s="152"/>
      <c r="DE219" s="152"/>
      <c r="DF219" s="152"/>
      <c r="DG219" s="152"/>
      <c r="DH219" s="152"/>
      <c r="DI219" s="152"/>
      <c r="DJ219" s="152"/>
      <c r="DK219" s="152"/>
      <c r="DL219" s="152"/>
      <c r="DM219" s="152"/>
      <c r="DN219" s="152"/>
      <c r="DO219" s="152"/>
      <c r="DP219" s="152"/>
      <c r="DQ219" s="152"/>
      <c r="DR219" s="152"/>
      <c r="DS219" s="152"/>
      <c r="DT219" s="152"/>
      <c r="DU219" s="152"/>
      <c r="DV219" s="152"/>
      <c r="DW219" s="152"/>
      <c r="DX219" s="152"/>
      <c r="DY219" s="152"/>
      <c r="DZ219" s="152"/>
      <c r="EA219" s="152"/>
      <c r="EB219" s="152"/>
      <c r="EC219" s="152"/>
      <c r="ED219" s="152"/>
      <c r="EE219" s="152"/>
      <c r="EF219" s="152"/>
      <c r="EG219" s="152"/>
      <c r="EH219" s="152"/>
      <c r="EI219" s="152"/>
      <c r="EJ219" s="152"/>
      <c r="EK219" s="152"/>
      <c r="EL219" s="152"/>
      <c r="EM219" s="152"/>
      <c r="EN219" s="152"/>
      <c r="EO219" s="152"/>
      <c r="EP219" s="152"/>
      <c r="EQ219" s="152"/>
      <c r="ER219" s="152"/>
      <c r="ES219" s="152"/>
      <c r="ET219" s="152"/>
      <c r="EU219" s="152"/>
      <c r="EV219" s="152"/>
      <c r="EW219" s="152"/>
      <c r="EX219" s="152"/>
      <c r="EY219" s="152"/>
      <c r="EZ219" s="152"/>
      <c r="FA219" s="152"/>
      <c r="FB219" s="152"/>
      <c r="FC219" s="152"/>
      <c r="FD219" s="152"/>
    </row>
    <row r="220" spans="1:160">
      <c r="A220" s="250" t="str">
        <f t="shared" si="0"/>
        <v>TELMO LEONARDO PAIVA BEZERRA</v>
      </c>
      <c r="B220" s="251" t="s">
        <v>641</v>
      </c>
      <c r="C220" s="252" t="s">
        <v>945</v>
      </c>
      <c r="D220" s="89"/>
      <c r="E220" s="89"/>
      <c r="F220" s="89"/>
      <c r="G220" s="89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  <c r="AM220" s="152"/>
      <c r="AN220" s="152"/>
      <c r="AO220" s="152"/>
      <c r="AP220" s="152"/>
      <c r="AQ220" s="152"/>
      <c r="AR220" s="152"/>
      <c r="AS220" s="152"/>
      <c r="AT220" s="152"/>
      <c r="AU220" s="152"/>
      <c r="AV220" s="152"/>
      <c r="AW220" s="152"/>
      <c r="AX220" s="152"/>
      <c r="AY220" s="152"/>
      <c r="AZ220" s="152"/>
      <c r="BA220" s="152"/>
      <c r="BB220" s="152"/>
      <c r="BC220" s="152"/>
      <c r="BD220" s="152"/>
      <c r="BE220" s="152"/>
      <c r="BF220" s="152"/>
      <c r="BG220" s="152"/>
      <c r="BH220" s="152"/>
      <c r="BI220" s="152"/>
      <c r="BJ220" s="152"/>
      <c r="BK220" s="152"/>
      <c r="BL220" s="152"/>
      <c r="BM220" s="152"/>
      <c r="BN220" s="152"/>
      <c r="BO220" s="152"/>
      <c r="BP220" s="152"/>
      <c r="BQ220" s="152"/>
      <c r="BR220" s="152"/>
      <c r="BS220" s="152"/>
      <c r="BT220" s="152"/>
      <c r="BU220" s="152"/>
      <c r="BV220" s="152"/>
      <c r="BW220" s="152"/>
      <c r="BX220" s="152"/>
      <c r="BY220" s="152"/>
      <c r="BZ220" s="152"/>
      <c r="CA220" s="152"/>
      <c r="CB220" s="152"/>
      <c r="CC220" s="152"/>
      <c r="CD220" s="152"/>
      <c r="CE220" s="152"/>
      <c r="CF220" s="152"/>
      <c r="CG220" s="152"/>
      <c r="CH220" s="152"/>
      <c r="CI220" s="152"/>
      <c r="CJ220" s="152"/>
      <c r="CK220" s="152"/>
      <c r="CL220" s="152"/>
      <c r="CM220" s="152"/>
      <c r="CN220" s="152"/>
      <c r="CO220" s="152"/>
      <c r="CP220" s="152"/>
      <c r="CQ220" s="152"/>
      <c r="CR220" s="152"/>
      <c r="CS220" s="152"/>
      <c r="CT220" s="152"/>
      <c r="CU220" s="152"/>
      <c r="CV220" s="152"/>
      <c r="CW220" s="152"/>
      <c r="CX220" s="152"/>
      <c r="CY220" s="152"/>
      <c r="CZ220" s="152"/>
      <c r="DA220" s="152"/>
      <c r="DB220" s="152"/>
      <c r="DC220" s="152"/>
      <c r="DD220" s="152"/>
      <c r="DE220" s="152"/>
      <c r="DF220" s="152"/>
      <c r="DG220" s="152"/>
      <c r="DH220" s="152"/>
      <c r="DI220" s="152"/>
      <c r="DJ220" s="152"/>
      <c r="DK220" s="152"/>
      <c r="DL220" s="152"/>
      <c r="DM220" s="152"/>
      <c r="DN220" s="152"/>
      <c r="DO220" s="152"/>
      <c r="DP220" s="152"/>
      <c r="DQ220" s="152"/>
      <c r="DR220" s="152"/>
      <c r="DS220" s="152"/>
      <c r="DT220" s="152"/>
      <c r="DU220" s="152"/>
      <c r="DV220" s="152"/>
      <c r="DW220" s="152"/>
      <c r="DX220" s="152"/>
      <c r="DY220" s="152"/>
      <c r="DZ220" s="152"/>
      <c r="EA220" s="152"/>
      <c r="EB220" s="152"/>
      <c r="EC220" s="152"/>
      <c r="ED220" s="152"/>
      <c r="EE220" s="152"/>
      <c r="EF220" s="152"/>
      <c r="EG220" s="152"/>
      <c r="EH220" s="152"/>
      <c r="EI220" s="152"/>
      <c r="EJ220" s="152"/>
      <c r="EK220" s="152"/>
      <c r="EL220" s="152"/>
      <c r="EM220" s="152"/>
      <c r="EN220" s="152"/>
      <c r="EO220" s="152"/>
      <c r="EP220" s="152"/>
      <c r="EQ220" s="152"/>
      <c r="ER220" s="152"/>
      <c r="ES220" s="152"/>
      <c r="ET220" s="152"/>
      <c r="EU220" s="152"/>
      <c r="EV220" s="152"/>
      <c r="EW220" s="152"/>
      <c r="EX220" s="152"/>
      <c r="EY220" s="152"/>
      <c r="EZ220" s="152"/>
      <c r="FA220" s="152"/>
      <c r="FB220" s="152"/>
      <c r="FC220" s="152"/>
      <c r="FD220" s="152"/>
    </row>
    <row r="221" spans="1:160">
      <c r="A221" s="250" t="str">
        <f t="shared" si="0"/>
        <v>THIAGO DA SILVA OLIVEIRA</v>
      </c>
      <c r="B221" s="251" t="s">
        <v>641</v>
      </c>
      <c r="C221" s="252" t="s">
        <v>1381</v>
      </c>
      <c r="D221" s="89"/>
      <c r="E221" s="89"/>
      <c r="F221" s="89"/>
      <c r="G221" s="89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  <c r="AM221" s="152"/>
      <c r="AN221" s="152"/>
      <c r="AO221" s="152"/>
      <c r="AP221" s="152"/>
      <c r="AQ221" s="152"/>
      <c r="AR221" s="152"/>
      <c r="AS221" s="152"/>
      <c r="AT221" s="152"/>
      <c r="AU221" s="152"/>
      <c r="AV221" s="152"/>
      <c r="AW221" s="152"/>
      <c r="AX221" s="152"/>
      <c r="AY221" s="152"/>
      <c r="AZ221" s="152"/>
      <c r="BA221" s="152"/>
      <c r="BB221" s="152"/>
      <c r="BC221" s="152"/>
      <c r="BD221" s="152"/>
      <c r="BE221" s="152"/>
      <c r="BF221" s="152"/>
      <c r="BG221" s="152"/>
      <c r="BH221" s="152"/>
      <c r="BI221" s="152"/>
      <c r="BJ221" s="152"/>
      <c r="BK221" s="152"/>
      <c r="BL221" s="152"/>
      <c r="BM221" s="152"/>
      <c r="BN221" s="152"/>
      <c r="BO221" s="152"/>
      <c r="BP221" s="152"/>
      <c r="BQ221" s="152"/>
      <c r="BR221" s="152"/>
      <c r="BS221" s="152"/>
      <c r="BT221" s="152"/>
      <c r="BU221" s="152"/>
      <c r="BV221" s="152"/>
      <c r="BW221" s="152"/>
      <c r="BX221" s="152"/>
      <c r="BY221" s="152"/>
      <c r="BZ221" s="152"/>
      <c r="CA221" s="152"/>
      <c r="CB221" s="152"/>
      <c r="CC221" s="152"/>
      <c r="CD221" s="152"/>
      <c r="CE221" s="152"/>
      <c r="CF221" s="152"/>
      <c r="CG221" s="152"/>
      <c r="CH221" s="152"/>
      <c r="CI221" s="152"/>
      <c r="CJ221" s="152"/>
      <c r="CK221" s="152"/>
      <c r="CL221" s="152"/>
      <c r="CM221" s="152"/>
      <c r="CN221" s="152"/>
      <c r="CO221" s="152"/>
      <c r="CP221" s="152"/>
      <c r="CQ221" s="152"/>
      <c r="CR221" s="152"/>
      <c r="CS221" s="152"/>
      <c r="CT221" s="152"/>
      <c r="CU221" s="152"/>
      <c r="CV221" s="152"/>
      <c r="CW221" s="152"/>
      <c r="CX221" s="152"/>
      <c r="CY221" s="152"/>
      <c r="CZ221" s="152"/>
      <c r="DA221" s="152"/>
      <c r="DB221" s="152"/>
      <c r="DC221" s="152"/>
      <c r="DD221" s="152"/>
      <c r="DE221" s="152"/>
      <c r="DF221" s="152"/>
      <c r="DG221" s="152"/>
      <c r="DH221" s="152"/>
      <c r="DI221" s="152"/>
      <c r="DJ221" s="152"/>
      <c r="DK221" s="152"/>
      <c r="DL221" s="152"/>
      <c r="DM221" s="152"/>
      <c r="DN221" s="152"/>
      <c r="DO221" s="152"/>
      <c r="DP221" s="152"/>
      <c r="DQ221" s="152"/>
      <c r="DR221" s="152"/>
      <c r="DS221" s="152"/>
      <c r="DT221" s="152"/>
      <c r="DU221" s="152"/>
      <c r="DV221" s="152"/>
      <c r="DW221" s="152"/>
      <c r="DX221" s="152"/>
      <c r="DY221" s="152"/>
      <c r="DZ221" s="152"/>
      <c r="EA221" s="152"/>
      <c r="EB221" s="152"/>
      <c r="EC221" s="152"/>
      <c r="ED221" s="152"/>
      <c r="EE221" s="152"/>
      <c r="EF221" s="152"/>
      <c r="EG221" s="152"/>
      <c r="EH221" s="152"/>
      <c r="EI221" s="152"/>
      <c r="EJ221" s="152"/>
      <c r="EK221" s="152"/>
      <c r="EL221" s="152"/>
      <c r="EM221" s="152"/>
      <c r="EN221" s="152"/>
      <c r="EO221" s="152"/>
      <c r="EP221" s="152"/>
      <c r="EQ221" s="152"/>
      <c r="ER221" s="152"/>
      <c r="ES221" s="152"/>
      <c r="ET221" s="152"/>
      <c r="EU221" s="152"/>
      <c r="EV221" s="152"/>
      <c r="EW221" s="152"/>
      <c r="EX221" s="152"/>
      <c r="EY221" s="152"/>
      <c r="EZ221" s="152"/>
      <c r="FA221" s="152"/>
      <c r="FB221" s="152"/>
      <c r="FC221" s="152"/>
      <c r="FD221" s="152"/>
    </row>
    <row r="222" spans="1:160">
      <c r="A222" s="250" t="str">
        <f t="shared" si="0"/>
        <v>THIAGO DE ASSIS DE ALMEIDA SANTOS</v>
      </c>
      <c r="B222" s="251" t="s">
        <v>641</v>
      </c>
      <c r="C222" s="252" t="s">
        <v>716</v>
      </c>
      <c r="D222" s="89"/>
      <c r="E222" s="89"/>
      <c r="F222" s="89"/>
      <c r="G222" s="89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  <c r="AM222" s="152"/>
      <c r="AN222" s="152"/>
      <c r="AO222" s="152"/>
      <c r="AP222" s="152"/>
      <c r="AQ222" s="152"/>
      <c r="AR222" s="152"/>
      <c r="AS222" s="152"/>
      <c r="AT222" s="152"/>
      <c r="AU222" s="152"/>
      <c r="AV222" s="152"/>
      <c r="AW222" s="152"/>
      <c r="AX222" s="152"/>
      <c r="AY222" s="152"/>
      <c r="AZ222" s="152"/>
      <c r="BA222" s="152"/>
      <c r="BB222" s="152"/>
      <c r="BC222" s="152"/>
      <c r="BD222" s="152"/>
      <c r="BE222" s="152"/>
      <c r="BF222" s="152"/>
      <c r="BG222" s="152"/>
      <c r="BH222" s="152"/>
      <c r="BI222" s="152"/>
      <c r="BJ222" s="152"/>
      <c r="BK222" s="152"/>
      <c r="BL222" s="152"/>
      <c r="BM222" s="152"/>
      <c r="BN222" s="152"/>
      <c r="BO222" s="152"/>
      <c r="BP222" s="152"/>
      <c r="BQ222" s="152"/>
      <c r="BR222" s="152"/>
      <c r="BS222" s="152"/>
      <c r="BT222" s="152"/>
      <c r="BU222" s="152"/>
      <c r="BV222" s="152"/>
      <c r="BW222" s="152"/>
      <c r="BX222" s="152"/>
      <c r="BY222" s="152"/>
      <c r="BZ222" s="152"/>
      <c r="CA222" s="152"/>
      <c r="CB222" s="152"/>
      <c r="CC222" s="152"/>
      <c r="CD222" s="152"/>
      <c r="CE222" s="152"/>
      <c r="CF222" s="152"/>
      <c r="CG222" s="152"/>
      <c r="CH222" s="152"/>
      <c r="CI222" s="152"/>
      <c r="CJ222" s="152"/>
      <c r="CK222" s="152"/>
      <c r="CL222" s="152"/>
      <c r="CM222" s="152"/>
      <c r="CN222" s="152"/>
      <c r="CO222" s="152"/>
      <c r="CP222" s="152"/>
      <c r="CQ222" s="152"/>
      <c r="CR222" s="152"/>
      <c r="CS222" s="152"/>
      <c r="CT222" s="152"/>
      <c r="CU222" s="152"/>
      <c r="CV222" s="152"/>
      <c r="CW222" s="152"/>
      <c r="CX222" s="152"/>
      <c r="CY222" s="152"/>
      <c r="CZ222" s="152"/>
      <c r="DA222" s="152"/>
      <c r="DB222" s="152"/>
      <c r="DC222" s="152"/>
      <c r="DD222" s="152"/>
      <c r="DE222" s="152"/>
      <c r="DF222" s="152"/>
      <c r="DG222" s="152"/>
      <c r="DH222" s="152"/>
      <c r="DI222" s="152"/>
      <c r="DJ222" s="152"/>
      <c r="DK222" s="152"/>
      <c r="DL222" s="152"/>
      <c r="DM222" s="152"/>
      <c r="DN222" s="152"/>
      <c r="DO222" s="152"/>
      <c r="DP222" s="152"/>
      <c r="DQ222" s="152"/>
      <c r="DR222" s="152"/>
      <c r="DS222" s="152"/>
      <c r="DT222" s="152"/>
      <c r="DU222" s="152"/>
      <c r="DV222" s="152"/>
      <c r="DW222" s="152"/>
      <c r="DX222" s="152"/>
      <c r="DY222" s="152"/>
      <c r="DZ222" s="152"/>
      <c r="EA222" s="152"/>
      <c r="EB222" s="152"/>
      <c r="EC222" s="152"/>
      <c r="ED222" s="152"/>
      <c r="EE222" s="152"/>
      <c r="EF222" s="152"/>
      <c r="EG222" s="152"/>
      <c r="EH222" s="152"/>
      <c r="EI222" s="152"/>
      <c r="EJ222" s="152"/>
      <c r="EK222" s="152"/>
      <c r="EL222" s="152"/>
      <c r="EM222" s="152"/>
      <c r="EN222" s="152"/>
      <c r="EO222" s="152"/>
      <c r="EP222" s="152"/>
      <c r="EQ222" s="152"/>
      <c r="ER222" s="152"/>
      <c r="ES222" s="152"/>
      <c r="ET222" s="152"/>
      <c r="EU222" s="152"/>
      <c r="EV222" s="152"/>
      <c r="EW222" s="152"/>
      <c r="EX222" s="152"/>
      <c r="EY222" s="152"/>
      <c r="EZ222" s="152"/>
      <c r="FA222" s="152"/>
      <c r="FB222" s="152"/>
      <c r="FC222" s="152"/>
      <c r="FD222" s="152"/>
    </row>
    <row r="223" spans="1:160">
      <c r="A223" s="250" t="str">
        <f t="shared" si="0"/>
        <v>THIAGO THIERRY FERNANDES FERREIRA DA SILVA</v>
      </c>
      <c r="B223" s="251" t="s">
        <v>641</v>
      </c>
      <c r="C223" s="252" t="s">
        <v>561</v>
      </c>
      <c r="D223" s="89"/>
      <c r="E223" s="89"/>
      <c r="F223" s="89"/>
      <c r="G223" s="89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  <c r="AM223" s="152"/>
      <c r="AN223" s="152"/>
      <c r="AO223" s="152"/>
      <c r="AP223" s="152"/>
      <c r="AQ223" s="152"/>
      <c r="AR223" s="152"/>
      <c r="AS223" s="152"/>
      <c r="AT223" s="152"/>
      <c r="AU223" s="152"/>
      <c r="AV223" s="152"/>
      <c r="AW223" s="152"/>
      <c r="AX223" s="152"/>
      <c r="AY223" s="152"/>
      <c r="AZ223" s="152"/>
      <c r="BA223" s="152"/>
      <c r="BB223" s="152"/>
      <c r="BC223" s="152"/>
      <c r="BD223" s="152"/>
      <c r="BE223" s="152"/>
      <c r="BF223" s="152"/>
      <c r="BG223" s="152"/>
      <c r="BH223" s="152"/>
      <c r="BI223" s="152"/>
      <c r="BJ223" s="152"/>
      <c r="BK223" s="152"/>
      <c r="BL223" s="152"/>
      <c r="BM223" s="152"/>
      <c r="BN223" s="152"/>
      <c r="BO223" s="152"/>
      <c r="BP223" s="152"/>
      <c r="BQ223" s="152"/>
      <c r="BR223" s="152"/>
      <c r="BS223" s="152"/>
      <c r="BT223" s="152"/>
      <c r="BU223" s="152"/>
      <c r="BV223" s="152"/>
      <c r="BW223" s="152"/>
      <c r="BX223" s="152"/>
      <c r="BY223" s="152"/>
      <c r="BZ223" s="152"/>
      <c r="CA223" s="152"/>
      <c r="CB223" s="152"/>
      <c r="CC223" s="152"/>
      <c r="CD223" s="152"/>
      <c r="CE223" s="152"/>
      <c r="CF223" s="152"/>
      <c r="CG223" s="152"/>
      <c r="CH223" s="152"/>
      <c r="CI223" s="152"/>
      <c r="CJ223" s="152"/>
      <c r="CK223" s="152"/>
      <c r="CL223" s="152"/>
      <c r="CM223" s="152"/>
      <c r="CN223" s="152"/>
      <c r="CO223" s="152"/>
      <c r="CP223" s="152"/>
      <c r="CQ223" s="152"/>
      <c r="CR223" s="152"/>
      <c r="CS223" s="152"/>
      <c r="CT223" s="152"/>
      <c r="CU223" s="152"/>
      <c r="CV223" s="152"/>
      <c r="CW223" s="152"/>
      <c r="CX223" s="152"/>
      <c r="CY223" s="152"/>
      <c r="CZ223" s="152"/>
      <c r="DA223" s="152"/>
      <c r="DB223" s="152"/>
      <c r="DC223" s="152"/>
      <c r="DD223" s="152"/>
      <c r="DE223" s="152"/>
      <c r="DF223" s="152"/>
      <c r="DG223" s="152"/>
      <c r="DH223" s="152"/>
      <c r="DI223" s="152"/>
      <c r="DJ223" s="152"/>
      <c r="DK223" s="152"/>
      <c r="DL223" s="152"/>
      <c r="DM223" s="152"/>
      <c r="DN223" s="152"/>
      <c r="DO223" s="152"/>
      <c r="DP223" s="152"/>
      <c r="DQ223" s="152"/>
      <c r="DR223" s="152"/>
      <c r="DS223" s="152"/>
      <c r="DT223" s="152"/>
      <c r="DU223" s="152"/>
      <c r="DV223" s="152"/>
      <c r="DW223" s="152"/>
      <c r="DX223" s="152"/>
      <c r="DY223" s="152"/>
      <c r="DZ223" s="152"/>
      <c r="EA223" s="152"/>
      <c r="EB223" s="152"/>
      <c r="EC223" s="152"/>
      <c r="ED223" s="152"/>
      <c r="EE223" s="152"/>
      <c r="EF223" s="152"/>
      <c r="EG223" s="152"/>
      <c r="EH223" s="152"/>
      <c r="EI223" s="152"/>
      <c r="EJ223" s="152"/>
      <c r="EK223" s="152"/>
      <c r="EL223" s="152"/>
      <c r="EM223" s="152"/>
      <c r="EN223" s="152"/>
      <c r="EO223" s="152"/>
      <c r="EP223" s="152"/>
      <c r="EQ223" s="152"/>
      <c r="ER223" s="152"/>
      <c r="ES223" s="152"/>
      <c r="ET223" s="152"/>
      <c r="EU223" s="152"/>
      <c r="EV223" s="152"/>
      <c r="EW223" s="152"/>
      <c r="EX223" s="152"/>
      <c r="EY223" s="152"/>
      <c r="EZ223" s="152"/>
      <c r="FA223" s="152"/>
      <c r="FB223" s="152"/>
      <c r="FC223" s="152"/>
      <c r="FD223" s="152"/>
    </row>
    <row r="224" spans="1:160">
      <c r="A224" s="250" t="str">
        <f t="shared" si="0"/>
        <v>TIAGO DO NASCIMENTO MORAES</v>
      </c>
      <c r="B224" s="251" t="s">
        <v>641</v>
      </c>
      <c r="C224" s="252" t="s">
        <v>1007</v>
      </c>
      <c r="D224" s="89"/>
      <c r="E224" s="89"/>
      <c r="F224" s="89"/>
      <c r="G224" s="89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  <c r="AM224" s="152"/>
      <c r="AN224" s="152"/>
      <c r="AO224" s="152"/>
      <c r="AP224" s="152"/>
      <c r="AQ224" s="152"/>
      <c r="AR224" s="152"/>
      <c r="AS224" s="152"/>
      <c r="AT224" s="152"/>
      <c r="AU224" s="152"/>
      <c r="AV224" s="152"/>
      <c r="AW224" s="152"/>
      <c r="AX224" s="152"/>
      <c r="AY224" s="152"/>
      <c r="AZ224" s="152"/>
      <c r="BA224" s="152"/>
      <c r="BB224" s="152"/>
      <c r="BC224" s="152"/>
      <c r="BD224" s="152"/>
      <c r="BE224" s="152"/>
      <c r="BF224" s="152"/>
      <c r="BG224" s="152"/>
      <c r="BH224" s="152"/>
      <c r="BI224" s="152"/>
      <c r="BJ224" s="152"/>
      <c r="BK224" s="152"/>
      <c r="BL224" s="152"/>
      <c r="BM224" s="152"/>
      <c r="BN224" s="152"/>
      <c r="BO224" s="152"/>
      <c r="BP224" s="152"/>
      <c r="BQ224" s="152"/>
      <c r="BR224" s="152"/>
      <c r="BS224" s="152"/>
      <c r="BT224" s="152"/>
      <c r="BU224" s="152"/>
      <c r="BV224" s="152"/>
      <c r="BW224" s="152"/>
      <c r="BX224" s="152"/>
      <c r="BY224" s="152"/>
      <c r="BZ224" s="152"/>
      <c r="CA224" s="152"/>
      <c r="CB224" s="152"/>
      <c r="CC224" s="152"/>
      <c r="CD224" s="152"/>
      <c r="CE224" s="152"/>
      <c r="CF224" s="152"/>
      <c r="CG224" s="152"/>
      <c r="CH224" s="152"/>
      <c r="CI224" s="152"/>
      <c r="CJ224" s="152"/>
      <c r="CK224" s="152"/>
      <c r="CL224" s="152"/>
      <c r="CM224" s="152"/>
      <c r="CN224" s="152"/>
      <c r="CO224" s="152"/>
      <c r="CP224" s="152"/>
      <c r="CQ224" s="152"/>
      <c r="CR224" s="152"/>
      <c r="CS224" s="152"/>
      <c r="CT224" s="152"/>
      <c r="CU224" s="152"/>
      <c r="CV224" s="152"/>
      <c r="CW224" s="152"/>
      <c r="CX224" s="152"/>
      <c r="CY224" s="152"/>
      <c r="CZ224" s="152"/>
      <c r="DA224" s="152"/>
      <c r="DB224" s="152"/>
      <c r="DC224" s="152"/>
      <c r="DD224" s="152"/>
      <c r="DE224" s="152"/>
      <c r="DF224" s="152"/>
      <c r="DG224" s="152"/>
      <c r="DH224" s="152"/>
      <c r="DI224" s="152"/>
      <c r="DJ224" s="152"/>
      <c r="DK224" s="152"/>
      <c r="DL224" s="152"/>
      <c r="DM224" s="152"/>
      <c r="DN224" s="152"/>
      <c r="DO224" s="152"/>
      <c r="DP224" s="152"/>
      <c r="DQ224" s="152"/>
      <c r="DR224" s="152"/>
      <c r="DS224" s="152"/>
      <c r="DT224" s="152"/>
      <c r="DU224" s="152"/>
      <c r="DV224" s="152"/>
      <c r="DW224" s="152"/>
      <c r="DX224" s="152"/>
      <c r="DY224" s="152"/>
      <c r="DZ224" s="152"/>
      <c r="EA224" s="152"/>
      <c r="EB224" s="152"/>
      <c r="EC224" s="152"/>
      <c r="ED224" s="152"/>
      <c r="EE224" s="152"/>
      <c r="EF224" s="152"/>
      <c r="EG224" s="152"/>
      <c r="EH224" s="152"/>
      <c r="EI224" s="152"/>
      <c r="EJ224" s="152"/>
      <c r="EK224" s="152"/>
      <c r="EL224" s="152"/>
      <c r="EM224" s="152"/>
      <c r="EN224" s="152"/>
      <c r="EO224" s="152"/>
      <c r="EP224" s="152"/>
      <c r="EQ224" s="152"/>
      <c r="ER224" s="152"/>
      <c r="ES224" s="152"/>
      <c r="ET224" s="152"/>
      <c r="EU224" s="152"/>
      <c r="EV224" s="152"/>
      <c r="EW224" s="152"/>
      <c r="EX224" s="152"/>
      <c r="EY224" s="152"/>
      <c r="EZ224" s="152"/>
      <c r="FA224" s="152"/>
      <c r="FB224" s="152"/>
      <c r="FC224" s="152"/>
      <c r="FD224" s="152"/>
    </row>
    <row r="225" spans="1:160">
      <c r="A225" s="250" t="str">
        <f t="shared" si="0"/>
        <v>VALDECIR GOMES DE LIMA</v>
      </c>
      <c r="B225" s="251" t="s">
        <v>641</v>
      </c>
      <c r="C225" s="252" t="s">
        <v>1006</v>
      </c>
      <c r="D225" s="89"/>
      <c r="E225" s="89"/>
      <c r="F225" s="89"/>
      <c r="G225" s="89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  <c r="AM225" s="152"/>
      <c r="AN225" s="152"/>
      <c r="AO225" s="152"/>
      <c r="AP225" s="152"/>
      <c r="AQ225" s="152"/>
      <c r="AR225" s="152"/>
      <c r="AS225" s="152"/>
      <c r="AT225" s="152"/>
      <c r="AU225" s="152"/>
      <c r="AV225" s="152"/>
      <c r="AW225" s="152"/>
      <c r="AX225" s="152"/>
      <c r="AY225" s="152"/>
      <c r="AZ225" s="152"/>
      <c r="BA225" s="152"/>
      <c r="BB225" s="152"/>
      <c r="BC225" s="152"/>
      <c r="BD225" s="152"/>
      <c r="BE225" s="152"/>
      <c r="BF225" s="152"/>
      <c r="BG225" s="152"/>
      <c r="BH225" s="152"/>
      <c r="BI225" s="152"/>
      <c r="BJ225" s="152"/>
      <c r="BK225" s="152"/>
      <c r="BL225" s="152"/>
      <c r="BM225" s="152"/>
      <c r="BN225" s="152"/>
      <c r="BO225" s="152"/>
      <c r="BP225" s="152"/>
      <c r="BQ225" s="152"/>
      <c r="BR225" s="152"/>
      <c r="BS225" s="152"/>
      <c r="BT225" s="152"/>
      <c r="BU225" s="152"/>
      <c r="BV225" s="152"/>
      <c r="BW225" s="152"/>
      <c r="BX225" s="152"/>
      <c r="BY225" s="152"/>
      <c r="BZ225" s="152"/>
      <c r="CA225" s="152"/>
      <c r="CB225" s="152"/>
      <c r="CC225" s="152"/>
      <c r="CD225" s="152"/>
      <c r="CE225" s="152"/>
      <c r="CF225" s="152"/>
      <c r="CG225" s="152"/>
      <c r="CH225" s="152"/>
      <c r="CI225" s="152"/>
      <c r="CJ225" s="152"/>
      <c r="CK225" s="152"/>
      <c r="CL225" s="152"/>
      <c r="CM225" s="152"/>
      <c r="CN225" s="152"/>
      <c r="CO225" s="152"/>
      <c r="CP225" s="152"/>
      <c r="CQ225" s="152"/>
      <c r="CR225" s="152"/>
      <c r="CS225" s="152"/>
      <c r="CT225" s="152"/>
      <c r="CU225" s="152"/>
      <c r="CV225" s="152"/>
      <c r="CW225" s="152"/>
      <c r="CX225" s="152"/>
      <c r="CY225" s="152"/>
      <c r="CZ225" s="152"/>
      <c r="DA225" s="152"/>
      <c r="DB225" s="152"/>
      <c r="DC225" s="152"/>
      <c r="DD225" s="152"/>
      <c r="DE225" s="152"/>
      <c r="DF225" s="152"/>
      <c r="DG225" s="152"/>
      <c r="DH225" s="152"/>
      <c r="DI225" s="152"/>
      <c r="DJ225" s="152"/>
      <c r="DK225" s="152"/>
      <c r="DL225" s="152"/>
      <c r="DM225" s="152"/>
      <c r="DN225" s="152"/>
      <c r="DO225" s="152"/>
      <c r="DP225" s="152"/>
      <c r="DQ225" s="152"/>
      <c r="DR225" s="152"/>
      <c r="DS225" s="152"/>
      <c r="DT225" s="152"/>
      <c r="DU225" s="152"/>
      <c r="DV225" s="152"/>
      <c r="DW225" s="152"/>
      <c r="DX225" s="152"/>
      <c r="DY225" s="152"/>
      <c r="DZ225" s="152"/>
      <c r="EA225" s="152"/>
      <c r="EB225" s="152"/>
      <c r="EC225" s="152"/>
      <c r="ED225" s="152"/>
      <c r="EE225" s="152"/>
      <c r="EF225" s="152"/>
      <c r="EG225" s="152"/>
      <c r="EH225" s="152"/>
      <c r="EI225" s="152"/>
      <c r="EJ225" s="152"/>
      <c r="EK225" s="152"/>
      <c r="EL225" s="152"/>
      <c r="EM225" s="152"/>
      <c r="EN225" s="152"/>
      <c r="EO225" s="152"/>
      <c r="EP225" s="152"/>
      <c r="EQ225" s="152"/>
      <c r="ER225" s="152"/>
      <c r="ES225" s="152"/>
      <c r="ET225" s="152"/>
      <c r="EU225" s="152"/>
      <c r="EV225" s="152"/>
      <c r="EW225" s="152"/>
      <c r="EX225" s="152"/>
      <c r="EY225" s="152"/>
      <c r="EZ225" s="152"/>
      <c r="FA225" s="152"/>
      <c r="FB225" s="152"/>
      <c r="FC225" s="152"/>
      <c r="FD225" s="152"/>
    </row>
    <row r="226" spans="1:160">
      <c r="A226" s="250" t="str">
        <f t="shared" si="0"/>
        <v>VALTER RODRIGUES DIAS</v>
      </c>
      <c r="B226" s="251" t="s">
        <v>641</v>
      </c>
      <c r="C226" s="252" t="s">
        <v>1090</v>
      </c>
      <c r="D226" s="89"/>
      <c r="E226" s="89"/>
      <c r="F226" s="89"/>
      <c r="G226" s="89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  <c r="AM226" s="152"/>
      <c r="AN226" s="152"/>
      <c r="AO226" s="152"/>
      <c r="AP226" s="152"/>
      <c r="AQ226" s="152"/>
      <c r="AR226" s="152"/>
      <c r="AS226" s="152"/>
      <c r="AT226" s="152"/>
      <c r="AU226" s="152"/>
      <c r="AV226" s="152"/>
      <c r="AW226" s="152"/>
      <c r="AX226" s="152"/>
      <c r="AY226" s="152"/>
      <c r="AZ226" s="152"/>
      <c r="BA226" s="152"/>
      <c r="BB226" s="152"/>
      <c r="BC226" s="152"/>
      <c r="BD226" s="152"/>
      <c r="BE226" s="152"/>
      <c r="BF226" s="152"/>
      <c r="BG226" s="152"/>
      <c r="BH226" s="152"/>
      <c r="BI226" s="152"/>
      <c r="BJ226" s="152"/>
      <c r="BK226" s="152"/>
      <c r="BL226" s="152"/>
      <c r="BM226" s="152"/>
      <c r="BN226" s="152"/>
      <c r="BO226" s="152"/>
      <c r="BP226" s="152"/>
      <c r="BQ226" s="152"/>
      <c r="BR226" s="152"/>
      <c r="BS226" s="152"/>
      <c r="BT226" s="152"/>
      <c r="BU226" s="152"/>
      <c r="BV226" s="152"/>
      <c r="BW226" s="152"/>
      <c r="BX226" s="152"/>
      <c r="BY226" s="152"/>
      <c r="BZ226" s="152"/>
      <c r="CA226" s="152"/>
      <c r="CB226" s="152"/>
      <c r="CC226" s="152"/>
      <c r="CD226" s="152"/>
      <c r="CE226" s="152"/>
      <c r="CF226" s="152"/>
      <c r="CG226" s="152"/>
      <c r="CH226" s="152"/>
      <c r="CI226" s="152"/>
      <c r="CJ226" s="152"/>
      <c r="CK226" s="152"/>
      <c r="CL226" s="152"/>
      <c r="CM226" s="152"/>
      <c r="CN226" s="152"/>
      <c r="CO226" s="152"/>
      <c r="CP226" s="152"/>
      <c r="CQ226" s="152"/>
      <c r="CR226" s="152"/>
      <c r="CS226" s="152"/>
      <c r="CT226" s="152"/>
      <c r="CU226" s="152"/>
      <c r="CV226" s="152"/>
      <c r="CW226" s="152"/>
      <c r="CX226" s="152"/>
      <c r="CY226" s="152"/>
      <c r="CZ226" s="152"/>
      <c r="DA226" s="152"/>
      <c r="DB226" s="152"/>
      <c r="DC226" s="152"/>
      <c r="DD226" s="152"/>
      <c r="DE226" s="152"/>
      <c r="DF226" s="152"/>
      <c r="DG226" s="152"/>
      <c r="DH226" s="152"/>
      <c r="DI226" s="152"/>
      <c r="DJ226" s="152"/>
      <c r="DK226" s="152"/>
      <c r="DL226" s="152"/>
      <c r="DM226" s="152"/>
      <c r="DN226" s="152"/>
      <c r="DO226" s="152"/>
      <c r="DP226" s="152"/>
      <c r="DQ226" s="152"/>
      <c r="DR226" s="152"/>
      <c r="DS226" s="152"/>
      <c r="DT226" s="152"/>
      <c r="DU226" s="152"/>
      <c r="DV226" s="152"/>
      <c r="DW226" s="152"/>
      <c r="DX226" s="152"/>
      <c r="DY226" s="152"/>
      <c r="DZ226" s="152"/>
      <c r="EA226" s="152"/>
      <c r="EB226" s="152"/>
      <c r="EC226" s="152"/>
      <c r="ED226" s="152"/>
      <c r="EE226" s="152"/>
      <c r="EF226" s="152"/>
      <c r="EG226" s="152"/>
      <c r="EH226" s="152"/>
      <c r="EI226" s="152"/>
      <c r="EJ226" s="152"/>
      <c r="EK226" s="152"/>
      <c r="EL226" s="152"/>
      <c r="EM226" s="152"/>
      <c r="EN226" s="152"/>
      <c r="EO226" s="152"/>
      <c r="EP226" s="152"/>
      <c r="EQ226" s="152"/>
      <c r="ER226" s="152"/>
      <c r="ES226" s="152"/>
      <c r="ET226" s="152"/>
      <c r="EU226" s="152"/>
      <c r="EV226" s="152"/>
      <c r="EW226" s="152"/>
      <c r="EX226" s="152"/>
      <c r="EY226" s="152"/>
      <c r="EZ226" s="152"/>
      <c r="FA226" s="152"/>
      <c r="FB226" s="152"/>
      <c r="FC226" s="152"/>
      <c r="FD226" s="152"/>
    </row>
    <row r="227" spans="1:160">
      <c r="A227" s="250" t="str">
        <f t="shared" si="0"/>
        <v>VANDERBETY SÁ TAVARES</v>
      </c>
      <c r="B227" s="251" t="s">
        <v>641</v>
      </c>
      <c r="C227" s="252" t="s">
        <v>1382</v>
      </c>
      <c r="D227" s="89"/>
      <c r="E227" s="89"/>
      <c r="F227" s="89"/>
      <c r="G227" s="89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  <c r="AM227" s="152"/>
      <c r="AN227" s="152"/>
      <c r="AO227" s="152"/>
      <c r="AP227" s="152"/>
      <c r="AQ227" s="152"/>
      <c r="AR227" s="152"/>
      <c r="AS227" s="152"/>
      <c r="AT227" s="152"/>
      <c r="AU227" s="152"/>
      <c r="AV227" s="152"/>
      <c r="AW227" s="152"/>
      <c r="AX227" s="152"/>
      <c r="AY227" s="152"/>
      <c r="AZ227" s="152"/>
      <c r="BA227" s="152"/>
      <c r="BB227" s="152"/>
      <c r="BC227" s="152"/>
      <c r="BD227" s="152"/>
      <c r="BE227" s="152"/>
      <c r="BF227" s="152"/>
      <c r="BG227" s="152"/>
      <c r="BH227" s="152"/>
      <c r="BI227" s="152"/>
      <c r="BJ227" s="152"/>
      <c r="BK227" s="152"/>
      <c r="BL227" s="152"/>
      <c r="BM227" s="152"/>
      <c r="BN227" s="152"/>
      <c r="BO227" s="152"/>
      <c r="BP227" s="152"/>
      <c r="BQ227" s="152"/>
      <c r="BR227" s="152"/>
      <c r="BS227" s="152"/>
      <c r="BT227" s="152"/>
      <c r="BU227" s="152"/>
      <c r="BV227" s="152"/>
      <c r="BW227" s="152"/>
      <c r="BX227" s="152"/>
      <c r="BY227" s="152"/>
      <c r="BZ227" s="152"/>
      <c r="CA227" s="152"/>
      <c r="CB227" s="152"/>
      <c r="CC227" s="152"/>
      <c r="CD227" s="152"/>
      <c r="CE227" s="152"/>
      <c r="CF227" s="152"/>
      <c r="CG227" s="152"/>
      <c r="CH227" s="152"/>
      <c r="CI227" s="152"/>
      <c r="CJ227" s="152"/>
      <c r="CK227" s="152"/>
      <c r="CL227" s="152"/>
      <c r="CM227" s="152"/>
      <c r="CN227" s="152"/>
      <c r="CO227" s="152"/>
      <c r="CP227" s="152"/>
      <c r="CQ227" s="152"/>
      <c r="CR227" s="152"/>
      <c r="CS227" s="152"/>
      <c r="CT227" s="152"/>
      <c r="CU227" s="152"/>
      <c r="CV227" s="152"/>
      <c r="CW227" s="152"/>
      <c r="CX227" s="152"/>
      <c r="CY227" s="152"/>
      <c r="CZ227" s="152"/>
      <c r="DA227" s="152"/>
      <c r="DB227" s="152"/>
      <c r="DC227" s="152"/>
      <c r="DD227" s="152"/>
      <c r="DE227" s="152"/>
      <c r="DF227" s="152"/>
      <c r="DG227" s="152"/>
      <c r="DH227" s="152"/>
      <c r="DI227" s="152"/>
      <c r="DJ227" s="152"/>
      <c r="DK227" s="152"/>
      <c r="DL227" s="152"/>
      <c r="DM227" s="152"/>
      <c r="DN227" s="152"/>
      <c r="DO227" s="152"/>
      <c r="DP227" s="152"/>
      <c r="DQ227" s="152"/>
      <c r="DR227" s="152"/>
      <c r="DS227" s="152"/>
      <c r="DT227" s="152"/>
      <c r="DU227" s="152"/>
      <c r="DV227" s="152"/>
      <c r="DW227" s="152"/>
      <c r="DX227" s="152"/>
      <c r="DY227" s="152"/>
      <c r="DZ227" s="152"/>
      <c r="EA227" s="152"/>
      <c r="EB227" s="152"/>
      <c r="EC227" s="152"/>
      <c r="ED227" s="152"/>
      <c r="EE227" s="152"/>
      <c r="EF227" s="152"/>
      <c r="EG227" s="152"/>
      <c r="EH227" s="152"/>
      <c r="EI227" s="152"/>
      <c r="EJ227" s="152"/>
      <c r="EK227" s="152"/>
      <c r="EL227" s="152"/>
      <c r="EM227" s="152"/>
      <c r="EN227" s="152"/>
      <c r="EO227" s="152"/>
      <c r="EP227" s="152"/>
      <c r="EQ227" s="152"/>
      <c r="ER227" s="152"/>
      <c r="ES227" s="152"/>
      <c r="ET227" s="152"/>
      <c r="EU227" s="152"/>
      <c r="EV227" s="152"/>
      <c r="EW227" s="152"/>
      <c r="EX227" s="152"/>
      <c r="EY227" s="152"/>
      <c r="EZ227" s="152"/>
      <c r="FA227" s="152"/>
      <c r="FB227" s="152"/>
      <c r="FC227" s="152"/>
      <c r="FD227" s="152"/>
    </row>
    <row r="228" spans="1:160">
      <c r="A228" s="250" t="str">
        <f t="shared" si="0"/>
        <v>VANDESON MONDEGO FLOR</v>
      </c>
      <c r="B228" s="251" t="s">
        <v>641</v>
      </c>
      <c r="C228" s="252" t="s">
        <v>1042</v>
      </c>
      <c r="D228" s="89"/>
      <c r="E228" s="89"/>
      <c r="F228" s="89"/>
      <c r="G228" s="89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152"/>
      <c r="AE228" s="152"/>
      <c r="AF228" s="152"/>
      <c r="AG228" s="152"/>
      <c r="AH228" s="152"/>
      <c r="AI228" s="152"/>
      <c r="AJ228" s="152"/>
      <c r="AK228" s="152"/>
      <c r="AL228" s="152"/>
      <c r="AM228" s="152"/>
      <c r="AN228" s="152"/>
      <c r="AO228" s="152"/>
      <c r="AP228" s="152"/>
      <c r="AQ228" s="152"/>
      <c r="AR228" s="152"/>
      <c r="AS228" s="152"/>
      <c r="AT228" s="152"/>
      <c r="AU228" s="152"/>
      <c r="AV228" s="152"/>
      <c r="AW228" s="152"/>
      <c r="AX228" s="152"/>
      <c r="AY228" s="152"/>
      <c r="AZ228" s="152"/>
      <c r="BA228" s="152"/>
      <c r="BB228" s="152"/>
      <c r="BC228" s="152"/>
      <c r="BD228" s="152"/>
      <c r="BE228" s="152"/>
      <c r="BF228" s="152"/>
      <c r="BG228" s="152"/>
      <c r="BH228" s="152"/>
      <c r="BI228" s="152"/>
      <c r="BJ228" s="152"/>
      <c r="BK228" s="152"/>
      <c r="BL228" s="152"/>
      <c r="BM228" s="152"/>
      <c r="BN228" s="152"/>
      <c r="BO228" s="152"/>
      <c r="BP228" s="152"/>
      <c r="BQ228" s="152"/>
      <c r="BR228" s="152"/>
      <c r="BS228" s="152"/>
      <c r="BT228" s="152"/>
      <c r="BU228" s="152"/>
      <c r="BV228" s="152"/>
      <c r="BW228" s="152"/>
      <c r="BX228" s="152"/>
      <c r="BY228" s="152"/>
      <c r="BZ228" s="152"/>
      <c r="CA228" s="152"/>
      <c r="CB228" s="152"/>
      <c r="CC228" s="152"/>
      <c r="CD228" s="152"/>
      <c r="CE228" s="152"/>
      <c r="CF228" s="152"/>
      <c r="CG228" s="152"/>
      <c r="CH228" s="152"/>
      <c r="CI228" s="152"/>
      <c r="CJ228" s="152"/>
      <c r="CK228" s="152"/>
      <c r="CL228" s="152"/>
      <c r="CM228" s="152"/>
      <c r="CN228" s="152"/>
      <c r="CO228" s="152"/>
      <c r="CP228" s="152"/>
      <c r="CQ228" s="152"/>
      <c r="CR228" s="152"/>
      <c r="CS228" s="152"/>
      <c r="CT228" s="152"/>
      <c r="CU228" s="152"/>
      <c r="CV228" s="152"/>
      <c r="CW228" s="152"/>
      <c r="CX228" s="152"/>
      <c r="CY228" s="152"/>
      <c r="CZ228" s="152"/>
      <c r="DA228" s="152"/>
      <c r="DB228" s="152"/>
      <c r="DC228" s="152"/>
      <c r="DD228" s="152"/>
      <c r="DE228" s="152"/>
      <c r="DF228" s="152"/>
      <c r="DG228" s="152"/>
      <c r="DH228" s="152"/>
      <c r="DI228" s="152"/>
      <c r="DJ228" s="152"/>
      <c r="DK228" s="152"/>
      <c r="DL228" s="152"/>
      <c r="DM228" s="152"/>
      <c r="DN228" s="152"/>
      <c r="DO228" s="152"/>
      <c r="DP228" s="152"/>
      <c r="DQ228" s="152"/>
      <c r="DR228" s="152"/>
      <c r="DS228" s="152"/>
      <c r="DT228" s="152"/>
      <c r="DU228" s="152"/>
      <c r="DV228" s="152"/>
      <c r="DW228" s="152"/>
      <c r="DX228" s="152"/>
      <c r="DY228" s="152"/>
      <c r="DZ228" s="152"/>
      <c r="EA228" s="152"/>
      <c r="EB228" s="152"/>
      <c r="EC228" s="152"/>
      <c r="ED228" s="152"/>
      <c r="EE228" s="152"/>
      <c r="EF228" s="152"/>
      <c r="EG228" s="152"/>
      <c r="EH228" s="152"/>
      <c r="EI228" s="152"/>
      <c r="EJ228" s="152"/>
      <c r="EK228" s="152"/>
      <c r="EL228" s="152"/>
      <c r="EM228" s="152"/>
      <c r="EN228" s="152"/>
      <c r="EO228" s="152"/>
      <c r="EP228" s="152"/>
      <c r="EQ228" s="152"/>
      <c r="ER228" s="152"/>
      <c r="ES228" s="152"/>
      <c r="ET228" s="152"/>
      <c r="EU228" s="152"/>
      <c r="EV228" s="152"/>
      <c r="EW228" s="152"/>
      <c r="EX228" s="152"/>
      <c r="EY228" s="152"/>
      <c r="EZ228" s="152"/>
      <c r="FA228" s="152"/>
      <c r="FB228" s="152"/>
      <c r="FC228" s="152"/>
      <c r="FD228" s="152"/>
    </row>
    <row r="229" spans="1:160">
      <c r="A229" s="250" t="str">
        <f t="shared" si="0"/>
        <v>VANILSON OLIVEIRA VERAS</v>
      </c>
      <c r="B229" s="251" t="s">
        <v>641</v>
      </c>
      <c r="C229" s="252" t="s">
        <v>1383</v>
      </c>
      <c r="D229" s="89"/>
      <c r="E229" s="89"/>
      <c r="F229" s="89"/>
      <c r="G229" s="89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  <c r="BE229" s="152"/>
      <c r="BF229" s="152"/>
      <c r="BG229" s="152"/>
      <c r="BH229" s="152"/>
      <c r="BI229" s="152"/>
      <c r="BJ229" s="152"/>
      <c r="BK229" s="152"/>
      <c r="BL229" s="152"/>
      <c r="BM229" s="152"/>
      <c r="BN229" s="152"/>
      <c r="BO229" s="152"/>
      <c r="BP229" s="152"/>
      <c r="BQ229" s="152"/>
      <c r="BR229" s="152"/>
      <c r="BS229" s="152"/>
      <c r="BT229" s="152"/>
      <c r="BU229" s="152"/>
      <c r="BV229" s="152"/>
      <c r="BW229" s="152"/>
      <c r="BX229" s="152"/>
      <c r="BY229" s="152"/>
      <c r="BZ229" s="152"/>
      <c r="CA229" s="152"/>
      <c r="CB229" s="152"/>
      <c r="CC229" s="152"/>
      <c r="CD229" s="152"/>
      <c r="CE229" s="152"/>
      <c r="CF229" s="152"/>
      <c r="CG229" s="152"/>
      <c r="CH229" s="152"/>
      <c r="CI229" s="152"/>
      <c r="CJ229" s="152"/>
      <c r="CK229" s="152"/>
      <c r="CL229" s="152"/>
      <c r="CM229" s="152"/>
      <c r="CN229" s="152"/>
      <c r="CO229" s="152"/>
      <c r="CP229" s="152"/>
      <c r="CQ229" s="152"/>
      <c r="CR229" s="152"/>
      <c r="CS229" s="152"/>
      <c r="CT229" s="152"/>
      <c r="CU229" s="152"/>
      <c r="CV229" s="152"/>
      <c r="CW229" s="152"/>
      <c r="CX229" s="152"/>
      <c r="CY229" s="152"/>
      <c r="CZ229" s="152"/>
      <c r="DA229" s="152"/>
      <c r="DB229" s="152"/>
      <c r="DC229" s="152"/>
      <c r="DD229" s="152"/>
      <c r="DE229" s="152"/>
      <c r="DF229" s="152"/>
      <c r="DG229" s="152"/>
      <c r="DH229" s="152"/>
      <c r="DI229" s="152"/>
      <c r="DJ229" s="152"/>
      <c r="DK229" s="152"/>
      <c r="DL229" s="152"/>
      <c r="DM229" s="152"/>
      <c r="DN229" s="152"/>
      <c r="DO229" s="152"/>
      <c r="DP229" s="152"/>
      <c r="DQ229" s="152"/>
      <c r="DR229" s="152"/>
      <c r="DS229" s="152"/>
      <c r="DT229" s="152"/>
      <c r="DU229" s="152"/>
      <c r="DV229" s="152"/>
      <c r="DW229" s="152"/>
      <c r="DX229" s="152"/>
      <c r="DY229" s="152"/>
      <c r="DZ229" s="152"/>
      <c r="EA229" s="152"/>
      <c r="EB229" s="152"/>
      <c r="EC229" s="152"/>
      <c r="ED229" s="152"/>
      <c r="EE229" s="152"/>
      <c r="EF229" s="152"/>
      <c r="EG229" s="152"/>
      <c r="EH229" s="152"/>
      <c r="EI229" s="152"/>
      <c r="EJ229" s="152"/>
      <c r="EK229" s="152"/>
      <c r="EL229" s="152"/>
      <c r="EM229" s="152"/>
      <c r="EN229" s="152"/>
      <c r="EO229" s="152"/>
      <c r="EP229" s="152"/>
      <c r="EQ229" s="152"/>
      <c r="ER229" s="152"/>
      <c r="ES229" s="152"/>
      <c r="ET229" s="152"/>
      <c r="EU229" s="152"/>
      <c r="EV229" s="152"/>
      <c r="EW229" s="152"/>
      <c r="EX229" s="152"/>
      <c r="EY229" s="152"/>
      <c r="EZ229" s="152"/>
      <c r="FA229" s="152"/>
      <c r="FB229" s="152"/>
      <c r="FC229" s="152"/>
      <c r="FD229" s="152"/>
    </row>
    <row r="230" spans="1:160">
      <c r="A230" s="250" t="str">
        <f t="shared" si="0"/>
        <v>VICTOR HONORIO</v>
      </c>
      <c r="B230" s="252" t="s">
        <v>645</v>
      </c>
      <c r="C230" s="252" t="s">
        <v>1384</v>
      </c>
      <c r="D230" s="89"/>
      <c r="E230" s="89"/>
      <c r="F230" s="89"/>
      <c r="G230" s="89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152"/>
      <c r="AE230" s="152"/>
      <c r="AF230" s="152"/>
      <c r="AG230" s="152"/>
      <c r="AH230" s="152"/>
      <c r="AI230" s="152"/>
      <c r="AJ230" s="152"/>
      <c r="AK230" s="152"/>
      <c r="AL230" s="152"/>
      <c r="AM230" s="152"/>
      <c r="AN230" s="152"/>
      <c r="AO230" s="152"/>
      <c r="AP230" s="152"/>
      <c r="AQ230" s="152"/>
      <c r="AR230" s="152"/>
      <c r="AS230" s="152"/>
      <c r="AT230" s="152"/>
      <c r="AU230" s="152"/>
      <c r="AV230" s="152"/>
      <c r="AW230" s="152"/>
      <c r="AX230" s="152"/>
      <c r="AY230" s="152"/>
      <c r="AZ230" s="152"/>
      <c r="BA230" s="152"/>
      <c r="BB230" s="152"/>
      <c r="BC230" s="152"/>
      <c r="BD230" s="152"/>
      <c r="BE230" s="152"/>
      <c r="BF230" s="152"/>
      <c r="BG230" s="152"/>
      <c r="BH230" s="152"/>
      <c r="BI230" s="152"/>
      <c r="BJ230" s="152"/>
      <c r="BK230" s="152"/>
      <c r="BL230" s="152"/>
      <c r="BM230" s="152"/>
      <c r="BN230" s="152"/>
      <c r="BO230" s="152"/>
      <c r="BP230" s="152"/>
      <c r="BQ230" s="152"/>
      <c r="BR230" s="152"/>
      <c r="BS230" s="152"/>
      <c r="BT230" s="152"/>
      <c r="BU230" s="152"/>
      <c r="BV230" s="152"/>
      <c r="BW230" s="152"/>
      <c r="BX230" s="152"/>
      <c r="BY230" s="152"/>
      <c r="BZ230" s="152"/>
      <c r="CA230" s="152"/>
      <c r="CB230" s="152"/>
      <c r="CC230" s="152"/>
      <c r="CD230" s="152"/>
      <c r="CE230" s="152"/>
      <c r="CF230" s="152"/>
      <c r="CG230" s="152"/>
      <c r="CH230" s="152"/>
      <c r="CI230" s="152"/>
      <c r="CJ230" s="152"/>
      <c r="CK230" s="152"/>
      <c r="CL230" s="152"/>
      <c r="CM230" s="152"/>
      <c r="CN230" s="152"/>
      <c r="CO230" s="152"/>
      <c r="CP230" s="152"/>
      <c r="CQ230" s="152"/>
      <c r="CR230" s="152"/>
      <c r="CS230" s="152"/>
      <c r="CT230" s="152"/>
      <c r="CU230" s="152"/>
      <c r="CV230" s="152"/>
      <c r="CW230" s="152"/>
      <c r="CX230" s="152"/>
      <c r="CY230" s="152"/>
      <c r="CZ230" s="152"/>
      <c r="DA230" s="152"/>
      <c r="DB230" s="152"/>
      <c r="DC230" s="152"/>
      <c r="DD230" s="152"/>
      <c r="DE230" s="152"/>
      <c r="DF230" s="152"/>
      <c r="DG230" s="152"/>
      <c r="DH230" s="152"/>
      <c r="DI230" s="152"/>
      <c r="DJ230" s="152"/>
      <c r="DK230" s="152"/>
      <c r="DL230" s="152"/>
      <c r="DM230" s="152"/>
      <c r="DN230" s="152"/>
      <c r="DO230" s="152"/>
      <c r="DP230" s="152"/>
      <c r="DQ230" s="152"/>
      <c r="DR230" s="152"/>
      <c r="DS230" s="152"/>
      <c r="DT230" s="152"/>
      <c r="DU230" s="152"/>
      <c r="DV230" s="152"/>
      <c r="DW230" s="152"/>
      <c r="DX230" s="152"/>
      <c r="DY230" s="152"/>
      <c r="DZ230" s="152"/>
      <c r="EA230" s="152"/>
      <c r="EB230" s="152"/>
      <c r="EC230" s="152"/>
      <c r="ED230" s="152"/>
      <c r="EE230" s="152"/>
      <c r="EF230" s="152"/>
      <c r="EG230" s="152"/>
      <c r="EH230" s="152"/>
      <c r="EI230" s="152"/>
      <c r="EJ230" s="152"/>
      <c r="EK230" s="152"/>
      <c r="EL230" s="152"/>
      <c r="EM230" s="152"/>
      <c r="EN230" s="152"/>
      <c r="EO230" s="152"/>
      <c r="EP230" s="152"/>
      <c r="EQ230" s="152"/>
      <c r="ER230" s="152"/>
      <c r="ES230" s="152"/>
      <c r="ET230" s="152"/>
      <c r="EU230" s="152"/>
      <c r="EV230" s="152"/>
      <c r="EW230" s="152"/>
      <c r="EX230" s="152"/>
      <c r="EY230" s="152"/>
      <c r="EZ230" s="152"/>
      <c r="FA230" s="152"/>
      <c r="FB230" s="152"/>
      <c r="FC230" s="152"/>
      <c r="FD230" s="152"/>
    </row>
    <row r="231" spans="1:160">
      <c r="A231" s="250" t="str">
        <f t="shared" si="0"/>
        <v>VICTÓRIA ROCIO PEREIRA</v>
      </c>
      <c r="B231" s="251" t="s">
        <v>641</v>
      </c>
      <c r="C231" s="252" t="s">
        <v>1085</v>
      </c>
      <c r="D231" s="89"/>
      <c r="E231" s="89"/>
      <c r="F231" s="89"/>
      <c r="G231" s="89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152"/>
      <c r="AE231" s="152"/>
      <c r="AF231" s="152"/>
      <c r="AG231" s="152"/>
      <c r="AH231" s="152"/>
      <c r="AI231" s="152"/>
      <c r="AJ231" s="152"/>
      <c r="AK231" s="152"/>
      <c r="AL231" s="152"/>
      <c r="AM231" s="152"/>
      <c r="AN231" s="152"/>
      <c r="AO231" s="152"/>
      <c r="AP231" s="152"/>
      <c r="AQ231" s="152"/>
      <c r="AR231" s="152"/>
      <c r="AS231" s="152"/>
      <c r="AT231" s="152"/>
      <c r="AU231" s="152"/>
      <c r="AV231" s="152"/>
      <c r="AW231" s="152"/>
      <c r="AX231" s="152"/>
      <c r="AY231" s="152"/>
      <c r="AZ231" s="152"/>
      <c r="BA231" s="152"/>
      <c r="BB231" s="152"/>
      <c r="BC231" s="152"/>
      <c r="BD231" s="152"/>
      <c r="BE231" s="152"/>
      <c r="BF231" s="152"/>
      <c r="BG231" s="152"/>
      <c r="BH231" s="152"/>
      <c r="BI231" s="152"/>
      <c r="BJ231" s="152"/>
      <c r="BK231" s="152"/>
      <c r="BL231" s="152"/>
      <c r="BM231" s="152"/>
      <c r="BN231" s="152"/>
      <c r="BO231" s="152"/>
      <c r="BP231" s="152"/>
      <c r="BQ231" s="152"/>
      <c r="BR231" s="152"/>
      <c r="BS231" s="152"/>
      <c r="BT231" s="152"/>
      <c r="BU231" s="152"/>
      <c r="BV231" s="152"/>
      <c r="BW231" s="152"/>
      <c r="BX231" s="152"/>
      <c r="BY231" s="152"/>
      <c r="BZ231" s="152"/>
      <c r="CA231" s="152"/>
      <c r="CB231" s="152"/>
      <c r="CC231" s="152"/>
      <c r="CD231" s="152"/>
      <c r="CE231" s="152"/>
      <c r="CF231" s="152"/>
      <c r="CG231" s="152"/>
      <c r="CH231" s="152"/>
      <c r="CI231" s="152"/>
      <c r="CJ231" s="152"/>
      <c r="CK231" s="152"/>
      <c r="CL231" s="152"/>
      <c r="CM231" s="152"/>
      <c r="CN231" s="152"/>
      <c r="CO231" s="152"/>
      <c r="CP231" s="152"/>
      <c r="CQ231" s="152"/>
      <c r="CR231" s="152"/>
      <c r="CS231" s="152"/>
      <c r="CT231" s="152"/>
      <c r="CU231" s="152"/>
      <c r="CV231" s="152"/>
      <c r="CW231" s="152"/>
      <c r="CX231" s="152"/>
      <c r="CY231" s="152"/>
      <c r="CZ231" s="152"/>
      <c r="DA231" s="152"/>
      <c r="DB231" s="152"/>
      <c r="DC231" s="152"/>
      <c r="DD231" s="152"/>
      <c r="DE231" s="152"/>
      <c r="DF231" s="152"/>
      <c r="DG231" s="152"/>
      <c r="DH231" s="152"/>
      <c r="DI231" s="152"/>
      <c r="DJ231" s="152"/>
      <c r="DK231" s="152"/>
      <c r="DL231" s="152"/>
      <c r="DM231" s="152"/>
      <c r="DN231" s="152"/>
      <c r="DO231" s="152"/>
      <c r="DP231" s="152"/>
      <c r="DQ231" s="152"/>
      <c r="DR231" s="152"/>
      <c r="DS231" s="152"/>
      <c r="DT231" s="152"/>
      <c r="DU231" s="152"/>
      <c r="DV231" s="152"/>
      <c r="DW231" s="152"/>
      <c r="DX231" s="152"/>
      <c r="DY231" s="152"/>
      <c r="DZ231" s="152"/>
      <c r="EA231" s="152"/>
      <c r="EB231" s="152"/>
      <c r="EC231" s="152"/>
      <c r="ED231" s="152"/>
      <c r="EE231" s="152"/>
      <c r="EF231" s="152"/>
      <c r="EG231" s="152"/>
      <c r="EH231" s="152"/>
      <c r="EI231" s="152"/>
      <c r="EJ231" s="152"/>
      <c r="EK231" s="152"/>
      <c r="EL231" s="152"/>
      <c r="EM231" s="152"/>
      <c r="EN231" s="152"/>
      <c r="EO231" s="152"/>
      <c r="EP231" s="152"/>
      <c r="EQ231" s="152"/>
      <c r="ER231" s="152"/>
      <c r="ES231" s="152"/>
      <c r="ET231" s="152"/>
      <c r="EU231" s="152"/>
      <c r="EV231" s="152"/>
      <c r="EW231" s="152"/>
      <c r="EX231" s="152"/>
      <c r="EY231" s="152"/>
      <c r="EZ231" s="152"/>
      <c r="FA231" s="152"/>
      <c r="FB231" s="152"/>
      <c r="FC231" s="152"/>
      <c r="FD231" s="152"/>
    </row>
    <row r="232" spans="1:160">
      <c r="A232" s="250" t="str">
        <f t="shared" si="0"/>
        <v>VICTOR LUCAS LOPES DE LIMA</v>
      </c>
      <c r="B232" s="251" t="s">
        <v>641</v>
      </c>
      <c r="C232" s="252" t="s">
        <v>917</v>
      </c>
      <c r="D232" s="89"/>
      <c r="E232" s="89"/>
      <c r="F232" s="89"/>
      <c r="G232" s="89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152"/>
      <c r="AE232" s="152"/>
      <c r="AF232" s="152"/>
      <c r="AG232" s="152"/>
      <c r="AH232" s="152"/>
      <c r="AI232" s="152"/>
      <c r="AJ232" s="152"/>
      <c r="AK232" s="152"/>
      <c r="AL232" s="152"/>
      <c r="AM232" s="152"/>
      <c r="AN232" s="152"/>
      <c r="AO232" s="152"/>
      <c r="AP232" s="152"/>
      <c r="AQ232" s="152"/>
      <c r="AR232" s="152"/>
      <c r="AS232" s="152"/>
      <c r="AT232" s="152"/>
      <c r="AU232" s="152"/>
      <c r="AV232" s="152"/>
      <c r="AW232" s="152"/>
      <c r="AX232" s="152"/>
      <c r="AY232" s="152"/>
      <c r="AZ232" s="152"/>
      <c r="BA232" s="152"/>
      <c r="BB232" s="152"/>
      <c r="BC232" s="152"/>
      <c r="BD232" s="152"/>
      <c r="BE232" s="152"/>
      <c r="BF232" s="152"/>
      <c r="BG232" s="152"/>
      <c r="BH232" s="152"/>
      <c r="BI232" s="152"/>
      <c r="BJ232" s="152"/>
      <c r="BK232" s="152"/>
      <c r="BL232" s="152"/>
      <c r="BM232" s="152"/>
      <c r="BN232" s="152"/>
      <c r="BO232" s="152"/>
      <c r="BP232" s="152"/>
      <c r="BQ232" s="152"/>
      <c r="BR232" s="152"/>
      <c r="BS232" s="152"/>
      <c r="BT232" s="152"/>
      <c r="BU232" s="152"/>
      <c r="BV232" s="152"/>
      <c r="BW232" s="152"/>
      <c r="BX232" s="152"/>
      <c r="BY232" s="152"/>
      <c r="BZ232" s="152"/>
      <c r="CA232" s="152"/>
      <c r="CB232" s="152"/>
      <c r="CC232" s="152"/>
      <c r="CD232" s="152"/>
      <c r="CE232" s="152"/>
      <c r="CF232" s="152"/>
      <c r="CG232" s="152"/>
      <c r="CH232" s="152"/>
      <c r="CI232" s="152"/>
      <c r="CJ232" s="152"/>
      <c r="CK232" s="152"/>
      <c r="CL232" s="152"/>
      <c r="CM232" s="152"/>
      <c r="CN232" s="152"/>
      <c r="CO232" s="152"/>
      <c r="CP232" s="152"/>
      <c r="CQ232" s="152"/>
      <c r="CR232" s="152"/>
      <c r="CS232" s="152"/>
      <c r="CT232" s="152"/>
      <c r="CU232" s="152"/>
      <c r="CV232" s="152"/>
      <c r="CW232" s="152"/>
      <c r="CX232" s="152"/>
      <c r="CY232" s="152"/>
      <c r="CZ232" s="152"/>
      <c r="DA232" s="152"/>
      <c r="DB232" s="152"/>
      <c r="DC232" s="152"/>
      <c r="DD232" s="152"/>
      <c r="DE232" s="152"/>
      <c r="DF232" s="152"/>
      <c r="DG232" s="152"/>
      <c r="DH232" s="152"/>
      <c r="DI232" s="152"/>
      <c r="DJ232" s="152"/>
      <c r="DK232" s="152"/>
      <c r="DL232" s="152"/>
      <c r="DM232" s="152"/>
      <c r="DN232" s="152"/>
      <c r="DO232" s="152"/>
      <c r="DP232" s="152"/>
      <c r="DQ232" s="152"/>
      <c r="DR232" s="152"/>
      <c r="DS232" s="152"/>
      <c r="DT232" s="152"/>
      <c r="DU232" s="152"/>
      <c r="DV232" s="152"/>
      <c r="DW232" s="152"/>
      <c r="DX232" s="152"/>
      <c r="DY232" s="152"/>
      <c r="DZ232" s="152"/>
      <c r="EA232" s="152"/>
      <c r="EB232" s="152"/>
      <c r="EC232" s="152"/>
      <c r="ED232" s="152"/>
      <c r="EE232" s="152"/>
      <c r="EF232" s="152"/>
      <c r="EG232" s="152"/>
      <c r="EH232" s="152"/>
      <c r="EI232" s="152"/>
      <c r="EJ232" s="152"/>
      <c r="EK232" s="152"/>
      <c r="EL232" s="152"/>
      <c r="EM232" s="152"/>
      <c r="EN232" s="152"/>
      <c r="EO232" s="152"/>
      <c r="EP232" s="152"/>
      <c r="EQ232" s="152"/>
      <c r="ER232" s="152"/>
      <c r="ES232" s="152"/>
      <c r="ET232" s="152"/>
      <c r="EU232" s="152"/>
      <c r="EV232" s="152"/>
      <c r="EW232" s="152"/>
      <c r="EX232" s="152"/>
      <c r="EY232" s="152"/>
      <c r="EZ232" s="152"/>
      <c r="FA232" s="152"/>
      <c r="FB232" s="152"/>
      <c r="FC232" s="152"/>
      <c r="FD232" s="152"/>
    </row>
    <row r="233" spans="1:160">
      <c r="A233" s="250" t="str">
        <f t="shared" si="0"/>
        <v>VINÍCIUS PINTO GALDINO DA SILVA</v>
      </c>
      <c r="B233" s="251" t="s">
        <v>641</v>
      </c>
      <c r="C233" s="252" t="s">
        <v>1385</v>
      </c>
      <c r="D233" s="89"/>
      <c r="E233" s="89"/>
      <c r="F233" s="89"/>
      <c r="G233" s="89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152"/>
      <c r="AE233" s="152"/>
      <c r="AF233" s="152"/>
      <c r="AG233" s="152"/>
      <c r="AH233" s="152"/>
      <c r="AI233" s="152"/>
      <c r="AJ233" s="152"/>
      <c r="AK233" s="152"/>
      <c r="AL233" s="152"/>
      <c r="AM233" s="152"/>
      <c r="AN233" s="152"/>
      <c r="AO233" s="152"/>
      <c r="AP233" s="152"/>
      <c r="AQ233" s="152"/>
      <c r="AR233" s="152"/>
      <c r="AS233" s="152"/>
      <c r="AT233" s="152"/>
      <c r="AU233" s="152"/>
      <c r="AV233" s="152"/>
      <c r="AW233" s="152"/>
      <c r="AX233" s="152"/>
      <c r="AY233" s="152"/>
      <c r="AZ233" s="152"/>
      <c r="BA233" s="152"/>
      <c r="BB233" s="152"/>
      <c r="BC233" s="152"/>
      <c r="BD233" s="152"/>
      <c r="BE233" s="152"/>
      <c r="BF233" s="152"/>
      <c r="BG233" s="152"/>
      <c r="BH233" s="152"/>
      <c r="BI233" s="152"/>
      <c r="BJ233" s="152"/>
      <c r="BK233" s="152"/>
      <c r="BL233" s="152"/>
      <c r="BM233" s="152"/>
      <c r="BN233" s="152"/>
      <c r="BO233" s="152"/>
      <c r="BP233" s="152"/>
      <c r="BQ233" s="152"/>
      <c r="BR233" s="152"/>
      <c r="BS233" s="152"/>
      <c r="BT233" s="152"/>
      <c r="BU233" s="152"/>
      <c r="BV233" s="152"/>
      <c r="BW233" s="152"/>
      <c r="BX233" s="152"/>
      <c r="BY233" s="152"/>
      <c r="BZ233" s="152"/>
      <c r="CA233" s="152"/>
      <c r="CB233" s="152"/>
      <c r="CC233" s="152"/>
      <c r="CD233" s="152"/>
      <c r="CE233" s="152"/>
      <c r="CF233" s="152"/>
      <c r="CG233" s="152"/>
      <c r="CH233" s="152"/>
      <c r="CI233" s="152"/>
      <c r="CJ233" s="152"/>
      <c r="CK233" s="152"/>
      <c r="CL233" s="152"/>
      <c r="CM233" s="152"/>
      <c r="CN233" s="152"/>
      <c r="CO233" s="152"/>
      <c r="CP233" s="152"/>
      <c r="CQ233" s="152"/>
      <c r="CR233" s="152"/>
      <c r="CS233" s="152"/>
      <c r="CT233" s="152"/>
      <c r="CU233" s="152"/>
      <c r="CV233" s="152"/>
      <c r="CW233" s="152"/>
      <c r="CX233" s="152"/>
      <c r="CY233" s="152"/>
      <c r="CZ233" s="152"/>
      <c r="DA233" s="152"/>
      <c r="DB233" s="152"/>
      <c r="DC233" s="152"/>
      <c r="DD233" s="152"/>
      <c r="DE233" s="152"/>
      <c r="DF233" s="152"/>
      <c r="DG233" s="152"/>
      <c r="DH233" s="152"/>
      <c r="DI233" s="152"/>
      <c r="DJ233" s="152"/>
      <c r="DK233" s="152"/>
      <c r="DL233" s="152"/>
      <c r="DM233" s="152"/>
      <c r="DN233" s="152"/>
      <c r="DO233" s="152"/>
      <c r="DP233" s="152"/>
      <c r="DQ233" s="152"/>
      <c r="DR233" s="152"/>
      <c r="DS233" s="152"/>
      <c r="DT233" s="152"/>
      <c r="DU233" s="152"/>
      <c r="DV233" s="152"/>
      <c r="DW233" s="152"/>
      <c r="DX233" s="152"/>
      <c r="DY233" s="152"/>
      <c r="DZ233" s="152"/>
      <c r="EA233" s="152"/>
      <c r="EB233" s="152"/>
      <c r="EC233" s="152"/>
      <c r="ED233" s="152"/>
      <c r="EE233" s="152"/>
      <c r="EF233" s="152"/>
      <c r="EG233" s="152"/>
      <c r="EH233" s="152"/>
      <c r="EI233" s="152"/>
      <c r="EJ233" s="152"/>
      <c r="EK233" s="152"/>
      <c r="EL233" s="152"/>
      <c r="EM233" s="152"/>
      <c r="EN233" s="152"/>
      <c r="EO233" s="152"/>
      <c r="EP233" s="152"/>
      <c r="EQ233" s="152"/>
      <c r="ER233" s="152"/>
      <c r="ES233" s="152"/>
      <c r="ET233" s="152"/>
      <c r="EU233" s="152"/>
      <c r="EV233" s="152"/>
      <c r="EW233" s="152"/>
      <c r="EX233" s="152"/>
      <c r="EY233" s="152"/>
      <c r="EZ233" s="152"/>
      <c r="FA233" s="152"/>
      <c r="FB233" s="152"/>
      <c r="FC233" s="152"/>
      <c r="FD233" s="152"/>
    </row>
    <row r="234" spans="1:160">
      <c r="A234" s="250" t="str">
        <f t="shared" si="0"/>
        <v>VITOR DA SILVA MIRANDA</v>
      </c>
      <c r="B234" s="252" t="s">
        <v>645</v>
      </c>
      <c r="C234" s="252" t="s">
        <v>956</v>
      </c>
      <c r="D234" s="89"/>
      <c r="E234" s="89"/>
      <c r="F234" s="89"/>
      <c r="G234" s="89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152"/>
      <c r="AE234" s="152"/>
      <c r="AF234" s="152"/>
      <c r="AG234" s="152"/>
      <c r="AH234" s="152"/>
      <c r="AI234" s="152"/>
      <c r="AJ234" s="152"/>
      <c r="AK234" s="152"/>
      <c r="AL234" s="152"/>
      <c r="AM234" s="152"/>
      <c r="AN234" s="152"/>
      <c r="AO234" s="152"/>
      <c r="AP234" s="152"/>
      <c r="AQ234" s="152"/>
      <c r="AR234" s="152"/>
      <c r="AS234" s="152"/>
      <c r="AT234" s="152"/>
      <c r="AU234" s="152"/>
      <c r="AV234" s="152"/>
      <c r="AW234" s="152"/>
      <c r="AX234" s="152"/>
      <c r="AY234" s="152"/>
      <c r="AZ234" s="152"/>
      <c r="BA234" s="152"/>
      <c r="BB234" s="152"/>
      <c r="BC234" s="152"/>
      <c r="BD234" s="152"/>
      <c r="BE234" s="152"/>
      <c r="BF234" s="152"/>
      <c r="BG234" s="152"/>
      <c r="BH234" s="152"/>
      <c r="BI234" s="152"/>
      <c r="BJ234" s="152"/>
      <c r="BK234" s="152"/>
      <c r="BL234" s="152"/>
      <c r="BM234" s="152"/>
      <c r="BN234" s="152"/>
      <c r="BO234" s="152"/>
      <c r="BP234" s="152"/>
      <c r="BQ234" s="152"/>
      <c r="BR234" s="152"/>
      <c r="BS234" s="152"/>
      <c r="BT234" s="152"/>
      <c r="BU234" s="152"/>
      <c r="BV234" s="152"/>
      <c r="BW234" s="152"/>
      <c r="BX234" s="152"/>
      <c r="BY234" s="152"/>
      <c r="BZ234" s="152"/>
      <c r="CA234" s="152"/>
      <c r="CB234" s="152"/>
      <c r="CC234" s="152"/>
      <c r="CD234" s="152"/>
      <c r="CE234" s="152"/>
      <c r="CF234" s="152"/>
      <c r="CG234" s="152"/>
      <c r="CH234" s="152"/>
      <c r="CI234" s="152"/>
      <c r="CJ234" s="152"/>
      <c r="CK234" s="152"/>
      <c r="CL234" s="152"/>
      <c r="CM234" s="152"/>
      <c r="CN234" s="152"/>
      <c r="CO234" s="152"/>
      <c r="CP234" s="152"/>
      <c r="CQ234" s="152"/>
      <c r="CR234" s="152"/>
      <c r="CS234" s="152"/>
      <c r="CT234" s="152"/>
      <c r="CU234" s="152"/>
      <c r="CV234" s="152"/>
      <c r="CW234" s="152"/>
      <c r="CX234" s="152"/>
      <c r="CY234" s="152"/>
      <c r="CZ234" s="152"/>
      <c r="DA234" s="152"/>
      <c r="DB234" s="152"/>
      <c r="DC234" s="152"/>
      <c r="DD234" s="152"/>
      <c r="DE234" s="152"/>
      <c r="DF234" s="152"/>
      <c r="DG234" s="152"/>
      <c r="DH234" s="152"/>
      <c r="DI234" s="152"/>
      <c r="DJ234" s="152"/>
      <c r="DK234" s="152"/>
      <c r="DL234" s="152"/>
      <c r="DM234" s="152"/>
      <c r="DN234" s="152"/>
      <c r="DO234" s="152"/>
      <c r="DP234" s="152"/>
      <c r="DQ234" s="152"/>
      <c r="DR234" s="152"/>
      <c r="DS234" s="152"/>
      <c r="DT234" s="152"/>
      <c r="DU234" s="152"/>
      <c r="DV234" s="152"/>
      <c r="DW234" s="152"/>
      <c r="DX234" s="152"/>
      <c r="DY234" s="152"/>
      <c r="DZ234" s="152"/>
      <c r="EA234" s="152"/>
      <c r="EB234" s="152"/>
      <c r="EC234" s="152"/>
      <c r="ED234" s="152"/>
      <c r="EE234" s="152"/>
      <c r="EF234" s="152"/>
      <c r="EG234" s="152"/>
      <c r="EH234" s="152"/>
      <c r="EI234" s="152"/>
      <c r="EJ234" s="152"/>
      <c r="EK234" s="152"/>
      <c r="EL234" s="152"/>
      <c r="EM234" s="152"/>
      <c r="EN234" s="152"/>
      <c r="EO234" s="152"/>
      <c r="EP234" s="152"/>
      <c r="EQ234" s="152"/>
      <c r="ER234" s="152"/>
      <c r="ES234" s="152"/>
      <c r="ET234" s="152"/>
      <c r="EU234" s="152"/>
      <c r="EV234" s="152"/>
      <c r="EW234" s="152"/>
      <c r="EX234" s="152"/>
      <c r="EY234" s="152"/>
      <c r="EZ234" s="152"/>
      <c r="FA234" s="152"/>
      <c r="FB234" s="152"/>
      <c r="FC234" s="152"/>
      <c r="FD234" s="152"/>
    </row>
    <row r="235" spans="1:160">
      <c r="A235" s="250" t="str">
        <f t="shared" si="0"/>
        <v>VITÓRIA CORRÊA DA SILVA DE SOUZA</v>
      </c>
      <c r="B235" s="251" t="s">
        <v>641</v>
      </c>
      <c r="C235" s="252" t="s">
        <v>1386</v>
      </c>
      <c r="D235" s="89"/>
      <c r="E235" s="89"/>
      <c r="F235" s="89"/>
      <c r="G235" s="89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M235" s="152"/>
      <c r="AN235" s="152"/>
      <c r="AO235" s="152"/>
      <c r="AP235" s="152"/>
      <c r="AQ235" s="152"/>
      <c r="AR235" s="152"/>
      <c r="AS235" s="152"/>
      <c r="AT235" s="152"/>
      <c r="AU235" s="152"/>
      <c r="AV235" s="152"/>
      <c r="AW235" s="152"/>
      <c r="AX235" s="152"/>
      <c r="AY235" s="152"/>
      <c r="AZ235" s="152"/>
      <c r="BA235" s="152"/>
      <c r="BB235" s="152"/>
      <c r="BC235" s="152"/>
      <c r="BD235" s="152"/>
      <c r="BE235" s="152"/>
      <c r="BF235" s="152"/>
      <c r="BG235" s="152"/>
      <c r="BH235" s="152"/>
      <c r="BI235" s="152"/>
      <c r="BJ235" s="152"/>
      <c r="BK235" s="152"/>
      <c r="BL235" s="152"/>
      <c r="BM235" s="152"/>
      <c r="BN235" s="152"/>
      <c r="BO235" s="152"/>
      <c r="BP235" s="152"/>
      <c r="BQ235" s="152"/>
      <c r="BR235" s="152"/>
      <c r="BS235" s="152"/>
      <c r="BT235" s="152"/>
      <c r="BU235" s="152"/>
      <c r="BV235" s="152"/>
      <c r="BW235" s="152"/>
      <c r="BX235" s="152"/>
      <c r="BY235" s="152"/>
      <c r="BZ235" s="152"/>
      <c r="CA235" s="152"/>
      <c r="CB235" s="152"/>
      <c r="CC235" s="152"/>
      <c r="CD235" s="152"/>
      <c r="CE235" s="152"/>
      <c r="CF235" s="152"/>
      <c r="CG235" s="152"/>
      <c r="CH235" s="152"/>
      <c r="CI235" s="152"/>
      <c r="CJ235" s="152"/>
      <c r="CK235" s="152"/>
      <c r="CL235" s="152"/>
      <c r="CM235" s="152"/>
      <c r="CN235" s="152"/>
      <c r="CO235" s="152"/>
      <c r="CP235" s="152"/>
      <c r="CQ235" s="152"/>
      <c r="CR235" s="152"/>
      <c r="CS235" s="152"/>
      <c r="CT235" s="152"/>
      <c r="CU235" s="152"/>
      <c r="CV235" s="152"/>
      <c r="CW235" s="152"/>
      <c r="CX235" s="152"/>
      <c r="CY235" s="152"/>
      <c r="CZ235" s="152"/>
      <c r="DA235" s="152"/>
      <c r="DB235" s="152"/>
      <c r="DC235" s="152"/>
      <c r="DD235" s="152"/>
      <c r="DE235" s="152"/>
      <c r="DF235" s="152"/>
      <c r="DG235" s="152"/>
      <c r="DH235" s="152"/>
      <c r="DI235" s="152"/>
      <c r="DJ235" s="152"/>
      <c r="DK235" s="152"/>
      <c r="DL235" s="152"/>
      <c r="DM235" s="152"/>
      <c r="DN235" s="152"/>
      <c r="DO235" s="152"/>
      <c r="DP235" s="152"/>
      <c r="DQ235" s="152"/>
      <c r="DR235" s="152"/>
      <c r="DS235" s="152"/>
      <c r="DT235" s="152"/>
      <c r="DU235" s="152"/>
      <c r="DV235" s="152"/>
      <c r="DW235" s="152"/>
      <c r="DX235" s="152"/>
      <c r="DY235" s="152"/>
      <c r="DZ235" s="152"/>
      <c r="EA235" s="152"/>
      <c r="EB235" s="152"/>
      <c r="EC235" s="152"/>
      <c r="ED235" s="152"/>
      <c r="EE235" s="152"/>
      <c r="EF235" s="152"/>
      <c r="EG235" s="152"/>
      <c r="EH235" s="152"/>
      <c r="EI235" s="152"/>
      <c r="EJ235" s="152"/>
      <c r="EK235" s="152"/>
      <c r="EL235" s="152"/>
      <c r="EM235" s="152"/>
      <c r="EN235" s="152"/>
      <c r="EO235" s="152"/>
      <c r="EP235" s="152"/>
      <c r="EQ235" s="152"/>
      <c r="ER235" s="152"/>
      <c r="ES235" s="152"/>
      <c r="ET235" s="152"/>
      <c r="EU235" s="152"/>
      <c r="EV235" s="152"/>
      <c r="EW235" s="152"/>
      <c r="EX235" s="152"/>
      <c r="EY235" s="152"/>
      <c r="EZ235" s="152"/>
      <c r="FA235" s="152"/>
      <c r="FB235" s="152"/>
      <c r="FC235" s="152"/>
      <c r="FD235" s="152"/>
    </row>
    <row r="236" spans="1:160">
      <c r="A236" s="250" t="str">
        <f t="shared" si="0"/>
        <v>VITÓRIA LIMA DE SOUZA</v>
      </c>
      <c r="B236" s="251" t="s">
        <v>641</v>
      </c>
      <c r="C236" s="252" t="s">
        <v>695</v>
      </c>
      <c r="D236" s="89"/>
      <c r="E236" s="89"/>
      <c r="F236" s="89"/>
      <c r="G236" s="89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M236" s="152"/>
      <c r="AN236" s="152"/>
      <c r="AO236" s="152"/>
      <c r="AP236" s="152"/>
      <c r="AQ236" s="152"/>
      <c r="AR236" s="152"/>
      <c r="AS236" s="152"/>
      <c r="AT236" s="152"/>
      <c r="AU236" s="152"/>
      <c r="AV236" s="152"/>
      <c r="AW236" s="152"/>
      <c r="AX236" s="152"/>
      <c r="AY236" s="152"/>
      <c r="AZ236" s="152"/>
      <c r="BA236" s="152"/>
      <c r="BB236" s="152"/>
      <c r="BC236" s="152"/>
      <c r="BD236" s="152"/>
      <c r="BE236" s="152"/>
      <c r="BF236" s="152"/>
      <c r="BG236" s="152"/>
      <c r="BH236" s="152"/>
      <c r="BI236" s="152"/>
      <c r="BJ236" s="152"/>
      <c r="BK236" s="152"/>
      <c r="BL236" s="152"/>
      <c r="BM236" s="152"/>
      <c r="BN236" s="152"/>
      <c r="BO236" s="152"/>
      <c r="BP236" s="152"/>
      <c r="BQ236" s="152"/>
      <c r="BR236" s="152"/>
      <c r="BS236" s="152"/>
      <c r="BT236" s="152"/>
      <c r="BU236" s="152"/>
      <c r="BV236" s="152"/>
      <c r="BW236" s="152"/>
      <c r="BX236" s="152"/>
      <c r="BY236" s="152"/>
      <c r="BZ236" s="152"/>
      <c r="CA236" s="152"/>
      <c r="CB236" s="152"/>
      <c r="CC236" s="152"/>
      <c r="CD236" s="152"/>
      <c r="CE236" s="152"/>
      <c r="CF236" s="152"/>
      <c r="CG236" s="152"/>
      <c r="CH236" s="152"/>
      <c r="CI236" s="152"/>
      <c r="CJ236" s="152"/>
      <c r="CK236" s="152"/>
      <c r="CL236" s="152"/>
      <c r="CM236" s="152"/>
      <c r="CN236" s="152"/>
      <c r="CO236" s="152"/>
      <c r="CP236" s="152"/>
      <c r="CQ236" s="152"/>
      <c r="CR236" s="152"/>
      <c r="CS236" s="152"/>
      <c r="CT236" s="152"/>
      <c r="CU236" s="152"/>
      <c r="CV236" s="152"/>
      <c r="CW236" s="152"/>
      <c r="CX236" s="152"/>
      <c r="CY236" s="152"/>
      <c r="CZ236" s="152"/>
      <c r="DA236" s="152"/>
      <c r="DB236" s="152"/>
      <c r="DC236" s="152"/>
      <c r="DD236" s="152"/>
      <c r="DE236" s="152"/>
      <c r="DF236" s="152"/>
      <c r="DG236" s="152"/>
      <c r="DH236" s="152"/>
      <c r="DI236" s="152"/>
      <c r="DJ236" s="152"/>
      <c r="DK236" s="152"/>
      <c r="DL236" s="152"/>
      <c r="DM236" s="152"/>
      <c r="DN236" s="152"/>
      <c r="DO236" s="152"/>
      <c r="DP236" s="152"/>
      <c r="DQ236" s="152"/>
      <c r="DR236" s="152"/>
      <c r="DS236" s="152"/>
      <c r="DT236" s="152"/>
      <c r="DU236" s="152"/>
      <c r="DV236" s="152"/>
      <c r="DW236" s="152"/>
      <c r="DX236" s="152"/>
      <c r="DY236" s="152"/>
      <c r="DZ236" s="152"/>
      <c r="EA236" s="152"/>
      <c r="EB236" s="152"/>
      <c r="EC236" s="152"/>
      <c r="ED236" s="152"/>
      <c r="EE236" s="152"/>
      <c r="EF236" s="152"/>
      <c r="EG236" s="152"/>
      <c r="EH236" s="152"/>
      <c r="EI236" s="152"/>
      <c r="EJ236" s="152"/>
      <c r="EK236" s="152"/>
      <c r="EL236" s="152"/>
      <c r="EM236" s="152"/>
      <c r="EN236" s="152"/>
      <c r="EO236" s="152"/>
      <c r="EP236" s="152"/>
      <c r="EQ236" s="152"/>
      <c r="ER236" s="152"/>
      <c r="ES236" s="152"/>
      <c r="ET236" s="152"/>
      <c r="EU236" s="152"/>
      <c r="EV236" s="152"/>
      <c r="EW236" s="152"/>
      <c r="EX236" s="152"/>
      <c r="EY236" s="152"/>
      <c r="EZ236" s="152"/>
      <c r="FA236" s="152"/>
      <c r="FB236" s="152"/>
      <c r="FC236" s="152"/>
      <c r="FD236" s="152"/>
    </row>
    <row r="237" spans="1:160">
      <c r="A237" s="250" t="str">
        <f t="shared" si="0"/>
        <v>VITOR MARTINS DE OLIVEIRA MATTOS</v>
      </c>
      <c r="B237" s="251" t="s">
        <v>641</v>
      </c>
      <c r="C237" s="252" t="s">
        <v>1387</v>
      </c>
      <c r="D237" s="89"/>
      <c r="E237" s="89"/>
      <c r="F237" s="89"/>
      <c r="G237" s="89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152"/>
      <c r="AE237" s="152"/>
      <c r="AF237" s="152"/>
      <c r="AG237" s="152"/>
      <c r="AH237" s="152"/>
      <c r="AI237" s="152"/>
      <c r="AJ237" s="152"/>
      <c r="AK237" s="152"/>
      <c r="AL237" s="152"/>
      <c r="AM237" s="152"/>
      <c r="AN237" s="152"/>
      <c r="AO237" s="152"/>
      <c r="AP237" s="152"/>
      <c r="AQ237" s="152"/>
      <c r="AR237" s="152"/>
      <c r="AS237" s="152"/>
      <c r="AT237" s="152"/>
      <c r="AU237" s="152"/>
      <c r="AV237" s="152"/>
      <c r="AW237" s="152"/>
      <c r="AX237" s="152"/>
      <c r="AY237" s="152"/>
      <c r="AZ237" s="152"/>
      <c r="BA237" s="152"/>
      <c r="BB237" s="152"/>
      <c r="BC237" s="152"/>
      <c r="BD237" s="152"/>
      <c r="BE237" s="152"/>
      <c r="BF237" s="152"/>
      <c r="BG237" s="152"/>
      <c r="BH237" s="152"/>
      <c r="BI237" s="152"/>
      <c r="BJ237" s="152"/>
      <c r="BK237" s="152"/>
      <c r="BL237" s="152"/>
      <c r="BM237" s="152"/>
      <c r="BN237" s="152"/>
      <c r="BO237" s="152"/>
      <c r="BP237" s="152"/>
      <c r="BQ237" s="152"/>
      <c r="BR237" s="152"/>
      <c r="BS237" s="152"/>
      <c r="BT237" s="152"/>
      <c r="BU237" s="152"/>
      <c r="BV237" s="152"/>
      <c r="BW237" s="152"/>
      <c r="BX237" s="152"/>
      <c r="BY237" s="152"/>
      <c r="BZ237" s="152"/>
      <c r="CA237" s="152"/>
      <c r="CB237" s="152"/>
      <c r="CC237" s="152"/>
      <c r="CD237" s="152"/>
      <c r="CE237" s="152"/>
      <c r="CF237" s="152"/>
      <c r="CG237" s="152"/>
      <c r="CH237" s="152"/>
      <c r="CI237" s="152"/>
      <c r="CJ237" s="152"/>
      <c r="CK237" s="152"/>
      <c r="CL237" s="152"/>
      <c r="CM237" s="152"/>
      <c r="CN237" s="152"/>
      <c r="CO237" s="152"/>
      <c r="CP237" s="152"/>
      <c r="CQ237" s="152"/>
      <c r="CR237" s="152"/>
      <c r="CS237" s="152"/>
      <c r="CT237" s="152"/>
      <c r="CU237" s="152"/>
      <c r="CV237" s="152"/>
      <c r="CW237" s="152"/>
      <c r="CX237" s="152"/>
      <c r="CY237" s="152"/>
      <c r="CZ237" s="152"/>
      <c r="DA237" s="152"/>
      <c r="DB237" s="152"/>
      <c r="DC237" s="152"/>
      <c r="DD237" s="152"/>
      <c r="DE237" s="152"/>
      <c r="DF237" s="152"/>
      <c r="DG237" s="152"/>
      <c r="DH237" s="152"/>
      <c r="DI237" s="152"/>
      <c r="DJ237" s="152"/>
      <c r="DK237" s="152"/>
      <c r="DL237" s="152"/>
      <c r="DM237" s="152"/>
      <c r="DN237" s="152"/>
      <c r="DO237" s="152"/>
      <c r="DP237" s="152"/>
      <c r="DQ237" s="152"/>
      <c r="DR237" s="152"/>
      <c r="DS237" s="152"/>
      <c r="DT237" s="152"/>
      <c r="DU237" s="152"/>
      <c r="DV237" s="152"/>
      <c r="DW237" s="152"/>
      <c r="DX237" s="152"/>
      <c r="DY237" s="152"/>
      <c r="DZ237" s="152"/>
      <c r="EA237" s="152"/>
      <c r="EB237" s="152"/>
      <c r="EC237" s="152"/>
      <c r="ED237" s="152"/>
      <c r="EE237" s="152"/>
      <c r="EF237" s="152"/>
      <c r="EG237" s="152"/>
      <c r="EH237" s="152"/>
      <c r="EI237" s="152"/>
      <c r="EJ237" s="152"/>
      <c r="EK237" s="152"/>
      <c r="EL237" s="152"/>
      <c r="EM237" s="152"/>
      <c r="EN237" s="152"/>
      <c r="EO237" s="152"/>
      <c r="EP237" s="152"/>
      <c r="EQ237" s="152"/>
      <c r="ER237" s="152"/>
      <c r="ES237" s="152"/>
      <c r="ET237" s="152"/>
      <c r="EU237" s="152"/>
      <c r="EV237" s="152"/>
      <c r="EW237" s="152"/>
      <c r="EX237" s="152"/>
      <c r="EY237" s="152"/>
      <c r="EZ237" s="152"/>
      <c r="FA237" s="152"/>
      <c r="FB237" s="152"/>
      <c r="FC237" s="152"/>
      <c r="FD237" s="152"/>
    </row>
    <row r="238" spans="1:160">
      <c r="A238" s="250" t="str">
        <f t="shared" si="0"/>
        <v>WANDERSON DE OLIVEIRA DUTRA</v>
      </c>
      <c r="B238" s="251" t="s">
        <v>641</v>
      </c>
      <c r="C238" s="252" t="s">
        <v>1041</v>
      </c>
      <c r="D238" s="89"/>
      <c r="E238" s="89"/>
      <c r="F238" s="89"/>
      <c r="G238" s="89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  <c r="BE238" s="152"/>
      <c r="BF238" s="152"/>
      <c r="BG238" s="152"/>
      <c r="BH238" s="152"/>
      <c r="BI238" s="152"/>
      <c r="BJ238" s="152"/>
      <c r="BK238" s="152"/>
      <c r="BL238" s="152"/>
      <c r="BM238" s="152"/>
      <c r="BN238" s="152"/>
      <c r="BO238" s="152"/>
      <c r="BP238" s="152"/>
      <c r="BQ238" s="152"/>
      <c r="BR238" s="152"/>
      <c r="BS238" s="152"/>
      <c r="BT238" s="152"/>
      <c r="BU238" s="152"/>
      <c r="BV238" s="152"/>
      <c r="BW238" s="152"/>
      <c r="BX238" s="152"/>
      <c r="BY238" s="152"/>
      <c r="BZ238" s="152"/>
      <c r="CA238" s="152"/>
      <c r="CB238" s="152"/>
      <c r="CC238" s="152"/>
      <c r="CD238" s="152"/>
      <c r="CE238" s="152"/>
      <c r="CF238" s="152"/>
      <c r="CG238" s="152"/>
      <c r="CH238" s="152"/>
      <c r="CI238" s="152"/>
      <c r="CJ238" s="152"/>
      <c r="CK238" s="152"/>
      <c r="CL238" s="152"/>
      <c r="CM238" s="152"/>
      <c r="CN238" s="152"/>
      <c r="CO238" s="152"/>
      <c r="CP238" s="152"/>
      <c r="CQ238" s="152"/>
      <c r="CR238" s="152"/>
      <c r="CS238" s="152"/>
      <c r="CT238" s="152"/>
      <c r="CU238" s="152"/>
      <c r="CV238" s="152"/>
      <c r="CW238" s="152"/>
      <c r="CX238" s="152"/>
      <c r="CY238" s="152"/>
      <c r="CZ238" s="152"/>
      <c r="DA238" s="152"/>
      <c r="DB238" s="152"/>
      <c r="DC238" s="152"/>
      <c r="DD238" s="152"/>
      <c r="DE238" s="152"/>
      <c r="DF238" s="152"/>
      <c r="DG238" s="152"/>
      <c r="DH238" s="152"/>
      <c r="DI238" s="152"/>
      <c r="DJ238" s="152"/>
      <c r="DK238" s="152"/>
      <c r="DL238" s="152"/>
      <c r="DM238" s="152"/>
      <c r="DN238" s="152"/>
      <c r="DO238" s="152"/>
      <c r="DP238" s="152"/>
      <c r="DQ238" s="152"/>
      <c r="DR238" s="152"/>
      <c r="DS238" s="152"/>
      <c r="DT238" s="152"/>
      <c r="DU238" s="152"/>
      <c r="DV238" s="152"/>
      <c r="DW238" s="152"/>
      <c r="DX238" s="152"/>
      <c r="DY238" s="152"/>
      <c r="DZ238" s="152"/>
      <c r="EA238" s="152"/>
      <c r="EB238" s="152"/>
      <c r="EC238" s="152"/>
      <c r="ED238" s="152"/>
      <c r="EE238" s="152"/>
      <c r="EF238" s="152"/>
      <c r="EG238" s="152"/>
      <c r="EH238" s="152"/>
      <c r="EI238" s="152"/>
      <c r="EJ238" s="152"/>
      <c r="EK238" s="152"/>
      <c r="EL238" s="152"/>
      <c r="EM238" s="152"/>
      <c r="EN238" s="152"/>
      <c r="EO238" s="152"/>
      <c r="EP238" s="152"/>
      <c r="EQ238" s="152"/>
      <c r="ER238" s="152"/>
      <c r="ES238" s="152"/>
      <c r="ET238" s="152"/>
      <c r="EU238" s="152"/>
      <c r="EV238" s="152"/>
      <c r="EW238" s="152"/>
      <c r="EX238" s="152"/>
      <c r="EY238" s="152"/>
      <c r="EZ238" s="152"/>
      <c r="FA238" s="152"/>
      <c r="FB238" s="152"/>
      <c r="FC238" s="152"/>
      <c r="FD238" s="152"/>
    </row>
    <row r="239" spans="1:160">
      <c r="A239" s="250" t="str">
        <f t="shared" si="0"/>
        <v>WASHINGTON SANTOS OLIVEIRA DE ASSIS</v>
      </c>
      <c r="B239" s="252" t="s">
        <v>648</v>
      </c>
      <c r="C239" s="252" t="s">
        <v>566</v>
      </c>
      <c r="D239" s="89"/>
      <c r="E239" s="89"/>
      <c r="F239" s="89"/>
      <c r="G239" s="89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  <c r="AM239" s="152"/>
      <c r="AN239" s="152"/>
      <c r="AO239" s="152"/>
      <c r="AP239" s="152"/>
      <c r="AQ239" s="152"/>
      <c r="AR239" s="152"/>
      <c r="AS239" s="152"/>
      <c r="AT239" s="152"/>
      <c r="AU239" s="152"/>
      <c r="AV239" s="152"/>
      <c r="AW239" s="152"/>
      <c r="AX239" s="152"/>
      <c r="AY239" s="152"/>
      <c r="AZ239" s="152"/>
      <c r="BA239" s="152"/>
      <c r="BB239" s="152"/>
      <c r="BC239" s="152"/>
      <c r="BD239" s="152"/>
      <c r="BE239" s="152"/>
      <c r="BF239" s="152"/>
      <c r="BG239" s="152"/>
      <c r="BH239" s="152"/>
      <c r="BI239" s="152"/>
      <c r="BJ239" s="152"/>
      <c r="BK239" s="152"/>
      <c r="BL239" s="152"/>
      <c r="BM239" s="152"/>
      <c r="BN239" s="152"/>
      <c r="BO239" s="152"/>
      <c r="BP239" s="152"/>
      <c r="BQ239" s="152"/>
      <c r="BR239" s="152"/>
      <c r="BS239" s="152"/>
      <c r="BT239" s="152"/>
      <c r="BU239" s="152"/>
      <c r="BV239" s="152"/>
      <c r="BW239" s="152"/>
      <c r="BX239" s="152"/>
      <c r="BY239" s="152"/>
      <c r="BZ239" s="152"/>
      <c r="CA239" s="152"/>
      <c r="CB239" s="152"/>
      <c r="CC239" s="152"/>
      <c r="CD239" s="152"/>
      <c r="CE239" s="152"/>
      <c r="CF239" s="152"/>
      <c r="CG239" s="152"/>
      <c r="CH239" s="152"/>
      <c r="CI239" s="152"/>
      <c r="CJ239" s="152"/>
      <c r="CK239" s="152"/>
      <c r="CL239" s="152"/>
      <c r="CM239" s="152"/>
      <c r="CN239" s="152"/>
      <c r="CO239" s="152"/>
      <c r="CP239" s="152"/>
      <c r="CQ239" s="152"/>
      <c r="CR239" s="152"/>
      <c r="CS239" s="152"/>
      <c r="CT239" s="152"/>
      <c r="CU239" s="152"/>
      <c r="CV239" s="152"/>
      <c r="CW239" s="152"/>
      <c r="CX239" s="152"/>
      <c r="CY239" s="152"/>
      <c r="CZ239" s="152"/>
      <c r="DA239" s="152"/>
      <c r="DB239" s="152"/>
      <c r="DC239" s="152"/>
      <c r="DD239" s="152"/>
      <c r="DE239" s="152"/>
      <c r="DF239" s="152"/>
      <c r="DG239" s="152"/>
      <c r="DH239" s="152"/>
      <c r="DI239" s="152"/>
      <c r="DJ239" s="152"/>
      <c r="DK239" s="152"/>
      <c r="DL239" s="152"/>
      <c r="DM239" s="152"/>
      <c r="DN239" s="152"/>
      <c r="DO239" s="152"/>
      <c r="DP239" s="152"/>
      <c r="DQ239" s="152"/>
      <c r="DR239" s="152"/>
      <c r="DS239" s="152"/>
      <c r="DT239" s="152"/>
      <c r="DU239" s="152"/>
      <c r="DV239" s="152"/>
      <c r="DW239" s="152"/>
      <c r="DX239" s="152"/>
      <c r="DY239" s="152"/>
      <c r="DZ239" s="152"/>
      <c r="EA239" s="152"/>
      <c r="EB239" s="152"/>
      <c r="EC239" s="152"/>
      <c r="ED239" s="152"/>
      <c r="EE239" s="152"/>
      <c r="EF239" s="152"/>
      <c r="EG239" s="152"/>
      <c r="EH239" s="152"/>
      <c r="EI239" s="152"/>
      <c r="EJ239" s="152"/>
      <c r="EK239" s="152"/>
      <c r="EL239" s="152"/>
      <c r="EM239" s="152"/>
      <c r="EN239" s="152"/>
      <c r="EO239" s="152"/>
      <c r="EP239" s="152"/>
      <c r="EQ239" s="152"/>
      <c r="ER239" s="152"/>
      <c r="ES239" s="152"/>
      <c r="ET239" s="152"/>
      <c r="EU239" s="152"/>
      <c r="EV239" s="152"/>
      <c r="EW239" s="152"/>
      <c r="EX239" s="152"/>
      <c r="EY239" s="152"/>
      <c r="EZ239" s="152"/>
      <c r="FA239" s="152"/>
      <c r="FB239" s="152"/>
      <c r="FC239" s="152"/>
      <c r="FD239" s="152"/>
    </row>
    <row r="240" spans="1:160">
      <c r="A240" s="250" t="str">
        <f t="shared" si="0"/>
        <v>WASHINGTON SANTOS OLIVEIRA DE ASSIS</v>
      </c>
      <c r="B240" s="251" t="s">
        <v>641</v>
      </c>
      <c r="C240" s="252" t="s">
        <v>566</v>
      </c>
      <c r="D240" s="89"/>
      <c r="E240" s="89"/>
      <c r="F240" s="89"/>
      <c r="G240" s="89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152"/>
      <c r="AE240" s="152"/>
      <c r="AF240" s="152"/>
      <c r="AG240" s="152"/>
      <c r="AH240" s="152"/>
      <c r="AI240" s="152"/>
      <c r="AJ240" s="152"/>
      <c r="AK240" s="152"/>
      <c r="AL240" s="152"/>
      <c r="AM240" s="152"/>
      <c r="AN240" s="152"/>
      <c r="AO240" s="152"/>
      <c r="AP240" s="152"/>
      <c r="AQ240" s="152"/>
      <c r="AR240" s="152"/>
      <c r="AS240" s="152"/>
      <c r="AT240" s="152"/>
      <c r="AU240" s="152"/>
      <c r="AV240" s="152"/>
      <c r="AW240" s="152"/>
      <c r="AX240" s="152"/>
      <c r="AY240" s="152"/>
      <c r="AZ240" s="152"/>
      <c r="BA240" s="152"/>
      <c r="BB240" s="152"/>
      <c r="BC240" s="152"/>
      <c r="BD240" s="152"/>
      <c r="BE240" s="152"/>
      <c r="BF240" s="152"/>
      <c r="BG240" s="152"/>
      <c r="BH240" s="152"/>
      <c r="BI240" s="152"/>
      <c r="BJ240" s="152"/>
      <c r="BK240" s="152"/>
      <c r="BL240" s="152"/>
      <c r="BM240" s="152"/>
      <c r="BN240" s="152"/>
      <c r="BO240" s="152"/>
      <c r="BP240" s="152"/>
      <c r="BQ240" s="152"/>
      <c r="BR240" s="152"/>
      <c r="BS240" s="152"/>
      <c r="BT240" s="152"/>
      <c r="BU240" s="152"/>
      <c r="BV240" s="152"/>
      <c r="BW240" s="152"/>
      <c r="BX240" s="152"/>
      <c r="BY240" s="152"/>
      <c r="BZ240" s="152"/>
      <c r="CA240" s="152"/>
      <c r="CB240" s="152"/>
      <c r="CC240" s="152"/>
      <c r="CD240" s="152"/>
      <c r="CE240" s="152"/>
      <c r="CF240" s="152"/>
      <c r="CG240" s="152"/>
      <c r="CH240" s="152"/>
      <c r="CI240" s="152"/>
      <c r="CJ240" s="152"/>
      <c r="CK240" s="152"/>
      <c r="CL240" s="152"/>
      <c r="CM240" s="152"/>
      <c r="CN240" s="152"/>
      <c r="CO240" s="152"/>
      <c r="CP240" s="152"/>
      <c r="CQ240" s="152"/>
      <c r="CR240" s="152"/>
      <c r="CS240" s="152"/>
      <c r="CT240" s="152"/>
      <c r="CU240" s="152"/>
      <c r="CV240" s="152"/>
      <c r="CW240" s="152"/>
      <c r="CX240" s="152"/>
      <c r="CY240" s="152"/>
      <c r="CZ240" s="152"/>
      <c r="DA240" s="152"/>
      <c r="DB240" s="152"/>
      <c r="DC240" s="152"/>
      <c r="DD240" s="152"/>
      <c r="DE240" s="152"/>
      <c r="DF240" s="152"/>
      <c r="DG240" s="152"/>
      <c r="DH240" s="152"/>
      <c r="DI240" s="152"/>
      <c r="DJ240" s="152"/>
      <c r="DK240" s="152"/>
      <c r="DL240" s="152"/>
      <c r="DM240" s="152"/>
      <c r="DN240" s="152"/>
      <c r="DO240" s="152"/>
      <c r="DP240" s="152"/>
      <c r="DQ240" s="152"/>
      <c r="DR240" s="152"/>
      <c r="DS240" s="152"/>
      <c r="DT240" s="152"/>
      <c r="DU240" s="152"/>
      <c r="DV240" s="152"/>
      <c r="DW240" s="152"/>
      <c r="DX240" s="152"/>
      <c r="DY240" s="152"/>
      <c r="DZ240" s="152"/>
      <c r="EA240" s="152"/>
      <c r="EB240" s="152"/>
      <c r="EC240" s="152"/>
      <c r="ED240" s="152"/>
      <c r="EE240" s="152"/>
      <c r="EF240" s="152"/>
      <c r="EG240" s="152"/>
      <c r="EH240" s="152"/>
      <c r="EI240" s="152"/>
      <c r="EJ240" s="152"/>
      <c r="EK240" s="152"/>
      <c r="EL240" s="152"/>
      <c r="EM240" s="152"/>
      <c r="EN240" s="152"/>
      <c r="EO240" s="152"/>
      <c r="EP240" s="152"/>
      <c r="EQ240" s="152"/>
      <c r="ER240" s="152"/>
      <c r="ES240" s="152"/>
      <c r="ET240" s="152"/>
      <c r="EU240" s="152"/>
      <c r="EV240" s="152"/>
      <c r="EW240" s="152"/>
      <c r="EX240" s="152"/>
      <c r="EY240" s="152"/>
      <c r="EZ240" s="152"/>
      <c r="FA240" s="152"/>
      <c r="FB240" s="152"/>
      <c r="FC240" s="152"/>
      <c r="FD240" s="152"/>
    </row>
    <row r="241" spans="1:160">
      <c r="A241" s="250" t="str">
        <f t="shared" si="0"/>
        <v>WELLINGTON CARVALHO PEREIRA</v>
      </c>
      <c r="B241" s="251" t="s">
        <v>641</v>
      </c>
      <c r="C241" s="252" t="s">
        <v>1028</v>
      </c>
      <c r="D241" s="89"/>
      <c r="E241" s="89"/>
      <c r="F241" s="89"/>
      <c r="G241" s="89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  <c r="AM241" s="152"/>
      <c r="AN241" s="152"/>
      <c r="AO241" s="152"/>
      <c r="AP241" s="152"/>
      <c r="AQ241" s="152"/>
      <c r="AR241" s="152"/>
      <c r="AS241" s="152"/>
      <c r="AT241" s="152"/>
      <c r="AU241" s="152"/>
      <c r="AV241" s="152"/>
      <c r="AW241" s="152"/>
      <c r="AX241" s="152"/>
      <c r="AY241" s="152"/>
      <c r="AZ241" s="152"/>
      <c r="BA241" s="152"/>
      <c r="BB241" s="152"/>
      <c r="BC241" s="152"/>
      <c r="BD241" s="152"/>
      <c r="BE241" s="152"/>
      <c r="BF241" s="152"/>
      <c r="BG241" s="152"/>
      <c r="BH241" s="152"/>
      <c r="BI241" s="152"/>
      <c r="BJ241" s="152"/>
      <c r="BK241" s="152"/>
      <c r="BL241" s="152"/>
      <c r="BM241" s="152"/>
      <c r="BN241" s="152"/>
      <c r="BO241" s="152"/>
      <c r="BP241" s="152"/>
      <c r="BQ241" s="152"/>
      <c r="BR241" s="152"/>
      <c r="BS241" s="152"/>
      <c r="BT241" s="152"/>
      <c r="BU241" s="152"/>
      <c r="BV241" s="152"/>
      <c r="BW241" s="152"/>
      <c r="BX241" s="152"/>
      <c r="BY241" s="152"/>
      <c r="BZ241" s="152"/>
      <c r="CA241" s="152"/>
      <c r="CB241" s="152"/>
      <c r="CC241" s="152"/>
      <c r="CD241" s="152"/>
      <c r="CE241" s="152"/>
      <c r="CF241" s="152"/>
      <c r="CG241" s="152"/>
      <c r="CH241" s="152"/>
      <c r="CI241" s="152"/>
      <c r="CJ241" s="152"/>
      <c r="CK241" s="152"/>
      <c r="CL241" s="152"/>
      <c r="CM241" s="152"/>
      <c r="CN241" s="152"/>
      <c r="CO241" s="152"/>
      <c r="CP241" s="152"/>
      <c r="CQ241" s="152"/>
      <c r="CR241" s="152"/>
      <c r="CS241" s="152"/>
      <c r="CT241" s="152"/>
      <c r="CU241" s="152"/>
      <c r="CV241" s="152"/>
      <c r="CW241" s="152"/>
      <c r="CX241" s="152"/>
      <c r="CY241" s="152"/>
      <c r="CZ241" s="152"/>
      <c r="DA241" s="152"/>
      <c r="DB241" s="152"/>
      <c r="DC241" s="152"/>
      <c r="DD241" s="152"/>
      <c r="DE241" s="152"/>
      <c r="DF241" s="152"/>
      <c r="DG241" s="152"/>
      <c r="DH241" s="152"/>
      <c r="DI241" s="152"/>
      <c r="DJ241" s="152"/>
      <c r="DK241" s="152"/>
      <c r="DL241" s="152"/>
      <c r="DM241" s="152"/>
      <c r="DN241" s="152"/>
      <c r="DO241" s="152"/>
      <c r="DP241" s="152"/>
      <c r="DQ241" s="152"/>
      <c r="DR241" s="152"/>
      <c r="DS241" s="152"/>
      <c r="DT241" s="152"/>
      <c r="DU241" s="152"/>
      <c r="DV241" s="152"/>
      <c r="DW241" s="152"/>
      <c r="DX241" s="152"/>
      <c r="DY241" s="152"/>
      <c r="DZ241" s="152"/>
      <c r="EA241" s="152"/>
      <c r="EB241" s="152"/>
      <c r="EC241" s="152"/>
      <c r="ED241" s="152"/>
      <c r="EE241" s="152"/>
      <c r="EF241" s="152"/>
      <c r="EG241" s="152"/>
      <c r="EH241" s="152"/>
      <c r="EI241" s="152"/>
      <c r="EJ241" s="152"/>
      <c r="EK241" s="152"/>
      <c r="EL241" s="152"/>
      <c r="EM241" s="152"/>
      <c r="EN241" s="152"/>
      <c r="EO241" s="152"/>
      <c r="EP241" s="152"/>
      <c r="EQ241" s="152"/>
      <c r="ER241" s="152"/>
      <c r="ES241" s="152"/>
      <c r="ET241" s="152"/>
      <c r="EU241" s="152"/>
      <c r="EV241" s="152"/>
      <c r="EW241" s="152"/>
      <c r="EX241" s="152"/>
      <c r="EY241" s="152"/>
      <c r="EZ241" s="152"/>
      <c r="FA241" s="152"/>
      <c r="FB241" s="152"/>
      <c r="FC241" s="152"/>
      <c r="FD241" s="152"/>
    </row>
    <row r="242" spans="1:160">
      <c r="A242" s="250" t="str">
        <f t="shared" si="0"/>
        <v>WELLINGTON DA COSTA OLIVEIRA</v>
      </c>
      <c r="B242" s="251" t="s">
        <v>641</v>
      </c>
      <c r="C242" s="252" t="s">
        <v>1070</v>
      </c>
      <c r="D242" s="89"/>
      <c r="E242" s="89"/>
      <c r="F242" s="89"/>
      <c r="G242" s="89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  <c r="AM242" s="152"/>
      <c r="AN242" s="152"/>
      <c r="AO242" s="152"/>
      <c r="AP242" s="152"/>
      <c r="AQ242" s="152"/>
      <c r="AR242" s="152"/>
      <c r="AS242" s="152"/>
      <c r="AT242" s="152"/>
      <c r="AU242" s="152"/>
      <c r="AV242" s="152"/>
      <c r="AW242" s="152"/>
      <c r="AX242" s="152"/>
      <c r="AY242" s="152"/>
      <c r="AZ242" s="152"/>
      <c r="BA242" s="152"/>
      <c r="BB242" s="152"/>
      <c r="BC242" s="152"/>
      <c r="BD242" s="152"/>
      <c r="BE242" s="152"/>
      <c r="BF242" s="152"/>
      <c r="BG242" s="152"/>
      <c r="BH242" s="152"/>
      <c r="BI242" s="152"/>
      <c r="BJ242" s="152"/>
      <c r="BK242" s="152"/>
      <c r="BL242" s="152"/>
      <c r="BM242" s="152"/>
      <c r="BN242" s="152"/>
      <c r="BO242" s="152"/>
      <c r="BP242" s="152"/>
      <c r="BQ242" s="152"/>
      <c r="BR242" s="152"/>
      <c r="BS242" s="152"/>
      <c r="BT242" s="152"/>
      <c r="BU242" s="152"/>
      <c r="BV242" s="152"/>
      <c r="BW242" s="152"/>
      <c r="BX242" s="152"/>
      <c r="BY242" s="152"/>
      <c r="BZ242" s="152"/>
      <c r="CA242" s="152"/>
      <c r="CB242" s="152"/>
      <c r="CC242" s="152"/>
      <c r="CD242" s="152"/>
      <c r="CE242" s="152"/>
      <c r="CF242" s="152"/>
      <c r="CG242" s="152"/>
      <c r="CH242" s="152"/>
      <c r="CI242" s="152"/>
      <c r="CJ242" s="152"/>
      <c r="CK242" s="152"/>
      <c r="CL242" s="152"/>
      <c r="CM242" s="152"/>
      <c r="CN242" s="152"/>
      <c r="CO242" s="152"/>
      <c r="CP242" s="152"/>
      <c r="CQ242" s="152"/>
      <c r="CR242" s="152"/>
      <c r="CS242" s="152"/>
      <c r="CT242" s="152"/>
      <c r="CU242" s="152"/>
      <c r="CV242" s="152"/>
      <c r="CW242" s="152"/>
      <c r="CX242" s="152"/>
      <c r="CY242" s="152"/>
      <c r="CZ242" s="152"/>
      <c r="DA242" s="152"/>
      <c r="DB242" s="152"/>
      <c r="DC242" s="152"/>
      <c r="DD242" s="152"/>
      <c r="DE242" s="152"/>
      <c r="DF242" s="152"/>
      <c r="DG242" s="152"/>
      <c r="DH242" s="152"/>
      <c r="DI242" s="152"/>
      <c r="DJ242" s="152"/>
      <c r="DK242" s="152"/>
      <c r="DL242" s="152"/>
      <c r="DM242" s="152"/>
      <c r="DN242" s="152"/>
      <c r="DO242" s="152"/>
      <c r="DP242" s="152"/>
      <c r="DQ242" s="152"/>
      <c r="DR242" s="152"/>
      <c r="DS242" s="152"/>
      <c r="DT242" s="152"/>
      <c r="DU242" s="152"/>
      <c r="DV242" s="152"/>
      <c r="DW242" s="152"/>
      <c r="DX242" s="152"/>
      <c r="DY242" s="152"/>
      <c r="DZ242" s="152"/>
      <c r="EA242" s="152"/>
      <c r="EB242" s="152"/>
      <c r="EC242" s="152"/>
      <c r="ED242" s="152"/>
      <c r="EE242" s="152"/>
      <c r="EF242" s="152"/>
      <c r="EG242" s="152"/>
      <c r="EH242" s="152"/>
      <c r="EI242" s="152"/>
      <c r="EJ242" s="152"/>
      <c r="EK242" s="152"/>
      <c r="EL242" s="152"/>
      <c r="EM242" s="152"/>
      <c r="EN242" s="152"/>
      <c r="EO242" s="152"/>
      <c r="EP242" s="152"/>
      <c r="EQ242" s="152"/>
      <c r="ER242" s="152"/>
      <c r="ES242" s="152"/>
      <c r="ET242" s="152"/>
      <c r="EU242" s="152"/>
      <c r="EV242" s="152"/>
      <c r="EW242" s="152"/>
      <c r="EX242" s="152"/>
      <c r="EY242" s="152"/>
      <c r="EZ242" s="152"/>
      <c r="FA242" s="152"/>
      <c r="FB242" s="152"/>
      <c r="FC242" s="152"/>
      <c r="FD242" s="152"/>
    </row>
    <row r="243" spans="1:160">
      <c r="A243" s="250" t="str">
        <f t="shared" si="0"/>
        <v>WILIAN SANTOS DE OLIVEIRA</v>
      </c>
      <c r="B243" s="251" t="s">
        <v>641</v>
      </c>
      <c r="C243" s="252" t="s">
        <v>902</v>
      </c>
      <c r="D243" s="89"/>
      <c r="E243" s="89"/>
      <c r="F243" s="89"/>
      <c r="G243" s="89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  <c r="AM243" s="152"/>
      <c r="AN243" s="152"/>
      <c r="AO243" s="152"/>
      <c r="AP243" s="152"/>
      <c r="AQ243" s="152"/>
      <c r="AR243" s="152"/>
      <c r="AS243" s="152"/>
      <c r="AT243" s="152"/>
      <c r="AU243" s="152"/>
      <c r="AV243" s="152"/>
      <c r="AW243" s="152"/>
      <c r="AX243" s="152"/>
      <c r="AY243" s="152"/>
      <c r="AZ243" s="152"/>
      <c r="BA243" s="152"/>
      <c r="BB243" s="152"/>
      <c r="BC243" s="152"/>
      <c r="BD243" s="152"/>
      <c r="BE243" s="152"/>
      <c r="BF243" s="152"/>
      <c r="BG243" s="152"/>
      <c r="BH243" s="152"/>
      <c r="BI243" s="152"/>
      <c r="BJ243" s="152"/>
      <c r="BK243" s="152"/>
      <c r="BL243" s="152"/>
      <c r="BM243" s="152"/>
      <c r="BN243" s="152"/>
      <c r="BO243" s="152"/>
      <c r="BP243" s="152"/>
      <c r="BQ243" s="152"/>
      <c r="BR243" s="152"/>
      <c r="BS243" s="152"/>
      <c r="BT243" s="152"/>
      <c r="BU243" s="152"/>
      <c r="BV243" s="152"/>
      <c r="BW243" s="152"/>
      <c r="BX243" s="152"/>
      <c r="BY243" s="152"/>
      <c r="BZ243" s="152"/>
      <c r="CA243" s="152"/>
      <c r="CB243" s="152"/>
      <c r="CC243" s="152"/>
      <c r="CD243" s="152"/>
      <c r="CE243" s="152"/>
      <c r="CF243" s="152"/>
      <c r="CG243" s="152"/>
      <c r="CH243" s="152"/>
      <c r="CI243" s="152"/>
      <c r="CJ243" s="152"/>
      <c r="CK243" s="152"/>
      <c r="CL243" s="152"/>
      <c r="CM243" s="152"/>
      <c r="CN243" s="152"/>
      <c r="CO243" s="152"/>
      <c r="CP243" s="152"/>
      <c r="CQ243" s="152"/>
      <c r="CR243" s="152"/>
      <c r="CS243" s="152"/>
      <c r="CT243" s="152"/>
      <c r="CU243" s="152"/>
      <c r="CV243" s="152"/>
      <c r="CW243" s="152"/>
      <c r="CX243" s="152"/>
      <c r="CY243" s="152"/>
      <c r="CZ243" s="152"/>
      <c r="DA243" s="152"/>
      <c r="DB243" s="152"/>
      <c r="DC243" s="152"/>
      <c r="DD243" s="152"/>
      <c r="DE243" s="152"/>
      <c r="DF243" s="152"/>
      <c r="DG243" s="152"/>
      <c r="DH243" s="152"/>
      <c r="DI243" s="152"/>
      <c r="DJ243" s="152"/>
      <c r="DK243" s="152"/>
      <c r="DL243" s="152"/>
      <c r="DM243" s="152"/>
      <c r="DN243" s="152"/>
      <c r="DO243" s="152"/>
      <c r="DP243" s="152"/>
      <c r="DQ243" s="152"/>
      <c r="DR243" s="152"/>
      <c r="DS243" s="152"/>
      <c r="DT243" s="152"/>
      <c r="DU243" s="152"/>
      <c r="DV243" s="152"/>
      <c r="DW243" s="152"/>
      <c r="DX243" s="152"/>
      <c r="DY243" s="152"/>
      <c r="DZ243" s="152"/>
      <c r="EA243" s="152"/>
      <c r="EB243" s="152"/>
      <c r="EC243" s="152"/>
      <c r="ED243" s="152"/>
      <c r="EE243" s="152"/>
      <c r="EF243" s="152"/>
      <c r="EG243" s="152"/>
      <c r="EH243" s="152"/>
      <c r="EI243" s="152"/>
      <c r="EJ243" s="152"/>
      <c r="EK243" s="152"/>
      <c r="EL243" s="152"/>
      <c r="EM243" s="152"/>
      <c r="EN243" s="152"/>
      <c r="EO243" s="152"/>
      <c r="EP243" s="152"/>
      <c r="EQ243" s="152"/>
      <c r="ER243" s="152"/>
      <c r="ES243" s="152"/>
      <c r="ET243" s="152"/>
      <c r="EU243" s="152"/>
      <c r="EV243" s="152"/>
      <c r="EW243" s="152"/>
      <c r="EX243" s="152"/>
      <c r="EY243" s="152"/>
      <c r="EZ243" s="152"/>
      <c r="FA243" s="152"/>
      <c r="FB243" s="152"/>
      <c r="FC243" s="152"/>
      <c r="FD243" s="152"/>
    </row>
    <row r="244" spans="1:160">
      <c r="A244" s="250" t="str">
        <f t="shared" si="0"/>
        <v>WILLIAN WALLACE MONTEIRO MENDONÇA</v>
      </c>
      <c r="B244" s="251" t="s">
        <v>641</v>
      </c>
      <c r="C244" s="252" t="s">
        <v>568</v>
      </c>
      <c r="D244" s="89"/>
      <c r="E244" s="89"/>
      <c r="F244" s="89"/>
      <c r="G244" s="89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  <c r="AM244" s="152"/>
      <c r="AN244" s="152"/>
      <c r="AO244" s="152"/>
      <c r="AP244" s="152"/>
      <c r="AQ244" s="152"/>
      <c r="AR244" s="152"/>
      <c r="AS244" s="152"/>
      <c r="AT244" s="152"/>
      <c r="AU244" s="152"/>
      <c r="AV244" s="152"/>
      <c r="AW244" s="152"/>
      <c r="AX244" s="152"/>
      <c r="AY244" s="152"/>
      <c r="AZ244" s="152"/>
      <c r="BA244" s="152"/>
      <c r="BB244" s="152"/>
      <c r="BC244" s="152"/>
      <c r="BD244" s="152"/>
      <c r="BE244" s="152"/>
      <c r="BF244" s="152"/>
      <c r="BG244" s="152"/>
      <c r="BH244" s="152"/>
      <c r="BI244" s="152"/>
      <c r="BJ244" s="152"/>
      <c r="BK244" s="152"/>
      <c r="BL244" s="152"/>
      <c r="BM244" s="152"/>
      <c r="BN244" s="152"/>
      <c r="BO244" s="152"/>
      <c r="BP244" s="152"/>
      <c r="BQ244" s="152"/>
      <c r="BR244" s="152"/>
      <c r="BS244" s="152"/>
      <c r="BT244" s="152"/>
      <c r="BU244" s="152"/>
      <c r="BV244" s="152"/>
      <c r="BW244" s="152"/>
      <c r="BX244" s="152"/>
      <c r="BY244" s="152"/>
      <c r="BZ244" s="152"/>
      <c r="CA244" s="152"/>
      <c r="CB244" s="152"/>
      <c r="CC244" s="152"/>
      <c r="CD244" s="152"/>
      <c r="CE244" s="152"/>
      <c r="CF244" s="152"/>
      <c r="CG244" s="152"/>
      <c r="CH244" s="152"/>
      <c r="CI244" s="152"/>
      <c r="CJ244" s="152"/>
      <c r="CK244" s="152"/>
      <c r="CL244" s="152"/>
      <c r="CM244" s="152"/>
      <c r="CN244" s="152"/>
      <c r="CO244" s="152"/>
      <c r="CP244" s="152"/>
      <c r="CQ244" s="152"/>
      <c r="CR244" s="152"/>
      <c r="CS244" s="152"/>
      <c r="CT244" s="152"/>
      <c r="CU244" s="152"/>
      <c r="CV244" s="152"/>
      <c r="CW244" s="152"/>
      <c r="CX244" s="152"/>
      <c r="CY244" s="152"/>
      <c r="CZ244" s="152"/>
      <c r="DA244" s="152"/>
      <c r="DB244" s="152"/>
      <c r="DC244" s="152"/>
      <c r="DD244" s="152"/>
      <c r="DE244" s="152"/>
      <c r="DF244" s="152"/>
      <c r="DG244" s="152"/>
      <c r="DH244" s="152"/>
      <c r="DI244" s="152"/>
      <c r="DJ244" s="152"/>
      <c r="DK244" s="152"/>
      <c r="DL244" s="152"/>
      <c r="DM244" s="152"/>
      <c r="DN244" s="152"/>
      <c r="DO244" s="152"/>
      <c r="DP244" s="152"/>
      <c r="DQ244" s="152"/>
      <c r="DR244" s="152"/>
      <c r="DS244" s="152"/>
      <c r="DT244" s="152"/>
      <c r="DU244" s="152"/>
      <c r="DV244" s="152"/>
      <c r="DW244" s="152"/>
      <c r="DX244" s="152"/>
      <c r="DY244" s="152"/>
      <c r="DZ244" s="152"/>
      <c r="EA244" s="152"/>
      <c r="EB244" s="152"/>
      <c r="EC244" s="152"/>
      <c r="ED244" s="152"/>
      <c r="EE244" s="152"/>
      <c r="EF244" s="152"/>
      <c r="EG244" s="152"/>
      <c r="EH244" s="152"/>
      <c r="EI244" s="152"/>
      <c r="EJ244" s="152"/>
      <c r="EK244" s="152"/>
      <c r="EL244" s="152"/>
      <c r="EM244" s="152"/>
      <c r="EN244" s="152"/>
      <c r="EO244" s="152"/>
      <c r="EP244" s="152"/>
      <c r="EQ244" s="152"/>
      <c r="ER244" s="152"/>
      <c r="ES244" s="152"/>
      <c r="ET244" s="152"/>
      <c r="EU244" s="152"/>
      <c r="EV244" s="152"/>
      <c r="EW244" s="152"/>
      <c r="EX244" s="152"/>
      <c r="EY244" s="152"/>
      <c r="EZ244" s="152"/>
      <c r="FA244" s="152"/>
      <c r="FB244" s="152"/>
      <c r="FC244" s="152"/>
      <c r="FD244" s="152"/>
    </row>
    <row r="245" spans="1:160">
      <c r="A245" s="250" t="str">
        <f t="shared" si="0"/>
        <v>YAN LOPES TEIXEIRA</v>
      </c>
      <c r="B245" s="251" t="s">
        <v>641</v>
      </c>
      <c r="C245" s="252" t="s">
        <v>918</v>
      </c>
      <c r="D245" s="89"/>
      <c r="E245" s="89"/>
      <c r="F245" s="89"/>
      <c r="G245" s="89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  <c r="BE245" s="152"/>
      <c r="BF245" s="152"/>
      <c r="BG245" s="152"/>
      <c r="BH245" s="152"/>
      <c r="BI245" s="152"/>
      <c r="BJ245" s="152"/>
      <c r="BK245" s="152"/>
      <c r="BL245" s="152"/>
      <c r="BM245" s="152"/>
      <c r="BN245" s="152"/>
      <c r="BO245" s="152"/>
      <c r="BP245" s="152"/>
      <c r="BQ245" s="152"/>
      <c r="BR245" s="152"/>
      <c r="BS245" s="152"/>
      <c r="BT245" s="152"/>
      <c r="BU245" s="152"/>
      <c r="BV245" s="152"/>
      <c r="BW245" s="152"/>
      <c r="BX245" s="152"/>
      <c r="BY245" s="152"/>
      <c r="BZ245" s="152"/>
      <c r="CA245" s="152"/>
      <c r="CB245" s="152"/>
      <c r="CC245" s="152"/>
      <c r="CD245" s="152"/>
      <c r="CE245" s="152"/>
      <c r="CF245" s="152"/>
      <c r="CG245" s="152"/>
      <c r="CH245" s="152"/>
      <c r="CI245" s="152"/>
      <c r="CJ245" s="152"/>
      <c r="CK245" s="152"/>
      <c r="CL245" s="152"/>
      <c r="CM245" s="152"/>
      <c r="CN245" s="152"/>
      <c r="CO245" s="152"/>
      <c r="CP245" s="152"/>
      <c r="CQ245" s="152"/>
      <c r="CR245" s="152"/>
      <c r="CS245" s="152"/>
      <c r="CT245" s="152"/>
      <c r="CU245" s="152"/>
      <c r="CV245" s="152"/>
      <c r="CW245" s="152"/>
      <c r="CX245" s="152"/>
      <c r="CY245" s="152"/>
      <c r="CZ245" s="152"/>
      <c r="DA245" s="152"/>
      <c r="DB245" s="152"/>
      <c r="DC245" s="152"/>
      <c r="DD245" s="152"/>
      <c r="DE245" s="152"/>
      <c r="DF245" s="152"/>
      <c r="DG245" s="152"/>
      <c r="DH245" s="152"/>
      <c r="DI245" s="152"/>
      <c r="DJ245" s="152"/>
      <c r="DK245" s="152"/>
      <c r="DL245" s="152"/>
      <c r="DM245" s="152"/>
      <c r="DN245" s="152"/>
      <c r="DO245" s="152"/>
      <c r="DP245" s="152"/>
      <c r="DQ245" s="152"/>
      <c r="DR245" s="152"/>
      <c r="DS245" s="152"/>
      <c r="DT245" s="152"/>
      <c r="DU245" s="152"/>
      <c r="DV245" s="152"/>
      <c r="DW245" s="152"/>
      <c r="DX245" s="152"/>
      <c r="DY245" s="152"/>
      <c r="DZ245" s="152"/>
      <c r="EA245" s="152"/>
      <c r="EB245" s="152"/>
      <c r="EC245" s="152"/>
      <c r="ED245" s="152"/>
      <c r="EE245" s="152"/>
      <c r="EF245" s="152"/>
      <c r="EG245" s="152"/>
      <c r="EH245" s="152"/>
      <c r="EI245" s="152"/>
      <c r="EJ245" s="152"/>
      <c r="EK245" s="152"/>
      <c r="EL245" s="152"/>
      <c r="EM245" s="152"/>
      <c r="EN245" s="152"/>
      <c r="EO245" s="152"/>
      <c r="EP245" s="152"/>
      <c r="EQ245" s="152"/>
      <c r="ER245" s="152"/>
      <c r="ES245" s="152"/>
      <c r="ET245" s="152"/>
      <c r="EU245" s="152"/>
      <c r="EV245" s="152"/>
      <c r="EW245" s="152"/>
      <c r="EX245" s="152"/>
      <c r="EY245" s="152"/>
      <c r="EZ245" s="152"/>
      <c r="FA245" s="152"/>
      <c r="FB245" s="152"/>
      <c r="FC245" s="152"/>
      <c r="FD245" s="152"/>
    </row>
    <row r="246" spans="1:160">
      <c r="A246" s="250" t="str">
        <f t="shared" si="0"/>
        <v/>
      </c>
      <c r="B246" s="89"/>
      <c r="C246" s="89"/>
      <c r="D246" s="89"/>
      <c r="E246" s="89"/>
      <c r="F246" s="89"/>
      <c r="G246" s="89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  <c r="AM246" s="152"/>
      <c r="AN246" s="152"/>
      <c r="AO246" s="152"/>
      <c r="AP246" s="152"/>
      <c r="AQ246" s="152"/>
      <c r="AR246" s="152"/>
      <c r="AS246" s="152"/>
      <c r="AT246" s="152"/>
      <c r="AU246" s="152"/>
      <c r="AV246" s="152"/>
      <c r="AW246" s="152"/>
      <c r="AX246" s="152"/>
      <c r="AY246" s="152"/>
      <c r="AZ246" s="152"/>
      <c r="BA246" s="152"/>
      <c r="BB246" s="152"/>
      <c r="BC246" s="152"/>
      <c r="BD246" s="152"/>
      <c r="BE246" s="152"/>
      <c r="BF246" s="152"/>
      <c r="BG246" s="152"/>
      <c r="BH246" s="152"/>
      <c r="BI246" s="152"/>
      <c r="BJ246" s="152"/>
      <c r="BK246" s="152"/>
      <c r="BL246" s="152"/>
      <c r="BM246" s="152"/>
      <c r="BN246" s="152"/>
      <c r="BO246" s="152"/>
      <c r="BP246" s="152"/>
      <c r="BQ246" s="152"/>
      <c r="BR246" s="152"/>
      <c r="BS246" s="152"/>
      <c r="BT246" s="152"/>
      <c r="BU246" s="152"/>
      <c r="BV246" s="152"/>
      <c r="BW246" s="152"/>
      <c r="BX246" s="152"/>
      <c r="BY246" s="152"/>
      <c r="BZ246" s="152"/>
      <c r="CA246" s="152"/>
      <c r="CB246" s="152"/>
      <c r="CC246" s="152"/>
      <c r="CD246" s="152"/>
      <c r="CE246" s="152"/>
      <c r="CF246" s="152"/>
      <c r="CG246" s="152"/>
      <c r="CH246" s="152"/>
      <c r="CI246" s="152"/>
      <c r="CJ246" s="152"/>
      <c r="CK246" s="152"/>
      <c r="CL246" s="152"/>
      <c r="CM246" s="152"/>
      <c r="CN246" s="152"/>
      <c r="CO246" s="152"/>
      <c r="CP246" s="152"/>
      <c r="CQ246" s="152"/>
      <c r="CR246" s="152"/>
      <c r="CS246" s="152"/>
      <c r="CT246" s="152"/>
      <c r="CU246" s="152"/>
      <c r="CV246" s="152"/>
      <c r="CW246" s="152"/>
      <c r="CX246" s="152"/>
      <c r="CY246" s="152"/>
      <c r="CZ246" s="152"/>
      <c r="DA246" s="152"/>
      <c r="DB246" s="152"/>
      <c r="DC246" s="152"/>
      <c r="DD246" s="152"/>
      <c r="DE246" s="152"/>
      <c r="DF246" s="152"/>
      <c r="DG246" s="152"/>
      <c r="DH246" s="152"/>
      <c r="DI246" s="152"/>
      <c r="DJ246" s="152"/>
      <c r="DK246" s="152"/>
      <c r="DL246" s="152"/>
      <c r="DM246" s="152"/>
      <c r="DN246" s="152"/>
      <c r="DO246" s="152"/>
      <c r="DP246" s="152"/>
      <c r="DQ246" s="152"/>
      <c r="DR246" s="152"/>
      <c r="DS246" s="152"/>
      <c r="DT246" s="152"/>
      <c r="DU246" s="152"/>
      <c r="DV246" s="152"/>
      <c r="DW246" s="152"/>
      <c r="DX246" s="152"/>
      <c r="DY246" s="152"/>
      <c r="DZ246" s="152"/>
      <c r="EA246" s="152"/>
      <c r="EB246" s="152"/>
      <c r="EC246" s="152"/>
      <c r="ED246" s="152"/>
      <c r="EE246" s="152"/>
      <c r="EF246" s="152"/>
      <c r="EG246" s="152"/>
      <c r="EH246" s="152"/>
      <c r="EI246" s="152"/>
      <c r="EJ246" s="152"/>
      <c r="EK246" s="152"/>
      <c r="EL246" s="152"/>
      <c r="EM246" s="152"/>
      <c r="EN246" s="152"/>
      <c r="EO246" s="152"/>
      <c r="EP246" s="152"/>
      <c r="EQ246" s="152"/>
      <c r="ER246" s="152"/>
      <c r="ES246" s="152"/>
      <c r="ET246" s="152"/>
      <c r="EU246" s="152"/>
      <c r="EV246" s="152"/>
      <c r="EW246" s="152"/>
      <c r="EX246" s="152"/>
      <c r="EY246" s="152"/>
      <c r="EZ246" s="152"/>
      <c r="FA246" s="152"/>
      <c r="FB246" s="152"/>
      <c r="FC246" s="152"/>
      <c r="FD246" s="152"/>
    </row>
    <row r="247" spans="1:160">
      <c r="A247" s="250" t="str">
        <f t="shared" si="0"/>
        <v/>
      </c>
      <c r="B247" s="89"/>
      <c r="C247" s="89"/>
      <c r="D247" s="89"/>
      <c r="E247" s="89"/>
      <c r="F247" s="89"/>
      <c r="G247" s="89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  <c r="AM247" s="152"/>
      <c r="AN247" s="152"/>
      <c r="AO247" s="152"/>
      <c r="AP247" s="152"/>
      <c r="AQ247" s="152"/>
      <c r="AR247" s="152"/>
      <c r="AS247" s="152"/>
      <c r="AT247" s="152"/>
      <c r="AU247" s="152"/>
      <c r="AV247" s="152"/>
      <c r="AW247" s="152"/>
      <c r="AX247" s="152"/>
      <c r="AY247" s="152"/>
      <c r="AZ247" s="152"/>
      <c r="BA247" s="152"/>
      <c r="BB247" s="152"/>
      <c r="BC247" s="152"/>
      <c r="BD247" s="152"/>
      <c r="BE247" s="152"/>
      <c r="BF247" s="152"/>
      <c r="BG247" s="152"/>
      <c r="BH247" s="152"/>
      <c r="BI247" s="152"/>
      <c r="BJ247" s="152"/>
      <c r="BK247" s="152"/>
      <c r="BL247" s="152"/>
      <c r="BM247" s="152"/>
      <c r="BN247" s="152"/>
      <c r="BO247" s="152"/>
      <c r="BP247" s="152"/>
      <c r="BQ247" s="152"/>
      <c r="BR247" s="152"/>
      <c r="BS247" s="152"/>
      <c r="BT247" s="152"/>
      <c r="BU247" s="152"/>
      <c r="BV247" s="152"/>
      <c r="BW247" s="152"/>
      <c r="BX247" s="152"/>
      <c r="BY247" s="152"/>
      <c r="BZ247" s="152"/>
      <c r="CA247" s="152"/>
      <c r="CB247" s="152"/>
      <c r="CC247" s="152"/>
      <c r="CD247" s="152"/>
      <c r="CE247" s="152"/>
      <c r="CF247" s="152"/>
      <c r="CG247" s="152"/>
      <c r="CH247" s="152"/>
      <c r="CI247" s="152"/>
      <c r="CJ247" s="152"/>
      <c r="CK247" s="152"/>
      <c r="CL247" s="152"/>
      <c r="CM247" s="152"/>
      <c r="CN247" s="152"/>
      <c r="CO247" s="152"/>
      <c r="CP247" s="152"/>
      <c r="CQ247" s="152"/>
      <c r="CR247" s="152"/>
      <c r="CS247" s="152"/>
      <c r="CT247" s="152"/>
      <c r="CU247" s="152"/>
      <c r="CV247" s="152"/>
      <c r="CW247" s="152"/>
      <c r="CX247" s="152"/>
      <c r="CY247" s="152"/>
      <c r="CZ247" s="152"/>
      <c r="DA247" s="152"/>
      <c r="DB247" s="152"/>
      <c r="DC247" s="152"/>
      <c r="DD247" s="152"/>
      <c r="DE247" s="152"/>
      <c r="DF247" s="152"/>
      <c r="DG247" s="152"/>
      <c r="DH247" s="152"/>
      <c r="DI247" s="152"/>
      <c r="DJ247" s="152"/>
      <c r="DK247" s="152"/>
      <c r="DL247" s="152"/>
      <c r="DM247" s="152"/>
      <c r="DN247" s="152"/>
      <c r="DO247" s="152"/>
      <c r="DP247" s="152"/>
      <c r="DQ247" s="152"/>
      <c r="DR247" s="152"/>
      <c r="DS247" s="152"/>
      <c r="DT247" s="152"/>
      <c r="DU247" s="152"/>
      <c r="DV247" s="152"/>
      <c r="DW247" s="152"/>
      <c r="DX247" s="152"/>
      <c r="DY247" s="152"/>
      <c r="DZ247" s="152"/>
      <c r="EA247" s="152"/>
      <c r="EB247" s="152"/>
      <c r="EC247" s="152"/>
      <c r="ED247" s="152"/>
      <c r="EE247" s="152"/>
      <c r="EF247" s="152"/>
      <c r="EG247" s="152"/>
      <c r="EH247" s="152"/>
      <c r="EI247" s="152"/>
      <c r="EJ247" s="152"/>
      <c r="EK247" s="152"/>
      <c r="EL247" s="152"/>
      <c r="EM247" s="152"/>
      <c r="EN247" s="152"/>
      <c r="EO247" s="152"/>
      <c r="EP247" s="152"/>
      <c r="EQ247" s="152"/>
      <c r="ER247" s="152"/>
      <c r="ES247" s="152"/>
      <c r="ET247" s="152"/>
      <c r="EU247" s="152"/>
      <c r="EV247" s="152"/>
      <c r="EW247" s="152"/>
      <c r="EX247" s="152"/>
      <c r="EY247" s="152"/>
      <c r="EZ247" s="152"/>
      <c r="FA247" s="152"/>
      <c r="FB247" s="152"/>
      <c r="FC247" s="152"/>
      <c r="FD247" s="152"/>
    </row>
    <row r="248" spans="1:160">
      <c r="A248" s="250" t="str">
        <f t="shared" si="0"/>
        <v/>
      </c>
      <c r="B248" s="89"/>
      <c r="C248" s="89"/>
      <c r="D248" s="89"/>
      <c r="E248" s="89"/>
      <c r="F248" s="89"/>
      <c r="G248" s="89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  <c r="BG248" s="152"/>
      <c r="BH248" s="152"/>
      <c r="BI248" s="152"/>
      <c r="BJ248" s="152"/>
      <c r="BK248" s="152"/>
      <c r="BL248" s="152"/>
      <c r="BM248" s="152"/>
      <c r="BN248" s="152"/>
      <c r="BO248" s="152"/>
      <c r="BP248" s="152"/>
      <c r="BQ248" s="152"/>
      <c r="BR248" s="152"/>
      <c r="BS248" s="152"/>
      <c r="BT248" s="152"/>
      <c r="BU248" s="152"/>
      <c r="BV248" s="152"/>
      <c r="BW248" s="152"/>
      <c r="BX248" s="152"/>
      <c r="BY248" s="152"/>
      <c r="BZ248" s="152"/>
      <c r="CA248" s="152"/>
      <c r="CB248" s="152"/>
      <c r="CC248" s="152"/>
      <c r="CD248" s="152"/>
      <c r="CE248" s="152"/>
      <c r="CF248" s="152"/>
      <c r="CG248" s="152"/>
      <c r="CH248" s="152"/>
      <c r="CI248" s="152"/>
      <c r="CJ248" s="152"/>
      <c r="CK248" s="152"/>
      <c r="CL248" s="152"/>
      <c r="CM248" s="152"/>
      <c r="CN248" s="152"/>
      <c r="CO248" s="152"/>
      <c r="CP248" s="152"/>
      <c r="CQ248" s="152"/>
      <c r="CR248" s="152"/>
      <c r="CS248" s="152"/>
      <c r="CT248" s="152"/>
      <c r="CU248" s="152"/>
      <c r="CV248" s="152"/>
      <c r="CW248" s="152"/>
      <c r="CX248" s="152"/>
      <c r="CY248" s="152"/>
      <c r="CZ248" s="152"/>
      <c r="DA248" s="152"/>
      <c r="DB248" s="152"/>
      <c r="DC248" s="152"/>
      <c r="DD248" s="152"/>
      <c r="DE248" s="152"/>
      <c r="DF248" s="152"/>
      <c r="DG248" s="152"/>
      <c r="DH248" s="152"/>
      <c r="DI248" s="152"/>
      <c r="DJ248" s="152"/>
      <c r="DK248" s="152"/>
      <c r="DL248" s="152"/>
      <c r="DM248" s="152"/>
      <c r="DN248" s="152"/>
      <c r="DO248" s="152"/>
      <c r="DP248" s="152"/>
      <c r="DQ248" s="152"/>
      <c r="DR248" s="152"/>
      <c r="DS248" s="152"/>
      <c r="DT248" s="152"/>
      <c r="DU248" s="152"/>
      <c r="DV248" s="152"/>
      <c r="DW248" s="152"/>
      <c r="DX248" s="152"/>
      <c r="DY248" s="152"/>
      <c r="DZ248" s="152"/>
      <c r="EA248" s="152"/>
      <c r="EB248" s="152"/>
      <c r="EC248" s="152"/>
      <c r="ED248" s="152"/>
      <c r="EE248" s="152"/>
      <c r="EF248" s="152"/>
      <c r="EG248" s="152"/>
      <c r="EH248" s="152"/>
      <c r="EI248" s="152"/>
      <c r="EJ248" s="152"/>
      <c r="EK248" s="152"/>
      <c r="EL248" s="152"/>
      <c r="EM248" s="152"/>
      <c r="EN248" s="152"/>
      <c r="EO248" s="152"/>
      <c r="EP248" s="152"/>
      <c r="EQ248" s="152"/>
      <c r="ER248" s="152"/>
      <c r="ES248" s="152"/>
      <c r="ET248" s="152"/>
      <c r="EU248" s="152"/>
      <c r="EV248" s="152"/>
      <c r="EW248" s="152"/>
      <c r="EX248" s="152"/>
      <c r="EY248" s="152"/>
      <c r="EZ248" s="152"/>
      <c r="FA248" s="152"/>
      <c r="FB248" s="152"/>
      <c r="FC248" s="152"/>
      <c r="FD248" s="152"/>
    </row>
    <row r="249" spans="1:160">
      <c r="A249" s="250" t="str">
        <f t="shared" si="0"/>
        <v/>
      </c>
      <c r="B249" s="89"/>
      <c r="C249" s="89"/>
      <c r="D249" s="89"/>
      <c r="E249" s="89"/>
      <c r="F249" s="89"/>
      <c r="G249" s="89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152"/>
      <c r="AE249" s="152"/>
      <c r="AF249" s="152"/>
      <c r="AG249" s="152"/>
      <c r="AH249" s="152"/>
      <c r="AI249" s="152"/>
      <c r="AJ249" s="152"/>
      <c r="AK249" s="152"/>
      <c r="AL249" s="152"/>
      <c r="AM249" s="152"/>
      <c r="AN249" s="152"/>
      <c r="AO249" s="152"/>
      <c r="AP249" s="152"/>
      <c r="AQ249" s="152"/>
      <c r="AR249" s="152"/>
      <c r="AS249" s="152"/>
      <c r="AT249" s="152"/>
      <c r="AU249" s="152"/>
      <c r="AV249" s="152"/>
      <c r="AW249" s="152"/>
      <c r="AX249" s="152"/>
      <c r="AY249" s="152"/>
      <c r="AZ249" s="152"/>
      <c r="BA249" s="152"/>
      <c r="BB249" s="152"/>
      <c r="BC249" s="152"/>
      <c r="BD249" s="152"/>
      <c r="BE249" s="152"/>
      <c r="BF249" s="152"/>
      <c r="BG249" s="152"/>
      <c r="BH249" s="152"/>
      <c r="BI249" s="152"/>
      <c r="BJ249" s="152"/>
      <c r="BK249" s="152"/>
      <c r="BL249" s="152"/>
      <c r="BM249" s="152"/>
      <c r="BN249" s="152"/>
      <c r="BO249" s="152"/>
      <c r="BP249" s="152"/>
      <c r="BQ249" s="152"/>
      <c r="BR249" s="152"/>
      <c r="BS249" s="152"/>
      <c r="BT249" s="152"/>
      <c r="BU249" s="152"/>
      <c r="BV249" s="152"/>
      <c r="BW249" s="152"/>
      <c r="BX249" s="152"/>
      <c r="BY249" s="152"/>
      <c r="BZ249" s="152"/>
      <c r="CA249" s="152"/>
      <c r="CB249" s="152"/>
      <c r="CC249" s="152"/>
      <c r="CD249" s="152"/>
      <c r="CE249" s="152"/>
      <c r="CF249" s="152"/>
      <c r="CG249" s="152"/>
      <c r="CH249" s="152"/>
      <c r="CI249" s="152"/>
      <c r="CJ249" s="152"/>
      <c r="CK249" s="152"/>
      <c r="CL249" s="152"/>
      <c r="CM249" s="152"/>
      <c r="CN249" s="152"/>
      <c r="CO249" s="152"/>
      <c r="CP249" s="152"/>
      <c r="CQ249" s="152"/>
      <c r="CR249" s="152"/>
      <c r="CS249" s="152"/>
      <c r="CT249" s="152"/>
      <c r="CU249" s="152"/>
      <c r="CV249" s="152"/>
      <c r="CW249" s="152"/>
      <c r="CX249" s="152"/>
      <c r="CY249" s="152"/>
      <c r="CZ249" s="152"/>
      <c r="DA249" s="152"/>
      <c r="DB249" s="152"/>
      <c r="DC249" s="152"/>
      <c r="DD249" s="152"/>
      <c r="DE249" s="152"/>
      <c r="DF249" s="152"/>
      <c r="DG249" s="152"/>
      <c r="DH249" s="152"/>
      <c r="DI249" s="152"/>
      <c r="DJ249" s="152"/>
      <c r="DK249" s="152"/>
      <c r="DL249" s="152"/>
      <c r="DM249" s="152"/>
      <c r="DN249" s="152"/>
      <c r="DO249" s="152"/>
      <c r="DP249" s="152"/>
      <c r="DQ249" s="152"/>
      <c r="DR249" s="152"/>
      <c r="DS249" s="152"/>
      <c r="DT249" s="152"/>
      <c r="DU249" s="152"/>
      <c r="DV249" s="152"/>
      <c r="DW249" s="152"/>
      <c r="DX249" s="152"/>
      <c r="DY249" s="152"/>
      <c r="DZ249" s="152"/>
      <c r="EA249" s="152"/>
      <c r="EB249" s="152"/>
      <c r="EC249" s="152"/>
      <c r="ED249" s="152"/>
      <c r="EE249" s="152"/>
      <c r="EF249" s="152"/>
      <c r="EG249" s="152"/>
      <c r="EH249" s="152"/>
      <c r="EI249" s="152"/>
      <c r="EJ249" s="152"/>
      <c r="EK249" s="152"/>
      <c r="EL249" s="152"/>
      <c r="EM249" s="152"/>
      <c r="EN249" s="152"/>
      <c r="EO249" s="152"/>
      <c r="EP249" s="152"/>
      <c r="EQ249" s="152"/>
      <c r="ER249" s="152"/>
      <c r="ES249" s="152"/>
      <c r="ET249" s="152"/>
      <c r="EU249" s="152"/>
      <c r="EV249" s="152"/>
      <c r="EW249" s="152"/>
      <c r="EX249" s="152"/>
      <c r="EY249" s="152"/>
      <c r="EZ249" s="152"/>
      <c r="FA249" s="152"/>
      <c r="FB249" s="152"/>
      <c r="FC249" s="152"/>
      <c r="FD249" s="152"/>
    </row>
    <row r="250" spans="1:160">
      <c r="A250" s="250" t="str">
        <f t="shared" si="0"/>
        <v/>
      </c>
      <c r="B250" s="89"/>
      <c r="C250" s="89"/>
      <c r="D250" s="89"/>
      <c r="E250" s="89"/>
      <c r="F250" s="89"/>
      <c r="G250" s="89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152"/>
      <c r="AE250" s="152"/>
      <c r="AF250" s="152"/>
      <c r="AG250" s="152"/>
      <c r="AH250" s="152"/>
      <c r="AI250" s="152"/>
      <c r="AJ250" s="152"/>
      <c r="AK250" s="152"/>
      <c r="AL250" s="152"/>
      <c r="AM250" s="152"/>
      <c r="AN250" s="152"/>
      <c r="AO250" s="152"/>
      <c r="AP250" s="152"/>
      <c r="AQ250" s="152"/>
      <c r="AR250" s="152"/>
      <c r="AS250" s="152"/>
      <c r="AT250" s="152"/>
      <c r="AU250" s="152"/>
      <c r="AV250" s="152"/>
      <c r="AW250" s="152"/>
      <c r="AX250" s="152"/>
      <c r="AY250" s="152"/>
      <c r="AZ250" s="152"/>
      <c r="BA250" s="152"/>
      <c r="BB250" s="152"/>
      <c r="BC250" s="152"/>
      <c r="BD250" s="152"/>
      <c r="BE250" s="152"/>
      <c r="BF250" s="152"/>
      <c r="BG250" s="152"/>
      <c r="BH250" s="152"/>
      <c r="BI250" s="152"/>
      <c r="BJ250" s="152"/>
      <c r="BK250" s="152"/>
      <c r="BL250" s="152"/>
      <c r="BM250" s="152"/>
      <c r="BN250" s="152"/>
      <c r="BO250" s="152"/>
      <c r="BP250" s="152"/>
      <c r="BQ250" s="152"/>
      <c r="BR250" s="152"/>
      <c r="BS250" s="152"/>
      <c r="BT250" s="152"/>
      <c r="BU250" s="152"/>
      <c r="BV250" s="152"/>
      <c r="BW250" s="152"/>
      <c r="BX250" s="152"/>
      <c r="BY250" s="152"/>
      <c r="BZ250" s="152"/>
      <c r="CA250" s="152"/>
      <c r="CB250" s="152"/>
      <c r="CC250" s="152"/>
      <c r="CD250" s="152"/>
      <c r="CE250" s="152"/>
      <c r="CF250" s="152"/>
      <c r="CG250" s="152"/>
      <c r="CH250" s="152"/>
      <c r="CI250" s="152"/>
      <c r="CJ250" s="152"/>
      <c r="CK250" s="152"/>
      <c r="CL250" s="152"/>
      <c r="CM250" s="152"/>
      <c r="CN250" s="152"/>
      <c r="CO250" s="152"/>
      <c r="CP250" s="152"/>
      <c r="CQ250" s="152"/>
      <c r="CR250" s="152"/>
      <c r="CS250" s="152"/>
      <c r="CT250" s="152"/>
      <c r="CU250" s="152"/>
      <c r="CV250" s="152"/>
      <c r="CW250" s="152"/>
      <c r="CX250" s="152"/>
      <c r="CY250" s="152"/>
      <c r="CZ250" s="152"/>
      <c r="DA250" s="152"/>
      <c r="DB250" s="152"/>
      <c r="DC250" s="152"/>
      <c r="DD250" s="152"/>
      <c r="DE250" s="152"/>
      <c r="DF250" s="152"/>
      <c r="DG250" s="152"/>
      <c r="DH250" s="152"/>
      <c r="DI250" s="152"/>
      <c r="DJ250" s="152"/>
      <c r="DK250" s="152"/>
      <c r="DL250" s="152"/>
      <c r="DM250" s="152"/>
      <c r="DN250" s="152"/>
      <c r="DO250" s="152"/>
      <c r="DP250" s="152"/>
      <c r="DQ250" s="152"/>
      <c r="DR250" s="152"/>
      <c r="DS250" s="152"/>
      <c r="DT250" s="152"/>
      <c r="DU250" s="152"/>
      <c r="DV250" s="152"/>
      <c r="DW250" s="152"/>
      <c r="DX250" s="152"/>
      <c r="DY250" s="152"/>
      <c r="DZ250" s="152"/>
      <c r="EA250" s="152"/>
      <c r="EB250" s="152"/>
      <c r="EC250" s="152"/>
      <c r="ED250" s="152"/>
      <c r="EE250" s="152"/>
      <c r="EF250" s="152"/>
      <c r="EG250" s="152"/>
      <c r="EH250" s="152"/>
      <c r="EI250" s="152"/>
      <c r="EJ250" s="152"/>
      <c r="EK250" s="152"/>
      <c r="EL250" s="152"/>
      <c r="EM250" s="152"/>
      <c r="EN250" s="152"/>
      <c r="EO250" s="152"/>
      <c r="EP250" s="152"/>
      <c r="EQ250" s="152"/>
      <c r="ER250" s="152"/>
      <c r="ES250" s="152"/>
      <c r="ET250" s="152"/>
      <c r="EU250" s="152"/>
      <c r="EV250" s="152"/>
      <c r="EW250" s="152"/>
      <c r="EX250" s="152"/>
      <c r="EY250" s="152"/>
      <c r="EZ250" s="152"/>
      <c r="FA250" s="152"/>
      <c r="FB250" s="152"/>
      <c r="FC250" s="152"/>
      <c r="FD250" s="152"/>
    </row>
    <row r="251" spans="1:160">
      <c r="A251" s="250" t="str">
        <f t="shared" si="0"/>
        <v/>
      </c>
      <c r="B251" s="89"/>
      <c r="C251" s="89"/>
      <c r="D251" s="89"/>
      <c r="E251" s="89"/>
      <c r="F251" s="89"/>
      <c r="G251" s="89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152"/>
      <c r="AE251" s="152"/>
      <c r="AF251" s="152"/>
      <c r="AG251" s="152"/>
      <c r="AH251" s="152"/>
      <c r="AI251" s="152"/>
      <c r="AJ251" s="152"/>
      <c r="AK251" s="152"/>
      <c r="AL251" s="152"/>
      <c r="AM251" s="152"/>
      <c r="AN251" s="152"/>
      <c r="AO251" s="152"/>
      <c r="AP251" s="152"/>
      <c r="AQ251" s="152"/>
      <c r="AR251" s="152"/>
      <c r="AS251" s="152"/>
      <c r="AT251" s="152"/>
      <c r="AU251" s="152"/>
      <c r="AV251" s="152"/>
      <c r="AW251" s="152"/>
      <c r="AX251" s="152"/>
      <c r="AY251" s="152"/>
      <c r="AZ251" s="152"/>
      <c r="BA251" s="152"/>
      <c r="BB251" s="152"/>
      <c r="BC251" s="152"/>
      <c r="BD251" s="152"/>
      <c r="BE251" s="152"/>
      <c r="BF251" s="152"/>
      <c r="BG251" s="152"/>
      <c r="BH251" s="152"/>
      <c r="BI251" s="152"/>
      <c r="BJ251" s="152"/>
      <c r="BK251" s="152"/>
      <c r="BL251" s="152"/>
      <c r="BM251" s="152"/>
      <c r="BN251" s="152"/>
      <c r="BO251" s="152"/>
      <c r="BP251" s="152"/>
      <c r="BQ251" s="152"/>
      <c r="BR251" s="152"/>
      <c r="BS251" s="152"/>
      <c r="BT251" s="152"/>
      <c r="BU251" s="152"/>
      <c r="BV251" s="152"/>
      <c r="BW251" s="152"/>
      <c r="BX251" s="152"/>
      <c r="BY251" s="152"/>
      <c r="BZ251" s="152"/>
      <c r="CA251" s="152"/>
      <c r="CB251" s="152"/>
      <c r="CC251" s="152"/>
      <c r="CD251" s="152"/>
      <c r="CE251" s="152"/>
      <c r="CF251" s="152"/>
      <c r="CG251" s="152"/>
      <c r="CH251" s="152"/>
      <c r="CI251" s="152"/>
      <c r="CJ251" s="152"/>
      <c r="CK251" s="152"/>
      <c r="CL251" s="152"/>
      <c r="CM251" s="152"/>
      <c r="CN251" s="152"/>
      <c r="CO251" s="152"/>
      <c r="CP251" s="152"/>
      <c r="CQ251" s="152"/>
      <c r="CR251" s="152"/>
      <c r="CS251" s="152"/>
      <c r="CT251" s="152"/>
      <c r="CU251" s="152"/>
      <c r="CV251" s="152"/>
      <c r="CW251" s="152"/>
      <c r="CX251" s="152"/>
      <c r="CY251" s="152"/>
      <c r="CZ251" s="152"/>
      <c r="DA251" s="152"/>
      <c r="DB251" s="152"/>
      <c r="DC251" s="152"/>
      <c r="DD251" s="152"/>
      <c r="DE251" s="152"/>
      <c r="DF251" s="152"/>
      <c r="DG251" s="152"/>
      <c r="DH251" s="152"/>
      <c r="DI251" s="152"/>
      <c r="DJ251" s="152"/>
      <c r="DK251" s="152"/>
      <c r="DL251" s="152"/>
      <c r="DM251" s="152"/>
      <c r="DN251" s="152"/>
      <c r="DO251" s="152"/>
      <c r="DP251" s="152"/>
      <c r="DQ251" s="152"/>
      <c r="DR251" s="152"/>
      <c r="DS251" s="152"/>
      <c r="DT251" s="152"/>
      <c r="DU251" s="152"/>
      <c r="DV251" s="152"/>
      <c r="DW251" s="152"/>
      <c r="DX251" s="152"/>
      <c r="DY251" s="152"/>
      <c r="DZ251" s="152"/>
      <c r="EA251" s="152"/>
      <c r="EB251" s="152"/>
      <c r="EC251" s="152"/>
      <c r="ED251" s="152"/>
      <c r="EE251" s="152"/>
      <c r="EF251" s="152"/>
      <c r="EG251" s="152"/>
      <c r="EH251" s="152"/>
      <c r="EI251" s="152"/>
      <c r="EJ251" s="152"/>
      <c r="EK251" s="152"/>
      <c r="EL251" s="152"/>
      <c r="EM251" s="152"/>
      <c r="EN251" s="152"/>
      <c r="EO251" s="152"/>
      <c r="EP251" s="152"/>
      <c r="EQ251" s="152"/>
      <c r="ER251" s="152"/>
      <c r="ES251" s="152"/>
      <c r="ET251" s="152"/>
      <c r="EU251" s="152"/>
      <c r="EV251" s="152"/>
      <c r="EW251" s="152"/>
      <c r="EX251" s="152"/>
      <c r="EY251" s="152"/>
      <c r="EZ251" s="152"/>
      <c r="FA251" s="152"/>
      <c r="FB251" s="152"/>
      <c r="FC251" s="152"/>
      <c r="FD251" s="152"/>
    </row>
    <row r="252" spans="1:160">
      <c r="A252" s="250" t="str">
        <f t="shared" si="0"/>
        <v/>
      </c>
      <c r="B252" s="89"/>
      <c r="C252" s="89"/>
      <c r="D252" s="89"/>
      <c r="E252" s="89"/>
      <c r="F252" s="89"/>
      <c r="G252" s="89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152"/>
      <c r="AE252" s="152"/>
      <c r="AF252" s="152"/>
      <c r="AG252" s="152"/>
      <c r="AH252" s="152"/>
      <c r="AI252" s="152"/>
      <c r="AJ252" s="152"/>
      <c r="AK252" s="152"/>
      <c r="AL252" s="152"/>
      <c r="AM252" s="152"/>
      <c r="AN252" s="152"/>
      <c r="AO252" s="152"/>
      <c r="AP252" s="152"/>
      <c r="AQ252" s="152"/>
      <c r="AR252" s="152"/>
      <c r="AS252" s="152"/>
      <c r="AT252" s="152"/>
      <c r="AU252" s="152"/>
      <c r="AV252" s="152"/>
      <c r="AW252" s="152"/>
      <c r="AX252" s="152"/>
      <c r="AY252" s="152"/>
      <c r="AZ252" s="152"/>
      <c r="BA252" s="152"/>
      <c r="BB252" s="152"/>
      <c r="BC252" s="152"/>
      <c r="BD252" s="152"/>
      <c r="BE252" s="152"/>
      <c r="BF252" s="152"/>
      <c r="BG252" s="152"/>
      <c r="BH252" s="152"/>
      <c r="BI252" s="152"/>
      <c r="BJ252" s="152"/>
      <c r="BK252" s="152"/>
      <c r="BL252" s="152"/>
      <c r="BM252" s="152"/>
      <c r="BN252" s="152"/>
      <c r="BO252" s="152"/>
      <c r="BP252" s="152"/>
      <c r="BQ252" s="152"/>
      <c r="BR252" s="152"/>
      <c r="BS252" s="152"/>
      <c r="BT252" s="152"/>
      <c r="BU252" s="152"/>
      <c r="BV252" s="152"/>
      <c r="BW252" s="152"/>
      <c r="BX252" s="152"/>
      <c r="BY252" s="152"/>
      <c r="BZ252" s="152"/>
      <c r="CA252" s="152"/>
      <c r="CB252" s="152"/>
      <c r="CC252" s="152"/>
      <c r="CD252" s="152"/>
      <c r="CE252" s="152"/>
      <c r="CF252" s="152"/>
      <c r="CG252" s="152"/>
      <c r="CH252" s="152"/>
      <c r="CI252" s="152"/>
      <c r="CJ252" s="152"/>
      <c r="CK252" s="152"/>
      <c r="CL252" s="152"/>
      <c r="CM252" s="152"/>
      <c r="CN252" s="152"/>
      <c r="CO252" s="152"/>
      <c r="CP252" s="152"/>
      <c r="CQ252" s="152"/>
      <c r="CR252" s="152"/>
      <c r="CS252" s="152"/>
      <c r="CT252" s="152"/>
      <c r="CU252" s="152"/>
      <c r="CV252" s="152"/>
      <c r="CW252" s="152"/>
      <c r="CX252" s="152"/>
      <c r="CY252" s="152"/>
      <c r="CZ252" s="152"/>
      <c r="DA252" s="152"/>
      <c r="DB252" s="152"/>
      <c r="DC252" s="152"/>
      <c r="DD252" s="152"/>
      <c r="DE252" s="152"/>
      <c r="DF252" s="152"/>
      <c r="DG252" s="152"/>
      <c r="DH252" s="152"/>
      <c r="DI252" s="152"/>
      <c r="DJ252" s="152"/>
      <c r="DK252" s="152"/>
      <c r="DL252" s="152"/>
      <c r="DM252" s="152"/>
      <c r="DN252" s="152"/>
      <c r="DO252" s="152"/>
      <c r="DP252" s="152"/>
      <c r="DQ252" s="152"/>
      <c r="DR252" s="152"/>
      <c r="DS252" s="152"/>
      <c r="DT252" s="152"/>
      <c r="DU252" s="152"/>
      <c r="DV252" s="152"/>
      <c r="DW252" s="152"/>
      <c r="DX252" s="152"/>
      <c r="DY252" s="152"/>
      <c r="DZ252" s="152"/>
      <c r="EA252" s="152"/>
      <c r="EB252" s="152"/>
      <c r="EC252" s="152"/>
      <c r="ED252" s="152"/>
      <c r="EE252" s="152"/>
      <c r="EF252" s="152"/>
      <c r="EG252" s="152"/>
      <c r="EH252" s="152"/>
      <c r="EI252" s="152"/>
      <c r="EJ252" s="152"/>
      <c r="EK252" s="152"/>
      <c r="EL252" s="152"/>
      <c r="EM252" s="152"/>
      <c r="EN252" s="152"/>
      <c r="EO252" s="152"/>
      <c r="EP252" s="152"/>
      <c r="EQ252" s="152"/>
      <c r="ER252" s="152"/>
      <c r="ES252" s="152"/>
      <c r="ET252" s="152"/>
      <c r="EU252" s="152"/>
      <c r="EV252" s="152"/>
      <c r="EW252" s="152"/>
      <c r="EX252" s="152"/>
      <c r="EY252" s="152"/>
      <c r="EZ252" s="152"/>
      <c r="FA252" s="152"/>
      <c r="FB252" s="152"/>
      <c r="FC252" s="152"/>
      <c r="FD252" s="152"/>
    </row>
    <row r="253" spans="1:160">
      <c r="A253" s="250" t="str">
        <f t="shared" si="0"/>
        <v/>
      </c>
      <c r="B253" s="89"/>
      <c r="C253" s="89"/>
      <c r="D253" s="89"/>
      <c r="E253" s="89"/>
      <c r="F253" s="89"/>
      <c r="G253" s="89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  <c r="BE253" s="152"/>
      <c r="BF253" s="152"/>
      <c r="BG253" s="152"/>
      <c r="BH253" s="152"/>
      <c r="BI253" s="152"/>
      <c r="BJ253" s="152"/>
      <c r="BK253" s="152"/>
      <c r="BL253" s="152"/>
      <c r="BM253" s="152"/>
      <c r="BN253" s="152"/>
      <c r="BO253" s="152"/>
      <c r="BP253" s="152"/>
      <c r="BQ253" s="152"/>
      <c r="BR253" s="152"/>
      <c r="BS253" s="152"/>
      <c r="BT253" s="152"/>
      <c r="BU253" s="152"/>
      <c r="BV253" s="152"/>
      <c r="BW253" s="152"/>
      <c r="BX253" s="152"/>
      <c r="BY253" s="152"/>
      <c r="BZ253" s="152"/>
      <c r="CA253" s="152"/>
      <c r="CB253" s="152"/>
      <c r="CC253" s="152"/>
      <c r="CD253" s="152"/>
      <c r="CE253" s="152"/>
      <c r="CF253" s="152"/>
      <c r="CG253" s="152"/>
      <c r="CH253" s="152"/>
      <c r="CI253" s="152"/>
      <c r="CJ253" s="152"/>
      <c r="CK253" s="152"/>
      <c r="CL253" s="152"/>
      <c r="CM253" s="152"/>
      <c r="CN253" s="152"/>
      <c r="CO253" s="152"/>
      <c r="CP253" s="152"/>
      <c r="CQ253" s="152"/>
      <c r="CR253" s="152"/>
      <c r="CS253" s="152"/>
      <c r="CT253" s="152"/>
      <c r="CU253" s="152"/>
      <c r="CV253" s="152"/>
      <c r="CW253" s="152"/>
      <c r="CX253" s="152"/>
      <c r="CY253" s="152"/>
      <c r="CZ253" s="152"/>
      <c r="DA253" s="152"/>
      <c r="DB253" s="152"/>
      <c r="DC253" s="152"/>
      <c r="DD253" s="152"/>
      <c r="DE253" s="152"/>
      <c r="DF253" s="152"/>
      <c r="DG253" s="152"/>
      <c r="DH253" s="152"/>
      <c r="DI253" s="152"/>
      <c r="DJ253" s="152"/>
      <c r="DK253" s="152"/>
      <c r="DL253" s="152"/>
      <c r="DM253" s="152"/>
      <c r="DN253" s="152"/>
      <c r="DO253" s="152"/>
      <c r="DP253" s="152"/>
      <c r="DQ253" s="152"/>
      <c r="DR253" s="152"/>
      <c r="DS253" s="152"/>
      <c r="DT253" s="152"/>
      <c r="DU253" s="152"/>
      <c r="DV253" s="152"/>
      <c r="DW253" s="152"/>
      <c r="DX253" s="152"/>
      <c r="DY253" s="152"/>
      <c r="DZ253" s="152"/>
      <c r="EA253" s="152"/>
      <c r="EB253" s="152"/>
      <c r="EC253" s="152"/>
      <c r="ED253" s="152"/>
      <c r="EE253" s="152"/>
      <c r="EF253" s="152"/>
      <c r="EG253" s="152"/>
      <c r="EH253" s="152"/>
      <c r="EI253" s="152"/>
      <c r="EJ253" s="152"/>
      <c r="EK253" s="152"/>
      <c r="EL253" s="152"/>
      <c r="EM253" s="152"/>
      <c r="EN253" s="152"/>
      <c r="EO253" s="152"/>
      <c r="EP253" s="152"/>
      <c r="EQ253" s="152"/>
      <c r="ER253" s="152"/>
      <c r="ES253" s="152"/>
      <c r="ET253" s="152"/>
      <c r="EU253" s="152"/>
      <c r="EV253" s="152"/>
      <c r="EW253" s="152"/>
      <c r="EX253" s="152"/>
      <c r="EY253" s="152"/>
      <c r="EZ253" s="152"/>
      <c r="FA253" s="152"/>
      <c r="FB253" s="152"/>
      <c r="FC253" s="152"/>
      <c r="FD253" s="152"/>
    </row>
    <row r="254" spans="1:160">
      <c r="A254" s="250" t="str">
        <f t="shared" si="0"/>
        <v/>
      </c>
      <c r="B254" s="89"/>
      <c r="C254" s="89"/>
      <c r="D254" s="89"/>
      <c r="E254" s="89"/>
      <c r="F254" s="89"/>
      <c r="G254" s="89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152"/>
      <c r="AE254" s="152"/>
      <c r="AF254" s="152"/>
      <c r="AG254" s="152"/>
      <c r="AH254" s="152"/>
      <c r="AI254" s="152"/>
      <c r="AJ254" s="152"/>
      <c r="AK254" s="152"/>
      <c r="AL254" s="152"/>
      <c r="AM254" s="152"/>
      <c r="AN254" s="152"/>
      <c r="AO254" s="152"/>
      <c r="AP254" s="152"/>
      <c r="AQ254" s="152"/>
      <c r="AR254" s="152"/>
      <c r="AS254" s="152"/>
      <c r="AT254" s="152"/>
      <c r="AU254" s="152"/>
      <c r="AV254" s="152"/>
      <c r="AW254" s="152"/>
      <c r="AX254" s="152"/>
      <c r="AY254" s="152"/>
      <c r="AZ254" s="152"/>
      <c r="BA254" s="152"/>
      <c r="BB254" s="152"/>
      <c r="BC254" s="152"/>
      <c r="BD254" s="152"/>
      <c r="BE254" s="152"/>
      <c r="BF254" s="152"/>
      <c r="BG254" s="152"/>
      <c r="BH254" s="152"/>
      <c r="BI254" s="152"/>
      <c r="BJ254" s="152"/>
      <c r="BK254" s="152"/>
      <c r="BL254" s="152"/>
      <c r="BM254" s="152"/>
      <c r="BN254" s="152"/>
      <c r="BO254" s="152"/>
      <c r="BP254" s="152"/>
      <c r="BQ254" s="152"/>
      <c r="BR254" s="152"/>
      <c r="BS254" s="152"/>
      <c r="BT254" s="152"/>
      <c r="BU254" s="152"/>
      <c r="BV254" s="152"/>
      <c r="BW254" s="152"/>
      <c r="BX254" s="152"/>
      <c r="BY254" s="152"/>
      <c r="BZ254" s="152"/>
      <c r="CA254" s="152"/>
      <c r="CB254" s="152"/>
      <c r="CC254" s="152"/>
      <c r="CD254" s="152"/>
      <c r="CE254" s="152"/>
      <c r="CF254" s="152"/>
      <c r="CG254" s="152"/>
      <c r="CH254" s="152"/>
      <c r="CI254" s="152"/>
      <c r="CJ254" s="152"/>
      <c r="CK254" s="152"/>
      <c r="CL254" s="152"/>
      <c r="CM254" s="152"/>
      <c r="CN254" s="152"/>
      <c r="CO254" s="152"/>
      <c r="CP254" s="152"/>
      <c r="CQ254" s="152"/>
      <c r="CR254" s="152"/>
      <c r="CS254" s="152"/>
      <c r="CT254" s="152"/>
      <c r="CU254" s="152"/>
      <c r="CV254" s="152"/>
      <c r="CW254" s="152"/>
      <c r="CX254" s="152"/>
      <c r="CY254" s="152"/>
      <c r="CZ254" s="152"/>
      <c r="DA254" s="152"/>
      <c r="DB254" s="152"/>
      <c r="DC254" s="152"/>
      <c r="DD254" s="152"/>
      <c r="DE254" s="152"/>
      <c r="DF254" s="152"/>
      <c r="DG254" s="152"/>
      <c r="DH254" s="152"/>
      <c r="DI254" s="152"/>
      <c r="DJ254" s="152"/>
      <c r="DK254" s="152"/>
      <c r="DL254" s="152"/>
      <c r="DM254" s="152"/>
      <c r="DN254" s="152"/>
      <c r="DO254" s="152"/>
      <c r="DP254" s="152"/>
      <c r="DQ254" s="152"/>
      <c r="DR254" s="152"/>
      <c r="DS254" s="152"/>
      <c r="DT254" s="152"/>
      <c r="DU254" s="152"/>
      <c r="DV254" s="152"/>
      <c r="DW254" s="152"/>
      <c r="DX254" s="152"/>
      <c r="DY254" s="152"/>
      <c r="DZ254" s="152"/>
      <c r="EA254" s="152"/>
      <c r="EB254" s="152"/>
      <c r="EC254" s="152"/>
      <c r="ED254" s="152"/>
      <c r="EE254" s="152"/>
      <c r="EF254" s="152"/>
      <c r="EG254" s="152"/>
      <c r="EH254" s="152"/>
      <c r="EI254" s="152"/>
      <c r="EJ254" s="152"/>
      <c r="EK254" s="152"/>
      <c r="EL254" s="152"/>
      <c r="EM254" s="152"/>
      <c r="EN254" s="152"/>
      <c r="EO254" s="152"/>
      <c r="EP254" s="152"/>
      <c r="EQ254" s="152"/>
      <c r="ER254" s="152"/>
      <c r="ES254" s="152"/>
      <c r="ET254" s="152"/>
      <c r="EU254" s="152"/>
      <c r="EV254" s="152"/>
      <c r="EW254" s="152"/>
      <c r="EX254" s="152"/>
      <c r="EY254" s="152"/>
      <c r="EZ254" s="152"/>
      <c r="FA254" s="152"/>
      <c r="FB254" s="152"/>
      <c r="FC254" s="152"/>
      <c r="FD254" s="152"/>
    </row>
    <row r="255" spans="1:160">
      <c r="A255" s="250" t="str">
        <f t="shared" si="0"/>
        <v/>
      </c>
      <c r="B255" s="89"/>
      <c r="C255" s="89"/>
      <c r="D255" s="89"/>
      <c r="E255" s="89"/>
      <c r="F255" s="89"/>
      <c r="G255" s="89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M255" s="152"/>
      <c r="AN255" s="152"/>
      <c r="AO255" s="152"/>
      <c r="AP255" s="152"/>
      <c r="AQ255" s="152"/>
      <c r="AR255" s="152"/>
      <c r="AS255" s="152"/>
      <c r="AT255" s="152"/>
      <c r="AU255" s="152"/>
      <c r="AV255" s="152"/>
      <c r="AW255" s="152"/>
      <c r="AX255" s="152"/>
      <c r="AY255" s="152"/>
      <c r="AZ255" s="152"/>
      <c r="BA255" s="152"/>
      <c r="BB255" s="152"/>
      <c r="BC255" s="152"/>
      <c r="BD255" s="152"/>
      <c r="BE255" s="152"/>
      <c r="BF255" s="152"/>
      <c r="BG255" s="152"/>
      <c r="BH255" s="152"/>
      <c r="BI255" s="152"/>
      <c r="BJ255" s="152"/>
      <c r="BK255" s="152"/>
      <c r="BL255" s="152"/>
      <c r="BM255" s="152"/>
      <c r="BN255" s="152"/>
      <c r="BO255" s="152"/>
      <c r="BP255" s="152"/>
      <c r="BQ255" s="152"/>
      <c r="BR255" s="152"/>
      <c r="BS255" s="152"/>
      <c r="BT255" s="152"/>
      <c r="BU255" s="152"/>
      <c r="BV255" s="152"/>
      <c r="BW255" s="152"/>
      <c r="BX255" s="152"/>
      <c r="BY255" s="152"/>
      <c r="BZ255" s="152"/>
      <c r="CA255" s="152"/>
      <c r="CB255" s="152"/>
      <c r="CC255" s="152"/>
      <c r="CD255" s="152"/>
      <c r="CE255" s="152"/>
      <c r="CF255" s="152"/>
      <c r="CG255" s="152"/>
      <c r="CH255" s="152"/>
      <c r="CI255" s="152"/>
      <c r="CJ255" s="152"/>
      <c r="CK255" s="152"/>
      <c r="CL255" s="152"/>
      <c r="CM255" s="152"/>
      <c r="CN255" s="152"/>
      <c r="CO255" s="152"/>
      <c r="CP255" s="152"/>
      <c r="CQ255" s="152"/>
      <c r="CR255" s="152"/>
      <c r="CS255" s="152"/>
      <c r="CT255" s="152"/>
      <c r="CU255" s="152"/>
      <c r="CV255" s="152"/>
      <c r="CW255" s="152"/>
      <c r="CX255" s="152"/>
      <c r="CY255" s="152"/>
      <c r="CZ255" s="152"/>
      <c r="DA255" s="152"/>
      <c r="DB255" s="152"/>
      <c r="DC255" s="152"/>
      <c r="DD255" s="152"/>
      <c r="DE255" s="152"/>
      <c r="DF255" s="152"/>
      <c r="DG255" s="152"/>
      <c r="DH255" s="152"/>
      <c r="DI255" s="152"/>
      <c r="DJ255" s="152"/>
      <c r="DK255" s="152"/>
      <c r="DL255" s="152"/>
      <c r="DM255" s="152"/>
      <c r="DN255" s="152"/>
      <c r="DO255" s="152"/>
      <c r="DP255" s="152"/>
      <c r="DQ255" s="152"/>
      <c r="DR255" s="152"/>
      <c r="DS255" s="152"/>
      <c r="DT255" s="152"/>
      <c r="DU255" s="152"/>
      <c r="DV255" s="152"/>
      <c r="DW255" s="152"/>
      <c r="DX255" s="152"/>
      <c r="DY255" s="152"/>
      <c r="DZ255" s="152"/>
      <c r="EA255" s="152"/>
      <c r="EB255" s="152"/>
      <c r="EC255" s="152"/>
      <c r="ED255" s="152"/>
      <c r="EE255" s="152"/>
      <c r="EF255" s="152"/>
      <c r="EG255" s="152"/>
      <c r="EH255" s="152"/>
      <c r="EI255" s="152"/>
      <c r="EJ255" s="152"/>
      <c r="EK255" s="152"/>
      <c r="EL255" s="152"/>
      <c r="EM255" s="152"/>
      <c r="EN255" s="152"/>
      <c r="EO255" s="152"/>
      <c r="EP255" s="152"/>
      <c r="EQ255" s="152"/>
      <c r="ER255" s="152"/>
      <c r="ES255" s="152"/>
      <c r="ET255" s="152"/>
      <c r="EU255" s="152"/>
      <c r="EV255" s="152"/>
      <c r="EW255" s="152"/>
      <c r="EX255" s="152"/>
      <c r="EY255" s="152"/>
      <c r="EZ255" s="152"/>
      <c r="FA255" s="152"/>
      <c r="FB255" s="152"/>
      <c r="FC255" s="152"/>
      <c r="FD255" s="152"/>
    </row>
    <row r="256" spans="1:160">
      <c r="A256" s="250" t="str">
        <f t="shared" si="0"/>
        <v/>
      </c>
      <c r="B256" s="89"/>
      <c r="C256" s="89"/>
      <c r="D256" s="89"/>
      <c r="E256" s="89"/>
      <c r="F256" s="89"/>
      <c r="G256" s="89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M256" s="152"/>
      <c r="AN256" s="152"/>
      <c r="AO256" s="152"/>
      <c r="AP256" s="152"/>
      <c r="AQ256" s="152"/>
      <c r="AR256" s="152"/>
      <c r="AS256" s="152"/>
      <c r="AT256" s="152"/>
      <c r="AU256" s="152"/>
      <c r="AV256" s="152"/>
      <c r="AW256" s="152"/>
      <c r="AX256" s="152"/>
      <c r="AY256" s="152"/>
      <c r="AZ256" s="152"/>
      <c r="BA256" s="152"/>
      <c r="BB256" s="152"/>
      <c r="BC256" s="152"/>
      <c r="BD256" s="152"/>
      <c r="BE256" s="152"/>
      <c r="BF256" s="152"/>
      <c r="BG256" s="152"/>
      <c r="BH256" s="152"/>
      <c r="BI256" s="152"/>
      <c r="BJ256" s="152"/>
      <c r="BK256" s="152"/>
      <c r="BL256" s="152"/>
      <c r="BM256" s="152"/>
      <c r="BN256" s="152"/>
      <c r="BO256" s="152"/>
      <c r="BP256" s="152"/>
      <c r="BQ256" s="152"/>
      <c r="BR256" s="152"/>
      <c r="BS256" s="152"/>
      <c r="BT256" s="152"/>
      <c r="BU256" s="152"/>
      <c r="BV256" s="152"/>
      <c r="BW256" s="152"/>
      <c r="BX256" s="152"/>
      <c r="BY256" s="152"/>
      <c r="BZ256" s="152"/>
      <c r="CA256" s="152"/>
      <c r="CB256" s="152"/>
      <c r="CC256" s="152"/>
      <c r="CD256" s="152"/>
      <c r="CE256" s="152"/>
      <c r="CF256" s="152"/>
      <c r="CG256" s="152"/>
      <c r="CH256" s="152"/>
      <c r="CI256" s="152"/>
      <c r="CJ256" s="152"/>
      <c r="CK256" s="152"/>
      <c r="CL256" s="152"/>
      <c r="CM256" s="152"/>
      <c r="CN256" s="152"/>
      <c r="CO256" s="152"/>
      <c r="CP256" s="152"/>
      <c r="CQ256" s="152"/>
      <c r="CR256" s="152"/>
      <c r="CS256" s="152"/>
      <c r="CT256" s="152"/>
      <c r="CU256" s="152"/>
      <c r="CV256" s="152"/>
      <c r="CW256" s="152"/>
      <c r="CX256" s="152"/>
      <c r="CY256" s="152"/>
      <c r="CZ256" s="152"/>
      <c r="DA256" s="152"/>
      <c r="DB256" s="152"/>
      <c r="DC256" s="152"/>
      <c r="DD256" s="152"/>
      <c r="DE256" s="152"/>
      <c r="DF256" s="152"/>
      <c r="DG256" s="152"/>
      <c r="DH256" s="152"/>
      <c r="DI256" s="152"/>
      <c r="DJ256" s="152"/>
      <c r="DK256" s="152"/>
      <c r="DL256" s="152"/>
      <c r="DM256" s="152"/>
      <c r="DN256" s="152"/>
      <c r="DO256" s="152"/>
      <c r="DP256" s="152"/>
      <c r="DQ256" s="152"/>
      <c r="DR256" s="152"/>
      <c r="DS256" s="152"/>
      <c r="DT256" s="152"/>
      <c r="DU256" s="152"/>
      <c r="DV256" s="152"/>
      <c r="DW256" s="152"/>
      <c r="DX256" s="152"/>
      <c r="DY256" s="152"/>
      <c r="DZ256" s="152"/>
      <c r="EA256" s="152"/>
      <c r="EB256" s="152"/>
      <c r="EC256" s="152"/>
      <c r="ED256" s="152"/>
      <c r="EE256" s="152"/>
      <c r="EF256" s="152"/>
      <c r="EG256" s="152"/>
      <c r="EH256" s="152"/>
      <c r="EI256" s="152"/>
      <c r="EJ256" s="152"/>
      <c r="EK256" s="152"/>
      <c r="EL256" s="152"/>
      <c r="EM256" s="152"/>
      <c r="EN256" s="152"/>
      <c r="EO256" s="152"/>
      <c r="EP256" s="152"/>
      <c r="EQ256" s="152"/>
      <c r="ER256" s="152"/>
      <c r="ES256" s="152"/>
      <c r="ET256" s="152"/>
      <c r="EU256" s="152"/>
      <c r="EV256" s="152"/>
      <c r="EW256" s="152"/>
      <c r="EX256" s="152"/>
      <c r="EY256" s="152"/>
      <c r="EZ256" s="152"/>
      <c r="FA256" s="152"/>
      <c r="FB256" s="152"/>
      <c r="FC256" s="152"/>
      <c r="FD256" s="152"/>
    </row>
    <row r="257" spans="1:160">
      <c r="A257" s="250" t="str">
        <f t="shared" si="0"/>
        <v/>
      </c>
      <c r="B257" s="89"/>
      <c r="C257" s="89"/>
      <c r="D257" s="89"/>
      <c r="E257" s="89"/>
      <c r="F257" s="89"/>
      <c r="G257" s="89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  <c r="AM257" s="152"/>
      <c r="AN257" s="152"/>
      <c r="AO257" s="152"/>
      <c r="AP257" s="152"/>
      <c r="AQ257" s="152"/>
      <c r="AR257" s="152"/>
      <c r="AS257" s="152"/>
      <c r="AT257" s="152"/>
      <c r="AU257" s="152"/>
      <c r="AV257" s="152"/>
      <c r="AW257" s="152"/>
      <c r="AX257" s="152"/>
      <c r="AY257" s="152"/>
      <c r="AZ257" s="152"/>
      <c r="BA257" s="152"/>
      <c r="BB257" s="152"/>
      <c r="BC257" s="152"/>
      <c r="BD257" s="152"/>
      <c r="BE257" s="152"/>
      <c r="BF257" s="152"/>
      <c r="BG257" s="152"/>
      <c r="BH257" s="152"/>
      <c r="BI257" s="152"/>
      <c r="BJ257" s="152"/>
      <c r="BK257" s="152"/>
      <c r="BL257" s="152"/>
      <c r="BM257" s="152"/>
      <c r="BN257" s="152"/>
      <c r="BO257" s="152"/>
      <c r="BP257" s="152"/>
      <c r="BQ257" s="152"/>
      <c r="BR257" s="152"/>
      <c r="BS257" s="152"/>
      <c r="BT257" s="152"/>
      <c r="BU257" s="152"/>
      <c r="BV257" s="152"/>
      <c r="BW257" s="152"/>
      <c r="BX257" s="152"/>
      <c r="BY257" s="152"/>
      <c r="BZ257" s="152"/>
      <c r="CA257" s="152"/>
      <c r="CB257" s="152"/>
      <c r="CC257" s="152"/>
      <c r="CD257" s="152"/>
      <c r="CE257" s="152"/>
      <c r="CF257" s="152"/>
      <c r="CG257" s="152"/>
      <c r="CH257" s="152"/>
      <c r="CI257" s="152"/>
      <c r="CJ257" s="152"/>
      <c r="CK257" s="152"/>
      <c r="CL257" s="152"/>
      <c r="CM257" s="152"/>
      <c r="CN257" s="152"/>
      <c r="CO257" s="152"/>
      <c r="CP257" s="152"/>
      <c r="CQ257" s="152"/>
      <c r="CR257" s="152"/>
      <c r="CS257" s="152"/>
      <c r="CT257" s="152"/>
      <c r="CU257" s="152"/>
      <c r="CV257" s="152"/>
      <c r="CW257" s="152"/>
      <c r="CX257" s="152"/>
      <c r="CY257" s="152"/>
      <c r="CZ257" s="152"/>
      <c r="DA257" s="152"/>
      <c r="DB257" s="152"/>
      <c r="DC257" s="152"/>
      <c r="DD257" s="152"/>
      <c r="DE257" s="152"/>
      <c r="DF257" s="152"/>
      <c r="DG257" s="152"/>
      <c r="DH257" s="152"/>
      <c r="DI257" s="152"/>
      <c r="DJ257" s="152"/>
      <c r="DK257" s="152"/>
      <c r="DL257" s="152"/>
      <c r="DM257" s="152"/>
      <c r="DN257" s="152"/>
      <c r="DO257" s="152"/>
      <c r="DP257" s="152"/>
      <c r="DQ257" s="152"/>
      <c r="DR257" s="152"/>
      <c r="DS257" s="152"/>
      <c r="DT257" s="152"/>
      <c r="DU257" s="152"/>
      <c r="DV257" s="152"/>
      <c r="DW257" s="152"/>
      <c r="DX257" s="152"/>
      <c r="DY257" s="152"/>
      <c r="DZ257" s="152"/>
      <c r="EA257" s="152"/>
      <c r="EB257" s="152"/>
      <c r="EC257" s="152"/>
      <c r="ED257" s="152"/>
      <c r="EE257" s="152"/>
      <c r="EF257" s="152"/>
      <c r="EG257" s="152"/>
      <c r="EH257" s="152"/>
      <c r="EI257" s="152"/>
      <c r="EJ257" s="152"/>
      <c r="EK257" s="152"/>
      <c r="EL257" s="152"/>
      <c r="EM257" s="152"/>
      <c r="EN257" s="152"/>
      <c r="EO257" s="152"/>
      <c r="EP257" s="152"/>
      <c r="EQ257" s="152"/>
      <c r="ER257" s="152"/>
      <c r="ES257" s="152"/>
      <c r="ET257" s="152"/>
      <c r="EU257" s="152"/>
      <c r="EV257" s="152"/>
      <c r="EW257" s="152"/>
      <c r="EX257" s="152"/>
      <c r="EY257" s="152"/>
      <c r="EZ257" s="152"/>
      <c r="FA257" s="152"/>
      <c r="FB257" s="152"/>
      <c r="FC257" s="152"/>
      <c r="FD257" s="152"/>
    </row>
    <row r="258" spans="1:160">
      <c r="A258" s="250" t="str">
        <f t="shared" ref="A258:A465" si="4">UPPER(C258)</f>
        <v/>
      </c>
      <c r="B258" s="89"/>
      <c r="C258" s="89"/>
      <c r="D258" s="89"/>
      <c r="E258" s="89"/>
      <c r="F258" s="89"/>
      <c r="G258" s="89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  <c r="AM258" s="152"/>
      <c r="AN258" s="152"/>
      <c r="AO258" s="152"/>
      <c r="AP258" s="152"/>
      <c r="AQ258" s="152"/>
      <c r="AR258" s="152"/>
      <c r="AS258" s="152"/>
      <c r="AT258" s="152"/>
      <c r="AU258" s="152"/>
      <c r="AV258" s="152"/>
      <c r="AW258" s="152"/>
      <c r="AX258" s="152"/>
      <c r="AY258" s="152"/>
      <c r="AZ258" s="152"/>
      <c r="BA258" s="152"/>
      <c r="BB258" s="152"/>
      <c r="BC258" s="152"/>
      <c r="BD258" s="152"/>
      <c r="BE258" s="152"/>
      <c r="BF258" s="152"/>
      <c r="BG258" s="152"/>
      <c r="BH258" s="152"/>
      <c r="BI258" s="152"/>
      <c r="BJ258" s="152"/>
      <c r="BK258" s="152"/>
      <c r="BL258" s="152"/>
      <c r="BM258" s="152"/>
      <c r="BN258" s="152"/>
      <c r="BO258" s="152"/>
      <c r="BP258" s="152"/>
      <c r="BQ258" s="152"/>
      <c r="BR258" s="152"/>
      <c r="BS258" s="152"/>
      <c r="BT258" s="152"/>
      <c r="BU258" s="152"/>
      <c r="BV258" s="152"/>
      <c r="BW258" s="152"/>
      <c r="BX258" s="152"/>
      <c r="BY258" s="152"/>
      <c r="BZ258" s="152"/>
      <c r="CA258" s="152"/>
      <c r="CB258" s="152"/>
      <c r="CC258" s="152"/>
      <c r="CD258" s="152"/>
      <c r="CE258" s="152"/>
      <c r="CF258" s="152"/>
      <c r="CG258" s="152"/>
      <c r="CH258" s="152"/>
      <c r="CI258" s="152"/>
      <c r="CJ258" s="152"/>
      <c r="CK258" s="152"/>
      <c r="CL258" s="152"/>
      <c r="CM258" s="152"/>
      <c r="CN258" s="152"/>
      <c r="CO258" s="152"/>
      <c r="CP258" s="152"/>
      <c r="CQ258" s="152"/>
      <c r="CR258" s="152"/>
      <c r="CS258" s="152"/>
      <c r="CT258" s="152"/>
      <c r="CU258" s="152"/>
      <c r="CV258" s="152"/>
      <c r="CW258" s="152"/>
      <c r="CX258" s="152"/>
      <c r="CY258" s="152"/>
      <c r="CZ258" s="152"/>
      <c r="DA258" s="152"/>
      <c r="DB258" s="152"/>
      <c r="DC258" s="152"/>
      <c r="DD258" s="152"/>
      <c r="DE258" s="152"/>
      <c r="DF258" s="152"/>
      <c r="DG258" s="152"/>
      <c r="DH258" s="152"/>
      <c r="DI258" s="152"/>
      <c r="DJ258" s="152"/>
      <c r="DK258" s="152"/>
      <c r="DL258" s="152"/>
      <c r="DM258" s="152"/>
      <c r="DN258" s="152"/>
      <c r="DO258" s="152"/>
      <c r="DP258" s="152"/>
      <c r="DQ258" s="152"/>
      <c r="DR258" s="152"/>
      <c r="DS258" s="152"/>
      <c r="DT258" s="152"/>
      <c r="DU258" s="152"/>
      <c r="DV258" s="152"/>
      <c r="DW258" s="152"/>
      <c r="DX258" s="152"/>
      <c r="DY258" s="152"/>
      <c r="DZ258" s="152"/>
      <c r="EA258" s="152"/>
      <c r="EB258" s="152"/>
      <c r="EC258" s="152"/>
      <c r="ED258" s="152"/>
      <c r="EE258" s="152"/>
      <c r="EF258" s="152"/>
      <c r="EG258" s="152"/>
      <c r="EH258" s="152"/>
      <c r="EI258" s="152"/>
      <c r="EJ258" s="152"/>
      <c r="EK258" s="152"/>
      <c r="EL258" s="152"/>
      <c r="EM258" s="152"/>
      <c r="EN258" s="152"/>
      <c r="EO258" s="152"/>
      <c r="EP258" s="152"/>
      <c r="EQ258" s="152"/>
      <c r="ER258" s="152"/>
      <c r="ES258" s="152"/>
      <c r="ET258" s="152"/>
      <c r="EU258" s="152"/>
      <c r="EV258" s="152"/>
      <c r="EW258" s="152"/>
      <c r="EX258" s="152"/>
      <c r="EY258" s="152"/>
      <c r="EZ258" s="152"/>
      <c r="FA258" s="152"/>
      <c r="FB258" s="152"/>
      <c r="FC258" s="152"/>
      <c r="FD258" s="152"/>
    </row>
    <row r="259" spans="1:160">
      <c r="A259" s="250" t="str">
        <f t="shared" si="4"/>
        <v/>
      </c>
      <c r="B259" s="89"/>
      <c r="C259" s="89"/>
      <c r="D259" s="89"/>
      <c r="E259" s="89"/>
      <c r="F259" s="89"/>
      <c r="G259" s="89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  <c r="AM259" s="152"/>
      <c r="AN259" s="152"/>
      <c r="AO259" s="152"/>
      <c r="AP259" s="152"/>
      <c r="AQ259" s="152"/>
      <c r="AR259" s="152"/>
      <c r="AS259" s="152"/>
      <c r="AT259" s="152"/>
      <c r="AU259" s="152"/>
      <c r="AV259" s="152"/>
      <c r="AW259" s="152"/>
      <c r="AX259" s="152"/>
      <c r="AY259" s="152"/>
      <c r="AZ259" s="152"/>
      <c r="BA259" s="152"/>
      <c r="BB259" s="152"/>
      <c r="BC259" s="152"/>
      <c r="BD259" s="152"/>
      <c r="BE259" s="152"/>
      <c r="BF259" s="152"/>
      <c r="BG259" s="152"/>
      <c r="BH259" s="152"/>
      <c r="BI259" s="152"/>
      <c r="BJ259" s="152"/>
      <c r="BK259" s="152"/>
      <c r="BL259" s="152"/>
      <c r="BM259" s="152"/>
      <c r="BN259" s="152"/>
      <c r="BO259" s="152"/>
      <c r="BP259" s="152"/>
      <c r="BQ259" s="152"/>
      <c r="BR259" s="152"/>
      <c r="BS259" s="152"/>
      <c r="BT259" s="152"/>
      <c r="BU259" s="152"/>
      <c r="BV259" s="152"/>
      <c r="BW259" s="152"/>
      <c r="BX259" s="152"/>
      <c r="BY259" s="152"/>
      <c r="BZ259" s="152"/>
      <c r="CA259" s="152"/>
      <c r="CB259" s="152"/>
      <c r="CC259" s="152"/>
      <c r="CD259" s="152"/>
      <c r="CE259" s="152"/>
      <c r="CF259" s="152"/>
      <c r="CG259" s="152"/>
      <c r="CH259" s="152"/>
      <c r="CI259" s="152"/>
      <c r="CJ259" s="152"/>
      <c r="CK259" s="152"/>
      <c r="CL259" s="152"/>
      <c r="CM259" s="152"/>
      <c r="CN259" s="152"/>
      <c r="CO259" s="152"/>
      <c r="CP259" s="152"/>
      <c r="CQ259" s="152"/>
      <c r="CR259" s="152"/>
      <c r="CS259" s="152"/>
      <c r="CT259" s="152"/>
      <c r="CU259" s="152"/>
      <c r="CV259" s="152"/>
      <c r="CW259" s="152"/>
      <c r="CX259" s="152"/>
      <c r="CY259" s="152"/>
      <c r="CZ259" s="152"/>
      <c r="DA259" s="152"/>
      <c r="DB259" s="152"/>
      <c r="DC259" s="152"/>
      <c r="DD259" s="152"/>
      <c r="DE259" s="152"/>
      <c r="DF259" s="152"/>
      <c r="DG259" s="152"/>
      <c r="DH259" s="152"/>
      <c r="DI259" s="152"/>
      <c r="DJ259" s="152"/>
      <c r="DK259" s="152"/>
      <c r="DL259" s="152"/>
      <c r="DM259" s="152"/>
      <c r="DN259" s="152"/>
      <c r="DO259" s="152"/>
      <c r="DP259" s="152"/>
      <c r="DQ259" s="152"/>
      <c r="DR259" s="152"/>
      <c r="DS259" s="152"/>
      <c r="DT259" s="152"/>
      <c r="DU259" s="152"/>
      <c r="DV259" s="152"/>
      <c r="DW259" s="152"/>
      <c r="DX259" s="152"/>
      <c r="DY259" s="152"/>
      <c r="DZ259" s="152"/>
      <c r="EA259" s="152"/>
      <c r="EB259" s="152"/>
      <c r="EC259" s="152"/>
      <c r="ED259" s="152"/>
      <c r="EE259" s="152"/>
      <c r="EF259" s="152"/>
      <c r="EG259" s="152"/>
      <c r="EH259" s="152"/>
      <c r="EI259" s="152"/>
      <c r="EJ259" s="152"/>
      <c r="EK259" s="152"/>
      <c r="EL259" s="152"/>
      <c r="EM259" s="152"/>
      <c r="EN259" s="152"/>
      <c r="EO259" s="152"/>
      <c r="EP259" s="152"/>
      <c r="EQ259" s="152"/>
      <c r="ER259" s="152"/>
      <c r="ES259" s="152"/>
      <c r="ET259" s="152"/>
      <c r="EU259" s="152"/>
      <c r="EV259" s="152"/>
      <c r="EW259" s="152"/>
      <c r="EX259" s="152"/>
      <c r="EY259" s="152"/>
      <c r="EZ259" s="152"/>
      <c r="FA259" s="152"/>
      <c r="FB259" s="152"/>
      <c r="FC259" s="152"/>
      <c r="FD259" s="152"/>
    </row>
    <row r="260" spans="1:160">
      <c r="A260" s="250" t="str">
        <f t="shared" si="4"/>
        <v/>
      </c>
      <c r="B260" s="89"/>
      <c r="C260" s="89"/>
      <c r="D260" s="89"/>
      <c r="E260" s="89"/>
      <c r="F260" s="89"/>
      <c r="G260" s="89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  <c r="AM260" s="152"/>
      <c r="AN260" s="152"/>
      <c r="AO260" s="152"/>
      <c r="AP260" s="152"/>
      <c r="AQ260" s="152"/>
      <c r="AR260" s="152"/>
      <c r="AS260" s="152"/>
      <c r="AT260" s="152"/>
      <c r="AU260" s="152"/>
      <c r="AV260" s="152"/>
      <c r="AW260" s="152"/>
      <c r="AX260" s="152"/>
      <c r="AY260" s="152"/>
      <c r="AZ260" s="152"/>
      <c r="BA260" s="152"/>
      <c r="BB260" s="152"/>
      <c r="BC260" s="152"/>
      <c r="BD260" s="152"/>
      <c r="BE260" s="152"/>
      <c r="BF260" s="152"/>
      <c r="BG260" s="152"/>
      <c r="BH260" s="152"/>
      <c r="BI260" s="152"/>
      <c r="BJ260" s="152"/>
      <c r="BK260" s="152"/>
      <c r="BL260" s="152"/>
      <c r="BM260" s="152"/>
      <c r="BN260" s="152"/>
      <c r="BO260" s="152"/>
      <c r="BP260" s="152"/>
      <c r="BQ260" s="152"/>
      <c r="BR260" s="152"/>
      <c r="BS260" s="152"/>
      <c r="BT260" s="152"/>
      <c r="BU260" s="152"/>
      <c r="BV260" s="152"/>
      <c r="BW260" s="152"/>
      <c r="BX260" s="152"/>
      <c r="BY260" s="152"/>
      <c r="BZ260" s="152"/>
      <c r="CA260" s="152"/>
      <c r="CB260" s="152"/>
      <c r="CC260" s="152"/>
      <c r="CD260" s="152"/>
      <c r="CE260" s="152"/>
      <c r="CF260" s="152"/>
      <c r="CG260" s="152"/>
      <c r="CH260" s="152"/>
      <c r="CI260" s="152"/>
      <c r="CJ260" s="152"/>
      <c r="CK260" s="152"/>
      <c r="CL260" s="152"/>
      <c r="CM260" s="152"/>
      <c r="CN260" s="152"/>
      <c r="CO260" s="152"/>
      <c r="CP260" s="152"/>
      <c r="CQ260" s="152"/>
      <c r="CR260" s="152"/>
      <c r="CS260" s="152"/>
      <c r="CT260" s="152"/>
      <c r="CU260" s="152"/>
      <c r="CV260" s="152"/>
      <c r="CW260" s="152"/>
      <c r="CX260" s="152"/>
      <c r="CY260" s="152"/>
      <c r="CZ260" s="152"/>
      <c r="DA260" s="152"/>
      <c r="DB260" s="152"/>
      <c r="DC260" s="152"/>
      <c r="DD260" s="152"/>
      <c r="DE260" s="152"/>
      <c r="DF260" s="152"/>
      <c r="DG260" s="152"/>
      <c r="DH260" s="152"/>
      <c r="DI260" s="152"/>
      <c r="DJ260" s="152"/>
      <c r="DK260" s="152"/>
      <c r="DL260" s="152"/>
      <c r="DM260" s="152"/>
      <c r="DN260" s="152"/>
      <c r="DO260" s="152"/>
      <c r="DP260" s="152"/>
      <c r="DQ260" s="152"/>
      <c r="DR260" s="152"/>
      <c r="DS260" s="152"/>
      <c r="DT260" s="152"/>
      <c r="DU260" s="152"/>
      <c r="DV260" s="152"/>
      <c r="DW260" s="152"/>
      <c r="DX260" s="152"/>
      <c r="DY260" s="152"/>
      <c r="DZ260" s="152"/>
      <c r="EA260" s="152"/>
      <c r="EB260" s="152"/>
      <c r="EC260" s="152"/>
      <c r="ED260" s="152"/>
      <c r="EE260" s="152"/>
      <c r="EF260" s="152"/>
      <c r="EG260" s="152"/>
      <c r="EH260" s="152"/>
      <c r="EI260" s="152"/>
      <c r="EJ260" s="152"/>
      <c r="EK260" s="152"/>
      <c r="EL260" s="152"/>
      <c r="EM260" s="152"/>
      <c r="EN260" s="152"/>
      <c r="EO260" s="152"/>
      <c r="EP260" s="152"/>
      <c r="EQ260" s="152"/>
      <c r="ER260" s="152"/>
      <c r="ES260" s="152"/>
      <c r="ET260" s="152"/>
      <c r="EU260" s="152"/>
      <c r="EV260" s="152"/>
      <c r="EW260" s="152"/>
      <c r="EX260" s="152"/>
      <c r="EY260" s="152"/>
      <c r="EZ260" s="152"/>
      <c r="FA260" s="152"/>
      <c r="FB260" s="152"/>
      <c r="FC260" s="152"/>
      <c r="FD260" s="152"/>
    </row>
    <row r="261" spans="1:160">
      <c r="A261" s="250" t="str">
        <f t="shared" si="4"/>
        <v/>
      </c>
      <c r="B261" s="89"/>
      <c r="C261" s="89"/>
      <c r="D261" s="89"/>
      <c r="E261" s="89"/>
      <c r="F261" s="89"/>
      <c r="G261" s="89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  <c r="AM261" s="152"/>
      <c r="AN261" s="152"/>
      <c r="AO261" s="152"/>
      <c r="AP261" s="152"/>
      <c r="AQ261" s="152"/>
      <c r="AR261" s="152"/>
      <c r="AS261" s="152"/>
      <c r="AT261" s="152"/>
      <c r="AU261" s="152"/>
      <c r="AV261" s="152"/>
      <c r="AW261" s="152"/>
      <c r="AX261" s="152"/>
      <c r="AY261" s="152"/>
      <c r="AZ261" s="152"/>
      <c r="BA261" s="152"/>
      <c r="BB261" s="152"/>
      <c r="BC261" s="152"/>
      <c r="BD261" s="152"/>
      <c r="BE261" s="152"/>
      <c r="BF261" s="152"/>
      <c r="BG261" s="152"/>
      <c r="BH261" s="152"/>
      <c r="BI261" s="152"/>
      <c r="BJ261" s="152"/>
      <c r="BK261" s="152"/>
      <c r="BL261" s="152"/>
      <c r="BM261" s="152"/>
      <c r="BN261" s="152"/>
      <c r="BO261" s="152"/>
      <c r="BP261" s="152"/>
      <c r="BQ261" s="152"/>
      <c r="BR261" s="152"/>
      <c r="BS261" s="152"/>
      <c r="BT261" s="152"/>
      <c r="BU261" s="152"/>
      <c r="BV261" s="152"/>
      <c r="BW261" s="152"/>
      <c r="BX261" s="152"/>
      <c r="BY261" s="152"/>
      <c r="BZ261" s="152"/>
      <c r="CA261" s="152"/>
      <c r="CB261" s="152"/>
      <c r="CC261" s="152"/>
      <c r="CD261" s="152"/>
      <c r="CE261" s="152"/>
      <c r="CF261" s="152"/>
      <c r="CG261" s="152"/>
      <c r="CH261" s="152"/>
      <c r="CI261" s="152"/>
      <c r="CJ261" s="152"/>
      <c r="CK261" s="152"/>
      <c r="CL261" s="152"/>
      <c r="CM261" s="152"/>
      <c r="CN261" s="152"/>
      <c r="CO261" s="152"/>
      <c r="CP261" s="152"/>
      <c r="CQ261" s="152"/>
      <c r="CR261" s="152"/>
      <c r="CS261" s="152"/>
      <c r="CT261" s="152"/>
      <c r="CU261" s="152"/>
      <c r="CV261" s="152"/>
      <c r="CW261" s="152"/>
      <c r="CX261" s="152"/>
      <c r="CY261" s="152"/>
      <c r="CZ261" s="152"/>
      <c r="DA261" s="152"/>
      <c r="DB261" s="152"/>
      <c r="DC261" s="152"/>
      <c r="DD261" s="152"/>
      <c r="DE261" s="152"/>
      <c r="DF261" s="152"/>
      <c r="DG261" s="152"/>
      <c r="DH261" s="152"/>
      <c r="DI261" s="152"/>
      <c r="DJ261" s="152"/>
      <c r="DK261" s="152"/>
      <c r="DL261" s="152"/>
      <c r="DM261" s="152"/>
      <c r="DN261" s="152"/>
      <c r="DO261" s="152"/>
      <c r="DP261" s="152"/>
      <c r="DQ261" s="152"/>
      <c r="DR261" s="152"/>
      <c r="DS261" s="152"/>
      <c r="DT261" s="152"/>
      <c r="DU261" s="152"/>
      <c r="DV261" s="152"/>
      <c r="DW261" s="152"/>
      <c r="DX261" s="152"/>
      <c r="DY261" s="152"/>
      <c r="DZ261" s="152"/>
      <c r="EA261" s="152"/>
      <c r="EB261" s="152"/>
      <c r="EC261" s="152"/>
      <c r="ED261" s="152"/>
      <c r="EE261" s="152"/>
      <c r="EF261" s="152"/>
      <c r="EG261" s="152"/>
      <c r="EH261" s="152"/>
      <c r="EI261" s="152"/>
      <c r="EJ261" s="152"/>
      <c r="EK261" s="152"/>
      <c r="EL261" s="152"/>
      <c r="EM261" s="152"/>
      <c r="EN261" s="152"/>
      <c r="EO261" s="152"/>
      <c r="EP261" s="152"/>
      <c r="EQ261" s="152"/>
      <c r="ER261" s="152"/>
      <c r="ES261" s="152"/>
      <c r="ET261" s="152"/>
      <c r="EU261" s="152"/>
      <c r="EV261" s="152"/>
      <c r="EW261" s="152"/>
      <c r="EX261" s="152"/>
      <c r="EY261" s="152"/>
      <c r="EZ261" s="152"/>
      <c r="FA261" s="152"/>
      <c r="FB261" s="152"/>
      <c r="FC261" s="152"/>
      <c r="FD261" s="152"/>
    </row>
    <row r="262" spans="1:160">
      <c r="A262" s="250" t="str">
        <f t="shared" si="4"/>
        <v/>
      </c>
      <c r="B262" s="89"/>
      <c r="C262" s="89"/>
      <c r="D262" s="89"/>
      <c r="E262" s="89"/>
      <c r="F262" s="89"/>
      <c r="G262" s="89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  <c r="AM262" s="152"/>
      <c r="AN262" s="152"/>
      <c r="AO262" s="152"/>
      <c r="AP262" s="152"/>
      <c r="AQ262" s="152"/>
      <c r="AR262" s="152"/>
      <c r="AS262" s="152"/>
      <c r="AT262" s="152"/>
      <c r="AU262" s="152"/>
      <c r="AV262" s="152"/>
      <c r="AW262" s="152"/>
      <c r="AX262" s="152"/>
      <c r="AY262" s="152"/>
      <c r="AZ262" s="152"/>
      <c r="BA262" s="152"/>
      <c r="BB262" s="152"/>
      <c r="BC262" s="152"/>
      <c r="BD262" s="152"/>
      <c r="BE262" s="152"/>
      <c r="BF262" s="152"/>
      <c r="BG262" s="152"/>
      <c r="BH262" s="152"/>
      <c r="BI262" s="152"/>
      <c r="BJ262" s="152"/>
      <c r="BK262" s="152"/>
      <c r="BL262" s="152"/>
      <c r="BM262" s="152"/>
      <c r="BN262" s="152"/>
      <c r="BO262" s="152"/>
      <c r="BP262" s="152"/>
      <c r="BQ262" s="152"/>
      <c r="BR262" s="152"/>
      <c r="BS262" s="152"/>
      <c r="BT262" s="152"/>
      <c r="BU262" s="152"/>
      <c r="BV262" s="152"/>
      <c r="BW262" s="152"/>
      <c r="BX262" s="152"/>
      <c r="BY262" s="152"/>
      <c r="BZ262" s="152"/>
      <c r="CA262" s="152"/>
      <c r="CB262" s="152"/>
      <c r="CC262" s="152"/>
      <c r="CD262" s="152"/>
      <c r="CE262" s="152"/>
      <c r="CF262" s="152"/>
      <c r="CG262" s="152"/>
      <c r="CH262" s="152"/>
      <c r="CI262" s="152"/>
      <c r="CJ262" s="152"/>
      <c r="CK262" s="152"/>
      <c r="CL262" s="152"/>
      <c r="CM262" s="152"/>
      <c r="CN262" s="152"/>
      <c r="CO262" s="152"/>
      <c r="CP262" s="152"/>
      <c r="CQ262" s="152"/>
      <c r="CR262" s="152"/>
      <c r="CS262" s="152"/>
      <c r="CT262" s="152"/>
      <c r="CU262" s="152"/>
      <c r="CV262" s="152"/>
      <c r="CW262" s="152"/>
      <c r="CX262" s="152"/>
      <c r="CY262" s="152"/>
      <c r="CZ262" s="152"/>
      <c r="DA262" s="152"/>
      <c r="DB262" s="152"/>
      <c r="DC262" s="152"/>
      <c r="DD262" s="152"/>
      <c r="DE262" s="152"/>
      <c r="DF262" s="152"/>
      <c r="DG262" s="152"/>
      <c r="DH262" s="152"/>
      <c r="DI262" s="152"/>
      <c r="DJ262" s="152"/>
      <c r="DK262" s="152"/>
      <c r="DL262" s="152"/>
      <c r="DM262" s="152"/>
      <c r="DN262" s="152"/>
      <c r="DO262" s="152"/>
      <c r="DP262" s="152"/>
      <c r="DQ262" s="152"/>
      <c r="DR262" s="152"/>
      <c r="DS262" s="152"/>
      <c r="DT262" s="152"/>
      <c r="DU262" s="152"/>
      <c r="DV262" s="152"/>
      <c r="DW262" s="152"/>
      <c r="DX262" s="152"/>
      <c r="DY262" s="152"/>
      <c r="DZ262" s="152"/>
      <c r="EA262" s="152"/>
      <c r="EB262" s="152"/>
      <c r="EC262" s="152"/>
      <c r="ED262" s="152"/>
      <c r="EE262" s="152"/>
      <c r="EF262" s="152"/>
      <c r="EG262" s="152"/>
      <c r="EH262" s="152"/>
      <c r="EI262" s="152"/>
      <c r="EJ262" s="152"/>
      <c r="EK262" s="152"/>
      <c r="EL262" s="152"/>
      <c r="EM262" s="152"/>
      <c r="EN262" s="152"/>
      <c r="EO262" s="152"/>
      <c r="EP262" s="152"/>
      <c r="EQ262" s="152"/>
      <c r="ER262" s="152"/>
      <c r="ES262" s="152"/>
      <c r="ET262" s="152"/>
      <c r="EU262" s="152"/>
      <c r="EV262" s="152"/>
      <c r="EW262" s="152"/>
      <c r="EX262" s="152"/>
      <c r="EY262" s="152"/>
      <c r="EZ262" s="152"/>
      <c r="FA262" s="152"/>
      <c r="FB262" s="152"/>
      <c r="FC262" s="152"/>
      <c r="FD262" s="152"/>
    </row>
    <row r="263" spans="1:160">
      <c r="A263" s="250" t="str">
        <f t="shared" si="4"/>
        <v/>
      </c>
      <c r="B263" s="89"/>
      <c r="C263" s="89"/>
      <c r="D263" s="89"/>
      <c r="E263" s="89"/>
      <c r="F263" s="89"/>
      <c r="G263" s="89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  <c r="BE263" s="152"/>
      <c r="BF263" s="152"/>
      <c r="BG263" s="152"/>
      <c r="BH263" s="152"/>
      <c r="BI263" s="152"/>
      <c r="BJ263" s="152"/>
      <c r="BK263" s="152"/>
      <c r="BL263" s="152"/>
      <c r="BM263" s="152"/>
      <c r="BN263" s="152"/>
      <c r="BO263" s="152"/>
      <c r="BP263" s="152"/>
      <c r="BQ263" s="152"/>
      <c r="BR263" s="152"/>
      <c r="BS263" s="152"/>
      <c r="BT263" s="152"/>
      <c r="BU263" s="152"/>
      <c r="BV263" s="152"/>
      <c r="BW263" s="152"/>
      <c r="BX263" s="152"/>
      <c r="BY263" s="152"/>
      <c r="BZ263" s="152"/>
      <c r="CA263" s="152"/>
      <c r="CB263" s="152"/>
      <c r="CC263" s="152"/>
      <c r="CD263" s="152"/>
      <c r="CE263" s="152"/>
      <c r="CF263" s="152"/>
      <c r="CG263" s="152"/>
      <c r="CH263" s="152"/>
      <c r="CI263" s="152"/>
      <c r="CJ263" s="152"/>
      <c r="CK263" s="152"/>
      <c r="CL263" s="152"/>
      <c r="CM263" s="152"/>
      <c r="CN263" s="152"/>
      <c r="CO263" s="152"/>
      <c r="CP263" s="152"/>
      <c r="CQ263" s="152"/>
      <c r="CR263" s="152"/>
      <c r="CS263" s="152"/>
      <c r="CT263" s="152"/>
      <c r="CU263" s="152"/>
      <c r="CV263" s="152"/>
      <c r="CW263" s="152"/>
      <c r="CX263" s="152"/>
      <c r="CY263" s="152"/>
      <c r="CZ263" s="152"/>
      <c r="DA263" s="152"/>
      <c r="DB263" s="152"/>
      <c r="DC263" s="152"/>
      <c r="DD263" s="152"/>
      <c r="DE263" s="152"/>
      <c r="DF263" s="152"/>
      <c r="DG263" s="152"/>
      <c r="DH263" s="152"/>
      <c r="DI263" s="152"/>
      <c r="DJ263" s="152"/>
      <c r="DK263" s="152"/>
      <c r="DL263" s="152"/>
      <c r="DM263" s="152"/>
      <c r="DN263" s="152"/>
      <c r="DO263" s="152"/>
      <c r="DP263" s="152"/>
      <c r="DQ263" s="152"/>
      <c r="DR263" s="152"/>
      <c r="DS263" s="152"/>
      <c r="DT263" s="152"/>
      <c r="DU263" s="152"/>
      <c r="DV263" s="152"/>
      <c r="DW263" s="152"/>
      <c r="DX263" s="152"/>
      <c r="DY263" s="152"/>
      <c r="DZ263" s="152"/>
      <c r="EA263" s="152"/>
      <c r="EB263" s="152"/>
      <c r="EC263" s="152"/>
      <c r="ED263" s="152"/>
      <c r="EE263" s="152"/>
      <c r="EF263" s="152"/>
      <c r="EG263" s="152"/>
      <c r="EH263" s="152"/>
      <c r="EI263" s="152"/>
      <c r="EJ263" s="152"/>
      <c r="EK263" s="152"/>
      <c r="EL263" s="152"/>
      <c r="EM263" s="152"/>
      <c r="EN263" s="152"/>
      <c r="EO263" s="152"/>
      <c r="EP263" s="152"/>
      <c r="EQ263" s="152"/>
      <c r="ER263" s="152"/>
      <c r="ES263" s="152"/>
      <c r="ET263" s="152"/>
      <c r="EU263" s="152"/>
      <c r="EV263" s="152"/>
      <c r="EW263" s="152"/>
      <c r="EX263" s="152"/>
      <c r="EY263" s="152"/>
      <c r="EZ263" s="152"/>
      <c r="FA263" s="152"/>
      <c r="FB263" s="152"/>
      <c r="FC263" s="152"/>
      <c r="FD263" s="152"/>
    </row>
    <row r="264" spans="1:160">
      <c r="A264" s="250" t="str">
        <f t="shared" si="4"/>
        <v/>
      </c>
      <c r="B264" s="89"/>
      <c r="C264" s="89"/>
      <c r="D264" s="89"/>
      <c r="E264" s="89"/>
      <c r="F264" s="89"/>
      <c r="G264" s="89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  <c r="AM264" s="152"/>
      <c r="AN264" s="152"/>
      <c r="AO264" s="152"/>
      <c r="AP264" s="152"/>
      <c r="AQ264" s="152"/>
      <c r="AR264" s="152"/>
      <c r="AS264" s="152"/>
      <c r="AT264" s="152"/>
      <c r="AU264" s="152"/>
      <c r="AV264" s="152"/>
      <c r="AW264" s="152"/>
      <c r="AX264" s="152"/>
      <c r="AY264" s="152"/>
      <c r="AZ264" s="152"/>
      <c r="BA264" s="152"/>
      <c r="BB264" s="152"/>
      <c r="BC264" s="152"/>
      <c r="BD264" s="152"/>
      <c r="BE264" s="152"/>
      <c r="BF264" s="152"/>
      <c r="BG264" s="152"/>
      <c r="BH264" s="152"/>
      <c r="BI264" s="152"/>
      <c r="BJ264" s="152"/>
      <c r="BK264" s="152"/>
      <c r="BL264" s="152"/>
      <c r="BM264" s="152"/>
      <c r="BN264" s="152"/>
      <c r="BO264" s="152"/>
      <c r="BP264" s="152"/>
      <c r="BQ264" s="152"/>
      <c r="BR264" s="152"/>
      <c r="BS264" s="152"/>
      <c r="BT264" s="152"/>
      <c r="BU264" s="152"/>
      <c r="BV264" s="152"/>
      <c r="BW264" s="152"/>
      <c r="BX264" s="152"/>
      <c r="BY264" s="152"/>
      <c r="BZ264" s="152"/>
      <c r="CA264" s="152"/>
      <c r="CB264" s="152"/>
      <c r="CC264" s="152"/>
      <c r="CD264" s="152"/>
      <c r="CE264" s="152"/>
      <c r="CF264" s="152"/>
      <c r="CG264" s="152"/>
      <c r="CH264" s="152"/>
      <c r="CI264" s="152"/>
      <c r="CJ264" s="152"/>
      <c r="CK264" s="152"/>
      <c r="CL264" s="152"/>
      <c r="CM264" s="152"/>
      <c r="CN264" s="152"/>
      <c r="CO264" s="152"/>
      <c r="CP264" s="152"/>
      <c r="CQ264" s="152"/>
      <c r="CR264" s="152"/>
      <c r="CS264" s="152"/>
      <c r="CT264" s="152"/>
      <c r="CU264" s="152"/>
      <c r="CV264" s="152"/>
      <c r="CW264" s="152"/>
      <c r="CX264" s="152"/>
      <c r="CY264" s="152"/>
      <c r="CZ264" s="152"/>
      <c r="DA264" s="152"/>
      <c r="DB264" s="152"/>
      <c r="DC264" s="152"/>
      <c r="DD264" s="152"/>
      <c r="DE264" s="152"/>
      <c r="DF264" s="152"/>
      <c r="DG264" s="152"/>
      <c r="DH264" s="152"/>
      <c r="DI264" s="152"/>
      <c r="DJ264" s="152"/>
      <c r="DK264" s="152"/>
      <c r="DL264" s="152"/>
      <c r="DM264" s="152"/>
      <c r="DN264" s="152"/>
      <c r="DO264" s="152"/>
      <c r="DP264" s="152"/>
      <c r="DQ264" s="152"/>
      <c r="DR264" s="152"/>
      <c r="DS264" s="152"/>
      <c r="DT264" s="152"/>
      <c r="DU264" s="152"/>
      <c r="DV264" s="152"/>
      <c r="DW264" s="152"/>
      <c r="DX264" s="152"/>
      <c r="DY264" s="152"/>
      <c r="DZ264" s="152"/>
      <c r="EA264" s="152"/>
      <c r="EB264" s="152"/>
      <c r="EC264" s="152"/>
      <c r="ED264" s="152"/>
      <c r="EE264" s="152"/>
      <c r="EF264" s="152"/>
      <c r="EG264" s="152"/>
      <c r="EH264" s="152"/>
      <c r="EI264" s="152"/>
      <c r="EJ264" s="152"/>
      <c r="EK264" s="152"/>
      <c r="EL264" s="152"/>
      <c r="EM264" s="152"/>
      <c r="EN264" s="152"/>
      <c r="EO264" s="152"/>
      <c r="EP264" s="152"/>
      <c r="EQ264" s="152"/>
      <c r="ER264" s="152"/>
      <c r="ES264" s="152"/>
      <c r="ET264" s="152"/>
      <c r="EU264" s="152"/>
      <c r="EV264" s="152"/>
      <c r="EW264" s="152"/>
      <c r="EX264" s="152"/>
      <c r="EY264" s="152"/>
      <c r="EZ264" s="152"/>
      <c r="FA264" s="152"/>
      <c r="FB264" s="152"/>
      <c r="FC264" s="152"/>
      <c r="FD264" s="152"/>
    </row>
    <row r="265" spans="1:160">
      <c r="A265" s="250" t="str">
        <f t="shared" si="4"/>
        <v/>
      </c>
      <c r="B265" s="89"/>
      <c r="C265" s="89"/>
      <c r="D265" s="89"/>
      <c r="E265" s="89"/>
      <c r="F265" s="89"/>
      <c r="G265" s="89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  <c r="BE265" s="152"/>
      <c r="BF265" s="152"/>
      <c r="BG265" s="152"/>
      <c r="BH265" s="152"/>
      <c r="BI265" s="152"/>
      <c r="BJ265" s="152"/>
      <c r="BK265" s="152"/>
      <c r="BL265" s="152"/>
      <c r="BM265" s="152"/>
      <c r="BN265" s="152"/>
      <c r="BO265" s="152"/>
      <c r="BP265" s="152"/>
      <c r="BQ265" s="152"/>
      <c r="BR265" s="152"/>
      <c r="BS265" s="152"/>
      <c r="BT265" s="152"/>
      <c r="BU265" s="152"/>
      <c r="BV265" s="152"/>
      <c r="BW265" s="152"/>
      <c r="BX265" s="152"/>
      <c r="BY265" s="152"/>
      <c r="BZ265" s="152"/>
      <c r="CA265" s="152"/>
      <c r="CB265" s="152"/>
      <c r="CC265" s="152"/>
      <c r="CD265" s="152"/>
      <c r="CE265" s="152"/>
      <c r="CF265" s="152"/>
      <c r="CG265" s="152"/>
      <c r="CH265" s="152"/>
      <c r="CI265" s="152"/>
      <c r="CJ265" s="152"/>
      <c r="CK265" s="152"/>
      <c r="CL265" s="152"/>
      <c r="CM265" s="152"/>
      <c r="CN265" s="152"/>
      <c r="CO265" s="152"/>
      <c r="CP265" s="152"/>
      <c r="CQ265" s="152"/>
      <c r="CR265" s="152"/>
      <c r="CS265" s="152"/>
      <c r="CT265" s="152"/>
      <c r="CU265" s="152"/>
      <c r="CV265" s="152"/>
      <c r="CW265" s="152"/>
      <c r="CX265" s="152"/>
      <c r="CY265" s="152"/>
      <c r="CZ265" s="152"/>
      <c r="DA265" s="152"/>
      <c r="DB265" s="152"/>
      <c r="DC265" s="152"/>
      <c r="DD265" s="152"/>
      <c r="DE265" s="152"/>
      <c r="DF265" s="152"/>
      <c r="DG265" s="152"/>
      <c r="DH265" s="152"/>
      <c r="DI265" s="152"/>
      <c r="DJ265" s="152"/>
      <c r="DK265" s="152"/>
      <c r="DL265" s="152"/>
      <c r="DM265" s="152"/>
      <c r="DN265" s="152"/>
      <c r="DO265" s="152"/>
      <c r="DP265" s="152"/>
      <c r="DQ265" s="152"/>
      <c r="DR265" s="152"/>
      <c r="DS265" s="152"/>
      <c r="DT265" s="152"/>
      <c r="DU265" s="152"/>
      <c r="DV265" s="152"/>
      <c r="DW265" s="152"/>
      <c r="DX265" s="152"/>
      <c r="DY265" s="152"/>
      <c r="DZ265" s="152"/>
      <c r="EA265" s="152"/>
      <c r="EB265" s="152"/>
      <c r="EC265" s="152"/>
      <c r="ED265" s="152"/>
      <c r="EE265" s="152"/>
      <c r="EF265" s="152"/>
      <c r="EG265" s="152"/>
      <c r="EH265" s="152"/>
      <c r="EI265" s="152"/>
      <c r="EJ265" s="152"/>
      <c r="EK265" s="152"/>
      <c r="EL265" s="152"/>
      <c r="EM265" s="152"/>
      <c r="EN265" s="152"/>
      <c r="EO265" s="152"/>
      <c r="EP265" s="152"/>
      <c r="EQ265" s="152"/>
      <c r="ER265" s="152"/>
      <c r="ES265" s="152"/>
      <c r="ET265" s="152"/>
      <c r="EU265" s="152"/>
      <c r="EV265" s="152"/>
      <c r="EW265" s="152"/>
      <c r="EX265" s="152"/>
      <c r="EY265" s="152"/>
      <c r="EZ265" s="152"/>
      <c r="FA265" s="152"/>
      <c r="FB265" s="152"/>
      <c r="FC265" s="152"/>
      <c r="FD265" s="152"/>
    </row>
    <row r="266" spans="1:160">
      <c r="A266" s="250" t="str">
        <f t="shared" si="4"/>
        <v/>
      </c>
      <c r="B266" s="89"/>
      <c r="C266" s="89"/>
      <c r="D266" s="89"/>
      <c r="E266" s="89"/>
      <c r="F266" s="89"/>
      <c r="G266" s="89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  <c r="BE266" s="152"/>
      <c r="BF266" s="152"/>
      <c r="BG266" s="152"/>
      <c r="BH266" s="152"/>
      <c r="BI266" s="152"/>
      <c r="BJ266" s="152"/>
      <c r="BK266" s="152"/>
      <c r="BL266" s="152"/>
      <c r="BM266" s="152"/>
      <c r="BN266" s="152"/>
      <c r="BO266" s="152"/>
      <c r="BP266" s="152"/>
      <c r="BQ266" s="152"/>
      <c r="BR266" s="152"/>
      <c r="BS266" s="152"/>
      <c r="BT266" s="152"/>
      <c r="BU266" s="152"/>
      <c r="BV266" s="152"/>
      <c r="BW266" s="152"/>
      <c r="BX266" s="152"/>
      <c r="BY266" s="152"/>
      <c r="BZ266" s="152"/>
      <c r="CA266" s="152"/>
      <c r="CB266" s="152"/>
      <c r="CC266" s="152"/>
      <c r="CD266" s="152"/>
      <c r="CE266" s="152"/>
      <c r="CF266" s="152"/>
      <c r="CG266" s="152"/>
      <c r="CH266" s="152"/>
      <c r="CI266" s="152"/>
      <c r="CJ266" s="152"/>
      <c r="CK266" s="152"/>
      <c r="CL266" s="152"/>
      <c r="CM266" s="152"/>
      <c r="CN266" s="152"/>
      <c r="CO266" s="152"/>
      <c r="CP266" s="152"/>
      <c r="CQ266" s="152"/>
      <c r="CR266" s="152"/>
      <c r="CS266" s="152"/>
      <c r="CT266" s="152"/>
      <c r="CU266" s="152"/>
      <c r="CV266" s="152"/>
      <c r="CW266" s="152"/>
      <c r="CX266" s="152"/>
      <c r="CY266" s="152"/>
      <c r="CZ266" s="152"/>
      <c r="DA266" s="152"/>
      <c r="DB266" s="152"/>
      <c r="DC266" s="152"/>
      <c r="DD266" s="152"/>
      <c r="DE266" s="152"/>
      <c r="DF266" s="152"/>
      <c r="DG266" s="152"/>
      <c r="DH266" s="152"/>
      <c r="DI266" s="152"/>
      <c r="DJ266" s="152"/>
      <c r="DK266" s="152"/>
      <c r="DL266" s="152"/>
      <c r="DM266" s="152"/>
      <c r="DN266" s="152"/>
      <c r="DO266" s="152"/>
      <c r="DP266" s="152"/>
      <c r="DQ266" s="152"/>
      <c r="DR266" s="152"/>
      <c r="DS266" s="152"/>
      <c r="DT266" s="152"/>
      <c r="DU266" s="152"/>
      <c r="DV266" s="152"/>
      <c r="DW266" s="152"/>
      <c r="DX266" s="152"/>
      <c r="DY266" s="152"/>
      <c r="DZ266" s="152"/>
      <c r="EA266" s="152"/>
      <c r="EB266" s="152"/>
      <c r="EC266" s="152"/>
      <c r="ED266" s="152"/>
      <c r="EE266" s="152"/>
      <c r="EF266" s="152"/>
      <c r="EG266" s="152"/>
      <c r="EH266" s="152"/>
      <c r="EI266" s="152"/>
      <c r="EJ266" s="152"/>
      <c r="EK266" s="152"/>
      <c r="EL266" s="152"/>
      <c r="EM266" s="152"/>
      <c r="EN266" s="152"/>
      <c r="EO266" s="152"/>
      <c r="EP266" s="152"/>
      <c r="EQ266" s="152"/>
      <c r="ER266" s="152"/>
      <c r="ES266" s="152"/>
      <c r="ET266" s="152"/>
      <c r="EU266" s="152"/>
      <c r="EV266" s="152"/>
      <c r="EW266" s="152"/>
      <c r="EX266" s="152"/>
      <c r="EY266" s="152"/>
      <c r="EZ266" s="152"/>
      <c r="FA266" s="152"/>
      <c r="FB266" s="152"/>
      <c r="FC266" s="152"/>
      <c r="FD266" s="152"/>
    </row>
    <row r="267" spans="1:160">
      <c r="A267" s="250" t="str">
        <f t="shared" si="4"/>
        <v/>
      </c>
      <c r="B267" s="89"/>
      <c r="C267" s="89"/>
      <c r="D267" s="89"/>
      <c r="E267" s="89"/>
      <c r="F267" s="89"/>
      <c r="G267" s="89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  <c r="AM267" s="152"/>
      <c r="AN267" s="152"/>
      <c r="AO267" s="152"/>
      <c r="AP267" s="152"/>
      <c r="AQ267" s="152"/>
      <c r="AR267" s="152"/>
      <c r="AS267" s="152"/>
      <c r="AT267" s="152"/>
      <c r="AU267" s="152"/>
      <c r="AV267" s="152"/>
      <c r="AW267" s="152"/>
      <c r="AX267" s="152"/>
      <c r="AY267" s="152"/>
      <c r="AZ267" s="152"/>
      <c r="BA267" s="152"/>
      <c r="BB267" s="152"/>
      <c r="BC267" s="152"/>
      <c r="BD267" s="152"/>
      <c r="BE267" s="152"/>
      <c r="BF267" s="152"/>
      <c r="BG267" s="152"/>
      <c r="BH267" s="152"/>
      <c r="BI267" s="152"/>
      <c r="BJ267" s="152"/>
      <c r="BK267" s="152"/>
      <c r="BL267" s="152"/>
      <c r="BM267" s="152"/>
      <c r="BN267" s="152"/>
      <c r="BO267" s="152"/>
      <c r="BP267" s="152"/>
      <c r="BQ267" s="152"/>
      <c r="BR267" s="152"/>
      <c r="BS267" s="152"/>
      <c r="BT267" s="152"/>
      <c r="BU267" s="152"/>
      <c r="BV267" s="152"/>
      <c r="BW267" s="152"/>
      <c r="BX267" s="152"/>
      <c r="BY267" s="152"/>
      <c r="BZ267" s="152"/>
      <c r="CA267" s="152"/>
      <c r="CB267" s="152"/>
      <c r="CC267" s="152"/>
      <c r="CD267" s="152"/>
      <c r="CE267" s="152"/>
      <c r="CF267" s="152"/>
      <c r="CG267" s="152"/>
      <c r="CH267" s="152"/>
      <c r="CI267" s="152"/>
      <c r="CJ267" s="152"/>
      <c r="CK267" s="152"/>
      <c r="CL267" s="152"/>
      <c r="CM267" s="152"/>
      <c r="CN267" s="152"/>
      <c r="CO267" s="152"/>
      <c r="CP267" s="152"/>
      <c r="CQ267" s="152"/>
      <c r="CR267" s="152"/>
      <c r="CS267" s="152"/>
      <c r="CT267" s="152"/>
      <c r="CU267" s="152"/>
      <c r="CV267" s="152"/>
      <c r="CW267" s="152"/>
      <c r="CX267" s="152"/>
      <c r="CY267" s="152"/>
      <c r="CZ267" s="152"/>
      <c r="DA267" s="152"/>
      <c r="DB267" s="152"/>
      <c r="DC267" s="152"/>
      <c r="DD267" s="152"/>
      <c r="DE267" s="152"/>
      <c r="DF267" s="152"/>
      <c r="DG267" s="152"/>
      <c r="DH267" s="152"/>
      <c r="DI267" s="152"/>
      <c r="DJ267" s="152"/>
      <c r="DK267" s="152"/>
      <c r="DL267" s="152"/>
      <c r="DM267" s="152"/>
      <c r="DN267" s="152"/>
      <c r="DO267" s="152"/>
      <c r="DP267" s="152"/>
      <c r="DQ267" s="152"/>
      <c r="DR267" s="152"/>
      <c r="DS267" s="152"/>
      <c r="DT267" s="152"/>
      <c r="DU267" s="152"/>
      <c r="DV267" s="152"/>
      <c r="DW267" s="152"/>
      <c r="DX267" s="152"/>
      <c r="DY267" s="152"/>
      <c r="DZ267" s="152"/>
      <c r="EA267" s="152"/>
      <c r="EB267" s="152"/>
      <c r="EC267" s="152"/>
      <c r="ED267" s="152"/>
      <c r="EE267" s="152"/>
      <c r="EF267" s="152"/>
      <c r="EG267" s="152"/>
      <c r="EH267" s="152"/>
      <c r="EI267" s="152"/>
      <c r="EJ267" s="152"/>
      <c r="EK267" s="152"/>
      <c r="EL267" s="152"/>
      <c r="EM267" s="152"/>
      <c r="EN267" s="152"/>
      <c r="EO267" s="152"/>
      <c r="EP267" s="152"/>
      <c r="EQ267" s="152"/>
      <c r="ER267" s="152"/>
      <c r="ES267" s="152"/>
      <c r="ET267" s="152"/>
      <c r="EU267" s="152"/>
      <c r="EV267" s="152"/>
      <c r="EW267" s="152"/>
      <c r="EX267" s="152"/>
      <c r="EY267" s="152"/>
      <c r="EZ267" s="152"/>
      <c r="FA267" s="152"/>
      <c r="FB267" s="152"/>
      <c r="FC267" s="152"/>
      <c r="FD267" s="152"/>
    </row>
    <row r="268" spans="1:160">
      <c r="A268" s="250" t="str">
        <f t="shared" si="4"/>
        <v/>
      </c>
      <c r="B268" s="89"/>
      <c r="C268" s="89"/>
      <c r="D268" s="89"/>
      <c r="E268" s="89"/>
      <c r="F268" s="89"/>
      <c r="G268" s="89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  <c r="AM268" s="152"/>
      <c r="AN268" s="152"/>
      <c r="AO268" s="152"/>
      <c r="AP268" s="152"/>
      <c r="AQ268" s="152"/>
      <c r="AR268" s="152"/>
      <c r="AS268" s="152"/>
      <c r="AT268" s="152"/>
      <c r="AU268" s="152"/>
      <c r="AV268" s="152"/>
      <c r="AW268" s="152"/>
      <c r="AX268" s="152"/>
      <c r="AY268" s="152"/>
      <c r="AZ268" s="152"/>
      <c r="BA268" s="152"/>
      <c r="BB268" s="152"/>
      <c r="BC268" s="152"/>
      <c r="BD268" s="152"/>
      <c r="BE268" s="152"/>
      <c r="BF268" s="152"/>
      <c r="BG268" s="152"/>
      <c r="BH268" s="152"/>
      <c r="BI268" s="152"/>
      <c r="BJ268" s="152"/>
      <c r="BK268" s="152"/>
      <c r="BL268" s="152"/>
      <c r="BM268" s="152"/>
      <c r="BN268" s="152"/>
      <c r="BO268" s="152"/>
      <c r="BP268" s="152"/>
      <c r="BQ268" s="152"/>
      <c r="BR268" s="152"/>
      <c r="BS268" s="152"/>
      <c r="BT268" s="152"/>
      <c r="BU268" s="152"/>
      <c r="BV268" s="152"/>
      <c r="BW268" s="152"/>
      <c r="BX268" s="152"/>
      <c r="BY268" s="152"/>
      <c r="BZ268" s="152"/>
      <c r="CA268" s="152"/>
      <c r="CB268" s="152"/>
      <c r="CC268" s="152"/>
      <c r="CD268" s="152"/>
      <c r="CE268" s="152"/>
      <c r="CF268" s="152"/>
      <c r="CG268" s="152"/>
      <c r="CH268" s="152"/>
      <c r="CI268" s="152"/>
      <c r="CJ268" s="152"/>
      <c r="CK268" s="152"/>
      <c r="CL268" s="152"/>
      <c r="CM268" s="152"/>
      <c r="CN268" s="152"/>
      <c r="CO268" s="152"/>
      <c r="CP268" s="152"/>
      <c r="CQ268" s="152"/>
      <c r="CR268" s="152"/>
      <c r="CS268" s="152"/>
      <c r="CT268" s="152"/>
      <c r="CU268" s="152"/>
      <c r="CV268" s="152"/>
      <c r="CW268" s="152"/>
      <c r="CX268" s="152"/>
      <c r="CY268" s="152"/>
      <c r="CZ268" s="152"/>
      <c r="DA268" s="152"/>
      <c r="DB268" s="152"/>
      <c r="DC268" s="152"/>
      <c r="DD268" s="152"/>
      <c r="DE268" s="152"/>
      <c r="DF268" s="152"/>
      <c r="DG268" s="152"/>
      <c r="DH268" s="152"/>
      <c r="DI268" s="152"/>
      <c r="DJ268" s="152"/>
      <c r="DK268" s="152"/>
      <c r="DL268" s="152"/>
      <c r="DM268" s="152"/>
      <c r="DN268" s="152"/>
      <c r="DO268" s="152"/>
      <c r="DP268" s="152"/>
      <c r="DQ268" s="152"/>
      <c r="DR268" s="152"/>
      <c r="DS268" s="152"/>
      <c r="DT268" s="152"/>
      <c r="DU268" s="152"/>
      <c r="DV268" s="152"/>
      <c r="DW268" s="152"/>
      <c r="DX268" s="152"/>
      <c r="DY268" s="152"/>
      <c r="DZ268" s="152"/>
      <c r="EA268" s="152"/>
      <c r="EB268" s="152"/>
      <c r="EC268" s="152"/>
      <c r="ED268" s="152"/>
      <c r="EE268" s="152"/>
      <c r="EF268" s="152"/>
      <c r="EG268" s="152"/>
      <c r="EH268" s="152"/>
      <c r="EI268" s="152"/>
      <c r="EJ268" s="152"/>
      <c r="EK268" s="152"/>
      <c r="EL268" s="152"/>
      <c r="EM268" s="152"/>
      <c r="EN268" s="152"/>
      <c r="EO268" s="152"/>
      <c r="EP268" s="152"/>
      <c r="EQ268" s="152"/>
      <c r="ER268" s="152"/>
      <c r="ES268" s="152"/>
      <c r="ET268" s="152"/>
      <c r="EU268" s="152"/>
      <c r="EV268" s="152"/>
      <c r="EW268" s="152"/>
      <c r="EX268" s="152"/>
      <c r="EY268" s="152"/>
      <c r="EZ268" s="152"/>
      <c r="FA268" s="152"/>
      <c r="FB268" s="152"/>
      <c r="FC268" s="152"/>
      <c r="FD268" s="152"/>
    </row>
    <row r="269" spans="1:160">
      <c r="A269" s="250" t="str">
        <f t="shared" si="4"/>
        <v/>
      </c>
      <c r="B269" s="89"/>
      <c r="C269" s="89"/>
      <c r="D269" s="89"/>
      <c r="E269" s="89"/>
      <c r="F269" s="89"/>
      <c r="G269" s="89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  <c r="AM269" s="152"/>
      <c r="AN269" s="152"/>
      <c r="AO269" s="152"/>
      <c r="AP269" s="152"/>
      <c r="AQ269" s="152"/>
      <c r="AR269" s="152"/>
      <c r="AS269" s="152"/>
      <c r="AT269" s="152"/>
      <c r="AU269" s="152"/>
      <c r="AV269" s="152"/>
      <c r="AW269" s="152"/>
      <c r="AX269" s="152"/>
      <c r="AY269" s="152"/>
      <c r="AZ269" s="152"/>
      <c r="BA269" s="152"/>
      <c r="BB269" s="152"/>
      <c r="BC269" s="152"/>
      <c r="BD269" s="152"/>
      <c r="BE269" s="152"/>
      <c r="BF269" s="152"/>
      <c r="BG269" s="152"/>
      <c r="BH269" s="152"/>
      <c r="BI269" s="152"/>
      <c r="BJ269" s="152"/>
      <c r="BK269" s="152"/>
      <c r="BL269" s="152"/>
      <c r="BM269" s="152"/>
      <c r="BN269" s="152"/>
      <c r="BO269" s="152"/>
      <c r="BP269" s="152"/>
      <c r="BQ269" s="152"/>
      <c r="BR269" s="152"/>
      <c r="BS269" s="152"/>
      <c r="BT269" s="152"/>
      <c r="BU269" s="152"/>
      <c r="BV269" s="152"/>
      <c r="BW269" s="152"/>
      <c r="BX269" s="152"/>
      <c r="BY269" s="152"/>
      <c r="BZ269" s="152"/>
      <c r="CA269" s="152"/>
      <c r="CB269" s="152"/>
      <c r="CC269" s="152"/>
      <c r="CD269" s="152"/>
      <c r="CE269" s="152"/>
      <c r="CF269" s="152"/>
      <c r="CG269" s="152"/>
      <c r="CH269" s="152"/>
      <c r="CI269" s="152"/>
      <c r="CJ269" s="152"/>
      <c r="CK269" s="152"/>
      <c r="CL269" s="152"/>
      <c r="CM269" s="152"/>
      <c r="CN269" s="152"/>
      <c r="CO269" s="152"/>
      <c r="CP269" s="152"/>
      <c r="CQ269" s="152"/>
      <c r="CR269" s="152"/>
      <c r="CS269" s="152"/>
      <c r="CT269" s="152"/>
      <c r="CU269" s="152"/>
      <c r="CV269" s="152"/>
      <c r="CW269" s="152"/>
      <c r="CX269" s="152"/>
      <c r="CY269" s="152"/>
      <c r="CZ269" s="152"/>
      <c r="DA269" s="152"/>
      <c r="DB269" s="152"/>
      <c r="DC269" s="152"/>
      <c r="DD269" s="152"/>
      <c r="DE269" s="152"/>
      <c r="DF269" s="152"/>
      <c r="DG269" s="152"/>
      <c r="DH269" s="152"/>
      <c r="DI269" s="152"/>
      <c r="DJ269" s="152"/>
      <c r="DK269" s="152"/>
      <c r="DL269" s="152"/>
      <c r="DM269" s="152"/>
      <c r="DN269" s="152"/>
      <c r="DO269" s="152"/>
      <c r="DP269" s="152"/>
      <c r="DQ269" s="152"/>
      <c r="DR269" s="152"/>
      <c r="DS269" s="152"/>
      <c r="DT269" s="152"/>
      <c r="DU269" s="152"/>
      <c r="DV269" s="152"/>
      <c r="DW269" s="152"/>
      <c r="DX269" s="152"/>
      <c r="DY269" s="152"/>
      <c r="DZ269" s="152"/>
      <c r="EA269" s="152"/>
      <c r="EB269" s="152"/>
      <c r="EC269" s="152"/>
      <c r="ED269" s="152"/>
      <c r="EE269" s="152"/>
      <c r="EF269" s="152"/>
      <c r="EG269" s="152"/>
      <c r="EH269" s="152"/>
      <c r="EI269" s="152"/>
      <c r="EJ269" s="152"/>
      <c r="EK269" s="152"/>
      <c r="EL269" s="152"/>
      <c r="EM269" s="152"/>
      <c r="EN269" s="152"/>
      <c r="EO269" s="152"/>
      <c r="EP269" s="152"/>
      <c r="EQ269" s="152"/>
      <c r="ER269" s="152"/>
      <c r="ES269" s="152"/>
      <c r="ET269" s="152"/>
      <c r="EU269" s="152"/>
      <c r="EV269" s="152"/>
      <c r="EW269" s="152"/>
      <c r="EX269" s="152"/>
      <c r="EY269" s="152"/>
      <c r="EZ269" s="152"/>
      <c r="FA269" s="152"/>
      <c r="FB269" s="152"/>
      <c r="FC269" s="152"/>
      <c r="FD269" s="152"/>
    </row>
    <row r="270" spans="1:160">
      <c r="A270" s="250" t="str">
        <f t="shared" si="4"/>
        <v/>
      </c>
      <c r="B270" s="89"/>
      <c r="C270" s="89"/>
      <c r="D270" s="89"/>
      <c r="E270" s="89"/>
      <c r="F270" s="89"/>
      <c r="G270" s="89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152"/>
      <c r="AE270" s="152"/>
      <c r="AF270" s="152"/>
      <c r="AG270" s="152"/>
      <c r="AH270" s="152"/>
      <c r="AI270" s="152"/>
      <c r="AJ270" s="152"/>
      <c r="AK270" s="152"/>
      <c r="AL270" s="152"/>
      <c r="AM270" s="152"/>
      <c r="AN270" s="152"/>
      <c r="AO270" s="152"/>
      <c r="AP270" s="152"/>
      <c r="AQ270" s="152"/>
      <c r="AR270" s="152"/>
      <c r="AS270" s="152"/>
      <c r="AT270" s="152"/>
      <c r="AU270" s="152"/>
      <c r="AV270" s="152"/>
      <c r="AW270" s="152"/>
      <c r="AX270" s="152"/>
      <c r="AY270" s="152"/>
      <c r="AZ270" s="152"/>
      <c r="BA270" s="152"/>
      <c r="BB270" s="152"/>
      <c r="BC270" s="152"/>
      <c r="BD270" s="152"/>
      <c r="BE270" s="152"/>
      <c r="BF270" s="152"/>
      <c r="BG270" s="152"/>
      <c r="BH270" s="152"/>
      <c r="BI270" s="152"/>
      <c r="BJ270" s="152"/>
      <c r="BK270" s="152"/>
      <c r="BL270" s="152"/>
      <c r="BM270" s="152"/>
      <c r="BN270" s="152"/>
      <c r="BO270" s="152"/>
      <c r="BP270" s="152"/>
      <c r="BQ270" s="152"/>
      <c r="BR270" s="152"/>
      <c r="BS270" s="152"/>
      <c r="BT270" s="152"/>
      <c r="BU270" s="152"/>
      <c r="BV270" s="152"/>
      <c r="BW270" s="152"/>
      <c r="BX270" s="152"/>
      <c r="BY270" s="152"/>
      <c r="BZ270" s="152"/>
      <c r="CA270" s="152"/>
      <c r="CB270" s="152"/>
      <c r="CC270" s="152"/>
      <c r="CD270" s="152"/>
      <c r="CE270" s="152"/>
      <c r="CF270" s="152"/>
      <c r="CG270" s="152"/>
      <c r="CH270" s="152"/>
      <c r="CI270" s="152"/>
      <c r="CJ270" s="152"/>
      <c r="CK270" s="152"/>
      <c r="CL270" s="152"/>
      <c r="CM270" s="152"/>
      <c r="CN270" s="152"/>
      <c r="CO270" s="152"/>
      <c r="CP270" s="152"/>
      <c r="CQ270" s="152"/>
      <c r="CR270" s="152"/>
      <c r="CS270" s="152"/>
      <c r="CT270" s="152"/>
      <c r="CU270" s="152"/>
      <c r="CV270" s="152"/>
      <c r="CW270" s="152"/>
      <c r="CX270" s="152"/>
      <c r="CY270" s="152"/>
      <c r="CZ270" s="152"/>
      <c r="DA270" s="152"/>
      <c r="DB270" s="152"/>
      <c r="DC270" s="152"/>
      <c r="DD270" s="152"/>
      <c r="DE270" s="152"/>
      <c r="DF270" s="152"/>
      <c r="DG270" s="152"/>
      <c r="DH270" s="152"/>
      <c r="DI270" s="152"/>
      <c r="DJ270" s="152"/>
      <c r="DK270" s="152"/>
      <c r="DL270" s="152"/>
      <c r="DM270" s="152"/>
      <c r="DN270" s="152"/>
      <c r="DO270" s="152"/>
      <c r="DP270" s="152"/>
      <c r="DQ270" s="152"/>
      <c r="DR270" s="152"/>
      <c r="DS270" s="152"/>
      <c r="DT270" s="152"/>
      <c r="DU270" s="152"/>
      <c r="DV270" s="152"/>
      <c r="DW270" s="152"/>
      <c r="DX270" s="152"/>
      <c r="DY270" s="152"/>
      <c r="DZ270" s="152"/>
      <c r="EA270" s="152"/>
      <c r="EB270" s="152"/>
      <c r="EC270" s="152"/>
      <c r="ED270" s="152"/>
      <c r="EE270" s="152"/>
      <c r="EF270" s="152"/>
      <c r="EG270" s="152"/>
      <c r="EH270" s="152"/>
      <c r="EI270" s="152"/>
      <c r="EJ270" s="152"/>
      <c r="EK270" s="152"/>
      <c r="EL270" s="152"/>
      <c r="EM270" s="152"/>
      <c r="EN270" s="152"/>
      <c r="EO270" s="152"/>
      <c r="EP270" s="152"/>
      <c r="EQ270" s="152"/>
      <c r="ER270" s="152"/>
      <c r="ES270" s="152"/>
      <c r="ET270" s="152"/>
      <c r="EU270" s="152"/>
      <c r="EV270" s="152"/>
      <c r="EW270" s="152"/>
      <c r="EX270" s="152"/>
      <c r="EY270" s="152"/>
      <c r="EZ270" s="152"/>
      <c r="FA270" s="152"/>
      <c r="FB270" s="152"/>
      <c r="FC270" s="152"/>
      <c r="FD270" s="152"/>
    </row>
    <row r="271" spans="1:160">
      <c r="A271" s="250" t="str">
        <f t="shared" si="4"/>
        <v/>
      </c>
      <c r="B271" s="89"/>
      <c r="C271" s="89"/>
      <c r="D271" s="89"/>
      <c r="E271" s="89"/>
      <c r="F271" s="89"/>
      <c r="G271" s="89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152"/>
      <c r="AE271" s="152"/>
      <c r="AF271" s="152"/>
      <c r="AG271" s="152"/>
      <c r="AH271" s="152"/>
      <c r="AI271" s="152"/>
      <c r="AJ271" s="152"/>
      <c r="AK271" s="152"/>
      <c r="AL271" s="152"/>
      <c r="AM271" s="152"/>
      <c r="AN271" s="152"/>
      <c r="AO271" s="152"/>
      <c r="AP271" s="152"/>
      <c r="AQ271" s="152"/>
      <c r="AR271" s="152"/>
      <c r="AS271" s="152"/>
      <c r="AT271" s="152"/>
      <c r="AU271" s="152"/>
      <c r="AV271" s="152"/>
      <c r="AW271" s="152"/>
      <c r="AX271" s="152"/>
      <c r="AY271" s="152"/>
      <c r="AZ271" s="152"/>
      <c r="BA271" s="152"/>
      <c r="BB271" s="152"/>
      <c r="BC271" s="152"/>
      <c r="BD271" s="152"/>
      <c r="BE271" s="152"/>
      <c r="BF271" s="152"/>
      <c r="BG271" s="152"/>
      <c r="BH271" s="152"/>
      <c r="BI271" s="152"/>
      <c r="BJ271" s="152"/>
      <c r="BK271" s="152"/>
      <c r="BL271" s="152"/>
      <c r="BM271" s="152"/>
      <c r="BN271" s="152"/>
      <c r="BO271" s="152"/>
      <c r="BP271" s="152"/>
      <c r="BQ271" s="152"/>
      <c r="BR271" s="152"/>
      <c r="BS271" s="152"/>
      <c r="BT271" s="152"/>
      <c r="BU271" s="152"/>
      <c r="BV271" s="152"/>
      <c r="BW271" s="152"/>
      <c r="BX271" s="152"/>
      <c r="BY271" s="152"/>
      <c r="BZ271" s="152"/>
      <c r="CA271" s="152"/>
      <c r="CB271" s="152"/>
      <c r="CC271" s="152"/>
      <c r="CD271" s="152"/>
      <c r="CE271" s="152"/>
      <c r="CF271" s="152"/>
      <c r="CG271" s="152"/>
      <c r="CH271" s="152"/>
      <c r="CI271" s="152"/>
      <c r="CJ271" s="152"/>
      <c r="CK271" s="152"/>
      <c r="CL271" s="152"/>
      <c r="CM271" s="152"/>
      <c r="CN271" s="152"/>
      <c r="CO271" s="152"/>
      <c r="CP271" s="152"/>
      <c r="CQ271" s="152"/>
      <c r="CR271" s="152"/>
      <c r="CS271" s="152"/>
      <c r="CT271" s="152"/>
      <c r="CU271" s="152"/>
      <c r="CV271" s="152"/>
      <c r="CW271" s="152"/>
      <c r="CX271" s="152"/>
      <c r="CY271" s="152"/>
      <c r="CZ271" s="152"/>
      <c r="DA271" s="152"/>
      <c r="DB271" s="152"/>
      <c r="DC271" s="152"/>
      <c r="DD271" s="152"/>
      <c r="DE271" s="152"/>
      <c r="DF271" s="152"/>
      <c r="DG271" s="152"/>
      <c r="DH271" s="152"/>
      <c r="DI271" s="152"/>
      <c r="DJ271" s="152"/>
      <c r="DK271" s="152"/>
      <c r="DL271" s="152"/>
      <c r="DM271" s="152"/>
      <c r="DN271" s="152"/>
      <c r="DO271" s="152"/>
      <c r="DP271" s="152"/>
      <c r="DQ271" s="152"/>
      <c r="DR271" s="152"/>
      <c r="DS271" s="152"/>
      <c r="DT271" s="152"/>
      <c r="DU271" s="152"/>
      <c r="DV271" s="152"/>
      <c r="DW271" s="152"/>
      <c r="DX271" s="152"/>
      <c r="DY271" s="152"/>
      <c r="DZ271" s="152"/>
      <c r="EA271" s="152"/>
      <c r="EB271" s="152"/>
      <c r="EC271" s="152"/>
      <c r="ED271" s="152"/>
      <c r="EE271" s="152"/>
      <c r="EF271" s="152"/>
      <c r="EG271" s="152"/>
      <c r="EH271" s="152"/>
      <c r="EI271" s="152"/>
      <c r="EJ271" s="152"/>
      <c r="EK271" s="152"/>
      <c r="EL271" s="152"/>
      <c r="EM271" s="152"/>
      <c r="EN271" s="152"/>
      <c r="EO271" s="152"/>
      <c r="EP271" s="152"/>
      <c r="EQ271" s="152"/>
      <c r="ER271" s="152"/>
      <c r="ES271" s="152"/>
      <c r="ET271" s="152"/>
      <c r="EU271" s="152"/>
      <c r="EV271" s="152"/>
      <c r="EW271" s="152"/>
      <c r="EX271" s="152"/>
      <c r="EY271" s="152"/>
      <c r="EZ271" s="152"/>
      <c r="FA271" s="152"/>
      <c r="FB271" s="152"/>
      <c r="FC271" s="152"/>
      <c r="FD271" s="152"/>
    </row>
    <row r="272" spans="1:160">
      <c r="A272" s="250" t="str">
        <f t="shared" si="4"/>
        <v/>
      </c>
      <c r="B272" s="89"/>
      <c r="C272" s="89"/>
      <c r="D272" s="89"/>
      <c r="E272" s="89"/>
      <c r="F272" s="89"/>
      <c r="G272" s="89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152"/>
      <c r="AE272" s="152"/>
      <c r="AF272" s="152"/>
      <c r="AG272" s="152"/>
      <c r="AH272" s="152"/>
      <c r="AI272" s="152"/>
      <c r="AJ272" s="152"/>
      <c r="AK272" s="152"/>
      <c r="AL272" s="152"/>
      <c r="AM272" s="152"/>
      <c r="AN272" s="152"/>
      <c r="AO272" s="152"/>
      <c r="AP272" s="152"/>
      <c r="AQ272" s="152"/>
      <c r="AR272" s="152"/>
      <c r="AS272" s="152"/>
      <c r="AT272" s="152"/>
      <c r="AU272" s="152"/>
      <c r="AV272" s="152"/>
      <c r="AW272" s="152"/>
      <c r="AX272" s="152"/>
      <c r="AY272" s="152"/>
      <c r="AZ272" s="152"/>
      <c r="BA272" s="152"/>
      <c r="BB272" s="152"/>
      <c r="BC272" s="152"/>
      <c r="BD272" s="152"/>
      <c r="BE272" s="152"/>
      <c r="BF272" s="152"/>
      <c r="BG272" s="152"/>
      <c r="BH272" s="152"/>
      <c r="BI272" s="152"/>
      <c r="BJ272" s="152"/>
      <c r="BK272" s="152"/>
      <c r="BL272" s="152"/>
      <c r="BM272" s="152"/>
      <c r="BN272" s="152"/>
      <c r="BO272" s="152"/>
      <c r="BP272" s="152"/>
      <c r="BQ272" s="152"/>
      <c r="BR272" s="152"/>
      <c r="BS272" s="152"/>
      <c r="BT272" s="152"/>
      <c r="BU272" s="152"/>
      <c r="BV272" s="152"/>
      <c r="BW272" s="152"/>
      <c r="BX272" s="152"/>
      <c r="BY272" s="152"/>
      <c r="BZ272" s="152"/>
      <c r="CA272" s="152"/>
      <c r="CB272" s="152"/>
      <c r="CC272" s="152"/>
      <c r="CD272" s="152"/>
      <c r="CE272" s="152"/>
      <c r="CF272" s="152"/>
      <c r="CG272" s="152"/>
      <c r="CH272" s="152"/>
      <c r="CI272" s="152"/>
      <c r="CJ272" s="152"/>
      <c r="CK272" s="152"/>
      <c r="CL272" s="152"/>
      <c r="CM272" s="152"/>
      <c r="CN272" s="152"/>
      <c r="CO272" s="152"/>
      <c r="CP272" s="152"/>
      <c r="CQ272" s="152"/>
      <c r="CR272" s="152"/>
      <c r="CS272" s="152"/>
      <c r="CT272" s="152"/>
      <c r="CU272" s="152"/>
      <c r="CV272" s="152"/>
      <c r="CW272" s="152"/>
      <c r="CX272" s="152"/>
      <c r="CY272" s="152"/>
      <c r="CZ272" s="152"/>
      <c r="DA272" s="152"/>
      <c r="DB272" s="152"/>
      <c r="DC272" s="152"/>
      <c r="DD272" s="152"/>
      <c r="DE272" s="152"/>
      <c r="DF272" s="152"/>
      <c r="DG272" s="152"/>
      <c r="DH272" s="152"/>
      <c r="DI272" s="152"/>
      <c r="DJ272" s="152"/>
      <c r="DK272" s="152"/>
      <c r="DL272" s="152"/>
      <c r="DM272" s="152"/>
      <c r="DN272" s="152"/>
      <c r="DO272" s="152"/>
      <c r="DP272" s="152"/>
      <c r="DQ272" s="152"/>
      <c r="DR272" s="152"/>
      <c r="DS272" s="152"/>
      <c r="DT272" s="152"/>
      <c r="DU272" s="152"/>
      <c r="DV272" s="152"/>
      <c r="DW272" s="152"/>
      <c r="DX272" s="152"/>
      <c r="DY272" s="152"/>
      <c r="DZ272" s="152"/>
      <c r="EA272" s="152"/>
      <c r="EB272" s="152"/>
      <c r="EC272" s="152"/>
      <c r="ED272" s="152"/>
      <c r="EE272" s="152"/>
      <c r="EF272" s="152"/>
      <c r="EG272" s="152"/>
      <c r="EH272" s="152"/>
      <c r="EI272" s="152"/>
      <c r="EJ272" s="152"/>
      <c r="EK272" s="152"/>
      <c r="EL272" s="152"/>
      <c r="EM272" s="152"/>
      <c r="EN272" s="152"/>
      <c r="EO272" s="152"/>
      <c r="EP272" s="152"/>
      <c r="EQ272" s="152"/>
      <c r="ER272" s="152"/>
      <c r="ES272" s="152"/>
      <c r="ET272" s="152"/>
      <c r="EU272" s="152"/>
      <c r="EV272" s="152"/>
      <c r="EW272" s="152"/>
      <c r="EX272" s="152"/>
      <c r="EY272" s="152"/>
      <c r="EZ272" s="152"/>
      <c r="FA272" s="152"/>
      <c r="FB272" s="152"/>
      <c r="FC272" s="152"/>
      <c r="FD272" s="152"/>
    </row>
    <row r="273" spans="1:160">
      <c r="A273" s="250" t="str">
        <f t="shared" si="4"/>
        <v/>
      </c>
      <c r="B273" s="89"/>
      <c r="C273" s="89"/>
      <c r="D273" s="89"/>
      <c r="E273" s="89"/>
      <c r="F273" s="89"/>
      <c r="G273" s="89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152"/>
      <c r="AE273" s="152"/>
      <c r="AF273" s="152"/>
      <c r="AG273" s="152"/>
      <c r="AH273" s="152"/>
      <c r="AI273" s="152"/>
      <c r="AJ273" s="152"/>
      <c r="AK273" s="152"/>
      <c r="AL273" s="152"/>
      <c r="AM273" s="152"/>
      <c r="AN273" s="152"/>
      <c r="AO273" s="152"/>
      <c r="AP273" s="152"/>
      <c r="AQ273" s="152"/>
      <c r="AR273" s="152"/>
      <c r="AS273" s="152"/>
      <c r="AT273" s="152"/>
      <c r="AU273" s="152"/>
      <c r="AV273" s="152"/>
      <c r="AW273" s="152"/>
      <c r="AX273" s="152"/>
      <c r="AY273" s="152"/>
      <c r="AZ273" s="152"/>
      <c r="BA273" s="152"/>
      <c r="BB273" s="152"/>
      <c r="BC273" s="152"/>
      <c r="BD273" s="152"/>
      <c r="BE273" s="152"/>
      <c r="BF273" s="152"/>
      <c r="BG273" s="152"/>
      <c r="BH273" s="152"/>
      <c r="BI273" s="152"/>
      <c r="BJ273" s="152"/>
      <c r="BK273" s="152"/>
      <c r="BL273" s="152"/>
      <c r="BM273" s="152"/>
      <c r="BN273" s="152"/>
      <c r="BO273" s="152"/>
      <c r="BP273" s="152"/>
      <c r="BQ273" s="152"/>
      <c r="BR273" s="152"/>
      <c r="BS273" s="152"/>
      <c r="BT273" s="152"/>
      <c r="BU273" s="152"/>
      <c r="BV273" s="152"/>
      <c r="BW273" s="152"/>
      <c r="BX273" s="152"/>
      <c r="BY273" s="152"/>
      <c r="BZ273" s="152"/>
      <c r="CA273" s="152"/>
      <c r="CB273" s="152"/>
      <c r="CC273" s="152"/>
      <c r="CD273" s="152"/>
      <c r="CE273" s="152"/>
      <c r="CF273" s="152"/>
      <c r="CG273" s="152"/>
      <c r="CH273" s="152"/>
      <c r="CI273" s="152"/>
      <c r="CJ273" s="152"/>
      <c r="CK273" s="152"/>
      <c r="CL273" s="152"/>
      <c r="CM273" s="152"/>
      <c r="CN273" s="152"/>
      <c r="CO273" s="152"/>
      <c r="CP273" s="152"/>
      <c r="CQ273" s="152"/>
      <c r="CR273" s="152"/>
      <c r="CS273" s="152"/>
      <c r="CT273" s="152"/>
      <c r="CU273" s="152"/>
      <c r="CV273" s="152"/>
      <c r="CW273" s="152"/>
      <c r="CX273" s="152"/>
      <c r="CY273" s="152"/>
      <c r="CZ273" s="152"/>
      <c r="DA273" s="152"/>
      <c r="DB273" s="152"/>
      <c r="DC273" s="152"/>
      <c r="DD273" s="152"/>
      <c r="DE273" s="152"/>
      <c r="DF273" s="152"/>
      <c r="DG273" s="152"/>
      <c r="DH273" s="152"/>
      <c r="DI273" s="152"/>
      <c r="DJ273" s="152"/>
      <c r="DK273" s="152"/>
      <c r="DL273" s="152"/>
      <c r="DM273" s="152"/>
      <c r="DN273" s="152"/>
      <c r="DO273" s="152"/>
      <c r="DP273" s="152"/>
      <c r="DQ273" s="152"/>
      <c r="DR273" s="152"/>
      <c r="DS273" s="152"/>
      <c r="DT273" s="152"/>
      <c r="DU273" s="152"/>
      <c r="DV273" s="152"/>
      <c r="DW273" s="152"/>
      <c r="DX273" s="152"/>
      <c r="DY273" s="152"/>
      <c r="DZ273" s="152"/>
      <c r="EA273" s="152"/>
      <c r="EB273" s="152"/>
      <c r="EC273" s="152"/>
      <c r="ED273" s="152"/>
      <c r="EE273" s="152"/>
      <c r="EF273" s="152"/>
      <c r="EG273" s="152"/>
      <c r="EH273" s="152"/>
      <c r="EI273" s="152"/>
      <c r="EJ273" s="152"/>
      <c r="EK273" s="152"/>
      <c r="EL273" s="152"/>
      <c r="EM273" s="152"/>
      <c r="EN273" s="152"/>
      <c r="EO273" s="152"/>
      <c r="EP273" s="152"/>
      <c r="EQ273" s="152"/>
      <c r="ER273" s="152"/>
      <c r="ES273" s="152"/>
      <c r="ET273" s="152"/>
      <c r="EU273" s="152"/>
      <c r="EV273" s="152"/>
      <c r="EW273" s="152"/>
      <c r="EX273" s="152"/>
      <c r="EY273" s="152"/>
      <c r="EZ273" s="152"/>
      <c r="FA273" s="152"/>
      <c r="FB273" s="152"/>
      <c r="FC273" s="152"/>
      <c r="FD273" s="152"/>
    </row>
    <row r="274" spans="1:160">
      <c r="A274" s="250" t="str">
        <f t="shared" si="4"/>
        <v/>
      </c>
      <c r="B274" s="89"/>
      <c r="C274" s="89"/>
      <c r="D274" s="89"/>
      <c r="E274" s="89"/>
      <c r="F274" s="89"/>
      <c r="G274" s="89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  <c r="AJ274" s="152"/>
      <c r="AK274" s="152"/>
      <c r="AL274" s="152"/>
      <c r="AM274" s="152"/>
      <c r="AN274" s="152"/>
      <c r="AO274" s="152"/>
      <c r="AP274" s="152"/>
      <c r="AQ274" s="152"/>
      <c r="AR274" s="152"/>
      <c r="AS274" s="152"/>
      <c r="AT274" s="152"/>
      <c r="AU274" s="152"/>
      <c r="AV274" s="152"/>
      <c r="AW274" s="152"/>
      <c r="AX274" s="152"/>
      <c r="AY274" s="152"/>
      <c r="AZ274" s="152"/>
      <c r="BA274" s="152"/>
      <c r="BB274" s="152"/>
      <c r="BC274" s="152"/>
      <c r="BD274" s="152"/>
      <c r="BE274" s="152"/>
      <c r="BF274" s="152"/>
      <c r="BG274" s="152"/>
      <c r="BH274" s="152"/>
      <c r="BI274" s="152"/>
      <c r="BJ274" s="152"/>
      <c r="BK274" s="152"/>
      <c r="BL274" s="152"/>
      <c r="BM274" s="152"/>
      <c r="BN274" s="152"/>
      <c r="BO274" s="152"/>
      <c r="BP274" s="152"/>
      <c r="BQ274" s="152"/>
      <c r="BR274" s="152"/>
      <c r="BS274" s="152"/>
      <c r="BT274" s="152"/>
      <c r="BU274" s="152"/>
      <c r="BV274" s="152"/>
      <c r="BW274" s="152"/>
      <c r="BX274" s="152"/>
      <c r="BY274" s="152"/>
      <c r="BZ274" s="152"/>
      <c r="CA274" s="152"/>
      <c r="CB274" s="152"/>
      <c r="CC274" s="152"/>
      <c r="CD274" s="152"/>
      <c r="CE274" s="152"/>
      <c r="CF274" s="152"/>
      <c r="CG274" s="152"/>
      <c r="CH274" s="152"/>
      <c r="CI274" s="152"/>
      <c r="CJ274" s="152"/>
      <c r="CK274" s="152"/>
      <c r="CL274" s="152"/>
      <c r="CM274" s="152"/>
      <c r="CN274" s="152"/>
      <c r="CO274" s="152"/>
      <c r="CP274" s="152"/>
      <c r="CQ274" s="152"/>
      <c r="CR274" s="152"/>
      <c r="CS274" s="152"/>
      <c r="CT274" s="152"/>
      <c r="CU274" s="152"/>
      <c r="CV274" s="152"/>
      <c r="CW274" s="152"/>
      <c r="CX274" s="152"/>
      <c r="CY274" s="152"/>
      <c r="CZ274" s="152"/>
      <c r="DA274" s="152"/>
      <c r="DB274" s="152"/>
      <c r="DC274" s="152"/>
      <c r="DD274" s="152"/>
      <c r="DE274" s="152"/>
      <c r="DF274" s="152"/>
      <c r="DG274" s="152"/>
      <c r="DH274" s="152"/>
      <c r="DI274" s="152"/>
      <c r="DJ274" s="152"/>
      <c r="DK274" s="152"/>
      <c r="DL274" s="152"/>
      <c r="DM274" s="152"/>
      <c r="DN274" s="152"/>
      <c r="DO274" s="152"/>
      <c r="DP274" s="152"/>
      <c r="DQ274" s="152"/>
      <c r="DR274" s="152"/>
      <c r="DS274" s="152"/>
      <c r="DT274" s="152"/>
      <c r="DU274" s="152"/>
      <c r="DV274" s="152"/>
      <c r="DW274" s="152"/>
      <c r="DX274" s="152"/>
      <c r="DY274" s="152"/>
      <c r="DZ274" s="152"/>
      <c r="EA274" s="152"/>
      <c r="EB274" s="152"/>
      <c r="EC274" s="152"/>
      <c r="ED274" s="152"/>
      <c r="EE274" s="152"/>
      <c r="EF274" s="152"/>
      <c r="EG274" s="152"/>
      <c r="EH274" s="152"/>
      <c r="EI274" s="152"/>
      <c r="EJ274" s="152"/>
      <c r="EK274" s="152"/>
      <c r="EL274" s="152"/>
      <c r="EM274" s="152"/>
      <c r="EN274" s="152"/>
      <c r="EO274" s="152"/>
      <c r="EP274" s="152"/>
      <c r="EQ274" s="152"/>
      <c r="ER274" s="152"/>
      <c r="ES274" s="152"/>
      <c r="ET274" s="152"/>
      <c r="EU274" s="152"/>
      <c r="EV274" s="152"/>
      <c r="EW274" s="152"/>
      <c r="EX274" s="152"/>
      <c r="EY274" s="152"/>
      <c r="EZ274" s="152"/>
      <c r="FA274" s="152"/>
      <c r="FB274" s="152"/>
      <c r="FC274" s="152"/>
      <c r="FD274" s="152"/>
    </row>
    <row r="275" spans="1:160">
      <c r="A275" s="250" t="str">
        <f t="shared" si="4"/>
        <v/>
      </c>
      <c r="B275" s="89"/>
      <c r="C275" s="89"/>
      <c r="D275" s="89"/>
      <c r="E275" s="89"/>
      <c r="F275" s="89"/>
      <c r="G275" s="89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152"/>
      <c r="AE275" s="152"/>
      <c r="AF275" s="152"/>
      <c r="AG275" s="152"/>
      <c r="AH275" s="152"/>
      <c r="AI275" s="152"/>
      <c r="AJ275" s="152"/>
      <c r="AK275" s="152"/>
      <c r="AL275" s="152"/>
      <c r="AM275" s="152"/>
      <c r="AN275" s="152"/>
      <c r="AO275" s="152"/>
      <c r="AP275" s="152"/>
      <c r="AQ275" s="152"/>
      <c r="AR275" s="152"/>
      <c r="AS275" s="152"/>
      <c r="AT275" s="152"/>
      <c r="AU275" s="152"/>
      <c r="AV275" s="152"/>
      <c r="AW275" s="152"/>
      <c r="AX275" s="152"/>
      <c r="AY275" s="152"/>
      <c r="AZ275" s="152"/>
      <c r="BA275" s="152"/>
      <c r="BB275" s="152"/>
      <c r="BC275" s="152"/>
      <c r="BD275" s="152"/>
      <c r="BE275" s="152"/>
      <c r="BF275" s="152"/>
      <c r="BG275" s="152"/>
      <c r="BH275" s="152"/>
      <c r="BI275" s="152"/>
      <c r="BJ275" s="152"/>
      <c r="BK275" s="152"/>
      <c r="BL275" s="152"/>
      <c r="BM275" s="152"/>
      <c r="BN275" s="152"/>
      <c r="BO275" s="152"/>
      <c r="BP275" s="152"/>
      <c r="BQ275" s="152"/>
      <c r="BR275" s="152"/>
      <c r="BS275" s="152"/>
      <c r="BT275" s="152"/>
      <c r="BU275" s="152"/>
      <c r="BV275" s="152"/>
      <c r="BW275" s="152"/>
      <c r="BX275" s="152"/>
      <c r="BY275" s="152"/>
      <c r="BZ275" s="152"/>
      <c r="CA275" s="152"/>
      <c r="CB275" s="152"/>
      <c r="CC275" s="152"/>
      <c r="CD275" s="152"/>
      <c r="CE275" s="152"/>
      <c r="CF275" s="152"/>
      <c r="CG275" s="152"/>
      <c r="CH275" s="152"/>
      <c r="CI275" s="152"/>
      <c r="CJ275" s="152"/>
      <c r="CK275" s="152"/>
      <c r="CL275" s="152"/>
      <c r="CM275" s="152"/>
      <c r="CN275" s="152"/>
      <c r="CO275" s="152"/>
      <c r="CP275" s="152"/>
      <c r="CQ275" s="152"/>
      <c r="CR275" s="152"/>
      <c r="CS275" s="152"/>
      <c r="CT275" s="152"/>
      <c r="CU275" s="152"/>
      <c r="CV275" s="152"/>
      <c r="CW275" s="152"/>
      <c r="CX275" s="152"/>
      <c r="CY275" s="152"/>
      <c r="CZ275" s="152"/>
      <c r="DA275" s="152"/>
      <c r="DB275" s="152"/>
      <c r="DC275" s="152"/>
      <c r="DD275" s="152"/>
      <c r="DE275" s="152"/>
      <c r="DF275" s="152"/>
      <c r="DG275" s="152"/>
      <c r="DH275" s="152"/>
      <c r="DI275" s="152"/>
      <c r="DJ275" s="152"/>
      <c r="DK275" s="152"/>
      <c r="DL275" s="152"/>
      <c r="DM275" s="152"/>
      <c r="DN275" s="152"/>
      <c r="DO275" s="152"/>
      <c r="DP275" s="152"/>
      <c r="DQ275" s="152"/>
      <c r="DR275" s="152"/>
      <c r="DS275" s="152"/>
      <c r="DT275" s="152"/>
      <c r="DU275" s="152"/>
      <c r="DV275" s="152"/>
      <c r="DW275" s="152"/>
      <c r="DX275" s="152"/>
      <c r="DY275" s="152"/>
      <c r="DZ275" s="152"/>
      <c r="EA275" s="152"/>
      <c r="EB275" s="152"/>
      <c r="EC275" s="152"/>
      <c r="ED275" s="152"/>
      <c r="EE275" s="152"/>
      <c r="EF275" s="152"/>
      <c r="EG275" s="152"/>
      <c r="EH275" s="152"/>
      <c r="EI275" s="152"/>
      <c r="EJ275" s="152"/>
      <c r="EK275" s="152"/>
      <c r="EL275" s="152"/>
      <c r="EM275" s="152"/>
      <c r="EN275" s="152"/>
      <c r="EO275" s="152"/>
      <c r="EP275" s="152"/>
      <c r="EQ275" s="152"/>
      <c r="ER275" s="152"/>
      <c r="ES275" s="152"/>
      <c r="ET275" s="152"/>
      <c r="EU275" s="152"/>
      <c r="EV275" s="152"/>
      <c r="EW275" s="152"/>
      <c r="EX275" s="152"/>
      <c r="EY275" s="152"/>
      <c r="EZ275" s="152"/>
      <c r="FA275" s="152"/>
      <c r="FB275" s="152"/>
      <c r="FC275" s="152"/>
      <c r="FD275" s="152"/>
    </row>
    <row r="276" spans="1:160">
      <c r="A276" s="250" t="str">
        <f t="shared" si="4"/>
        <v/>
      </c>
      <c r="B276" s="89"/>
      <c r="C276" s="89"/>
      <c r="D276" s="89"/>
      <c r="E276" s="89"/>
      <c r="F276" s="89"/>
      <c r="G276" s="89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152"/>
      <c r="AE276" s="152"/>
      <c r="AF276" s="152"/>
      <c r="AG276" s="152"/>
      <c r="AH276" s="152"/>
      <c r="AI276" s="152"/>
      <c r="AJ276" s="152"/>
      <c r="AK276" s="152"/>
      <c r="AL276" s="152"/>
      <c r="AM276" s="152"/>
      <c r="AN276" s="152"/>
      <c r="AO276" s="152"/>
      <c r="AP276" s="152"/>
      <c r="AQ276" s="152"/>
      <c r="AR276" s="152"/>
      <c r="AS276" s="152"/>
      <c r="AT276" s="152"/>
      <c r="AU276" s="152"/>
      <c r="AV276" s="152"/>
      <c r="AW276" s="152"/>
      <c r="AX276" s="152"/>
      <c r="AY276" s="152"/>
      <c r="AZ276" s="152"/>
      <c r="BA276" s="152"/>
      <c r="BB276" s="152"/>
      <c r="BC276" s="152"/>
      <c r="BD276" s="152"/>
      <c r="BE276" s="152"/>
      <c r="BF276" s="152"/>
      <c r="BG276" s="152"/>
      <c r="BH276" s="152"/>
      <c r="BI276" s="152"/>
      <c r="BJ276" s="152"/>
      <c r="BK276" s="152"/>
      <c r="BL276" s="152"/>
      <c r="BM276" s="152"/>
      <c r="BN276" s="152"/>
      <c r="BO276" s="152"/>
      <c r="BP276" s="152"/>
      <c r="BQ276" s="152"/>
      <c r="BR276" s="152"/>
      <c r="BS276" s="152"/>
      <c r="BT276" s="152"/>
      <c r="BU276" s="152"/>
      <c r="BV276" s="152"/>
      <c r="BW276" s="152"/>
      <c r="BX276" s="152"/>
      <c r="BY276" s="152"/>
      <c r="BZ276" s="152"/>
      <c r="CA276" s="152"/>
      <c r="CB276" s="152"/>
      <c r="CC276" s="152"/>
      <c r="CD276" s="152"/>
      <c r="CE276" s="152"/>
      <c r="CF276" s="152"/>
      <c r="CG276" s="152"/>
      <c r="CH276" s="152"/>
      <c r="CI276" s="152"/>
      <c r="CJ276" s="152"/>
      <c r="CK276" s="152"/>
      <c r="CL276" s="152"/>
      <c r="CM276" s="152"/>
      <c r="CN276" s="152"/>
      <c r="CO276" s="152"/>
      <c r="CP276" s="152"/>
      <c r="CQ276" s="152"/>
      <c r="CR276" s="152"/>
      <c r="CS276" s="152"/>
      <c r="CT276" s="152"/>
      <c r="CU276" s="152"/>
      <c r="CV276" s="152"/>
      <c r="CW276" s="152"/>
      <c r="CX276" s="152"/>
      <c r="CY276" s="152"/>
      <c r="CZ276" s="152"/>
      <c r="DA276" s="152"/>
      <c r="DB276" s="152"/>
      <c r="DC276" s="152"/>
      <c r="DD276" s="152"/>
      <c r="DE276" s="152"/>
      <c r="DF276" s="152"/>
      <c r="DG276" s="152"/>
      <c r="DH276" s="152"/>
      <c r="DI276" s="152"/>
      <c r="DJ276" s="152"/>
      <c r="DK276" s="152"/>
      <c r="DL276" s="152"/>
      <c r="DM276" s="152"/>
      <c r="DN276" s="152"/>
      <c r="DO276" s="152"/>
      <c r="DP276" s="152"/>
      <c r="DQ276" s="152"/>
      <c r="DR276" s="152"/>
      <c r="DS276" s="152"/>
      <c r="DT276" s="152"/>
      <c r="DU276" s="152"/>
      <c r="DV276" s="152"/>
      <c r="DW276" s="152"/>
      <c r="DX276" s="152"/>
      <c r="DY276" s="152"/>
      <c r="DZ276" s="152"/>
      <c r="EA276" s="152"/>
      <c r="EB276" s="152"/>
      <c r="EC276" s="152"/>
      <c r="ED276" s="152"/>
      <c r="EE276" s="152"/>
      <c r="EF276" s="152"/>
      <c r="EG276" s="152"/>
      <c r="EH276" s="152"/>
      <c r="EI276" s="152"/>
      <c r="EJ276" s="152"/>
      <c r="EK276" s="152"/>
      <c r="EL276" s="152"/>
      <c r="EM276" s="152"/>
      <c r="EN276" s="152"/>
      <c r="EO276" s="152"/>
      <c r="EP276" s="152"/>
      <c r="EQ276" s="152"/>
      <c r="ER276" s="152"/>
      <c r="ES276" s="152"/>
      <c r="ET276" s="152"/>
      <c r="EU276" s="152"/>
      <c r="EV276" s="152"/>
      <c r="EW276" s="152"/>
      <c r="EX276" s="152"/>
      <c r="EY276" s="152"/>
      <c r="EZ276" s="152"/>
      <c r="FA276" s="152"/>
      <c r="FB276" s="152"/>
      <c r="FC276" s="152"/>
      <c r="FD276" s="152"/>
    </row>
    <row r="277" spans="1:160">
      <c r="A277" s="250" t="str">
        <f t="shared" si="4"/>
        <v/>
      </c>
      <c r="B277" s="89"/>
      <c r="C277" s="89"/>
      <c r="D277" s="89"/>
      <c r="E277" s="89"/>
      <c r="F277" s="89"/>
      <c r="G277" s="89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  <c r="BE277" s="152"/>
      <c r="BF277" s="152"/>
      <c r="BG277" s="152"/>
      <c r="BH277" s="152"/>
      <c r="BI277" s="152"/>
      <c r="BJ277" s="152"/>
      <c r="BK277" s="152"/>
      <c r="BL277" s="152"/>
      <c r="BM277" s="152"/>
      <c r="BN277" s="152"/>
      <c r="BO277" s="152"/>
      <c r="BP277" s="152"/>
      <c r="BQ277" s="152"/>
      <c r="BR277" s="152"/>
      <c r="BS277" s="152"/>
      <c r="BT277" s="152"/>
      <c r="BU277" s="152"/>
      <c r="BV277" s="152"/>
      <c r="BW277" s="152"/>
      <c r="BX277" s="152"/>
      <c r="BY277" s="152"/>
      <c r="BZ277" s="152"/>
      <c r="CA277" s="152"/>
      <c r="CB277" s="152"/>
      <c r="CC277" s="152"/>
      <c r="CD277" s="152"/>
      <c r="CE277" s="152"/>
      <c r="CF277" s="152"/>
      <c r="CG277" s="152"/>
      <c r="CH277" s="152"/>
      <c r="CI277" s="152"/>
      <c r="CJ277" s="152"/>
      <c r="CK277" s="152"/>
      <c r="CL277" s="152"/>
      <c r="CM277" s="152"/>
      <c r="CN277" s="152"/>
      <c r="CO277" s="152"/>
      <c r="CP277" s="152"/>
      <c r="CQ277" s="152"/>
      <c r="CR277" s="152"/>
      <c r="CS277" s="152"/>
      <c r="CT277" s="152"/>
      <c r="CU277" s="152"/>
      <c r="CV277" s="152"/>
      <c r="CW277" s="152"/>
      <c r="CX277" s="152"/>
      <c r="CY277" s="152"/>
      <c r="CZ277" s="152"/>
      <c r="DA277" s="152"/>
      <c r="DB277" s="152"/>
      <c r="DC277" s="152"/>
      <c r="DD277" s="152"/>
      <c r="DE277" s="152"/>
      <c r="DF277" s="152"/>
      <c r="DG277" s="152"/>
      <c r="DH277" s="152"/>
      <c r="DI277" s="152"/>
      <c r="DJ277" s="152"/>
      <c r="DK277" s="152"/>
      <c r="DL277" s="152"/>
      <c r="DM277" s="152"/>
      <c r="DN277" s="152"/>
      <c r="DO277" s="152"/>
      <c r="DP277" s="152"/>
      <c r="DQ277" s="152"/>
      <c r="DR277" s="152"/>
      <c r="DS277" s="152"/>
      <c r="DT277" s="152"/>
      <c r="DU277" s="152"/>
      <c r="DV277" s="152"/>
      <c r="DW277" s="152"/>
      <c r="DX277" s="152"/>
      <c r="DY277" s="152"/>
      <c r="DZ277" s="152"/>
      <c r="EA277" s="152"/>
      <c r="EB277" s="152"/>
      <c r="EC277" s="152"/>
      <c r="ED277" s="152"/>
      <c r="EE277" s="152"/>
      <c r="EF277" s="152"/>
      <c r="EG277" s="152"/>
      <c r="EH277" s="152"/>
      <c r="EI277" s="152"/>
      <c r="EJ277" s="152"/>
      <c r="EK277" s="152"/>
      <c r="EL277" s="152"/>
      <c r="EM277" s="152"/>
      <c r="EN277" s="152"/>
      <c r="EO277" s="152"/>
      <c r="EP277" s="152"/>
      <c r="EQ277" s="152"/>
      <c r="ER277" s="152"/>
      <c r="ES277" s="152"/>
      <c r="ET277" s="152"/>
      <c r="EU277" s="152"/>
      <c r="EV277" s="152"/>
      <c r="EW277" s="152"/>
      <c r="EX277" s="152"/>
      <c r="EY277" s="152"/>
      <c r="EZ277" s="152"/>
      <c r="FA277" s="152"/>
      <c r="FB277" s="152"/>
      <c r="FC277" s="152"/>
      <c r="FD277" s="152"/>
    </row>
    <row r="278" spans="1:160">
      <c r="A278" s="250" t="str">
        <f t="shared" si="4"/>
        <v/>
      </c>
      <c r="B278" s="89"/>
      <c r="C278" s="89"/>
      <c r="D278" s="89"/>
      <c r="E278" s="89"/>
      <c r="F278" s="89"/>
      <c r="G278" s="89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2"/>
      <c r="AJ278" s="152"/>
      <c r="AK278" s="152"/>
      <c r="AL278" s="152"/>
      <c r="AM278" s="152"/>
      <c r="AN278" s="152"/>
      <c r="AO278" s="152"/>
      <c r="AP278" s="152"/>
      <c r="AQ278" s="152"/>
      <c r="AR278" s="152"/>
      <c r="AS278" s="152"/>
      <c r="AT278" s="152"/>
      <c r="AU278" s="152"/>
      <c r="AV278" s="152"/>
      <c r="AW278" s="152"/>
      <c r="AX278" s="152"/>
      <c r="AY278" s="152"/>
      <c r="AZ278" s="152"/>
      <c r="BA278" s="152"/>
      <c r="BB278" s="152"/>
      <c r="BC278" s="152"/>
      <c r="BD278" s="152"/>
      <c r="BE278" s="152"/>
      <c r="BF278" s="152"/>
      <c r="BG278" s="152"/>
      <c r="BH278" s="152"/>
      <c r="BI278" s="152"/>
      <c r="BJ278" s="152"/>
      <c r="BK278" s="152"/>
      <c r="BL278" s="152"/>
      <c r="BM278" s="152"/>
      <c r="BN278" s="152"/>
      <c r="BO278" s="152"/>
      <c r="BP278" s="152"/>
      <c r="BQ278" s="152"/>
      <c r="BR278" s="152"/>
      <c r="BS278" s="152"/>
      <c r="BT278" s="152"/>
      <c r="BU278" s="152"/>
      <c r="BV278" s="152"/>
      <c r="BW278" s="152"/>
      <c r="BX278" s="152"/>
      <c r="BY278" s="152"/>
      <c r="BZ278" s="152"/>
      <c r="CA278" s="152"/>
      <c r="CB278" s="152"/>
      <c r="CC278" s="152"/>
      <c r="CD278" s="152"/>
      <c r="CE278" s="152"/>
      <c r="CF278" s="152"/>
      <c r="CG278" s="152"/>
      <c r="CH278" s="152"/>
      <c r="CI278" s="152"/>
      <c r="CJ278" s="152"/>
      <c r="CK278" s="152"/>
      <c r="CL278" s="152"/>
      <c r="CM278" s="152"/>
      <c r="CN278" s="152"/>
      <c r="CO278" s="152"/>
      <c r="CP278" s="152"/>
      <c r="CQ278" s="152"/>
      <c r="CR278" s="152"/>
      <c r="CS278" s="152"/>
      <c r="CT278" s="152"/>
      <c r="CU278" s="152"/>
      <c r="CV278" s="152"/>
      <c r="CW278" s="152"/>
      <c r="CX278" s="152"/>
      <c r="CY278" s="152"/>
      <c r="CZ278" s="152"/>
      <c r="DA278" s="152"/>
      <c r="DB278" s="152"/>
      <c r="DC278" s="152"/>
      <c r="DD278" s="152"/>
      <c r="DE278" s="152"/>
      <c r="DF278" s="152"/>
      <c r="DG278" s="152"/>
      <c r="DH278" s="152"/>
      <c r="DI278" s="152"/>
      <c r="DJ278" s="152"/>
      <c r="DK278" s="152"/>
      <c r="DL278" s="152"/>
      <c r="DM278" s="152"/>
      <c r="DN278" s="152"/>
      <c r="DO278" s="152"/>
      <c r="DP278" s="152"/>
      <c r="DQ278" s="152"/>
      <c r="DR278" s="152"/>
      <c r="DS278" s="152"/>
      <c r="DT278" s="152"/>
      <c r="DU278" s="152"/>
      <c r="DV278" s="152"/>
      <c r="DW278" s="152"/>
      <c r="DX278" s="152"/>
      <c r="DY278" s="152"/>
      <c r="DZ278" s="152"/>
      <c r="EA278" s="152"/>
      <c r="EB278" s="152"/>
      <c r="EC278" s="152"/>
      <c r="ED278" s="152"/>
      <c r="EE278" s="152"/>
      <c r="EF278" s="152"/>
      <c r="EG278" s="152"/>
      <c r="EH278" s="152"/>
      <c r="EI278" s="152"/>
      <c r="EJ278" s="152"/>
      <c r="EK278" s="152"/>
      <c r="EL278" s="152"/>
      <c r="EM278" s="152"/>
      <c r="EN278" s="152"/>
      <c r="EO278" s="152"/>
      <c r="EP278" s="152"/>
      <c r="EQ278" s="152"/>
      <c r="ER278" s="152"/>
      <c r="ES278" s="152"/>
      <c r="ET278" s="152"/>
      <c r="EU278" s="152"/>
      <c r="EV278" s="152"/>
      <c r="EW278" s="152"/>
      <c r="EX278" s="152"/>
      <c r="EY278" s="152"/>
      <c r="EZ278" s="152"/>
      <c r="FA278" s="152"/>
      <c r="FB278" s="152"/>
      <c r="FC278" s="152"/>
      <c r="FD278" s="152"/>
    </row>
    <row r="279" spans="1:160">
      <c r="A279" s="250" t="str">
        <f t="shared" si="4"/>
        <v/>
      </c>
      <c r="B279" s="89"/>
      <c r="C279" s="89"/>
      <c r="D279" s="89"/>
      <c r="E279" s="89"/>
      <c r="F279" s="89"/>
      <c r="G279" s="89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  <c r="BE279" s="152"/>
      <c r="BF279" s="152"/>
      <c r="BG279" s="152"/>
      <c r="BH279" s="152"/>
      <c r="BI279" s="152"/>
      <c r="BJ279" s="152"/>
      <c r="BK279" s="152"/>
      <c r="BL279" s="152"/>
      <c r="BM279" s="152"/>
      <c r="BN279" s="152"/>
      <c r="BO279" s="152"/>
      <c r="BP279" s="152"/>
      <c r="BQ279" s="152"/>
      <c r="BR279" s="152"/>
      <c r="BS279" s="152"/>
      <c r="BT279" s="152"/>
      <c r="BU279" s="152"/>
      <c r="BV279" s="152"/>
      <c r="BW279" s="152"/>
      <c r="BX279" s="152"/>
      <c r="BY279" s="152"/>
      <c r="BZ279" s="152"/>
      <c r="CA279" s="152"/>
      <c r="CB279" s="152"/>
      <c r="CC279" s="152"/>
      <c r="CD279" s="152"/>
      <c r="CE279" s="152"/>
      <c r="CF279" s="152"/>
      <c r="CG279" s="152"/>
      <c r="CH279" s="152"/>
      <c r="CI279" s="152"/>
      <c r="CJ279" s="152"/>
      <c r="CK279" s="152"/>
      <c r="CL279" s="152"/>
      <c r="CM279" s="152"/>
      <c r="CN279" s="152"/>
      <c r="CO279" s="152"/>
      <c r="CP279" s="152"/>
      <c r="CQ279" s="152"/>
      <c r="CR279" s="152"/>
      <c r="CS279" s="152"/>
      <c r="CT279" s="152"/>
      <c r="CU279" s="152"/>
      <c r="CV279" s="152"/>
      <c r="CW279" s="152"/>
      <c r="CX279" s="152"/>
      <c r="CY279" s="152"/>
      <c r="CZ279" s="152"/>
      <c r="DA279" s="152"/>
      <c r="DB279" s="152"/>
      <c r="DC279" s="152"/>
      <c r="DD279" s="152"/>
      <c r="DE279" s="152"/>
      <c r="DF279" s="152"/>
      <c r="DG279" s="152"/>
      <c r="DH279" s="152"/>
      <c r="DI279" s="152"/>
      <c r="DJ279" s="152"/>
      <c r="DK279" s="152"/>
      <c r="DL279" s="152"/>
      <c r="DM279" s="152"/>
      <c r="DN279" s="152"/>
      <c r="DO279" s="152"/>
      <c r="DP279" s="152"/>
      <c r="DQ279" s="152"/>
      <c r="DR279" s="152"/>
      <c r="DS279" s="152"/>
      <c r="DT279" s="152"/>
      <c r="DU279" s="152"/>
      <c r="DV279" s="152"/>
      <c r="DW279" s="152"/>
      <c r="DX279" s="152"/>
      <c r="DY279" s="152"/>
      <c r="DZ279" s="152"/>
      <c r="EA279" s="152"/>
      <c r="EB279" s="152"/>
      <c r="EC279" s="152"/>
      <c r="ED279" s="152"/>
      <c r="EE279" s="152"/>
      <c r="EF279" s="152"/>
      <c r="EG279" s="152"/>
      <c r="EH279" s="152"/>
      <c r="EI279" s="152"/>
      <c r="EJ279" s="152"/>
      <c r="EK279" s="152"/>
      <c r="EL279" s="152"/>
      <c r="EM279" s="152"/>
      <c r="EN279" s="152"/>
      <c r="EO279" s="152"/>
      <c r="EP279" s="152"/>
      <c r="EQ279" s="152"/>
      <c r="ER279" s="152"/>
      <c r="ES279" s="152"/>
      <c r="ET279" s="152"/>
      <c r="EU279" s="152"/>
      <c r="EV279" s="152"/>
      <c r="EW279" s="152"/>
      <c r="EX279" s="152"/>
      <c r="EY279" s="152"/>
      <c r="EZ279" s="152"/>
      <c r="FA279" s="152"/>
      <c r="FB279" s="152"/>
      <c r="FC279" s="152"/>
      <c r="FD279" s="152"/>
    </row>
    <row r="280" spans="1:160">
      <c r="A280" s="250" t="str">
        <f t="shared" si="4"/>
        <v/>
      </c>
      <c r="B280" s="89"/>
      <c r="C280" s="89"/>
      <c r="D280" s="89"/>
      <c r="E280" s="89"/>
      <c r="F280" s="89"/>
      <c r="G280" s="89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  <c r="BE280" s="152"/>
      <c r="BF280" s="152"/>
      <c r="BG280" s="152"/>
      <c r="BH280" s="152"/>
      <c r="BI280" s="152"/>
      <c r="BJ280" s="152"/>
      <c r="BK280" s="152"/>
      <c r="BL280" s="152"/>
      <c r="BM280" s="152"/>
      <c r="BN280" s="152"/>
      <c r="BO280" s="152"/>
      <c r="BP280" s="152"/>
      <c r="BQ280" s="152"/>
      <c r="BR280" s="152"/>
      <c r="BS280" s="152"/>
      <c r="BT280" s="152"/>
      <c r="BU280" s="152"/>
      <c r="BV280" s="152"/>
      <c r="BW280" s="152"/>
      <c r="BX280" s="152"/>
      <c r="BY280" s="152"/>
      <c r="BZ280" s="152"/>
      <c r="CA280" s="152"/>
      <c r="CB280" s="152"/>
      <c r="CC280" s="152"/>
      <c r="CD280" s="152"/>
      <c r="CE280" s="152"/>
      <c r="CF280" s="152"/>
      <c r="CG280" s="152"/>
      <c r="CH280" s="152"/>
      <c r="CI280" s="152"/>
      <c r="CJ280" s="152"/>
      <c r="CK280" s="152"/>
      <c r="CL280" s="152"/>
      <c r="CM280" s="152"/>
      <c r="CN280" s="152"/>
      <c r="CO280" s="152"/>
      <c r="CP280" s="152"/>
      <c r="CQ280" s="152"/>
      <c r="CR280" s="152"/>
      <c r="CS280" s="152"/>
      <c r="CT280" s="152"/>
      <c r="CU280" s="152"/>
      <c r="CV280" s="152"/>
      <c r="CW280" s="152"/>
      <c r="CX280" s="152"/>
      <c r="CY280" s="152"/>
      <c r="CZ280" s="152"/>
      <c r="DA280" s="152"/>
      <c r="DB280" s="152"/>
      <c r="DC280" s="152"/>
      <c r="DD280" s="152"/>
      <c r="DE280" s="152"/>
      <c r="DF280" s="152"/>
      <c r="DG280" s="152"/>
      <c r="DH280" s="152"/>
      <c r="DI280" s="152"/>
      <c r="DJ280" s="152"/>
      <c r="DK280" s="152"/>
      <c r="DL280" s="152"/>
      <c r="DM280" s="152"/>
      <c r="DN280" s="152"/>
      <c r="DO280" s="152"/>
      <c r="DP280" s="152"/>
      <c r="DQ280" s="152"/>
      <c r="DR280" s="152"/>
      <c r="DS280" s="152"/>
      <c r="DT280" s="152"/>
      <c r="DU280" s="152"/>
      <c r="DV280" s="152"/>
      <c r="DW280" s="152"/>
      <c r="DX280" s="152"/>
      <c r="DY280" s="152"/>
      <c r="DZ280" s="152"/>
      <c r="EA280" s="152"/>
      <c r="EB280" s="152"/>
      <c r="EC280" s="152"/>
      <c r="ED280" s="152"/>
      <c r="EE280" s="152"/>
      <c r="EF280" s="152"/>
      <c r="EG280" s="152"/>
      <c r="EH280" s="152"/>
      <c r="EI280" s="152"/>
      <c r="EJ280" s="152"/>
      <c r="EK280" s="152"/>
      <c r="EL280" s="152"/>
      <c r="EM280" s="152"/>
      <c r="EN280" s="152"/>
      <c r="EO280" s="152"/>
      <c r="EP280" s="152"/>
      <c r="EQ280" s="152"/>
      <c r="ER280" s="152"/>
      <c r="ES280" s="152"/>
      <c r="ET280" s="152"/>
      <c r="EU280" s="152"/>
      <c r="EV280" s="152"/>
      <c r="EW280" s="152"/>
      <c r="EX280" s="152"/>
      <c r="EY280" s="152"/>
      <c r="EZ280" s="152"/>
      <c r="FA280" s="152"/>
      <c r="FB280" s="152"/>
      <c r="FC280" s="152"/>
      <c r="FD280" s="152"/>
    </row>
    <row r="281" spans="1:160">
      <c r="A281" s="250" t="str">
        <f t="shared" si="4"/>
        <v/>
      </c>
      <c r="B281" s="89"/>
      <c r="C281" s="89"/>
      <c r="D281" s="89"/>
      <c r="E281" s="89"/>
      <c r="F281" s="89"/>
      <c r="G281" s="89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2"/>
      <c r="AJ281" s="152"/>
      <c r="AK281" s="152"/>
      <c r="AL281" s="152"/>
      <c r="AM281" s="152"/>
      <c r="AN281" s="152"/>
      <c r="AO281" s="152"/>
      <c r="AP281" s="152"/>
      <c r="AQ281" s="152"/>
      <c r="AR281" s="152"/>
      <c r="AS281" s="152"/>
      <c r="AT281" s="152"/>
      <c r="AU281" s="152"/>
      <c r="AV281" s="152"/>
      <c r="AW281" s="152"/>
      <c r="AX281" s="152"/>
      <c r="AY281" s="152"/>
      <c r="AZ281" s="152"/>
      <c r="BA281" s="152"/>
      <c r="BB281" s="152"/>
      <c r="BC281" s="152"/>
      <c r="BD281" s="152"/>
      <c r="BE281" s="152"/>
      <c r="BF281" s="152"/>
      <c r="BG281" s="152"/>
      <c r="BH281" s="152"/>
      <c r="BI281" s="152"/>
      <c r="BJ281" s="152"/>
      <c r="BK281" s="152"/>
      <c r="BL281" s="152"/>
      <c r="BM281" s="152"/>
      <c r="BN281" s="152"/>
      <c r="BO281" s="152"/>
      <c r="BP281" s="152"/>
      <c r="BQ281" s="152"/>
      <c r="BR281" s="152"/>
      <c r="BS281" s="152"/>
      <c r="BT281" s="152"/>
      <c r="BU281" s="152"/>
      <c r="BV281" s="152"/>
      <c r="BW281" s="152"/>
      <c r="BX281" s="152"/>
      <c r="BY281" s="152"/>
      <c r="BZ281" s="152"/>
      <c r="CA281" s="152"/>
      <c r="CB281" s="152"/>
      <c r="CC281" s="152"/>
      <c r="CD281" s="152"/>
      <c r="CE281" s="152"/>
      <c r="CF281" s="152"/>
      <c r="CG281" s="152"/>
      <c r="CH281" s="152"/>
      <c r="CI281" s="152"/>
      <c r="CJ281" s="152"/>
      <c r="CK281" s="152"/>
      <c r="CL281" s="152"/>
      <c r="CM281" s="152"/>
      <c r="CN281" s="152"/>
      <c r="CO281" s="152"/>
      <c r="CP281" s="152"/>
      <c r="CQ281" s="152"/>
      <c r="CR281" s="152"/>
      <c r="CS281" s="152"/>
      <c r="CT281" s="152"/>
      <c r="CU281" s="152"/>
      <c r="CV281" s="152"/>
      <c r="CW281" s="152"/>
      <c r="CX281" s="152"/>
      <c r="CY281" s="152"/>
      <c r="CZ281" s="152"/>
      <c r="DA281" s="152"/>
      <c r="DB281" s="152"/>
      <c r="DC281" s="152"/>
      <c r="DD281" s="152"/>
      <c r="DE281" s="152"/>
      <c r="DF281" s="152"/>
      <c r="DG281" s="152"/>
      <c r="DH281" s="152"/>
      <c r="DI281" s="152"/>
      <c r="DJ281" s="152"/>
      <c r="DK281" s="152"/>
      <c r="DL281" s="152"/>
      <c r="DM281" s="152"/>
      <c r="DN281" s="152"/>
      <c r="DO281" s="152"/>
      <c r="DP281" s="152"/>
      <c r="DQ281" s="152"/>
      <c r="DR281" s="152"/>
      <c r="DS281" s="152"/>
      <c r="DT281" s="152"/>
      <c r="DU281" s="152"/>
      <c r="DV281" s="152"/>
      <c r="DW281" s="152"/>
      <c r="DX281" s="152"/>
      <c r="DY281" s="152"/>
      <c r="DZ281" s="152"/>
      <c r="EA281" s="152"/>
      <c r="EB281" s="152"/>
      <c r="EC281" s="152"/>
      <c r="ED281" s="152"/>
      <c r="EE281" s="152"/>
      <c r="EF281" s="152"/>
      <c r="EG281" s="152"/>
      <c r="EH281" s="152"/>
      <c r="EI281" s="152"/>
      <c r="EJ281" s="152"/>
      <c r="EK281" s="152"/>
      <c r="EL281" s="152"/>
      <c r="EM281" s="152"/>
      <c r="EN281" s="152"/>
      <c r="EO281" s="152"/>
      <c r="EP281" s="152"/>
      <c r="EQ281" s="152"/>
      <c r="ER281" s="152"/>
      <c r="ES281" s="152"/>
      <c r="ET281" s="152"/>
      <c r="EU281" s="152"/>
      <c r="EV281" s="152"/>
      <c r="EW281" s="152"/>
      <c r="EX281" s="152"/>
      <c r="EY281" s="152"/>
      <c r="EZ281" s="152"/>
      <c r="FA281" s="152"/>
      <c r="FB281" s="152"/>
      <c r="FC281" s="152"/>
      <c r="FD281" s="152"/>
    </row>
    <row r="282" spans="1:160">
      <c r="A282" s="250" t="str">
        <f t="shared" si="4"/>
        <v/>
      </c>
      <c r="B282" s="89"/>
      <c r="C282" s="89"/>
      <c r="D282" s="89"/>
      <c r="E282" s="89"/>
      <c r="F282" s="89"/>
      <c r="G282" s="89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2"/>
      <c r="AJ282" s="152"/>
      <c r="AK282" s="152"/>
      <c r="AL282" s="152"/>
      <c r="AM282" s="152"/>
      <c r="AN282" s="152"/>
      <c r="AO282" s="152"/>
      <c r="AP282" s="152"/>
      <c r="AQ282" s="152"/>
      <c r="AR282" s="152"/>
      <c r="AS282" s="152"/>
      <c r="AT282" s="152"/>
      <c r="AU282" s="152"/>
      <c r="AV282" s="152"/>
      <c r="AW282" s="152"/>
      <c r="AX282" s="152"/>
      <c r="AY282" s="152"/>
      <c r="AZ282" s="152"/>
      <c r="BA282" s="152"/>
      <c r="BB282" s="152"/>
      <c r="BC282" s="152"/>
      <c r="BD282" s="152"/>
      <c r="BE282" s="152"/>
      <c r="BF282" s="152"/>
      <c r="BG282" s="152"/>
      <c r="BH282" s="152"/>
      <c r="BI282" s="152"/>
      <c r="BJ282" s="152"/>
      <c r="BK282" s="152"/>
      <c r="BL282" s="152"/>
      <c r="BM282" s="152"/>
      <c r="BN282" s="152"/>
      <c r="BO282" s="152"/>
      <c r="BP282" s="152"/>
      <c r="BQ282" s="152"/>
      <c r="BR282" s="152"/>
      <c r="BS282" s="152"/>
      <c r="BT282" s="152"/>
      <c r="BU282" s="152"/>
      <c r="BV282" s="152"/>
      <c r="BW282" s="152"/>
      <c r="BX282" s="152"/>
      <c r="BY282" s="152"/>
      <c r="BZ282" s="152"/>
      <c r="CA282" s="152"/>
      <c r="CB282" s="152"/>
      <c r="CC282" s="152"/>
      <c r="CD282" s="152"/>
      <c r="CE282" s="152"/>
      <c r="CF282" s="152"/>
      <c r="CG282" s="152"/>
      <c r="CH282" s="152"/>
      <c r="CI282" s="152"/>
      <c r="CJ282" s="152"/>
      <c r="CK282" s="152"/>
      <c r="CL282" s="152"/>
      <c r="CM282" s="152"/>
      <c r="CN282" s="152"/>
      <c r="CO282" s="152"/>
      <c r="CP282" s="152"/>
      <c r="CQ282" s="152"/>
      <c r="CR282" s="152"/>
      <c r="CS282" s="152"/>
      <c r="CT282" s="152"/>
      <c r="CU282" s="152"/>
      <c r="CV282" s="152"/>
      <c r="CW282" s="152"/>
      <c r="CX282" s="152"/>
      <c r="CY282" s="152"/>
      <c r="CZ282" s="152"/>
      <c r="DA282" s="152"/>
      <c r="DB282" s="152"/>
      <c r="DC282" s="152"/>
      <c r="DD282" s="152"/>
      <c r="DE282" s="152"/>
      <c r="DF282" s="152"/>
      <c r="DG282" s="152"/>
      <c r="DH282" s="152"/>
      <c r="DI282" s="152"/>
      <c r="DJ282" s="152"/>
      <c r="DK282" s="152"/>
      <c r="DL282" s="152"/>
      <c r="DM282" s="152"/>
      <c r="DN282" s="152"/>
      <c r="DO282" s="152"/>
      <c r="DP282" s="152"/>
      <c r="DQ282" s="152"/>
      <c r="DR282" s="152"/>
      <c r="DS282" s="152"/>
      <c r="DT282" s="152"/>
      <c r="DU282" s="152"/>
      <c r="DV282" s="152"/>
      <c r="DW282" s="152"/>
      <c r="DX282" s="152"/>
      <c r="DY282" s="152"/>
      <c r="DZ282" s="152"/>
      <c r="EA282" s="152"/>
      <c r="EB282" s="152"/>
      <c r="EC282" s="152"/>
      <c r="ED282" s="152"/>
      <c r="EE282" s="152"/>
      <c r="EF282" s="152"/>
      <c r="EG282" s="152"/>
      <c r="EH282" s="152"/>
      <c r="EI282" s="152"/>
      <c r="EJ282" s="152"/>
      <c r="EK282" s="152"/>
      <c r="EL282" s="152"/>
      <c r="EM282" s="152"/>
      <c r="EN282" s="152"/>
      <c r="EO282" s="152"/>
      <c r="EP282" s="152"/>
      <c r="EQ282" s="152"/>
      <c r="ER282" s="152"/>
      <c r="ES282" s="152"/>
      <c r="ET282" s="152"/>
      <c r="EU282" s="152"/>
      <c r="EV282" s="152"/>
      <c r="EW282" s="152"/>
      <c r="EX282" s="152"/>
      <c r="EY282" s="152"/>
      <c r="EZ282" s="152"/>
      <c r="FA282" s="152"/>
      <c r="FB282" s="152"/>
      <c r="FC282" s="152"/>
      <c r="FD282" s="152"/>
    </row>
    <row r="283" spans="1:160">
      <c r="A283" s="250" t="str">
        <f t="shared" si="4"/>
        <v/>
      </c>
      <c r="B283" s="89"/>
      <c r="C283" s="89"/>
      <c r="D283" s="89"/>
      <c r="E283" s="89"/>
      <c r="F283" s="89"/>
      <c r="G283" s="89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2"/>
      <c r="AJ283" s="152"/>
      <c r="AK283" s="152"/>
      <c r="AL283" s="152"/>
      <c r="AM283" s="152"/>
      <c r="AN283" s="152"/>
      <c r="AO283" s="152"/>
      <c r="AP283" s="152"/>
      <c r="AQ283" s="152"/>
      <c r="AR283" s="152"/>
      <c r="AS283" s="152"/>
      <c r="AT283" s="152"/>
      <c r="AU283" s="152"/>
      <c r="AV283" s="152"/>
      <c r="AW283" s="152"/>
      <c r="AX283" s="152"/>
      <c r="AY283" s="152"/>
      <c r="AZ283" s="152"/>
      <c r="BA283" s="152"/>
      <c r="BB283" s="152"/>
      <c r="BC283" s="152"/>
      <c r="BD283" s="152"/>
      <c r="BE283" s="152"/>
      <c r="BF283" s="152"/>
      <c r="BG283" s="152"/>
      <c r="BH283" s="152"/>
      <c r="BI283" s="152"/>
      <c r="BJ283" s="152"/>
      <c r="BK283" s="152"/>
      <c r="BL283" s="152"/>
      <c r="BM283" s="152"/>
      <c r="BN283" s="152"/>
      <c r="BO283" s="152"/>
      <c r="BP283" s="152"/>
      <c r="BQ283" s="152"/>
      <c r="BR283" s="152"/>
      <c r="BS283" s="152"/>
      <c r="BT283" s="152"/>
      <c r="BU283" s="152"/>
      <c r="BV283" s="152"/>
      <c r="BW283" s="152"/>
      <c r="BX283" s="152"/>
      <c r="BY283" s="152"/>
      <c r="BZ283" s="152"/>
      <c r="CA283" s="152"/>
      <c r="CB283" s="152"/>
      <c r="CC283" s="152"/>
      <c r="CD283" s="152"/>
      <c r="CE283" s="152"/>
      <c r="CF283" s="152"/>
      <c r="CG283" s="152"/>
      <c r="CH283" s="152"/>
      <c r="CI283" s="152"/>
      <c r="CJ283" s="152"/>
      <c r="CK283" s="152"/>
      <c r="CL283" s="152"/>
      <c r="CM283" s="152"/>
      <c r="CN283" s="152"/>
      <c r="CO283" s="152"/>
      <c r="CP283" s="152"/>
      <c r="CQ283" s="152"/>
      <c r="CR283" s="152"/>
      <c r="CS283" s="152"/>
      <c r="CT283" s="152"/>
      <c r="CU283" s="152"/>
      <c r="CV283" s="152"/>
      <c r="CW283" s="152"/>
      <c r="CX283" s="152"/>
      <c r="CY283" s="152"/>
      <c r="CZ283" s="152"/>
      <c r="DA283" s="152"/>
      <c r="DB283" s="152"/>
      <c r="DC283" s="152"/>
      <c r="DD283" s="152"/>
      <c r="DE283" s="152"/>
      <c r="DF283" s="152"/>
      <c r="DG283" s="152"/>
      <c r="DH283" s="152"/>
      <c r="DI283" s="152"/>
      <c r="DJ283" s="152"/>
      <c r="DK283" s="152"/>
      <c r="DL283" s="152"/>
      <c r="DM283" s="152"/>
      <c r="DN283" s="152"/>
      <c r="DO283" s="152"/>
      <c r="DP283" s="152"/>
      <c r="DQ283" s="152"/>
      <c r="DR283" s="152"/>
      <c r="DS283" s="152"/>
      <c r="DT283" s="152"/>
      <c r="DU283" s="152"/>
      <c r="DV283" s="152"/>
      <c r="DW283" s="152"/>
      <c r="DX283" s="152"/>
      <c r="DY283" s="152"/>
      <c r="DZ283" s="152"/>
      <c r="EA283" s="152"/>
      <c r="EB283" s="152"/>
      <c r="EC283" s="152"/>
      <c r="ED283" s="152"/>
      <c r="EE283" s="152"/>
      <c r="EF283" s="152"/>
      <c r="EG283" s="152"/>
      <c r="EH283" s="152"/>
      <c r="EI283" s="152"/>
      <c r="EJ283" s="152"/>
      <c r="EK283" s="152"/>
      <c r="EL283" s="152"/>
      <c r="EM283" s="152"/>
      <c r="EN283" s="152"/>
      <c r="EO283" s="152"/>
      <c r="EP283" s="152"/>
      <c r="EQ283" s="152"/>
      <c r="ER283" s="152"/>
      <c r="ES283" s="152"/>
      <c r="ET283" s="152"/>
      <c r="EU283" s="152"/>
      <c r="EV283" s="152"/>
      <c r="EW283" s="152"/>
      <c r="EX283" s="152"/>
      <c r="EY283" s="152"/>
      <c r="EZ283" s="152"/>
      <c r="FA283" s="152"/>
      <c r="FB283" s="152"/>
      <c r="FC283" s="152"/>
      <c r="FD283" s="152"/>
    </row>
    <row r="284" spans="1:160">
      <c r="A284" s="250" t="str">
        <f t="shared" si="4"/>
        <v/>
      </c>
      <c r="B284" s="89"/>
      <c r="C284" s="89"/>
      <c r="D284" s="89"/>
      <c r="E284" s="89"/>
      <c r="F284" s="89"/>
      <c r="G284" s="89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  <c r="BE284" s="152"/>
      <c r="BF284" s="152"/>
      <c r="BG284" s="152"/>
      <c r="BH284" s="152"/>
      <c r="BI284" s="152"/>
      <c r="BJ284" s="152"/>
      <c r="BK284" s="152"/>
      <c r="BL284" s="152"/>
      <c r="BM284" s="152"/>
      <c r="BN284" s="152"/>
      <c r="BO284" s="152"/>
      <c r="BP284" s="152"/>
      <c r="BQ284" s="152"/>
      <c r="BR284" s="152"/>
      <c r="BS284" s="152"/>
      <c r="BT284" s="152"/>
      <c r="BU284" s="152"/>
      <c r="BV284" s="152"/>
      <c r="BW284" s="152"/>
      <c r="BX284" s="152"/>
      <c r="BY284" s="152"/>
      <c r="BZ284" s="152"/>
      <c r="CA284" s="152"/>
      <c r="CB284" s="152"/>
      <c r="CC284" s="152"/>
      <c r="CD284" s="152"/>
      <c r="CE284" s="152"/>
      <c r="CF284" s="152"/>
      <c r="CG284" s="152"/>
      <c r="CH284" s="152"/>
      <c r="CI284" s="152"/>
      <c r="CJ284" s="152"/>
      <c r="CK284" s="152"/>
      <c r="CL284" s="152"/>
      <c r="CM284" s="152"/>
      <c r="CN284" s="152"/>
      <c r="CO284" s="152"/>
      <c r="CP284" s="152"/>
      <c r="CQ284" s="152"/>
      <c r="CR284" s="152"/>
      <c r="CS284" s="152"/>
      <c r="CT284" s="152"/>
      <c r="CU284" s="152"/>
      <c r="CV284" s="152"/>
      <c r="CW284" s="152"/>
      <c r="CX284" s="152"/>
      <c r="CY284" s="152"/>
      <c r="CZ284" s="152"/>
      <c r="DA284" s="152"/>
      <c r="DB284" s="152"/>
      <c r="DC284" s="152"/>
      <c r="DD284" s="152"/>
      <c r="DE284" s="152"/>
      <c r="DF284" s="152"/>
      <c r="DG284" s="152"/>
      <c r="DH284" s="152"/>
      <c r="DI284" s="152"/>
      <c r="DJ284" s="152"/>
      <c r="DK284" s="152"/>
      <c r="DL284" s="152"/>
      <c r="DM284" s="152"/>
      <c r="DN284" s="152"/>
      <c r="DO284" s="152"/>
      <c r="DP284" s="152"/>
      <c r="DQ284" s="152"/>
      <c r="DR284" s="152"/>
      <c r="DS284" s="152"/>
      <c r="DT284" s="152"/>
      <c r="DU284" s="152"/>
      <c r="DV284" s="152"/>
      <c r="DW284" s="152"/>
      <c r="DX284" s="152"/>
      <c r="DY284" s="152"/>
      <c r="DZ284" s="152"/>
      <c r="EA284" s="152"/>
      <c r="EB284" s="152"/>
      <c r="EC284" s="152"/>
      <c r="ED284" s="152"/>
      <c r="EE284" s="152"/>
      <c r="EF284" s="152"/>
      <c r="EG284" s="152"/>
      <c r="EH284" s="152"/>
      <c r="EI284" s="152"/>
      <c r="EJ284" s="152"/>
      <c r="EK284" s="152"/>
      <c r="EL284" s="152"/>
      <c r="EM284" s="152"/>
      <c r="EN284" s="152"/>
      <c r="EO284" s="152"/>
      <c r="EP284" s="152"/>
      <c r="EQ284" s="152"/>
      <c r="ER284" s="152"/>
      <c r="ES284" s="152"/>
      <c r="ET284" s="152"/>
      <c r="EU284" s="152"/>
      <c r="EV284" s="152"/>
      <c r="EW284" s="152"/>
      <c r="EX284" s="152"/>
      <c r="EY284" s="152"/>
      <c r="EZ284" s="152"/>
      <c r="FA284" s="152"/>
      <c r="FB284" s="152"/>
      <c r="FC284" s="152"/>
      <c r="FD284" s="152"/>
    </row>
    <row r="285" spans="1:160">
      <c r="A285" s="250" t="str">
        <f t="shared" si="4"/>
        <v/>
      </c>
      <c r="B285" s="89"/>
      <c r="C285" s="89"/>
      <c r="D285" s="89"/>
      <c r="E285" s="89"/>
      <c r="F285" s="89"/>
      <c r="G285" s="89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2"/>
      <c r="AJ285" s="152"/>
      <c r="AK285" s="152"/>
      <c r="AL285" s="152"/>
      <c r="AM285" s="152"/>
      <c r="AN285" s="152"/>
      <c r="AO285" s="152"/>
      <c r="AP285" s="152"/>
      <c r="AQ285" s="152"/>
      <c r="AR285" s="152"/>
      <c r="AS285" s="152"/>
      <c r="AT285" s="152"/>
      <c r="AU285" s="152"/>
      <c r="AV285" s="152"/>
      <c r="AW285" s="152"/>
      <c r="AX285" s="152"/>
      <c r="AY285" s="152"/>
      <c r="AZ285" s="152"/>
      <c r="BA285" s="152"/>
      <c r="BB285" s="152"/>
      <c r="BC285" s="152"/>
      <c r="BD285" s="152"/>
      <c r="BE285" s="152"/>
      <c r="BF285" s="152"/>
      <c r="BG285" s="152"/>
      <c r="BH285" s="152"/>
      <c r="BI285" s="152"/>
      <c r="BJ285" s="152"/>
      <c r="BK285" s="152"/>
      <c r="BL285" s="152"/>
      <c r="BM285" s="152"/>
      <c r="BN285" s="152"/>
      <c r="BO285" s="152"/>
      <c r="BP285" s="152"/>
      <c r="BQ285" s="152"/>
      <c r="BR285" s="152"/>
      <c r="BS285" s="152"/>
      <c r="BT285" s="152"/>
      <c r="BU285" s="152"/>
      <c r="BV285" s="152"/>
      <c r="BW285" s="152"/>
      <c r="BX285" s="152"/>
      <c r="BY285" s="152"/>
      <c r="BZ285" s="152"/>
      <c r="CA285" s="152"/>
      <c r="CB285" s="152"/>
      <c r="CC285" s="152"/>
      <c r="CD285" s="152"/>
      <c r="CE285" s="152"/>
      <c r="CF285" s="152"/>
      <c r="CG285" s="152"/>
      <c r="CH285" s="152"/>
      <c r="CI285" s="152"/>
      <c r="CJ285" s="152"/>
      <c r="CK285" s="152"/>
      <c r="CL285" s="152"/>
      <c r="CM285" s="152"/>
      <c r="CN285" s="152"/>
      <c r="CO285" s="152"/>
      <c r="CP285" s="152"/>
      <c r="CQ285" s="152"/>
      <c r="CR285" s="152"/>
      <c r="CS285" s="152"/>
      <c r="CT285" s="152"/>
      <c r="CU285" s="152"/>
      <c r="CV285" s="152"/>
      <c r="CW285" s="152"/>
      <c r="CX285" s="152"/>
      <c r="CY285" s="152"/>
      <c r="CZ285" s="152"/>
      <c r="DA285" s="152"/>
      <c r="DB285" s="152"/>
      <c r="DC285" s="152"/>
      <c r="DD285" s="152"/>
      <c r="DE285" s="152"/>
      <c r="DF285" s="152"/>
      <c r="DG285" s="152"/>
      <c r="DH285" s="152"/>
      <c r="DI285" s="152"/>
      <c r="DJ285" s="152"/>
      <c r="DK285" s="152"/>
      <c r="DL285" s="152"/>
      <c r="DM285" s="152"/>
      <c r="DN285" s="152"/>
      <c r="DO285" s="152"/>
      <c r="DP285" s="152"/>
      <c r="DQ285" s="152"/>
      <c r="DR285" s="152"/>
      <c r="DS285" s="152"/>
      <c r="DT285" s="152"/>
      <c r="DU285" s="152"/>
      <c r="DV285" s="152"/>
      <c r="DW285" s="152"/>
      <c r="DX285" s="152"/>
      <c r="DY285" s="152"/>
      <c r="DZ285" s="152"/>
      <c r="EA285" s="152"/>
      <c r="EB285" s="152"/>
      <c r="EC285" s="152"/>
      <c r="ED285" s="152"/>
      <c r="EE285" s="152"/>
      <c r="EF285" s="152"/>
      <c r="EG285" s="152"/>
      <c r="EH285" s="152"/>
      <c r="EI285" s="152"/>
      <c r="EJ285" s="152"/>
      <c r="EK285" s="152"/>
      <c r="EL285" s="152"/>
      <c r="EM285" s="152"/>
      <c r="EN285" s="152"/>
      <c r="EO285" s="152"/>
      <c r="EP285" s="152"/>
      <c r="EQ285" s="152"/>
      <c r="ER285" s="152"/>
      <c r="ES285" s="152"/>
      <c r="ET285" s="152"/>
      <c r="EU285" s="152"/>
      <c r="EV285" s="152"/>
      <c r="EW285" s="152"/>
      <c r="EX285" s="152"/>
      <c r="EY285" s="152"/>
      <c r="EZ285" s="152"/>
      <c r="FA285" s="152"/>
      <c r="FB285" s="152"/>
      <c r="FC285" s="152"/>
      <c r="FD285" s="152"/>
    </row>
    <row r="286" spans="1:160">
      <c r="A286" s="250" t="str">
        <f t="shared" si="4"/>
        <v/>
      </c>
      <c r="B286" s="89"/>
      <c r="C286" s="89"/>
      <c r="D286" s="89"/>
      <c r="E286" s="89"/>
      <c r="F286" s="89"/>
      <c r="G286" s="89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2"/>
      <c r="AJ286" s="152"/>
      <c r="AK286" s="152"/>
      <c r="AL286" s="152"/>
      <c r="AM286" s="152"/>
      <c r="AN286" s="152"/>
      <c r="AO286" s="152"/>
      <c r="AP286" s="152"/>
      <c r="AQ286" s="152"/>
      <c r="AR286" s="152"/>
      <c r="AS286" s="152"/>
      <c r="AT286" s="152"/>
      <c r="AU286" s="152"/>
      <c r="AV286" s="152"/>
      <c r="AW286" s="152"/>
      <c r="AX286" s="152"/>
      <c r="AY286" s="152"/>
      <c r="AZ286" s="152"/>
      <c r="BA286" s="152"/>
      <c r="BB286" s="152"/>
      <c r="BC286" s="152"/>
      <c r="BD286" s="152"/>
      <c r="BE286" s="152"/>
      <c r="BF286" s="152"/>
      <c r="BG286" s="152"/>
      <c r="BH286" s="152"/>
      <c r="BI286" s="152"/>
      <c r="BJ286" s="152"/>
      <c r="BK286" s="152"/>
      <c r="BL286" s="152"/>
      <c r="BM286" s="152"/>
      <c r="BN286" s="152"/>
      <c r="BO286" s="152"/>
      <c r="BP286" s="152"/>
      <c r="BQ286" s="152"/>
      <c r="BR286" s="152"/>
      <c r="BS286" s="152"/>
      <c r="BT286" s="152"/>
      <c r="BU286" s="152"/>
      <c r="BV286" s="152"/>
      <c r="BW286" s="152"/>
      <c r="BX286" s="152"/>
      <c r="BY286" s="152"/>
      <c r="BZ286" s="152"/>
      <c r="CA286" s="152"/>
      <c r="CB286" s="152"/>
      <c r="CC286" s="152"/>
      <c r="CD286" s="152"/>
      <c r="CE286" s="152"/>
      <c r="CF286" s="152"/>
      <c r="CG286" s="152"/>
      <c r="CH286" s="152"/>
      <c r="CI286" s="152"/>
      <c r="CJ286" s="152"/>
      <c r="CK286" s="152"/>
      <c r="CL286" s="152"/>
      <c r="CM286" s="152"/>
      <c r="CN286" s="152"/>
      <c r="CO286" s="152"/>
      <c r="CP286" s="152"/>
      <c r="CQ286" s="152"/>
      <c r="CR286" s="152"/>
      <c r="CS286" s="152"/>
      <c r="CT286" s="152"/>
      <c r="CU286" s="152"/>
      <c r="CV286" s="152"/>
      <c r="CW286" s="152"/>
      <c r="CX286" s="152"/>
      <c r="CY286" s="152"/>
      <c r="CZ286" s="152"/>
      <c r="DA286" s="152"/>
      <c r="DB286" s="152"/>
      <c r="DC286" s="152"/>
      <c r="DD286" s="152"/>
      <c r="DE286" s="152"/>
      <c r="DF286" s="152"/>
      <c r="DG286" s="152"/>
      <c r="DH286" s="152"/>
      <c r="DI286" s="152"/>
      <c r="DJ286" s="152"/>
      <c r="DK286" s="152"/>
      <c r="DL286" s="152"/>
      <c r="DM286" s="152"/>
      <c r="DN286" s="152"/>
      <c r="DO286" s="152"/>
      <c r="DP286" s="152"/>
      <c r="DQ286" s="152"/>
      <c r="DR286" s="152"/>
      <c r="DS286" s="152"/>
      <c r="DT286" s="152"/>
      <c r="DU286" s="152"/>
      <c r="DV286" s="152"/>
      <c r="DW286" s="152"/>
      <c r="DX286" s="152"/>
      <c r="DY286" s="152"/>
      <c r="DZ286" s="152"/>
      <c r="EA286" s="152"/>
      <c r="EB286" s="152"/>
      <c r="EC286" s="152"/>
      <c r="ED286" s="152"/>
      <c r="EE286" s="152"/>
      <c r="EF286" s="152"/>
      <c r="EG286" s="152"/>
      <c r="EH286" s="152"/>
      <c r="EI286" s="152"/>
      <c r="EJ286" s="152"/>
      <c r="EK286" s="152"/>
      <c r="EL286" s="152"/>
      <c r="EM286" s="152"/>
      <c r="EN286" s="152"/>
      <c r="EO286" s="152"/>
      <c r="EP286" s="152"/>
      <c r="EQ286" s="152"/>
      <c r="ER286" s="152"/>
      <c r="ES286" s="152"/>
      <c r="ET286" s="152"/>
      <c r="EU286" s="152"/>
      <c r="EV286" s="152"/>
      <c r="EW286" s="152"/>
      <c r="EX286" s="152"/>
      <c r="EY286" s="152"/>
      <c r="EZ286" s="152"/>
      <c r="FA286" s="152"/>
      <c r="FB286" s="152"/>
      <c r="FC286" s="152"/>
      <c r="FD286" s="152"/>
    </row>
    <row r="287" spans="1:160">
      <c r="A287" s="250" t="str">
        <f t="shared" si="4"/>
        <v/>
      </c>
      <c r="B287" s="89"/>
      <c r="C287" s="89"/>
      <c r="D287" s="89"/>
      <c r="E287" s="89"/>
      <c r="F287" s="89"/>
      <c r="G287" s="89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2"/>
      <c r="AJ287" s="152"/>
      <c r="AK287" s="152"/>
      <c r="AL287" s="152"/>
      <c r="AM287" s="152"/>
      <c r="AN287" s="152"/>
      <c r="AO287" s="152"/>
      <c r="AP287" s="152"/>
      <c r="AQ287" s="152"/>
      <c r="AR287" s="152"/>
      <c r="AS287" s="152"/>
      <c r="AT287" s="152"/>
      <c r="AU287" s="152"/>
      <c r="AV287" s="152"/>
      <c r="AW287" s="152"/>
      <c r="AX287" s="152"/>
      <c r="AY287" s="152"/>
      <c r="AZ287" s="152"/>
      <c r="BA287" s="152"/>
      <c r="BB287" s="152"/>
      <c r="BC287" s="152"/>
      <c r="BD287" s="152"/>
      <c r="BE287" s="152"/>
      <c r="BF287" s="152"/>
      <c r="BG287" s="152"/>
      <c r="BH287" s="152"/>
      <c r="BI287" s="152"/>
      <c r="BJ287" s="152"/>
      <c r="BK287" s="152"/>
      <c r="BL287" s="152"/>
      <c r="BM287" s="152"/>
      <c r="BN287" s="152"/>
      <c r="BO287" s="152"/>
      <c r="BP287" s="152"/>
      <c r="BQ287" s="152"/>
      <c r="BR287" s="152"/>
      <c r="BS287" s="152"/>
      <c r="BT287" s="152"/>
      <c r="BU287" s="152"/>
      <c r="BV287" s="152"/>
      <c r="BW287" s="152"/>
      <c r="BX287" s="152"/>
      <c r="BY287" s="152"/>
      <c r="BZ287" s="152"/>
      <c r="CA287" s="152"/>
      <c r="CB287" s="152"/>
      <c r="CC287" s="152"/>
      <c r="CD287" s="152"/>
      <c r="CE287" s="152"/>
      <c r="CF287" s="152"/>
      <c r="CG287" s="152"/>
      <c r="CH287" s="152"/>
      <c r="CI287" s="152"/>
      <c r="CJ287" s="152"/>
      <c r="CK287" s="152"/>
      <c r="CL287" s="152"/>
      <c r="CM287" s="152"/>
      <c r="CN287" s="152"/>
      <c r="CO287" s="152"/>
      <c r="CP287" s="152"/>
      <c r="CQ287" s="152"/>
      <c r="CR287" s="152"/>
      <c r="CS287" s="152"/>
      <c r="CT287" s="152"/>
      <c r="CU287" s="152"/>
      <c r="CV287" s="152"/>
      <c r="CW287" s="152"/>
      <c r="CX287" s="152"/>
      <c r="CY287" s="152"/>
      <c r="CZ287" s="152"/>
      <c r="DA287" s="152"/>
      <c r="DB287" s="152"/>
      <c r="DC287" s="152"/>
      <c r="DD287" s="152"/>
      <c r="DE287" s="152"/>
      <c r="DF287" s="152"/>
      <c r="DG287" s="152"/>
      <c r="DH287" s="152"/>
      <c r="DI287" s="152"/>
      <c r="DJ287" s="152"/>
      <c r="DK287" s="152"/>
      <c r="DL287" s="152"/>
      <c r="DM287" s="152"/>
      <c r="DN287" s="152"/>
      <c r="DO287" s="152"/>
      <c r="DP287" s="152"/>
      <c r="DQ287" s="152"/>
      <c r="DR287" s="152"/>
      <c r="DS287" s="152"/>
      <c r="DT287" s="152"/>
      <c r="DU287" s="152"/>
      <c r="DV287" s="152"/>
      <c r="DW287" s="152"/>
      <c r="DX287" s="152"/>
      <c r="DY287" s="152"/>
      <c r="DZ287" s="152"/>
      <c r="EA287" s="152"/>
      <c r="EB287" s="152"/>
      <c r="EC287" s="152"/>
      <c r="ED287" s="152"/>
      <c r="EE287" s="152"/>
      <c r="EF287" s="152"/>
      <c r="EG287" s="152"/>
      <c r="EH287" s="152"/>
      <c r="EI287" s="152"/>
      <c r="EJ287" s="152"/>
      <c r="EK287" s="152"/>
      <c r="EL287" s="152"/>
      <c r="EM287" s="152"/>
      <c r="EN287" s="152"/>
      <c r="EO287" s="152"/>
      <c r="EP287" s="152"/>
      <c r="EQ287" s="152"/>
      <c r="ER287" s="152"/>
      <c r="ES287" s="152"/>
      <c r="ET287" s="152"/>
      <c r="EU287" s="152"/>
      <c r="EV287" s="152"/>
      <c r="EW287" s="152"/>
      <c r="EX287" s="152"/>
      <c r="EY287" s="152"/>
      <c r="EZ287" s="152"/>
      <c r="FA287" s="152"/>
      <c r="FB287" s="152"/>
      <c r="FC287" s="152"/>
      <c r="FD287" s="152"/>
    </row>
    <row r="288" spans="1:160">
      <c r="A288" s="250" t="str">
        <f t="shared" si="4"/>
        <v/>
      </c>
      <c r="B288" s="89"/>
      <c r="C288" s="89"/>
      <c r="D288" s="89"/>
      <c r="E288" s="89"/>
      <c r="F288" s="89"/>
      <c r="G288" s="89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2"/>
      <c r="AJ288" s="152"/>
      <c r="AK288" s="152"/>
      <c r="AL288" s="152"/>
      <c r="AM288" s="152"/>
      <c r="AN288" s="152"/>
      <c r="AO288" s="152"/>
      <c r="AP288" s="152"/>
      <c r="AQ288" s="152"/>
      <c r="AR288" s="152"/>
      <c r="AS288" s="152"/>
      <c r="AT288" s="152"/>
      <c r="AU288" s="152"/>
      <c r="AV288" s="152"/>
      <c r="AW288" s="152"/>
      <c r="AX288" s="152"/>
      <c r="AY288" s="152"/>
      <c r="AZ288" s="152"/>
      <c r="BA288" s="152"/>
      <c r="BB288" s="152"/>
      <c r="BC288" s="152"/>
      <c r="BD288" s="152"/>
      <c r="BE288" s="152"/>
      <c r="BF288" s="152"/>
      <c r="BG288" s="152"/>
      <c r="BH288" s="152"/>
      <c r="BI288" s="152"/>
      <c r="BJ288" s="152"/>
      <c r="BK288" s="152"/>
      <c r="BL288" s="152"/>
      <c r="BM288" s="152"/>
      <c r="BN288" s="152"/>
      <c r="BO288" s="152"/>
      <c r="BP288" s="152"/>
      <c r="BQ288" s="152"/>
      <c r="BR288" s="152"/>
      <c r="BS288" s="152"/>
      <c r="BT288" s="152"/>
      <c r="BU288" s="152"/>
      <c r="BV288" s="152"/>
      <c r="BW288" s="152"/>
      <c r="BX288" s="152"/>
      <c r="BY288" s="152"/>
      <c r="BZ288" s="152"/>
      <c r="CA288" s="152"/>
      <c r="CB288" s="152"/>
      <c r="CC288" s="152"/>
      <c r="CD288" s="152"/>
      <c r="CE288" s="152"/>
      <c r="CF288" s="152"/>
      <c r="CG288" s="152"/>
      <c r="CH288" s="152"/>
      <c r="CI288" s="152"/>
      <c r="CJ288" s="152"/>
      <c r="CK288" s="152"/>
      <c r="CL288" s="152"/>
      <c r="CM288" s="152"/>
      <c r="CN288" s="152"/>
      <c r="CO288" s="152"/>
      <c r="CP288" s="152"/>
      <c r="CQ288" s="152"/>
      <c r="CR288" s="152"/>
      <c r="CS288" s="152"/>
      <c r="CT288" s="152"/>
      <c r="CU288" s="152"/>
      <c r="CV288" s="152"/>
      <c r="CW288" s="152"/>
      <c r="CX288" s="152"/>
      <c r="CY288" s="152"/>
      <c r="CZ288" s="152"/>
      <c r="DA288" s="152"/>
      <c r="DB288" s="152"/>
      <c r="DC288" s="152"/>
      <c r="DD288" s="152"/>
      <c r="DE288" s="152"/>
      <c r="DF288" s="152"/>
      <c r="DG288" s="152"/>
      <c r="DH288" s="152"/>
      <c r="DI288" s="152"/>
      <c r="DJ288" s="152"/>
      <c r="DK288" s="152"/>
      <c r="DL288" s="152"/>
      <c r="DM288" s="152"/>
      <c r="DN288" s="152"/>
      <c r="DO288" s="152"/>
      <c r="DP288" s="152"/>
      <c r="DQ288" s="152"/>
      <c r="DR288" s="152"/>
      <c r="DS288" s="152"/>
      <c r="DT288" s="152"/>
      <c r="DU288" s="152"/>
      <c r="DV288" s="152"/>
      <c r="DW288" s="152"/>
      <c r="DX288" s="152"/>
      <c r="DY288" s="152"/>
      <c r="DZ288" s="152"/>
      <c r="EA288" s="152"/>
      <c r="EB288" s="152"/>
      <c r="EC288" s="152"/>
      <c r="ED288" s="152"/>
      <c r="EE288" s="152"/>
      <c r="EF288" s="152"/>
      <c r="EG288" s="152"/>
      <c r="EH288" s="152"/>
      <c r="EI288" s="152"/>
      <c r="EJ288" s="152"/>
      <c r="EK288" s="152"/>
      <c r="EL288" s="152"/>
      <c r="EM288" s="152"/>
      <c r="EN288" s="152"/>
      <c r="EO288" s="152"/>
      <c r="EP288" s="152"/>
      <c r="EQ288" s="152"/>
      <c r="ER288" s="152"/>
      <c r="ES288" s="152"/>
      <c r="ET288" s="152"/>
      <c r="EU288" s="152"/>
      <c r="EV288" s="152"/>
      <c r="EW288" s="152"/>
      <c r="EX288" s="152"/>
      <c r="EY288" s="152"/>
      <c r="EZ288" s="152"/>
      <c r="FA288" s="152"/>
      <c r="FB288" s="152"/>
      <c r="FC288" s="152"/>
      <c r="FD288" s="152"/>
    </row>
    <row r="289" spans="1:160">
      <c r="A289" s="250" t="str">
        <f t="shared" si="4"/>
        <v/>
      </c>
      <c r="B289" s="89"/>
      <c r="C289" s="89"/>
      <c r="D289" s="89"/>
      <c r="E289" s="89"/>
      <c r="F289" s="89"/>
      <c r="G289" s="89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  <c r="AJ289" s="152"/>
      <c r="AK289" s="152"/>
      <c r="AL289" s="152"/>
      <c r="AM289" s="152"/>
      <c r="AN289" s="152"/>
      <c r="AO289" s="152"/>
      <c r="AP289" s="152"/>
      <c r="AQ289" s="152"/>
      <c r="AR289" s="152"/>
      <c r="AS289" s="152"/>
      <c r="AT289" s="152"/>
      <c r="AU289" s="152"/>
      <c r="AV289" s="152"/>
      <c r="AW289" s="152"/>
      <c r="AX289" s="152"/>
      <c r="AY289" s="152"/>
      <c r="AZ289" s="152"/>
      <c r="BA289" s="152"/>
      <c r="BB289" s="152"/>
      <c r="BC289" s="152"/>
      <c r="BD289" s="152"/>
      <c r="BE289" s="152"/>
      <c r="BF289" s="152"/>
      <c r="BG289" s="152"/>
      <c r="BH289" s="152"/>
      <c r="BI289" s="152"/>
      <c r="BJ289" s="152"/>
      <c r="BK289" s="152"/>
      <c r="BL289" s="152"/>
      <c r="BM289" s="152"/>
      <c r="BN289" s="152"/>
      <c r="BO289" s="152"/>
      <c r="BP289" s="152"/>
      <c r="BQ289" s="152"/>
      <c r="BR289" s="152"/>
      <c r="BS289" s="152"/>
      <c r="BT289" s="152"/>
      <c r="BU289" s="152"/>
      <c r="BV289" s="152"/>
      <c r="BW289" s="152"/>
      <c r="BX289" s="152"/>
      <c r="BY289" s="152"/>
      <c r="BZ289" s="152"/>
      <c r="CA289" s="152"/>
      <c r="CB289" s="152"/>
      <c r="CC289" s="152"/>
      <c r="CD289" s="152"/>
      <c r="CE289" s="152"/>
      <c r="CF289" s="152"/>
      <c r="CG289" s="152"/>
      <c r="CH289" s="152"/>
      <c r="CI289" s="152"/>
      <c r="CJ289" s="152"/>
      <c r="CK289" s="152"/>
      <c r="CL289" s="152"/>
      <c r="CM289" s="152"/>
      <c r="CN289" s="152"/>
      <c r="CO289" s="152"/>
      <c r="CP289" s="152"/>
      <c r="CQ289" s="152"/>
      <c r="CR289" s="152"/>
      <c r="CS289" s="152"/>
      <c r="CT289" s="152"/>
      <c r="CU289" s="152"/>
      <c r="CV289" s="152"/>
      <c r="CW289" s="152"/>
      <c r="CX289" s="152"/>
      <c r="CY289" s="152"/>
      <c r="CZ289" s="152"/>
      <c r="DA289" s="152"/>
      <c r="DB289" s="152"/>
      <c r="DC289" s="152"/>
      <c r="DD289" s="152"/>
      <c r="DE289" s="152"/>
      <c r="DF289" s="152"/>
      <c r="DG289" s="152"/>
      <c r="DH289" s="152"/>
      <c r="DI289" s="152"/>
      <c r="DJ289" s="152"/>
      <c r="DK289" s="152"/>
      <c r="DL289" s="152"/>
      <c r="DM289" s="152"/>
      <c r="DN289" s="152"/>
      <c r="DO289" s="152"/>
      <c r="DP289" s="152"/>
      <c r="DQ289" s="152"/>
      <c r="DR289" s="152"/>
      <c r="DS289" s="152"/>
      <c r="DT289" s="152"/>
      <c r="DU289" s="152"/>
      <c r="DV289" s="152"/>
      <c r="DW289" s="152"/>
      <c r="DX289" s="152"/>
      <c r="DY289" s="152"/>
      <c r="DZ289" s="152"/>
      <c r="EA289" s="152"/>
      <c r="EB289" s="152"/>
      <c r="EC289" s="152"/>
      <c r="ED289" s="152"/>
      <c r="EE289" s="152"/>
      <c r="EF289" s="152"/>
      <c r="EG289" s="152"/>
      <c r="EH289" s="152"/>
      <c r="EI289" s="152"/>
      <c r="EJ289" s="152"/>
      <c r="EK289" s="152"/>
      <c r="EL289" s="152"/>
      <c r="EM289" s="152"/>
      <c r="EN289" s="152"/>
      <c r="EO289" s="152"/>
      <c r="EP289" s="152"/>
      <c r="EQ289" s="152"/>
      <c r="ER289" s="152"/>
      <c r="ES289" s="152"/>
      <c r="ET289" s="152"/>
      <c r="EU289" s="152"/>
      <c r="EV289" s="152"/>
      <c r="EW289" s="152"/>
      <c r="EX289" s="152"/>
      <c r="EY289" s="152"/>
      <c r="EZ289" s="152"/>
      <c r="FA289" s="152"/>
      <c r="FB289" s="152"/>
      <c r="FC289" s="152"/>
      <c r="FD289" s="152"/>
    </row>
    <row r="290" spans="1:160">
      <c r="A290" s="250" t="str">
        <f t="shared" si="4"/>
        <v/>
      </c>
      <c r="B290" s="89"/>
      <c r="C290" s="89"/>
      <c r="D290" s="89"/>
      <c r="E290" s="89"/>
      <c r="F290" s="89"/>
      <c r="G290" s="89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  <c r="BE290" s="152"/>
      <c r="BF290" s="152"/>
      <c r="BG290" s="152"/>
      <c r="BH290" s="152"/>
      <c r="BI290" s="152"/>
      <c r="BJ290" s="152"/>
      <c r="BK290" s="152"/>
      <c r="BL290" s="152"/>
      <c r="BM290" s="152"/>
      <c r="BN290" s="152"/>
      <c r="BO290" s="152"/>
      <c r="BP290" s="152"/>
      <c r="BQ290" s="152"/>
      <c r="BR290" s="152"/>
      <c r="BS290" s="152"/>
      <c r="BT290" s="152"/>
      <c r="BU290" s="152"/>
      <c r="BV290" s="152"/>
      <c r="BW290" s="152"/>
      <c r="BX290" s="152"/>
      <c r="BY290" s="152"/>
      <c r="BZ290" s="152"/>
      <c r="CA290" s="152"/>
      <c r="CB290" s="152"/>
      <c r="CC290" s="152"/>
      <c r="CD290" s="152"/>
      <c r="CE290" s="152"/>
      <c r="CF290" s="152"/>
      <c r="CG290" s="152"/>
      <c r="CH290" s="152"/>
      <c r="CI290" s="152"/>
      <c r="CJ290" s="152"/>
      <c r="CK290" s="152"/>
      <c r="CL290" s="152"/>
      <c r="CM290" s="152"/>
      <c r="CN290" s="152"/>
      <c r="CO290" s="152"/>
      <c r="CP290" s="152"/>
      <c r="CQ290" s="152"/>
      <c r="CR290" s="152"/>
      <c r="CS290" s="152"/>
      <c r="CT290" s="152"/>
      <c r="CU290" s="152"/>
      <c r="CV290" s="152"/>
      <c r="CW290" s="152"/>
      <c r="CX290" s="152"/>
      <c r="CY290" s="152"/>
      <c r="CZ290" s="152"/>
      <c r="DA290" s="152"/>
      <c r="DB290" s="152"/>
      <c r="DC290" s="152"/>
      <c r="DD290" s="152"/>
      <c r="DE290" s="152"/>
      <c r="DF290" s="152"/>
      <c r="DG290" s="152"/>
      <c r="DH290" s="152"/>
      <c r="DI290" s="152"/>
      <c r="DJ290" s="152"/>
      <c r="DK290" s="152"/>
      <c r="DL290" s="152"/>
      <c r="DM290" s="152"/>
      <c r="DN290" s="152"/>
      <c r="DO290" s="152"/>
      <c r="DP290" s="152"/>
      <c r="DQ290" s="152"/>
      <c r="DR290" s="152"/>
      <c r="DS290" s="152"/>
      <c r="DT290" s="152"/>
      <c r="DU290" s="152"/>
      <c r="DV290" s="152"/>
      <c r="DW290" s="152"/>
      <c r="DX290" s="152"/>
      <c r="DY290" s="152"/>
      <c r="DZ290" s="152"/>
      <c r="EA290" s="152"/>
      <c r="EB290" s="152"/>
      <c r="EC290" s="152"/>
      <c r="ED290" s="152"/>
      <c r="EE290" s="152"/>
      <c r="EF290" s="152"/>
      <c r="EG290" s="152"/>
      <c r="EH290" s="152"/>
      <c r="EI290" s="152"/>
      <c r="EJ290" s="152"/>
      <c r="EK290" s="152"/>
      <c r="EL290" s="152"/>
      <c r="EM290" s="152"/>
      <c r="EN290" s="152"/>
      <c r="EO290" s="152"/>
      <c r="EP290" s="152"/>
      <c r="EQ290" s="152"/>
      <c r="ER290" s="152"/>
      <c r="ES290" s="152"/>
      <c r="ET290" s="152"/>
      <c r="EU290" s="152"/>
      <c r="EV290" s="152"/>
      <c r="EW290" s="152"/>
      <c r="EX290" s="152"/>
      <c r="EY290" s="152"/>
      <c r="EZ290" s="152"/>
      <c r="FA290" s="152"/>
      <c r="FB290" s="152"/>
      <c r="FC290" s="152"/>
      <c r="FD290" s="152"/>
    </row>
    <row r="291" spans="1:160">
      <c r="A291" s="250" t="str">
        <f t="shared" si="4"/>
        <v/>
      </c>
      <c r="B291" s="89"/>
      <c r="C291" s="89"/>
      <c r="D291" s="89"/>
      <c r="E291" s="89"/>
      <c r="F291" s="89"/>
      <c r="G291" s="89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  <c r="AJ291" s="152"/>
      <c r="AK291" s="152"/>
      <c r="AL291" s="152"/>
      <c r="AM291" s="152"/>
      <c r="AN291" s="152"/>
      <c r="AO291" s="152"/>
      <c r="AP291" s="152"/>
      <c r="AQ291" s="152"/>
      <c r="AR291" s="152"/>
      <c r="AS291" s="152"/>
      <c r="AT291" s="152"/>
      <c r="AU291" s="152"/>
      <c r="AV291" s="152"/>
      <c r="AW291" s="152"/>
      <c r="AX291" s="152"/>
      <c r="AY291" s="152"/>
      <c r="AZ291" s="152"/>
      <c r="BA291" s="152"/>
      <c r="BB291" s="152"/>
      <c r="BC291" s="152"/>
      <c r="BD291" s="152"/>
      <c r="BE291" s="152"/>
      <c r="BF291" s="152"/>
      <c r="BG291" s="152"/>
      <c r="BH291" s="152"/>
      <c r="BI291" s="152"/>
      <c r="BJ291" s="152"/>
      <c r="BK291" s="152"/>
      <c r="BL291" s="152"/>
      <c r="BM291" s="152"/>
      <c r="BN291" s="152"/>
      <c r="BO291" s="152"/>
      <c r="BP291" s="152"/>
      <c r="BQ291" s="152"/>
      <c r="BR291" s="152"/>
      <c r="BS291" s="152"/>
      <c r="BT291" s="152"/>
      <c r="BU291" s="152"/>
      <c r="BV291" s="152"/>
      <c r="BW291" s="152"/>
      <c r="BX291" s="152"/>
      <c r="BY291" s="152"/>
      <c r="BZ291" s="152"/>
      <c r="CA291" s="152"/>
      <c r="CB291" s="152"/>
      <c r="CC291" s="152"/>
      <c r="CD291" s="152"/>
      <c r="CE291" s="152"/>
      <c r="CF291" s="152"/>
      <c r="CG291" s="152"/>
      <c r="CH291" s="152"/>
      <c r="CI291" s="152"/>
      <c r="CJ291" s="152"/>
      <c r="CK291" s="152"/>
      <c r="CL291" s="152"/>
      <c r="CM291" s="152"/>
      <c r="CN291" s="152"/>
      <c r="CO291" s="152"/>
      <c r="CP291" s="152"/>
      <c r="CQ291" s="152"/>
      <c r="CR291" s="152"/>
      <c r="CS291" s="152"/>
      <c r="CT291" s="152"/>
      <c r="CU291" s="152"/>
      <c r="CV291" s="152"/>
      <c r="CW291" s="152"/>
      <c r="CX291" s="152"/>
      <c r="CY291" s="152"/>
      <c r="CZ291" s="152"/>
      <c r="DA291" s="152"/>
      <c r="DB291" s="152"/>
      <c r="DC291" s="152"/>
      <c r="DD291" s="152"/>
      <c r="DE291" s="152"/>
      <c r="DF291" s="152"/>
      <c r="DG291" s="152"/>
      <c r="DH291" s="152"/>
      <c r="DI291" s="152"/>
      <c r="DJ291" s="152"/>
      <c r="DK291" s="152"/>
      <c r="DL291" s="152"/>
      <c r="DM291" s="152"/>
      <c r="DN291" s="152"/>
      <c r="DO291" s="152"/>
      <c r="DP291" s="152"/>
      <c r="DQ291" s="152"/>
      <c r="DR291" s="152"/>
      <c r="DS291" s="152"/>
      <c r="DT291" s="152"/>
      <c r="DU291" s="152"/>
      <c r="DV291" s="152"/>
      <c r="DW291" s="152"/>
      <c r="DX291" s="152"/>
      <c r="DY291" s="152"/>
      <c r="DZ291" s="152"/>
      <c r="EA291" s="152"/>
      <c r="EB291" s="152"/>
      <c r="EC291" s="152"/>
      <c r="ED291" s="152"/>
      <c r="EE291" s="152"/>
      <c r="EF291" s="152"/>
      <c r="EG291" s="152"/>
      <c r="EH291" s="152"/>
      <c r="EI291" s="152"/>
      <c r="EJ291" s="152"/>
      <c r="EK291" s="152"/>
      <c r="EL291" s="152"/>
      <c r="EM291" s="152"/>
      <c r="EN291" s="152"/>
      <c r="EO291" s="152"/>
      <c r="EP291" s="152"/>
      <c r="EQ291" s="152"/>
      <c r="ER291" s="152"/>
      <c r="ES291" s="152"/>
      <c r="ET291" s="152"/>
      <c r="EU291" s="152"/>
      <c r="EV291" s="152"/>
      <c r="EW291" s="152"/>
      <c r="EX291" s="152"/>
      <c r="EY291" s="152"/>
      <c r="EZ291" s="152"/>
      <c r="FA291" s="152"/>
      <c r="FB291" s="152"/>
      <c r="FC291" s="152"/>
      <c r="FD291" s="152"/>
    </row>
    <row r="292" spans="1:160">
      <c r="A292" s="250" t="str">
        <f t="shared" si="4"/>
        <v/>
      </c>
      <c r="B292" s="89"/>
      <c r="C292" s="89"/>
      <c r="D292" s="89"/>
      <c r="E292" s="89"/>
      <c r="F292" s="89"/>
      <c r="G292" s="89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  <c r="AJ292" s="152"/>
      <c r="AK292" s="152"/>
      <c r="AL292" s="152"/>
      <c r="AM292" s="152"/>
      <c r="AN292" s="152"/>
      <c r="AO292" s="152"/>
      <c r="AP292" s="152"/>
      <c r="AQ292" s="152"/>
      <c r="AR292" s="152"/>
      <c r="AS292" s="152"/>
      <c r="AT292" s="152"/>
      <c r="AU292" s="152"/>
      <c r="AV292" s="152"/>
      <c r="AW292" s="152"/>
      <c r="AX292" s="152"/>
      <c r="AY292" s="152"/>
      <c r="AZ292" s="152"/>
      <c r="BA292" s="152"/>
      <c r="BB292" s="152"/>
      <c r="BC292" s="152"/>
      <c r="BD292" s="152"/>
      <c r="BE292" s="152"/>
      <c r="BF292" s="152"/>
      <c r="BG292" s="152"/>
      <c r="BH292" s="152"/>
      <c r="BI292" s="152"/>
      <c r="BJ292" s="152"/>
      <c r="BK292" s="152"/>
      <c r="BL292" s="152"/>
      <c r="BM292" s="152"/>
      <c r="BN292" s="152"/>
      <c r="BO292" s="152"/>
      <c r="BP292" s="152"/>
      <c r="BQ292" s="152"/>
      <c r="BR292" s="152"/>
      <c r="BS292" s="152"/>
      <c r="BT292" s="152"/>
      <c r="BU292" s="152"/>
      <c r="BV292" s="152"/>
      <c r="BW292" s="152"/>
      <c r="BX292" s="152"/>
      <c r="BY292" s="152"/>
      <c r="BZ292" s="152"/>
      <c r="CA292" s="152"/>
      <c r="CB292" s="152"/>
      <c r="CC292" s="152"/>
      <c r="CD292" s="152"/>
      <c r="CE292" s="152"/>
      <c r="CF292" s="152"/>
      <c r="CG292" s="152"/>
      <c r="CH292" s="152"/>
      <c r="CI292" s="152"/>
      <c r="CJ292" s="152"/>
      <c r="CK292" s="152"/>
      <c r="CL292" s="152"/>
      <c r="CM292" s="152"/>
      <c r="CN292" s="152"/>
      <c r="CO292" s="152"/>
      <c r="CP292" s="152"/>
      <c r="CQ292" s="152"/>
      <c r="CR292" s="152"/>
      <c r="CS292" s="152"/>
      <c r="CT292" s="152"/>
      <c r="CU292" s="152"/>
      <c r="CV292" s="152"/>
      <c r="CW292" s="152"/>
      <c r="CX292" s="152"/>
      <c r="CY292" s="152"/>
      <c r="CZ292" s="152"/>
      <c r="DA292" s="152"/>
      <c r="DB292" s="152"/>
      <c r="DC292" s="152"/>
      <c r="DD292" s="152"/>
      <c r="DE292" s="152"/>
      <c r="DF292" s="152"/>
      <c r="DG292" s="152"/>
      <c r="DH292" s="152"/>
      <c r="DI292" s="152"/>
      <c r="DJ292" s="152"/>
      <c r="DK292" s="152"/>
      <c r="DL292" s="152"/>
      <c r="DM292" s="152"/>
      <c r="DN292" s="152"/>
      <c r="DO292" s="152"/>
      <c r="DP292" s="152"/>
      <c r="DQ292" s="152"/>
      <c r="DR292" s="152"/>
      <c r="DS292" s="152"/>
      <c r="DT292" s="152"/>
      <c r="DU292" s="152"/>
      <c r="DV292" s="152"/>
      <c r="DW292" s="152"/>
      <c r="DX292" s="152"/>
      <c r="DY292" s="152"/>
      <c r="DZ292" s="152"/>
      <c r="EA292" s="152"/>
      <c r="EB292" s="152"/>
      <c r="EC292" s="152"/>
      <c r="ED292" s="152"/>
      <c r="EE292" s="152"/>
      <c r="EF292" s="152"/>
      <c r="EG292" s="152"/>
      <c r="EH292" s="152"/>
      <c r="EI292" s="152"/>
      <c r="EJ292" s="152"/>
      <c r="EK292" s="152"/>
      <c r="EL292" s="152"/>
      <c r="EM292" s="152"/>
      <c r="EN292" s="152"/>
      <c r="EO292" s="152"/>
      <c r="EP292" s="152"/>
      <c r="EQ292" s="152"/>
      <c r="ER292" s="152"/>
      <c r="ES292" s="152"/>
      <c r="ET292" s="152"/>
      <c r="EU292" s="152"/>
      <c r="EV292" s="152"/>
      <c r="EW292" s="152"/>
      <c r="EX292" s="152"/>
      <c r="EY292" s="152"/>
      <c r="EZ292" s="152"/>
      <c r="FA292" s="152"/>
      <c r="FB292" s="152"/>
      <c r="FC292" s="152"/>
      <c r="FD292" s="152"/>
    </row>
    <row r="293" spans="1:160">
      <c r="A293" s="250" t="str">
        <f t="shared" si="4"/>
        <v/>
      </c>
      <c r="B293" s="89"/>
      <c r="C293" s="89"/>
      <c r="D293" s="89"/>
      <c r="E293" s="89"/>
      <c r="F293" s="89"/>
      <c r="G293" s="89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  <c r="AJ293" s="152"/>
      <c r="AK293" s="152"/>
      <c r="AL293" s="152"/>
      <c r="AM293" s="152"/>
      <c r="AN293" s="152"/>
      <c r="AO293" s="152"/>
      <c r="AP293" s="152"/>
      <c r="AQ293" s="152"/>
      <c r="AR293" s="152"/>
      <c r="AS293" s="152"/>
      <c r="AT293" s="152"/>
      <c r="AU293" s="152"/>
      <c r="AV293" s="152"/>
      <c r="AW293" s="152"/>
      <c r="AX293" s="152"/>
      <c r="AY293" s="152"/>
      <c r="AZ293" s="152"/>
      <c r="BA293" s="152"/>
      <c r="BB293" s="152"/>
      <c r="BC293" s="152"/>
      <c r="BD293" s="152"/>
      <c r="BE293" s="152"/>
      <c r="BF293" s="152"/>
      <c r="BG293" s="152"/>
      <c r="BH293" s="152"/>
      <c r="BI293" s="152"/>
      <c r="BJ293" s="152"/>
      <c r="BK293" s="152"/>
      <c r="BL293" s="152"/>
      <c r="BM293" s="152"/>
      <c r="BN293" s="152"/>
      <c r="BO293" s="152"/>
      <c r="BP293" s="152"/>
      <c r="BQ293" s="152"/>
      <c r="BR293" s="152"/>
      <c r="BS293" s="152"/>
      <c r="BT293" s="152"/>
      <c r="BU293" s="152"/>
      <c r="BV293" s="152"/>
      <c r="BW293" s="152"/>
      <c r="BX293" s="152"/>
      <c r="BY293" s="152"/>
      <c r="BZ293" s="152"/>
      <c r="CA293" s="152"/>
      <c r="CB293" s="152"/>
      <c r="CC293" s="152"/>
      <c r="CD293" s="152"/>
      <c r="CE293" s="152"/>
      <c r="CF293" s="152"/>
      <c r="CG293" s="152"/>
      <c r="CH293" s="152"/>
      <c r="CI293" s="152"/>
      <c r="CJ293" s="152"/>
      <c r="CK293" s="152"/>
      <c r="CL293" s="152"/>
      <c r="CM293" s="152"/>
      <c r="CN293" s="152"/>
      <c r="CO293" s="152"/>
      <c r="CP293" s="152"/>
      <c r="CQ293" s="152"/>
      <c r="CR293" s="152"/>
      <c r="CS293" s="152"/>
      <c r="CT293" s="152"/>
      <c r="CU293" s="152"/>
      <c r="CV293" s="152"/>
      <c r="CW293" s="152"/>
      <c r="CX293" s="152"/>
      <c r="CY293" s="152"/>
      <c r="CZ293" s="152"/>
      <c r="DA293" s="152"/>
      <c r="DB293" s="152"/>
      <c r="DC293" s="152"/>
      <c r="DD293" s="152"/>
      <c r="DE293" s="152"/>
      <c r="DF293" s="152"/>
      <c r="DG293" s="152"/>
      <c r="DH293" s="152"/>
      <c r="DI293" s="152"/>
      <c r="DJ293" s="152"/>
      <c r="DK293" s="152"/>
      <c r="DL293" s="152"/>
      <c r="DM293" s="152"/>
      <c r="DN293" s="152"/>
      <c r="DO293" s="152"/>
      <c r="DP293" s="152"/>
      <c r="DQ293" s="152"/>
      <c r="DR293" s="152"/>
      <c r="DS293" s="152"/>
      <c r="DT293" s="152"/>
      <c r="DU293" s="152"/>
      <c r="DV293" s="152"/>
      <c r="DW293" s="152"/>
      <c r="DX293" s="152"/>
      <c r="DY293" s="152"/>
      <c r="DZ293" s="152"/>
      <c r="EA293" s="152"/>
      <c r="EB293" s="152"/>
      <c r="EC293" s="152"/>
      <c r="ED293" s="152"/>
      <c r="EE293" s="152"/>
      <c r="EF293" s="152"/>
      <c r="EG293" s="152"/>
      <c r="EH293" s="152"/>
      <c r="EI293" s="152"/>
      <c r="EJ293" s="152"/>
      <c r="EK293" s="152"/>
      <c r="EL293" s="152"/>
      <c r="EM293" s="152"/>
      <c r="EN293" s="152"/>
      <c r="EO293" s="152"/>
      <c r="EP293" s="152"/>
      <c r="EQ293" s="152"/>
      <c r="ER293" s="152"/>
      <c r="ES293" s="152"/>
      <c r="ET293" s="152"/>
      <c r="EU293" s="152"/>
      <c r="EV293" s="152"/>
      <c r="EW293" s="152"/>
      <c r="EX293" s="152"/>
      <c r="EY293" s="152"/>
      <c r="EZ293" s="152"/>
      <c r="FA293" s="152"/>
      <c r="FB293" s="152"/>
      <c r="FC293" s="152"/>
      <c r="FD293" s="152"/>
    </row>
    <row r="294" spans="1:160">
      <c r="A294" s="250" t="str">
        <f t="shared" si="4"/>
        <v/>
      </c>
      <c r="B294" s="89"/>
      <c r="C294" s="89"/>
      <c r="D294" s="89"/>
      <c r="E294" s="89"/>
      <c r="F294" s="89"/>
      <c r="G294" s="89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  <c r="BG294" s="152"/>
      <c r="BH294" s="152"/>
      <c r="BI294" s="152"/>
      <c r="BJ294" s="152"/>
      <c r="BK294" s="152"/>
      <c r="BL294" s="152"/>
      <c r="BM294" s="152"/>
      <c r="BN294" s="152"/>
      <c r="BO294" s="152"/>
      <c r="BP294" s="152"/>
      <c r="BQ294" s="152"/>
      <c r="BR294" s="152"/>
      <c r="BS294" s="152"/>
      <c r="BT294" s="152"/>
      <c r="BU294" s="152"/>
      <c r="BV294" s="152"/>
      <c r="BW294" s="152"/>
      <c r="BX294" s="152"/>
      <c r="BY294" s="152"/>
      <c r="BZ294" s="152"/>
      <c r="CA294" s="152"/>
      <c r="CB294" s="152"/>
      <c r="CC294" s="152"/>
      <c r="CD294" s="152"/>
      <c r="CE294" s="152"/>
      <c r="CF294" s="152"/>
      <c r="CG294" s="152"/>
      <c r="CH294" s="152"/>
      <c r="CI294" s="152"/>
      <c r="CJ294" s="152"/>
      <c r="CK294" s="152"/>
      <c r="CL294" s="152"/>
      <c r="CM294" s="152"/>
      <c r="CN294" s="152"/>
      <c r="CO294" s="152"/>
      <c r="CP294" s="152"/>
      <c r="CQ294" s="152"/>
      <c r="CR294" s="152"/>
      <c r="CS294" s="152"/>
      <c r="CT294" s="152"/>
      <c r="CU294" s="152"/>
      <c r="CV294" s="152"/>
      <c r="CW294" s="152"/>
      <c r="CX294" s="152"/>
      <c r="CY294" s="152"/>
      <c r="CZ294" s="152"/>
      <c r="DA294" s="152"/>
      <c r="DB294" s="152"/>
      <c r="DC294" s="152"/>
      <c r="DD294" s="152"/>
      <c r="DE294" s="152"/>
      <c r="DF294" s="152"/>
      <c r="DG294" s="152"/>
      <c r="DH294" s="152"/>
      <c r="DI294" s="152"/>
      <c r="DJ294" s="152"/>
      <c r="DK294" s="152"/>
      <c r="DL294" s="152"/>
      <c r="DM294" s="152"/>
      <c r="DN294" s="152"/>
      <c r="DO294" s="152"/>
      <c r="DP294" s="152"/>
      <c r="DQ294" s="152"/>
      <c r="DR294" s="152"/>
      <c r="DS294" s="152"/>
      <c r="DT294" s="152"/>
      <c r="DU294" s="152"/>
      <c r="DV294" s="152"/>
      <c r="DW294" s="152"/>
      <c r="DX294" s="152"/>
      <c r="DY294" s="152"/>
      <c r="DZ294" s="152"/>
      <c r="EA294" s="152"/>
      <c r="EB294" s="152"/>
      <c r="EC294" s="152"/>
      <c r="ED294" s="152"/>
      <c r="EE294" s="152"/>
      <c r="EF294" s="152"/>
      <c r="EG294" s="152"/>
      <c r="EH294" s="152"/>
      <c r="EI294" s="152"/>
      <c r="EJ294" s="152"/>
      <c r="EK294" s="152"/>
      <c r="EL294" s="152"/>
      <c r="EM294" s="152"/>
      <c r="EN294" s="152"/>
      <c r="EO294" s="152"/>
      <c r="EP294" s="152"/>
      <c r="EQ294" s="152"/>
      <c r="ER294" s="152"/>
      <c r="ES294" s="152"/>
      <c r="ET294" s="152"/>
      <c r="EU294" s="152"/>
      <c r="EV294" s="152"/>
      <c r="EW294" s="152"/>
      <c r="EX294" s="152"/>
      <c r="EY294" s="152"/>
      <c r="EZ294" s="152"/>
      <c r="FA294" s="152"/>
      <c r="FB294" s="152"/>
      <c r="FC294" s="152"/>
      <c r="FD294" s="152"/>
    </row>
    <row r="295" spans="1:160">
      <c r="A295" s="250" t="str">
        <f t="shared" si="4"/>
        <v/>
      </c>
      <c r="B295" s="89"/>
      <c r="C295" s="89"/>
      <c r="D295" s="89"/>
      <c r="E295" s="89"/>
      <c r="F295" s="89"/>
      <c r="G295" s="89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152"/>
      <c r="AE295" s="152"/>
      <c r="AF295" s="152"/>
      <c r="AG295" s="152"/>
      <c r="AH295" s="152"/>
      <c r="AI295" s="152"/>
      <c r="AJ295" s="152"/>
      <c r="AK295" s="152"/>
      <c r="AL295" s="152"/>
      <c r="AM295" s="152"/>
      <c r="AN295" s="152"/>
      <c r="AO295" s="152"/>
      <c r="AP295" s="152"/>
      <c r="AQ295" s="152"/>
      <c r="AR295" s="152"/>
      <c r="AS295" s="152"/>
      <c r="AT295" s="152"/>
      <c r="AU295" s="152"/>
      <c r="AV295" s="152"/>
      <c r="AW295" s="152"/>
      <c r="AX295" s="152"/>
      <c r="AY295" s="152"/>
      <c r="AZ295" s="152"/>
      <c r="BA295" s="152"/>
      <c r="BB295" s="152"/>
      <c r="BC295" s="152"/>
      <c r="BD295" s="152"/>
      <c r="BE295" s="152"/>
      <c r="BF295" s="152"/>
      <c r="BG295" s="152"/>
      <c r="BH295" s="152"/>
      <c r="BI295" s="152"/>
      <c r="BJ295" s="152"/>
      <c r="BK295" s="152"/>
      <c r="BL295" s="152"/>
      <c r="BM295" s="152"/>
      <c r="BN295" s="152"/>
      <c r="BO295" s="152"/>
      <c r="BP295" s="152"/>
      <c r="BQ295" s="152"/>
      <c r="BR295" s="152"/>
      <c r="BS295" s="152"/>
      <c r="BT295" s="152"/>
      <c r="BU295" s="152"/>
      <c r="BV295" s="152"/>
      <c r="BW295" s="152"/>
      <c r="BX295" s="152"/>
      <c r="BY295" s="152"/>
      <c r="BZ295" s="152"/>
      <c r="CA295" s="152"/>
      <c r="CB295" s="152"/>
      <c r="CC295" s="152"/>
      <c r="CD295" s="152"/>
      <c r="CE295" s="152"/>
      <c r="CF295" s="152"/>
      <c r="CG295" s="152"/>
      <c r="CH295" s="152"/>
      <c r="CI295" s="152"/>
      <c r="CJ295" s="152"/>
      <c r="CK295" s="152"/>
      <c r="CL295" s="152"/>
      <c r="CM295" s="152"/>
      <c r="CN295" s="152"/>
      <c r="CO295" s="152"/>
      <c r="CP295" s="152"/>
      <c r="CQ295" s="152"/>
      <c r="CR295" s="152"/>
      <c r="CS295" s="152"/>
      <c r="CT295" s="152"/>
      <c r="CU295" s="152"/>
      <c r="CV295" s="152"/>
      <c r="CW295" s="152"/>
      <c r="CX295" s="152"/>
      <c r="CY295" s="152"/>
      <c r="CZ295" s="152"/>
      <c r="DA295" s="152"/>
      <c r="DB295" s="152"/>
      <c r="DC295" s="152"/>
      <c r="DD295" s="152"/>
      <c r="DE295" s="152"/>
      <c r="DF295" s="152"/>
      <c r="DG295" s="152"/>
      <c r="DH295" s="152"/>
      <c r="DI295" s="152"/>
      <c r="DJ295" s="152"/>
      <c r="DK295" s="152"/>
      <c r="DL295" s="152"/>
      <c r="DM295" s="152"/>
      <c r="DN295" s="152"/>
      <c r="DO295" s="152"/>
      <c r="DP295" s="152"/>
      <c r="DQ295" s="152"/>
      <c r="DR295" s="152"/>
      <c r="DS295" s="152"/>
      <c r="DT295" s="152"/>
      <c r="DU295" s="152"/>
      <c r="DV295" s="152"/>
      <c r="DW295" s="152"/>
      <c r="DX295" s="152"/>
      <c r="DY295" s="152"/>
      <c r="DZ295" s="152"/>
      <c r="EA295" s="152"/>
      <c r="EB295" s="152"/>
      <c r="EC295" s="152"/>
      <c r="ED295" s="152"/>
      <c r="EE295" s="152"/>
      <c r="EF295" s="152"/>
      <c r="EG295" s="152"/>
      <c r="EH295" s="152"/>
      <c r="EI295" s="152"/>
      <c r="EJ295" s="152"/>
      <c r="EK295" s="152"/>
      <c r="EL295" s="152"/>
      <c r="EM295" s="152"/>
      <c r="EN295" s="152"/>
      <c r="EO295" s="152"/>
      <c r="EP295" s="152"/>
      <c r="EQ295" s="152"/>
      <c r="ER295" s="152"/>
      <c r="ES295" s="152"/>
      <c r="ET295" s="152"/>
      <c r="EU295" s="152"/>
      <c r="EV295" s="152"/>
      <c r="EW295" s="152"/>
      <c r="EX295" s="152"/>
      <c r="EY295" s="152"/>
      <c r="EZ295" s="152"/>
      <c r="FA295" s="152"/>
      <c r="FB295" s="152"/>
      <c r="FC295" s="152"/>
      <c r="FD295" s="152"/>
    </row>
    <row r="296" spans="1:160">
      <c r="A296" s="250" t="str">
        <f t="shared" si="4"/>
        <v/>
      </c>
      <c r="B296" s="89"/>
      <c r="C296" s="89"/>
      <c r="D296" s="89"/>
      <c r="E296" s="89"/>
      <c r="F296" s="89"/>
      <c r="G296" s="89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152"/>
      <c r="AE296" s="152"/>
      <c r="AF296" s="152"/>
      <c r="AG296" s="152"/>
      <c r="AH296" s="152"/>
      <c r="AI296" s="152"/>
      <c r="AJ296" s="152"/>
      <c r="AK296" s="152"/>
      <c r="AL296" s="152"/>
      <c r="AM296" s="152"/>
      <c r="AN296" s="152"/>
      <c r="AO296" s="152"/>
      <c r="AP296" s="152"/>
      <c r="AQ296" s="152"/>
      <c r="AR296" s="152"/>
      <c r="AS296" s="152"/>
      <c r="AT296" s="152"/>
      <c r="AU296" s="152"/>
      <c r="AV296" s="152"/>
      <c r="AW296" s="152"/>
      <c r="AX296" s="152"/>
      <c r="AY296" s="152"/>
      <c r="AZ296" s="152"/>
      <c r="BA296" s="152"/>
      <c r="BB296" s="152"/>
      <c r="BC296" s="152"/>
      <c r="BD296" s="152"/>
      <c r="BE296" s="152"/>
      <c r="BF296" s="152"/>
      <c r="BG296" s="152"/>
      <c r="BH296" s="152"/>
      <c r="BI296" s="152"/>
      <c r="BJ296" s="152"/>
      <c r="BK296" s="152"/>
      <c r="BL296" s="152"/>
      <c r="BM296" s="152"/>
      <c r="BN296" s="152"/>
      <c r="BO296" s="152"/>
      <c r="BP296" s="152"/>
      <c r="BQ296" s="152"/>
      <c r="BR296" s="152"/>
      <c r="BS296" s="152"/>
      <c r="BT296" s="152"/>
      <c r="BU296" s="152"/>
      <c r="BV296" s="152"/>
      <c r="BW296" s="152"/>
      <c r="BX296" s="152"/>
      <c r="BY296" s="152"/>
      <c r="BZ296" s="152"/>
      <c r="CA296" s="152"/>
      <c r="CB296" s="152"/>
      <c r="CC296" s="152"/>
      <c r="CD296" s="152"/>
      <c r="CE296" s="152"/>
      <c r="CF296" s="152"/>
      <c r="CG296" s="152"/>
      <c r="CH296" s="152"/>
      <c r="CI296" s="152"/>
      <c r="CJ296" s="152"/>
      <c r="CK296" s="152"/>
      <c r="CL296" s="152"/>
      <c r="CM296" s="152"/>
      <c r="CN296" s="152"/>
      <c r="CO296" s="152"/>
      <c r="CP296" s="152"/>
      <c r="CQ296" s="152"/>
      <c r="CR296" s="152"/>
      <c r="CS296" s="152"/>
      <c r="CT296" s="152"/>
      <c r="CU296" s="152"/>
      <c r="CV296" s="152"/>
      <c r="CW296" s="152"/>
      <c r="CX296" s="152"/>
      <c r="CY296" s="152"/>
      <c r="CZ296" s="152"/>
      <c r="DA296" s="152"/>
      <c r="DB296" s="152"/>
      <c r="DC296" s="152"/>
      <c r="DD296" s="152"/>
      <c r="DE296" s="152"/>
      <c r="DF296" s="152"/>
      <c r="DG296" s="152"/>
      <c r="DH296" s="152"/>
      <c r="DI296" s="152"/>
      <c r="DJ296" s="152"/>
      <c r="DK296" s="152"/>
      <c r="DL296" s="152"/>
      <c r="DM296" s="152"/>
      <c r="DN296" s="152"/>
      <c r="DO296" s="152"/>
      <c r="DP296" s="152"/>
      <c r="DQ296" s="152"/>
      <c r="DR296" s="152"/>
      <c r="DS296" s="152"/>
      <c r="DT296" s="152"/>
      <c r="DU296" s="152"/>
      <c r="DV296" s="152"/>
      <c r="DW296" s="152"/>
      <c r="DX296" s="152"/>
      <c r="DY296" s="152"/>
      <c r="DZ296" s="152"/>
      <c r="EA296" s="152"/>
      <c r="EB296" s="152"/>
      <c r="EC296" s="152"/>
      <c r="ED296" s="152"/>
      <c r="EE296" s="152"/>
      <c r="EF296" s="152"/>
      <c r="EG296" s="152"/>
      <c r="EH296" s="152"/>
      <c r="EI296" s="152"/>
      <c r="EJ296" s="152"/>
      <c r="EK296" s="152"/>
      <c r="EL296" s="152"/>
      <c r="EM296" s="152"/>
      <c r="EN296" s="152"/>
      <c r="EO296" s="152"/>
      <c r="EP296" s="152"/>
      <c r="EQ296" s="152"/>
      <c r="ER296" s="152"/>
      <c r="ES296" s="152"/>
      <c r="ET296" s="152"/>
      <c r="EU296" s="152"/>
      <c r="EV296" s="152"/>
      <c r="EW296" s="152"/>
      <c r="EX296" s="152"/>
      <c r="EY296" s="152"/>
      <c r="EZ296" s="152"/>
      <c r="FA296" s="152"/>
      <c r="FB296" s="152"/>
      <c r="FC296" s="152"/>
      <c r="FD296" s="152"/>
    </row>
    <row r="297" spans="1:160">
      <c r="A297" s="250" t="str">
        <f t="shared" si="4"/>
        <v/>
      </c>
      <c r="B297" s="89"/>
      <c r="C297" s="89"/>
      <c r="D297" s="89"/>
      <c r="E297" s="89"/>
      <c r="F297" s="89"/>
      <c r="G297" s="89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152"/>
      <c r="AE297" s="152"/>
      <c r="AF297" s="152"/>
      <c r="AG297" s="152"/>
      <c r="AH297" s="152"/>
      <c r="AI297" s="152"/>
      <c r="AJ297" s="152"/>
      <c r="AK297" s="152"/>
      <c r="AL297" s="152"/>
      <c r="AM297" s="152"/>
      <c r="AN297" s="152"/>
      <c r="AO297" s="152"/>
      <c r="AP297" s="152"/>
      <c r="AQ297" s="152"/>
      <c r="AR297" s="152"/>
      <c r="AS297" s="152"/>
      <c r="AT297" s="152"/>
      <c r="AU297" s="152"/>
      <c r="AV297" s="152"/>
      <c r="AW297" s="152"/>
      <c r="AX297" s="152"/>
      <c r="AY297" s="152"/>
      <c r="AZ297" s="152"/>
      <c r="BA297" s="152"/>
      <c r="BB297" s="152"/>
      <c r="BC297" s="152"/>
      <c r="BD297" s="152"/>
      <c r="BE297" s="152"/>
      <c r="BF297" s="152"/>
      <c r="BG297" s="152"/>
      <c r="BH297" s="152"/>
      <c r="BI297" s="152"/>
      <c r="BJ297" s="152"/>
      <c r="BK297" s="152"/>
      <c r="BL297" s="152"/>
      <c r="BM297" s="152"/>
      <c r="BN297" s="152"/>
      <c r="BO297" s="152"/>
      <c r="BP297" s="152"/>
      <c r="BQ297" s="152"/>
      <c r="BR297" s="152"/>
      <c r="BS297" s="152"/>
      <c r="BT297" s="152"/>
      <c r="BU297" s="152"/>
      <c r="BV297" s="152"/>
      <c r="BW297" s="152"/>
      <c r="BX297" s="152"/>
      <c r="BY297" s="152"/>
      <c r="BZ297" s="152"/>
      <c r="CA297" s="152"/>
      <c r="CB297" s="152"/>
      <c r="CC297" s="152"/>
      <c r="CD297" s="152"/>
      <c r="CE297" s="152"/>
      <c r="CF297" s="152"/>
      <c r="CG297" s="152"/>
      <c r="CH297" s="152"/>
      <c r="CI297" s="152"/>
      <c r="CJ297" s="152"/>
      <c r="CK297" s="152"/>
      <c r="CL297" s="152"/>
      <c r="CM297" s="152"/>
      <c r="CN297" s="152"/>
      <c r="CO297" s="152"/>
      <c r="CP297" s="152"/>
      <c r="CQ297" s="152"/>
      <c r="CR297" s="152"/>
      <c r="CS297" s="152"/>
      <c r="CT297" s="152"/>
      <c r="CU297" s="152"/>
      <c r="CV297" s="152"/>
      <c r="CW297" s="152"/>
      <c r="CX297" s="152"/>
      <c r="CY297" s="152"/>
      <c r="CZ297" s="152"/>
      <c r="DA297" s="152"/>
      <c r="DB297" s="152"/>
      <c r="DC297" s="152"/>
      <c r="DD297" s="152"/>
      <c r="DE297" s="152"/>
      <c r="DF297" s="152"/>
      <c r="DG297" s="152"/>
      <c r="DH297" s="152"/>
      <c r="DI297" s="152"/>
      <c r="DJ297" s="152"/>
      <c r="DK297" s="152"/>
      <c r="DL297" s="152"/>
      <c r="DM297" s="152"/>
      <c r="DN297" s="152"/>
      <c r="DO297" s="152"/>
      <c r="DP297" s="152"/>
      <c r="DQ297" s="152"/>
      <c r="DR297" s="152"/>
      <c r="DS297" s="152"/>
      <c r="DT297" s="152"/>
      <c r="DU297" s="152"/>
      <c r="DV297" s="152"/>
      <c r="DW297" s="152"/>
      <c r="DX297" s="152"/>
      <c r="DY297" s="152"/>
      <c r="DZ297" s="152"/>
      <c r="EA297" s="152"/>
      <c r="EB297" s="152"/>
      <c r="EC297" s="152"/>
      <c r="ED297" s="152"/>
      <c r="EE297" s="152"/>
      <c r="EF297" s="152"/>
      <c r="EG297" s="152"/>
      <c r="EH297" s="152"/>
      <c r="EI297" s="152"/>
      <c r="EJ297" s="152"/>
      <c r="EK297" s="152"/>
      <c r="EL297" s="152"/>
      <c r="EM297" s="152"/>
      <c r="EN297" s="152"/>
      <c r="EO297" s="152"/>
      <c r="EP297" s="152"/>
      <c r="EQ297" s="152"/>
      <c r="ER297" s="152"/>
      <c r="ES297" s="152"/>
      <c r="ET297" s="152"/>
      <c r="EU297" s="152"/>
      <c r="EV297" s="152"/>
      <c r="EW297" s="152"/>
      <c r="EX297" s="152"/>
      <c r="EY297" s="152"/>
      <c r="EZ297" s="152"/>
      <c r="FA297" s="152"/>
      <c r="FB297" s="152"/>
      <c r="FC297" s="152"/>
      <c r="FD297" s="152"/>
    </row>
    <row r="298" spans="1:160">
      <c r="A298" s="250" t="str">
        <f t="shared" si="4"/>
        <v/>
      </c>
      <c r="B298" s="89"/>
      <c r="C298" s="89"/>
      <c r="D298" s="89"/>
      <c r="E298" s="89"/>
      <c r="F298" s="89"/>
      <c r="G298" s="89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152"/>
      <c r="AE298" s="152"/>
      <c r="AF298" s="152"/>
      <c r="AG298" s="152"/>
      <c r="AH298" s="152"/>
      <c r="AI298" s="152"/>
      <c r="AJ298" s="152"/>
      <c r="AK298" s="152"/>
      <c r="AL298" s="152"/>
      <c r="AM298" s="152"/>
      <c r="AN298" s="152"/>
      <c r="AO298" s="152"/>
      <c r="AP298" s="152"/>
      <c r="AQ298" s="152"/>
      <c r="AR298" s="152"/>
      <c r="AS298" s="152"/>
      <c r="AT298" s="152"/>
      <c r="AU298" s="152"/>
      <c r="AV298" s="152"/>
      <c r="AW298" s="152"/>
      <c r="AX298" s="152"/>
      <c r="AY298" s="152"/>
      <c r="AZ298" s="152"/>
      <c r="BA298" s="152"/>
      <c r="BB298" s="152"/>
      <c r="BC298" s="152"/>
      <c r="BD298" s="152"/>
      <c r="BE298" s="152"/>
      <c r="BF298" s="152"/>
      <c r="BG298" s="152"/>
      <c r="BH298" s="152"/>
      <c r="BI298" s="152"/>
      <c r="BJ298" s="152"/>
      <c r="BK298" s="152"/>
      <c r="BL298" s="152"/>
      <c r="BM298" s="152"/>
      <c r="BN298" s="152"/>
      <c r="BO298" s="152"/>
      <c r="BP298" s="152"/>
      <c r="BQ298" s="152"/>
      <c r="BR298" s="152"/>
      <c r="BS298" s="152"/>
      <c r="BT298" s="152"/>
      <c r="BU298" s="152"/>
      <c r="BV298" s="152"/>
      <c r="BW298" s="152"/>
      <c r="BX298" s="152"/>
      <c r="BY298" s="152"/>
      <c r="BZ298" s="152"/>
      <c r="CA298" s="152"/>
      <c r="CB298" s="152"/>
      <c r="CC298" s="152"/>
      <c r="CD298" s="152"/>
      <c r="CE298" s="152"/>
      <c r="CF298" s="152"/>
      <c r="CG298" s="152"/>
      <c r="CH298" s="152"/>
      <c r="CI298" s="152"/>
      <c r="CJ298" s="152"/>
      <c r="CK298" s="152"/>
      <c r="CL298" s="152"/>
      <c r="CM298" s="152"/>
      <c r="CN298" s="152"/>
      <c r="CO298" s="152"/>
      <c r="CP298" s="152"/>
      <c r="CQ298" s="152"/>
      <c r="CR298" s="152"/>
      <c r="CS298" s="152"/>
      <c r="CT298" s="152"/>
      <c r="CU298" s="152"/>
      <c r="CV298" s="152"/>
      <c r="CW298" s="152"/>
      <c r="CX298" s="152"/>
      <c r="CY298" s="152"/>
      <c r="CZ298" s="152"/>
      <c r="DA298" s="152"/>
      <c r="DB298" s="152"/>
      <c r="DC298" s="152"/>
      <c r="DD298" s="152"/>
      <c r="DE298" s="152"/>
      <c r="DF298" s="152"/>
      <c r="DG298" s="152"/>
      <c r="DH298" s="152"/>
      <c r="DI298" s="152"/>
      <c r="DJ298" s="152"/>
      <c r="DK298" s="152"/>
      <c r="DL298" s="152"/>
      <c r="DM298" s="152"/>
      <c r="DN298" s="152"/>
      <c r="DO298" s="152"/>
      <c r="DP298" s="152"/>
      <c r="DQ298" s="152"/>
      <c r="DR298" s="152"/>
      <c r="DS298" s="152"/>
      <c r="DT298" s="152"/>
      <c r="DU298" s="152"/>
      <c r="DV298" s="152"/>
      <c r="DW298" s="152"/>
      <c r="DX298" s="152"/>
      <c r="DY298" s="152"/>
      <c r="DZ298" s="152"/>
      <c r="EA298" s="152"/>
      <c r="EB298" s="152"/>
      <c r="EC298" s="152"/>
      <c r="ED298" s="152"/>
      <c r="EE298" s="152"/>
      <c r="EF298" s="152"/>
      <c r="EG298" s="152"/>
      <c r="EH298" s="152"/>
      <c r="EI298" s="152"/>
      <c r="EJ298" s="152"/>
      <c r="EK298" s="152"/>
      <c r="EL298" s="152"/>
      <c r="EM298" s="152"/>
      <c r="EN298" s="152"/>
      <c r="EO298" s="152"/>
      <c r="EP298" s="152"/>
      <c r="EQ298" s="152"/>
      <c r="ER298" s="152"/>
      <c r="ES298" s="152"/>
      <c r="ET298" s="152"/>
      <c r="EU298" s="152"/>
      <c r="EV298" s="152"/>
      <c r="EW298" s="152"/>
      <c r="EX298" s="152"/>
      <c r="EY298" s="152"/>
      <c r="EZ298" s="152"/>
      <c r="FA298" s="152"/>
      <c r="FB298" s="152"/>
      <c r="FC298" s="152"/>
      <c r="FD298" s="152"/>
    </row>
    <row r="299" spans="1:160">
      <c r="A299" s="250" t="str">
        <f t="shared" si="4"/>
        <v/>
      </c>
      <c r="B299" s="89"/>
      <c r="C299" s="89"/>
      <c r="D299" s="89"/>
      <c r="E299" s="89"/>
      <c r="F299" s="89"/>
      <c r="G299" s="89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152"/>
      <c r="AE299" s="152"/>
      <c r="AF299" s="152"/>
      <c r="AG299" s="152"/>
      <c r="AH299" s="152"/>
      <c r="AI299" s="152"/>
      <c r="AJ299" s="152"/>
      <c r="AK299" s="152"/>
      <c r="AL299" s="152"/>
      <c r="AM299" s="152"/>
      <c r="AN299" s="152"/>
      <c r="AO299" s="152"/>
      <c r="AP299" s="152"/>
      <c r="AQ299" s="152"/>
      <c r="AR299" s="152"/>
      <c r="AS299" s="152"/>
      <c r="AT299" s="152"/>
      <c r="AU299" s="152"/>
      <c r="AV299" s="152"/>
      <c r="AW299" s="152"/>
      <c r="AX299" s="152"/>
      <c r="AY299" s="152"/>
      <c r="AZ299" s="152"/>
      <c r="BA299" s="152"/>
      <c r="BB299" s="152"/>
      <c r="BC299" s="152"/>
      <c r="BD299" s="152"/>
      <c r="BE299" s="152"/>
      <c r="BF299" s="152"/>
      <c r="BG299" s="152"/>
      <c r="BH299" s="152"/>
      <c r="BI299" s="152"/>
      <c r="BJ299" s="152"/>
      <c r="BK299" s="152"/>
      <c r="BL299" s="152"/>
      <c r="BM299" s="152"/>
      <c r="BN299" s="152"/>
      <c r="BO299" s="152"/>
      <c r="BP299" s="152"/>
      <c r="BQ299" s="152"/>
      <c r="BR299" s="152"/>
      <c r="BS299" s="152"/>
      <c r="BT299" s="152"/>
      <c r="BU299" s="152"/>
      <c r="BV299" s="152"/>
      <c r="BW299" s="152"/>
      <c r="BX299" s="152"/>
      <c r="BY299" s="152"/>
      <c r="BZ299" s="152"/>
      <c r="CA299" s="152"/>
      <c r="CB299" s="152"/>
      <c r="CC299" s="152"/>
      <c r="CD299" s="152"/>
      <c r="CE299" s="152"/>
      <c r="CF299" s="152"/>
      <c r="CG299" s="152"/>
      <c r="CH299" s="152"/>
      <c r="CI299" s="152"/>
      <c r="CJ299" s="152"/>
      <c r="CK299" s="152"/>
      <c r="CL299" s="152"/>
      <c r="CM299" s="152"/>
      <c r="CN299" s="152"/>
      <c r="CO299" s="152"/>
      <c r="CP299" s="152"/>
      <c r="CQ299" s="152"/>
      <c r="CR299" s="152"/>
      <c r="CS299" s="152"/>
      <c r="CT299" s="152"/>
      <c r="CU299" s="152"/>
      <c r="CV299" s="152"/>
      <c r="CW299" s="152"/>
      <c r="CX299" s="152"/>
      <c r="CY299" s="152"/>
      <c r="CZ299" s="152"/>
      <c r="DA299" s="152"/>
      <c r="DB299" s="152"/>
      <c r="DC299" s="152"/>
      <c r="DD299" s="152"/>
      <c r="DE299" s="152"/>
      <c r="DF299" s="152"/>
      <c r="DG299" s="152"/>
      <c r="DH299" s="152"/>
      <c r="DI299" s="152"/>
      <c r="DJ299" s="152"/>
      <c r="DK299" s="152"/>
      <c r="DL299" s="152"/>
      <c r="DM299" s="152"/>
      <c r="DN299" s="152"/>
      <c r="DO299" s="152"/>
      <c r="DP299" s="152"/>
      <c r="DQ299" s="152"/>
      <c r="DR299" s="152"/>
      <c r="DS299" s="152"/>
      <c r="DT299" s="152"/>
      <c r="DU299" s="152"/>
      <c r="DV299" s="152"/>
      <c r="DW299" s="152"/>
      <c r="DX299" s="152"/>
      <c r="DY299" s="152"/>
      <c r="DZ299" s="152"/>
      <c r="EA299" s="152"/>
      <c r="EB299" s="152"/>
      <c r="EC299" s="152"/>
      <c r="ED299" s="152"/>
      <c r="EE299" s="152"/>
      <c r="EF299" s="152"/>
      <c r="EG299" s="152"/>
      <c r="EH299" s="152"/>
      <c r="EI299" s="152"/>
      <c r="EJ299" s="152"/>
      <c r="EK299" s="152"/>
      <c r="EL299" s="152"/>
      <c r="EM299" s="152"/>
      <c r="EN299" s="152"/>
      <c r="EO299" s="152"/>
      <c r="EP299" s="152"/>
      <c r="EQ299" s="152"/>
      <c r="ER299" s="152"/>
      <c r="ES299" s="152"/>
      <c r="ET299" s="152"/>
      <c r="EU299" s="152"/>
      <c r="EV299" s="152"/>
      <c r="EW299" s="152"/>
      <c r="EX299" s="152"/>
      <c r="EY299" s="152"/>
      <c r="EZ299" s="152"/>
      <c r="FA299" s="152"/>
      <c r="FB299" s="152"/>
      <c r="FC299" s="152"/>
      <c r="FD299" s="152"/>
    </row>
    <row r="300" spans="1:160">
      <c r="A300" s="250" t="str">
        <f t="shared" si="4"/>
        <v/>
      </c>
      <c r="B300" s="89"/>
      <c r="C300" s="89"/>
      <c r="D300" s="89"/>
      <c r="E300" s="89"/>
      <c r="F300" s="89"/>
      <c r="G300" s="89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152"/>
      <c r="AE300" s="152"/>
      <c r="AF300" s="152"/>
      <c r="AG300" s="152"/>
      <c r="AH300" s="152"/>
      <c r="AI300" s="152"/>
      <c r="AJ300" s="152"/>
      <c r="AK300" s="152"/>
      <c r="AL300" s="152"/>
      <c r="AM300" s="152"/>
      <c r="AN300" s="152"/>
      <c r="AO300" s="152"/>
      <c r="AP300" s="152"/>
      <c r="AQ300" s="152"/>
      <c r="AR300" s="152"/>
      <c r="AS300" s="152"/>
      <c r="AT300" s="152"/>
      <c r="AU300" s="152"/>
      <c r="AV300" s="152"/>
      <c r="AW300" s="152"/>
      <c r="AX300" s="152"/>
      <c r="AY300" s="152"/>
      <c r="AZ300" s="152"/>
      <c r="BA300" s="152"/>
      <c r="BB300" s="152"/>
      <c r="BC300" s="152"/>
      <c r="BD300" s="152"/>
      <c r="BE300" s="152"/>
      <c r="BF300" s="152"/>
      <c r="BG300" s="152"/>
      <c r="BH300" s="152"/>
      <c r="BI300" s="152"/>
      <c r="BJ300" s="152"/>
      <c r="BK300" s="152"/>
      <c r="BL300" s="152"/>
      <c r="BM300" s="152"/>
      <c r="BN300" s="152"/>
      <c r="BO300" s="152"/>
      <c r="BP300" s="152"/>
      <c r="BQ300" s="152"/>
      <c r="BR300" s="152"/>
      <c r="BS300" s="152"/>
      <c r="BT300" s="152"/>
      <c r="BU300" s="152"/>
      <c r="BV300" s="152"/>
      <c r="BW300" s="152"/>
      <c r="BX300" s="152"/>
      <c r="BY300" s="152"/>
      <c r="BZ300" s="152"/>
      <c r="CA300" s="152"/>
      <c r="CB300" s="152"/>
      <c r="CC300" s="152"/>
      <c r="CD300" s="152"/>
      <c r="CE300" s="152"/>
      <c r="CF300" s="152"/>
      <c r="CG300" s="152"/>
      <c r="CH300" s="152"/>
      <c r="CI300" s="152"/>
      <c r="CJ300" s="152"/>
      <c r="CK300" s="152"/>
      <c r="CL300" s="152"/>
      <c r="CM300" s="152"/>
      <c r="CN300" s="152"/>
      <c r="CO300" s="152"/>
      <c r="CP300" s="152"/>
      <c r="CQ300" s="152"/>
      <c r="CR300" s="152"/>
      <c r="CS300" s="152"/>
      <c r="CT300" s="152"/>
      <c r="CU300" s="152"/>
      <c r="CV300" s="152"/>
      <c r="CW300" s="152"/>
      <c r="CX300" s="152"/>
      <c r="CY300" s="152"/>
      <c r="CZ300" s="152"/>
      <c r="DA300" s="152"/>
      <c r="DB300" s="152"/>
      <c r="DC300" s="152"/>
      <c r="DD300" s="152"/>
      <c r="DE300" s="152"/>
      <c r="DF300" s="152"/>
      <c r="DG300" s="152"/>
      <c r="DH300" s="152"/>
      <c r="DI300" s="152"/>
      <c r="DJ300" s="152"/>
      <c r="DK300" s="152"/>
      <c r="DL300" s="152"/>
      <c r="DM300" s="152"/>
      <c r="DN300" s="152"/>
      <c r="DO300" s="152"/>
      <c r="DP300" s="152"/>
      <c r="DQ300" s="152"/>
      <c r="DR300" s="152"/>
      <c r="DS300" s="152"/>
      <c r="DT300" s="152"/>
      <c r="DU300" s="152"/>
      <c r="DV300" s="152"/>
      <c r="DW300" s="152"/>
      <c r="DX300" s="152"/>
      <c r="DY300" s="152"/>
      <c r="DZ300" s="152"/>
      <c r="EA300" s="152"/>
      <c r="EB300" s="152"/>
      <c r="EC300" s="152"/>
      <c r="ED300" s="152"/>
      <c r="EE300" s="152"/>
      <c r="EF300" s="152"/>
      <c r="EG300" s="152"/>
      <c r="EH300" s="152"/>
      <c r="EI300" s="152"/>
      <c r="EJ300" s="152"/>
      <c r="EK300" s="152"/>
      <c r="EL300" s="152"/>
      <c r="EM300" s="152"/>
      <c r="EN300" s="152"/>
      <c r="EO300" s="152"/>
      <c r="EP300" s="152"/>
      <c r="EQ300" s="152"/>
      <c r="ER300" s="152"/>
      <c r="ES300" s="152"/>
      <c r="ET300" s="152"/>
      <c r="EU300" s="152"/>
      <c r="EV300" s="152"/>
      <c r="EW300" s="152"/>
      <c r="EX300" s="152"/>
      <c r="EY300" s="152"/>
      <c r="EZ300" s="152"/>
      <c r="FA300" s="152"/>
      <c r="FB300" s="152"/>
      <c r="FC300" s="152"/>
      <c r="FD300" s="152"/>
    </row>
    <row r="301" spans="1:160">
      <c r="A301" s="250" t="str">
        <f t="shared" si="4"/>
        <v/>
      </c>
      <c r="B301" s="89"/>
      <c r="C301" s="89"/>
      <c r="D301" s="89"/>
      <c r="E301" s="89"/>
      <c r="F301" s="89"/>
      <c r="G301" s="89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152"/>
      <c r="AE301" s="152"/>
      <c r="AF301" s="152"/>
      <c r="AG301" s="152"/>
      <c r="AH301" s="152"/>
      <c r="AI301" s="152"/>
      <c r="AJ301" s="152"/>
      <c r="AK301" s="152"/>
      <c r="AL301" s="152"/>
      <c r="AM301" s="152"/>
      <c r="AN301" s="152"/>
      <c r="AO301" s="152"/>
      <c r="AP301" s="152"/>
      <c r="AQ301" s="152"/>
      <c r="AR301" s="152"/>
      <c r="AS301" s="152"/>
      <c r="AT301" s="152"/>
      <c r="AU301" s="152"/>
      <c r="AV301" s="152"/>
      <c r="AW301" s="152"/>
      <c r="AX301" s="152"/>
      <c r="AY301" s="152"/>
      <c r="AZ301" s="152"/>
      <c r="BA301" s="152"/>
      <c r="BB301" s="152"/>
      <c r="BC301" s="152"/>
      <c r="BD301" s="152"/>
      <c r="BE301" s="152"/>
      <c r="BF301" s="152"/>
      <c r="BG301" s="152"/>
      <c r="BH301" s="152"/>
      <c r="BI301" s="152"/>
      <c r="BJ301" s="152"/>
      <c r="BK301" s="152"/>
      <c r="BL301" s="152"/>
      <c r="BM301" s="152"/>
      <c r="BN301" s="152"/>
      <c r="BO301" s="152"/>
      <c r="BP301" s="152"/>
      <c r="BQ301" s="152"/>
      <c r="BR301" s="152"/>
      <c r="BS301" s="152"/>
      <c r="BT301" s="152"/>
      <c r="BU301" s="152"/>
      <c r="BV301" s="152"/>
      <c r="BW301" s="152"/>
      <c r="BX301" s="152"/>
      <c r="BY301" s="152"/>
      <c r="BZ301" s="152"/>
      <c r="CA301" s="152"/>
      <c r="CB301" s="152"/>
      <c r="CC301" s="152"/>
      <c r="CD301" s="152"/>
      <c r="CE301" s="152"/>
      <c r="CF301" s="152"/>
      <c r="CG301" s="152"/>
      <c r="CH301" s="152"/>
      <c r="CI301" s="152"/>
      <c r="CJ301" s="152"/>
      <c r="CK301" s="152"/>
      <c r="CL301" s="152"/>
      <c r="CM301" s="152"/>
      <c r="CN301" s="152"/>
      <c r="CO301" s="152"/>
      <c r="CP301" s="152"/>
      <c r="CQ301" s="152"/>
      <c r="CR301" s="152"/>
      <c r="CS301" s="152"/>
      <c r="CT301" s="152"/>
      <c r="CU301" s="152"/>
      <c r="CV301" s="152"/>
      <c r="CW301" s="152"/>
      <c r="CX301" s="152"/>
      <c r="CY301" s="152"/>
      <c r="CZ301" s="152"/>
      <c r="DA301" s="152"/>
      <c r="DB301" s="152"/>
      <c r="DC301" s="152"/>
      <c r="DD301" s="152"/>
      <c r="DE301" s="152"/>
      <c r="DF301" s="152"/>
      <c r="DG301" s="152"/>
      <c r="DH301" s="152"/>
      <c r="DI301" s="152"/>
      <c r="DJ301" s="152"/>
      <c r="DK301" s="152"/>
      <c r="DL301" s="152"/>
      <c r="DM301" s="152"/>
      <c r="DN301" s="152"/>
      <c r="DO301" s="152"/>
      <c r="DP301" s="152"/>
      <c r="DQ301" s="152"/>
      <c r="DR301" s="152"/>
      <c r="DS301" s="152"/>
      <c r="DT301" s="152"/>
      <c r="DU301" s="152"/>
      <c r="DV301" s="152"/>
      <c r="DW301" s="152"/>
      <c r="DX301" s="152"/>
      <c r="DY301" s="152"/>
      <c r="DZ301" s="152"/>
      <c r="EA301" s="152"/>
      <c r="EB301" s="152"/>
      <c r="EC301" s="152"/>
      <c r="ED301" s="152"/>
      <c r="EE301" s="152"/>
      <c r="EF301" s="152"/>
      <c r="EG301" s="152"/>
      <c r="EH301" s="152"/>
      <c r="EI301" s="152"/>
      <c r="EJ301" s="152"/>
      <c r="EK301" s="152"/>
      <c r="EL301" s="152"/>
      <c r="EM301" s="152"/>
      <c r="EN301" s="152"/>
      <c r="EO301" s="152"/>
      <c r="EP301" s="152"/>
      <c r="EQ301" s="152"/>
      <c r="ER301" s="152"/>
      <c r="ES301" s="152"/>
      <c r="ET301" s="152"/>
      <c r="EU301" s="152"/>
      <c r="EV301" s="152"/>
      <c r="EW301" s="152"/>
      <c r="EX301" s="152"/>
      <c r="EY301" s="152"/>
      <c r="EZ301" s="152"/>
      <c r="FA301" s="152"/>
      <c r="FB301" s="152"/>
      <c r="FC301" s="152"/>
      <c r="FD301" s="152"/>
    </row>
    <row r="302" spans="1:160">
      <c r="A302" s="250" t="str">
        <f t="shared" si="4"/>
        <v/>
      </c>
      <c r="B302" s="89"/>
      <c r="C302" s="89"/>
      <c r="D302" s="89"/>
      <c r="E302" s="89"/>
      <c r="F302" s="89"/>
      <c r="G302" s="89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152"/>
      <c r="AE302" s="152"/>
      <c r="AF302" s="152"/>
      <c r="AG302" s="152"/>
      <c r="AH302" s="152"/>
      <c r="AI302" s="152"/>
      <c r="AJ302" s="152"/>
      <c r="AK302" s="152"/>
      <c r="AL302" s="152"/>
      <c r="AM302" s="152"/>
      <c r="AN302" s="152"/>
      <c r="AO302" s="152"/>
      <c r="AP302" s="152"/>
      <c r="AQ302" s="152"/>
      <c r="AR302" s="152"/>
      <c r="AS302" s="152"/>
      <c r="AT302" s="152"/>
      <c r="AU302" s="152"/>
      <c r="AV302" s="152"/>
      <c r="AW302" s="152"/>
      <c r="AX302" s="152"/>
      <c r="AY302" s="152"/>
      <c r="AZ302" s="152"/>
      <c r="BA302" s="152"/>
      <c r="BB302" s="152"/>
      <c r="BC302" s="152"/>
      <c r="BD302" s="152"/>
      <c r="BE302" s="152"/>
      <c r="BF302" s="152"/>
      <c r="BG302" s="152"/>
      <c r="BH302" s="152"/>
      <c r="BI302" s="152"/>
      <c r="BJ302" s="152"/>
      <c r="BK302" s="152"/>
      <c r="BL302" s="152"/>
      <c r="BM302" s="152"/>
      <c r="BN302" s="152"/>
      <c r="BO302" s="152"/>
      <c r="BP302" s="152"/>
      <c r="BQ302" s="152"/>
      <c r="BR302" s="152"/>
      <c r="BS302" s="152"/>
      <c r="BT302" s="152"/>
      <c r="BU302" s="152"/>
      <c r="BV302" s="152"/>
      <c r="BW302" s="152"/>
      <c r="BX302" s="152"/>
      <c r="BY302" s="152"/>
      <c r="BZ302" s="152"/>
      <c r="CA302" s="152"/>
      <c r="CB302" s="152"/>
      <c r="CC302" s="152"/>
      <c r="CD302" s="152"/>
      <c r="CE302" s="152"/>
      <c r="CF302" s="152"/>
      <c r="CG302" s="152"/>
      <c r="CH302" s="152"/>
      <c r="CI302" s="152"/>
      <c r="CJ302" s="152"/>
      <c r="CK302" s="152"/>
      <c r="CL302" s="152"/>
      <c r="CM302" s="152"/>
      <c r="CN302" s="152"/>
      <c r="CO302" s="152"/>
      <c r="CP302" s="152"/>
      <c r="CQ302" s="152"/>
      <c r="CR302" s="152"/>
      <c r="CS302" s="152"/>
      <c r="CT302" s="152"/>
      <c r="CU302" s="152"/>
      <c r="CV302" s="152"/>
      <c r="CW302" s="152"/>
      <c r="CX302" s="152"/>
      <c r="CY302" s="152"/>
      <c r="CZ302" s="152"/>
      <c r="DA302" s="152"/>
      <c r="DB302" s="152"/>
      <c r="DC302" s="152"/>
      <c r="DD302" s="152"/>
      <c r="DE302" s="152"/>
      <c r="DF302" s="152"/>
      <c r="DG302" s="152"/>
      <c r="DH302" s="152"/>
      <c r="DI302" s="152"/>
      <c r="DJ302" s="152"/>
      <c r="DK302" s="152"/>
      <c r="DL302" s="152"/>
      <c r="DM302" s="152"/>
      <c r="DN302" s="152"/>
      <c r="DO302" s="152"/>
      <c r="DP302" s="152"/>
      <c r="DQ302" s="152"/>
      <c r="DR302" s="152"/>
      <c r="DS302" s="152"/>
      <c r="DT302" s="152"/>
      <c r="DU302" s="152"/>
      <c r="DV302" s="152"/>
      <c r="DW302" s="152"/>
      <c r="DX302" s="152"/>
      <c r="DY302" s="152"/>
      <c r="DZ302" s="152"/>
      <c r="EA302" s="152"/>
      <c r="EB302" s="152"/>
      <c r="EC302" s="152"/>
      <c r="ED302" s="152"/>
      <c r="EE302" s="152"/>
      <c r="EF302" s="152"/>
      <c r="EG302" s="152"/>
      <c r="EH302" s="152"/>
      <c r="EI302" s="152"/>
      <c r="EJ302" s="152"/>
      <c r="EK302" s="152"/>
      <c r="EL302" s="152"/>
      <c r="EM302" s="152"/>
      <c r="EN302" s="152"/>
      <c r="EO302" s="152"/>
      <c r="EP302" s="152"/>
      <c r="EQ302" s="152"/>
      <c r="ER302" s="152"/>
      <c r="ES302" s="152"/>
      <c r="ET302" s="152"/>
      <c r="EU302" s="152"/>
      <c r="EV302" s="152"/>
      <c r="EW302" s="152"/>
      <c r="EX302" s="152"/>
      <c r="EY302" s="152"/>
      <c r="EZ302" s="152"/>
      <c r="FA302" s="152"/>
      <c r="FB302" s="152"/>
      <c r="FC302" s="152"/>
      <c r="FD302" s="152"/>
    </row>
    <row r="303" spans="1:160">
      <c r="A303" s="250" t="str">
        <f t="shared" si="4"/>
        <v/>
      </c>
      <c r="B303" s="89"/>
      <c r="C303" s="89"/>
      <c r="D303" s="89"/>
      <c r="E303" s="89"/>
      <c r="F303" s="89"/>
      <c r="G303" s="89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152"/>
      <c r="AE303" s="152"/>
      <c r="AF303" s="152"/>
      <c r="AG303" s="152"/>
      <c r="AH303" s="152"/>
      <c r="AI303" s="152"/>
      <c r="AJ303" s="152"/>
      <c r="AK303" s="152"/>
      <c r="AL303" s="152"/>
      <c r="AM303" s="152"/>
      <c r="AN303" s="152"/>
      <c r="AO303" s="152"/>
      <c r="AP303" s="152"/>
      <c r="AQ303" s="152"/>
      <c r="AR303" s="152"/>
      <c r="AS303" s="152"/>
      <c r="AT303" s="152"/>
      <c r="AU303" s="152"/>
      <c r="AV303" s="152"/>
      <c r="AW303" s="152"/>
      <c r="AX303" s="152"/>
      <c r="AY303" s="152"/>
      <c r="AZ303" s="152"/>
      <c r="BA303" s="152"/>
      <c r="BB303" s="152"/>
      <c r="BC303" s="152"/>
      <c r="BD303" s="152"/>
      <c r="BE303" s="152"/>
      <c r="BF303" s="152"/>
      <c r="BG303" s="152"/>
      <c r="BH303" s="152"/>
      <c r="BI303" s="152"/>
      <c r="BJ303" s="152"/>
      <c r="BK303" s="152"/>
      <c r="BL303" s="152"/>
      <c r="BM303" s="152"/>
      <c r="BN303" s="152"/>
      <c r="BO303" s="152"/>
      <c r="BP303" s="152"/>
      <c r="BQ303" s="152"/>
      <c r="BR303" s="152"/>
      <c r="BS303" s="152"/>
      <c r="BT303" s="152"/>
      <c r="BU303" s="152"/>
      <c r="BV303" s="152"/>
      <c r="BW303" s="152"/>
      <c r="BX303" s="152"/>
      <c r="BY303" s="152"/>
      <c r="BZ303" s="152"/>
      <c r="CA303" s="152"/>
      <c r="CB303" s="152"/>
      <c r="CC303" s="152"/>
      <c r="CD303" s="152"/>
      <c r="CE303" s="152"/>
      <c r="CF303" s="152"/>
      <c r="CG303" s="152"/>
      <c r="CH303" s="152"/>
      <c r="CI303" s="152"/>
      <c r="CJ303" s="152"/>
      <c r="CK303" s="152"/>
      <c r="CL303" s="152"/>
      <c r="CM303" s="152"/>
      <c r="CN303" s="152"/>
      <c r="CO303" s="152"/>
      <c r="CP303" s="152"/>
      <c r="CQ303" s="152"/>
      <c r="CR303" s="152"/>
      <c r="CS303" s="152"/>
      <c r="CT303" s="152"/>
      <c r="CU303" s="152"/>
      <c r="CV303" s="152"/>
      <c r="CW303" s="152"/>
      <c r="CX303" s="152"/>
      <c r="CY303" s="152"/>
      <c r="CZ303" s="152"/>
      <c r="DA303" s="152"/>
      <c r="DB303" s="152"/>
      <c r="DC303" s="152"/>
      <c r="DD303" s="152"/>
      <c r="DE303" s="152"/>
      <c r="DF303" s="152"/>
      <c r="DG303" s="152"/>
      <c r="DH303" s="152"/>
      <c r="DI303" s="152"/>
      <c r="DJ303" s="152"/>
      <c r="DK303" s="152"/>
      <c r="DL303" s="152"/>
      <c r="DM303" s="152"/>
      <c r="DN303" s="152"/>
      <c r="DO303" s="152"/>
      <c r="DP303" s="152"/>
      <c r="DQ303" s="152"/>
      <c r="DR303" s="152"/>
      <c r="DS303" s="152"/>
      <c r="DT303" s="152"/>
      <c r="DU303" s="152"/>
      <c r="DV303" s="152"/>
      <c r="DW303" s="152"/>
      <c r="DX303" s="152"/>
      <c r="DY303" s="152"/>
      <c r="DZ303" s="152"/>
      <c r="EA303" s="152"/>
      <c r="EB303" s="152"/>
      <c r="EC303" s="152"/>
      <c r="ED303" s="152"/>
      <c r="EE303" s="152"/>
      <c r="EF303" s="152"/>
      <c r="EG303" s="152"/>
      <c r="EH303" s="152"/>
      <c r="EI303" s="152"/>
      <c r="EJ303" s="152"/>
      <c r="EK303" s="152"/>
      <c r="EL303" s="152"/>
      <c r="EM303" s="152"/>
      <c r="EN303" s="152"/>
      <c r="EO303" s="152"/>
      <c r="EP303" s="152"/>
      <c r="EQ303" s="152"/>
      <c r="ER303" s="152"/>
      <c r="ES303" s="152"/>
      <c r="ET303" s="152"/>
      <c r="EU303" s="152"/>
      <c r="EV303" s="152"/>
      <c r="EW303" s="152"/>
      <c r="EX303" s="152"/>
      <c r="EY303" s="152"/>
      <c r="EZ303" s="152"/>
      <c r="FA303" s="152"/>
      <c r="FB303" s="152"/>
      <c r="FC303" s="152"/>
      <c r="FD303" s="152"/>
    </row>
    <row r="304" spans="1:160">
      <c r="A304" s="250" t="str">
        <f t="shared" si="4"/>
        <v/>
      </c>
      <c r="B304" s="89"/>
      <c r="C304" s="89"/>
      <c r="D304" s="89"/>
      <c r="E304" s="89"/>
      <c r="F304" s="89"/>
      <c r="G304" s="89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152"/>
      <c r="AE304" s="152"/>
      <c r="AF304" s="152"/>
      <c r="AG304" s="152"/>
      <c r="AH304" s="152"/>
      <c r="AI304" s="152"/>
      <c r="AJ304" s="152"/>
      <c r="AK304" s="152"/>
      <c r="AL304" s="152"/>
      <c r="AM304" s="152"/>
      <c r="AN304" s="152"/>
      <c r="AO304" s="152"/>
      <c r="AP304" s="152"/>
      <c r="AQ304" s="152"/>
      <c r="AR304" s="152"/>
      <c r="AS304" s="152"/>
      <c r="AT304" s="152"/>
      <c r="AU304" s="152"/>
      <c r="AV304" s="152"/>
      <c r="AW304" s="152"/>
      <c r="AX304" s="152"/>
      <c r="AY304" s="152"/>
      <c r="AZ304" s="152"/>
      <c r="BA304" s="152"/>
      <c r="BB304" s="152"/>
      <c r="BC304" s="152"/>
      <c r="BD304" s="152"/>
      <c r="BE304" s="152"/>
      <c r="BF304" s="152"/>
      <c r="BG304" s="152"/>
      <c r="BH304" s="152"/>
      <c r="BI304" s="152"/>
      <c r="BJ304" s="152"/>
      <c r="BK304" s="152"/>
      <c r="BL304" s="152"/>
      <c r="BM304" s="152"/>
      <c r="BN304" s="152"/>
      <c r="BO304" s="152"/>
      <c r="BP304" s="152"/>
      <c r="BQ304" s="152"/>
      <c r="BR304" s="152"/>
      <c r="BS304" s="152"/>
      <c r="BT304" s="152"/>
      <c r="BU304" s="152"/>
      <c r="BV304" s="152"/>
      <c r="BW304" s="152"/>
      <c r="BX304" s="152"/>
      <c r="BY304" s="152"/>
      <c r="BZ304" s="152"/>
      <c r="CA304" s="152"/>
      <c r="CB304" s="152"/>
      <c r="CC304" s="152"/>
      <c r="CD304" s="152"/>
      <c r="CE304" s="152"/>
      <c r="CF304" s="152"/>
      <c r="CG304" s="152"/>
      <c r="CH304" s="152"/>
      <c r="CI304" s="152"/>
      <c r="CJ304" s="152"/>
      <c r="CK304" s="152"/>
      <c r="CL304" s="152"/>
      <c r="CM304" s="152"/>
      <c r="CN304" s="152"/>
      <c r="CO304" s="152"/>
      <c r="CP304" s="152"/>
      <c r="CQ304" s="152"/>
      <c r="CR304" s="152"/>
      <c r="CS304" s="152"/>
      <c r="CT304" s="152"/>
      <c r="CU304" s="152"/>
      <c r="CV304" s="152"/>
      <c r="CW304" s="152"/>
      <c r="CX304" s="152"/>
      <c r="CY304" s="152"/>
      <c r="CZ304" s="152"/>
      <c r="DA304" s="152"/>
      <c r="DB304" s="152"/>
      <c r="DC304" s="152"/>
      <c r="DD304" s="152"/>
      <c r="DE304" s="152"/>
      <c r="DF304" s="152"/>
      <c r="DG304" s="152"/>
      <c r="DH304" s="152"/>
      <c r="DI304" s="152"/>
      <c r="DJ304" s="152"/>
      <c r="DK304" s="152"/>
      <c r="DL304" s="152"/>
      <c r="DM304" s="152"/>
      <c r="DN304" s="152"/>
      <c r="DO304" s="152"/>
      <c r="DP304" s="152"/>
      <c r="DQ304" s="152"/>
      <c r="DR304" s="152"/>
      <c r="DS304" s="152"/>
      <c r="DT304" s="152"/>
      <c r="DU304" s="152"/>
      <c r="DV304" s="152"/>
      <c r="DW304" s="152"/>
      <c r="DX304" s="152"/>
      <c r="DY304" s="152"/>
      <c r="DZ304" s="152"/>
      <c r="EA304" s="152"/>
      <c r="EB304" s="152"/>
      <c r="EC304" s="152"/>
      <c r="ED304" s="152"/>
      <c r="EE304" s="152"/>
      <c r="EF304" s="152"/>
      <c r="EG304" s="152"/>
      <c r="EH304" s="152"/>
      <c r="EI304" s="152"/>
      <c r="EJ304" s="152"/>
      <c r="EK304" s="152"/>
      <c r="EL304" s="152"/>
      <c r="EM304" s="152"/>
      <c r="EN304" s="152"/>
      <c r="EO304" s="152"/>
      <c r="EP304" s="152"/>
      <c r="EQ304" s="152"/>
      <c r="ER304" s="152"/>
      <c r="ES304" s="152"/>
      <c r="ET304" s="152"/>
      <c r="EU304" s="152"/>
      <c r="EV304" s="152"/>
      <c r="EW304" s="152"/>
      <c r="EX304" s="152"/>
      <c r="EY304" s="152"/>
      <c r="EZ304" s="152"/>
      <c r="FA304" s="152"/>
      <c r="FB304" s="152"/>
      <c r="FC304" s="152"/>
      <c r="FD304" s="152"/>
    </row>
    <row r="305" spans="1:160">
      <c r="A305" s="250" t="str">
        <f t="shared" si="4"/>
        <v/>
      </c>
      <c r="B305" s="89"/>
      <c r="C305" s="89"/>
      <c r="D305" s="89"/>
      <c r="E305" s="89"/>
      <c r="F305" s="89"/>
      <c r="G305" s="89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152"/>
      <c r="AE305" s="152"/>
      <c r="AF305" s="152"/>
      <c r="AG305" s="152"/>
      <c r="AH305" s="152"/>
      <c r="AI305" s="152"/>
      <c r="AJ305" s="152"/>
      <c r="AK305" s="152"/>
      <c r="AL305" s="152"/>
      <c r="AM305" s="152"/>
      <c r="AN305" s="152"/>
      <c r="AO305" s="152"/>
      <c r="AP305" s="152"/>
      <c r="AQ305" s="152"/>
      <c r="AR305" s="152"/>
      <c r="AS305" s="152"/>
      <c r="AT305" s="152"/>
      <c r="AU305" s="152"/>
      <c r="AV305" s="152"/>
      <c r="AW305" s="152"/>
      <c r="AX305" s="152"/>
      <c r="AY305" s="152"/>
      <c r="AZ305" s="152"/>
      <c r="BA305" s="152"/>
      <c r="BB305" s="152"/>
      <c r="BC305" s="152"/>
      <c r="BD305" s="152"/>
      <c r="BE305" s="152"/>
      <c r="BF305" s="152"/>
      <c r="BG305" s="152"/>
      <c r="BH305" s="152"/>
      <c r="BI305" s="152"/>
      <c r="BJ305" s="152"/>
      <c r="BK305" s="152"/>
      <c r="BL305" s="152"/>
      <c r="BM305" s="152"/>
      <c r="BN305" s="152"/>
      <c r="BO305" s="152"/>
      <c r="BP305" s="152"/>
      <c r="BQ305" s="152"/>
      <c r="BR305" s="152"/>
      <c r="BS305" s="152"/>
      <c r="BT305" s="152"/>
      <c r="BU305" s="152"/>
      <c r="BV305" s="152"/>
      <c r="BW305" s="152"/>
      <c r="BX305" s="152"/>
      <c r="BY305" s="152"/>
      <c r="BZ305" s="152"/>
      <c r="CA305" s="152"/>
      <c r="CB305" s="152"/>
      <c r="CC305" s="152"/>
      <c r="CD305" s="152"/>
      <c r="CE305" s="152"/>
      <c r="CF305" s="152"/>
      <c r="CG305" s="152"/>
      <c r="CH305" s="152"/>
      <c r="CI305" s="152"/>
      <c r="CJ305" s="152"/>
      <c r="CK305" s="152"/>
      <c r="CL305" s="152"/>
      <c r="CM305" s="152"/>
      <c r="CN305" s="152"/>
      <c r="CO305" s="152"/>
      <c r="CP305" s="152"/>
      <c r="CQ305" s="152"/>
      <c r="CR305" s="152"/>
      <c r="CS305" s="152"/>
      <c r="CT305" s="152"/>
      <c r="CU305" s="152"/>
      <c r="CV305" s="152"/>
      <c r="CW305" s="152"/>
      <c r="CX305" s="152"/>
      <c r="CY305" s="152"/>
      <c r="CZ305" s="152"/>
      <c r="DA305" s="152"/>
      <c r="DB305" s="152"/>
      <c r="DC305" s="152"/>
      <c r="DD305" s="152"/>
      <c r="DE305" s="152"/>
      <c r="DF305" s="152"/>
      <c r="DG305" s="152"/>
      <c r="DH305" s="152"/>
      <c r="DI305" s="152"/>
      <c r="DJ305" s="152"/>
      <c r="DK305" s="152"/>
      <c r="DL305" s="152"/>
      <c r="DM305" s="152"/>
      <c r="DN305" s="152"/>
      <c r="DO305" s="152"/>
      <c r="DP305" s="152"/>
      <c r="DQ305" s="152"/>
      <c r="DR305" s="152"/>
      <c r="DS305" s="152"/>
      <c r="DT305" s="152"/>
      <c r="DU305" s="152"/>
      <c r="DV305" s="152"/>
      <c r="DW305" s="152"/>
      <c r="DX305" s="152"/>
      <c r="DY305" s="152"/>
      <c r="DZ305" s="152"/>
      <c r="EA305" s="152"/>
      <c r="EB305" s="152"/>
      <c r="EC305" s="152"/>
      <c r="ED305" s="152"/>
      <c r="EE305" s="152"/>
      <c r="EF305" s="152"/>
      <c r="EG305" s="152"/>
      <c r="EH305" s="152"/>
      <c r="EI305" s="152"/>
      <c r="EJ305" s="152"/>
      <c r="EK305" s="152"/>
      <c r="EL305" s="152"/>
      <c r="EM305" s="152"/>
      <c r="EN305" s="152"/>
      <c r="EO305" s="152"/>
      <c r="EP305" s="152"/>
      <c r="EQ305" s="152"/>
      <c r="ER305" s="152"/>
      <c r="ES305" s="152"/>
      <c r="ET305" s="152"/>
      <c r="EU305" s="152"/>
      <c r="EV305" s="152"/>
      <c r="EW305" s="152"/>
      <c r="EX305" s="152"/>
      <c r="EY305" s="152"/>
      <c r="EZ305" s="152"/>
      <c r="FA305" s="152"/>
      <c r="FB305" s="152"/>
      <c r="FC305" s="152"/>
      <c r="FD305" s="152"/>
    </row>
    <row r="306" spans="1:160">
      <c r="A306" s="250" t="str">
        <f t="shared" si="4"/>
        <v/>
      </c>
      <c r="B306" s="89"/>
      <c r="C306" s="89"/>
      <c r="D306" s="89"/>
      <c r="E306" s="89"/>
      <c r="F306" s="89"/>
      <c r="G306" s="89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  <c r="BE306" s="152"/>
      <c r="BF306" s="152"/>
      <c r="BG306" s="152"/>
      <c r="BH306" s="152"/>
      <c r="BI306" s="152"/>
      <c r="BJ306" s="152"/>
      <c r="BK306" s="152"/>
      <c r="BL306" s="152"/>
      <c r="BM306" s="152"/>
      <c r="BN306" s="152"/>
      <c r="BO306" s="152"/>
      <c r="BP306" s="152"/>
      <c r="BQ306" s="152"/>
      <c r="BR306" s="152"/>
      <c r="BS306" s="152"/>
      <c r="BT306" s="152"/>
      <c r="BU306" s="152"/>
      <c r="BV306" s="152"/>
      <c r="BW306" s="152"/>
      <c r="BX306" s="152"/>
      <c r="BY306" s="152"/>
      <c r="BZ306" s="152"/>
      <c r="CA306" s="152"/>
      <c r="CB306" s="152"/>
      <c r="CC306" s="152"/>
      <c r="CD306" s="152"/>
      <c r="CE306" s="152"/>
      <c r="CF306" s="152"/>
      <c r="CG306" s="152"/>
      <c r="CH306" s="152"/>
      <c r="CI306" s="152"/>
      <c r="CJ306" s="152"/>
      <c r="CK306" s="152"/>
      <c r="CL306" s="152"/>
      <c r="CM306" s="152"/>
      <c r="CN306" s="152"/>
      <c r="CO306" s="152"/>
      <c r="CP306" s="152"/>
      <c r="CQ306" s="152"/>
      <c r="CR306" s="152"/>
      <c r="CS306" s="152"/>
      <c r="CT306" s="152"/>
      <c r="CU306" s="152"/>
      <c r="CV306" s="152"/>
      <c r="CW306" s="152"/>
      <c r="CX306" s="152"/>
      <c r="CY306" s="152"/>
      <c r="CZ306" s="152"/>
      <c r="DA306" s="152"/>
      <c r="DB306" s="152"/>
      <c r="DC306" s="152"/>
      <c r="DD306" s="152"/>
      <c r="DE306" s="152"/>
      <c r="DF306" s="152"/>
      <c r="DG306" s="152"/>
      <c r="DH306" s="152"/>
      <c r="DI306" s="152"/>
      <c r="DJ306" s="152"/>
      <c r="DK306" s="152"/>
      <c r="DL306" s="152"/>
      <c r="DM306" s="152"/>
      <c r="DN306" s="152"/>
      <c r="DO306" s="152"/>
      <c r="DP306" s="152"/>
      <c r="DQ306" s="152"/>
      <c r="DR306" s="152"/>
      <c r="DS306" s="152"/>
      <c r="DT306" s="152"/>
      <c r="DU306" s="152"/>
      <c r="DV306" s="152"/>
      <c r="DW306" s="152"/>
      <c r="DX306" s="152"/>
      <c r="DY306" s="152"/>
      <c r="DZ306" s="152"/>
      <c r="EA306" s="152"/>
      <c r="EB306" s="152"/>
      <c r="EC306" s="152"/>
      <c r="ED306" s="152"/>
      <c r="EE306" s="152"/>
      <c r="EF306" s="152"/>
      <c r="EG306" s="152"/>
      <c r="EH306" s="152"/>
      <c r="EI306" s="152"/>
      <c r="EJ306" s="152"/>
      <c r="EK306" s="152"/>
      <c r="EL306" s="152"/>
      <c r="EM306" s="152"/>
      <c r="EN306" s="152"/>
      <c r="EO306" s="152"/>
      <c r="EP306" s="152"/>
      <c r="EQ306" s="152"/>
      <c r="ER306" s="152"/>
      <c r="ES306" s="152"/>
      <c r="ET306" s="152"/>
      <c r="EU306" s="152"/>
      <c r="EV306" s="152"/>
      <c r="EW306" s="152"/>
      <c r="EX306" s="152"/>
      <c r="EY306" s="152"/>
      <c r="EZ306" s="152"/>
      <c r="FA306" s="152"/>
      <c r="FB306" s="152"/>
      <c r="FC306" s="152"/>
      <c r="FD306" s="152"/>
    </row>
    <row r="307" spans="1:160">
      <c r="A307" s="250" t="str">
        <f t="shared" si="4"/>
        <v/>
      </c>
      <c r="B307" s="89"/>
      <c r="C307" s="89"/>
      <c r="D307" s="89"/>
      <c r="E307" s="89"/>
      <c r="F307" s="89"/>
      <c r="G307" s="89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152"/>
      <c r="AE307" s="152"/>
      <c r="AF307" s="152"/>
      <c r="AG307" s="152"/>
      <c r="AH307" s="152"/>
      <c r="AI307" s="152"/>
      <c r="AJ307" s="152"/>
      <c r="AK307" s="152"/>
      <c r="AL307" s="152"/>
      <c r="AM307" s="152"/>
      <c r="AN307" s="152"/>
      <c r="AO307" s="152"/>
      <c r="AP307" s="152"/>
      <c r="AQ307" s="152"/>
      <c r="AR307" s="152"/>
      <c r="AS307" s="152"/>
      <c r="AT307" s="152"/>
      <c r="AU307" s="152"/>
      <c r="AV307" s="152"/>
      <c r="AW307" s="152"/>
      <c r="AX307" s="152"/>
      <c r="AY307" s="152"/>
      <c r="AZ307" s="152"/>
      <c r="BA307" s="152"/>
      <c r="BB307" s="152"/>
      <c r="BC307" s="152"/>
      <c r="BD307" s="152"/>
      <c r="BE307" s="152"/>
      <c r="BF307" s="152"/>
      <c r="BG307" s="152"/>
      <c r="BH307" s="152"/>
      <c r="BI307" s="152"/>
      <c r="BJ307" s="152"/>
      <c r="BK307" s="152"/>
      <c r="BL307" s="152"/>
      <c r="BM307" s="152"/>
      <c r="BN307" s="152"/>
      <c r="BO307" s="152"/>
      <c r="BP307" s="152"/>
      <c r="BQ307" s="152"/>
      <c r="BR307" s="152"/>
      <c r="BS307" s="152"/>
      <c r="BT307" s="152"/>
      <c r="BU307" s="152"/>
      <c r="BV307" s="152"/>
      <c r="BW307" s="152"/>
      <c r="BX307" s="152"/>
      <c r="BY307" s="152"/>
      <c r="BZ307" s="152"/>
      <c r="CA307" s="152"/>
      <c r="CB307" s="152"/>
      <c r="CC307" s="152"/>
      <c r="CD307" s="152"/>
      <c r="CE307" s="152"/>
      <c r="CF307" s="152"/>
      <c r="CG307" s="152"/>
      <c r="CH307" s="152"/>
      <c r="CI307" s="152"/>
      <c r="CJ307" s="152"/>
      <c r="CK307" s="152"/>
      <c r="CL307" s="152"/>
      <c r="CM307" s="152"/>
      <c r="CN307" s="152"/>
      <c r="CO307" s="152"/>
      <c r="CP307" s="152"/>
      <c r="CQ307" s="152"/>
      <c r="CR307" s="152"/>
      <c r="CS307" s="152"/>
      <c r="CT307" s="152"/>
      <c r="CU307" s="152"/>
      <c r="CV307" s="152"/>
      <c r="CW307" s="152"/>
      <c r="CX307" s="152"/>
      <c r="CY307" s="152"/>
      <c r="CZ307" s="152"/>
      <c r="DA307" s="152"/>
      <c r="DB307" s="152"/>
      <c r="DC307" s="152"/>
      <c r="DD307" s="152"/>
      <c r="DE307" s="152"/>
      <c r="DF307" s="152"/>
      <c r="DG307" s="152"/>
      <c r="DH307" s="152"/>
      <c r="DI307" s="152"/>
      <c r="DJ307" s="152"/>
      <c r="DK307" s="152"/>
      <c r="DL307" s="152"/>
      <c r="DM307" s="152"/>
      <c r="DN307" s="152"/>
      <c r="DO307" s="152"/>
      <c r="DP307" s="152"/>
      <c r="DQ307" s="152"/>
      <c r="DR307" s="152"/>
      <c r="DS307" s="152"/>
      <c r="DT307" s="152"/>
      <c r="DU307" s="152"/>
      <c r="DV307" s="152"/>
      <c r="DW307" s="152"/>
      <c r="DX307" s="152"/>
      <c r="DY307" s="152"/>
      <c r="DZ307" s="152"/>
      <c r="EA307" s="152"/>
      <c r="EB307" s="152"/>
      <c r="EC307" s="152"/>
      <c r="ED307" s="152"/>
      <c r="EE307" s="152"/>
      <c r="EF307" s="152"/>
      <c r="EG307" s="152"/>
      <c r="EH307" s="152"/>
      <c r="EI307" s="152"/>
      <c r="EJ307" s="152"/>
      <c r="EK307" s="152"/>
      <c r="EL307" s="152"/>
      <c r="EM307" s="152"/>
      <c r="EN307" s="152"/>
      <c r="EO307" s="152"/>
      <c r="EP307" s="152"/>
      <c r="EQ307" s="152"/>
      <c r="ER307" s="152"/>
      <c r="ES307" s="152"/>
      <c r="ET307" s="152"/>
      <c r="EU307" s="152"/>
      <c r="EV307" s="152"/>
      <c r="EW307" s="152"/>
      <c r="EX307" s="152"/>
      <c r="EY307" s="152"/>
      <c r="EZ307" s="152"/>
      <c r="FA307" s="152"/>
      <c r="FB307" s="152"/>
      <c r="FC307" s="152"/>
      <c r="FD307" s="152"/>
    </row>
    <row r="308" spans="1:160">
      <c r="A308" s="250" t="str">
        <f t="shared" si="4"/>
        <v/>
      </c>
      <c r="B308" s="89"/>
      <c r="C308" s="89"/>
      <c r="D308" s="89"/>
      <c r="E308" s="89"/>
      <c r="F308" s="89"/>
      <c r="G308" s="89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152"/>
      <c r="AE308" s="152"/>
      <c r="AF308" s="152"/>
      <c r="AG308" s="152"/>
      <c r="AH308" s="152"/>
      <c r="AI308" s="152"/>
      <c r="AJ308" s="152"/>
      <c r="AK308" s="152"/>
      <c r="AL308" s="152"/>
      <c r="AM308" s="152"/>
      <c r="AN308" s="152"/>
      <c r="AO308" s="152"/>
      <c r="AP308" s="152"/>
      <c r="AQ308" s="152"/>
      <c r="AR308" s="152"/>
      <c r="AS308" s="152"/>
      <c r="AT308" s="152"/>
      <c r="AU308" s="152"/>
      <c r="AV308" s="152"/>
      <c r="AW308" s="152"/>
      <c r="AX308" s="152"/>
      <c r="AY308" s="152"/>
      <c r="AZ308" s="152"/>
      <c r="BA308" s="152"/>
      <c r="BB308" s="152"/>
      <c r="BC308" s="152"/>
      <c r="BD308" s="152"/>
      <c r="BE308" s="152"/>
      <c r="BF308" s="152"/>
      <c r="BG308" s="152"/>
      <c r="BH308" s="152"/>
      <c r="BI308" s="152"/>
      <c r="BJ308" s="152"/>
      <c r="BK308" s="152"/>
      <c r="BL308" s="152"/>
      <c r="BM308" s="152"/>
      <c r="BN308" s="152"/>
      <c r="BO308" s="152"/>
      <c r="BP308" s="152"/>
      <c r="BQ308" s="152"/>
      <c r="BR308" s="152"/>
      <c r="BS308" s="152"/>
      <c r="BT308" s="152"/>
      <c r="BU308" s="152"/>
      <c r="BV308" s="152"/>
      <c r="BW308" s="152"/>
      <c r="BX308" s="152"/>
      <c r="BY308" s="152"/>
      <c r="BZ308" s="152"/>
      <c r="CA308" s="152"/>
      <c r="CB308" s="152"/>
      <c r="CC308" s="152"/>
      <c r="CD308" s="152"/>
      <c r="CE308" s="152"/>
      <c r="CF308" s="152"/>
      <c r="CG308" s="152"/>
      <c r="CH308" s="152"/>
      <c r="CI308" s="152"/>
      <c r="CJ308" s="152"/>
      <c r="CK308" s="152"/>
      <c r="CL308" s="152"/>
      <c r="CM308" s="152"/>
      <c r="CN308" s="152"/>
      <c r="CO308" s="152"/>
      <c r="CP308" s="152"/>
      <c r="CQ308" s="152"/>
      <c r="CR308" s="152"/>
      <c r="CS308" s="152"/>
      <c r="CT308" s="152"/>
      <c r="CU308" s="152"/>
      <c r="CV308" s="152"/>
      <c r="CW308" s="152"/>
      <c r="CX308" s="152"/>
      <c r="CY308" s="152"/>
      <c r="CZ308" s="152"/>
      <c r="DA308" s="152"/>
      <c r="DB308" s="152"/>
      <c r="DC308" s="152"/>
      <c r="DD308" s="152"/>
      <c r="DE308" s="152"/>
      <c r="DF308" s="152"/>
      <c r="DG308" s="152"/>
      <c r="DH308" s="152"/>
      <c r="DI308" s="152"/>
      <c r="DJ308" s="152"/>
      <c r="DK308" s="152"/>
      <c r="DL308" s="152"/>
      <c r="DM308" s="152"/>
      <c r="DN308" s="152"/>
      <c r="DO308" s="152"/>
      <c r="DP308" s="152"/>
      <c r="DQ308" s="152"/>
      <c r="DR308" s="152"/>
      <c r="DS308" s="152"/>
      <c r="DT308" s="152"/>
      <c r="DU308" s="152"/>
      <c r="DV308" s="152"/>
      <c r="DW308" s="152"/>
      <c r="DX308" s="152"/>
      <c r="DY308" s="152"/>
      <c r="DZ308" s="152"/>
      <c r="EA308" s="152"/>
      <c r="EB308" s="152"/>
      <c r="EC308" s="152"/>
      <c r="ED308" s="152"/>
      <c r="EE308" s="152"/>
      <c r="EF308" s="152"/>
      <c r="EG308" s="152"/>
      <c r="EH308" s="152"/>
      <c r="EI308" s="152"/>
      <c r="EJ308" s="152"/>
      <c r="EK308" s="152"/>
      <c r="EL308" s="152"/>
      <c r="EM308" s="152"/>
      <c r="EN308" s="152"/>
      <c r="EO308" s="152"/>
      <c r="EP308" s="152"/>
      <c r="EQ308" s="152"/>
      <c r="ER308" s="152"/>
      <c r="ES308" s="152"/>
      <c r="ET308" s="152"/>
      <c r="EU308" s="152"/>
      <c r="EV308" s="152"/>
      <c r="EW308" s="152"/>
      <c r="EX308" s="152"/>
      <c r="EY308" s="152"/>
      <c r="EZ308" s="152"/>
      <c r="FA308" s="152"/>
      <c r="FB308" s="152"/>
      <c r="FC308" s="152"/>
      <c r="FD308" s="152"/>
    </row>
    <row r="309" spans="1:160">
      <c r="A309" s="250" t="str">
        <f t="shared" si="4"/>
        <v/>
      </c>
      <c r="B309" s="89"/>
      <c r="C309" s="89"/>
      <c r="D309" s="89"/>
      <c r="E309" s="89"/>
      <c r="F309" s="89"/>
      <c r="G309" s="89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152"/>
      <c r="AE309" s="152"/>
      <c r="AF309" s="152"/>
      <c r="AG309" s="152"/>
      <c r="AH309" s="152"/>
      <c r="AI309" s="152"/>
      <c r="AJ309" s="152"/>
      <c r="AK309" s="152"/>
      <c r="AL309" s="152"/>
      <c r="AM309" s="152"/>
      <c r="AN309" s="152"/>
      <c r="AO309" s="152"/>
      <c r="AP309" s="152"/>
      <c r="AQ309" s="152"/>
      <c r="AR309" s="152"/>
      <c r="AS309" s="152"/>
      <c r="AT309" s="152"/>
      <c r="AU309" s="152"/>
      <c r="AV309" s="152"/>
      <c r="AW309" s="152"/>
      <c r="AX309" s="152"/>
      <c r="AY309" s="152"/>
      <c r="AZ309" s="152"/>
      <c r="BA309" s="152"/>
      <c r="BB309" s="152"/>
      <c r="BC309" s="152"/>
      <c r="BD309" s="152"/>
      <c r="BE309" s="152"/>
      <c r="BF309" s="152"/>
      <c r="BG309" s="152"/>
      <c r="BH309" s="152"/>
      <c r="BI309" s="152"/>
      <c r="BJ309" s="152"/>
      <c r="BK309" s="152"/>
      <c r="BL309" s="152"/>
      <c r="BM309" s="152"/>
      <c r="BN309" s="152"/>
      <c r="BO309" s="152"/>
      <c r="BP309" s="152"/>
      <c r="BQ309" s="152"/>
      <c r="BR309" s="152"/>
      <c r="BS309" s="152"/>
      <c r="BT309" s="152"/>
      <c r="BU309" s="152"/>
      <c r="BV309" s="152"/>
      <c r="BW309" s="152"/>
      <c r="BX309" s="152"/>
      <c r="BY309" s="152"/>
      <c r="BZ309" s="152"/>
      <c r="CA309" s="152"/>
      <c r="CB309" s="152"/>
      <c r="CC309" s="152"/>
      <c r="CD309" s="152"/>
      <c r="CE309" s="152"/>
      <c r="CF309" s="152"/>
      <c r="CG309" s="152"/>
      <c r="CH309" s="152"/>
      <c r="CI309" s="152"/>
      <c r="CJ309" s="152"/>
      <c r="CK309" s="152"/>
      <c r="CL309" s="152"/>
      <c r="CM309" s="152"/>
      <c r="CN309" s="152"/>
      <c r="CO309" s="152"/>
      <c r="CP309" s="152"/>
      <c r="CQ309" s="152"/>
      <c r="CR309" s="152"/>
      <c r="CS309" s="152"/>
      <c r="CT309" s="152"/>
      <c r="CU309" s="152"/>
      <c r="CV309" s="152"/>
      <c r="CW309" s="152"/>
      <c r="CX309" s="152"/>
      <c r="CY309" s="152"/>
      <c r="CZ309" s="152"/>
      <c r="DA309" s="152"/>
      <c r="DB309" s="152"/>
      <c r="DC309" s="152"/>
      <c r="DD309" s="152"/>
      <c r="DE309" s="152"/>
      <c r="DF309" s="152"/>
      <c r="DG309" s="152"/>
      <c r="DH309" s="152"/>
      <c r="DI309" s="152"/>
      <c r="DJ309" s="152"/>
      <c r="DK309" s="152"/>
      <c r="DL309" s="152"/>
      <c r="DM309" s="152"/>
      <c r="DN309" s="152"/>
      <c r="DO309" s="152"/>
      <c r="DP309" s="152"/>
      <c r="DQ309" s="152"/>
      <c r="DR309" s="152"/>
      <c r="DS309" s="152"/>
      <c r="DT309" s="152"/>
      <c r="DU309" s="152"/>
      <c r="DV309" s="152"/>
      <c r="DW309" s="152"/>
      <c r="DX309" s="152"/>
      <c r="DY309" s="152"/>
      <c r="DZ309" s="152"/>
      <c r="EA309" s="152"/>
      <c r="EB309" s="152"/>
      <c r="EC309" s="152"/>
      <c r="ED309" s="152"/>
      <c r="EE309" s="152"/>
      <c r="EF309" s="152"/>
      <c r="EG309" s="152"/>
      <c r="EH309" s="152"/>
      <c r="EI309" s="152"/>
      <c r="EJ309" s="152"/>
      <c r="EK309" s="152"/>
      <c r="EL309" s="152"/>
      <c r="EM309" s="152"/>
      <c r="EN309" s="152"/>
      <c r="EO309" s="152"/>
      <c r="EP309" s="152"/>
      <c r="EQ309" s="152"/>
      <c r="ER309" s="152"/>
      <c r="ES309" s="152"/>
      <c r="ET309" s="152"/>
      <c r="EU309" s="152"/>
      <c r="EV309" s="152"/>
      <c r="EW309" s="152"/>
      <c r="EX309" s="152"/>
      <c r="EY309" s="152"/>
      <c r="EZ309" s="152"/>
      <c r="FA309" s="152"/>
      <c r="FB309" s="152"/>
      <c r="FC309" s="152"/>
      <c r="FD309" s="152"/>
    </row>
    <row r="310" spans="1:160">
      <c r="A310" s="250" t="str">
        <f t="shared" si="4"/>
        <v/>
      </c>
      <c r="B310" s="89"/>
      <c r="C310" s="89"/>
      <c r="D310" s="89"/>
      <c r="E310" s="89"/>
      <c r="F310" s="89"/>
      <c r="G310" s="89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152"/>
      <c r="AE310" s="152"/>
      <c r="AF310" s="152"/>
      <c r="AG310" s="152"/>
      <c r="AH310" s="152"/>
      <c r="AI310" s="152"/>
      <c r="AJ310" s="152"/>
      <c r="AK310" s="152"/>
      <c r="AL310" s="152"/>
      <c r="AM310" s="152"/>
      <c r="AN310" s="152"/>
      <c r="AO310" s="152"/>
      <c r="AP310" s="152"/>
      <c r="AQ310" s="152"/>
      <c r="AR310" s="152"/>
      <c r="AS310" s="152"/>
      <c r="AT310" s="152"/>
      <c r="AU310" s="152"/>
      <c r="AV310" s="152"/>
      <c r="AW310" s="152"/>
      <c r="AX310" s="152"/>
      <c r="AY310" s="152"/>
      <c r="AZ310" s="152"/>
      <c r="BA310" s="152"/>
      <c r="BB310" s="152"/>
      <c r="BC310" s="152"/>
      <c r="BD310" s="152"/>
      <c r="BE310" s="152"/>
      <c r="BF310" s="152"/>
      <c r="BG310" s="152"/>
      <c r="BH310" s="152"/>
      <c r="BI310" s="152"/>
      <c r="BJ310" s="152"/>
      <c r="BK310" s="152"/>
      <c r="BL310" s="152"/>
      <c r="BM310" s="152"/>
      <c r="BN310" s="152"/>
      <c r="BO310" s="152"/>
      <c r="BP310" s="152"/>
      <c r="BQ310" s="152"/>
      <c r="BR310" s="152"/>
      <c r="BS310" s="152"/>
      <c r="BT310" s="152"/>
      <c r="BU310" s="152"/>
      <c r="BV310" s="152"/>
      <c r="BW310" s="152"/>
      <c r="BX310" s="152"/>
      <c r="BY310" s="152"/>
      <c r="BZ310" s="152"/>
      <c r="CA310" s="152"/>
      <c r="CB310" s="152"/>
      <c r="CC310" s="152"/>
      <c r="CD310" s="152"/>
      <c r="CE310" s="152"/>
      <c r="CF310" s="152"/>
      <c r="CG310" s="152"/>
      <c r="CH310" s="152"/>
      <c r="CI310" s="152"/>
      <c r="CJ310" s="152"/>
      <c r="CK310" s="152"/>
      <c r="CL310" s="152"/>
      <c r="CM310" s="152"/>
      <c r="CN310" s="152"/>
      <c r="CO310" s="152"/>
      <c r="CP310" s="152"/>
      <c r="CQ310" s="152"/>
      <c r="CR310" s="152"/>
      <c r="CS310" s="152"/>
      <c r="CT310" s="152"/>
      <c r="CU310" s="152"/>
      <c r="CV310" s="152"/>
      <c r="CW310" s="152"/>
      <c r="CX310" s="152"/>
      <c r="CY310" s="152"/>
      <c r="CZ310" s="152"/>
      <c r="DA310" s="152"/>
      <c r="DB310" s="152"/>
      <c r="DC310" s="152"/>
      <c r="DD310" s="152"/>
      <c r="DE310" s="152"/>
      <c r="DF310" s="152"/>
      <c r="DG310" s="152"/>
      <c r="DH310" s="152"/>
      <c r="DI310" s="152"/>
      <c r="DJ310" s="152"/>
      <c r="DK310" s="152"/>
      <c r="DL310" s="152"/>
      <c r="DM310" s="152"/>
      <c r="DN310" s="152"/>
      <c r="DO310" s="152"/>
      <c r="DP310" s="152"/>
      <c r="DQ310" s="152"/>
      <c r="DR310" s="152"/>
      <c r="DS310" s="152"/>
      <c r="DT310" s="152"/>
      <c r="DU310" s="152"/>
      <c r="DV310" s="152"/>
      <c r="DW310" s="152"/>
      <c r="DX310" s="152"/>
      <c r="DY310" s="152"/>
      <c r="DZ310" s="152"/>
      <c r="EA310" s="152"/>
      <c r="EB310" s="152"/>
      <c r="EC310" s="152"/>
      <c r="ED310" s="152"/>
      <c r="EE310" s="152"/>
      <c r="EF310" s="152"/>
      <c r="EG310" s="152"/>
      <c r="EH310" s="152"/>
      <c r="EI310" s="152"/>
      <c r="EJ310" s="152"/>
      <c r="EK310" s="152"/>
      <c r="EL310" s="152"/>
      <c r="EM310" s="152"/>
      <c r="EN310" s="152"/>
      <c r="EO310" s="152"/>
      <c r="EP310" s="152"/>
      <c r="EQ310" s="152"/>
      <c r="ER310" s="152"/>
      <c r="ES310" s="152"/>
      <c r="ET310" s="152"/>
      <c r="EU310" s="152"/>
      <c r="EV310" s="152"/>
      <c r="EW310" s="152"/>
      <c r="EX310" s="152"/>
      <c r="EY310" s="152"/>
      <c r="EZ310" s="152"/>
      <c r="FA310" s="152"/>
      <c r="FB310" s="152"/>
      <c r="FC310" s="152"/>
      <c r="FD310" s="152"/>
    </row>
    <row r="311" spans="1:160">
      <c r="A311" s="250" t="str">
        <f t="shared" si="4"/>
        <v/>
      </c>
      <c r="B311" s="89"/>
      <c r="C311" s="89"/>
      <c r="D311" s="89"/>
      <c r="E311" s="89"/>
      <c r="F311" s="89"/>
      <c r="G311" s="89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152"/>
      <c r="AE311" s="152"/>
      <c r="AF311" s="152"/>
      <c r="AG311" s="152"/>
      <c r="AH311" s="152"/>
      <c r="AI311" s="152"/>
      <c r="AJ311" s="152"/>
      <c r="AK311" s="152"/>
      <c r="AL311" s="152"/>
      <c r="AM311" s="152"/>
      <c r="AN311" s="152"/>
      <c r="AO311" s="152"/>
      <c r="AP311" s="152"/>
      <c r="AQ311" s="152"/>
      <c r="AR311" s="152"/>
      <c r="AS311" s="152"/>
      <c r="AT311" s="152"/>
      <c r="AU311" s="152"/>
      <c r="AV311" s="152"/>
      <c r="AW311" s="152"/>
      <c r="AX311" s="152"/>
      <c r="AY311" s="152"/>
      <c r="AZ311" s="152"/>
      <c r="BA311" s="152"/>
      <c r="BB311" s="152"/>
      <c r="BC311" s="152"/>
      <c r="BD311" s="152"/>
      <c r="BE311" s="152"/>
      <c r="BF311" s="152"/>
      <c r="BG311" s="152"/>
      <c r="BH311" s="152"/>
      <c r="BI311" s="152"/>
      <c r="BJ311" s="152"/>
      <c r="BK311" s="152"/>
      <c r="BL311" s="152"/>
      <c r="BM311" s="152"/>
      <c r="BN311" s="152"/>
      <c r="BO311" s="152"/>
      <c r="BP311" s="152"/>
      <c r="BQ311" s="152"/>
      <c r="BR311" s="152"/>
      <c r="BS311" s="152"/>
      <c r="BT311" s="152"/>
      <c r="BU311" s="152"/>
      <c r="BV311" s="152"/>
      <c r="BW311" s="152"/>
      <c r="BX311" s="152"/>
      <c r="BY311" s="152"/>
      <c r="BZ311" s="152"/>
      <c r="CA311" s="152"/>
      <c r="CB311" s="152"/>
      <c r="CC311" s="152"/>
      <c r="CD311" s="152"/>
      <c r="CE311" s="152"/>
      <c r="CF311" s="152"/>
      <c r="CG311" s="152"/>
      <c r="CH311" s="152"/>
      <c r="CI311" s="152"/>
      <c r="CJ311" s="152"/>
      <c r="CK311" s="152"/>
      <c r="CL311" s="152"/>
      <c r="CM311" s="152"/>
      <c r="CN311" s="152"/>
      <c r="CO311" s="152"/>
      <c r="CP311" s="152"/>
      <c r="CQ311" s="152"/>
      <c r="CR311" s="152"/>
      <c r="CS311" s="152"/>
      <c r="CT311" s="152"/>
      <c r="CU311" s="152"/>
      <c r="CV311" s="152"/>
      <c r="CW311" s="152"/>
      <c r="CX311" s="152"/>
      <c r="CY311" s="152"/>
      <c r="CZ311" s="152"/>
      <c r="DA311" s="152"/>
      <c r="DB311" s="152"/>
      <c r="DC311" s="152"/>
      <c r="DD311" s="152"/>
      <c r="DE311" s="152"/>
      <c r="DF311" s="152"/>
      <c r="DG311" s="152"/>
      <c r="DH311" s="152"/>
      <c r="DI311" s="152"/>
      <c r="DJ311" s="152"/>
      <c r="DK311" s="152"/>
      <c r="DL311" s="152"/>
      <c r="DM311" s="152"/>
      <c r="DN311" s="152"/>
      <c r="DO311" s="152"/>
      <c r="DP311" s="152"/>
      <c r="DQ311" s="152"/>
      <c r="DR311" s="152"/>
      <c r="DS311" s="152"/>
      <c r="DT311" s="152"/>
      <c r="DU311" s="152"/>
      <c r="DV311" s="152"/>
      <c r="DW311" s="152"/>
      <c r="DX311" s="152"/>
      <c r="DY311" s="152"/>
      <c r="DZ311" s="152"/>
      <c r="EA311" s="152"/>
      <c r="EB311" s="152"/>
      <c r="EC311" s="152"/>
      <c r="ED311" s="152"/>
      <c r="EE311" s="152"/>
      <c r="EF311" s="152"/>
      <c r="EG311" s="152"/>
      <c r="EH311" s="152"/>
      <c r="EI311" s="152"/>
      <c r="EJ311" s="152"/>
      <c r="EK311" s="152"/>
      <c r="EL311" s="152"/>
      <c r="EM311" s="152"/>
      <c r="EN311" s="152"/>
      <c r="EO311" s="152"/>
      <c r="EP311" s="152"/>
      <c r="EQ311" s="152"/>
      <c r="ER311" s="152"/>
      <c r="ES311" s="152"/>
      <c r="ET311" s="152"/>
      <c r="EU311" s="152"/>
      <c r="EV311" s="152"/>
      <c r="EW311" s="152"/>
      <c r="EX311" s="152"/>
      <c r="EY311" s="152"/>
      <c r="EZ311" s="152"/>
      <c r="FA311" s="152"/>
      <c r="FB311" s="152"/>
      <c r="FC311" s="152"/>
      <c r="FD311" s="152"/>
    </row>
    <row r="312" spans="1:160">
      <c r="A312" s="250" t="str">
        <f t="shared" si="4"/>
        <v/>
      </c>
      <c r="B312" s="89"/>
      <c r="C312" s="89"/>
      <c r="D312" s="89"/>
      <c r="E312" s="89"/>
      <c r="F312" s="89"/>
      <c r="G312" s="89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152"/>
      <c r="AE312" s="152"/>
      <c r="AF312" s="152"/>
      <c r="AG312" s="152"/>
      <c r="AH312" s="152"/>
      <c r="AI312" s="152"/>
      <c r="AJ312" s="152"/>
      <c r="AK312" s="152"/>
      <c r="AL312" s="152"/>
      <c r="AM312" s="152"/>
      <c r="AN312" s="152"/>
      <c r="AO312" s="152"/>
      <c r="AP312" s="152"/>
      <c r="AQ312" s="152"/>
      <c r="AR312" s="152"/>
      <c r="AS312" s="152"/>
      <c r="AT312" s="152"/>
      <c r="AU312" s="152"/>
      <c r="AV312" s="152"/>
      <c r="AW312" s="152"/>
      <c r="AX312" s="152"/>
      <c r="AY312" s="152"/>
      <c r="AZ312" s="152"/>
      <c r="BA312" s="152"/>
      <c r="BB312" s="152"/>
      <c r="BC312" s="152"/>
      <c r="BD312" s="152"/>
      <c r="BE312" s="152"/>
      <c r="BF312" s="152"/>
      <c r="BG312" s="152"/>
      <c r="BH312" s="152"/>
      <c r="BI312" s="152"/>
      <c r="BJ312" s="152"/>
      <c r="BK312" s="152"/>
      <c r="BL312" s="152"/>
      <c r="BM312" s="152"/>
      <c r="BN312" s="152"/>
      <c r="BO312" s="152"/>
      <c r="BP312" s="152"/>
      <c r="BQ312" s="152"/>
      <c r="BR312" s="152"/>
      <c r="BS312" s="152"/>
      <c r="BT312" s="152"/>
      <c r="BU312" s="152"/>
      <c r="BV312" s="152"/>
      <c r="BW312" s="152"/>
      <c r="BX312" s="152"/>
      <c r="BY312" s="152"/>
      <c r="BZ312" s="152"/>
      <c r="CA312" s="152"/>
      <c r="CB312" s="152"/>
      <c r="CC312" s="152"/>
      <c r="CD312" s="152"/>
      <c r="CE312" s="152"/>
      <c r="CF312" s="152"/>
      <c r="CG312" s="152"/>
      <c r="CH312" s="152"/>
      <c r="CI312" s="152"/>
      <c r="CJ312" s="152"/>
      <c r="CK312" s="152"/>
      <c r="CL312" s="152"/>
      <c r="CM312" s="152"/>
      <c r="CN312" s="152"/>
      <c r="CO312" s="152"/>
      <c r="CP312" s="152"/>
      <c r="CQ312" s="152"/>
      <c r="CR312" s="152"/>
      <c r="CS312" s="152"/>
      <c r="CT312" s="152"/>
      <c r="CU312" s="152"/>
      <c r="CV312" s="152"/>
      <c r="CW312" s="152"/>
      <c r="CX312" s="152"/>
      <c r="CY312" s="152"/>
      <c r="CZ312" s="152"/>
      <c r="DA312" s="152"/>
      <c r="DB312" s="152"/>
      <c r="DC312" s="152"/>
      <c r="DD312" s="152"/>
      <c r="DE312" s="152"/>
      <c r="DF312" s="152"/>
      <c r="DG312" s="152"/>
      <c r="DH312" s="152"/>
      <c r="DI312" s="152"/>
      <c r="DJ312" s="152"/>
      <c r="DK312" s="152"/>
      <c r="DL312" s="152"/>
      <c r="DM312" s="152"/>
      <c r="DN312" s="152"/>
      <c r="DO312" s="152"/>
      <c r="DP312" s="152"/>
      <c r="DQ312" s="152"/>
      <c r="DR312" s="152"/>
      <c r="DS312" s="152"/>
      <c r="DT312" s="152"/>
      <c r="DU312" s="152"/>
      <c r="DV312" s="152"/>
      <c r="DW312" s="152"/>
      <c r="DX312" s="152"/>
      <c r="DY312" s="152"/>
      <c r="DZ312" s="152"/>
      <c r="EA312" s="152"/>
      <c r="EB312" s="152"/>
      <c r="EC312" s="152"/>
      <c r="ED312" s="152"/>
      <c r="EE312" s="152"/>
      <c r="EF312" s="152"/>
      <c r="EG312" s="152"/>
      <c r="EH312" s="152"/>
      <c r="EI312" s="152"/>
      <c r="EJ312" s="152"/>
      <c r="EK312" s="152"/>
      <c r="EL312" s="152"/>
      <c r="EM312" s="152"/>
      <c r="EN312" s="152"/>
      <c r="EO312" s="152"/>
      <c r="EP312" s="152"/>
      <c r="EQ312" s="152"/>
      <c r="ER312" s="152"/>
      <c r="ES312" s="152"/>
      <c r="ET312" s="152"/>
      <c r="EU312" s="152"/>
      <c r="EV312" s="152"/>
      <c r="EW312" s="152"/>
      <c r="EX312" s="152"/>
      <c r="EY312" s="152"/>
      <c r="EZ312" s="152"/>
      <c r="FA312" s="152"/>
      <c r="FB312" s="152"/>
      <c r="FC312" s="152"/>
      <c r="FD312" s="152"/>
    </row>
    <row r="313" spans="1:160">
      <c r="A313" s="250" t="str">
        <f t="shared" si="4"/>
        <v/>
      </c>
      <c r="B313" s="89"/>
      <c r="C313" s="89"/>
      <c r="D313" s="89"/>
      <c r="E313" s="89"/>
      <c r="F313" s="89"/>
      <c r="G313" s="89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2"/>
      <c r="AJ313" s="152"/>
      <c r="AK313" s="152"/>
      <c r="AL313" s="152"/>
      <c r="AM313" s="152"/>
      <c r="AN313" s="152"/>
      <c r="AO313" s="152"/>
      <c r="AP313" s="152"/>
      <c r="AQ313" s="152"/>
      <c r="AR313" s="152"/>
      <c r="AS313" s="152"/>
      <c r="AT313" s="152"/>
      <c r="AU313" s="152"/>
      <c r="AV313" s="152"/>
      <c r="AW313" s="152"/>
      <c r="AX313" s="152"/>
      <c r="AY313" s="152"/>
      <c r="AZ313" s="152"/>
      <c r="BA313" s="152"/>
      <c r="BB313" s="152"/>
      <c r="BC313" s="152"/>
      <c r="BD313" s="152"/>
      <c r="BE313" s="152"/>
      <c r="BF313" s="152"/>
      <c r="BG313" s="152"/>
      <c r="BH313" s="152"/>
      <c r="BI313" s="152"/>
      <c r="BJ313" s="152"/>
      <c r="BK313" s="152"/>
      <c r="BL313" s="152"/>
      <c r="BM313" s="152"/>
      <c r="BN313" s="152"/>
      <c r="BO313" s="152"/>
      <c r="BP313" s="152"/>
      <c r="BQ313" s="152"/>
      <c r="BR313" s="152"/>
      <c r="BS313" s="152"/>
      <c r="BT313" s="152"/>
      <c r="BU313" s="152"/>
      <c r="BV313" s="152"/>
      <c r="BW313" s="152"/>
      <c r="BX313" s="152"/>
      <c r="BY313" s="152"/>
      <c r="BZ313" s="152"/>
      <c r="CA313" s="152"/>
      <c r="CB313" s="152"/>
      <c r="CC313" s="152"/>
      <c r="CD313" s="152"/>
      <c r="CE313" s="152"/>
      <c r="CF313" s="152"/>
      <c r="CG313" s="152"/>
      <c r="CH313" s="152"/>
      <c r="CI313" s="152"/>
      <c r="CJ313" s="152"/>
      <c r="CK313" s="152"/>
      <c r="CL313" s="152"/>
      <c r="CM313" s="152"/>
      <c r="CN313" s="152"/>
      <c r="CO313" s="152"/>
      <c r="CP313" s="152"/>
      <c r="CQ313" s="152"/>
      <c r="CR313" s="152"/>
      <c r="CS313" s="152"/>
      <c r="CT313" s="152"/>
      <c r="CU313" s="152"/>
      <c r="CV313" s="152"/>
      <c r="CW313" s="152"/>
      <c r="CX313" s="152"/>
      <c r="CY313" s="152"/>
      <c r="CZ313" s="152"/>
      <c r="DA313" s="152"/>
      <c r="DB313" s="152"/>
      <c r="DC313" s="152"/>
      <c r="DD313" s="152"/>
      <c r="DE313" s="152"/>
      <c r="DF313" s="152"/>
      <c r="DG313" s="152"/>
      <c r="DH313" s="152"/>
      <c r="DI313" s="152"/>
      <c r="DJ313" s="152"/>
      <c r="DK313" s="152"/>
      <c r="DL313" s="152"/>
      <c r="DM313" s="152"/>
      <c r="DN313" s="152"/>
      <c r="DO313" s="152"/>
      <c r="DP313" s="152"/>
      <c r="DQ313" s="152"/>
      <c r="DR313" s="152"/>
      <c r="DS313" s="152"/>
      <c r="DT313" s="152"/>
      <c r="DU313" s="152"/>
      <c r="DV313" s="152"/>
      <c r="DW313" s="152"/>
      <c r="DX313" s="152"/>
      <c r="DY313" s="152"/>
      <c r="DZ313" s="152"/>
      <c r="EA313" s="152"/>
      <c r="EB313" s="152"/>
      <c r="EC313" s="152"/>
      <c r="ED313" s="152"/>
      <c r="EE313" s="152"/>
      <c r="EF313" s="152"/>
      <c r="EG313" s="152"/>
      <c r="EH313" s="152"/>
      <c r="EI313" s="152"/>
      <c r="EJ313" s="152"/>
      <c r="EK313" s="152"/>
      <c r="EL313" s="152"/>
      <c r="EM313" s="152"/>
      <c r="EN313" s="152"/>
      <c r="EO313" s="152"/>
      <c r="EP313" s="152"/>
      <c r="EQ313" s="152"/>
      <c r="ER313" s="152"/>
      <c r="ES313" s="152"/>
      <c r="ET313" s="152"/>
      <c r="EU313" s="152"/>
      <c r="EV313" s="152"/>
      <c r="EW313" s="152"/>
      <c r="EX313" s="152"/>
      <c r="EY313" s="152"/>
      <c r="EZ313" s="152"/>
      <c r="FA313" s="152"/>
      <c r="FB313" s="152"/>
      <c r="FC313" s="152"/>
      <c r="FD313" s="152"/>
    </row>
    <row r="314" spans="1:160">
      <c r="A314" s="250" t="str">
        <f t="shared" si="4"/>
        <v/>
      </c>
      <c r="B314" s="89"/>
      <c r="C314" s="89"/>
      <c r="D314" s="89"/>
      <c r="E314" s="89"/>
      <c r="F314" s="89"/>
      <c r="G314" s="89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  <c r="AJ314" s="152"/>
      <c r="AK314" s="152"/>
      <c r="AL314" s="152"/>
      <c r="AM314" s="152"/>
      <c r="AN314" s="152"/>
      <c r="AO314" s="152"/>
      <c r="AP314" s="152"/>
      <c r="AQ314" s="152"/>
      <c r="AR314" s="152"/>
      <c r="AS314" s="152"/>
      <c r="AT314" s="152"/>
      <c r="AU314" s="152"/>
      <c r="AV314" s="152"/>
      <c r="AW314" s="152"/>
      <c r="AX314" s="152"/>
      <c r="AY314" s="152"/>
      <c r="AZ314" s="152"/>
      <c r="BA314" s="152"/>
      <c r="BB314" s="152"/>
      <c r="BC314" s="152"/>
      <c r="BD314" s="152"/>
      <c r="BE314" s="152"/>
      <c r="BF314" s="152"/>
      <c r="BG314" s="152"/>
      <c r="BH314" s="152"/>
      <c r="BI314" s="152"/>
      <c r="BJ314" s="152"/>
      <c r="BK314" s="152"/>
      <c r="BL314" s="152"/>
      <c r="BM314" s="152"/>
      <c r="BN314" s="152"/>
      <c r="BO314" s="152"/>
      <c r="BP314" s="152"/>
      <c r="BQ314" s="152"/>
      <c r="BR314" s="152"/>
      <c r="BS314" s="152"/>
      <c r="BT314" s="152"/>
      <c r="BU314" s="152"/>
      <c r="BV314" s="152"/>
      <c r="BW314" s="152"/>
      <c r="BX314" s="152"/>
      <c r="BY314" s="152"/>
      <c r="BZ314" s="152"/>
      <c r="CA314" s="152"/>
      <c r="CB314" s="152"/>
      <c r="CC314" s="152"/>
      <c r="CD314" s="152"/>
      <c r="CE314" s="152"/>
      <c r="CF314" s="152"/>
      <c r="CG314" s="152"/>
      <c r="CH314" s="152"/>
      <c r="CI314" s="152"/>
      <c r="CJ314" s="152"/>
      <c r="CK314" s="152"/>
      <c r="CL314" s="152"/>
      <c r="CM314" s="152"/>
      <c r="CN314" s="152"/>
      <c r="CO314" s="152"/>
      <c r="CP314" s="152"/>
      <c r="CQ314" s="152"/>
      <c r="CR314" s="152"/>
      <c r="CS314" s="152"/>
      <c r="CT314" s="152"/>
      <c r="CU314" s="152"/>
      <c r="CV314" s="152"/>
      <c r="CW314" s="152"/>
      <c r="CX314" s="152"/>
      <c r="CY314" s="152"/>
      <c r="CZ314" s="152"/>
      <c r="DA314" s="152"/>
      <c r="DB314" s="152"/>
      <c r="DC314" s="152"/>
      <c r="DD314" s="152"/>
      <c r="DE314" s="152"/>
      <c r="DF314" s="152"/>
      <c r="DG314" s="152"/>
      <c r="DH314" s="152"/>
      <c r="DI314" s="152"/>
      <c r="DJ314" s="152"/>
      <c r="DK314" s="152"/>
      <c r="DL314" s="152"/>
      <c r="DM314" s="152"/>
      <c r="DN314" s="152"/>
      <c r="DO314" s="152"/>
      <c r="DP314" s="152"/>
      <c r="DQ314" s="152"/>
      <c r="DR314" s="152"/>
      <c r="DS314" s="152"/>
      <c r="DT314" s="152"/>
      <c r="DU314" s="152"/>
      <c r="DV314" s="152"/>
      <c r="DW314" s="152"/>
      <c r="DX314" s="152"/>
      <c r="DY314" s="152"/>
      <c r="DZ314" s="152"/>
      <c r="EA314" s="152"/>
      <c r="EB314" s="152"/>
      <c r="EC314" s="152"/>
      <c r="ED314" s="152"/>
      <c r="EE314" s="152"/>
      <c r="EF314" s="152"/>
      <c r="EG314" s="152"/>
      <c r="EH314" s="152"/>
      <c r="EI314" s="152"/>
      <c r="EJ314" s="152"/>
      <c r="EK314" s="152"/>
      <c r="EL314" s="152"/>
      <c r="EM314" s="152"/>
      <c r="EN314" s="152"/>
      <c r="EO314" s="152"/>
      <c r="EP314" s="152"/>
      <c r="EQ314" s="152"/>
      <c r="ER314" s="152"/>
      <c r="ES314" s="152"/>
      <c r="ET314" s="152"/>
      <c r="EU314" s="152"/>
      <c r="EV314" s="152"/>
      <c r="EW314" s="152"/>
      <c r="EX314" s="152"/>
      <c r="EY314" s="152"/>
      <c r="EZ314" s="152"/>
      <c r="FA314" s="152"/>
      <c r="FB314" s="152"/>
      <c r="FC314" s="152"/>
      <c r="FD314" s="152"/>
    </row>
    <row r="315" spans="1:160">
      <c r="A315" s="250" t="str">
        <f t="shared" si="4"/>
        <v/>
      </c>
      <c r="B315" s="89"/>
      <c r="C315" s="89"/>
      <c r="D315" s="89"/>
      <c r="E315" s="89"/>
      <c r="F315" s="89"/>
      <c r="G315" s="89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  <c r="AJ315" s="152"/>
      <c r="AK315" s="152"/>
      <c r="AL315" s="152"/>
      <c r="AM315" s="152"/>
      <c r="AN315" s="152"/>
      <c r="AO315" s="152"/>
      <c r="AP315" s="152"/>
      <c r="AQ315" s="152"/>
      <c r="AR315" s="152"/>
      <c r="AS315" s="152"/>
      <c r="AT315" s="152"/>
      <c r="AU315" s="152"/>
      <c r="AV315" s="152"/>
      <c r="AW315" s="152"/>
      <c r="AX315" s="152"/>
      <c r="AY315" s="152"/>
      <c r="AZ315" s="152"/>
      <c r="BA315" s="152"/>
      <c r="BB315" s="152"/>
      <c r="BC315" s="152"/>
      <c r="BD315" s="152"/>
      <c r="BE315" s="152"/>
      <c r="BF315" s="152"/>
      <c r="BG315" s="152"/>
      <c r="BH315" s="152"/>
      <c r="BI315" s="152"/>
      <c r="BJ315" s="152"/>
      <c r="BK315" s="152"/>
      <c r="BL315" s="152"/>
      <c r="BM315" s="152"/>
      <c r="BN315" s="152"/>
      <c r="BO315" s="152"/>
      <c r="BP315" s="152"/>
      <c r="BQ315" s="152"/>
      <c r="BR315" s="152"/>
      <c r="BS315" s="152"/>
      <c r="BT315" s="152"/>
      <c r="BU315" s="152"/>
      <c r="BV315" s="152"/>
      <c r="BW315" s="152"/>
      <c r="BX315" s="152"/>
      <c r="BY315" s="152"/>
      <c r="BZ315" s="152"/>
      <c r="CA315" s="152"/>
      <c r="CB315" s="152"/>
      <c r="CC315" s="152"/>
      <c r="CD315" s="152"/>
      <c r="CE315" s="152"/>
      <c r="CF315" s="152"/>
      <c r="CG315" s="152"/>
      <c r="CH315" s="152"/>
      <c r="CI315" s="152"/>
      <c r="CJ315" s="152"/>
      <c r="CK315" s="152"/>
      <c r="CL315" s="152"/>
      <c r="CM315" s="152"/>
      <c r="CN315" s="152"/>
      <c r="CO315" s="152"/>
      <c r="CP315" s="152"/>
      <c r="CQ315" s="152"/>
      <c r="CR315" s="152"/>
      <c r="CS315" s="152"/>
      <c r="CT315" s="152"/>
      <c r="CU315" s="152"/>
      <c r="CV315" s="152"/>
      <c r="CW315" s="152"/>
      <c r="CX315" s="152"/>
      <c r="CY315" s="152"/>
      <c r="CZ315" s="152"/>
      <c r="DA315" s="152"/>
      <c r="DB315" s="152"/>
      <c r="DC315" s="152"/>
      <c r="DD315" s="152"/>
      <c r="DE315" s="152"/>
      <c r="DF315" s="152"/>
      <c r="DG315" s="152"/>
      <c r="DH315" s="152"/>
      <c r="DI315" s="152"/>
      <c r="DJ315" s="152"/>
      <c r="DK315" s="152"/>
      <c r="DL315" s="152"/>
      <c r="DM315" s="152"/>
      <c r="DN315" s="152"/>
      <c r="DO315" s="152"/>
      <c r="DP315" s="152"/>
      <c r="DQ315" s="152"/>
      <c r="DR315" s="152"/>
      <c r="DS315" s="152"/>
      <c r="DT315" s="152"/>
      <c r="DU315" s="152"/>
      <c r="DV315" s="152"/>
      <c r="DW315" s="152"/>
      <c r="DX315" s="152"/>
      <c r="DY315" s="152"/>
      <c r="DZ315" s="152"/>
      <c r="EA315" s="152"/>
      <c r="EB315" s="152"/>
      <c r="EC315" s="152"/>
      <c r="ED315" s="152"/>
      <c r="EE315" s="152"/>
      <c r="EF315" s="152"/>
      <c r="EG315" s="152"/>
      <c r="EH315" s="152"/>
      <c r="EI315" s="152"/>
      <c r="EJ315" s="152"/>
      <c r="EK315" s="152"/>
      <c r="EL315" s="152"/>
      <c r="EM315" s="152"/>
      <c r="EN315" s="152"/>
      <c r="EO315" s="152"/>
      <c r="EP315" s="152"/>
      <c r="EQ315" s="152"/>
      <c r="ER315" s="152"/>
      <c r="ES315" s="152"/>
      <c r="ET315" s="152"/>
      <c r="EU315" s="152"/>
      <c r="EV315" s="152"/>
      <c r="EW315" s="152"/>
      <c r="EX315" s="152"/>
      <c r="EY315" s="152"/>
      <c r="EZ315" s="152"/>
      <c r="FA315" s="152"/>
      <c r="FB315" s="152"/>
      <c r="FC315" s="152"/>
      <c r="FD315" s="152"/>
    </row>
    <row r="316" spans="1:160">
      <c r="A316" s="250" t="str">
        <f t="shared" si="4"/>
        <v/>
      </c>
      <c r="B316" s="89"/>
      <c r="C316" s="89"/>
      <c r="D316" s="89"/>
      <c r="E316" s="89"/>
      <c r="F316" s="89"/>
      <c r="G316" s="89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  <c r="AJ316" s="152"/>
      <c r="AK316" s="152"/>
      <c r="AL316" s="152"/>
      <c r="AM316" s="152"/>
      <c r="AN316" s="152"/>
      <c r="AO316" s="152"/>
      <c r="AP316" s="152"/>
      <c r="AQ316" s="152"/>
      <c r="AR316" s="152"/>
      <c r="AS316" s="152"/>
      <c r="AT316" s="152"/>
      <c r="AU316" s="152"/>
      <c r="AV316" s="152"/>
      <c r="AW316" s="152"/>
      <c r="AX316" s="152"/>
      <c r="AY316" s="152"/>
      <c r="AZ316" s="152"/>
      <c r="BA316" s="152"/>
      <c r="BB316" s="152"/>
      <c r="BC316" s="152"/>
      <c r="BD316" s="152"/>
      <c r="BE316" s="152"/>
      <c r="BF316" s="152"/>
      <c r="BG316" s="152"/>
      <c r="BH316" s="152"/>
      <c r="BI316" s="152"/>
      <c r="BJ316" s="152"/>
      <c r="BK316" s="152"/>
      <c r="BL316" s="152"/>
      <c r="BM316" s="152"/>
      <c r="BN316" s="152"/>
      <c r="BO316" s="152"/>
      <c r="BP316" s="152"/>
      <c r="BQ316" s="152"/>
      <c r="BR316" s="152"/>
      <c r="BS316" s="152"/>
      <c r="BT316" s="152"/>
      <c r="BU316" s="152"/>
      <c r="BV316" s="152"/>
      <c r="BW316" s="152"/>
      <c r="BX316" s="152"/>
      <c r="BY316" s="152"/>
      <c r="BZ316" s="152"/>
      <c r="CA316" s="152"/>
      <c r="CB316" s="152"/>
      <c r="CC316" s="152"/>
      <c r="CD316" s="152"/>
      <c r="CE316" s="152"/>
      <c r="CF316" s="152"/>
      <c r="CG316" s="152"/>
      <c r="CH316" s="152"/>
      <c r="CI316" s="152"/>
      <c r="CJ316" s="152"/>
      <c r="CK316" s="152"/>
      <c r="CL316" s="152"/>
      <c r="CM316" s="152"/>
      <c r="CN316" s="152"/>
      <c r="CO316" s="152"/>
      <c r="CP316" s="152"/>
      <c r="CQ316" s="152"/>
      <c r="CR316" s="152"/>
      <c r="CS316" s="152"/>
      <c r="CT316" s="152"/>
      <c r="CU316" s="152"/>
      <c r="CV316" s="152"/>
      <c r="CW316" s="152"/>
      <c r="CX316" s="152"/>
      <c r="CY316" s="152"/>
      <c r="CZ316" s="152"/>
      <c r="DA316" s="152"/>
      <c r="DB316" s="152"/>
      <c r="DC316" s="152"/>
      <c r="DD316" s="152"/>
      <c r="DE316" s="152"/>
      <c r="DF316" s="152"/>
      <c r="DG316" s="152"/>
      <c r="DH316" s="152"/>
      <c r="DI316" s="152"/>
      <c r="DJ316" s="152"/>
      <c r="DK316" s="152"/>
      <c r="DL316" s="152"/>
      <c r="DM316" s="152"/>
      <c r="DN316" s="152"/>
      <c r="DO316" s="152"/>
      <c r="DP316" s="152"/>
      <c r="DQ316" s="152"/>
      <c r="DR316" s="152"/>
      <c r="DS316" s="152"/>
      <c r="DT316" s="152"/>
      <c r="DU316" s="152"/>
      <c r="DV316" s="152"/>
      <c r="DW316" s="152"/>
      <c r="DX316" s="152"/>
      <c r="DY316" s="152"/>
      <c r="DZ316" s="152"/>
      <c r="EA316" s="152"/>
      <c r="EB316" s="152"/>
      <c r="EC316" s="152"/>
      <c r="ED316" s="152"/>
      <c r="EE316" s="152"/>
      <c r="EF316" s="152"/>
      <c r="EG316" s="152"/>
      <c r="EH316" s="152"/>
      <c r="EI316" s="152"/>
      <c r="EJ316" s="152"/>
      <c r="EK316" s="152"/>
      <c r="EL316" s="152"/>
      <c r="EM316" s="152"/>
      <c r="EN316" s="152"/>
      <c r="EO316" s="152"/>
      <c r="EP316" s="152"/>
      <c r="EQ316" s="152"/>
      <c r="ER316" s="152"/>
      <c r="ES316" s="152"/>
      <c r="ET316" s="152"/>
      <c r="EU316" s="152"/>
      <c r="EV316" s="152"/>
      <c r="EW316" s="152"/>
      <c r="EX316" s="152"/>
      <c r="EY316" s="152"/>
      <c r="EZ316" s="152"/>
      <c r="FA316" s="152"/>
      <c r="FB316" s="152"/>
      <c r="FC316" s="152"/>
      <c r="FD316" s="152"/>
    </row>
    <row r="317" spans="1:160">
      <c r="A317" s="250" t="str">
        <f t="shared" si="4"/>
        <v/>
      </c>
      <c r="B317" s="89"/>
      <c r="C317" s="89"/>
      <c r="D317" s="89"/>
      <c r="E317" s="89"/>
      <c r="F317" s="89"/>
      <c r="G317" s="89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2"/>
      <c r="AJ317" s="152"/>
      <c r="AK317" s="152"/>
      <c r="AL317" s="152"/>
      <c r="AM317" s="152"/>
      <c r="AN317" s="152"/>
      <c r="AO317" s="152"/>
      <c r="AP317" s="152"/>
      <c r="AQ317" s="152"/>
      <c r="AR317" s="152"/>
      <c r="AS317" s="152"/>
      <c r="AT317" s="152"/>
      <c r="AU317" s="152"/>
      <c r="AV317" s="152"/>
      <c r="AW317" s="152"/>
      <c r="AX317" s="152"/>
      <c r="AY317" s="152"/>
      <c r="AZ317" s="152"/>
      <c r="BA317" s="152"/>
      <c r="BB317" s="152"/>
      <c r="BC317" s="152"/>
      <c r="BD317" s="152"/>
      <c r="BE317" s="152"/>
      <c r="BF317" s="152"/>
      <c r="BG317" s="152"/>
      <c r="BH317" s="152"/>
      <c r="BI317" s="152"/>
      <c r="BJ317" s="152"/>
      <c r="BK317" s="152"/>
      <c r="BL317" s="152"/>
      <c r="BM317" s="152"/>
      <c r="BN317" s="152"/>
      <c r="BO317" s="152"/>
      <c r="BP317" s="152"/>
      <c r="BQ317" s="152"/>
      <c r="BR317" s="152"/>
      <c r="BS317" s="152"/>
      <c r="BT317" s="152"/>
      <c r="BU317" s="152"/>
      <c r="BV317" s="152"/>
      <c r="BW317" s="152"/>
      <c r="BX317" s="152"/>
      <c r="BY317" s="152"/>
      <c r="BZ317" s="152"/>
      <c r="CA317" s="152"/>
      <c r="CB317" s="152"/>
      <c r="CC317" s="152"/>
      <c r="CD317" s="152"/>
      <c r="CE317" s="152"/>
      <c r="CF317" s="152"/>
      <c r="CG317" s="152"/>
      <c r="CH317" s="152"/>
      <c r="CI317" s="152"/>
      <c r="CJ317" s="152"/>
      <c r="CK317" s="152"/>
      <c r="CL317" s="152"/>
      <c r="CM317" s="152"/>
      <c r="CN317" s="152"/>
      <c r="CO317" s="152"/>
      <c r="CP317" s="152"/>
      <c r="CQ317" s="152"/>
      <c r="CR317" s="152"/>
      <c r="CS317" s="152"/>
      <c r="CT317" s="152"/>
      <c r="CU317" s="152"/>
      <c r="CV317" s="152"/>
      <c r="CW317" s="152"/>
      <c r="CX317" s="152"/>
      <c r="CY317" s="152"/>
      <c r="CZ317" s="152"/>
      <c r="DA317" s="152"/>
      <c r="DB317" s="152"/>
      <c r="DC317" s="152"/>
      <c r="DD317" s="152"/>
      <c r="DE317" s="152"/>
      <c r="DF317" s="152"/>
      <c r="DG317" s="152"/>
      <c r="DH317" s="152"/>
      <c r="DI317" s="152"/>
      <c r="DJ317" s="152"/>
      <c r="DK317" s="152"/>
      <c r="DL317" s="152"/>
      <c r="DM317" s="152"/>
      <c r="DN317" s="152"/>
      <c r="DO317" s="152"/>
      <c r="DP317" s="152"/>
      <c r="DQ317" s="152"/>
      <c r="DR317" s="152"/>
      <c r="DS317" s="152"/>
      <c r="DT317" s="152"/>
      <c r="DU317" s="152"/>
      <c r="DV317" s="152"/>
      <c r="DW317" s="152"/>
      <c r="DX317" s="152"/>
      <c r="DY317" s="152"/>
      <c r="DZ317" s="152"/>
      <c r="EA317" s="152"/>
      <c r="EB317" s="152"/>
      <c r="EC317" s="152"/>
      <c r="ED317" s="152"/>
      <c r="EE317" s="152"/>
      <c r="EF317" s="152"/>
      <c r="EG317" s="152"/>
      <c r="EH317" s="152"/>
      <c r="EI317" s="152"/>
      <c r="EJ317" s="152"/>
      <c r="EK317" s="152"/>
      <c r="EL317" s="152"/>
      <c r="EM317" s="152"/>
      <c r="EN317" s="152"/>
      <c r="EO317" s="152"/>
      <c r="EP317" s="152"/>
      <c r="EQ317" s="152"/>
      <c r="ER317" s="152"/>
      <c r="ES317" s="152"/>
      <c r="ET317" s="152"/>
      <c r="EU317" s="152"/>
      <c r="EV317" s="152"/>
      <c r="EW317" s="152"/>
      <c r="EX317" s="152"/>
      <c r="EY317" s="152"/>
      <c r="EZ317" s="152"/>
      <c r="FA317" s="152"/>
      <c r="FB317" s="152"/>
      <c r="FC317" s="152"/>
      <c r="FD317" s="152"/>
    </row>
    <row r="318" spans="1:160">
      <c r="A318" s="250" t="str">
        <f t="shared" si="4"/>
        <v/>
      </c>
      <c r="B318" s="89"/>
      <c r="C318" s="89"/>
      <c r="D318" s="89"/>
      <c r="E318" s="89"/>
      <c r="F318" s="89"/>
      <c r="G318" s="89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  <c r="AJ318" s="152"/>
      <c r="AK318" s="152"/>
      <c r="AL318" s="152"/>
      <c r="AM318" s="152"/>
      <c r="AN318" s="152"/>
      <c r="AO318" s="152"/>
      <c r="AP318" s="152"/>
      <c r="AQ318" s="152"/>
      <c r="AR318" s="152"/>
      <c r="AS318" s="152"/>
      <c r="AT318" s="152"/>
      <c r="AU318" s="152"/>
      <c r="AV318" s="152"/>
      <c r="AW318" s="152"/>
      <c r="AX318" s="152"/>
      <c r="AY318" s="152"/>
      <c r="AZ318" s="152"/>
      <c r="BA318" s="152"/>
      <c r="BB318" s="152"/>
      <c r="BC318" s="152"/>
      <c r="BD318" s="152"/>
      <c r="BE318" s="152"/>
      <c r="BF318" s="152"/>
      <c r="BG318" s="152"/>
      <c r="BH318" s="152"/>
      <c r="BI318" s="152"/>
      <c r="BJ318" s="152"/>
      <c r="BK318" s="152"/>
      <c r="BL318" s="152"/>
      <c r="BM318" s="152"/>
      <c r="BN318" s="152"/>
      <c r="BO318" s="152"/>
      <c r="BP318" s="152"/>
      <c r="BQ318" s="152"/>
      <c r="BR318" s="152"/>
      <c r="BS318" s="152"/>
      <c r="BT318" s="152"/>
      <c r="BU318" s="152"/>
      <c r="BV318" s="152"/>
      <c r="BW318" s="152"/>
      <c r="BX318" s="152"/>
      <c r="BY318" s="152"/>
      <c r="BZ318" s="152"/>
      <c r="CA318" s="152"/>
      <c r="CB318" s="152"/>
      <c r="CC318" s="152"/>
      <c r="CD318" s="152"/>
      <c r="CE318" s="152"/>
      <c r="CF318" s="152"/>
      <c r="CG318" s="152"/>
      <c r="CH318" s="152"/>
      <c r="CI318" s="152"/>
      <c r="CJ318" s="152"/>
      <c r="CK318" s="152"/>
      <c r="CL318" s="152"/>
      <c r="CM318" s="152"/>
      <c r="CN318" s="152"/>
      <c r="CO318" s="152"/>
      <c r="CP318" s="152"/>
      <c r="CQ318" s="152"/>
      <c r="CR318" s="152"/>
      <c r="CS318" s="152"/>
      <c r="CT318" s="152"/>
      <c r="CU318" s="152"/>
      <c r="CV318" s="152"/>
      <c r="CW318" s="152"/>
      <c r="CX318" s="152"/>
      <c r="CY318" s="152"/>
      <c r="CZ318" s="152"/>
      <c r="DA318" s="152"/>
      <c r="DB318" s="152"/>
      <c r="DC318" s="152"/>
      <c r="DD318" s="152"/>
      <c r="DE318" s="152"/>
      <c r="DF318" s="152"/>
      <c r="DG318" s="152"/>
      <c r="DH318" s="152"/>
      <c r="DI318" s="152"/>
      <c r="DJ318" s="152"/>
      <c r="DK318" s="152"/>
      <c r="DL318" s="152"/>
      <c r="DM318" s="152"/>
      <c r="DN318" s="152"/>
      <c r="DO318" s="152"/>
      <c r="DP318" s="152"/>
      <c r="DQ318" s="152"/>
      <c r="DR318" s="152"/>
      <c r="DS318" s="152"/>
      <c r="DT318" s="152"/>
      <c r="DU318" s="152"/>
      <c r="DV318" s="152"/>
      <c r="DW318" s="152"/>
      <c r="DX318" s="152"/>
      <c r="DY318" s="152"/>
      <c r="DZ318" s="152"/>
      <c r="EA318" s="152"/>
      <c r="EB318" s="152"/>
      <c r="EC318" s="152"/>
      <c r="ED318" s="152"/>
      <c r="EE318" s="152"/>
      <c r="EF318" s="152"/>
      <c r="EG318" s="152"/>
      <c r="EH318" s="152"/>
      <c r="EI318" s="152"/>
      <c r="EJ318" s="152"/>
      <c r="EK318" s="152"/>
      <c r="EL318" s="152"/>
      <c r="EM318" s="152"/>
      <c r="EN318" s="152"/>
      <c r="EO318" s="152"/>
      <c r="EP318" s="152"/>
      <c r="EQ318" s="152"/>
      <c r="ER318" s="152"/>
      <c r="ES318" s="152"/>
      <c r="ET318" s="152"/>
      <c r="EU318" s="152"/>
      <c r="EV318" s="152"/>
      <c r="EW318" s="152"/>
      <c r="EX318" s="152"/>
      <c r="EY318" s="152"/>
      <c r="EZ318" s="152"/>
      <c r="FA318" s="152"/>
      <c r="FB318" s="152"/>
      <c r="FC318" s="152"/>
      <c r="FD318" s="152"/>
    </row>
    <row r="319" spans="1:160">
      <c r="A319" s="250" t="str">
        <f t="shared" si="4"/>
        <v/>
      </c>
      <c r="B319" s="89"/>
      <c r="C319" s="89"/>
      <c r="D319" s="89"/>
      <c r="E319" s="89"/>
      <c r="F319" s="89"/>
      <c r="G319" s="89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  <c r="AJ319" s="152"/>
      <c r="AK319" s="152"/>
      <c r="AL319" s="152"/>
      <c r="AM319" s="152"/>
      <c r="AN319" s="152"/>
      <c r="AO319" s="152"/>
      <c r="AP319" s="152"/>
      <c r="AQ319" s="152"/>
      <c r="AR319" s="152"/>
      <c r="AS319" s="152"/>
      <c r="AT319" s="152"/>
      <c r="AU319" s="152"/>
      <c r="AV319" s="152"/>
      <c r="AW319" s="152"/>
      <c r="AX319" s="152"/>
      <c r="AY319" s="152"/>
      <c r="AZ319" s="152"/>
      <c r="BA319" s="152"/>
      <c r="BB319" s="152"/>
      <c r="BC319" s="152"/>
      <c r="BD319" s="152"/>
      <c r="BE319" s="152"/>
      <c r="BF319" s="152"/>
      <c r="BG319" s="152"/>
      <c r="BH319" s="152"/>
      <c r="BI319" s="152"/>
      <c r="BJ319" s="152"/>
      <c r="BK319" s="152"/>
      <c r="BL319" s="152"/>
      <c r="BM319" s="152"/>
      <c r="BN319" s="152"/>
      <c r="BO319" s="152"/>
      <c r="BP319" s="152"/>
      <c r="BQ319" s="152"/>
      <c r="BR319" s="152"/>
      <c r="BS319" s="152"/>
      <c r="BT319" s="152"/>
      <c r="BU319" s="152"/>
      <c r="BV319" s="152"/>
      <c r="BW319" s="152"/>
      <c r="BX319" s="152"/>
      <c r="BY319" s="152"/>
      <c r="BZ319" s="152"/>
      <c r="CA319" s="152"/>
      <c r="CB319" s="152"/>
      <c r="CC319" s="152"/>
      <c r="CD319" s="152"/>
      <c r="CE319" s="152"/>
      <c r="CF319" s="152"/>
      <c r="CG319" s="152"/>
      <c r="CH319" s="152"/>
      <c r="CI319" s="152"/>
      <c r="CJ319" s="152"/>
      <c r="CK319" s="152"/>
      <c r="CL319" s="152"/>
      <c r="CM319" s="152"/>
      <c r="CN319" s="152"/>
      <c r="CO319" s="152"/>
      <c r="CP319" s="152"/>
      <c r="CQ319" s="152"/>
      <c r="CR319" s="152"/>
      <c r="CS319" s="152"/>
      <c r="CT319" s="152"/>
      <c r="CU319" s="152"/>
      <c r="CV319" s="152"/>
      <c r="CW319" s="152"/>
      <c r="CX319" s="152"/>
      <c r="CY319" s="152"/>
      <c r="CZ319" s="152"/>
      <c r="DA319" s="152"/>
      <c r="DB319" s="152"/>
      <c r="DC319" s="152"/>
      <c r="DD319" s="152"/>
      <c r="DE319" s="152"/>
      <c r="DF319" s="152"/>
      <c r="DG319" s="152"/>
      <c r="DH319" s="152"/>
      <c r="DI319" s="152"/>
      <c r="DJ319" s="152"/>
      <c r="DK319" s="152"/>
      <c r="DL319" s="152"/>
      <c r="DM319" s="152"/>
      <c r="DN319" s="152"/>
      <c r="DO319" s="152"/>
      <c r="DP319" s="152"/>
      <c r="DQ319" s="152"/>
      <c r="DR319" s="152"/>
      <c r="DS319" s="152"/>
      <c r="DT319" s="152"/>
      <c r="DU319" s="152"/>
      <c r="DV319" s="152"/>
      <c r="DW319" s="152"/>
      <c r="DX319" s="152"/>
      <c r="DY319" s="152"/>
      <c r="DZ319" s="152"/>
      <c r="EA319" s="152"/>
      <c r="EB319" s="152"/>
      <c r="EC319" s="152"/>
      <c r="ED319" s="152"/>
      <c r="EE319" s="152"/>
      <c r="EF319" s="152"/>
      <c r="EG319" s="152"/>
      <c r="EH319" s="152"/>
      <c r="EI319" s="152"/>
      <c r="EJ319" s="152"/>
      <c r="EK319" s="152"/>
      <c r="EL319" s="152"/>
      <c r="EM319" s="152"/>
      <c r="EN319" s="152"/>
      <c r="EO319" s="152"/>
      <c r="EP319" s="152"/>
      <c r="EQ319" s="152"/>
      <c r="ER319" s="152"/>
      <c r="ES319" s="152"/>
      <c r="ET319" s="152"/>
      <c r="EU319" s="152"/>
      <c r="EV319" s="152"/>
      <c r="EW319" s="152"/>
      <c r="EX319" s="152"/>
      <c r="EY319" s="152"/>
      <c r="EZ319" s="152"/>
      <c r="FA319" s="152"/>
      <c r="FB319" s="152"/>
      <c r="FC319" s="152"/>
      <c r="FD319" s="152"/>
    </row>
    <row r="320" spans="1:160">
      <c r="A320" s="250" t="str">
        <f t="shared" si="4"/>
        <v/>
      </c>
      <c r="B320" s="89"/>
      <c r="C320" s="89"/>
      <c r="D320" s="89"/>
      <c r="E320" s="89"/>
      <c r="F320" s="89"/>
      <c r="G320" s="89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  <c r="AJ320" s="152"/>
      <c r="AK320" s="152"/>
      <c r="AL320" s="152"/>
      <c r="AM320" s="152"/>
      <c r="AN320" s="152"/>
      <c r="AO320" s="152"/>
      <c r="AP320" s="152"/>
      <c r="AQ320" s="152"/>
      <c r="AR320" s="152"/>
      <c r="AS320" s="152"/>
      <c r="AT320" s="152"/>
      <c r="AU320" s="152"/>
      <c r="AV320" s="152"/>
      <c r="AW320" s="152"/>
      <c r="AX320" s="152"/>
      <c r="AY320" s="152"/>
      <c r="AZ320" s="152"/>
      <c r="BA320" s="152"/>
      <c r="BB320" s="152"/>
      <c r="BC320" s="152"/>
      <c r="BD320" s="152"/>
      <c r="BE320" s="152"/>
      <c r="BF320" s="152"/>
      <c r="BG320" s="152"/>
      <c r="BH320" s="152"/>
      <c r="BI320" s="152"/>
      <c r="BJ320" s="152"/>
      <c r="BK320" s="152"/>
      <c r="BL320" s="152"/>
      <c r="BM320" s="152"/>
      <c r="BN320" s="152"/>
      <c r="BO320" s="152"/>
      <c r="BP320" s="152"/>
      <c r="BQ320" s="152"/>
      <c r="BR320" s="152"/>
      <c r="BS320" s="152"/>
      <c r="BT320" s="152"/>
      <c r="BU320" s="152"/>
      <c r="BV320" s="152"/>
      <c r="BW320" s="152"/>
      <c r="BX320" s="152"/>
      <c r="BY320" s="152"/>
      <c r="BZ320" s="152"/>
      <c r="CA320" s="152"/>
      <c r="CB320" s="152"/>
      <c r="CC320" s="152"/>
      <c r="CD320" s="152"/>
      <c r="CE320" s="152"/>
      <c r="CF320" s="152"/>
      <c r="CG320" s="152"/>
      <c r="CH320" s="152"/>
      <c r="CI320" s="152"/>
      <c r="CJ320" s="152"/>
      <c r="CK320" s="152"/>
      <c r="CL320" s="152"/>
      <c r="CM320" s="152"/>
      <c r="CN320" s="152"/>
      <c r="CO320" s="152"/>
      <c r="CP320" s="152"/>
      <c r="CQ320" s="152"/>
      <c r="CR320" s="152"/>
      <c r="CS320" s="152"/>
      <c r="CT320" s="152"/>
      <c r="CU320" s="152"/>
      <c r="CV320" s="152"/>
      <c r="CW320" s="152"/>
      <c r="CX320" s="152"/>
      <c r="CY320" s="152"/>
      <c r="CZ320" s="152"/>
      <c r="DA320" s="152"/>
      <c r="DB320" s="152"/>
      <c r="DC320" s="152"/>
      <c r="DD320" s="152"/>
      <c r="DE320" s="152"/>
      <c r="DF320" s="152"/>
      <c r="DG320" s="152"/>
      <c r="DH320" s="152"/>
      <c r="DI320" s="152"/>
      <c r="DJ320" s="152"/>
      <c r="DK320" s="152"/>
      <c r="DL320" s="152"/>
      <c r="DM320" s="152"/>
      <c r="DN320" s="152"/>
      <c r="DO320" s="152"/>
      <c r="DP320" s="152"/>
      <c r="DQ320" s="152"/>
      <c r="DR320" s="152"/>
      <c r="DS320" s="152"/>
      <c r="DT320" s="152"/>
      <c r="DU320" s="152"/>
      <c r="DV320" s="152"/>
      <c r="DW320" s="152"/>
      <c r="DX320" s="152"/>
      <c r="DY320" s="152"/>
      <c r="DZ320" s="152"/>
      <c r="EA320" s="152"/>
      <c r="EB320" s="152"/>
      <c r="EC320" s="152"/>
      <c r="ED320" s="152"/>
      <c r="EE320" s="152"/>
      <c r="EF320" s="152"/>
      <c r="EG320" s="152"/>
      <c r="EH320" s="152"/>
      <c r="EI320" s="152"/>
      <c r="EJ320" s="152"/>
      <c r="EK320" s="152"/>
      <c r="EL320" s="152"/>
      <c r="EM320" s="152"/>
      <c r="EN320" s="152"/>
      <c r="EO320" s="152"/>
      <c r="EP320" s="152"/>
      <c r="EQ320" s="152"/>
      <c r="ER320" s="152"/>
      <c r="ES320" s="152"/>
      <c r="ET320" s="152"/>
      <c r="EU320" s="152"/>
      <c r="EV320" s="152"/>
      <c r="EW320" s="152"/>
      <c r="EX320" s="152"/>
      <c r="EY320" s="152"/>
      <c r="EZ320" s="152"/>
      <c r="FA320" s="152"/>
      <c r="FB320" s="152"/>
      <c r="FC320" s="152"/>
      <c r="FD320" s="152"/>
    </row>
    <row r="321" spans="1:160">
      <c r="A321" s="250" t="str">
        <f t="shared" si="4"/>
        <v/>
      </c>
      <c r="B321" s="89"/>
      <c r="C321" s="89"/>
      <c r="D321" s="89"/>
      <c r="E321" s="89"/>
      <c r="F321" s="89"/>
      <c r="G321" s="89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  <c r="AJ321" s="152"/>
      <c r="AK321" s="152"/>
      <c r="AL321" s="152"/>
      <c r="AM321" s="152"/>
      <c r="AN321" s="152"/>
      <c r="AO321" s="152"/>
      <c r="AP321" s="152"/>
      <c r="AQ321" s="152"/>
      <c r="AR321" s="152"/>
      <c r="AS321" s="152"/>
      <c r="AT321" s="152"/>
      <c r="AU321" s="152"/>
      <c r="AV321" s="152"/>
      <c r="AW321" s="152"/>
      <c r="AX321" s="152"/>
      <c r="AY321" s="152"/>
      <c r="AZ321" s="152"/>
      <c r="BA321" s="152"/>
      <c r="BB321" s="152"/>
      <c r="BC321" s="152"/>
      <c r="BD321" s="152"/>
      <c r="BE321" s="152"/>
      <c r="BF321" s="152"/>
      <c r="BG321" s="152"/>
      <c r="BH321" s="152"/>
      <c r="BI321" s="152"/>
      <c r="BJ321" s="152"/>
      <c r="BK321" s="152"/>
      <c r="BL321" s="152"/>
      <c r="BM321" s="152"/>
      <c r="BN321" s="152"/>
      <c r="BO321" s="152"/>
      <c r="BP321" s="152"/>
      <c r="BQ321" s="152"/>
      <c r="BR321" s="152"/>
      <c r="BS321" s="152"/>
      <c r="BT321" s="152"/>
      <c r="BU321" s="152"/>
      <c r="BV321" s="152"/>
      <c r="BW321" s="152"/>
      <c r="BX321" s="152"/>
      <c r="BY321" s="152"/>
      <c r="BZ321" s="152"/>
      <c r="CA321" s="152"/>
      <c r="CB321" s="152"/>
      <c r="CC321" s="152"/>
      <c r="CD321" s="152"/>
      <c r="CE321" s="152"/>
      <c r="CF321" s="152"/>
      <c r="CG321" s="152"/>
      <c r="CH321" s="152"/>
      <c r="CI321" s="152"/>
      <c r="CJ321" s="152"/>
      <c r="CK321" s="152"/>
      <c r="CL321" s="152"/>
      <c r="CM321" s="152"/>
      <c r="CN321" s="152"/>
      <c r="CO321" s="152"/>
      <c r="CP321" s="152"/>
      <c r="CQ321" s="152"/>
      <c r="CR321" s="152"/>
      <c r="CS321" s="152"/>
      <c r="CT321" s="152"/>
      <c r="CU321" s="152"/>
      <c r="CV321" s="152"/>
      <c r="CW321" s="152"/>
      <c r="CX321" s="152"/>
      <c r="CY321" s="152"/>
      <c r="CZ321" s="152"/>
      <c r="DA321" s="152"/>
      <c r="DB321" s="152"/>
      <c r="DC321" s="152"/>
      <c r="DD321" s="152"/>
      <c r="DE321" s="152"/>
      <c r="DF321" s="152"/>
      <c r="DG321" s="152"/>
      <c r="DH321" s="152"/>
      <c r="DI321" s="152"/>
      <c r="DJ321" s="152"/>
      <c r="DK321" s="152"/>
      <c r="DL321" s="152"/>
      <c r="DM321" s="152"/>
      <c r="DN321" s="152"/>
      <c r="DO321" s="152"/>
      <c r="DP321" s="152"/>
      <c r="DQ321" s="152"/>
      <c r="DR321" s="152"/>
      <c r="DS321" s="152"/>
      <c r="DT321" s="152"/>
      <c r="DU321" s="152"/>
      <c r="DV321" s="152"/>
      <c r="DW321" s="152"/>
      <c r="DX321" s="152"/>
      <c r="DY321" s="152"/>
      <c r="DZ321" s="152"/>
      <c r="EA321" s="152"/>
      <c r="EB321" s="152"/>
      <c r="EC321" s="152"/>
      <c r="ED321" s="152"/>
      <c r="EE321" s="152"/>
      <c r="EF321" s="152"/>
      <c r="EG321" s="152"/>
      <c r="EH321" s="152"/>
      <c r="EI321" s="152"/>
      <c r="EJ321" s="152"/>
      <c r="EK321" s="152"/>
      <c r="EL321" s="152"/>
      <c r="EM321" s="152"/>
      <c r="EN321" s="152"/>
      <c r="EO321" s="152"/>
      <c r="EP321" s="152"/>
      <c r="EQ321" s="152"/>
      <c r="ER321" s="152"/>
      <c r="ES321" s="152"/>
      <c r="ET321" s="152"/>
      <c r="EU321" s="152"/>
      <c r="EV321" s="152"/>
      <c r="EW321" s="152"/>
      <c r="EX321" s="152"/>
      <c r="EY321" s="152"/>
      <c r="EZ321" s="152"/>
      <c r="FA321" s="152"/>
      <c r="FB321" s="152"/>
      <c r="FC321" s="152"/>
      <c r="FD321" s="152"/>
    </row>
    <row r="322" spans="1:160">
      <c r="A322" s="250" t="str">
        <f t="shared" si="4"/>
        <v/>
      </c>
      <c r="B322" s="89"/>
      <c r="C322" s="89"/>
      <c r="D322" s="89"/>
      <c r="E322" s="89"/>
      <c r="F322" s="89"/>
      <c r="G322" s="89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  <c r="AJ322" s="152"/>
      <c r="AK322" s="152"/>
      <c r="AL322" s="152"/>
      <c r="AM322" s="152"/>
      <c r="AN322" s="152"/>
      <c r="AO322" s="152"/>
      <c r="AP322" s="152"/>
      <c r="AQ322" s="152"/>
      <c r="AR322" s="152"/>
      <c r="AS322" s="152"/>
      <c r="AT322" s="152"/>
      <c r="AU322" s="152"/>
      <c r="AV322" s="152"/>
      <c r="AW322" s="152"/>
      <c r="AX322" s="152"/>
      <c r="AY322" s="152"/>
      <c r="AZ322" s="152"/>
      <c r="BA322" s="152"/>
      <c r="BB322" s="152"/>
      <c r="BC322" s="152"/>
      <c r="BD322" s="152"/>
      <c r="BE322" s="152"/>
      <c r="BF322" s="152"/>
      <c r="BG322" s="152"/>
      <c r="BH322" s="152"/>
      <c r="BI322" s="152"/>
      <c r="BJ322" s="152"/>
      <c r="BK322" s="152"/>
      <c r="BL322" s="152"/>
      <c r="BM322" s="152"/>
      <c r="BN322" s="152"/>
      <c r="BO322" s="152"/>
      <c r="BP322" s="152"/>
      <c r="BQ322" s="152"/>
      <c r="BR322" s="152"/>
      <c r="BS322" s="152"/>
      <c r="BT322" s="152"/>
      <c r="BU322" s="152"/>
      <c r="BV322" s="152"/>
      <c r="BW322" s="152"/>
      <c r="BX322" s="152"/>
      <c r="BY322" s="152"/>
      <c r="BZ322" s="152"/>
      <c r="CA322" s="152"/>
      <c r="CB322" s="152"/>
      <c r="CC322" s="152"/>
      <c r="CD322" s="152"/>
      <c r="CE322" s="152"/>
      <c r="CF322" s="152"/>
      <c r="CG322" s="152"/>
      <c r="CH322" s="152"/>
      <c r="CI322" s="152"/>
      <c r="CJ322" s="152"/>
      <c r="CK322" s="152"/>
      <c r="CL322" s="152"/>
      <c r="CM322" s="152"/>
      <c r="CN322" s="152"/>
      <c r="CO322" s="152"/>
      <c r="CP322" s="152"/>
      <c r="CQ322" s="152"/>
      <c r="CR322" s="152"/>
      <c r="CS322" s="152"/>
      <c r="CT322" s="152"/>
      <c r="CU322" s="152"/>
      <c r="CV322" s="152"/>
      <c r="CW322" s="152"/>
      <c r="CX322" s="152"/>
      <c r="CY322" s="152"/>
      <c r="CZ322" s="152"/>
      <c r="DA322" s="152"/>
      <c r="DB322" s="152"/>
      <c r="DC322" s="152"/>
      <c r="DD322" s="152"/>
      <c r="DE322" s="152"/>
      <c r="DF322" s="152"/>
      <c r="DG322" s="152"/>
      <c r="DH322" s="152"/>
      <c r="DI322" s="152"/>
      <c r="DJ322" s="152"/>
      <c r="DK322" s="152"/>
      <c r="DL322" s="152"/>
      <c r="DM322" s="152"/>
      <c r="DN322" s="152"/>
      <c r="DO322" s="152"/>
      <c r="DP322" s="152"/>
      <c r="DQ322" s="152"/>
      <c r="DR322" s="152"/>
      <c r="DS322" s="152"/>
      <c r="DT322" s="152"/>
      <c r="DU322" s="152"/>
      <c r="DV322" s="152"/>
      <c r="DW322" s="152"/>
      <c r="DX322" s="152"/>
      <c r="DY322" s="152"/>
      <c r="DZ322" s="152"/>
      <c r="EA322" s="152"/>
      <c r="EB322" s="152"/>
      <c r="EC322" s="152"/>
      <c r="ED322" s="152"/>
      <c r="EE322" s="152"/>
      <c r="EF322" s="152"/>
      <c r="EG322" s="152"/>
      <c r="EH322" s="152"/>
      <c r="EI322" s="152"/>
      <c r="EJ322" s="152"/>
      <c r="EK322" s="152"/>
      <c r="EL322" s="152"/>
      <c r="EM322" s="152"/>
      <c r="EN322" s="152"/>
      <c r="EO322" s="152"/>
      <c r="EP322" s="152"/>
      <c r="EQ322" s="152"/>
      <c r="ER322" s="152"/>
      <c r="ES322" s="152"/>
      <c r="ET322" s="152"/>
      <c r="EU322" s="152"/>
      <c r="EV322" s="152"/>
      <c r="EW322" s="152"/>
      <c r="EX322" s="152"/>
      <c r="EY322" s="152"/>
      <c r="EZ322" s="152"/>
      <c r="FA322" s="152"/>
      <c r="FB322" s="152"/>
      <c r="FC322" s="152"/>
      <c r="FD322" s="152"/>
    </row>
    <row r="323" spans="1:160">
      <c r="A323" s="250" t="str">
        <f t="shared" si="4"/>
        <v/>
      </c>
      <c r="B323" s="89"/>
      <c r="C323" s="89"/>
      <c r="D323" s="89"/>
      <c r="E323" s="89"/>
      <c r="F323" s="89"/>
      <c r="G323" s="89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  <c r="AJ323" s="152"/>
      <c r="AK323" s="152"/>
      <c r="AL323" s="152"/>
      <c r="AM323" s="152"/>
      <c r="AN323" s="152"/>
      <c r="AO323" s="152"/>
      <c r="AP323" s="152"/>
      <c r="AQ323" s="152"/>
      <c r="AR323" s="152"/>
      <c r="AS323" s="152"/>
      <c r="AT323" s="152"/>
      <c r="AU323" s="152"/>
      <c r="AV323" s="152"/>
      <c r="AW323" s="152"/>
      <c r="AX323" s="152"/>
      <c r="AY323" s="152"/>
      <c r="AZ323" s="152"/>
      <c r="BA323" s="152"/>
      <c r="BB323" s="152"/>
      <c r="BC323" s="152"/>
      <c r="BD323" s="152"/>
      <c r="BE323" s="152"/>
      <c r="BF323" s="152"/>
      <c r="BG323" s="152"/>
      <c r="BH323" s="152"/>
      <c r="BI323" s="152"/>
      <c r="BJ323" s="152"/>
      <c r="BK323" s="152"/>
      <c r="BL323" s="152"/>
      <c r="BM323" s="152"/>
      <c r="BN323" s="152"/>
      <c r="BO323" s="152"/>
      <c r="BP323" s="152"/>
      <c r="BQ323" s="152"/>
      <c r="BR323" s="152"/>
      <c r="BS323" s="152"/>
      <c r="BT323" s="152"/>
      <c r="BU323" s="152"/>
      <c r="BV323" s="152"/>
      <c r="BW323" s="152"/>
      <c r="BX323" s="152"/>
      <c r="BY323" s="152"/>
      <c r="BZ323" s="152"/>
      <c r="CA323" s="152"/>
      <c r="CB323" s="152"/>
      <c r="CC323" s="152"/>
      <c r="CD323" s="152"/>
      <c r="CE323" s="152"/>
      <c r="CF323" s="152"/>
      <c r="CG323" s="152"/>
      <c r="CH323" s="152"/>
      <c r="CI323" s="152"/>
      <c r="CJ323" s="152"/>
      <c r="CK323" s="152"/>
      <c r="CL323" s="152"/>
      <c r="CM323" s="152"/>
      <c r="CN323" s="152"/>
      <c r="CO323" s="152"/>
      <c r="CP323" s="152"/>
      <c r="CQ323" s="152"/>
      <c r="CR323" s="152"/>
      <c r="CS323" s="152"/>
      <c r="CT323" s="152"/>
      <c r="CU323" s="152"/>
      <c r="CV323" s="152"/>
      <c r="CW323" s="152"/>
      <c r="CX323" s="152"/>
      <c r="CY323" s="152"/>
      <c r="CZ323" s="152"/>
      <c r="DA323" s="152"/>
      <c r="DB323" s="152"/>
      <c r="DC323" s="152"/>
      <c r="DD323" s="152"/>
      <c r="DE323" s="152"/>
      <c r="DF323" s="152"/>
      <c r="DG323" s="152"/>
      <c r="DH323" s="152"/>
      <c r="DI323" s="152"/>
      <c r="DJ323" s="152"/>
      <c r="DK323" s="152"/>
      <c r="DL323" s="152"/>
      <c r="DM323" s="152"/>
      <c r="DN323" s="152"/>
      <c r="DO323" s="152"/>
      <c r="DP323" s="152"/>
      <c r="DQ323" s="152"/>
      <c r="DR323" s="152"/>
      <c r="DS323" s="152"/>
      <c r="DT323" s="152"/>
      <c r="DU323" s="152"/>
      <c r="DV323" s="152"/>
      <c r="DW323" s="152"/>
      <c r="DX323" s="152"/>
      <c r="DY323" s="152"/>
      <c r="DZ323" s="152"/>
      <c r="EA323" s="152"/>
      <c r="EB323" s="152"/>
      <c r="EC323" s="152"/>
      <c r="ED323" s="152"/>
      <c r="EE323" s="152"/>
      <c r="EF323" s="152"/>
      <c r="EG323" s="152"/>
      <c r="EH323" s="152"/>
      <c r="EI323" s="152"/>
      <c r="EJ323" s="152"/>
      <c r="EK323" s="152"/>
      <c r="EL323" s="152"/>
      <c r="EM323" s="152"/>
      <c r="EN323" s="152"/>
      <c r="EO323" s="152"/>
      <c r="EP323" s="152"/>
      <c r="EQ323" s="152"/>
      <c r="ER323" s="152"/>
      <c r="ES323" s="152"/>
      <c r="ET323" s="152"/>
      <c r="EU323" s="152"/>
      <c r="EV323" s="152"/>
      <c r="EW323" s="152"/>
      <c r="EX323" s="152"/>
      <c r="EY323" s="152"/>
      <c r="EZ323" s="152"/>
      <c r="FA323" s="152"/>
      <c r="FB323" s="152"/>
      <c r="FC323" s="152"/>
      <c r="FD323" s="152"/>
    </row>
    <row r="324" spans="1:160">
      <c r="A324" s="250" t="str">
        <f t="shared" si="4"/>
        <v/>
      </c>
      <c r="B324" s="89"/>
      <c r="C324" s="89"/>
      <c r="D324" s="89"/>
      <c r="E324" s="89"/>
      <c r="F324" s="89"/>
      <c r="G324" s="89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  <c r="AJ324" s="152"/>
      <c r="AK324" s="152"/>
      <c r="AL324" s="152"/>
      <c r="AM324" s="152"/>
      <c r="AN324" s="152"/>
      <c r="AO324" s="152"/>
      <c r="AP324" s="152"/>
      <c r="AQ324" s="152"/>
      <c r="AR324" s="152"/>
      <c r="AS324" s="152"/>
      <c r="AT324" s="152"/>
      <c r="AU324" s="152"/>
      <c r="AV324" s="152"/>
      <c r="AW324" s="152"/>
      <c r="AX324" s="152"/>
      <c r="AY324" s="152"/>
      <c r="AZ324" s="152"/>
      <c r="BA324" s="152"/>
      <c r="BB324" s="152"/>
      <c r="BC324" s="152"/>
      <c r="BD324" s="152"/>
      <c r="BE324" s="152"/>
      <c r="BF324" s="152"/>
      <c r="BG324" s="152"/>
      <c r="BH324" s="152"/>
      <c r="BI324" s="152"/>
      <c r="BJ324" s="152"/>
      <c r="BK324" s="152"/>
      <c r="BL324" s="152"/>
      <c r="BM324" s="152"/>
      <c r="BN324" s="152"/>
      <c r="BO324" s="152"/>
      <c r="BP324" s="152"/>
      <c r="BQ324" s="152"/>
      <c r="BR324" s="152"/>
      <c r="BS324" s="152"/>
      <c r="BT324" s="152"/>
      <c r="BU324" s="152"/>
      <c r="BV324" s="152"/>
      <c r="BW324" s="152"/>
      <c r="BX324" s="152"/>
      <c r="BY324" s="152"/>
      <c r="BZ324" s="152"/>
      <c r="CA324" s="152"/>
      <c r="CB324" s="152"/>
      <c r="CC324" s="152"/>
      <c r="CD324" s="152"/>
      <c r="CE324" s="152"/>
      <c r="CF324" s="152"/>
      <c r="CG324" s="152"/>
      <c r="CH324" s="152"/>
      <c r="CI324" s="152"/>
      <c r="CJ324" s="152"/>
      <c r="CK324" s="152"/>
      <c r="CL324" s="152"/>
      <c r="CM324" s="152"/>
      <c r="CN324" s="152"/>
      <c r="CO324" s="152"/>
      <c r="CP324" s="152"/>
      <c r="CQ324" s="152"/>
      <c r="CR324" s="152"/>
      <c r="CS324" s="152"/>
      <c r="CT324" s="152"/>
      <c r="CU324" s="152"/>
      <c r="CV324" s="152"/>
      <c r="CW324" s="152"/>
      <c r="CX324" s="152"/>
      <c r="CY324" s="152"/>
      <c r="CZ324" s="152"/>
      <c r="DA324" s="152"/>
      <c r="DB324" s="152"/>
      <c r="DC324" s="152"/>
      <c r="DD324" s="152"/>
      <c r="DE324" s="152"/>
      <c r="DF324" s="152"/>
      <c r="DG324" s="152"/>
      <c r="DH324" s="152"/>
      <c r="DI324" s="152"/>
      <c r="DJ324" s="152"/>
      <c r="DK324" s="152"/>
      <c r="DL324" s="152"/>
      <c r="DM324" s="152"/>
      <c r="DN324" s="152"/>
      <c r="DO324" s="152"/>
      <c r="DP324" s="152"/>
      <c r="DQ324" s="152"/>
      <c r="DR324" s="152"/>
      <c r="DS324" s="152"/>
      <c r="DT324" s="152"/>
      <c r="DU324" s="152"/>
      <c r="DV324" s="152"/>
      <c r="DW324" s="152"/>
      <c r="DX324" s="152"/>
      <c r="DY324" s="152"/>
      <c r="DZ324" s="152"/>
      <c r="EA324" s="152"/>
      <c r="EB324" s="152"/>
      <c r="EC324" s="152"/>
      <c r="ED324" s="152"/>
      <c r="EE324" s="152"/>
      <c r="EF324" s="152"/>
      <c r="EG324" s="152"/>
      <c r="EH324" s="152"/>
      <c r="EI324" s="152"/>
      <c r="EJ324" s="152"/>
      <c r="EK324" s="152"/>
      <c r="EL324" s="152"/>
      <c r="EM324" s="152"/>
      <c r="EN324" s="152"/>
      <c r="EO324" s="152"/>
      <c r="EP324" s="152"/>
      <c r="EQ324" s="152"/>
      <c r="ER324" s="152"/>
      <c r="ES324" s="152"/>
      <c r="ET324" s="152"/>
      <c r="EU324" s="152"/>
      <c r="EV324" s="152"/>
      <c r="EW324" s="152"/>
      <c r="EX324" s="152"/>
      <c r="EY324" s="152"/>
      <c r="EZ324" s="152"/>
      <c r="FA324" s="152"/>
      <c r="FB324" s="152"/>
      <c r="FC324" s="152"/>
      <c r="FD324" s="152"/>
    </row>
    <row r="325" spans="1:160">
      <c r="A325" s="250" t="str">
        <f t="shared" si="4"/>
        <v/>
      </c>
      <c r="B325" s="89"/>
      <c r="C325" s="89"/>
      <c r="D325" s="89"/>
      <c r="E325" s="89"/>
      <c r="F325" s="89"/>
      <c r="G325" s="89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  <c r="AJ325" s="152"/>
      <c r="AK325" s="152"/>
      <c r="AL325" s="152"/>
      <c r="AM325" s="152"/>
      <c r="AN325" s="152"/>
      <c r="AO325" s="152"/>
      <c r="AP325" s="152"/>
      <c r="AQ325" s="152"/>
      <c r="AR325" s="152"/>
      <c r="AS325" s="152"/>
      <c r="AT325" s="152"/>
      <c r="AU325" s="152"/>
      <c r="AV325" s="152"/>
      <c r="AW325" s="152"/>
      <c r="AX325" s="152"/>
      <c r="AY325" s="152"/>
      <c r="AZ325" s="152"/>
      <c r="BA325" s="152"/>
      <c r="BB325" s="152"/>
      <c r="BC325" s="152"/>
      <c r="BD325" s="152"/>
      <c r="BE325" s="152"/>
      <c r="BF325" s="152"/>
      <c r="BG325" s="152"/>
      <c r="BH325" s="152"/>
      <c r="BI325" s="152"/>
      <c r="BJ325" s="152"/>
      <c r="BK325" s="152"/>
      <c r="BL325" s="152"/>
      <c r="BM325" s="152"/>
      <c r="BN325" s="152"/>
      <c r="BO325" s="152"/>
      <c r="BP325" s="152"/>
      <c r="BQ325" s="152"/>
      <c r="BR325" s="152"/>
      <c r="BS325" s="152"/>
      <c r="BT325" s="152"/>
      <c r="BU325" s="152"/>
      <c r="BV325" s="152"/>
      <c r="BW325" s="152"/>
      <c r="BX325" s="152"/>
      <c r="BY325" s="152"/>
      <c r="BZ325" s="152"/>
      <c r="CA325" s="152"/>
      <c r="CB325" s="152"/>
      <c r="CC325" s="152"/>
      <c r="CD325" s="152"/>
      <c r="CE325" s="152"/>
      <c r="CF325" s="152"/>
      <c r="CG325" s="152"/>
      <c r="CH325" s="152"/>
      <c r="CI325" s="152"/>
      <c r="CJ325" s="152"/>
      <c r="CK325" s="152"/>
      <c r="CL325" s="152"/>
      <c r="CM325" s="152"/>
      <c r="CN325" s="152"/>
      <c r="CO325" s="152"/>
      <c r="CP325" s="152"/>
      <c r="CQ325" s="152"/>
      <c r="CR325" s="152"/>
      <c r="CS325" s="152"/>
      <c r="CT325" s="152"/>
      <c r="CU325" s="152"/>
      <c r="CV325" s="152"/>
      <c r="CW325" s="152"/>
      <c r="CX325" s="152"/>
      <c r="CY325" s="152"/>
      <c r="CZ325" s="152"/>
      <c r="DA325" s="152"/>
      <c r="DB325" s="152"/>
      <c r="DC325" s="152"/>
      <c r="DD325" s="152"/>
      <c r="DE325" s="152"/>
      <c r="DF325" s="152"/>
      <c r="DG325" s="152"/>
      <c r="DH325" s="152"/>
      <c r="DI325" s="152"/>
      <c r="DJ325" s="152"/>
      <c r="DK325" s="152"/>
      <c r="DL325" s="152"/>
      <c r="DM325" s="152"/>
      <c r="DN325" s="152"/>
      <c r="DO325" s="152"/>
      <c r="DP325" s="152"/>
      <c r="DQ325" s="152"/>
      <c r="DR325" s="152"/>
      <c r="DS325" s="152"/>
      <c r="DT325" s="152"/>
      <c r="DU325" s="152"/>
      <c r="DV325" s="152"/>
      <c r="DW325" s="152"/>
      <c r="DX325" s="152"/>
      <c r="DY325" s="152"/>
      <c r="DZ325" s="152"/>
      <c r="EA325" s="152"/>
      <c r="EB325" s="152"/>
      <c r="EC325" s="152"/>
      <c r="ED325" s="152"/>
      <c r="EE325" s="152"/>
      <c r="EF325" s="152"/>
      <c r="EG325" s="152"/>
      <c r="EH325" s="152"/>
      <c r="EI325" s="152"/>
      <c r="EJ325" s="152"/>
      <c r="EK325" s="152"/>
      <c r="EL325" s="152"/>
      <c r="EM325" s="152"/>
      <c r="EN325" s="152"/>
      <c r="EO325" s="152"/>
      <c r="EP325" s="152"/>
      <c r="EQ325" s="152"/>
      <c r="ER325" s="152"/>
      <c r="ES325" s="152"/>
      <c r="ET325" s="152"/>
      <c r="EU325" s="152"/>
      <c r="EV325" s="152"/>
      <c r="EW325" s="152"/>
      <c r="EX325" s="152"/>
      <c r="EY325" s="152"/>
      <c r="EZ325" s="152"/>
      <c r="FA325" s="152"/>
      <c r="FB325" s="152"/>
      <c r="FC325" s="152"/>
      <c r="FD325" s="152"/>
    </row>
    <row r="326" spans="1:160">
      <c r="A326" s="250" t="str">
        <f t="shared" si="4"/>
        <v/>
      </c>
      <c r="B326" s="89"/>
      <c r="C326" s="89"/>
      <c r="D326" s="89"/>
      <c r="E326" s="89"/>
      <c r="F326" s="89"/>
      <c r="G326" s="89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  <c r="AJ326" s="152"/>
      <c r="AK326" s="152"/>
      <c r="AL326" s="152"/>
      <c r="AM326" s="152"/>
      <c r="AN326" s="152"/>
      <c r="AO326" s="152"/>
      <c r="AP326" s="152"/>
      <c r="AQ326" s="152"/>
      <c r="AR326" s="152"/>
      <c r="AS326" s="152"/>
      <c r="AT326" s="152"/>
      <c r="AU326" s="152"/>
      <c r="AV326" s="152"/>
      <c r="AW326" s="152"/>
      <c r="AX326" s="152"/>
      <c r="AY326" s="152"/>
      <c r="AZ326" s="152"/>
      <c r="BA326" s="152"/>
      <c r="BB326" s="152"/>
      <c r="BC326" s="152"/>
      <c r="BD326" s="152"/>
      <c r="BE326" s="152"/>
      <c r="BF326" s="152"/>
      <c r="BG326" s="152"/>
      <c r="BH326" s="152"/>
      <c r="BI326" s="152"/>
      <c r="BJ326" s="152"/>
      <c r="BK326" s="152"/>
      <c r="BL326" s="152"/>
      <c r="BM326" s="152"/>
      <c r="BN326" s="152"/>
      <c r="BO326" s="152"/>
      <c r="BP326" s="152"/>
      <c r="BQ326" s="152"/>
      <c r="BR326" s="152"/>
      <c r="BS326" s="152"/>
      <c r="BT326" s="152"/>
      <c r="BU326" s="152"/>
      <c r="BV326" s="152"/>
      <c r="BW326" s="152"/>
      <c r="BX326" s="152"/>
      <c r="BY326" s="152"/>
      <c r="BZ326" s="152"/>
      <c r="CA326" s="152"/>
      <c r="CB326" s="152"/>
      <c r="CC326" s="152"/>
      <c r="CD326" s="152"/>
      <c r="CE326" s="152"/>
      <c r="CF326" s="152"/>
      <c r="CG326" s="152"/>
      <c r="CH326" s="152"/>
      <c r="CI326" s="152"/>
      <c r="CJ326" s="152"/>
      <c r="CK326" s="152"/>
      <c r="CL326" s="152"/>
      <c r="CM326" s="152"/>
      <c r="CN326" s="152"/>
      <c r="CO326" s="152"/>
      <c r="CP326" s="152"/>
      <c r="CQ326" s="152"/>
      <c r="CR326" s="152"/>
      <c r="CS326" s="152"/>
      <c r="CT326" s="152"/>
      <c r="CU326" s="152"/>
      <c r="CV326" s="152"/>
      <c r="CW326" s="152"/>
      <c r="CX326" s="152"/>
      <c r="CY326" s="152"/>
      <c r="CZ326" s="152"/>
      <c r="DA326" s="152"/>
      <c r="DB326" s="152"/>
      <c r="DC326" s="152"/>
      <c r="DD326" s="152"/>
      <c r="DE326" s="152"/>
      <c r="DF326" s="152"/>
      <c r="DG326" s="152"/>
      <c r="DH326" s="152"/>
      <c r="DI326" s="152"/>
      <c r="DJ326" s="152"/>
      <c r="DK326" s="152"/>
      <c r="DL326" s="152"/>
      <c r="DM326" s="152"/>
      <c r="DN326" s="152"/>
      <c r="DO326" s="152"/>
      <c r="DP326" s="152"/>
      <c r="DQ326" s="152"/>
      <c r="DR326" s="152"/>
      <c r="DS326" s="152"/>
      <c r="DT326" s="152"/>
      <c r="DU326" s="152"/>
      <c r="DV326" s="152"/>
      <c r="DW326" s="152"/>
      <c r="DX326" s="152"/>
      <c r="DY326" s="152"/>
      <c r="DZ326" s="152"/>
      <c r="EA326" s="152"/>
      <c r="EB326" s="152"/>
      <c r="EC326" s="152"/>
      <c r="ED326" s="152"/>
      <c r="EE326" s="152"/>
      <c r="EF326" s="152"/>
      <c r="EG326" s="152"/>
      <c r="EH326" s="152"/>
      <c r="EI326" s="152"/>
      <c r="EJ326" s="152"/>
      <c r="EK326" s="152"/>
      <c r="EL326" s="152"/>
      <c r="EM326" s="152"/>
      <c r="EN326" s="152"/>
      <c r="EO326" s="152"/>
      <c r="EP326" s="152"/>
      <c r="EQ326" s="152"/>
      <c r="ER326" s="152"/>
      <c r="ES326" s="152"/>
      <c r="ET326" s="152"/>
      <c r="EU326" s="152"/>
      <c r="EV326" s="152"/>
      <c r="EW326" s="152"/>
      <c r="EX326" s="152"/>
      <c r="EY326" s="152"/>
      <c r="EZ326" s="152"/>
      <c r="FA326" s="152"/>
      <c r="FB326" s="152"/>
      <c r="FC326" s="152"/>
      <c r="FD326" s="152"/>
    </row>
    <row r="327" spans="1:160">
      <c r="A327" s="250" t="str">
        <f t="shared" si="4"/>
        <v/>
      </c>
      <c r="B327" s="89"/>
      <c r="C327" s="89"/>
      <c r="D327" s="89"/>
      <c r="E327" s="89"/>
      <c r="F327" s="89"/>
      <c r="G327" s="89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  <c r="AJ327" s="152"/>
      <c r="AK327" s="152"/>
      <c r="AL327" s="152"/>
      <c r="AM327" s="152"/>
      <c r="AN327" s="152"/>
      <c r="AO327" s="152"/>
      <c r="AP327" s="152"/>
      <c r="AQ327" s="152"/>
      <c r="AR327" s="152"/>
      <c r="AS327" s="152"/>
      <c r="AT327" s="152"/>
      <c r="AU327" s="152"/>
      <c r="AV327" s="152"/>
      <c r="AW327" s="152"/>
      <c r="AX327" s="152"/>
      <c r="AY327" s="152"/>
      <c r="AZ327" s="152"/>
      <c r="BA327" s="152"/>
      <c r="BB327" s="152"/>
      <c r="BC327" s="152"/>
      <c r="BD327" s="152"/>
      <c r="BE327" s="152"/>
      <c r="BF327" s="152"/>
      <c r="BG327" s="152"/>
      <c r="BH327" s="152"/>
      <c r="BI327" s="152"/>
      <c r="BJ327" s="152"/>
      <c r="BK327" s="152"/>
      <c r="BL327" s="152"/>
      <c r="BM327" s="152"/>
      <c r="BN327" s="152"/>
      <c r="BO327" s="152"/>
      <c r="BP327" s="152"/>
      <c r="BQ327" s="152"/>
      <c r="BR327" s="152"/>
      <c r="BS327" s="152"/>
      <c r="BT327" s="152"/>
      <c r="BU327" s="152"/>
      <c r="BV327" s="152"/>
      <c r="BW327" s="152"/>
      <c r="BX327" s="152"/>
      <c r="BY327" s="152"/>
      <c r="BZ327" s="152"/>
      <c r="CA327" s="152"/>
      <c r="CB327" s="152"/>
      <c r="CC327" s="152"/>
      <c r="CD327" s="152"/>
      <c r="CE327" s="152"/>
      <c r="CF327" s="152"/>
      <c r="CG327" s="152"/>
      <c r="CH327" s="152"/>
      <c r="CI327" s="152"/>
      <c r="CJ327" s="152"/>
      <c r="CK327" s="152"/>
      <c r="CL327" s="152"/>
      <c r="CM327" s="152"/>
      <c r="CN327" s="152"/>
      <c r="CO327" s="152"/>
      <c r="CP327" s="152"/>
      <c r="CQ327" s="152"/>
      <c r="CR327" s="152"/>
      <c r="CS327" s="152"/>
      <c r="CT327" s="152"/>
      <c r="CU327" s="152"/>
      <c r="CV327" s="152"/>
      <c r="CW327" s="152"/>
      <c r="CX327" s="152"/>
      <c r="CY327" s="152"/>
      <c r="CZ327" s="152"/>
      <c r="DA327" s="152"/>
      <c r="DB327" s="152"/>
      <c r="DC327" s="152"/>
      <c r="DD327" s="152"/>
      <c r="DE327" s="152"/>
      <c r="DF327" s="152"/>
      <c r="DG327" s="152"/>
      <c r="DH327" s="152"/>
      <c r="DI327" s="152"/>
      <c r="DJ327" s="152"/>
      <c r="DK327" s="152"/>
      <c r="DL327" s="152"/>
      <c r="DM327" s="152"/>
      <c r="DN327" s="152"/>
      <c r="DO327" s="152"/>
      <c r="DP327" s="152"/>
      <c r="DQ327" s="152"/>
      <c r="DR327" s="152"/>
      <c r="DS327" s="152"/>
      <c r="DT327" s="152"/>
      <c r="DU327" s="152"/>
      <c r="DV327" s="152"/>
      <c r="DW327" s="152"/>
      <c r="DX327" s="152"/>
      <c r="DY327" s="152"/>
      <c r="DZ327" s="152"/>
      <c r="EA327" s="152"/>
      <c r="EB327" s="152"/>
      <c r="EC327" s="152"/>
      <c r="ED327" s="152"/>
      <c r="EE327" s="152"/>
      <c r="EF327" s="152"/>
      <c r="EG327" s="152"/>
      <c r="EH327" s="152"/>
      <c r="EI327" s="152"/>
      <c r="EJ327" s="152"/>
      <c r="EK327" s="152"/>
      <c r="EL327" s="152"/>
      <c r="EM327" s="152"/>
      <c r="EN327" s="152"/>
      <c r="EO327" s="152"/>
      <c r="EP327" s="152"/>
      <c r="EQ327" s="152"/>
      <c r="ER327" s="152"/>
      <c r="ES327" s="152"/>
      <c r="ET327" s="152"/>
      <c r="EU327" s="152"/>
      <c r="EV327" s="152"/>
      <c r="EW327" s="152"/>
      <c r="EX327" s="152"/>
      <c r="EY327" s="152"/>
      <c r="EZ327" s="152"/>
      <c r="FA327" s="152"/>
      <c r="FB327" s="152"/>
      <c r="FC327" s="152"/>
      <c r="FD327" s="152"/>
    </row>
    <row r="328" spans="1:160">
      <c r="A328" s="250" t="str">
        <f t="shared" si="4"/>
        <v/>
      </c>
      <c r="B328" s="89"/>
      <c r="C328" s="89"/>
      <c r="D328" s="89"/>
      <c r="E328" s="89"/>
      <c r="F328" s="89"/>
      <c r="G328" s="89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152"/>
      <c r="AE328" s="152"/>
      <c r="AF328" s="152"/>
      <c r="AG328" s="152"/>
      <c r="AH328" s="152"/>
      <c r="AI328" s="152"/>
      <c r="AJ328" s="152"/>
      <c r="AK328" s="152"/>
      <c r="AL328" s="152"/>
      <c r="AM328" s="152"/>
      <c r="AN328" s="152"/>
      <c r="AO328" s="152"/>
      <c r="AP328" s="152"/>
      <c r="AQ328" s="152"/>
      <c r="AR328" s="152"/>
      <c r="AS328" s="152"/>
      <c r="AT328" s="152"/>
      <c r="AU328" s="152"/>
      <c r="AV328" s="152"/>
      <c r="AW328" s="152"/>
      <c r="AX328" s="152"/>
      <c r="AY328" s="152"/>
      <c r="AZ328" s="152"/>
      <c r="BA328" s="152"/>
      <c r="BB328" s="152"/>
      <c r="BC328" s="152"/>
      <c r="BD328" s="152"/>
      <c r="BE328" s="152"/>
      <c r="BF328" s="152"/>
      <c r="BG328" s="152"/>
      <c r="BH328" s="152"/>
      <c r="BI328" s="152"/>
      <c r="BJ328" s="152"/>
      <c r="BK328" s="152"/>
      <c r="BL328" s="152"/>
      <c r="BM328" s="152"/>
      <c r="BN328" s="152"/>
      <c r="BO328" s="152"/>
      <c r="BP328" s="152"/>
      <c r="BQ328" s="152"/>
      <c r="BR328" s="152"/>
      <c r="BS328" s="152"/>
      <c r="BT328" s="152"/>
      <c r="BU328" s="152"/>
      <c r="BV328" s="152"/>
      <c r="BW328" s="152"/>
      <c r="BX328" s="152"/>
      <c r="BY328" s="152"/>
      <c r="BZ328" s="152"/>
      <c r="CA328" s="152"/>
      <c r="CB328" s="152"/>
      <c r="CC328" s="152"/>
      <c r="CD328" s="152"/>
      <c r="CE328" s="152"/>
      <c r="CF328" s="152"/>
      <c r="CG328" s="152"/>
      <c r="CH328" s="152"/>
      <c r="CI328" s="152"/>
      <c r="CJ328" s="152"/>
      <c r="CK328" s="152"/>
      <c r="CL328" s="152"/>
      <c r="CM328" s="152"/>
      <c r="CN328" s="152"/>
      <c r="CO328" s="152"/>
      <c r="CP328" s="152"/>
      <c r="CQ328" s="152"/>
      <c r="CR328" s="152"/>
      <c r="CS328" s="152"/>
      <c r="CT328" s="152"/>
      <c r="CU328" s="152"/>
      <c r="CV328" s="152"/>
      <c r="CW328" s="152"/>
      <c r="CX328" s="152"/>
      <c r="CY328" s="152"/>
      <c r="CZ328" s="152"/>
      <c r="DA328" s="152"/>
      <c r="DB328" s="152"/>
      <c r="DC328" s="152"/>
      <c r="DD328" s="152"/>
      <c r="DE328" s="152"/>
      <c r="DF328" s="152"/>
      <c r="DG328" s="152"/>
      <c r="DH328" s="152"/>
      <c r="DI328" s="152"/>
      <c r="DJ328" s="152"/>
      <c r="DK328" s="152"/>
      <c r="DL328" s="152"/>
      <c r="DM328" s="152"/>
      <c r="DN328" s="152"/>
      <c r="DO328" s="152"/>
      <c r="DP328" s="152"/>
      <c r="DQ328" s="152"/>
      <c r="DR328" s="152"/>
      <c r="DS328" s="152"/>
      <c r="DT328" s="152"/>
      <c r="DU328" s="152"/>
      <c r="DV328" s="152"/>
      <c r="DW328" s="152"/>
      <c r="DX328" s="152"/>
      <c r="DY328" s="152"/>
      <c r="DZ328" s="152"/>
      <c r="EA328" s="152"/>
      <c r="EB328" s="152"/>
      <c r="EC328" s="152"/>
      <c r="ED328" s="152"/>
      <c r="EE328" s="152"/>
      <c r="EF328" s="152"/>
      <c r="EG328" s="152"/>
      <c r="EH328" s="152"/>
      <c r="EI328" s="152"/>
      <c r="EJ328" s="152"/>
      <c r="EK328" s="152"/>
      <c r="EL328" s="152"/>
      <c r="EM328" s="152"/>
      <c r="EN328" s="152"/>
      <c r="EO328" s="152"/>
      <c r="EP328" s="152"/>
      <c r="EQ328" s="152"/>
      <c r="ER328" s="152"/>
      <c r="ES328" s="152"/>
      <c r="ET328" s="152"/>
      <c r="EU328" s="152"/>
      <c r="EV328" s="152"/>
      <c r="EW328" s="152"/>
      <c r="EX328" s="152"/>
      <c r="EY328" s="152"/>
      <c r="EZ328" s="152"/>
      <c r="FA328" s="152"/>
      <c r="FB328" s="152"/>
      <c r="FC328" s="152"/>
      <c r="FD328" s="152"/>
    </row>
    <row r="329" spans="1:160">
      <c r="A329" s="250" t="str">
        <f t="shared" si="4"/>
        <v/>
      </c>
      <c r="B329" s="89"/>
      <c r="C329" s="89"/>
      <c r="D329" s="89"/>
      <c r="E329" s="89"/>
      <c r="F329" s="89"/>
      <c r="G329" s="89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152"/>
      <c r="AE329" s="152"/>
      <c r="AF329" s="152"/>
      <c r="AG329" s="152"/>
      <c r="AH329" s="152"/>
      <c r="AI329" s="152"/>
      <c r="AJ329" s="152"/>
      <c r="AK329" s="152"/>
      <c r="AL329" s="152"/>
      <c r="AM329" s="152"/>
      <c r="AN329" s="152"/>
      <c r="AO329" s="152"/>
      <c r="AP329" s="152"/>
      <c r="AQ329" s="152"/>
      <c r="AR329" s="152"/>
      <c r="AS329" s="152"/>
      <c r="AT329" s="152"/>
      <c r="AU329" s="152"/>
      <c r="AV329" s="152"/>
      <c r="AW329" s="152"/>
      <c r="AX329" s="152"/>
      <c r="AY329" s="152"/>
      <c r="AZ329" s="152"/>
      <c r="BA329" s="152"/>
      <c r="BB329" s="152"/>
      <c r="BC329" s="152"/>
      <c r="BD329" s="152"/>
      <c r="BE329" s="152"/>
      <c r="BF329" s="152"/>
      <c r="BG329" s="152"/>
      <c r="BH329" s="152"/>
      <c r="BI329" s="152"/>
      <c r="BJ329" s="152"/>
      <c r="BK329" s="152"/>
      <c r="BL329" s="152"/>
      <c r="BM329" s="152"/>
      <c r="BN329" s="152"/>
      <c r="BO329" s="152"/>
      <c r="BP329" s="152"/>
      <c r="BQ329" s="152"/>
      <c r="BR329" s="152"/>
      <c r="BS329" s="152"/>
      <c r="BT329" s="152"/>
      <c r="BU329" s="152"/>
      <c r="BV329" s="152"/>
      <c r="BW329" s="152"/>
      <c r="BX329" s="152"/>
      <c r="BY329" s="152"/>
      <c r="BZ329" s="152"/>
      <c r="CA329" s="152"/>
      <c r="CB329" s="152"/>
      <c r="CC329" s="152"/>
      <c r="CD329" s="152"/>
      <c r="CE329" s="152"/>
      <c r="CF329" s="152"/>
      <c r="CG329" s="152"/>
      <c r="CH329" s="152"/>
      <c r="CI329" s="152"/>
      <c r="CJ329" s="152"/>
      <c r="CK329" s="152"/>
      <c r="CL329" s="152"/>
      <c r="CM329" s="152"/>
      <c r="CN329" s="152"/>
      <c r="CO329" s="152"/>
      <c r="CP329" s="152"/>
      <c r="CQ329" s="152"/>
      <c r="CR329" s="152"/>
      <c r="CS329" s="152"/>
      <c r="CT329" s="152"/>
      <c r="CU329" s="152"/>
      <c r="CV329" s="152"/>
      <c r="CW329" s="152"/>
      <c r="CX329" s="152"/>
      <c r="CY329" s="152"/>
      <c r="CZ329" s="152"/>
      <c r="DA329" s="152"/>
      <c r="DB329" s="152"/>
      <c r="DC329" s="152"/>
      <c r="DD329" s="152"/>
      <c r="DE329" s="152"/>
      <c r="DF329" s="152"/>
      <c r="DG329" s="152"/>
      <c r="DH329" s="152"/>
      <c r="DI329" s="152"/>
      <c r="DJ329" s="152"/>
      <c r="DK329" s="152"/>
      <c r="DL329" s="152"/>
      <c r="DM329" s="152"/>
      <c r="DN329" s="152"/>
      <c r="DO329" s="152"/>
      <c r="DP329" s="152"/>
      <c r="DQ329" s="152"/>
      <c r="DR329" s="152"/>
      <c r="DS329" s="152"/>
      <c r="DT329" s="152"/>
      <c r="DU329" s="152"/>
      <c r="DV329" s="152"/>
      <c r="DW329" s="152"/>
      <c r="DX329" s="152"/>
      <c r="DY329" s="152"/>
      <c r="DZ329" s="152"/>
      <c r="EA329" s="152"/>
      <c r="EB329" s="152"/>
      <c r="EC329" s="152"/>
      <c r="ED329" s="152"/>
      <c r="EE329" s="152"/>
      <c r="EF329" s="152"/>
      <c r="EG329" s="152"/>
      <c r="EH329" s="152"/>
      <c r="EI329" s="152"/>
      <c r="EJ329" s="152"/>
      <c r="EK329" s="152"/>
      <c r="EL329" s="152"/>
      <c r="EM329" s="152"/>
      <c r="EN329" s="152"/>
      <c r="EO329" s="152"/>
      <c r="EP329" s="152"/>
      <c r="EQ329" s="152"/>
      <c r="ER329" s="152"/>
      <c r="ES329" s="152"/>
      <c r="ET329" s="152"/>
      <c r="EU329" s="152"/>
      <c r="EV329" s="152"/>
      <c r="EW329" s="152"/>
      <c r="EX329" s="152"/>
      <c r="EY329" s="152"/>
      <c r="EZ329" s="152"/>
      <c r="FA329" s="152"/>
      <c r="FB329" s="152"/>
      <c r="FC329" s="152"/>
      <c r="FD329" s="152"/>
    </row>
    <row r="330" spans="1:160">
      <c r="A330" s="250" t="str">
        <f t="shared" si="4"/>
        <v/>
      </c>
      <c r="B330" s="89"/>
      <c r="C330" s="89"/>
      <c r="D330" s="89"/>
      <c r="E330" s="89"/>
      <c r="F330" s="89"/>
      <c r="G330" s="89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152"/>
      <c r="AE330" s="152"/>
      <c r="AF330" s="152"/>
      <c r="AG330" s="152"/>
      <c r="AH330" s="152"/>
      <c r="AI330" s="152"/>
      <c r="AJ330" s="152"/>
      <c r="AK330" s="152"/>
      <c r="AL330" s="152"/>
      <c r="AM330" s="152"/>
      <c r="AN330" s="152"/>
      <c r="AO330" s="152"/>
      <c r="AP330" s="152"/>
      <c r="AQ330" s="152"/>
      <c r="AR330" s="152"/>
      <c r="AS330" s="152"/>
      <c r="AT330" s="152"/>
      <c r="AU330" s="152"/>
      <c r="AV330" s="152"/>
      <c r="AW330" s="152"/>
      <c r="AX330" s="152"/>
      <c r="AY330" s="152"/>
      <c r="AZ330" s="152"/>
      <c r="BA330" s="152"/>
      <c r="BB330" s="152"/>
      <c r="BC330" s="152"/>
      <c r="BD330" s="152"/>
      <c r="BE330" s="152"/>
      <c r="BF330" s="152"/>
      <c r="BG330" s="152"/>
      <c r="BH330" s="152"/>
      <c r="BI330" s="152"/>
      <c r="BJ330" s="152"/>
      <c r="BK330" s="152"/>
      <c r="BL330" s="152"/>
      <c r="BM330" s="152"/>
      <c r="BN330" s="152"/>
      <c r="BO330" s="152"/>
      <c r="BP330" s="152"/>
      <c r="BQ330" s="152"/>
      <c r="BR330" s="152"/>
      <c r="BS330" s="152"/>
      <c r="BT330" s="152"/>
      <c r="BU330" s="152"/>
      <c r="BV330" s="152"/>
      <c r="BW330" s="152"/>
      <c r="BX330" s="152"/>
      <c r="BY330" s="152"/>
      <c r="BZ330" s="152"/>
      <c r="CA330" s="152"/>
      <c r="CB330" s="152"/>
      <c r="CC330" s="152"/>
      <c r="CD330" s="152"/>
      <c r="CE330" s="152"/>
      <c r="CF330" s="152"/>
      <c r="CG330" s="152"/>
      <c r="CH330" s="152"/>
      <c r="CI330" s="152"/>
      <c r="CJ330" s="152"/>
      <c r="CK330" s="152"/>
      <c r="CL330" s="152"/>
      <c r="CM330" s="152"/>
      <c r="CN330" s="152"/>
      <c r="CO330" s="152"/>
      <c r="CP330" s="152"/>
      <c r="CQ330" s="152"/>
      <c r="CR330" s="152"/>
      <c r="CS330" s="152"/>
      <c r="CT330" s="152"/>
      <c r="CU330" s="152"/>
      <c r="CV330" s="152"/>
      <c r="CW330" s="152"/>
      <c r="CX330" s="152"/>
      <c r="CY330" s="152"/>
      <c r="CZ330" s="152"/>
      <c r="DA330" s="152"/>
      <c r="DB330" s="152"/>
      <c r="DC330" s="152"/>
      <c r="DD330" s="152"/>
      <c r="DE330" s="152"/>
      <c r="DF330" s="152"/>
      <c r="DG330" s="152"/>
      <c r="DH330" s="152"/>
      <c r="DI330" s="152"/>
      <c r="DJ330" s="152"/>
      <c r="DK330" s="152"/>
      <c r="DL330" s="152"/>
      <c r="DM330" s="152"/>
      <c r="DN330" s="152"/>
      <c r="DO330" s="152"/>
      <c r="DP330" s="152"/>
      <c r="DQ330" s="152"/>
      <c r="DR330" s="152"/>
      <c r="DS330" s="152"/>
      <c r="DT330" s="152"/>
      <c r="DU330" s="152"/>
      <c r="DV330" s="152"/>
      <c r="DW330" s="152"/>
      <c r="DX330" s="152"/>
      <c r="DY330" s="152"/>
      <c r="DZ330" s="152"/>
      <c r="EA330" s="152"/>
      <c r="EB330" s="152"/>
      <c r="EC330" s="152"/>
      <c r="ED330" s="152"/>
      <c r="EE330" s="152"/>
      <c r="EF330" s="152"/>
      <c r="EG330" s="152"/>
      <c r="EH330" s="152"/>
      <c r="EI330" s="152"/>
      <c r="EJ330" s="152"/>
      <c r="EK330" s="152"/>
      <c r="EL330" s="152"/>
      <c r="EM330" s="152"/>
      <c r="EN330" s="152"/>
      <c r="EO330" s="152"/>
      <c r="EP330" s="152"/>
      <c r="EQ330" s="152"/>
      <c r="ER330" s="152"/>
      <c r="ES330" s="152"/>
      <c r="ET330" s="152"/>
      <c r="EU330" s="152"/>
      <c r="EV330" s="152"/>
      <c r="EW330" s="152"/>
      <c r="EX330" s="152"/>
      <c r="EY330" s="152"/>
      <c r="EZ330" s="152"/>
      <c r="FA330" s="152"/>
      <c r="FB330" s="152"/>
      <c r="FC330" s="152"/>
      <c r="FD330" s="152"/>
    </row>
    <row r="331" spans="1:160">
      <c r="A331" s="250" t="str">
        <f t="shared" si="4"/>
        <v/>
      </c>
      <c r="B331" s="89"/>
      <c r="C331" s="89"/>
      <c r="D331" s="89"/>
      <c r="E331" s="89"/>
      <c r="F331" s="89"/>
      <c r="G331" s="89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152"/>
      <c r="AE331" s="152"/>
      <c r="AF331" s="152"/>
      <c r="AG331" s="152"/>
      <c r="AH331" s="152"/>
      <c r="AI331" s="152"/>
      <c r="AJ331" s="152"/>
      <c r="AK331" s="152"/>
      <c r="AL331" s="152"/>
      <c r="AM331" s="152"/>
      <c r="AN331" s="152"/>
      <c r="AO331" s="152"/>
      <c r="AP331" s="152"/>
      <c r="AQ331" s="152"/>
      <c r="AR331" s="152"/>
      <c r="AS331" s="152"/>
      <c r="AT331" s="152"/>
      <c r="AU331" s="152"/>
      <c r="AV331" s="152"/>
      <c r="AW331" s="152"/>
      <c r="AX331" s="152"/>
      <c r="AY331" s="152"/>
      <c r="AZ331" s="152"/>
      <c r="BA331" s="152"/>
      <c r="BB331" s="152"/>
      <c r="BC331" s="152"/>
      <c r="BD331" s="152"/>
      <c r="BE331" s="152"/>
      <c r="BF331" s="152"/>
      <c r="BG331" s="152"/>
      <c r="BH331" s="152"/>
      <c r="BI331" s="152"/>
      <c r="BJ331" s="152"/>
      <c r="BK331" s="152"/>
      <c r="BL331" s="152"/>
      <c r="BM331" s="152"/>
      <c r="BN331" s="152"/>
      <c r="BO331" s="152"/>
      <c r="BP331" s="152"/>
      <c r="BQ331" s="152"/>
      <c r="BR331" s="152"/>
      <c r="BS331" s="152"/>
      <c r="BT331" s="152"/>
      <c r="BU331" s="152"/>
      <c r="BV331" s="152"/>
      <c r="BW331" s="152"/>
      <c r="BX331" s="152"/>
      <c r="BY331" s="152"/>
      <c r="BZ331" s="152"/>
      <c r="CA331" s="152"/>
      <c r="CB331" s="152"/>
      <c r="CC331" s="152"/>
      <c r="CD331" s="152"/>
      <c r="CE331" s="152"/>
      <c r="CF331" s="152"/>
      <c r="CG331" s="152"/>
      <c r="CH331" s="152"/>
      <c r="CI331" s="152"/>
      <c r="CJ331" s="152"/>
      <c r="CK331" s="152"/>
      <c r="CL331" s="152"/>
      <c r="CM331" s="152"/>
      <c r="CN331" s="152"/>
      <c r="CO331" s="152"/>
      <c r="CP331" s="152"/>
      <c r="CQ331" s="152"/>
      <c r="CR331" s="152"/>
      <c r="CS331" s="152"/>
      <c r="CT331" s="152"/>
      <c r="CU331" s="152"/>
      <c r="CV331" s="152"/>
      <c r="CW331" s="152"/>
      <c r="CX331" s="152"/>
      <c r="CY331" s="152"/>
      <c r="CZ331" s="152"/>
      <c r="DA331" s="152"/>
      <c r="DB331" s="152"/>
      <c r="DC331" s="152"/>
      <c r="DD331" s="152"/>
      <c r="DE331" s="152"/>
      <c r="DF331" s="152"/>
      <c r="DG331" s="152"/>
      <c r="DH331" s="152"/>
      <c r="DI331" s="152"/>
      <c r="DJ331" s="152"/>
      <c r="DK331" s="152"/>
      <c r="DL331" s="152"/>
      <c r="DM331" s="152"/>
      <c r="DN331" s="152"/>
      <c r="DO331" s="152"/>
      <c r="DP331" s="152"/>
      <c r="DQ331" s="152"/>
      <c r="DR331" s="152"/>
      <c r="DS331" s="152"/>
      <c r="DT331" s="152"/>
      <c r="DU331" s="152"/>
      <c r="DV331" s="152"/>
      <c r="DW331" s="152"/>
      <c r="DX331" s="152"/>
      <c r="DY331" s="152"/>
      <c r="DZ331" s="152"/>
      <c r="EA331" s="152"/>
      <c r="EB331" s="152"/>
      <c r="EC331" s="152"/>
      <c r="ED331" s="152"/>
      <c r="EE331" s="152"/>
      <c r="EF331" s="152"/>
      <c r="EG331" s="152"/>
      <c r="EH331" s="152"/>
      <c r="EI331" s="152"/>
      <c r="EJ331" s="152"/>
      <c r="EK331" s="152"/>
      <c r="EL331" s="152"/>
      <c r="EM331" s="152"/>
      <c r="EN331" s="152"/>
      <c r="EO331" s="152"/>
      <c r="EP331" s="152"/>
      <c r="EQ331" s="152"/>
      <c r="ER331" s="152"/>
      <c r="ES331" s="152"/>
      <c r="ET331" s="152"/>
      <c r="EU331" s="152"/>
      <c r="EV331" s="152"/>
      <c r="EW331" s="152"/>
      <c r="EX331" s="152"/>
      <c r="EY331" s="152"/>
      <c r="EZ331" s="152"/>
      <c r="FA331" s="152"/>
      <c r="FB331" s="152"/>
      <c r="FC331" s="152"/>
      <c r="FD331" s="152"/>
    </row>
    <row r="332" spans="1:160">
      <c r="A332" s="250" t="str">
        <f t="shared" si="4"/>
        <v/>
      </c>
      <c r="B332" s="89"/>
      <c r="C332" s="89"/>
      <c r="D332" s="89"/>
      <c r="E332" s="89"/>
      <c r="F332" s="89"/>
      <c r="G332" s="89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152"/>
      <c r="AE332" s="152"/>
      <c r="AF332" s="152"/>
      <c r="AG332" s="152"/>
      <c r="AH332" s="152"/>
      <c r="AI332" s="152"/>
      <c r="AJ332" s="152"/>
      <c r="AK332" s="152"/>
      <c r="AL332" s="152"/>
      <c r="AM332" s="152"/>
      <c r="AN332" s="152"/>
      <c r="AO332" s="152"/>
      <c r="AP332" s="152"/>
      <c r="AQ332" s="152"/>
      <c r="AR332" s="152"/>
      <c r="AS332" s="152"/>
      <c r="AT332" s="152"/>
      <c r="AU332" s="152"/>
      <c r="AV332" s="152"/>
      <c r="AW332" s="152"/>
      <c r="AX332" s="152"/>
      <c r="AY332" s="152"/>
      <c r="AZ332" s="152"/>
      <c r="BA332" s="152"/>
      <c r="BB332" s="152"/>
      <c r="BC332" s="152"/>
      <c r="BD332" s="152"/>
      <c r="BE332" s="152"/>
      <c r="BF332" s="152"/>
      <c r="BG332" s="152"/>
      <c r="BH332" s="152"/>
      <c r="BI332" s="152"/>
      <c r="BJ332" s="152"/>
      <c r="BK332" s="152"/>
      <c r="BL332" s="152"/>
      <c r="BM332" s="152"/>
      <c r="BN332" s="152"/>
      <c r="BO332" s="152"/>
      <c r="BP332" s="152"/>
      <c r="BQ332" s="152"/>
      <c r="BR332" s="152"/>
      <c r="BS332" s="152"/>
      <c r="BT332" s="152"/>
      <c r="BU332" s="152"/>
      <c r="BV332" s="152"/>
      <c r="BW332" s="152"/>
      <c r="BX332" s="152"/>
      <c r="BY332" s="152"/>
      <c r="BZ332" s="152"/>
      <c r="CA332" s="152"/>
      <c r="CB332" s="152"/>
      <c r="CC332" s="152"/>
      <c r="CD332" s="152"/>
      <c r="CE332" s="152"/>
      <c r="CF332" s="152"/>
      <c r="CG332" s="152"/>
      <c r="CH332" s="152"/>
      <c r="CI332" s="152"/>
      <c r="CJ332" s="152"/>
      <c r="CK332" s="152"/>
      <c r="CL332" s="152"/>
      <c r="CM332" s="152"/>
      <c r="CN332" s="152"/>
      <c r="CO332" s="152"/>
      <c r="CP332" s="152"/>
      <c r="CQ332" s="152"/>
      <c r="CR332" s="152"/>
      <c r="CS332" s="152"/>
      <c r="CT332" s="152"/>
      <c r="CU332" s="152"/>
      <c r="CV332" s="152"/>
      <c r="CW332" s="152"/>
      <c r="CX332" s="152"/>
      <c r="CY332" s="152"/>
      <c r="CZ332" s="152"/>
      <c r="DA332" s="152"/>
      <c r="DB332" s="152"/>
      <c r="DC332" s="152"/>
      <c r="DD332" s="152"/>
      <c r="DE332" s="152"/>
      <c r="DF332" s="152"/>
      <c r="DG332" s="152"/>
      <c r="DH332" s="152"/>
      <c r="DI332" s="152"/>
      <c r="DJ332" s="152"/>
      <c r="DK332" s="152"/>
      <c r="DL332" s="152"/>
      <c r="DM332" s="152"/>
      <c r="DN332" s="152"/>
      <c r="DO332" s="152"/>
      <c r="DP332" s="152"/>
      <c r="DQ332" s="152"/>
      <c r="DR332" s="152"/>
      <c r="DS332" s="152"/>
      <c r="DT332" s="152"/>
      <c r="DU332" s="152"/>
      <c r="DV332" s="152"/>
      <c r="DW332" s="152"/>
      <c r="DX332" s="152"/>
      <c r="DY332" s="152"/>
      <c r="DZ332" s="152"/>
      <c r="EA332" s="152"/>
      <c r="EB332" s="152"/>
      <c r="EC332" s="152"/>
      <c r="ED332" s="152"/>
      <c r="EE332" s="152"/>
      <c r="EF332" s="152"/>
      <c r="EG332" s="152"/>
      <c r="EH332" s="152"/>
      <c r="EI332" s="152"/>
      <c r="EJ332" s="152"/>
      <c r="EK332" s="152"/>
      <c r="EL332" s="152"/>
      <c r="EM332" s="152"/>
      <c r="EN332" s="152"/>
      <c r="EO332" s="152"/>
      <c r="EP332" s="152"/>
      <c r="EQ332" s="152"/>
      <c r="ER332" s="152"/>
      <c r="ES332" s="152"/>
      <c r="ET332" s="152"/>
      <c r="EU332" s="152"/>
      <c r="EV332" s="152"/>
      <c r="EW332" s="152"/>
      <c r="EX332" s="152"/>
      <c r="EY332" s="152"/>
      <c r="EZ332" s="152"/>
      <c r="FA332" s="152"/>
      <c r="FB332" s="152"/>
      <c r="FC332" s="152"/>
      <c r="FD332" s="152"/>
    </row>
    <row r="333" spans="1:160">
      <c r="A333" s="250" t="str">
        <f t="shared" si="4"/>
        <v/>
      </c>
      <c r="B333" s="89"/>
      <c r="C333" s="89"/>
      <c r="D333" s="89"/>
      <c r="E333" s="89"/>
      <c r="F333" s="89"/>
      <c r="G333" s="89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152"/>
      <c r="AE333" s="152"/>
      <c r="AF333" s="152"/>
      <c r="AG333" s="152"/>
      <c r="AH333" s="152"/>
      <c r="AI333" s="152"/>
      <c r="AJ333" s="152"/>
      <c r="AK333" s="152"/>
      <c r="AL333" s="152"/>
      <c r="AM333" s="152"/>
      <c r="AN333" s="152"/>
      <c r="AO333" s="152"/>
      <c r="AP333" s="152"/>
      <c r="AQ333" s="152"/>
      <c r="AR333" s="152"/>
      <c r="AS333" s="152"/>
      <c r="AT333" s="152"/>
      <c r="AU333" s="152"/>
      <c r="AV333" s="152"/>
      <c r="AW333" s="152"/>
      <c r="AX333" s="152"/>
      <c r="AY333" s="152"/>
      <c r="AZ333" s="152"/>
      <c r="BA333" s="152"/>
      <c r="BB333" s="152"/>
      <c r="BC333" s="152"/>
      <c r="BD333" s="152"/>
      <c r="BE333" s="152"/>
      <c r="BF333" s="152"/>
      <c r="BG333" s="152"/>
      <c r="BH333" s="152"/>
      <c r="BI333" s="152"/>
      <c r="BJ333" s="152"/>
      <c r="BK333" s="152"/>
      <c r="BL333" s="152"/>
      <c r="BM333" s="152"/>
      <c r="BN333" s="152"/>
      <c r="BO333" s="152"/>
      <c r="BP333" s="152"/>
      <c r="BQ333" s="152"/>
      <c r="BR333" s="152"/>
      <c r="BS333" s="152"/>
      <c r="BT333" s="152"/>
      <c r="BU333" s="152"/>
      <c r="BV333" s="152"/>
      <c r="BW333" s="152"/>
      <c r="BX333" s="152"/>
      <c r="BY333" s="152"/>
      <c r="BZ333" s="152"/>
      <c r="CA333" s="152"/>
      <c r="CB333" s="152"/>
      <c r="CC333" s="152"/>
      <c r="CD333" s="152"/>
      <c r="CE333" s="152"/>
      <c r="CF333" s="152"/>
      <c r="CG333" s="152"/>
      <c r="CH333" s="152"/>
      <c r="CI333" s="152"/>
      <c r="CJ333" s="152"/>
      <c r="CK333" s="152"/>
      <c r="CL333" s="152"/>
      <c r="CM333" s="152"/>
      <c r="CN333" s="152"/>
      <c r="CO333" s="152"/>
      <c r="CP333" s="152"/>
      <c r="CQ333" s="152"/>
      <c r="CR333" s="152"/>
      <c r="CS333" s="152"/>
      <c r="CT333" s="152"/>
      <c r="CU333" s="152"/>
      <c r="CV333" s="152"/>
      <c r="CW333" s="152"/>
      <c r="CX333" s="152"/>
      <c r="CY333" s="152"/>
      <c r="CZ333" s="152"/>
      <c r="DA333" s="152"/>
      <c r="DB333" s="152"/>
      <c r="DC333" s="152"/>
      <c r="DD333" s="152"/>
      <c r="DE333" s="152"/>
      <c r="DF333" s="152"/>
      <c r="DG333" s="152"/>
      <c r="DH333" s="152"/>
      <c r="DI333" s="152"/>
      <c r="DJ333" s="152"/>
      <c r="DK333" s="152"/>
      <c r="DL333" s="152"/>
      <c r="DM333" s="152"/>
      <c r="DN333" s="152"/>
      <c r="DO333" s="152"/>
      <c r="DP333" s="152"/>
      <c r="DQ333" s="152"/>
      <c r="DR333" s="152"/>
      <c r="DS333" s="152"/>
      <c r="DT333" s="152"/>
      <c r="DU333" s="152"/>
      <c r="DV333" s="152"/>
      <c r="DW333" s="152"/>
      <c r="DX333" s="152"/>
      <c r="DY333" s="152"/>
      <c r="DZ333" s="152"/>
      <c r="EA333" s="152"/>
      <c r="EB333" s="152"/>
      <c r="EC333" s="152"/>
      <c r="ED333" s="152"/>
      <c r="EE333" s="152"/>
      <c r="EF333" s="152"/>
      <c r="EG333" s="152"/>
      <c r="EH333" s="152"/>
      <c r="EI333" s="152"/>
      <c r="EJ333" s="152"/>
      <c r="EK333" s="152"/>
      <c r="EL333" s="152"/>
      <c r="EM333" s="152"/>
      <c r="EN333" s="152"/>
      <c r="EO333" s="152"/>
      <c r="EP333" s="152"/>
      <c r="EQ333" s="152"/>
      <c r="ER333" s="152"/>
      <c r="ES333" s="152"/>
      <c r="ET333" s="152"/>
      <c r="EU333" s="152"/>
      <c r="EV333" s="152"/>
      <c r="EW333" s="152"/>
      <c r="EX333" s="152"/>
      <c r="EY333" s="152"/>
      <c r="EZ333" s="152"/>
      <c r="FA333" s="152"/>
      <c r="FB333" s="152"/>
      <c r="FC333" s="152"/>
      <c r="FD333" s="152"/>
    </row>
    <row r="334" spans="1:160">
      <c r="A334" s="250" t="str">
        <f t="shared" si="4"/>
        <v/>
      </c>
      <c r="B334" s="89"/>
      <c r="C334" s="89"/>
      <c r="D334" s="89"/>
      <c r="E334" s="89"/>
      <c r="F334" s="89"/>
      <c r="G334" s="89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152"/>
      <c r="AE334" s="152"/>
      <c r="AF334" s="152"/>
      <c r="AG334" s="152"/>
      <c r="AH334" s="152"/>
      <c r="AI334" s="152"/>
      <c r="AJ334" s="152"/>
      <c r="AK334" s="152"/>
      <c r="AL334" s="152"/>
      <c r="AM334" s="152"/>
      <c r="AN334" s="152"/>
      <c r="AO334" s="152"/>
      <c r="AP334" s="152"/>
      <c r="AQ334" s="152"/>
      <c r="AR334" s="152"/>
      <c r="AS334" s="152"/>
      <c r="AT334" s="152"/>
      <c r="AU334" s="152"/>
      <c r="AV334" s="152"/>
      <c r="AW334" s="152"/>
      <c r="AX334" s="152"/>
      <c r="AY334" s="152"/>
      <c r="AZ334" s="152"/>
      <c r="BA334" s="152"/>
      <c r="BB334" s="152"/>
      <c r="BC334" s="152"/>
      <c r="BD334" s="152"/>
      <c r="BE334" s="152"/>
      <c r="BF334" s="152"/>
      <c r="BG334" s="152"/>
      <c r="BH334" s="152"/>
      <c r="BI334" s="152"/>
      <c r="BJ334" s="152"/>
      <c r="BK334" s="152"/>
      <c r="BL334" s="152"/>
      <c r="BM334" s="152"/>
      <c r="BN334" s="152"/>
      <c r="BO334" s="152"/>
      <c r="BP334" s="152"/>
      <c r="BQ334" s="152"/>
      <c r="BR334" s="152"/>
      <c r="BS334" s="152"/>
      <c r="BT334" s="152"/>
      <c r="BU334" s="152"/>
      <c r="BV334" s="152"/>
      <c r="BW334" s="152"/>
      <c r="BX334" s="152"/>
      <c r="BY334" s="152"/>
      <c r="BZ334" s="152"/>
      <c r="CA334" s="152"/>
      <c r="CB334" s="152"/>
      <c r="CC334" s="152"/>
      <c r="CD334" s="152"/>
      <c r="CE334" s="152"/>
      <c r="CF334" s="152"/>
      <c r="CG334" s="152"/>
      <c r="CH334" s="152"/>
      <c r="CI334" s="152"/>
      <c r="CJ334" s="152"/>
      <c r="CK334" s="152"/>
      <c r="CL334" s="152"/>
      <c r="CM334" s="152"/>
      <c r="CN334" s="152"/>
      <c r="CO334" s="152"/>
      <c r="CP334" s="152"/>
      <c r="CQ334" s="152"/>
      <c r="CR334" s="152"/>
      <c r="CS334" s="152"/>
      <c r="CT334" s="152"/>
      <c r="CU334" s="152"/>
      <c r="CV334" s="152"/>
      <c r="CW334" s="152"/>
      <c r="CX334" s="152"/>
      <c r="CY334" s="152"/>
      <c r="CZ334" s="152"/>
      <c r="DA334" s="152"/>
      <c r="DB334" s="152"/>
      <c r="DC334" s="152"/>
      <c r="DD334" s="152"/>
      <c r="DE334" s="152"/>
      <c r="DF334" s="152"/>
      <c r="DG334" s="152"/>
      <c r="DH334" s="152"/>
      <c r="DI334" s="152"/>
      <c r="DJ334" s="152"/>
      <c r="DK334" s="152"/>
      <c r="DL334" s="152"/>
      <c r="DM334" s="152"/>
      <c r="DN334" s="152"/>
      <c r="DO334" s="152"/>
      <c r="DP334" s="152"/>
      <c r="DQ334" s="152"/>
      <c r="DR334" s="152"/>
      <c r="DS334" s="152"/>
      <c r="DT334" s="152"/>
      <c r="DU334" s="152"/>
      <c r="DV334" s="152"/>
      <c r="DW334" s="152"/>
      <c r="DX334" s="152"/>
      <c r="DY334" s="152"/>
      <c r="DZ334" s="152"/>
      <c r="EA334" s="152"/>
      <c r="EB334" s="152"/>
      <c r="EC334" s="152"/>
      <c r="ED334" s="152"/>
      <c r="EE334" s="152"/>
      <c r="EF334" s="152"/>
      <c r="EG334" s="152"/>
      <c r="EH334" s="152"/>
      <c r="EI334" s="152"/>
      <c r="EJ334" s="152"/>
      <c r="EK334" s="152"/>
      <c r="EL334" s="152"/>
      <c r="EM334" s="152"/>
      <c r="EN334" s="152"/>
      <c r="EO334" s="152"/>
      <c r="EP334" s="152"/>
      <c r="EQ334" s="152"/>
      <c r="ER334" s="152"/>
      <c r="ES334" s="152"/>
      <c r="ET334" s="152"/>
      <c r="EU334" s="152"/>
      <c r="EV334" s="152"/>
      <c r="EW334" s="152"/>
      <c r="EX334" s="152"/>
      <c r="EY334" s="152"/>
      <c r="EZ334" s="152"/>
      <c r="FA334" s="152"/>
      <c r="FB334" s="152"/>
      <c r="FC334" s="152"/>
      <c r="FD334" s="152"/>
    </row>
    <row r="335" spans="1:160">
      <c r="A335" s="250" t="str">
        <f t="shared" si="4"/>
        <v/>
      </c>
      <c r="B335" s="89"/>
      <c r="C335" s="89"/>
      <c r="D335" s="89"/>
      <c r="E335" s="89"/>
      <c r="F335" s="89"/>
      <c r="G335" s="89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152"/>
      <c r="AE335" s="152"/>
      <c r="AF335" s="152"/>
      <c r="AG335" s="152"/>
      <c r="AH335" s="152"/>
      <c r="AI335" s="152"/>
      <c r="AJ335" s="152"/>
      <c r="AK335" s="152"/>
      <c r="AL335" s="152"/>
      <c r="AM335" s="152"/>
      <c r="AN335" s="152"/>
      <c r="AO335" s="152"/>
      <c r="AP335" s="152"/>
      <c r="AQ335" s="152"/>
      <c r="AR335" s="152"/>
      <c r="AS335" s="152"/>
      <c r="AT335" s="152"/>
      <c r="AU335" s="152"/>
      <c r="AV335" s="152"/>
      <c r="AW335" s="152"/>
      <c r="AX335" s="152"/>
      <c r="AY335" s="152"/>
      <c r="AZ335" s="152"/>
      <c r="BA335" s="152"/>
      <c r="BB335" s="152"/>
      <c r="BC335" s="152"/>
      <c r="BD335" s="152"/>
      <c r="BE335" s="152"/>
      <c r="BF335" s="152"/>
      <c r="BG335" s="152"/>
      <c r="BH335" s="152"/>
      <c r="BI335" s="152"/>
      <c r="BJ335" s="152"/>
      <c r="BK335" s="152"/>
      <c r="BL335" s="152"/>
      <c r="BM335" s="152"/>
      <c r="BN335" s="152"/>
      <c r="BO335" s="152"/>
      <c r="BP335" s="152"/>
      <c r="BQ335" s="152"/>
      <c r="BR335" s="152"/>
      <c r="BS335" s="152"/>
      <c r="BT335" s="152"/>
      <c r="BU335" s="152"/>
      <c r="BV335" s="152"/>
      <c r="BW335" s="152"/>
      <c r="BX335" s="152"/>
      <c r="BY335" s="152"/>
      <c r="BZ335" s="152"/>
      <c r="CA335" s="152"/>
      <c r="CB335" s="152"/>
      <c r="CC335" s="152"/>
      <c r="CD335" s="152"/>
      <c r="CE335" s="152"/>
      <c r="CF335" s="152"/>
      <c r="CG335" s="152"/>
      <c r="CH335" s="152"/>
      <c r="CI335" s="152"/>
      <c r="CJ335" s="152"/>
      <c r="CK335" s="152"/>
      <c r="CL335" s="152"/>
      <c r="CM335" s="152"/>
      <c r="CN335" s="152"/>
      <c r="CO335" s="152"/>
      <c r="CP335" s="152"/>
      <c r="CQ335" s="152"/>
      <c r="CR335" s="152"/>
      <c r="CS335" s="152"/>
      <c r="CT335" s="152"/>
      <c r="CU335" s="152"/>
      <c r="CV335" s="152"/>
      <c r="CW335" s="152"/>
      <c r="CX335" s="152"/>
      <c r="CY335" s="152"/>
      <c r="CZ335" s="152"/>
      <c r="DA335" s="152"/>
      <c r="DB335" s="152"/>
      <c r="DC335" s="152"/>
      <c r="DD335" s="152"/>
      <c r="DE335" s="152"/>
      <c r="DF335" s="152"/>
      <c r="DG335" s="152"/>
      <c r="DH335" s="152"/>
      <c r="DI335" s="152"/>
      <c r="DJ335" s="152"/>
      <c r="DK335" s="152"/>
      <c r="DL335" s="152"/>
      <c r="DM335" s="152"/>
      <c r="DN335" s="152"/>
      <c r="DO335" s="152"/>
      <c r="DP335" s="152"/>
      <c r="DQ335" s="152"/>
      <c r="DR335" s="152"/>
      <c r="DS335" s="152"/>
      <c r="DT335" s="152"/>
      <c r="DU335" s="152"/>
      <c r="DV335" s="152"/>
      <c r="DW335" s="152"/>
      <c r="DX335" s="152"/>
      <c r="DY335" s="152"/>
      <c r="DZ335" s="152"/>
      <c r="EA335" s="152"/>
      <c r="EB335" s="152"/>
      <c r="EC335" s="152"/>
      <c r="ED335" s="152"/>
      <c r="EE335" s="152"/>
      <c r="EF335" s="152"/>
      <c r="EG335" s="152"/>
      <c r="EH335" s="152"/>
      <c r="EI335" s="152"/>
      <c r="EJ335" s="152"/>
      <c r="EK335" s="152"/>
      <c r="EL335" s="152"/>
      <c r="EM335" s="152"/>
      <c r="EN335" s="152"/>
      <c r="EO335" s="152"/>
      <c r="EP335" s="152"/>
      <c r="EQ335" s="152"/>
      <c r="ER335" s="152"/>
      <c r="ES335" s="152"/>
      <c r="ET335" s="152"/>
      <c r="EU335" s="152"/>
      <c r="EV335" s="152"/>
      <c r="EW335" s="152"/>
      <c r="EX335" s="152"/>
      <c r="EY335" s="152"/>
      <c r="EZ335" s="152"/>
      <c r="FA335" s="152"/>
      <c r="FB335" s="152"/>
      <c r="FC335" s="152"/>
      <c r="FD335" s="152"/>
    </row>
    <row r="336" spans="1:160">
      <c r="A336" s="250" t="str">
        <f t="shared" si="4"/>
        <v/>
      </c>
      <c r="B336" s="89"/>
      <c r="C336" s="89"/>
      <c r="D336" s="89"/>
      <c r="E336" s="89"/>
      <c r="F336" s="89"/>
      <c r="G336" s="89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152"/>
      <c r="AE336" s="152"/>
      <c r="AF336" s="152"/>
      <c r="AG336" s="152"/>
      <c r="AH336" s="152"/>
      <c r="AI336" s="152"/>
      <c r="AJ336" s="152"/>
      <c r="AK336" s="152"/>
      <c r="AL336" s="152"/>
      <c r="AM336" s="152"/>
      <c r="AN336" s="152"/>
      <c r="AO336" s="152"/>
      <c r="AP336" s="152"/>
      <c r="AQ336" s="152"/>
      <c r="AR336" s="152"/>
      <c r="AS336" s="152"/>
      <c r="AT336" s="152"/>
      <c r="AU336" s="152"/>
      <c r="AV336" s="152"/>
      <c r="AW336" s="152"/>
      <c r="AX336" s="152"/>
      <c r="AY336" s="152"/>
      <c r="AZ336" s="152"/>
      <c r="BA336" s="152"/>
      <c r="BB336" s="152"/>
      <c r="BC336" s="152"/>
      <c r="BD336" s="152"/>
      <c r="BE336" s="152"/>
      <c r="BF336" s="152"/>
      <c r="BG336" s="152"/>
      <c r="BH336" s="152"/>
      <c r="BI336" s="152"/>
      <c r="BJ336" s="152"/>
      <c r="BK336" s="152"/>
      <c r="BL336" s="152"/>
      <c r="BM336" s="152"/>
      <c r="BN336" s="152"/>
      <c r="BO336" s="152"/>
      <c r="BP336" s="152"/>
      <c r="BQ336" s="152"/>
      <c r="BR336" s="152"/>
      <c r="BS336" s="152"/>
      <c r="BT336" s="152"/>
      <c r="BU336" s="152"/>
      <c r="BV336" s="152"/>
      <c r="BW336" s="152"/>
      <c r="BX336" s="152"/>
      <c r="BY336" s="152"/>
      <c r="BZ336" s="152"/>
      <c r="CA336" s="152"/>
      <c r="CB336" s="152"/>
      <c r="CC336" s="152"/>
      <c r="CD336" s="152"/>
      <c r="CE336" s="152"/>
      <c r="CF336" s="152"/>
      <c r="CG336" s="152"/>
      <c r="CH336" s="152"/>
      <c r="CI336" s="152"/>
      <c r="CJ336" s="152"/>
      <c r="CK336" s="152"/>
      <c r="CL336" s="152"/>
      <c r="CM336" s="152"/>
      <c r="CN336" s="152"/>
      <c r="CO336" s="152"/>
      <c r="CP336" s="152"/>
      <c r="CQ336" s="152"/>
      <c r="CR336" s="152"/>
      <c r="CS336" s="152"/>
      <c r="CT336" s="152"/>
      <c r="CU336" s="152"/>
      <c r="CV336" s="152"/>
      <c r="CW336" s="152"/>
      <c r="CX336" s="152"/>
      <c r="CY336" s="152"/>
      <c r="CZ336" s="152"/>
      <c r="DA336" s="152"/>
      <c r="DB336" s="152"/>
      <c r="DC336" s="152"/>
      <c r="DD336" s="152"/>
      <c r="DE336" s="152"/>
      <c r="DF336" s="152"/>
      <c r="DG336" s="152"/>
      <c r="DH336" s="152"/>
      <c r="DI336" s="152"/>
      <c r="DJ336" s="152"/>
      <c r="DK336" s="152"/>
      <c r="DL336" s="152"/>
      <c r="DM336" s="152"/>
      <c r="DN336" s="152"/>
      <c r="DO336" s="152"/>
      <c r="DP336" s="152"/>
      <c r="DQ336" s="152"/>
      <c r="DR336" s="152"/>
      <c r="DS336" s="152"/>
      <c r="DT336" s="152"/>
      <c r="DU336" s="152"/>
      <c r="DV336" s="152"/>
      <c r="DW336" s="152"/>
      <c r="DX336" s="152"/>
      <c r="DY336" s="152"/>
      <c r="DZ336" s="152"/>
      <c r="EA336" s="152"/>
      <c r="EB336" s="152"/>
      <c r="EC336" s="152"/>
      <c r="ED336" s="152"/>
      <c r="EE336" s="152"/>
      <c r="EF336" s="152"/>
      <c r="EG336" s="152"/>
      <c r="EH336" s="152"/>
      <c r="EI336" s="152"/>
      <c r="EJ336" s="152"/>
      <c r="EK336" s="152"/>
      <c r="EL336" s="152"/>
      <c r="EM336" s="152"/>
      <c r="EN336" s="152"/>
      <c r="EO336" s="152"/>
      <c r="EP336" s="152"/>
      <c r="EQ336" s="152"/>
      <c r="ER336" s="152"/>
      <c r="ES336" s="152"/>
      <c r="ET336" s="152"/>
      <c r="EU336" s="152"/>
      <c r="EV336" s="152"/>
      <c r="EW336" s="152"/>
      <c r="EX336" s="152"/>
      <c r="EY336" s="152"/>
      <c r="EZ336" s="152"/>
      <c r="FA336" s="152"/>
      <c r="FB336" s="152"/>
      <c r="FC336" s="152"/>
      <c r="FD336" s="152"/>
    </row>
    <row r="337" spans="1:160">
      <c r="A337" s="250" t="str">
        <f t="shared" si="4"/>
        <v/>
      </c>
      <c r="B337" s="89"/>
      <c r="C337" s="89"/>
      <c r="D337" s="89"/>
      <c r="E337" s="89"/>
      <c r="F337" s="89"/>
      <c r="G337" s="89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152"/>
      <c r="AE337" s="152"/>
      <c r="AF337" s="152"/>
      <c r="AG337" s="152"/>
      <c r="AH337" s="152"/>
      <c r="AI337" s="152"/>
      <c r="AJ337" s="152"/>
      <c r="AK337" s="152"/>
      <c r="AL337" s="152"/>
      <c r="AM337" s="152"/>
      <c r="AN337" s="152"/>
      <c r="AO337" s="152"/>
      <c r="AP337" s="152"/>
      <c r="AQ337" s="152"/>
      <c r="AR337" s="152"/>
      <c r="AS337" s="152"/>
      <c r="AT337" s="152"/>
      <c r="AU337" s="152"/>
      <c r="AV337" s="152"/>
      <c r="AW337" s="152"/>
      <c r="AX337" s="152"/>
      <c r="AY337" s="152"/>
      <c r="AZ337" s="152"/>
      <c r="BA337" s="152"/>
      <c r="BB337" s="152"/>
      <c r="BC337" s="152"/>
      <c r="BD337" s="152"/>
      <c r="BE337" s="152"/>
      <c r="BF337" s="152"/>
      <c r="BG337" s="152"/>
      <c r="BH337" s="152"/>
      <c r="BI337" s="152"/>
      <c r="BJ337" s="152"/>
      <c r="BK337" s="152"/>
      <c r="BL337" s="152"/>
      <c r="BM337" s="152"/>
      <c r="BN337" s="152"/>
      <c r="BO337" s="152"/>
      <c r="BP337" s="152"/>
      <c r="BQ337" s="152"/>
      <c r="BR337" s="152"/>
      <c r="BS337" s="152"/>
      <c r="BT337" s="152"/>
      <c r="BU337" s="152"/>
      <c r="BV337" s="152"/>
      <c r="BW337" s="152"/>
      <c r="BX337" s="152"/>
      <c r="BY337" s="152"/>
      <c r="BZ337" s="152"/>
      <c r="CA337" s="152"/>
      <c r="CB337" s="152"/>
      <c r="CC337" s="152"/>
      <c r="CD337" s="152"/>
      <c r="CE337" s="152"/>
      <c r="CF337" s="152"/>
      <c r="CG337" s="152"/>
      <c r="CH337" s="152"/>
      <c r="CI337" s="152"/>
      <c r="CJ337" s="152"/>
      <c r="CK337" s="152"/>
      <c r="CL337" s="152"/>
      <c r="CM337" s="152"/>
      <c r="CN337" s="152"/>
      <c r="CO337" s="152"/>
      <c r="CP337" s="152"/>
      <c r="CQ337" s="152"/>
      <c r="CR337" s="152"/>
      <c r="CS337" s="152"/>
      <c r="CT337" s="152"/>
      <c r="CU337" s="152"/>
      <c r="CV337" s="152"/>
      <c r="CW337" s="152"/>
      <c r="CX337" s="152"/>
      <c r="CY337" s="152"/>
      <c r="CZ337" s="152"/>
      <c r="DA337" s="152"/>
      <c r="DB337" s="152"/>
      <c r="DC337" s="152"/>
      <c r="DD337" s="152"/>
      <c r="DE337" s="152"/>
      <c r="DF337" s="152"/>
      <c r="DG337" s="152"/>
      <c r="DH337" s="152"/>
      <c r="DI337" s="152"/>
      <c r="DJ337" s="152"/>
      <c r="DK337" s="152"/>
      <c r="DL337" s="152"/>
      <c r="DM337" s="152"/>
      <c r="DN337" s="152"/>
      <c r="DO337" s="152"/>
      <c r="DP337" s="152"/>
      <c r="DQ337" s="152"/>
      <c r="DR337" s="152"/>
      <c r="DS337" s="152"/>
      <c r="DT337" s="152"/>
      <c r="DU337" s="152"/>
      <c r="DV337" s="152"/>
      <c r="DW337" s="152"/>
      <c r="DX337" s="152"/>
      <c r="DY337" s="152"/>
      <c r="DZ337" s="152"/>
      <c r="EA337" s="152"/>
      <c r="EB337" s="152"/>
      <c r="EC337" s="152"/>
      <c r="ED337" s="152"/>
      <c r="EE337" s="152"/>
      <c r="EF337" s="152"/>
      <c r="EG337" s="152"/>
      <c r="EH337" s="152"/>
      <c r="EI337" s="152"/>
      <c r="EJ337" s="152"/>
      <c r="EK337" s="152"/>
      <c r="EL337" s="152"/>
      <c r="EM337" s="152"/>
      <c r="EN337" s="152"/>
      <c r="EO337" s="152"/>
      <c r="EP337" s="152"/>
      <c r="EQ337" s="152"/>
      <c r="ER337" s="152"/>
      <c r="ES337" s="152"/>
      <c r="ET337" s="152"/>
      <c r="EU337" s="152"/>
      <c r="EV337" s="152"/>
      <c r="EW337" s="152"/>
      <c r="EX337" s="152"/>
      <c r="EY337" s="152"/>
      <c r="EZ337" s="152"/>
      <c r="FA337" s="152"/>
      <c r="FB337" s="152"/>
      <c r="FC337" s="152"/>
      <c r="FD337" s="152"/>
    </row>
    <row r="338" spans="1:160">
      <c r="A338" s="250" t="str">
        <f t="shared" si="4"/>
        <v/>
      </c>
      <c r="B338" s="89"/>
      <c r="C338" s="89"/>
      <c r="D338" s="89"/>
      <c r="E338" s="89"/>
      <c r="F338" s="89"/>
      <c r="G338" s="89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152"/>
      <c r="AE338" s="152"/>
      <c r="AF338" s="152"/>
      <c r="AG338" s="152"/>
      <c r="AH338" s="152"/>
      <c r="AI338" s="152"/>
      <c r="AJ338" s="152"/>
      <c r="AK338" s="152"/>
      <c r="AL338" s="152"/>
      <c r="AM338" s="152"/>
      <c r="AN338" s="152"/>
      <c r="AO338" s="152"/>
      <c r="AP338" s="152"/>
      <c r="AQ338" s="152"/>
      <c r="AR338" s="152"/>
      <c r="AS338" s="152"/>
      <c r="AT338" s="152"/>
      <c r="AU338" s="152"/>
      <c r="AV338" s="152"/>
      <c r="AW338" s="152"/>
      <c r="AX338" s="152"/>
      <c r="AY338" s="152"/>
      <c r="AZ338" s="152"/>
      <c r="BA338" s="152"/>
      <c r="BB338" s="152"/>
      <c r="BC338" s="152"/>
      <c r="BD338" s="152"/>
      <c r="BE338" s="152"/>
      <c r="BF338" s="152"/>
      <c r="BG338" s="152"/>
      <c r="BH338" s="152"/>
      <c r="BI338" s="152"/>
      <c r="BJ338" s="152"/>
      <c r="BK338" s="152"/>
      <c r="BL338" s="152"/>
      <c r="BM338" s="152"/>
      <c r="BN338" s="152"/>
      <c r="BO338" s="152"/>
      <c r="BP338" s="152"/>
      <c r="BQ338" s="152"/>
      <c r="BR338" s="152"/>
      <c r="BS338" s="152"/>
      <c r="BT338" s="152"/>
      <c r="BU338" s="152"/>
      <c r="BV338" s="152"/>
      <c r="BW338" s="152"/>
      <c r="BX338" s="152"/>
      <c r="BY338" s="152"/>
      <c r="BZ338" s="152"/>
      <c r="CA338" s="152"/>
      <c r="CB338" s="152"/>
      <c r="CC338" s="152"/>
      <c r="CD338" s="152"/>
      <c r="CE338" s="152"/>
      <c r="CF338" s="152"/>
      <c r="CG338" s="152"/>
      <c r="CH338" s="152"/>
      <c r="CI338" s="152"/>
      <c r="CJ338" s="152"/>
      <c r="CK338" s="152"/>
      <c r="CL338" s="152"/>
      <c r="CM338" s="152"/>
      <c r="CN338" s="152"/>
      <c r="CO338" s="152"/>
      <c r="CP338" s="152"/>
      <c r="CQ338" s="152"/>
      <c r="CR338" s="152"/>
      <c r="CS338" s="152"/>
      <c r="CT338" s="152"/>
      <c r="CU338" s="152"/>
      <c r="CV338" s="152"/>
      <c r="CW338" s="152"/>
      <c r="CX338" s="152"/>
      <c r="CY338" s="152"/>
      <c r="CZ338" s="152"/>
      <c r="DA338" s="152"/>
      <c r="DB338" s="152"/>
      <c r="DC338" s="152"/>
      <c r="DD338" s="152"/>
      <c r="DE338" s="152"/>
      <c r="DF338" s="152"/>
      <c r="DG338" s="152"/>
      <c r="DH338" s="152"/>
      <c r="DI338" s="152"/>
      <c r="DJ338" s="152"/>
      <c r="DK338" s="152"/>
      <c r="DL338" s="152"/>
      <c r="DM338" s="152"/>
      <c r="DN338" s="152"/>
      <c r="DO338" s="152"/>
      <c r="DP338" s="152"/>
      <c r="DQ338" s="152"/>
      <c r="DR338" s="152"/>
      <c r="DS338" s="152"/>
      <c r="DT338" s="152"/>
      <c r="DU338" s="152"/>
      <c r="DV338" s="152"/>
      <c r="DW338" s="152"/>
      <c r="DX338" s="152"/>
      <c r="DY338" s="152"/>
      <c r="DZ338" s="152"/>
      <c r="EA338" s="152"/>
      <c r="EB338" s="152"/>
      <c r="EC338" s="152"/>
      <c r="ED338" s="152"/>
      <c r="EE338" s="152"/>
      <c r="EF338" s="152"/>
      <c r="EG338" s="152"/>
      <c r="EH338" s="152"/>
      <c r="EI338" s="152"/>
      <c r="EJ338" s="152"/>
      <c r="EK338" s="152"/>
      <c r="EL338" s="152"/>
      <c r="EM338" s="152"/>
      <c r="EN338" s="152"/>
      <c r="EO338" s="152"/>
      <c r="EP338" s="152"/>
      <c r="EQ338" s="152"/>
      <c r="ER338" s="152"/>
      <c r="ES338" s="152"/>
      <c r="ET338" s="152"/>
      <c r="EU338" s="152"/>
      <c r="EV338" s="152"/>
      <c r="EW338" s="152"/>
      <c r="EX338" s="152"/>
      <c r="EY338" s="152"/>
      <c r="EZ338" s="152"/>
      <c r="FA338" s="152"/>
      <c r="FB338" s="152"/>
      <c r="FC338" s="152"/>
      <c r="FD338" s="152"/>
    </row>
    <row r="339" spans="1:160">
      <c r="A339" s="250" t="str">
        <f t="shared" si="4"/>
        <v/>
      </c>
      <c r="B339" s="89"/>
      <c r="C339" s="89"/>
      <c r="D339" s="89"/>
      <c r="E339" s="89"/>
      <c r="F339" s="89"/>
      <c r="G339" s="89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152"/>
      <c r="AE339" s="152"/>
      <c r="AF339" s="152"/>
      <c r="AG339" s="152"/>
      <c r="AH339" s="152"/>
      <c r="AI339" s="152"/>
      <c r="AJ339" s="152"/>
      <c r="AK339" s="152"/>
      <c r="AL339" s="152"/>
      <c r="AM339" s="152"/>
      <c r="AN339" s="152"/>
      <c r="AO339" s="152"/>
      <c r="AP339" s="152"/>
      <c r="AQ339" s="152"/>
      <c r="AR339" s="152"/>
      <c r="AS339" s="152"/>
      <c r="AT339" s="152"/>
      <c r="AU339" s="152"/>
      <c r="AV339" s="152"/>
      <c r="AW339" s="152"/>
      <c r="AX339" s="152"/>
      <c r="AY339" s="152"/>
      <c r="AZ339" s="152"/>
      <c r="BA339" s="152"/>
      <c r="BB339" s="152"/>
      <c r="BC339" s="152"/>
      <c r="BD339" s="152"/>
      <c r="BE339" s="152"/>
      <c r="BF339" s="152"/>
      <c r="BG339" s="152"/>
      <c r="BH339" s="152"/>
      <c r="BI339" s="152"/>
      <c r="BJ339" s="152"/>
      <c r="BK339" s="152"/>
      <c r="BL339" s="152"/>
      <c r="BM339" s="152"/>
      <c r="BN339" s="152"/>
      <c r="BO339" s="152"/>
      <c r="BP339" s="152"/>
      <c r="BQ339" s="152"/>
      <c r="BR339" s="152"/>
      <c r="BS339" s="152"/>
      <c r="BT339" s="152"/>
      <c r="BU339" s="152"/>
      <c r="BV339" s="152"/>
      <c r="BW339" s="152"/>
      <c r="BX339" s="152"/>
      <c r="BY339" s="152"/>
      <c r="BZ339" s="152"/>
      <c r="CA339" s="152"/>
      <c r="CB339" s="152"/>
      <c r="CC339" s="152"/>
      <c r="CD339" s="152"/>
      <c r="CE339" s="152"/>
      <c r="CF339" s="152"/>
      <c r="CG339" s="152"/>
      <c r="CH339" s="152"/>
      <c r="CI339" s="152"/>
      <c r="CJ339" s="152"/>
      <c r="CK339" s="152"/>
      <c r="CL339" s="152"/>
      <c r="CM339" s="152"/>
      <c r="CN339" s="152"/>
      <c r="CO339" s="152"/>
      <c r="CP339" s="152"/>
      <c r="CQ339" s="152"/>
      <c r="CR339" s="152"/>
      <c r="CS339" s="152"/>
      <c r="CT339" s="152"/>
      <c r="CU339" s="152"/>
      <c r="CV339" s="152"/>
      <c r="CW339" s="152"/>
      <c r="CX339" s="152"/>
      <c r="CY339" s="152"/>
      <c r="CZ339" s="152"/>
      <c r="DA339" s="152"/>
      <c r="DB339" s="152"/>
      <c r="DC339" s="152"/>
      <c r="DD339" s="152"/>
      <c r="DE339" s="152"/>
      <c r="DF339" s="152"/>
      <c r="DG339" s="152"/>
      <c r="DH339" s="152"/>
      <c r="DI339" s="152"/>
      <c r="DJ339" s="152"/>
      <c r="DK339" s="152"/>
      <c r="DL339" s="152"/>
      <c r="DM339" s="152"/>
      <c r="DN339" s="152"/>
      <c r="DO339" s="152"/>
      <c r="DP339" s="152"/>
      <c r="DQ339" s="152"/>
      <c r="DR339" s="152"/>
      <c r="DS339" s="152"/>
      <c r="DT339" s="152"/>
      <c r="DU339" s="152"/>
      <c r="DV339" s="152"/>
      <c r="DW339" s="152"/>
      <c r="DX339" s="152"/>
      <c r="DY339" s="152"/>
      <c r="DZ339" s="152"/>
      <c r="EA339" s="152"/>
      <c r="EB339" s="152"/>
      <c r="EC339" s="152"/>
      <c r="ED339" s="152"/>
      <c r="EE339" s="152"/>
      <c r="EF339" s="152"/>
      <c r="EG339" s="152"/>
      <c r="EH339" s="152"/>
      <c r="EI339" s="152"/>
      <c r="EJ339" s="152"/>
      <c r="EK339" s="152"/>
      <c r="EL339" s="152"/>
      <c r="EM339" s="152"/>
      <c r="EN339" s="152"/>
      <c r="EO339" s="152"/>
      <c r="EP339" s="152"/>
      <c r="EQ339" s="152"/>
      <c r="ER339" s="152"/>
      <c r="ES339" s="152"/>
      <c r="ET339" s="152"/>
      <c r="EU339" s="152"/>
      <c r="EV339" s="152"/>
      <c r="EW339" s="152"/>
      <c r="EX339" s="152"/>
      <c r="EY339" s="152"/>
      <c r="EZ339" s="152"/>
      <c r="FA339" s="152"/>
      <c r="FB339" s="152"/>
      <c r="FC339" s="152"/>
      <c r="FD339" s="152"/>
    </row>
    <row r="340" spans="1:160">
      <c r="A340" s="250" t="str">
        <f t="shared" si="4"/>
        <v/>
      </c>
      <c r="B340" s="89"/>
      <c r="C340" s="89"/>
      <c r="D340" s="89"/>
      <c r="E340" s="89"/>
      <c r="F340" s="89"/>
      <c r="G340" s="89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152"/>
      <c r="AE340" s="152"/>
      <c r="AF340" s="152"/>
      <c r="AG340" s="152"/>
      <c r="AH340" s="152"/>
      <c r="AI340" s="152"/>
      <c r="AJ340" s="152"/>
      <c r="AK340" s="152"/>
      <c r="AL340" s="152"/>
      <c r="AM340" s="152"/>
      <c r="AN340" s="152"/>
      <c r="AO340" s="152"/>
      <c r="AP340" s="152"/>
      <c r="AQ340" s="152"/>
      <c r="AR340" s="152"/>
      <c r="AS340" s="152"/>
      <c r="AT340" s="152"/>
      <c r="AU340" s="152"/>
      <c r="AV340" s="152"/>
      <c r="AW340" s="152"/>
      <c r="AX340" s="152"/>
      <c r="AY340" s="152"/>
      <c r="AZ340" s="152"/>
      <c r="BA340" s="152"/>
      <c r="BB340" s="152"/>
      <c r="BC340" s="152"/>
      <c r="BD340" s="152"/>
      <c r="BE340" s="152"/>
      <c r="BF340" s="152"/>
      <c r="BG340" s="152"/>
      <c r="BH340" s="152"/>
      <c r="BI340" s="152"/>
      <c r="BJ340" s="152"/>
      <c r="BK340" s="152"/>
      <c r="BL340" s="152"/>
      <c r="BM340" s="152"/>
      <c r="BN340" s="152"/>
      <c r="BO340" s="152"/>
      <c r="BP340" s="152"/>
      <c r="BQ340" s="152"/>
      <c r="BR340" s="152"/>
      <c r="BS340" s="152"/>
      <c r="BT340" s="152"/>
      <c r="BU340" s="152"/>
      <c r="BV340" s="152"/>
      <c r="BW340" s="152"/>
      <c r="BX340" s="152"/>
      <c r="BY340" s="152"/>
      <c r="BZ340" s="152"/>
      <c r="CA340" s="152"/>
      <c r="CB340" s="152"/>
      <c r="CC340" s="152"/>
      <c r="CD340" s="152"/>
      <c r="CE340" s="152"/>
      <c r="CF340" s="152"/>
      <c r="CG340" s="152"/>
      <c r="CH340" s="152"/>
      <c r="CI340" s="152"/>
      <c r="CJ340" s="152"/>
      <c r="CK340" s="152"/>
      <c r="CL340" s="152"/>
      <c r="CM340" s="152"/>
      <c r="CN340" s="152"/>
      <c r="CO340" s="152"/>
      <c r="CP340" s="152"/>
      <c r="CQ340" s="152"/>
      <c r="CR340" s="152"/>
      <c r="CS340" s="152"/>
      <c r="CT340" s="152"/>
      <c r="CU340" s="152"/>
      <c r="CV340" s="152"/>
      <c r="CW340" s="152"/>
      <c r="CX340" s="152"/>
      <c r="CY340" s="152"/>
      <c r="CZ340" s="152"/>
      <c r="DA340" s="152"/>
      <c r="DB340" s="152"/>
      <c r="DC340" s="152"/>
      <c r="DD340" s="152"/>
      <c r="DE340" s="152"/>
      <c r="DF340" s="152"/>
      <c r="DG340" s="152"/>
      <c r="DH340" s="152"/>
      <c r="DI340" s="152"/>
      <c r="DJ340" s="152"/>
      <c r="DK340" s="152"/>
      <c r="DL340" s="152"/>
      <c r="DM340" s="152"/>
      <c r="DN340" s="152"/>
      <c r="DO340" s="152"/>
      <c r="DP340" s="152"/>
      <c r="DQ340" s="152"/>
      <c r="DR340" s="152"/>
      <c r="DS340" s="152"/>
      <c r="DT340" s="152"/>
      <c r="DU340" s="152"/>
      <c r="DV340" s="152"/>
      <c r="DW340" s="152"/>
      <c r="DX340" s="152"/>
      <c r="DY340" s="152"/>
      <c r="DZ340" s="152"/>
      <c r="EA340" s="152"/>
      <c r="EB340" s="152"/>
      <c r="EC340" s="152"/>
      <c r="ED340" s="152"/>
      <c r="EE340" s="152"/>
      <c r="EF340" s="152"/>
      <c r="EG340" s="152"/>
      <c r="EH340" s="152"/>
      <c r="EI340" s="152"/>
      <c r="EJ340" s="152"/>
      <c r="EK340" s="152"/>
      <c r="EL340" s="152"/>
      <c r="EM340" s="152"/>
      <c r="EN340" s="152"/>
      <c r="EO340" s="152"/>
      <c r="EP340" s="152"/>
      <c r="EQ340" s="152"/>
      <c r="ER340" s="152"/>
      <c r="ES340" s="152"/>
      <c r="ET340" s="152"/>
      <c r="EU340" s="152"/>
      <c r="EV340" s="152"/>
      <c r="EW340" s="152"/>
      <c r="EX340" s="152"/>
      <c r="EY340" s="152"/>
      <c r="EZ340" s="152"/>
      <c r="FA340" s="152"/>
      <c r="FB340" s="152"/>
      <c r="FC340" s="152"/>
      <c r="FD340" s="152"/>
    </row>
    <row r="341" spans="1:160">
      <c r="A341" s="250" t="str">
        <f t="shared" si="4"/>
        <v/>
      </c>
      <c r="B341" s="89"/>
      <c r="C341" s="89"/>
      <c r="D341" s="89"/>
      <c r="E341" s="89"/>
      <c r="F341" s="89"/>
      <c r="G341" s="89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152"/>
      <c r="AE341" s="152"/>
      <c r="AF341" s="152"/>
      <c r="AG341" s="152"/>
      <c r="AH341" s="152"/>
      <c r="AI341" s="152"/>
      <c r="AJ341" s="152"/>
      <c r="AK341" s="152"/>
      <c r="AL341" s="152"/>
      <c r="AM341" s="152"/>
      <c r="AN341" s="152"/>
      <c r="AO341" s="152"/>
      <c r="AP341" s="152"/>
      <c r="AQ341" s="152"/>
      <c r="AR341" s="152"/>
      <c r="AS341" s="152"/>
      <c r="AT341" s="152"/>
      <c r="AU341" s="152"/>
      <c r="AV341" s="152"/>
      <c r="AW341" s="152"/>
      <c r="AX341" s="152"/>
      <c r="AY341" s="152"/>
      <c r="AZ341" s="152"/>
      <c r="BA341" s="152"/>
      <c r="BB341" s="152"/>
      <c r="BC341" s="152"/>
      <c r="BD341" s="152"/>
      <c r="BE341" s="152"/>
      <c r="BF341" s="152"/>
      <c r="BG341" s="152"/>
      <c r="BH341" s="152"/>
      <c r="BI341" s="152"/>
      <c r="BJ341" s="152"/>
      <c r="BK341" s="152"/>
      <c r="BL341" s="152"/>
      <c r="BM341" s="152"/>
      <c r="BN341" s="152"/>
      <c r="BO341" s="152"/>
      <c r="BP341" s="152"/>
      <c r="BQ341" s="152"/>
      <c r="BR341" s="152"/>
      <c r="BS341" s="152"/>
      <c r="BT341" s="152"/>
      <c r="BU341" s="152"/>
      <c r="BV341" s="152"/>
      <c r="BW341" s="152"/>
      <c r="BX341" s="152"/>
      <c r="BY341" s="152"/>
      <c r="BZ341" s="152"/>
      <c r="CA341" s="152"/>
      <c r="CB341" s="152"/>
      <c r="CC341" s="152"/>
      <c r="CD341" s="152"/>
      <c r="CE341" s="152"/>
      <c r="CF341" s="152"/>
      <c r="CG341" s="152"/>
      <c r="CH341" s="152"/>
      <c r="CI341" s="152"/>
      <c r="CJ341" s="152"/>
      <c r="CK341" s="152"/>
      <c r="CL341" s="152"/>
      <c r="CM341" s="152"/>
      <c r="CN341" s="152"/>
      <c r="CO341" s="152"/>
      <c r="CP341" s="152"/>
      <c r="CQ341" s="152"/>
      <c r="CR341" s="152"/>
      <c r="CS341" s="152"/>
      <c r="CT341" s="152"/>
      <c r="CU341" s="152"/>
      <c r="CV341" s="152"/>
      <c r="CW341" s="152"/>
      <c r="CX341" s="152"/>
      <c r="CY341" s="152"/>
      <c r="CZ341" s="152"/>
      <c r="DA341" s="152"/>
      <c r="DB341" s="152"/>
      <c r="DC341" s="152"/>
      <c r="DD341" s="152"/>
      <c r="DE341" s="152"/>
      <c r="DF341" s="152"/>
      <c r="DG341" s="152"/>
      <c r="DH341" s="152"/>
      <c r="DI341" s="152"/>
      <c r="DJ341" s="152"/>
      <c r="DK341" s="152"/>
      <c r="DL341" s="152"/>
      <c r="DM341" s="152"/>
      <c r="DN341" s="152"/>
      <c r="DO341" s="152"/>
      <c r="DP341" s="152"/>
      <c r="DQ341" s="152"/>
      <c r="DR341" s="152"/>
      <c r="DS341" s="152"/>
      <c r="DT341" s="152"/>
      <c r="DU341" s="152"/>
      <c r="DV341" s="152"/>
      <c r="DW341" s="152"/>
      <c r="DX341" s="152"/>
      <c r="DY341" s="152"/>
      <c r="DZ341" s="152"/>
      <c r="EA341" s="152"/>
      <c r="EB341" s="152"/>
      <c r="EC341" s="152"/>
      <c r="ED341" s="152"/>
      <c r="EE341" s="152"/>
      <c r="EF341" s="152"/>
      <c r="EG341" s="152"/>
      <c r="EH341" s="152"/>
      <c r="EI341" s="152"/>
      <c r="EJ341" s="152"/>
      <c r="EK341" s="152"/>
      <c r="EL341" s="152"/>
      <c r="EM341" s="152"/>
      <c r="EN341" s="152"/>
      <c r="EO341" s="152"/>
      <c r="EP341" s="152"/>
      <c r="EQ341" s="152"/>
      <c r="ER341" s="152"/>
      <c r="ES341" s="152"/>
      <c r="ET341" s="152"/>
      <c r="EU341" s="152"/>
      <c r="EV341" s="152"/>
      <c r="EW341" s="152"/>
      <c r="EX341" s="152"/>
      <c r="EY341" s="152"/>
      <c r="EZ341" s="152"/>
      <c r="FA341" s="152"/>
      <c r="FB341" s="152"/>
      <c r="FC341" s="152"/>
      <c r="FD341" s="152"/>
    </row>
    <row r="342" spans="1:160">
      <c r="A342" s="250" t="str">
        <f t="shared" si="4"/>
        <v/>
      </c>
      <c r="B342" s="89"/>
      <c r="C342" s="89"/>
      <c r="D342" s="89"/>
      <c r="E342" s="89"/>
      <c r="F342" s="89"/>
      <c r="G342" s="89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  <c r="BG342" s="152"/>
      <c r="BH342" s="152"/>
      <c r="BI342" s="152"/>
      <c r="BJ342" s="152"/>
      <c r="BK342" s="152"/>
      <c r="BL342" s="152"/>
      <c r="BM342" s="152"/>
      <c r="BN342" s="152"/>
      <c r="BO342" s="152"/>
      <c r="BP342" s="152"/>
      <c r="BQ342" s="152"/>
      <c r="BR342" s="152"/>
      <c r="BS342" s="152"/>
      <c r="BT342" s="152"/>
      <c r="BU342" s="152"/>
      <c r="BV342" s="152"/>
      <c r="BW342" s="152"/>
      <c r="BX342" s="152"/>
      <c r="BY342" s="152"/>
      <c r="BZ342" s="152"/>
      <c r="CA342" s="152"/>
      <c r="CB342" s="152"/>
      <c r="CC342" s="152"/>
      <c r="CD342" s="152"/>
      <c r="CE342" s="152"/>
      <c r="CF342" s="152"/>
      <c r="CG342" s="152"/>
      <c r="CH342" s="152"/>
      <c r="CI342" s="152"/>
      <c r="CJ342" s="152"/>
      <c r="CK342" s="152"/>
      <c r="CL342" s="152"/>
      <c r="CM342" s="152"/>
      <c r="CN342" s="152"/>
      <c r="CO342" s="152"/>
      <c r="CP342" s="152"/>
      <c r="CQ342" s="152"/>
      <c r="CR342" s="152"/>
      <c r="CS342" s="152"/>
      <c r="CT342" s="152"/>
      <c r="CU342" s="152"/>
      <c r="CV342" s="152"/>
      <c r="CW342" s="152"/>
      <c r="CX342" s="152"/>
      <c r="CY342" s="152"/>
      <c r="CZ342" s="152"/>
      <c r="DA342" s="152"/>
      <c r="DB342" s="152"/>
      <c r="DC342" s="152"/>
      <c r="DD342" s="152"/>
      <c r="DE342" s="152"/>
      <c r="DF342" s="152"/>
      <c r="DG342" s="152"/>
      <c r="DH342" s="152"/>
      <c r="DI342" s="152"/>
      <c r="DJ342" s="152"/>
      <c r="DK342" s="152"/>
      <c r="DL342" s="152"/>
      <c r="DM342" s="152"/>
      <c r="DN342" s="152"/>
      <c r="DO342" s="152"/>
      <c r="DP342" s="152"/>
      <c r="DQ342" s="152"/>
      <c r="DR342" s="152"/>
      <c r="DS342" s="152"/>
      <c r="DT342" s="152"/>
      <c r="DU342" s="152"/>
      <c r="DV342" s="152"/>
      <c r="DW342" s="152"/>
      <c r="DX342" s="152"/>
      <c r="DY342" s="152"/>
      <c r="DZ342" s="152"/>
      <c r="EA342" s="152"/>
      <c r="EB342" s="152"/>
      <c r="EC342" s="152"/>
      <c r="ED342" s="152"/>
      <c r="EE342" s="152"/>
      <c r="EF342" s="152"/>
      <c r="EG342" s="152"/>
      <c r="EH342" s="152"/>
      <c r="EI342" s="152"/>
      <c r="EJ342" s="152"/>
      <c r="EK342" s="152"/>
      <c r="EL342" s="152"/>
      <c r="EM342" s="152"/>
      <c r="EN342" s="152"/>
      <c r="EO342" s="152"/>
      <c r="EP342" s="152"/>
      <c r="EQ342" s="152"/>
      <c r="ER342" s="152"/>
      <c r="ES342" s="152"/>
      <c r="ET342" s="152"/>
      <c r="EU342" s="152"/>
      <c r="EV342" s="152"/>
      <c r="EW342" s="152"/>
      <c r="EX342" s="152"/>
      <c r="EY342" s="152"/>
      <c r="EZ342" s="152"/>
      <c r="FA342" s="152"/>
      <c r="FB342" s="152"/>
      <c r="FC342" s="152"/>
      <c r="FD342" s="152"/>
    </row>
    <row r="343" spans="1:160">
      <c r="A343" s="250" t="str">
        <f t="shared" si="4"/>
        <v/>
      </c>
      <c r="B343" s="89"/>
      <c r="C343" s="89"/>
      <c r="D343" s="89"/>
      <c r="E343" s="89"/>
      <c r="F343" s="89"/>
      <c r="G343" s="89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152"/>
      <c r="AE343" s="152"/>
      <c r="AF343" s="152"/>
      <c r="AG343" s="152"/>
      <c r="AH343" s="152"/>
      <c r="AI343" s="152"/>
      <c r="AJ343" s="152"/>
      <c r="AK343" s="152"/>
      <c r="AL343" s="152"/>
      <c r="AM343" s="152"/>
      <c r="AN343" s="152"/>
      <c r="AO343" s="152"/>
      <c r="AP343" s="152"/>
      <c r="AQ343" s="152"/>
      <c r="AR343" s="152"/>
      <c r="AS343" s="152"/>
      <c r="AT343" s="152"/>
      <c r="AU343" s="152"/>
      <c r="AV343" s="152"/>
      <c r="AW343" s="152"/>
      <c r="AX343" s="152"/>
      <c r="AY343" s="152"/>
      <c r="AZ343" s="152"/>
      <c r="BA343" s="152"/>
      <c r="BB343" s="152"/>
      <c r="BC343" s="152"/>
      <c r="BD343" s="152"/>
      <c r="BE343" s="152"/>
      <c r="BF343" s="152"/>
      <c r="BG343" s="152"/>
      <c r="BH343" s="152"/>
      <c r="BI343" s="152"/>
      <c r="BJ343" s="152"/>
      <c r="BK343" s="152"/>
      <c r="BL343" s="152"/>
      <c r="BM343" s="152"/>
      <c r="BN343" s="152"/>
      <c r="BO343" s="152"/>
      <c r="BP343" s="152"/>
      <c r="BQ343" s="152"/>
      <c r="BR343" s="152"/>
      <c r="BS343" s="152"/>
      <c r="BT343" s="152"/>
      <c r="BU343" s="152"/>
      <c r="BV343" s="152"/>
      <c r="BW343" s="152"/>
      <c r="BX343" s="152"/>
      <c r="BY343" s="152"/>
      <c r="BZ343" s="152"/>
      <c r="CA343" s="152"/>
      <c r="CB343" s="152"/>
      <c r="CC343" s="152"/>
      <c r="CD343" s="152"/>
      <c r="CE343" s="152"/>
      <c r="CF343" s="152"/>
      <c r="CG343" s="152"/>
      <c r="CH343" s="152"/>
      <c r="CI343" s="152"/>
      <c r="CJ343" s="152"/>
      <c r="CK343" s="152"/>
      <c r="CL343" s="152"/>
      <c r="CM343" s="152"/>
      <c r="CN343" s="152"/>
      <c r="CO343" s="152"/>
      <c r="CP343" s="152"/>
      <c r="CQ343" s="152"/>
      <c r="CR343" s="152"/>
      <c r="CS343" s="152"/>
      <c r="CT343" s="152"/>
      <c r="CU343" s="152"/>
      <c r="CV343" s="152"/>
      <c r="CW343" s="152"/>
      <c r="CX343" s="152"/>
      <c r="CY343" s="152"/>
      <c r="CZ343" s="152"/>
      <c r="DA343" s="152"/>
      <c r="DB343" s="152"/>
      <c r="DC343" s="152"/>
      <c r="DD343" s="152"/>
      <c r="DE343" s="152"/>
      <c r="DF343" s="152"/>
      <c r="DG343" s="152"/>
      <c r="DH343" s="152"/>
      <c r="DI343" s="152"/>
      <c r="DJ343" s="152"/>
      <c r="DK343" s="152"/>
      <c r="DL343" s="152"/>
      <c r="DM343" s="152"/>
      <c r="DN343" s="152"/>
      <c r="DO343" s="152"/>
      <c r="DP343" s="152"/>
      <c r="DQ343" s="152"/>
      <c r="DR343" s="152"/>
      <c r="DS343" s="152"/>
      <c r="DT343" s="152"/>
      <c r="DU343" s="152"/>
      <c r="DV343" s="152"/>
      <c r="DW343" s="152"/>
      <c r="DX343" s="152"/>
      <c r="DY343" s="152"/>
      <c r="DZ343" s="152"/>
      <c r="EA343" s="152"/>
      <c r="EB343" s="152"/>
      <c r="EC343" s="152"/>
      <c r="ED343" s="152"/>
      <c r="EE343" s="152"/>
      <c r="EF343" s="152"/>
      <c r="EG343" s="152"/>
      <c r="EH343" s="152"/>
      <c r="EI343" s="152"/>
      <c r="EJ343" s="152"/>
      <c r="EK343" s="152"/>
      <c r="EL343" s="152"/>
      <c r="EM343" s="152"/>
      <c r="EN343" s="152"/>
      <c r="EO343" s="152"/>
      <c r="EP343" s="152"/>
      <c r="EQ343" s="152"/>
      <c r="ER343" s="152"/>
      <c r="ES343" s="152"/>
      <c r="ET343" s="152"/>
      <c r="EU343" s="152"/>
      <c r="EV343" s="152"/>
      <c r="EW343" s="152"/>
      <c r="EX343" s="152"/>
      <c r="EY343" s="152"/>
      <c r="EZ343" s="152"/>
      <c r="FA343" s="152"/>
      <c r="FB343" s="152"/>
      <c r="FC343" s="152"/>
      <c r="FD343" s="152"/>
    </row>
    <row r="344" spans="1:160">
      <c r="A344" s="250" t="str">
        <f t="shared" si="4"/>
        <v/>
      </c>
      <c r="B344" s="89"/>
      <c r="C344" s="89"/>
      <c r="D344" s="89"/>
      <c r="E344" s="89"/>
      <c r="F344" s="89"/>
      <c r="G344" s="89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152"/>
      <c r="AE344" s="152"/>
      <c r="AF344" s="152"/>
      <c r="AG344" s="152"/>
      <c r="AH344" s="152"/>
      <c r="AI344" s="152"/>
      <c r="AJ344" s="152"/>
      <c r="AK344" s="152"/>
      <c r="AL344" s="152"/>
      <c r="AM344" s="152"/>
      <c r="AN344" s="152"/>
      <c r="AO344" s="152"/>
      <c r="AP344" s="152"/>
      <c r="AQ344" s="152"/>
      <c r="AR344" s="152"/>
      <c r="AS344" s="152"/>
      <c r="AT344" s="152"/>
      <c r="AU344" s="152"/>
      <c r="AV344" s="152"/>
      <c r="AW344" s="152"/>
      <c r="AX344" s="152"/>
      <c r="AY344" s="152"/>
      <c r="AZ344" s="152"/>
      <c r="BA344" s="152"/>
      <c r="BB344" s="152"/>
      <c r="BC344" s="152"/>
      <c r="BD344" s="152"/>
      <c r="BE344" s="152"/>
      <c r="BF344" s="152"/>
      <c r="BG344" s="152"/>
      <c r="BH344" s="152"/>
      <c r="BI344" s="152"/>
      <c r="BJ344" s="152"/>
      <c r="BK344" s="152"/>
      <c r="BL344" s="152"/>
      <c r="BM344" s="152"/>
      <c r="BN344" s="152"/>
      <c r="BO344" s="152"/>
      <c r="BP344" s="152"/>
      <c r="BQ344" s="152"/>
      <c r="BR344" s="152"/>
      <c r="BS344" s="152"/>
      <c r="BT344" s="152"/>
      <c r="BU344" s="152"/>
      <c r="BV344" s="152"/>
      <c r="BW344" s="152"/>
      <c r="BX344" s="152"/>
      <c r="BY344" s="152"/>
      <c r="BZ344" s="152"/>
      <c r="CA344" s="152"/>
      <c r="CB344" s="152"/>
      <c r="CC344" s="152"/>
      <c r="CD344" s="152"/>
      <c r="CE344" s="152"/>
      <c r="CF344" s="152"/>
      <c r="CG344" s="152"/>
      <c r="CH344" s="152"/>
      <c r="CI344" s="152"/>
      <c r="CJ344" s="152"/>
      <c r="CK344" s="152"/>
      <c r="CL344" s="152"/>
      <c r="CM344" s="152"/>
      <c r="CN344" s="152"/>
      <c r="CO344" s="152"/>
      <c r="CP344" s="152"/>
      <c r="CQ344" s="152"/>
      <c r="CR344" s="152"/>
      <c r="CS344" s="152"/>
      <c r="CT344" s="152"/>
      <c r="CU344" s="152"/>
      <c r="CV344" s="152"/>
      <c r="CW344" s="152"/>
      <c r="CX344" s="152"/>
      <c r="CY344" s="152"/>
      <c r="CZ344" s="152"/>
      <c r="DA344" s="152"/>
      <c r="DB344" s="152"/>
      <c r="DC344" s="152"/>
      <c r="DD344" s="152"/>
      <c r="DE344" s="152"/>
      <c r="DF344" s="152"/>
      <c r="DG344" s="152"/>
      <c r="DH344" s="152"/>
      <c r="DI344" s="152"/>
      <c r="DJ344" s="152"/>
      <c r="DK344" s="152"/>
      <c r="DL344" s="152"/>
      <c r="DM344" s="152"/>
      <c r="DN344" s="152"/>
      <c r="DO344" s="152"/>
      <c r="DP344" s="152"/>
      <c r="DQ344" s="152"/>
      <c r="DR344" s="152"/>
      <c r="DS344" s="152"/>
      <c r="DT344" s="152"/>
      <c r="DU344" s="152"/>
      <c r="DV344" s="152"/>
      <c r="DW344" s="152"/>
      <c r="DX344" s="152"/>
      <c r="DY344" s="152"/>
      <c r="DZ344" s="152"/>
      <c r="EA344" s="152"/>
      <c r="EB344" s="152"/>
      <c r="EC344" s="152"/>
      <c r="ED344" s="152"/>
      <c r="EE344" s="152"/>
      <c r="EF344" s="152"/>
      <c r="EG344" s="152"/>
      <c r="EH344" s="152"/>
      <c r="EI344" s="152"/>
      <c r="EJ344" s="152"/>
      <c r="EK344" s="152"/>
      <c r="EL344" s="152"/>
      <c r="EM344" s="152"/>
      <c r="EN344" s="152"/>
      <c r="EO344" s="152"/>
      <c r="EP344" s="152"/>
      <c r="EQ344" s="152"/>
      <c r="ER344" s="152"/>
      <c r="ES344" s="152"/>
      <c r="ET344" s="152"/>
      <c r="EU344" s="152"/>
      <c r="EV344" s="152"/>
      <c r="EW344" s="152"/>
      <c r="EX344" s="152"/>
      <c r="EY344" s="152"/>
      <c r="EZ344" s="152"/>
      <c r="FA344" s="152"/>
      <c r="FB344" s="152"/>
      <c r="FC344" s="152"/>
      <c r="FD344" s="152"/>
    </row>
    <row r="345" spans="1:160">
      <c r="A345" s="250" t="str">
        <f t="shared" si="4"/>
        <v/>
      </c>
      <c r="B345" s="89"/>
      <c r="C345" s="89"/>
      <c r="D345" s="89"/>
      <c r="E345" s="89"/>
      <c r="F345" s="89"/>
      <c r="G345" s="89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152"/>
      <c r="AE345" s="152"/>
      <c r="AF345" s="152"/>
      <c r="AG345" s="152"/>
      <c r="AH345" s="152"/>
      <c r="AI345" s="152"/>
      <c r="AJ345" s="152"/>
      <c r="AK345" s="152"/>
      <c r="AL345" s="152"/>
      <c r="AM345" s="152"/>
      <c r="AN345" s="152"/>
      <c r="AO345" s="152"/>
      <c r="AP345" s="152"/>
      <c r="AQ345" s="152"/>
      <c r="AR345" s="152"/>
      <c r="AS345" s="152"/>
      <c r="AT345" s="152"/>
      <c r="AU345" s="152"/>
      <c r="AV345" s="152"/>
      <c r="AW345" s="152"/>
      <c r="AX345" s="152"/>
      <c r="AY345" s="152"/>
      <c r="AZ345" s="152"/>
      <c r="BA345" s="152"/>
      <c r="BB345" s="152"/>
      <c r="BC345" s="152"/>
      <c r="BD345" s="152"/>
      <c r="BE345" s="152"/>
      <c r="BF345" s="152"/>
      <c r="BG345" s="152"/>
      <c r="BH345" s="152"/>
      <c r="BI345" s="152"/>
      <c r="BJ345" s="152"/>
      <c r="BK345" s="152"/>
      <c r="BL345" s="152"/>
      <c r="BM345" s="152"/>
      <c r="BN345" s="152"/>
      <c r="BO345" s="152"/>
      <c r="BP345" s="152"/>
      <c r="BQ345" s="152"/>
      <c r="BR345" s="152"/>
      <c r="BS345" s="152"/>
      <c r="BT345" s="152"/>
      <c r="BU345" s="152"/>
      <c r="BV345" s="152"/>
      <c r="BW345" s="152"/>
      <c r="BX345" s="152"/>
      <c r="BY345" s="152"/>
      <c r="BZ345" s="152"/>
      <c r="CA345" s="152"/>
      <c r="CB345" s="152"/>
      <c r="CC345" s="152"/>
      <c r="CD345" s="152"/>
      <c r="CE345" s="152"/>
      <c r="CF345" s="152"/>
      <c r="CG345" s="152"/>
      <c r="CH345" s="152"/>
      <c r="CI345" s="152"/>
      <c r="CJ345" s="152"/>
      <c r="CK345" s="152"/>
      <c r="CL345" s="152"/>
      <c r="CM345" s="152"/>
      <c r="CN345" s="152"/>
      <c r="CO345" s="152"/>
      <c r="CP345" s="152"/>
      <c r="CQ345" s="152"/>
      <c r="CR345" s="152"/>
      <c r="CS345" s="152"/>
      <c r="CT345" s="152"/>
      <c r="CU345" s="152"/>
      <c r="CV345" s="152"/>
      <c r="CW345" s="152"/>
      <c r="CX345" s="152"/>
      <c r="CY345" s="152"/>
      <c r="CZ345" s="152"/>
      <c r="DA345" s="152"/>
      <c r="DB345" s="152"/>
      <c r="DC345" s="152"/>
      <c r="DD345" s="152"/>
      <c r="DE345" s="152"/>
      <c r="DF345" s="152"/>
      <c r="DG345" s="152"/>
      <c r="DH345" s="152"/>
      <c r="DI345" s="152"/>
      <c r="DJ345" s="152"/>
      <c r="DK345" s="152"/>
      <c r="DL345" s="152"/>
      <c r="DM345" s="152"/>
      <c r="DN345" s="152"/>
      <c r="DO345" s="152"/>
      <c r="DP345" s="152"/>
      <c r="DQ345" s="152"/>
      <c r="DR345" s="152"/>
      <c r="DS345" s="152"/>
      <c r="DT345" s="152"/>
      <c r="DU345" s="152"/>
      <c r="DV345" s="152"/>
      <c r="DW345" s="152"/>
      <c r="DX345" s="152"/>
      <c r="DY345" s="152"/>
      <c r="DZ345" s="152"/>
      <c r="EA345" s="152"/>
      <c r="EB345" s="152"/>
      <c r="EC345" s="152"/>
      <c r="ED345" s="152"/>
      <c r="EE345" s="152"/>
      <c r="EF345" s="152"/>
      <c r="EG345" s="152"/>
      <c r="EH345" s="152"/>
      <c r="EI345" s="152"/>
      <c r="EJ345" s="152"/>
      <c r="EK345" s="152"/>
      <c r="EL345" s="152"/>
      <c r="EM345" s="152"/>
      <c r="EN345" s="152"/>
      <c r="EO345" s="152"/>
      <c r="EP345" s="152"/>
      <c r="EQ345" s="152"/>
      <c r="ER345" s="152"/>
      <c r="ES345" s="152"/>
      <c r="ET345" s="152"/>
      <c r="EU345" s="152"/>
      <c r="EV345" s="152"/>
      <c r="EW345" s="152"/>
      <c r="EX345" s="152"/>
      <c r="EY345" s="152"/>
      <c r="EZ345" s="152"/>
      <c r="FA345" s="152"/>
      <c r="FB345" s="152"/>
      <c r="FC345" s="152"/>
      <c r="FD345" s="152"/>
    </row>
    <row r="346" spans="1:160">
      <c r="A346" s="250" t="str">
        <f t="shared" si="4"/>
        <v/>
      </c>
      <c r="B346" s="89"/>
      <c r="C346" s="89"/>
      <c r="D346" s="89"/>
      <c r="E346" s="89"/>
      <c r="F346" s="89"/>
      <c r="G346" s="89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152"/>
      <c r="AE346" s="152"/>
      <c r="AF346" s="152"/>
      <c r="AG346" s="152"/>
      <c r="AH346" s="152"/>
      <c r="AI346" s="152"/>
      <c r="AJ346" s="152"/>
      <c r="AK346" s="152"/>
      <c r="AL346" s="152"/>
      <c r="AM346" s="152"/>
      <c r="AN346" s="152"/>
      <c r="AO346" s="152"/>
      <c r="AP346" s="152"/>
      <c r="AQ346" s="152"/>
      <c r="AR346" s="152"/>
      <c r="AS346" s="152"/>
      <c r="AT346" s="152"/>
      <c r="AU346" s="152"/>
      <c r="AV346" s="152"/>
      <c r="AW346" s="152"/>
      <c r="AX346" s="152"/>
      <c r="AY346" s="152"/>
      <c r="AZ346" s="152"/>
      <c r="BA346" s="152"/>
      <c r="BB346" s="152"/>
      <c r="BC346" s="152"/>
      <c r="BD346" s="152"/>
      <c r="BE346" s="152"/>
      <c r="BF346" s="152"/>
      <c r="BG346" s="152"/>
      <c r="BH346" s="152"/>
      <c r="BI346" s="152"/>
      <c r="BJ346" s="152"/>
      <c r="BK346" s="152"/>
      <c r="BL346" s="152"/>
      <c r="BM346" s="152"/>
      <c r="BN346" s="152"/>
      <c r="BO346" s="152"/>
      <c r="BP346" s="152"/>
      <c r="BQ346" s="152"/>
      <c r="BR346" s="152"/>
      <c r="BS346" s="152"/>
      <c r="BT346" s="152"/>
      <c r="BU346" s="152"/>
      <c r="BV346" s="152"/>
      <c r="BW346" s="152"/>
      <c r="BX346" s="152"/>
      <c r="BY346" s="152"/>
      <c r="BZ346" s="152"/>
      <c r="CA346" s="152"/>
      <c r="CB346" s="152"/>
      <c r="CC346" s="152"/>
      <c r="CD346" s="152"/>
      <c r="CE346" s="152"/>
      <c r="CF346" s="152"/>
      <c r="CG346" s="152"/>
      <c r="CH346" s="152"/>
      <c r="CI346" s="152"/>
      <c r="CJ346" s="152"/>
      <c r="CK346" s="152"/>
      <c r="CL346" s="152"/>
      <c r="CM346" s="152"/>
      <c r="CN346" s="152"/>
      <c r="CO346" s="152"/>
      <c r="CP346" s="152"/>
      <c r="CQ346" s="152"/>
      <c r="CR346" s="152"/>
      <c r="CS346" s="152"/>
      <c r="CT346" s="152"/>
      <c r="CU346" s="152"/>
      <c r="CV346" s="152"/>
      <c r="CW346" s="152"/>
      <c r="CX346" s="152"/>
      <c r="CY346" s="152"/>
      <c r="CZ346" s="152"/>
      <c r="DA346" s="152"/>
      <c r="DB346" s="152"/>
      <c r="DC346" s="152"/>
      <c r="DD346" s="152"/>
      <c r="DE346" s="152"/>
      <c r="DF346" s="152"/>
      <c r="DG346" s="152"/>
      <c r="DH346" s="152"/>
      <c r="DI346" s="152"/>
      <c r="DJ346" s="152"/>
      <c r="DK346" s="152"/>
      <c r="DL346" s="152"/>
      <c r="DM346" s="152"/>
      <c r="DN346" s="152"/>
      <c r="DO346" s="152"/>
      <c r="DP346" s="152"/>
      <c r="DQ346" s="152"/>
      <c r="DR346" s="152"/>
      <c r="DS346" s="152"/>
      <c r="DT346" s="152"/>
      <c r="DU346" s="152"/>
      <c r="DV346" s="152"/>
      <c r="DW346" s="152"/>
      <c r="DX346" s="152"/>
      <c r="DY346" s="152"/>
      <c r="DZ346" s="152"/>
      <c r="EA346" s="152"/>
      <c r="EB346" s="152"/>
      <c r="EC346" s="152"/>
      <c r="ED346" s="152"/>
      <c r="EE346" s="152"/>
      <c r="EF346" s="152"/>
      <c r="EG346" s="152"/>
      <c r="EH346" s="152"/>
      <c r="EI346" s="152"/>
      <c r="EJ346" s="152"/>
      <c r="EK346" s="152"/>
      <c r="EL346" s="152"/>
      <c r="EM346" s="152"/>
      <c r="EN346" s="152"/>
      <c r="EO346" s="152"/>
      <c r="EP346" s="152"/>
      <c r="EQ346" s="152"/>
      <c r="ER346" s="152"/>
      <c r="ES346" s="152"/>
      <c r="ET346" s="152"/>
      <c r="EU346" s="152"/>
      <c r="EV346" s="152"/>
      <c r="EW346" s="152"/>
      <c r="EX346" s="152"/>
      <c r="EY346" s="152"/>
      <c r="EZ346" s="152"/>
      <c r="FA346" s="152"/>
      <c r="FB346" s="152"/>
      <c r="FC346" s="152"/>
      <c r="FD346" s="152"/>
    </row>
    <row r="347" spans="1:160">
      <c r="A347" s="250" t="str">
        <f t="shared" si="4"/>
        <v/>
      </c>
      <c r="B347" s="89"/>
      <c r="C347" s="89"/>
      <c r="D347" s="89"/>
      <c r="E347" s="89"/>
      <c r="F347" s="89"/>
      <c r="G347" s="89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152"/>
      <c r="AE347" s="152"/>
      <c r="AF347" s="152"/>
      <c r="AG347" s="152"/>
      <c r="AH347" s="152"/>
      <c r="AI347" s="152"/>
      <c r="AJ347" s="152"/>
      <c r="AK347" s="152"/>
      <c r="AL347" s="152"/>
      <c r="AM347" s="152"/>
      <c r="AN347" s="152"/>
      <c r="AO347" s="152"/>
      <c r="AP347" s="152"/>
      <c r="AQ347" s="152"/>
      <c r="AR347" s="152"/>
      <c r="AS347" s="152"/>
      <c r="AT347" s="152"/>
      <c r="AU347" s="152"/>
      <c r="AV347" s="152"/>
      <c r="AW347" s="152"/>
      <c r="AX347" s="152"/>
      <c r="AY347" s="152"/>
      <c r="AZ347" s="152"/>
      <c r="BA347" s="152"/>
      <c r="BB347" s="152"/>
      <c r="BC347" s="152"/>
      <c r="BD347" s="152"/>
      <c r="BE347" s="152"/>
      <c r="BF347" s="152"/>
      <c r="BG347" s="152"/>
      <c r="BH347" s="152"/>
      <c r="BI347" s="152"/>
      <c r="BJ347" s="152"/>
      <c r="BK347" s="152"/>
      <c r="BL347" s="152"/>
      <c r="BM347" s="152"/>
      <c r="BN347" s="152"/>
      <c r="BO347" s="152"/>
      <c r="BP347" s="152"/>
      <c r="BQ347" s="152"/>
      <c r="BR347" s="152"/>
      <c r="BS347" s="152"/>
      <c r="BT347" s="152"/>
      <c r="BU347" s="152"/>
      <c r="BV347" s="152"/>
      <c r="BW347" s="152"/>
      <c r="BX347" s="152"/>
      <c r="BY347" s="152"/>
      <c r="BZ347" s="152"/>
      <c r="CA347" s="152"/>
      <c r="CB347" s="152"/>
      <c r="CC347" s="152"/>
      <c r="CD347" s="152"/>
      <c r="CE347" s="152"/>
      <c r="CF347" s="152"/>
      <c r="CG347" s="152"/>
      <c r="CH347" s="152"/>
      <c r="CI347" s="152"/>
      <c r="CJ347" s="152"/>
      <c r="CK347" s="152"/>
      <c r="CL347" s="152"/>
      <c r="CM347" s="152"/>
      <c r="CN347" s="152"/>
      <c r="CO347" s="152"/>
      <c r="CP347" s="152"/>
      <c r="CQ347" s="152"/>
      <c r="CR347" s="152"/>
      <c r="CS347" s="152"/>
      <c r="CT347" s="152"/>
      <c r="CU347" s="152"/>
      <c r="CV347" s="152"/>
      <c r="CW347" s="152"/>
      <c r="CX347" s="152"/>
      <c r="CY347" s="152"/>
      <c r="CZ347" s="152"/>
      <c r="DA347" s="152"/>
      <c r="DB347" s="152"/>
      <c r="DC347" s="152"/>
      <c r="DD347" s="152"/>
      <c r="DE347" s="152"/>
      <c r="DF347" s="152"/>
      <c r="DG347" s="152"/>
      <c r="DH347" s="152"/>
      <c r="DI347" s="152"/>
      <c r="DJ347" s="152"/>
      <c r="DK347" s="152"/>
      <c r="DL347" s="152"/>
      <c r="DM347" s="152"/>
      <c r="DN347" s="152"/>
      <c r="DO347" s="152"/>
      <c r="DP347" s="152"/>
      <c r="DQ347" s="152"/>
      <c r="DR347" s="152"/>
      <c r="DS347" s="152"/>
      <c r="DT347" s="152"/>
      <c r="DU347" s="152"/>
      <c r="DV347" s="152"/>
      <c r="DW347" s="152"/>
      <c r="DX347" s="152"/>
      <c r="DY347" s="152"/>
      <c r="DZ347" s="152"/>
      <c r="EA347" s="152"/>
      <c r="EB347" s="152"/>
      <c r="EC347" s="152"/>
      <c r="ED347" s="152"/>
      <c r="EE347" s="152"/>
      <c r="EF347" s="152"/>
      <c r="EG347" s="152"/>
      <c r="EH347" s="152"/>
      <c r="EI347" s="152"/>
      <c r="EJ347" s="152"/>
      <c r="EK347" s="152"/>
      <c r="EL347" s="152"/>
      <c r="EM347" s="152"/>
      <c r="EN347" s="152"/>
      <c r="EO347" s="152"/>
      <c r="EP347" s="152"/>
      <c r="EQ347" s="152"/>
      <c r="ER347" s="152"/>
      <c r="ES347" s="152"/>
      <c r="ET347" s="152"/>
      <c r="EU347" s="152"/>
      <c r="EV347" s="152"/>
      <c r="EW347" s="152"/>
      <c r="EX347" s="152"/>
      <c r="EY347" s="152"/>
      <c r="EZ347" s="152"/>
      <c r="FA347" s="152"/>
      <c r="FB347" s="152"/>
      <c r="FC347" s="152"/>
      <c r="FD347" s="152"/>
    </row>
    <row r="348" spans="1:160">
      <c r="A348" s="250" t="str">
        <f t="shared" si="4"/>
        <v/>
      </c>
      <c r="B348" s="89"/>
      <c r="C348" s="89"/>
      <c r="D348" s="89"/>
      <c r="E348" s="89"/>
      <c r="F348" s="89"/>
      <c r="G348" s="89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152"/>
      <c r="AE348" s="152"/>
      <c r="AF348" s="152"/>
      <c r="AG348" s="152"/>
      <c r="AH348" s="152"/>
      <c r="AI348" s="152"/>
      <c r="AJ348" s="152"/>
      <c r="AK348" s="152"/>
      <c r="AL348" s="152"/>
      <c r="AM348" s="152"/>
      <c r="AN348" s="152"/>
      <c r="AO348" s="152"/>
      <c r="AP348" s="152"/>
      <c r="AQ348" s="152"/>
      <c r="AR348" s="152"/>
      <c r="AS348" s="152"/>
      <c r="AT348" s="152"/>
      <c r="AU348" s="152"/>
      <c r="AV348" s="152"/>
      <c r="AW348" s="152"/>
      <c r="AX348" s="152"/>
      <c r="AY348" s="152"/>
      <c r="AZ348" s="152"/>
      <c r="BA348" s="152"/>
      <c r="BB348" s="152"/>
      <c r="BC348" s="152"/>
      <c r="BD348" s="152"/>
      <c r="BE348" s="152"/>
      <c r="BF348" s="152"/>
      <c r="BG348" s="152"/>
      <c r="BH348" s="152"/>
      <c r="BI348" s="152"/>
      <c r="BJ348" s="152"/>
      <c r="BK348" s="152"/>
      <c r="BL348" s="152"/>
      <c r="BM348" s="152"/>
      <c r="BN348" s="152"/>
      <c r="BO348" s="152"/>
      <c r="BP348" s="152"/>
      <c r="BQ348" s="152"/>
      <c r="BR348" s="152"/>
      <c r="BS348" s="152"/>
      <c r="BT348" s="152"/>
      <c r="BU348" s="152"/>
      <c r="BV348" s="152"/>
      <c r="BW348" s="152"/>
      <c r="BX348" s="152"/>
      <c r="BY348" s="152"/>
      <c r="BZ348" s="152"/>
      <c r="CA348" s="152"/>
      <c r="CB348" s="152"/>
      <c r="CC348" s="152"/>
      <c r="CD348" s="152"/>
      <c r="CE348" s="152"/>
      <c r="CF348" s="152"/>
      <c r="CG348" s="152"/>
      <c r="CH348" s="152"/>
      <c r="CI348" s="152"/>
      <c r="CJ348" s="152"/>
      <c r="CK348" s="152"/>
      <c r="CL348" s="152"/>
      <c r="CM348" s="152"/>
      <c r="CN348" s="152"/>
      <c r="CO348" s="152"/>
      <c r="CP348" s="152"/>
      <c r="CQ348" s="152"/>
      <c r="CR348" s="152"/>
      <c r="CS348" s="152"/>
      <c r="CT348" s="152"/>
      <c r="CU348" s="152"/>
      <c r="CV348" s="152"/>
      <c r="CW348" s="152"/>
      <c r="CX348" s="152"/>
      <c r="CY348" s="152"/>
      <c r="CZ348" s="152"/>
      <c r="DA348" s="152"/>
      <c r="DB348" s="152"/>
      <c r="DC348" s="152"/>
      <c r="DD348" s="152"/>
      <c r="DE348" s="152"/>
      <c r="DF348" s="152"/>
      <c r="DG348" s="152"/>
      <c r="DH348" s="152"/>
      <c r="DI348" s="152"/>
      <c r="DJ348" s="152"/>
      <c r="DK348" s="152"/>
      <c r="DL348" s="152"/>
      <c r="DM348" s="152"/>
      <c r="DN348" s="152"/>
      <c r="DO348" s="152"/>
      <c r="DP348" s="152"/>
      <c r="DQ348" s="152"/>
      <c r="DR348" s="152"/>
      <c r="DS348" s="152"/>
      <c r="DT348" s="152"/>
      <c r="DU348" s="152"/>
      <c r="DV348" s="152"/>
      <c r="DW348" s="152"/>
      <c r="DX348" s="152"/>
      <c r="DY348" s="152"/>
      <c r="DZ348" s="152"/>
      <c r="EA348" s="152"/>
      <c r="EB348" s="152"/>
      <c r="EC348" s="152"/>
      <c r="ED348" s="152"/>
      <c r="EE348" s="152"/>
      <c r="EF348" s="152"/>
      <c r="EG348" s="152"/>
      <c r="EH348" s="152"/>
      <c r="EI348" s="152"/>
      <c r="EJ348" s="152"/>
      <c r="EK348" s="152"/>
      <c r="EL348" s="152"/>
      <c r="EM348" s="152"/>
      <c r="EN348" s="152"/>
      <c r="EO348" s="152"/>
      <c r="EP348" s="152"/>
      <c r="EQ348" s="152"/>
      <c r="ER348" s="152"/>
      <c r="ES348" s="152"/>
      <c r="ET348" s="152"/>
      <c r="EU348" s="152"/>
      <c r="EV348" s="152"/>
      <c r="EW348" s="152"/>
      <c r="EX348" s="152"/>
      <c r="EY348" s="152"/>
      <c r="EZ348" s="152"/>
      <c r="FA348" s="152"/>
      <c r="FB348" s="152"/>
      <c r="FC348" s="152"/>
      <c r="FD348" s="152"/>
    </row>
    <row r="349" spans="1:160">
      <c r="A349" s="250" t="str">
        <f t="shared" si="4"/>
        <v/>
      </c>
      <c r="B349" s="89"/>
      <c r="C349" s="89"/>
      <c r="D349" s="89"/>
      <c r="E349" s="89"/>
      <c r="F349" s="89"/>
      <c r="G349" s="89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152"/>
      <c r="AE349" s="152"/>
      <c r="AF349" s="152"/>
      <c r="AG349" s="152"/>
      <c r="AH349" s="152"/>
      <c r="AI349" s="152"/>
      <c r="AJ349" s="152"/>
      <c r="AK349" s="152"/>
      <c r="AL349" s="152"/>
      <c r="AM349" s="152"/>
      <c r="AN349" s="152"/>
      <c r="AO349" s="152"/>
      <c r="AP349" s="152"/>
      <c r="AQ349" s="152"/>
      <c r="AR349" s="152"/>
      <c r="AS349" s="152"/>
      <c r="AT349" s="152"/>
      <c r="AU349" s="152"/>
      <c r="AV349" s="152"/>
      <c r="AW349" s="152"/>
      <c r="AX349" s="152"/>
      <c r="AY349" s="152"/>
      <c r="AZ349" s="152"/>
      <c r="BA349" s="152"/>
      <c r="BB349" s="152"/>
      <c r="BC349" s="152"/>
      <c r="BD349" s="152"/>
      <c r="BE349" s="152"/>
      <c r="BF349" s="152"/>
      <c r="BG349" s="152"/>
      <c r="BH349" s="152"/>
      <c r="BI349" s="152"/>
      <c r="BJ349" s="152"/>
      <c r="BK349" s="152"/>
      <c r="BL349" s="152"/>
      <c r="BM349" s="152"/>
      <c r="BN349" s="152"/>
      <c r="BO349" s="152"/>
      <c r="BP349" s="152"/>
      <c r="BQ349" s="152"/>
      <c r="BR349" s="152"/>
      <c r="BS349" s="152"/>
      <c r="BT349" s="152"/>
      <c r="BU349" s="152"/>
      <c r="BV349" s="152"/>
      <c r="BW349" s="152"/>
      <c r="BX349" s="152"/>
      <c r="BY349" s="152"/>
      <c r="BZ349" s="152"/>
      <c r="CA349" s="152"/>
      <c r="CB349" s="152"/>
      <c r="CC349" s="152"/>
      <c r="CD349" s="152"/>
      <c r="CE349" s="152"/>
      <c r="CF349" s="152"/>
      <c r="CG349" s="152"/>
      <c r="CH349" s="152"/>
      <c r="CI349" s="152"/>
      <c r="CJ349" s="152"/>
      <c r="CK349" s="152"/>
      <c r="CL349" s="152"/>
      <c r="CM349" s="152"/>
      <c r="CN349" s="152"/>
      <c r="CO349" s="152"/>
      <c r="CP349" s="152"/>
      <c r="CQ349" s="152"/>
      <c r="CR349" s="152"/>
      <c r="CS349" s="152"/>
      <c r="CT349" s="152"/>
      <c r="CU349" s="152"/>
      <c r="CV349" s="152"/>
      <c r="CW349" s="152"/>
      <c r="CX349" s="152"/>
      <c r="CY349" s="152"/>
      <c r="CZ349" s="152"/>
      <c r="DA349" s="152"/>
      <c r="DB349" s="152"/>
      <c r="DC349" s="152"/>
      <c r="DD349" s="152"/>
      <c r="DE349" s="152"/>
      <c r="DF349" s="152"/>
      <c r="DG349" s="152"/>
      <c r="DH349" s="152"/>
      <c r="DI349" s="152"/>
      <c r="DJ349" s="152"/>
      <c r="DK349" s="152"/>
      <c r="DL349" s="152"/>
      <c r="DM349" s="152"/>
      <c r="DN349" s="152"/>
      <c r="DO349" s="152"/>
      <c r="DP349" s="152"/>
      <c r="DQ349" s="152"/>
      <c r="DR349" s="152"/>
      <c r="DS349" s="152"/>
      <c r="DT349" s="152"/>
      <c r="DU349" s="152"/>
      <c r="DV349" s="152"/>
      <c r="DW349" s="152"/>
      <c r="DX349" s="152"/>
      <c r="DY349" s="152"/>
      <c r="DZ349" s="152"/>
      <c r="EA349" s="152"/>
      <c r="EB349" s="152"/>
      <c r="EC349" s="152"/>
      <c r="ED349" s="152"/>
      <c r="EE349" s="152"/>
      <c r="EF349" s="152"/>
      <c r="EG349" s="152"/>
      <c r="EH349" s="152"/>
      <c r="EI349" s="152"/>
      <c r="EJ349" s="152"/>
      <c r="EK349" s="152"/>
      <c r="EL349" s="152"/>
      <c r="EM349" s="152"/>
      <c r="EN349" s="152"/>
      <c r="EO349" s="152"/>
      <c r="EP349" s="152"/>
      <c r="EQ349" s="152"/>
      <c r="ER349" s="152"/>
      <c r="ES349" s="152"/>
      <c r="ET349" s="152"/>
      <c r="EU349" s="152"/>
      <c r="EV349" s="152"/>
      <c r="EW349" s="152"/>
      <c r="EX349" s="152"/>
      <c r="EY349" s="152"/>
      <c r="EZ349" s="152"/>
      <c r="FA349" s="152"/>
      <c r="FB349" s="152"/>
      <c r="FC349" s="152"/>
      <c r="FD349" s="152"/>
    </row>
    <row r="350" spans="1:160">
      <c r="A350" s="250" t="str">
        <f t="shared" si="4"/>
        <v/>
      </c>
      <c r="B350" s="89"/>
      <c r="C350" s="89"/>
      <c r="D350" s="89"/>
      <c r="E350" s="89"/>
      <c r="F350" s="89"/>
      <c r="G350" s="89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152"/>
      <c r="AE350" s="152"/>
      <c r="AF350" s="152"/>
      <c r="AG350" s="152"/>
      <c r="AH350" s="152"/>
      <c r="AI350" s="152"/>
      <c r="AJ350" s="152"/>
      <c r="AK350" s="152"/>
      <c r="AL350" s="152"/>
      <c r="AM350" s="152"/>
      <c r="AN350" s="152"/>
      <c r="AO350" s="152"/>
      <c r="AP350" s="152"/>
      <c r="AQ350" s="152"/>
      <c r="AR350" s="152"/>
      <c r="AS350" s="152"/>
      <c r="AT350" s="152"/>
      <c r="AU350" s="152"/>
      <c r="AV350" s="152"/>
      <c r="AW350" s="152"/>
      <c r="AX350" s="152"/>
      <c r="AY350" s="152"/>
      <c r="AZ350" s="152"/>
      <c r="BA350" s="152"/>
      <c r="BB350" s="152"/>
      <c r="BC350" s="152"/>
      <c r="BD350" s="152"/>
      <c r="BE350" s="152"/>
      <c r="BF350" s="152"/>
      <c r="BG350" s="152"/>
      <c r="BH350" s="152"/>
      <c r="BI350" s="152"/>
      <c r="BJ350" s="152"/>
      <c r="BK350" s="152"/>
      <c r="BL350" s="152"/>
      <c r="BM350" s="152"/>
      <c r="BN350" s="152"/>
      <c r="BO350" s="152"/>
      <c r="BP350" s="152"/>
      <c r="BQ350" s="152"/>
      <c r="BR350" s="152"/>
      <c r="BS350" s="152"/>
      <c r="BT350" s="152"/>
      <c r="BU350" s="152"/>
      <c r="BV350" s="152"/>
      <c r="BW350" s="152"/>
      <c r="BX350" s="152"/>
      <c r="BY350" s="152"/>
      <c r="BZ350" s="152"/>
      <c r="CA350" s="152"/>
      <c r="CB350" s="152"/>
      <c r="CC350" s="152"/>
      <c r="CD350" s="152"/>
      <c r="CE350" s="152"/>
      <c r="CF350" s="152"/>
      <c r="CG350" s="152"/>
      <c r="CH350" s="152"/>
      <c r="CI350" s="152"/>
      <c r="CJ350" s="152"/>
      <c r="CK350" s="152"/>
      <c r="CL350" s="152"/>
      <c r="CM350" s="152"/>
      <c r="CN350" s="152"/>
      <c r="CO350" s="152"/>
      <c r="CP350" s="152"/>
      <c r="CQ350" s="152"/>
      <c r="CR350" s="152"/>
      <c r="CS350" s="152"/>
      <c r="CT350" s="152"/>
      <c r="CU350" s="152"/>
      <c r="CV350" s="152"/>
      <c r="CW350" s="152"/>
      <c r="CX350" s="152"/>
      <c r="CY350" s="152"/>
      <c r="CZ350" s="152"/>
      <c r="DA350" s="152"/>
      <c r="DB350" s="152"/>
      <c r="DC350" s="152"/>
      <c r="DD350" s="152"/>
      <c r="DE350" s="152"/>
      <c r="DF350" s="152"/>
      <c r="DG350" s="152"/>
      <c r="DH350" s="152"/>
      <c r="DI350" s="152"/>
      <c r="DJ350" s="152"/>
      <c r="DK350" s="152"/>
      <c r="DL350" s="152"/>
      <c r="DM350" s="152"/>
      <c r="DN350" s="152"/>
      <c r="DO350" s="152"/>
      <c r="DP350" s="152"/>
      <c r="DQ350" s="152"/>
      <c r="DR350" s="152"/>
      <c r="DS350" s="152"/>
      <c r="DT350" s="152"/>
      <c r="DU350" s="152"/>
      <c r="DV350" s="152"/>
      <c r="DW350" s="152"/>
      <c r="DX350" s="152"/>
      <c r="DY350" s="152"/>
      <c r="DZ350" s="152"/>
      <c r="EA350" s="152"/>
      <c r="EB350" s="152"/>
      <c r="EC350" s="152"/>
      <c r="ED350" s="152"/>
      <c r="EE350" s="152"/>
      <c r="EF350" s="152"/>
      <c r="EG350" s="152"/>
      <c r="EH350" s="152"/>
      <c r="EI350" s="152"/>
      <c r="EJ350" s="152"/>
      <c r="EK350" s="152"/>
      <c r="EL350" s="152"/>
      <c r="EM350" s="152"/>
      <c r="EN350" s="152"/>
      <c r="EO350" s="152"/>
      <c r="EP350" s="152"/>
      <c r="EQ350" s="152"/>
      <c r="ER350" s="152"/>
      <c r="ES350" s="152"/>
      <c r="ET350" s="152"/>
      <c r="EU350" s="152"/>
      <c r="EV350" s="152"/>
      <c r="EW350" s="152"/>
      <c r="EX350" s="152"/>
      <c r="EY350" s="152"/>
      <c r="EZ350" s="152"/>
      <c r="FA350" s="152"/>
      <c r="FB350" s="152"/>
      <c r="FC350" s="152"/>
      <c r="FD350" s="152"/>
    </row>
    <row r="351" spans="1:160">
      <c r="A351" s="250" t="str">
        <f t="shared" si="4"/>
        <v/>
      </c>
      <c r="B351" s="89"/>
      <c r="C351" s="89"/>
      <c r="D351" s="89"/>
      <c r="E351" s="89"/>
      <c r="F351" s="89"/>
      <c r="G351" s="89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152"/>
      <c r="AE351" s="152"/>
      <c r="AF351" s="152"/>
      <c r="AG351" s="152"/>
      <c r="AH351" s="152"/>
      <c r="AI351" s="152"/>
      <c r="AJ351" s="152"/>
      <c r="AK351" s="152"/>
      <c r="AL351" s="152"/>
      <c r="AM351" s="152"/>
      <c r="AN351" s="152"/>
      <c r="AO351" s="152"/>
      <c r="AP351" s="152"/>
      <c r="AQ351" s="152"/>
      <c r="AR351" s="152"/>
      <c r="AS351" s="152"/>
      <c r="AT351" s="152"/>
      <c r="AU351" s="152"/>
      <c r="AV351" s="152"/>
      <c r="AW351" s="152"/>
      <c r="AX351" s="152"/>
      <c r="AY351" s="152"/>
      <c r="AZ351" s="152"/>
      <c r="BA351" s="152"/>
      <c r="BB351" s="152"/>
      <c r="BC351" s="152"/>
      <c r="BD351" s="152"/>
      <c r="BE351" s="152"/>
      <c r="BF351" s="152"/>
      <c r="BG351" s="152"/>
      <c r="BH351" s="152"/>
      <c r="BI351" s="152"/>
      <c r="BJ351" s="152"/>
      <c r="BK351" s="152"/>
      <c r="BL351" s="152"/>
      <c r="BM351" s="152"/>
      <c r="BN351" s="152"/>
      <c r="BO351" s="152"/>
      <c r="BP351" s="152"/>
      <c r="BQ351" s="152"/>
      <c r="BR351" s="152"/>
      <c r="BS351" s="152"/>
      <c r="BT351" s="152"/>
      <c r="BU351" s="152"/>
      <c r="BV351" s="152"/>
      <c r="BW351" s="152"/>
      <c r="BX351" s="152"/>
      <c r="BY351" s="152"/>
      <c r="BZ351" s="152"/>
      <c r="CA351" s="152"/>
      <c r="CB351" s="152"/>
      <c r="CC351" s="152"/>
      <c r="CD351" s="152"/>
      <c r="CE351" s="152"/>
      <c r="CF351" s="152"/>
      <c r="CG351" s="152"/>
      <c r="CH351" s="152"/>
      <c r="CI351" s="152"/>
      <c r="CJ351" s="152"/>
      <c r="CK351" s="152"/>
      <c r="CL351" s="152"/>
      <c r="CM351" s="152"/>
      <c r="CN351" s="152"/>
      <c r="CO351" s="152"/>
      <c r="CP351" s="152"/>
      <c r="CQ351" s="152"/>
      <c r="CR351" s="152"/>
      <c r="CS351" s="152"/>
      <c r="CT351" s="152"/>
      <c r="CU351" s="152"/>
      <c r="CV351" s="152"/>
      <c r="CW351" s="152"/>
      <c r="CX351" s="152"/>
      <c r="CY351" s="152"/>
      <c r="CZ351" s="152"/>
      <c r="DA351" s="152"/>
      <c r="DB351" s="152"/>
      <c r="DC351" s="152"/>
      <c r="DD351" s="152"/>
      <c r="DE351" s="152"/>
      <c r="DF351" s="152"/>
      <c r="DG351" s="152"/>
      <c r="DH351" s="152"/>
      <c r="DI351" s="152"/>
      <c r="DJ351" s="152"/>
      <c r="DK351" s="152"/>
      <c r="DL351" s="152"/>
      <c r="DM351" s="152"/>
      <c r="DN351" s="152"/>
      <c r="DO351" s="152"/>
      <c r="DP351" s="152"/>
      <c r="DQ351" s="152"/>
      <c r="DR351" s="152"/>
      <c r="DS351" s="152"/>
      <c r="DT351" s="152"/>
      <c r="DU351" s="152"/>
      <c r="DV351" s="152"/>
      <c r="DW351" s="152"/>
      <c r="DX351" s="152"/>
      <c r="DY351" s="152"/>
      <c r="DZ351" s="152"/>
      <c r="EA351" s="152"/>
      <c r="EB351" s="152"/>
      <c r="EC351" s="152"/>
      <c r="ED351" s="152"/>
      <c r="EE351" s="152"/>
      <c r="EF351" s="152"/>
      <c r="EG351" s="152"/>
      <c r="EH351" s="152"/>
      <c r="EI351" s="152"/>
      <c r="EJ351" s="152"/>
      <c r="EK351" s="152"/>
      <c r="EL351" s="152"/>
      <c r="EM351" s="152"/>
      <c r="EN351" s="152"/>
      <c r="EO351" s="152"/>
      <c r="EP351" s="152"/>
      <c r="EQ351" s="152"/>
      <c r="ER351" s="152"/>
      <c r="ES351" s="152"/>
      <c r="ET351" s="152"/>
      <c r="EU351" s="152"/>
      <c r="EV351" s="152"/>
      <c r="EW351" s="152"/>
      <c r="EX351" s="152"/>
      <c r="EY351" s="152"/>
      <c r="EZ351" s="152"/>
      <c r="FA351" s="152"/>
      <c r="FB351" s="152"/>
      <c r="FC351" s="152"/>
      <c r="FD351" s="152"/>
    </row>
    <row r="352" spans="1:160">
      <c r="A352" s="250" t="str">
        <f t="shared" si="4"/>
        <v/>
      </c>
      <c r="B352" s="89"/>
      <c r="C352" s="89"/>
      <c r="D352" s="89"/>
      <c r="E352" s="89"/>
      <c r="F352" s="89"/>
      <c r="G352" s="89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152"/>
      <c r="AE352" s="152"/>
      <c r="AF352" s="152"/>
      <c r="AG352" s="152"/>
      <c r="AH352" s="152"/>
      <c r="AI352" s="152"/>
      <c r="AJ352" s="152"/>
      <c r="AK352" s="152"/>
      <c r="AL352" s="152"/>
      <c r="AM352" s="152"/>
      <c r="AN352" s="152"/>
      <c r="AO352" s="152"/>
      <c r="AP352" s="152"/>
      <c r="AQ352" s="152"/>
      <c r="AR352" s="152"/>
      <c r="AS352" s="152"/>
      <c r="AT352" s="152"/>
      <c r="AU352" s="152"/>
      <c r="AV352" s="152"/>
      <c r="AW352" s="152"/>
      <c r="AX352" s="152"/>
      <c r="AY352" s="152"/>
      <c r="AZ352" s="152"/>
      <c r="BA352" s="152"/>
      <c r="BB352" s="152"/>
      <c r="BC352" s="152"/>
      <c r="BD352" s="152"/>
      <c r="BE352" s="152"/>
      <c r="BF352" s="152"/>
      <c r="BG352" s="152"/>
      <c r="BH352" s="152"/>
      <c r="BI352" s="152"/>
      <c r="BJ352" s="152"/>
      <c r="BK352" s="152"/>
      <c r="BL352" s="152"/>
      <c r="BM352" s="152"/>
      <c r="BN352" s="152"/>
      <c r="BO352" s="152"/>
      <c r="BP352" s="152"/>
      <c r="BQ352" s="152"/>
      <c r="BR352" s="152"/>
      <c r="BS352" s="152"/>
      <c r="BT352" s="152"/>
      <c r="BU352" s="152"/>
      <c r="BV352" s="152"/>
      <c r="BW352" s="152"/>
      <c r="BX352" s="152"/>
      <c r="BY352" s="152"/>
      <c r="BZ352" s="152"/>
      <c r="CA352" s="152"/>
      <c r="CB352" s="152"/>
      <c r="CC352" s="152"/>
      <c r="CD352" s="152"/>
      <c r="CE352" s="152"/>
      <c r="CF352" s="152"/>
      <c r="CG352" s="152"/>
      <c r="CH352" s="152"/>
      <c r="CI352" s="152"/>
      <c r="CJ352" s="152"/>
      <c r="CK352" s="152"/>
      <c r="CL352" s="152"/>
      <c r="CM352" s="152"/>
      <c r="CN352" s="152"/>
      <c r="CO352" s="152"/>
      <c r="CP352" s="152"/>
      <c r="CQ352" s="152"/>
      <c r="CR352" s="152"/>
      <c r="CS352" s="152"/>
      <c r="CT352" s="152"/>
      <c r="CU352" s="152"/>
      <c r="CV352" s="152"/>
      <c r="CW352" s="152"/>
      <c r="CX352" s="152"/>
      <c r="CY352" s="152"/>
      <c r="CZ352" s="152"/>
      <c r="DA352" s="152"/>
      <c r="DB352" s="152"/>
      <c r="DC352" s="152"/>
      <c r="DD352" s="152"/>
      <c r="DE352" s="152"/>
      <c r="DF352" s="152"/>
      <c r="DG352" s="152"/>
      <c r="DH352" s="152"/>
      <c r="DI352" s="152"/>
      <c r="DJ352" s="152"/>
      <c r="DK352" s="152"/>
      <c r="DL352" s="152"/>
      <c r="DM352" s="152"/>
      <c r="DN352" s="152"/>
      <c r="DO352" s="152"/>
      <c r="DP352" s="152"/>
      <c r="DQ352" s="152"/>
      <c r="DR352" s="152"/>
      <c r="DS352" s="152"/>
      <c r="DT352" s="152"/>
      <c r="DU352" s="152"/>
      <c r="DV352" s="152"/>
      <c r="DW352" s="152"/>
      <c r="DX352" s="152"/>
      <c r="DY352" s="152"/>
      <c r="DZ352" s="152"/>
      <c r="EA352" s="152"/>
      <c r="EB352" s="152"/>
      <c r="EC352" s="152"/>
      <c r="ED352" s="152"/>
      <c r="EE352" s="152"/>
      <c r="EF352" s="152"/>
      <c r="EG352" s="152"/>
      <c r="EH352" s="152"/>
      <c r="EI352" s="152"/>
      <c r="EJ352" s="152"/>
      <c r="EK352" s="152"/>
      <c r="EL352" s="152"/>
      <c r="EM352" s="152"/>
      <c r="EN352" s="152"/>
      <c r="EO352" s="152"/>
      <c r="EP352" s="152"/>
      <c r="EQ352" s="152"/>
      <c r="ER352" s="152"/>
      <c r="ES352" s="152"/>
      <c r="ET352" s="152"/>
      <c r="EU352" s="152"/>
      <c r="EV352" s="152"/>
      <c r="EW352" s="152"/>
      <c r="EX352" s="152"/>
      <c r="EY352" s="152"/>
      <c r="EZ352" s="152"/>
      <c r="FA352" s="152"/>
      <c r="FB352" s="152"/>
      <c r="FC352" s="152"/>
      <c r="FD352" s="152"/>
    </row>
    <row r="353" spans="1:160">
      <c r="A353" s="250" t="str">
        <f t="shared" si="4"/>
        <v/>
      </c>
      <c r="B353" s="89"/>
      <c r="C353" s="89"/>
      <c r="D353" s="89"/>
      <c r="E353" s="89"/>
      <c r="F353" s="89"/>
      <c r="G353" s="89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152"/>
      <c r="AE353" s="152"/>
      <c r="AF353" s="152"/>
      <c r="AG353" s="152"/>
      <c r="AH353" s="152"/>
      <c r="AI353" s="152"/>
      <c r="AJ353" s="152"/>
      <c r="AK353" s="152"/>
      <c r="AL353" s="152"/>
      <c r="AM353" s="152"/>
      <c r="AN353" s="152"/>
      <c r="AO353" s="152"/>
      <c r="AP353" s="152"/>
      <c r="AQ353" s="152"/>
      <c r="AR353" s="152"/>
      <c r="AS353" s="152"/>
      <c r="AT353" s="152"/>
      <c r="AU353" s="152"/>
      <c r="AV353" s="152"/>
      <c r="AW353" s="152"/>
      <c r="AX353" s="152"/>
      <c r="AY353" s="152"/>
      <c r="AZ353" s="152"/>
      <c r="BA353" s="152"/>
      <c r="BB353" s="152"/>
      <c r="BC353" s="152"/>
      <c r="BD353" s="152"/>
      <c r="BE353" s="152"/>
      <c r="BF353" s="152"/>
      <c r="BG353" s="152"/>
      <c r="BH353" s="152"/>
      <c r="BI353" s="152"/>
      <c r="BJ353" s="152"/>
      <c r="BK353" s="152"/>
      <c r="BL353" s="152"/>
      <c r="BM353" s="152"/>
      <c r="BN353" s="152"/>
      <c r="BO353" s="152"/>
      <c r="BP353" s="152"/>
      <c r="BQ353" s="152"/>
      <c r="BR353" s="152"/>
      <c r="BS353" s="152"/>
      <c r="BT353" s="152"/>
      <c r="BU353" s="152"/>
      <c r="BV353" s="152"/>
      <c r="BW353" s="152"/>
      <c r="BX353" s="152"/>
      <c r="BY353" s="152"/>
      <c r="BZ353" s="152"/>
      <c r="CA353" s="152"/>
      <c r="CB353" s="152"/>
      <c r="CC353" s="152"/>
      <c r="CD353" s="152"/>
      <c r="CE353" s="152"/>
      <c r="CF353" s="152"/>
      <c r="CG353" s="152"/>
      <c r="CH353" s="152"/>
      <c r="CI353" s="152"/>
      <c r="CJ353" s="152"/>
      <c r="CK353" s="152"/>
      <c r="CL353" s="152"/>
      <c r="CM353" s="152"/>
      <c r="CN353" s="152"/>
      <c r="CO353" s="152"/>
      <c r="CP353" s="152"/>
      <c r="CQ353" s="152"/>
      <c r="CR353" s="152"/>
      <c r="CS353" s="152"/>
      <c r="CT353" s="152"/>
      <c r="CU353" s="152"/>
      <c r="CV353" s="152"/>
      <c r="CW353" s="152"/>
      <c r="CX353" s="152"/>
      <c r="CY353" s="152"/>
      <c r="CZ353" s="152"/>
      <c r="DA353" s="152"/>
      <c r="DB353" s="152"/>
      <c r="DC353" s="152"/>
      <c r="DD353" s="152"/>
      <c r="DE353" s="152"/>
      <c r="DF353" s="152"/>
      <c r="DG353" s="152"/>
      <c r="DH353" s="152"/>
      <c r="DI353" s="152"/>
      <c r="DJ353" s="152"/>
      <c r="DK353" s="152"/>
      <c r="DL353" s="152"/>
      <c r="DM353" s="152"/>
      <c r="DN353" s="152"/>
      <c r="DO353" s="152"/>
      <c r="DP353" s="152"/>
      <c r="DQ353" s="152"/>
      <c r="DR353" s="152"/>
      <c r="DS353" s="152"/>
      <c r="DT353" s="152"/>
      <c r="DU353" s="152"/>
      <c r="DV353" s="152"/>
      <c r="DW353" s="152"/>
      <c r="DX353" s="152"/>
      <c r="DY353" s="152"/>
      <c r="DZ353" s="152"/>
      <c r="EA353" s="152"/>
      <c r="EB353" s="152"/>
      <c r="EC353" s="152"/>
      <c r="ED353" s="152"/>
      <c r="EE353" s="152"/>
      <c r="EF353" s="152"/>
      <c r="EG353" s="152"/>
      <c r="EH353" s="152"/>
      <c r="EI353" s="152"/>
      <c r="EJ353" s="152"/>
      <c r="EK353" s="152"/>
      <c r="EL353" s="152"/>
      <c r="EM353" s="152"/>
      <c r="EN353" s="152"/>
      <c r="EO353" s="152"/>
      <c r="EP353" s="152"/>
      <c r="EQ353" s="152"/>
      <c r="ER353" s="152"/>
      <c r="ES353" s="152"/>
      <c r="ET353" s="152"/>
      <c r="EU353" s="152"/>
      <c r="EV353" s="152"/>
      <c r="EW353" s="152"/>
      <c r="EX353" s="152"/>
      <c r="EY353" s="152"/>
      <c r="EZ353" s="152"/>
      <c r="FA353" s="152"/>
      <c r="FB353" s="152"/>
      <c r="FC353" s="152"/>
      <c r="FD353" s="152"/>
    </row>
    <row r="354" spans="1:160">
      <c r="A354" s="250" t="str">
        <f t="shared" si="4"/>
        <v/>
      </c>
      <c r="B354" s="89"/>
      <c r="C354" s="89"/>
      <c r="D354" s="89"/>
      <c r="E354" s="89"/>
      <c r="F354" s="89"/>
      <c r="G354" s="89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152"/>
      <c r="AE354" s="152"/>
      <c r="AF354" s="152"/>
      <c r="AG354" s="152"/>
      <c r="AH354" s="152"/>
      <c r="AI354" s="152"/>
      <c r="AJ354" s="152"/>
      <c r="AK354" s="152"/>
      <c r="AL354" s="152"/>
      <c r="AM354" s="152"/>
      <c r="AN354" s="152"/>
      <c r="AO354" s="152"/>
      <c r="AP354" s="152"/>
      <c r="AQ354" s="152"/>
      <c r="AR354" s="152"/>
      <c r="AS354" s="152"/>
      <c r="AT354" s="152"/>
      <c r="AU354" s="152"/>
      <c r="AV354" s="152"/>
      <c r="AW354" s="152"/>
      <c r="AX354" s="152"/>
      <c r="AY354" s="152"/>
      <c r="AZ354" s="152"/>
      <c r="BA354" s="152"/>
      <c r="BB354" s="152"/>
      <c r="BC354" s="152"/>
      <c r="BD354" s="152"/>
      <c r="BE354" s="152"/>
      <c r="BF354" s="152"/>
      <c r="BG354" s="152"/>
      <c r="BH354" s="152"/>
      <c r="BI354" s="152"/>
      <c r="BJ354" s="152"/>
      <c r="BK354" s="152"/>
      <c r="BL354" s="152"/>
      <c r="BM354" s="152"/>
      <c r="BN354" s="152"/>
      <c r="BO354" s="152"/>
      <c r="BP354" s="152"/>
      <c r="BQ354" s="152"/>
      <c r="BR354" s="152"/>
      <c r="BS354" s="152"/>
      <c r="BT354" s="152"/>
      <c r="BU354" s="152"/>
      <c r="BV354" s="152"/>
      <c r="BW354" s="152"/>
      <c r="BX354" s="152"/>
      <c r="BY354" s="152"/>
      <c r="BZ354" s="152"/>
      <c r="CA354" s="152"/>
      <c r="CB354" s="152"/>
      <c r="CC354" s="152"/>
      <c r="CD354" s="152"/>
      <c r="CE354" s="152"/>
      <c r="CF354" s="152"/>
      <c r="CG354" s="152"/>
      <c r="CH354" s="152"/>
      <c r="CI354" s="152"/>
      <c r="CJ354" s="152"/>
      <c r="CK354" s="152"/>
      <c r="CL354" s="152"/>
      <c r="CM354" s="152"/>
      <c r="CN354" s="152"/>
      <c r="CO354" s="152"/>
      <c r="CP354" s="152"/>
      <c r="CQ354" s="152"/>
      <c r="CR354" s="152"/>
      <c r="CS354" s="152"/>
      <c r="CT354" s="152"/>
      <c r="CU354" s="152"/>
      <c r="CV354" s="152"/>
      <c r="CW354" s="152"/>
      <c r="CX354" s="152"/>
      <c r="CY354" s="152"/>
      <c r="CZ354" s="152"/>
      <c r="DA354" s="152"/>
      <c r="DB354" s="152"/>
      <c r="DC354" s="152"/>
      <c r="DD354" s="152"/>
      <c r="DE354" s="152"/>
      <c r="DF354" s="152"/>
      <c r="DG354" s="152"/>
      <c r="DH354" s="152"/>
      <c r="DI354" s="152"/>
      <c r="DJ354" s="152"/>
      <c r="DK354" s="152"/>
      <c r="DL354" s="152"/>
      <c r="DM354" s="152"/>
      <c r="DN354" s="152"/>
      <c r="DO354" s="152"/>
      <c r="DP354" s="152"/>
      <c r="DQ354" s="152"/>
      <c r="DR354" s="152"/>
      <c r="DS354" s="152"/>
      <c r="DT354" s="152"/>
      <c r="DU354" s="152"/>
      <c r="DV354" s="152"/>
      <c r="DW354" s="152"/>
      <c r="DX354" s="152"/>
      <c r="DY354" s="152"/>
      <c r="DZ354" s="152"/>
      <c r="EA354" s="152"/>
      <c r="EB354" s="152"/>
      <c r="EC354" s="152"/>
      <c r="ED354" s="152"/>
      <c r="EE354" s="152"/>
      <c r="EF354" s="152"/>
      <c r="EG354" s="152"/>
      <c r="EH354" s="152"/>
      <c r="EI354" s="152"/>
      <c r="EJ354" s="152"/>
      <c r="EK354" s="152"/>
      <c r="EL354" s="152"/>
      <c r="EM354" s="152"/>
      <c r="EN354" s="152"/>
      <c r="EO354" s="152"/>
      <c r="EP354" s="152"/>
      <c r="EQ354" s="152"/>
      <c r="ER354" s="152"/>
      <c r="ES354" s="152"/>
      <c r="ET354" s="152"/>
      <c r="EU354" s="152"/>
      <c r="EV354" s="152"/>
      <c r="EW354" s="152"/>
      <c r="EX354" s="152"/>
      <c r="EY354" s="152"/>
      <c r="EZ354" s="152"/>
      <c r="FA354" s="152"/>
      <c r="FB354" s="152"/>
      <c r="FC354" s="152"/>
      <c r="FD354" s="152"/>
    </row>
    <row r="355" spans="1:160">
      <c r="A355" s="250" t="str">
        <f t="shared" si="4"/>
        <v/>
      </c>
      <c r="B355" s="89"/>
      <c r="C355" s="89"/>
      <c r="D355" s="89"/>
      <c r="E355" s="89"/>
      <c r="F355" s="89"/>
      <c r="G355" s="89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152"/>
      <c r="AE355" s="152"/>
      <c r="AF355" s="152"/>
      <c r="AG355" s="152"/>
      <c r="AH355" s="152"/>
      <c r="AI355" s="152"/>
      <c r="AJ355" s="152"/>
      <c r="AK355" s="152"/>
      <c r="AL355" s="152"/>
      <c r="AM355" s="152"/>
      <c r="AN355" s="152"/>
      <c r="AO355" s="152"/>
      <c r="AP355" s="152"/>
      <c r="AQ355" s="152"/>
      <c r="AR355" s="152"/>
      <c r="AS355" s="152"/>
      <c r="AT355" s="152"/>
      <c r="AU355" s="152"/>
      <c r="AV355" s="152"/>
      <c r="AW355" s="152"/>
      <c r="AX355" s="152"/>
      <c r="AY355" s="152"/>
      <c r="AZ355" s="152"/>
      <c r="BA355" s="152"/>
      <c r="BB355" s="152"/>
      <c r="BC355" s="152"/>
      <c r="BD355" s="152"/>
      <c r="BE355" s="152"/>
      <c r="BF355" s="152"/>
      <c r="BG355" s="152"/>
      <c r="BH355" s="152"/>
      <c r="BI355" s="152"/>
      <c r="BJ355" s="152"/>
      <c r="BK355" s="152"/>
      <c r="BL355" s="152"/>
      <c r="BM355" s="152"/>
      <c r="BN355" s="152"/>
      <c r="BO355" s="152"/>
      <c r="BP355" s="152"/>
      <c r="BQ355" s="152"/>
      <c r="BR355" s="152"/>
      <c r="BS355" s="152"/>
      <c r="BT355" s="152"/>
      <c r="BU355" s="152"/>
      <c r="BV355" s="152"/>
      <c r="BW355" s="152"/>
      <c r="BX355" s="152"/>
      <c r="BY355" s="152"/>
      <c r="BZ355" s="152"/>
      <c r="CA355" s="152"/>
      <c r="CB355" s="152"/>
      <c r="CC355" s="152"/>
      <c r="CD355" s="152"/>
      <c r="CE355" s="152"/>
      <c r="CF355" s="152"/>
      <c r="CG355" s="152"/>
      <c r="CH355" s="152"/>
      <c r="CI355" s="152"/>
      <c r="CJ355" s="152"/>
      <c r="CK355" s="152"/>
      <c r="CL355" s="152"/>
      <c r="CM355" s="152"/>
      <c r="CN355" s="152"/>
      <c r="CO355" s="152"/>
      <c r="CP355" s="152"/>
      <c r="CQ355" s="152"/>
      <c r="CR355" s="152"/>
      <c r="CS355" s="152"/>
      <c r="CT355" s="152"/>
      <c r="CU355" s="152"/>
      <c r="CV355" s="152"/>
      <c r="CW355" s="152"/>
      <c r="CX355" s="152"/>
      <c r="CY355" s="152"/>
      <c r="CZ355" s="152"/>
      <c r="DA355" s="152"/>
      <c r="DB355" s="152"/>
      <c r="DC355" s="152"/>
      <c r="DD355" s="152"/>
      <c r="DE355" s="152"/>
      <c r="DF355" s="152"/>
      <c r="DG355" s="152"/>
      <c r="DH355" s="152"/>
      <c r="DI355" s="152"/>
      <c r="DJ355" s="152"/>
      <c r="DK355" s="152"/>
      <c r="DL355" s="152"/>
      <c r="DM355" s="152"/>
      <c r="DN355" s="152"/>
      <c r="DO355" s="152"/>
      <c r="DP355" s="152"/>
      <c r="DQ355" s="152"/>
      <c r="DR355" s="152"/>
      <c r="DS355" s="152"/>
      <c r="DT355" s="152"/>
      <c r="DU355" s="152"/>
      <c r="DV355" s="152"/>
      <c r="DW355" s="152"/>
      <c r="DX355" s="152"/>
      <c r="DY355" s="152"/>
      <c r="DZ355" s="152"/>
      <c r="EA355" s="152"/>
      <c r="EB355" s="152"/>
      <c r="EC355" s="152"/>
      <c r="ED355" s="152"/>
      <c r="EE355" s="152"/>
      <c r="EF355" s="152"/>
      <c r="EG355" s="152"/>
      <c r="EH355" s="152"/>
      <c r="EI355" s="152"/>
      <c r="EJ355" s="152"/>
      <c r="EK355" s="152"/>
      <c r="EL355" s="152"/>
      <c r="EM355" s="152"/>
      <c r="EN355" s="152"/>
      <c r="EO355" s="152"/>
      <c r="EP355" s="152"/>
      <c r="EQ355" s="152"/>
      <c r="ER355" s="152"/>
      <c r="ES355" s="152"/>
      <c r="ET355" s="152"/>
      <c r="EU355" s="152"/>
      <c r="EV355" s="152"/>
      <c r="EW355" s="152"/>
      <c r="EX355" s="152"/>
      <c r="EY355" s="152"/>
      <c r="EZ355" s="152"/>
      <c r="FA355" s="152"/>
      <c r="FB355" s="152"/>
      <c r="FC355" s="152"/>
      <c r="FD355" s="152"/>
    </row>
    <row r="356" spans="1:160">
      <c r="A356" s="250" t="str">
        <f t="shared" si="4"/>
        <v/>
      </c>
      <c r="B356" s="89"/>
      <c r="C356" s="89"/>
      <c r="D356" s="89"/>
      <c r="E356" s="89"/>
      <c r="F356" s="89"/>
      <c r="G356" s="89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152"/>
      <c r="AE356" s="152"/>
      <c r="AF356" s="152"/>
      <c r="AG356" s="152"/>
      <c r="AH356" s="152"/>
      <c r="AI356" s="152"/>
      <c r="AJ356" s="152"/>
      <c r="AK356" s="152"/>
      <c r="AL356" s="152"/>
      <c r="AM356" s="152"/>
      <c r="AN356" s="152"/>
      <c r="AO356" s="152"/>
      <c r="AP356" s="152"/>
      <c r="AQ356" s="152"/>
      <c r="AR356" s="152"/>
      <c r="AS356" s="152"/>
      <c r="AT356" s="152"/>
      <c r="AU356" s="152"/>
      <c r="AV356" s="152"/>
      <c r="AW356" s="152"/>
      <c r="AX356" s="152"/>
      <c r="AY356" s="152"/>
      <c r="AZ356" s="152"/>
      <c r="BA356" s="152"/>
      <c r="BB356" s="152"/>
      <c r="BC356" s="152"/>
      <c r="BD356" s="152"/>
      <c r="BE356" s="152"/>
      <c r="BF356" s="152"/>
      <c r="BG356" s="152"/>
      <c r="BH356" s="152"/>
      <c r="BI356" s="152"/>
      <c r="BJ356" s="152"/>
      <c r="BK356" s="152"/>
      <c r="BL356" s="152"/>
      <c r="BM356" s="152"/>
      <c r="BN356" s="152"/>
      <c r="BO356" s="152"/>
      <c r="BP356" s="152"/>
      <c r="BQ356" s="152"/>
      <c r="BR356" s="152"/>
      <c r="BS356" s="152"/>
      <c r="BT356" s="152"/>
      <c r="BU356" s="152"/>
      <c r="BV356" s="152"/>
      <c r="BW356" s="152"/>
      <c r="BX356" s="152"/>
      <c r="BY356" s="152"/>
      <c r="BZ356" s="152"/>
      <c r="CA356" s="152"/>
      <c r="CB356" s="152"/>
      <c r="CC356" s="152"/>
      <c r="CD356" s="152"/>
      <c r="CE356" s="152"/>
      <c r="CF356" s="152"/>
      <c r="CG356" s="152"/>
      <c r="CH356" s="152"/>
      <c r="CI356" s="152"/>
      <c r="CJ356" s="152"/>
      <c r="CK356" s="152"/>
      <c r="CL356" s="152"/>
      <c r="CM356" s="152"/>
      <c r="CN356" s="152"/>
      <c r="CO356" s="152"/>
      <c r="CP356" s="152"/>
      <c r="CQ356" s="152"/>
      <c r="CR356" s="152"/>
      <c r="CS356" s="152"/>
      <c r="CT356" s="152"/>
      <c r="CU356" s="152"/>
      <c r="CV356" s="152"/>
      <c r="CW356" s="152"/>
      <c r="CX356" s="152"/>
      <c r="CY356" s="152"/>
      <c r="CZ356" s="152"/>
      <c r="DA356" s="152"/>
      <c r="DB356" s="152"/>
      <c r="DC356" s="152"/>
      <c r="DD356" s="152"/>
      <c r="DE356" s="152"/>
      <c r="DF356" s="152"/>
      <c r="DG356" s="152"/>
      <c r="DH356" s="152"/>
      <c r="DI356" s="152"/>
      <c r="DJ356" s="152"/>
      <c r="DK356" s="152"/>
      <c r="DL356" s="152"/>
      <c r="DM356" s="152"/>
      <c r="DN356" s="152"/>
      <c r="DO356" s="152"/>
      <c r="DP356" s="152"/>
      <c r="DQ356" s="152"/>
      <c r="DR356" s="152"/>
      <c r="DS356" s="152"/>
      <c r="DT356" s="152"/>
      <c r="DU356" s="152"/>
      <c r="DV356" s="152"/>
      <c r="DW356" s="152"/>
      <c r="DX356" s="152"/>
      <c r="DY356" s="152"/>
      <c r="DZ356" s="152"/>
      <c r="EA356" s="152"/>
      <c r="EB356" s="152"/>
      <c r="EC356" s="152"/>
      <c r="ED356" s="152"/>
      <c r="EE356" s="152"/>
      <c r="EF356" s="152"/>
      <c r="EG356" s="152"/>
      <c r="EH356" s="152"/>
      <c r="EI356" s="152"/>
      <c r="EJ356" s="152"/>
      <c r="EK356" s="152"/>
      <c r="EL356" s="152"/>
      <c r="EM356" s="152"/>
      <c r="EN356" s="152"/>
      <c r="EO356" s="152"/>
      <c r="EP356" s="152"/>
      <c r="EQ356" s="152"/>
      <c r="ER356" s="152"/>
      <c r="ES356" s="152"/>
      <c r="ET356" s="152"/>
      <c r="EU356" s="152"/>
      <c r="EV356" s="152"/>
      <c r="EW356" s="152"/>
      <c r="EX356" s="152"/>
      <c r="EY356" s="152"/>
      <c r="EZ356" s="152"/>
      <c r="FA356" s="152"/>
      <c r="FB356" s="152"/>
      <c r="FC356" s="152"/>
      <c r="FD356" s="152"/>
    </row>
    <row r="357" spans="1:160">
      <c r="A357" s="250" t="str">
        <f t="shared" si="4"/>
        <v/>
      </c>
      <c r="B357" s="89"/>
      <c r="C357" s="89"/>
      <c r="D357" s="89"/>
      <c r="E357" s="89"/>
      <c r="F357" s="89"/>
      <c r="G357" s="89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152"/>
      <c r="AE357" s="152"/>
      <c r="AF357" s="152"/>
      <c r="AG357" s="152"/>
      <c r="AH357" s="152"/>
      <c r="AI357" s="152"/>
      <c r="AJ357" s="152"/>
      <c r="AK357" s="152"/>
      <c r="AL357" s="152"/>
      <c r="AM357" s="152"/>
      <c r="AN357" s="152"/>
      <c r="AO357" s="152"/>
      <c r="AP357" s="152"/>
      <c r="AQ357" s="152"/>
      <c r="AR357" s="152"/>
      <c r="AS357" s="152"/>
      <c r="AT357" s="152"/>
      <c r="AU357" s="152"/>
      <c r="AV357" s="152"/>
      <c r="AW357" s="152"/>
      <c r="AX357" s="152"/>
      <c r="AY357" s="152"/>
      <c r="AZ357" s="152"/>
      <c r="BA357" s="152"/>
      <c r="BB357" s="152"/>
      <c r="BC357" s="152"/>
      <c r="BD357" s="152"/>
      <c r="BE357" s="152"/>
      <c r="BF357" s="152"/>
      <c r="BG357" s="152"/>
      <c r="BH357" s="152"/>
      <c r="BI357" s="152"/>
      <c r="BJ357" s="152"/>
      <c r="BK357" s="152"/>
      <c r="BL357" s="152"/>
      <c r="BM357" s="152"/>
      <c r="BN357" s="152"/>
      <c r="BO357" s="152"/>
      <c r="BP357" s="152"/>
      <c r="BQ357" s="152"/>
      <c r="BR357" s="152"/>
      <c r="BS357" s="152"/>
      <c r="BT357" s="152"/>
      <c r="BU357" s="152"/>
      <c r="BV357" s="152"/>
      <c r="BW357" s="152"/>
      <c r="BX357" s="152"/>
      <c r="BY357" s="152"/>
      <c r="BZ357" s="152"/>
      <c r="CA357" s="152"/>
      <c r="CB357" s="152"/>
      <c r="CC357" s="152"/>
      <c r="CD357" s="152"/>
      <c r="CE357" s="152"/>
      <c r="CF357" s="152"/>
      <c r="CG357" s="152"/>
      <c r="CH357" s="152"/>
      <c r="CI357" s="152"/>
      <c r="CJ357" s="152"/>
      <c r="CK357" s="152"/>
      <c r="CL357" s="152"/>
      <c r="CM357" s="152"/>
      <c r="CN357" s="152"/>
      <c r="CO357" s="152"/>
      <c r="CP357" s="152"/>
      <c r="CQ357" s="152"/>
      <c r="CR357" s="152"/>
      <c r="CS357" s="152"/>
      <c r="CT357" s="152"/>
      <c r="CU357" s="152"/>
      <c r="CV357" s="152"/>
      <c r="CW357" s="152"/>
      <c r="CX357" s="152"/>
      <c r="CY357" s="152"/>
      <c r="CZ357" s="152"/>
      <c r="DA357" s="152"/>
      <c r="DB357" s="152"/>
      <c r="DC357" s="152"/>
      <c r="DD357" s="152"/>
      <c r="DE357" s="152"/>
      <c r="DF357" s="152"/>
      <c r="DG357" s="152"/>
      <c r="DH357" s="152"/>
      <c r="DI357" s="152"/>
      <c r="DJ357" s="152"/>
      <c r="DK357" s="152"/>
      <c r="DL357" s="152"/>
      <c r="DM357" s="152"/>
      <c r="DN357" s="152"/>
      <c r="DO357" s="152"/>
      <c r="DP357" s="152"/>
      <c r="DQ357" s="152"/>
      <c r="DR357" s="152"/>
      <c r="DS357" s="152"/>
      <c r="DT357" s="152"/>
      <c r="DU357" s="152"/>
      <c r="DV357" s="152"/>
      <c r="DW357" s="152"/>
      <c r="DX357" s="152"/>
      <c r="DY357" s="152"/>
      <c r="DZ357" s="152"/>
      <c r="EA357" s="152"/>
      <c r="EB357" s="152"/>
      <c r="EC357" s="152"/>
      <c r="ED357" s="152"/>
      <c r="EE357" s="152"/>
      <c r="EF357" s="152"/>
      <c r="EG357" s="152"/>
      <c r="EH357" s="152"/>
      <c r="EI357" s="152"/>
      <c r="EJ357" s="152"/>
      <c r="EK357" s="152"/>
      <c r="EL357" s="152"/>
      <c r="EM357" s="152"/>
      <c r="EN357" s="152"/>
      <c r="EO357" s="152"/>
      <c r="EP357" s="152"/>
      <c r="EQ357" s="152"/>
      <c r="ER357" s="152"/>
      <c r="ES357" s="152"/>
      <c r="ET357" s="152"/>
      <c r="EU357" s="152"/>
      <c r="EV357" s="152"/>
      <c r="EW357" s="152"/>
      <c r="EX357" s="152"/>
      <c r="EY357" s="152"/>
      <c r="EZ357" s="152"/>
      <c r="FA357" s="152"/>
      <c r="FB357" s="152"/>
      <c r="FC357" s="152"/>
      <c r="FD357" s="152"/>
    </row>
    <row r="358" spans="1:160">
      <c r="A358" s="250" t="str">
        <f t="shared" si="4"/>
        <v/>
      </c>
      <c r="B358" s="89"/>
      <c r="C358" s="89"/>
      <c r="D358" s="89"/>
      <c r="E358" s="89"/>
      <c r="F358" s="89"/>
      <c r="G358" s="89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152"/>
      <c r="AE358" s="152"/>
      <c r="AF358" s="152"/>
      <c r="AG358" s="152"/>
      <c r="AH358" s="152"/>
      <c r="AI358" s="152"/>
      <c r="AJ358" s="152"/>
      <c r="AK358" s="152"/>
      <c r="AL358" s="152"/>
      <c r="AM358" s="152"/>
      <c r="AN358" s="152"/>
      <c r="AO358" s="152"/>
      <c r="AP358" s="152"/>
      <c r="AQ358" s="152"/>
      <c r="AR358" s="152"/>
      <c r="AS358" s="152"/>
      <c r="AT358" s="152"/>
      <c r="AU358" s="152"/>
      <c r="AV358" s="152"/>
      <c r="AW358" s="152"/>
      <c r="AX358" s="152"/>
      <c r="AY358" s="152"/>
      <c r="AZ358" s="152"/>
      <c r="BA358" s="152"/>
      <c r="BB358" s="152"/>
      <c r="BC358" s="152"/>
      <c r="BD358" s="152"/>
      <c r="BE358" s="152"/>
      <c r="BF358" s="152"/>
      <c r="BG358" s="152"/>
      <c r="BH358" s="152"/>
      <c r="BI358" s="152"/>
      <c r="BJ358" s="152"/>
      <c r="BK358" s="152"/>
      <c r="BL358" s="152"/>
      <c r="BM358" s="152"/>
      <c r="BN358" s="152"/>
      <c r="BO358" s="152"/>
      <c r="BP358" s="152"/>
      <c r="BQ358" s="152"/>
      <c r="BR358" s="152"/>
      <c r="BS358" s="152"/>
      <c r="BT358" s="152"/>
      <c r="BU358" s="152"/>
      <c r="BV358" s="152"/>
      <c r="BW358" s="152"/>
      <c r="BX358" s="152"/>
      <c r="BY358" s="152"/>
      <c r="BZ358" s="152"/>
      <c r="CA358" s="152"/>
      <c r="CB358" s="152"/>
      <c r="CC358" s="152"/>
      <c r="CD358" s="152"/>
      <c r="CE358" s="152"/>
      <c r="CF358" s="152"/>
      <c r="CG358" s="152"/>
      <c r="CH358" s="152"/>
      <c r="CI358" s="152"/>
      <c r="CJ358" s="152"/>
      <c r="CK358" s="152"/>
      <c r="CL358" s="152"/>
      <c r="CM358" s="152"/>
      <c r="CN358" s="152"/>
      <c r="CO358" s="152"/>
      <c r="CP358" s="152"/>
      <c r="CQ358" s="152"/>
      <c r="CR358" s="152"/>
      <c r="CS358" s="152"/>
      <c r="CT358" s="152"/>
      <c r="CU358" s="152"/>
      <c r="CV358" s="152"/>
      <c r="CW358" s="152"/>
      <c r="CX358" s="152"/>
      <c r="CY358" s="152"/>
      <c r="CZ358" s="152"/>
      <c r="DA358" s="152"/>
      <c r="DB358" s="152"/>
      <c r="DC358" s="152"/>
      <c r="DD358" s="152"/>
      <c r="DE358" s="152"/>
      <c r="DF358" s="152"/>
      <c r="DG358" s="152"/>
      <c r="DH358" s="152"/>
      <c r="DI358" s="152"/>
      <c r="DJ358" s="152"/>
      <c r="DK358" s="152"/>
      <c r="DL358" s="152"/>
      <c r="DM358" s="152"/>
      <c r="DN358" s="152"/>
      <c r="DO358" s="152"/>
      <c r="DP358" s="152"/>
      <c r="DQ358" s="152"/>
      <c r="DR358" s="152"/>
      <c r="DS358" s="152"/>
      <c r="DT358" s="152"/>
      <c r="DU358" s="152"/>
      <c r="DV358" s="152"/>
      <c r="DW358" s="152"/>
      <c r="DX358" s="152"/>
      <c r="DY358" s="152"/>
      <c r="DZ358" s="152"/>
      <c r="EA358" s="152"/>
      <c r="EB358" s="152"/>
      <c r="EC358" s="152"/>
      <c r="ED358" s="152"/>
      <c r="EE358" s="152"/>
      <c r="EF358" s="152"/>
      <c r="EG358" s="152"/>
      <c r="EH358" s="152"/>
      <c r="EI358" s="152"/>
      <c r="EJ358" s="152"/>
      <c r="EK358" s="152"/>
      <c r="EL358" s="152"/>
      <c r="EM358" s="152"/>
      <c r="EN358" s="152"/>
      <c r="EO358" s="152"/>
      <c r="EP358" s="152"/>
      <c r="EQ358" s="152"/>
      <c r="ER358" s="152"/>
      <c r="ES358" s="152"/>
      <c r="ET358" s="152"/>
      <c r="EU358" s="152"/>
      <c r="EV358" s="152"/>
      <c r="EW358" s="152"/>
      <c r="EX358" s="152"/>
      <c r="EY358" s="152"/>
      <c r="EZ358" s="152"/>
      <c r="FA358" s="152"/>
      <c r="FB358" s="152"/>
      <c r="FC358" s="152"/>
      <c r="FD358" s="152"/>
    </row>
    <row r="359" spans="1:160">
      <c r="A359" s="250" t="str">
        <f t="shared" si="4"/>
        <v/>
      </c>
      <c r="B359" s="89"/>
      <c r="C359" s="89"/>
      <c r="D359" s="89"/>
      <c r="E359" s="89"/>
      <c r="F359" s="89"/>
      <c r="G359" s="89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152"/>
      <c r="AE359" s="152"/>
      <c r="AF359" s="152"/>
      <c r="AG359" s="152"/>
      <c r="AH359" s="152"/>
      <c r="AI359" s="152"/>
      <c r="AJ359" s="152"/>
      <c r="AK359" s="152"/>
      <c r="AL359" s="152"/>
      <c r="AM359" s="152"/>
      <c r="AN359" s="152"/>
      <c r="AO359" s="152"/>
      <c r="AP359" s="152"/>
      <c r="AQ359" s="152"/>
      <c r="AR359" s="152"/>
      <c r="AS359" s="152"/>
      <c r="AT359" s="152"/>
      <c r="AU359" s="152"/>
      <c r="AV359" s="152"/>
      <c r="AW359" s="152"/>
      <c r="AX359" s="152"/>
      <c r="AY359" s="152"/>
      <c r="AZ359" s="152"/>
      <c r="BA359" s="152"/>
      <c r="BB359" s="152"/>
      <c r="BC359" s="152"/>
      <c r="BD359" s="152"/>
      <c r="BE359" s="152"/>
      <c r="BF359" s="152"/>
      <c r="BG359" s="152"/>
      <c r="BH359" s="152"/>
      <c r="BI359" s="152"/>
      <c r="BJ359" s="152"/>
      <c r="BK359" s="152"/>
      <c r="BL359" s="152"/>
      <c r="BM359" s="152"/>
      <c r="BN359" s="152"/>
      <c r="BO359" s="152"/>
      <c r="BP359" s="152"/>
      <c r="BQ359" s="152"/>
      <c r="BR359" s="152"/>
      <c r="BS359" s="152"/>
      <c r="BT359" s="152"/>
      <c r="BU359" s="152"/>
      <c r="BV359" s="152"/>
      <c r="BW359" s="152"/>
      <c r="BX359" s="152"/>
      <c r="BY359" s="152"/>
      <c r="BZ359" s="152"/>
      <c r="CA359" s="152"/>
      <c r="CB359" s="152"/>
      <c r="CC359" s="152"/>
      <c r="CD359" s="152"/>
      <c r="CE359" s="152"/>
      <c r="CF359" s="152"/>
      <c r="CG359" s="152"/>
      <c r="CH359" s="152"/>
      <c r="CI359" s="152"/>
      <c r="CJ359" s="152"/>
      <c r="CK359" s="152"/>
      <c r="CL359" s="152"/>
      <c r="CM359" s="152"/>
      <c r="CN359" s="152"/>
      <c r="CO359" s="152"/>
      <c r="CP359" s="152"/>
      <c r="CQ359" s="152"/>
      <c r="CR359" s="152"/>
      <c r="CS359" s="152"/>
      <c r="CT359" s="152"/>
      <c r="CU359" s="152"/>
      <c r="CV359" s="152"/>
      <c r="CW359" s="152"/>
      <c r="CX359" s="152"/>
      <c r="CY359" s="152"/>
      <c r="CZ359" s="152"/>
      <c r="DA359" s="152"/>
      <c r="DB359" s="152"/>
      <c r="DC359" s="152"/>
      <c r="DD359" s="152"/>
      <c r="DE359" s="152"/>
      <c r="DF359" s="152"/>
      <c r="DG359" s="152"/>
      <c r="DH359" s="152"/>
      <c r="DI359" s="152"/>
      <c r="DJ359" s="152"/>
      <c r="DK359" s="152"/>
      <c r="DL359" s="152"/>
      <c r="DM359" s="152"/>
      <c r="DN359" s="152"/>
      <c r="DO359" s="152"/>
      <c r="DP359" s="152"/>
      <c r="DQ359" s="152"/>
      <c r="DR359" s="152"/>
      <c r="DS359" s="152"/>
      <c r="DT359" s="152"/>
      <c r="DU359" s="152"/>
      <c r="DV359" s="152"/>
      <c r="DW359" s="152"/>
      <c r="DX359" s="152"/>
      <c r="DY359" s="152"/>
      <c r="DZ359" s="152"/>
      <c r="EA359" s="152"/>
      <c r="EB359" s="152"/>
      <c r="EC359" s="152"/>
      <c r="ED359" s="152"/>
      <c r="EE359" s="152"/>
      <c r="EF359" s="152"/>
      <c r="EG359" s="152"/>
      <c r="EH359" s="152"/>
      <c r="EI359" s="152"/>
      <c r="EJ359" s="152"/>
      <c r="EK359" s="152"/>
      <c r="EL359" s="152"/>
      <c r="EM359" s="152"/>
      <c r="EN359" s="152"/>
      <c r="EO359" s="152"/>
      <c r="EP359" s="152"/>
      <c r="EQ359" s="152"/>
      <c r="ER359" s="152"/>
      <c r="ES359" s="152"/>
      <c r="ET359" s="152"/>
      <c r="EU359" s="152"/>
      <c r="EV359" s="152"/>
      <c r="EW359" s="152"/>
      <c r="EX359" s="152"/>
      <c r="EY359" s="152"/>
      <c r="EZ359" s="152"/>
      <c r="FA359" s="152"/>
      <c r="FB359" s="152"/>
      <c r="FC359" s="152"/>
      <c r="FD359" s="152"/>
    </row>
    <row r="360" spans="1:160">
      <c r="A360" s="250" t="str">
        <f t="shared" si="4"/>
        <v/>
      </c>
      <c r="B360" s="89"/>
      <c r="C360" s="89"/>
      <c r="D360" s="89"/>
      <c r="E360" s="89"/>
      <c r="F360" s="89"/>
      <c r="G360" s="89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152"/>
      <c r="AE360" s="152"/>
      <c r="AF360" s="152"/>
      <c r="AG360" s="152"/>
      <c r="AH360" s="152"/>
      <c r="AI360" s="152"/>
      <c r="AJ360" s="152"/>
      <c r="AK360" s="152"/>
      <c r="AL360" s="152"/>
      <c r="AM360" s="152"/>
      <c r="AN360" s="152"/>
      <c r="AO360" s="152"/>
      <c r="AP360" s="152"/>
      <c r="AQ360" s="152"/>
      <c r="AR360" s="152"/>
      <c r="AS360" s="152"/>
      <c r="AT360" s="152"/>
      <c r="AU360" s="152"/>
      <c r="AV360" s="152"/>
      <c r="AW360" s="152"/>
      <c r="AX360" s="152"/>
      <c r="AY360" s="152"/>
      <c r="AZ360" s="152"/>
      <c r="BA360" s="152"/>
      <c r="BB360" s="152"/>
      <c r="BC360" s="152"/>
      <c r="BD360" s="152"/>
      <c r="BE360" s="152"/>
      <c r="BF360" s="152"/>
      <c r="BG360" s="152"/>
      <c r="BH360" s="152"/>
      <c r="BI360" s="152"/>
      <c r="BJ360" s="152"/>
      <c r="BK360" s="152"/>
      <c r="BL360" s="152"/>
      <c r="BM360" s="152"/>
      <c r="BN360" s="152"/>
      <c r="BO360" s="152"/>
      <c r="BP360" s="152"/>
      <c r="BQ360" s="152"/>
      <c r="BR360" s="152"/>
      <c r="BS360" s="152"/>
      <c r="BT360" s="152"/>
      <c r="BU360" s="152"/>
      <c r="BV360" s="152"/>
      <c r="BW360" s="152"/>
      <c r="BX360" s="152"/>
      <c r="BY360" s="152"/>
      <c r="BZ360" s="152"/>
      <c r="CA360" s="152"/>
      <c r="CB360" s="152"/>
      <c r="CC360" s="152"/>
      <c r="CD360" s="152"/>
      <c r="CE360" s="152"/>
      <c r="CF360" s="152"/>
      <c r="CG360" s="152"/>
      <c r="CH360" s="152"/>
      <c r="CI360" s="152"/>
      <c r="CJ360" s="152"/>
      <c r="CK360" s="152"/>
      <c r="CL360" s="152"/>
      <c r="CM360" s="152"/>
      <c r="CN360" s="152"/>
      <c r="CO360" s="152"/>
      <c r="CP360" s="152"/>
      <c r="CQ360" s="152"/>
      <c r="CR360" s="152"/>
      <c r="CS360" s="152"/>
      <c r="CT360" s="152"/>
      <c r="CU360" s="152"/>
      <c r="CV360" s="152"/>
      <c r="CW360" s="152"/>
      <c r="CX360" s="152"/>
      <c r="CY360" s="152"/>
      <c r="CZ360" s="152"/>
      <c r="DA360" s="152"/>
      <c r="DB360" s="152"/>
      <c r="DC360" s="152"/>
      <c r="DD360" s="152"/>
      <c r="DE360" s="152"/>
      <c r="DF360" s="152"/>
      <c r="DG360" s="152"/>
      <c r="DH360" s="152"/>
      <c r="DI360" s="152"/>
      <c r="DJ360" s="152"/>
      <c r="DK360" s="152"/>
      <c r="DL360" s="152"/>
      <c r="DM360" s="152"/>
      <c r="DN360" s="152"/>
      <c r="DO360" s="152"/>
      <c r="DP360" s="152"/>
      <c r="DQ360" s="152"/>
      <c r="DR360" s="152"/>
      <c r="DS360" s="152"/>
      <c r="DT360" s="152"/>
      <c r="DU360" s="152"/>
      <c r="DV360" s="152"/>
      <c r="DW360" s="152"/>
      <c r="DX360" s="152"/>
      <c r="DY360" s="152"/>
      <c r="DZ360" s="152"/>
      <c r="EA360" s="152"/>
      <c r="EB360" s="152"/>
      <c r="EC360" s="152"/>
      <c r="ED360" s="152"/>
      <c r="EE360" s="152"/>
      <c r="EF360" s="152"/>
      <c r="EG360" s="152"/>
      <c r="EH360" s="152"/>
      <c r="EI360" s="152"/>
      <c r="EJ360" s="152"/>
      <c r="EK360" s="152"/>
      <c r="EL360" s="152"/>
      <c r="EM360" s="152"/>
      <c r="EN360" s="152"/>
      <c r="EO360" s="152"/>
      <c r="EP360" s="152"/>
      <c r="EQ360" s="152"/>
      <c r="ER360" s="152"/>
      <c r="ES360" s="152"/>
      <c r="ET360" s="152"/>
      <c r="EU360" s="152"/>
      <c r="EV360" s="152"/>
      <c r="EW360" s="152"/>
      <c r="EX360" s="152"/>
      <c r="EY360" s="152"/>
      <c r="EZ360" s="152"/>
      <c r="FA360" s="152"/>
      <c r="FB360" s="152"/>
      <c r="FC360" s="152"/>
      <c r="FD360" s="152"/>
    </row>
    <row r="361" spans="1:160">
      <c r="A361" s="250" t="str">
        <f t="shared" si="4"/>
        <v/>
      </c>
      <c r="B361" s="89"/>
      <c r="C361" s="89"/>
      <c r="D361" s="89"/>
      <c r="E361" s="89"/>
      <c r="F361" s="89"/>
      <c r="G361" s="89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152"/>
      <c r="AE361" s="152"/>
      <c r="AF361" s="152"/>
      <c r="AG361" s="152"/>
      <c r="AH361" s="152"/>
      <c r="AI361" s="152"/>
      <c r="AJ361" s="152"/>
      <c r="AK361" s="152"/>
      <c r="AL361" s="152"/>
      <c r="AM361" s="152"/>
      <c r="AN361" s="152"/>
      <c r="AO361" s="152"/>
      <c r="AP361" s="152"/>
      <c r="AQ361" s="152"/>
      <c r="AR361" s="152"/>
      <c r="AS361" s="152"/>
      <c r="AT361" s="152"/>
      <c r="AU361" s="152"/>
      <c r="AV361" s="152"/>
      <c r="AW361" s="152"/>
      <c r="AX361" s="152"/>
      <c r="AY361" s="152"/>
      <c r="AZ361" s="152"/>
      <c r="BA361" s="152"/>
      <c r="BB361" s="152"/>
      <c r="BC361" s="152"/>
      <c r="BD361" s="152"/>
      <c r="BE361" s="152"/>
      <c r="BF361" s="152"/>
      <c r="BG361" s="152"/>
      <c r="BH361" s="152"/>
      <c r="BI361" s="152"/>
      <c r="BJ361" s="152"/>
      <c r="BK361" s="152"/>
      <c r="BL361" s="152"/>
      <c r="BM361" s="152"/>
      <c r="BN361" s="152"/>
      <c r="BO361" s="152"/>
      <c r="BP361" s="152"/>
      <c r="BQ361" s="152"/>
      <c r="BR361" s="152"/>
      <c r="BS361" s="152"/>
      <c r="BT361" s="152"/>
      <c r="BU361" s="152"/>
      <c r="BV361" s="152"/>
      <c r="BW361" s="152"/>
      <c r="BX361" s="152"/>
      <c r="BY361" s="152"/>
      <c r="BZ361" s="152"/>
      <c r="CA361" s="152"/>
      <c r="CB361" s="152"/>
      <c r="CC361" s="152"/>
      <c r="CD361" s="152"/>
      <c r="CE361" s="152"/>
      <c r="CF361" s="152"/>
      <c r="CG361" s="152"/>
      <c r="CH361" s="152"/>
      <c r="CI361" s="152"/>
      <c r="CJ361" s="152"/>
      <c r="CK361" s="152"/>
      <c r="CL361" s="152"/>
      <c r="CM361" s="152"/>
      <c r="CN361" s="152"/>
      <c r="CO361" s="152"/>
      <c r="CP361" s="152"/>
      <c r="CQ361" s="152"/>
      <c r="CR361" s="152"/>
      <c r="CS361" s="152"/>
      <c r="CT361" s="152"/>
      <c r="CU361" s="152"/>
      <c r="CV361" s="152"/>
      <c r="CW361" s="152"/>
      <c r="CX361" s="152"/>
      <c r="CY361" s="152"/>
      <c r="CZ361" s="152"/>
      <c r="DA361" s="152"/>
      <c r="DB361" s="152"/>
      <c r="DC361" s="152"/>
      <c r="DD361" s="152"/>
      <c r="DE361" s="152"/>
      <c r="DF361" s="152"/>
      <c r="DG361" s="152"/>
      <c r="DH361" s="152"/>
      <c r="DI361" s="152"/>
      <c r="DJ361" s="152"/>
      <c r="DK361" s="152"/>
      <c r="DL361" s="152"/>
      <c r="DM361" s="152"/>
      <c r="DN361" s="152"/>
      <c r="DO361" s="152"/>
      <c r="DP361" s="152"/>
      <c r="DQ361" s="152"/>
      <c r="DR361" s="152"/>
      <c r="DS361" s="152"/>
      <c r="DT361" s="152"/>
      <c r="DU361" s="152"/>
      <c r="DV361" s="152"/>
      <c r="DW361" s="152"/>
      <c r="DX361" s="152"/>
      <c r="DY361" s="152"/>
      <c r="DZ361" s="152"/>
      <c r="EA361" s="152"/>
      <c r="EB361" s="152"/>
      <c r="EC361" s="152"/>
      <c r="ED361" s="152"/>
      <c r="EE361" s="152"/>
      <c r="EF361" s="152"/>
      <c r="EG361" s="152"/>
      <c r="EH361" s="152"/>
      <c r="EI361" s="152"/>
      <c r="EJ361" s="152"/>
      <c r="EK361" s="152"/>
      <c r="EL361" s="152"/>
      <c r="EM361" s="152"/>
      <c r="EN361" s="152"/>
      <c r="EO361" s="152"/>
      <c r="EP361" s="152"/>
      <c r="EQ361" s="152"/>
      <c r="ER361" s="152"/>
      <c r="ES361" s="152"/>
      <c r="ET361" s="152"/>
      <c r="EU361" s="152"/>
      <c r="EV361" s="152"/>
      <c r="EW361" s="152"/>
      <c r="EX361" s="152"/>
      <c r="EY361" s="152"/>
      <c r="EZ361" s="152"/>
      <c r="FA361" s="152"/>
      <c r="FB361" s="152"/>
      <c r="FC361" s="152"/>
      <c r="FD361" s="152"/>
    </row>
    <row r="362" spans="1:160">
      <c r="A362" s="250" t="str">
        <f t="shared" si="4"/>
        <v/>
      </c>
      <c r="B362" s="89"/>
      <c r="C362" s="89"/>
      <c r="D362" s="89"/>
      <c r="E362" s="89"/>
      <c r="F362" s="89"/>
      <c r="G362" s="89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152"/>
      <c r="AE362" s="152"/>
      <c r="AF362" s="152"/>
      <c r="AG362" s="152"/>
      <c r="AH362" s="152"/>
      <c r="AI362" s="152"/>
      <c r="AJ362" s="152"/>
      <c r="AK362" s="152"/>
      <c r="AL362" s="152"/>
      <c r="AM362" s="152"/>
      <c r="AN362" s="152"/>
      <c r="AO362" s="152"/>
      <c r="AP362" s="152"/>
      <c r="AQ362" s="152"/>
      <c r="AR362" s="152"/>
      <c r="AS362" s="152"/>
      <c r="AT362" s="152"/>
      <c r="AU362" s="152"/>
      <c r="AV362" s="152"/>
      <c r="AW362" s="152"/>
      <c r="AX362" s="152"/>
      <c r="AY362" s="152"/>
      <c r="AZ362" s="152"/>
      <c r="BA362" s="152"/>
      <c r="BB362" s="152"/>
      <c r="BC362" s="152"/>
      <c r="BD362" s="152"/>
      <c r="BE362" s="152"/>
      <c r="BF362" s="152"/>
      <c r="BG362" s="152"/>
      <c r="BH362" s="152"/>
      <c r="BI362" s="152"/>
      <c r="BJ362" s="152"/>
      <c r="BK362" s="152"/>
      <c r="BL362" s="152"/>
      <c r="BM362" s="152"/>
      <c r="BN362" s="152"/>
      <c r="BO362" s="152"/>
      <c r="BP362" s="152"/>
      <c r="BQ362" s="152"/>
      <c r="BR362" s="152"/>
      <c r="BS362" s="152"/>
      <c r="BT362" s="152"/>
      <c r="BU362" s="152"/>
      <c r="BV362" s="152"/>
      <c r="BW362" s="152"/>
      <c r="BX362" s="152"/>
      <c r="BY362" s="152"/>
      <c r="BZ362" s="152"/>
      <c r="CA362" s="152"/>
      <c r="CB362" s="152"/>
      <c r="CC362" s="152"/>
      <c r="CD362" s="152"/>
      <c r="CE362" s="152"/>
      <c r="CF362" s="152"/>
      <c r="CG362" s="152"/>
      <c r="CH362" s="152"/>
      <c r="CI362" s="152"/>
      <c r="CJ362" s="152"/>
      <c r="CK362" s="152"/>
      <c r="CL362" s="152"/>
      <c r="CM362" s="152"/>
      <c r="CN362" s="152"/>
      <c r="CO362" s="152"/>
      <c r="CP362" s="152"/>
      <c r="CQ362" s="152"/>
      <c r="CR362" s="152"/>
      <c r="CS362" s="152"/>
      <c r="CT362" s="152"/>
      <c r="CU362" s="152"/>
      <c r="CV362" s="152"/>
      <c r="CW362" s="152"/>
      <c r="CX362" s="152"/>
      <c r="CY362" s="152"/>
      <c r="CZ362" s="152"/>
      <c r="DA362" s="152"/>
      <c r="DB362" s="152"/>
      <c r="DC362" s="152"/>
      <c r="DD362" s="152"/>
      <c r="DE362" s="152"/>
      <c r="DF362" s="152"/>
      <c r="DG362" s="152"/>
      <c r="DH362" s="152"/>
      <c r="DI362" s="152"/>
      <c r="DJ362" s="152"/>
      <c r="DK362" s="152"/>
      <c r="DL362" s="152"/>
      <c r="DM362" s="152"/>
      <c r="DN362" s="152"/>
      <c r="DO362" s="152"/>
      <c r="DP362" s="152"/>
      <c r="DQ362" s="152"/>
      <c r="DR362" s="152"/>
      <c r="DS362" s="152"/>
      <c r="DT362" s="152"/>
      <c r="DU362" s="152"/>
      <c r="DV362" s="152"/>
      <c r="DW362" s="152"/>
      <c r="DX362" s="152"/>
      <c r="DY362" s="152"/>
      <c r="DZ362" s="152"/>
      <c r="EA362" s="152"/>
      <c r="EB362" s="152"/>
      <c r="EC362" s="152"/>
      <c r="ED362" s="152"/>
      <c r="EE362" s="152"/>
      <c r="EF362" s="152"/>
      <c r="EG362" s="152"/>
      <c r="EH362" s="152"/>
      <c r="EI362" s="152"/>
      <c r="EJ362" s="152"/>
      <c r="EK362" s="152"/>
      <c r="EL362" s="152"/>
      <c r="EM362" s="152"/>
      <c r="EN362" s="152"/>
      <c r="EO362" s="152"/>
      <c r="EP362" s="152"/>
      <c r="EQ362" s="152"/>
      <c r="ER362" s="152"/>
      <c r="ES362" s="152"/>
      <c r="ET362" s="152"/>
      <c r="EU362" s="152"/>
      <c r="EV362" s="152"/>
      <c r="EW362" s="152"/>
      <c r="EX362" s="152"/>
      <c r="EY362" s="152"/>
      <c r="EZ362" s="152"/>
      <c r="FA362" s="152"/>
      <c r="FB362" s="152"/>
      <c r="FC362" s="152"/>
      <c r="FD362" s="152"/>
    </row>
    <row r="363" spans="1:160">
      <c r="A363" s="250" t="str">
        <f t="shared" si="4"/>
        <v/>
      </c>
      <c r="B363" s="89"/>
      <c r="C363" s="89"/>
      <c r="D363" s="89"/>
      <c r="E363" s="89"/>
      <c r="F363" s="89"/>
      <c r="G363" s="89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152"/>
      <c r="AE363" s="152"/>
      <c r="AF363" s="152"/>
      <c r="AG363" s="152"/>
      <c r="AH363" s="152"/>
      <c r="AI363" s="152"/>
      <c r="AJ363" s="152"/>
      <c r="AK363" s="152"/>
      <c r="AL363" s="152"/>
      <c r="AM363" s="152"/>
      <c r="AN363" s="152"/>
      <c r="AO363" s="152"/>
      <c r="AP363" s="152"/>
      <c r="AQ363" s="152"/>
      <c r="AR363" s="152"/>
      <c r="AS363" s="152"/>
      <c r="AT363" s="152"/>
      <c r="AU363" s="152"/>
      <c r="AV363" s="152"/>
      <c r="AW363" s="152"/>
      <c r="AX363" s="152"/>
      <c r="AY363" s="152"/>
      <c r="AZ363" s="152"/>
      <c r="BA363" s="152"/>
      <c r="BB363" s="152"/>
      <c r="BC363" s="152"/>
      <c r="BD363" s="152"/>
      <c r="BE363" s="152"/>
      <c r="BF363" s="152"/>
      <c r="BG363" s="152"/>
      <c r="BH363" s="152"/>
      <c r="BI363" s="152"/>
      <c r="BJ363" s="152"/>
      <c r="BK363" s="152"/>
      <c r="BL363" s="152"/>
      <c r="BM363" s="152"/>
      <c r="BN363" s="152"/>
      <c r="BO363" s="152"/>
      <c r="BP363" s="152"/>
      <c r="BQ363" s="152"/>
      <c r="BR363" s="152"/>
      <c r="BS363" s="152"/>
      <c r="BT363" s="152"/>
      <c r="BU363" s="152"/>
      <c r="BV363" s="152"/>
      <c r="BW363" s="152"/>
      <c r="BX363" s="152"/>
      <c r="BY363" s="152"/>
      <c r="BZ363" s="152"/>
      <c r="CA363" s="152"/>
      <c r="CB363" s="152"/>
      <c r="CC363" s="152"/>
      <c r="CD363" s="152"/>
      <c r="CE363" s="152"/>
      <c r="CF363" s="152"/>
      <c r="CG363" s="152"/>
      <c r="CH363" s="152"/>
      <c r="CI363" s="152"/>
      <c r="CJ363" s="152"/>
      <c r="CK363" s="152"/>
      <c r="CL363" s="152"/>
      <c r="CM363" s="152"/>
      <c r="CN363" s="152"/>
      <c r="CO363" s="152"/>
      <c r="CP363" s="152"/>
      <c r="CQ363" s="152"/>
      <c r="CR363" s="152"/>
      <c r="CS363" s="152"/>
      <c r="CT363" s="152"/>
      <c r="CU363" s="152"/>
      <c r="CV363" s="152"/>
      <c r="CW363" s="152"/>
      <c r="CX363" s="152"/>
      <c r="CY363" s="152"/>
      <c r="CZ363" s="152"/>
      <c r="DA363" s="152"/>
      <c r="DB363" s="152"/>
      <c r="DC363" s="152"/>
      <c r="DD363" s="152"/>
      <c r="DE363" s="152"/>
      <c r="DF363" s="152"/>
      <c r="DG363" s="152"/>
      <c r="DH363" s="152"/>
      <c r="DI363" s="152"/>
      <c r="DJ363" s="152"/>
      <c r="DK363" s="152"/>
      <c r="DL363" s="152"/>
      <c r="DM363" s="152"/>
      <c r="DN363" s="152"/>
      <c r="DO363" s="152"/>
      <c r="DP363" s="152"/>
      <c r="DQ363" s="152"/>
      <c r="DR363" s="152"/>
      <c r="DS363" s="152"/>
      <c r="DT363" s="152"/>
      <c r="DU363" s="152"/>
      <c r="DV363" s="152"/>
      <c r="DW363" s="152"/>
      <c r="DX363" s="152"/>
      <c r="DY363" s="152"/>
      <c r="DZ363" s="152"/>
      <c r="EA363" s="152"/>
      <c r="EB363" s="152"/>
      <c r="EC363" s="152"/>
      <c r="ED363" s="152"/>
      <c r="EE363" s="152"/>
      <c r="EF363" s="152"/>
      <c r="EG363" s="152"/>
      <c r="EH363" s="152"/>
      <c r="EI363" s="152"/>
      <c r="EJ363" s="152"/>
      <c r="EK363" s="152"/>
      <c r="EL363" s="152"/>
      <c r="EM363" s="152"/>
      <c r="EN363" s="152"/>
      <c r="EO363" s="152"/>
      <c r="EP363" s="152"/>
      <c r="EQ363" s="152"/>
      <c r="ER363" s="152"/>
      <c r="ES363" s="152"/>
      <c r="ET363" s="152"/>
      <c r="EU363" s="152"/>
      <c r="EV363" s="152"/>
      <c r="EW363" s="152"/>
      <c r="EX363" s="152"/>
      <c r="EY363" s="152"/>
      <c r="EZ363" s="152"/>
      <c r="FA363" s="152"/>
      <c r="FB363" s="152"/>
      <c r="FC363" s="152"/>
      <c r="FD363" s="152"/>
    </row>
    <row r="364" spans="1:160">
      <c r="A364" s="250" t="str">
        <f t="shared" si="4"/>
        <v/>
      </c>
      <c r="B364" s="89"/>
      <c r="C364" s="89"/>
      <c r="D364" s="89"/>
      <c r="E364" s="89"/>
      <c r="F364" s="89"/>
      <c r="G364" s="89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152"/>
      <c r="AE364" s="152"/>
      <c r="AF364" s="152"/>
      <c r="AG364" s="152"/>
      <c r="AH364" s="152"/>
      <c r="AI364" s="152"/>
      <c r="AJ364" s="152"/>
      <c r="AK364" s="152"/>
      <c r="AL364" s="152"/>
      <c r="AM364" s="152"/>
      <c r="AN364" s="152"/>
      <c r="AO364" s="152"/>
      <c r="AP364" s="152"/>
      <c r="AQ364" s="152"/>
      <c r="AR364" s="152"/>
      <c r="AS364" s="152"/>
      <c r="AT364" s="152"/>
      <c r="AU364" s="152"/>
      <c r="AV364" s="152"/>
      <c r="AW364" s="152"/>
      <c r="AX364" s="152"/>
      <c r="AY364" s="152"/>
      <c r="AZ364" s="152"/>
      <c r="BA364" s="152"/>
      <c r="BB364" s="152"/>
      <c r="BC364" s="152"/>
      <c r="BD364" s="152"/>
      <c r="BE364" s="152"/>
      <c r="BF364" s="152"/>
      <c r="BG364" s="152"/>
      <c r="BH364" s="152"/>
      <c r="BI364" s="152"/>
      <c r="BJ364" s="152"/>
      <c r="BK364" s="152"/>
      <c r="BL364" s="152"/>
      <c r="BM364" s="152"/>
      <c r="BN364" s="152"/>
      <c r="BO364" s="152"/>
      <c r="BP364" s="152"/>
      <c r="BQ364" s="152"/>
      <c r="BR364" s="152"/>
      <c r="BS364" s="152"/>
      <c r="BT364" s="152"/>
      <c r="BU364" s="152"/>
      <c r="BV364" s="152"/>
      <c r="BW364" s="152"/>
      <c r="BX364" s="152"/>
      <c r="BY364" s="152"/>
      <c r="BZ364" s="152"/>
      <c r="CA364" s="152"/>
      <c r="CB364" s="152"/>
      <c r="CC364" s="152"/>
      <c r="CD364" s="152"/>
      <c r="CE364" s="152"/>
      <c r="CF364" s="152"/>
      <c r="CG364" s="152"/>
      <c r="CH364" s="152"/>
      <c r="CI364" s="152"/>
      <c r="CJ364" s="152"/>
      <c r="CK364" s="152"/>
      <c r="CL364" s="152"/>
      <c r="CM364" s="152"/>
      <c r="CN364" s="152"/>
      <c r="CO364" s="152"/>
      <c r="CP364" s="152"/>
      <c r="CQ364" s="152"/>
      <c r="CR364" s="152"/>
      <c r="CS364" s="152"/>
      <c r="CT364" s="152"/>
      <c r="CU364" s="152"/>
      <c r="CV364" s="152"/>
      <c r="CW364" s="152"/>
      <c r="CX364" s="152"/>
      <c r="CY364" s="152"/>
      <c r="CZ364" s="152"/>
      <c r="DA364" s="152"/>
      <c r="DB364" s="152"/>
      <c r="DC364" s="152"/>
      <c r="DD364" s="152"/>
      <c r="DE364" s="152"/>
      <c r="DF364" s="152"/>
      <c r="DG364" s="152"/>
      <c r="DH364" s="152"/>
      <c r="DI364" s="152"/>
      <c r="DJ364" s="152"/>
      <c r="DK364" s="152"/>
      <c r="DL364" s="152"/>
      <c r="DM364" s="152"/>
      <c r="DN364" s="152"/>
      <c r="DO364" s="152"/>
      <c r="DP364" s="152"/>
      <c r="DQ364" s="152"/>
      <c r="DR364" s="152"/>
      <c r="DS364" s="152"/>
      <c r="DT364" s="152"/>
      <c r="DU364" s="152"/>
      <c r="DV364" s="152"/>
      <c r="DW364" s="152"/>
      <c r="DX364" s="152"/>
      <c r="DY364" s="152"/>
      <c r="DZ364" s="152"/>
      <c r="EA364" s="152"/>
      <c r="EB364" s="152"/>
      <c r="EC364" s="152"/>
      <c r="ED364" s="152"/>
      <c r="EE364" s="152"/>
      <c r="EF364" s="152"/>
      <c r="EG364" s="152"/>
      <c r="EH364" s="152"/>
      <c r="EI364" s="152"/>
      <c r="EJ364" s="152"/>
      <c r="EK364" s="152"/>
      <c r="EL364" s="152"/>
      <c r="EM364" s="152"/>
      <c r="EN364" s="152"/>
      <c r="EO364" s="152"/>
      <c r="EP364" s="152"/>
      <c r="EQ364" s="152"/>
      <c r="ER364" s="152"/>
      <c r="ES364" s="152"/>
      <c r="ET364" s="152"/>
      <c r="EU364" s="152"/>
      <c r="EV364" s="152"/>
      <c r="EW364" s="152"/>
      <c r="EX364" s="152"/>
      <c r="EY364" s="152"/>
      <c r="EZ364" s="152"/>
      <c r="FA364" s="152"/>
      <c r="FB364" s="152"/>
      <c r="FC364" s="152"/>
      <c r="FD364" s="152"/>
    </row>
    <row r="365" spans="1:160">
      <c r="A365" s="250" t="str">
        <f t="shared" si="4"/>
        <v/>
      </c>
      <c r="B365" s="89"/>
      <c r="C365" s="89"/>
      <c r="D365" s="89"/>
      <c r="E365" s="89"/>
      <c r="F365" s="89"/>
      <c r="G365" s="89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152"/>
      <c r="AE365" s="152"/>
      <c r="AF365" s="152"/>
      <c r="AG365" s="152"/>
      <c r="AH365" s="152"/>
      <c r="AI365" s="152"/>
      <c r="AJ365" s="152"/>
      <c r="AK365" s="152"/>
      <c r="AL365" s="152"/>
      <c r="AM365" s="152"/>
      <c r="AN365" s="152"/>
      <c r="AO365" s="152"/>
      <c r="AP365" s="152"/>
      <c r="AQ365" s="152"/>
      <c r="AR365" s="152"/>
      <c r="AS365" s="152"/>
      <c r="AT365" s="152"/>
      <c r="AU365" s="152"/>
      <c r="AV365" s="152"/>
      <c r="AW365" s="152"/>
      <c r="AX365" s="152"/>
      <c r="AY365" s="152"/>
      <c r="AZ365" s="152"/>
      <c r="BA365" s="152"/>
      <c r="BB365" s="152"/>
      <c r="BC365" s="152"/>
      <c r="BD365" s="152"/>
      <c r="BE365" s="152"/>
      <c r="BF365" s="152"/>
      <c r="BG365" s="152"/>
      <c r="BH365" s="152"/>
      <c r="BI365" s="152"/>
      <c r="BJ365" s="152"/>
      <c r="BK365" s="152"/>
      <c r="BL365" s="152"/>
      <c r="BM365" s="152"/>
      <c r="BN365" s="152"/>
      <c r="BO365" s="152"/>
      <c r="BP365" s="152"/>
      <c r="BQ365" s="152"/>
      <c r="BR365" s="152"/>
      <c r="BS365" s="152"/>
      <c r="BT365" s="152"/>
      <c r="BU365" s="152"/>
      <c r="BV365" s="152"/>
      <c r="BW365" s="152"/>
      <c r="BX365" s="152"/>
      <c r="BY365" s="152"/>
      <c r="BZ365" s="152"/>
      <c r="CA365" s="152"/>
      <c r="CB365" s="152"/>
      <c r="CC365" s="152"/>
      <c r="CD365" s="152"/>
      <c r="CE365" s="152"/>
      <c r="CF365" s="152"/>
      <c r="CG365" s="152"/>
      <c r="CH365" s="152"/>
      <c r="CI365" s="152"/>
      <c r="CJ365" s="152"/>
      <c r="CK365" s="152"/>
      <c r="CL365" s="152"/>
      <c r="CM365" s="152"/>
      <c r="CN365" s="152"/>
      <c r="CO365" s="152"/>
      <c r="CP365" s="152"/>
      <c r="CQ365" s="152"/>
      <c r="CR365" s="152"/>
      <c r="CS365" s="152"/>
      <c r="CT365" s="152"/>
      <c r="CU365" s="152"/>
      <c r="CV365" s="152"/>
      <c r="CW365" s="152"/>
      <c r="CX365" s="152"/>
      <c r="CY365" s="152"/>
      <c r="CZ365" s="152"/>
      <c r="DA365" s="152"/>
      <c r="DB365" s="152"/>
      <c r="DC365" s="152"/>
      <c r="DD365" s="152"/>
      <c r="DE365" s="152"/>
      <c r="DF365" s="152"/>
      <c r="DG365" s="152"/>
      <c r="DH365" s="152"/>
      <c r="DI365" s="152"/>
      <c r="DJ365" s="152"/>
      <c r="DK365" s="152"/>
      <c r="DL365" s="152"/>
      <c r="DM365" s="152"/>
      <c r="DN365" s="152"/>
      <c r="DO365" s="152"/>
      <c r="DP365" s="152"/>
      <c r="DQ365" s="152"/>
      <c r="DR365" s="152"/>
      <c r="DS365" s="152"/>
      <c r="DT365" s="152"/>
      <c r="DU365" s="152"/>
      <c r="DV365" s="152"/>
      <c r="DW365" s="152"/>
      <c r="DX365" s="152"/>
      <c r="DY365" s="152"/>
      <c r="DZ365" s="152"/>
      <c r="EA365" s="152"/>
      <c r="EB365" s="152"/>
      <c r="EC365" s="152"/>
      <c r="ED365" s="152"/>
      <c r="EE365" s="152"/>
      <c r="EF365" s="152"/>
      <c r="EG365" s="152"/>
      <c r="EH365" s="152"/>
      <c r="EI365" s="152"/>
      <c r="EJ365" s="152"/>
      <c r="EK365" s="152"/>
      <c r="EL365" s="152"/>
      <c r="EM365" s="152"/>
      <c r="EN365" s="152"/>
      <c r="EO365" s="152"/>
      <c r="EP365" s="152"/>
      <c r="EQ365" s="152"/>
      <c r="ER365" s="152"/>
      <c r="ES365" s="152"/>
      <c r="ET365" s="152"/>
      <c r="EU365" s="152"/>
      <c r="EV365" s="152"/>
      <c r="EW365" s="152"/>
      <c r="EX365" s="152"/>
      <c r="EY365" s="152"/>
      <c r="EZ365" s="152"/>
      <c r="FA365" s="152"/>
      <c r="FB365" s="152"/>
      <c r="FC365" s="152"/>
      <c r="FD365" s="152"/>
    </row>
    <row r="366" spans="1:160">
      <c r="A366" s="250" t="str">
        <f t="shared" si="4"/>
        <v/>
      </c>
      <c r="B366" s="89"/>
      <c r="C366" s="89"/>
      <c r="D366" s="89"/>
      <c r="E366" s="89"/>
      <c r="F366" s="89"/>
      <c r="G366" s="89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152"/>
      <c r="AE366" s="152"/>
      <c r="AF366" s="152"/>
      <c r="AG366" s="152"/>
      <c r="AH366" s="152"/>
      <c r="AI366" s="152"/>
      <c r="AJ366" s="152"/>
      <c r="AK366" s="152"/>
      <c r="AL366" s="152"/>
      <c r="AM366" s="152"/>
      <c r="AN366" s="152"/>
      <c r="AO366" s="152"/>
      <c r="AP366" s="152"/>
      <c r="AQ366" s="152"/>
      <c r="AR366" s="152"/>
      <c r="AS366" s="152"/>
      <c r="AT366" s="152"/>
      <c r="AU366" s="152"/>
      <c r="AV366" s="152"/>
      <c r="AW366" s="152"/>
      <c r="AX366" s="152"/>
      <c r="AY366" s="152"/>
      <c r="AZ366" s="152"/>
      <c r="BA366" s="152"/>
      <c r="BB366" s="152"/>
      <c r="BC366" s="152"/>
      <c r="BD366" s="152"/>
      <c r="BE366" s="152"/>
      <c r="BF366" s="152"/>
      <c r="BG366" s="152"/>
      <c r="BH366" s="152"/>
      <c r="BI366" s="152"/>
      <c r="BJ366" s="152"/>
      <c r="BK366" s="152"/>
      <c r="BL366" s="152"/>
      <c r="BM366" s="152"/>
      <c r="BN366" s="152"/>
      <c r="BO366" s="152"/>
      <c r="BP366" s="152"/>
      <c r="BQ366" s="152"/>
      <c r="BR366" s="152"/>
      <c r="BS366" s="152"/>
      <c r="BT366" s="152"/>
      <c r="BU366" s="152"/>
      <c r="BV366" s="152"/>
      <c r="BW366" s="152"/>
      <c r="BX366" s="152"/>
      <c r="BY366" s="152"/>
      <c r="BZ366" s="152"/>
      <c r="CA366" s="152"/>
      <c r="CB366" s="152"/>
      <c r="CC366" s="152"/>
      <c r="CD366" s="152"/>
      <c r="CE366" s="152"/>
      <c r="CF366" s="152"/>
      <c r="CG366" s="152"/>
      <c r="CH366" s="152"/>
      <c r="CI366" s="152"/>
      <c r="CJ366" s="152"/>
      <c r="CK366" s="152"/>
      <c r="CL366" s="152"/>
      <c r="CM366" s="152"/>
      <c r="CN366" s="152"/>
      <c r="CO366" s="152"/>
      <c r="CP366" s="152"/>
      <c r="CQ366" s="152"/>
      <c r="CR366" s="152"/>
      <c r="CS366" s="152"/>
      <c r="CT366" s="152"/>
      <c r="CU366" s="152"/>
      <c r="CV366" s="152"/>
      <c r="CW366" s="152"/>
      <c r="CX366" s="152"/>
      <c r="CY366" s="152"/>
      <c r="CZ366" s="152"/>
      <c r="DA366" s="152"/>
      <c r="DB366" s="152"/>
      <c r="DC366" s="152"/>
      <c r="DD366" s="152"/>
      <c r="DE366" s="152"/>
      <c r="DF366" s="152"/>
      <c r="DG366" s="152"/>
      <c r="DH366" s="152"/>
      <c r="DI366" s="152"/>
      <c r="DJ366" s="152"/>
      <c r="DK366" s="152"/>
      <c r="DL366" s="152"/>
      <c r="DM366" s="152"/>
      <c r="DN366" s="152"/>
      <c r="DO366" s="152"/>
      <c r="DP366" s="152"/>
      <c r="DQ366" s="152"/>
      <c r="DR366" s="152"/>
      <c r="DS366" s="152"/>
      <c r="DT366" s="152"/>
      <c r="DU366" s="152"/>
      <c r="DV366" s="152"/>
      <c r="DW366" s="152"/>
      <c r="DX366" s="152"/>
      <c r="DY366" s="152"/>
      <c r="DZ366" s="152"/>
      <c r="EA366" s="152"/>
      <c r="EB366" s="152"/>
      <c r="EC366" s="152"/>
      <c r="ED366" s="152"/>
      <c r="EE366" s="152"/>
      <c r="EF366" s="152"/>
      <c r="EG366" s="152"/>
      <c r="EH366" s="152"/>
      <c r="EI366" s="152"/>
      <c r="EJ366" s="152"/>
      <c r="EK366" s="152"/>
      <c r="EL366" s="152"/>
      <c r="EM366" s="152"/>
      <c r="EN366" s="152"/>
      <c r="EO366" s="152"/>
      <c r="EP366" s="152"/>
      <c r="EQ366" s="152"/>
      <c r="ER366" s="152"/>
      <c r="ES366" s="152"/>
      <c r="ET366" s="152"/>
      <c r="EU366" s="152"/>
      <c r="EV366" s="152"/>
      <c r="EW366" s="152"/>
      <c r="EX366" s="152"/>
      <c r="EY366" s="152"/>
      <c r="EZ366" s="152"/>
      <c r="FA366" s="152"/>
      <c r="FB366" s="152"/>
      <c r="FC366" s="152"/>
      <c r="FD366" s="152"/>
    </row>
    <row r="367" spans="1:160">
      <c r="A367" s="250" t="str">
        <f t="shared" si="4"/>
        <v/>
      </c>
      <c r="B367" s="89"/>
      <c r="C367" s="89"/>
      <c r="D367" s="89"/>
      <c r="E367" s="89"/>
      <c r="F367" s="89"/>
      <c r="G367" s="89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152"/>
      <c r="AE367" s="152"/>
      <c r="AF367" s="152"/>
      <c r="AG367" s="152"/>
      <c r="AH367" s="152"/>
      <c r="AI367" s="152"/>
      <c r="AJ367" s="152"/>
      <c r="AK367" s="152"/>
      <c r="AL367" s="152"/>
      <c r="AM367" s="152"/>
      <c r="AN367" s="152"/>
      <c r="AO367" s="152"/>
      <c r="AP367" s="152"/>
      <c r="AQ367" s="152"/>
      <c r="AR367" s="152"/>
      <c r="AS367" s="152"/>
      <c r="AT367" s="152"/>
      <c r="AU367" s="152"/>
      <c r="AV367" s="152"/>
      <c r="AW367" s="152"/>
      <c r="AX367" s="152"/>
      <c r="AY367" s="152"/>
      <c r="AZ367" s="152"/>
      <c r="BA367" s="152"/>
      <c r="BB367" s="152"/>
      <c r="BC367" s="152"/>
      <c r="BD367" s="152"/>
      <c r="BE367" s="152"/>
      <c r="BF367" s="152"/>
      <c r="BG367" s="152"/>
      <c r="BH367" s="152"/>
      <c r="BI367" s="152"/>
      <c r="BJ367" s="152"/>
      <c r="BK367" s="152"/>
      <c r="BL367" s="152"/>
      <c r="BM367" s="152"/>
      <c r="BN367" s="152"/>
      <c r="BO367" s="152"/>
      <c r="BP367" s="152"/>
      <c r="BQ367" s="152"/>
      <c r="BR367" s="152"/>
      <c r="BS367" s="152"/>
      <c r="BT367" s="152"/>
      <c r="BU367" s="152"/>
      <c r="BV367" s="152"/>
      <c r="BW367" s="152"/>
      <c r="BX367" s="152"/>
      <c r="BY367" s="152"/>
      <c r="BZ367" s="152"/>
      <c r="CA367" s="152"/>
      <c r="CB367" s="152"/>
      <c r="CC367" s="152"/>
      <c r="CD367" s="152"/>
      <c r="CE367" s="152"/>
      <c r="CF367" s="152"/>
      <c r="CG367" s="152"/>
      <c r="CH367" s="152"/>
      <c r="CI367" s="152"/>
      <c r="CJ367" s="152"/>
      <c r="CK367" s="152"/>
      <c r="CL367" s="152"/>
      <c r="CM367" s="152"/>
      <c r="CN367" s="152"/>
      <c r="CO367" s="152"/>
      <c r="CP367" s="152"/>
      <c r="CQ367" s="152"/>
      <c r="CR367" s="152"/>
      <c r="CS367" s="152"/>
      <c r="CT367" s="152"/>
      <c r="CU367" s="152"/>
      <c r="CV367" s="152"/>
      <c r="CW367" s="152"/>
      <c r="CX367" s="152"/>
      <c r="CY367" s="152"/>
      <c r="CZ367" s="152"/>
      <c r="DA367" s="152"/>
      <c r="DB367" s="152"/>
      <c r="DC367" s="152"/>
      <c r="DD367" s="152"/>
      <c r="DE367" s="152"/>
      <c r="DF367" s="152"/>
      <c r="DG367" s="152"/>
      <c r="DH367" s="152"/>
      <c r="DI367" s="152"/>
      <c r="DJ367" s="152"/>
      <c r="DK367" s="152"/>
      <c r="DL367" s="152"/>
      <c r="DM367" s="152"/>
      <c r="DN367" s="152"/>
      <c r="DO367" s="152"/>
      <c r="DP367" s="152"/>
      <c r="DQ367" s="152"/>
      <c r="DR367" s="152"/>
      <c r="DS367" s="152"/>
      <c r="DT367" s="152"/>
      <c r="DU367" s="152"/>
      <c r="DV367" s="152"/>
      <c r="DW367" s="152"/>
      <c r="DX367" s="152"/>
      <c r="DY367" s="152"/>
      <c r="DZ367" s="152"/>
      <c r="EA367" s="152"/>
      <c r="EB367" s="152"/>
      <c r="EC367" s="152"/>
      <c r="ED367" s="152"/>
      <c r="EE367" s="152"/>
      <c r="EF367" s="152"/>
      <c r="EG367" s="152"/>
      <c r="EH367" s="152"/>
      <c r="EI367" s="152"/>
      <c r="EJ367" s="152"/>
      <c r="EK367" s="152"/>
      <c r="EL367" s="152"/>
      <c r="EM367" s="152"/>
      <c r="EN367" s="152"/>
      <c r="EO367" s="152"/>
      <c r="EP367" s="152"/>
      <c r="EQ367" s="152"/>
      <c r="ER367" s="152"/>
      <c r="ES367" s="152"/>
      <c r="ET367" s="152"/>
      <c r="EU367" s="152"/>
      <c r="EV367" s="152"/>
      <c r="EW367" s="152"/>
      <c r="EX367" s="152"/>
      <c r="EY367" s="152"/>
      <c r="EZ367" s="152"/>
      <c r="FA367" s="152"/>
      <c r="FB367" s="152"/>
      <c r="FC367" s="152"/>
      <c r="FD367" s="152"/>
    </row>
    <row r="368" spans="1:160">
      <c r="A368" s="250" t="str">
        <f t="shared" si="4"/>
        <v/>
      </c>
      <c r="B368" s="89"/>
      <c r="C368" s="89"/>
      <c r="D368" s="89"/>
      <c r="E368" s="89"/>
      <c r="F368" s="89"/>
      <c r="G368" s="89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152"/>
      <c r="AE368" s="152"/>
      <c r="AF368" s="152"/>
      <c r="AG368" s="152"/>
      <c r="AH368" s="152"/>
      <c r="AI368" s="152"/>
      <c r="AJ368" s="152"/>
      <c r="AK368" s="152"/>
      <c r="AL368" s="152"/>
      <c r="AM368" s="152"/>
      <c r="AN368" s="152"/>
      <c r="AO368" s="152"/>
      <c r="AP368" s="152"/>
      <c r="AQ368" s="152"/>
      <c r="AR368" s="152"/>
      <c r="AS368" s="152"/>
      <c r="AT368" s="152"/>
      <c r="AU368" s="152"/>
      <c r="AV368" s="152"/>
      <c r="AW368" s="152"/>
      <c r="AX368" s="152"/>
      <c r="AY368" s="152"/>
      <c r="AZ368" s="152"/>
      <c r="BA368" s="152"/>
      <c r="BB368" s="152"/>
      <c r="BC368" s="152"/>
      <c r="BD368" s="152"/>
      <c r="BE368" s="152"/>
      <c r="BF368" s="152"/>
      <c r="BG368" s="152"/>
      <c r="BH368" s="152"/>
      <c r="BI368" s="152"/>
      <c r="BJ368" s="152"/>
      <c r="BK368" s="152"/>
      <c r="BL368" s="152"/>
      <c r="BM368" s="152"/>
      <c r="BN368" s="152"/>
      <c r="BO368" s="152"/>
      <c r="BP368" s="152"/>
      <c r="BQ368" s="152"/>
      <c r="BR368" s="152"/>
      <c r="BS368" s="152"/>
      <c r="BT368" s="152"/>
      <c r="BU368" s="152"/>
      <c r="BV368" s="152"/>
      <c r="BW368" s="152"/>
      <c r="BX368" s="152"/>
      <c r="BY368" s="152"/>
      <c r="BZ368" s="152"/>
      <c r="CA368" s="152"/>
      <c r="CB368" s="152"/>
      <c r="CC368" s="152"/>
      <c r="CD368" s="152"/>
      <c r="CE368" s="152"/>
      <c r="CF368" s="152"/>
      <c r="CG368" s="152"/>
      <c r="CH368" s="152"/>
      <c r="CI368" s="152"/>
      <c r="CJ368" s="152"/>
      <c r="CK368" s="152"/>
      <c r="CL368" s="152"/>
      <c r="CM368" s="152"/>
      <c r="CN368" s="152"/>
      <c r="CO368" s="152"/>
      <c r="CP368" s="152"/>
      <c r="CQ368" s="152"/>
      <c r="CR368" s="152"/>
      <c r="CS368" s="152"/>
      <c r="CT368" s="152"/>
      <c r="CU368" s="152"/>
      <c r="CV368" s="152"/>
      <c r="CW368" s="152"/>
      <c r="CX368" s="152"/>
      <c r="CY368" s="152"/>
      <c r="CZ368" s="152"/>
      <c r="DA368" s="152"/>
      <c r="DB368" s="152"/>
      <c r="DC368" s="152"/>
      <c r="DD368" s="152"/>
      <c r="DE368" s="152"/>
      <c r="DF368" s="152"/>
      <c r="DG368" s="152"/>
      <c r="DH368" s="152"/>
      <c r="DI368" s="152"/>
      <c r="DJ368" s="152"/>
      <c r="DK368" s="152"/>
      <c r="DL368" s="152"/>
      <c r="DM368" s="152"/>
      <c r="DN368" s="152"/>
      <c r="DO368" s="152"/>
      <c r="DP368" s="152"/>
      <c r="DQ368" s="152"/>
      <c r="DR368" s="152"/>
      <c r="DS368" s="152"/>
      <c r="DT368" s="152"/>
      <c r="DU368" s="152"/>
      <c r="DV368" s="152"/>
      <c r="DW368" s="152"/>
      <c r="DX368" s="152"/>
      <c r="DY368" s="152"/>
      <c r="DZ368" s="152"/>
      <c r="EA368" s="152"/>
      <c r="EB368" s="152"/>
      <c r="EC368" s="152"/>
      <c r="ED368" s="152"/>
      <c r="EE368" s="152"/>
      <c r="EF368" s="152"/>
      <c r="EG368" s="152"/>
      <c r="EH368" s="152"/>
      <c r="EI368" s="152"/>
      <c r="EJ368" s="152"/>
      <c r="EK368" s="152"/>
      <c r="EL368" s="152"/>
      <c r="EM368" s="152"/>
      <c r="EN368" s="152"/>
      <c r="EO368" s="152"/>
      <c r="EP368" s="152"/>
      <c r="EQ368" s="152"/>
      <c r="ER368" s="152"/>
      <c r="ES368" s="152"/>
      <c r="ET368" s="152"/>
      <c r="EU368" s="152"/>
      <c r="EV368" s="152"/>
      <c r="EW368" s="152"/>
      <c r="EX368" s="152"/>
      <c r="EY368" s="152"/>
      <c r="EZ368" s="152"/>
      <c r="FA368" s="152"/>
      <c r="FB368" s="152"/>
      <c r="FC368" s="152"/>
      <c r="FD368" s="152"/>
    </row>
    <row r="369" spans="1:160">
      <c r="A369" s="250" t="str">
        <f t="shared" si="4"/>
        <v/>
      </c>
      <c r="B369" s="89"/>
      <c r="C369" s="89"/>
      <c r="D369" s="89"/>
      <c r="E369" s="89"/>
      <c r="F369" s="89"/>
      <c r="G369" s="89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152"/>
      <c r="AE369" s="152"/>
      <c r="AF369" s="152"/>
      <c r="AG369" s="152"/>
      <c r="AH369" s="152"/>
      <c r="AI369" s="152"/>
      <c r="AJ369" s="152"/>
      <c r="AK369" s="152"/>
      <c r="AL369" s="152"/>
      <c r="AM369" s="152"/>
      <c r="AN369" s="152"/>
      <c r="AO369" s="152"/>
      <c r="AP369" s="152"/>
      <c r="AQ369" s="152"/>
      <c r="AR369" s="152"/>
      <c r="AS369" s="152"/>
      <c r="AT369" s="152"/>
      <c r="AU369" s="152"/>
      <c r="AV369" s="152"/>
      <c r="AW369" s="152"/>
      <c r="AX369" s="152"/>
      <c r="AY369" s="152"/>
      <c r="AZ369" s="152"/>
      <c r="BA369" s="152"/>
      <c r="BB369" s="152"/>
      <c r="BC369" s="152"/>
      <c r="BD369" s="152"/>
      <c r="BE369" s="152"/>
      <c r="BF369" s="152"/>
      <c r="BG369" s="152"/>
      <c r="BH369" s="152"/>
      <c r="BI369" s="152"/>
      <c r="BJ369" s="152"/>
      <c r="BK369" s="152"/>
      <c r="BL369" s="152"/>
      <c r="BM369" s="152"/>
      <c r="BN369" s="152"/>
      <c r="BO369" s="152"/>
      <c r="BP369" s="152"/>
      <c r="BQ369" s="152"/>
      <c r="BR369" s="152"/>
      <c r="BS369" s="152"/>
      <c r="BT369" s="152"/>
      <c r="BU369" s="152"/>
      <c r="BV369" s="152"/>
      <c r="BW369" s="152"/>
      <c r="BX369" s="152"/>
      <c r="BY369" s="152"/>
      <c r="BZ369" s="152"/>
      <c r="CA369" s="152"/>
      <c r="CB369" s="152"/>
      <c r="CC369" s="152"/>
      <c r="CD369" s="152"/>
      <c r="CE369" s="152"/>
      <c r="CF369" s="152"/>
      <c r="CG369" s="152"/>
      <c r="CH369" s="152"/>
      <c r="CI369" s="152"/>
      <c r="CJ369" s="152"/>
      <c r="CK369" s="152"/>
      <c r="CL369" s="152"/>
      <c r="CM369" s="152"/>
      <c r="CN369" s="152"/>
      <c r="CO369" s="152"/>
      <c r="CP369" s="152"/>
      <c r="CQ369" s="152"/>
      <c r="CR369" s="152"/>
      <c r="CS369" s="152"/>
      <c r="CT369" s="152"/>
      <c r="CU369" s="152"/>
      <c r="CV369" s="152"/>
      <c r="CW369" s="152"/>
      <c r="CX369" s="152"/>
      <c r="CY369" s="152"/>
      <c r="CZ369" s="152"/>
      <c r="DA369" s="152"/>
      <c r="DB369" s="152"/>
      <c r="DC369" s="152"/>
      <c r="DD369" s="152"/>
      <c r="DE369" s="152"/>
      <c r="DF369" s="152"/>
      <c r="DG369" s="152"/>
      <c r="DH369" s="152"/>
      <c r="DI369" s="152"/>
      <c r="DJ369" s="152"/>
      <c r="DK369" s="152"/>
      <c r="DL369" s="152"/>
      <c r="DM369" s="152"/>
      <c r="DN369" s="152"/>
      <c r="DO369" s="152"/>
      <c r="DP369" s="152"/>
      <c r="DQ369" s="152"/>
      <c r="DR369" s="152"/>
      <c r="DS369" s="152"/>
      <c r="DT369" s="152"/>
      <c r="DU369" s="152"/>
      <c r="DV369" s="152"/>
      <c r="DW369" s="152"/>
      <c r="DX369" s="152"/>
      <c r="DY369" s="152"/>
      <c r="DZ369" s="152"/>
      <c r="EA369" s="152"/>
      <c r="EB369" s="152"/>
      <c r="EC369" s="152"/>
      <c r="ED369" s="152"/>
      <c r="EE369" s="152"/>
      <c r="EF369" s="152"/>
      <c r="EG369" s="152"/>
      <c r="EH369" s="152"/>
      <c r="EI369" s="152"/>
      <c r="EJ369" s="152"/>
      <c r="EK369" s="152"/>
      <c r="EL369" s="152"/>
      <c r="EM369" s="152"/>
      <c r="EN369" s="152"/>
      <c r="EO369" s="152"/>
      <c r="EP369" s="152"/>
      <c r="EQ369" s="152"/>
      <c r="ER369" s="152"/>
      <c r="ES369" s="152"/>
      <c r="ET369" s="152"/>
      <c r="EU369" s="152"/>
      <c r="EV369" s="152"/>
      <c r="EW369" s="152"/>
      <c r="EX369" s="152"/>
      <c r="EY369" s="152"/>
      <c r="EZ369" s="152"/>
      <c r="FA369" s="152"/>
      <c r="FB369" s="152"/>
      <c r="FC369" s="152"/>
      <c r="FD369" s="152"/>
    </row>
    <row r="370" spans="1:160">
      <c r="A370" s="250" t="str">
        <f t="shared" si="4"/>
        <v/>
      </c>
      <c r="B370" s="89"/>
      <c r="C370" s="89"/>
      <c r="D370" s="89"/>
      <c r="E370" s="89"/>
      <c r="F370" s="89"/>
      <c r="G370" s="89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152"/>
      <c r="AE370" s="152"/>
      <c r="AF370" s="152"/>
      <c r="AG370" s="152"/>
      <c r="AH370" s="152"/>
      <c r="AI370" s="152"/>
      <c r="AJ370" s="152"/>
      <c r="AK370" s="152"/>
      <c r="AL370" s="152"/>
      <c r="AM370" s="152"/>
      <c r="AN370" s="152"/>
      <c r="AO370" s="152"/>
      <c r="AP370" s="152"/>
      <c r="AQ370" s="152"/>
      <c r="AR370" s="152"/>
      <c r="AS370" s="152"/>
      <c r="AT370" s="152"/>
      <c r="AU370" s="152"/>
      <c r="AV370" s="152"/>
      <c r="AW370" s="152"/>
      <c r="AX370" s="152"/>
      <c r="AY370" s="152"/>
      <c r="AZ370" s="152"/>
      <c r="BA370" s="152"/>
      <c r="BB370" s="152"/>
      <c r="BC370" s="152"/>
      <c r="BD370" s="152"/>
      <c r="BE370" s="152"/>
      <c r="BF370" s="152"/>
      <c r="BG370" s="152"/>
      <c r="BH370" s="152"/>
      <c r="BI370" s="152"/>
      <c r="BJ370" s="152"/>
      <c r="BK370" s="152"/>
      <c r="BL370" s="152"/>
      <c r="BM370" s="152"/>
      <c r="BN370" s="152"/>
      <c r="BO370" s="152"/>
      <c r="BP370" s="152"/>
      <c r="BQ370" s="152"/>
      <c r="BR370" s="152"/>
      <c r="BS370" s="152"/>
      <c r="BT370" s="152"/>
      <c r="BU370" s="152"/>
      <c r="BV370" s="152"/>
      <c r="BW370" s="152"/>
      <c r="BX370" s="152"/>
      <c r="BY370" s="152"/>
      <c r="BZ370" s="152"/>
      <c r="CA370" s="152"/>
      <c r="CB370" s="152"/>
      <c r="CC370" s="152"/>
      <c r="CD370" s="152"/>
      <c r="CE370" s="152"/>
      <c r="CF370" s="152"/>
      <c r="CG370" s="152"/>
      <c r="CH370" s="152"/>
      <c r="CI370" s="152"/>
      <c r="CJ370" s="152"/>
      <c r="CK370" s="152"/>
      <c r="CL370" s="152"/>
      <c r="CM370" s="152"/>
      <c r="CN370" s="152"/>
      <c r="CO370" s="152"/>
      <c r="CP370" s="152"/>
      <c r="CQ370" s="152"/>
      <c r="CR370" s="152"/>
      <c r="CS370" s="152"/>
      <c r="CT370" s="152"/>
      <c r="CU370" s="152"/>
      <c r="CV370" s="152"/>
      <c r="CW370" s="152"/>
      <c r="CX370" s="152"/>
      <c r="CY370" s="152"/>
      <c r="CZ370" s="152"/>
      <c r="DA370" s="152"/>
      <c r="DB370" s="152"/>
      <c r="DC370" s="152"/>
      <c r="DD370" s="152"/>
      <c r="DE370" s="152"/>
      <c r="DF370" s="152"/>
      <c r="DG370" s="152"/>
      <c r="DH370" s="152"/>
      <c r="DI370" s="152"/>
      <c r="DJ370" s="152"/>
      <c r="DK370" s="152"/>
      <c r="DL370" s="152"/>
      <c r="DM370" s="152"/>
      <c r="DN370" s="152"/>
      <c r="DO370" s="152"/>
      <c r="DP370" s="152"/>
      <c r="DQ370" s="152"/>
      <c r="DR370" s="152"/>
      <c r="DS370" s="152"/>
      <c r="DT370" s="152"/>
      <c r="DU370" s="152"/>
      <c r="DV370" s="152"/>
      <c r="DW370" s="152"/>
      <c r="DX370" s="152"/>
      <c r="DY370" s="152"/>
      <c r="DZ370" s="152"/>
      <c r="EA370" s="152"/>
      <c r="EB370" s="152"/>
      <c r="EC370" s="152"/>
      <c r="ED370" s="152"/>
      <c r="EE370" s="152"/>
      <c r="EF370" s="152"/>
      <c r="EG370" s="152"/>
      <c r="EH370" s="152"/>
      <c r="EI370" s="152"/>
      <c r="EJ370" s="152"/>
      <c r="EK370" s="152"/>
      <c r="EL370" s="152"/>
      <c r="EM370" s="152"/>
      <c r="EN370" s="152"/>
      <c r="EO370" s="152"/>
      <c r="EP370" s="152"/>
      <c r="EQ370" s="152"/>
      <c r="ER370" s="152"/>
      <c r="ES370" s="152"/>
      <c r="ET370" s="152"/>
      <c r="EU370" s="152"/>
      <c r="EV370" s="152"/>
      <c r="EW370" s="152"/>
      <c r="EX370" s="152"/>
      <c r="EY370" s="152"/>
      <c r="EZ370" s="152"/>
      <c r="FA370" s="152"/>
      <c r="FB370" s="152"/>
      <c r="FC370" s="152"/>
      <c r="FD370" s="152"/>
    </row>
    <row r="371" spans="1:160">
      <c r="A371" s="250" t="str">
        <f t="shared" si="4"/>
        <v/>
      </c>
      <c r="B371" s="89"/>
      <c r="C371" s="89"/>
      <c r="D371" s="89"/>
      <c r="E371" s="89"/>
      <c r="F371" s="89"/>
      <c r="G371" s="89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152"/>
      <c r="AE371" s="152"/>
      <c r="AF371" s="152"/>
      <c r="AG371" s="152"/>
      <c r="AH371" s="152"/>
      <c r="AI371" s="152"/>
      <c r="AJ371" s="152"/>
      <c r="AK371" s="152"/>
      <c r="AL371" s="152"/>
      <c r="AM371" s="152"/>
      <c r="AN371" s="152"/>
      <c r="AO371" s="152"/>
      <c r="AP371" s="152"/>
      <c r="AQ371" s="152"/>
      <c r="AR371" s="152"/>
      <c r="AS371" s="152"/>
      <c r="AT371" s="152"/>
      <c r="AU371" s="152"/>
      <c r="AV371" s="152"/>
      <c r="AW371" s="152"/>
      <c r="AX371" s="152"/>
      <c r="AY371" s="152"/>
      <c r="AZ371" s="152"/>
      <c r="BA371" s="152"/>
      <c r="BB371" s="152"/>
      <c r="BC371" s="152"/>
      <c r="BD371" s="152"/>
      <c r="BE371" s="152"/>
      <c r="BF371" s="152"/>
      <c r="BG371" s="152"/>
      <c r="BH371" s="152"/>
      <c r="BI371" s="152"/>
      <c r="BJ371" s="152"/>
      <c r="BK371" s="152"/>
      <c r="BL371" s="152"/>
      <c r="BM371" s="152"/>
      <c r="BN371" s="152"/>
      <c r="BO371" s="152"/>
      <c r="BP371" s="152"/>
      <c r="BQ371" s="152"/>
      <c r="BR371" s="152"/>
      <c r="BS371" s="152"/>
      <c r="BT371" s="152"/>
      <c r="BU371" s="152"/>
      <c r="BV371" s="152"/>
      <c r="BW371" s="152"/>
      <c r="BX371" s="152"/>
      <c r="BY371" s="152"/>
      <c r="BZ371" s="152"/>
      <c r="CA371" s="152"/>
      <c r="CB371" s="152"/>
      <c r="CC371" s="152"/>
      <c r="CD371" s="152"/>
      <c r="CE371" s="152"/>
      <c r="CF371" s="152"/>
      <c r="CG371" s="152"/>
      <c r="CH371" s="152"/>
      <c r="CI371" s="152"/>
      <c r="CJ371" s="152"/>
      <c r="CK371" s="152"/>
      <c r="CL371" s="152"/>
      <c r="CM371" s="152"/>
      <c r="CN371" s="152"/>
      <c r="CO371" s="152"/>
      <c r="CP371" s="152"/>
      <c r="CQ371" s="152"/>
      <c r="CR371" s="152"/>
      <c r="CS371" s="152"/>
      <c r="CT371" s="152"/>
      <c r="CU371" s="152"/>
      <c r="CV371" s="152"/>
      <c r="CW371" s="152"/>
      <c r="CX371" s="152"/>
      <c r="CY371" s="152"/>
      <c r="CZ371" s="152"/>
      <c r="DA371" s="152"/>
      <c r="DB371" s="152"/>
      <c r="DC371" s="152"/>
      <c r="DD371" s="152"/>
      <c r="DE371" s="152"/>
      <c r="DF371" s="152"/>
      <c r="DG371" s="152"/>
      <c r="DH371" s="152"/>
      <c r="DI371" s="152"/>
      <c r="DJ371" s="152"/>
      <c r="DK371" s="152"/>
      <c r="DL371" s="152"/>
      <c r="DM371" s="152"/>
      <c r="DN371" s="152"/>
      <c r="DO371" s="152"/>
      <c r="DP371" s="152"/>
      <c r="DQ371" s="152"/>
      <c r="DR371" s="152"/>
      <c r="DS371" s="152"/>
      <c r="DT371" s="152"/>
      <c r="DU371" s="152"/>
      <c r="DV371" s="152"/>
      <c r="DW371" s="152"/>
      <c r="DX371" s="152"/>
      <c r="DY371" s="152"/>
      <c r="DZ371" s="152"/>
      <c r="EA371" s="152"/>
      <c r="EB371" s="152"/>
      <c r="EC371" s="152"/>
      <c r="ED371" s="152"/>
      <c r="EE371" s="152"/>
      <c r="EF371" s="152"/>
      <c r="EG371" s="152"/>
      <c r="EH371" s="152"/>
      <c r="EI371" s="152"/>
      <c r="EJ371" s="152"/>
      <c r="EK371" s="152"/>
      <c r="EL371" s="152"/>
      <c r="EM371" s="152"/>
      <c r="EN371" s="152"/>
      <c r="EO371" s="152"/>
      <c r="EP371" s="152"/>
      <c r="EQ371" s="152"/>
      <c r="ER371" s="152"/>
      <c r="ES371" s="152"/>
      <c r="ET371" s="152"/>
      <c r="EU371" s="152"/>
      <c r="EV371" s="152"/>
      <c r="EW371" s="152"/>
      <c r="EX371" s="152"/>
      <c r="EY371" s="152"/>
      <c r="EZ371" s="152"/>
      <c r="FA371" s="152"/>
      <c r="FB371" s="152"/>
      <c r="FC371" s="152"/>
      <c r="FD371" s="152"/>
    </row>
    <row r="372" spans="1:160">
      <c r="A372" s="250" t="str">
        <f t="shared" si="4"/>
        <v/>
      </c>
      <c r="B372" s="89"/>
      <c r="C372" s="89"/>
      <c r="D372" s="89"/>
      <c r="E372" s="89"/>
      <c r="F372" s="89"/>
      <c r="G372" s="89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152"/>
      <c r="AE372" s="152"/>
      <c r="AF372" s="152"/>
      <c r="AG372" s="152"/>
      <c r="AH372" s="152"/>
      <c r="AI372" s="152"/>
      <c r="AJ372" s="152"/>
      <c r="AK372" s="152"/>
      <c r="AL372" s="152"/>
      <c r="AM372" s="152"/>
      <c r="AN372" s="152"/>
      <c r="AO372" s="152"/>
      <c r="AP372" s="152"/>
      <c r="AQ372" s="152"/>
      <c r="AR372" s="152"/>
      <c r="AS372" s="152"/>
      <c r="AT372" s="152"/>
      <c r="AU372" s="152"/>
      <c r="AV372" s="152"/>
      <c r="AW372" s="152"/>
      <c r="AX372" s="152"/>
      <c r="AY372" s="152"/>
      <c r="AZ372" s="152"/>
      <c r="BA372" s="152"/>
      <c r="BB372" s="152"/>
      <c r="BC372" s="152"/>
      <c r="BD372" s="152"/>
      <c r="BE372" s="152"/>
      <c r="BF372" s="152"/>
      <c r="BG372" s="152"/>
      <c r="BH372" s="152"/>
      <c r="BI372" s="152"/>
      <c r="BJ372" s="152"/>
      <c r="BK372" s="152"/>
      <c r="BL372" s="152"/>
      <c r="BM372" s="152"/>
      <c r="BN372" s="152"/>
      <c r="BO372" s="152"/>
      <c r="BP372" s="152"/>
      <c r="BQ372" s="152"/>
      <c r="BR372" s="152"/>
      <c r="BS372" s="152"/>
      <c r="BT372" s="152"/>
      <c r="BU372" s="152"/>
      <c r="BV372" s="152"/>
      <c r="BW372" s="152"/>
      <c r="BX372" s="152"/>
      <c r="BY372" s="152"/>
      <c r="BZ372" s="152"/>
      <c r="CA372" s="152"/>
      <c r="CB372" s="152"/>
      <c r="CC372" s="152"/>
      <c r="CD372" s="152"/>
      <c r="CE372" s="152"/>
      <c r="CF372" s="152"/>
      <c r="CG372" s="152"/>
      <c r="CH372" s="152"/>
      <c r="CI372" s="152"/>
      <c r="CJ372" s="152"/>
      <c r="CK372" s="152"/>
      <c r="CL372" s="152"/>
      <c r="CM372" s="152"/>
      <c r="CN372" s="152"/>
      <c r="CO372" s="152"/>
      <c r="CP372" s="152"/>
      <c r="CQ372" s="152"/>
      <c r="CR372" s="152"/>
      <c r="CS372" s="152"/>
      <c r="CT372" s="152"/>
      <c r="CU372" s="152"/>
      <c r="CV372" s="152"/>
      <c r="CW372" s="152"/>
      <c r="CX372" s="152"/>
      <c r="CY372" s="152"/>
      <c r="CZ372" s="152"/>
      <c r="DA372" s="152"/>
      <c r="DB372" s="152"/>
      <c r="DC372" s="152"/>
      <c r="DD372" s="152"/>
      <c r="DE372" s="152"/>
      <c r="DF372" s="152"/>
      <c r="DG372" s="152"/>
      <c r="DH372" s="152"/>
      <c r="DI372" s="152"/>
      <c r="DJ372" s="152"/>
      <c r="DK372" s="152"/>
      <c r="DL372" s="152"/>
      <c r="DM372" s="152"/>
      <c r="DN372" s="152"/>
      <c r="DO372" s="152"/>
      <c r="DP372" s="152"/>
      <c r="DQ372" s="152"/>
      <c r="DR372" s="152"/>
      <c r="DS372" s="152"/>
      <c r="DT372" s="152"/>
      <c r="DU372" s="152"/>
      <c r="DV372" s="152"/>
      <c r="DW372" s="152"/>
      <c r="DX372" s="152"/>
      <c r="DY372" s="152"/>
      <c r="DZ372" s="152"/>
      <c r="EA372" s="152"/>
      <c r="EB372" s="152"/>
      <c r="EC372" s="152"/>
      <c r="ED372" s="152"/>
      <c r="EE372" s="152"/>
      <c r="EF372" s="152"/>
      <c r="EG372" s="152"/>
      <c r="EH372" s="152"/>
      <c r="EI372" s="152"/>
      <c r="EJ372" s="152"/>
      <c r="EK372" s="152"/>
      <c r="EL372" s="152"/>
      <c r="EM372" s="152"/>
      <c r="EN372" s="152"/>
      <c r="EO372" s="152"/>
      <c r="EP372" s="152"/>
      <c r="EQ372" s="152"/>
      <c r="ER372" s="152"/>
      <c r="ES372" s="152"/>
      <c r="ET372" s="152"/>
      <c r="EU372" s="152"/>
      <c r="EV372" s="152"/>
      <c r="EW372" s="152"/>
      <c r="EX372" s="152"/>
      <c r="EY372" s="152"/>
      <c r="EZ372" s="152"/>
      <c r="FA372" s="152"/>
      <c r="FB372" s="152"/>
      <c r="FC372" s="152"/>
      <c r="FD372" s="152"/>
    </row>
    <row r="373" spans="1:160">
      <c r="A373" s="250" t="str">
        <f t="shared" si="4"/>
        <v/>
      </c>
      <c r="B373" s="89"/>
      <c r="C373" s="89"/>
      <c r="D373" s="89"/>
      <c r="E373" s="89"/>
      <c r="F373" s="89"/>
      <c r="G373" s="89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152"/>
      <c r="AE373" s="152"/>
      <c r="AF373" s="152"/>
      <c r="AG373" s="152"/>
      <c r="AH373" s="152"/>
      <c r="AI373" s="152"/>
      <c r="AJ373" s="152"/>
      <c r="AK373" s="152"/>
      <c r="AL373" s="152"/>
      <c r="AM373" s="152"/>
      <c r="AN373" s="152"/>
      <c r="AO373" s="152"/>
      <c r="AP373" s="152"/>
      <c r="AQ373" s="152"/>
      <c r="AR373" s="152"/>
      <c r="AS373" s="152"/>
      <c r="AT373" s="152"/>
      <c r="AU373" s="152"/>
      <c r="AV373" s="152"/>
      <c r="AW373" s="152"/>
      <c r="AX373" s="152"/>
      <c r="AY373" s="152"/>
      <c r="AZ373" s="152"/>
      <c r="BA373" s="152"/>
      <c r="BB373" s="152"/>
      <c r="BC373" s="152"/>
      <c r="BD373" s="152"/>
      <c r="BE373" s="152"/>
      <c r="BF373" s="152"/>
      <c r="BG373" s="152"/>
      <c r="BH373" s="152"/>
      <c r="BI373" s="152"/>
      <c r="BJ373" s="152"/>
      <c r="BK373" s="152"/>
      <c r="BL373" s="152"/>
      <c r="BM373" s="152"/>
      <c r="BN373" s="152"/>
      <c r="BO373" s="152"/>
      <c r="BP373" s="152"/>
      <c r="BQ373" s="152"/>
      <c r="BR373" s="152"/>
      <c r="BS373" s="152"/>
      <c r="BT373" s="152"/>
      <c r="BU373" s="152"/>
      <c r="BV373" s="152"/>
      <c r="BW373" s="152"/>
      <c r="BX373" s="152"/>
      <c r="BY373" s="152"/>
      <c r="BZ373" s="152"/>
      <c r="CA373" s="152"/>
      <c r="CB373" s="152"/>
      <c r="CC373" s="152"/>
      <c r="CD373" s="152"/>
      <c r="CE373" s="152"/>
      <c r="CF373" s="152"/>
      <c r="CG373" s="152"/>
      <c r="CH373" s="152"/>
      <c r="CI373" s="152"/>
      <c r="CJ373" s="152"/>
      <c r="CK373" s="152"/>
      <c r="CL373" s="152"/>
      <c r="CM373" s="152"/>
      <c r="CN373" s="152"/>
      <c r="CO373" s="152"/>
      <c r="CP373" s="152"/>
      <c r="CQ373" s="152"/>
      <c r="CR373" s="152"/>
      <c r="CS373" s="152"/>
      <c r="CT373" s="152"/>
      <c r="CU373" s="152"/>
      <c r="CV373" s="152"/>
      <c r="CW373" s="152"/>
      <c r="CX373" s="152"/>
      <c r="CY373" s="152"/>
      <c r="CZ373" s="152"/>
      <c r="DA373" s="152"/>
      <c r="DB373" s="152"/>
      <c r="DC373" s="152"/>
      <c r="DD373" s="152"/>
      <c r="DE373" s="152"/>
      <c r="DF373" s="152"/>
      <c r="DG373" s="152"/>
      <c r="DH373" s="152"/>
      <c r="DI373" s="152"/>
      <c r="DJ373" s="152"/>
      <c r="DK373" s="152"/>
      <c r="DL373" s="152"/>
      <c r="DM373" s="152"/>
      <c r="DN373" s="152"/>
      <c r="DO373" s="152"/>
      <c r="DP373" s="152"/>
      <c r="DQ373" s="152"/>
      <c r="DR373" s="152"/>
      <c r="DS373" s="152"/>
      <c r="DT373" s="152"/>
      <c r="DU373" s="152"/>
      <c r="DV373" s="152"/>
      <c r="DW373" s="152"/>
      <c r="DX373" s="152"/>
      <c r="DY373" s="152"/>
      <c r="DZ373" s="152"/>
      <c r="EA373" s="152"/>
      <c r="EB373" s="152"/>
      <c r="EC373" s="152"/>
      <c r="ED373" s="152"/>
      <c r="EE373" s="152"/>
      <c r="EF373" s="152"/>
      <c r="EG373" s="152"/>
      <c r="EH373" s="152"/>
      <c r="EI373" s="152"/>
      <c r="EJ373" s="152"/>
      <c r="EK373" s="152"/>
      <c r="EL373" s="152"/>
      <c r="EM373" s="152"/>
      <c r="EN373" s="152"/>
      <c r="EO373" s="152"/>
      <c r="EP373" s="152"/>
      <c r="EQ373" s="152"/>
      <c r="ER373" s="152"/>
      <c r="ES373" s="152"/>
      <c r="ET373" s="152"/>
      <c r="EU373" s="152"/>
      <c r="EV373" s="152"/>
      <c r="EW373" s="152"/>
      <c r="EX373" s="152"/>
      <c r="EY373" s="152"/>
      <c r="EZ373" s="152"/>
      <c r="FA373" s="152"/>
      <c r="FB373" s="152"/>
      <c r="FC373" s="152"/>
      <c r="FD373" s="152"/>
    </row>
    <row r="374" spans="1:160">
      <c r="A374" s="250" t="str">
        <f t="shared" si="4"/>
        <v/>
      </c>
      <c r="B374" s="89"/>
      <c r="C374" s="89"/>
      <c r="D374" s="89"/>
      <c r="E374" s="89"/>
      <c r="F374" s="89"/>
      <c r="G374" s="89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152"/>
      <c r="AE374" s="152"/>
      <c r="AF374" s="152"/>
      <c r="AG374" s="152"/>
      <c r="AH374" s="152"/>
      <c r="AI374" s="152"/>
      <c r="AJ374" s="152"/>
      <c r="AK374" s="152"/>
      <c r="AL374" s="152"/>
      <c r="AM374" s="152"/>
      <c r="AN374" s="152"/>
      <c r="AO374" s="152"/>
      <c r="AP374" s="152"/>
      <c r="AQ374" s="152"/>
      <c r="AR374" s="152"/>
      <c r="AS374" s="152"/>
      <c r="AT374" s="152"/>
      <c r="AU374" s="152"/>
      <c r="AV374" s="152"/>
      <c r="AW374" s="152"/>
      <c r="AX374" s="152"/>
      <c r="AY374" s="152"/>
      <c r="AZ374" s="152"/>
      <c r="BA374" s="152"/>
      <c r="BB374" s="152"/>
      <c r="BC374" s="152"/>
      <c r="BD374" s="152"/>
      <c r="BE374" s="152"/>
      <c r="BF374" s="152"/>
      <c r="BG374" s="152"/>
      <c r="BH374" s="152"/>
      <c r="BI374" s="152"/>
      <c r="BJ374" s="152"/>
      <c r="BK374" s="152"/>
      <c r="BL374" s="152"/>
      <c r="BM374" s="152"/>
      <c r="BN374" s="152"/>
      <c r="BO374" s="152"/>
      <c r="BP374" s="152"/>
      <c r="BQ374" s="152"/>
      <c r="BR374" s="152"/>
      <c r="BS374" s="152"/>
      <c r="BT374" s="152"/>
      <c r="BU374" s="152"/>
      <c r="BV374" s="152"/>
      <c r="BW374" s="152"/>
      <c r="BX374" s="152"/>
      <c r="BY374" s="152"/>
      <c r="BZ374" s="152"/>
      <c r="CA374" s="152"/>
      <c r="CB374" s="152"/>
      <c r="CC374" s="152"/>
      <c r="CD374" s="152"/>
      <c r="CE374" s="152"/>
      <c r="CF374" s="152"/>
      <c r="CG374" s="152"/>
      <c r="CH374" s="152"/>
      <c r="CI374" s="152"/>
      <c r="CJ374" s="152"/>
      <c r="CK374" s="152"/>
      <c r="CL374" s="152"/>
      <c r="CM374" s="152"/>
      <c r="CN374" s="152"/>
      <c r="CO374" s="152"/>
      <c r="CP374" s="152"/>
      <c r="CQ374" s="152"/>
      <c r="CR374" s="152"/>
      <c r="CS374" s="152"/>
      <c r="CT374" s="152"/>
      <c r="CU374" s="152"/>
      <c r="CV374" s="152"/>
      <c r="CW374" s="152"/>
      <c r="CX374" s="152"/>
      <c r="CY374" s="152"/>
      <c r="CZ374" s="152"/>
      <c r="DA374" s="152"/>
      <c r="DB374" s="152"/>
      <c r="DC374" s="152"/>
      <c r="DD374" s="152"/>
      <c r="DE374" s="152"/>
      <c r="DF374" s="152"/>
      <c r="DG374" s="152"/>
      <c r="DH374" s="152"/>
      <c r="DI374" s="152"/>
      <c r="DJ374" s="152"/>
      <c r="DK374" s="152"/>
      <c r="DL374" s="152"/>
      <c r="DM374" s="152"/>
      <c r="DN374" s="152"/>
      <c r="DO374" s="152"/>
      <c r="DP374" s="152"/>
      <c r="DQ374" s="152"/>
      <c r="DR374" s="152"/>
      <c r="DS374" s="152"/>
      <c r="DT374" s="152"/>
      <c r="DU374" s="152"/>
      <c r="DV374" s="152"/>
      <c r="DW374" s="152"/>
      <c r="DX374" s="152"/>
      <c r="DY374" s="152"/>
      <c r="DZ374" s="152"/>
      <c r="EA374" s="152"/>
      <c r="EB374" s="152"/>
      <c r="EC374" s="152"/>
      <c r="ED374" s="152"/>
      <c r="EE374" s="152"/>
      <c r="EF374" s="152"/>
      <c r="EG374" s="152"/>
      <c r="EH374" s="152"/>
      <c r="EI374" s="152"/>
      <c r="EJ374" s="152"/>
      <c r="EK374" s="152"/>
      <c r="EL374" s="152"/>
      <c r="EM374" s="152"/>
      <c r="EN374" s="152"/>
      <c r="EO374" s="152"/>
      <c r="EP374" s="152"/>
      <c r="EQ374" s="152"/>
      <c r="ER374" s="152"/>
      <c r="ES374" s="152"/>
      <c r="ET374" s="152"/>
      <c r="EU374" s="152"/>
      <c r="EV374" s="152"/>
      <c r="EW374" s="152"/>
      <c r="EX374" s="152"/>
      <c r="EY374" s="152"/>
      <c r="EZ374" s="152"/>
      <c r="FA374" s="152"/>
      <c r="FB374" s="152"/>
      <c r="FC374" s="152"/>
      <c r="FD374" s="152"/>
    </row>
    <row r="375" spans="1:160">
      <c r="A375" s="250" t="str">
        <f t="shared" si="4"/>
        <v/>
      </c>
      <c r="B375" s="89"/>
      <c r="C375" s="89"/>
      <c r="D375" s="89"/>
      <c r="E375" s="89"/>
      <c r="F375" s="89"/>
      <c r="G375" s="89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152"/>
      <c r="AE375" s="152"/>
      <c r="AF375" s="152"/>
      <c r="AG375" s="152"/>
      <c r="AH375" s="152"/>
      <c r="AI375" s="152"/>
      <c r="AJ375" s="152"/>
      <c r="AK375" s="152"/>
      <c r="AL375" s="152"/>
      <c r="AM375" s="152"/>
      <c r="AN375" s="152"/>
      <c r="AO375" s="152"/>
      <c r="AP375" s="152"/>
      <c r="AQ375" s="152"/>
      <c r="AR375" s="152"/>
      <c r="AS375" s="152"/>
      <c r="AT375" s="152"/>
      <c r="AU375" s="152"/>
      <c r="AV375" s="152"/>
      <c r="AW375" s="152"/>
      <c r="AX375" s="152"/>
      <c r="AY375" s="152"/>
      <c r="AZ375" s="152"/>
      <c r="BA375" s="152"/>
      <c r="BB375" s="152"/>
      <c r="BC375" s="152"/>
      <c r="BD375" s="152"/>
      <c r="BE375" s="152"/>
      <c r="BF375" s="152"/>
      <c r="BG375" s="152"/>
      <c r="BH375" s="152"/>
      <c r="BI375" s="152"/>
      <c r="BJ375" s="152"/>
      <c r="BK375" s="152"/>
      <c r="BL375" s="152"/>
      <c r="BM375" s="152"/>
      <c r="BN375" s="152"/>
      <c r="BO375" s="152"/>
      <c r="BP375" s="152"/>
      <c r="BQ375" s="152"/>
      <c r="BR375" s="152"/>
      <c r="BS375" s="152"/>
      <c r="BT375" s="152"/>
      <c r="BU375" s="152"/>
      <c r="BV375" s="152"/>
      <c r="BW375" s="152"/>
      <c r="BX375" s="152"/>
      <c r="BY375" s="152"/>
      <c r="BZ375" s="152"/>
      <c r="CA375" s="152"/>
      <c r="CB375" s="152"/>
      <c r="CC375" s="152"/>
      <c r="CD375" s="152"/>
      <c r="CE375" s="152"/>
      <c r="CF375" s="152"/>
      <c r="CG375" s="152"/>
      <c r="CH375" s="152"/>
      <c r="CI375" s="152"/>
      <c r="CJ375" s="152"/>
      <c r="CK375" s="152"/>
      <c r="CL375" s="152"/>
      <c r="CM375" s="152"/>
      <c r="CN375" s="152"/>
      <c r="CO375" s="152"/>
      <c r="CP375" s="152"/>
      <c r="CQ375" s="152"/>
      <c r="CR375" s="152"/>
      <c r="CS375" s="152"/>
      <c r="CT375" s="152"/>
      <c r="CU375" s="152"/>
      <c r="CV375" s="152"/>
      <c r="CW375" s="152"/>
      <c r="CX375" s="152"/>
      <c r="CY375" s="152"/>
      <c r="CZ375" s="152"/>
      <c r="DA375" s="152"/>
      <c r="DB375" s="152"/>
      <c r="DC375" s="152"/>
      <c r="DD375" s="152"/>
      <c r="DE375" s="152"/>
      <c r="DF375" s="152"/>
      <c r="DG375" s="152"/>
      <c r="DH375" s="152"/>
      <c r="DI375" s="152"/>
      <c r="DJ375" s="152"/>
      <c r="DK375" s="152"/>
      <c r="DL375" s="152"/>
      <c r="DM375" s="152"/>
      <c r="DN375" s="152"/>
      <c r="DO375" s="152"/>
      <c r="DP375" s="152"/>
      <c r="DQ375" s="152"/>
      <c r="DR375" s="152"/>
      <c r="DS375" s="152"/>
      <c r="DT375" s="152"/>
      <c r="DU375" s="152"/>
      <c r="DV375" s="152"/>
      <c r="DW375" s="152"/>
      <c r="DX375" s="152"/>
      <c r="DY375" s="152"/>
      <c r="DZ375" s="152"/>
      <c r="EA375" s="152"/>
      <c r="EB375" s="152"/>
      <c r="EC375" s="152"/>
      <c r="ED375" s="152"/>
      <c r="EE375" s="152"/>
      <c r="EF375" s="152"/>
      <c r="EG375" s="152"/>
      <c r="EH375" s="152"/>
      <c r="EI375" s="152"/>
      <c r="EJ375" s="152"/>
      <c r="EK375" s="152"/>
      <c r="EL375" s="152"/>
      <c r="EM375" s="152"/>
      <c r="EN375" s="152"/>
      <c r="EO375" s="152"/>
      <c r="EP375" s="152"/>
      <c r="EQ375" s="152"/>
      <c r="ER375" s="152"/>
      <c r="ES375" s="152"/>
      <c r="ET375" s="152"/>
      <c r="EU375" s="152"/>
      <c r="EV375" s="152"/>
      <c r="EW375" s="152"/>
      <c r="EX375" s="152"/>
      <c r="EY375" s="152"/>
      <c r="EZ375" s="152"/>
      <c r="FA375" s="152"/>
      <c r="FB375" s="152"/>
      <c r="FC375" s="152"/>
      <c r="FD375" s="152"/>
    </row>
    <row r="376" spans="1:160">
      <c r="A376" s="250" t="str">
        <f t="shared" si="4"/>
        <v/>
      </c>
      <c r="B376" s="89"/>
      <c r="C376" s="89"/>
      <c r="D376" s="89"/>
      <c r="E376" s="89"/>
      <c r="F376" s="89"/>
      <c r="G376" s="89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152"/>
      <c r="AE376" s="152"/>
      <c r="AF376" s="152"/>
      <c r="AG376" s="152"/>
      <c r="AH376" s="152"/>
      <c r="AI376" s="152"/>
      <c r="AJ376" s="152"/>
      <c r="AK376" s="152"/>
      <c r="AL376" s="152"/>
      <c r="AM376" s="152"/>
      <c r="AN376" s="152"/>
      <c r="AO376" s="152"/>
      <c r="AP376" s="152"/>
      <c r="AQ376" s="152"/>
      <c r="AR376" s="152"/>
      <c r="AS376" s="152"/>
      <c r="AT376" s="152"/>
      <c r="AU376" s="152"/>
      <c r="AV376" s="152"/>
      <c r="AW376" s="152"/>
      <c r="AX376" s="152"/>
      <c r="AY376" s="152"/>
      <c r="AZ376" s="152"/>
      <c r="BA376" s="152"/>
      <c r="BB376" s="152"/>
      <c r="BC376" s="152"/>
      <c r="BD376" s="152"/>
      <c r="BE376" s="152"/>
      <c r="BF376" s="152"/>
      <c r="BG376" s="152"/>
      <c r="BH376" s="152"/>
      <c r="BI376" s="152"/>
      <c r="BJ376" s="152"/>
      <c r="BK376" s="152"/>
      <c r="BL376" s="152"/>
      <c r="BM376" s="152"/>
      <c r="BN376" s="152"/>
      <c r="BO376" s="152"/>
      <c r="BP376" s="152"/>
      <c r="BQ376" s="152"/>
      <c r="BR376" s="152"/>
      <c r="BS376" s="152"/>
      <c r="BT376" s="152"/>
      <c r="BU376" s="152"/>
      <c r="BV376" s="152"/>
      <c r="BW376" s="152"/>
      <c r="BX376" s="152"/>
      <c r="BY376" s="152"/>
      <c r="BZ376" s="152"/>
      <c r="CA376" s="152"/>
      <c r="CB376" s="152"/>
      <c r="CC376" s="152"/>
      <c r="CD376" s="152"/>
      <c r="CE376" s="152"/>
      <c r="CF376" s="152"/>
      <c r="CG376" s="152"/>
      <c r="CH376" s="152"/>
      <c r="CI376" s="152"/>
      <c r="CJ376" s="152"/>
      <c r="CK376" s="152"/>
      <c r="CL376" s="152"/>
      <c r="CM376" s="152"/>
      <c r="CN376" s="152"/>
      <c r="CO376" s="152"/>
      <c r="CP376" s="152"/>
      <c r="CQ376" s="152"/>
      <c r="CR376" s="152"/>
      <c r="CS376" s="152"/>
      <c r="CT376" s="152"/>
      <c r="CU376" s="152"/>
      <c r="CV376" s="152"/>
      <c r="CW376" s="152"/>
      <c r="CX376" s="152"/>
      <c r="CY376" s="152"/>
      <c r="CZ376" s="152"/>
      <c r="DA376" s="152"/>
      <c r="DB376" s="152"/>
      <c r="DC376" s="152"/>
      <c r="DD376" s="152"/>
      <c r="DE376" s="152"/>
      <c r="DF376" s="152"/>
      <c r="DG376" s="152"/>
      <c r="DH376" s="152"/>
      <c r="DI376" s="152"/>
      <c r="DJ376" s="152"/>
      <c r="DK376" s="152"/>
      <c r="DL376" s="152"/>
      <c r="DM376" s="152"/>
      <c r="DN376" s="152"/>
      <c r="DO376" s="152"/>
      <c r="DP376" s="152"/>
      <c r="DQ376" s="152"/>
      <c r="DR376" s="152"/>
      <c r="DS376" s="152"/>
      <c r="DT376" s="152"/>
      <c r="DU376" s="152"/>
      <c r="DV376" s="152"/>
      <c r="DW376" s="152"/>
      <c r="DX376" s="152"/>
      <c r="DY376" s="152"/>
      <c r="DZ376" s="152"/>
      <c r="EA376" s="152"/>
      <c r="EB376" s="152"/>
      <c r="EC376" s="152"/>
      <c r="ED376" s="152"/>
      <c r="EE376" s="152"/>
      <c r="EF376" s="152"/>
      <c r="EG376" s="152"/>
      <c r="EH376" s="152"/>
      <c r="EI376" s="152"/>
      <c r="EJ376" s="152"/>
      <c r="EK376" s="152"/>
      <c r="EL376" s="152"/>
      <c r="EM376" s="152"/>
      <c r="EN376" s="152"/>
      <c r="EO376" s="152"/>
      <c r="EP376" s="152"/>
      <c r="EQ376" s="152"/>
      <c r="ER376" s="152"/>
      <c r="ES376" s="152"/>
      <c r="ET376" s="152"/>
      <c r="EU376" s="152"/>
      <c r="EV376" s="152"/>
      <c r="EW376" s="152"/>
      <c r="EX376" s="152"/>
      <c r="EY376" s="152"/>
      <c r="EZ376" s="152"/>
      <c r="FA376" s="152"/>
      <c r="FB376" s="152"/>
      <c r="FC376" s="152"/>
      <c r="FD376" s="152"/>
    </row>
    <row r="377" spans="1:160">
      <c r="A377" s="250" t="str">
        <f t="shared" si="4"/>
        <v/>
      </c>
      <c r="B377" s="89"/>
      <c r="C377" s="89"/>
      <c r="D377" s="89"/>
      <c r="E377" s="89"/>
      <c r="F377" s="89"/>
      <c r="G377" s="89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152"/>
      <c r="AE377" s="152"/>
      <c r="AF377" s="152"/>
      <c r="AG377" s="152"/>
      <c r="AH377" s="152"/>
      <c r="AI377" s="152"/>
      <c r="AJ377" s="152"/>
      <c r="AK377" s="152"/>
      <c r="AL377" s="152"/>
      <c r="AM377" s="152"/>
      <c r="AN377" s="152"/>
      <c r="AO377" s="152"/>
      <c r="AP377" s="152"/>
      <c r="AQ377" s="152"/>
      <c r="AR377" s="152"/>
      <c r="AS377" s="152"/>
      <c r="AT377" s="152"/>
      <c r="AU377" s="152"/>
      <c r="AV377" s="152"/>
      <c r="AW377" s="152"/>
      <c r="AX377" s="152"/>
      <c r="AY377" s="152"/>
      <c r="AZ377" s="152"/>
      <c r="BA377" s="152"/>
      <c r="BB377" s="152"/>
      <c r="BC377" s="152"/>
      <c r="BD377" s="152"/>
      <c r="BE377" s="152"/>
      <c r="BF377" s="152"/>
      <c r="BG377" s="152"/>
      <c r="BH377" s="152"/>
      <c r="BI377" s="152"/>
      <c r="BJ377" s="152"/>
      <c r="BK377" s="152"/>
      <c r="BL377" s="152"/>
      <c r="BM377" s="152"/>
      <c r="BN377" s="152"/>
      <c r="BO377" s="152"/>
      <c r="BP377" s="152"/>
      <c r="BQ377" s="152"/>
      <c r="BR377" s="152"/>
      <c r="BS377" s="152"/>
      <c r="BT377" s="152"/>
      <c r="BU377" s="152"/>
      <c r="BV377" s="152"/>
      <c r="BW377" s="152"/>
      <c r="BX377" s="152"/>
      <c r="BY377" s="152"/>
      <c r="BZ377" s="152"/>
      <c r="CA377" s="152"/>
      <c r="CB377" s="152"/>
      <c r="CC377" s="152"/>
      <c r="CD377" s="152"/>
      <c r="CE377" s="152"/>
      <c r="CF377" s="152"/>
      <c r="CG377" s="152"/>
      <c r="CH377" s="152"/>
      <c r="CI377" s="152"/>
      <c r="CJ377" s="152"/>
      <c r="CK377" s="152"/>
      <c r="CL377" s="152"/>
      <c r="CM377" s="152"/>
      <c r="CN377" s="152"/>
      <c r="CO377" s="152"/>
      <c r="CP377" s="152"/>
      <c r="CQ377" s="152"/>
      <c r="CR377" s="152"/>
      <c r="CS377" s="152"/>
      <c r="CT377" s="152"/>
      <c r="CU377" s="152"/>
      <c r="CV377" s="152"/>
      <c r="CW377" s="152"/>
      <c r="CX377" s="152"/>
      <c r="CY377" s="152"/>
      <c r="CZ377" s="152"/>
      <c r="DA377" s="152"/>
      <c r="DB377" s="152"/>
      <c r="DC377" s="152"/>
      <c r="DD377" s="152"/>
      <c r="DE377" s="152"/>
      <c r="DF377" s="152"/>
      <c r="DG377" s="152"/>
      <c r="DH377" s="152"/>
      <c r="DI377" s="152"/>
      <c r="DJ377" s="152"/>
      <c r="DK377" s="152"/>
      <c r="DL377" s="152"/>
      <c r="DM377" s="152"/>
      <c r="DN377" s="152"/>
      <c r="DO377" s="152"/>
      <c r="DP377" s="152"/>
      <c r="DQ377" s="152"/>
      <c r="DR377" s="152"/>
      <c r="DS377" s="152"/>
      <c r="DT377" s="152"/>
      <c r="DU377" s="152"/>
      <c r="DV377" s="152"/>
      <c r="DW377" s="152"/>
      <c r="DX377" s="152"/>
      <c r="DY377" s="152"/>
      <c r="DZ377" s="152"/>
      <c r="EA377" s="152"/>
      <c r="EB377" s="152"/>
      <c r="EC377" s="152"/>
      <c r="ED377" s="152"/>
      <c r="EE377" s="152"/>
      <c r="EF377" s="152"/>
      <c r="EG377" s="152"/>
      <c r="EH377" s="152"/>
      <c r="EI377" s="152"/>
      <c r="EJ377" s="152"/>
      <c r="EK377" s="152"/>
      <c r="EL377" s="152"/>
      <c r="EM377" s="152"/>
      <c r="EN377" s="152"/>
      <c r="EO377" s="152"/>
      <c r="EP377" s="152"/>
      <c r="EQ377" s="152"/>
      <c r="ER377" s="152"/>
      <c r="ES377" s="152"/>
      <c r="ET377" s="152"/>
      <c r="EU377" s="152"/>
      <c r="EV377" s="152"/>
      <c r="EW377" s="152"/>
      <c r="EX377" s="152"/>
      <c r="EY377" s="152"/>
      <c r="EZ377" s="152"/>
      <c r="FA377" s="152"/>
      <c r="FB377" s="152"/>
      <c r="FC377" s="152"/>
      <c r="FD377" s="152"/>
    </row>
    <row r="378" spans="1:160">
      <c r="A378" s="250" t="str">
        <f t="shared" si="4"/>
        <v/>
      </c>
      <c r="B378" s="89"/>
      <c r="C378" s="89"/>
      <c r="D378" s="89"/>
      <c r="E378" s="89"/>
      <c r="F378" s="89"/>
      <c r="G378" s="89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152"/>
      <c r="AE378" s="152"/>
      <c r="AF378" s="152"/>
      <c r="AG378" s="152"/>
      <c r="AH378" s="152"/>
      <c r="AI378" s="152"/>
      <c r="AJ378" s="152"/>
      <c r="AK378" s="152"/>
      <c r="AL378" s="152"/>
      <c r="AM378" s="152"/>
      <c r="AN378" s="152"/>
      <c r="AO378" s="152"/>
      <c r="AP378" s="152"/>
      <c r="AQ378" s="152"/>
      <c r="AR378" s="152"/>
      <c r="AS378" s="152"/>
      <c r="AT378" s="152"/>
      <c r="AU378" s="152"/>
      <c r="AV378" s="152"/>
      <c r="AW378" s="152"/>
      <c r="AX378" s="152"/>
      <c r="AY378" s="152"/>
      <c r="AZ378" s="152"/>
      <c r="BA378" s="152"/>
      <c r="BB378" s="152"/>
      <c r="BC378" s="152"/>
      <c r="BD378" s="152"/>
      <c r="BE378" s="152"/>
      <c r="BF378" s="152"/>
      <c r="BG378" s="152"/>
      <c r="BH378" s="152"/>
      <c r="BI378" s="152"/>
      <c r="BJ378" s="152"/>
      <c r="BK378" s="152"/>
      <c r="BL378" s="152"/>
      <c r="BM378" s="152"/>
      <c r="BN378" s="152"/>
      <c r="BO378" s="152"/>
      <c r="BP378" s="152"/>
      <c r="BQ378" s="152"/>
      <c r="BR378" s="152"/>
      <c r="BS378" s="152"/>
      <c r="BT378" s="152"/>
      <c r="BU378" s="152"/>
      <c r="BV378" s="152"/>
      <c r="BW378" s="152"/>
      <c r="BX378" s="152"/>
      <c r="BY378" s="152"/>
      <c r="BZ378" s="152"/>
      <c r="CA378" s="152"/>
      <c r="CB378" s="152"/>
      <c r="CC378" s="152"/>
      <c r="CD378" s="152"/>
      <c r="CE378" s="152"/>
      <c r="CF378" s="152"/>
      <c r="CG378" s="152"/>
      <c r="CH378" s="152"/>
      <c r="CI378" s="152"/>
      <c r="CJ378" s="152"/>
      <c r="CK378" s="152"/>
      <c r="CL378" s="152"/>
      <c r="CM378" s="152"/>
      <c r="CN378" s="152"/>
      <c r="CO378" s="152"/>
      <c r="CP378" s="152"/>
      <c r="CQ378" s="152"/>
      <c r="CR378" s="152"/>
      <c r="CS378" s="152"/>
      <c r="CT378" s="152"/>
      <c r="CU378" s="152"/>
      <c r="CV378" s="152"/>
      <c r="CW378" s="152"/>
      <c r="CX378" s="152"/>
      <c r="CY378" s="152"/>
      <c r="CZ378" s="152"/>
      <c r="DA378" s="152"/>
      <c r="DB378" s="152"/>
      <c r="DC378" s="152"/>
      <c r="DD378" s="152"/>
      <c r="DE378" s="152"/>
      <c r="DF378" s="152"/>
      <c r="DG378" s="152"/>
      <c r="DH378" s="152"/>
      <c r="DI378" s="152"/>
      <c r="DJ378" s="152"/>
      <c r="DK378" s="152"/>
      <c r="DL378" s="152"/>
      <c r="DM378" s="152"/>
      <c r="DN378" s="152"/>
      <c r="DO378" s="152"/>
      <c r="DP378" s="152"/>
      <c r="DQ378" s="152"/>
      <c r="DR378" s="152"/>
      <c r="DS378" s="152"/>
      <c r="DT378" s="152"/>
      <c r="DU378" s="152"/>
      <c r="DV378" s="152"/>
      <c r="DW378" s="152"/>
      <c r="DX378" s="152"/>
      <c r="DY378" s="152"/>
      <c r="DZ378" s="152"/>
      <c r="EA378" s="152"/>
      <c r="EB378" s="152"/>
      <c r="EC378" s="152"/>
      <c r="ED378" s="152"/>
      <c r="EE378" s="152"/>
      <c r="EF378" s="152"/>
      <c r="EG378" s="152"/>
      <c r="EH378" s="152"/>
      <c r="EI378" s="152"/>
      <c r="EJ378" s="152"/>
      <c r="EK378" s="152"/>
      <c r="EL378" s="152"/>
      <c r="EM378" s="152"/>
      <c r="EN378" s="152"/>
      <c r="EO378" s="152"/>
      <c r="EP378" s="152"/>
      <c r="EQ378" s="152"/>
      <c r="ER378" s="152"/>
      <c r="ES378" s="152"/>
      <c r="ET378" s="152"/>
      <c r="EU378" s="152"/>
      <c r="EV378" s="152"/>
      <c r="EW378" s="152"/>
      <c r="EX378" s="152"/>
      <c r="EY378" s="152"/>
      <c r="EZ378" s="152"/>
      <c r="FA378" s="152"/>
      <c r="FB378" s="152"/>
      <c r="FC378" s="152"/>
      <c r="FD378" s="152"/>
    </row>
    <row r="379" spans="1:160">
      <c r="A379" s="250" t="str">
        <f t="shared" si="4"/>
        <v/>
      </c>
      <c r="B379" s="89"/>
      <c r="C379" s="89"/>
      <c r="D379" s="89"/>
      <c r="E379" s="89"/>
      <c r="F379" s="89"/>
      <c r="G379" s="89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152"/>
      <c r="AE379" s="152"/>
      <c r="AF379" s="152"/>
      <c r="AG379" s="152"/>
      <c r="AH379" s="152"/>
      <c r="AI379" s="152"/>
      <c r="AJ379" s="152"/>
      <c r="AK379" s="152"/>
      <c r="AL379" s="152"/>
      <c r="AM379" s="152"/>
      <c r="AN379" s="152"/>
      <c r="AO379" s="152"/>
      <c r="AP379" s="152"/>
      <c r="AQ379" s="152"/>
      <c r="AR379" s="152"/>
      <c r="AS379" s="152"/>
      <c r="AT379" s="152"/>
      <c r="AU379" s="152"/>
      <c r="AV379" s="152"/>
      <c r="AW379" s="152"/>
      <c r="AX379" s="152"/>
      <c r="AY379" s="152"/>
      <c r="AZ379" s="152"/>
      <c r="BA379" s="152"/>
      <c r="BB379" s="152"/>
      <c r="BC379" s="152"/>
      <c r="BD379" s="152"/>
      <c r="BE379" s="152"/>
      <c r="BF379" s="152"/>
      <c r="BG379" s="152"/>
      <c r="BH379" s="152"/>
      <c r="BI379" s="152"/>
      <c r="BJ379" s="152"/>
      <c r="BK379" s="152"/>
      <c r="BL379" s="152"/>
      <c r="BM379" s="152"/>
      <c r="BN379" s="152"/>
      <c r="BO379" s="152"/>
      <c r="BP379" s="152"/>
      <c r="BQ379" s="152"/>
      <c r="BR379" s="152"/>
      <c r="BS379" s="152"/>
      <c r="BT379" s="152"/>
      <c r="BU379" s="152"/>
      <c r="BV379" s="152"/>
      <c r="BW379" s="152"/>
      <c r="BX379" s="152"/>
      <c r="BY379" s="152"/>
      <c r="BZ379" s="152"/>
      <c r="CA379" s="152"/>
      <c r="CB379" s="152"/>
      <c r="CC379" s="152"/>
      <c r="CD379" s="152"/>
      <c r="CE379" s="152"/>
      <c r="CF379" s="152"/>
      <c r="CG379" s="152"/>
      <c r="CH379" s="152"/>
      <c r="CI379" s="152"/>
      <c r="CJ379" s="152"/>
      <c r="CK379" s="152"/>
      <c r="CL379" s="152"/>
      <c r="CM379" s="152"/>
      <c r="CN379" s="152"/>
      <c r="CO379" s="152"/>
      <c r="CP379" s="152"/>
      <c r="CQ379" s="152"/>
      <c r="CR379" s="152"/>
      <c r="CS379" s="152"/>
      <c r="CT379" s="152"/>
      <c r="CU379" s="152"/>
      <c r="CV379" s="152"/>
      <c r="CW379" s="152"/>
      <c r="CX379" s="152"/>
      <c r="CY379" s="152"/>
      <c r="CZ379" s="152"/>
      <c r="DA379" s="152"/>
      <c r="DB379" s="152"/>
      <c r="DC379" s="152"/>
      <c r="DD379" s="152"/>
      <c r="DE379" s="152"/>
      <c r="DF379" s="152"/>
      <c r="DG379" s="152"/>
      <c r="DH379" s="152"/>
      <c r="DI379" s="152"/>
      <c r="DJ379" s="152"/>
      <c r="DK379" s="152"/>
      <c r="DL379" s="152"/>
      <c r="DM379" s="152"/>
      <c r="DN379" s="152"/>
      <c r="DO379" s="152"/>
      <c r="DP379" s="152"/>
      <c r="DQ379" s="152"/>
      <c r="DR379" s="152"/>
      <c r="DS379" s="152"/>
      <c r="DT379" s="152"/>
      <c r="DU379" s="152"/>
      <c r="DV379" s="152"/>
      <c r="DW379" s="152"/>
      <c r="DX379" s="152"/>
      <c r="DY379" s="152"/>
      <c r="DZ379" s="152"/>
      <c r="EA379" s="152"/>
      <c r="EB379" s="152"/>
      <c r="EC379" s="152"/>
      <c r="ED379" s="152"/>
      <c r="EE379" s="152"/>
      <c r="EF379" s="152"/>
      <c r="EG379" s="152"/>
      <c r="EH379" s="152"/>
      <c r="EI379" s="152"/>
      <c r="EJ379" s="152"/>
      <c r="EK379" s="152"/>
      <c r="EL379" s="152"/>
      <c r="EM379" s="152"/>
      <c r="EN379" s="152"/>
      <c r="EO379" s="152"/>
      <c r="EP379" s="152"/>
      <c r="EQ379" s="152"/>
      <c r="ER379" s="152"/>
      <c r="ES379" s="152"/>
      <c r="ET379" s="152"/>
      <c r="EU379" s="152"/>
      <c r="EV379" s="152"/>
      <c r="EW379" s="152"/>
      <c r="EX379" s="152"/>
      <c r="EY379" s="152"/>
      <c r="EZ379" s="152"/>
      <c r="FA379" s="152"/>
      <c r="FB379" s="152"/>
      <c r="FC379" s="152"/>
      <c r="FD379" s="152"/>
    </row>
    <row r="380" spans="1:160">
      <c r="A380" s="250" t="str">
        <f t="shared" si="4"/>
        <v/>
      </c>
      <c r="B380" s="89"/>
      <c r="C380" s="89"/>
      <c r="D380" s="89"/>
      <c r="E380" s="89"/>
      <c r="F380" s="89"/>
      <c r="G380" s="89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152"/>
      <c r="AE380" s="152"/>
      <c r="AF380" s="152"/>
      <c r="AG380" s="152"/>
      <c r="AH380" s="152"/>
      <c r="AI380" s="152"/>
      <c r="AJ380" s="152"/>
      <c r="AK380" s="152"/>
      <c r="AL380" s="152"/>
      <c r="AM380" s="152"/>
      <c r="AN380" s="152"/>
      <c r="AO380" s="152"/>
      <c r="AP380" s="152"/>
      <c r="AQ380" s="152"/>
      <c r="AR380" s="152"/>
      <c r="AS380" s="152"/>
      <c r="AT380" s="152"/>
      <c r="AU380" s="152"/>
      <c r="AV380" s="152"/>
      <c r="AW380" s="152"/>
      <c r="AX380" s="152"/>
      <c r="AY380" s="152"/>
      <c r="AZ380" s="152"/>
      <c r="BA380" s="152"/>
      <c r="BB380" s="152"/>
      <c r="BC380" s="152"/>
      <c r="BD380" s="152"/>
      <c r="BE380" s="152"/>
      <c r="BF380" s="152"/>
      <c r="BG380" s="152"/>
      <c r="BH380" s="152"/>
      <c r="BI380" s="152"/>
      <c r="BJ380" s="152"/>
      <c r="BK380" s="152"/>
      <c r="BL380" s="152"/>
      <c r="BM380" s="152"/>
      <c r="BN380" s="152"/>
      <c r="BO380" s="152"/>
      <c r="BP380" s="152"/>
      <c r="BQ380" s="152"/>
      <c r="BR380" s="152"/>
      <c r="BS380" s="152"/>
      <c r="BT380" s="152"/>
      <c r="BU380" s="152"/>
      <c r="BV380" s="152"/>
      <c r="BW380" s="152"/>
      <c r="BX380" s="152"/>
      <c r="BY380" s="152"/>
      <c r="BZ380" s="152"/>
      <c r="CA380" s="152"/>
      <c r="CB380" s="152"/>
      <c r="CC380" s="152"/>
      <c r="CD380" s="152"/>
      <c r="CE380" s="152"/>
      <c r="CF380" s="152"/>
      <c r="CG380" s="152"/>
      <c r="CH380" s="152"/>
      <c r="CI380" s="152"/>
      <c r="CJ380" s="152"/>
      <c r="CK380" s="152"/>
      <c r="CL380" s="152"/>
      <c r="CM380" s="152"/>
      <c r="CN380" s="152"/>
      <c r="CO380" s="152"/>
      <c r="CP380" s="152"/>
      <c r="CQ380" s="152"/>
      <c r="CR380" s="152"/>
      <c r="CS380" s="152"/>
      <c r="CT380" s="152"/>
      <c r="CU380" s="152"/>
      <c r="CV380" s="152"/>
      <c r="CW380" s="152"/>
      <c r="CX380" s="152"/>
      <c r="CY380" s="152"/>
      <c r="CZ380" s="152"/>
      <c r="DA380" s="152"/>
      <c r="DB380" s="152"/>
      <c r="DC380" s="152"/>
      <c r="DD380" s="152"/>
      <c r="DE380" s="152"/>
      <c r="DF380" s="152"/>
      <c r="DG380" s="152"/>
      <c r="DH380" s="152"/>
      <c r="DI380" s="152"/>
      <c r="DJ380" s="152"/>
      <c r="DK380" s="152"/>
      <c r="DL380" s="152"/>
      <c r="DM380" s="152"/>
      <c r="DN380" s="152"/>
      <c r="DO380" s="152"/>
      <c r="DP380" s="152"/>
      <c r="DQ380" s="152"/>
      <c r="DR380" s="152"/>
      <c r="DS380" s="152"/>
      <c r="DT380" s="152"/>
      <c r="DU380" s="152"/>
      <c r="DV380" s="152"/>
      <c r="DW380" s="152"/>
      <c r="DX380" s="152"/>
      <c r="DY380" s="152"/>
      <c r="DZ380" s="152"/>
      <c r="EA380" s="152"/>
      <c r="EB380" s="152"/>
      <c r="EC380" s="152"/>
      <c r="ED380" s="152"/>
      <c r="EE380" s="152"/>
      <c r="EF380" s="152"/>
      <c r="EG380" s="152"/>
      <c r="EH380" s="152"/>
      <c r="EI380" s="152"/>
      <c r="EJ380" s="152"/>
      <c r="EK380" s="152"/>
      <c r="EL380" s="152"/>
      <c r="EM380" s="152"/>
      <c r="EN380" s="152"/>
      <c r="EO380" s="152"/>
      <c r="EP380" s="152"/>
      <c r="EQ380" s="152"/>
      <c r="ER380" s="152"/>
      <c r="ES380" s="152"/>
      <c r="ET380" s="152"/>
      <c r="EU380" s="152"/>
      <c r="EV380" s="152"/>
      <c r="EW380" s="152"/>
      <c r="EX380" s="152"/>
      <c r="EY380" s="152"/>
      <c r="EZ380" s="152"/>
      <c r="FA380" s="152"/>
      <c r="FB380" s="152"/>
      <c r="FC380" s="152"/>
      <c r="FD380" s="152"/>
    </row>
    <row r="381" spans="1:160">
      <c r="A381" s="250" t="str">
        <f t="shared" si="4"/>
        <v/>
      </c>
      <c r="B381" s="89"/>
      <c r="C381" s="89"/>
      <c r="D381" s="89"/>
      <c r="E381" s="89"/>
      <c r="F381" s="89"/>
      <c r="G381" s="89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152"/>
      <c r="AE381" s="152"/>
      <c r="AF381" s="152"/>
      <c r="AG381" s="152"/>
      <c r="AH381" s="152"/>
      <c r="AI381" s="152"/>
      <c r="AJ381" s="152"/>
      <c r="AK381" s="152"/>
      <c r="AL381" s="152"/>
      <c r="AM381" s="152"/>
      <c r="AN381" s="152"/>
      <c r="AO381" s="152"/>
      <c r="AP381" s="152"/>
      <c r="AQ381" s="152"/>
      <c r="AR381" s="152"/>
      <c r="AS381" s="152"/>
      <c r="AT381" s="152"/>
      <c r="AU381" s="152"/>
      <c r="AV381" s="152"/>
      <c r="AW381" s="152"/>
      <c r="AX381" s="152"/>
      <c r="AY381" s="152"/>
      <c r="AZ381" s="152"/>
      <c r="BA381" s="152"/>
      <c r="BB381" s="152"/>
      <c r="BC381" s="152"/>
      <c r="BD381" s="152"/>
      <c r="BE381" s="152"/>
      <c r="BF381" s="152"/>
      <c r="BG381" s="152"/>
      <c r="BH381" s="152"/>
      <c r="BI381" s="152"/>
      <c r="BJ381" s="152"/>
      <c r="BK381" s="152"/>
      <c r="BL381" s="152"/>
      <c r="BM381" s="152"/>
      <c r="BN381" s="152"/>
      <c r="BO381" s="152"/>
      <c r="BP381" s="152"/>
      <c r="BQ381" s="152"/>
      <c r="BR381" s="152"/>
      <c r="BS381" s="152"/>
      <c r="BT381" s="152"/>
      <c r="BU381" s="152"/>
      <c r="BV381" s="152"/>
      <c r="BW381" s="152"/>
      <c r="BX381" s="152"/>
      <c r="BY381" s="152"/>
      <c r="BZ381" s="152"/>
      <c r="CA381" s="152"/>
      <c r="CB381" s="152"/>
      <c r="CC381" s="152"/>
      <c r="CD381" s="152"/>
      <c r="CE381" s="152"/>
      <c r="CF381" s="152"/>
      <c r="CG381" s="152"/>
      <c r="CH381" s="152"/>
      <c r="CI381" s="152"/>
      <c r="CJ381" s="152"/>
      <c r="CK381" s="152"/>
      <c r="CL381" s="152"/>
      <c r="CM381" s="152"/>
      <c r="CN381" s="152"/>
      <c r="CO381" s="152"/>
      <c r="CP381" s="152"/>
      <c r="CQ381" s="152"/>
      <c r="CR381" s="152"/>
      <c r="CS381" s="152"/>
      <c r="CT381" s="152"/>
      <c r="CU381" s="152"/>
      <c r="CV381" s="152"/>
      <c r="CW381" s="152"/>
      <c r="CX381" s="152"/>
      <c r="CY381" s="152"/>
      <c r="CZ381" s="152"/>
      <c r="DA381" s="152"/>
      <c r="DB381" s="152"/>
      <c r="DC381" s="152"/>
      <c r="DD381" s="152"/>
      <c r="DE381" s="152"/>
      <c r="DF381" s="152"/>
      <c r="DG381" s="152"/>
      <c r="DH381" s="152"/>
      <c r="DI381" s="152"/>
      <c r="DJ381" s="152"/>
      <c r="DK381" s="152"/>
      <c r="DL381" s="152"/>
      <c r="DM381" s="152"/>
      <c r="DN381" s="152"/>
      <c r="DO381" s="152"/>
      <c r="DP381" s="152"/>
      <c r="DQ381" s="152"/>
      <c r="DR381" s="152"/>
      <c r="DS381" s="152"/>
      <c r="DT381" s="152"/>
      <c r="DU381" s="152"/>
      <c r="DV381" s="152"/>
      <c r="DW381" s="152"/>
      <c r="DX381" s="152"/>
      <c r="DY381" s="152"/>
      <c r="DZ381" s="152"/>
      <c r="EA381" s="152"/>
      <c r="EB381" s="152"/>
      <c r="EC381" s="152"/>
      <c r="ED381" s="152"/>
      <c r="EE381" s="152"/>
      <c r="EF381" s="152"/>
      <c r="EG381" s="152"/>
      <c r="EH381" s="152"/>
      <c r="EI381" s="152"/>
      <c r="EJ381" s="152"/>
      <c r="EK381" s="152"/>
      <c r="EL381" s="152"/>
      <c r="EM381" s="152"/>
      <c r="EN381" s="152"/>
      <c r="EO381" s="152"/>
      <c r="EP381" s="152"/>
      <c r="EQ381" s="152"/>
      <c r="ER381" s="152"/>
      <c r="ES381" s="152"/>
      <c r="ET381" s="152"/>
      <c r="EU381" s="152"/>
      <c r="EV381" s="152"/>
      <c r="EW381" s="152"/>
      <c r="EX381" s="152"/>
      <c r="EY381" s="152"/>
      <c r="EZ381" s="152"/>
      <c r="FA381" s="152"/>
      <c r="FB381" s="152"/>
      <c r="FC381" s="152"/>
      <c r="FD381" s="152"/>
    </row>
    <row r="382" spans="1:160">
      <c r="A382" s="250" t="str">
        <f t="shared" si="4"/>
        <v/>
      </c>
      <c r="B382" s="89"/>
      <c r="C382" s="89"/>
      <c r="D382" s="89"/>
      <c r="E382" s="89"/>
      <c r="F382" s="89"/>
      <c r="G382" s="89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152"/>
      <c r="AE382" s="152"/>
      <c r="AF382" s="152"/>
      <c r="AG382" s="152"/>
      <c r="AH382" s="152"/>
      <c r="AI382" s="152"/>
      <c r="AJ382" s="152"/>
      <c r="AK382" s="152"/>
      <c r="AL382" s="152"/>
      <c r="AM382" s="152"/>
      <c r="AN382" s="152"/>
      <c r="AO382" s="152"/>
      <c r="AP382" s="152"/>
      <c r="AQ382" s="152"/>
      <c r="AR382" s="152"/>
      <c r="AS382" s="152"/>
      <c r="AT382" s="152"/>
      <c r="AU382" s="152"/>
      <c r="AV382" s="152"/>
      <c r="AW382" s="152"/>
      <c r="AX382" s="152"/>
      <c r="AY382" s="152"/>
      <c r="AZ382" s="152"/>
      <c r="BA382" s="152"/>
      <c r="BB382" s="152"/>
      <c r="BC382" s="152"/>
      <c r="BD382" s="152"/>
      <c r="BE382" s="152"/>
      <c r="BF382" s="152"/>
      <c r="BG382" s="152"/>
      <c r="BH382" s="152"/>
      <c r="BI382" s="152"/>
      <c r="BJ382" s="152"/>
      <c r="BK382" s="152"/>
      <c r="BL382" s="152"/>
      <c r="BM382" s="152"/>
      <c r="BN382" s="152"/>
      <c r="BO382" s="152"/>
      <c r="BP382" s="152"/>
      <c r="BQ382" s="152"/>
      <c r="BR382" s="152"/>
      <c r="BS382" s="152"/>
      <c r="BT382" s="152"/>
      <c r="BU382" s="152"/>
      <c r="BV382" s="152"/>
      <c r="BW382" s="152"/>
      <c r="BX382" s="152"/>
      <c r="BY382" s="152"/>
      <c r="BZ382" s="152"/>
      <c r="CA382" s="152"/>
      <c r="CB382" s="152"/>
      <c r="CC382" s="152"/>
      <c r="CD382" s="152"/>
      <c r="CE382" s="152"/>
      <c r="CF382" s="152"/>
      <c r="CG382" s="152"/>
      <c r="CH382" s="152"/>
      <c r="CI382" s="152"/>
      <c r="CJ382" s="152"/>
      <c r="CK382" s="152"/>
      <c r="CL382" s="152"/>
      <c r="CM382" s="152"/>
      <c r="CN382" s="152"/>
      <c r="CO382" s="152"/>
      <c r="CP382" s="152"/>
      <c r="CQ382" s="152"/>
      <c r="CR382" s="152"/>
      <c r="CS382" s="152"/>
      <c r="CT382" s="152"/>
      <c r="CU382" s="152"/>
      <c r="CV382" s="152"/>
      <c r="CW382" s="152"/>
      <c r="CX382" s="152"/>
      <c r="CY382" s="152"/>
      <c r="CZ382" s="152"/>
      <c r="DA382" s="152"/>
      <c r="DB382" s="152"/>
      <c r="DC382" s="152"/>
      <c r="DD382" s="152"/>
      <c r="DE382" s="152"/>
      <c r="DF382" s="152"/>
      <c r="DG382" s="152"/>
      <c r="DH382" s="152"/>
      <c r="DI382" s="152"/>
      <c r="DJ382" s="152"/>
      <c r="DK382" s="152"/>
      <c r="DL382" s="152"/>
      <c r="DM382" s="152"/>
      <c r="DN382" s="152"/>
      <c r="DO382" s="152"/>
      <c r="DP382" s="152"/>
      <c r="DQ382" s="152"/>
      <c r="DR382" s="152"/>
      <c r="DS382" s="152"/>
      <c r="DT382" s="152"/>
      <c r="DU382" s="152"/>
      <c r="DV382" s="152"/>
      <c r="DW382" s="152"/>
      <c r="DX382" s="152"/>
      <c r="DY382" s="152"/>
      <c r="DZ382" s="152"/>
      <c r="EA382" s="152"/>
      <c r="EB382" s="152"/>
      <c r="EC382" s="152"/>
      <c r="ED382" s="152"/>
      <c r="EE382" s="152"/>
      <c r="EF382" s="152"/>
      <c r="EG382" s="152"/>
      <c r="EH382" s="152"/>
      <c r="EI382" s="152"/>
      <c r="EJ382" s="152"/>
      <c r="EK382" s="152"/>
      <c r="EL382" s="152"/>
      <c r="EM382" s="152"/>
      <c r="EN382" s="152"/>
      <c r="EO382" s="152"/>
      <c r="EP382" s="152"/>
      <c r="EQ382" s="152"/>
      <c r="ER382" s="152"/>
      <c r="ES382" s="152"/>
      <c r="ET382" s="152"/>
      <c r="EU382" s="152"/>
      <c r="EV382" s="152"/>
      <c r="EW382" s="152"/>
      <c r="EX382" s="152"/>
      <c r="EY382" s="152"/>
      <c r="EZ382" s="152"/>
      <c r="FA382" s="152"/>
      <c r="FB382" s="152"/>
      <c r="FC382" s="152"/>
      <c r="FD382" s="152"/>
    </row>
    <row r="383" spans="1:160">
      <c r="A383" s="250" t="str">
        <f t="shared" si="4"/>
        <v/>
      </c>
      <c r="B383" s="89"/>
      <c r="C383" s="89"/>
      <c r="D383" s="89"/>
      <c r="E383" s="89"/>
      <c r="F383" s="89"/>
      <c r="G383" s="89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152"/>
      <c r="AE383" s="152"/>
      <c r="AF383" s="152"/>
      <c r="AG383" s="152"/>
      <c r="AH383" s="152"/>
      <c r="AI383" s="152"/>
      <c r="AJ383" s="152"/>
      <c r="AK383" s="152"/>
      <c r="AL383" s="152"/>
      <c r="AM383" s="152"/>
      <c r="AN383" s="152"/>
      <c r="AO383" s="152"/>
      <c r="AP383" s="152"/>
      <c r="AQ383" s="152"/>
      <c r="AR383" s="152"/>
      <c r="AS383" s="152"/>
      <c r="AT383" s="152"/>
      <c r="AU383" s="152"/>
      <c r="AV383" s="152"/>
      <c r="AW383" s="152"/>
      <c r="AX383" s="152"/>
      <c r="AY383" s="152"/>
      <c r="AZ383" s="152"/>
      <c r="BA383" s="152"/>
      <c r="BB383" s="152"/>
      <c r="BC383" s="152"/>
      <c r="BD383" s="152"/>
      <c r="BE383" s="152"/>
      <c r="BF383" s="152"/>
      <c r="BG383" s="152"/>
      <c r="BH383" s="152"/>
      <c r="BI383" s="152"/>
      <c r="BJ383" s="152"/>
      <c r="BK383" s="152"/>
      <c r="BL383" s="152"/>
      <c r="BM383" s="152"/>
      <c r="BN383" s="152"/>
      <c r="BO383" s="152"/>
      <c r="BP383" s="152"/>
      <c r="BQ383" s="152"/>
      <c r="BR383" s="152"/>
      <c r="BS383" s="152"/>
      <c r="BT383" s="152"/>
      <c r="BU383" s="152"/>
      <c r="BV383" s="152"/>
      <c r="BW383" s="152"/>
      <c r="BX383" s="152"/>
      <c r="BY383" s="152"/>
      <c r="BZ383" s="152"/>
      <c r="CA383" s="152"/>
      <c r="CB383" s="152"/>
      <c r="CC383" s="152"/>
      <c r="CD383" s="152"/>
      <c r="CE383" s="152"/>
      <c r="CF383" s="152"/>
      <c r="CG383" s="152"/>
      <c r="CH383" s="152"/>
      <c r="CI383" s="152"/>
      <c r="CJ383" s="152"/>
      <c r="CK383" s="152"/>
      <c r="CL383" s="152"/>
      <c r="CM383" s="152"/>
      <c r="CN383" s="152"/>
      <c r="CO383" s="152"/>
      <c r="CP383" s="152"/>
      <c r="CQ383" s="152"/>
      <c r="CR383" s="152"/>
      <c r="CS383" s="152"/>
      <c r="CT383" s="152"/>
      <c r="CU383" s="152"/>
      <c r="CV383" s="152"/>
      <c r="CW383" s="152"/>
      <c r="CX383" s="152"/>
      <c r="CY383" s="152"/>
      <c r="CZ383" s="152"/>
      <c r="DA383" s="152"/>
      <c r="DB383" s="152"/>
      <c r="DC383" s="152"/>
      <c r="DD383" s="152"/>
      <c r="DE383" s="152"/>
      <c r="DF383" s="152"/>
      <c r="DG383" s="152"/>
      <c r="DH383" s="152"/>
      <c r="DI383" s="152"/>
      <c r="DJ383" s="152"/>
      <c r="DK383" s="152"/>
      <c r="DL383" s="152"/>
      <c r="DM383" s="152"/>
      <c r="DN383" s="152"/>
      <c r="DO383" s="152"/>
      <c r="DP383" s="152"/>
      <c r="DQ383" s="152"/>
      <c r="DR383" s="152"/>
      <c r="DS383" s="152"/>
      <c r="DT383" s="152"/>
      <c r="DU383" s="152"/>
      <c r="DV383" s="152"/>
      <c r="DW383" s="152"/>
      <c r="DX383" s="152"/>
      <c r="DY383" s="152"/>
      <c r="DZ383" s="152"/>
      <c r="EA383" s="152"/>
      <c r="EB383" s="152"/>
      <c r="EC383" s="152"/>
      <c r="ED383" s="152"/>
      <c r="EE383" s="152"/>
      <c r="EF383" s="152"/>
      <c r="EG383" s="152"/>
      <c r="EH383" s="152"/>
      <c r="EI383" s="152"/>
      <c r="EJ383" s="152"/>
      <c r="EK383" s="152"/>
      <c r="EL383" s="152"/>
      <c r="EM383" s="152"/>
      <c r="EN383" s="152"/>
      <c r="EO383" s="152"/>
      <c r="EP383" s="152"/>
      <c r="EQ383" s="152"/>
      <c r="ER383" s="152"/>
      <c r="ES383" s="152"/>
      <c r="ET383" s="152"/>
      <c r="EU383" s="152"/>
      <c r="EV383" s="152"/>
      <c r="EW383" s="152"/>
      <c r="EX383" s="152"/>
      <c r="EY383" s="152"/>
      <c r="EZ383" s="152"/>
      <c r="FA383" s="152"/>
      <c r="FB383" s="152"/>
      <c r="FC383" s="152"/>
      <c r="FD383" s="152"/>
    </row>
    <row r="384" spans="1:160">
      <c r="A384" s="250" t="str">
        <f t="shared" si="4"/>
        <v/>
      </c>
      <c r="B384" s="89"/>
      <c r="C384" s="89"/>
      <c r="D384" s="89"/>
      <c r="E384" s="89"/>
      <c r="F384" s="89"/>
      <c r="G384" s="89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152"/>
      <c r="AE384" s="152"/>
      <c r="AF384" s="152"/>
      <c r="AG384" s="152"/>
      <c r="AH384" s="152"/>
      <c r="AI384" s="152"/>
      <c r="AJ384" s="152"/>
      <c r="AK384" s="152"/>
      <c r="AL384" s="152"/>
      <c r="AM384" s="152"/>
      <c r="AN384" s="152"/>
      <c r="AO384" s="152"/>
      <c r="AP384" s="152"/>
      <c r="AQ384" s="152"/>
      <c r="AR384" s="152"/>
      <c r="AS384" s="152"/>
      <c r="AT384" s="152"/>
      <c r="AU384" s="152"/>
      <c r="AV384" s="152"/>
      <c r="AW384" s="152"/>
      <c r="AX384" s="152"/>
      <c r="AY384" s="152"/>
      <c r="AZ384" s="152"/>
      <c r="BA384" s="152"/>
      <c r="BB384" s="152"/>
      <c r="BC384" s="152"/>
      <c r="BD384" s="152"/>
      <c r="BE384" s="152"/>
      <c r="BF384" s="152"/>
      <c r="BG384" s="152"/>
      <c r="BH384" s="152"/>
      <c r="BI384" s="152"/>
      <c r="BJ384" s="152"/>
      <c r="BK384" s="152"/>
      <c r="BL384" s="152"/>
      <c r="BM384" s="152"/>
      <c r="BN384" s="152"/>
      <c r="BO384" s="152"/>
      <c r="BP384" s="152"/>
      <c r="BQ384" s="152"/>
      <c r="BR384" s="152"/>
      <c r="BS384" s="152"/>
      <c r="BT384" s="152"/>
      <c r="BU384" s="152"/>
      <c r="BV384" s="152"/>
      <c r="BW384" s="152"/>
      <c r="BX384" s="152"/>
      <c r="BY384" s="152"/>
      <c r="BZ384" s="152"/>
      <c r="CA384" s="152"/>
      <c r="CB384" s="152"/>
      <c r="CC384" s="152"/>
      <c r="CD384" s="152"/>
      <c r="CE384" s="152"/>
      <c r="CF384" s="152"/>
      <c r="CG384" s="152"/>
      <c r="CH384" s="152"/>
      <c r="CI384" s="152"/>
      <c r="CJ384" s="152"/>
      <c r="CK384" s="152"/>
      <c r="CL384" s="152"/>
      <c r="CM384" s="152"/>
      <c r="CN384" s="152"/>
      <c r="CO384" s="152"/>
      <c r="CP384" s="152"/>
      <c r="CQ384" s="152"/>
      <c r="CR384" s="152"/>
      <c r="CS384" s="152"/>
      <c r="CT384" s="152"/>
      <c r="CU384" s="152"/>
      <c r="CV384" s="152"/>
      <c r="CW384" s="152"/>
      <c r="CX384" s="152"/>
      <c r="CY384" s="152"/>
      <c r="CZ384" s="152"/>
      <c r="DA384" s="152"/>
      <c r="DB384" s="152"/>
      <c r="DC384" s="152"/>
      <c r="DD384" s="152"/>
      <c r="DE384" s="152"/>
      <c r="DF384" s="152"/>
      <c r="DG384" s="152"/>
      <c r="DH384" s="152"/>
      <c r="DI384" s="152"/>
      <c r="DJ384" s="152"/>
      <c r="DK384" s="152"/>
      <c r="DL384" s="152"/>
      <c r="DM384" s="152"/>
      <c r="DN384" s="152"/>
      <c r="DO384" s="152"/>
      <c r="DP384" s="152"/>
      <c r="DQ384" s="152"/>
      <c r="DR384" s="152"/>
      <c r="DS384" s="152"/>
      <c r="DT384" s="152"/>
      <c r="DU384" s="152"/>
      <c r="DV384" s="152"/>
      <c r="DW384" s="152"/>
      <c r="DX384" s="152"/>
      <c r="DY384" s="152"/>
      <c r="DZ384" s="152"/>
      <c r="EA384" s="152"/>
      <c r="EB384" s="152"/>
      <c r="EC384" s="152"/>
      <c r="ED384" s="152"/>
      <c r="EE384" s="152"/>
      <c r="EF384" s="152"/>
      <c r="EG384" s="152"/>
      <c r="EH384" s="152"/>
      <c r="EI384" s="152"/>
      <c r="EJ384" s="152"/>
      <c r="EK384" s="152"/>
      <c r="EL384" s="152"/>
      <c r="EM384" s="152"/>
      <c r="EN384" s="152"/>
      <c r="EO384" s="152"/>
      <c r="EP384" s="152"/>
      <c r="EQ384" s="152"/>
      <c r="ER384" s="152"/>
      <c r="ES384" s="152"/>
      <c r="ET384" s="152"/>
      <c r="EU384" s="152"/>
      <c r="EV384" s="152"/>
      <c r="EW384" s="152"/>
      <c r="EX384" s="152"/>
      <c r="EY384" s="152"/>
      <c r="EZ384" s="152"/>
      <c r="FA384" s="152"/>
      <c r="FB384" s="152"/>
      <c r="FC384" s="152"/>
      <c r="FD384" s="152"/>
    </row>
    <row r="385" spans="1:160">
      <c r="A385" s="250" t="str">
        <f t="shared" si="4"/>
        <v/>
      </c>
      <c r="B385" s="89"/>
      <c r="C385" s="89"/>
      <c r="D385" s="89"/>
      <c r="E385" s="89"/>
      <c r="F385" s="89"/>
      <c r="G385" s="89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152"/>
      <c r="AE385" s="152"/>
      <c r="AF385" s="152"/>
      <c r="AG385" s="152"/>
      <c r="AH385" s="152"/>
      <c r="AI385" s="152"/>
      <c r="AJ385" s="152"/>
      <c r="AK385" s="152"/>
      <c r="AL385" s="152"/>
      <c r="AM385" s="152"/>
      <c r="AN385" s="152"/>
      <c r="AO385" s="152"/>
      <c r="AP385" s="152"/>
      <c r="AQ385" s="152"/>
      <c r="AR385" s="152"/>
      <c r="AS385" s="152"/>
      <c r="AT385" s="152"/>
      <c r="AU385" s="152"/>
      <c r="AV385" s="152"/>
      <c r="AW385" s="152"/>
      <c r="AX385" s="152"/>
      <c r="AY385" s="152"/>
      <c r="AZ385" s="152"/>
      <c r="BA385" s="152"/>
      <c r="BB385" s="152"/>
      <c r="BC385" s="152"/>
      <c r="BD385" s="152"/>
      <c r="BE385" s="152"/>
      <c r="BF385" s="152"/>
      <c r="BG385" s="152"/>
      <c r="BH385" s="152"/>
      <c r="BI385" s="152"/>
      <c r="BJ385" s="152"/>
      <c r="BK385" s="152"/>
      <c r="BL385" s="152"/>
      <c r="BM385" s="152"/>
      <c r="BN385" s="152"/>
      <c r="BO385" s="152"/>
      <c r="BP385" s="152"/>
      <c r="BQ385" s="152"/>
      <c r="BR385" s="152"/>
      <c r="BS385" s="152"/>
      <c r="BT385" s="152"/>
      <c r="BU385" s="152"/>
      <c r="BV385" s="152"/>
      <c r="BW385" s="152"/>
      <c r="BX385" s="152"/>
      <c r="BY385" s="152"/>
      <c r="BZ385" s="152"/>
      <c r="CA385" s="152"/>
      <c r="CB385" s="152"/>
      <c r="CC385" s="152"/>
      <c r="CD385" s="152"/>
      <c r="CE385" s="152"/>
      <c r="CF385" s="152"/>
      <c r="CG385" s="152"/>
      <c r="CH385" s="152"/>
      <c r="CI385" s="152"/>
      <c r="CJ385" s="152"/>
      <c r="CK385" s="152"/>
      <c r="CL385" s="152"/>
      <c r="CM385" s="152"/>
      <c r="CN385" s="152"/>
      <c r="CO385" s="152"/>
      <c r="CP385" s="152"/>
      <c r="CQ385" s="152"/>
      <c r="CR385" s="152"/>
      <c r="CS385" s="152"/>
      <c r="CT385" s="152"/>
      <c r="CU385" s="152"/>
      <c r="CV385" s="152"/>
      <c r="CW385" s="152"/>
      <c r="CX385" s="152"/>
      <c r="CY385" s="152"/>
      <c r="CZ385" s="152"/>
      <c r="DA385" s="152"/>
      <c r="DB385" s="152"/>
      <c r="DC385" s="152"/>
      <c r="DD385" s="152"/>
      <c r="DE385" s="152"/>
      <c r="DF385" s="152"/>
      <c r="DG385" s="152"/>
      <c r="DH385" s="152"/>
      <c r="DI385" s="152"/>
      <c r="DJ385" s="152"/>
      <c r="DK385" s="152"/>
      <c r="DL385" s="152"/>
      <c r="DM385" s="152"/>
      <c r="DN385" s="152"/>
      <c r="DO385" s="152"/>
      <c r="DP385" s="152"/>
      <c r="DQ385" s="152"/>
      <c r="DR385" s="152"/>
      <c r="DS385" s="152"/>
      <c r="DT385" s="152"/>
      <c r="DU385" s="152"/>
      <c r="DV385" s="152"/>
      <c r="DW385" s="152"/>
      <c r="DX385" s="152"/>
      <c r="DY385" s="152"/>
      <c r="DZ385" s="152"/>
      <c r="EA385" s="152"/>
      <c r="EB385" s="152"/>
      <c r="EC385" s="152"/>
      <c r="ED385" s="152"/>
      <c r="EE385" s="152"/>
      <c r="EF385" s="152"/>
      <c r="EG385" s="152"/>
      <c r="EH385" s="152"/>
      <c r="EI385" s="152"/>
      <c r="EJ385" s="152"/>
      <c r="EK385" s="152"/>
      <c r="EL385" s="152"/>
      <c r="EM385" s="152"/>
      <c r="EN385" s="152"/>
      <c r="EO385" s="152"/>
      <c r="EP385" s="152"/>
      <c r="EQ385" s="152"/>
      <c r="ER385" s="152"/>
      <c r="ES385" s="152"/>
      <c r="ET385" s="152"/>
      <c r="EU385" s="152"/>
      <c r="EV385" s="152"/>
      <c r="EW385" s="152"/>
      <c r="EX385" s="152"/>
      <c r="EY385" s="152"/>
      <c r="EZ385" s="152"/>
      <c r="FA385" s="152"/>
      <c r="FB385" s="152"/>
      <c r="FC385" s="152"/>
      <c r="FD385" s="152"/>
    </row>
    <row r="386" spans="1:160">
      <c r="A386" s="250" t="str">
        <f t="shared" si="4"/>
        <v/>
      </c>
      <c r="B386" s="89"/>
      <c r="C386" s="89"/>
      <c r="D386" s="89"/>
      <c r="E386" s="89"/>
      <c r="F386" s="89"/>
      <c r="G386" s="89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2"/>
      <c r="AI386" s="152"/>
      <c r="AJ386" s="152"/>
      <c r="AK386" s="152"/>
      <c r="AL386" s="152"/>
      <c r="AM386" s="152"/>
      <c r="AN386" s="152"/>
      <c r="AO386" s="152"/>
      <c r="AP386" s="152"/>
      <c r="AQ386" s="152"/>
      <c r="AR386" s="152"/>
      <c r="AS386" s="152"/>
      <c r="AT386" s="152"/>
      <c r="AU386" s="152"/>
      <c r="AV386" s="152"/>
      <c r="AW386" s="152"/>
      <c r="AX386" s="152"/>
      <c r="AY386" s="152"/>
      <c r="AZ386" s="152"/>
      <c r="BA386" s="152"/>
      <c r="BB386" s="152"/>
      <c r="BC386" s="152"/>
      <c r="BD386" s="152"/>
      <c r="BE386" s="152"/>
      <c r="BF386" s="152"/>
      <c r="BG386" s="152"/>
      <c r="BH386" s="152"/>
      <c r="BI386" s="152"/>
      <c r="BJ386" s="152"/>
      <c r="BK386" s="152"/>
      <c r="BL386" s="152"/>
      <c r="BM386" s="152"/>
      <c r="BN386" s="152"/>
      <c r="BO386" s="152"/>
      <c r="BP386" s="152"/>
      <c r="BQ386" s="152"/>
      <c r="BR386" s="152"/>
      <c r="BS386" s="152"/>
      <c r="BT386" s="152"/>
      <c r="BU386" s="152"/>
      <c r="BV386" s="152"/>
      <c r="BW386" s="152"/>
      <c r="BX386" s="152"/>
      <c r="BY386" s="152"/>
      <c r="BZ386" s="152"/>
      <c r="CA386" s="152"/>
      <c r="CB386" s="152"/>
      <c r="CC386" s="152"/>
      <c r="CD386" s="152"/>
      <c r="CE386" s="152"/>
      <c r="CF386" s="152"/>
      <c r="CG386" s="152"/>
      <c r="CH386" s="152"/>
      <c r="CI386" s="152"/>
      <c r="CJ386" s="152"/>
      <c r="CK386" s="152"/>
      <c r="CL386" s="152"/>
      <c r="CM386" s="152"/>
      <c r="CN386" s="152"/>
      <c r="CO386" s="152"/>
      <c r="CP386" s="152"/>
      <c r="CQ386" s="152"/>
      <c r="CR386" s="152"/>
      <c r="CS386" s="152"/>
      <c r="CT386" s="152"/>
      <c r="CU386" s="152"/>
      <c r="CV386" s="152"/>
      <c r="CW386" s="152"/>
      <c r="CX386" s="152"/>
      <c r="CY386" s="152"/>
      <c r="CZ386" s="152"/>
      <c r="DA386" s="152"/>
      <c r="DB386" s="152"/>
      <c r="DC386" s="152"/>
      <c r="DD386" s="152"/>
      <c r="DE386" s="152"/>
      <c r="DF386" s="152"/>
      <c r="DG386" s="152"/>
      <c r="DH386" s="152"/>
      <c r="DI386" s="152"/>
      <c r="DJ386" s="152"/>
      <c r="DK386" s="152"/>
      <c r="DL386" s="152"/>
      <c r="DM386" s="152"/>
      <c r="DN386" s="152"/>
      <c r="DO386" s="152"/>
      <c r="DP386" s="152"/>
      <c r="DQ386" s="152"/>
      <c r="DR386" s="152"/>
      <c r="DS386" s="152"/>
      <c r="DT386" s="152"/>
      <c r="DU386" s="152"/>
      <c r="DV386" s="152"/>
      <c r="DW386" s="152"/>
      <c r="DX386" s="152"/>
      <c r="DY386" s="152"/>
      <c r="DZ386" s="152"/>
      <c r="EA386" s="152"/>
      <c r="EB386" s="152"/>
      <c r="EC386" s="152"/>
      <c r="ED386" s="152"/>
      <c r="EE386" s="152"/>
      <c r="EF386" s="152"/>
      <c r="EG386" s="152"/>
      <c r="EH386" s="152"/>
      <c r="EI386" s="152"/>
      <c r="EJ386" s="152"/>
      <c r="EK386" s="152"/>
      <c r="EL386" s="152"/>
      <c r="EM386" s="152"/>
      <c r="EN386" s="152"/>
      <c r="EO386" s="152"/>
      <c r="EP386" s="152"/>
      <c r="EQ386" s="152"/>
      <c r="ER386" s="152"/>
      <c r="ES386" s="152"/>
      <c r="ET386" s="152"/>
      <c r="EU386" s="152"/>
      <c r="EV386" s="152"/>
      <c r="EW386" s="152"/>
      <c r="EX386" s="152"/>
      <c r="EY386" s="152"/>
      <c r="EZ386" s="152"/>
      <c r="FA386" s="152"/>
      <c r="FB386" s="152"/>
      <c r="FC386" s="152"/>
      <c r="FD386" s="152"/>
    </row>
    <row r="387" spans="1:160">
      <c r="A387" s="250" t="str">
        <f t="shared" si="4"/>
        <v/>
      </c>
      <c r="B387" s="89"/>
      <c r="C387" s="89"/>
      <c r="D387" s="89"/>
      <c r="E387" s="89"/>
      <c r="F387" s="89"/>
      <c r="G387" s="89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152"/>
      <c r="AE387" s="152"/>
      <c r="AF387" s="152"/>
      <c r="AG387" s="152"/>
      <c r="AH387" s="152"/>
      <c r="AI387" s="152"/>
      <c r="AJ387" s="152"/>
      <c r="AK387" s="152"/>
      <c r="AL387" s="152"/>
      <c r="AM387" s="152"/>
      <c r="AN387" s="152"/>
      <c r="AO387" s="152"/>
      <c r="AP387" s="152"/>
      <c r="AQ387" s="152"/>
      <c r="AR387" s="152"/>
      <c r="AS387" s="152"/>
      <c r="AT387" s="152"/>
      <c r="AU387" s="152"/>
      <c r="AV387" s="152"/>
      <c r="AW387" s="152"/>
      <c r="AX387" s="152"/>
      <c r="AY387" s="152"/>
      <c r="AZ387" s="152"/>
      <c r="BA387" s="152"/>
      <c r="BB387" s="152"/>
      <c r="BC387" s="152"/>
      <c r="BD387" s="152"/>
      <c r="BE387" s="152"/>
      <c r="BF387" s="152"/>
      <c r="BG387" s="152"/>
      <c r="BH387" s="152"/>
      <c r="BI387" s="152"/>
      <c r="BJ387" s="152"/>
      <c r="BK387" s="152"/>
      <c r="BL387" s="152"/>
      <c r="BM387" s="152"/>
      <c r="BN387" s="152"/>
      <c r="BO387" s="152"/>
      <c r="BP387" s="152"/>
      <c r="BQ387" s="152"/>
      <c r="BR387" s="152"/>
      <c r="BS387" s="152"/>
      <c r="BT387" s="152"/>
      <c r="BU387" s="152"/>
      <c r="BV387" s="152"/>
      <c r="BW387" s="152"/>
      <c r="BX387" s="152"/>
      <c r="BY387" s="152"/>
      <c r="BZ387" s="152"/>
      <c r="CA387" s="152"/>
      <c r="CB387" s="152"/>
      <c r="CC387" s="152"/>
      <c r="CD387" s="152"/>
      <c r="CE387" s="152"/>
      <c r="CF387" s="152"/>
      <c r="CG387" s="152"/>
      <c r="CH387" s="152"/>
      <c r="CI387" s="152"/>
      <c r="CJ387" s="152"/>
      <c r="CK387" s="152"/>
      <c r="CL387" s="152"/>
      <c r="CM387" s="152"/>
      <c r="CN387" s="152"/>
      <c r="CO387" s="152"/>
      <c r="CP387" s="152"/>
      <c r="CQ387" s="152"/>
      <c r="CR387" s="152"/>
      <c r="CS387" s="152"/>
      <c r="CT387" s="152"/>
      <c r="CU387" s="152"/>
      <c r="CV387" s="152"/>
      <c r="CW387" s="152"/>
      <c r="CX387" s="152"/>
      <c r="CY387" s="152"/>
      <c r="CZ387" s="152"/>
      <c r="DA387" s="152"/>
      <c r="DB387" s="152"/>
      <c r="DC387" s="152"/>
      <c r="DD387" s="152"/>
      <c r="DE387" s="152"/>
      <c r="DF387" s="152"/>
      <c r="DG387" s="152"/>
      <c r="DH387" s="152"/>
      <c r="DI387" s="152"/>
      <c r="DJ387" s="152"/>
      <c r="DK387" s="152"/>
      <c r="DL387" s="152"/>
      <c r="DM387" s="152"/>
      <c r="DN387" s="152"/>
      <c r="DO387" s="152"/>
      <c r="DP387" s="152"/>
      <c r="DQ387" s="152"/>
      <c r="DR387" s="152"/>
      <c r="DS387" s="152"/>
      <c r="DT387" s="152"/>
      <c r="DU387" s="152"/>
      <c r="DV387" s="152"/>
      <c r="DW387" s="152"/>
      <c r="DX387" s="152"/>
      <c r="DY387" s="152"/>
      <c r="DZ387" s="152"/>
      <c r="EA387" s="152"/>
      <c r="EB387" s="152"/>
      <c r="EC387" s="152"/>
      <c r="ED387" s="152"/>
      <c r="EE387" s="152"/>
      <c r="EF387" s="152"/>
      <c r="EG387" s="152"/>
      <c r="EH387" s="152"/>
      <c r="EI387" s="152"/>
      <c r="EJ387" s="152"/>
      <c r="EK387" s="152"/>
      <c r="EL387" s="152"/>
      <c r="EM387" s="152"/>
      <c r="EN387" s="152"/>
      <c r="EO387" s="152"/>
      <c r="EP387" s="152"/>
      <c r="EQ387" s="152"/>
      <c r="ER387" s="152"/>
      <c r="ES387" s="152"/>
      <c r="ET387" s="152"/>
      <c r="EU387" s="152"/>
      <c r="EV387" s="152"/>
      <c r="EW387" s="152"/>
      <c r="EX387" s="152"/>
      <c r="EY387" s="152"/>
      <c r="EZ387" s="152"/>
      <c r="FA387" s="152"/>
      <c r="FB387" s="152"/>
      <c r="FC387" s="152"/>
      <c r="FD387" s="152"/>
    </row>
    <row r="388" spans="1:160">
      <c r="A388" s="250" t="str">
        <f t="shared" si="4"/>
        <v/>
      </c>
      <c r="B388" s="89"/>
      <c r="C388" s="89"/>
      <c r="D388" s="89"/>
      <c r="E388" s="89"/>
      <c r="F388" s="89"/>
      <c r="G388" s="89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152"/>
      <c r="AE388" s="152"/>
      <c r="AF388" s="152"/>
      <c r="AG388" s="152"/>
      <c r="AH388" s="152"/>
      <c r="AI388" s="152"/>
      <c r="AJ388" s="152"/>
      <c r="AK388" s="152"/>
      <c r="AL388" s="152"/>
      <c r="AM388" s="152"/>
      <c r="AN388" s="152"/>
      <c r="AO388" s="152"/>
      <c r="AP388" s="152"/>
      <c r="AQ388" s="152"/>
      <c r="AR388" s="152"/>
      <c r="AS388" s="152"/>
      <c r="AT388" s="152"/>
      <c r="AU388" s="152"/>
      <c r="AV388" s="152"/>
      <c r="AW388" s="152"/>
      <c r="AX388" s="152"/>
      <c r="AY388" s="152"/>
      <c r="AZ388" s="152"/>
      <c r="BA388" s="152"/>
      <c r="BB388" s="152"/>
      <c r="BC388" s="152"/>
      <c r="BD388" s="152"/>
      <c r="BE388" s="152"/>
      <c r="BF388" s="152"/>
      <c r="BG388" s="152"/>
      <c r="BH388" s="152"/>
      <c r="BI388" s="152"/>
      <c r="BJ388" s="152"/>
      <c r="BK388" s="152"/>
      <c r="BL388" s="152"/>
      <c r="BM388" s="152"/>
      <c r="BN388" s="152"/>
      <c r="BO388" s="152"/>
      <c r="BP388" s="152"/>
      <c r="BQ388" s="152"/>
      <c r="BR388" s="152"/>
      <c r="BS388" s="152"/>
      <c r="BT388" s="152"/>
      <c r="BU388" s="152"/>
      <c r="BV388" s="152"/>
      <c r="BW388" s="152"/>
      <c r="BX388" s="152"/>
      <c r="BY388" s="152"/>
      <c r="BZ388" s="152"/>
      <c r="CA388" s="152"/>
      <c r="CB388" s="152"/>
      <c r="CC388" s="152"/>
      <c r="CD388" s="152"/>
      <c r="CE388" s="152"/>
      <c r="CF388" s="152"/>
      <c r="CG388" s="152"/>
      <c r="CH388" s="152"/>
      <c r="CI388" s="152"/>
      <c r="CJ388" s="152"/>
      <c r="CK388" s="152"/>
      <c r="CL388" s="152"/>
      <c r="CM388" s="152"/>
      <c r="CN388" s="152"/>
      <c r="CO388" s="152"/>
      <c r="CP388" s="152"/>
      <c r="CQ388" s="152"/>
      <c r="CR388" s="152"/>
      <c r="CS388" s="152"/>
      <c r="CT388" s="152"/>
      <c r="CU388" s="152"/>
      <c r="CV388" s="152"/>
      <c r="CW388" s="152"/>
      <c r="CX388" s="152"/>
      <c r="CY388" s="152"/>
      <c r="CZ388" s="152"/>
      <c r="DA388" s="152"/>
      <c r="DB388" s="152"/>
      <c r="DC388" s="152"/>
      <c r="DD388" s="152"/>
      <c r="DE388" s="152"/>
      <c r="DF388" s="152"/>
      <c r="DG388" s="152"/>
      <c r="DH388" s="152"/>
      <c r="DI388" s="152"/>
      <c r="DJ388" s="152"/>
      <c r="DK388" s="152"/>
      <c r="DL388" s="152"/>
      <c r="DM388" s="152"/>
      <c r="DN388" s="152"/>
      <c r="DO388" s="152"/>
      <c r="DP388" s="152"/>
      <c r="DQ388" s="152"/>
      <c r="DR388" s="152"/>
      <c r="DS388" s="152"/>
      <c r="DT388" s="152"/>
      <c r="DU388" s="152"/>
      <c r="DV388" s="152"/>
      <c r="DW388" s="152"/>
      <c r="DX388" s="152"/>
      <c r="DY388" s="152"/>
      <c r="DZ388" s="152"/>
      <c r="EA388" s="152"/>
      <c r="EB388" s="152"/>
      <c r="EC388" s="152"/>
      <c r="ED388" s="152"/>
      <c r="EE388" s="152"/>
      <c r="EF388" s="152"/>
      <c r="EG388" s="152"/>
      <c r="EH388" s="152"/>
      <c r="EI388" s="152"/>
      <c r="EJ388" s="152"/>
      <c r="EK388" s="152"/>
      <c r="EL388" s="152"/>
      <c r="EM388" s="152"/>
      <c r="EN388" s="152"/>
      <c r="EO388" s="152"/>
      <c r="EP388" s="152"/>
      <c r="EQ388" s="152"/>
      <c r="ER388" s="152"/>
      <c r="ES388" s="152"/>
      <c r="ET388" s="152"/>
      <c r="EU388" s="152"/>
      <c r="EV388" s="152"/>
      <c r="EW388" s="152"/>
      <c r="EX388" s="152"/>
      <c r="EY388" s="152"/>
      <c r="EZ388" s="152"/>
      <c r="FA388" s="152"/>
      <c r="FB388" s="152"/>
      <c r="FC388" s="152"/>
      <c r="FD388" s="152"/>
    </row>
    <row r="389" spans="1:160">
      <c r="A389" s="250" t="str">
        <f t="shared" si="4"/>
        <v/>
      </c>
      <c r="B389" s="89"/>
      <c r="C389" s="89"/>
      <c r="D389" s="89"/>
      <c r="E389" s="89"/>
      <c r="F389" s="89"/>
      <c r="G389" s="89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152"/>
      <c r="AE389" s="152"/>
      <c r="AF389" s="152"/>
      <c r="AG389" s="152"/>
      <c r="AH389" s="152"/>
      <c r="AI389" s="152"/>
      <c r="AJ389" s="152"/>
      <c r="AK389" s="152"/>
      <c r="AL389" s="152"/>
      <c r="AM389" s="152"/>
      <c r="AN389" s="152"/>
      <c r="AO389" s="152"/>
      <c r="AP389" s="152"/>
      <c r="AQ389" s="152"/>
      <c r="AR389" s="152"/>
      <c r="AS389" s="152"/>
      <c r="AT389" s="152"/>
      <c r="AU389" s="152"/>
      <c r="AV389" s="152"/>
      <c r="AW389" s="152"/>
      <c r="AX389" s="152"/>
      <c r="AY389" s="152"/>
      <c r="AZ389" s="152"/>
      <c r="BA389" s="152"/>
      <c r="BB389" s="152"/>
      <c r="BC389" s="152"/>
      <c r="BD389" s="152"/>
      <c r="BE389" s="152"/>
      <c r="BF389" s="152"/>
      <c r="BG389" s="152"/>
      <c r="BH389" s="152"/>
      <c r="BI389" s="152"/>
      <c r="BJ389" s="152"/>
      <c r="BK389" s="152"/>
      <c r="BL389" s="152"/>
      <c r="BM389" s="152"/>
      <c r="BN389" s="152"/>
      <c r="BO389" s="152"/>
      <c r="BP389" s="152"/>
      <c r="BQ389" s="152"/>
      <c r="BR389" s="152"/>
      <c r="BS389" s="152"/>
      <c r="BT389" s="152"/>
      <c r="BU389" s="152"/>
      <c r="BV389" s="152"/>
      <c r="BW389" s="152"/>
      <c r="BX389" s="152"/>
      <c r="BY389" s="152"/>
      <c r="BZ389" s="152"/>
      <c r="CA389" s="152"/>
      <c r="CB389" s="152"/>
      <c r="CC389" s="152"/>
      <c r="CD389" s="152"/>
      <c r="CE389" s="152"/>
      <c r="CF389" s="152"/>
      <c r="CG389" s="152"/>
      <c r="CH389" s="152"/>
      <c r="CI389" s="152"/>
      <c r="CJ389" s="152"/>
      <c r="CK389" s="152"/>
      <c r="CL389" s="152"/>
      <c r="CM389" s="152"/>
      <c r="CN389" s="152"/>
      <c r="CO389" s="152"/>
      <c r="CP389" s="152"/>
      <c r="CQ389" s="152"/>
      <c r="CR389" s="152"/>
      <c r="CS389" s="152"/>
      <c r="CT389" s="152"/>
      <c r="CU389" s="152"/>
      <c r="CV389" s="152"/>
      <c r="CW389" s="152"/>
      <c r="CX389" s="152"/>
      <c r="CY389" s="152"/>
      <c r="CZ389" s="152"/>
      <c r="DA389" s="152"/>
      <c r="DB389" s="152"/>
      <c r="DC389" s="152"/>
      <c r="DD389" s="152"/>
      <c r="DE389" s="152"/>
      <c r="DF389" s="152"/>
      <c r="DG389" s="152"/>
      <c r="DH389" s="152"/>
      <c r="DI389" s="152"/>
      <c r="DJ389" s="152"/>
      <c r="DK389" s="152"/>
      <c r="DL389" s="152"/>
      <c r="DM389" s="152"/>
      <c r="DN389" s="152"/>
      <c r="DO389" s="152"/>
      <c r="DP389" s="152"/>
      <c r="DQ389" s="152"/>
      <c r="DR389" s="152"/>
      <c r="DS389" s="152"/>
      <c r="DT389" s="152"/>
      <c r="DU389" s="152"/>
      <c r="DV389" s="152"/>
      <c r="DW389" s="152"/>
      <c r="DX389" s="152"/>
      <c r="DY389" s="152"/>
      <c r="DZ389" s="152"/>
      <c r="EA389" s="152"/>
      <c r="EB389" s="152"/>
      <c r="EC389" s="152"/>
      <c r="ED389" s="152"/>
      <c r="EE389" s="152"/>
      <c r="EF389" s="152"/>
      <c r="EG389" s="152"/>
      <c r="EH389" s="152"/>
      <c r="EI389" s="152"/>
      <c r="EJ389" s="152"/>
      <c r="EK389" s="152"/>
      <c r="EL389" s="152"/>
      <c r="EM389" s="152"/>
      <c r="EN389" s="152"/>
      <c r="EO389" s="152"/>
      <c r="EP389" s="152"/>
      <c r="EQ389" s="152"/>
      <c r="ER389" s="152"/>
      <c r="ES389" s="152"/>
      <c r="ET389" s="152"/>
      <c r="EU389" s="152"/>
      <c r="EV389" s="152"/>
      <c r="EW389" s="152"/>
      <c r="EX389" s="152"/>
      <c r="EY389" s="152"/>
      <c r="EZ389" s="152"/>
      <c r="FA389" s="152"/>
      <c r="FB389" s="152"/>
      <c r="FC389" s="152"/>
      <c r="FD389" s="152"/>
    </row>
    <row r="390" spans="1:160">
      <c r="A390" s="250" t="str">
        <f t="shared" si="4"/>
        <v/>
      </c>
      <c r="B390" s="89"/>
      <c r="C390" s="89"/>
      <c r="D390" s="89"/>
      <c r="E390" s="89"/>
      <c r="F390" s="89"/>
      <c r="G390" s="89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  <c r="BG390" s="152"/>
      <c r="BH390" s="152"/>
      <c r="BI390" s="152"/>
      <c r="BJ390" s="152"/>
      <c r="BK390" s="152"/>
      <c r="BL390" s="152"/>
      <c r="BM390" s="152"/>
      <c r="BN390" s="152"/>
      <c r="BO390" s="152"/>
      <c r="BP390" s="152"/>
      <c r="BQ390" s="152"/>
      <c r="BR390" s="152"/>
      <c r="BS390" s="152"/>
      <c r="BT390" s="152"/>
      <c r="BU390" s="152"/>
      <c r="BV390" s="152"/>
      <c r="BW390" s="152"/>
      <c r="BX390" s="152"/>
      <c r="BY390" s="152"/>
      <c r="BZ390" s="152"/>
      <c r="CA390" s="152"/>
      <c r="CB390" s="152"/>
      <c r="CC390" s="152"/>
      <c r="CD390" s="152"/>
      <c r="CE390" s="152"/>
      <c r="CF390" s="152"/>
      <c r="CG390" s="152"/>
      <c r="CH390" s="152"/>
      <c r="CI390" s="152"/>
      <c r="CJ390" s="152"/>
      <c r="CK390" s="152"/>
      <c r="CL390" s="152"/>
      <c r="CM390" s="152"/>
      <c r="CN390" s="152"/>
      <c r="CO390" s="152"/>
      <c r="CP390" s="152"/>
      <c r="CQ390" s="152"/>
      <c r="CR390" s="152"/>
      <c r="CS390" s="152"/>
      <c r="CT390" s="152"/>
      <c r="CU390" s="152"/>
      <c r="CV390" s="152"/>
      <c r="CW390" s="152"/>
      <c r="CX390" s="152"/>
      <c r="CY390" s="152"/>
      <c r="CZ390" s="152"/>
      <c r="DA390" s="152"/>
      <c r="DB390" s="152"/>
      <c r="DC390" s="152"/>
      <c r="DD390" s="152"/>
      <c r="DE390" s="152"/>
      <c r="DF390" s="152"/>
      <c r="DG390" s="152"/>
      <c r="DH390" s="152"/>
      <c r="DI390" s="152"/>
      <c r="DJ390" s="152"/>
      <c r="DK390" s="152"/>
      <c r="DL390" s="152"/>
      <c r="DM390" s="152"/>
      <c r="DN390" s="152"/>
      <c r="DO390" s="152"/>
      <c r="DP390" s="152"/>
      <c r="DQ390" s="152"/>
      <c r="DR390" s="152"/>
      <c r="DS390" s="152"/>
      <c r="DT390" s="152"/>
      <c r="DU390" s="152"/>
      <c r="DV390" s="152"/>
      <c r="DW390" s="152"/>
      <c r="DX390" s="152"/>
      <c r="DY390" s="152"/>
      <c r="DZ390" s="152"/>
      <c r="EA390" s="152"/>
      <c r="EB390" s="152"/>
      <c r="EC390" s="152"/>
      <c r="ED390" s="152"/>
      <c r="EE390" s="152"/>
      <c r="EF390" s="152"/>
      <c r="EG390" s="152"/>
      <c r="EH390" s="152"/>
      <c r="EI390" s="152"/>
      <c r="EJ390" s="152"/>
      <c r="EK390" s="152"/>
      <c r="EL390" s="152"/>
      <c r="EM390" s="152"/>
      <c r="EN390" s="152"/>
      <c r="EO390" s="152"/>
      <c r="EP390" s="152"/>
      <c r="EQ390" s="152"/>
      <c r="ER390" s="152"/>
      <c r="ES390" s="152"/>
      <c r="ET390" s="152"/>
      <c r="EU390" s="152"/>
      <c r="EV390" s="152"/>
      <c r="EW390" s="152"/>
      <c r="EX390" s="152"/>
      <c r="EY390" s="152"/>
      <c r="EZ390" s="152"/>
      <c r="FA390" s="152"/>
      <c r="FB390" s="152"/>
      <c r="FC390" s="152"/>
      <c r="FD390" s="152"/>
    </row>
    <row r="391" spans="1:160">
      <c r="A391" s="250" t="str">
        <f t="shared" si="4"/>
        <v/>
      </c>
      <c r="B391" s="89"/>
      <c r="C391" s="89"/>
      <c r="D391" s="89"/>
      <c r="E391" s="89"/>
      <c r="F391" s="89"/>
      <c r="G391" s="89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152"/>
      <c r="AE391" s="152"/>
      <c r="AF391" s="152"/>
      <c r="AG391" s="152"/>
      <c r="AH391" s="152"/>
      <c r="AI391" s="152"/>
      <c r="AJ391" s="152"/>
      <c r="AK391" s="152"/>
      <c r="AL391" s="152"/>
      <c r="AM391" s="152"/>
      <c r="AN391" s="152"/>
      <c r="AO391" s="152"/>
      <c r="AP391" s="152"/>
      <c r="AQ391" s="152"/>
      <c r="AR391" s="152"/>
      <c r="AS391" s="152"/>
      <c r="AT391" s="152"/>
      <c r="AU391" s="152"/>
      <c r="AV391" s="152"/>
      <c r="AW391" s="152"/>
      <c r="AX391" s="152"/>
      <c r="AY391" s="152"/>
      <c r="AZ391" s="152"/>
      <c r="BA391" s="152"/>
      <c r="BB391" s="152"/>
      <c r="BC391" s="152"/>
      <c r="BD391" s="152"/>
      <c r="BE391" s="152"/>
      <c r="BF391" s="152"/>
      <c r="BG391" s="152"/>
      <c r="BH391" s="152"/>
      <c r="BI391" s="152"/>
      <c r="BJ391" s="152"/>
      <c r="BK391" s="152"/>
      <c r="BL391" s="152"/>
      <c r="BM391" s="152"/>
      <c r="BN391" s="152"/>
      <c r="BO391" s="152"/>
      <c r="BP391" s="152"/>
      <c r="BQ391" s="152"/>
      <c r="BR391" s="152"/>
      <c r="BS391" s="152"/>
      <c r="BT391" s="152"/>
      <c r="BU391" s="152"/>
      <c r="BV391" s="152"/>
      <c r="BW391" s="152"/>
      <c r="BX391" s="152"/>
      <c r="BY391" s="152"/>
      <c r="BZ391" s="152"/>
      <c r="CA391" s="152"/>
      <c r="CB391" s="152"/>
      <c r="CC391" s="152"/>
      <c r="CD391" s="152"/>
      <c r="CE391" s="152"/>
      <c r="CF391" s="152"/>
      <c r="CG391" s="152"/>
      <c r="CH391" s="152"/>
      <c r="CI391" s="152"/>
      <c r="CJ391" s="152"/>
      <c r="CK391" s="152"/>
      <c r="CL391" s="152"/>
      <c r="CM391" s="152"/>
      <c r="CN391" s="152"/>
      <c r="CO391" s="152"/>
      <c r="CP391" s="152"/>
      <c r="CQ391" s="152"/>
      <c r="CR391" s="152"/>
      <c r="CS391" s="152"/>
      <c r="CT391" s="152"/>
      <c r="CU391" s="152"/>
      <c r="CV391" s="152"/>
      <c r="CW391" s="152"/>
      <c r="CX391" s="152"/>
      <c r="CY391" s="152"/>
      <c r="CZ391" s="152"/>
      <c r="DA391" s="152"/>
      <c r="DB391" s="152"/>
      <c r="DC391" s="152"/>
      <c r="DD391" s="152"/>
      <c r="DE391" s="152"/>
      <c r="DF391" s="152"/>
      <c r="DG391" s="152"/>
      <c r="DH391" s="152"/>
      <c r="DI391" s="152"/>
      <c r="DJ391" s="152"/>
      <c r="DK391" s="152"/>
      <c r="DL391" s="152"/>
      <c r="DM391" s="152"/>
      <c r="DN391" s="152"/>
      <c r="DO391" s="152"/>
      <c r="DP391" s="152"/>
      <c r="DQ391" s="152"/>
      <c r="DR391" s="152"/>
      <c r="DS391" s="152"/>
      <c r="DT391" s="152"/>
      <c r="DU391" s="152"/>
      <c r="DV391" s="152"/>
      <c r="DW391" s="152"/>
      <c r="DX391" s="152"/>
      <c r="DY391" s="152"/>
      <c r="DZ391" s="152"/>
      <c r="EA391" s="152"/>
      <c r="EB391" s="152"/>
      <c r="EC391" s="152"/>
      <c r="ED391" s="152"/>
      <c r="EE391" s="152"/>
      <c r="EF391" s="152"/>
      <c r="EG391" s="152"/>
      <c r="EH391" s="152"/>
      <c r="EI391" s="152"/>
      <c r="EJ391" s="152"/>
      <c r="EK391" s="152"/>
      <c r="EL391" s="152"/>
      <c r="EM391" s="152"/>
      <c r="EN391" s="152"/>
      <c r="EO391" s="152"/>
      <c r="EP391" s="152"/>
      <c r="EQ391" s="152"/>
      <c r="ER391" s="152"/>
      <c r="ES391" s="152"/>
      <c r="ET391" s="152"/>
      <c r="EU391" s="152"/>
      <c r="EV391" s="152"/>
      <c r="EW391" s="152"/>
      <c r="EX391" s="152"/>
      <c r="EY391" s="152"/>
      <c r="EZ391" s="152"/>
      <c r="FA391" s="152"/>
      <c r="FB391" s="152"/>
      <c r="FC391" s="152"/>
      <c r="FD391" s="152"/>
    </row>
    <row r="392" spans="1:160">
      <c r="A392" s="250" t="str">
        <f t="shared" si="4"/>
        <v/>
      </c>
      <c r="B392" s="89"/>
      <c r="C392" s="89"/>
      <c r="D392" s="89"/>
      <c r="E392" s="89"/>
      <c r="F392" s="89"/>
      <c r="G392" s="89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152"/>
      <c r="AE392" s="152"/>
      <c r="AF392" s="152"/>
      <c r="AG392" s="152"/>
      <c r="AH392" s="152"/>
      <c r="AI392" s="152"/>
      <c r="AJ392" s="152"/>
      <c r="AK392" s="152"/>
      <c r="AL392" s="152"/>
      <c r="AM392" s="152"/>
      <c r="AN392" s="152"/>
      <c r="AO392" s="152"/>
      <c r="AP392" s="152"/>
      <c r="AQ392" s="152"/>
      <c r="AR392" s="152"/>
      <c r="AS392" s="152"/>
      <c r="AT392" s="152"/>
      <c r="AU392" s="152"/>
      <c r="AV392" s="152"/>
      <c r="AW392" s="152"/>
      <c r="AX392" s="152"/>
      <c r="AY392" s="152"/>
      <c r="AZ392" s="152"/>
      <c r="BA392" s="152"/>
      <c r="BB392" s="152"/>
      <c r="BC392" s="152"/>
      <c r="BD392" s="152"/>
      <c r="BE392" s="152"/>
      <c r="BF392" s="152"/>
      <c r="BG392" s="152"/>
      <c r="BH392" s="152"/>
      <c r="BI392" s="152"/>
      <c r="BJ392" s="152"/>
      <c r="BK392" s="152"/>
      <c r="BL392" s="152"/>
      <c r="BM392" s="152"/>
      <c r="BN392" s="152"/>
      <c r="BO392" s="152"/>
      <c r="BP392" s="152"/>
      <c r="BQ392" s="152"/>
      <c r="BR392" s="152"/>
      <c r="BS392" s="152"/>
      <c r="BT392" s="152"/>
      <c r="BU392" s="152"/>
      <c r="BV392" s="152"/>
      <c r="BW392" s="152"/>
      <c r="BX392" s="152"/>
      <c r="BY392" s="152"/>
      <c r="BZ392" s="152"/>
      <c r="CA392" s="152"/>
      <c r="CB392" s="152"/>
      <c r="CC392" s="152"/>
      <c r="CD392" s="152"/>
      <c r="CE392" s="152"/>
      <c r="CF392" s="152"/>
      <c r="CG392" s="152"/>
      <c r="CH392" s="152"/>
      <c r="CI392" s="152"/>
      <c r="CJ392" s="152"/>
      <c r="CK392" s="152"/>
      <c r="CL392" s="152"/>
      <c r="CM392" s="152"/>
      <c r="CN392" s="152"/>
      <c r="CO392" s="152"/>
      <c r="CP392" s="152"/>
      <c r="CQ392" s="152"/>
      <c r="CR392" s="152"/>
      <c r="CS392" s="152"/>
      <c r="CT392" s="152"/>
      <c r="CU392" s="152"/>
      <c r="CV392" s="152"/>
      <c r="CW392" s="152"/>
      <c r="CX392" s="152"/>
      <c r="CY392" s="152"/>
      <c r="CZ392" s="152"/>
      <c r="DA392" s="152"/>
      <c r="DB392" s="152"/>
      <c r="DC392" s="152"/>
      <c r="DD392" s="152"/>
      <c r="DE392" s="152"/>
      <c r="DF392" s="152"/>
      <c r="DG392" s="152"/>
      <c r="DH392" s="152"/>
      <c r="DI392" s="152"/>
      <c r="DJ392" s="152"/>
      <c r="DK392" s="152"/>
      <c r="DL392" s="152"/>
      <c r="DM392" s="152"/>
      <c r="DN392" s="152"/>
      <c r="DO392" s="152"/>
      <c r="DP392" s="152"/>
      <c r="DQ392" s="152"/>
      <c r="DR392" s="152"/>
      <c r="DS392" s="152"/>
      <c r="DT392" s="152"/>
      <c r="DU392" s="152"/>
      <c r="DV392" s="152"/>
      <c r="DW392" s="152"/>
      <c r="DX392" s="152"/>
      <c r="DY392" s="152"/>
      <c r="DZ392" s="152"/>
      <c r="EA392" s="152"/>
      <c r="EB392" s="152"/>
      <c r="EC392" s="152"/>
      <c r="ED392" s="152"/>
      <c r="EE392" s="152"/>
      <c r="EF392" s="152"/>
      <c r="EG392" s="152"/>
      <c r="EH392" s="152"/>
      <c r="EI392" s="152"/>
      <c r="EJ392" s="152"/>
      <c r="EK392" s="152"/>
      <c r="EL392" s="152"/>
      <c r="EM392" s="152"/>
      <c r="EN392" s="152"/>
      <c r="EO392" s="152"/>
      <c r="EP392" s="152"/>
      <c r="EQ392" s="152"/>
      <c r="ER392" s="152"/>
      <c r="ES392" s="152"/>
      <c r="ET392" s="152"/>
      <c r="EU392" s="152"/>
      <c r="EV392" s="152"/>
      <c r="EW392" s="152"/>
      <c r="EX392" s="152"/>
      <c r="EY392" s="152"/>
      <c r="EZ392" s="152"/>
      <c r="FA392" s="152"/>
      <c r="FB392" s="152"/>
      <c r="FC392" s="152"/>
      <c r="FD392" s="152"/>
    </row>
    <row r="393" spans="1:160">
      <c r="A393" s="250" t="str">
        <f t="shared" si="4"/>
        <v/>
      </c>
      <c r="B393" s="89"/>
      <c r="C393" s="89"/>
      <c r="D393" s="89"/>
      <c r="E393" s="89"/>
      <c r="F393" s="89"/>
      <c r="G393" s="89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152"/>
      <c r="AE393" s="152"/>
      <c r="AF393" s="152"/>
      <c r="AG393" s="152"/>
      <c r="AH393" s="152"/>
      <c r="AI393" s="152"/>
      <c r="AJ393" s="152"/>
      <c r="AK393" s="152"/>
      <c r="AL393" s="152"/>
      <c r="AM393" s="152"/>
      <c r="AN393" s="152"/>
      <c r="AO393" s="152"/>
      <c r="AP393" s="152"/>
      <c r="AQ393" s="152"/>
      <c r="AR393" s="152"/>
      <c r="AS393" s="152"/>
      <c r="AT393" s="152"/>
      <c r="AU393" s="152"/>
      <c r="AV393" s="152"/>
      <c r="AW393" s="152"/>
      <c r="AX393" s="152"/>
      <c r="AY393" s="152"/>
      <c r="AZ393" s="152"/>
      <c r="BA393" s="152"/>
      <c r="BB393" s="152"/>
      <c r="BC393" s="152"/>
      <c r="BD393" s="152"/>
      <c r="BE393" s="152"/>
      <c r="BF393" s="152"/>
      <c r="BG393" s="152"/>
      <c r="BH393" s="152"/>
      <c r="BI393" s="152"/>
      <c r="BJ393" s="152"/>
      <c r="BK393" s="152"/>
      <c r="BL393" s="152"/>
      <c r="BM393" s="152"/>
      <c r="BN393" s="152"/>
      <c r="BO393" s="152"/>
      <c r="BP393" s="152"/>
      <c r="BQ393" s="152"/>
      <c r="BR393" s="152"/>
      <c r="BS393" s="152"/>
      <c r="BT393" s="152"/>
      <c r="BU393" s="152"/>
      <c r="BV393" s="152"/>
      <c r="BW393" s="152"/>
      <c r="BX393" s="152"/>
      <c r="BY393" s="152"/>
      <c r="BZ393" s="152"/>
      <c r="CA393" s="152"/>
      <c r="CB393" s="152"/>
      <c r="CC393" s="152"/>
      <c r="CD393" s="152"/>
      <c r="CE393" s="152"/>
      <c r="CF393" s="152"/>
      <c r="CG393" s="152"/>
      <c r="CH393" s="152"/>
      <c r="CI393" s="152"/>
      <c r="CJ393" s="152"/>
      <c r="CK393" s="152"/>
      <c r="CL393" s="152"/>
      <c r="CM393" s="152"/>
      <c r="CN393" s="152"/>
      <c r="CO393" s="152"/>
      <c r="CP393" s="152"/>
      <c r="CQ393" s="152"/>
      <c r="CR393" s="152"/>
      <c r="CS393" s="152"/>
      <c r="CT393" s="152"/>
      <c r="CU393" s="152"/>
      <c r="CV393" s="152"/>
      <c r="CW393" s="152"/>
      <c r="CX393" s="152"/>
      <c r="CY393" s="152"/>
      <c r="CZ393" s="152"/>
      <c r="DA393" s="152"/>
      <c r="DB393" s="152"/>
      <c r="DC393" s="152"/>
      <c r="DD393" s="152"/>
      <c r="DE393" s="152"/>
      <c r="DF393" s="152"/>
      <c r="DG393" s="152"/>
      <c r="DH393" s="152"/>
      <c r="DI393" s="152"/>
      <c r="DJ393" s="152"/>
      <c r="DK393" s="152"/>
      <c r="DL393" s="152"/>
      <c r="DM393" s="152"/>
      <c r="DN393" s="152"/>
      <c r="DO393" s="152"/>
      <c r="DP393" s="152"/>
      <c r="DQ393" s="152"/>
      <c r="DR393" s="152"/>
      <c r="DS393" s="152"/>
      <c r="DT393" s="152"/>
      <c r="DU393" s="152"/>
      <c r="DV393" s="152"/>
      <c r="DW393" s="152"/>
      <c r="DX393" s="152"/>
      <c r="DY393" s="152"/>
      <c r="DZ393" s="152"/>
      <c r="EA393" s="152"/>
      <c r="EB393" s="152"/>
      <c r="EC393" s="152"/>
      <c r="ED393" s="152"/>
      <c r="EE393" s="152"/>
      <c r="EF393" s="152"/>
      <c r="EG393" s="152"/>
      <c r="EH393" s="152"/>
      <c r="EI393" s="152"/>
      <c r="EJ393" s="152"/>
      <c r="EK393" s="152"/>
      <c r="EL393" s="152"/>
      <c r="EM393" s="152"/>
      <c r="EN393" s="152"/>
      <c r="EO393" s="152"/>
      <c r="EP393" s="152"/>
      <c r="EQ393" s="152"/>
      <c r="ER393" s="152"/>
      <c r="ES393" s="152"/>
      <c r="ET393" s="152"/>
      <c r="EU393" s="152"/>
      <c r="EV393" s="152"/>
      <c r="EW393" s="152"/>
      <c r="EX393" s="152"/>
      <c r="EY393" s="152"/>
      <c r="EZ393" s="152"/>
      <c r="FA393" s="152"/>
      <c r="FB393" s="152"/>
      <c r="FC393" s="152"/>
      <c r="FD393" s="152"/>
    </row>
    <row r="394" spans="1:160">
      <c r="A394" s="250" t="str">
        <f t="shared" si="4"/>
        <v/>
      </c>
      <c r="B394" s="89"/>
      <c r="C394" s="89"/>
      <c r="D394" s="89"/>
      <c r="E394" s="89"/>
      <c r="F394" s="89"/>
      <c r="G394" s="89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152"/>
      <c r="AE394" s="152"/>
      <c r="AF394" s="152"/>
      <c r="AG394" s="152"/>
      <c r="AH394" s="152"/>
      <c r="AI394" s="152"/>
      <c r="AJ394" s="152"/>
      <c r="AK394" s="152"/>
      <c r="AL394" s="152"/>
      <c r="AM394" s="152"/>
      <c r="AN394" s="152"/>
      <c r="AO394" s="152"/>
      <c r="AP394" s="152"/>
      <c r="AQ394" s="152"/>
      <c r="AR394" s="152"/>
      <c r="AS394" s="152"/>
      <c r="AT394" s="152"/>
      <c r="AU394" s="152"/>
      <c r="AV394" s="152"/>
      <c r="AW394" s="152"/>
      <c r="AX394" s="152"/>
      <c r="AY394" s="152"/>
      <c r="AZ394" s="152"/>
      <c r="BA394" s="152"/>
      <c r="BB394" s="152"/>
      <c r="BC394" s="152"/>
      <c r="BD394" s="152"/>
      <c r="BE394" s="152"/>
      <c r="BF394" s="152"/>
      <c r="BG394" s="152"/>
      <c r="BH394" s="152"/>
      <c r="BI394" s="152"/>
      <c r="BJ394" s="152"/>
      <c r="BK394" s="152"/>
      <c r="BL394" s="152"/>
      <c r="BM394" s="152"/>
      <c r="BN394" s="152"/>
      <c r="BO394" s="152"/>
      <c r="BP394" s="152"/>
      <c r="BQ394" s="152"/>
      <c r="BR394" s="152"/>
      <c r="BS394" s="152"/>
      <c r="BT394" s="152"/>
      <c r="BU394" s="152"/>
      <c r="BV394" s="152"/>
      <c r="BW394" s="152"/>
      <c r="BX394" s="152"/>
      <c r="BY394" s="152"/>
      <c r="BZ394" s="152"/>
      <c r="CA394" s="152"/>
      <c r="CB394" s="152"/>
      <c r="CC394" s="152"/>
      <c r="CD394" s="152"/>
      <c r="CE394" s="152"/>
      <c r="CF394" s="152"/>
      <c r="CG394" s="152"/>
      <c r="CH394" s="152"/>
      <c r="CI394" s="152"/>
      <c r="CJ394" s="152"/>
      <c r="CK394" s="152"/>
      <c r="CL394" s="152"/>
      <c r="CM394" s="152"/>
      <c r="CN394" s="152"/>
      <c r="CO394" s="152"/>
      <c r="CP394" s="152"/>
      <c r="CQ394" s="152"/>
      <c r="CR394" s="152"/>
      <c r="CS394" s="152"/>
      <c r="CT394" s="152"/>
      <c r="CU394" s="152"/>
      <c r="CV394" s="152"/>
      <c r="CW394" s="152"/>
      <c r="CX394" s="152"/>
      <c r="CY394" s="152"/>
      <c r="CZ394" s="152"/>
      <c r="DA394" s="152"/>
      <c r="DB394" s="152"/>
      <c r="DC394" s="152"/>
      <c r="DD394" s="152"/>
      <c r="DE394" s="152"/>
      <c r="DF394" s="152"/>
      <c r="DG394" s="152"/>
      <c r="DH394" s="152"/>
      <c r="DI394" s="152"/>
      <c r="DJ394" s="152"/>
      <c r="DK394" s="152"/>
      <c r="DL394" s="152"/>
      <c r="DM394" s="152"/>
      <c r="DN394" s="152"/>
      <c r="DO394" s="152"/>
      <c r="DP394" s="152"/>
      <c r="DQ394" s="152"/>
      <c r="DR394" s="152"/>
      <c r="DS394" s="152"/>
      <c r="DT394" s="152"/>
      <c r="DU394" s="152"/>
      <c r="DV394" s="152"/>
      <c r="DW394" s="152"/>
      <c r="DX394" s="152"/>
      <c r="DY394" s="152"/>
      <c r="DZ394" s="152"/>
      <c r="EA394" s="152"/>
      <c r="EB394" s="152"/>
      <c r="EC394" s="152"/>
      <c r="ED394" s="152"/>
      <c r="EE394" s="152"/>
      <c r="EF394" s="152"/>
      <c r="EG394" s="152"/>
      <c r="EH394" s="152"/>
      <c r="EI394" s="152"/>
      <c r="EJ394" s="152"/>
      <c r="EK394" s="152"/>
      <c r="EL394" s="152"/>
      <c r="EM394" s="152"/>
      <c r="EN394" s="152"/>
      <c r="EO394" s="152"/>
      <c r="EP394" s="152"/>
      <c r="EQ394" s="152"/>
      <c r="ER394" s="152"/>
      <c r="ES394" s="152"/>
      <c r="ET394" s="152"/>
      <c r="EU394" s="152"/>
      <c r="EV394" s="152"/>
      <c r="EW394" s="152"/>
      <c r="EX394" s="152"/>
      <c r="EY394" s="152"/>
      <c r="EZ394" s="152"/>
      <c r="FA394" s="152"/>
      <c r="FB394" s="152"/>
      <c r="FC394" s="152"/>
      <c r="FD394" s="152"/>
    </row>
    <row r="395" spans="1:160">
      <c r="A395" s="250" t="str">
        <f t="shared" si="4"/>
        <v/>
      </c>
      <c r="B395" s="89"/>
      <c r="C395" s="89"/>
      <c r="D395" s="89"/>
      <c r="E395" s="89"/>
      <c r="F395" s="89"/>
      <c r="G395" s="89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152"/>
      <c r="AE395" s="152"/>
      <c r="AF395" s="152"/>
      <c r="AG395" s="152"/>
      <c r="AH395" s="152"/>
      <c r="AI395" s="152"/>
      <c r="AJ395" s="152"/>
      <c r="AK395" s="152"/>
      <c r="AL395" s="152"/>
      <c r="AM395" s="152"/>
      <c r="AN395" s="152"/>
      <c r="AO395" s="152"/>
      <c r="AP395" s="152"/>
      <c r="AQ395" s="152"/>
      <c r="AR395" s="152"/>
      <c r="AS395" s="152"/>
      <c r="AT395" s="152"/>
      <c r="AU395" s="152"/>
      <c r="AV395" s="152"/>
      <c r="AW395" s="152"/>
      <c r="AX395" s="152"/>
      <c r="AY395" s="152"/>
      <c r="AZ395" s="152"/>
      <c r="BA395" s="152"/>
      <c r="BB395" s="152"/>
      <c r="BC395" s="152"/>
      <c r="BD395" s="152"/>
      <c r="BE395" s="152"/>
      <c r="BF395" s="152"/>
      <c r="BG395" s="152"/>
      <c r="BH395" s="152"/>
      <c r="BI395" s="152"/>
      <c r="BJ395" s="152"/>
      <c r="BK395" s="152"/>
      <c r="BL395" s="152"/>
      <c r="BM395" s="152"/>
      <c r="BN395" s="152"/>
      <c r="BO395" s="152"/>
      <c r="BP395" s="152"/>
      <c r="BQ395" s="152"/>
      <c r="BR395" s="152"/>
      <c r="BS395" s="152"/>
      <c r="BT395" s="152"/>
      <c r="BU395" s="152"/>
      <c r="BV395" s="152"/>
      <c r="BW395" s="152"/>
      <c r="BX395" s="152"/>
      <c r="BY395" s="152"/>
      <c r="BZ395" s="152"/>
      <c r="CA395" s="152"/>
      <c r="CB395" s="152"/>
      <c r="CC395" s="152"/>
      <c r="CD395" s="152"/>
      <c r="CE395" s="152"/>
      <c r="CF395" s="152"/>
      <c r="CG395" s="152"/>
      <c r="CH395" s="152"/>
      <c r="CI395" s="152"/>
      <c r="CJ395" s="152"/>
      <c r="CK395" s="152"/>
      <c r="CL395" s="152"/>
      <c r="CM395" s="152"/>
      <c r="CN395" s="152"/>
      <c r="CO395" s="152"/>
      <c r="CP395" s="152"/>
      <c r="CQ395" s="152"/>
      <c r="CR395" s="152"/>
      <c r="CS395" s="152"/>
      <c r="CT395" s="152"/>
      <c r="CU395" s="152"/>
      <c r="CV395" s="152"/>
      <c r="CW395" s="152"/>
      <c r="CX395" s="152"/>
      <c r="CY395" s="152"/>
      <c r="CZ395" s="152"/>
      <c r="DA395" s="152"/>
      <c r="DB395" s="152"/>
      <c r="DC395" s="152"/>
      <c r="DD395" s="152"/>
      <c r="DE395" s="152"/>
      <c r="DF395" s="152"/>
      <c r="DG395" s="152"/>
      <c r="DH395" s="152"/>
      <c r="DI395" s="152"/>
      <c r="DJ395" s="152"/>
      <c r="DK395" s="152"/>
      <c r="DL395" s="152"/>
      <c r="DM395" s="152"/>
      <c r="DN395" s="152"/>
      <c r="DO395" s="152"/>
      <c r="DP395" s="152"/>
      <c r="DQ395" s="152"/>
      <c r="DR395" s="152"/>
      <c r="DS395" s="152"/>
      <c r="DT395" s="152"/>
      <c r="DU395" s="152"/>
      <c r="DV395" s="152"/>
      <c r="DW395" s="152"/>
      <c r="DX395" s="152"/>
      <c r="DY395" s="152"/>
      <c r="DZ395" s="152"/>
      <c r="EA395" s="152"/>
      <c r="EB395" s="152"/>
      <c r="EC395" s="152"/>
      <c r="ED395" s="152"/>
      <c r="EE395" s="152"/>
      <c r="EF395" s="152"/>
      <c r="EG395" s="152"/>
      <c r="EH395" s="152"/>
      <c r="EI395" s="152"/>
      <c r="EJ395" s="152"/>
      <c r="EK395" s="152"/>
      <c r="EL395" s="152"/>
      <c r="EM395" s="152"/>
      <c r="EN395" s="152"/>
      <c r="EO395" s="152"/>
      <c r="EP395" s="152"/>
      <c r="EQ395" s="152"/>
      <c r="ER395" s="152"/>
      <c r="ES395" s="152"/>
      <c r="ET395" s="152"/>
      <c r="EU395" s="152"/>
      <c r="EV395" s="152"/>
      <c r="EW395" s="152"/>
      <c r="EX395" s="152"/>
      <c r="EY395" s="152"/>
      <c r="EZ395" s="152"/>
      <c r="FA395" s="152"/>
      <c r="FB395" s="152"/>
      <c r="FC395" s="152"/>
      <c r="FD395" s="152"/>
    </row>
    <row r="396" spans="1:160">
      <c r="A396" s="250" t="str">
        <f t="shared" si="4"/>
        <v/>
      </c>
      <c r="B396" s="89"/>
      <c r="C396" s="89"/>
      <c r="D396" s="89"/>
      <c r="E396" s="89"/>
      <c r="F396" s="89"/>
      <c r="G396" s="89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152"/>
      <c r="AE396" s="152"/>
      <c r="AF396" s="152"/>
      <c r="AG396" s="152"/>
      <c r="AH396" s="152"/>
      <c r="AI396" s="152"/>
      <c r="AJ396" s="152"/>
      <c r="AK396" s="152"/>
      <c r="AL396" s="152"/>
      <c r="AM396" s="152"/>
      <c r="AN396" s="152"/>
      <c r="AO396" s="152"/>
      <c r="AP396" s="152"/>
      <c r="AQ396" s="152"/>
      <c r="AR396" s="152"/>
      <c r="AS396" s="152"/>
      <c r="AT396" s="152"/>
      <c r="AU396" s="152"/>
      <c r="AV396" s="152"/>
      <c r="AW396" s="152"/>
      <c r="AX396" s="152"/>
      <c r="AY396" s="152"/>
      <c r="AZ396" s="152"/>
      <c r="BA396" s="152"/>
      <c r="BB396" s="152"/>
      <c r="BC396" s="152"/>
      <c r="BD396" s="152"/>
      <c r="BE396" s="152"/>
      <c r="BF396" s="152"/>
      <c r="BG396" s="152"/>
      <c r="BH396" s="152"/>
      <c r="BI396" s="152"/>
      <c r="BJ396" s="152"/>
      <c r="BK396" s="152"/>
      <c r="BL396" s="152"/>
      <c r="BM396" s="152"/>
      <c r="BN396" s="152"/>
      <c r="BO396" s="152"/>
      <c r="BP396" s="152"/>
      <c r="BQ396" s="152"/>
      <c r="BR396" s="152"/>
      <c r="BS396" s="152"/>
      <c r="BT396" s="152"/>
      <c r="BU396" s="152"/>
      <c r="BV396" s="152"/>
      <c r="BW396" s="152"/>
      <c r="BX396" s="152"/>
      <c r="BY396" s="152"/>
      <c r="BZ396" s="152"/>
      <c r="CA396" s="152"/>
      <c r="CB396" s="152"/>
      <c r="CC396" s="152"/>
      <c r="CD396" s="152"/>
      <c r="CE396" s="152"/>
      <c r="CF396" s="152"/>
      <c r="CG396" s="152"/>
      <c r="CH396" s="152"/>
      <c r="CI396" s="152"/>
      <c r="CJ396" s="152"/>
      <c r="CK396" s="152"/>
      <c r="CL396" s="152"/>
      <c r="CM396" s="152"/>
      <c r="CN396" s="152"/>
      <c r="CO396" s="152"/>
      <c r="CP396" s="152"/>
      <c r="CQ396" s="152"/>
      <c r="CR396" s="152"/>
      <c r="CS396" s="152"/>
      <c r="CT396" s="152"/>
      <c r="CU396" s="152"/>
      <c r="CV396" s="152"/>
      <c r="CW396" s="152"/>
      <c r="CX396" s="152"/>
      <c r="CY396" s="152"/>
      <c r="CZ396" s="152"/>
      <c r="DA396" s="152"/>
      <c r="DB396" s="152"/>
      <c r="DC396" s="152"/>
      <c r="DD396" s="152"/>
      <c r="DE396" s="152"/>
      <c r="DF396" s="152"/>
      <c r="DG396" s="152"/>
      <c r="DH396" s="152"/>
      <c r="DI396" s="152"/>
      <c r="DJ396" s="152"/>
      <c r="DK396" s="152"/>
      <c r="DL396" s="152"/>
      <c r="DM396" s="152"/>
      <c r="DN396" s="152"/>
      <c r="DO396" s="152"/>
      <c r="DP396" s="152"/>
      <c r="DQ396" s="152"/>
      <c r="DR396" s="152"/>
      <c r="DS396" s="152"/>
      <c r="DT396" s="152"/>
      <c r="DU396" s="152"/>
      <c r="DV396" s="152"/>
      <c r="DW396" s="152"/>
      <c r="DX396" s="152"/>
      <c r="DY396" s="152"/>
      <c r="DZ396" s="152"/>
      <c r="EA396" s="152"/>
      <c r="EB396" s="152"/>
      <c r="EC396" s="152"/>
      <c r="ED396" s="152"/>
      <c r="EE396" s="152"/>
      <c r="EF396" s="152"/>
      <c r="EG396" s="152"/>
      <c r="EH396" s="152"/>
      <c r="EI396" s="152"/>
      <c r="EJ396" s="152"/>
      <c r="EK396" s="152"/>
      <c r="EL396" s="152"/>
      <c r="EM396" s="152"/>
      <c r="EN396" s="152"/>
      <c r="EO396" s="152"/>
      <c r="EP396" s="152"/>
      <c r="EQ396" s="152"/>
      <c r="ER396" s="152"/>
      <c r="ES396" s="152"/>
      <c r="ET396" s="152"/>
      <c r="EU396" s="152"/>
      <c r="EV396" s="152"/>
      <c r="EW396" s="152"/>
      <c r="EX396" s="152"/>
      <c r="EY396" s="152"/>
      <c r="EZ396" s="152"/>
      <c r="FA396" s="152"/>
      <c r="FB396" s="152"/>
      <c r="FC396" s="152"/>
      <c r="FD396" s="152"/>
    </row>
    <row r="397" spans="1:160">
      <c r="A397" s="250" t="str">
        <f t="shared" si="4"/>
        <v/>
      </c>
      <c r="B397" s="89"/>
      <c r="C397" s="89"/>
      <c r="D397" s="89"/>
      <c r="E397" s="89"/>
      <c r="F397" s="89"/>
      <c r="G397" s="89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152"/>
      <c r="AE397" s="152"/>
      <c r="AF397" s="152"/>
      <c r="AG397" s="152"/>
      <c r="AH397" s="152"/>
      <c r="AI397" s="152"/>
      <c r="AJ397" s="152"/>
      <c r="AK397" s="152"/>
      <c r="AL397" s="152"/>
      <c r="AM397" s="152"/>
      <c r="AN397" s="152"/>
      <c r="AO397" s="152"/>
      <c r="AP397" s="152"/>
      <c r="AQ397" s="152"/>
      <c r="AR397" s="152"/>
      <c r="AS397" s="152"/>
      <c r="AT397" s="152"/>
      <c r="AU397" s="152"/>
      <c r="AV397" s="152"/>
      <c r="AW397" s="152"/>
      <c r="AX397" s="152"/>
      <c r="AY397" s="152"/>
      <c r="AZ397" s="152"/>
      <c r="BA397" s="152"/>
      <c r="BB397" s="152"/>
      <c r="BC397" s="152"/>
      <c r="BD397" s="152"/>
      <c r="BE397" s="152"/>
      <c r="BF397" s="152"/>
      <c r="BG397" s="152"/>
      <c r="BH397" s="152"/>
      <c r="BI397" s="152"/>
      <c r="BJ397" s="152"/>
      <c r="BK397" s="152"/>
      <c r="BL397" s="152"/>
      <c r="BM397" s="152"/>
      <c r="BN397" s="152"/>
      <c r="BO397" s="152"/>
      <c r="BP397" s="152"/>
      <c r="BQ397" s="152"/>
      <c r="BR397" s="152"/>
      <c r="BS397" s="152"/>
      <c r="BT397" s="152"/>
      <c r="BU397" s="152"/>
      <c r="BV397" s="152"/>
      <c r="BW397" s="152"/>
      <c r="BX397" s="152"/>
      <c r="BY397" s="152"/>
      <c r="BZ397" s="152"/>
      <c r="CA397" s="152"/>
      <c r="CB397" s="152"/>
      <c r="CC397" s="152"/>
      <c r="CD397" s="152"/>
      <c r="CE397" s="152"/>
      <c r="CF397" s="152"/>
      <c r="CG397" s="152"/>
      <c r="CH397" s="152"/>
      <c r="CI397" s="152"/>
      <c r="CJ397" s="152"/>
      <c r="CK397" s="152"/>
      <c r="CL397" s="152"/>
      <c r="CM397" s="152"/>
      <c r="CN397" s="152"/>
      <c r="CO397" s="152"/>
      <c r="CP397" s="152"/>
      <c r="CQ397" s="152"/>
      <c r="CR397" s="152"/>
      <c r="CS397" s="152"/>
      <c r="CT397" s="152"/>
      <c r="CU397" s="152"/>
      <c r="CV397" s="152"/>
      <c r="CW397" s="152"/>
      <c r="CX397" s="152"/>
      <c r="CY397" s="152"/>
      <c r="CZ397" s="152"/>
      <c r="DA397" s="152"/>
      <c r="DB397" s="152"/>
      <c r="DC397" s="152"/>
      <c r="DD397" s="152"/>
      <c r="DE397" s="152"/>
      <c r="DF397" s="152"/>
      <c r="DG397" s="152"/>
      <c r="DH397" s="152"/>
      <c r="DI397" s="152"/>
      <c r="DJ397" s="152"/>
      <c r="DK397" s="152"/>
      <c r="DL397" s="152"/>
      <c r="DM397" s="152"/>
      <c r="DN397" s="152"/>
      <c r="DO397" s="152"/>
      <c r="DP397" s="152"/>
      <c r="DQ397" s="152"/>
      <c r="DR397" s="152"/>
      <c r="DS397" s="152"/>
      <c r="DT397" s="152"/>
      <c r="DU397" s="152"/>
      <c r="DV397" s="152"/>
      <c r="DW397" s="152"/>
      <c r="DX397" s="152"/>
      <c r="DY397" s="152"/>
      <c r="DZ397" s="152"/>
      <c r="EA397" s="152"/>
      <c r="EB397" s="152"/>
      <c r="EC397" s="152"/>
      <c r="ED397" s="152"/>
      <c r="EE397" s="152"/>
      <c r="EF397" s="152"/>
      <c r="EG397" s="152"/>
      <c r="EH397" s="152"/>
      <c r="EI397" s="152"/>
      <c r="EJ397" s="152"/>
      <c r="EK397" s="152"/>
      <c r="EL397" s="152"/>
      <c r="EM397" s="152"/>
      <c r="EN397" s="152"/>
      <c r="EO397" s="152"/>
      <c r="EP397" s="152"/>
      <c r="EQ397" s="152"/>
      <c r="ER397" s="152"/>
      <c r="ES397" s="152"/>
      <c r="ET397" s="152"/>
      <c r="EU397" s="152"/>
      <c r="EV397" s="152"/>
      <c r="EW397" s="152"/>
      <c r="EX397" s="152"/>
      <c r="EY397" s="152"/>
      <c r="EZ397" s="152"/>
      <c r="FA397" s="152"/>
      <c r="FB397" s="152"/>
      <c r="FC397" s="152"/>
      <c r="FD397" s="152"/>
    </row>
    <row r="398" spans="1:160">
      <c r="A398" s="250" t="str">
        <f t="shared" si="4"/>
        <v/>
      </c>
      <c r="B398" s="89"/>
      <c r="C398" s="89"/>
      <c r="D398" s="89"/>
      <c r="E398" s="89"/>
      <c r="F398" s="89"/>
      <c r="G398" s="89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152"/>
      <c r="AE398" s="152"/>
      <c r="AF398" s="152"/>
      <c r="AG398" s="152"/>
      <c r="AH398" s="152"/>
      <c r="AI398" s="152"/>
      <c r="AJ398" s="152"/>
      <c r="AK398" s="152"/>
      <c r="AL398" s="152"/>
      <c r="AM398" s="152"/>
      <c r="AN398" s="152"/>
      <c r="AO398" s="152"/>
      <c r="AP398" s="152"/>
      <c r="AQ398" s="152"/>
      <c r="AR398" s="152"/>
      <c r="AS398" s="152"/>
      <c r="AT398" s="152"/>
      <c r="AU398" s="152"/>
      <c r="AV398" s="152"/>
      <c r="AW398" s="152"/>
      <c r="AX398" s="152"/>
      <c r="AY398" s="152"/>
      <c r="AZ398" s="152"/>
      <c r="BA398" s="152"/>
      <c r="BB398" s="152"/>
      <c r="BC398" s="152"/>
      <c r="BD398" s="152"/>
      <c r="BE398" s="152"/>
      <c r="BF398" s="152"/>
      <c r="BG398" s="152"/>
      <c r="BH398" s="152"/>
      <c r="BI398" s="152"/>
      <c r="BJ398" s="152"/>
      <c r="BK398" s="152"/>
      <c r="BL398" s="152"/>
      <c r="BM398" s="152"/>
      <c r="BN398" s="152"/>
      <c r="BO398" s="152"/>
      <c r="BP398" s="152"/>
      <c r="BQ398" s="152"/>
      <c r="BR398" s="152"/>
      <c r="BS398" s="152"/>
      <c r="BT398" s="152"/>
      <c r="BU398" s="152"/>
      <c r="BV398" s="152"/>
      <c r="BW398" s="152"/>
      <c r="BX398" s="152"/>
      <c r="BY398" s="152"/>
      <c r="BZ398" s="152"/>
      <c r="CA398" s="152"/>
      <c r="CB398" s="152"/>
      <c r="CC398" s="152"/>
      <c r="CD398" s="152"/>
      <c r="CE398" s="152"/>
      <c r="CF398" s="152"/>
      <c r="CG398" s="152"/>
      <c r="CH398" s="152"/>
      <c r="CI398" s="152"/>
      <c r="CJ398" s="152"/>
      <c r="CK398" s="152"/>
      <c r="CL398" s="152"/>
      <c r="CM398" s="152"/>
      <c r="CN398" s="152"/>
      <c r="CO398" s="152"/>
      <c r="CP398" s="152"/>
      <c r="CQ398" s="152"/>
      <c r="CR398" s="152"/>
      <c r="CS398" s="152"/>
      <c r="CT398" s="152"/>
      <c r="CU398" s="152"/>
      <c r="CV398" s="152"/>
      <c r="CW398" s="152"/>
      <c r="CX398" s="152"/>
      <c r="CY398" s="152"/>
      <c r="CZ398" s="152"/>
      <c r="DA398" s="152"/>
      <c r="DB398" s="152"/>
      <c r="DC398" s="152"/>
      <c r="DD398" s="152"/>
      <c r="DE398" s="152"/>
      <c r="DF398" s="152"/>
      <c r="DG398" s="152"/>
      <c r="DH398" s="152"/>
      <c r="DI398" s="152"/>
      <c r="DJ398" s="152"/>
      <c r="DK398" s="152"/>
      <c r="DL398" s="152"/>
      <c r="DM398" s="152"/>
      <c r="DN398" s="152"/>
      <c r="DO398" s="152"/>
      <c r="DP398" s="152"/>
      <c r="DQ398" s="152"/>
      <c r="DR398" s="152"/>
      <c r="DS398" s="152"/>
      <c r="DT398" s="152"/>
      <c r="DU398" s="152"/>
      <c r="DV398" s="152"/>
      <c r="DW398" s="152"/>
      <c r="DX398" s="152"/>
      <c r="DY398" s="152"/>
      <c r="DZ398" s="152"/>
      <c r="EA398" s="152"/>
      <c r="EB398" s="152"/>
      <c r="EC398" s="152"/>
      <c r="ED398" s="152"/>
      <c r="EE398" s="152"/>
      <c r="EF398" s="152"/>
      <c r="EG398" s="152"/>
      <c r="EH398" s="152"/>
      <c r="EI398" s="152"/>
      <c r="EJ398" s="152"/>
      <c r="EK398" s="152"/>
      <c r="EL398" s="152"/>
      <c r="EM398" s="152"/>
      <c r="EN398" s="152"/>
      <c r="EO398" s="152"/>
      <c r="EP398" s="152"/>
      <c r="EQ398" s="152"/>
      <c r="ER398" s="152"/>
      <c r="ES398" s="152"/>
      <c r="ET398" s="152"/>
      <c r="EU398" s="152"/>
      <c r="EV398" s="152"/>
      <c r="EW398" s="152"/>
      <c r="EX398" s="152"/>
      <c r="EY398" s="152"/>
      <c r="EZ398" s="152"/>
      <c r="FA398" s="152"/>
      <c r="FB398" s="152"/>
      <c r="FC398" s="152"/>
      <c r="FD398" s="152"/>
    </row>
    <row r="399" spans="1:160">
      <c r="A399" s="250" t="str">
        <f t="shared" si="4"/>
        <v/>
      </c>
      <c r="B399" s="89"/>
      <c r="C399" s="89"/>
      <c r="D399" s="89"/>
      <c r="E399" s="89"/>
      <c r="F399" s="89"/>
      <c r="G399" s="89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152"/>
      <c r="AE399" s="152"/>
      <c r="AF399" s="152"/>
      <c r="AG399" s="152"/>
      <c r="AH399" s="152"/>
      <c r="AI399" s="152"/>
      <c r="AJ399" s="152"/>
      <c r="AK399" s="152"/>
      <c r="AL399" s="152"/>
      <c r="AM399" s="152"/>
      <c r="AN399" s="152"/>
      <c r="AO399" s="152"/>
      <c r="AP399" s="152"/>
      <c r="AQ399" s="152"/>
      <c r="AR399" s="152"/>
      <c r="AS399" s="152"/>
      <c r="AT399" s="152"/>
      <c r="AU399" s="152"/>
      <c r="AV399" s="152"/>
      <c r="AW399" s="152"/>
      <c r="AX399" s="152"/>
      <c r="AY399" s="152"/>
      <c r="AZ399" s="152"/>
      <c r="BA399" s="152"/>
      <c r="BB399" s="152"/>
      <c r="BC399" s="152"/>
      <c r="BD399" s="152"/>
      <c r="BE399" s="152"/>
      <c r="BF399" s="152"/>
      <c r="BG399" s="152"/>
      <c r="BH399" s="152"/>
      <c r="BI399" s="152"/>
      <c r="BJ399" s="152"/>
      <c r="BK399" s="152"/>
      <c r="BL399" s="152"/>
      <c r="BM399" s="152"/>
      <c r="BN399" s="152"/>
      <c r="BO399" s="152"/>
      <c r="BP399" s="152"/>
      <c r="BQ399" s="152"/>
      <c r="BR399" s="152"/>
      <c r="BS399" s="152"/>
      <c r="BT399" s="152"/>
      <c r="BU399" s="152"/>
      <c r="BV399" s="152"/>
      <c r="BW399" s="152"/>
      <c r="BX399" s="152"/>
      <c r="BY399" s="152"/>
      <c r="BZ399" s="152"/>
      <c r="CA399" s="152"/>
      <c r="CB399" s="152"/>
      <c r="CC399" s="152"/>
      <c r="CD399" s="152"/>
      <c r="CE399" s="152"/>
      <c r="CF399" s="152"/>
      <c r="CG399" s="152"/>
      <c r="CH399" s="152"/>
      <c r="CI399" s="152"/>
      <c r="CJ399" s="152"/>
      <c r="CK399" s="152"/>
      <c r="CL399" s="152"/>
      <c r="CM399" s="152"/>
      <c r="CN399" s="152"/>
      <c r="CO399" s="152"/>
      <c r="CP399" s="152"/>
      <c r="CQ399" s="152"/>
      <c r="CR399" s="152"/>
      <c r="CS399" s="152"/>
      <c r="CT399" s="152"/>
      <c r="CU399" s="152"/>
      <c r="CV399" s="152"/>
      <c r="CW399" s="152"/>
      <c r="CX399" s="152"/>
      <c r="CY399" s="152"/>
      <c r="CZ399" s="152"/>
      <c r="DA399" s="152"/>
      <c r="DB399" s="152"/>
      <c r="DC399" s="152"/>
      <c r="DD399" s="152"/>
      <c r="DE399" s="152"/>
      <c r="DF399" s="152"/>
      <c r="DG399" s="152"/>
      <c r="DH399" s="152"/>
      <c r="DI399" s="152"/>
      <c r="DJ399" s="152"/>
      <c r="DK399" s="152"/>
      <c r="DL399" s="152"/>
      <c r="DM399" s="152"/>
      <c r="DN399" s="152"/>
      <c r="DO399" s="152"/>
      <c r="DP399" s="152"/>
      <c r="DQ399" s="152"/>
      <c r="DR399" s="152"/>
      <c r="DS399" s="152"/>
      <c r="DT399" s="152"/>
      <c r="DU399" s="152"/>
      <c r="DV399" s="152"/>
      <c r="DW399" s="152"/>
      <c r="DX399" s="152"/>
      <c r="DY399" s="152"/>
      <c r="DZ399" s="152"/>
      <c r="EA399" s="152"/>
      <c r="EB399" s="152"/>
      <c r="EC399" s="152"/>
      <c r="ED399" s="152"/>
      <c r="EE399" s="152"/>
      <c r="EF399" s="152"/>
      <c r="EG399" s="152"/>
      <c r="EH399" s="152"/>
      <c r="EI399" s="152"/>
      <c r="EJ399" s="152"/>
      <c r="EK399" s="152"/>
      <c r="EL399" s="152"/>
      <c r="EM399" s="152"/>
      <c r="EN399" s="152"/>
      <c r="EO399" s="152"/>
      <c r="EP399" s="152"/>
      <c r="EQ399" s="152"/>
      <c r="ER399" s="152"/>
      <c r="ES399" s="152"/>
      <c r="ET399" s="152"/>
      <c r="EU399" s="152"/>
      <c r="EV399" s="152"/>
      <c r="EW399" s="152"/>
      <c r="EX399" s="152"/>
      <c r="EY399" s="152"/>
      <c r="EZ399" s="152"/>
      <c r="FA399" s="152"/>
      <c r="FB399" s="152"/>
      <c r="FC399" s="152"/>
      <c r="FD399" s="152"/>
    </row>
    <row r="400" spans="1:160">
      <c r="A400" s="250" t="str">
        <f t="shared" si="4"/>
        <v/>
      </c>
      <c r="B400" s="89"/>
      <c r="C400" s="89"/>
      <c r="D400" s="89"/>
      <c r="E400" s="89"/>
      <c r="F400" s="89"/>
      <c r="G400" s="89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152"/>
      <c r="AE400" s="152"/>
      <c r="AF400" s="152"/>
      <c r="AG400" s="152"/>
      <c r="AH400" s="152"/>
      <c r="AI400" s="152"/>
      <c r="AJ400" s="152"/>
      <c r="AK400" s="152"/>
      <c r="AL400" s="152"/>
      <c r="AM400" s="152"/>
      <c r="AN400" s="152"/>
      <c r="AO400" s="152"/>
      <c r="AP400" s="152"/>
      <c r="AQ400" s="152"/>
      <c r="AR400" s="152"/>
      <c r="AS400" s="152"/>
      <c r="AT400" s="152"/>
      <c r="AU400" s="152"/>
      <c r="AV400" s="152"/>
      <c r="AW400" s="152"/>
      <c r="AX400" s="152"/>
      <c r="AY400" s="152"/>
      <c r="AZ400" s="152"/>
      <c r="BA400" s="152"/>
      <c r="BB400" s="152"/>
      <c r="BC400" s="152"/>
      <c r="BD400" s="152"/>
      <c r="BE400" s="152"/>
      <c r="BF400" s="152"/>
      <c r="BG400" s="152"/>
      <c r="BH400" s="152"/>
      <c r="BI400" s="152"/>
      <c r="BJ400" s="152"/>
      <c r="BK400" s="152"/>
      <c r="BL400" s="152"/>
      <c r="BM400" s="152"/>
      <c r="BN400" s="152"/>
      <c r="BO400" s="152"/>
      <c r="BP400" s="152"/>
      <c r="BQ400" s="152"/>
      <c r="BR400" s="152"/>
      <c r="BS400" s="152"/>
      <c r="BT400" s="152"/>
      <c r="BU400" s="152"/>
      <c r="BV400" s="152"/>
      <c r="BW400" s="152"/>
      <c r="BX400" s="152"/>
      <c r="BY400" s="152"/>
      <c r="BZ400" s="152"/>
      <c r="CA400" s="152"/>
      <c r="CB400" s="152"/>
      <c r="CC400" s="152"/>
      <c r="CD400" s="152"/>
      <c r="CE400" s="152"/>
      <c r="CF400" s="152"/>
      <c r="CG400" s="152"/>
      <c r="CH400" s="152"/>
      <c r="CI400" s="152"/>
      <c r="CJ400" s="152"/>
      <c r="CK400" s="152"/>
      <c r="CL400" s="152"/>
      <c r="CM400" s="152"/>
      <c r="CN400" s="152"/>
      <c r="CO400" s="152"/>
      <c r="CP400" s="152"/>
      <c r="CQ400" s="152"/>
      <c r="CR400" s="152"/>
      <c r="CS400" s="152"/>
      <c r="CT400" s="152"/>
      <c r="CU400" s="152"/>
      <c r="CV400" s="152"/>
      <c r="CW400" s="152"/>
      <c r="CX400" s="152"/>
      <c r="CY400" s="152"/>
      <c r="CZ400" s="152"/>
      <c r="DA400" s="152"/>
      <c r="DB400" s="152"/>
      <c r="DC400" s="152"/>
      <c r="DD400" s="152"/>
      <c r="DE400" s="152"/>
      <c r="DF400" s="152"/>
      <c r="DG400" s="152"/>
      <c r="DH400" s="152"/>
      <c r="DI400" s="152"/>
      <c r="DJ400" s="152"/>
      <c r="DK400" s="152"/>
      <c r="DL400" s="152"/>
      <c r="DM400" s="152"/>
      <c r="DN400" s="152"/>
      <c r="DO400" s="152"/>
      <c r="DP400" s="152"/>
      <c r="DQ400" s="152"/>
      <c r="DR400" s="152"/>
      <c r="DS400" s="152"/>
      <c r="DT400" s="152"/>
      <c r="DU400" s="152"/>
      <c r="DV400" s="152"/>
      <c r="DW400" s="152"/>
      <c r="DX400" s="152"/>
      <c r="DY400" s="152"/>
      <c r="DZ400" s="152"/>
      <c r="EA400" s="152"/>
      <c r="EB400" s="152"/>
      <c r="EC400" s="152"/>
      <c r="ED400" s="152"/>
      <c r="EE400" s="152"/>
      <c r="EF400" s="152"/>
      <c r="EG400" s="152"/>
      <c r="EH400" s="152"/>
      <c r="EI400" s="152"/>
      <c r="EJ400" s="152"/>
      <c r="EK400" s="152"/>
      <c r="EL400" s="152"/>
      <c r="EM400" s="152"/>
      <c r="EN400" s="152"/>
      <c r="EO400" s="152"/>
      <c r="EP400" s="152"/>
      <c r="EQ400" s="152"/>
      <c r="ER400" s="152"/>
      <c r="ES400" s="152"/>
      <c r="ET400" s="152"/>
      <c r="EU400" s="152"/>
      <c r="EV400" s="152"/>
      <c r="EW400" s="152"/>
      <c r="EX400" s="152"/>
      <c r="EY400" s="152"/>
      <c r="EZ400" s="152"/>
      <c r="FA400" s="152"/>
      <c r="FB400" s="152"/>
      <c r="FC400" s="152"/>
      <c r="FD400" s="152"/>
    </row>
    <row r="401" spans="1:160">
      <c r="A401" s="250" t="str">
        <f t="shared" si="4"/>
        <v/>
      </c>
      <c r="B401" s="89"/>
      <c r="C401" s="89"/>
      <c r="D401" s="89"/>
      <c r="E401" s="89"/>
      <c r="F401" s="89"/>
      <c r="G401" s="89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152"/>
      <c r="AE401" s="152"/>
      <c r="AF401" s="152"/>
      <c r="AG401" s="152"/>
      <c r="AH401" s="152"/>
      <c r="AI401" s="152"/>
      <c r="AJ401" s="152"/>
      <c r="AK401" s="152"/>
      <c r="AL401" s="152"/>
      <c r="AM401" s="152"/>
      <c r="AN401" s="152"/>
      <c r="AO401" s="152"/>
      <c r="AP401" s="152"/>
      <c r="AQ401" s="152"/>
      <c r="AR401" s="152"/>
      <c r="AS401" s="152"/>
      <c r="AT401" s="152"/>
      <c r="AU401" s="152"/>
      <c r="AV401" s="152"/>
      <c r="AW401" s="152"/>
      <c r="AX401" s="152"/>
      <c r="AY401" s="152"/>
      <c r="AZ401" s="152"/>
      <c r="BA401" s="152"/>
      <c r="BB401" s="152"/>
      <c r="BC401" s="152"/>
      <c r="BD401" s="152"/>
      <c r="BE401" s="152"/>
      <c r="BF401" s="152"/>
      <c r="BG401" s="152"/>
      <c r="BH401" s="152"/>
      <c r="BI401" s="152"/>
      <c r="BJ401" s="152"/>
      <c r="BK401" s="152"/>
      <c r="BL401" s="152"/>
      <c r="BM401" s="152"/>
      <c r="BN401" s="152"/>
      <c r="BO401" s="152"/>
      <c r="BP401" s="152"/>
      <c r="BQ401" s="152"/>
      <c r="BR401" s="152"/>
      <c r="BS401" s="152"/>
      <c r="BT401" s="152"/>
      <c r="BU401" s="152"/>
      <c r="BV401" s="152"/>
      <c r="BW401" s="152"/>
      <c r="BX401" s="152"/>
      <c r="BY401" s="152"/>
      <c r="BZ401" s="152"/>
      <c r="CA401" s="152"/>
      <c r="CB401" s="152"/>
      <c r="CC401" s="152"/>
      <c r="CD401" s="152"/>
      <c r="CE401" s="152"/>
      <c r="CF401" s="152"/>
      <c r="CG401" s="152"/>
      <c r="CH401" s="152"/>
      <c r="CI401" s="152"/>
      <c r="CJ401" s="152"/>
      <c r="CK401" s="152"/>
      <c r="CL401" s="152"/>
      <c r="CM401" s="152"/>
      <c r="CN401" s="152"/>
      <c r="CO401" s="152"/>
      <c r="CP401" s="152"/>
      <c r="CQ401" s="152"/>
      <c r="CR401" s="152"/>
      <c r="CS401" s="152"/>
      <c r="CT401" s="152"/>
      <c r="CU401" s="152"/>
      <c r="CV401" s="152"/>
      <c r="CW401" s="152"/>
      <c r="CX401" s="152"/>
      <c r="CY401" s="152"/>
      <c r="CZ401" s="152"/>
      <c r="DA401" s="152"/>
      <c r="DB401" s="152"/>
      <c r="DC401" s="152"/>
      <c r="DD401" s="152"/>
      <c r="DE401" s="152"/>
      <c r="DF401" s="152"/>
      <c r="DG401" s="152"/>
      <c r="DH401" s="152"/>
      <c r="DI401" s="152"/>
      <c r="DJ401" s="152"/>
      <c r="DK401" s="152"/>
      <c r="DL401" s="152"/>
      <c r="DM401" s="152"/>
      <c r="DN401" s="152"/>
      <c r="DO401" s="152"/>
      <c r="DP401" s="152"/>
      <c r="DQ401" s="152"/>
      <c r="DR401" s="152"/>
      <c r="DS401" s="152"/>
      <c r="DT401" s="152"/>
      <c r="DU401" s="152"/>
      <c r="DV401" s="152"/>
      <c r="DW401" s="152"/>
      <c r="DX401" s="152"/>
      <c r="DY401" s="152"/>
      <c r="DZ401" s="152"/>
      <c r="EA401" s="152"/>
      <c r="EB401" s="152"/>
      <c r="EC401" s="152"/>
      <c r="ED401" s="152"/>
      <c r="EE401" s="152"/>
      <c r="EF401" s="152"/>
      <c r="EG401" s="152"/>
      <c r="EH401" s="152"/>
      <c r="EI401" s="152"/>
      <c r="EJ401" s="152"/>
      <c r="EK401" s="152"/>
      <c r="EL401" s="152"/>
      <c r="EM401" s="152"/>
      <c r="EN401" s="152"/>
      <c r="EO401" s="152"/>
      <c r="EP401" s="152"/>
      <c r="EQ401" s="152"/>
      <c r="ER401" s="152"/>
      <c r="ES401" s="152"/>
      <c r="ET401" s="152"/>
      <c r="EU401" s="152"/>
      <c r="EV401" s="152"/>
      <c r="EW401" s="152"/>
      <c r="EX401" s="152"/>
      <c r="EY401" s="152"/>
      <c r="EZ401" s="152"/>
      <c r="FA401" s="152"/>
      <c r="FB401" s="152"/>
      <c r="FC401" s="152"/>
      <c r="FD401" s="152"/>
    </row>
    <row r="402" spans="1:160">
      <c r="A402" s="250" t="str">
        <f t="shared" si="4"/>
        <v/>
      </c>
      <c r="B402" s="89"/>
      <c r="C402" s="89"/>
      <c r="D402" s="89"/>
      <c r="E402" s="89"/>
      <c r="F402" s="89"/>
      <c r="G402" s="89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152"/>
      <c r="AE402" s="152"/>
      <c r="AF402" s="152"/>
      <c r="AG402" s="152"/>
      <c r="AH402" s="152"/>
      <c r="AI402" s="152"/>
      <c r="AJ402" s="152"/>
      <c r="AK402" s="152"/>
      <c r="AL402" s="152"/>
      <c r="AM402" s="152"/>
      <c r="AN402" s="152"/>
      <c r="AO402" s="152"/>
      <c r="AP402" s="152"/>
      <c r="AQ402" s="152"/>
      <c r="AR402" s="152"/>
      <c r="AS402" s="152"/>
      <c r="AT402" s="152"/>
      <c r="AU402" s="152"/>
      <c r="AV402" s="152"/>
      <c r="AW402" s="152"/>
      <c r="AX402" s="152"/>
      <c r="AY402" s="152"/>
      <c r="AZ402" s="152"/>
      <c r="BA402" s="152"/>
      <c r="BB402" s="152"/>
      <c r="BC402" s="152"/>
      <c r="BD402" s="152"/>
      <c r="BE402" s="152"/>
      <c r="BF402" s="152"/>
      <c r="BG402" s="152"/>
      <c r="BH402" s="152"/>
      <c r="BI402" s="152"/>
      <c r="BJ402" s="152"/>
      <c r="BK402" s="152"/>
      <c r="BL402" s="152"/>
      <c r="BM402" s="152"/>
      <c r="BN402" s="152"/>
      <c r="BO402" s="152"/>
      <c r="BP402" s="152"/>
      <c r="BQ402" s="152"/>
      <c r="BR402" s="152"/>
      <c r="BS402" s="152"/>
      <c r="BT402" s="152"/>
      <c r="BU402" s="152"/>
      <c r="BV402" s="152"/>
      <c r="BW402" s="152"/>
      <c r="BX402" s="152"/>
      <c r="BY402" s="152"/>
      <c r="BZ402" s="152"/>
      <c r="CA402" s="152"/>
      <c r="CB402" s="152"/>
      <c r="CC402" s="152"/>
      <c r="CD402" s="152"/>
      <c r="CE402" s="152"/>
      <c r="CF402" s="152"/>
      <c r="CG402" s="152"/>
      <c r="CH402" s="152"/>
      <c r="CI402" s="152"/>
      <c r="CJ402" s="152"/>
      <c r="CK402" s="152"/>
      <c r="CL402" s="152"/>
      <c r="CM402" s="152"/>
      <c r="CN402" s="152"/>
      <c r="CO402" s="152"/>
      <c r="CP402" s="152"/>
      <c r="CQ402" s="152"/>
      <c r="CR402" s="152"/>
      <c r="CS402" s="152"/>
      <c r="CT402" s="152"/>
      <c r="CU402" s="152"/>
      <c r="CV402" s="152"/>
      <c r="CW402" s="152"/>
      <c r="CX402" s="152"/>
      <c r="CY402" s="152"/>
      <c r="CZ402" s="152"/>
      <c r="DA402" s="152"/>
      <c r="DB402" s="152"/>
      <c r="DC402" s="152"/>
      <c r="DD402" s="152"/>
      <c r="DE402" s="152"/>
      <c r="DF402" s="152"/>
      <c r="DG402" s="152"/>
      <c r="DH402" s="152"/>
      <c r="DI402" s="152"/>
      <c r="DJ402" s="152"/>
      <c r="DK402" s="152"/>
      <c r="DL402" s="152"/>
      <c r="DM402" s="152"/>
      <c r="DN402" s="152"/>
      <c r="DO402" s="152"/>
      <c r="DP402" s="152"/>
      <c r="DQ402" s="152"/>
      <c r="DR402" s="152"/>
      <c r="DS402" s="152"/>
      <c r="DT402" s="152"/>
      <c r="DU402" s="152"/>
      <c r="DV402" s="152"/>
      <c r="DW402" s="152"/>
      <c r="DX402" s="152"/>
      <c r="DY402" s="152"/>
      <c r="DZ402" s="152"/>
      <c r="EA402" s="152"/>
      <c r="EB402" s="152"/>
      <c r="EC402" s="152"/>
      <c r="ED402" s="152"/>
      <c r="EE402" s="152"/>
      <c r="EF402" s="152"/>
      <c r="EG402" s="152"/>
      <c r="EH402" s="152"/>
      <c r="EI402" s="152"/>
      <c r="EJ402" s="152"/>
      <c r="EK402" s="152"/>
      <c r="EL402" s="152"/>
      <c r="EM402" s="152"/>
      <c r="EN402" s="152"/>
      <c r="EO402" s="152"/>
      <c r="EP402" s="152"/>
      <c r="EQ402" s="152"/>
      <c r="ER402" s="152"/>
      <c r="ES402" s="152"/>
      <c r="ET402" s="152"/>
      <c r="EU402" s="152"/>
      <c r="EV402" s="152"/>
      <c r="EW402" s="152"/>
      <c r="EX402" s="152"/>
      <c r="EY402" s="152"/>
      <c r="EZ402" s="152"/>
      <c r="FA402" s="152"/>
      <c r="FB402" s="152"/>
      <c r="FC402" s="152"/>
      <c r="FD402" s="152"/>
    </row>
    <row r="403" spans="1:160">
      <c r="A403" s="250" t="str">
        <f t="shared" si="4"/>
        <v/>
      </c>
      <c r="B403" s="89"/>
      <c r="C403" s="89"/>
      <c r="D403" s="89"/>
      <c r="E403" s="89"/>
      <c r="F403" s="89"/>
      <c r="G403" s="89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152"/>
      <c r="AE403" s="152"/>
      <c r="AF403" s="152"/>
      <c r="AG403" s="152"/>
      <c r="AH403" s="152"/>
      <c r="AI403" s="152"/>
      <c r="AJ403" s="152"/>
      <c r="AK403" s="152"/>
      <c r="AL403" s="152"/>
      <c r="AM403" s="152"/>
      <c r="AN403" s="152"/>
      <c r="AO403" s="152"/>
      <c r="AP403" s="152"/>
      <c r="AQ403" s="152"/>
      <c r="AR403" s="152"/>
      <c r="AS403" s="152"/>
      <c r="AT403" s="152"/>
      <c r="AU403" s="152"/>
      <c r="AV403" s="152"/>
      <c r="AW403" s="152"/>
      <c r="AX403" s="152"/>
      <c r="AY403" s="152"/>
      <c r="AZ403" s="152"/>
      <c r="BA403" s="152"/>
      <c r="BB403" s="152"/>
      <c r="BC403" s="152"/>
      <c r="BD403" s="152"/>
      <c r="BE403" s="152"/>
      <c r="BF403" s="152"/>
      <c r="BG403" s="152"/>
      <c r="BH403" s="152"/>
      <c r="BI403" s="152"/>
      <c r="BJ403" s="152"/>
      <c r="BK403" s="152"/>
      <c r="BL403" s="152"/>
      <c r="BM403" s="152"/>
      <c r="BN403" s="152"/>
      <c r="BO403" s="152"/>
      <c r="BP403" s="152"/>
      <c r="BQ403" s="152"/>
      <c r="BR403" s="152"/>
      <c r="BS403" s="152"/>
      <c r="BT403" s="152"/>
      <c r="BU403" s="152"/>
      <c r="BV403" s="152"/>
      <c r="BW403" s="152"/>
      <c r="BX403" s="152"/>
      <c r="BY403" s="152"/>
      <c r="BZ403" s="152"/>
      <c r="CA403" s="152"/>
      <c r="CB403" s="152"/>
      <c r="CC403" s="152"/>
      <c r="CD403" s="152"/>
      <c r="CE403" s="152"/>
      <c r="CF403" s="152"/>
      <c r="CG403" s="152"/>
      <c r="CH403" s="152"/>
      <c r="CI403" s="152"/>
      <c r="CJ403" s="152"/>
      <c r="CK403" s="152"/>
      <c r="CL403" s="152"/>
      <c r="CM403" s="152"/>
      <c r="CN403" s="152"/>
      <c r="CO403" s="152"/>
      <c r="CP403" s="152"/>
      <c r="CQ403" s="152"/>
      <c r="CR403" s="152"/>
      <c r="CS403" s="152"/>
      <c r="CT403" s="152"/>
      <c r="CU403" s="152"/>
      <c r="CV403" s="152"/>
      <c r="CW403" s="152"/>
      <c r="CX403" s="152"/>
      <c r="CY403" s="152"/>
      <c r="CZ403" s="152"/>
      <c r="DA403" s="152"/>
      <c r="DB403" s="152"/>
      <c r="DC403" s="152"/>
      <c r="DD403" s="152"/>
      <c r="DE403" s="152"/>
      <c r="DF403" s="152"/>
      <c r="DG403" s="152"/>
      <c r="DH403" s="152"/>
      <c r="DI403" s="152"/>
      <c r="DJ403" s="152"/>
      <c r="DK403" s="152"/>
      <c r="DL403" s="152"/>
      <c r="DM403" s="152"/>
      <c r="DN403" s="152"/>
      <c r="DO403" s="152"/>
      <c r="DP403" s="152"/>
      <c r="DQ403" s="152"/>
      <c r="DR403" s="152"/>
      <c r="DS403" s="152"/>
      <c r="DT403" s="152"/>
      <c r="DU403" s="152"/>
      <c r="DV403" s="152"/>
      <c r="DW403" s="152"/>
      <c r="DX403" s="152"/>
      <c r="DY403" s="152"/>
      <c r="DZ403" s="152"/>
      <c r="EA403" s="152"/>
      <c r="EB403" s="152"/>
      <c r="EC403" s="152"/>
      <c r="ED403" s="152"/>
      <c r="EE403" s="152"/>
      <c r="EF403" s="152"/>
      <c r="EG403" s="152"/>
      <c r="EH403" s="152"/>
      <c r="EI403" s="152"/>
      <c r="EJ403" s="152"/>
      <c r="EK403" s="152"/>
      <c r="EL403" s="152"/>
      <c r="EM403" s="152"/>
      <c r="EN403" s="152"/>
      <c r="EO403" s="152"/>
      <c r="EP403" s="152"/>
      <c r="EQ403" s="152"/>
      <c r="ER403" s="152"/>
      <c r="ES403" s="152"/>
      <c r="ET403" s="152"/>
      <c r="EU403" s="152"/>
      <c r="EV403" s="152"/>
      <c r="EW403" s="152"/>
      <c r="EX403" s="152"/>
      <c r="EY403" s="152"/>
      <c r="EZ403" s="152"/>
      <c r="FA403" s="152"/>
      <c r="FB403" s="152"/>
      <c r="FC403" s="152"/>
      <c r="FD403" s="152"/>
    </row>
    <row r="404" spans="1:160">
      <c r="A404" s="250" t="str">
        <f t="shared" si="4"/>
        <v/>
      </c>
      <c r="B404" s="89"/>
      <c r="C404" s="89"/>
      <c r="D404" s="89"/>
      <c r="E404" s="89"/>
      <c r="F404" s="89"/>
      <c r="G404" s="89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152"/>
      <c r="AE404" s="152"/>
      <c r="AF404" s="152"/>
      <c r="AG404" s="152"/>
      <c r="AH404" s="152"/>
      <c r="AI404" s="152"/>
      <c r="AJ404" s="152"/>
      <c r="AK404" s="152"/>
      <c r="AL404" s="152"/>
      <c r="AM404" s="152"/>
      <c r="AN404" s="152"/>
      <c r="AO404" s="152"/>
      <c r="AP404" s="152"/>
      <c r="AQ404" s="152"/>
      <c r="AR404" s="152"/>
      <c r="AS404" s="152"/>
      <c r="AT404" s="152"/>
      <c r="AU404" s="152"/>
      <c r="AV404" s="152"/>
      <c r="AW404" s="152"/>
      <c r="AX404" s="152"/>
      <c r="AY404" s="152"/>
      <c r="AZ404" s="152"/>
      <c r="BA404" s="152"/>
      <c r="BB404" s="152"/>
      <c r="BC404" s="152"/>
      <c r="BD404" s="152"/>
      <c r="BE404" s="152"/>
      <c r="BF404" s="152"/>
      <c r="BG404" s="152"/>
      <c r="BH404" s="152"/>
      <c r="BI404" s="152"/>
      <c r="BJ404" s="152"/>
      <c r="BK404" s="152"/>
      <c r="BL404" s="152"/>
      <c r="BM404" s="152"/>
      <c r="BN404" s="152"/>
      <c r="BO404" s="152"/>
      <c r="BP404" s="152"/>
      <c r="BQ404" s="152"/>
      <c r="BR404" s="152"/>
      <c r="BS404" s="152"/>
      <c r="BT404" s="152"/>
      <c r="BU404" s="152"/>
      <c r="BV404" s="152"/>
      <c r="BW404" s="152"/>
      <c r="BX404" s="152"/>
      <c r="BY404" s="152"/>
      <c r="BZ404" s="152"/>
      <c r="CA404" s="152"/>
      <c r="CB404" s="152"/>
      <c r="CC404" s="152"/>
      <c r="CD404" s="152"/>
      <c r="CE404" s="152"/>
      <c r="CF404" s="152"/>
      <c r="CG404" s="152"/>
      <c r="CH404" s="152"/>
      <c r="CI404" s="152"/>
      <c r="CJ404" s="152"/>
      <c r="CK404" s="152"/>
      <c r="CL404" s="152"/>
      <c r="CM404" s="152"/>
      <c r="CN404" s="152"/>
      <c r="CO404" s="152"/>
      <c r="CP404" s="152"/>
      <c r="CQ404" s="152"/>
      <c r="CR404" s="152"/>
      <c r="CS404" s="152"/>
      <c r="CT404" s="152"/>
      <c r="CU404" s="152"/>
      <c r="CV404" s="152"/>
      <c r="CW404" s="152"/>
      <c r="CX404" s="152"/>
      <c r="CY404" s="152"/>
      <c r="CZ404" s="152"/>
      <c r="DA404" s="152"/>
      <c r="DB404" s="152"/>
      <c r="DC404" s="152"/>
      <c r="DD404" s="152"/>
      <c r="DE404" s="152"/>
      <c r="DF404" s="152"/>
      <c r="DG404" s="152"/>
      <c r="DH404" s="152"/>
      <c r="DI404" s="152"/>
      <c r="DJ404" s="152"/>
      <c r="DK404" s="152"/>
      <c r="DL404" s="152"/>
      <c r="DM404" s="152"/>
      <c r="DN404" s="152"/>
      <c r="DO404" s="152"/>
      <c r="DP404" s="152"/>
      <c r="DQ404" s="152"/>
      <c r="DR404" s="152"/>
      <c r="DS404" s="152"/>
      <c r="DT404" s="152"/>
      <c r="DU404" s="152"/>
      <c r="DV404" s="152"/>
      <c r="DW404" s="152"/>
      <c r="DX404" s="152"/>
      <c r="DY404" s="152"/>
      <c r="DZ404" s="152"/>
      <c r="EA404" s="152"/>
      <c r="EB404" s="152"/>
      <c r="EC404" s="152"/>
      <c r="ED404" s="152"/>
      <c r="EE404" s="152"/>
      <c r="EF404" s="152"/>
      <c r="EG404" s="152"/>
      <c r="EH404" s="152"/>
      <c r="EI404" s="152"/>
      <c r="EJ404" s="152"/>
      <c r="EK404" s="152"/>
      <c r="EL404" s="152"/>
      <c r="EM404" s="152"/>
      <c r="EN404" s="152"/>
      <c r="EO404" s="152"/>
      <c r="EP404" s="152"/>
      <c r="EQ404" s="152"/>
      <c r="ER404" s="152"/>
      <c r="ES404" s="152"/>
      <c r="ET404" s="152"/>
      <c r="EU404" s="152"/>
      <c r="EV404" s="152"/>
      <c r="EW404" s="152"/>
      <c r="EX404" s="152"/>
      <c r="EY404" s="152"/>
      <c r="EZ404" s="152"/>
      <c r="FA404" s="152"/>
      <c r="FB404" s="152"/>
      <c r="FC404" s="152"/>
      <c r="FD404" s="152"/>
    </row>
    <row r="405" spans="1:160">
      <c r="A405" s="250" t="str">
        <f t="shared" si="4"/>
        <v/>
      </c>
      <c r="B405" s="89"/>
      <c r="C405" s="89"/>
      <c r="D405" s="89"/>
      <c r="E405" s="89"/>
      <c r="F405" s="89"/>
      <c r="G405" s="89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152"/>
      <c r="AE405" s="152"/>
      <c r="AF405" s="152"/>
      <c r="AG405" s="152"/>
      <c r="AH405" s="152"/>
      <c r="AI405" s="152"/>
      <c r="AJ405" s="152"/>
      <c r="AK405" s="152"/>
      <c r="AL405" s="152"/>
      <c r="AM405" s="152"/>
      <c r="AN405" s="152"/>
      <c r="AO405" s="152"/>
      <c r="AP405" s="152"/>
      <c r="AQ405" s="152"/>
      <c r="AR405" s="152"/>
      <c r="AS405" s="152"/>
      <c r="AT405" s="152"/>
      <c r="AU405" s="152"/>
      <c r="AV405" s="152"/>
      <c r="AW405" s="152"/>
      <c r="AX405" s="152"/>
      <c r="AY405" s="152"/>
      <c r="AZ405" s="152"/>
      <c r="BA405" s="152"/>
      <c r="BB405" s="152"/>
      <c r="BC405" s="152"/>
      <c r="BD405" s="152"/>
      <c r="BE405" s="152"/>
      <c r="BF405" s="152"/>
      <c r="BG405" s="152"/>
      <c r="BH405" s="152"/>
      <c r="BI405" s="152"/>
      <c r="BJ405" s="152"/>
      <c r="BK405" s="152"/>
      <c r="BL405" s="152"/>
      <c r="BM405" s="152"/>
      <c r="BN405" s="152"/>
      <c r="BO405" s="152"/>
      <c r="BP405" s="152"/>
      <c r="BQ405" s="152"/>
      <c r="BR405" s="152"/>
      <c r="BS405" s="152"/>
      <c r="BT405" s="152"/>
      <c r="BU405" s="152"/>
      <c r="BV405" s="152"/>
      <c r="BW405" s="152"/>
      <c r="BX405" s="152"/>
      <c r="BY405" s="152"/>
      <c r="BZ405" s="152"/>
      <c r="CA405" s="152"/>
      <c r="CB405" s="152"/>
      <c r="CC405" s="152"/>
      <c r="CD405" s="152"/>
      <c r="CE405" s="152"/>
      <c r="CF405" s="152"/>
      <c r="CG405" s="152"/>
      <c r="CH405" s="152"/>
      <c r="CI405" s="152"/>
      <c r="CJ405" s="152"/>
      <c r="CK405" s="152"/>
      <c r="CL405" s="152"/>
      <c r="CM405" s="152"/>
      <c r="CN405" s="152"/>
      <c r="CO405" s="152"/>
      <c r="CP405" s="152"/>
      <c r="CQ405" s="152"/>
      <c r="CR405" s="152"/>
      <c r="CS405" s="152"/>
      <c r="CT405" s="152"/>
      <c r="CU405" s="152"/>
      <c r="CV405" s="152"/>
      <c r="CW405" s="152"/>
      <c r="CX405" s="152"/>
      <c r="CY405" s="152"/>
      <c r="CZ405" s="152"/>
      <c r="DA405" s="152"/>
      <c r="DB405" s="152"/>
      <c r="DC405" s="152"/>
      <c r="DD405" s="152"/>
      <c r="DE405" s="152"/>
      <c r="DF405" s="152"/>
      <c r="DG405" s="152"/>
      <c r="DH405" s="152"/>
      <c r="DI405" s="152"/>
      <c r="DJ405" s="152"/>
      <c r="DK405" s="152"/>
      <c r="DL405" s="152"/>
      <c r="DM405" s="152"/>
      <c r="DN405" s="152"/>
      <c r="DO405" s="152"/>
      <c r="DP405" s="152"/>
      <c r="DQ405" s="152"/>
      <c r="DR405" s="152"/>
      <c r="DS405" s="152"/>
      <c r="DT405" s="152"/>
      <c r="DU405" s="152"/>
      <c r="DV405" s="152"/>
      <c r="DW405" s="152"/>
      <c r="DX405" s="152"/>
      <c r="DY405" s="152"/>
      <c r="DZ405" s="152"/>
      <c r="EA405" s="152"/>
      <c r="EB405" s="152"/>
      <c r="EC405" s="152"/>
      <c r="ED405" s="152"/>
      <c r="EE405" s="152"/>
      <c r="EF405" s="152"/>
      <c r="EG405" s="152"/>
      <c r="EH405" s="152"/>
      <c r="EI405" s="152"/>
      <c r="EJ405" s="152"/>
      <c r="EK405" s="152"/>
      <c r="EL405" s="152"/>
      <c r="EM405" s="152"/>
      <c r="EN405" s="152"/>
      <c r="EO405" s="152"/>
      <c r="EP405" s="152"/>
      <c r="EQ405" s="152"/>
      <c r="ER405" s="152"/>
      <c r="ES405" s="152"/>
      <c r="ET405" s="152"/>
      <c r="EU405" s="152"/>
      <c r="EV405" s="152"/>
      <c r="EW405" s="152"/>
      <c r="EX405" s="152"/>
      <c r="EY405" s="152"/>
      <c r="EZ405" s="152"/>
      <c r="FA405" s="152"/>
      <c r="FB405" s="152"/>
      <c r="FC405" s="152"/>
      <c r="FD405" s="152"/>
    </row>
    <row r="406" spans="1:160">
      <c r="A406" s="250" t="str">
        <f t="shared" si="4"/>
        <v/>
      </c>
      <c r="B406" s="89"/>
      <c r="C406" s="89"/>
      <c r="D406" s="89"/>
      <c r="E406" s="89"/>
      <c r="F406" s="89"/>
      <c r="G406" s="89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152"/>
      <c r="AE406" s="152"/>
      <c r="AF406" s="152"/>
      <c r="AG406" s="152"/>
      <c r="AH406" s="152"/>
      <c r="AI406" s="152"/>
      <c r="AJ406" s="152"/>
      <c r="AK406" s="152"/>
      <c r="AL406" s="152"/>
      <c r="AM406" s="152"/>
      <c r="AN406" s="152"/>
      <c r="AO406" s="152"/>
      <c r="AP406" s="152"/>
      <c r="AQ406" s="152"/>
      <c r="AR406" s="152"/>
      <c r="AS406" s="152"/>
      <c r="AT406" s="152"/>
      <c r="AU406" s="152"/>
      <c r="AV406" s="152"/>
      <c r="AW406" s="152"/>
      <c r="AX406" s="152"/>
      <c r="AY406" s="152"/>
      <c r="AZ406" s="152"/>
      <c r="BA406" s="152"/>
      <c r="BB406" s="152"/>
      <c r="BC406" s="152"/>
      <c r="BD406" s="152"/>
      <c r="BE406" s="152"/>
      <c r="BF406" s="152"/>
      <c r="BG406" s="152"/>
      <c r="BH406" s="152"/>
      <c r="BI406" s="152"/>
      <c r="BJ406" s="152"/>
      <c r="BK406" s="152"/>
      <c r="BL406" s="152"/>
      <c r="BM406" s="152"/>
      <c r="BN406" s="152"/>
      <c r="BO406" s="152"/>
      <c r="BP406" s="152"/>
      <c r="BQ406" s="152"/>
      <c r="BR406" s="152"/>
      <c r="BS406" s="152"/>
      <c r="BT406" s="152"/>
      <c r="BU406" s="152"/>
      <c r="BV406" s="152"/>
      <c r="BW406" s="152"/>
      <c r="BX406" s="152"/>
      <c r="BY406" s="152"/>
      <c r="BZ406" s="152"/>
      <c r="CA406" s="152"/>
      <c r="CB406" s="152"/>
      <c r="CC406" s="152"/>
      <c r="CD406" s="152"/>
      <c r="CE406" s="152"/>
      <c r="CF406" s="152"/>
      <c r="CG406" s="152"/>
      <c r="CH406" s="152"/>
      <c r="CI406" s="152"/>
      <c r="CJ406" s="152"/>
      <c r="CK406" s="152"/>
      <c r="CL406" s="152"/>
      <c r="CM406" s="152"/>
      <c r="CN406" s="152"/>
      <c r="CO406" s="152"/>
      <c r="CP406" s="152"/>
      <c r="CQ406" s="152"/>
      <c r="CR406" s="152"/>
      <c r="CS406" s="152"/>
      <c r="CT406" s="152"/>
      <c r="CU406" s="152"/>
      <c r="CV406" s="152"/>
      <c r="CW406" s="152"/>
      <c r="CX406" s="152"/>
      <c r="CY406" s="152"/>
      <c r="CZ406" s="152"/>
      <c r="DA406" s="152"/>
      <c r="DB406" s="152"/>
      <c r="DC406" s="152"/>
      <c r="DD406" s="152"/>
      <c r="DE406" s="152"/>
      <c r="DF406" s="152"/>
      <c r="DG406" s="152"/>
      <c r="DH406" s="152"/>
      <c r="DI406" s="152"/>
      <c r="DJ406" s="152"/>
      <c r="DK406" s="152"/>
      <c r="DL406" s="152"/>
      <c r="DM406" s="152"/>
      <c r="DN406" s="152"/>
      <c r="DO406" s="152"/>
      <c r="DP406" s="152"/>
      <c r="DQ406" s="152"/>
      <c r="DR406" s="152"/>
      <c r="DS406" s="152"/>
      <c r="DT406" s="152"/>
      <c r="DU406" s="152"/>
      <c r="DV406" s="152"/>
      <c r="DW406" s="152"/>
      <c r="DX406" s="152"/>
      <c r="DY406" s="152"/>
      <c r="DZ406" s="152"/>
      <c r="EA406" s="152"/>
      <c r="EB406" s="152"/>
      <c r="EC406" s="152"/>
      <c r="ED406" s="152"/>
      <c r="EE406" s="152"/>
      <c r="EF406" s="152"/>
      <c r="EG406" s="152"/>
      <c r="EH406" s="152"/>
      <c r="EI406" s="152"/>
      <c r="EJ406" s="152"/>
      <c r="EK406" s="152"/>
      <c r="EL406" s="152"/>
      <c r="EM406" s="152"/>
      <c r="EN406" s="152"/>
      <c r="EO406" s="152"/>
      <c r="EP406" s="152"/>
      <c r="EQ406" s="152"/>
      <c r="ER406" s="152"/>
      <c r="ES406" s="152"/>
      <c r="ET406" s="152"/>
      <c r="EU406" s="152"/>
      <c r="EV406" s="152"/>
      <c r="EW406" s="152"/>
      <c r="EX406" s="152"/>
      <c r="EY406" s="152"/>
      <c r="EZ406" s="152"/>
      <c r="FA406" s="152"/>
      <c r="FB406" s="152"/>
      <c r="FC406" s="152"/>
      <c r="FD406" s="152"/>
    </row>
    <row r="407" spans="1:160">
      <c r="A407" s="250" t="str">
        <f t="shared" si="4"/>
        <v/>
      </c>
      <c r="B407" s="89"/>
      <c r="C407" s="89"/>
      <c r="D407" s="89"/>
      <c r="E407" s="89"/>
      <c r="F407" s="89"/>
      <c r="G407" s="89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152"/>
      <c r="AE407" s="152"/>
      <c r="AF407" s="152"/>
      <c r="AG407" s="152"/>
      <c r="AH407" s="152"/>
      <c r="AI407" s="152"/>
      <c r="AJ407" s="152"/>
      <c r="AK407" s="152"/>
      <c r="AL407" s="152"/>
      <c r="AM407" s="152"/>
      <c r="AN407" s="152"/>
      <c r="AO407" s="152"/>
      <c r="AP407" s="152"/>
      <c r="AQ407" s="152"/>
      <c r="AR407" s="152"/>
      <c r="AS407" s="152"/>
      <c r="AT407" s="152"/>
      <c r="AU407" s="152"/>
      <c r="AV407" s="152"/>
      <c r="AW407" s="152"/>
      <c r="AX407" s="152"/>
      <c r="AY407" s="152"/>
      <c r="AZ407" s="152"/>
      <c r="BA407" s="152"/>
      <c r="BB407" s="152"/>
      <c r="BC407" s="152"/>
      <c r="BD407" s="152"/>
      <c r="BE407" s="152"/>
      <c r="BF407" s="152"/>
      <c r="BG407" s="152"/>
      <c r="BH407" s="152"/>
      <c r="BI407" s="152"/>
      <c r="BJ407" s="152"/>
      <c r="BK407" s="152"/>
      <c r="BL407" s="152"/>
      <c r="BM407" s="152"/>
      <c r="BN407" s="152"/>
      <c r="BO407" s="152"/>
      <c r="BP407" s="152"/>
      <c r="BQ407" s="152"/>
      <c r="BR407" s="152"/>
      <c r="BS407" s="152"/>
      <c r="BT407" s="152"/>
      <c r="BU407" s="152"/>
      <c r="BV407" s="152"/>
      <c r="BW407" s="152"/>
      <c r="BX407" s="152"/>
      <c r="BY407" s="152"/>
      <c r="BZ407" s="152"/>
      <c r="CA407" s="152"/>
      <c r="CB407" s="152"/>
      <c r="CC407" s="152"/>
      <c r="CD407" s="152"/>
      <c r="CE407" s="152"/>
      <c r="CF407" s="152"/>
      <c r="CG407" s="152"/>
      <c r="CH407" s="152"/>
      <c r="CI407" s="152"/>
      <c r="CJ407" s="152"/>
      <c r="CK407" s="152"/>
      <c r="CL407" s="152"/>
      <c r="CM407" s="152"/>
      <c r="CN407" s="152"/>
      <c r="CO407" s="152"/>
      <c r="CP407" s="152"/>
      <c r="CQ407" s="152"/>
      <c r="CR407" s="152"/>
      <c r="CS407" s="152"/>
      <c r="CT407" s="152"/>
      <c r="CU407" s="152"/>
      <c r="CV407" s="152"/>
      <c r="CW407" s="152"/>
      <c r="CX407" s="152"/>
      <c r="CY407" s="152"/>
      <c r="CZ407" s="152"/>
      <c r="DA407" s="152"/>
      <c r="DB407" s="152"/>
      <c r="DC407" s="152"/>
      <c r="DD407" s="152"/>
      <c r="DE407" s="152"/>
      <c r="DF407" s="152"/>
      <c r="DG407" s="152"/>
      <c r="DH407" s="152"/>
      <c r="DI407" s="152"/>
      <c r="DJ407" s="152"/>
      <c r="DK407" s="152"/>
      <c r="DL407" s="152"/>
      <c r="DM407" s="152"/>
      <c r="DN407" s="152"/>
      <c r="DO407" s="152"/>
      <c r="DP407" s="152"/>
      <c r="DQ407" s="152"/>
      <c r="DR407" s="152"/>
      <c r="DS407" s="152"/>
      <c r="DT407" s="152"/>
      <c r="DU407" s="152"/>
      <c r="DV407" s="152"/>
      <c r="DW407" s="152"/>
      <c r="DX407" s="152"/>
      <c r="DY407" s="152"/>
      <c r="DZ407" s="152"/>
      <c r="EA407" s="152"/>
      <c r="EB407" s="152"/>
      <c r="EC407" s="152"/>
      <c r="ED407" s="152"/>
      <c r="EE407" s="152"/>
      <c r="EF407" s="152"/>
      <c r="EG407" s="152"/>
      <c r="EH407" s="152"/>
      <c r="EI407" s="152"/>
      <c r="EJ407" s="152"/>
      <c r="EK407" s="152"/>
      <c r="EL407" s="152"/>
      <c r="EM407" s="152"/>
      <c r="EN407" s="152"/>
      <c r="EO407" s="152"/>
      <c r="EP407" s="152"/>
      <c r="EQ407" s="152"/>
      <c r="ER407" s="152"/>
      <c r="ES407" s="152"/>
      <c r="ET407" s="152"/>
      <c r="EU407" s="152"/>
      <c r="EV407" s="152"/>
      <c r="EW407" s="152"/>
      <c r="EX407" s="152"/>
      <c r="EY407" s="152"/>
      <c r="EZ407" s="152"/>
      <c r="FA407" s="152"/>
      <c r="FB407" s="152"/>
      <c r="FC407" s="152"/>
      <c r="FD407" s="152"/>
    </row>
    <row r="408" spans="1:160">
      <c r="A408" s="250" t="str">
        <f t="shared" si="4"/>
        <v/>
      </c>
      <c r="B408" s="89"/>
      <c r="C408" s="89"/>
      <c r="D408" s="89"/>
      <c r="E408" s="89"/>
      <c r="F408" s="89"/>
      <c r="G408" s="89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152"/>
      <c r="AE408" s="152"/>
      <c r="AF408" s="152"/>
      <c r="AG408" s="152"/>
      <c r="AH408" s="152"/>
      <c r="AI408" s="152"/>
      <c r="AJ408" s="152"/>
      <c r="AK408" s="152"/>
      <c r="AL408" s="152"/>
      <c r="AM408" s="152"/>
      <c r="AN408" s="152"/>
      <c r="AO408" s="152"/>
      <c r="AP408" s="152"/>
      <c r="AQ408" s="152"/>
      <c r="AR408" s="152"/>
      <c r="AS408" s="152"/>
      <c r="AT408" s="152"/>
      <c r="AU408" s="152"/>
      <c r="AV408" s="152"/>
      <c r="AW408" s="152"/>
      <c r="AX408" s="152"/>
      <c r="AY408" s="152"/>
      <c r="AZ408" s="152"/>
      <c r="BA408" s="152"/>
      <c r="BB408" s="152"/>
      <c r="BC408" s="152"/>
      <c r="BD408" s="152"/>
      <c r="BE408" s="152"/>
      <c r="BF408" s="152"/>
      <c r="BG408" s="152"/>
      <c r="BH408" s="152"/>
      <c r="BI408" s="152"/>
      <c r="BJ408" s="152"/>
      <c r="BK408" s="152"/>
      <c r="BL408" s="152"/>
      <c r="BM408" s="152"/>
      <c r="BN408" s="152"/>
      <c r="BO408" s="152"/>
      <c r="BP408" s="152"/>
      <c r="BQ408" s="152"/>
      <c r="BR408" s="152"/>
      <c r="BS408" s="152"/>
      <c r="BT408" s="152"/>
      <c r="BU408" s="152"/>
      <c r="BV408" s="152"/>
      <c r="BW408" s="152"/>
      <c r="BX408" s="152"/>
      <c r="BY408" s="152"/>
      <c r="BZ408" s="152"/>
      <c r="CA408" s="152"/>
      <c r="CB408" s="152"/>
      <c r="CC408" s="152"/>
      <c r="CD408" s="152"/>
      <c r="CE408" s="152"/>
      <c r="CF408" s="152"/>
      <c r="CG408" s="152"/>
      <c r="CH408" s="152"/>
      <c r="CI408" s="152"/>
      <c r="CJ408" s="152"/>
      <c r="CK408" s="152"/>
      <c r="CL408" s="152"/>
      <c r="CM408" s="152"/>
      <c r="CN408" s="152"/>
      <c r="CO408" s="152"/>
      <c r="CP408" s="152"/>
      <c r="CQ408" s="152"/>
      <c r="CR408" s="152"/>
      <c r="CS408" s="152"/>
      <c r="CT408" s="152"/>
      <c r="CU408" s="152"/>
      <c r="CV408" s="152"/>
      <c r="CW408" s="152"/>
      <c r="CX408" s="152"/>
      <c r="CY408" s="152"/>
      <c r="CZ408" s="152"/>
      <c r="DA408" s="152"/>
      <c r="DB408" s="152"/>
      <c r="DC408" s="152"/>
      <c r="DD408" s="152"/>
      <c r="DE408" s="152"/>
      <c r="DF408" s="152"/>
      <c r="DG408" s="152"/>
      <c r="DH408" s="152"/>
      <c r="DI408" s="152"/>
      <c r="DJ408" s="152"/>
      <c r="DK408" s="152"/>
      <c r="DL408" s="152"/>
      <c r="DM408" s="152"/>
      <c r="DN408" s="152"/>
      <c r="DO408" s="152"/>
      <c r="DP408" s="152"/>
      <c r="DQ408" s="152"/>
      <c r="DR408" s="152"/>
      <c r="DS408" s="152"/>
      <c r="DT408" s="152"/>
      <c r="DU408" s="152"/>
      <c r="DV408" s="152"/>
      <c r="DW408" s="152"/>
      <c r="DX408" s="152"/>
      <c r="DY408" s="152"/>
      <c r="DZ408" s="152"/>
      <c r="EA408" s="152"/>
      <c r="EB408" s="152"/>
      <c r="EC408" s="152"/>
      <c r="ED408" s="152"/>
      <c r="EE408" s="152"/>
      <c r="EF408" s="152"/>
      <c r="EG408" s="152"/>
      <c r="EH408" s="152"/>
      <c r="EI408" s="152"/>
      <c r="EJ408" s="152"/>
      <c r="EK408" s="152"/>
      <c r="EL408" s="152"/>
      <c r="EM408" s="152"/>
      <c r="EN408" s="152"/>
      <c r="EO408" s="152"/>
      <c r="EP408" s="152"/>
      <c r="EQ408" s="152"/>
      <c r="ER408" s="152"/>
      <c r="ES408" s="152"/>
      <c r="ET408" s="152"/>
      <c r="EU408" s="152"/>
      <c r="EV408" s="152"/>
      <c r="EW408" s="152"/>
      <c r="EX408" s="152"/>
      <c r="EY408" s="152"/>
      <c r="EZ408" s="152"/>
      <c r="FA408" s="152"/>
      <c r="FB408" s="152"/>
      <c r="FC408" s="152"/>
      <c r="FD408" s="152"/>
    </row>
    <row r="409" spans="1:160">
      <c r="A409" s="250" t="str">
        <f t="shared" si="4"/>
        <v/>
      </c>
      <c r="B409" s="89"/>
      <c r="C409" s="89"/>
      <c r="D409" s="89"/>
      <c r="E409" s="89"/>
      <c r="F409" s="89"/>
      <c r="G409" s="89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152"/>
      <c r="AE409" s="152"/>
      <c r="AF409" s="152"/>
      <c r="AG409" s="152"/>
      <c r="AH409" s="152"/>
      <c r="AI409" s="152"/>
      <c r="AJ409" s="152"/>
      <c r="AK409" s="152"/>
      <c r="AL409" s="152"/>
      <c r="AM409" s="152"/>
      <c r="AN409" s="152"/>
      <c r="AO409" s="152"/>
      <c r="AP409" s="152"/>
      <c r="AQ409" s="152"/>
      <c r="AR409" s="152"/>
      <c r="AS409" s="152"/>
      <c r="AT409" s="152"/>
      <c r="AU409" s="152"/>
      <c r="AV409" s="152"/>
      <c r="AW409" s="152"/>
      <c r="AX409" s="152"/>
      <c r="AY409" s="152"/>
      <c r="AZ409" s="152"/>
      <c r="BA409" s="152"/>
      <c r="BB409" s="152"/>
      <c r="BC409" s="152"/>
      <c r="BD409" s="152"/>
      <c r="BE409" s="152"/>
      <c r="BF409" s="152"/>
      <c r="BG409" s="152"/>
      <c r="BH409" s="152"/>
      <c r="BI409" s="152"/>
      <c r="BJ409" s="152"/>
      <c r="BK409" s="152"/>
      <c r="BL409" s="152"/>
      <c r="BM409" s="152"/>
      <c r="BN409" s="152"/>
      <c r="BO409" s="152"/>
      <c r="BP409" s="152"/>
      <c r="BQ409" s="152"/>
      <c r="BR409" s="152"/>
      <c r="BS409" s="152"/>
      <c r="BT409" s="152"/>
      <c r="BU409" s="152"/>
      <c r="BV409" s="152"/>
      <c r="BW409" s="152"/>
      <c r="BX409" s="152"/>
      <c r="BY409" s="152"/>
      <c r="BZ409" s="152"/>
      <c r="CA409" s="152"/>
      <c r="CB409" s="152"/>
      <c r="CC409" s="152"/>
      <c r="CD409" s="152"/>
      <c r="CE409" s="152"/>
      <c r="CF409" s="152"/>
      <c r="CG409" s="152"/>
      <c r="CH409" s="152"/>
      <c r="CI409" s="152"/>
      <c r="CJ409" s="152"/>
      <c r="CK409" s="152"/>
      <c r="CL409" s="152"/>
      <c r="CM409" s="152"/>
      <c r="CN409" s="152"/>
      <c r="CO409" s="152"/>
      <c r="CP409" s="152"/>
      <c r="CQ409" s="152"/>
      <c r="CR409" s="152"/>
      <c r="CS409" s="152"/>
      <c r="CT409" s="152"/>
      <c r="CU409" s="152"/>
      <c r="CV409" s="152"/>
      <c r="CW409" s="152"/>
      <c r="CX409" s="152"/>
      <c r="CY409" s="152"/>
      <c r="CZ409" s="152"/>
      <c r="DA409" s="152"/>
      <c r="DB409" s="152"/>
      <c r="DC409" s="152"/>
      <c r="DD409" s="152"/>
      <c r="DE409" s="152"/>
      <c r="DF409" s="152"/>
      <c r="DG409" s="152"/>
      <c r="DH409" s="152"/>
      <c r="DI409" s="152"/>
      <c r="DJ409" s="152"/>
      <c r="DK409" s="152"/>
      <c r="DL409" s="152"/>
      <c r="DM409" s="152"/>
      <c r="DN409" s="152"/>
      <c r="DO409" s="152"/>
      <c r="DP409" s="152"/>
      <c r="DQ409" s="152"/>
      <c r="DR409" s="152"/>
      <c r="DS409" s="152"/>
      <c r="DT409" s="152"/>
      <c r="DU409" s="152"/>
      <c r="DV409" s="152"/>
      <c r="DW409" s="152"/>
      <c r="DX409" s="152"/>
      <c r="DY409" s="152"/>
      <c r="DZ409" s="152"/>
      <c r="EA409" s="152"/>
      <c r="EB409" s="152"/>
      <c r="EC409" s="152"/>
      <c r="ED409" s="152"/>
      <c r="EE409" s="152"/>
      <c r="EF409" s="152"/>
      <c r="EG409" s="152"/>
      <c r="EH409" s="152"/>
      <c r="EI409" s="152"/>
      <c r="EJ409" s="152"/>
      <c r="EK409" s="152"/>
      <c r="EL409" s="152"/>
      <c r="EM409" s="152"/>
      <c r="EN409" s="152"/>
      <c r="EO409" s="152"/>
      <c r="EP409" s="152"/>
      <c r="EQ409" s="152"/>
      <c r="ER409" s="152"/>
      <c r="ES409" s="152"/>
      <c r="ET409" s="152"/>
      <c r="EU409" s="152"/>
      <c r="EV409" s="152"/>
      <c r="EW409" s="152"/>
      <c r="EX409" s="152"/>
      <c r="EY409" s="152"/>
      <c r="EZ409" s="152"/>
      <c r="FA409" s="152"/>
      <c r="FB409" s="152"/>
      <c r="FC409" s="152"/>
      <c r="FD409" s="152"/>
    </row>
    <row r="410" spans="1:160">
      <c r="A410" s="250" t="str">
        <f t="shared" si="4"/>
        <v/>
      </c>
      <c r="B410" s="89"/>
      <c r="C410" s="89"/>
      <c r="D410" s="89"/>
      <c r="E410" s="89"/>
      <c r="F410" s="89"/>
      <c r="G410" s="89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152"/>
      <c r="AE410" s="152"/>
      <c r="AF410" s="152"/>
      <c r="AG410" s="152"/>
      <c r="AH410" s="152"/>
      <c r="AI410" s="152"/>
      <c r="AJ410" s="152"/>
      <c r="AK410" s="152"/>
      <c r="AL410" s="152"/>
      <c r="AM410" s="152"/>
      <c r="AN410" s="152"/>
      <c r="AO410" s="152"/>
      <c r="AP410" s="152"/>
      <c r="AQ410" s="152"/>
      <c r="AR410" s="152"/>
      <c r="AS410" s="152"/>
      <c r="AT410" s="152"/>
      <c r="AU410" s="152"/>
      <c r="AV410" s="152"/>
      <c r="AW410" s="152"/>
      <c r="AX410" s="152"/>
      <c r="AY410" s="152"/>
      <c r="AZ410" s="152"/>
      <c r="BA410" s="152"/>
      <c r="BB410" s="152"/>
      <c r="BC410" s="152"/>
      <c r="BD410" s="152"/>
      <c r="BE410" s="152"/>
      <c r="BF410" s="152"/>
      <c r="BG410" s="152"/>
      <c r="BH410" s="152"/>
      <c r="BI410" s="152"/>
      <c r="BJ410" s="152"/>
      <c r="BK410" s="152"/>
      <c r="BL410" s="152"/>
      <c r="BM410" s="152"/>
      <c r="BN410" s="152"/>
      <c r="BO410" s="152"/>
      <c r="BP410" s="152"/>
      <c r="BQ410" s="152"/>
      <c r="BR410" s="152"/>
      <c r="BS410" s="152"/>
      <c r="BT410" s="152"/>
      <c r="BU410" s="152"/>
      <c r="BV410" s="152"/>
      <c r="BW410" s="152"/>
      <c r="BX410" s="152"/>
      <c r="BY410" s="152"/>
      <c r="BZ410" s="152"/>
      <c r="CA410" s="152"/>
      <c r="CB410" s="152"/>
      <c r="CC410" s="152"/>
      <c r="CD410" s="152"/>
      <c r="CE410" s="152"/>
      <c r="CF410" s="152"/>
      <c r="CG410" s="152"/>
      <c r="CH410" s="152"/>
      <c r="CI410" s="152"/>
      <c r="CJ410" s="152"/>
      <c r="CK410" s="152"/>
      <c r="CL410" s="152"/>
      <c r="CM410" s="152"/>
      <c r="CN410" s="152"/>
      <c r="CO410" s="152"/>
      <c r="CP410" s="152"/>
      <c r="CQ410" s="152"/>
      <c r="CR410" s="152"/>
      <c r="CS410" s="152"/>
      <c r="CT410" s="152"/>
      <c r="CU410" s="152"/>
      <c r="CV410" s="152"/>
      <c r="CW410" s="152"/>
      <c r="CX410" s="152"/>
      <c r="CY410" s="152"/>
      <c r="CZ410" s="152"/>
      <c r="DA410" s="152"/>
      <c r="DB410" s="152"/>
      <c r="DC410" s="152"/>
      <c r="DD410" s="152"/>
      <c r="DE410" s="152"/>
      <c r="DF410" s="152"/>
      <c r="DG410" s="152"/>
      <c r="DH410" s="152"/>
      <c r="DI410" s="152"/>
      <c r="DJ410" s="152"/>
      <c r="DK410" s="152"/>
      <c r="DL410" s="152"/>
      <c r="DM410" s="152"/>
      <c r="DN410" s="152"/>
      <c r="DO410" s="152"/>
      <c r="DP410" s="152"/>
      <c r="DQ410" s="152"/>
      <c r="DR410" s="152"/>
      <c r="DS410" s="152"/>
      <c r="DT410" s="152"/>
      <c r="DU410" s="152"/>
      <c r="DV410" s="152"/>
      <c r="DW410" s="152"/>
      <c r="DX410" s="152"/>
      <c r="DY410" s="152"/>
      <c r="DZ410" s="152"/>
      <c r="EA410" s="152"/>
      <c r="EB410" s="152"/>
      <c r="EC410" s="152"/>
      <c r="ED410" s="152"/>
      <c r="EE410" s="152"/>
      <c r="EF410" s="152"/>
      <c r="EG410" s="152"/>
      <c r="EH410" s="152"/>
      <c r="EI410" s="152"/>
      <c r="EJ410" s="152"/>
      <c r="EK410" s="152"/>
      <c r="EL410" s="152"/>
      <c r="EM410" s="152"/>
      <c r="EN410" s="152"/>
      <c r="EO410" s="152"/>
      <c r="EP410" s="152"/>
      <c r="EQ410" s="152"/>
      <c r="ER410" s="152"/>
      <c r="ES410" s="152"/>
      <c r="ET410" s="152"/>
      <c r="EU410" s="152"/>
      <c r="EV410" s="152"/>
      <c r="EW410" s="152"/>
      <c r="EX410" s="152"/>
      <c r="EY410" s="152"/>
      <c r="EZ410" s="152"/>
      <c r="FA410" s="152"/>
      <c r="FB410" s="152"/>
      <c r="FC410" s="152"/>
      <c r="FD410" s="152"/>
    </row>
    <row r="411" spans="1:160">
      <c r="A411" s="250" t="str">
        <f t="shared" si="4"/>
        <v/>
      </c>
      <c r="B411" s="89"/>
      <c r="C411" s="89"/>
      <c r="D411" s="89"/>
      <c r="E411" s="89"/>
      <c r="F411" s="89"/>
      <c r="G411" s="89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152"/>
      <c r="AE411" s="152"/>
      <c r="AF411" s="152"/>
      <c r="AG411" s="152"/>
      <c r="AH411" s="152"/>
      <c r="AI411" s="152"/>
      <c r="AJ411" s="152"/>
      <c r="AK411" s="152"/>
      <c r="AL411" s="152"/>
      <c r="AM411" s="152"/>
      <c r="AN411" s="152"/>
      <c r="AO411" s="152"/>
      <c r="AP411" s="152"/>
      <c r="AQ411" s="152"/>
      <c r="AR411" s="152"/>
      <c r="AS411" s="152"/>
      <c r="AT411" s="152"/>
      <c r="AU411" s="152"/>
      <c r="AV411" s="152"/>
      <c r="AW411" s="152"/>
      <c r="AX411" s="152"/>
      <c r="AY411" s="152"/>
      <c r="AZ411" s="152"/>
      <c r="BA411" s="152"/>
      <c r="BB411" s="152"/>
      <c r="BC411" s="152"/>
      <c r="BD411" s="152"/>
      <c r="BE411" s="152"/>
      <c r="BF411" s="152"/>
      <c r="BG411" s="152"/>
      <c r="BH411" s="152"/>
      <c r="BI411" s="152"/>
      <c r="BJ411" s="152"/>
      <c r="BK411" s="152"/>
      <c r="BL411" s="152"/>
      <c r="BM411" s="152"/>
      <c r="BN411" s="152"/>
      <c r="BO411" s="152"/>
      <c r="BP411" s="152"/>
      <c r="BQ411" s="152"/>
      <c r="BR411" s="152"/>
      <c r="BS411" s="152"/>
      <c r="BT411" s="152"/>
      <c r="BU411" s="152"/>
      <c r="BV411" s="152"/>
      <c r="BW411" s="152"/>
      <c r="BX411" s="152"/>
      <c r="BY411" s="152"/>
      <c r="BZ411" s="152"/>
      <c r="CA411" s="152"/>
      <c r="CB411" s="152"/>
      <c r="CC411" s="152"/>
      <c r="CD411" s="152"/>
      <c r="CE411" s="152"/>
      <c r="CF411" s="152"/>
      <c r="CG411" s="152"/>
      <c r="CH411" s="152"/>
      <c r="CI411" s="152"/>
      <c r="CJ411" s="152"/>
      <c r="CK411" s="152"/>
      <c r="CL411" s="152"/>
      <c r="CM411" s="152"/>
      <c r="CN411" s="152"/>
      <c r="CO411" s="152"/>
      <c r="CP411" s="152"/>
      <c r="CQ411" s="152"/>
      <c r="CR411" s="152"/>
      <c r="CS411" s="152"/>
      <c r="CT411" s="152"/>
      <c r="CU411" s="152"/>
      <c r="CV411" s="152"/>
      <c r="CW411" s="152"/>
      <c r="CX411" s="152"/>
      <c r="CY411" s="152"/>
      <c r="CZ411" s="152"/>
      <c r="DA411" s="152"/>
      <c r="DB411" s="152"/>
      <c r="DC411" s="152"/>
      <c r="DD411" s="152"/>
      <c r="DE411" s="152"/>
      <c r="DF411" s="152"/>
      <c r="DG411" s="152"/>
      <c r="DH411" s="152"/>
      <c r="DI411" s="152"/>
      <c r="DJ411" s="152"/>
      <c r="DK411" s="152"/>
      <c r="DL411" s="152"/>
      <c r="DM411" s="152"/>
      <c r="DN411" s="152"/>
      <c r="DO411" s="152"/>
      <c r="DP411" s="152"/>
      <c r="DQ411" s="152"/>
      <c r="DR411" s="152"/>
      <c r="DS411" s="152"/>
      <c r="DT411" s="152"/>
      <c r="DU411" s="152"/>
      <c r="DV411" s="152"/>
      <c r="DW411" s="152"/>
      <c r="DX411" s="152"/>
      <c r="DY411" s="152"/>
      <c r="DZ411" s="152"/>
      <c r="EA411" s="152"/>
      <c r="EB411" s="152"/>
      <c r="EC411" s="152"/>
      <c r="ED411" s="152"/>
      <c r="EE411" s="152"/>
      <c r="EF411" s="152"/>
      <c r="EG411" s="152"/>
      <c r="EH411" s="152"/>
      <c r="EI411" s="152"/>
      <c r="EJ411" s="152"/>
      <c r="EK411" s="152"/>
      <c r="EL411" s="152"/>
      <c r="EM411" s="152"/>
      <c r="EN411" s="152"/>
      <c r="EO411" s="152"/>
      <c r="EP411" s="152"/>
      <c r="EQ411" s="152"/>
      <c r="ER411" s="152"/>
      <c r="ES411" s="152"/>
      <c r="ET411" s="152"/>
      <c r="EU411" s="152"/>
      <c r="EV411" s="152"/>
      <c r="EW411" s="152"/>
      <c r="EX411" s="152"/>
      <c r="EY411" s="152"/>
      <c r="EZ411" s="152"/>
      <c r="FA411" s="152"/>
      <c r="FB411" s="152"/>
      <c r="FC411" s="152"/>
      <c r="FD411" s="152"/>
    </row>
    <row r="412" spans="1:160">
      <c r="A412" s="250" t="str">
        <f t="shared" si="4"/>
        <v/>
      </c>
      <c r="B412" s="89"/>
      <c r="C412" s="89"/>
      <c r="D412" s="89"/>
      <c r="E412" s="89"/>
      <c r="F412" s="89"/>
      <c r="G412" s="89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152"/>
      <c r="AE412" s="152"/>
      <c r="AF412" s="152"/>
      <c r="AG412" s="152"/>
      <c r="AH412" s="152"/>
      <c r="AI412" s="152"/>
      <c r="AJ412" s="152"/>
      <c r="AK412" s="152"/>
      <c r="AL412" s="152"/>
      <c r="AM412" s="152"/>
      <c r="AN412" s="152"/>
      <c r="AO412" s="152"/>
      <c r="AP412" s="152"/>
      <c r="AQ412" s="152"/>
      <c r="AR412" s="152"/>
      <c r="AS412" s="152"/>
      <c r="AT412" s="152"/>
      <c r="AU412" s="152"/>
      <c r="AV412" s="152"/>
      <c r="AW412" s="152"/>
      <c r="AX412" s="152"/>
      <c r="AY412" s="152"/>
      <c r="AZ412" s="152"/>
      <c r="BA412" s="152"/>
      <c r="BB412" s="152"/>
      <c r="BC412" s="152"/>
      <c r="BD412" s="152"/>
      <c r="BE412" s="152"/>
      <c r="BF412" s="152"/>
      <c r="BG412" s="152"/>
      <c r="BH412" s="152"/>
      <c r="BI412" s="152"/>
      <c r="BJ412" s="152"/>
      <c r="BK412" s="152"/>
      <c r="BL412" s="152"/>
      <c r="BM412" s="152"/>
      <c r="BN412" s="152"/>
      <c r="BO412" s="152"/>
      <c r="BP412" s="152"/>
      <c r="BQ412" s="152"/>
      <c r="BR412" s="152"/>
      <c r="BS412" s="152"/>
      <c r="BT412" s="152"/>
      <c r="BU412" s="152"/>
      <c r="BV412" s="152"/>
      <c r="BW412" s="152"/>
      <c r="BX412" s="152"/>
      <c r="BY412" s="152"/>
      <c r="BZ412" s="152"/>
      <c r="CA412" s="152"/>
      <c r="CB412" s="152"/>
      <c r="CC412" s="152"/>
      <c r="CD412" s="152"/>
      <c r="CE412" s="152"/>
      <c r="CF412" s="152"/>
      <c r="CG412" s="152"/>
      <c r="CH412" s="152"/>
      <c r="CI412" s="152"/>
      <c r="CJ412" s="152"/>
      <c r="CK412" s="152"/>
      <c r="CL412" s="152"/>
      <c r="CM412" s="152"/>
      <c r="CN412" s="152"/>
      <c r="CO412" s="152"/>
      <c r="CP412" s="152"/>
      <c r="CQ412" s="152"/>
      <c r="CR412" s="152"/>
      <c r="CS412" s="152"/>
      <c r="CT412" s="152"/>
      <c r="CU412" s="152"/>
      <c r="CV412" s="152"/>
      <c r="CW412" s="152"/>
      <c r="CX412" s="152"/>
      <c r="CY412" s="152"/>
      <c r="CZ412" s="152"/>
      <c r="DA412" s="152"/>
      <c r="DB412" s="152"/>
      <c r="DC412" s="152"/>
      <c r="DD412" s="152"/>
      <c r="DE412" s="152"/>
      <c r="DF412" s="152"/>
      <c r="DG412" s="152"/>
      <c r="DH412" s="152"/>
      <c r="DI412" s="152"/>
      <c r="DJ412" s="152"/>
      <c r="DK412" s="152"/>
      <c r="DL412" s="152"/>
      <c r="DM412" s="152"/>
      <c r="DN412" s="152"/>
      <c r="DO412" s="152"/>
      <c r="DP412" s="152"/>
      <c r="DQ412" s="152"/>
      <c r="DR412" s="152"/>
      <c r="DS412" s="152"/>
      <c r="DT412" s="152"/>
      <c r="DU412" s="152"/>
      <c r="DV412" s="152"/>
      <c r="DW412" s="152"/>
      <c r="DX412" s="152"/>
      <c r="DY412" s="152"/>
      <c r="DZ412" s="152"/>
      <c r="EA412" s="152"/>
      <c r="EB412" s="152"/>
      <c r="EC412" s="152"/>
      <c r="ED412" s="152"/>
      <c r="EE412" s="152"/>
      <c r="EF412" s="152"/>
      <c r="EG412" s="152"/>
      <c r="EH412" s="152"/>
      <c r="EI412" s="152"/>
      <c r="EJ412" s="152"/>
      <c r="EK412" s="152"/>
      <c r="EL412" s="152"/>
      <c r="EM412" s="152"/>
      <c r="EN412" s="152"/>
      <c r="EO412" s="152"/>
      <c r="EP412" s="152"/>
      <c r="EQ412" s="152"/>
      <c r="ER412" s="152"/>
      <c r="ES412" s="152"/>
      <c r="ET412" s="152"/>
      <c r="EU412" s="152"/>
      <c r="EV412" s="152"/>
      <c r="EW412" s="152"/>
      <c r="EX412" s="152"/>
      <c r="EY412" s="152"/>
      <c r="EZ412" s="152"/>
      <c r="FA412" s="152"/>
      <c r="FB412" s="152"/>
      <c r="FC412" s="152"/>
      <c r="FD412" s="152"/>
    </row>
    <row r="413" spans="1:160">
      <c r="A413" s="250" t="str">
        <f t="shared" si="4"/>
        <v/>
      </c>
      <c r="B413" s="89"/>
      <c r="C413" s="89"/>
      <c r="D413" s="89"/>
      <c r="E413" s="89"/>
      <c r="F413" s="89"/>
      <c r="G413" s="89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152"/>
      <c r="AE413" s="152"/>
      <c r="AF413" s="152"/>
      <c r="AG413" s="152"/>
      <c r="AH413" s="152"/>
      <c r="AI413" s="152"/>
      <c r="AJ413" s="152"/>
      <c r="AK413" s="152"/>
      <c r="AL413" s="152"/>
      <c r="AM413" s="152"/>
      <c r="AN413" s="152"/>
      <c r="AO413" s="152"/>
      <c r="AP413" s="152"/>
      <c r="AQ413" s="152"/>
      <c r="AR413" s="152"/>
      <c r="AS413" s="152"/>
      <c r="AT413" s="152"/>
      <c r="AU413" s="152"/>
      <c r="AV413" s="152"/>
      <c r="AW413" s="152"/>
      <c r="AX413" s="152"/>
      <c r="AY413" s="152"/>
      <c r="AZ413" s="152"/>
      <c r="BA413" s="152"/>
      <c r="BB413" s="152"/>
      <c r="BC413" s="152"/>
      <c r="BD413" s="152"/>
      <c r="BE413" s="152"/>
      <c r="BF413" s="152"/>
      <c r="BG413" s="152"/>
      <c r="BH413" s="152"/>
      <c r="BI413" s="152"/>
      <c r="BJ413" s="152"/>
      <c r="BK413" s="152"/>
      <c r="BL413" s="152"/>
      <c r="BM413" s="152"/>
      <c r="BN413" s="152"/>
      <c r="BO413" s="152"/>
      <c r="BP413" s="152"/>
      <c r="BQ413" s="152"/>
      <c r="BR413" s="152"/>
      <c r="BS413" s="152"/>
      <c r="BT413" s="152"/>
      <c r="BU413" s="152"/>
      <c r="BV413" s="152"/>
      <c r="BW413" s="152"/>
      <c r="BX413" s="152"/>
      <c r="BY413" s="152"/>
      <c r="BZ413" s="152"/>
      <c r="CA413" s="152"/>
      <c r="CB413" s="152"/>
      <c r="CC413" s="152"/>
      <c r="CD413" s="152"/>
      <c r="CE413" s="152"/>
      <c r="CF413" s="152"/>
      <c r="CG413" s="152"/>
      <c r="CH413" s="152"/>
      <c r="CI413" s="152"/>
      <c r="CJ413" s="152"/>
      <c r="CK413" s="152"/>
      <c r="CL413" s="152"/>
      <c r="CM413" s="152"/>
      <c r="CN413" s="152"/>
      <c r="CO413" s="152"/>
      <c r="CP413" s="152"/>
      <c r="CQ413" s="152"/>
      <c r="CR413" s="152"/>
      <c r="CS413" s="152"/>
      <c r="CT413" s="152"/>
      <c r="CU413" s="152"/>
      <c r="CV413" s="152"/>
      <c r="CW413" s="152"/>
      <c r="CX413" s="152"/>
      <c r="CY413" s="152"/>
      <c r="CZ413" s="152"/>
      <c r="DA413" s="152"/>
      <c r="DB413" s="152"/>
      <c r="DC413" s="152"/>
      <c r="DD413" s="152"/>
      <c r="DE413" s="152"/>
      <c r="DF413" s="152"/>
      <c r="DG413" s="152"/>
      <c r="DH413" s="152"/>
      <c r="DI413" s="152"/>
      <c r="DJ413" s="152"/>
      <c r="DK413" s="152"/>
      <c r="DL413" s="152"/>
      <c r="DM413" s="152"/>
      <c r="DN413" s="152"/>
      <c r="DO413" s="152"/>
      <c r="DP413" s="152"/>
      <c r="DQ413" s="152"/>
      <c r="DR413" s="152"/>
      <c r="DS413" s="152"/>
      <c r="DT413" s="152"/>
      <c r="DU413" s="152"/>
      <c r="DV413" s="152"/>
      <c r="DW413" s="152"/>
      <c r="DX413" s="152"/>
      <c r="DY413" s="152"/>
      <c r="DZ413" s="152"/>
      <c r="EA413" s="152"/>
      <c r="EB413" s="152"/>
      <c r="EC413" s="152"/>
      <c r="ED413" s="152"/>
      <c r="EE413" s="152"/>
      <c r="EF413" s="152"/>
      <c r="EG413" s="152"/>
      <c r="EH413" s="152"/>
      <c r="EI413" s="152"/>
      <c r="EJ413" s="152"/>
      <c r="EK413" s="152"/>
      <c r="EL413" s="152"/>
      <c r="EM413" s="152"/>
      <c r="EN413" s="152"/>
      <c r="EO413" s="152"/>
      <c r="EP413" s="152"/>
      <c r="EQ413" s="152"/>
      <c r="ER413" s="152"/>
      <c r="ES413" s="152"/>
      <c r="ET413" s="152"/>
      <c r="EU413" s="152"/>
      <c r="EV413" s="152"/>
      <c r="EW413" s="152"/>
      <c r="EX413" s="152"/>
      <c r="EY413" s="152"/>
      <c r="EZ413" s="152"/>
      <c r="FA413" s="152"/>
      <c r="FB413" s="152"/>
      <c r="FC413" s="152"/>
      <c r="FD413" s="152"/>
    </row>
    <row r="414" spans="1:160">
      <c r="A414" s="250" t="str">
        <f t="shared" si="4"/>
        <v/>
      </c>
      <c r="B414" s="89"/>
      <c r="C414" s="89"/>
      <c r="D414" s="89"/>
      <c r="E414" s="89"/>
      <c r="F414" s="89"/>
      <c r="G414" s="89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152"/>
      <c r="AE414" s="152"/>
      <c r="AF414" s="152"/>
      <c r="AG414" s="152"/>
      <c r="AH414" s="152"/>
      <c r="AI414" s="152"/>
      <c r="AJ414" s="152"/>
      <c r="AK414" s="152"/>
      <c r="AL414" s="152"/>
      <c r="AM414" s="152"/>
      <c r="AN414" s="152"/>
      <c r="AO414" s="152"/>
      <c r="AP414" s="152"/>
      <c r="AQ414" s="152"/>
      <c r="AR414" s="152"/>
      <c r="AS414" s="152"/>
      <c r="AT414" s="152"/>
      <c r="AU414" s="152"/>
      <c r="AV414" s="152"/>
      <c r="AW414" s="152"/>
      <c r="AX414" s="152"/>
      <c r="AY414" s="152"/>
      <c r="AZ414" s="152"/>
      <c r="BA414" s="152"/>
      <c r="BB414" s="152"/>
      <c r="BC414" s="152"/>
      <c r="BD414" s="152"/>
      <c r="BE414" s="152"/>
      <c r="BF414" s="152"/>
      <c r="BG414" s="152"/>
      <c r="BH414" s="152"/>
      <c r="BI414" s="152"/>
      <c r="BJ414" s="152"/>
      <c r="BK414" s="152"/>
      <c r="BL414" s="152"/>
      <c r="BM414" s="152"/>
      <c r="BN414" s="152"/>
      <c r="BO414" s="152"/>
      <c r="BP414" s="152"/>
      <c r="BQ414" s="152"/>
      <c r="BR414" s="152"/>
      <c r="BS414" s="152"/>
      <c r="BT414" s="152"/>
      <c r="BU414" s="152"/>
      <c r="BV414" s="152"/>
      <c r="BW414" s="152"/>
      <c r="BX414" s="152"/>
      <c r="BY414" s="152"/>
      <c r="BZ414" s="152"/>
      <c r="CA414" s="152"/>
      <c r="CB414" s="152"/>
      <c r="CC414" s="152"/>
      <c r="CD414" s="152"/>
      <c r="CE414" s="152"/>
      <c r="CF414" s="152"/>
      <c r="CG414" s="152"/>
      <c r="CH414" s="152"/>
      <c r="CI414" s="152"/>
      <c r="CJ414" s="152"/>
      <c r="CK414" s="152"/>
      <c r="CL414" s="152"/>
      <c r="CM414" s="152"/>
      <c r="CN414" s="152"/>
      <c r="CO414" s="152"/>
      <c r="CP414" s="152"/>
      <c r="CQ414" s="152"/>
      <c r="CR414" s="152"/>
      <c r="CS414" s="152"/>
      <c r="CT414" s="152"/>
      <c r="CU414" s="152"/>
      <c r="CV414" s="152"/>
      <c r="CW414" s="152"/>
      <c r="CX414" s="152"/>
      <c r="CY414" s="152"/>
      <c r="CZ414" s="152"/>
      <c r="DA414" s="152"/>
      <c r="DB414" s="152"/>
      <c r="DC414" s="152"/>
      <c r="DD414" s="152"/>
      <c r="DE414" s="152"/>
      <c r="DF414" s="152"/>
      <c r="DG414" s="152"/>
      <c r="DH414" s="152"/>
      <c r="DI414" s="152"/>
      <c r="DJ414" s="152"/>
      <c r="DK414" s="152"/>
      <c r="DL414" s="152"/>
      <c r="DM414" s="152"/>
      <c r="DN414" s="152"/>
      <c r="DO414" s="152"/>
      <c r="DP414" s="152"/>
      <c r="DQ414" s="152"/>
      <c r="DR414" s="152"/>
      <c r="DS414" s="152"/>
      <c r="DT414" s="152"/>
      <c r="DU414" s="152"/>
      <c r="DV414" s="152"/>
      <c r="DW414" s="152"/>
      <c r="DX414" s="152"/>
      <c r="DY414" s="152"/>
      <c r="DZ414" s="152"/>
      <c r="EA414" s="152"/>
      <c r="EB414" s="152"/>
      <c r="EC414" s="152"/>
      <c r="ED414" s="152"/>
      <c r="EE414" s="152"/>
      <c r="EF414" s="152"/>
      <c r="EG414" s="152"/>
      <c r="EH414" s="152"/>
      <c r="EI414" s="152"/>
      <c r="EJ414" s="152"/>
      <c r="EK414" s="152"/>
      <c r="EL414" s="152"/>
      <c r="EM414" s="152"/>
      <c r="EN414" s="152"/>
      <c r="EO414" s="152"/>
      <c r="EP414" s="152"/>
      <c r="EQ414" s="152"/>
      <c r="ER414" s="152"/>
      <c r="ES414" s="152"/>
      <c r="ET414" s="152"/>
      <c r="EU414" s="152"/>
      <c r="EV414" s="152"/>
      <c r="EW414" s="152"/>
      <c r="EX414" s="152"/>
      <c r="EY414" s="152"/>
      <c r="EZ414" s="152"/>
      <c r="FA414" s="152"/>
      <c r="FB414" s="152"/>
      <c r="FC414" s="152"/>
      <c r="FD414" s="152"/>
    </row>
    <row r="415" spans="1:160">
      <c r="A415" s="250" t="str">
        <f t="shared" si="4"/>
        <v/>
      </c>
      <c r="B415" s="89"/>
      <c r="C415" s="89"/>
      <c r="D415" s="89"/>
      <c r="E415" s="89"/>
      <c r="F415" s="89"/>
      <c r="G415" s="89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152"/>
      <c r="AE415" s="152"/>
      <c r="AF415" s="152"/>
      <c r="AG415" s="152"/>
      <c r="AH415" s="152"/>
      <c r="AI415" s="152"/>
      <c r="AJ415" s="152"/>
      <c r="AK415" s="152"/>
      <c r="AL415" s="152"/>
      <c r="AM415" s="152"/>
      <c r="AN415" s="152"/>
      <c r="AO415" s="152"/>
      <c r="AP415" s="152"/>
      <c r="AQ415" s="152"/>
      <c r="AR415" s="152"/>
      <c r="AS415" s="152"/>
      <c r="AT415" s="152"/>
      <c r="AU415" s="152"/>
      <c r="AV415" s="152"/>
      <c r="AW415" s="152"/>
      <c r="AX415" s="152"/>
      <c r="AY415" s="152"/>
      <c r="AZ415" s="152"/>
      <c r="BA415" s="152"/>
      <c r="BB415" s="152"/>
      <c r="BC415" s="152"/>
      <c r="BD415" s="152"/>
      <c r="BE415" s="152"/>
      <c r="BF415" s="152"/>
      <c r="BG415" s="152"/>
      <c r="BH415" s="152"/>
      <c r="BI415" s="152"/>
      <c r="BJ415" s="152"/>
      <c r="BK415" s="152"/>
      <c r="BL415" s="152"/>
      <c r="BM415" s="152"/>
      <c r="BN415" s="152"/>
      <c r="BO415" s="152"/>
      <c r="BP415" s="152"/>
      <c r="BQ415" s="152"/>
      <c r="BR415" s="152"/>
      <c r="BS415" s="152"/>
      <c r="BT415" s="152"/>
      <c r="BU415" s="152"/>
      <c r="BV415" s="152"/>
      <c r="BW415" s="152"/>
      <c r="BX415" s="152"/>
      <c r="BY415" s="152"/>
      <c r="BZ415" s="152"/>
      <c r="CA415" s="152"/>
      <c r="CB415" s="152"/>
      <c r="CC415" s="152"/>
      <c r="CD415" s="152"/>
      <c r="CE415" s="152"/>
      <c r="CF415" s="152"/>
      <c r="CG415" s="152"/>
      <c r="CH415" s="152"/>
      <c r="CI415" s="152"/>
      <c r="CJ415" s="152"/>
      <c r="CK415" s="152"/>
      <c r="CL415" s="152"/>
      <c r="CM415" s="152"/>
      <c r="CN415" s="152"/>
      <c r="CO415" s="152"/>
      <c r="CP415" s="152"/>
      <c r="CQ415" s="152"/>
      <c r="CR415" s="152"/>
      <c r="CS415" s="152"/>
      <c r="CT415" s="152"/>
      <c r="CU415" s="152"/>
      <c r="CV415" s="152"/>
      <c r="CW415" s="152"/>
      <c r="CX415" s="152"/>
      <c r="CY415" s="152"/>
      <c r="CZ415" s="152"/>
      <c r="DA415" s="152"/>
      <c r="DB415" s="152"/>
      <c r="DC415" s="152"/>
      <c r="DD415" s="152"/>
      <c r="DE415" s="152"/>
      <c r="DF415" s="152"/>
      <c r="DG415" s="152"/>
      <c r="DH415" s="152"/>
      <c r="DI415" s="152"/>
      <c r="DJ415" s="152"/>
      <c r="DK415" s="152"/>
      <c r="DL415" s="152"/>
      <c r="DM415" s="152"/>
      <c r="DN415" s="152"/>
      <c r="DO415" s="152"/>
      <c r="DP415" s="152"/>
      <c r="DQ415" s="152"/>
      <c r="DR415" s="152"/>
      <c r="DS415" s="152"/>
      <c r="DT415" s="152"/>
      <c r="DU415" s="152"/>
      <c r="DV415" s="152"/>
      <c r="DW415" s="152"/>
      <c r="DX415" s="152"/>
      <c r="DY415" s="152"/>
      <c r="DZ415" s="152"/>
      <c r="EA415" s="152"/>
      <c r="EB415" s="152"/>
      <c r="EC415" s="152"/>
      <c r="ED415" s="152"/>
      <c r="EE415" s="152"/>
      <c r="EF415" s="152"/>
      <c r="EG415" s="152"/>
      <c r="EH415" s="152"/>
      <c r="EI415" s="152"/>
      <c r="EJ415" s="152"/>
      <c r="EK415" s="152"/>
      <c r="EL415" s="152"/>
      <c r="EM415" s="152"/>
      <c r="EN415" s="152"/>
      <c r="EO415" s="152"/>
      <c r="EP415" s="152"/>
      <c r="EQ415" s="152"/>
      <c r="ER415" s="152"/>
      <c r="ES415" s="152"/>
      <c r="ET415" s="152"/>
      <c r="EU415" s="152"/>
      <c r="EV415" s="152"/>
      <c r="EW415" s="152"/>
      <c r="EX415" s="152"/>
      <c r="EY415" s="152"/>
      <c r="EZ415" s="152"/>
      <c r="FA415" s="152"/>
      <c r="FB415" s="152"/>
      <c r="FC415" s="152"/>
      <c r="FD415" s="152"/>
    </row>
    <row r="416" spans="1:160">
      <c r="A416" s="250" t="str">
        <f t="shared" si="4"/>
        <v/>
      </c>
      <c r="B416" s="89"/>
      <c r="C416" s="89"/>
      <c r="D416" s="89"/>
      <c r="E416" s="89"/>
      <c r="F416" s="89"/>
      <c r="G416" s="89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152"/>
      <c r="AE416" s="152"/>
      <c r="AF416" s="152"/>
      <c r="AG416" s="152"/>
      <c r="AH416" s="152"/>
      <c r="AI416" s="152"/>
      <c r="AJ416" s="152"/>
      <c r="AK416" s="152"/>
      <c r="AL416" s="152"/>
      <c r="AM416" s="152"/>
      <c r="AN416" s="152"/>
      <c r="AO416" s="152"/>
      <c r="AP416" s="152"/>
      <c r="AQ416" s="152"/>
      <c r="AR416" s="152"/>
      <c r="AS416" s="152"/>
      <c r="AT416" s="152"/>
      <c r="AU416" s="152"/>
      <c r="AV416" s="152"/>
      <c r="AW416" s="152"/>
      <c r="AX416" s="152"/>
      <c r="AY416" s="152"/>
      <c r="AZ416" s="152"/>
      <c r="BA416" s="152"/>
      <c r="BB416" s="152"/>
      <c r="BC416" s="152"/>
      <c r="BD416" s="152"/>
      <c r="BE416" s="152"/>
      <c r="BF416" s="152"/>
      <c r="BG416" s="152"/>
      <c r="BH416" s="152"/>
      <c r="BI416" s="152"/>
      <c r="BJ416" s="152"/>
      <c r="BK416" s="152"/>
      <c r="BL416" s="152"/>
      <c r="BM416" s="152"/>
      <c r="BN416" s="152"/>
      <c r="BO416" s="152"/>
      <c r="BP416" s="152"/>
      <c r="BQ416" s="152"/>
      <c r="BR416" s="152"/>
      <c r="BS416" s="152"/>
      <c r="BT416" s="152"/>
      <c r="BU416" s="152"/>
      <c r="BV416" s="152"/>
      <c r="BW416" s="152"/>
      <c r="BX416" s="152"/>
      <c r="BY416" s="152"/>
      <c r="BZ416" s="152"/>
      <c r="CA416" s="152"/>
      <c r="CB416" s="152"/>
      <c r="CC416" s="152"/>
      <c r="CD416" s="152"/>
      <c r="CE416" s="152"/>
      <c r="CF416" s="152"/>
      <c r="CG416" s="152"/>
      <c r="CH416" s="152"/>
      <c r="CI416" s="152"/>
      <c r="CJ416" s="152"/>
      <c r="CK416" s="152"/>
      <c r="CL416" s="152"/>
      <c r="CM416" s="152"/>
      <c r="CN416" s="152"/>
      <c r="CO416" s="152"/>
      <c r="CP416" s="152"/>
      <c r="CQ416" s="152"/>
      <c r="CR416" s="152"/>
      <c r="CS416" s="152"/>
      <c r="CT416" s="152"/>
      <c r="CU416" s="152"/>
      <c r="CV416" s="152"/>
      <c r="CW416" s="152"/>
      <c r="CX416" s="152"/>
      <c r="CY416" s="152"/>
      <c r="CZ416" s="152"/>
      <c r="DA416" s="152"/>
      <c r="DB416" s="152"/>
      <c r="DC416" s="152"/>
      <c r="DD416" s="152"/>
      <c r="DE416" s="152"/>
      <c r="DF416" s="152"/>
      <c r="DG416" s="152"/>
      <c r="DH416" s="152"/>
      <c r="DI416" s="152"/>
      <c r="DJ416" s="152"/>
      <c r="DK416" s="152"/>
      <c r="DL416" s="152"/>
      <c r="DM416" s="152"/>
      <c r="DN416" s="152"/>
      <c r="DO416" s="152"/>
      <c r="DP416" s="152"/>
      <c r="DQ416" s="152"/>
      <c r="DR416" s="152"/>
      <c r="DS416" s="152"/>
      <c r="DT416" s="152"/>
      <c r="DU416" s="152"/>
      <c r="DV416" s="152"/>
      <c r="DW416" s="152"/>
      <c r="DX416" s="152"/>
      <c r="DY416" s="152"/>
      <c r="DZ416" s="152"/>
      <c r="EA416" s="152"/>
      <c r="EB416" s="152"/>
      <c r="EC416" s="152"/>
      <c r="ED416" s="152"/>
      <c r="EE416" s="152"/>
      <c r="EF416" s="152"/>
      <c r="EG416" s="152"/>
      <c r="EH416" s="152"/>
      <c r="EI416" s="152"/>
      <c r="EJ416" s="152"/>
      <c r="EK416" s="152"/>
      <c r="EL416" s="152"/>
      <c r="EM416" s="152"/>
      <c r="EN416" s="152"/>
      <c r="EO416" s="152"/>
      <c r="EP416" s="152"/>
      <c r="EQ416" s="152"/>
      <c r="ER416" s="152"/>
      <c r="ES416" s="152"/>
      <c r="ET416" s="152"/>
      <c r="EU416" s="152"/>
      <c r="EV416" s="152"/>
      <c r="EW416" s="152"/>
      <c r="EX416" s="152"/>
      <c r="EY416" s="152"/>
      <c r="EZ416" s="152"/>
      <c r="FA416" s="152"/>
      <c r="FB416" s="152"/>
      <c r="FC416" s="152"/>
      <c r="FD416" s="152"/>
    </row>
    <row r="417" spans="1:160">
      <c r="A417" s="250" t="str">
        <f t="shared" si="4"/>
        <v/>
      </c>
      <c r="B417" s="89"/>
      <c r="C417" s="89"/>
      <c r="D417" s="89"/>
      <c r="E417" s="89"/>
      <c r="F417" s="89"/>
      <c r="G417" s="89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152"/>
      <c r="AE417" s="152"/>
      <c r="AF417" s="152"/>
      <c r="AG417" s="152"/>
      <c r="AH417" s="152"/>
      <c r="AI417" s="152"/>
      <c r="AJ417" s="152"/>
      <c r="AK417" s="152"/>
      <c r="AL417" s="152"/>
      <c r="AM417" s="152"/>
      <c r="AN417" s="152"/>
      <c r="AO417" s="152"/>
      <c r="AP417" s="152"/>
      <c r="AQ417" s="152"/>
      <c r="AR417" s="152"/>
      <c r="AS417" s="152"/>
      <c r="AT417" s="152"/>
      <c r="AU417" s="152"/>
      <c r="AV417" s="152"/>
      <c r="AW417" s="152"/>
      <c r="AX417" s="152"/>
      <c r="AY417" s="152"/>
      <c r="AZ417" s="152"/>
      <c r="BA417" s="152"/>
      <c r="BB417" s="152"/>
      <c r="BC417" s="152"/>
      <c r="BD417" s="152"/>
      <c r="BE417" s="152"/>
      <c r="BF417" s="152"/>
      <c r="BG417" s="152"/>
      <c r="BH417" s="152"/>
      <c r="BI417" s="152"/>
      <c r="BJ417" s="152"/>
      <c r="BK417" s="152"/>
      <c r="BL417" s="152"/>
      <c r="BM417" s="152"/>
      <c r="BN417" s="152"/>
      <c r="BO417" s="152"/>
      <c r="BP417" s="152"/>
      <c r="BQ417" s="152"/>
      <c r="BR417" s="152"/>
      <c r="BS417" s="152"/>
      <c r="BT417" s="152"/>
      <c r="BU417" s="152"/>
      <c r="BV417" s="152"/>
      <c r="BW417" s="152"/>
      <c r="BX417" s="152"/>
      <c r="BY417" s="152"/>
      <c r="BZ417" s="152"/>
      <c r="CA417" s="152"/>
      <c r="CB417" s="152"/>
      <c r="CC417" s="152"/>
      <c r="CD417" s="152"/>
      <c r="CE417" s="152"/>
      <c r="CF417" s="152"/>
      <c r="CG417" s="152"/>
      <c r="CH417" s="152"/>
      <c r="CI417" s="152"/>
      <c r="CJ417" s="152"/>
      <c r="CK417" s="152"/>
      <c r="CL417" s="152"/>
      <c r="CM417" s="152"/>
      <c r="CN417" s="152"/>
      <c r="CO417" s="152"/>
      <c r="CP417" s="152"/>
      <c r="CQ417" s="152"/>
      <c r="CR417" s="152"/>
      <c r="CS417" s="152"/>
      <c r="CT417" s="152"/>
      <c r="CU417" s="152"/>
      <c r="CV417" s="152"/>
      <c r="CW417" s="152"/>
      <c r="CX417" s="152"/>
      <c r="CY417" s="152"/>
      <c r="CZ417" s="152"/>
      <c r="DA417" s="152"/>
      <c r="DB417" s="152"/>
      <c r="DC417" s="152"/>
      <c r="DD417" s="152"/>
      <c r="DE417" s="152"/>
      <c r="DF417" s="152"/>
      <c r="DG417" s="152"/>
      <c r="DH417" s="152"/>
      <c r="DI417" s="152"/>
      <c r="DJ417" s="152"/>
      <c r="DK417" s="152"/>
      <c r="DL417" s="152"/>
      <c r="DM417" s="152"/>
      <c r="DN417" s="152"/>
      <c r="DO417" s="152"/>
      <c r="DP417" s="152"/>
      <c r="DQ417" s="152"/>
      <c r="DR417" s="152"/>
      <c r="DS417" s="152"/>
      <c r="DT417" s="152"/>
      <c r="DU417" s="152"/>
      <c r="DV417" s="152"/>
      <c r="DW417" s="152"/>
      <c r="DX417" s="152"/>
      <c r="DY417" s="152"/>
      <c r="DZ417" s="152"/>
      <c r="EA417" s="152"/>
      <c r="EB417" s="152"/>
      <c r="EC417" s="152"/>
      <c r="ED417" s="152"/>
      <c r="EE417" s="152"/>
      <c r="EF417" s="152"/>
      <c r="EG417" s="152"/>
      <c r="EH417" s="152"/>
      <c r="EI417" s="152"/>
      <c r="EJ417" s="152"/>
      <c r="EK417" s="152"/>
      <c r="EL417" s="152"/>
      <c r="EM417" s="152"/>
      <c r="EN417" s="152"/>
      <c r="EO417" s="152"/>
      <c r="EP417" s="152"/>
      <c r="EQ417" s="152"/>
      <c r="ER417" s="152"/>
      <c r="ES417" s="152"/>
      <c r="ET417" s="152"/>
      <c r="EU417" s="152"/>
      <c r="EV417" s="152"/>
      <c r="EW417" s="152"/>
      <c r="EX417" s="152"/>
      <c r="EY417" s="152"/>
      <c r="EZ417" s="152"/>
      <c r="FA417" s="152"/>
      <c r="FB417" s="152"/>
      <c r="FC417" s="152"/>
      <c r="FD417" s="152"/>
    </row>
    <row r="418" spans="1:160">
      <c r="A418" s="250" t="str">
        <f t="shared" si="4"/>
        <v/>
      </c>
      <c r="B418" s="89"/>
      <c r="C418" s="89"/>
      <c r="D418" s="89"/>
      <c r="E418" s="89"/>
      <c r="F418" s="89"/>
      <c r="G418" s="89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152"/>
      <c r="AE418" s="152"/>
      <c r="AF418" s="152"/>
      <c r="AG418" s="152"/>
      <c r="AH418" s="152"/>
      <c r="AI418" s="152"/>
      <c r="AJ418" s="152"/>
      <c r="AK418" s="152"/>
      <c r="AL418" s="152"/>
      <c r="AM418" s="152"/>
      <c r="AN418" s="152"/>
      <c r="AO418" s="152"/>
      <c r="AP418" s="152"/>
      <c r="AQ418" s="152"/>
      <c r="AR418" s="152"/>
      <c r="AS418" s="152"/>
      <c r="AT418" s="152"/>
      <c r="AU418" s="152"/>
      <c r="AV418" s="152"/>
      <c r="AW418" s="152"/>
      <c r="AX418" s="152"/>
      <c r="AY418" s="152"/>
      <c r="AZ418" s="152"/>
      <c r="BA418" s="152"/>
      <c r="BB418" s="152"/>
      <c r="BC418" s="152"/>
      <c r="BD418" s="152"/>
      <c r="BE418" s="152"/>
      <c r="BF418" s="152"/>
      <c r="BG418" s="152"/>
      <c r="BH418" s="152"/>
      <c r="BI418" s="152"/>
      <c r="BJ418" s="152"/>
      <c r="BK418" s="152"/>
      <c r="BL418" s="152"/>
      <c r="BM418" s="152"/>
      <c r="BN418" s="152"/>
      <c r="BO418" s="152"/>
      <c r="BP418" s="152"/>
      <c r="BQ418" s="152"/>
      <c r="BR418" s="152"/>
      <c r="BS418" s="152"/>
      <c r="BT418" s="152"/>
      <c r="BU418" s="152"/>
      <c r="BV418" s="152"/>
      <c r="BW418" s="152"/>
      <c r="BX418" s="152"/>
      <c r="BY418" s="152"/>
      <c r="BZ418" s="152"/>
      <c r="CA418" s="152"/>
      <c r="CB418" s="152"/>
      <c r="CC418" s="152"/>
      <c r="CD418" s="152"/>
      <c r="CE418" s="152"/>
      <c r="CF418" s="152"/>
      <c r="CG418" s="152"/>
      <c r="CH418" s="152"/>
      <c r="CI418" s="152"/>
      <c r="CJ418" s="152"/>
      <c r="CK418" s="152"/>
      <c r="CL418" s="152"/>
      <c r="CM418" s="152"/>
      <c r="CN418" s="152"/>
      <c r="CO418" s="152"/>
      <c r="CP418" s="152"/>
      <c r="CQ418" s="152"/>
      <c r="CR418" s="152"/>
      <c r="CS418" s="152"/>
      <c r="CT418" s="152"/>
      <c r="CU418" s="152"/>
      <c r="CV418" s="152"/>
      <c r="CW418" s="152"/>
      <c r="CX418" s="152"/>
      <c r="CY418" s="152"/>
      <c r="CZ418" s="152"/>
      <c r="DA418" s="152"/>
      <c r="DB418" s="152"/>
      <c r="DC418" s="152"/>
      <c r="DD418" s="152"/>
      <c r="DE418" s="152"/>
      <c r="DF418" s="152"/>
      <c r="DG418" s="152"/>
      <c r="DH418" s="152"/>
      <c r="DI418" s="152"/>
      <c r="DJ418" s="152"/>
      <c r="DK418" s="152"/>
      <c r="DL418" s="152"/>
      <c r="DM418" s="152"/>
      <c r="DN418" s="152"/>
      <c r="DO418" s="152"/>
      <c r="DP418" s="152"/>
      <c r="DQ418" s="152"/>
      <c r="DR418" s="152"/>
      <c r="DS418" s="152"/>
      <c r="DT418" s="152"/>
      <c r="DU418" s="152"/>
      <c r="DV418" s="152"/>
      <c r="DW418" s="152"/>
      <c r="DX418" s="152"/>
      <c r="DY418" s="152"/>
      <c r="DZ418" s="152"/>
      <c r="EA418" s="152"/>
      <c r="EB418" s="152"/>
      <c r="EC418" s="152"/>
      <c r="ED418" s="152"/>
      <c r="EE418" s="152"/>
      <c r="EF418" s="152"/>
      <c r="EG418" s="152"/>
      <c r="EH418" s="152"/>
      <c r="EI418" s="152"/>
      <c r="EJ418" s="152"/>
      <c r="EK418" s="152"/>
      <c r="EL418" s="152"/>
      <c r="EM418" s="152"/>
      <c r="EN418" s="152"/>
      <c r="EO418" s="152"/>
      <c r="EP418" s="152"/>
      <c r="EQ418" s="152"/>
      <c r="ER418" s="152"/>
      <c r="ES418" s="152"/>
      <c r="ET418" s="152"/>
      <c r="EU418" s="152"/>
      <c r="EV418" s="152"/>
      <c r="EW418" s="152"/>
      <c r="EX418" s="152"/>
      <c r="EY418" s="152"/>
      <c r="EZ418" s="152"/>
      <c r="FA418" s="152"/>
      <c r="FB418" s="152"/>
      <c r="FC418" s="152"/>
      <c r="FD418" s="152"/>
    </row>
    <row r="419" spans="1:160">
      <c r="A419" s="250" t="str">
        <f t="shared" si="4"/>
        <v/>
      </c>
      <c r="B419" s="89"/>
      <c r="C419" s="89"/>
      <c r="D419" s="89"/>
      <c r="E419" s="89"/>
      <c r="F419" s="89"/>
      <c r="G419" s="89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152"/>
      <c r="AE419" s="152"/>
      <c r="AF419" s="152"/>
      <c r="AG419" s="152"/>
      <c r="AH419" s="152"/>
      <c r="AI419" s="152"/>
      <c r="AJ419" s="152"/>
      <c r="AK419" s="152"/>
      <c r="AL419" s="152"/>
      <c r="AM419" s="152"/>
      <c r="AN419" s="152"/>
      <c r="AO419" s="152"/>
      <c r="AP419" s="152"/>
      <c r="AQ419" s="152"/>
      <c r="AR419" s="152"/>
      <c r="AS419" s="152"/>
      <c r="AT419" s="152"/>
      <c r="AU419" s="152"/>
      <c r="AV419" s="152"/>
      <c r="AW419" s="152"/>
      <c r="AX419" s="152"/>
      <c r="AY419" s="152"/>
      <c r="AZ419" s="152"/>
      <c r="BA419" s="152"/>
      <c r="BB419" s="152"/>
      <c r="BC419" s="152"/>
      <c r="BD419" s="152"/>
      <c r="BE419" s="152"/>
      <c r="BF419" s="152"/>
      <c r="BG419" s="152"/>
      <c r="BH419" s="152"/>
      <c r="BI419" s="152"/>
      <c r="BJ419" s="152"/>
      <c r="BK419" s="152"/>
      <c r="BL419" s="152"/>
      <c r="BM419" s="152"/>
      <c r="BN419" s="152"/>
      <c r="BO419" s="152"/>
      <c r="BP419" s="152"/>
      <c r="BQ419" s="152"/>
      <c r="BR419" s="152"/>
      <c r="BS419" s="152"/>
      <c r="BT419" s="152"/>
      <c r="BU419" s="152"/>
      <c r="BV419" s="152"/>
      <c r="BW419" s="152"/>
      <c r="BX419" s="152"/>
      <c r="BY419" s="152"/>
      <c r="BZ419" s="152"/>
      <c r="CA419" s="152"/>
      <c r="CB419" s="152"/>
      <c r="CC419" s="152"/>
      <c r="CD419" s="152"/>
      <c r="CE419" s="152"/>
      <c r="CF419" s="152"/>
      <c r="CG419" s="152"/>
      <c r="CH419" s="152"/>
      <c r="CI419" s="152"/>
      <c r="CJ419" s="152"/>
      <c r="CK419" s="152"/>
      <c r="CL419" s="152"/>
      <c r="CM419" s="152"/>
      <c r="CN419" s="152"/>
      <c r="CO419" s="152"/>
      <c r="CP419" s="152"/>
      <c r="CQ419" s="152"/>
      <c r="CR419" s="152"/>
      <c r="CS419" s="152"/>
      <c r="CT419" s="152"/>
      <c r="CU419" s="152"/>
      <c r="CV419" s="152"/>
      <c r="CW419" s="152"/>
      <c r="CX419" s="152"/>
      <c r="CY419" s="152"/>
      <c r="CZ419" s="152"/>
      <c r="DA419" s="152"/>
      <c r="DB419" s="152"/>
      <c r="DC419" s="152"/>
      <c r="DD419" s="152"/>
      <c r="DE419" s="152"/>
      <c r="DF419" s="152"/>
      <c r="DG419" s="152"/>
      <c r="DH419" s="152"/>
      <c r="DI419" s="152"/>
      <c r="DJ419" s="152"/>
      <c r="DK419" s="152"/>
      <c r="DL419" s="152"/>
      <c r="DM419" s="152"/>
      <c r="DN419" s="152"/>
      <c r="DO419" s="152"/>
      <c r="DP419" s="152"/>
      <c r="DQ419" s="152"/>
      <c r="DR419" s="152"/>
      <c r="DS419" s="152"/>
      <c r="DT419" s="152"/>
      <c r="DU419" s="152"/>
      <c r="DV419" s="152"/>
      <c r="DW419" s="152"/>
      <c r="DX419" s="152"/>
      <c r="DY419" s="152"/>
      <c r="DZ419" s="152"/>
      <c r="EA419" s="152"/>
      <c r="EB419" s="152"/>
      <c r="EC419" s="152"/>
      <c r="ED419" s="152"/>
      <c r="EE419" s="152"/>
      <c r="EF419" s="152"/>
      <c r="EG419" s="152"/>
      <c r="EH419" s="152"/>
      <c r="EI419" s="152"/>
      <c r="EJ419" s="152"/>
      <c r="EK419" s="152"/>
      <c r="EL419" s="152"/>
      <c r="EM419" s="152"/>
      <c r="EN419" s="152"/>
      <c r="EO419" s="152"/>
      <c r="EP419" s="152"/>
      <c r="EQ419" s="152"/>
      <c r="ER419" s="152"/>
      <c r="ES419" s="152"/>
      <c r="ET419" s="152"/>
      <c r="EU419" s="152"/>
      <c r="EV419" s="152"/>
      <c r="EW419" s="152"/>
      <c r="EX419" s="152"/>
      <c r="EY419" s="152"/>
      <c r="EZ419" s="152"/>
      <c r="FA419" s="152"/>
      <c r="FB419" s="152"/>
      <c r="FC419" s="152"/>
      <c r="FD419" s="152"/>
    </row>
    <row r="420" spans="1:160">
      <c r="A420" s="250" t="str">
        <f t="shared" si="4"/>
        <v/>
      </c>
      <c r="B420" s="89"/>
      <c r="C420" s="89"/>
      <c r="D420" s="89"/>
      <c r="E420" s="89"/>
      <c r="F420" s="89"/>
      <c r="G420" s="89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152"/>
      <c r="AE420" s="152"/>
      <c r="AF420" s="152"/>
      <c r="AG420" s="152"/>
      <c r="AH420" s="152"/>
      <c r="AI420" s="152"/>
      <c r="AJ420" s="152"/>
      <c r="AK420" s="152"/>
      <c r="AL420" s="152"/>
      <c r="AM420" s="152"/>
      <c r="AN420" s="152"/>
      <c r="AO420" s="152"/>
      <c r="AP420" s="152"/>
      <c r="AQ420" s="152"/>
      <c r="AR420" s="152"/>
      <c r="AS420" s="152"/>
      <c r="AT420" s="152"/>
      <c r="AU420" s="152"/>
      <c r="AV420" s="152"/>
      <c r="AW420" s="152"/>
      <c r="AX420" s="152"/>
      <c r="AY420" s="152"/>
      <c r="AZ420" s="152"/>
      <c r="BA420" s="152"/>
      <c r="BB420" s="152"/>
      <c r="BC420" s="152"/>
      <c r="BD420" s="152"/>
      <c r="BE420" s="152"/>
      <c r="BF420" s="152"/>
      <c r="BG420" s="152"/>
      <c r="BH420" s="152"/>
      <c r="BI420" s="152"/>
      <c r="BJ420" s="152"/>
      <c r="BK420" s="152"/>
      <c r="BL420" s="152"/>
      <c r="BM420" s="152"/>
      <c r="BN420" s="152"/>
      <c r="BO420" s="152"/>
      <c r="BP420" s="152"/>
      <c r="BQ420" s="152"/>
      <c r="BR420" s="152"/>
      <c r="BS420" s="152"/>
      <c r="BT420" s="152"/>
      <c r="BU420" s="152"/>
      <c r="BV420" s="152"/>
      <c r="BW420" s="152"/>
      <c r="BX420" s="152"/>
      <c r="BY420" s="152"/>
      <c r="BZ420" s="152"/>
      <c r="CA420" s="152"/>
      <c r="CB420" s="152"/>
      <c r="CC420" s="152"/>
      <c r="CD420" s="152"/>
      <c r="CE420" s="152"/>
      <c r="CF420" s="152"/>
      <c r="CG420" s="152"/>
      <c r="CH420" s="152"/>
      <c r="CI420" s="152"/>
      <c r="CJ420" s="152"/>
      <c r="CK420" s="152"/>
      <c r="CL420" s="152"/>
      <c r="CM420" s="152"/>
      <c r="CN420" s="152"/>
      <c r="CO420" s="152"/>
      <c r="CP420" s="152"/>
      <c r="CQ420" s="152"/>
      <c r="CR420" s="152"/>
      <c r="CS420" s="152"/>
      <c r="CT420" s="152"/>
      <c r="CU420" s="152"/>
      <c r="CV420" s="152"/>
      <c r="CW420" s="152"/>
      <c r="CX420" s="152"/>
      <c r="CY420" s="152"/>
      <c r="CZ420" s="152"/>
      <c r="DA420" s="152"/>
      <c r="DB420" s="152"/>
      <c r="DC420" s="152"/>
      <c r="DD420" s="152"/>
      <c r="DE420" s="152"/>
      <c r="DF420" s="152"/>
      <c r="DG420" s="152"/>
      <c r="DH420" s="152"/>
      <c r="DI420" s="152"/>
      <c r="DJ420" s="152"/>
      <c r="DK420" s="152"/>
      <c r="DL420" s="152"/>
      <c r="DM420" s="152"/>
      <c r="DN420" s="152"/>
      <c r="DO420" s="152"/>
      <c r="DP420" s="152"/>
      <c r="DQ420" s="152"/>
      <c r="DR420" s="152"/>
      <c r="DS420" s="152"/>
      <c r="DT420" s="152"/>
      <c r="DU420" s="152"/>
      <c r="DV420" s="152"/>
      <c r="DW420" s="152"/>
      <c r="DX420" s="152"/>
      <c r="DY420" s="152"/>
      <c r="DZ420" s="152"/>
      <c r="EA420" s="152"/>
      <c r="EB420" s="152"/>
      <c r="EC420" s="152"/>
      <c r="ED420" s="152"/>
      <c r="EE420" s="152"/>
      <c r="EF420" s="152"/>
      <c r="EG420" s="152"/>
      <c r="EH420" s="152"/>
      <c r="EI420" s="152"/>
      <c r="EJ420" s="152"/>
      <c r="EK420" s="152"/>
      <c r="EL420" s="152"/>
      <c r="EM420" s="152"/>
      <c r="EN420" s="152"/>
      <c r="EO420" s="152"/>
      <c r="EP420" s="152"/>
      <c r="EQ420" s="152"/>
      <c r="ER420" s="152"/>
      <c r="ES420" s="152"/>
      <c r="ET420" s="152"/>
      <c r="EU420" s="152"/>
      <c r="EV420" s="152"/>
      <c r="EW420" s="152"/>
      <c r="EX420" s="152"/>
      <c r="EY420" s="152"/>
      <c r="EZ420" s="152"/>
      <c r="FA420" s="152"/>
      <c r="FB420" s="152"/>
      <c r="FC420" s="152"/>
      <c r="FD420" s="152"/>
    </row>
    <row r="421" spans="1:160">
      <c r="A421" s="250" t="str">
        <f t="shared" si="4"/>
        <v/>
      </c>
      <c r="B421" s="89"/>
      <c r="C421" s="89"/>
      <c r="D421" s="89"/>
      <c r="E421" s="89"/>
      <c r="F421" s="89"/>
      <c r="G421" s="89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152"/>
      <c r="AE421" s="152"/>
      <c r="AF421" s="152"/>
      <c r="AG421" s="152"/>
      <c r="AH421" s="152"/>
      <c r="AI421" s="152"/>
      <c r="AJ421" s="152"/>
      <c r="AK421" s="152"/>
      <c r="AL421" s="152"/>
      <c r="AM421" s="152"/>
      <c r="AN421" s="152"/>
      <c r="AO421" s="152"/>
      <c r="AP421" s="152"/>
      <c r="AQ421" s="152"/>
      <c r="AR421" s="152"/>
      <c r="AS421" s="152"/>
      <c r="AT421" s="152"/>
      <c r="AU421" s="152"/>
      <c r="AV421" s="152"/>
      <c r="AW421" s="152"/>
      <c r="AX421" s="152"/>
      <c r="AY421" s="152"/>
      <c r="AZ421" s="152"/>
      <c r="BA421" s="152"/>
      <c r="BB421" s="152"/>
      <c r="BC421" s="152"/>
      <c r="BD421" s="152"/>
      <c r="BE421" s="152"/>
      <c r="BF421" s="152"/>
      <c r="BG421" s="152"/>
      <c r="BH421" s="152"/>
      <c r="BI421" s="152"/>
      <c r="BJ421" s="152"/>
      <c r="BK421" s="152"/>
      <c r="BL421" s="152"/>
      <c r="BM421" s="152"/>
      <c r="BN421" s="152"/>
      <c r="BO421" s="152"/>
      <c r="BP421" s="152"/>
      <c r="BQ421" s="152"/>
      <c r="BR421" s="152"/>
      <c r="BS421" s="152"/>
      <c r="BT421" s="152"/>
      <c r="BU421" s="152"/>
      <c r="BV421" s="152"/>
      <c r="BW421" s="152"/>
      <c r="BX421" s="152"/>
      <c r="BY421" s="152"/>
      <c r="BZ421" s="152"/>
      <c r="CA421" s="152"/>
      <c r="CB421" s="152"/>
      <c r="CC421" s="152"/>
      <c r="CD421" s="152"/>
      <c r="CE421" s="152"/>
      <c r="CF421" s="152"/>
      <c r="CG421" s="152"/>
      <c r="CH421" s="152"/>
      <c r="CI421" s="152"/>
      <c r="CJ421" s="152"/>
      <c r="CK421" s="152"/>
      <c r="CL421" s="152"/>
      <c r="CM421" s="152"/>
      <c r="CN421" s="152"/>
      <c r="CO421" s="152"/>
      <c r="CP421" s="152"/>
      <c r="CQ421" s="152"/>
      <c r="CR421" s="152"/>
      <c r="CS421" s="152"/>
      <c r="CT421" s="152"/>
      <c r="CU421" s="152"/>
      <c r="CV421" s="152"/>
      <c r="CW421" s="152"/>
      <c r="CX421" s="152"/>
      <c r="CY421" s="152"/>
      <c r="CZ421" s="152"/>
      <c r="DA421" s="152"/>
      <c r="DB421" s="152"/>
      <c r="DC421" s="152"/>
      <c r="DD421" s="152"/>
      <c r="DE421" s="152"/>
      <c r="DF421" s="152"/>
      <c r="DG421" s="152"/>
      <c r="DH421" s="152"/>
      <c r="DI421" s="152"/>
      <c r="DJ421" s="152"/>
      <c r="DK421" s="152"/>
      <c r="DL421" s="152"/>
      <c r="DM421" s="152"/>
      <c r="DN421" s="152"/>
      <c r="DO421" s="152"/>
      <c r="DP421" s="152"/>
      <c r="DQ421" s="152"/>
      <c r="DR421" s="152"/>
      <c r="DS421" s="152"/>
      <c r="DT421" s="152"/>
      <c r="DU421" s="152"/>
      <c r="DV421" s="152"/>
      <c r="DW421" s="152"/>
      <c r="DX421" s="152"/>
      <c r="DY421" s="152"/>
      <c r="DZ421" s="152"/>
      <c r="EA421" s="152"/>
      <c r="EB421" s="152"/>
      <c r="EC421" s="152"/>
      <c r="ED421" s="152"/>
      <c r="EE421" s="152"/>
      <c r="EF421" s="152"/>
      <c r="EG421" s="152"/>
      <c r="EH421" s="152"/>
      <c r="EI421" s="152"/>
      <c r="EJ421" s="152"/>
      <c r="EK421" s="152"/>
      <c r="EL421" s="152"/>
      <c r="EM421" s="152"/>
      <c r="EN421" s="152"/>
      <c r="EO421" s="152"/>
      <c r="EP421" s="152"/>
      <c r="EQ421" s="152"/>
      <c r="ER421" s="152"/>
      <c r="ES421" s="152"/>
      <c r="ET421" s="152"/>
      <c r="EU421" s="152"/>
      <c r="EV421" s="152"/>
      <c r="EW421" s="152"/>
      <c r="EX421" s="152"/>
      <c r="EY421" s="152"/>
      <c r="EZ421" s="152"/>
      <c r="FA421" s="152"/>
      <c r="FB421" s="152"/>
      <c r="FC421" s="152"/>
      <c r="FD421" s="152"/>
    </row>
    <row r="422" spans="1:160">
      <c r="A422" s="250" t="str">
        <f t="shared" si="4"/>
        <v/>
      </c>
      <c r="B422" s="89"/>
      <c r="C422" s="89"/>
      <c r="D422" s="89"/>
      <c r="E422" s="89"/>
      <c r="F422" s="89"/>
      <c r="G422" s="89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152"/>
      <c r="AE422" s="152"/>
      <c r="AF422" s="152"/>
      <c r="AG422" s="152"/>
      <c r="AH422" s="152"/>
      <c r="AI422" s="152"/>
      <c r="AJ422" s="152"/>
      <c r="AK422" s="152"/>
      <c r="AL422" s="152"/>
      <c r="AM422" s="152"/>
      <c r="AN422" s="152"/>
      <c r="AO422" s="152"/>
      <c r="AP422" s="152"/>
      <c r="AQ422" s="152"/>
      <c r="AR422" s="152"/>
      <c r="AS422" s="152"/>
      <c r="AT422" s="152"/>
      <c r="AU422" s="152"/>
      <c r="AV422" s="152"/>
      <c r="AW422" s="152"/>
      <c r="AX422" s="152"/>
      <c r="AY422" s="152"/>
      <c r="AZ422" s="152"/>
      <c r="BA422" s="152"/>
      <c r="BB422" s="152"/>
      <c r="BC422" s="152"/>
      <c r="BD422" s="152"/>
      <c r="BE422" s="152"/>
      <c r="BF422" s="152"/>
      <c r="BG422" s="152"/>
      <c r="BH422" s="152"/>
      <c r="BI422" s="152"/>
      <c r="BJ422" s="152"/>
      <c r="BK422" s="152"/>
      <c r="BL422" s="152"/>
      <c r="BM422" s="152"/>
      <c r="BN422" s="152"/>
      <c r="BO422" s="152"/>
      <c r="BP422" s="152"/>
      <c r="BQ422" s="152"/>
      <c r="BR422" s="152"/>
      <c r="BS422" s="152"/>
      <c r="BT422" s="152"/>
      <c r="BU422" s="152"/>
      <c r="BV422" s="152"/>
      <c r="BW422" s="152"/>
      <c r="BX422" s="152"/>
      <c r="BY422" s="152"/>
      <c r="BZ422" s="152"/>
      <c r="CA422" s="152"/>
      <c r="CB422" s="152"/>
      <c r="CC422" s="152"/>
      <c r="CD422" s="152"/>
      <c r="CE422" s="152"/>
      <c r="CF422" s="152"/>
      <c r="CG422" s="152"/>
      <c r="CH422" s="152"/>
      <c r="CI422" s="152"/>
      <c r="CJ422" s="152"/>
      <c r="CK422" s="152"/>
      <c r="CL422" s="152"/>
      <c r="CM422" s="152"/>
      <c r="CN422" s="152"/>
      <c r="CO422" s="152"/>
      <c r="CP422" s="152"/>
      <c r="CQ422" s="152"/>
      <c r="CR422" s="152"/>
      <c r="CS422" s="152"/>
      <c r="CT422" s="152"/>
      <c r="CU422" s="152"/>
      <c r="CV422" s="152"/>
      <c r="CW422" s="152"/>
      <c r="CX422" s="152"/>
      <c r="CY422" s="152"/>
      <c r="CZ422" s="152"/>
      <c r="DA422" s="152"/>
      <c r="DB422" s="152"/>
      <c r="DC422" s="152"/>
      <c r="DD422" s="152"/>
      <c r="DE422" s="152"/>
      <c r="DF422" s="152"/>
      <c r="DG422" s="152"/>
      <c r="DH422" s="152"/>
      <c r="DI422" s="152"/>
      <c r="DJ422" s="152"/>
      <c r="DK422" s="152"/>
      <c r="DL422" s="152"/>
      <c r="DM422" s="152"/>
      <c r="DN422" s="152"/>
      <c r="DO422" s="152"/>
      <c r="DP422" s="152"/>
      <c r="DQ422" s="152"/>
      <c r="DR422" s="152"/>
      <c r="DS422" s="152"/>
      <c r="DT422" s="152"/>
      <c r="DU422" s="152"/>
      <c r="DV422" s="152"/>
      <c r="DW422" s="152"/>
      <c r="DX422" s="152"/>
      <c r="DY422" s="152"/>
      <c r="DZ422" s="152"/>
      <c r="EA422" s="152"/>
      <c r="EB422" s="152"/>
      <c r="EC422" s="152"/>
      <c r="ED422" s="152"/>
      <c r="EE422" s="152"/>
      <c r="EF422" s="152"/>
      <c r="EG422" s="152"/>
      <c r="EH422" s="152"/>
      <c r="EI422" s="152"/>
      <c r="EJ422" s="152"/>
      <c r="EK422" s="152"/>
      <c r="EL422" s="152"/>
      <c r="EM422" s="152"/>
      <c r="EN422" s="152"/>
      <c r="EO422" s="152"/>
      <c r="EP422" s="152"/>
      <c r="EQ422" s="152"/>
      <c r="ER422" s="152"/>
      <c r="ES422" s="152"/>
      <c r="ET422" s="152"/>
      <c r="EU422" s="152"/>
      <c r="EV422" s="152"/>
      <c r="EW422" s="152"/>
      <c r="EX422" s="152"/>
      <c r="EY422" s="152"/>
      <c r="EZ422" s="152"/>
      <c r="FA422" s="152"/>
      <c r="FB422" s="152"/>
      <c r="FC422" s="152"/>
      <c r="FD422" s="152"/>
    </row>
    <row r="423" spans="1:160">
      <c r="A423" s="250" t="str">
        <f t="shared" si="4"/>
        <v/>
      </c>
      <c r="B423" s="89"/>
      <c r="C423" s="89"/>
      <c r="D423" s="89"/>
      <c r="E423" s="89"/>
      <c r="F423" s="89"/>
      <c r="G423" s="89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152"/>
      <c r="AE423" s="152"/>
      <c r="AF423" s="152"/>
      <c r="AG423" s="152"/>
      <c r="AH423" s="152"/>
      <c r="AI423" s="152"/>
      <c r="AJ423" s="152"/>
      <c r="AK423" s="152"/>
      <c r="AL423" s="152"/>
      <c r="AM423" s="152"/>
      <c r="AN423" s="152"/>
      <c r="AO423" s="152"/>
      <c r="AP423" s="152"/>
      <c r="AQ423" s="152"/>
      <c r="AR423" s="152"/>
      <c r="AS423" s="152"/>
      <c r="AT423" s="152"/>
      <c r="AU423" s="152"/>
      <c r="AV423" s="152"/>
      <c r="AW423" s="152"/>
      <c r="AX423" s="152"/>
      <c r="AY423" s="152"/>
      <c r="AZ423" s="152"/>
      <c r="BA423" s="152"/>
      <c r="BB423" s="152"/>
      <c r="BC423" s="152"/>
      <c r="BD423" s="152"/>
      <c r="BE423" s="152"/>
      <c r="BF423" s="152"/>
      <c r="BG423" s="152"/>
      <c r="BH423" s="152"/>
      <c r="BI423" s="152"/>
      <c r="BJ423" s="152"/>
      <c r="BK423" s="152"/>
      <c r="BL423" s="152"/>
      <c r="BM423" s="152"/>
      <c r="BN423" s="152"/>
      <c r="BO423" s="152"/>
      <c r="BP423" s="152"/>
      <c r="BQ423" s="152"/>
      <c r="BR423" s="152"/>
      <c r="BS423" s="152"/>
      <c r="BT423" s="152"/>
      <c r="BU423" s="152"/>
      <c r="BV423" s="152"/>
      <c r="BW423" s="152"/>
      <c r="BX423" s="152"/>
      <c r="BY423" s="152"/>
      <c r="BZ423" s="152"/>
      <c r="CA423" s="152"/>
      <c r="CB423" s="152"/>
      <c r="CC423" s="152"/>
      <c r="CD423" s="152"/>
      <c r="CE423" s="152"/>
      <c r="CF423" s="152"/>
      <c r="CG423" s="152"/>
      <c r="CH423" s="152"/>
      <c r="CI423" s="152"/>
      <c r="CJ423" s="152"/>
      <c r="CK423" s="152"/>
      <c r="CL423" s="152"/>
      <c r="CM423" s="152"/>
      <c r="CN423" s="152"/>
      <c r="CO423" s="152"/>
      <c r="CP423" s="152"/>
      <c r="CQ423" s="152"/>
      <c r="CR423" s="152"/>
      <c r="CS423" s="152"/>
      <c r="CT423" s="152"/>
      <c r="CU423" s="152"/>
      <c r="CV423" s="152"/>
      <c r="CW423" s="152"/>
      <c r="CX423" s="152"/>
      <c r="CY423" s="152"/>
      <c r="CZ423" s="152"/>
      <c r="DA423" s="152"/>
      <c r="DB423" s="152"/>
      <c r="DC423" s="152"/>
      <c r="DD423" s="152"/>
      <c r="DE423" s="152"/>
      <c r="DF423" s="152"/>
      <c r="DG423" s="152"/>
      <c r="DH423" s="152"/>
      <c r="DI423" s="152"/>
      <c r="DJ423" s="152"/>
      <c r="DK423" s="152"/>
      <c r="DL423" s="152"/>
      <c r="DM423" s="152"/>
      <c r="DN423" s="152"/>
      <c r="DO423" s="152"/>
      <c r="DP423" s="152"/>
      <c r="DQ423" s="152"/>
      <c r="DR423" s="152"/>
      <c r="DS423" s="152"/>
      <c r="DT423" s="152"/>
      <c r="DU423" s="152"/>
      <c r="DV423" s="152"/>
      <c r="DW423" s="152"/>
      <c r="DX423" s="152"/>
      <c r="DY423" s="152"/>
      <c r="DZ423" s="152"/>
      <c r="EA423" s="152"/>
      <c r="EB423" s="152"/>
      <c r="EC423" s="152"/>
      <c r="ED423" s="152"/>
      <c r="EE423" s="152"/>
      <c r="EF423" s="152"/>
      <c r="EG423" s="152"/>
      <c r="EH423" s="152"/>
      <c r="EI423" s="152"/>
      <c r="EJ423" s="152"/>
      <c r="EK423" s="152"/>
      <c r="EL423" s="152"/>
      <c r="EM423" s="152"/>
      <c r="EN423" s="152"/>
      <c r="EO423" s="152"/>
      <c r="EP423" s="152"/>
      <c r="EQ423" s="152"/>
      <c r="ER423" s="152"/>
      <c r="ES423" s="152"/>
      <c r="ET423" s="152"/>
      <c r="EU423" s="152"/>
      <c r="EV423" s="152"/>
      <c r="EW423" s="152"/>
      <c r="EX423" s="152"/>
      <c r="EY423" s="152"/>
      <c r="EZ423" s="152"/>
      <c r="FA423" s="152"/>
      <c r="FB423" s="152"/>
      <c r="FC423" s="152"/>
      <c r="FD423" s="152"/>
    </row>
    <row r="424" spans="1:160">
      <c r="A424" s="250" t="str">
        <f t="shared" si="4"/>
        <v/>
      </c>
      <c r="B424" s="89"/>
      <c r="C424" s="89"/>
      <c r="D424" s="89"/>
      <c r="E424" s="89"/>
      <c r="F424" s="89"/>
      <c r="G424" s="89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152"/>
      <c r="AE424" s="152"/>
      <c r="AF424" s="152"/>
      <c r="AG424" s="152"/>
      <c r="AH424" s="152"/>
      <c r="AI424" s="152"/>
      <c r="AJ424" s="152"/>
      <c r="AK424" s="152"/>
      <c r="AL424" s="152"/>
      <c r="AM424" s="152"/>
      <c r="AN424" s="152"/>
      <c r="AO424" s="152"/>
      <c r="AP424" s="152"/>
      <c r="AQ424" s="152"/>
      <c r="AR424" s="152"/>
      <c r="AS424" s="152"/>
      <c r="AT424" s="152"/>
      <c r="AU424" s="152"/>
      <c r="AV424" s="152"/>
      <c r="AW424" s="152"/>
      <c r="AX424" s="152"/>
      <c r="AY424" s="152"/>
      <c r="AZ424" s="152"/>
      <c r="BA424" s="152"/>
      <c r="BB424" s="152"/>
      <c r="BC424" s="152"/>
      <c r="BD424" s="152"/>
      <c r="BE424" s="152"/>
      <c r="BF424" s="152"/>
      <c r="BG424" s="152"/>
      <c r="BH424" s="152"/>
      <c r="BI424" s="152"/>
      <c r="BJ424" s="152"/>
      <c r="BK424" s="152"/>
      <c r="BL424" s="152"/>
      <c r="BM424" s="152"/>
      <c r="BN424" s="152"/>
      <c r="BO424" s="152"/>
      <c r="BP424" s="152"/>
      <c r="BQ424" s="152"/>
      <c r="BR424" s="152"/>
      <c r="BS424" s="152"/>
      <c r="BT424" s="152"/>
      <c r="BU424" s="152"/>
      <c r="BV424" s="152"/>
      <c r="BW424" s="152"/>
      <c r="BX424" s="152"/>
      <c r="BY424" s="152"/>
      <c r="BZ424" s="152"/>
      <c r="CA424" s="152"/>
      <c r="CB424" s="152"/>
      <c r="CC424" s="152"/>
      <c r="CD424" s="152"/>
      <c r="CE424" s="152"/>
      <c r="CF424" s="152"/>
      <c r="CG424" s="152"/>
      <c r="CH424" s="152"/>
      <c r="CI424" s="152"/>
      <c r="CJ424" s="152"/>
      <c r="CK424" s="152"/>
      <c r="CL424" s="152"/>
      <c r="CM424" s="152"/>
      <c r="CN424" s="152"/>
      <c r="CO424" s="152"/>
      <c r="CP424" s="152"/>
      <c r="CQ424" s="152"/>
      <c r="CR424" s="152"/>
      <c r="CS424" s="152"/>
      <c r="CT424" s="152"/>
      <c r="CU424" s="152"/>
      <c r="CV424" s="152"/>
      <c r="CW424" s="152"/>
      <c r="CX424" s="152"/>
      <c r="CY424" s="152"/>
      <c r="CZ424" s="152"/>
      <c r="DA424" s="152"/>
      <c r="DB424" s="152"/>
      <c r="DC424" s="152"/>
      <c r="DD424" s="152"/>
      <c r="DE424" s="152"/>
      <c r="DF424" s="152"/>
      <c r="DG424" s="152"/>
      <c r="DH424" s="152"/>
      <c r="DI424" s="152"/>
      <c r="DJ424" s="152"/>
      <c r="DK424" s="152"/>
      <c r="DL424" s="152"/>
      <c r="DM424" s="152"/>
      <c r="DN424" s="152"/>
      <c r="DO424" s="152"/>
      <c r="DP424" s="152"/>
      <c r="DQ424" s="152"/>
      <c r="DR424" s="152"/>
      <c r="DS424" s="152"/>
      <c r="DT424" s="152"/>
      <c r="DU424" s="152"/>
      <c r="DV424" s="152"/>
      <c r="DW424" s="152"/>
      <c r="DX424" s="152"/>
      <c r="DY424" s="152"/>
      <c r="DZ424" s="152"/>
      <c r="EA424" s="152"/>
      <c r="EB424" s="152"/>
      <c r="EC424" s="152"/>
      <c r="ED424" s="152"/>
      <c r="EE424" s="152"/>
      <c r="EF424" s="152"/>
      <c r="EG424" s="152"/>
      <c r="EH424" s="152"/>
      <c r="EI424" s="152"/>
      <c r="EJ424" s="152"/>
      <c r="EK424" s="152"/>
      <c r="EL424" s="152"/>
      <c r="EM424" s="152"/>
      <c r="EN424" s="152"/>
      <c r="EO424" s="152"/>
      <c r="EP424" s="152"/>
      <c r="EQ424" s="152"/>
      <c r="ER424" s="152"/>
      <c r="ES424" s="152"/>
      <c r="ET424" s="152"/>
      <c r="EU424" s="152"/>
      <c r="EV424" s="152"/>
      <c r="EW424" s="152"/>
      <c r="EX424" s="152"/>
      <c r="EY424" s="152"/>
      <c r="EZ424" s="152"/>
      <c r="FA424" s="152"/>
      <c r="FB424" s="152"/>
      <c r="FC424" s="152"/>
      <c r="FD424" s="152"/>
    </row>
    <row r="425" spans="1:160">
      <c r="A425" s="250" t="str">
        <f t="shared" si="4"/>
        <v/>
      </c>
      <c r="B425" s="89"/>
      <c r="C425" s="89"/>
      <c r="D425" s="89"/>
      <c r="E425" s="89"/>
      <c r="F425" s="89"/>
      <c r="G425" s="89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152"/>
      <c r="AE425" s="152"/>
      <c r="AF425" s="152"/>
      <c r="AG425" s="152"/>
      <c r="AH425" s="152"/>
      <c r="AI425" s="152"/>
      <c r="AJ425" s="152"/>
      <c r="AK425" s="152"/>
      <c r="AL425" s="152"/>
      <c r="AM425" s="152"/>
      <c r="AN425" s="152"/>
      <c r="AO425" s="152"/>
      <c r="AP425" s="152"/>
      <c r="AQ425" s="152"/>
      <c r="AR425" s="152"/>
      <c r="AS425" s="152"/>
      <c r="AT425" s="152"/>
      <c r="AU425" s="152"/>
      <c r="AV425" s="152"/>
      <c r="AW425" s="152"/>
      <c r="AX425" s="152"/>
      <c r="AY425" s="152"/>
      <c r="AZ425" s="152"/>
      <c r="BA425" s="152"/>
      <c r="BB425" s="152"/>
      <c r="BC425" s="152"/>
      <c r="BD425" s="152"/>
      <c r="BE425" s="152"/>
      <c r="BF425" s="152"/>
      <c r="BG425" s="152"/>
      <c r="BH425" s="152"/>
      <c r="BI425" s="152"/>
      <c r="BJ425" s="152"/>
      <c r="BK425" s="152"/>
      <c r="BL425" s="152"/>
      <c r="BM425" s="152"/>
      <c r="BN425" s="152"/>
      <c r="BO425" s="152"/>
      <c r="BP425" s="152"/>
      <c r="BQ425" s="152"/>
      <c r="BR425" s="152"/>
      <c r="BS425" s="152"/>
      <c r="BT425" s="152"/>
      <c r="BU425" s="152"/>
      <c r="BV425" s="152"/>
      <c r="BW425" s="152"/>
      <c r="BX425" s="152"/>
      <c r="BY425" s="152"/>
      <c r="BZ425" s="152"/>
      <c r="CA425" s="152"/>
      <c r="CB425" s="152"/>
      <c r="CC425" s="152"/>
      <c r="CD425" s="152"/>
      <c r="CE425" s="152"/>
      <c r="CF425" s="152"/>
      <c r="CG425" s="152"/>
      <c r="CH425" s="152"/>
      <c r="CI425" s="152"/>
      <c r="CJ425" s="152"/>
      <c r="CK425" s="152"/>
      <c r="CL425" s="152"/>
      <c r="CM425" s="152"/>
      <c r="CN425" s="152"/>
      <c r="CO425" s="152"/>
      <c r="CP425" s="152"/>
      <c r="CQ425" s="152"/>
      <c r="CR425" s="152"/>
      <c r="CS425" s="152"/>
      <c r="CT425" s="152"/>
      <c r="CU425" s="152"/>
      <c r="CV425" s="152"/>
      <c r="CW425" s="152"/>
      <c r="CX425" s="152"/>
      <c r="CY425" s="152"/>
      <c r="CZ425" s="152"/>
      <c r="DA425" s="152"/>
      <c r="DB425" s="152"/>
      <c r="DC425" s="152"/>
      <c r="DD425" s="152"/>
      <c r="DE425" s="152"/>
      <c r="DF425" s="152"/>
      <c r="DG425" s="152"/>
      <c r="DH425" s="152"/>
      <c r="DI425" s="152"/>
      <c r="DJ425" s="152"/>
      <c r="DK425" s="152"/>
      <c r="DL425" s="152"/>
      <c r="DM425" s="152"/>
      <c r="DN425" s="152"/>
      <c r="DO425" s="152"/>
      <c r="DP425" s="152"/>
      <c r="DQ425" s="152"/>
      <c r="DR425" s="152"/>
      <c r="DS425" s="152"/>
      <c r="DT425" s="152"/>
      <c r="DU425" s="152"/>
      <c r="DV425" s="152"/>
      <c r="DW425" s="152"/>
      <c r="DX425" s="152"/>
      <c r="DY425" s="152"/>
      <c r="DZ425" s="152"/>
      <c r="EA425" s="152"/>
      <c r="EB425" s="152"/>
      <c r="EC425" s="152"/>
      <c r="ED425" s="152"/>
      <c r="EE425" s="152"/>
      <c r="EF425" s="152"/>
      <c r="EG425" s="152"/>
      <c r="EH425" s="152"/>
      <c r="EI425" s="152"/>
      <c r="EJ425" s="152"/>
      <c r="EK425" s="152"/>
      <c r="EL425" s="152"/>
      <c r="EM425" s="152"/>
      <c r="EN425" s="152"/>
      <c r="EO425" s="152"/>
      <c r="EP425" s="152"/>
      <c r="EQ425" s="152"/>
      <c r="ER425" s="152"/>
      <c r="ES425" s="152"/>
      <c r="ET425" s="152"/>
      <c r="EU425" s="152"/>
      <c r="EV425" s="152"/>
      <c r="EW425" s="152"/>
      <c r="EX425" s="152"/>
      <c r="EY425" s="152"/>
      <c r="EZ425" s="152"/>
      <c r="FA425" s="152"/>
      <c r="FB425" s="152"/>
      <c r="FC425" s="152"/>
      <c r="FD425" s="152"/>
    </row>
    <row r="426" spans="1:160">
      <c r="A426" s="250" t="str">
        <f t="shared" si="4"/>
        <v/>
      </c>
      <c r="B426" s="89"/>
      <c r="C426" s="89"/>
      <c r="D426" s="89"/>
      <c r="E426" s="89"/>
      <c r="F426" s="89"/>
      <c r="G426" s="89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152"/>
      <c r="AE426" s="152"/>
      <c r="AF426" s="152"/>
      <c r="AG426" s="152"/>
      <c r="AH426" s="152"/>
      <c r="AI426" s="152"/>
      <c r="AJ426" s="152"/>
      <c r="AK426" s="152"/>
      <c r="AL426" s="152"/>
      <c r="AM426" s="152"/>
      <c r="AN426" s="152"/>
      <c r="AO426" s="152"/>
      <c r="AP426" s="152"/>
      <c r="AQ426" s="152"/>
      <c r="AR426" s="152"/>
      <c r="AS426" s="152"/>
      <c r="AT426" s="152"/>
      <c r="AU426" s="152"/>
      <c r="AV426" s="152"/>
      <c r="AW426" s="152"/>
      <c r="AX426" s="152"/>
      <c r="AY426" s="152"/>
      <c r="AZ426" s="152"/>
      <c r="BA426" s="152"/>
      <c r="BB426" s="152"/>
      <c r="BC426" s="152"/>
      <c r="BD426" s="152"/>
      <c r="BE426" s="152"/>
      <c r="BF426" s="152"/>
      <c r="BG426" s="152"/>
      <c r="BH426" s="152"/>
      <c r="BI426" s="152"/>
      <c r="BJ426" s="152"/>
      <c r="BK426" s="152"/>
      <c r="BL426" s="152"/>
      <c r="BM426" s="152"/>
      <c r="BN426" s="152"/>
      <c r="BO426" s="152"/>
      <c r="BP426" s="152"/>
      <c r="BQ426" s="152"/>
      <c r="BR426" s="152"/>
      <c r="BS426" s="152"/>
      <c r="BT426" s="152"/>
      <c r="BU426" s="152"/>
      <c r="BV426" s="152"/>
      <c r="BW426" s="152"/>
      <c r="BX426" s="152"/>
      <c r="BY426" s="152"/>
      <c r="BZ426" s="152"/>
      <c r="CA426" s="152"/>
      <c r="CB426" s="152"/>
      <c r="CC426" s="152"/>
      <c r="CD426" s="152"/>
      <c r="CE426" s="152"/>
      <c r="CF426" s="152"/>
      <c r="CG426" s="152"/>
      <c r="CH426" s="152"/>
      <c r="CI426" s="152"/>
      <c r="CJ426" s="152"/>
      <c r="CK426" s="152"/>
      <c r="CL426" s="152"/>
      <c r="CM426" s="152"/>
      <c r="CN426" s="152"/>
      <c r="CO426" s="152"/>
      <c r="CP426" s="152"/>
      <c r="CQ426" s="152"/>
      <c r="CR426" s="152"/>
      <c r="CS426" s="152"/>
      <c r="CT426" s="152"/>
      <c r="CU426" s="152"/>
      <c r="CV426" s="152"/>
      <c r="CW426" s="152"/>
      <c r="CX426" s="152"/>
      <c r="CY426" s="152"/>
      <c r="CZ426" s="152"/>
      <c r="DA426" s="152"/>
      <c r="DB426" s="152"/>
      <c r="DC426" s="152"/>
      <c r="DD426" s="152"/>
      <c r="DE426" s="152"/>
      <c r="DF426" s="152"/>
      <c r="DG426" s="152"/>
      <c r="DH426" s="152"/>
      <c r="DI426" s="152"/>
      <c r="DJ426" s="152"/>
      <c r="DK426" s="152"/>
      <c r="DL426" s="152"/>
      <c r="DM426" s="152"/>
      <c r="DN426" s="152"/>
      <c r="DO426" s="152"/>
      <c r="DP426" s="152"/>
      <c r="DQ426" s="152"/>
      <c r="DR426" s="152"/>
      <c r="DS426" s="152"/>
      <c r="DT426" s="152"/>
      <c r="DU426" s="152"/>
      <c r="DV426" s="152"/>
      <c r="DW426" s="152"/>
      <c r="DX426" s="152"/>
      <c r="DY426" s="152"/>
      <c r="DZ426" s="152"/>
      <c r="EA426" s="152"/>
      <c r="EB426" s="152"/>
      <c r="EC426" s="152"/>
      <c r="ED426" s="152"/>
      <c r="EE426" s="152"/>
      <c r="EF426" s="152"/>
      <c r="EG426" s="152"/>
      <c r="EH426" s="152"/>
      <c r="EI426" s="152"/>
      <c r="EJ426" s="152"/>
      <c r="EK426" s="152"/>
      <c r="EL426" s="152"/>
      <c r="EM426" s="152"/>
      <c r="EN426" s="152"/>
      <c r="EO426" s="152"/>
      <c r="EP426" s="152"/>
      <c r="EQ426" s="152"/>
      <c r="ER426" s="152"/>
      <c r="ES426" s="152"/>
      <c r="ET426" s="152"/>
      <c r="EU426" s="152"/>
      <c r="EV426" s="152"/>
      <c r="EW426" s="152"/>
      <c r="EX426" s="152"/>
      <c r="EY426" s="152"/>
      <c r="EZ426" s="152"/>
      <c r="FA426" s="152"/>
      <c r="FB426" s="152"/>
      <c r="FC426" s="152"/>
      <c r="FD426" s="152"/>
    </row>
    <row r="427" spans="1:160">
      <c r="A427" s="250" t="str">
        <f t="shared" si="4"/>
        <v/>
      </c>
      <c r="B427" s="89"/>
      <c r="C427" s="89"/>
      <c r="D427" s="89"/>
      <c r="E427" s="89"/>
      <c r="F427" s="89"/>
      <c r="G427" s="89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152"/>
      <c r="AE427" s="152"/>
      <c r="AF427" s="152"/>
      <c r="AG427" s="152"/>
      <c r="AH427" s="152"/>
      <c r="AI427" s="152"/>
      <c r="AJ427" s="152"/>
      <c r="AK427" s="152"/>
      <c r="AL427" s="152"/>
      <c r="AM427" s="152"/>
      <c r="AN427" s="152"/>
      <c r="AO427" s="152"/>
      <c r="AP427" s="152"/>
      <c r="AQ427" s="152"/>
      <c r="AR427" s="152"/>
      <c r="AS427" s="152"/>
      <c r="AT427" s="152"/>
      <c r="AU427" s="152"/>
      <c r="AV427" s="152"/>
      <c r="AW427" s="152"/>
      <c r="AX427" s="152"/>
      <c r="AY427" s="152"/>
      <c r="AZ427" s="152"/>
      <c r="BA427" s="152"/>
      <c r="BB427" s="152"/>
      <c r="BC427" s="152"/>
      <c r="BD427" s="152"/>
      <c r="BE427" s="152"/>
      <c r="BF427" s="152"/>
      <c r="BG427" s="152"/>
      <c r="BH427" s="152"/>
      <c r="BI427" s="152"/>
      <c r="BJ427" s="152"/>
      <c r="BK427" s="152"/>
      <c r="BL427" s="152"/>
      <c r="BM427" s="152"/>
      <c r="BN427" s="152"/>
      <c r="BO427" s="152"/>
      <c r="BP427" s="152"/>
      <c r="BQ427" s="152"/>
      <c r="BR427" s="152"/>
      <c r="BS427" s="152"/>
      <c r="BT427" s="152"/>
      <c r="BU427" s="152"/>
      <c r="BV427" s="152"/>
      <c r="BW427" s="152"/>
      <c r="BX427" s="152"/>
      <c r="BY427" s="152"/>
      <c r="BZ427" s="152"/>
      <c r="CA427" s="152"/>
      <c r="CB427" s="152"/>
      <c r="CC427" s="152"/>
      <c r="CD427" s="152"/>
      <c r="CE427" s="152"/>
      <c r="CF427" s="152"/>
      <c r="CG427" s="152"/>
      <c r="CH427" s="152"/>
      <c r="CI427" s="152"/>
      <c r="CJ427" s="152"/>
      <c r="CK427" s="152"/>
      <c r="CL427" s="152"/>
      <c r="CM427" s="152"/>
      <c r="CN427" s="152"/>
      <c r="CO427" s="152"/>
      <c r="CP427" s="152"/>
      <c r="CQ427" s="152"/>
      <c r="CR427" s="152"/>
      <c r="CS427" s="152"/>
      <c r="CT427" s="152"/>
      <c r="CU427" s="152"/>
      <c r="CV427" s="152"/>
      <c r="CW427" s="152"/>
      <c r="CX427" s="152"/>
      <c r="CY427" s="152"/>
      <c r="CZ427" s="152"/>
      <c r="DA427" s="152"/>
      <c r="DB427" s="152"/>
      <c r="DC427" s="152"/>
      <c r="DD427" s="152"/>
      <c r="DE427" s="152"/>
      <c r="DF427" s="152"/>
      <c r="DG427" s="152"/>
      <c r="DH427" s="152"/>
      <c r="DI427" s="152"/>
      <c r="DJ427" s="152"/>
      <c r="DK427" s="152"/>
      <c r="DL427" s="152"/>
      <c r="DM427" s="152"/>
      <c r="DN427" s="152"/>
      <c r="DO427" s="152"/>
      <c r="DP427" s="152"/>
      <c r="DQ427" s="152"/>
      <c r="DR427" s="152"/>
      <c r="DS427" s="152"/>
      <c r="DT427" s="152"/>
      <c r="DU427" s="152"/>
      <c r="DV427" s="152"/>
      <c r="DW427" s="152"/>
      <c r="DX427" s="152"/>
      <c r="DY427" s="152"/>
      <c r="DZ427" s="152"/>
      <c r="EA427" s="152"/>
      <c r="EB427" s="152"/>
      <c r="EC427" s="152"/>
      <c r="ED427" s="152"/>
      <c r="EE427" s="152"/>
      <c r="EF427" s="152"/>
      <c r="EG427" s="152"/>
      <c r="EH427" s="152"/>
      <c r="EI427" s="152"/>
      <c r="EJ427" s="152"/>
      <c r="EK427" s="152"/>
      <c r="EL427" s="152"/>
      <c r="EM427" s="152"/>
      <c r="EN427" s="152"/>
      <c r="EO427" s="152"/>
      <c r="EP427" s="152"/>
      <c r="EQ427" s="152"/>
      <c r="ER427" s="152"/>
      <c r="ES427" s="152"/>
      <c r="ET427" s="152"/>
      <c r="EU427" s="152"/>
      <c r="EV427" s="152"/>
      <c r="EW427" s="152"/>
      <c r="EX427" s="152"/>
      <c r="EY427" s="152"/>
      <c r="EZ427" s="152"/>
      <c r="FA427" s="152"/>
      <c r="FB427" s="152"/>
      <c r="FC427" s="152"/>
      <c r="FD427" s="152"/>
    </row>
    <row r="428" spans="1:160">
      <c r="A428" s="250" t="str">
        <f t="shared" si="4"/>
        <v/>
      </c>
      <c r="B428" s="89"/>
      <c r="C428" s="89"/>
      <c r="D428" s="89"/>
      <c r="E428" s="89"/>
      <c r="F428" s="89"/>
      <c r="G428" s="89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152"/>
      <c r="AE428" s="152"/>
      <c r="AF428" s="152"/>
      <c r="AG428" s="152"/>
      <c r="AH428" s="152"/>
      <c r="AI428" s="152"/>
      <c r="AJ428" s="152"/>
      <c r="AK428" s="152"/>
      <c r="AL428" s="152"/>
      <c r="AM428" s="152"/>
      <c r="AN428" s="152"/>
      <c r="AO428" s="152"/>
      <c r="AP428" s="152"/>
      <c r="AQ428" s="152"/>
      <c r="AR428" s="152"/>
      <c r="AS428" s="152"/>
      <c r="AT428" s="152"/>
      <c r="AU428" s="152"/>
      <c r="AV428" s="152"/>
      <c r="AW428" s="152"/>
      <c r="AX428" s="152"/>
      <c r="AY428" s="152"/>
      <c r="AZ428" s="152"/>
      <c r="BA428" s="152"/>
      <c r="BB428" s="152"/>
      <c r="BC428" s="152"/>
      <c r="BD428" s="152"/>
      <c r="BE428" s="152"/>
      <c r="BF428" s="152"/>
      <c r="BG428" s="152"/>
      <c r="BH428" s="152"/>
      <c r="BI428" s="152"/>
      <c r="BJ428" s="152"/>
      <c r="BK428" s="152"/>
      <c r="BL428" s="152"/>
      <c r="BM428" s="152"/>
      <c r="BN428" s="152"/>
      <c r="BO428" s="152"/>
      <c r="BP428" s="152"/>
      <c r="BQ428" s="152"/>
      <c r="BR428" s="152"/>
      <c r="BS428" s="152"/>
      <c r="BT428" s="152"/>
      <c r="BU428" s="152"/>
      <c r="BV428" s="152"/>
      <c r="BW428" s="152"/>
      <c r="BX428" s="152"/>
      <c r="BY428" s="152"/>
      <c r="BZ428" s="152"/>
      <c r="CA428" s="152"/>
      <c r="CB428" s="152"/>
      <c r="CC428" s="152"/>
      <c r="CD428" s="152"/>
      <c r="CE428" s="152"/>
      <c r="CF428" s="152"/>
      <c r="CG428" s="152"/>
      <c r="CH428" s="152"/>
      <c r="CI428" s="152"/>
      <c r="CJ428" s="152"/>
      <c r="CK428" s="152"/>
      <c r="CL428" s="152"/>
      <c r="CM428" s="152"/>
      <c r="CN428" s="152"/>
      <c r="CO428" s="152"/>
      <c r="CP428" s="152"/>
      <c r="CQ428" s="152"/>
      <c r="CR428" s="152"/>
      <c r="CS428" s="152"/>
      <c r="CT428" s="152"/>
      <c r="CU428" s="152"/>
      <c r="CV428" s="152"/>
      <c r="CW428" s="152"/>
      <c r="CX428" s="152"/>
      <c r="CY428" s="152"/>
      <c r="CZ428" s="152"/>
      <c r="DA428" s="152"/>
      <c r="DB428" s="152"/>
      <c r="DC428" s="152"/>
      <c r="DD428" s="152"/>
      <c r="DE428" s="152"/>
      <c r="DF428" s="152"/>
      <c r="DG428" s="152"/>
      <c r="DH428" s="152"/>
      <c r="DI428" s="152"/>
      <c r="DJ428" s="152"/>
      <c r="DK428" s="152"/>
      <c r="DL428" s="152"/>
      <c r="DM428" s="152"/>
      <c r="DN428" s="152"/>
      <c r="DO428" s="152"/>
      <c r="DP428" s="152"/>
      <c r="DQ428" s="152"/>
      <c r="DR428" s="152"/>
      <c r="DS428" s="152"/>
      <c r="DT428" s="152"/>
      <c r="DU428" s="152"/>
      <c r="DV428" s="152"/>
      <c r="DW428" s="152"/>
      <c r="DX428" s="152"/>
      <c r="DY428" s="152"/>
      <c r="DZ428" s="152"/>
      <c r="EA428" s="152"/>
      <c r="EB428" s="152"/>
      <c r="EC428" s="152"/>
      <c r="ED428" s="152"/>
      <c r="EE428" s="152"/>
      <c r="EF428" s="152"/>
      <c r="EG428" s="152"/>
      <c r="EH428" s="152"/>
      <c r="EI428" s="152"/>
      <c r="EJ428" s="152"/>
      <c r="EK428" s="152"/>
      <c r="EL428" s="152"/>
      <c r="EM428" s="152"/>
      <c r="EN428" s="152"/>
      <c r="EO428" s="152"/>
      <c r="EP428" s="152"/>
      <c r="EQ428" s="152"/>
      <c r="ER428" s="152"/>
      <c r="ES428" s="152"/>
      <c r="ET428" s="152"/>
      <c r="EU428" s="152"/>
      <c r="EV428" s="152"/>
      <c r="EW428" s="152"/>
      <c r="EX428" s="152"/>
      <c r="EY428" s="152"/>
      <c r="EZ428" s="152"/>
      <c r="FA428" s="152"/>
      <c r="FB428" s="152"/>
      <c r="FC428" s="152"/>
      <c r="FD428" s="152"/>
    </row>
    <row r="429" spans="1:160">
      <c r="A429" s="250" t="str">
        <f t="shared" si="4"/>
        <v/>
      </c>
      <c r="B429" s="89"/>
      <c r="C429" s="89"/>
      <c r="D429" s="89"/>
      <c r="E429" s="89"/>
      <c r="F429" s="89"/>
      <c r="G429" s="89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152"/>
      <c r="AE429" s="152"/>
      <c r="AF429" s="152"/>
      <c r="AG429" s="152"/>
      <c r="AH429" s="152"/>
      <c r="AI429" s="152"/>
      <c r="AJ429" s="152"/>
      <c r="AK429" s="152"/>
      <c r="AL429" s="152"/>
      <c r="AM429" s="152"/>
      <c r="AN429" s="152"/>
      <c r="AO429" s="152"/>
      <c r="AP429" s="152"/>
      <c r="AQ429" s="152"/>
      <c r="AR429" s="152"/>
      <c r="AS429" s="152"/>
      <c r="AT429" s="152"/>
      <c r="AU429" s="152"/>
      <c r="AV429" s="152"/>
      <c r="AW429" s="152"/>
      <c r="AX429" s="152"/>
      <c r="AY429" s="152"/>
      <c r="AZ429" s="152"/>
      <c r="BA429" s="152"/>
      <c r="BB429" s="152"/>
      <c r="BC429" s="152"/>
      <c r="BD429" s="152"/>
      <c r="BE429" s="152"/>
      <c r="BF429" s="152"/>
      <c r="BG429" s="152"/>
      <c r="BH429" s="152"/>
      <c r="BI429" s="152"/>
      <c r="BJ429" s="152"/>
      <c r="BK429" s="152"/>
      <c r="BL429" s="152"/>
      <c r="BM429" s="152"/>
      <c r="BN429" s="152"/>
      <c r="BO429" s="152"/>
      <c r="BP429" s="152"/>
      <c r="BQ429" s="152"/>
      <c r="BR429" s="152"/>
      <c r="BS429" s="152"/>
      <c r="BT429" s="152"/>
      <c r="BU429" s="152"/>
      <c r="BV429" s="152"/>
      <c r="BW429" s="152"/>
      <c r="BX429" s="152"/>
      <c r="BY429" s="152"/>
      <c r="BZ429" s="152"/>
      <c r="CA429" s="152"/>
      <c r="CB429" s="152"/>
      <c r="CC429" s="152"/>
      <c r="CD429" s="152"/>
      <c r="CE429" s="152"/>
      <c r="CF429" s="152"/>
      <c r="CG429" s="152"/>
      <c r="CH429" s="152"/>
      <c r="CI429" s="152"/>
      <c r="CJ429" s="152"/>
      <c r="CK429" s="152"/>
      <c r="CL429" s="152"/>
      <c r="CM429" s="152"/>
      <c r="CN429" s="152"/>
      <c r="CO429" s="152"/>
      <c r="CP429" s="152"/>
      <c r="CQ429" s="152"/>
      <c r="CR429" s="152"/>
      <c r="CS429" s="152"/>
      <c r="CT429" s="152"/>
      <c r="CU429" s="152"/>
      <c r="CV429" s="152"/>
      <c r="CW429" s="152"/>
      <c r="CX429" s="152"/>
      <c r="CY429" s="152"/>
      <c r="CZ429" s="152"/>
      <c r="DA429" s="152"/>
      <c r="DB429" s="152"/>
      <c r="DC429" s="152"/>
      <c r="DD429" s="152"/>
      <c r="DE429" s="152"/>
      <c r="DF429" s="152"/>
      <c r="DG429" s="152"/>
      <c r="DH429" s="152"/>
      <c r="DI429" s="152"/>
      <c r="DJ429" s="152"/>
      <c r="DK429" s="152"/>
      <c r="DL429" s="152"/>
      <c r="DM429" s="152"/>
      <c r="DN429" s="152"/>
      <c r="DO429" s="152"/>
      <c r="DP429" s="152"/>
      <c r="DQ429" s="152"/>
      <c r="DR429" s="152"/>
      <c r="DS429" s="152"/>
      <c r="DT429" s="152"/>
      <c r="DU429" s="152"/>
      <c r="DV429" s="152"/>
      <c r="DW429" s="152"/>
      <c r="DX429" s="152"/>
      <c r="DY429" s="152"/>
      <c r="DZ429" s="152"/>
      <c r="EA429" s="152"/>
      <c r="EB429" s="152"/>
      <c r="EC429" s="152"/>
      <c r="ED429" s="152"/>
      <c r="EE429" s="152"/>
      <c r="EF429" s="152"/>
      <c r="EG429" s="152"/>
      <c r="EH429" s="152"/>
      <c r="EI429" s="152"/>
      <c r="EJ429" s="152"/>
      <c r="EK429" s="152"/>
      <c r="EL429" s="152"/>
      <c r="EM429" s="152"/>
      <c r="EN429" s="152"/>
      <c r="EO429" s="152"/>
      <c r="EP429" s="152"/>
      <c r="EQ429" s="152"/>
      <c r="ER429" s="152"/>
      <c r="ES429" s="152"/>
      <c r="ET429" s="152"/>
      <c r="EU429" s="152"/>
      <c r="EV429" s="152"/>
      <c r="EW429" s="152"/>
      <c r="EX429" s="152"/>
      <c r="EY429" s="152"/>
      <c r="EZ429" s="152"/>
      <c r="FA429" s="152"/>
      <c r="FB429" s="152"/>
      <c r="FC429" s="152"/>
      <c r="FD429" s="152"/>
    </row>
    <row r="430" spans="1:160">
      <c r="A430" s="250" t="str">
        <f t="shared" si="4"/>
        <v/>
      </c>
      <c r="B430" s="89"/>
      <c r="C430" s="89"/>
      <c r="D430" s="89"/>
      <c r="E430" s="89"/>
      <c r="F430" s="89"/>
      <c r="G430" s="89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152"/>
      <c r="AE430" s="152"/>
      <c r="AF430" s="152"/>
      <c r="AG430" s="152"/>
      <c r="AH430" s="152"/>
      <c r="AI430" s="152"/>
      <c r="AJ430" s="152"/>
      <c r="AK430" s="152"/>
      <c r="AL430" s="152"/>
      <c r="AM430" s="152"/>
      <c r="AN430" s="152"/>
      <c r="AO430" s="152"/>
      <c r="AP430" s="152"/>
      <c r="AQ430" s="152"/>
      <c r="AR430" s="152"/>
      <c r="AS430" s="152"/>
      <c r="AT430" s="152"/>
      <c r="AU430" s="152"/>
      <c r="AV430" s="152"/>
      <c r="AW430" s="152"/>
      <c r="AX430" s="152"/>
      <c r="AY430" s="152"/>
      <c r="AZ430" s="152"/>
      <c r="BA430" s="152"/>
      <c r="BB430" s="152"/>
      <c r="BC430" s="152"/>
      <c r="BD430" s="152"/>
      <c r="BE430" s="152"/>
      <c r="BF430" s="152"/>
      <c r="BG430" s="152"/>
      <c r="BH430" s="152"/>
      <c r="BI430" s="152"/>
      <c r="BJ430" s="152"/>
      <c r="BK430" s="152"/>
      <c r="BL430" s="152"/>
      <c r="BM430" s="152"/>
      <c r="BN430" s="152"/>
      <c r="BO430" s="152"/>
      <c r="BP430" s="152"/>
      <c r="BQ430" s="152"/>
      <c r="BR430" s="152"/>
      <c r="BS430" s="152"/>
      <c r="BT430" s="152"/>
      <c r="BU430" s="152"/>
      <c r="BV430" s="152"/>
      <c r="BW430" s="152"/>
      <c r="BX430" s="152"/>
      <c r="BY430" s="152"/>
      <c r="BZ430" s="152"/>
      <c r="CA430" s="152"/>
      <c r="CB430" s="152"/>
      <c r="CC430" s="152"/>
      <c r="CD430" s="152"/>
      <c r="CE430" s="152"/>
      <c r="CF430" s="152"/>
      <c r="CG430" s="152"/>
      <c r="CH430" s="152"/>
      <c r="CI430" s="152"/>
      <c r="CJ430" s="152"/>
      <c r="CK430" s="152"/>
      <c r="CL430" s="152"/>
      <c r="CM430" s="152"/>
      <c r="CN430" s="152"/>
      <c r="CO430" s="152"/>
      <c r="CP430" s="152"/>
      <c r="CQ430" s="152"/>
      <c r="CR430" s="152"/>
      <c r="CS430" s="152"/>
      <c r="CT430" s="152"/>
      <c r="CU430" s="152"/>
      <c r="CV430" s="152"/>
      <c r="CW430" s="152"/>
      <c r="CX430" s="152"/>
      <c r="CY430" s="152"/>
      <c r="CZ430" s="152"/>
      <c r="DA430" s="152"/>
      <c r="DB430" s="152"/>
      <c r="DC430" s="152"/>
      <c r="DD430" s="152"/>
      <c r="DE430" s="152"/>
      <c r="DF430" s="152"/>
      <c r="DG430" s="152"/>
      <c r="DH430" s="152"/>
      <c r="DI430" s="152"/>
      <c r="DJ430" s="152"/>
      <c r="DK430" s="152"/>
      <c r="DL430" s="152"/>
      <c r="DM430" s="152"/>
      <c r="DN430" s="152"/>
      <c r="DO430" s="152"/>
      <c r="DP430" s="152"/>
      <c r="DQ430" s="152"/>
      <c r="DR430" s="152"/>
      <c r="DS430" s="152"/>
      <c r="DT430" s="152"/>
      <c r="DU430" s="152"/>
      <c r="DV430" s="152"/>
      <c r="DW430" s="152"/>
      <c r="DX430" s="152"/>
      <c r="DY430" s="152"/>
      <c r="DZ430" s="152"/>
      <c r="EA430" s="152"/>
      <c r="EB430" s="152"/>
      <c r="EC430" s="152"/>
      <c r="ED430" s="152"/>
      <c r="EE430" s="152"/>
      <c r="EF430" s="152"/>
      <c r="EG430" s="152"/>
      <c r="EH430" s="152"/>
      <c r="EI430" s="152"/>
      <c r="EJ430" s="152"/>
      <c r="EK430" s="152"/>
      <c r="EL430" s="152"/>
      <c r="EM430" s="152"/>
      <c r="EN430" s="152"/>
      <c r="EO430" s="152"/>
      <c r="EP430" s="152"/>
      <c r="EQ430" s="152"/>
      <c r="ER430" s="152"/>
      <c r="ES430" s="152"/>
      <c r="ET430" s="152"/>
      <c r="EU430" s="152"/>
      <c r="EV430" s="152"/>
      <c r="EW430" s="152"/>
      <c r="EX430" s="152"/>
      <c r="EY430" s="152"/>
      <c r="EZ430" s="152"/>
      <c r="FA430" s="152"/>
      <c r="FB430" s="152"/>
      <c r="FC430" s="152"/>
      <c r="FD430" s="152"/>
    </row>
    <row r="431" spans="1:160">
      <c r="A431" s="250" t="str">
        <f t="shared" si="4"/>
        <v/>
      </c>
      <c r="B431" s="89"/>
      <c r="C431" s="89"/>
      <c r="D431" s="89"/>
      <c r="E431" s="89"/>
      <c r="F431" s="89"/>
      <c r="G431" s="89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152"/>
      <c r="AE431" s="152"/>
      <c r="AF431" s="152"/>
      <c r="AG431" s="152"/>
      <c r="AH431" s="152"/>
      <c r="AI431" s="152"/>
      <c r="AJ431" s="152"/>
      <c r="AK431" s="152"/>
      <c r="AL431" s="152"/>
      <c r="AM431" s="152"/>
      <c r="AN431" s="152"/>
      <c r="AO431" s="152"/>
      <c r="AP431" s="152"/>
      <c r="AQ431" s="152"/>
      <c r="AR431" s="152"/>
      <c r="AS431" s="152"/>
      <c r="AT431" s="152"/>
      <c r="AU431" s="152"/>
      <c r="AV431" s="152"/>
      <c r="AW431" s="152"/>
      <c r="AX431" s="152"/>
      <c r="AY431" s="152"/>
      <c r="AZ431" s="152"/>
      <c r="BA431" s="152"/>
      <c r="BB431" s="152"/>
      <c r="BC431" s="152"/>
      <c r="BD431" s="152"/>
      <c r="BE431" s="152"/>
      <c r="BF431" s="152"/>
      <c r="BG431" s="152"/>
      <c r="BH431" s="152"/>
      <c r="BI431" s="152"/>
      <c r="BJ431" s="152"/>
      <c r="BK431" s="152"/>
      <c r="BL431" s="152"/>
      <c r="BM431" s="152"/>
      <c r="BN431" s="152"/>
      <c r="BO431" s="152"/>
      <c r="BP431" s="152"/>
      <c r="BQ431" s="152"/>
      <c r="BR431" s="152"/>
      <c r="BS431" s="152"/>
      <c r="BT431" s="152"/>
      <c r="BU431" s="152"/>
      <c r="BV431" s="152"/>
      <c r="BW431" s="152"/>
      <c r="BX431" s="152"/>
      <c r="BY431" s="152"/>
      <c r="BZ431" s="152"/>
      <c r="CA431" s="152"/>
      <c r="CB431" s="152"/>
      <c r="CC431" s="152"/>
      <c r="CD431" s="152"/>
      <c r="CE431" s="152"/>
      <c r="CF431" s="152"/>
      <c r="CG431" s="152"/>
      <c r="CH431" s="152"/>
      <c r="CI431" s="152"/>
      <c r="CJ431" s="152"/>
      <c r="CK431" s="152"/>
      <c r="CL431" s="152"/>
      <c r="CM431" s="152"/>
      <c r="CN431" s="152"/>
      <c r="CO431" s="152"/>
      <c r="CP431" s="152"/>
      <c r="CQ431" s="152"/>
      <c r="CR431" s="152"/>
      <c r="CS431" s="152"/>
      <c r="CT431" s="152"/>
      <c r="CU431" s="152"/>
      <c r="CV431" s="152"/>
      <c r="CW431" s="152"/>
      <c r="CX431" s="152"/>
      <c r="CY431" s="152"/>
      <c r="CZ431" s="152"/>
      <c r="DA431" s="152"/>
      <c r="DB431" s="152"/>
      <c r="DC431" s="152"/>
      <c r="DD431" s="152"/>
      <c r="DE431" s="152"/>
      <c r="DF431" s="152"/>
      <c r="DG431" s="152"/>
      <c r="DH431" s="152"/>
      <c r="DI431" s="152"/>
      <c r="DJ431" s="152"/>
      <c r="DK431" s="152"/>
      <c r="DL431" s="152"/>
      <c r="DM431" s="152"/>
      <c r="DN431" s="152"/>
      <c r="DO431" s="152"/>
      <c r="DP431" s="152"/>
      <c r="DQ431" s="152"/>
      <c r="DR431" s="152"/>
      <c r="DS431" s="152"/>
      <c r="DT431" s="152"/>
      <c r="DU431" s="152"/>
      <c r="DV431" s="152"/>
      <c r="DW431" s="152"/>
      <c r="DX431" s="152"/>
      <c r="DY431" s="152"/>
      <c r="DZ431" s="152"/>
      <c r="EA431" s="152"/>
      <c r="EB431" s="152"/>
      <c r="EC431" s="152"/>
      <c r="ED431" s="152"/>
      <c r="EE431" s="152"/>
      <c r="EF431" s="152"/>
      <c r="EG431" s="152"/>
      <c r="EH431" s="152"/>
      <c r="EI431" s="152"/>
      <c r="EJ431" s="152"/>
      <c r="EK431" s="152"/>
      <c r="EL431" s="152"/>
      <c r="EM431" s="152"/>
      <c r="EN431" s="152"/>
      <c r="EO431" s="152"/>
      <c r="EP431" s="152"/>
      <c r="EQ431" s="152"/>
      <c r="ER431" s="152"/>
      <c r="ES431" s="152"/>
      <c r="ET431" s="152"/>
      <c r="EU431" s="152"/>
      <c r="EV431" s="152"/>
      <c r="EW431" s="152"/>
      <c r="EX431" s="152"/>
      <c r="EY431" s="152"/>
      <c r="EZ431" s="152"/>
      <c r="FA431" s="152"/>
      <c r="FB431" s="152"/>
      <c r="FC431" s="152"/>
      <c r="FD431" s="152"/>
    </row>
    <row r="432" spans="1:160">
      <c r="A432" s="250" t="str">
        <f t="shared" si="4"/>
        <v/>
      </c>
      <c r="B432" s="89"/>
      <c r="C432" s="89"/>
      <c r="D432" s="89"/>
      <c r="E432" s="89"/>
      <c r="F432" s="89"/>
      <c r="G432" s="89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152"/>
      <c r="AE432" s="152"/>
      <c r="AF432" s="152"/>
      <c r="AG432" s="152"/>
      <c r="AH432" s="152"/>
      <c r="AI432" s="152"/>
      <c r="AJ432" s="152"/>
      <c r="AK432" s="152"/>
      <c r="AL432" s="152"/>
      <c r="AM432" s="152"/>
      <c r="AN432" s="152"/>
      <c r="AO432" s="152"/>
      <c r="AP432" s="152"/>
      <c r="AQ432" s="152"/>
      <c r="AR432" s="152"/>
      <c r="AS432" s="152"/>
      <c r="AT432" s="152"/>
      <c r="AU432" s="152"/>
      <c r="AV432" s="152"/>
      <c r="AW432" s="152"/>
      <c r="AX432" s="152"/>
      <c r="AY432" s="152"/>
      <c r="AZ432" s="152"/>
      <c r="BA432" s="152"/>
      <c r="BB432" s="152"/>
      <c r="BC432" s="152"/>
      <c r="BD432" s="152"/>
      <c r="BE432" s="152"/>
      <c r="BF432" s="152"/>
      <c r="BG432" s="152"/>
      <c r="BH432" s="152"/>
      <c r="BI432" s="152"/>
      <c r="BJ432" s="152"/>
      <c r="BK432" s="152"/>
      <c r="BL432" s="152"/>
      <c r="BM432" s="152"/>
      <c r="BN432" s="152"/>
      <c r="BO432" s="152"/>
      <c r="BP432" s="152"/>
      <c r="BQ432" s="152"/>
      <c r="BR432" s="152"/>
      <c r="BS432" s="152"/>
      <c r="BT432" s="152"/>
      <c r="BU432" s="152"/>
      <c r="BV432" s="152"/>
      <c r="BW432" s="152"/>
      <c r="BX432" s="152"/>
      <c r="BY432" s="152"/>
      <c r="BZ432" s="152"/>
      <c r="CA432" s="152"/>
      <c r="CB432" s="152"/>
      <c r="CC432" s="152"/>
      <c r="CD432" s="152"/>
      <c r="CE432" s="152"/>
      <c r="CF432" s="152"/>
      <c r="CG432" s="152"/>
      <c r="CH432" s="152"/>
      <c r="CI432" s="152"/>
      <c r="CJ432" s="152"/>
      <c r="CK432" s="152"/>
      <c r="CL432" s="152"/>
      <c r="CM432" s="152"/>
      <c r="CN432" s="152"/>
      <c r="CO432" s="152"/>
      <c r="CP432" s="152"/>
      <c r="CQ432" s="152"/>
      <c r="CR432" s="152"/>
      <c r="CS432" s="152"/>
      <c r="CT432" s="152"/>
      <c r="CU432" s="152"/>
      <c r="CV432" s="152"/>
      <c r="CW432" s="152"/>
      <c r="CX432" s="152"/>
      <c r="CY432" s="152"/>
      <c r="CZ432" s="152"/>
      <c r="DA432" s="152"/>
      <c r="DB432" s="152"/>
      <c r="DC432" s="152"/>
      <c r="DD432" s="152"/>
      <c r="DE432" s="152"/>
      <c r="DF432" s="152"/>
      <c r="DG432" s="152"/>
      <c r="DH432" s="152"/>
      <c r="DI432" s="152"/>
      <c r="DJ432" s="152"/>
      <c r="DK432" s="152"/>
      <c r="DL432" s="152"/>
      <c r="DM432" s="152"/>
      <c r="DN432" s="152"/>
      <c r="DO432" s="152"/>
      <c r="DP432" s="152"/>
      <c r="DQ432" s="152"/>
      <c r="DR432" s="152"/>
      <c r="DS432" s="152"/>
      <c r="DT432" s="152"/>
      <c r="DU432" s="152"/>
      <c r="DV432" s="152"/>
      <c r="DW432" s="152"/>
      <c r="DX432" s="152"/>
      <c r="DY432" s="152"/>
      <c r="DZ432" s="152"/>
      <c r="EA432" s="152"/>
      <c r="EB432" s="152"/>
      <c r="EC432" s="152"/>
      <c r="ED432" s="152"/>
      <c r="EE432" s="152"/>
      <c r="EF432" s="152"/>
      <c r="EG432" s="152"/>
      <c r="EH432" s="152"/>
      <c r="EI432" s="152"/>
      <c r="EJ432" s="152"/>
      <c r="EK432" s="152"/>
      <c r="EL432" s="152"/>
      <c r="EM432" s="152"/>
      <c r="EN432" s="152"/>
      <c r="EO432" s="152"/>
      <c r="EP432" s="152"/>
      <c r="EQ432" s="152"/>
      <c r="ER432" s="152"/>
      <c r="ES432" s="152"/>
      <c r="ET432" s="152"/>
      <c r="EU432" s="152"/>
      <c r="EV432" s="152"/>
      <c r="EW432" s="152"/>
      <c r="EX432" s="152"/>
      <c r="EY432" s="152"/>
      <c r="EZ432" s="152"/>
      <c r="FA432" s="152"/>
      <c r="FB432" s="152"/>
      <c r="FC432" s="152"/>
      <c r="FD432" s="152"/>
    </row>
    <row r="433" spans="1:160">
      <c r="A433" s="250" t="str">
        <f t="shared" si="4"/>
        <v/>
      </c>
      <c r="B433" s="89"/>
      <c r="C433" s="89"/>
      <c r="D433" s="89"/>
      <c r="E433" s="89"/>
      <c r="F433" s="89"/>
      <c r="G433" s="89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152"/>
      <c r="AE433" s="152"/>
      <c r="AF433" s="152"/>
      <c r="AG433" s="152"/>
      <c r="AH433" s="152"/>
      <c r="AI433" s="152"/>
      <c r="AJ433" s="152"/>
      <c r="AK433" s="152"/>
      <c r="AL433" s="152"/>
      <c r="AM433" s="152"/>
      <c r="AN433" s="152"/>
      <c r="AO433" s="152"/>
      <c r="AP433" s="152"/>
      <c r="AQ433" s="152"/>
      <c r="AR433" s="152"/>
      <c r="AS433" s="152"/>
      <c r="AT433" s="152"/>
      <c r="AU433" s="152"/>
      <c r="AV433" s="152"/>
      <c r="AW433" s="152"/>
      <c r="AX433" s="152"/>
      <c r="AY433" s="152"/>
      <c r="AZ433" s="152"/>
      <c r="BA433" s="152"/>
      <c r="BB433" s="152"/>
      <c r="BC433" s="152"/>
      <c r="BD433" s="152"/>
      <c r="BE433" s="152"/>
      <c r="BF433" s="152"/>
      <c r="BG433" s="152"/>
      <c r="BH433" s="152"/>
      <c r="BI433" s="152"/>
      <c r="BJ433" s="152"/>
      <c r="BK433" s="152"/>
      <c r="BL433" s="152"/>
      <c r="BM433" s="152"/>
      <c r="BN433" s="152"/>
      <c r="BO433" s="152"/>
      <c r="BP433" s="152"/>
      <c r="BQ433" s="152"/>
      <c r="BR433" s="152"/>
      <c r="BS433" s="152"/>
      <c r="BT433" s="152"/>
      <c r="BU433" s="152"/>
      <c r="BV433" s="152"/>
      <c r="BW433" s="152"/>
      <c r="BX433" s="152"/>
      <c r="BY433" s="152"/>
      <c r="BZ433" s="152"/>
      <c r="CA433" s="152"/>
      <c r="CB433" s="152"/>
      <c r="CC433" s="152"/>
      <c r="CD433" s="152"/>
      <c r="CE433" s="152"/>
      <c r="CF433" s="152"/>
      <c r="CG433" s="152"/>
      <c r="CH433" s="152"/>
      <c r="CI433" s="152"/>
      <c r="CJ433" s="152"/>
      <c r="CK433" s="152"/>
      <c r="CL433" s="152"/>
      <c r="CM433" s="152"/>
      <c r="CN433" s="152"/>
      <c r="CO433" s="152"/>
      <c r="CP433" s="152"/>
      <c r="CQ433" s="152"/>
      <c r="CR433" s="152"/>
      <c r="CS433" s="152"/>
      <c r="CT433" s="152"/>
      <c r="CU433" s="152"/>
      <c r="CV433" s="152"/>
      <c r="CW433" s="152"/>
      <c r="CX433" s="152"/>
      <c r="CY433" s="152"/>
      <c r="CZ433" s="152"/>
      <c r="DA433" s="152"/>
      <c r="DB433" s="152"/>
      <c r="DC433" s="152"/>
      <c r="DD433" s="152"/>
      <c r="DE433" s="152"/>
      <c r="DF433" s="152"/>
      <c r="DG433" s="152"/>
      <c r="DH433" s="152"/>
      <c r="DI433" s="152"/>
      <c r="DJ433" s="152"/>
      <c r="DK433" s="152"/>
      <c r="DL433" s="152"/>
      <c r="DM433" s="152"/>
      <c r="DN433" s="152"/>
      <c r="DO433" s="152"/>
      <c r="DP433" s="152"/>
      <c r="DQ433" s="152"/>
      <c r="DR433" s="152"/>
      <c r="DS433" s="152"/>
      <c r="DT433" s="152"/>
      <c r="DU433" s="152"/>
      <c r="DV433" s="152"/>
      <c r="DW433" s="152"/>
      <c r="DX433" s="152"/>
      <c r="DY433" s="152"/>
      <c r="DZ433" s="152"/>
      <c r="EA433" s="152"/>
      <c r="EB433" s="152"/>
      <c r="EC433" s="152"/>
      <c r="ED433" s="152"/>
      <c r="EE433" s="152"/>
      <c r="EF433" s="152"/>
      <c r="EG433" s="152"/>
      <c r="EH433" s="152"/>
      <c r="EI433" s="152"/>
      <c r="EJ433" s="152"/>
      <c r="EK433" s="152"/>
      <c r="EL433" s="152"/>
      <c r="EM433" s="152"/>
      <c r="EN433" s="152"/>
      <c r="EO433" s="152"/>
      <c r="EP433" s="152"/>
      <c r="EQ433" s="152"/>
      <c r="ER433" s="152"/>
      <c r="ES433" s="152"/>
      <c r="ET433" s="152"/>
      <c r="EU433" s="152"/>
      <c r="EV433" s="152"/>
      <c r="EW433" s="152"/>
      <c r="EX433" s="152"/>
      <c r="EY433" s="152"/>
      <c r="EZ433" s="152"/>
      <c r="FA433" s="152"/>
      <c r="FB433" s="152"/>
      <c r="FC433" s="152"/>
      <c r="FD433" s="152"/>
    </row>
    <row r="434" spans="1:160">
      <c r="A434" s="250" t="str">
        <f t="shared" si="4"/>
        <v/>
      </c>
      <c r="B434" s="89"/>
      <c r="C434" s="89"/>
      <c r="D434" s="89"/>
      <c r="E434" s="89"/>
      <c r="F434" s="89"/>
      <c r="G434" s="89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152"/>
      <c r="AE434" s="152"/>
      <c r="AF434" s="152"/>
      <c r="AG434" s="152"/>
      <c r="AH434" s="152"/>
      <c r="AI434" s="152"/>
      <c r="AJ434" s="152"/>
      <c r="AK434" s="152"/>
      <c r="AL434" s="152"/>
      <c r="AM434" s="152"/>
      <c r="AN434" s="152"/>
      <c r="AO434" s="152"/>
      <c r="AP434" s="152"/>
      <c r="AQ434" s="152"/>
      <c r="AR434" s="152"/>
      <c r="AS434" s="152"/>
      <c r="AT434" s="152"/>
      <c r="AU434" s="152"/>
      <c r="AV434" s="152"/>
      <c r="AW434" s="152"/>
      <c r="AX434" s="152"/>
      <c r="AY434" s="152"/>
      <c r="AZ434" s="152"/>
      <c r="BA434" s="152"/>
      <c r="BB434" s="152"/>
      <c r="BC434" s="152"/>
      <c r="BD434" s="152"/>
      <c r="BE434" s="152"/>
      <c r="BF434" s="152"/>
      <c r="BG434" s="152"/>
      <c r="BH434" s="152"/>
      <c r="BI434" s="152"/>
      <c r="BJ434" s="152"/>
      <c r="BK434" s="152"/>
      <c r="BL434" s="152"/>
      <c r="BM434" s="152"/>
      <c r="BN434" s="152"/>
      <c r="BO434" s="152"/>
      <c r="BP434" s="152"/>
      <c r="BQ434" s="152"/>
      <c r="BR434" s="152"/>
      <c r="BS434" s="152"/>
      <c r="BT434" s="152"/>
      <c r="BU434" s="152"/>
      <c r="BV434" s="152"/>
      <c r="BW434" s="152"/>
      <c r="BX434" s="152"/>
      <c r="BY434" s="152"/>
      <c r="BZ434" s="152"/>
      <c r="CA434" s="152"/>
      <c r="CB434" s="152"/>
      <c r="CC434" s="152"/>
      <c r="CD434" s="152"/>
      <c r="CE434" s="152"/>
      <c r="CF434" s="152"/>
      <c r="CG434" s="152"/>
      <c r="CH434" s="152"/>
      <c r="CI434" s="152"/>
      <c r="CJ434" s="152"/>
      <c r="CK434" s="152"/>
      <c r="CL434" s="152"/>
      <c r="CM434" s="152"/>
      <c r="CN434" s="152"/>
      <c r="CO434" s="152"/>
      <c r="CP434" s="152"/>
      <c r="CQ434" s="152"/>
      <c r="CR434" s="152"/>
      <c r="CS434" s="152"/>
      <c r="CT434" s="152"/>
      <c r="CU434" s="152"/>
      <c r="CV434" s="152"/>
      <c r="CW434" s="152"/>
      <c r="CX434" s="152"/>
      <c r="CY434" s="152"/>
      <c r="CZ434" s="152"/>
      <c r="DA434" s="152"/>
      <c r="DB434" s="152"/>
      <c r="DC434" s="152"/>
      <c r="DD434" s="152"/>
      <c r="DE434" s="152"/>
      <c r="DF434" s="152"/>
      <c r="DG434" s="152"/>
      <c r="DH434" s="152"/>
      <c r="DI434" s="152"/>
      <c r="DJ434" s="152"/>
      <c r="DK434" s="152"/>
      <c r="DL434" s="152"/>
      <c r="DM434" s="152"/>
      <c r="DN434" s="152"/>
      <c r="DO434" s="152"/>
      <c r="DP434" s="152"/>
      <c r="DQ434" s="152"/>
      <c r="DR434" s="152"/>
      <c r="DS434" s="152"/>
      <c r="DT434" s="152"/>
      <c r="DU434" s="152"/>
      <c r="DV434" s="152"/>
      <c r="DW434" s="152"/>
      <c r="DX434" s="152"/>
      <c r="DY434" s="152"/>
      <c r="DZ434" s="152"/>
      <c r="EA434" s="152"/>
      <c r="EB434" s="152"/>
      <c r="EC434" s="152"/>
      <c r="ED434" s="152"/>
      <c r="EE434" s="152"/>
      <c r="EF434" s="152"/>
      <c r="EG434" s="152"/>
      <c r="EH434" s="152"/>
      <c r="EI434" s="152"/>
      <c r="EJ434" s="152"/>
      <c r="EK434" s="152"/>
      <c r="EL434" s="152"/>
      <c r="EM434" s="152"/>
      <c r="EN434" s="152"/>
      <c r="EO434" s="152"/>
      <c r="EP434" s="152"/>
      <c r="EQ434" s="152"/>
      <c r="ER434" s="152"/>
      <c r="ES434" s="152"/>
      <c r="ET434" s="152"/>
      <c r="EU434" s="152"/>
      <c r="EV434" s="152"/>
      <c r="EW434" s="152"/>
      <c r="EX434" s="152"/>
      <c r="EY434" s="152"/>
      <c r="EZ434" s="152"/>
      <c r="FA434" s="152"/>
      <c r="FB434" s="152"/>
      <c r="FC434" s="152"/>
      <c r="FD434" s="152"/>
    </row>
    <row r="435" spans="1:160">
      <c r="A435" s="250" t="str">
        <f t="shared" si="4"/>
        <v/>
      </c>
      <c r="B435" s="89"/>
      <c r="C435" s="89"/>
      <c r="D435" s="89"/>
      <c r="E435" s="89"/>
      <c r="F435" s="89"/>
      <c r="G435" s="89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152"/>
      <c r="AE435" s="152"/>
      <c r="AF435" s="152"/>
      <c r="AG435" s="152"/>
      <c r="AH435" s="152"/>
      <c r="AI435" s="152"/>
      <c r="AJ435" s="152"/>
      <c r="AK435" s="152"/>
      <c r="AL435" s="152"/>
      <c r="AM435" s="152"/>
      <c r="AN435" s="152"/>
      <c r="AO435" s="152"/>
      <c r="AP435" s="152"/>
      <c r="AQ435" s="152"/>
      <c r="AR435" s="152"/>
      <c r="AS435" s="152"/>
      <c r="AT435" s="152"/>
      <c r="AU435" s="152"/>
      <c r="AV435" s="152"/>
      <c r="AW435" s="152"/>
      <c r="AX435" s="152"/>
      <c r="AY435" s="152"/>
      <c r="AZ435" s="152"/>
      <c r="BA435" s="152"/>
      <c r="BB435" s="152"/>
      <c r="BC435" s="152"/>
      <c r="BD435" s="152"/>
      <c r="BE435" s="152"/>
      <c r="BF435" s="152"/>
      <c r="BG435" s="152"/>
      <c r="BH435" s="152"/>
      <c r="BI435" s="152"/>
      <c r="BJ435" s="152"/>
      <c r="BK435" s="152"/>
      <c r="BL435" s="152"/>
      <c r="BM435" s="152"/>
      <c r="BN435" s="152"/>
      <c r="BO435" s="152"/>
      <c r="BP435" s="152"/>
      <c r="BQ435" s="152"/>
      <c r="BR435" s="152"/>
      <c r="BS435" s="152"/>
      <c r="BT435" s="152"/>
      <c r="BU435" s="152"/>
      <c r="BV435" s="152"/>
      <c r="BW435" s="152"/>
      <c r="BX435" s="152"/>
      <c r="BY435" s="152"/>
      <c r="BZ435" s="152"/>
      <c r="CA435" s="152"/>
      <c r="CB435" s="152"/>
      <c r="CC435" s="152"/>
      <c r="CD435" s="152"/>
      <c r="CE435" s="152"/>
      <c r="CF435" s="152"/>
      <c r="CG435" s="152"/>
      <c r="CH435" s="152"/>
      <c r="CI435" s="152"/>
      <c r="CJ435" s="152"/>
      <c r="CK435" s="152"/>
      <c r="CL435" s="152"/>
      <c r="CM435" s="152"/>
      <c r="CN435" s="152"/>
      <c r="CO435" s="152"/>
      <c r="CP435" s="152"/>
      <c r="CQ435" s="152"/>
      <c r="CR435" s="152"/>
      <c r="CS435" s="152"/>
      <c r="CT435" s="152"/>
      <c r="CU435" s="152"/>
      <c r="CV435" s="152"/>
      <c r="CW435" s="152"/>
      <c r="CX435" s="152"/>
      <c r="CY435" s="152"/>
      <c r="CZ435" s="152"/>
      <c r="DA435" s="152"/>
      <c r="DB435" s="152"/>
      <c r="DC435" s="152"/>
      <c r="DD435" s="152"/>
      <c r="DE435" s="152"/>
      <c r="DF435" s="152"/>
      <c r="DG435" s="152"/>
      <c r="DH435" s="152"/>
      <c r="DI435" s="152"/>
      <c r="DJ435" s="152"/>
      <c r="DK435" s="152"/>
      <c r="DL435" s="152"/>
      <c r="DM435" s="152"/>
      <c r="DN435" s="152"/>
      <c r="DO435" s="152"/>
      <c r="DP435" s="152"/>
      <c r="DQ435" s="152"/>
      <c r="DR435" s="152"/>
      <c r="DS435" s="152"/>
      <c r="DT435" s="152"/>
      <c r="DU435" s="152"/>
      <c r="DV435" s="152"/>
      <c r="DW435" s="152"/>
      <c r="DX435" s="152"/>
      <c r="DY435" s="152"/>
      <c r="DZ435" s="152"/>
      <c r="EA435" s="152"/>
      <c r="EB435" s="152"/>
      <c r="EC435" s="152"/>
      <c r="ED435" s="152"/>
      <c r="EE435" s="152"/>
      <c r="EF435" s="152"/>
      <c r="EG435" s="152"/>
      <c r="EH435" s="152"/>
      <c r="EI435" s="152"/>
      <c r="EJ435" s="152"/>
      <c r="EK435" s="152"/>
      <c r="EL435" s="152"/>
      <c r="EM435" s="152"/>
      <c r="EN435" s="152"/>
      <c r="EO435" s="152"/>
      <c r="EP435" s="152"/>
      <c r="EQ435" s="152"/>
      <c r="ER435" s="152"/>
      <c r="ES435" s="152"/>
      <c r="ET435" s="152"/>
      <c r="EU435" s="152"/>
      <c r="EV435" s="152"/>
      <c r="EW435" s="152"/>
      <c r="EX435" s="152"/>
      <c r="EY435" s="152"/>
      <c r="EZ435" s="152"/>
      <c r="FA435" s="152"/>
      <c r="FB435" s="152"/>
      <c r="FC435" s="152"/>
      <c r="FD435" s="152"/>
    </row>
    <row r="436" spans="1:160">
      <c r="A436" s="250" t="str">
        <f t="shared" si="4"/>
        <v/>
      </c>
      <c r="B436" s="89"/>
      <c r="C436" s="89"/>
      <c r="D436" s="89"/>
      <c r="E436" s="89"/>
      <c r="F436" s="89"/>
      <c r="G436" s="89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152"/>
      <c r="AE436" s="152"/>
      <c r="AF436" s="152"/>
      <c r="AG436" s="152"/>
      <c r="AH436" s="152"/>
      <c r="AI436" s="152"/>
      <c r="AJ436" s="152"/>
      <c r="AK436" s="152"/>
      <c r="AL436" s="152"/>
      <c r="AM436" s="152"/>
      <c r="AN436" s="152"/>
      <c r="AO436" s="152"/>
      <c r="AP436" s="152"/>
      <c r="AQ436" s="152"/>
      <c r="AR436" s="152"/>
      <c r="AS436" s="152"/>
      <c r="AT436" s="152"/>
      <c r="AU436" s="152"/>
      <c r="AV436" s="152"/>
      <c r="AW436" s="152"/>
      <c r="AX436" s="152"/>
      <c r="AY436" s="152"/>
      <c r="AZ436" s="152"/>
      <c r="BA436" s="152"/>
      <c r="BB436" s="152"/>
      <c r="BC436" s="152"/>
      <c r="BD436" s="152"/>
      <c r="BE436" s="152"/>
      <c r="BF436" s="152"/>
      <c r="BG436" s="152"/>
      <c r="BH436" s="152"/>
      <c r="BI436" s="152"/>
      <c r="BJ436" s="152"/>
      <c r="BK436" s="152"/>
      <c r="BL436" s="152"/>
      <c r="BM436" s="152"/>
      <c r="BN436" s="152"/>
      <c r="BO436" s="152"/>
      <c r="BP436" s="152"/>
      <c r="BQ436" s="152"/>
      <c r="BR436" s="152"/>
      <c r="BS436" s="152"/>
      <c r="BT436" s="152"/>
      <c r="BU436" s="152"/>
      <c r="BV436" s="152"/>
      <c r="BW436" s="152"/>
      <c r="BX436" s="152"/>
      <c r="BY436" s="152"/>
      <c r="BZ436" s="152"/>
      <c r="CA436" s="152"/>
      <c r="CB436" s="152"/>
      <c r="CC436" s="152"/>
      <c r="CD436" s="152"/>
      <c r="CE436" s="152"/>
      <c r="CF436" s="152"/>
      <c r="CG436" s="152"/>
      <c r="CH436" s="152"/>
      <c r="CI436" s="152"/>
      <c r="CJ436" s="152"/>
      <c r="CK436" s="152"/>
      <c r="CL436" s="152"/>
      <c r="CM436" s="152"/>
      <c r="CN436" s="152"/>
      <c r="CO436" s="152"/>
      <c r="CP436" s="152"/>
      <c r="CQ436" s="152"/>
      <c r="CR436" s="152"/>
      <c r="CS436" s="152"/>
      <c r="CT436" s="152"/>
      <c r="CU436" s="152"/>
      <c r="CV436" s="152"/>
      <c r="CW436" s="152"/>
      <c r="CX436" s="152"/>
      <c r="CY436" s="152"/>
      <c r="CZ436" s="152"/>
      <c r="DA436" s="152"/>
      <c r="DB436" s="152"/>
      <c r="DC436" s="152"/>
      <c r="DD436" s="152"/>
      <c r="DE436" s="152"/>
      <c r="DF436" s="152"/>
      <c r="DG436" s="152"/>
      <c r="DH436" s="152"/>
      <c r="DI436" s="152"/>
      <c r="DJ436" s="152"/>
      <c r="DK436" s="152"/>
      <c r="DL436" s="152"/>
      <c r="DM436" s="152"/>
      <c r="DN436" s="152"/>
      <c r="DO436" s="152"/>
      <c r="DP436" s="152"/>
      <c r="DQ436" s="152"/>
      <c r="DR436" s="152"/>
      <c r="DS436" s="152"/>
      <c r="DT436" s="152"/>
      <c r="DU436" s="152"/>
      <c r="DV436" s="152"/>
      <c r="DW436" s="152"/>
      <c r="DX436" s="152"/>
      <c r="DY436" s="152"/>
      <c r="DZ436" s="152"/>
      <c r="EA436" s="152"/>
      <c r="EB436" s="152"/>
      <c r="EC436" s="152"/>
      <c r="ED436" s="152"/>
      <c r="EE436" s="152"/>
      <c r="EF436" s="152"/>
      <c r="EG436" s="152"/>
      <c r="EH436" s="152"/>
      <c r="EI436" s="152"/>
      <c r="EJ436" s="152"/>
      <c r="EK436" s="152"/>
      <c r="EL436" s="152"/>
      <c r="EM436" s="152"/>
      <c r="EN436" s="152"/>
      <c r="EO436" s="152"/>
      <c r="EP436" s="152"/>
      <c r="EQ436" s="152"/>
      <c r="ER436" s="152"/>
      <c r="ES436" s="152"/>
      <c r="ET436" s="152"/>
      <c r="EU436" s="152"/>
      <c r="EV436" s="152"/>
      <c r="EW436" s="152"/>
      <c r="EX436" s="152"/>
      <c r="EY436" s="152"/>
      <c r="EZ436" s="152"/>
      <c r="FA436" s="152"/>
      <c r="FB436" s="152"/>
      <c r="FC436" s="152"/>
      <c r="FD436" s="152"/>
    </row>
    <row r="437" spans="1:160">
      <c r="A437" s="250" t="str">
        <f t="shared" si="4"/>
        <v/>
      </c>
      <c r="B437" s="89"/>
      <c r="C437" s="89"/>
      <c r="D437" s="89"/>
      <c r="E437" s="89"/>
      <c r="F437" s="89"/>
      <c r="G437" s="89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152"/>
      <c r="AE437" s="152"/>
      <c r="AF437" s="152"/>
      <c r="AG437" s="152"/>
      <c r="AH437" s="152"/>
      <c r="AI437" s="152"/>
      <c r="AJ437" s="152"/>
      <c r="AK437" s="152"/>
      <c r="AL437" s="152"/>
      <c r="AM437" s="152"/>
      <c r="AN437" s="152"/>
      <c r="AO437" s="152"/>
      <c r="AP437" s="152"/>
      <c r="AQ437" s="152"/>
      <c r="AR437" s="152"/>
      <c r="AS437" s="152"/>
      <c r="AT437" s="152"/>
      <c r="AU437" s="152"/>
      <c r="AV437" s="152"/>
      <c r="AW437" s="152"/>
      <c r="AX437" s="152"/>
      <c r="AY437" s="152"/>
      <c r="AZ437" s="152"/>
      <c r="BA437" s="152"/>
      <c r="BB437" s="152"/>
      <c r="BC437" s="152"/>
      <c r="BD437" s="152"/>
      <c r="BE437" s="152"/>
      <c r="BF437" s="152"/>
      <c r="BG437" s="152"/>
      <c r="BH437" s="152"/>
      <c r="BI437" s="152"/>
      <c r="BJ437" s="152"/>
      <c r="BK437" s="152"/>
      <c r="BL437" s="152"/>
      <c r="BM437" s="152"/>
      <c r="BN437" s="152"/>
      <c r="BO437" s="152"/>
      <c r="BP437" s="152"/>
      <c r="BQ437" s="152"/>
      <c r="BR437" s="152"/>
      <c r="BS437" s="152"/>
      <c r="BT437" s="152"/>
      <c r="BU437" s="152"/>
      <c r="BV437" s="152"/>
      <c r="BW437" s="152"/>
      <c r="BX437" s="152"/>
      <c r="BY437" s="152"/>
      <c r="BZ437" s="152"/>
      <c r="CA437" s="152"/>
      <c r="CB437" s="152"/>
      <c r="CC437" s="152"/>
      <c r="CD437" s="152"/>
      <c r="CE437" s="152"/>
      <c r="CF437" s="152"/>
      <c r="CG437" s="152"/>
      <c r="CH437" s="152"/>
      <c r="CI437" s="152"/>
      <c r="CJ437" s="152"/>
      <c r="CK437" s="152"/>
      <c r="CL437" s="152"/>
      <c r="CM437" s="152"/>
      <c r="CN437" s="152"/>
      <c r="CO437" s="152"/>
      <c r="CP437" s="152"/>
      <c r="CQ437" s="152"/>
      <c r="CR437" s="152"/>
      <c r="CS437" s="152"/>
      <c r="CT437" s="152"/>
      <c r="CU437" s="152"/>
      <c r="CV437" s="152"/>
      <c r="CW437" s="152"/>
      <c r="CX437" s="152"/>
      <c r="CY437" s="152"/>
      <c r="CZ437" s="152"/>
      <c r="DA437" s="152"/>
      <c r="DB437" s="152"/>
      <c r="DC437" s="152"/>
      <c r="DD437" s="152"/>
      <c r="DE437" s="152"/>
      <c r="DF437" s="152"/>
      <c r="DG437" s="152"/>
      <c r="DH437" s="152"/>
      <c r="DI437" s="152"/>
      <c r="DJ437" s="152"/>
      <c r="DK437" s="152"/>
      <c r="DL437" s="152"/>
      <c r="DM437" s="152"/>
      <c r="DN437" s="152"/>
      <c r="DO437" s="152"/>
      <c r="DP437" s="152"/>
      <c r="DQ437" s="152"/>
      <c r="DR437" s="152"/>
      <c r="DS437" s="152"/>
      <c r="DT437" s="152"/>
      <c r="DU437" s="152"/>
      <c r="DV437" s="152"/>
      <c r="DW437" s="152"/>
      <c r="DX437" s="152"/>
      <c r="DY437" s="152"/>
      <c r="DZ437" s="152"/>
      <c r="EA437" s="152"/>
      <c r="EB437" s="152"/>
      <c r="EC437" s="152"/>
      <c r="ED437" s="152"/>
      <c r="EE437" s="152"/>
      <c r="EF437" s="152"/>
      <c r="EG437" s="152"/>
      <c r="EH437" s="152"/>
      <c r="EI437" s="152"/>
      <c r="EJ437" s="152"/>
      <c r="EK437" s="152"/>
      <c r="EL437" s="152"/>
      <c r="EM437" s="152"/>
      <c r="EN437" s="152"/>
      <c r="EO437" s="152"/>
      <c r="EP437" s="152"/>
      <c r="EQ437" s="152"/>
      <c r="ER437" s="152"/>
      <c r="ES437" s="152"/>
      <c r="ET437" s="152"/>
      <c r="EU437" s="152"/>
      <c r="EV437" s="152"/>
      <c r="EW437" s="152"/>
      <c r="EX437" s="152"/>
      <c r="EY437" s="152"/>
      <c r="EZ437" s="152"/>
      <c r="FA437" s="152"/>
      <c r="FB437" s="152"/>
      <c r="FC437" s="152"/>
      <c r="FD437" s="152"/>
    </row>
    <row r="438" spans="1:160">
      <c r="A438" s="250" t="str">
        <f t="shared" si="4"/>
        <v/>
      </c>
      <c r="B438" s="89"/>
      <c r="C438" s="89"/>
      <c r="D438" s="89"/>
      <c r="E438" s="89"/>
      <c r="F438" s="89"/>
      <c r="G438" s="89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152"/>
      <c r="AE438" s="152"/>
      <c r="AF438" s="152"/>
      <c r="AG438" s="152"/>
      <c r="AH438" s="152"/>
      <c r="AI438" s="152"/>
      <c r="AJ438" s="152"/>
      <c r="AK438" s="152"/>
      <c r="AL438" s="152"/>
      <c r="AM438" s="152"/>
      <c r="AN438" s="152"/>
      <c r="AO438" s="152"/>
      <c r="AP438" s="152"/>
      <c r="AQ438" s="152"/>
      <c r="AR438" s="152"/>
      <c r="AS438" s="152"/>
      <c r="AT438" s="152"/>
      <c r="AU438" s="152"/>
      <c r="AV438" s="152"/>
      <c r="AW438" s="152"/>
      <c r="AX438" s="152"/>
      <c r="AY438" s="152"/>
      <c r="AZ438" s="152"/>
      <c r="BA438" s="152"/>
      <c r="BB438" s="152"/>
      <c r="BC438" s="152"/>
      <c r="BD438" s="152"/>
      <c r="BE438" s="152"/>
      <c r="BF438" s="152"/>
      <c r="BG438" s="152"/>
      <c r="BH438" s="152"/>
      <c r="BI438" s="152"/>
      <c r="BJ438" s="152"/>
      <c r="BK438" s="152"/>
      <c r="BL438" s="152"/>
      <c r="BM438" s="152"/>
      <c r="BN438" s="152"/>
      <c r="BO438" s="152"/>
      <c r="BP438" s="152"/>
      <c r="BQ438" s="152"/>
      <c r="BR438" s="152"/>
      <c r="BS438" s="152"/>
      <c r="BT438" s="152"/>
      <c r="BU438" s="152"/>
      <c r="BV438" s="152"/>
      <c r="BW438" s="152"/>
      <c r="BX438" s="152"/>
      <c r="BY438" s="152"/>
      <c r="BZ438" s="152"/>
      <c r="CA438" s="152"/>
      <c r="CB438" s="152"/>
      <c r="CC438" s="152"/>
      <c r="CD438" s="152"/>
      <c r="CE438" s="152"/>
      <c r="CF438" s="152"/>
      <c r="CG438" s="152"/>
      <c r="CH438" s="152"/>
      <c r="CI438" s="152"/>
      <c r="CJ438" s="152"/>
      <c r="CK438" s="152"/>
      <c r="CL438" s="152"/>
      <c r="CM438" s="152"/>
      <c r="CN438" s="152"/>
      <c r="CO438" s="152"/>
      <c r="CP438" s="152"/>
      <c r="CQ438" s="152"/>
      <c r="CR438" s="152"/>
      <c r="CS438" s="152"/>
      <c r="CT438" s="152"/>
      <c r="CU438" s="152"/>
      <c r="CV438" s="152"/>
      <c r="CW438" s="152"/>
      <c r="CX438" s="152"/>
      <c r="CY438" s="152"/>
      <c r="CZ438" s="152"/>
      <c r="DA438" s="152"/>
      <c r="DB438" s="152"/>
      <c r="DC438" s="152"/>
      <c r="DD438" s="152"/>
      <c r="DE438" s="152"/>
      <c r="DF438" s="152"/>
      <c r="DG438" s="152"/>
      <c r="DH438" s="152"/>
      <c r="DI438" s="152"/>
      <c r="DJ438" s="152"/>
      <c r="DK438" s="152"/>
      <c r="DL438" s="152"/>
      <c r="DM438" s="152"/>
      <c r="DN438" s="152"/>
      <c r="DO438" s="152"/>
      <c r="DP438" s="152"/>
      <c r="DQ438" s="152"/>
      <c r="DR438" s="152"/>
      <c r="DS438" s="152"/>
      <c r="DT438" s="152"/>
      <c r="DU438" s="152"/>
      <c r="DV438" s="152"/>
      <c r="DW438" s="152"/>
      <c r="DX438" s="152"/>
      <c r="DY438" s="152"/>
      <c r="DZ438" s="152"/>
      <c r="EA438" s="152"/>
      <c r="EB438" s="152"/>
      <c r="EC438" s="152"/>
      <c r="ED438" s="152"/>
      <c r="EE438" s="152"/>
      <c r="EF438" s="152"/>
      <c r="EG438" s="152"/>
      <c r="EH438" s="152"/>
      <c r="EI438" s="152"/>
      <c r="EJ438" s="152"/>
      <c r="EK438" s="152"/>
      <c r="EL438" s="152"/>
      <c r="EM438" s="152"/>
      <c r="EN438" s="152"/>
      <c r="EO438" s="152"/>
      <c r="EP438" s="152"/>
      <c r="EQ438" s="152"/>
      <c r="ER438" s="152"/>
      <c r="ES438" s="152"/>
      <c r="ET438" s="152"/>
      <c r="EU438" s="152"/>
      <c r="EV438" s="152"/>
      <c r="EW438" s="152"/>
      <c r="EX438" s="152"/>
      <c r="EY438" s="152"/>
      <c r="EZ438" s="152"/>
      <c r="FA438" s="152"/>
      <c r="FB438" s="152"/>
      <c r="FC438" s="152"/>
      <c r="FD438" s="152"/>
    </row>
    <row r="439" spans="1:160">
      <c r="A439" s="250" t="str">
        <f t="shared" si="4"/>
        <v/>
      </c>
      <c r="B439" s="89"/>
      <c r="C439" s="89"/>
      <c r="D439" s="89"/>
      <c r="E439" s="89"/>
      <c r="F439" s="89"/>
      <c r="G439" s="89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152"/>
      <c r="AE439" s="152"/>
      <c r="AF439" s="152"/>
      <c r="AG439" s="152"/>
      <c r="AH439" s="152"/>
      <c r="AI439" s="152"/>
      <c r="AJ439" s="152"/>
      <c r="AK439" s="152"/>
      <c r="AL439" s="152"/>
      <c r="AM439" s="152"/>
      <c r="AN439" s="152"/>
      <c r="AO439" s="152"/>
      <c r="AP439" s="152"/>
      <c r="AQ439" s="152"/>
      <c r="AR439" s="152"/>
      <c r="AS439" s="152"/>
      <c r="AT439" s="152"/>
      <c r="AU439" s="152"/>
      <c r="AV439" s="152"/>
      <c r="AW439" s="152"/>
      <c r="AX439" s="152"/>
      <c r="AY439" s="152"/>
      <c r="AZ439" s="152"/>
      <c r="BA439" s="152"/>
      <c r="BB439" s="152"/>
      <c r="BC439" s="152"/>
      <c r="BD439" s="152"/>
      <c r="BE439" s="152"/>
      <c r="BF439" s="152"/>
      <c r="BG439" s="152"/>
      <c r="BH439" s="152"/>
      <c r="BI439" s="152"/>
      <c r="BJ439" s="152"/>
      <c r="BK439" s="152"/>
      <c r="BL439" s="152"/>
      <c r="BM439" s="152"/>
      <c r="BN439" s="152"/>
      <c r="BO439" s="152"/>
      <c r="BP439" s="152"/>
      <c r="BQ439" s="152"/>
      <c r="BR439" s="152"/>
      <c r="BS439" s="152"/>
      <c r="BT439" s="152"/>
      <c r="BU439" s="152"/>
      <c r="BV439" s="152"/>
      <c r="BW439" s="152"/>
      <c r="BX439" s="152"/>
      <c r="BY439" s="152"/>
      <c r="BZ439" s="152"/>
      <c r="CA439" s="152"/>
      <c r="CB439" s="152"/>
      <c r="CC439" s="152"/>
      <c r="CD439" s="152"/>
      <c r="CE439" s="152"/>
      <c r="CF439" s="152"/>
      <c r="CG439" s="152"/>
      <c r="CH439" s="152"/>
      <c r="CI439" s="152"/>
      <c r="CJ439" s="152"/>
      <c r="CK439" s="152"/>
      <c r="CL439" s="152"/>
      <c r="CM439" s="152"/>
      <c r="CN439" s="152"/>
      <c r="CO439" s="152"/>
      <c r="CP439" s="152"/>
      <c r="CQ439" s="152"/>
      <c r="CR439" s="152"/>
      <c r="CS439" s="152"/>
      <c r="CT439" s="152"/>
      <c r="CU439" s="152"/>
      <c r="CV439" s="152"/>
      <c r="CW439" s="152"/>
      <c r="CX439" s="152"/>
      <c r="CY439" s="152"/>
      <c r="CZ439" s="152"/>
      <c r="DA439" s="152"/>
      <c r="DB439" s="152"/>
      <c r="DC439" s="152"/>
      <c r="DD439" s="152"/>
      <c r="DE439" s="152"/>
      <c r="DF439" s="152"/>
      <c r="DG439" s="152"/>
      <c r="DH439" s="152"/>
      <c r="DI439" s="152"/>
      <c r="DJ439" s="152"/>
      <c r="DK439" s="152"/>
      <c r="DL439" s="152"/>
      <c r="DM439" s="152"/>
      <c r="DN439" s="152"/>
      <c r="DO439" s="152"/>
      <c r="DP439" s="152"/>
      <c r="DQ439" s="152"/>
      <c r="DR439" s="152"/>
      <c r="DS439" s="152"/>
      <c r="DT439" s="152"/>
      <c r="DU439" s="152"/>
      <c r="DV439" s="152"/>
      <c r="DW439" s="152"/>
      <c r="DX439" s="152"/>
      <c r="DY439" s="152"/>
      <c r="DZ439" s="152"/>
      <c r="EA439" s="152"/>
      <c r="EB439" s="152"/>
      <c r="EC439" s="152"/>
      <c r="ED439" s="152"/>
      <c r="EE439" s="152"/>
      <c r="EF439" s="152"/>
      <c r="EG439" s="152"/>
      <c r="EH439" s="152"/>
      <c r="EI439" s="152"/>
      <c r="EJ439" s="152"/>
      <c r="EK439" s="152"/>
      <c r="EL439" s="152"/>
      <c r="EM439" s="152"/>
      <c r="EN439" s="152"/>
      <c r="EO439" s="152"/>
      <c r="EP439" s="152"/>
      <c r="EQ439" s="152"/>
      <c r="ER439" s="152"/>
      <c r="ES439" s="152"/>
      <c r="ET439" s="152"/>
      <c r="EU439" s="152"/>
      <c r="EV439" s="152"/>
      <c r="EW439" s="152"/>
      <c r="EX439" s="152"/>
      <c r="EY439" s="152"/>
      <c r="EZ439" s="152"/>
      <c r="FA439" s="152"/>
      <c r="FB439" s="152"/>
      <c r="FC439" s="152"/>
      <c r="FD439" s="152"/>
    </row>
    <row r="440" spans="1:160">
      <c r="A440" s="250" t="str">
        <f t="shared" si="4"/>
        <v/>
      </c>
      <c r="B440" s="89"/>
      <c r="C440" s="89"/>
      <c r="D440" s="89"/>
      <c r="E440" s="89"/>
      <c r="F440" s="89"/>
      <c r="G440" s="89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152"/>
      <c r="AE440" s="152"/>
      <c r="AF440" s="152"/>
      <c r="AG440" s="152"/>
      <c r="AH440" s="152"/>
      <c r="AI440" s="152"/>
      <c r="AJ440" s="152"/>
      <c r="AK440" s="152"/>
      <c r="AL440" s="152"/>
      <c r="AM440" s="152"/>
      <c r="AN440" s="152"/>
      <c r="AO440" s="152"/>
      <c r="AP440" s="152"/>
      <c r="AQ440" s="152"/>
      <c r="AR440" s="152"/>
      <c r="AS440" s="152"/>
      <c r="AT440" s="152"/>
      <c r="AU440" s="152"/>
      <c r="AV440" s="152"/>
      <c r="AW440" s="152"/>
      <c r="AX440" s="152"/>
      <c r="AY440" s="152"/>
      <c r="AZ440" s="152"/>
      <c r="BA440" s="152"/>
      <c r="BB440" s="152"/>
      <c r="BC440" s="152"/>
      <c r="BD440" s="152"/>
      <c r="BE440" s="152"/>
      <c r="BF440" s="152"/>
      <c r="BG440" s="152"/>
      <c r="BH440" s="152"/>
      <c r="BI440" s="152"/>
      <c r="BJ440" s="152"/>
      <c r="BK440" s="152"/>
      <c r="BL440" s="152"/>
      <c r="BM440" s="152"/>
      <c r="BN440" s="152"/>
      <c r="BO440" s="152"/>
      <c r="BP440" s="152"/>
      <c r="BQ440" s="152"/>
      <c r="BR440" s="152"/>
      <c r="BS440" s="152"/>
      <c r="BT440" s="152"/>
      <c r="BU440" s="152"/>
      <c r="BV440" s="152"/>
      <c r="BW440" s="152"/>
      <c r="BX440" s="152"/>
      <c r="BY440" s="152"/>
      <c r="BZ440" s="152"/>
      <c r="CA440" s="152"/>
      <c r="CB440" s="152"/>
      <c r="CC440" s="152"/>
      <c r="CD440" s="152"/>
      <c r="CE440" s="152"/>
      <c r="CF440" s="152"/>
      <c r="CG440" s="152"/>
      <c r="CH440" s="152"/>
      <c r="CI440" s="152"/>
      <c r="CJ440" s="152"/>
      <c r="CK440" s="152"/>
      <c r="CL440" s="152"/>
      <c r="CM440" s="152"/>
      <c r="CN440" s="152"/>
      <c r="CO440" s="152"/>
      <c r="CP440" s="152"/>
      <c r="CQ440" s="152"/>
      <c r="CR440" s="152"/>
      <c r="CS440" s="152"/>
      <c r="CT440" s="152"/>
      <c r="CU440" s="152"/>
      <c r="CV440" s="152"/>
      <c r="CW440" s="152"/>
      <c r="CX440" s="152"/>
      <c r="CY440" s="152"/>
      <c r="CZ440" s="152"/>
      <c r="DA440" s="152"/>
      <c r="DB440" s="152"/>
      <c r="DC440" s="152"/>
      <c r="DD440" s="152"/>
      <c r="DE440" s="152"/>
      <c r="DF440" s="152"/>
      <c r="DG440" s="152"/>
      <c r="DH440" s="152"/>
      <c r="DI440" s="152"/>
      <c r="DJ440" s="152"/>
      <c r="DK440" s="152"/>
      <c r="DL440" s="152"/>
      <c r="DM440" s="152"/>
      <c r="DN440" s="152"/>
      <c r="DO440" s="152"/>
      <c r="DP440" s="152"/>
      <c r="DQ440" s="152"/>
      <c r="DR440" s="152"/>
      <c r="DS440" s="152"/>
      <c r="DT440" s="152"/>
      <c r="DU440" s="152"/>
      <c r="DV440" s="152"/>
      <c r="DW440" s="152"/>
      <c r="DX440" s="152"/>
      <c r="DY440" s="152"/>
      <c r="DZ440" s="152"/>
      <c r="EA440" s="152"/>
      <c r="EB440" s="152"/>
      <c r="EC440" s="152"/>
      <c r="ED440" s="152"/>
      <c r="EE440" s="152"/>
      <c r="EF440" s="152"/>
      <c r="EG440" s="152"/>
      <c r="EH440" s="152"/>
      <c r="EI440" s="152"/>
      <c r="EJ440" s="152"/>
      <c r="EK440" s="152"/>
      <c r="EL440" s="152"/>
      <c r="EM440" s="152"/>
      <c r="EN440" s="152"/>
      <c r="EO440" s="152"/>
      <c r="EP440" s="152"/>
      <c r="EQ440" s="152"/>
      <c r="ER440" s="152"/>
      <c r="ES440" s="152"/>
      <c r="ET440" s="152"/>
      <c r="EU440" s="152"/>
      <c r="EV440" s="152"/>
      <c r="EW440" s="152"/>
      <c r="EX440" s="152"/>
      <c r="EY440" s="152"/>
      <c r="EZ440" s="152"/>
      <c r="FA440" s="152"/>
      <c r="FB440" s="152"/>
      <c r="FC440" s="152"/>
      <c r="FD440" s="152"/>
    </row>
    <row r="441" spans="1:160">
      <c r="A441" s="250" t="str">
        <f t="shared" si="4"/>
        <v/>
      </c>
      <c r="B441" s="89"/>
      <c r="C441" s="89"/>
      <c r="D441" s="89"/>
      <c r="E441" s="89"/>
      <c r="F441" s="89"/>
      <c r="G441" s="89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152"/>
      <c r="AE441" s="152"/>
      <c r="AF441" s="152"/>
      <c r="AG441" s="152"/>
      <c r="AH441" s="152"/>
      <c r="AI441" s="152"/>
      <c r="AJ441" s="152"/>
      <c r="AK441" s="152"/>
      <c r="AL441" s="152"/>
      <c r="AM441" s="152"/>
      <c r="AN441" s="152"/>
      <c r="AO441" s="152"/>
      <c r="AP441" s="152"/>
      <c r="AQ441" s="152"/>
      <c r="AR441" s="152"/>
      <c r="AS441" s="152"/>
      <c r="AT441" s="152"/>
      <c r="AU441" s="152"/>
      <c r="AV441" s="152"/>
      <c r="AW441" s="152"/>
      <c r="AX441" s="152"/>
      <c r="AY441" s="152"/>
      <c r="AZ441" s="152"/>
      <c r="BA441" s="152"/>
      <c r="BB441" s="152"/>
      <c r="BC441" s="152"/>
      <c r="BD441" s="152"/>
      <c r="BE441" s="152"/>
      <c r="BF441" s="152"/>
      <c r="BG441" s="152"/>
      <c r="BH441" s="152"/>
      <c r="BI441" s="152"/>
      <c r="BJ441" s="152"/>
      <c r="BK441" s="152"/>
      <c r="BL441" s="152"/>
      <c r="BM441" s="152"/>
      <c r="BN441" s="152"/>
      <c r="BO441" s="152"/>
      <c r="BP441" s="152"/>
      <c r="BQ441" s="152"/>
      <c r="BR441" s="152"/>
      <c r="BS441" s="152"/>
      <c r="BT441" s="152"/>
      <c r="BU441" s="152"/>
      <c r="BV441" s="152"/>
      <c r="BW441" s="152"/>
      <c r="BX441" s="152"/>
      <c r="BY441" s="152"/>
      <c r="BZ441" s="152"/>
      <c r="CA441" s="152"/>
      <c r="CB441" s="152"/>
      <c r="CC441" s="152"/>
      <c r="CD441" s="152"/>
      <c r="CE441" s="152"/>
      <c r="CF441" s="152"/>
      <c r="CG441" s="152"/>
      <c r="CH441" s="152"/>
      <c r="CI441" s="152"/>
      <c r="CJ441" s="152"/>
      <c r="CK441" s="152"/>
      <c r="CL441" s="152"/>
      <c r="CM441" s="152"/>
      <c r="CN441" s="152"/>
      <c r="CO441" s="152"/>
      <c r="CP441" s="152"/>
      <c r="CQ441" s="152"/>
      <c r="CR441" s="152"/>
      <c r="CS441" s="152"/>
      <c r="CT441" s="152"/>
      <c r="CU441" s="152"/>
      <c r="CV441" s="152"/>
      <c r="CW441" s="152"/>
      <c r="CX441" s="152"/>
      <c r="CY441" s="152"/>
      <c r="CZ441" s="152"/>
      <c r="DA441" s="152"/>
      <c r="DB441" s="152"/>
      <c r="DC441" s="152"/>
      <c r="DD441" s="152"/>
      <c r="DE441" s="152"/>
      <c r="DF441" s="152"/>
      <c r="DG441" s="152"/>
      <c r="DH441" s="152"/>
      <c r="DI441" s="152"/>
      <c r="DJ441" s="152"/>
      <c r="DK441" s="152"/>
      <c r="DL441" s="152"/>
      <c r="DM441" s="152"/>
      <c r="DN441" s="152"/>
      <c r="DO441" s="152"/>
      <c r="DP441" s="152"/>
      <c r="DQ441" s="152"/>
      <c r="DR441" s="152"/>
      <c r="DS441" s="152"/>
      <c r="DT441" s="152"/>
      <c r="DU441" s="152"/>
      <c r="DV441" s="152"/>
      <c r="DW441" s="152"/>
      <c r="DX441" s="152"/>
      <c r="DY441" s="152"/>
      <c r="DZ441" s="152"/>
      <c r="EA441" s="152"/>
      <c r="EB441" s="152"/>
      <c r="EC441" s="152"/>
      <c r="ED441" s="152"/>
      <c r="EE441" s="152"/>
      <c r="EF441" s="152"/>
      <c r="EG441" s="152"/>
      <c r="EH441" s="152"/>
      <c r="EI441" s="152"/>
      <c r="EJ441" s="152"/>
      <c r="EK441" s="152"/>
      <c r="EL441" s="152"/>
      <c r="EM441" s="152"/>
      <c r="EN441" s="152"/>
      <c r="EO441" s="152"/>
      <c r="EP441" s="152"/>
      <c r="EQ441" s="152"/>
      <c r="ER441" s="152"/>
      <c r="ES441" s="152"/>
      <c r="ET441" s="152"/>
      <c r="EU441" s="152"/>
      <c r="EV441" s="152"/>
      <c r="EW441" s="152"/>
      <c r="EX441" s="152"/>
      <c r="EY441" s="152"/>
      <c r="EZ441" s="152"/>
      <c r="FA441" s="152"/>
      <c r="FB441" s="152"/>
      <c r="FC441" s="152"/>
      <c r="FD441" s="152"/>
    </row>
    <row r="442" spans="1:160">
      <c r="A442" s="250" t="str">
        <f t="shared" si="4"/>
        <v/>
      </c>
      <c r="B442" s="89"/>
      <c r="C442" s="89"/>
      <c r="D442" s="89"/>
      <c r="E442" s="89"/>
      <c r="F442" s="89"/>
      <c r="G442" s="89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152"/>
      <c r="AE442" s="152"/>
      <c r="AF442" s="152"/>
      <c r="AG442" s="152"/>
      <c r="AH442" s="152"/>
      <c r="AI442" s="152"/>
      <c r="AJ442" s="152"/>
      <c r="AK442" s="152"/>
      <c r="AL442" s="152"/>
      <c r="AM442" s="152"/>
      <c r="AN442" s="152"/>
      <c r="AO442" s="152"/>
      <c r="AP442" s="152"/>
      <c r="AQ442" s="152"/>
      <c r="AR442" s="152"/>
      <c r="AS442" s="152"/>
      <c r="AT442" s="152"/>
      <c r="AU442" s="152"/>
      <c r="AV442" s="152"/>
      <c r="AW442" s="152"/>
      <c r="AX442" s="152"/>
      <c r="AY442" s="152"/>
      <c r="AZ442" s="152"/>
      <c r="BA442" s="152"/>
      <c r="BB442" s="152"/>
      <c r="BC442" s="152"/>
      <c r="BD442" s="152"/>
      <c r="BE442" s="152"/>
      <c r="BF442" s="152"/>
      <c r="BG442" s="152"/>
      <c r="BH442" s="152"/>
      <c r="BI442" s="152"/>
      <c r="BJ442" s="152"/>
      <c r="BK442" s="152"/>
      <c r="BL442" s="152"/>
      <c r="BM442" s="152"/>
      <c r="BN442" s="152"/>
      <c r="BO442" s="152"/>
      <c r="BP442" s="152"/>
      <c r="BQ442" s="152"/>
      <c r="BR442" s="152"/>
      <c r="BS442" s="152"/>
      <c r="BT442" s="152"/>
      <c r="BU442" s="152"/>
      <c r="BV442" s="152"/>
      <c r="BW442" s="152"/>
      <c r="BX442" s="152"/>
      <c r="BY442" s="152"/>
      <c r="BZ442" s="152"/>
      <c r="CA442" s="152"/>
      <c r="CB442" s="152"/>
      <c r="CC442" s="152"/>
      <c r="CD442" s="152"/>
      <c r="CE442" s="152"/>
      <c r="CF442" s="152"/>
      <c r="CG442" s="152"/>
      <c r="CH442" s="152"/>
      <c r="CI442" s="152"/>
      <c r="CJ442" s="152"/>
      <c r="CK442" s="152"/>
      <c r="CL442" s="152"/>
      <c r="CM442" s="152"/>
      <c r="CN442" s="152"/>
      <c r="CO442" s="152"/>
      <c r="CP442" s="152"/>
      <c r="CQ442" s="152"/>
      <c r="CR442" s="152"/>
      <c r="CS442" s="152"/>
      <c r="CT442" s="152"/>
      <c r="CU442" s="152"/>
      <c r="CV442" s="152"/>
      <c r="CW442" s="152"/>
      <c r="CX442" s="152"/>
      <c r="CY442" s="152"/>
      <c r="CZ442" s="152"/>
      <c r="DA442" s="152"/>
      <c r="DB442" s="152"/>
      <c r="DC442" s="152"/>
      <c r="DD442" s="152"/>
      <c r="DE442" s="152"/>
      <c r="DF442" s="152"/>
      <c r="DG442" s="152"/>
      <c r="DH442" s="152"/>
      <c r="DI442" s="152"/>
      <c r="DJ442" s="152"/>
      <c r="DK442" s="152"/>
      <c r="DL442" s="152"/>
      <c r="DM442" s="152"/>
      <c r="DN442" s="152"/>
      <c r="DO442" s="152"/>
      <c r="DP442" s="152"/>
      <c r="DQ442" s="152"/>
      <c r="DR442" s="152"/>
      <c r="DS442" s="152"/>
      <c r="DT442" s="152"/>
      <c r="DU442" s="152"/>
      <c r="DV442" s="152"/>
      <c r="DW442" s="152"/>
      <c r="DX442" s="152"/>
      <c r="DY442" s="152"/>
      <c r="DZ442" s="152"/>
      <c r="EA442" s="152"/>
      <c r="EB442" s="152"/>
      <c r="EC442" s="152"/>
      <c r="ED442" s="152"/>
      <c r="EE442" s="152"/>
      <c r="EF442" s="152"/>
      <c r="EG442" s="152"/>
      <c r="EH442" s="152"/>
      <c r="EI442" s="152"/>
      <c r="EJ442" s="152"/>
      <c r="EK442" s="152"/>
      <c r="EL442" s="152"/>
      <c r="EM442" s="152"/>
      <c r="EN442" s="152"/>
      <c r="EO442" s="152"/>
      <c r="EP442" s="152"/>
      <c r="EQ442" s="152"/>
      <c r="ER442" s="152"/>
      <c r="ES442" s="152"/>
      <c r="ET442" s="152"/>
      <c r="EU442" s="152"/>
      <c r="EV442" s="152"/>
      <c r="EW442" s="152"/>
      <c r="EX442" s="152"/>
      <c r="EY442" s="152"/>
      <c r="EZ442" s="152"/>
      <c r="FA442" s="152"/>
      <c r="FB442" s="152"/>
      <c r="FC442" s="152"/>
      <c r="FD442" s="152"/>
    </row>
    <row r="443" spans="1:160">
      <c r="A443" s="250" t="str">
        <f t="shared" si="4"/>
        <v/>
      </c>
      <c r="B443" s="89"/>
      <c r="C443" s="89"/>
      <c r="D443" s="89"/>
      <c r="E443" s="89"/>
      <c r="F443" s="89"/>
      <c r="G443" s="89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152"/>
      <c r="AE443" s="152"/>
      <c r="AF443" s="152"/>
      <c r="AG443" s="152"/>
      <c r="AH443" s="152"/>
      <c r="AI443" s="152"/>
      <c r="AJ443" s="152"/>
      <c r="AK443" s="152"/>
      <c r="AL443" s="152"/>
      <c r="AM443" s="152"/>
      <c r="AN443" s="152"/>
      <c r="AO443" s="152"/>
      <c r="AP443" s="152"/>
      <c r="AQ443" s="152"/>
      <c r="AR443" s="152"/>
      <c r="AS443" s="152"/>
      <c r="AT443" s="152"/>
      <c r="AU443" s="152"/>
      <c r="AV443" s="152"/>
      <c r="AW443" s="152"/>
      <c r="AX443" s="152"/>
      <c r="AY443" s="152"/>
      <c r="AZ443" s="152"/>
      <c r="BA443" s="152"/>
      <c r="BB443" s="152"/>
      <c r="BC443" s="152"/>
      <c r="BD443" s="152"/>
      <c r="BE443" s="152"/>
      <c r="BF443" s="152"/>
      <c r="BG443" s="152"/>
      <c r="BH443" s="152"/>
      <c r="BI443" s="152"/>
      <c r="BJ443" s="152"/>
      <c r="BK443" s="152"/>
      <c r="BL443" s="152"/>
      <c r="BM443" s="152"/>
      <c r="BN443" s="152"/>
      <c r="BO443" s="152"/>
      <c r="BP443" s="152"/>
      <c r="BQ443" s="152"/>
      <c r="BR443" s="152"/>
      <c r="BS443" s="152"/>
      <c r="BT443" s="152"/>
      <c r="BU443" s="152"/>
      <c r="BV443" s="152"/>
      <c r="BW443" s="152"/>
      <c r="BX443" s="152"/>
      <c r="BY443" s="152"/>
      <c r="BZ443" s="152"/>
      <c r="CA443" s="152"/>
      <c r="CB443" s="152"/>
      <c r="CC443" s="152"/>
      <c r="CD443" s="152"/>
      <c r="CE443" s="152"/>
      <c r="CF443" s="152"/>
      <c r="CG443" s="152"/>
      <c r="CH443" s="152"/>
      <c r="CI443" s="152"/>
      <c r="CJ443" s="152"/>
      <c r="CK443" s="152"/>
      <c r="CL443" s="152"/>
      <c r="CM443" s="152"/>
      <c r="CN443" s="152"/>
      <c r="CO443" s="152"/>
      <c r="CP443" s="152"/>
      <c r="CQ443" s="152"/>
      <c r="CR443" s="152"/>
      <c r="CS443" s="152"/>
      <c r="CT443" s="152"/>
      <c r="CU443" s="152"/>
      <c r="CV443" s="152"/>
      <c r="CW443" s="152"/>
      <c r="CX443" s="152"/>
      <c r="CY443" s="152"/>
      <c r="CZ443" s="152"/>
      <c r="DA443" s="152"/>
      <c r="DB443" s="152"/>
      <c r="DC443" s="152"/>
      <c r="DD443" s="152"/>
      <c r="DE443" s="152"/>
      <c r="DF443" s="152"/>
      <c r="DG443" s="152"/>
      <c r="DH443" s="152"/>
      <c r="DI443" s="152"/>
      <c r="DJ443" s="152"/>
      <c r="DK443" s="152"/>
      <c r="DL443" s="152"/>
      <c r="DM443" s="152"/>
      <c r="DN443" s="152"/>
      <c r="DO443" s="152"/>
      <c r="DP443" s="152"/>
      <c r="DQ443" s="152"/>
      <c r="DR443" s="152"/>
      <c r="DS443" s="152"/>
      <c r="DT443" s="152"/>
      <c r="DU443" s="152"/>
      <c r="DV443" s="152"/>
      <c r="DW443" s="152"/>
      <c r="DX443" s="152"/>
      <c r="DY443" s="152"/>
      <c r="DZ443" s="152"/>
      <c r="EA443" s="152"/>
      <c r="EB443" s="152"/>
      <c r="EC443" s="152"/>
      <c r="ED443" s="152"/>
      <c r="EE443" s="152"/>
      <c r="EF443" s="152"/>
      <c r="EG443" s="152"/>
      <c r="EH443" s="152"/>
      <c r="EI443" s="152"/>
      <c r="EJ443" s="152"/>
      <c r="EK443" s="152"/>
      <c r="EL443" s="152"/>
      <c r="EM443" s="152"/>
      <c r="EN443" s="152"/>
      <c r="EO443" s="152"/>
      <c r="EP443" s="152"/>
      <c r="EQ443" s="152"/>
      <c r="ER443" s="152"/>
      <c r="ES443" s="152"/>
      <c r="ET443" s="152"/>
      <c r="EU443" s="152"/>
      <c r="EV443" s="152"/>
      <c r="EW443" s="152"/>
      <c r="EX443" s="152"/>
      <c r="EY443" s="152"/>
      <c r="EZ443" s="152"/>
      <c r="FA443" s="152"/>
      <c r="FB443" s="152"/>
      <c r="FC443" s="152"/>
      <c r="FD443" s="152"/>
    </row>
    <row r="444" spans="1:160">
      <c r="A444" s="250" t="str">
        <f t="shared" si="4"/>
        <v/>
      </c>
      <c r="B444" s="89"/>
      <c r="C444" s="89"/>
      <c r="D444" s="89"/>
      <c r="E444" s="89"/>
      <c r="F444" s="89"/>
      <c r="G444" s="89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152"/>
      <c r="AE444" s="152"/>
      <c r="AF444" s="152"/>
      <c r="AG444" s="152"/>
      <c r="AH444" s="152"/>
      <c r="AI444" s="152"/>
      <c r="AJ444" s="152"/>
      <c r="AK444" s="152"/>
      <c r="AL444" s="152"/>
      <c r="AM444" s="152"/>
      <c r="AN444" s="152"/>
      <c r="AO444" s="152"/>
      <c r="AP444" s="152"/>
      <c r="AQ444" s="152"/>
      <c r="AR444" s="152"/>
      <c r="AS444" s="152"/>
      <c r="AT444" s="152"/>
      <c r="AU444" s="152"/>
      <c r="AV444" s="152"/>
      <c r="AW444" s="152"/>
      <c r="AX444" s="152"/>
      <c r="AY444" s="152"/>
      <c r="AZ444" s="152"/>
      <c r="BA444" s="152"/>
      <c r="BB444" s="152"/>
      <c r="BC444" s="152"/>
      <c r="BD444" s="152"/>
      <c r="BE444" s="152"/>
      <c r="BF444" s="152"/>
      <c r="BG444" s="152"/>
      <c r="BH444" s="152"/>
      <c r="BI444" s="152"/>
      <c r="BJ444" s="152"/>
      <c r="BK444" s="152"/>
      <c r="BL444" s="152"/>
      <c r="BM444" s="152"/>
      <c r="BN444" s="152"/>
      <c r="BO444" s="152"/>
      <c r="BP444" s="152"/>
      <c r="BQ444" s="152"/>
      <c r="BR444" s="152"/>
      <c r="BS444" s="152"/>
      <c r="BT444" s="152"/>
      <c r="BU444" s="152"/>
      <c r="BV444" s="152"/>
      <c r="BW444" s="152"/>
      <c r="BX444" s="152"/>
      <c r="BY444" s="152"/>
      <c r="BZ444" s="152"/>
      <c r="CA444" s="152"/>
      <c r="CB444" s="152"/>
      <c r="CC444" s="152"/>
      <c r="CD444" s="152"/>
      <c r="CE444" s="152"/>
      <c r="CF444" s="152"/>
      <c r="CG444" s="152"/>
      <c r="CH444" s="152"/>
      <c r="CI444" s="152"/>
      <c r="CJ444" s="152"/>
      <c r="CK444" s="152"/>
      <c r="CL444" s="152"/>
      <c r="CM444" s="152"/>
      <c r="CN444" s="152"/>
      <c r="CO444" s="152"/>
      <c r="CP444" s="152"/>
      <c r="CQ444" s="152"/>
      <c r="CR444" s="152"/>
      <c r="CS444" s="152"/>
      <c r="CT444" s="152"/>
      <c r="CU444" s="152"/>
      <c r="CV444" s="152"/>
      <c r="CW444" s="152"/>
      <c r="CX444" s="152"/>
      <c r="CY444" s="152"/>
      <c r="CZ444" s="152"/>
      <c r="DA444" s="152"/>
      <c r="DB444" s="152"/>
      <c r="DC444" s="152"/>
      <c r="DD444" s="152"/>
      <c r="DE444" s="152"/>
      <c r="DF444" s="152"/>
      <c r="DG444" s="152"/>
      <c r="DH444" s="152"/>
      <c r="DI444" s="152"/>
      <c r="DJ444" s="152"/>
      <c r="DK444" s="152"/>
      <c r="DL444" s="152"/>
      <c r="DM444" s="152"/>
      <c r="DN444" s="152"/>
      <c r="DO444" s="152"/>
      <c r="DP444" s="152"/>
      <c r="DQ444" s="152"/>
      <c r="DR444" s="152"/>
      <c r="DS444" s="152"/>
      <c r="DT444" s="152"/>
      <c r="DU444" s="152"/>
      <c r="DV444" s="152"/>
      <c r="DW444" s="152"/>
      <c r="DX444" s="152"/>
      <c r="DY444" s="152"/>
      <c r="DZ444" s="152"/>
      <c r="EA444" s="152"/>
      <c r="EB444" s="152"/>
      <c r="EC444" s="152"/>
      <c r="ED444" s="152"/>
      <c r="EE444" s="152"/>
      <c r="EF444" s="152"/>
      <c r="EG444" s="152"/>
      <c r="EH444" s="152"/>
      <c r="EI444" s="152"/>
      <c r="EJ444" s="152"/>
      <c r="EK444" s="152"/>
      <c r="EL444" s="152"/>
      <c r="EM444" s="152"/>
      <c r="EN444" s="152"/>
      <c r="EO444" s="152"/>
      <c r="EP444" s="152"/>
      <c r="EQ444" s="152"/>
      <c r="ER444" s="152"/>
      <c r="ES444" s="152"/>
      <c r="ET444" s="152"/>
      <c r="EU444" s="152"/>
      <c r="EV444" s="152"/>
      <c r="EW444" s="152"/>
      <c r="EX444" s="152"/>
      <c r="EY444" s="152"/>
      <c r="EZ444" s="152"/>
      <c r="FA444" s="152"/>
      <c r="FB444" s="152"/>
      <c r="FC444" s="152"/>
      <c r="FD444" s="152"/>
    </row>
    <row r="445" spans="1:160">
      <c r="A445" s="250" t="str">
        <f t="shared" si="4"/>
        <v/>
      </c>
      <c r="B445" s="89"/>
      <c r="C445" s="89"/>
      <c r="D445" s="89"/>
      <c r="E445" s="89"/>
      <c r="F445" s="89"/>
      <c r="G445" s="89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152"/>
      <c r="AE445" s="152"/>
      <c r="AF445" s="152"/>
      <c r="AG445" s="152"/>
      <c r="AH445" s="152"/>
      <c r="AI445" s="152"/>
      <c r="AJ445" s="152"/>
      <c r="AK445" s="152"/>
      <c r="AL445" s="152"/>
      <c r="AM445" s="152"/>
      <c r="AN445" s="152"/>
      <c r="AO445" s="152"/>
      <c r="AP445" s="152"/>
      <c r="AQ445" s="152"/>
      <c r="AR445" s="152"/>
      <c r="AS445" s="152"/>
      <c r="AT445" s="152"/>
      <c r="AU445" s="152"/>
      <c r="AV445" s="152"/>
      <c r="AW445" s="152"/>
      <c r="AX445" s="152"/>
      <c r="AY445" s="152"/>
      <c r="AZ445" s="152"/>
      <c r="BA445" s="152"/>
      <c r="BB445" s="152"/>
      <c r="BC445" s="152"/>
      <c r="BD445" s="152"/>
      <c r="BE445" s="152"/>
      <c r="BF445" s="152"/>
      <c r="BG445" s="152"/>
      <c r="BH445" s="152"/>
      <c r="BI445" s="152"/>
      <c r="BJ445" s="152"/>
      <c r="BK445" s="152"/>
      <c r="BL445" s="152"/>
      <c r="BM445" s="152"/>
      <c r="BN445" s="152"/>
      <c r="BO445" s="152"/>
      <c r="BP445" s="152"/>
      <c r="BQ445" s="152"/>
      <c r="BR445" s="152"/>
      <c r="BS445" s="152"/>
      <c r="BT445" s="152"/>
      <c r="BU445" s="152"/>
      <c r="BV445" s="152"/>
      <c r="BW445" s="152"/>
      <c r="BX445" s="152"/>
      <c r="BY445" s="152"/>
      <c r="BZ445" s="152"/>
      <c r="CA445" s="152"/>
      <c r="CB445" s="152"/>
      <c r="CC445" s="152"/>
      <c r="CD445" s="152"/>
      <c r="CE445" s="152"/>
      <c r="CF445" s="152"/>
      <c r="CG445" s="152"/>
      <c r="CH445" s="152"/>
      <c r="CI445" s="152"/>
      <c r="CJ445" s="152"/>
      <c r="CK445" s="152"/>
      <c r="CL445" s="152"/>
      <c r="CM445" s="152"/>
      <c r="CN445" s="152"/>
      <c r="CO445" s="152"/>
      <c r="CP445" s="152"/>
      <c r="CQ445" s="152"/>
      <c r="CR445" s="152"/>
      <c r="CS445" s="152"/>
      <c r="CT445" s="152"/>
      <c r="CU445" s="152"/>
      <c r="CV445" s="152"/>
      <c r="CW445" s="152"/>
      <c r="CX445" s="152"/>
      <c r="CY445" s="152"/>
      <c r="CZ445" s="152"/>
      <c r="DA445" s="152"/>
      <c r="DB445" s="152"/>
      <c r="DC445" s="152"/>
      <c r="DD445" s="152"/>
      <c r="DE445" s="152"/>
      <c r="DF445" s="152"/>
      <c r="DG445" s="152"/>
      <c r="DH445" s="152"/>
      <c r="DI445" s="152"/>
      <c r="DJ445" s="152"/>
      <c r="DK445" s="152"/>
      <c r="DL445" s="152"/>
      <c r="DM445" s="152"/>
      <c r="DN445" s="152"/>
      <c r="DO445" s="152"/>
      <c r="DP445" s="152"/>
      <c r="DQ445" s="152"/>
      <c r="DR445" s="152"/>
      <c r="DS445" s="152"/>
      <c r="DT445" s="152"/>
      <c r="DU445" s="152"/>
      <c r="DV445" s="152"/>
      <c r="DW445" s="152"/>
      <c r="DX445" s="152"/>
      <c r="DY445" s="152"/>
      <c r="DZ445" s="152"/>
      <c r="EA445" s="152"/>
      <c r="EB445" s="152"/>
      <c r="EC445" s="152"/>
      <c r="ED445" s="152"/>
      <c r="EE445" s="152"/>
      <c r="EF445" s="152"/>
      <c r="EG445" s="152"/>
      <c r="EH445" s="152"/>
      <c r="EI445" s="152"/>
      <c r="EJ445" s="152"/>
      <c r="EK445" s="152"/>
      <c r="EL445" s="152"/>
      <c r="EM445" s="152"/>
      <c r="EN445" s="152"/>
      <c r="EO445" s="152"/>
      <c r="EP445" s="152"/>
      <c r="EQ445" s="152"/>
      <c r="ER445" s="152"/>
      <c r="ES445" s="152"/>
      <c r="ET445" s="152"/>
      <c r="EU445" s="152"/>
      <c r="EV445" s="152"/>
      <c r="EW445" s="152"/>
      <c r="EX445" s="152"/>
      <c r="EY445" s="152"/>
      <c r="EZ445" s="152"/>
      <c r="FA445" s="152"/>
      <c r="FB445" s="152"/>
      <c r="FC445" s="152"/>
      <c r="FD445" s="152"/>
    </row>
    <row r="446" spans="1:160">
      <c r="A446" s="250" t="str">
        <f t="shared" si="4"/>
        <v/>
      </c>
      <c r="B446" s="89"/>
      <c r="C446" s="89"/>
      <c r="D446" s="89"/>
      <c r="E446" s="89"/>
      <c r="F446" s="89"/>
      <c r="G446" s="89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152"/>
      <c r="AE446" s="152"/>
      <c r="AF446" s="152"/>
      <c r="AG446" s="152"/>
      <c r="AH446" s="152"/>
      <c r="AI446" s="152"/>
      <c r="AJ446" s="152"/>
      <c r="AK446" s="152"/>
      <c r="AL446" s="152"/>
      <c r="AM446" s="152"/>
      <c r="AN446" s="152"/>
      <c r="AO446" s="152"/>
      <c r="AP446" s="152"/>
      <c r="AQ446" s="152"/>
      <c r="AR446" s="152"/>
      <c r="AS446" s="152"/>
      <c r="AT446" s="152"/>
      <c r="AU446" s="152"/>
      <c r="AV446" s="152"/>
      <c r="AW446" s="152"/>
      <c r="AX446" s="152"/>
      <c r="AY446" s="152"/>
      <c r="AZ446" s="152"/>
      <c r="BA446" s="152"/>
      <c r="BB446" s="152"/>
      <c r="BC446" s="152"/>
      <c r="BD446" s="152"/>
      <c r="BE446" s="152"/>
      <c r="BF446" s="152"/>
      <c r="BG446" s="152"/>
      <c r="BH446" s="152"/>
      <c r="BI446" s="152"/>
      <c r="BJ446" s="152"/>
      <c r="BK446" s="152"/>
      <c r="BL446" s="152"/>
      <c r="BM446" s="152"/>
      <c r="BN446" s="152"/>
      <c r="BO446" s="152"/>
      <c r="BP446" s="152"/>
      <c r="BQ446" s="152"/>
      <c r="BR446" s="152"/>
      <c r="BS446" s="152"/>
      <c r="BT446" s="152"/>
      <c r="BU446" s="152"/>
      <c r="BV446" s="152"/>
      <c r="BW446" s="152"/>
      <c r="BX446" s="152"/>
      <c r="BY446" s="152"/>
      <c r="BZ446" s="152"/>
      <c r="CA446" s="152"/>
      <c r="CB446" s="152"/>
      <c r="CC446" s="152"/>
      <c r="CD446" s="152"/>
      <c r="CE446" s="152"/>
      <c r="CF446" s="152"/>
      <c r="CG446" s="152"/>
      <c r="CH446" s="152"/>
      <c r="CI446" s="152"/>
      <c r="CJ446" s="152"/>
      <c r="CK446" s="152"/>
      <c r="CL446" s="152"/>
      <c r="CM446" s="152"/>
      <c r="CN446" s="152"/>
      <c r="CO446" s="152"/>
      <c r="CP446" s="152"/>
      <c r="CQ446" s="152"/>
      <c r="CR446" s="152"/>
      <c r="CS446" s="152"/>
      <c r="CT446" s="152"/>
      <c r="CU446" s="152"/>
      <c r="CV446" s="152"/>
      <c r="CW446" s="152"/>
      <c r="CX446" s="152"/>
      <c r="CY446" s="152"/>
      <c r="CZ446" s="152"/>
      <c r="DA446" s="152"/>
      <c r="DB446" s="152"/>
      <c r="DC446" s="152"/>
      <c r="DD446" s="152"/>
      <c r="DE446" s="152"/>
      <c r="DF446" s="152"/>
      <c r="DG446" s="152"/>
      <c r="DH446" s="152"/>
      <c r="DI446" s="152"/>
      <c r="DJ446" s="152"/>
      <c r="DK446" s="152"/>
      <c r="DL446" s="152"/>
      <c r="DM446" s="152"/>
      <c r="DN446" s="152"/>
      <c r="DO446" s="152"/>
      <c r="DP446" s="152"/>
      <c r="DQ446" s="152"/>
      <c r="DR446" s="152"/>
      <c r="DS446" s="152"/>
      <c r="DT446" s="152"/>
      <c r="DU446" s="152"/>
      <c r="DV446" s="152"/>
      <c r="DW446" s="152"/>
      <c r="DX446" s="152"/>
      <c r="DY446" s="152"/>
      <c r="DZ446" s="152"/>
      <c r="EA446" s="152"/>
      <c r="EB446" s="152"/>
      <c r="EC446" s="152"/>
      <c r="ED446" s="152"/>
      <c r="EE446" s="152"/>
      <c r="EF446" s="152"/>
      <c r="EG446" s="152"/>
      <c r="EH446" s="152"/>
      <c r="EI446" s="152"/>
      <c r="EJ446" s="152"/>
      <c r="EK446" s="152"/>
      <c r="EL446" s="152"/>
      <c r="EM446" s="152"/>
      <c r="EN446" s="152"/>
      <c r="EO446" s="152"/>
      <c r="EP446" s="152"/>
      <c r="EQ446" s="152"/>
      <c r="ER446" s="152"/>
      <c r="ES446" s="152"/>
      <c r="ET446" s="152"/>
      <c r="EU446" s="152"/>
      <c r="EV446" s="152"/>
      <c r="EW446" s="152"/>
      <c r="EX446" s="152"/>
      <c r="EY446" s="152"/>
      <c r="EZ446" s="152"/>
      <c r="FA446" s="152"/>
      <c r="FB446" s="152"/>
      <c r="FC446" s="152"/>
      <c r="FD446" s="152"/>
    </row>
    <row r="447" spans="1:160">
      <c r="A447" s="250" t="str">
        <f t="shared" si="4"/>
        <v/>
      </c>
      <c r="B447" s="89"/>
      <c r="C447" s="89"/>
      <c r="D447" s="89"/>
      <c r="E447" s="89"/>
      <c r="F447" s="89"/>
      <c r="G447" s="89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152"/>
      <c r="AE447" s="152"/>
      <c r="AF447" s="152"/>
      <c r="AG447" s="152"/>
      <c r="AH447" s="152"/>
      <c r="AI447" s="152"/>
      <c r="AJ447" s="152"/>
      <c r="AK447" s="152"/>
      <c r="AL447" s="152"/>
      <c r="AM447" s="152"/>
      <c r="AN447" s="152"/>
      <c r="AO447" s="152"/>
      <c r="AP447" s="152"/>
      <c r="AQ447" s="152"/>
      <c r="AR447" s="152"/>
      <c r="AS447" s="152"/>
      <c r="AT447" s="152"/>
      <c r="AU447" s="152"/>
      <c r="AV447" s="152"/>
      <c r="AW447" s="152"/>
      <c r="AX447" s="152"/>
      <c r="AY447" s="152"/>
      <c r="AZ447" s="152"/>
      <c r="BA447" s="152"/>
      <c r="BB447" s="152"/>
      <c r="BC447" s="152"/>
      <c r="BD447" s="152"/>
      <c r="BE447" s="152"/>
      <c r="BF447" s="152"/>
      <c r="BG447" s="152"/>
      <c r="BH447" s="152"/>
      <c r="BI447" s="152"/>
      <c r="BJ447" s="152"/>
      <c r="BK447" s="152"/>
      <c r="BL447" s="152"/>
      <c r="BM447" s="152"/>
      <c r="BN447" s="152"/>
      <c r="BO447" s="152"/>
      <c r="BP447" s="152"/>
      <c r="BQ447" s="152"/>
      <c r="BR447" s="152"/>
      <c r="BS447" s="152"/>
      <c r="BT447" s="152"/>
      <c r="BU447" s="152"/>
      <c r="BV447" s="152"/>
      <c r="BW447" s="152"/>
      <c r="BX447" s="152"/>
      <c r="BY447" s="152"/>
      <c r="BZ447" s="152"/>
      <c r="CA447" s="152"/>
      <c r="CB447" s="152"/>
      <c r="CC447" s="152"/>
      <c r="CD447" s="152"/>
      <c r="CE447" s="152"/>
      <c r="CF447" s="152"/>
      <c r="CG447" s="152"/>
      <c r="CH447" s="152"/>
      <c r="CI447" s="152"/>
      <c r="CJ447" s="152"/>
      <c r="CK447" s="152"/>
      <c r="CL447" s="152"/>
      <c r="CM447" s="152"/>
      <c r="CN447" s="152"/>
      <c r="CO447" s="152"/>
      <c r="CP447" s="152"/>
      <c r="CQ447" s="152"/>
      <c r="CR447" s="152"/>
      <c r="CS447" s="152"/>
      <c r="CT447" s="152"/>
      <c r="CU447" s="152"/>
      <c r="CV447" s="152"/>
      <c r="CW447" s="152"/>
      <c r="CX447" s="152"/>
      <c r="CY447" s="152"/>
      <c r="CZ447" s="152"/>
      <c r="DA447" s="152"/>
      <c r="DB447" s="152"/>
      <c r="DC447" s="152"/>
      <c r="DD447" s="152"/>
      <c r="DE447" s="152"/>
      <c r="DF447" s="152"/>
      <c r="DG447" s="152"/>
      <c r="DH447" s="152"/>
      <c r="DI447" s="152"/>
      <c r="DJ447" s="152"/>
      <c r="DK447" s="152"/>
      <c r="DL447" s="152"/>
      <c r="DM447" s="152"/>
      <c r="DN447" s="152"/>
      <c r="DO447" s="152"/>
      <c r="DP447" s="152"/>
      <c r="DQ447" s="152"/>
      <c r="DR447" s="152"/>
      <c r="DS447" s="152"/>
      <c r="DT447" s="152"/>
      <c r="DU447" s="152"/>
      <c r="DV447" s="152"/>
      <c r="DW447" s="152"/>
      <c r="DX447" s="152"/>
      <c r="DY447" s="152"/>
      <c r="DZ447" s="152"/>
      <c r="EA447" s="152"/>
      <c r="EB447" s="152"/>
      <c r="EC447" s="152"/>
      <c r="ED447" s="152"/>
      <c r="EE447" s="152"/>
      <c r="EF447" s="152"/>
      <c r="EG447" s="152"/>
      <c r="EH447" s="152"/>
      <c r="EI447" s="152"/>
      <c r="EJ447" s="152"/>
      <c r="EK447" s="152"/>
      <c r="EL447" s="152"/>
      <c r="EM447" s="152"/>
      <c r="EN447" s="152"/>
      <c r="EO447" s="152"/>
      <c r="EP447" s="152"/>
      <c r="EQ447" s="152"/>
      <c r="ER447" s="152"/>
      <c r="ES447" s="152"/>
      <c r="ET447" s="152"/>
      <c r="EU447" s="152"/>
      <c r="EV447" s="152"/>
      <c r="EW447" s="152"/>
      <c r="EX447" s="152"/>
      <c r="EY447" s="152"/>
      <c r="EZ447" s="152"/>
      <c r="FA447" s="152"/>
      <c r="FB447" s="152"/>
      <c r="FC447" s="152"/>
      <c r="FD447" s="152"/>
    </row>
    <row r="448" spans="1:160">
      <c r="A448" s="250" t="str">
        <f t="shared" si="4"/>
        <v/>
      </c>
      <c r="B448" s="89"/>
      <c r="C448" s="89"/>
      <c r="D448" s="89"/>
      <c r="E448" s="89"/>
      <c r="F448" s="89"/>
      <c r="G448" s="89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152"/>
      <c r="AE448" s="152"/>
      <c r="AF448" s="152"/>
      <c r="AG448" s="152"/>
      <c r="AH448" s="152"/>
      <c r="AI448" s="152"/>
      <c r="AJ448" s="152"/>
      <c r="AK448" s="152"/>
      <c r="AL448" s="152"/>
      <c r="AM448" s="152"/>
      <c r="AN448" s="152"/>
      <c r="AO448" s="152"/>
      <c r="AP448" s="152"/>
      <c r="AQ448" s="152"/>
      <c r="AR448" s="152"/>
      <c r="AS448" s="152"/>
      <c r="AT448" s="152"/>
      <c r="AU448" s="152"/>
      <c r="AV448" s="152"/>
      <c r="AW448" s="152"/>
      <c r="AX448" s="152"/>
      <c r="AY448" s="152"/>
      <c r="AZ448" s="152"/>
      <c r="BA448" s="152"/>
      <c r="BB448" s="152"/>
      <c r="BC448" s="152"/>
      <c r="BD448" s="152"/>
      <c r="BE448" s="152"/>
      <c r="BF448" s="152"/>
      <c r="BG448" s="152"/>
      <c r="BH448" s="152"/>
      <c r="BI448" s="152"/>
      <c r="BJ448" s="152"/>
      <c r="BK448" s="152"/>
      <c r="BL448" s="152"/>
      <c r="BM448" s="152"/>
      <c r="BN448" s="152"/>
      <c r="BO448" s="152"/>
      <c r="BP448" s="152"/>
      <c r="BQ448" s="152"/>
      <c r="BR448" s="152"/>
      <c r="BS448" s="152"/>
      <c r="BT448" s="152"/>
      <c r="BU448" s="152"/>
      <c r="BV448" s="152"/>
      <c r="BW448" s="152"/>
      <c r="BX448" s="152"/>
      <c r="BY448" s="152"/>
      <c r="BZ448" s="152"/>
      <c r="CA448" s="152"/>
      <c r="CB448" s="152"/>
      <c r="CC448" s="152"/>
      <c r="CD448" s="152"/>
      <c r="CE448" s="152"/>
      <c r="CF448" s="152"/>
      <c r="CG448" s="152"/>
      <c r="CH448" s="152"/>
      <c r="CI448" s="152"/>
      <c r="CJ448" s="152"/>
      <c r="CK448" s="152"/>
      <c r="CL448" s="152"/>
      <c r="CM448" s="152"/>
      <c r="CN448" s="152"/>
      <c r="CO448" s="152"/>
      <c r="CP448" s="152"/>
      <c r="CQ448" s="152"/>
      <c r="CR448" s="152"/>
      <c r="CS448" s="152"/>
      <c r="CT448" s="152"/>
      <c r="CU448" s="152"/>
      <c r="CV448" s="152"/>
      <c r="CW448" s="152"/>
      <c r="CX448" s="152"/>
      <c r="CY448" s="152"/>
      <c r="CZ448" s="152"/>
      <c r="DA448" s="152"/>
      <c r="DB448" s="152"/>
      <c r="DC448" s="152"/>
      <c r="DD448" s="152"/>
      <c r="DE448" s="152"/>
      <c r="DF448" s="152"/>
      <c r="DG448" s="152"/>
      <c r="DH448" s="152"/>
      <c r="DI448" s="152"/>
      <c r="DJ448" s="152"/>
      <c r="DK448" s="152"/>
      <c r="DL448" s="152"/>
      <c r="DM448" s="152"/>
      <c r="DN448" s="152"/>
      <c r="DO448" s="152"/>
      <c r="DP448" s="152"/>
      <c r="DQ448" s="152"/>
      <c r="DR448" s="152"/>
      <c r="DS448" s="152"/>
      <c r="DT448" s="152"/>
      <c r="DU448" s="152"/>
      <c r="DV448" s="152"/>
      <c r="DW448" s="152"/>
      <c r="DX448" s="152"/>
      <c r="DY448" s="152"/>
      <c r="DZ448" s="152"/>
      <c r="EA448" s="152"/>
      <c r="EB448" s="152"/>
      <c r="EC448" s="152"/>
      <c r="ED448" s="152"/>
      <c r="EE448" s="152"/>
      <c r="EF448" s="152"/>
      <c r="EG448" s="152"/>
      <c r="EH448" s="152"/>
      <c r="EI448" s="152"/>
      <c r="EJ448" s="152"/>
      <c r="EK448" s="152"/>
      <c r="EL448" s="152"/>
      <c r="EM448" s="152"/>
      <c r="EN448" s="152"/>
      <c r="EO448" s="152"/>
      <c r="EP448" s="152"/>
      <c r="EQ448" s="152"/>
      <c r="ER448" s="152"/>
      <c r="ES448" s="152"/>
      <c r="ET448" s="152"/>
      <c r="EU448" s="152"/>
      <c r="EV448" s="152"/>
      <c r="EW448" s="152"/>
      <c r="EX448" s="152"/>
      <c r="EY448" s="152"/>
      <c r="EZ448" s="152"/>
      <c r="FA448" s="152"/>
      <c r="FB448" s="152"/>
      <c r="FC448" s="152"/>
      <c r="FD448" s="152"/>
    </row>
    <row r="449" spans="1:160">
      <c r="A449" s="250" t="str">
        <f t="shared" si="4"/>
        <v/>
      </c>
      <c r="B449" s="89"/>
      <c r="C449" s="89"/>
      <c r="D449" s="89"/>
      <c r="E449" s="89"/>
      <c r="F449" s="89"/>
      <c r="G449" s="89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152"/>
      <c r="AE449" s="152"/>
      <c r="AF449" s="152"/>
      <c r="AG449" s="152"/>
      <c r="AH449" s="152"/>
      <c r="AI449" s="152"/>
      <c r="AJ449" s="152"/>
      <c r="AK449" s="152"/>
      <c r="AL449" s="152"/>
      <c r="AM449" s="152"/>
      <c r="AN449" s="152"/>
      <c r="AO449" s="152"/>
      <c r="AP449" s="152"/>
      <c r="AQ449" s="152"/>
      <c r="AR449" s="152"/>
      <c r="AS449" s="152"/>
      <c r="AT449" s="152"/>
      <c r="AU449" s="152"/>
      <c r="AV449" s="152"/>
      <c r="AW449" s="152"/>
      <c r="AX449" s="152"/>
      <c r="AY449" s="152"/>
      <c r="AZ449" s="152"/>
      <c r="BA449" s="152"/>
      <c r="BB449" s="152"/>
      <c r="BC449" s="152"/>
      <c r="BD449" s="152"/>
      <c r="BE449" s="152"/>
      <c r="BF449" s="152"/>
      <c r="BG449" s="152"/>
      <c r="BH449" s="152"/>
      <c r="BI449" s="152"/>
      <c r="BJ449" s="152"/>
      <c r="BK449" s="152"/>
      <c r="BL449" s="152"/>
      <c r="BM449" s="152"/>
      <c r="BN449" s="152"/>
      <c r="BO449" s="152"/>
      <c r="BP449" s="152"/>
      <c r="BQ449" s="152"/>
      <c r="BR449" s="152"/>
      <c r="BS449" s="152"/>
      <c r="BT449" s="152"/>
      <c r="BU449" s="152"/>
      <c r="BV449" s="152"/>
      <c r="BW449" s="152"/>
      <c r="BX449" s="152"/>
      <c r="BY449" s="152"/>
      <c r="BZ449" s="152"/>
      <c r="CA449" s="152"/>
      <c r="CB449" s="152"/>
      <c r="CC449" s="152"/>
      <c r="CD449" s="152"/>
      <c r="CE449" s="152"/>
      <c r="CF449" s="152"/>
      <c r="CG449" s="152"/>
      <c r="CH449" s="152"/>
      <c r="CI449" s="152"/>
      <c r="CJ449" s="152"/>
      <c r="CK449" s="152"/>
      <c r="CL449" s="152"/>
      <c r="CM449" s="152"/>
      <c r="CN449" s="152"/>
      <c r="CO449" s="152"/>
      <c r="CP449" s="152"/>
      <c r="CQ449" s="152"/>
      <c r="CR449" s="152"/>
      <c r="CS449" s="152"/>
      <c r="CT449" s="152"/>
      <c r="CU449" s="152"/>
      <c r="CV449" s="152"/>
      <c r="CW449" s="152"/>
      <c r="CX449" s="152"/>
      <c r="CY449" s="152"/>
      <c r="CZ449" s="152"/>
      <c r="DA449" s="152"/>
      <c r="DB449" s="152"/>
      <c r="DC449" s="152"/>
      <c r="DD449" s="152"/>
      <c r="DE449" s="152"/>
      <c r="DF449" s="152"/>
      <c r="DG449" s="152"/>
      <c r="DH449" s="152"/>
      <c r="DI449" s="152"/>
      <c r="DJ449" s="152"/>
      <c r="DK449" s="152"/>
      <c r="DL449" s="152"/>
      <c r="DM449" s="152"/>
      <c r="DN449" s="152"/>
      <c r="DO449" s="152"/>
      <c r="DP449" s="152"/>
      <c r="DQ449" s="152"/>
      <c r="DR449" s="152"/>
      <c r="DS449" s="152"/>
      <c r="DT449" s="152"/>
      <c r="DU449" s="152"/>
      <c r="DV449" s="152"/>
      <c r="DW449" s="152"/>
      <c r="DX449" s="152"/>
      <c r="DY449" s="152"/>
      <c r="DZ449" s="152"/>
      <c r="EA449" s="152"/>
      <c r="EB449" s="152"/>
      <c r="EC449" s="152"/>
      <c r="ED449" s="152"/>
      <c r="EE449" s="152"/>
      <c r="EF449" s="152"/>
      <c r="EG449" s="152"/>
      <c r="EH449" s="152"/>
      <c r="EI449" s="152"/>
      <c r="EJ449" s="152"/>
      <c r="EK449" s="152"/>
      <c r="EL449" s="152"/>
      <c r="EM449" s="152"/>
      <c r="EN449" s="152"/>
      <c r="EO449" s="152"/>
      <c r="EP449" s="152"/>
      <c r="EQ449" s="152"/>
      <c r="ER449" s="152"/>
      <c r="ES449" s="152"/>
      <c r="ET449" s="152"/>
      <c r="EU449" s="152"/>
      <c r="EV449" s="152"/>
      <c r="EW449" s="152"/>
      <c r="EX449" s="152"/>
      <c r="EY449" s="152"/>
      <c r="EZ449" s="152"/>
      <c r="FA449" s="152"/>
      <c r="FB449" s="152"/>
      <c r="FC449" s="152"/>
      <c r="FD449" s="152"/>
    </row>
    <row r="450" spans="1:160">
      <c r="A450" s="250" t="str">
        <f t="shared" si="4"/>
        <v/>
      </c>
      <c r="B450" s="89"/>
      <c r="C450" s="89"/>
      <c r="D450" s="89"/>
      <c r="E450" s="89"/>
      <c r="F450" s="89"/>
      <c r="G450" s="89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2"/>
      <c r="AI450" s="152"/>
      <c r="AJ450" s="152"/>
      <c r="AK450" s="152"/>
      <c r="AL450" s="152"/>
      <c r="AM450" s="152"/>
      <c r="AN450" s="152"/>
      <c r="AO450" s="152"/>
      <c r="AP450" s="152"/>
      <c r="AQ450" s="152"/>
      <c r="AR450" s="152"/>
      <c r="AS450" s="152"/>
      <c r="AT450" s="152"/>
      <c r="AU450" s="152"/>
      <c r="AV450" s="152"/>
      <c r="AW450" s="152"/>
      <c r="AX450" s="152"/>
      <c r="AY450" s="152"/>
      <c r="AZ450" s="152"/>
      <c r="BA450" s="152"/>
      <c r="BB450" s="152"/>
      <c r="BC450" s="152"/>
      <c r="BD450" s="152"/>
      <c r="BE450" s="152"/>
      <c r="BF450" s="152"/>
      <c r="BG450" s="152"/>
      <c r="BH450" s="152"/>
      <c r="BI450" s="152"/>
      <c r="BJ450" s="152"/>
      <c r="BK450" s="152"/>
      <c r="BL450" s="152"/>
      <c r="BM450" s="152"/>
      <c r="BN450" s="152"/>
      <c r="BO450" s="152"/>
      <c r="BP450" s="152"/>
      <c r="BQ450" s="152"/>
      <c r="BR450" s="152"/>
      <c r="BS450" s="152"/>
      <c r="BT450" s="152"/>
      <c r="BU450" s="152"/>
      <c r="BV450" s="152"/>
      <c r="BW450" s="152"/>
      <c r="BX450" s="152"/>
      <c r="BY450" s="152"/>
      <c r="BZ450" s="152"/>
      <c r="CA450" s="152"/>
      <c r="CB450" s="152"/>
      <c r="CC450" s="152"/>
      <c r="CD450" s="152"/>
      <c r="CE450" s="152"/>
      <c r="CF450" s="152"/>
      <c r="CG450" s="152"/>
      <c r="CH450" s="152"/>
      <c r="CI450" s="152"/>
      <c r="CJ450" s="152"/>
      <c r="CK450" s="152"/>
      <c r="CL450" s="152"/>
      <c r="CM450" s="152"/>
      <c r="CN450" s="152"/>
      <c r="CO450" s="152"/>
      <c r="CP450" s="152"/>
      <c r="CQ450" s="152"/>
      <c r="CR450" s="152"/>
      <c r="CS450" s="152"/>
      <c r="CT450" s="152"/>
      <c r="CU450" s="152"/>
      <c r="CV450" s="152"/>
      <c r="CW450" s="152"/>
      <c r="CX450" s="152"/>
      <c r="CY450" s="152"/>
      <c r="CZ450" s="152"/>
      <c r="DA450" s="152"/>
      <c r="DB450" s="152"/>
      <c r="DC450" s="152"/>
      <c r="DD450" s="152"/>
      <c r="DE450" s="152"/>
      <c r="DF450" s="152"/>
      <c r="DG450" s="152"/>
      <c r="DH450" s="152"/>
      <c r="DI450" s="152"/>
      <c r="DJ450" s="152"/>
      <c r="DK450" s="152"/>
      <c r="DL450" s="152"/>
      <c r="DM450" s="152"/>
      <c r="DN450" s="152"/>
      <c r="DO450" s="152"/>
      <c r="DP450" s="152"/>
      <c r="DQ450" s="152"/>
      <c r="DR450" s="152"/>
      <c r="DS450" s="152"/>
      <c r="DT450" s="152"/>
      <c r="DU450" s="152"/>
      <c r="DV450" s="152"/>
      <c r="DW450" s="152"/>
      <c r="DX450" s="152"/>
      <c r="DY450" s="152"/>
      <c r="DZ450" s="152"/>
      <c r="EA450" s="152"/>
      <c r="EB450" s="152"/>
      <c r="EC450" s="152"/>
      <c r="ED450" s="152"/>
      <c r="EE450" s="152"/>
      <c r="EF450" s="152"/>
      <c r="EG450" s="152"/>
      <c r="EH450" s="152"/>
      <c r="EI450" s="152"/>
      <c r="EJ450" s="152"/>
      <c r="EK450" s="152"/>
      <c r="EL450" s="152"/>
      <c r="EM450" s="152"/>
      <c r="EN450" s="152"/>
      <c r="EO450" s="152"/>
      <c r="EP450" s="152"/>
      <c r="EQ450" s="152"/>
      <c r="ER450" s="152"/>
      <c r="ES450" s="152"/>
      <c r="ET450" s="152"/>
      <c r="EU450" s="152"/>
      <c r="EV450" s="152"/>
      <c r="EW450" s="152"/>
      <c r="EX450" s="152"/>
      <c r="EY450" s="152"/>
      <c r="EZ450" s="152"/>
      <c r="FA450" s="152"/>
      <c r="FB450" s="152"/>
      <c r="FC450" s="152"/>
      <c r="FD450" s="152"/>
    </row>
    <row r="451" spans="1:160">
      <c r="A451" s="250" t="str">
        <f t="shared" si="4"/>
        <v/>
      </c>
      <c r="B451" s="89"/>
      <c r="C451" s="89"/>
      <c r="D451" s="89"/>
      <c r="E451" s="89"/>
      <c r="F451" s="89"/>
      <c r="G451" s="89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152"/>
      <c r="AE451" s="152"/>
      <c r="AF451" s="152"/>
      <c r="AG451" s="152"/>
      <c r="AH451" s="152"/>
      <c r="AI451" s="152"/>
      <c r="AJ451" s="152"/>
      <c r="AK451" s="152"/>
      <c r="AL451" s="152"/>
      <c r="AM451" s="152"/>
      <c r="AN451" s="152"/>
      <c r="AO451" s="152"/>
      <c r="AP451" s="152"/>
      <c r="AQ451" s="152"/>
      <c r="AR451" s="152"/>
      <c r="AS451" s="152"/>
      <c r="AT451" s="152"/>
      <c r="AU451" s="152"/>
      <c r="AV451" s="152"/>
      <c r="AW451" s="152"/>
      <c r="AX451" s="152"/>
      <c r="AY451" s="152"/>
      <c r="AZ451" s="152"/>
      <c r="BA451" s="152"/>
      <c r="BB451" s="152"/>
      <c r="BC451" s="152"/>
      <c r="BD451" s="152"/>
      <c r="BE451" s="152"/>
      <c r="BF451" s="152"/>
      <c r="BG451" s="152"/>
      <c r="BH451" s="152"/>
      <c r="BI451" s="152"/>
      <c r="BJ451" s="152"/>
      <c r="BK451" s="152"/>
      <c r="BL451" s="152"/>
      <c r="BM451" s="152"/>
      <c r="BN451" s="152"/>
      <c r="BO451" s="152"/>
      <c r="BP451" s="152"/>
      <c r="BQ451" s="152"/>
      <c r="BR451" s="152"/>
      <c r="BS451" s="152"/>
      <c r="BT451" s="152"/>
      <c r="BU451" s="152"/>
      <c r="BV451" s="152"/>
      <c r="BW451" s="152"/>
      <c r="BX451" s="152"/>
      <c r="BY451" s="152"/>
      <c r="BZ451" s="152"/>
      <c r="CA451" s="152"/>
      <c r="CB451" s="152"/>
      <c r="CC451" s="152"/>
      <c r="CD451" s="152"/>
      <c r="CE451" s="152"/>
      <c r="CF451" s="152"/>
      <c r="CG451" s="152"/>
      <c r="CH451" s="152"/>
      <c r="CI451" s="152"/>
      <c r="CJ451" s="152"/>
      <c r="CK451" s="152"/>
      <c r="CL451" s="152"/>
      <c r="CM451" s="152"/>
      <c r="CN451" s="152"/>
      <c r="CO451" s="152"/>
      <c r="CP451" s="152"/>
      <c r="CQ451" s="152"/>
      <c r="CR451" s="152"/>
      <c r="CS451" s="152"/>
      <c r="CT451" s="152"/>
      <c r="CU451" s="152"/>
      <c r="CV451" s="152"/>
      <c r="CW451" s="152"/>
      <c r="CX451" s="152"/>
      <c r="CY451" s="152"/>
      <c r="CZ451" s="152"/>
      <c r="DA451" s="152"/>
      <c r="DB451" s="152"/>
      <c r="DC451" s="152"/>
      <c r="DD451" s="152"/>
      <c r="DE451" s="152"/>
      <c r="DF451" s="152"/>
      <c r="DG451" s="152"/>
      <c r="DH451" s="152"/>
      <c r="DI451" s="152"/>
      <c r="DJ451" s="152"/>
      <c r="DK451" s="152"/>
      <c r="DL451" s="152"/>
      <c r="DM451" s="152"/>
      <c r="DN451" s="152"/>
      <c r="DO451" s="152"/>
      <c r="DP451" s="152"/>
      <c r="DQ451" s="152"/>
      <c r="DR451" s="152"/>
      <c r="DS451" s="152"/>
      <c r="DT451" s="152"/>
      <c r="DU451" s="152"/>
      <c r="DV451" s="152"/>
      <c r="DW451" s="152"/>
      <c r="DX451" s="152"/>
      <c r="DY451" s="152"/>
      <c r="DZ451" s="152"/>
      <c r="EA451" s="152"/>
      <c r="EB451" s="152"/>
      <c r="EC451" s="152"/>
      <c r="ED451" s="152"/>
      <c r="EE451" s="152"/>
      <c r="EF451" s="152"/>
      <c r="EG451" s="152"/>
      <c r="EH451" s="152"/>
      <c r="EI451" s="152"/>
      <c r="EJ451" s="152"/>
      <c r="EK451" s="152"/>
      <c r="EL451" s="152"/>
      <c r="EM451" s="152"/>
      <c r="EN451" s="152"/>
      <c r="EO451" s="152"/>
      <c r="EP451" s="152"/>
      <c r="EQ451" s="152"/>
      <c r="ER451" s="152"/>
      <c r="ES451" s="152"/>
      <c r="ET451" s="152"/>
      <c r="EU451" s="152"/>
      <c r="EV451" s="152"/>
      <c r="EW451" s="152"/>
      <c r="EX451" s="152"/>
      <c r="EY451" s="152"/>
      <c r="EZ451" s="152"/>
      <c r="FA451" s="152"/>
      <c r="FB451" s="152"/>
      <c r="FC451" s="152"/>
      <c r="FD451" s="152"/>
    </row>
    <row r="452" spans="1:160">
      <c r="A452" s="250" t="str">
        <f t="shared" si="4"/>
        <v/>
      </c>
      <c r="B452" s="89"/>
      <c r="C452" s="89"/>
      <c r="D452" s="89"/>
      <c r="E452" s="89"/>
      <c r="F452" s="89"/>
      <c r="G452" s="89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152"/>
      <c r="AE452" s="152"/>
      <c r="AF452" s="152"/>
      <c r="AG452" s="152"/>
      <c r="AH452" s="152"/>
      <c r="AI452" s="152"/>
      <c r="AJ452" s="152"/>
      <c r="AK452" s="152"/>
      <c r="AL452" s="152"/>
      <c r="AM452" s="152"/>
      <c r="AN452" s="152"/>
      <c r="AO452" s="152"/>
      <c r="AP452" s="152"/>
      <c r="AQ452" s="152"/>
      <c r="AR452" s="152"/>
      <c r="AS452" s="152"/>
      <c r="AT452" s="152"/>
      <c r="AU452" s="152"/>
      <c r="AV452" s="152"/>
      <c r="AW452" s="152"/>
      <c r="AX452" s="152"/>
      <c r="AY452" s="152"/>
      <c r="AZ452" s="152"/>
      <c r="BA452" s="152"/>
      <c r="BB452" s="152"/>
      <c r="BC452" s="152"/>
      <c r="BD452" s="152"/>
      <c r="BE452" s="152"/>
      <c r="BF452" s="152"/>
      <c r="BG452" s="152"/>
      <c r="BH452" s="152"/>
      <c r="BI452" s="152"/>
      <c r="BJ452" s="152"/>
      <c r="BK452" s="152"/>
      <c r="BL452" s="152"/>
      <c r="BM452" s="152"/>
      <c r="BN452" s="152"/>
      <c r="BO452" s="152"/>
      <c r="BP452" s="152"/>
      <c r="BQ452" s="152"/>
      <c r="BR452" s="152"/>
      <c r="BS452" s="152"/>
      <c r="BT452" s="152"/>
      <c r="BU452" s="152"/>
      <c r="BV452" s="152"/>
      <c r="BW452" s="152"/>
      <c r="BX452" s="152"/>
      <c r="BY452" s="152"/>
      <c r="BZ452" s="152"/>
      <c r="CA452" s="152"/>
      <c r="CB452" s="152"/>
      <c r="CC452" s="152"/>
      <c r="CD452" s="152"/>
      <c r="CE452" s="152"/>
      <c r="CF452" s="152"/>
      <c r="CG452" s="152"/>
      <c r="CH452" s="152"/>
      <c r="CI452" s="152"/>
      <c r="CJ452" s="152"/>
      <c r="CK452" s="152"/>
      <c r="CL452" s="152"/>
      <c r="CM452" s="152"/>
      <c r="CN452" s="152"/>
      <c r="CO452" s="152"/>
      <c r="CP452" s="152"/>
      <c r="CQ452" s="152"/>
      <c r="CR452" s="152"/>
      <c r="CS452" s="152"/>
      <c r="CT452" s="152"/>
      <c r="CU452" s="152"/>
      <c r="CV452" s="152"/>
      <c r="CW452" s="152"/>
      <c r="CX452" s="152"/>
      <c r="CY452" s="152"/>
      <c r="CZ452" s="152"/>
      <c r="DA452" s="152"/>
      <c r="DB452" s="152"/>
      <c r="DC452" s="152"/>
      <c r="DD452" s="152"/>
      <c r="DE452" s="152"/>
      <c r="DF452" s="152"/>
      <c r="DG452" s="152"/>
      <c r="DH452" s="152"/>
      <c r="DI452" s="152"/>
      <c r="DJ452" s="152"/>
      <c r="DK452" s="152"/>
      <c r="DL452" s="152"/>
      <c r="DM452" s="152"/>
      <c r="DN452" s="152"/>
      <c r="DO452" s="152"/>
      <c r="DP452" s="152"/>
      <c r="DQ452" s="152"/>
      <c r="DR452" s="152"/>
      <c r="DS452" s="152"/>
      <c r="DT452" s="152"/>
      <c r="DU452" s="152"/>
      <c r="DV452" s="152"/>
      <c r="DW452" s="152"/>
      <c r="DX452" s="152"/>
      <c r="DY452" s="152"/>
      <c r="DZ452" s="152"/>
      <c r="EA452" s="152"/>
      <c r="EB452" s="152"/>
      <c r="EC452" s="152"/>
      <c r="ED452" s="152"/>
      <c r="EE452" s="152"/>
      <c r="EF452" s="152"/>
      <c r="EG452" s="152"/>
      <c r="EH452" s="152"/>
      <c r="EI452" s="152"/>
      <c r="EJ452" s="152"/>
      <c r="EK452" s="152"/>
      <c r="EL452" s="152"/>
      <c r="EM452" s="152"/>
      <c r="EN452" s="152"/>
      <c r="EO452" s="152"/>
      <c r="EP452" s="152"/>
      <c r="EQ452" s="152"/>
      <c r="ER452" s="152"/>
      <c r="ES452" s="152"/>
      <c r="ET452" s="152"/>
      <c r="EU452" s="152"/>
      <c r="EV452" s="152"/>
      <c r="EW452" s="152"/>
      <c r="EX452" s="152"/>
      <c r="EY452" s="152"/>
      <c r="EZ452" s="152"/>
      <c r="FA452" s="152"/>
      <c r="FB452" s="152"/>
      <c r="FC452" s="152"/>
      <c r="FD452" s="152"/>
    </row>
    <row r="453" spans="1:160">
      <c r="A453" s="250" t="str">
        <f t="shared" si="4"/>
        <v/>
      </c>
      <c r="B453" s="89"/>
      <c r="C453" s="89"/>
      <c r="D453" s="89"/>
      <c r="E453" s="89"/>
      <c r="F453" s="89"/>
      <c r="G453" s="89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152"/>
      <c r="AE453" s="152"/>
      <c r="AF453" s="152"/>
      <c r="AG453" s="152"/>
      <c r="AH453" s="152"/>
      <c r="AI453" s="152"/>
      <c r="AJ453" s="152"/>
      <c r="AK453" s="152"/>
      <c r="AL453" s="152"/>
      <c r="AM453" s="152"/>
      <c r="AN453" s="152"/>
      <c r="AO453" s="152"/>
      <c r="AP453" s="152"/>
      <c r="AQ453" s="152"/>
      <c r="AR453" s="152"/>
      <c r="AS453" s="152"/>
      <c r="AT453" s="152"/>
      <c r="AU453" s="152"/>
      <c r="AV453" s="152"/>
      <c r="AW453" s="152"/>
      <c r="AX453" s="152"/>
      <c r="AY453" s="152"/>
      <c r="AZ453" s="152"/>
      <c r="BA453" s="152"/>
      <c r="BB453" s="152"/>
      <c r="BC453" s="152"/>
      <c r="BD453" s="152"/>
      <c r="BE453" s="152"/>
      <c r="BF453" s="152"/>
      <c r="BG453" s="152"/>
      <c r="BH453" s="152"/>
      <c r="BI453" s="152"/>
      <c r="BJ453" s="152"/>
      <c r="BK453" s="152"/>
      <c r="BL453" s="152"/>
      <c r="BM453" s="152"/>
      <c r="BN453" s="152"/>
      <c r="BO453" s="152"/>
      <c r="BP453" s="152"/>
      <c r="BQ453" s="152"/>
      <c r="BR453" s="152"/>
      <c r="BS453" s="152"/>
      <c r="BT453" s="152"/>
      <c r="BU453" s="152"/>
      <c r="BV453" s="152"/>
      <c r="BW453" s="152"/>
      <c r="BX453" s="152"/>
      <c r="BY453" s="152"/>
      <c r="BZ453" s="152"/>
      <c r="CA453" s="152"/>
      <c r="CB453" s="152"/>
      <c r="CC453" s="152"/>
      <c r="CD453" s="152"/>
      <c r="CE453" s="152"/>
      <c r="CF453" s="152"/>
      <c r="CG453" s="152"/>
      <c r="CH453" s="152"/>
      <c r="CI453" s="152"/>
      <c r="CJ453" s="152"/>
      <c r="CK453" s="152"/>
      <c r="CL453" s="152"/>
      <c r="CM453" s="152"/>
      <c r="CN453" s="152"/>
      <c r="CO453" s="152"/>
      <c r="CP453" s="152"/>
      <c r="CQ453" s="152"/>
      <c r="CR453" s="152"/>
      <c r="CS453" s="152"/>
      <c r="CT453" s="152"/>
      <c r="CU453" s="152"/>
      <c r="CV453" s="152"/>
      <c r="CW453" s="152"/>
      <c r="CX453" s="152"/>
      <c r="CY453" s="152"/>
      <c r="CZ453" s="152"/>
      <c r="DA453" s="152"/>
      <c r="DB453" s="152"/>
      <c r="DC453" s="152"/>
      <c r="DD453" s="152"/>
      <c r="DE453" s="152"/>
      <c r="DF453" s="152"/>
      <c r="DG453" s="152"/>
      <c r="DH453" s="152"/>
      <c r="DI453" s="152"/>
      <c r="DJ453" s="152"/>
      <c r="DK453" s="152"/>
      <c r="DL453" s="152"/>
      <c r="DM453" s="152"/>
      <c r="DN453" s="152"/>
      <c r="DO453" s="152"/>
      <c r="DP453" s="152"/>
      <c r="DQ453" s="152"/>
      <c r="DR453" s="152"/>
      <c r="DS453" s="152"/>
      <c r="DT453" s="152"/>
      <c r="DU453" s="152"/>
      <c r="DV453" s="152"/>
      <c r="DW453" s="152"/>
      <c r="DX453" s="152"/>
      <c r="DY453" s="152"/>
      <c r="DZ453" s="152"/>
      <c r="EA453" s="152"/>
      <c r="EB453" s="152"/>
      <c r="EC453" s="152"/>
      <c r="ED453" s="152"/>
      <c r="EE453" s="152"/>
      <c r="EF453" s="152"/>
      <c r="EG453" s="152"/>
      <c r="EH453" s="152"/>
      <c r="EI453" s="152"/>
      <c r="EJ453" s="152"/>
      <c r="EK453" s="152"/>
      <c r="EL453" s="152"/>
      <c r="EM453" s="152"/>
      <c r="EN453" s="152"/>
      <c r="EO453" s="152"/>
      <c r="EP453" s="152"/>
      <c r="EQ453" s="152"/>
      <c r="ER453" s="152"/>
      <c r="ES453" s="152"/>
      <c r="ET453" s="152"/>
      <c r="EU453" s="152"/>
      <c r="EV453" s="152"/>
      <c r="EW453" s="152"/>
      <c r="EX453" s="152"/>
      <c r="EY453" s="152"/>
      <c r="EZ453" s="152"/>
      <c r="FA453" s="152"/>
      <c r="FB453" s="152"/>
      <c r="FC453" s="152"/>
      <c r="FD453" s="152"/>
    </row>
    <row r="454" spans="1:160">
      <c r="A454" s="250" t="str">
        <f t="shared" si="4"/>
        <v/>
      </c>
      <c r="B454" s="89"/>
      <c r="C454" s="89"/>
      <c r="D454" s="89"/>
      <c r="E454" s="89"/>
      <c r="F454" s="89"/>
      <c r="G454" s="89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152"/>
      <c r="AE454" s="152"/>
      <c r="AF454" s="152"/>
      <c r="AG454" s="152"/>
      <c r="AH454" s="152"/>
      <c r="AI454" s="152"/>
      <c r="AJ454" s="152"/>
      <c r="AK454" s="152"/>
      <c r="AL454" s="152"/>
      <c r="AM454" s="152"/>
      <c r="AN454" s="152"/>
      <c r="AO454" s="152"/>
      <c r="AP454" s="152"/>
      <c r="AQ454" s="152"/>
      <c r="AR454" s="152"/>
      <c r="AS454" s="152"/>
      <c r="AT454" s="152"/>
      <c r="AU454" s="152"/>
      <c r="AV454" s="152"/>
      <c r="AW454" s="152"/>
      <c r="AX454" s="152"/>
      <c r="AY454" s="152"/>
      <c r="AZ454" s="152"/>
      <c r="BA454" s="152"/>
      <c r="BB454" s="152"/>
      <c r="BC454" s="152"/>
      <c r="BD454" s="152"/>
      <c r="BE454" s="152"/>
      <c r="BF454" s="152"/>
      <c r="BG454" s="152"/>
      <c r="BH454" s="152"/>
      <c r="BI454" s="152"/>
      <c r="BJ454" s="152"/>
      <c r="BK454" s="152"/>
      <c r="BL454" s="152"/>
      <c r="BM454" s="152"/>
      <c r="BN454" s="152"/>
      <c r="BO454" s="152"/>
      <c r="BP454" s="152"/>
      <c r="BQ454" s="152"/>
      <c r="BR454" s="152"/>
      <c r="BS454" s="152"/>
      <c r="BT454" s="152"/>
      <c r="BU454" s="152"/>
      <c r="BV454" s="152"/>
      <c r="BW454" s="152"/>
      <c r="BX454" s="152"/>
      <c r="BY454" s="152"/>
      <c r="BZ454" s="152"/>
      <c r="CA454" s="152"/>
      <c r="CB454" s="152"/>
      <c r="CC454" s="152"/>
      <c r="CD454" s="152"/>
      <c r="CE454" s="152"/>
      <c r="CF454" s="152"/>
      <c r="CG454" s="152"/>
      <c r="CH454" s="152"/>
      <c r="CI454" s="152"/>
      <c r="CJ454" s="152"/>
      <c r="CK454" s="152"/>
      <c r="CL454" s="152"/>
      <c r="CM454" s="152"/>
      <c r="CN454" s="152"/>
      <c r="CO454" s="152"/>
      <c r="CP454" s="152"/>
      <c r="CQ454" s="152"/>
      <c r="CR454" s="152"/>
      <c r="CS454" s="152"/>
      <c r="CT454" s="152"/>
      <c r="CU454" s="152"/>
      <c r="CV454" s="152"/>
      <c r="CW454" s="152"/>
      <c r="CX454" s="152"/>
      <c r="CY454" s="152"/>
      <c r="CZ454" s="152"/>
      <c r="DA454" s="152"/>
      <c r="DB454" s="152"/>
      <c r="DC454" s="152"/>
      <c r="DD454" s="152"/>
      <c r="DE454" s="152"/>
      <c r="DF454" s="152"/>
      <c r="DG454" s="152"/>
      <c r="DH454" s="152"/>
      <c r="DI454" s="152"/>
      <c r="DJ454" s="152"/>
      <c r="DK454" s="152"/>
      <c r="DL454" s="152"/>
      <c r="DM454" s="152"/>
      <c r="DN454" s="152"/>
      <c r="DO454" s="152"/>
      <c r="DP454" s="152"/>
      <c r="DQ454" s="152"/>
      <c r="DR454" s="152"/>
      <c r="DS454" s="152"/>
      <c r="DT454" s="152"/>
      <c r="DU454" s="152"/>
      <c r="DV454" s="152"/>
      <c r="DW454" s="152"/>
      <c r="DX454" s="152"/>
      <c r="DY454" s="152"/>
      <c r="DZ454" s="152"/>
      <c r="EA454" s="152"/>
      <c r="EB454" s="152"/>
      <c r="EC454" s="152"/>
      <c r="ED454" s="152"/>
      <c r="EE454" s="152"/>
      <c r="EF454" s="152"/>
      <c r="EG454" s="152"/>
      <c r="EH454" s="152"/>
      <c r="EI454" s="152"/>
      <c r="EJ454" s="152"/>
      <c r="EK454" s="152"/>
      <c r="EL454" s="152"/>
      <c r="EM454" s="152"/>
      <c r="EN454" s="152"/>
      <c r="EO454" s="152"/>
      <c r="EP454" s="152"/>
      <c r="EQ454" s="152"/>
      <c r="ER454" s="152"/>
      <c r="ES454" s="152"/>
      <c r="ET454" s="152"/>
      <c r="EU454" s="152"/>
      <c r="EV454" s="152"/>
      <c r="EW454" s="152"/>
      <c r="EX454" s="152"/>
      <c r="EY454" s="152"/>
      <c r="EZ454" s="152"/>
      <c r="FA454" s="152"/>
      <c r="FB454" s="152"/>
      <c r="FC454" s="152"/>
      <c r="FD454" s="152"/>
    </row>
    <row r="455" spans="1:160">
      <c r="A455" s="250" t="str">
        <f t="shared" si="4"/>
        <v/>
      </c>
      <c r="B455" s="89"/>
      <c r="C455" s="89"/>
      <c r="D455" s="89"/>
      <c r="E455" s="89"/>
      <c r="F455" s="89"/>
      <c r="G455" s="89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152"/>
      <c r="AE455" s="152"/>
      <c r="AF455" s="152"/>
      <c r="AG455" s="152"/>
      <c r="AH455" s="152"/>
      <c r="AI455" s="152"/>
      <c r="AJ455" s="152"/>
      <c r="AK455" s="152"/>
      <c r="AL455" s="152"/>
      <c r="AM455" s="152"/>
      <c r="AN455" s="152"/>
      <c r="AO455" s="152"/>
      <c r="AP455" s="152"/>
      <c r="AQ455" s="152"/>
      <c r="AR455" s="152"/>
      <c r="AS455" s="152"/>
      <c r="AT455" s="152"/>
      <c r="AU455" s="152"/>
      <c r="AV455" s="152"/>
      <c r="AW455" s="152"/>
      <c r="AX455" s="152"/>
      <c r="AY455" s="152"/>
      <c r="AZ455" s="152"/>
      <c r="BA455" s="152"/>
      <c r="BB455" s="152"/>
      <c r="BC455" s="152"/>
      <c r="BD455" s="152"/>
      <c r="BE455" s="152"/>
      <c r="BF455" s="152"/>
      <c r="BG455" s="152"/>
      <c r="BH455" s="152"/>
      <c r="BI455" s="152"/>
      <c r="BJ455" s="152"/>
      <c r="BK455" s="152"/>
      <c r="BL455" s="152"/>
      <c r="BM455" s="152"/>
      <c r="BN455" s="152"/>
      <c r="BO455" s="152"/>
      <c r="BP455" s="152"/>
      <c r="BQ455" s="152"/>
      <c r="BR455" s="152"/>
      <c r="BS455" s="152"/>
      <c r="BT455" s="152"/>
      <c r="BU455" s="152"/>
      <c r="BV455" s="152"/>
      <c r="BW455" s="152"/>
      <c r="BX455" s="152"/>
      <c r="BY455" s="152"/>
      <c r="BZ455" s="152"/>
      <c r="CA455" s="152"/>
      <c r="CB455" s="152"/>
      <c r="CC455" s="152"/>
      <c r="CD455" s="152"/>
      <c r="CE455" s="152"/>
      <c r="CF455" s="152"/>
      <c r="CG455" s="152"/>
      <c r="CH455" s="152"/>
      <c r="CI455" s="152"/>
      <c r="CJ455" s="152"/>
      <c r="CK455" s="152"/>
      <c r="CL455" s="152"/>
      <c r="CM455" s="152"/>
      <c r="CN455" s="152"/>
      <c r="CO455" s="152"/>
      <c r="CP455" s="152"/>
      <c r="CQ455" s="152"/>
      <c r="CR455" s="152"/>
      <c r="CS455" s="152"/>
      <c r="CT455" s="152"/>
      <c r="CU455" s="152"/>
      <c r="CV455" s="152"/>
      <c r="CW455" s="152"/>
      <c r="CX455" s="152"/>
      <c r="CY455" s="152"/>
      <c r="CZ455" s="152"/>
      <c r="DA455" s="152"/>
      <c r="DB455" s="152"/>
      <c r="DC455" s="152"/>
      <c r="DD455" s="152"/>
      <c r="DE455" s="152"/>
      <c r="DF455" s="152"/>
      <c r="DG455" s="152"/>
      <c r="DH455" s="152"/>
      <c r="DI455" s="152"/>
      <c r="DJ455" s="152"/>
      <c r="DK455" s="152"/>
      <c r="DL455" s="152"/>
      <c r="DM455" s="152"/>
      <c r="DN455" s="152"/>
      <c r="DO455" s="152"/>
      <c r="DP455" s="152"/>
      <c r="DQ455" s="152"/>
      <c r="DR455" s="152"/>
      <c r="DS455" s="152"/>
      <c r="DT455" s="152"/>
      <c r="DU455" s="152"/>
      <c r="DV455" s="152"/>
      <c r="DW455" s="152"/>
      <c r="DX455" s="152"/>
      <c r="DY455" s="152"/>
      <c r="DZ455" s="152"/>
      <c r="EA455" s="152"/>
      <c r="EB455" s="152"/>
      <c r="EC455" s="152"/>
      <c r="ED455" s="152"/>
      <c r="EE455" s="152"/>
      <c r="EF455" s="152"/>
      <c r="EG455" s="152"/>
      <c r="EH455" s="152"/>
      <c r="EI455" s="152"/>
      <c r="EJ455" s="152"/>
      <c r="EK455" s="152"/>
      <c r="EL455" s="152"/>
      <c r="EM455" s="152"/>
      <c r="EN455" s="152"/>
      <c r="EO455" s="152"/>
      <c r="EP455" s="152"/>
      <c r="EQ455" s="152"/>
      <c r="ER455" s="152"/>
      <c r="ES455" s="152"/>
      <c r="ET455" s="152"/>
      <c r="EU455" s="152"/>
      <c r="EV455" s="152"/>
      <c r="EW455" s="152"/>
      <c r="EX455" s="152"/>
      <c r="EY455" s="152"/>
      <c r="EZ455" s="152"/>
      <c r="FA455" s="152"/>
      <c r="FB455" s="152"/>
      <c r="FC455" s="152"/>
      <c r="FD455" s="152"/>
    </row>
    <row r="456" spans="1:160">
      <c r="A456" s="250" t="str">
        <f t="shared" si="4"/>
        <v/>
      </c>
      <c r="B456" s="89"/>
      <c r="C456" s="89"/>
      <c r="D456" s="89"/>
      <c r="E456" s="89"/>
      <c r="F456" s="89"/>
      <c r="G456" s="89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152"/>
      <c r="AE456" s="152"/>
      <c r="AF456" s="152"/>
      <c r="AG456" s="152"/>
      <c r="AH456" s="152"/>
      <c r="AI456" s="152"/>
      <c r="AJ456" s="152"/>
      <c r="AK456" s="152"/>
      <c r="AL456" s="152"/>
      <c r="AM456" s="152"/>
      <c r="AN456" s="152"/>
      <c r="AO456" s="152"/>
      <c r="AP456" s="152"/>
      <c r="AQ456" s="152"/>
      <c r="AR456" s="152"/>
      <c r="AS456" s="152"/>
      <c r="AT456" s="152"/>
      <c r="AU456" s="152"/>
      <c r="AV456" s="152"/>
      <c r="AW456" s="152"/>
      <c r="AX456" s="152"/>
      <c r="AY456" s="152"/>
      <c r="AZ456" s="152"/>
      <c r="BA456" s="152"/>
      <c r="BB456" s="152"/>
      <c r="BC456" s="152"/>
      <c r="BD456" s="152"/>
      <c r="BE456" s="152"/>
      <c r="BF456" s="152"/>
      <c r="BG456" s="152"/>
      <c r="BH456" s="152"/>
      <c r="BI456" s="152"/>
      <c r="BJ456" s="152"/>
      <c r="BK456" s="152"/>
      <c r="BL456" s="152"/>
      <c r="BM456" s="152"/>
      <c r="BN456" s="152"/>
      <c r="BO456" s="152"/>
      <c r="BP456" s="152"/>
      <c r="BQ456" s="152"/>
      <c r="BR456" s="152"/>
      <c r="BS456" s="152"/>
      <c r="BT456" s="152"/>
      <c r="BU456" s="152"/>
      <c r="BV456" s="152"/>
      <c r="BW456" s="152"/>
      <c r="BX456" s="152"/>
      <c r="BY456" s="152"/>
      <c r="BZ456" s="152"/>
      <c r="CA456" s="152"/>
      <c r="CB456" s="152"/>
      <c r="CC456" s="152"/>
      <c r="CD456" s="152"/>
      <c r="CE456" s="152"/>
      <c r="CF456" s="152"/>
      <c r="CG456" s="152"/>
      <c r="CH456" s="152"/>
      <c r="CI456" s="152"/>
      <c r="CJ456" s="152"/>
      <c r="CK456" s="152"/>
      <c r="CL456" s="152"/>
      <c r="CM456" s="152"/>
      <c r="CN456" s="152"/>
      <c r="CO456" s="152"/>
      <c r="CP456" s="152"/>
      <c r="CQ456" s="152"/>
      <c r="CR456" s="152"/>
      <c r="CS456" s="152"/>
      <c r="CT456" s="152"/>
      <c r="CU456" s="152"/>
      <c r="CV456" s="152"/>
      <c r="CW456" s="152"/>
      <c r="CX456" s="152"/>
      <c r="CY456" s="152"/>
      <c r="CZ456" s="152"/>
      <c r="DA456" s="152"/>
      <c r="DB456" s="152"/>
      <c r="DC456" s="152"/>
      <c r="DD456" s="152"/>
      <c r="DE456" s="152"/>
      <c r="DF456" s="152"/>
      <c r="DG456" s="152"/>
      <c r="DH456" s="152"/>
      <c r="DI456" s="152"/>
      <c r="DJ456" s="152"/>
      <c r="DK456" s="152"/>
      <c r="DL456" s="152"/>
      <c r="DM456" s="152"/>
      <c r="DN456" s="152"/>
      <c r="DO456" s="152"/>
      <c r="DP456" s="152"/>
      <c r="DQ456" s="152"/>
      <c r="DR456" s="152"/>
      <c r="DS456" s="152"/>
      <c r="DT456" s="152"/>
      <c r="DU456" s="152"/>
      <c r="DV456" s="152"/>
      <c r="DW456" s="152"/>
      <c r="DX456" s="152"/>
      <c r="DY456" s="152"/>
      <c r="DZ456" s="152"/>
      <c r="EA456" s="152"/>
      <c r="EB456" s="152"/>
      <c r="EC456" s="152"/>
      <c r="ED456" s="152"/>
      <c r="EE456" s="152"/>
      <c r="EF456" s="152"/>
      <c r="EG456" s="152"/>
      <c r="EH456" s="152"/>
      <c r="EI456" s="152"/>
      <c r="EJ456" s="152"/>
      <c r="EK456" s="152"/>
      <c r="EL456" s="152"/>
      <c r="EM456" s="152"/>
      <c r="EN456" s="152"/>
      <c r="EO456" s="152"/>
      <c r="EP456" s="152"/>
      <c r="EQ456" s="152"/>
      <c r="ER456" s="152"/>
      <c r="ES456" s="152"/>
      <c r="ET456" s="152"/>
      <c r="EU456" s="152"/>
      <c r="EV456" s="152"/>
      <c r="EW456" s="152"/>
      <c r="EX456" s="152"/>
      <c r="EY456" s="152"/>
      <c r="EZ456" s="152"/>
      <c r="FA456" s="152"/>
      <c r="FB456" s="152"/>
      <c r="FC456" s="152"/>
      <c r="FD456" s="152"/>
    </row>
    <row r="457" spans="1:160">
      <c r="A457" s="250" t="str">
        <f t="shared" si="4"/>
        <v/>
      </c>
      <c r="B457" s="89"/>
      <c r="C457" s="89"/>
      <c r="D457" s="89"/>
      <c r="E457" s="89"/>
      <c r="F457" s="89"/>
      <c r="G457" s="89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152"/>
      <c r="AE457" s="152"/>
      <c r="AF457" s="152"/>
      <c r="AG457" s="152"/>
      <c r="AH457" s="152"/>
      <c r="AI457" s="152"/>
      <c r="AJ457" s="152"/>
      <c r="AK457" s="152"/>
      <c r="AL457" s="152"/>
      <c r="AM457" s="152"/>
      <c r="AN457" s="152"/>
      <c r="AO457" s="152"/>
      <c r="AP457" s="152"/>
      <c r="AQ457" s="152"/>
      <c r="AR457" s="152"/>
      <c r="AS457" s="152"/>
      <c r="AT457" s="152"/>
      <c r="AU457" s="152"/>
      <c r="AV457" s="152"/>
      <c r="AW457" s="152"/>
      <c r="AX457" s="152"/>
      <c r="AY457" s="152"/>
      <c r="AZ457" s="152"/>
      <c r="BA457" s="152"/>
      <c r="BB457" s="152"/>
      <c r="BC457" s="152"/>
      <c r="BD457" s="152"/>
      <c r="BE457" s="152"/>
      <c r="BF457" s="152"/>
      <c r="BG457" s="152"/>
      <c r="BH457" s="152"/>
      <c r="BI457" s="152"/>
      <c r="BJ457" s="152"/>
      <c r="BK457" s="152"/>
      <c r="BL457" s="152"/>
      <c r="BM457" s="152"/>
      <c r="BN457" s="152"/>
      <c r="BO457" s="152"/>
      <c r="BP457" s="152"/>
      <c r="BQ457" s="152"/>
      <c r="BR457" s="152"/>
      <c r="BS457" s="152"/>
      <c r="BT457" s="152"/>
      <c r="BU457" s="152"/>
      <c r="BV457" s="152"/>
      <c r="BW457" s="152"/>
      <c r="BX457" s="152"/>
      <c r="BY457" s="152"/>
      <c r="BZ457" s="152"/>
      <c r="CA457" s="152"/>
      <c r="CB457" s="152"/>
      <c r="CC457" s="152"/>
      <c r="CD457" s="152"/>
      <c r="CE457" s="152"/>
      <c r="CF457" s="152"/>
      <c r="CG457" s="152"/>
      <c r="CH457" s="152"/>
      <c r="CI457" s="152"/>
      <c r="CJ457" s="152"/>
      <c r="CK457" s="152"/>
      <c r="CL457" s="152"/>
      <c r="CM457" s="152"/>
      <c r="CN457" s="152"/>
      <c r="CO457" s="152"/>
      <c r="CP457" s="152"/>
      <c r="CQ457" s="152"/>
      <c r="CR457" s="152"/>
      <c r="CS457" s="152"/>
      <c r="CT457" s="152"/>
      <c r="CU457" s="152"/>
      <c r="CV457" s="152"/>
      <c r="CW457" s="152"/>
      <c r="CX457" s="152"/>
      <c r="CY457" s="152"/>
      <c r="CZ457" s="152"/>
      <c r="DA457" s="152"/>
      <c r="DB457" s="152"/>
      <c r="DC457" s="152"/>
      <c r="DD457" s="152"/>
      <c r="DE457" s="152"/>
      <c r="DF457" s="152"/>
      <c r="DG457" s="152"/>
      <c r="DH457" s="152"/>
      <c r="DI457" s="152"/>
      <c r="DJ457" s="152"/>
      <c r="DK457" s="152"/>
      <c r="DL457" s="152"/>
      <c r="DM457" s="152"/>
      <c r="DN457" s="152"/>
      <c r="DO457" s="152"/>
      <c r="DP457" s="152"/>
      <c r="DQ457" s="152"/>
      <c r="DR457" s="152"/>
      <c r="DS457" s="152"/>
      <c r="DT457" s="152"/>
      <c r="DU457" s="152"/>
      <c r="DV457" s="152"/>
      <c r="DW457" s="152"/>
      <c r="DX457" s="152"/>
      <c r="DY457" s="152"/>
      <c r="DZ457" s="152"/>
      <c r="EA457" s="152"/>
      <c r="EB457" s="152"/>
      <c r="EC457" s="152"/>
      <c r="ED457" s="152"/>
      <c r="EE457" s="152"/>
      <c r="EF457" s="152"/>
      <c r="EG457" s="152"/>
      <c r="EH457" s="152"/>
      <c r="EI457" s="152"/>
      <c r="EJ457" s="152"/>
      <c r="EK457" s="152"/>
      <c r="EL457" s="152"/>
      <c r="EM457" s="152"/>
      <c r="EN457" s="152"/>
      <c r="EO457" s="152"/>
      <c r="EP457" s="152"/>
      <c r="EQ457" s="152"/>
      <c r="ER457" s="152"/>
      <c r="ES457" s="152"/>
      <c r="ET457" s="152"/>
      <c r="EU457" s="152"/>
      <c r="EV457" s="152"/>
      <c r="EW457" s="152"/>
      <c r="EX457" s="152"/>
      <c r="EY457" s="152"/>
      <c r="EZ457" s="152"/>
      <c r="FA457" s="152"/>
      <c r="FB457" s="152"/>
      <c r="FC457" s="152"/>
      <c r="FD457" s="152"/>
    </row>
    <row r="458" spans="1:160">
      <c r="A458" s="250" t="str">
        <f t="shared" si="4"/>
        <v/>
      </c>
      <c r="B458" s="89"/>
      <c r="C458" s="89"/>
      <c r="D458" s="89"/>
      <c r="E458" s="89"/>
      <c r="F458" s="89"/>
      <c r="G458" s="89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152"/>
      <c r="AE458" s="152"/>
      <c r="AF458" s="152"/>
      <c r="AG458" s="152"/>
      <c r="AH458" s="152"/>
      <c r="AI458" s="152"/>
      <c r="AJ458" s="152"/>
      <c r="AK458" s="152"/>
      <c r="AL458" s="152"/>
      <c r="AM458" s="152"/>
      <c r="AN458" s="152"/>
      <c r="AO458" s="152"/>
      <c r="AP458" s="152"/>
      <c r="AQ458" s="152"/>
      <c r="AR458" s="152"/>
      <c r="AS458" s="152"/>
      <c r="AT458" s="152"/>
      <c r="AU458" s="152"/>
      <c r="AV458" s="152"/>
      <c r="AW458" s="152"/>
      <c r="AX458" s="152"/>
      <c r="AY458" s="152"/>
      <c r="AZ458" s="152"/>
      <c r="BA458" s="152"/>
      <c r="BB458" s="152"/>
      <c r="BC458" s="152"/>
      <c r="BD458" s="152"/>
      <c r="BE458" s="152"/>
      <c r="BF458" s="152"/>
      <c r="BG458" s="152"/>
      <c r="BH458" s="152"/>
      <c r="BI458" s="152"/>
      <c r="BJ458" s="152"/>
      <c r="BK458" s="152"/>
      <c r="BL458" s="152"/>
      <c r="BM458" s="152"/>
      <c r="BN458" s="152"/>
      <c r="BO458" s="152"/>
      <c r="BP458" s="152"/>
      <c r="BQ458" s="152"/>
      <c r="BR458" s="152"/>
      <c r="BS458" s="152"/>
      <c r="BT458" s="152"/>
      <c r="BU458" s="152"/>
      <c r="BV458" s="152"/>
      <c r="BW458" s="152"/>
      <c r="BX458" s="152"/>
      <c r="BY458" s="152"/>
      <c r="BZ458" s="152"/>
      <c r="CA458" s="152"/>
      <c r="CB458" s="152"/>
      <c r="CC458" s="152"/>
      <c r="CD458" s="152"/>
      <c r="CE458" s="152"/>
      <c r="CF458" s="152"/>
      <c r="CG458" s="152"/>
      <c r="CH458" s="152"/>
      <c r="CI458" s="152"/>
      <c r="CJ458" s="152"/>
      <c r="CK458" s="152"/>
      <c r="CL458" s="152"/>
      <c r="CM458" s="152"/>
      <c r="CN458" s="152"/>
      <c r="CO458" s="152"/>
      <c r="CP458" s="152"/>
      <c r="CQ458" s="152"/>
      <c r="CR458" s="152"/>
      <c r="CS458" s="152"/>
      <c r="CT458" s="152"/>
      <c r="CU458" s="152"/>
      <c r="CV458" s="152"/>
      <c r="CW458" s="152"/>
      <c r="CX458" s="152"/>
      <c r="CY458" s="152"/>
      <c r="CZ458" s="152"/>
      <c r="DA458" s="152"/>
      <c r="DB458" s="152"/>
      <c r="DC458" s="152"/>
      <c r="DD458" s="152"/>
      <c r="DE458" s="152"/>
      <c r="DF458" s="152"/>
      <c r="DG458" s="152"/>
      <c r="DH458" s="152"/>
      <c r="DI458" s="152"/>
      <c r="DJ458" s="152"/>
      <c r="DK458" s="152"/>
      <c r="DL458" s="152"/>
      <c r="DM458" s="152"/>
      <c r="DN458" s="152"/>
      <c r="DO458" s="152"/>
      <c r="DP458" s="152"/>
      <c r="DQ458" s="152"/>
      <c r="DR458" s="152"/>
      <c r="DS458" s="152"/>
      <c r="DT458" s="152"/>
      <c r="DU458" s="152"/>
      <c r="DV458" s="152"/>
      <c r="DW458" s="152"/>
      <c r="DX458" s="152"/>
      <c r="DY458" s="152"/>
      <c r="DZ458" s="152"/>
      <c r="EA458" s="152"/>
      <c r="EB458" s="152"/>
      <c r="EC458" s="152"/>
      <c r="ED458" s="152"/>
      <c r="EE458" s="152"/>
      <c r="EF458" s="152"/>
      <c r="EG458" s="152"/>
      <c r="EH458" s="152"/>
      <c r="EI458" s="152"/>
      <c r="EJ458" s="152"/>
      <c r="EK458" s="152"/>
      <c r="EL458" s="152"/>
      <c r="EM458" s="152"/>
      <c r="EN458" s="152"/>
      <c r="EO458" s="152"/>
      <c r="EP458" s="152"/>
      <c r="EQ458" s="152"/>
      <c r="ER458" s="152"/>
      <c r="ES458" s="152"/>
      <c r="ET458" s="152"/>
      <c r="EU458" s="152"/>
      <c r="EV458" s="152"/>
      <c r="EW458" s="152"/>
      <c r="EX458" s="152"/>
      <c r="EY458" s="152"/>
      <c r="EZ458" s="152"/>
      <c r="FA458" s="152"/>
      <c r="FB458" s="152"/>
      <c r="FC458" s="152"/>
      <c r="FD458" s="152"/>
    </row>
    <row r="459" spans="1:160">
      <c r="A459" s="250" t="str">
        <f t="shared" si="4"/>
        <v/>
      </c>
      <c r="B459" s="89"/>
      <c r="C459" s="89"/>
      <c r="D459" s="89"/>
      <c r="E459" s="89"/>
      <c r="F459" s="89"/>
      <c r="G459" s="89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152"/>
      <c r="AE459" s="152"/>
      <c r="AF459" s="152"/>
      <c r="AG459" s="152"/>
      <c r="AH459" s="152"/>
      <c r="AI459" s="152"/>
      <c r="AJ459" s="152"/>
      <c r="AK459" s="152"/>
      <c r="AL459" s="152"/>
      <c r="AM459" s="152"/>
      <c r="AN459" s="152"/>
      <c r="AO459" s="152"/>
      <c r="AP459" s="152"/>
      <c r="AQ459" s="152"/>
      <c r="AR459" s="152"/>
      <c r="AS459" s="152"/>
      <c r="AT459" s="152"/>
      <c r="AU459" s="152"/>
      <c r="AV459" s="152"/>
      <c r="AW459" s="152"/>
      <c r="AX459" s="152"/>
      <c r="AY459" s="152"/>
      <c r="AZ459" s="152"/>
      <c r="BA459" s="152"/>
      <c r="BB459" s="152"/>
      <c r="BC459" s="152"/>
      <c r="BD459" s="152"/>
      <c r="BE459" s="152"/>
      <c r="BF459" s="152"/>
      <c r="BG459" s="152"/>
      <c r="BH459" s="152"/>
      <c r="BI459" s="152"/>
      <c r="BJ459" s="152"/>
      <c r="BK459" s="152"/>
      <c r="BL459" s="152"/>
      <c r="BM459" s="152"/>
      <c r="BN459" s="152"/>
      <c r="BO459" s="152"/>
      <c r="BP459" s="152"/>
      <c r="BQ459" s="152"/>
      <c r="BR459" s="152"/>
      <c r="BS459" s="152"/>
      <c r="BT459" s="152"/>
      <c r="BU459" s="152"/>
      <c r="BV459" s="152"/>
      <c r="BW459" s="152"/>
      <c r="BX459" s="152"/>
      <c r="BY459" s="152"/>
      <c r="BZ459" s="152"/>
      <c r="CA459" s="152"/>
      <c r="CB459" s="152"/>
      <c r="CC459" s="152"/>
      <c r="CD459" s="152"/>
      <c r="CE459" s="152"/>
      <c r="CF459" s="152"/>
      <c r="CG459" s="152"/>
      <c r="CH459" s="152"/>
      <c r="CI459" s="152"/>
      <c r="CJ459" s="152"/>
      <c r="CK459" s="152"/>
      <c r="CL459" s="152"/>
      <c r="CM459" s="152"/>
      <c r="CN459" s="152"/>
      <c r="CO459" s="152"/>
      <c r="CP459" s="152"/>
      <c r="CQ459" s="152"/>
      <c r="CR459" s="152"/>
      <c r="CS459" s="152"/>
      <c r="CT459" s="152"/>
      <c r="CU459" s="152"/>
      <c r="CV459" s="152"/>
      <c r="CW459" s="152"/>
      <c r="CX459" s="152"/>
      <c r="CY459" s="152"/>
      <c r="CZ459" s="152"/>
      <c r="DA459" s="152"/>
      <c r="DB459" s="152"/>
      <c r="DC459" s="152"/>
      <c r="DD459" s="152"/>
      <c r="DE459" s="152"/>
      <c r="DF459" s="152"/>
      <c r="DG459" s="152"/>
      <c r="DH459" s="152"/>
      <c r="DI459" s="152"/>
      <c r="DJ459" s="152"/>
      <c r="DK459" s="152"/>
      <c r="DL459" s="152"/>
      <c r="DM459" s="152"/>
      <c r="DN459" s="152"/>
      <c r="DO459" s="152"/>
      <c r="DP459" s="152"/>
      <c r="DQ459" s="152"/>
      <c r="DR459" s="152"/>
      <c r="DS459" s="152"/>
      <c r="DT459" s="152"/>
      <c r="DU459" s="152"/>
      <c r="DV459" s="152"/>
      <c r="DW459" s="152"/>
      <c r="DX459" s="152"/>
      <c r="DY459" s="152"/>
      <c r="DZ459" s="152"/>
      <c r="EA459" s="152"/>
      <c r="EB459" s="152"/>
      <c r="EC459" s="152"/>
      <c r="ED459" s="152"/>
      <c r="EE459" s="152"/>
      <c r="EF459" s="152"/>
      <c r="EG459" s="152"/>
      <c r="EH459" s="152"/>
      <c r="EI459" s="152"/>
      <c r="EJ459" s="152"/>
      <c r="EK459" s="152"/>
      <c r="EL459" s="152"/>
      <c r="EM459" s="152"/>
      <c r="EN459" s="152"/>
      <c r="EO459" s="152"/>
      <c r="EP459" s="152"/>
      <c r="EQ459" s="152"/>
      <c r="ER459" s="152"/>
      <c r="ES459" s="152"/>
      <c r="ET459" s="152"/>
      <c r="EU459" s="152"/>
      <c r="EV459" s="152"/>
      <c r="EW459" s="152"/>
      <c r="EX459" s="152"/>
      <c r="EY459" s="152"/>
      <c r="EZ459" s="152"/>
      <c r="FA459" s="152"/>
      <c r="FB459" s="152"/>
      <c r="FC459" s="152"/>
      <c r="FD459" s="152"/>
    </row>
    <row r="460" spans="1:160">
      <c r="A460" s="250" t="str">
        <f t="shared" si="4"/>
        <v/>
      </c>
      <c r="B460" s="89"/>
      <c r="C460" s="89"/>
      <c r="D460" s="89"/>
      <c r="E460" s="89"/>
      <c r="F460" s="89"/>
      <c r="G460" s="89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152"/>
      <c r="AE460" s="152"/>
      <c r="AF460" s="152"/>
      <c r="AG460" s="152"/>
      <c r="AH460" s="152"/>
      <c r="AI460" s="152"/>
      <c r="AJ460" s="152"/>
      <c r="AK460" s="152"/>
      <c r="AL460" s="152"/>
      <c r="AM460" s="152"/>
      <c r="AN460" s="152"/>
      <c r="AO460" s="152"/>
      <c r="AP460" s="152"/>
      <c r="AQ460" s="152"/>
      <c r="AR460" s="152"/>
      <c r="AS460" s="152"/>
      <c r="AT460" s="152"/>
      <c r="AU460" s="152"/>
      <c r="AV460" s="152"/>
      <c r="AW460" s="152"/>
      <c r="AX460" s="152"/>
      <c r="AY460" s="152"/>
      <c r="AZ460" s="152"/>
      <c r="BA460" s="152"/>
      <c r="BB460" s="152"/>
      <c r="BC460" s="152"/>
      <c r="BD460" s="152"/>
      <c r="BE460" s="152"/>
      <c r="BF460" s="152"/>
      <c r="BG460" s="152"/>
      <c r="BH460" s="152"/>
      <c r="BI460" s="152"/>
      <c r="BJ460" s="152"/>
      <c r="BK460" s="152"/>
      <c r="BL460" s="152"/>
      <c r="BM460" s="152"/>
      <c r="BN460" s="152"/>
      <c r="BO460" s="152"/>
      <c r="BP460" s="152"/>
      <c r="BQ460" s="152"/>
      <c r="BR460" s="152"/>
      <c r="BS460" s="152"/>
      <c r="BT460" s="152"/>
      <c r="BU460" s="152"/>
      <c r="BV460" s="152"/>
      <c r="BW460" s="152"/>
      <c r="BX460" s="152"/>
      <c r="BY460" s="152"/>
      <c r="BZ460" s="152"/>
      <c r="CA460" s="152"/>
      <c r="CB460" s="152"/>
      <c r="CC460" s="152"/>
      <c r="CD460" s="152"/>
      <c r="CE460" s="152"/>
      <c r="CF460" s="152"/>
      <c r="CG460" s="152"/>
      <c r="CH460" s="152"/>
      <c r="CI460" s="152"/>
      <c r="CJ460" s="152"/>
      <c r="CK460" s="152"/>
      <c r="CL460" s="152"/>
      <c r="CM460" s="152"/>
      <c r="CN460" s="152"/>
      <c r="CO460" s="152"/>
      <c r="CP460" s="152"/>
      <c r="CQ460" s="152"/>
      <c r="CR460" s="152"/>
      <c r="CS460" s="152"/>
      <c r="CT460" s="152"/>
      <c r="CU460" s="152"/>
      <c r="CV460" s="152"/>
      <c r="CW460" s="152"/>
      <c r="CX460" s="152"/>
      <c r="CY460" s="152"/>
      <c r="CZ460" s="152"/>
      <c r="DA460" s="152"/>
      <c r="DB460" s="152"/>
      <c r="DC460" s="152"/>
      <c r="DD460" s="152"/>
      <c r="DE460" s="152"/>
      <c r="DF460" s="152"/>
      <c r="DG460" s="152"/>
      <c r="DH460" s="152"/>
      <c r="DI460" s="152"/>
      <c r="DJ460" s="152"/>
      <c r="DK460" s="152"/>
      <c r="DL460" s="152"/>
      <c r="DM460" s="152"/>
      <c r="DN460" s="152"/>
      <c r="DO460" s="152"/>
      <c r="DP460" s="152"/>
      <c r="DQ460" s="152"/>
      <c r="DR460" s="152"/>
      <c r="DS460" s="152"/>
      <c r="DT460" s="152"/>
      <c r="DU460" s="152"/>
      <c r="DV460" s="152"/>
      <c r="DW460" s="152"/>
      <c r="DX460" s="152"/>
      <c r="DY460" s="152"/>
      <c r="DZ460" s="152"/>
      <c r="EA460" s="152"/>
      <c r="EB460" s="152"/>
      <c r="EC460" s="152"/>
      <c r="ED460" s="152"/>
      <c r="EE460" s="152"/>
      <c r="EF460" s="152"/>
      <c r="EG460" s="152"/>
      <c r="EH460" s="152"/>
      <c r="EI460" s="152"/>
      <c r="EJ460" s="152"/>
      <c r="EK460" s="152"/>
      <c r="EL460" s="152"/>
      <c r="EM460" s="152"/>
      <c r="EN460" s="152"/>
      <c r="EO460" s="152"/>
      <c r="EP460" s="152"/>
      <c r="EQ460" s="152"/>
      <c r="ER460" s="152"/>
      <c r="ES460" s="152"/>
      <c r="ET460" s="152"/>
      <c r="EU460" s="152"/>
      <c r="EV460" s="152"/>
      <c r="EW460" s="152"/>
      <c r="EX460" s="152"/>
      <c r="EY460" s="152"/>
      <c r="EZ460" s="152"/>
      <c r="FA460" s="152"/>
      <c r="FB460" s="152"/>
      <c r="FC460" s="152"/>
      <c r="FD460" s="152"/>
    </row>
    <row r="461" spans="1:160">
      <c r="A461" s="250" t="str">
        <f t="shared" si="4"/>
        <v/>
      </c>
      <c r="B461" s="89"/>
      <c r="C461" s="89"/>
      <c r="D461" s="89"/>
      <c r="E461" s="89"/>
      <c r="F461" s="89"/>
      <c r="G461" s="89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152"/>
      <c r="AE461" s="152"/>
      <c r="AF461" s="152"/>
      <c r="AG461" s="152"/>
      <c r="AH461" s="152"/>
      <c r="AI461" s="152"/>
      <c r="AJ461" s="152"/>
      <c r="AK461" s="152"/>
      <c r="AL461" s="152"/>
      <c r="AM461" s="152"/>
      <c r="AN461" s="152"/>
      <c r="AO461" s="152"/>
      <c r="AP461" s="152"/>
      <c r="AQ461" s="152"/>
      <c r="AR461" s="152"/>
      <c r="AS461" s="152"/>
      <c r="AT461" s="152"/>
      <c r="AU461" s="152"/>
      <c r="AV461" s="152"/>
      <c r="AW461" s="152"/>
      <c r="AX461" s="152"/>
      <c r="AY461" s="152"/>
      <c r="AZ461" s="152"/>
      <c r="BA461" s="152"/>
      <c r="BB461" s="152"/>
      <c r="BC461" s="152"/>
      <c r="BD461" s="152"/>
      <c r="BE461" s="152"/>
      <c r="BF461" s="152"/>
      <c r="BG461" s="152"/>
      <c r="BH461" s="152"/>
      <c r="BI461" s="152"/>
      <c r="BJ461" s="152"/>
      <c r="BK461" s="152"/>
      <c r="BL461" s="152"/>
      <c r="BM461" s="152"/>
      <c r="BN461" s="152"/>
      <c r="BO461" s="152"/>
      <c r="BP461" s="152"/>
      <c r="BQ461" s="152"/>
      <c r="BR461" s="152"/>
      <c r="BS461" s="152"/>
      <c r="BT461" s="152"/>
      <c r="BU461" s="152"/>
      <c r="BV461" s="152"/>
      <c r="BW461" s="152"/>
      <c r="BX461" s="152"/>
      <c r="BY461" s="152"/>
      <c r="BZ461" s="152"/>
      <c r="CA461" s="152"/>
      <c r="CB461" s="152"/>
      <c r="CC461" s="152"/>
      <c r="CD461" s="152"/>
      <c r="CE461" s="152"/>
      <c r="CF461" s="152"/>
      <c r="CG461" s="152"/>
      <c r="CH461" s="152"/>
      <c r="CI461" s="152"/>
      <c r="CJ461" s="152"/>
      <c r="CK461" s="152"/>
      <c r="CL461" s="152"/>
      <c r="CM461" s="152"/>
      <c r="CN461" s="152"/>
      <c r="CO461" s="152"/>
      <c r="CP461" s="152"/>
      <c r="CQ461" s="152"/>
      <c r="CR461" s="152"/>
      <c r="CS461" s="152"/>
      <c r="CT461" s="152"/>
      <c r="CU461" s="152"/>
      <c r="CV461" s="152"/>
      <c r="CW461" s="152"/>
      <c r="CX461" s="152"/>
      <c r="CY461" s="152"/>
      <c r="CZ461" s="152"/>
      <c r="DA461" s="152"/>
      <c r="DB461" s="152"/>
      <c r="DC461" s="152"/>
      <c r="DD461" s="152"/>
      <c r="DE461" s="152"/>
      <c r="DF461" s="152"/>
      <c r="DG461" s="152"/>
      <c r="DH461" s="152"/>
      <c r="DI461" s="152"/>
      <c r="DJ461" s="152"/>
      <c r="DK461" s="152"/>
      <c r="DL461" s="152"/>
      <c r="DM461" s="152"/>
      <c r="DN461" s="152"/>
      <c r="DO461" s="152"/>
      <c r="DP461" s="152"/>
      <c r="DQ461" s="152"/>
      <c r="DR461" s="152"/>
      <c r="DS461" s="152"/>
      <c r="DT461" s="152"/>
      <c r="DU461" s="152"/>
      <c r="DV461" s="152"/>
      <c r="DW461" s="152"/>
      <c r="DX461" s="152"/>
      <c r="DY461" s="152"/>
      <c r="DZ461" s="152"/>
      <c r="EA461" s="152"/>
      <c r="EB461" s="152"/>
      <c r="EC461" s="152"/>
      <c r="ED461" s="152"/>
      <c r="EE461" s="152"/>
      <c r="EF461" s="152"/>
      <c r="EG461" s="152"/>
      <c r="EH461" s="152"/>
      <c r="EI461" s="152"/>
      <c r="EJ461" s="152"/>
      <c r="EK461" s="152"/>
      <c r="EL461" s="152"/>
      <c r="EM461" s="152"/>
      <c r="EN461" s="152"/>
      <c r="EO461" s="152"/>
      <c r="EP461" s="152"/>
      <c r="EQ461" s="152"/>
      <c r="ER461" s="152"/>
      <c r="ES461" s="152"/>
      <c r="ET461" s="152"/>
      <c r="EU461" s="152"/>
      <c r="EV461" s="152"/>
      <c r="EW461" s="152"/>
      <c r="EX461" s="152"/>
      <c r="EY461" s="152"/>
      <c r="EZ461" s="152"/>
      <c r="FA461" s="152"/>
      <c r="FB461" s="152"/>
      <c r="FC461" s="152"/>
      <c r="FD461" s="152"/>
    </row>
    <row r="462" spans="1:160">
      <c r="A462" s="250" t="str">
        <f t="shared" si="4"/>
        <v/>
      </c>
      <c r="B462" s="89"/>
      <c r="C462" s="89"/>
      <c r="D462" s="89"/>
      <c r="E462" s="89"/>
      <c r="F462" s="89"/>
      <c r="G462" s="89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152"/>
      <c r="AE462" s="152"/>
      <c r="AF462" s="152"/>
      <c r="AG462" s="152"/>
      <c r="AH462" s="152"/>
      <c r="AI462" s="152"/>
      <c r="AJ462" s="152"/>
      <c r="AK462" s="152"/>
      <c r="AL462" s="152"/>
      <c r="AM462" s="152"/>
      <c r="AN462" s="152"/>
      <c r="AO462" s="152"/>
      <c r="AP462" s="152"/>
      <c r="AQ462" s="152"/>
      <c r="AR462" s="152"/>
      <c r="AS462" s="152"/>
      <c r="AT462" s="152"/>
      <c r="AU462" s="152"/>
      <c r="AV462" s="152"/>
      <c r="AW462" s="152"/>
      <c r="AX462" s="152"/>
      <c r="AY462" s="152"/>
      <c r="AZ462" s="152"/>
      <c r="BA462" s="152"/>
      <c r="BB462" s="152"/>
      <c r="BC462" s="152"/>
      <c r="BD462" s="152"/>
      <c r="BE462" s="152"/>
      <c r="BF462" s="152"/>
      <c r="BG462" s="152"/>
      <c r="BH462" s="152"/>
      <c r="BI462" s="152"/>
      <c r="BJ462" s="152"/>
      <c r="BK462" s="152"/>
      <c r="BL462" s="152"/>
      <c r="BM462" s="152"/>
      <c r="BN462" s="152"/>
      <c r="BO462" s="152"/>
      <c r="BP462" s="152"/>
      <c r="BQ462" s="152"/>
      <c r="BR462" s="152"/>
      <c r="BS462" s="152"/>
      <c r="BT462" s="152"/>
      <c r="BU462" s="152"/>
      <c r="BV462" s="152"/>
      <c r="BW462" s="152"/>
      <c r="BX462" s="152"/>
      <c r="BY462" s="152"/>
      <c r="BZ462" s="152"/>
      <c r="CA462" s="152"/>
      <c r="CB462" s="152"/>
      <c r="CC462" s="152"/>
      <c r="CD462" s="152"/>
      <c r="CE462" s="152"/>
      <c r="CF462" s="152"/>
      <c r="CG462" s="152"/>
      <c r="CH462" s="152"/>
      <c r="CI462" s="152"/>
      <c r="CJ462" s="152"/>
      <c r="CK462" s="152"/>
      <c r="CL462" s="152"/>
      <c r="CM462" s="152"/>
      <c r="CN462" s="152"/>
      <c r="CO462" s="152"/>
      <c r="CP462" s="152"/>
      <c r="CQ462" s="152"/>
      <c r="CR462" s="152"/>
      <c r="CS462" s="152"/>
      <c r="CT462" s="152"/>
      <c r="CU462" s="152"/>
      <c r="CV462" s="152"/>
      <c r="CW462" s="152"/>
      <c r="CX462" s="152"/>
      <c r="CY462" s="152"/>
      <c r="CZ462" s="152"/>
      <c r="DA462" s="152"/>
      <c r="DB462" s="152"/>
      <c r="DC462" s="152"/>
      <c r="DD462" s="152"/>
      <c r="DE462" s="152"/>
      <c r="DF462" s="152"/>
      <c r="DG462" s="152"/>
      <c r="DH462" s="152"/>
      <c r="DI462" s="152"/>
      <c r="DJ462" s="152"/>
      <c r="DK462" s="152"/>
      <c r="DL462" s="152"/>
      <c r="DM462" s="152"/>
      <c r="DN462" s="152"/>
      <c r="DO462" s="152"/>
      <c r="DP462" s="152"/>
      <c r="DQ462" s="152"/>
      <c r="DR462" s="152"/>
      <c r="DS462" s="152"/>
      <c r="DT462" s="152"/>
      <c r="DU462" s="152"/>
      <c r="DV462" s="152"/>
      <c r="DW462" s="152"/>
      <c r="DX462" s="152"/>
      <c r="DY462" s="152"/>
      <c r="DZ462" s="152"/>
      <c r="EA462" s="152"/>
      <c r="EB462" s="152"/>
      <c r="EC462" s="152"/>
      <c r="ED462" s="152"/>
      <c r="EE462" s="152"/>
      <c r="EF462" s="152"/>
      <c r="EG462" s="152"/>
      <c r="EH462" s="152"/>
      <c r="EI462" s="152"/>
      <c r="EJ462" s="152"/>
      <c r="EK462" s="152"/>
      <c r="EL462" s="152"/>
      <c r="EM462" s="152"/>
      <c r="EN462" s="152"/>
      <c r="EO462" s="152"/>
      <c r="EP462" s="152"/>
      <c r="EQ462" s="152"/>
      <c r="ER462" s="152"/>
      <c r="ES462" s="152"/>
      <c r="ET462" s="152"/>
      <c r="EU462" s="152"/>
      <c r="EV462" s="152"/>
      <c r="EW462" s="152"/>
      <c r="EX462" s="152"/>
      <c r="EY462" s="152"/>
      <c r="EZ462" s="152"/>
      <c r="FA462" s="152"/>
      <c r="FB462" s="152"/>
      <c r="FC462" s="152"/>
      <c r="FD462" s="152"/>
    </row>
    <row r="463" spans="1:160">
      <c r="A463" s="250" t="str">
        <f t="shared" si="4"/>
        <v/>
      </c>
      <c r="B463" s="89"/>
      <c r="C463" s="89"/>
      <c r="D463" s="89"/>
      <c r="E463" s="89"/>
      <c r="F463" s="89"/>
      <c r="G463" s="89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152"/>
      <c r="AE463" s="152"/>
      <c r="AF463" s="152"/>
      <c r="AG463" s="152"/>
      <c r="AH463" s="152"/>
      <c r="AI463" s="152"/>
      <c r="AJ463" s="152"/>
      <c r="AK463" s="152"/>
      <c r="AL463" s="152"/>
      <c r="AM463" s="152"/>
      <c r="AN463" s="152"/>
      <c r="AO463" s="152"/>
      <c r="AP463" s="152"/>
      <c r="AQ463" s="152"/>
      <c r="AR463" s="152"/>
      <c r="AS463" s="152"/>
      <c r="AT463" s="152"/>
      <c r="AU463" s="152"/>
      <c r="AV463" s="152"/>
      <c r="AW463" s="152"/>
      <c r="AX463" s="152"/>
      <c r="AY463" s="152"/>
      <c r="AZ463" s="152"/>
      <c r="BA463" s="152"/>
      <c r="BB463" s="152"/>
      <c r="BC463" s="152"/>
      <c r="BD463" s="152"/>
      <c r="BE463" s="152"/>
      <c r="BF463" s="152"/>
      <c r="BG463" s="152"/>
      <c r="BH463" s="152"/>
      <c r="BI463" s="152"/>
      <c r="BJ463" s="152"/>
      <c r="BK463" s="152"/>
      <c r="BL463" s="152"/>
      <c r="BM463" s="152"/>
      <c r="BN463" s="152"/>
      <c r="BO463" s="152"/>
      <c r="BP463" s="152"/>
      <c r="BQ463" s="152"/>
      <c r="BR463" s="152"/>
      <c r="BS463" s="152"/>
      <c r="BT463" s="152"/>
      <c r="BU463" s="152"/>
      <c r="BV463" s="152"/>
      <c r="BW463" s="152"/>
      <c r="BX463" s="152"/>
      <c r="BY463" s="152"/>
      <c r="BZ463" s="152"/>
      <c r="CA463" s="152"/>
      <c r="CB463" s="152"/>
      <c r="CC463" s="152"/>
      <c r="CD463" s="152"/>
      <c r="CE463" s="152"/>
      <c r="CF463" s="152"/>
      <c r="CG463" s="152"/>
      <c r="CH463" s="152"/>
      <c r="CI463" s="152"/>
      <c r="CJ463" s="152"/>
      <c r="CK463" s="152"/>
      <c r="CL463" s="152"/>
      <c r="CM463" s="152"/>
      <c r="CN463" s="152"/>
      <c r="CO463" s="152"/>
      <c r="CP463" s="152"/>
      <c r="CQ463" s="152"/>
      <c r="CR463" s="152"/>
      <c r="CS463" s="152"/>
      <c r="CT463" s="152"/>
      <c r="CU463" s="152"/>
      <c r="CV463" s="152"/>
      <c r="CW463" s="152"/>
      <c r="CX463" s="152"/>
      <c r="CY463" s="152"/>
      <c r="CZ463" s="152"/>
      <c r="DA463" s="152"/>
      <c r="DB463" s="152"/>
      <c r="DC463" s="152"/>
      <c r="DD463" s="152"/>
      <c r="DE463" s="152"/>
      <c r="DF463" s="152"/>
      <c r="DG463" s="152"/>
      <c r="DH463" s="152"/>
      <c r="DI463" s="152"/>
      <c r="DJ463" s="152"/>
      <c r="DK463" s="152"/>
      <c r="DL463" s="152"/>
      <c r="DM463" s="152"/>
      <c r="DN463" s="152"/>
      <c r="DO463" s="152"/>
      <c r="DP463" s="152"/>
      <c r="DQ463" s="152"/>
      <c r="DR463" s="152"/>
      <c r="DS463" s="152"/>
      <c r="DT463" s="152"/>
      <c r="DU463" s="152"/>
      <c r="DV463" s="152"/>
      <c r="DW463" s="152"/>
      <c r="DX463" s="152"/>
      <c r="DY463" s="152"/>
      <c r="DZ463" s="152"/>
      <c r="EA463" s="152"/>
      <c r="EB463" s="152"/>
      <c r="EC463" s="152"/>
      <c r="ED463" s="152"/>
      <c r="EE463" s="152"/>
      <c r="EF463" s="152"/>
      <c r="EG463" s="152"/>
      <c r="EH463" s="152"/>
      <c r="EI463" s="152"/>
      <c r="EJ463" s="152"/>
      <c r="EK463" s="152"/>
      <c r="EL463" s="152"/>
      <c r="EM463" s="152"/>
      <c r="EN463" s="152"/>
      <c r="EO463" s="152"/>
      <c r="EP463" s="152"/>
      <c r="EQ463" s="152"/>
      <c r="ER463" s="152"/>
      <c r="ES463" s="152"/>
      <c r="ET463" s="152"/>
      <c r="EU463" s="152"/>
      <c r="EV463" s="152"/>
      <c r="EW463" s="152"/>
      <c r="EX463" s="152"/>
      <c r="EY463" s="152"/>
      <c r="EZ463" s="152"/>
      <c r="FA463" s="152"/>
      <c r="FB463" s="152"/>
      <c r="FC463" s="152"/>
      <c r="FD463" s="152"/>
    </row>
    <row r="464" spans="1:160">
      <c r="A464" s="250" t="str">
        <f t="shared" si="4"/>
        <v/>
      </c>
      <c r="B464" s="89"/>
      <c r="C464" s="89"/>
      <c r="D464" s="89"/>
      <c r="E464" s="89"/>
      <c r="F464" s="89"/>
      <c r="G464" s="89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152"/>
      <c r="AE464" s="152"/>
      <c r="AF464" s="152"/>
      <c r="AG464" s="152"/>
      <c r="AH464" s="152"/>
      <c r="AI464" s="152"/>
      <c r="AJ464" s="152"/>
      <c r="AK464" s="152"/>
      <c r="AL464" s="152"/>
      <c r="AM464" s="152"/>
      <c r="AN464" s="152"/>
      <c r="AO464" s="152"/>
      <c r="AP464" s="152"/>
      <c r="AQ464" s="152"/>
      <c r="AR464" s="152"/>
      <c r="AS464" s="152"/>
      <c r="AT464" s="152"/>
      <c r="AU464" s="152"/>
      <c r="AV464" s="152"/>
      <c r="AW464" s="152"/>
      <c r="AX464" s="152"/>
      <c r="AY464" s="152"/>
      <c r="AZ464" s="152"/>
      <c r="BA464" s="152"/>
      <c r="BB464" s="152"/>
      <c r="BC464" s="152"/>
      <c r="BD464" s="152"/>
      <c r="BE464" s="152"/>
      <c r="BF464" s="152"/>
      <c r="BG464" s="152"/>
      <c r="BH464" s="152"/>
      <c r="BI464" s="152"/>
      <c r="BJ464" s="152"/>
      <c r="BK464" s="152"/>
      <c r="BL464" s="152"/>
      <c r="BM464" s="152"/>
      <c r="BN464" s="152"/>
      <c r="BO464" s="152"/>
      <c r="BP464" s="152"/>
      <c r="BQ464" s="152"/>
      <c r="BR464" s="152"/>
      <c r="BS464" s="152"/>
      <c r="BT464" s="152"/>
      <c r="BU464" s="152"/>
      <c r="BV464" s="152"/>
      <c r="BW464" s="152"/>
      <c r="BX464" s="152"/>
      <c r="BY464" s="152"/>
      <c r="BZ464" s="152"/>
      <c r="CA464" s="152"/>
      <c r="CB464" s="152"/>
      <c r="CC464" s="152"/>
      <c r="CD464" s="152"/>
      <c r="CE464" s="152"/>
      <c r="CF464" s="152"/>
      <c r="CG464" s="152"/>
      <c r="CH464" s="152"/>
      <c r="CI464" s="152"/>
      <c r="CJ464" s="152"/>
      <c r="CK464" s="152"/>
      <c r="CL464" s="152"/>
      <c r="CM464" s="152"/>
      <c r="CN464" s="152"/>
      <c r="CO464" s="152"/>
      <c r="CP464" s="152"/>
      <c r="CQ464" s="152"/>
      <c r="CR464" s="152"/>
      <c r="CS464" s="152"/>
      <c r="CT464" s="152"/>
      <c r="CU464" s="152"/>
      <c r="CV464" s="152"/>
      <c r="CW464" s="152"/>
      <c r="CX464" s="152"/>
      <c r="CY464" s="152"/>
      <c r="CZ464" s="152"/>
      <c r="DA464" s="152"/>
      <c r="DB464" s="152"/>
      <c r="DC464" s="152"/>
      <c r="DD464" s="152"/>
      <c r="DE464" s="152"/>
      <c r="DF464" s="152"/>
      <c r="DG464" s="152"/>
      <c r="DH464" s="152"/>
      <c r="DI464" s="152"/>
      <c r="DJ464" s="152"/>
      <c r="DK464" s="152"/>
      <c r="DL464" s="152"/>
      <c r="DM464" s="152"/>
      <c r="DN464" s="152"/>
      <c r="DO464" s="152"/>
      <c r="DP464" s="152"/>
      <c r="DQ464" s="152"/>
      <c r="DR464" s="152"/>
      <c r="DS464" s="152"/>
      <c r="DT464" s="152"/>
      <c r="DU464" s="152"/>
      <c r="DV464" s="152"/>
      <c r="DW464" s="152"/>
      <c r="DX464" s="152"/>
      <c r="DY464" s="152"/>
      <c r="DZ464" s="152"/>
      <c r="EA464" s="152"/>
      <c r="EB464" s="152"/>
      <c r="EC464" s="152"/>
      <c r="ED464" s="152"/>
      <c r="EE464" s="152"/>
      <c r="EF464" s="152"/>
      <c r="EG464" s="152"/>
      <c r="EH464" s="152"/>
      <c r="EI464" s="152"/>
      <c r="EJ464" s="152"/>
      <c r="EK464" s="152"/>
      <c r="EL464" s="152"/>
      <c r="EM464" s="152"/>
      <c r="EN464" s="152"/>
      <c r="EO464" s="152"/>
      <c r="EP464" s="152"/>
      <c r="EQ464" s="152"/>
      <c r="ER464" s="152"/>
      <c r="ES464" s="152"/>
      <c r="ET464" s="152"/>
      <c r="EU464" s="152"/>
      <c r="EV464" s="152"/>
      <c r="EW464" s="152"/>
      <c r="EX464" s="152"/>
      <c r="EY464" s="152"/>
      <c r="EZ464" s="152"/>
      <c r="FA464" s="152"/>
      <c r="FB464" s="152"/>
      <c r="FC464" s="152"/>
      <c r="FD464" s="152"/>
    </row>
    <row r="465" spans="1:160">
      <c r="A465" s="250" t="str">
        <f t="shared" si="4"/>
        <v/>
      </c>
      <c r="B465" s="89"/>
      <c r="C465" s="89"/>
      <c r="D465" s="89"/>
      <c r="E465" s="89"/>
      <c r="F465" s="89"/>
      <c r="G465" s="89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152"/>
      <c r="AE465" s="152"/>
      <c r="AF465" s="152"/>
      <c r="AG465" s="152"/>
      <c r="AH465" s="152"/>
      <c r="AI465" s="152"/>
      <c r="AJ465" s="152"/>
      <c r="AK465" s="152"/>
      <c r="AL465" s="152"/>
      <c r="AM465" s="152"/>
      <c r="AN465" s="152"/>
      <c r="AO465" s="152"/>
      <c r="AP465" s="152"/>
      <c r="AQ465" s="152"/>
      <c r="AR465" s="152"/>
      <c r="AS465" s="152"/>
      <c r="AT465" s="152"/>
      <c r="AU465" s="152"/>
      <c r="AV465" s="152"/>
      <c r="AW465" s="152"/>
      <c r="AX465" s="152"/>
      <c r="AY465" s="152"/>
      <c r="AZ465" s="152"/>
      <c r="BA465" s="152"/>
      <c r="BB465" s="152"/>
      <c r="BC465" s="152"/>
      <c r="BD465" s="152"/>
      <c r="BE465" s="152"/>
      <c r="BF465" s="152"/>
      <c r="BG465" s="152"/>
      <c r="BH465" s="152"/>
      <c r="BI465" s="152"/>
      <c r="BJ465" s="152"/>
      <c r="BK465" s="152"/>
      <c r="BL465" s="152"/>
      <c r="BM465" s="152"/>
      <c r="BN465" s="152"/>
      <c r="BO465" s="152"/>
      <c r="BP465" s="152"/>
      <c r="BQ465" s="152"/>
      <c r="BR465" s="152"/>
      <c r="BS465" s="152"/>
      <c r="BT465" s="152"/>
      <c r="BU465" s="152"/>
      <c r="BV465" s="152"/>
      <c r="BW465" s="152"/>
      <c r="BX465" s="152"/>
      <c r="BY465" s="152"/>
      <c r="BZ465" s="152"/>
      <c r="CA465" s="152"/>
      <c r="CB465" s="152"/>
      <c r="CC465" s="152"/>
      <c r="CD465" s="152"/>
      <c r="CE465" s="152"/>
      <c r="CF465" s="152"/>
      <c r="CG465" s="152"/>
      <c r="CH465" s="152"/>
      <c r="CI465" s="152"/>
      <c r="CJ465" s="152"/>
      <c r="CK465" s="152"/>
      <c r="CL465" s="152"/>
      <c r="CM465" s="152"/>
      <c r="CN465" s="152"/>
      <c r="CO465" s="152"/>
      <c r="CP465" s="152"/>
      <c r="CQ465" s="152"/>
      <c r="CR465" s="152"/>
      <c r="CS465" s="152"/>
      <c r="CT465" s="152"/>
      <c r="CU465" s="152"/>
      <c r="CV465" s="152"/>
      <c r="CW465" s="152"/>
      <c r="CX465" s="152"/>
      <c r="CY465" s="152"/>
      <c r="CZ465" s="152"/>
      <c r="DA465" s="152"/>
      <c r="DB465" s="152"/>
      <c r="DC465" s="152"/>
      <c r="DD465" s="152"/>
      <c r="DE465" s="152"/>
      <c r="DF465" s="152"/>
      <c r="DG465" s="152"/>
      <c r="DH465" s="152"/>
      <c r="DI465" s="152"/>
      <c r="DJ465" s="152"/>
      <c r="DK465" s="152"/>
      <c r="DL465" s="152"/>
      <c r="DM465" s="152"/>
      <c r="DN465" s="152"/>
      <c r="DO465" s="152"/>
      <c r="DP465" s="152"/>
      <c r="DQ465" s="152"/>
      <c r="DR465" s="152"/>
      <c r="DS465" s="152"/>
      <c r="DT465" s="152"/>
      <c r="DU465" s="152"/>
      <c r="DV465" s="152"/>
      <c r="DW465" s="152"/>
      <c r="DX465" s="152"/>
      <c r="DY465" s="152"/>
      <c r="DZ465" s="152"/>
      <c r="EA465" s="152"/>
      <c r="EB465" s="152"/>
      <c r="EC465" s="152"/>
      <c r="ED465" s="152"/>
      <c r="EE465" s="152"/>
      <c r="EF465" s="152"/>
      <c r="EG465" s="152"/>
      <c r="EH465" s="152"/>
      <c r="EI465" s="152"/>
      <c r="EJ465" s="152"/>
      <c r="EK465" s="152"/>
      <c r="EL465" s="152"/>
      <c r="EM465" s="152"/>
      <c r="EN465" s="152"/>
      <c r="EO465" s="152"/>
      <c r="EP465" s="152"/>
      <c r="EQ465" s="152"/>
      <c r="ER465" s="152"/>
      <c r="ES465" s="152"/>
      <c r="ET465" s="152"/>
      <c r="EU465" s="152"/>
      <c r="EV465" s="152"/>
      <c r="EW465" s="152"/>
      <c r="EX465" s="152"/>
      <c r="EY465" s="152"/>
      <c r="EZ465" s="152"/>
      <c r="FA465" s="152"/>
      <c r="FB465" s="152"/>
      <c r="FC465" s="152"/>
      <c r="FD465" s="152"/>
    </row>
    <row r="466" spans="1:160">
      <c r="A466" s="89"/>
      <c r="B466" s="89"/>
      <c r="C466" s="89"/>
      <c r="D466" s="89"/>
      <c r="E466" s="89"/>
      <c r="F466" s="89"/>
      <c r="G466" s="89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152"/>
      <c r="AE466" s="152"/>
      <c r="AF466" s="152"/>
      <c r="AG466" s="152"/>
      <c r="AH466" s="152"/>
      <c r="AI466" s="152"/>
      <c r="AJ466" s="152"/>
      <c r="AK466" s="152"/>
      <c r="AL466" s="152"/>
      <c r="AM466" s="152"/>
      <c r="AN466" s="152"/>
      <c r="AO466" s="152"/>
      <c r="AP466" s="152"/>
      <c r="AQ466" s="152"/>
      <c r="AR466" s="152"/>
      <c r="AS466" s="152"/>
      <c r="AT466" s="152"/>
      <c r="AU466" s="152"/>
      <c r="AV466" s="152"/>
      <c r="AW466" s="152"/>
      <c r="AX466" s="152"/>
      <c r="AY466" s="152"/>
      <c r="AZ466" s="152"/>
      <c r="BA466" s="152"/>
      <c r="BB466" s="152"/>
      <c r="BC466" s="152"/>
      <c r="BD466" s="152"/>
      <c r="BE466" s="152"/>
      <c r="BF466" s="152"/>
      <c r="BG466" s="152"/>
      <c r="BH466" s="152"/>
      <c r="BI466" s="152"/>
      <c r="BJ466" s="152"/>
      <c r="BK466" s="152"/>
      <c r="BL466" s="152"/>
      <c r="BM466" s="152"/>
      <c r="BN466" s="152"/>
      <c r="BO466" s="152"/>
      <c r="BP466" s="152"/>
      <c r="BQ466" s="152"/>
      <c r="BR466" s="152"/>
      <c r="BS466" s="152"/>
      <c r="BT466" s="152"/>
      <c r="BU466" s="152"/>
      <c r="BV466" s="152"/>
      <c r="BW466" s="152"/>
      <c r="BX466" s="152"/>
      <c r="BY466" s="152"/>
      <c r="BZ466" s="152"/>
      <c r="CA466" s="152"/>
      <c r="CB466" s="152"/>
      <c r="CC466" s="152"/>
      <c r="CD466" s="152"/>
      <c r="CE466" s="152"/>
      <c r="CF466" s="152"/>
      <c r="CG466" s="152"/>
      <c r="CH466" s="152"/>
      <c r="CI466" s="152"/>
      <c r="CJ466" s="152"/>
      <c r="CK466" s="152"/>
      <c r="CL466" s="152"/>
      <c r="CM466" s="152"/>
      <c r="CN466" s="152"/>
      <c r="CO466" s="152"/>
      <c r="CP466" s="152"/>
      <c r="CQ466" s="152"/>
      <c r="CR466" s="152"/>
      <c r="CS466" s="152"/>
      <c r="CT466" s="152"/>
      <c r="CU466" s="152"/>
      <c r="CV466" s="152"/>
      <c r="CW466" s="152"/>
      <c r="CX466" s="152"/>
      <c r="CY466" s="152"/>
      <c r="CZ466" s="152"/>
      <c r="DA466" s="152"/>
      <c r="DB466" s="152"/>
      <c r="DC466" s="152"/>
      <c r="DD466" s="152"/>
      <c r="DE466" s="152"/>
      <c r="DF466" s="152"/>
      <c r="DG466" s="152"/>
      <c r="DH466" s="152"/>
      <c r="DI466" s="152"/>
      <c r="DJ466" s="152"/>
      <c r="DK466" s="152"/>
      <c r="DL466" s="152"/>
      <c r="DM466" s="152"/>
      <c r="DN466" s="152"/>
      <c r="DO466" s="152"/>
      <c r="DP466" s="152"/>
      <c r="DQ466" s="152"/>
      <c r="DR466" s="152"/>
      <c r="DS466" s="152"/>
      <c r="DT466" s="152"/>
      <c r="DU466" s="152"/>
      <c r="DV466" s="152"/>
      <c r="DW466" s="152"/>
      <c r="DX466" s="152"/>
      <c r="DY466" s="152"/>
      <c r="DZ466" s="152"/>
      <c r="EA466" s="152"/>
      <c r="EB466" s="152"/>
      <c r="EC466" s="152"/>
      <c r="ED466" s="152"/>
      <c r="EE466" s="152"/>
      <c r="EF466" s="152"/>
      <c r="EG466" s="152"/>
      <c r="EH466" s="152"/>
      <c r="EI466" s="152"/>
      <c r="EJ466" s="152"/>
      <c r="EK466" s="152"/>
      <c r="EL466" s="152"/>
      <c r="EM466" s="152"/>
      <c r="EN466" s="152"/>
      <c r="EO466" s="152"/>
      <c r="EP466" s="152"/>
      <c r="EQ466" s="152"/>
      <c r="ER466" s="152"/>
      <c r="ES466" s="152"/>
      <c r="ET466" s="152"/>
      <c r="EU466" s="152"/>
      <c r="EV466" s="152"/>
      <c r="EW466" s="152"/>
      <c r="EX466" s="152"/>
      <c r="EY466" s="152"/>
      <c r="EZ466" s="152"/>
      <c r="FA466" s="152"/>
      <c r="FB466" s="152"/>
      <c r="FC466" s="152"/>
      <c r="FD466" s="152"/>
    </row>
    <row r="467" spans="1:160">
      <c r="A467" s="89"/>
      <c r="B467" s="89"/>
      <c r="C467" s="89"/>
      <c r="D467" s="89"/>
      <c r="E467" s="89"/>
      <c r="F467" s="89"/>
      <c r="G467" s="89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152"/>
      <c r="AE467" s="152"/>
      <c r="AF467" s="152"/>
      <c r="AG467" s="152"/>
      <c r="AH467" s="152"/>
      <c r="AI467" s="152"/>
      <c r="AJ467" s="152"/>
      <c r="AK467" s="152"/>
      <c r="AL467" s="152"/>
      <c r="AM467" s="152"/>
      <c r="AN467" s="152"/>
      <c r="AO467" s="152"/>
      <c r="AP467" s="152"/>
      <c r="AQ467" s="152"/>
      <c r="AR467" s="152"/>
      <c r="AS467" s="152"/>
      <c r="AT467" s="152"/>
      <c r="AU467" s="152"/>
      <c r="AV467" s="152"/>
      <c r="AW467" s="152"/>
      <c r="AX467" s="152"/>
      <c r="AY467" s="152"/>
      <c r="AZ467" s="152"/>
      <c r="BA467" s="152"/>
      <c r="BB467" s="152"/>
      <c r="BC467" s="152"/>
      <c r="BD467" s="152"/>
      <c r="BE467" s="152"/>
      <c r="BF467" s="152"/>
      <c r="BG467" s="152"/>
      <c r="BH467" s="152"/>
      <c r="BI467" s="152"/>
      <c r="BJ467" s="152"/>
      <c r="BK467" s="152"/>
      <c r="BL467" s="152"/>
      <c r="BM467" s="152"/>
      <c r="BN467" s="152"/>
      <c r="BO467" s="152"/>
      <c r="BP467" s="152"/>
      <c r="BQ467" s="152"/>
      <c r="BR467" s="152"/>
      <c r="BS467" s="152"/>
      <c r="BT467" s="152"/>
      <c r="BU467" s="152"/>
      <c r="BV467" s="152"/>
      <c r="BW467" s="152"/>
      <c r="BX467" s="152"/>
      <c r="BY467" s="152"/>
      <c r="BZ467" s="152"/>
      <c r="CA467" s="152"/>
      <c r="CB467" s="152"/>
      <c r="CC467" s="152"/>
      <c r="CD467" s="152"/>
      <c r="CE467" s="152"/>
      <c r="CF467" s="152"/>
      <c r="CG467" s="152"/>
      <c r="CH467" s="152"/>
      <c r="CI467" s="152"/>
      <c r="CJ467" s="152"/>
      <c r="CK467" s="152"/>
      <c r="CL467" s="152"/>
      <c r="CM467" s="152"/>
      <c r="CN467" s="152"/>
      <c r="CO467" s="152"/>
      <c r="CP467" s="152"/>
      <c r="CQ467" s="152"/>
      <c r="CR467" s="152"/>
      <c r="CS467" s="152"/>
      <c r="CT467" s="152"/>
      <c r="CU467" s="152"/>
      <c r="CV467" s="152"/>
      <c r="CW467" s="152"/>
      <c r="CX467" s="152"/>
      <c r="CY467" s="152"/>
      <c r="CZ467" s="152"/>
      <c r="DA467" s="152"/>
      <c r="DB467" s="152"/>
      <c r="DC467" s="152"/>
      <c r="DD467" s="152"/>
      <c r="DE467" s="152"/>
      <c r="DF467" s="152"/>
      <c r="DG467" s="152"/>
      <c r="DH467" s="152"/>
      <c r="DI467" s="152"/>
      <c r="DJ467" s="152"/>
      <c r="DK467" s="152"/>
      <c r="DL467" s="152"/>
      <c r="DM467" s="152"/>
      <c r="DN467" s="152"/>
      <c r="DO467" s="152"/>
      <c r="DP467" s="152"/>
      <c r="DQ467" s="152"/>
      <c r="DR467" s="152"/>
      <c r="DS467" s="152"/>
      <c r="DT467" s="152"/>
      <c r="DU467" s="152"/>
      <c r="DV467" s="152"/>
      <c r="DW467" s="152"/>
      <c r="DX467" s="152"/>
      <c r="DY467" s="152"/>
      <c r="DZ467" s="152"/>
      <c r="EA467" s="152"/>
      <c r="EB467" s="152"/>
      <c r="EC467" s="152"/>
      <c r="ED467" s="152"/>
      <c r="EE467" s="152"/>
      <c r="EF467" s="152"/>
      <c r="EG467" s="152"/>
      <c r="EH467" s="152"/>
      <c r="EI467" s="152"/>
      <c r="EJ467" s="152"/>
      <c r="EK467" s="152"/>
      <c r="EL467" s="152"/>
      <c r="EM467" s="152"/>
      <c r="EN467" s="152"/>
      <c r="EO467" s="152"/>
      <c r="EP467" s="152"/>
      <c r="EQ467" s="152"/>
      <c r="ER467" s="152"/>
      <c r="ES467" s="152"/>
      <c r="ET467" s="152"/>
      <c r="EU467" s="152"/>
      <c r="EV467" s="152"/>
      <c r="EW467" s="152"/>
      <c r="EX467" s="152"/>
      <c r="EY467" s="152"/>
      <c r="EZ467" s="152"/>
      <c r="FA467" s="152"/>
      <c r="FB467" s="152"/>
      <c r="FC467" s="152"/>
      <c r="FD467" s="152"/>
    </row>
    <row r="468" spans="1:160">
      <c r="A468" s="89"/>
      <c r="B468" s="89"/>
      <c r="C468" s="89"/>
      <c r="D468" s="89"/>
      <c r="E468" s="89"/>
      <c r="F468" s="89"/>
      <c r="G468" s="89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152"/>
      <c r="AE468" s="152"/>
      <c r="AF468" s="152"/>
      <c r="AG468" s="152"/>
      <c r="AH468" s="152"/>
      <c r="AI468" s="152"/>
      <c r="AJ468" s="152"/>
      <c r="AK468" s="152"/>
      <c r="AL468" s="152"/>
      <c r="AM468" s="152"/>
      <c r="AN468" s="152"/>
      <c r="AO468" s="152"/>
      <c r="AP468" s="152"/>
      <c r="AQ468" s="152"/>
      <c r="AR468" s="152"/>
      <c r="AS468" s="152"/>
      <c r="AT468" s="152"/>
      <c r="AU468" s="152"/>
      <c r="AV468" s="152"/>
      <c r="AW468" s="152"/>
      <c r="AX468" s="152"/>
      <c r="AY468" s="152"/>
      <c r="AZ468" s="152"/>
      <c r="BA468" s="152"/>
      <c r="BB468" s="152"/>
      <c r="BC468" s="152"/>
      <c r="BD468" s="152"/>
      <c r="BE468" s="152"/>
      <c r="BF468" s="152"/>
      <c r="BG468" s="152"/>
      <c r="BH468" s="152"/>
      <c r="BI468" s="152"/>
      <c r="BJ468" s="152"/>
      <c r="BK468" s="152"/>
      <c r="BL468" s="152"/>
      <c r="BM468" s="152"/>
      <c r="BN468" s="152"/>
      <c r="BO468" s="152"/>
      <c r="BP468" s="152"/>
      <c r="BQ468" s="152"/>
      <c r="BR468" s="152"/>
      <c r="BS468" s="152"/>
      <c r="BT468" s="152"/>
      <c r="BU468" s="152"/>
      <c r="BV468" s="152"/>
      <c r="BW468" s="152"/>
      <c r="BX468" s="152"/>
      <c r="BY468" s="152"/>
      <c r="BZ468" s="152"/>
      <c r="CA468" s="152"/>
      <c r="CB468" s="152"/>
      <c r="CC468" s="152"/>
      <c r="CD468" s="152"/>
      <c r="CE468" s="152"/>
      <c r="CF468" s="152"/>
      <c r="CG468" s="152"/>
      <c r="CH468" s="152"/>
      <c r="CI468" s="152"/>
      <c r="CJ468" s="152"/>
      <c r="CK468" s="152"/>
      <c r="CL468" s="152"/>
      <c r="CM468" s="152"/>
      <c r="CN468" s="152"/>
      <c r="CO468" s="152"/>
      <c r="CP468" s="152"/>
      <c r="CQ468" s="152"/>
      <c r="CR468" s="152"/>
      <c r="CS468" s="152"/>
      <c r="CT468" s="152"/>
      <c r="CU468" s="152"/>
      <c r="CV468" s="152"/>
      <c r="CW468" s="152"/>
      <c r="CX468" s="152"/>
      <c r="CY468" s="152"/>
      <c r="CZ468" s="152"/>
      <c r="DA468" s="152"/>
      <c r="DB468" s="152"/>
      <c r="DC468" s="152"/>
      <c r="DD468" s="152"/>
      <c r="DE468" s="152"/>
      <c r="DF468" s="152"/>
      <c r="DG468" s="152"/>
      <c r="DH468" s="152"/>
      <c r="DI468" s="152"/>
      <c r="DJ468" s="152"/>
      <c r="DK468" s="152"/>
      <c r="DL468" s="152"/>
      <c r="DM468" s="152"/>
      <c r="DN468" s="152"/>
      <c r="DO468" s="152"/>
      <c r="DP468" s="152"/>
      <c r="DQ468" s="152"/>
      <c r="DR468" s="152"/>
      <c r="DS468" s="152"/>
      <c r="DT468" s="152"/>
      <c r="DU468" s="152"/>
      <c r="DV468" s="152"/>
      <c r="DW468" s="152"/>
      <c r="DX468" s="152"/>
      <c r="DY468" s="152"/>
      <c r="DZ468" s="152"/>
      <c r="EA468" s="152"/>
      <c r="EB468" s="152"/>
      <c r="EC468" s="152"/>
      <c r="ED468" s="152"/>
      <c r="EE468" s="152"/>
      <c r="EF468" s="152"/>
      <c r="EG468" s="152"/>
      <c r="EH468" s="152"/>
      <c r="EI468" s="152"/>
      <c r="EJ468" s="152"/>
      <c r="EK468" s="152"/>
      <c r="EL468" s="152"/>
      <c r="EM468" s="152"/>
      <c r="EN468" s="152"/>
      <c r="EO468" s="152"/>
      <c r="EP468" s="152"/>
      <c r="EQ468" s="152"/>
      <c r="ER468" s="152"/>
      <c r="ES468" s="152"/>
      <c r="ET468" s="152"/>
      <c r="EU468" s="152"/>
      <c r="EV468" s="152"/>
      <c r="EW468" s="152"/>
      <c r="EX468" s="152"/>
      <c r="EY468" s="152"/>
      <c r="EZ468" s="152"/>
      <c r="FA468" s="152"/>
      <c r="FB468" s="152"/>
      <c r="FC468" s="152"/>
      <c r="FD468" s="152"/>
    </row>
    <row r="469" spans="1:160">
      <c r="A469" s="89"/>
      <c r="B469" s="89"/>
      <c r="C469" s="89"/>
      <c r="D469" s="89"/>
      <c r="E469" s="89"/>
      <c r="F469" s="89"/>
      <c r="G469" s="89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152"/>
      <c r="AE469" s="152"/>
      <c r="AF469" s="152"/>
      <c r="AG469" s="152"/>
      <c r="AH469" s="152"/>
      <c r="AI469" s="152"/>
      <c r="AJ469" s="152"/>
      <c r="AK469" s="152"/>
      <c r="AL469" s="152"/>
      <c r="AM469" s="152"/>
      <c r="AN469" s="152"/>
      <c r="AO469" s="152"/>
      <c r="AP469" s="152"/>
      <c r="AQ469" s="152"/>
      <c r="AR469" s="152"/>
      <c r="AS469" s="152"/>
      <c r="AT469" s="152"/>
      <c r="AU469" s="152"/>
      <c r="AV469" s="152"/>
      <c r="AW469" s="152"/>
      <c r="AX469" s="152"/>
      <c r="AY469" s="152"/>
      <c r="AZ469" s="152"/>
      <c r="BA469" s="152"/>
      <c r="BB469" s="152"/>
      <c r="BC469" s="152"/>
      <c r="BD469" s="152"/>
      <c r="BE469" s="152"/>
      <c r="BF469" s="152"/>
      <c r="BG469" s="152"/>
      <c r="BH469" s="152"/>
      <c r="BI469" s="152"/>
      <c r="BJ469" s="152"/>
      <c r="BK469" s="152"/>
      <c r="BL469" s="152"/>
      <c r="BM469" s="152"/>
      <c r="BN469" s="152"/>
      <c r="BO469" s="152"/>
      <c r="BP469" s="152"/>
      <c r="BQ469" s="152"/>
      <c r="BR469" s="152"/>
      <c r="BS469" s="152"/>
      <c r="BT469" s="152"/>
      <c r="BU469" s="152"/>
      <c r="BV469" s="152"/>
      <c r="BW469" s="152"/>
      <c r="BX469" s="152"/>
      <c r="BY469" s="152"/>
      <c r="BZ469" s="152"/>
      <c r="CA469" s="152"/>
      <c r="CB469" s="152"/>
      <c r="CC469" s="152"/>
      <c r="CD469" s="152"/>
      <c r="CE469" s="152"/>
      <c r="CF469" s="152"/>
      <c r="CG469" s="152"/>
      <c r="CH469" s="152"/>
      <c r="CI469" s="152"/>
      <c r="CJ469" s="152"/>
      <c r="CK469" s="152"/>
      <c r="CL469" s="152"/>
      <c r="CM469" s="152"/>
      <c r="CN469" s="152"/>
      <c r="CO469" s="152"/>
      <c r="CP469" s="152"/>
      <c r="CQ469" s="152"/>
      <c r="CR469" s="152"/>
      <c r="CS469" s="152"/>
      <c r="CT469" s="152"/>
      <c r="CU469" s="152"/>
      <c r="CV469" s="152"/>
      <c r="CW469" s="152"/>
      <c r="CX469" s="152"/>
      <c r="CY469" s="152"/>
      <c r="CZ469" s="152"/>
      <c r="DA469" s="152"/>
      <c r="DB469" s="152"/>
      <c r="DC469" s="152"/>
      <c r="DD469" s="152"/>
      <c r="DE469" s="152"/>
      <c r="DF469" s="152"/>
      <c r="DG469" s="152"/>
      <c r="DH469" s="152"/>
      <c r="DI469" s="152"/>
      <c r="DJ469" s="152"/>
      <c r="DK469" s="152"/>
      <c r="DL469" s="152"/>
      <c r="DM469" s="152"/>
      <c r="DN469" s="152"/>
      <c r="DO469" s="152"/>
      <c r="DP469" s="152"/>
      <c r="DQ469" s="152"/>
      <c r="DR469" s="152"/>
      <c r="DS469" s="152"/>
      <c r="DT469" s="152"/>
      <c r="DU469" s="152"/>
      <c r="DV469" s="152"/>
      <c r="DW469" s="152"/>
      <c r="DX469" s="152"/>
      <c r="DY469" s="152"/>
      <c r="DZ469" s="152"/>
      <c r="EA469" s="152"/>
      <c r="EB469" s="152"/>
      <c r="EC469" s="152"/>
      <c r="ED469" s="152"/>
      <c r="EE469" s="152"/>
      <c r="EF469" s="152"/>
      <c r="EG469" s="152"/>
      <c r="EH469" s="152"/>
      <c r="EI469" s="152"/>
      <c r="EJ469" s="152"/>
      <c r="EK469" s="152"/>
      <c r="EL469" s="152"/>
      <c r="EM469" s="152"/>
      <c r="EN469" s="152"/>
      <c r="EO469" s="152"/>
      <c r="EP469" s="152"/>
      <c r="EQ469" s="152"/>
      <c r="ER469" s="152"/>
      <c r="ES469" s="152"/>
      <c r="ET469" s="152"/>
      <c r="EU469" s="152"/>
      <c r="EV469" s="152"/>
      <c r="EW469" s="152"/>
      <c r="EX469" s="152"/>
      <c r="EY469" s="152"/>
      <c r="EZ469" s="152"/>
      <c r="FA469" s="152"/>
      <c r="FB469" s="152"/>
      <c r="FC469" s="152"/>
      <c r="FD469" s="152"/>
    </row>
    <row r="470" spans="1:160">
      <c r="A470" s="89"/>
      <c r="B470" s="89"/>
      <c r="C470" s="89"/>
      <c r="D470" s="89"/>
      <c r="E470" s="89"/>
      <c r="F470" s="89"/>
      <c r="G470" s="89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152"/>
      <c r="AE470" s="152"/>
      <c r="AF470" s="152"/>
      <c r="AG470" s="152"/>
      <c r="AH470" s="152"/>
      <c r="AI470" s="152"/>
      <c r="AJ470" s="152"/>
      <c r="AK470" s="152"/>
      <c r="AL470" s="152"/>
      <c r="AM470" s="152"/>
      <c r="AN470" s="152"/>
      <c r="AO470" s="152"/>
      <c r="AP470" s="152"/>
      <c r="AQ470" s="152"/>
      <c r="AR470" s="152"/>
      <c r="AS470" s="152"/>
      <c r="AT470" s="152"/>
      <c r="AU470" s="152"/>
      <c r="AV470" s="152"/>
      <c r="AW470" s="152"/>
      <c r="AX470" s="152"/>
      <c r="AY470" s="152"/>
      <c r="AZ470" s="152"/>
      <c r="BA470" s="152"/>
      <c r="BB470" s="152"/>
      <c r="BC470" s="152"/>
      <c r="BD470" s="152"/>
      <c r="BE470" s="152"/>
      <c r="BF470" s="152"/>
      <c r="BG470" s="152"/>
      <c r="BH470" s="152"/>
      <c r="BI470" s="152"/>
      <c r="BJ470" s="152"/>
      <c r="BK470" s="152"/>
      <c r="BL470" s="152"/>
      <c r="BM470" s="152"/>
      <c r="BN470" s="152"/>
      <c r="BO470" s="152"/>
      <c r="BP470" s="152"/>
      <c r="BQ470" s="152"/>
      <c r="BR470" s="152"/>
      <c r="BS470" s="152"/>
      <c r="BT470" s="152"/>
      <c r="BU470" s="152"/>
      <c r="BV470" s="152"/>
      <c r="BW470" s="152"/>
      <c r="BX470" s="152"/>
      <c r="BY470" s="152"/>
      <c r="BZ470" s="152"/>
      <c r="CA470" s="152"/>
      <c r="CB470" s="152"/>
      <c r="CC470" s="152"/>
      <c r="CD470" s="152"/>
      <c r="CE470" s="152"/>
      <c r="CF470" s="152"/>
      <c r="CG470" s="152"/>
      <c r="CH470" s="152"/>
      <c r="CI470" s="152"/>
      <c r="CJ470" s="152"/>
      <c r="CK470" s="152"/>
      <c r="CL470" s="152"/>
      <c r="CM470" s="152"/>
      <c r="CN470" s="152"/>
      <c r="CO470" s="152"/>
      <c r="CP470" s="152"/>
      <c r="CQ470" s="152"/>
      <c r="CR470" s="152"/>
      <c r="CS470" s="152"/>
      <c r="CT470" s="152"/>
      <c r="CU470" s="152"/>
      <c r="CV470" s="152"/>
      <c r="CW470" s="152"/>
      <c r="CX470" s="152"/>
      <c r="CY470" s="152"/>
      <c r="CZ470" s="152"/>
      <c r="DA470" s="152"/>
      <c r="DB470" s="152"/>
      <c r="DC470" s="152"/>
      <c r="DD470" s="152"/>
      <c r="DE470" s="152"/>
      <c r="DF470" s="152"/>
      <c r="DG470" s="152"/>
      <c r="DH470" s="152"/>
      <c r="DI470" s="152"/>
      <c r="DJ470" s="152"/>
      <c r="DK470" s="152"/>
      <c r="DL470" s="152"/>
      <c r="DM470" s="152"/>
      <c r="DN470" s="152"/>
      <c r="DO470" s="152"/>
      <c r="DP470" s="152"/>
      <c r="DQ470" s="152"/>
      <c r="DR470" s="152"/>
      <c r="DS470" s="152"/>
      <c r="DT470" s="152"/>
      <c r="DU470" s="152"/>
      <c r="DV470" s="152"/>
      <c r="DW470" s="152"/>
      <c r="DX470" s="152"/>
      <c r="DY470" s="152"/>
      <c r="DZ470" s="152"/>
      <c r="EA470" s="152"/>
      <c r="EB470" s="152"/>
      <c r="EC470" s="152"/>
      <c r="ED470" s="152"/>
      <c r="EE470" s="152"/>
      <c r="EF470" s="152"/>
      <c r="EG470" s="152"/>
      <c r="EH470" s="152"/>
      <c r="EI470" s="152"/>
      <c r="EJ470" s="152"/>
      <c r="EK470" s="152"/>
      <c r="EL470" s="152"/>
      <c r="EM470" s="152"/>
      <c r="EN470" s="152"/>
      <c r="EO470" s="152"/>
      <c r="EP470" s="152"/>
      <c r="EQ470" s="152"/>
      <c r="ER470" s="152"/>
      <c r="ES470" s="152"/>
      <c r="ET470" s="152"/>
      <c r="EU470" s="152"/>
      <c r="EV470" s="152"/>
      <c r="EW470" s="152"/>
      <c r="EX470" s="152"/>
      <c r="EY470" s="152"/>
      <c r="EZ470" s="152"/>
      <c r="FA470" s="152"/>
      <c r="FB470" s="152"/>
      <c r="FC470" s="152"/>
      <c r="FD470" s="152"/>
    </row>
    <row r="471" spans="1:160">
      <c r="A471" s="89"/>
      <c r="B471" s="89"/>
      <c r="C471" s="89"/>
      <c r="D471" s="89"/>
      <c r="E471" s="89"/>
      <c r="F471" s="89"/>
      <c r="G471" s="89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152"/>
      <c r="AE471" s="152"/>
      <c r="AF471" s="152"/>
      <c r="AG471" s="152"/>
      <c r="AH471" s="152"/>
      <c r="AI471" s="152"/>
      <c r="AJ471" s="152"/>
      <c r="AK471" s="152"/>
      <c r="AL471" s="152"/>
      <c r="AM471" s="152"/>
      <c r="AN471" s="152"/>
      <c r="AO471" s="152"/>
      <c r="AP471" s="152"/>
      <c r="AQ471" s="152"/>
      <c r="AR471" s="152"/>
      <c r="AS471" s="152"/>
      <c r="AT471" s="152"/>
      <c r="AU471" s="152"/>
      <c r="AV471" s="152"/>
      <c r="AW471" s="152"/>
      <c r="AX471" s="152"/>
      <c r="AY471" s="152"/>
      <c r="AZ471" s="152"/>
      <c r="BA471" s="152"/>
      <c r="BB471" s="152"/>
      <c r="BC471" s="152"/>
      <c r="BD471" s="152"/>
      <c r="BE471" s="152"/>
      <c r="BF471" s="152"/>
      <c r="BG471" s="152"/>
      <c r="BH471" s="152"/>
      <c r="BI471" s="152"/>
      <c r="BJ471" s="152"/>
      <c r="BK471" s="152"/>
      <c r="BL471" s="152"/>
      <c r="BM471" s="152"/>
      <c r="BN471" s="152"/>
      <c r="BO471" s="152"/>
      <c r="BP471" s="152"/>
      <c r="BQ471" s="152"/>
      <c r="BR471" s="152"/>
      <c r="BS471" s="152"/>
      <c r="BT471" s="152"/>
      <c r="BU471" s="152"/>
      <c r="BV471" s="152"/>
      <c r="BW471" s="152"/>
      <c r="BX471" s="152"/>
      <c r="BY471" s="152"/>
      <c r="BZ471" s="152"/>
      <c r="CA471" s="152"/>
      <c r="CB471" s="152"/>
      <c r="CC471" s="152"/>
      <c r="CD471" s="152"/>
      <c r="CE471" s="152"/>
      <c r="CF471" s="152"/>
      <c r="CG471" s="152"/>
      <c r="CH471" s="152"/>
      <c r="CI471" s="152"/>
      <c r="CJ471" s="152"/>
      <c r="CK471" s="152"/>
      <c r="CL471" s="152"/>
      <c r="CM471" s="152"/>
      <c r="CN471" s="152"/>
      <c r="CO471" s="152"/>
      <c r="CP471" s="152"/>
      <c r="CQ471" s="152"/>
      <c r="CR471" s="152"/>
      <c r="CS471" s="152"/>
      <c r="CT471" s="152"/>
      <c r="CU471" s="152"/>
      <c r="CV471" s="152"/>
      <c r="CW471" s="152"/>
      <c r="CX471" s="152"/>
      <c r="CY471" s="152"/>
      <c r="CZ471" s="152"/>
      <c r="DA471" s="152"/>
      <c r="DB471" s="152"/>
      <c r="DC471" s="152"/>
      <c r="DD471" s="152"/>
      <c r="DE471" s="152"/>
      <c r="DF471" s="152"/>
      <c r="DG471" s="152"/>
      <c r="DH471" s="152"/>
      <c r="DI471" s="152"/>
      <c r="DJ471" s="152"/>
      <c r="DK471" s="152"/>
      <c r="DL471" s="152"/>
      <c r="DM471" s="152"/>
      <c r="DN471" s="152"/>
      <c r="DO471" s="152"/>
      <c r="DP471" s="152"/>
      <c r="DQ471" s="152"/>
      <c r="DR471" s="152"/>
      <c r="DS471" s="152"/>
      <c r="DT471" s="152"/>
      <c r="DU471" s="152"/>
      <c r="DV471" s="152"/>
      <c r="DW471" s="152"/>
      <c r="DX471" s="152"/>
      <c r="DY471" s="152"/>
      <c r="DZ471" s="152"/>
      <c r="EA471" s="152"/>
      <c r="EB471" s="152"/>
      <c r="EC471" s="152"/>
      <c r="ED471" s="152"/>
      <c r="EE471" s="152"/>
      <c r="EF471" s="152"/>
      <c r="EG471" s="152"/>
      <c r="EH471" s="152"/>
      <c r="EI471" s="152"/>
      <c r="EJ471" s="152"/>
      <c r="EK471" s="152"/>
      <c r="EL471" s="152"/>
      <c r="EM471" s="152"/>
      <c r="EN471" s="152"/>
      <c r="EO471" s="152"/>
      <c r="EP471" s="152"/>
      <c r="EQ471" s="152"/>
      <c r="ER471" s="152"/>
      <c r="ES471" s="152"/>
      <c r="ET471" s="152"/>
      <c r="EU471" s="152"/>
      <c r="EV471" s="152"/>
      <c r="EW471" s="152"/>
      <c r="EX471" s="152"/>
      <c r="EY471" s="152"/>
      <c r="EZ471" s="152"/>
      <c r="FA471" s="152"/>
      <c r="FB471" s="152"/>
      <c r="FC471" s="152"/>
      <c r="FD471" s="152"/>
    </row>
    <row r="472" spans="1:160">
      <c r="A472" s="89"/>
      <c r="B472" s="89"/>
      <c r="C472" s="89"/>
      <c r="D472" s="89"/>
      <c r="E472" s="89"/>
      <c r="F472" s="89"/>
      <c r="G472" s="89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152"/>
      <c r="AE472" s="152"/>
      <c r="AF472" s="152"/>
      <c r="AG472" s="152"/>
      <c r="AH472" s="152"/>
      <c r="AI472" s="152"/>
      <c r="AJ472" s="152"/>
      <c r="AK472" s="152"/>
      <c r="AL472" s="152"/>
      <c r="AM472" s="152"/>
      <c r="AN472" s="152"/>
      <c r="AO472" s="152"/>
      <c r="AP472" s="152"/>
      <c r="AQ472" s="152"/>
      <c r="AR472" s="152"/>
      <c r="AS472" s="152"/>
      <c r="AT472" s="152"/>
      <c r="AU472" s="152"/>
      <c r="AV472" s="152"/>
      <c r="AW472" s="152"/>
      <c r="AX472" s="152"/>
      <c r="AY472" s="152"/>
      <c r="AZ472" s="152"/>
      <c r="BA472" s="152"/>
      <c r="BB472" s="152"/>
      <c r="BC472" s="152"/>
      <c r="BD472" s="152"/>
      <c r="BE472" s="152"/>
      <c r="BF472" s="152"/>
      <c r="BG472" s="152"/>
      <c r="BH472" s="152"/>
      <c r="BI472" s="152"/>
      <c r="BJ472" s="152"/>
      <c r="BK472" s="152"/>
      <c r="BL472" s="152"/>
      <c r="BM472" s="152"/>
      <c r="BN472" s="152"/>
      <c r="BO472" s="152"/>
      <c r="BP472" s="152"/>
      <c r="BQ472" s="152"/>
      <c r="BR472" s="152"/>
      <c r="BS472" s="152"/>
      <c r="BT472" s="152"/>
      <c r="BU472" s="152"/>
      <c r="BV472" s="152"/>
      <c r="BW472" s="152"/>
      <c r="BX472" s="152"/>
      <c r="BY472" s="152"/>
      <c r="BZ472" s="152"/>
      <c r="CA472" s="152"/>
      <c r="CB472" s="152"/>
      <c r="CC472" s="152"/>
      <c r="CD472" s="152"/>
      <c r="CE472" s="152"/>
      <c r="CF472" s="152"/>
      <c r="CG472" s="152"/>
      <c r="CH472" s="152"/>
      <c r="CI472" s="152"/>
      <c r="CJ472" s="152"/>
      <c r="CK472" s="152"/>
      <c r="CL472" s="152"/>
      <c r="CM472" s="152"/>
      <c r="CN472" s="152"/>
      <c r="CO472" s="152"/>
      <c r="CP472" s="152"/>
      <c r="CQ472" s="152"/>
      <c r="CR472" s="152"/>
      <c r="CS472" s="152"/>
      <c r="CT472" s="152"/>
      <c r="CU472" s="152"/>
      <c r="CV472" s="152"/>
      <c r="CW472" s="152"/>
      <c r="CX472" s="152"/>
      <c r="CY472" s="152"/>
      <c r="CZ472" s="152"/>
      <c r="DA472" s="152"/>
      <c r="DB472" s="152"/>
      <c r="DC472" s="152"/>
      <c r="DD472" s="152"/>
      <c r="DE472" s="152"/>
      <c r="DF472" s="152"/>
      <c r="DG472" s="152"/>
      <c r="DH472" s="152"/>
      <c r="DI472" s="152"/>
      <c r="DJ472" s="152"/>
      <c r="DK472" s="152"/>
      <c r="DL472" s="152"/>
      <c r="DM472" s="152"/>
      <c r="DN472" s="152"/>
      <c r="DO472" s="152"/>
      <c r="DP472" s="152"/>
      <c r="DQ472" s="152"/>
      <c r="DR472" s="152"/>
      <c r="DS472" s="152"/>
      <c r="DT472" s="152"/>
      <c r="DU472" s="152"/>
      <c r="DV472" s="152"/>
      <c r="DW472" s="152"/>
      <c r="DX472" s="152"/>
      <c r="DY472" s="152"/>
      <c r="DZ472" s="152"/>
      <c r="EA472" s="152"/>
      <c r="EB472" s="152"/>
      <c r="EC472" s="152"/>
      <c r="ED472" s="152"/>
      <c r="EE472" s="152"/>
      <c r="EF472" s="152"/>
      <c r="EG472" s="152"/>
      <c r="EH472" s="152"/>
      <c r="EI472" s="152"/>
      <c r="EJ472" s="152"/>
      <c r="EK472" s="152"/>
      <c r="EL472" s="152"/>
      <c r="EM472" s="152"/>
      <c r="EN472" s="152"/>
      <c r="EO472" s="152"/>
      <c r="EP472" s="152"/>
      <c r="EQ472" s="152"/>
      <c r="ER472" s="152"/>
      <c r="ES472" s="152"/>
      <c r="ET472" s="152"/>
      <c r="EU472" s="152"/>
      <c r="EV472" s="152"/>
      <c r="EW472" s="152"/>
      <c r="EX472" s="152"/>
      <c r="EY472" s="152"/>
      <c r="EZ472" s="152"/>
      <c r="FA472" s="152"/>
      <c r="FB472" s="152"/>
      <c r="FC472" s="152"/>
      <c r="FD472" s="152"/>
    </row>
    <row r="473" spans="1:160">
      <c r="A473" s="89"/>
      <c r="B473" s="89"/>
      <c r="C473" s="89"/>
      <c r="D473" s="89"/>
      <c r="E473" s="89"/>
      <c r="F473" s="89"/>
      <c r="G473" s="89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152"/>
      <c r="AE473" s="152"/>
      <c r="AF473" s="152"/>
      <c r="AG473" s="152"/>
      <c r="AH473" s="152"/>
      <c r="AI473" s="152"/>
      <c r="AJ473" s="152"/>
      <c r="AK473" s="152"/>
      <c r="AL473" s="152"/>
      <c r="AM473" s="152"/>
      <c r="AN473" s="152"/>
      <c r="AO473" s="152"/>
      <c r="AP473" s="152"/>
      <c r="AQ473" s="152"/>
      <c r="AR473" s="152"/>
      <c r="AS473" s="152"/>
      <c r="AT473" s="152"/>
      <c r="AU473" s="152"/>
      <c r="AV473" s="152"/>
      <c r="AW473" s="152"/>
      <c r="AX473" s="152"/>
      <c r="AY473" s="152"/>
      <c r="AZ473" s="152"/>
      <c r="BA473" s="152"/>
      <c r="BB473" s="152"/>
      <c r="BC473" s="152"/>
      <c r="BD473" s="152"/>
      <c r="BE473" s="152"/>
      <c r="BF473" s="152"/>
      <c r="BG473" s="152"/>
      <c r="BH473" s="152"/>
      <c r="BI473" s="152"/>
      <c r="BJ473" s="152"/>
      <c r="BK473" s="152"/>
      <c r="BL473" s="152"/>
      <c r="BM473" s="152"/>
      <c r="BN473" s="152"/>
      <c r="BO473" s="152"/>
      <c r="BP473" s="152"/>
      <c r="BQ473" s="152"/>
      <c r="BR473" s="152"/>
      <c r="BS473" s="152"/>
      <c r="BT473" s="152"/>
      <c r="BU473" s="152"/>
      <c r="BV473" s="152"/>
      <c r="BW473" s="152"/>
      <c r="BX473" s="152"/>
      <c r="BY473" s="152"/>
      <c r="BZ473" s="152"/>
      <c r="CA473" s="152"/>
      <c r="CB473" s="152"/>
      <c r="CC473" s="152"/>
      <c r="CD473" s="152"/>
      <c r="CE473" s="152"/>
      <c r="CF473" s="152"/>
      <c r="CG473" s="152"/>
      <c r="CH473" s="152"/>
      <c r="CI473" s="152"/>
      <c r="CJ473" s="152"/>
      <c r="CK473" s="152"/>
      <c r="CL473" s="152"/>
      <c r="CM473" s="152"/>
      <c r="CN473" s="152"/>
      <c r="CO473" s="152"/>
      <c r="CP473" s="152"/>
      <c r="CQ473" s="152"/>
      <c r="CR473" s="152"/>
      <c r="CS473" s="152"/>
      <c r="CT473" s="152"/>
      <c r="CU473" s="152"/>
      <c r="CV473" s="152"/>
      <c r="CW473" s="152"/>
      <c r="CX473" s="152"/>
      <c r="CY473" s="152"/>
      <c r="CZ473" s="152"/>
      <c r="DA473" s="152"/>
      <c r="DB473" s="152"/>
      <c r="DC473" s="152"/>
      <c r="DD473" s="152"/>
      <c r="DE473" s="152"/>
      <c r="DF473" s="152"/>
      <c r="DG473" s="152"/>
      <c r="DH473" s="152"/>
      <c r="DI473" s="152"/>
      <c r="DJ473" s="152"/>
      <c r="DK473" s="152"/>
      <c r="DL473" s="152"/>
      <c r="DM473" s="152"/>
      <c r="DN473" s="152"/>
      <c r="DO473" s="152"/>
      <c r="DP473" s="152"/>
      <c r="DQ473" s="152"/>
      <c r="DR473" s="152"/>
      <c r="DS473" s="152"/>
      <c r="DT473" s="152"/>
      <c r="DU473" s="152"/>
      <c r="DV473" s="152"/>
      <c r="DW473" s="152"/>
      <c r="DX473" s="152"/>
      <c r="DY473" s="152"/>
      <c r="DZ473" s="152"/>
      <c r="EA473" s="152"/>
      <c r="EB473" s="152"/>
      <c r="EC473" s="152"/>
      <c r="ED473" s="152"/>
      <c r="EE473" s="152"/>
      <c r="EF473" s="152"/>
      <c r="EG473" s="152"/>
      <c r="EH473" s="152"/>
      <c r="EI473" s="152"/>
      <c r="EJ473" s="152"/>
      <c r="EK473" s="152"/>
      <c r="EL473" s="152"/>
      <c r="EM473" s="152"/>
      <c r="EN473" s="152"/>
      <c r="EO473" s="152"/>
      <c r="EP473" s="152"/>
      <c r="EQ473" s="152"/>
      <c r="ER473" s="152"/>
      <c r="ES473" s="152"/>
      <c r="ET473" s="152"/>
      <c r="EU473" s="152"/>
      <c r="EV473" s="152"/>
      <c r="EW473" s="152"/>
      <c r="EX473" s="152"/>
      <c r="EY473" s="152"/>
      <c r="EZ473" s="152"/>
      <c r="FA473" s="152"/>
      <c r="FB473" s="152"/>
      <c r="FC473" s="152"/>
      <c r="FD473" s="152"/>
    </row>
    <row r="474" spans="1:160">
      <c r="A474" s="89"/>
      <c r="B474" s="89"/>
      <c r="C474" s="89"/>
      <c r="D474" s="89"/>
      <c r="E474" s="89"/>
      <c r="F474" s="89"/>
      <c r="G474" s="89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152"/>
      <c r="AE474" s="152"/>
      <c r="AF474" s="152"/>
      <c r="AG474" s="152"/>
      <c r="AH474" s="152"/>
      <c r="AI474" s="152"/>
      <c r="AJ474" s="152"/>
      <c r="AK474" s="152"/>
      <c r="AL474" s="152"/>
      <c r="AM474" s="152"/>
      <c r="AN474" s="152"/>
      <c r="AO474" s="152"/>
      <c r="AP474" s="152"/>
      <c r="AQ474" s="152"/>
      <c r="AR474" s="152"/>
      <c r="AS474" s="152"/>
      <c r="AT474" s="152"/>
      <c r="AU474" s="152"/>
      <c r="AV474" s="152"/>
      <c r="AW474" s="152"/>
      <c r="AX474" s="152"/>
      <c r="AY474" s="152"/>
      <c r="AZ474" s="152"/>
      <c r="BA474" s="152"/>
      <c r="BB474" s="152"/>
      <c r="BC474" s="152"/>
      <c r="BD474" s="152"/>
      <c r="BE474" s="152"/>
      <c r="BF474" s="152"/>
      <c r="BG474" s="152"/>
      <c r="BH474" s="152"/>
      <c r="BI474" s="152"/>
      <c r="BJ474" s="152"/>
      <c r="BK474" s="152"/>
      <c r="BL474" s="152"/>
      <c r="BM474" s="152"/>
      <c r="BN474" s="152"/>
      <c r="BO474" s="152"/>
      <c r="BP474" s="152"/>
      <c r="BQ474" s="152"/>
      <c r="BR474" s="152"/>
      <c r="BS474" s="152"/>
      <c r="BT474" s="152"/>
      <c r="BU474" s="152"/>
      <c r="BV474" s="152"/>
      <c r="BW474" s="152"/>
      <c r="BX474" s="152"/>
      <c r="BY474" s="152"/>
      <c r="BZ474" s="152"/>
      <c r="CA474" s="152"/>
      <c r="CB474" s="152"/>
      <c r="CC474" s="152"/>
      <c r="CD474" s="152"/>
      <c r="CE474" s="152"/>
      <c r="CF474" s="152"/>
      <c r="CG474" s="152"/>
      <c r="CH474" s="152"/>
      <c r="CI474" s="152"/>
      <c r="CJ474" s="152"/>
      <c r="CK474" s="152"/>
      <c r="CL474" s="152"/>
      <c r="CM474" s="152"/>
      <c r="CN474" s="152"/>
      <c r="CO474" s="152"/>
      <c r="CP474" s="152"/>
      <c r="CQ474" s="152"/>
      <c r="CR474" s="152"/>
      <c r="CS474" s="152"/>
      <c r="CT474" s="152"/>
      <c r="CU474" s="152"/>
      <c r="CV474" s="152"/>
      <c r="CW474" s="152"/>
      <c r="CX474" s="152"/>
      <c r="CY474" s="152"/>
      <c r="CZ474" s="152"/>
      <c r="DA474" s="152"/>
      <c r="DB474" s="152"/>
      <c r="DC474" s="152"/>
      <c r="DD474" s="152"/>
      <c r="DE474" s="152"/>
      <c r="DF474" s="152"/>
      <c r="DG474" s="152"/>
      <c r="DH474" s="152"/>
      <c r="DI474" s="152"/>
      <c r="DJ474" s="152"/>
      <c r="DK474" s="152"/>
      <c r="DL474" s="152"/>
      <c r="DM474" s="152"/>
      <c r="DN474" s="152"/>
      <c r="DO474" s="152"/>
      <c r="DP474" s="152"/>
      <c r="DQ474" s="152"/>
      <c r="DR474" s="152"/>
      <c r="DS474" s="152"/>
      <c r="DT474" s="152"/>
      <c r="DU474" s="152"/>
      <c r="DV474" s="152"/>
      <c r="DW474" s="152"/>
      <c r="DX474" s="152"/>
      <c r="DY474" s="152"/>
      <c r="DZ474" s="152"/>
      <c r="EA474" s="152"/>
      <c r="EB474" s="152"/>
      <c r="EC474" s="152"/>
      <c r="ED474" s="152"/>
      <c r="EE474" s="152"/>
      <c r="EF474" s="152"/>
      <c r="EG474" s="152"/>
      <c r="EH474" s="152"/>
      <c r="EI474" s="152"/>
      <c r="EJ474" s="152"/>
      <c r="EK474" s="152"/>
      <c r="EL474" s="152"/>
      <c r="EM474" s="152"/>
      <c r="EN474" s="152"/>
      <c r="EO474" s="152"/>
      <c r="EP474" s="152"/>
      <c r="EQ474" s="152"/>
      <c r="ER474" s="152"/>
      <c r="ES474" s="152"/>
      <c r="ET474" s="152"/>
      <c r="EU474" s="152"/>
      <c r="EV474" s="152"/>
      <c r="EW474" s="152"/>
      <c r="EX474" s="152"/>
      <c r="EY474" s="152"/>
      <c r="EZ474" s="152"/>
      <c r="FA474" s="152"/>
      <c r="FB474" s="152"/>
      <c r="FC474" s="152"/>
      <c r="FD474" s="152"/>
    </row>
    <row r="475" spans="1:160">
      <c r="A475" s="89"/>
      <c r="B475" s="89"/>
      <c r="C475" s="89"/>
      <c r="D475" s="89"/>
      <c r="E475" s="89"/>
      <c r="F475" s="89"/>
      <c r="G475" s="89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152"/>
      <c r="AE475" s="152"/>
      <c r="AF475" s="152"/>
      <c r="AG475" s="152"/>
      <c r="AH475" s="152"/>
      <c r="AI475" s="152"/>
      <c r="AJ475" s="152"/>
      <c r="AK475" s="152"/>
      <c r="AL475" s="152"/>
      <c r="AM475" s="152"/>
      <c r="AN475" s="152"/>
      <c r="AO475" s="152"/>
      <c r="AP475" s="152"/>
      <c r="AQ475" s="152"/>
      <c r="AR475" s="152"/>
      <c r="AS475" s="152"/>
      <c r="AT475" s="152"/>
      <c r="AU475" s="152"/>
      <c r="AV475" s="152"/>
      <c r="AW475" s="152"/>
      <c r="AX475" s="152"/>
      <c r="AY475" s="152"/>
      <c r="AZ475" s="152"/>
      <c r="BA475" s="152"/>
      <c r="BB475" s="152"/>
      <c r="BC475" s="152"/>
      <c r="BD475" s="152"/>
      <c r="BE475" s="152"/>
      <c r="BF475" s="152"/>
      <c r="BG475" s="152"/>
      <c r="BH475" s="152"/>
      <c r="BI475" s="152"/>
      <c r="BJ475" s="152"/>
      <c r="BK475" s="152"/>
      <c r="BL475" s="152"/>
      <c r="BM475" s="152"/>
      <c r="BN475" s="152"/>
      <c r="BO475" s="152"/>
      <c r="BP475" s="152"/>
      <c r="BQ475" s="152"/>
      <c r="BR475" s="152"/>
      <c r="BS475" s="152"/>
      <c r="BT475" s="152"/>
      <c r="BU475" s="152"/>
      <c r="BV475" s="152"/>
      <c r="BW475" s="152"/>
      <c r="BX475" s="152"/>
      <c r="BY475" s="152"/>
      <c r="BZ475" s="152"/>
      <c r="CA475" s="152"/>
      <c r="CB475" s="152"/>
      <c r="CC475" s="152"/>
      <c r="CD475" s="152"/>
      <c r="CE475" s="152"/>
      <c r="CF475" s="152"/>
      <c r="CG475" s="152"/>
      <c r="CH475" s="152"/>
      <c r="CI475" s="152"/>
      <c r="CJ475" s="152"/>
      <c r="CK475" s="152"/>
      <c r="CL475" s="152"/>
      <c r="CM475" s="152"/>
      <c r="CN475" s="152"/>
      <c r="CO475" s="152"/>
      <c r="CP475" s="152"/>
      <c r="CQ475" s="152"/>
      <c r="CR475" s="152"/>
      <c r="CS475" s="152"/>
      <c r="CT475" s="152"/>
      <c r="CU475" s="152"/>
      <c r="CV475" s="152"/>
      <c r="CW475" s="152"/>
      <c r="CX475" s="152"/>
      <c r="CY475" s="152"/>
      <c r="CZ475" s="152"/>
      <c r="DA475" s="152"/>
      <c r="DB475" s="152"/>
      <c r="DC475" s="152"/>
      <c r="DD475" s="152"/>
      <c r="DE475" s="152"/>
      <c r="DF475" s="152"/>
      <c r="DG475" s="152"/>
      <c r="DH475" s="152"/>
      <c r="DI475" s="152"/>
      <c r="DJ475" s="152"/>
      <c r="DK475" s="152"/>
      <c r="DL475" s="152"/>
      <c r="DM475" s="152"/>
      <c r="DN475" s="152"/>
      <c r="DO475" s="152"/>
      <c r="DP475" s="152"/>
      <c r="DQ475" s="152"/>
      <c r="DR475" s="152"/>
      <c r="DS475" s="152"/>
      <c r="DT475" s="152"/>
      <c r="DU475" s="152"/>
      <c r="DV475" s="152"/>
      <c r="DW475" s="152"/>
      <c r="DX475" s="152"/>
      <c r="DY475" s="152"/>
      <c r="DZ475" s="152"/>
      <c r="EA475" s="152"/>
      <c r="EB475" s="152"/>
      <c r="EC475" s="152"/>
      <c r="ED475" s="152"/>
      <c r="EE475" s="152"/>
      <c r="EF475" s="152"/>
      <c r="EG475" s="152"/>
      <c r="EH475" s="152"/>
      <c r="EI475" s="152"/>
      <c r="EJ475" s="152"/>
      <c r="EK475" s="152"/>
      <c r="EL475" s="152"/>
      <c r="EM475" s="152"/>
      <c r="EN475" s="152"/>
      <c r="EO475" s="152"/>
      <c r="EP475" s="152"/>
      <c r="EQ475" s="152"/>
      <c r="ER475" s="152"/>
      <c r="ES475" s="152"/>
      <c r="ET475" s="152"/>
      <c r="EU475" s="152"/>
      <c r="EV475" s="152"/>
      <c r="EW475" s="152"/>
      <c r="EX475" s="152"/>
      <c r="EY475" s="152"/>
      <c r="EZ475" s="152"/>
      <c r="FA475" s="152"/>
      <c r="FB475" s="152"/>
      <c r="FC475" s="152"/>
      <c r="FD475" s="152"/>
    </row>
    <row r="476" spans="1:160">
      <c r="A476" s="89"/>
      <c r="B476" s="89"/>
      <c r="C476" s="89"/>
      <c r="D476" s="89"/>
      <c r="E476" s="89"/>
      <c r="F476" s="89"/>
      <c r="G476" s="89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152"/>
      <c r="AE476" s="152"/>
      <c r="AF476" s="152"/>
      <c r="AG476" s="152"/>
      <c r="AH476" s="152"/>
      <c r="AI476" s="152"/>
      <c r="AJ476" s="152"/>
      <c r="AK476" s="152"/>
      <c r="AL476" s="152"/>
      <c r="AM476" s="152"/>
      <c r="AN476" s="152"/>
      <c r="AO476" s="152"/>
      <c r="AP476" s="152"/>
      <c r="AQ476" s="152"/>
      <c r="AR476" s="152"/>
      <c r="AS476" s="152"/>
      <c r="AT476" s="152"/>
      <c r="AU476" s="152"/>
      <c r="AV476" s="152"/>
      <c r="AW476" s="152"/>
      <c r="AX476" s="152"/>
      <c r="AY476" s="152"/>
      <c r="AZ476" s="152"/>
      <c r="BA476" s="152"/>
      <c r="BB476" s="152"/>
      <c r="BC476" s="152"/>
      <c r="BD476" s="152"/>
      <c r="BE476" s="152"/>
      <c r="BF476" s="152"/>
      <c r="BG476" s="152"/>
      <c r="BH476" s="152"/>
      <c r="BI476" s="152"/>
      <c r="BJ476" s="152"/>
      <c r="BK476" s="152"/>
      <c r="BL476" s="152"/>
      <c r="BM476" s="152"/>
      <c r="BN476" s="152"/>
      <c r="BO476" s="152"/>
      <c r="BP476" s="152"/>
      <c r="BQ476" s="152"/>
      <c r="BR476" s="152"/>
      <c r="BS476" s="152"/>
      <c r="BT476" s="152"/>
      <c r="BU476" s="152"/>
      <c r="BV476" s="152"/>
      <c r="BW476" s="152"/>
      <c r="BX476" s="152"/>
      <c r="BY476" s="152"/>
      <c r="BZ476" s="152"/>
      <c r="CA476" s="152"/>
      <c r="CB476" s="152"/>
      <c r="CC476" s="152"/>
      <c r="CD476" s="152"/>
      <c r="CE476" s="152"/>
      <c r="CF476" s="152"/>
      <c r="CG476" s="152"/>
      <c r="CH476" s="152"/>
      <c r="CI476" s="152"/>
      <c r="CJ476" s="152"/>
      <c r="CK476" s="152"/>
      <c r="CL476" s="152"/>
      <c r="CM476" s="152"/>
      <c r="CN476" s="152"/>
      <c r="CO476" s="152"/>
      <c r="CP476" s="152"/>
      <c r="CQ476" s="152"/>
      <c r="CR476" s="152"/>
      <c r="CS476" s="152"/>
      <c r="CT476" s="152"/>
      <c r="CU476" s="152"/>
      <c r="CV476" s="152"/>
      <c r="CW476" s="152"/>
      <c r="CX476" s="152"/>
      <c r="CY476" s="152"/>
      <c r="CZ476" s="152"/>
      <c r="DA476" s="152"/>
      <c r="DB476" s="152"/>
      <c r="DC476" s="152"/>
      <c r="DD476" s="152"/>
      <c r="DE476" s="152"/>
      <c r="DF476" s="152"/>
      <c r="DG476" s="152"/>
      <c r="DH476" s="152"/>
      <c r="DI476" s="152"/>
      <c r="DJ476" s="152"/>
      <c r="DK476" s="152"/>
      <c r="DL476" s="152"/>
      <c r="DM476" s="152"/>
      <c r="DN476" s="152"/>
      <c r="DO476" s="152"/>
      <c r="DP476" s="152"/>
      <c r="DQ476" s="152"/>
      <c r="DR476" s="152"/>
      <c r="DS476" s="152"/>
      <c r="DT476" s="152"/>
      <c r="DU476" s="152"/>
      <c r="DV476" s="152"/>
      <c r="DW476" s="152"/>
      <c r="DX476" s="152"/>
      <c r="DY476" s="152"/>
      <c r="DZ476" s="152"/>
      <c r="EA476" s="152"/>
      <c r="EB476" s="152"/>
      <c r="EC476" s="152"/>
      <c r="ED476" s="152"/>
      <c r="EE476" s="152"/>
      <c r="EF476" s="152"/>
      <c r="EG476" s="152"/>
      <c r="EH476" s="152"/>
      <c r="EI476" s="152"/>
      <c r="EJ476" s="152"/>
      <c r="EK476" s="152"/>
      <c r="EL476" s="152"/>
      <c r="EM476" s="152"/>
      <c r="EN476" s="152"/>
      <c r="EO476" s="152"/>
      <c r="EP476" s="152"/>
      <c r="EQ476" s="152"/>
      <c r="ER476" s="152"/>
      <c r="ES476" s="152"/>
      <c r="ET476" s="152"/>
      <c r="EU476" s="152"/>
      <c r="EV476" s="152"/>
      <c r="EW476" s="152"/>
      <c r="EX476" s="152"/>
      <c r="EY476" s="152"/>
      <c r="EZ476" s="152"/>
      <c r="FA476" s="152"/>
      <c r="FB476" s="152"/>
      <c r="FC476" s="152"/>
      <c r="FD476" s="152"/>
    </row>
    <row r="477" spans="1:160">
      <c r="A477" s="89"/>
      <c r="B477" s="89"/>
      <c r="C477" s="89"/>
      <c r="D477" s="89"/>
      <c r="E477" s="89"/>
      <c r="F477" s="89"/>
      <c r="G477" s="89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152"/>
      <c r="AE477" s="152"/>
      <c r="AF477" s="152"/>
      <c r="AG477" s="152"/>
      <c r="AH477" s="152"/>
      <c r="AI477" s="152"/>
      <c r="AJ477" s="152"/>
      <c r="AK477" s="152"/>
      <c r="AL477" s="152"/>
      <c r="AM477" s="152"/>
      <c r="AN477" s="152"/>
      <c r="AO477" s="152"/>
      <c r="AP477" s="152"/>
      <c r="AQ477" s="152"/>
      <c r="AR477" s="152"/>
      <c r="AS477" s="152"/>
      <c r="AT477" s="152"/>
      <c r="AU477" s="152"/>
      <c r="AV477" s="152"/>
      <c r="AW477" s="152"/>
      <c r="AX477" s="152"/>
      <c r="AY477" s="152"/>
      <c r="AZ477" s="152"/>
      <c r="BA477" s="152"/>
      <c r="BB477" s="152"/>
      <c r="BC477" s="152"/>
      <c r="BD477" s="152"/>
      <c r="BE477" s="152"/>
      <c r="BF477" s="152"/>
      <c r="BG477" s="152"/>
      <c r="BH477" s="152"/>
      <c r="BI477" s="152"/>
      <c r="BJ477" s="152"/>
      <c r="BK477" s="152"/>
      <c r="BL477" s="152"/>
      <c r="BM477" s="152"/>
      <c r="BN477" s="152"/>
      <c r="BO477" s="152"/>
      <c r="BP477" s="152"/>
      <c r="BQ477" s="152"/>
      <c r="BR477" s="152"/>
      <c r="BS477" s="152"/>
      <c r="BT477" s="152"/>
      <c r="BU477" s="152"/>
      <c r="BV477" s="152"/>
      <c r="BW477" s="152"/>
      <c r="BX477" s="152"/>
      <c r="BY477" s="152"/>
      <c r="BZ477" s="152"/>
      <c r="CA477" s="152"/>
      <c r="CB477" s="152"/>
      <c r="CC477" s="152"/>
      <c r="CD477" s="152"/>
      <c r="CE477" s="152"/>
      <c r="CF477" s="152"/>
      <c r="CG477" s="152"/>
      <c r="CH477" s="152"/>
      <c r="CI477" s="152"/>
      <c r="CJ477" s="152"/>
      <c r="CK477" s="152"/>
      <c r="CL477" s="152"/>
      <c r="CM477" s="152"/>
      <c r="CN477" s="152"/>
      <c r="CO477" s="152"/>
      <c r="CP477" s="152"/>
      <c r="CQ477" s="152"/>
      <c r="CR477" s="152"/>
      <c r="CS477" s="152"/>
      <c r="CT477" s="152"/>
      <c r="CU477" s="152"/>
      <c r="CV477" s="152"/>
      <c r="CW477" s="152"/>
      <c r="CX477" s="152"/>
      <c r="CY477" s="152"/>
      <c r="CZ477" s="152"/>
      <c r="DA477" s="152"/>
      <c r="DB477" s="152"/>
      <c r="DC477" s="152"/>
      <c r="DD477" s="152"/>
      <c r="DE477" s="152"/>
      <c r="DF477" s="152"/>
      <c r="DG477" s="152"/>
      <c r="DH477" s="152"/>
      <c r="DI477" s="152"/>
      <c r="DJ477" s="152"/>
      <c r="DK477" s="152"/>
      <c r="DL477" s="152"/>
      <c r="DM477" s="152"/>
      <c r="DN477" s="152"/>
      <c r="DO477" s="152"/>
      <c r="DP477" s="152"/>
      <c r="DQ477" s="152"/>
      <c r="DR477" s="152"/>
      <c r="DS477" s="152"/>
      <c r="DT477" s="152"/>
      <c r="DU477" s="152"/>
      <c r="DV477" s="152"/>
      <c r="DW477" s="152"/>
      <c r="DX477" s="152"/>
      <c r="DY477" s="152"/>
      <c r="DZ477" s="152"/>
      <c r="EA477" s="152"/>
      <c r="EB477" s="152"/>
      <c r="EC477" s="152"/>
      <c r="ED477" s="152"/>
      <c r="EE477" s="152"/>
      <c r="EF477" s="152"/>
      <c r="EG477" s="152"/>
      <c r="EH477" s="152"/>
      <c r="EI477" s="152"/>
      <c r="EJ477" s="152"/>
      <c r="EK477" s="152"/>
      <c r="EL477" s="152"/>
      <c r="EM477" s="152"/>
      <c r="EN477" s="152"/>
      <c r="EO477" s="152"/>
      <c r="EP477" s="152"/>
      <c r="EQ477" s="152"/>
      <c r="ER477" s="152"/>
      <c r="ES477" s="152"/>
      <c r="ET477" s="152"/>
      <c r="EU477" s="152"/>
      <c r="EV477" s="152"/>
      <c r="EW477" s="152"/>
      <c r="EX477" s="152"/>
      <c r="EY477" s="152"/>
      <c r="EZ477" s="152"/>
      <c r="FA477" s="152"/>
      <c r="FB477" s="152"/>
      <c r="FC477" s="152"/>
      <c r="FD477" s="152"/>
    </row>
    <row r="478" spans="1:160">
      <c r="A478" s="89"/>
      <c r="B478" s="89"/>
      <c r="C478" s="89"/>
      <c r="D478" s="89"/>
      <c r="E478" s="89"/>
      <c r="F478" s="89"/>
      <c r="G478" s="89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152"/>
      <c r="AE478" s="152"/>
      <c r="AF478" s="152"/>
      <c r="AG478" s="152"/>
      <c r="AH478" s="152"/>
      <c r="AI478" s="152"/>
      <c r="AJ478" s="152"/>
      <c r="AK478" s="152"/>
      <c r="AL478" s="152"/>
      <c r="AM478" s="152"/>
      <c r="AN478" s="152"/>
      <c r="AO478" s="152"/>
      <c r="AP478" s="152"/>
      <c r="AQ478" s="152"/>
      <c r="AR478" s="152"/>
      <c r="AS478" s="152"/>
      <c r="AT478" s="152"/>
      <c r="AU478" s="152"/>
      <c r="AV478" s="152"/>
      <c r="AW478" s="152"/>
      <c r="AX478" s="152"/>
      <c r="AY478" s="152"/>
      <c r="AZ478" s="152"/>
      <c r="BA478" s="152"/>
      <c r="BB478" s="152"/>
      <c r="BC478" s="152"/>
      <c r="BD478" s="152"/>
      <c r="BE478" s="152"/>
      <c r="BF478" s="152"/>
      <c r="BG478" s="152"/>
      <c r="BH478" s="152"/>
      <c r="BI478" s="152"/>
      <c r="BJ478" s="152"/>
      <c r="BK478" s="152"/>
      <c r="BL478" s="152"/>
      <c r="BM478" s="152"/>
      <c r="BN478" s="152"/>
      <c r="BO478" s="152"/>
      <c r="BP478" s="152"/>
      <c r="BQ478" s="152"/>
      <c r="BR478" s="152"/>
      <c r="BS478" s="152"/>
      <c r="BT478" s="152"/>
      <c r="BU478" s="152"/>
      <c r="BV478" s="152"/>
      <c r="BW478" s="152"/>
      <c r="BX478" s="152"/>
      <c r="BY478" s="152"/>
      <c r="BZ478" s="152"/>
      <c r="CA478" s="152"/>
      <c r="CB478" s="152"/>
      <c r="CC478" s="152"/>
      <c r="CD478" s="152"/>
      <c r="CE478" s="152"/>
      <c r="CF478" s="152"/>
      <c r="CG478" s="152"/>
      <c r="CH478" s="152"/>
      <c r="CI478" s="152"/>
      <c r="CJ478" s="152"/>
      <c r="CK478" s="152"/>
      <c r="CL478" s="152"/>
      <c r="CM478" s="152"/>
      <c r="CN478" s="152"/>
      <c r="CO478" s="152"/>
      <c r="CP478" s="152"/>
      <c r="CQ478" s="152"/>
      <c r="CR478" s="152"/>
      <c r="CS478" s="152"/>
      <c r="CT478" s="152"/>
      <c r="CU478" s="152"/>
      <c r="CV478" s="152"/>
      <c r="CW478" s="152"/>
      <c r="CX478" s="152"/>
      <c r="CY478" s="152"/>
      <c r="CZ478" s="152"/>
      <c r="DA478" s="152"/>
      <c r="DB478" s="152"/>
      <c r="DC478" s="152"/>
      <c r="DD478" s="152"/>
      <c r="DE478" s="152"/>
      <c r="DF478" s="152"/>
      <c r="DG478" s="152"/>
      <c r="DH478" s="152"/>
      <c r="DI478" s="152"/>
      <c r="DJ478" s="152"/>
      <c r="DK478" s="152"/>
      <c r="DL478" s="152"/>
      <c r="DM478" s="152"/>
      <c r="DN478" s="152"/>
      <c r="DO478" s="152"/>
      <c r="DP478" s="152"/>
      <c r="DQ478" s="152"/>
      <c r="DR478" s="152"/>
      <c r="DS478" s="152"/>
      <c r="DT478" s="152"/>
      <c r="DU478" s="152"/>
      <c r="DV478" s="152"/>
      <c r="DW478" s="152"/>
      <c r="DX478" s="152"/>
      <c r="DY478" s="152"/>
      <c r="DZ478" s="152"/>
      <c r="EA478" s="152"/>
      <c r="EB478" s="152"/>
      <c r="EC478" s="152"/>
      <c r="ED478" s="152"/>
      <c r="EE478" s="152"/>
      <c r="EF478" s="152"/>
      <c r="EG478" s="152"/>
      <c r="EH478" s="152"/>
      <c r="EI478" s="152"/>
      <c r="EJ478" s="152"/>
      <c r="EK478" s="152"/>
      <c r="EL478" s="152"/>
      <c r="EM478" s="152"/>
      <c r="EN478" s="152"/>
      <c r="EO478" s="152"/>
      <c r="EP478" s="152"/>
      <c r="EQ478" s="152"/>
      <c r="ER478" s="152"/>
      <c r="ES478" s="152"/>
      <c r="ET478" s="152"/>
      <c r="EU478" s="152"/>
      <c r="EV478" s="152"/>
      <c r="EW478" s="152"/>
      <c r="EX478" s="152"/>
      <c r="EY478" s="152"/>
      <c r="EZ478" s="152"/>
      <c r="FA478" s="152"/>
      <c r="FB478" s="152"/>
      <c r="FC478" s="152"/>
      <c r="FD478" s="152"/>
    </row>
    <row r="479" spans="1:160">
      <c r="A479" s="89"/>
      <c r="B479" s="89"/>
      <c r="C479" s="89"/>
      <c r="D479" s="89"/>
      <c r="E479" s="89"/>
      <c r="F479" s="89"/>
      <c r="G479" s="89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152"/>
      <c r="AE479" s="152"/>
      <c r="AF479" s="152"/>
      <c r="AG479" s="152"/>
      <c r="AH479" s="152"/>
      <c r="AI479" s="152"/>
      <c r="AJ479" s="152"/>
      <c r="AK479" s="152"/>
      <c r="AL479" s="152"/>
      <c r="AM479" s="152"/>
      <c r="AN479" s="152"/>
      <c r="AO479" s="152"/>
      <c r="AP479" s="152"/>
      <c r="AQ479" s="152"/>
      <c r="AR479" s="152"/>
      <c r="AS479" s="152"/>
      <c r="AT479" s="152"/>
      <c r="AU479" s="152"/>
      <c r="AV479" s="152"/>
      <c r="AW479" s="152"/>
      <c r="AX479" s="152"/>
      <c r="AY479" s="152"/>
      <c r="AZ479" s="152"/>
      <c r="BA479" s="152"/>
      <c r="BB479" s="152"/>
      <c r="BC479" s="152"/>
      <c r="BD479" s="152"/>
      <c r="BE479" s="152"/>
      <c r="BF479" s="152"/>
      <c r="BG479" s="152"/>
      <c r="BH479" s="152"/>
      <c r="BI479" s="152"/>
      <c r="BJ479" s="152"/>
      <c r="BK479" s="152"/>
      <c r="BL479" s="152"/>
      <c r="BM479" s="152"/>
      <c r="BN479" s="152"/>
      <c r="BO479" s="152"/>
      <c r="BP479" s="152"/>
      <c r="BQ479" s="152"/>
      <c r="BR479" s="152"/>
      <c r="BS479" s="152"/>
      <c r="BT479" s="152"/>
      <c r="BU479" s="152"/>
      <c r="BV479" s="152"/>
      <c r="BW479" s="152"/>
      <c r="BX479" s="152"/>
      <c r="BY479" s="152"/>
      <c r="BZ479" s="152"/>
      <c r="CA479" s="152"/>
      <c r="CB479" s="152"/>
      <c r="CC479" s="152"/>
      <c r="CD479" s="152"/>
      <c r="CE479" s="152"/>
      <c r="CF479" s="152"/>
      <c r="CG479" s="152"/>
      <c r="CH479" s="152"/>
      <c r="CI479" s="152"/>
      <c r="CJ479" s="152"/>
      <c r="CK479" s="152"/>
      <c r="CL479" s="152"/>
      <c r="CM479" s="152"/>
      <c r="CN479" s="152"/>
      <c r="CO479" s="152"/>
      <c r="CP479" s="152"/>
      <c r="CQ479" s="152"/>
      <c r="CR479" s="152"/>
      <c r="CS479" s="152"/>
      <c r="CT479" s="152"/>
      <c r="CU479" s="152"/>
      <c r="CV479" s="152"/>
      <c r="CW479" s="152"/>
      <c r="CX479" s="152"/>
      <c r="CY479" s="152"/>
      <c r="CZ479" s="152"/>
      <c r="DA479" s="152"/>
      <c r="DB479" s="152"/>
      <c r="DC479" s="152"/>
      <c r="DD479" s="152"/>
      <c r="DE479" s="152"/>
      <c r="DF479" s="152"/>
      <c r="DG479" s="152"/>
      <c r="DH479" s="152"/>
      <c r="DI479" s="152"/>
      <c r="DJ479" s="152"/>
      <c r="DK479" s="152"/>
      <c r="DL479" s="152"/>
      <c r="DM479" s="152"/>
      <c r="DN479" s="152"/>
      <c r="DO479" s="152"/>
      <c r="DP479" s="152"/>
      <c r="DQ479" s="152"/>
      <c r="DR479" s="152"/>
      <c r="DS479" s="152"/>
      <c r="DT479" s="152"/>
      <c r="DU479" s="152"/>
      <c r="DV479" s="152"/>
      <c r="DW479" s="152"/>
      <c r="DX479" s="152"/>
      <c r="DY479" s="152"/>
      <c r="DZ479" s="152"/>
      <c r="EA479" s="152"/>
      <c r="EB479" s="152"/>
      <c r="EC479" s="152"/>
      <c r="ED479" s="152"/>
      <c r="EE479" s="152"/>
      <c r="EF479" s="152"/>
      <c r="EG479" s="152"/>
      <c r="EH479" s="152"/>
      <c r="EI479" s="152"/>
      <c r="EJ479" s="152"/>
      <c r="EK479" s="152"/>
      <c r="EL479" s="152"/>
      <c r="EM479" s="152"/>
      <c r="EN479" s="152"/>
      <c r="EO479" s="152"/>
      <c r="EP479" s="152"/>
      <c r="EQ479" s="152"/>
      <c r="ER479" s="152"/>
      <c r="ES479" s="152"/>
      <c r="ET479" s="152"/>
      <c r="EU479" s="152"/>
      <c r="EV479" s="152"/>
      <c r="EW479" s="152"/>
      <c r="EX479" s="152"/>
      <c r="EY479" s="152"/>
      <c r="EZ479" s="152"/>
      <c r="FA479" s="152"/>
      <c r="FB479" s="152"/>
      <c r="FC479" s="152"/>
      <c r="FD479" s="152"/>
    </row>
    <row r="480" spans="1:160">
      <c r="A480" s="89"/>
      <c r="B480" s="89"/>
      <c r="C480" s="89"/>
      <c r="D480" s="89"/>
      <c r="E480" s="89"/>
      <c r="F480" s="89"/>
      <c r="G480" s="89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152"/>
      <c r="AE480" s="152"/>
      <c r="AF480" s="152"/>
      <c r="AG480" s="152"/>
      <c r="AH480" s="152"/>
      <c r="AI480" s="152"/>
      <c r="AJ480" s="152"/>
      <c r="AK480" s="152"/>
      <c r="AL480" s="152"/>
      <c r="AM480" s="152"/>
      <c r="AN480" s="152"/>
      <c r="AO480" s="152"/>
      <c r="AP480" s="152"/>
      <c r="AQ480" s="152"/>
      <c r="AR480" s="152"/>
      <c r="AS480" s="152"/>
      <c r="AT480" s="152"/>
      <c r="AU480" s="152"/>
      <c r="AV480" s="152"/>
      <c r="AW480" s="152"/>
      <c r="AX480" s="152"/>
      <c r="AY480" s="152"/>
      <c r="AZ480" s="152"/>
      <c r="BA480" s="152"/>
      <c r="BB480" s="152"/>
      <c r="BC480" s="152"/>
      <c r="BD480" s="152"/>
      <c r="BE480" s="152"/>
      <c r="BF480" s="152"/>
      <c r="BG480" s="152"/>
      <c r="BH480" s="152"/>
      <c r="BI480" s="152"/>
      <c r="BJ480" s="152"/>
      <c r="BK480" s="152"/>
      <c r="BL480" s="152"/>
      <c r="BM480" s="152"/>
      <c r="BN480" s="152"/>
      <c r="BO480" s="152"/>
      <c r="BP480" s="152"/>
      <c r="BQ480" s="152"/>
      <c r="BR480" s="152"/>
      <c r="BS480" s="152"/>
      <c r="BT480" s="152"/>
      <c r="BU480" s="152"/>
      <c r="BV480" s="152"/>
      <c r="BW480" s="152"/>
      <c r="BX480" s="152"/>
      <c r="BY480" s="152"/>
      <c r="BZ480" s="152"/>
      <c r="CA480" s="152"/>
      <c r="CB480" s="152"/>
      <c r="CC480" s="152"/>
      <c r="CD480" s="152"/>
      <c r="CE480" s="152"/>
      <c r="CF480" s="152"/>
      <c r="CG480" s="152"/>
      <c r="CH480" s="152"/>
      <c r="CI480" s="152"/>
      <c r="CJ480" s="152"/>
      <c r="CK480" s="152"/>
      <c r="CL480" s="152"/>
      <c r="CM480" s="152"/>
      <c r="CN480" s="152"/>
      <c r="CO480" s="152"/>
      <c r="CP480" s="152"/>
      <c r="CQ480" s="152"/>
      <c r="CR480" s="152"/>
      <c r="CS480" s="152"/>
      <c r="CT480" s="152"/>
      <c r="CU480" s="152"/>
      <c r="CV480" s="152"/>
      <c r="CW480" s="152"/>
      <c r="CX480" s="152"/>
      <c r="CY480" s="152"/>
      <c r="CZ480" s="152"/>
      <c r="DA480" s="152"/>
      <c r="DB480" s="152"/>
      <c r="DC480" s="152"/>
      <c r="DD480" s="152"/>
      <c r="DE480" s="152"/>
      <c r="DF480" s="152"/>
      <c r="DG480" s="152"/>
      <c r="DH480" s="152"/>
      <c r="DI480" s="152"/>
      <c r="DJ480" s="152"/>
      <c r="DK480" s="152"/>
      <c r="DL480" s="152"/>
      <c r="DM480" s="152"/>
      <c r="DN480" s="152"/>
      <c r="DO480" s="152"/>
      <c r="DP480" s="152"/>
      <c r="DQ480" s="152"/>
      <c r="DR480" s="152"/>
      <c r="DS480" s="152"/>
      <c r="DT480" s="152"/>
      <c r="DU480" s="152"/>
      <c r="DV480" s="152"/>
      <c r="DW480" s="152"/>
      <c r="DX480" s="152"/>
      <c r="DY480" s="152"/>
      <c r="DZ480" s="152"/>
      <c r="EA480" s="152"/>
      <c r="EB480" s="152"/>
      <c r="EC480" s="152"/>
      <c r="ED480" s="152"/>
      <c r="EE480" s="152"/>
      <c r="EF480" s="152"/>
      <c r="EG480" s="152"/>
      <c r="EH480" s="152"/>
      <c r="EI480" s="152"/>
      <c r="EJ480" s="152"/>
      <c r="EK480" s="152"/>
      <c r="EL480" s="152"/>
      <c r="EM480" s="152"/>
      <c r="EN480" s="152"/>
      <c r="EO480" s="152"/>
      <c r="EP480" s="152"/>
      <c r="EQ480" s="152"/>
      <c r="ER480" s="152"/>
      <c r="ES480" s="152"/>
      <c r="ET480" s="152"/>
      <c r="EU480" s="152"/>
      <c r="EV480" s="152"/>
      <c r="EW480" s="152"/>
      <c r="EX480" s="152"/>
      <c r="EY480" s="152"/>
      <c r="EZ480" s="152"/>
      <c r="FA480" s="152"/>
      <c r="FB480" s="152"/>
      <c r="FC480" s="152"/>
      <c r="FD480" s="152"/>
    </row>
    <row r="481" spans="1:160">
      <c r="A481" s="89"/>
      <c r="B481" s="89"/>
      <c r="C481" s="89"/>
      <c r="D481" s="89"/>
      <c r="E481" s="89"/>
      <c r="F481" s="89"/>
      <c r="G481" s="89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152"/>
      <c r="AE481" s="152"/>
      <c r="AF481" s="152"/>
      <c r="AG481" s="152"/>
      <c r="AH481" s="152"/>
      <c r="AI481" s="152"/>
      <c r="AJ481" s="152"/>
      <c r="AK481" s="152"/>
      <c r="AL481" s="152"/>
      <c r="AM481" s="152"/>
      <c r="AN481" s="152"/>
      <c r="AO481" s="152"/>
      <c r="AP481" s="152"/>
      <c r="AQ481" s="152"/>
      <c r="AR481" s="152"/>
      <c r="AS481" s="152"/>
      <c r="AT481" s="152"/>
      <c r="AU481" s="152"/>
      <c r="AV481" s="152"/>
      <c r="AW481" s="152"/>
      <c r="AX481" s="152"/>
      <c r="AY481" s="152"/>
      <c r="AZ481" s="152"/>
      <c r="BA481" s="152"/>
      <c r="BB481" s="152"/>
      <c r="BC481" s="152"/>
      <c r="BD481" s="152"/>
      <c r="BE481" s="152"/>
      <c r="BF481" s="152"/>
      <c r="BG481" s="152"/>
      <c r="BH481" s="152"/>
      <c r="BI481" s="152"/>
      <c r="BJ481" s="152"/>
      <c r="BK481" s="152"/>
      <c r="BL481" s="152"/>
      <c r="BM481" s="152"/>
      <c r="BN481" s="152"/>
      <c r="BO481" s="152"/>
      <c r="BP481" s="152"/>
      <c r="BQ481" s="152"/>
      <c r="BR481" s="152"/>
      <c r="BS481" s="152"/>
      <c r="BT481" s="152"/>
      <c r="BU481" s="152"/>
      <c r="BV481" s="152"/>
      <c r="BW481" s="152"/>
      <c r="BX481" s="152"/>
      <c r="BY481" s="152"/>
      <c r="BZ481" s="152"/>
      <c r="CA481" s="152"/>
      <c r="CB481" s="152"/>
      <c r="CC481" s="152"/>
      <c r="CD481" s="152"/>
      <c r="CE481" s="152"/>
      <c r="CF481" s="152"/>
      <c r="CG481" s="152"/>
      <c r="CH481" s="152"/>
      <c r="CI481" s="152"/>
      <c r="CJ481" s="152"/>
      <c r="CK481" s="152"/>
      <c r="CL481" s="152"/>
      <c r="CM481" s="152"/>
      <c r="CN481" s="152"/>
      <c r="CO481" s="152"/>
      <c r="CP481" s="152"/>
      <c r="CQ481" s="152"/>
      <c r="CR481" s="152"/>
      <c r="CS481" s="152"/>
      <c r="CT481" s="152"/>
      <c r="CU481" s="152"/>
      <c r="CV481" s="152"/>
      <c r="CW481" s="152"/>
      <c r="CX481" s="152"/>
      <c r="CY481" s="152"/>
      <c r="CZ481" s="152"/>
      <c r="DA481" s="152"/>
      <c r="DB481" s="152"/>
      <c r="DC481" s="152"/>
      <c r="DD481" s="152"/>
      <c r="DE481" s="152"/>
      <c r="DF481" s="152"/>
      <c r="DG481" s="152"/>
      <c r="DH481" s="152"/>
      <c r="DI481" s="152"/>
      <c r="DJ481" s="152"/>
      <c r="DK481" s="152"/>
      <c r="DL481" s="152"/>
      <c r="DM481" s="152"/>
      <c r="DN481" s="152"/>
      <c r="DO481" s="152"/>
      <c r="DP481" s="152"/>
      <c r="DQ481" s="152"/>
      <c r="DR481" s="152"/>
      <c r="DS481" s="152"/>
      <c r="DT481" s="152"/>
      <c r="DU481" s="152"/>
      <c r="DV481" s="152"/>
      <c r="DW481" s="152"/>
      <c r="DX481" s="152"/>
      <c r="DY481" s="152"/>
      <c r="DZ481" s="152"/>
      <c r="EA481" s="152"/>
      <c r="EB481" s="152"/>
      <c r="EC481" s="152"/>
      <c r="ED481" s="152"/>
      <c r="EE481" s="152"/>
      <c r="EF481" s="152"/>
      <c r="EG481" s="152"/>
      <c r="EH481" s="152"/>
      <c r="EI481" s="152"/>
      <c r="EJ481" s="152"/>
      <c r="EK481" s="152"/>
      <c r="EL481" s="152"/>
      <c r="EM481" s="152"/>
      <c r="EN481" s="152"/>
      <c r="EO481" s="152"/>
      <c r="EP481" s="152"/>
      <c r="EQ481" s="152"/>
      <c r="ER481" s="152"/>
      <c r="ES481" s="152"/>
      <c r="ET481" s="152"/>
      <c r="EU481" s="152"/>
      <c r="EV481" s="152"/>
      <c r="EW481" s="152"/>
      <c r="EX481" s="152"/>
      <c r="EY481" s="152"/>
      <c r="EZ481" s="152"/>
      <c r="FA481" s="152"/>
      <c r="FB481" s="152"/>
      <c r="FC481" s="152"/>
      <c r="FD481" s="152"/>
    </row>
    <row r="482" spans="1:160">
      <c r="A482" s="89"/>
      <c r="B482" s="89"/>
      <c r="C482" s="89"/>
      <c r="D482" s="89"/>
      <c r="E482" s="89"/>
      <c r="F482" s="89"/>
      <c r="G482" s="89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152"/>
      <c r="AE482" s="152"/>
      <c r="AF482" s="152"/>
      <c r="AG482" s="152"/>
      <c r="AH482" s="152"/>
      <c r="AI482" s="152"/>
      <c r="AJ482" s="152"/>
      <c r="AK482" s="152"/>
      <c r="AL482" s="152"/>
      <c r="AM482" s="152"/>
      <c r="AN482" s="152"/>
      <c r="AO482" s="152"/>
      <c r="AP482" s="152"/>
      <c r="AQ482" s="152"/>
      <c r="AR482" s="152"/>
      <c r="AS482" s="152"/>
      <c r="AT482" s="152"/>
      <c r="AU482" s="152"/>
      <c r="AV482" s="152"/>
      <c r="AW482" s="152"/>
      <c r="AX482" s="152"/>
      <c r="AY482" s="152"/>
      <c r="AZ482" s="152"/>
      <c r="BA482" s="152"/>
      <c r="BB482" s="152"/>
      <c r="BC482" s="152"/>
      <c r="BD482" s="152"/>
      <c r="BE482" s="152"/>
      <c r="BF482" s="152"/>
      <c r="BG482" s="152"/>
      <c r="BH482" s="152"/>
      <c r="BI482" s="152"/>
      <c r="BJ482" s="152"/>
      <c r="BK482" s="152"/>
      <c r="BL482" s="152"/>
      <c r="BM482" s="152"/>
      <c r="BN482" s="152"/>
      <c r="BO482" s="152"/>
      <c r="BP482" s="152"/>
      <c r="BQ482" s="152"/>
      <c r="BR482" s="152"/>
      <c r="BS482" s="152"/>
      <c r="BT482" s="152"/>
      <c r="BU482" s="152"/>
      <c r="BV482" s="152"/>
      <c r="BW482" s="152"/>
      <c r="BX482" s="152"/>
      <c r="BY482" s="152"/>
      <c r="BZ482" s="152"/>
      <c r="CA482" s="152"/>
      <c r="CB482" s="152"/>
      <c r="CC482" s="152"/>
      <c r="CD482" s="152"/>
      <c r="CE482" s="152"/>
      <c r="CF482" s="152"/>
      <c r="CG482" s="152"/>
      <c r="CH482" s="152"/>
      <c r="CI482" s="152"/>
      <c r="CJ482" s="152"/>
      <c r="CK482" s="152"/>
      <c r="CL482" s="152"/>
      <c r="CM482" s="152"/>
      <c r="CN482" s="152"/>
      <c r="CO482" s="152"/>
      <c r="CP482" s="152"/>
      <c r="CQ482" s="152"/>
      <c r="CR482" s="152"/>
      <c r="CS482" s="152"/>
      <c r="CT482" s="152"/>
      <c r="CU482" s="152"/>
      <c r="CV482" s="152"/>
      <c r="CW482" s="152"/>
      <c r="CX482" s="152"/>
      <c r="CY482" s="152"/>
      <c r="CZ482" s="152"/>
      <c r="DA482" s="152"/>
      <c r="DB482" s="152"/>
      <c r="DC482" s="152"/>
      <c r="DD482" s="152"/>
      <c r="DE482" s="152"/>
      <c r="DF482" s="152"/>
      <c r="DG482" s="152"/>
      <c r="DH482" s="152"/>
      <c r="DI482" s="152"/>
      <c r="DJ482" s="152"/>
      <c r="DK482" s="152"/>
      <c r="DL482" s="152"/>
      <c r="DM482" s="152"/>
      <c r="DN482" s="152"/>
      <c r="DO482" s="152"/>
      <c r="DP482" s="152"/>
      <c r="DQ482" s="152"/>
      <c r="DR482" s="152"/>
      <c r="DS482" s="152"/>
      <c r="DT482" s="152"/>
      <c r="DU482" s="152"/>
      <c r="DV482" s="152"/>
      <c r="DW482" s="152"/>
      <c r="DX482" s="152"/>
      <c r="DY482" s="152"/>
      <c r="DZ482" s="152"/>
      <c r="EA482" s="152"/>
      <c r="EB482" s="152"/>
      <c r="EC482" s="152"/>
      <c r="ED482" s="152"/>
      <c r="EE482" s="152"/>
      <c r="EF482" s="152"/>
      <c r="EG482" s="152"/>
      <c r="EH482" s="152"/>
      <c r="EI482" s="152"/>
      <c r="EJ482" s="152"/>
      <c r="EK482" s="152"/>
      <c r="EL482" s="152"/>
      <c r="EM482" s="152"/>
      <c r="EN482" s="152"/>
      <c r="EO482" s="152"/>
      <c r="EP482" s="152"/>
      <c r="EQ482" s="152"/>
      <c r="ER482" s="152"/>
      <c r="ES482" s="152"/>
      <c r="ET482" s="152"/>
      <c r="EU482" s="152"/>
      <c r="EV482" s="152"/>
      <c r="EW482" s="152"/>
      <c r="EX482" s="152"/>
      <c r="EY482" s="152"/>
      <c r="EZ482" s="152"/>
      <c r="FA482" s="152"/>
      <c r="FB482" s="152"/>
      <c r="FC482" s="152"/>
      <c r="FD482" s="152"/>
    </row>
    <row r="483" spans="1:160">
      <c r="A483" s="89"/>
      <c r="B483" s="89"/>
      <c r="C483" s="89"/>
      <c r="D483" s="89"/>
      <c r="E483" s="89"/>
      <c r="F483" s="89"/>
      <c r="G483" s="89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152"/>
      <c r="AE483" s="152"/>
      <c r="AF483" s="152"/>
      <c r="AG483" s="152"/>
      <c r="AH483" s="152"/>
      <c r="AI483" s="152"/>
      <c r="AJ483" s="152"/>
      <c r="AK483" s="152"/>
      <c r="AL483" s="152"/>
      <c r="AM483" s="152"/>
      <c r="AN483" s="152"/>
      <c r="AO483" s="152"/>
      <c r="AP483" s="152"/>
      <c r="AQ483" s="152"/>
      <c r="AR483" s="152"/>
      <c r="AS483" s="152"/>
      <c r="AT483" s="152"/>
      <c r="AU483" s="152"/>
      <c r="AV483" s="152"/>
      <c r="AW483" s="152"/>
      <c r="AX483" s="152"/>
      <c r="AY483" s="152"/>
      <c r="AZ483" s="152"/>
      <c r="BA483" s="152"/>
      <c r="BB483" s="152"/>
      <c r="BC483" s="152"/>
      <c r="BD483" s="152"/>
      <c r="BE483" s="152"/>
      <c r="BF483" s="152"/>
      <c r="BG483" s="152"/>
      <c r="BH483" s="152"/>
      <c r="BI483" s="152"/>
      <c r="BJ483" s="152"/>
      <c r="BK483" s="152"/>
      <c r="BL483" s="152"/>
      <c r="BM483" s="152"/>
      <c r="BN483" s="152"/>
      <c r="BO483" s="152"/>
      <c r="BP483" s="152"/>
      <c r="BQ483" s="152"/>
      <c r="BR483" s="152"/>
      <c r="BS483" s="152"/>
      <c r="BT483" s="152"/>
      <c r="BU483" s="152"/>
      <c r="BV483" s="152"/>
      <c r="BW483" s="152"/>
      <c r="BX483" s="152"/>
      <c r="BY483" s="152"/>
      <c r="BZ483" s="152"/>
      <c r="CA483" s="152"/>
      <c r="CB483" s="152"/>
      <c r="CC483" s="152"/>
      <c r="CD483" s="152"/>
      <c r="CE483" s="152"/>
      <c r="CF483" s="152"/>
      <c r="CG483" s="152"/>
      <c r="CH483" s="152"/>
      <c r="CI483" s="152"/>
      <c r="CJ483" s="152"/>
      <c r="CK483" s="152"/>
      <c r="CL483" s="152"/>
      <c r="CM483" s="152"/>
      <c r="CN483" s="152"/>
      <c r="CO483" s="152"/>
      <c r="CP483" s="152"/>
      <c r="CQ483" s="152"/>
      <c r="CR483" s="152"/>
      <c r="CS483" s="152"/>
      <c r="CT483" s="152"/>
      <c r="CU483" s="152"/>
      <c r="CV483" s="152"/>
      <c r="CW483" s="152"/>
      <c r="CX483" s="152"/>
      <c r="CY483" s="152"/>
      <c r="CZ483" s="152"/>
      <c r="DA483" s="152"/>
      <c r="DB483" s="152"/>
      <c r="DC483" s="152"/>
      <c r="DD483" s="152"/>
      <c r="DE483" s="152"/>
      <c r="DF483" s="152"/>
      <c r="DG483" s="152"/>
      <c r="DH483" s="152"/>
      <c r="DI483" s="152"/>
      <c r="DJ483" s="152"/>
      <c r="DK483" s="152"/>
      <c r="DL483" s="152"/>
      <c r="DM483" s="152"/>
      <c r="DN483" s="152"/>
      <c r="DO483" s="152"/>
      <c r="DP483" s="152"/>
      <c r="DQ483" s="152"/>
      <c r="DR483" s="152"/>
      <c r="DS483" s="152"/>
      <c r="DT483" s="152"/>
      <c r="DU483" s="152"/>
      <c r="DV483" s="152"/>
      <c r="DW483" s="152"/>
      <c r="DX483" s="152"/>
      <c r="DY483" s="152"/>
      <c r="DZ483" s="152"/>
      <c r="EA483" s="152"/>
      <c r="EB483" s="152"/>
      <c r="EC483" s="152"/>
      <c r="ED483" s="152"/>
      <c r="EE483" s="152"/>
      <c r="EF483" s="152"/>
      <c r="EG483" s="152"/>
      <c r="EH483" s="152"/>
      <c r="EI483" s="152"/>
      <c r="EJ483" s="152"/>
      <c r="EK483" s="152"/>
      <c r="EL483" s="152"/>
      <c r="EM483" s="152"/>
      <c r="EN483" s="152"/>
      <c r="EO483" s="152"/>
      <c r="EP483" s="152"/>
      <c r="EQ483" s="152"/>
      <c r="ER483" s="152"/>
      <c r="ES483" s="152"/>
      <c r="ET483" s="152"/>
      <c r="EU483" s="152"/>
      <c r="EV483" s="152"/>
      <c r="EW483" s="152"/>
      <c r="EX483" s="152"/>
      <c r="EY483" s="152"/>
      <c r="EZ483" s="152"/>
      <c r="FA483" s="152"/>
      <c r="FB483" s="152"/>
      <c r="FC483" s="152"/>
      <c r="FD483" s="152"/>
    </row>
    <row r="484" spans="1:160">
      <c r="A484" s="89"/>
      <c r="B484" s="89"/>
      <c r="C484" s="89"/>
      <c r="D484" s="89"/>
      <c r="E484" s="89"/>
      <c r="F484" s="89"/>
      <c r="G484" s="89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152"/>
      <c r="AE484" s="152"/>
      <c r="AF484" s="152"/>
      <c r="AG484" s="152"/>
      <c r="AH484" s="152"/>
      <c r="AI484" s="152"/>
      <c r="AJ484" s="152"/>
      <c r="AK484" s="152"/>
      <c r="AL484" s="152"/>
      <c r="AM484" s="152"/>
      <c r="AN484" s="152"/>
      <c r="AO484" s="152"/>
      <c r="AP484" s="152"/>
      <c r="AQ484" s="152"/>
      <c r="AR484" s="152"/>
      <c r="AS484" s="152"/>
      <c r="AT484" s="152"/>
      <c r="AU484" s="152"/>
      <c r="AV484" s="152"/>
      <c r="AW484" s="152"/>
      <c r="AX484" s="152"/>
      <c r="AY484" s="152"/>
      <c r="AZ484" s="152"/>
      <c r="BA484" s="152"/>
      <c r="BB484" s="152"/>
      <c r="BC484" s="152"/>
      <c r="BD484" s="152"/>
      <c r="BE484" s="152"/>
      <c r="BF484" s="152"/>
      <c r="BG484" s="152"/>
      <c r="BH484" s="152"/>
      <c r="BI484" s="152"/>
      <c r="BJ484" s="152"/>
      <c r="BK484" s="152"/>
      <c r="BL484" s="152"/>
      <c r="BM484" s="152"/>
      <c r="BN484" s="152"/>
      <c r="BO484" s="152"/>
      <c r="BP484" s="152"/>
      <c r="BQ484" s="152"/>
      <c r="BR484" s="152"/>
      <c r="BS484" s="152"/>
      <c r="BT484" s="152"/>
      <c r="BU484" s="152"/>
      <c r="BV484" s="152"/>
      <c r="BW484" s="152"/>
      <c r="BX484" s="152"/>
      <c r="BY484" s="152"/>
      <c r="BZ484" s="152"/>
      <c r="CA484" s="152"/>
      <c r="CB484" s="152"/>
      <c r="CC484" s="152"/>
      <c r="CD484" s="152"/>
      <c r="CE484" s="152"/>
      <c r="CF484" s="152"/>
      <c r="CG484" s="152"/>
      <c r="CH484" s="152"/>
      <c r="CI484" s="152"/>
      <c r="CJ484" s="152"/>
      <c r="CK484" s="152"/>
      <c r="CL484" s="152"/>
      <c r="CM484" s="152"/>
      <c r="CN484" s="152"/>
      <c r="CO484" s="152"/>
      <c r="CP484" s="152"/>
      <c r="CQ484" s="152"/>
      <c r="CR484" s="152"/>
      <c r="CS484" s="152"/>
      <c r="CT484" s="152"/>
      <c r="CU484" s="152"/>
      <c r="CV484" s="152"/>
      <c r="CW484" s="152"/>
      <c r="CX484" s="152"/>
      <c r="CY484" s="152"/>
      <c r="CZ484" s="152"/>
      <c r="DA484" s="152"/>
      <c r="DB484" s="152"/>
      <c r="DC484" s="152"/>
      <c r="DD484" s="152"/>
      <c r="DE484" s="152"/>
      <c r="DF484" s="152"/>
      <c r="DG484" s="152"/>
      <c r="DH484" s="152"/>
      <c r="DI484" s="152"/>
      <c r="DJ484" s="152"/>
      <c r="DK484" s="152"/>
      <c r="DL484" s="152"/>
      <c r="DM484" s="152"/>
      <c r="DN484" s="152"/>
      <c r="DO484" s="152"/>
      <c r="DP484" s="152"/>
      <c r="DQ484" s="152"/>
      <c r="DR484" s="152"/>
      <c r="DS484" s="152"/>
      <c r="DT484" s="152"/>
      <c r="DU484" s="152"/>
      <c r="DV484" s="152"/>
      <c r="DW484" s="152"/>
      <c r="DX484" s="152"/>
      <c r="DY484" s="152"/>
      <c r="DZ484" s="152"/>
      <c r="EA484" s="152"/>
      <c r="EB484" s="152"/>
      <c r="EC484" s="152"/>
      <c r="ED484" s="152"/>
      <c r="EE484" s="152"/>
      <c r="EF484" s="152"/>
      <c r="EG484" s="152"/>
      <c r="EH484" s="152"/>
      <c r="EI484" s="152"/>
      <c r="EJ484" s="152"/>
      <c r="EK484" s="152"/>
      <c r="EL484" s="152"/>
      <c r="EM484" s="152"/>
      <c r="EN484" s="152"/>
      <c r="EO484" s="152"/>
      <c r="EP484" s="152"/>
      <c r="EQ484" s="152"/>
      <c r="ER484" s="152"/>
      <c r="ES484" s="152"/>
      <c r="ET484" s="152"/>
      <c r="EU484" s="152"/>
      <c r="EV484" s="152"/>
      <c r="EW484" s="152"/>
      <c r="EX484" s="152"/>
      <c r="EY484" s="152"/>
      <c r="EZ484" s="152"/>
      <c r="FA484" s="152"/>
      <c r="FB484" s="152"/>
      <c r="FC484" s="152"/>
      <c r="FD484" s="152"/>
    </row>
    <row r="485" spans="1:160">
      <c r="A485" s="89"/>
      <c r="B485" s="89"/>
      <c r="C485" s="89"/>
      <c r="D485" s="89"/>
      <c r="E485" s="89"/>
      <c r="F485" s="89"/>
      <c r="G485" s="89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152"/>
      <c r="AE485" s="152"/>
      <c r="AF485" s="152"/>
      <c r="AG485" s="152"/>
      <c r="AH485" s="152"/>
      <c r="AI485" s="152"/>
      <c r="AJ485" s="152"/>
      <c r="AK485" s="152"/>
      <c r="AL485" s="152"/>
      <c r="AM485" s="152"/>
      <c r="AN485" s="152"/>
      <c r="AO485" s="152"/>
      <c r="AP485" s="152"/>
      <c r="AQ485" s="152"/>
      <c r="AR485" s="152"/>
      <c r="AS485" s="152"/>
      <c r="AT485" s="152"/>
      <c r="AU485" s="152"/>
      <c r="AV485" s="152"/>
      <c r="AW485" s="152"/>
      <c r="AX485" s="152"/>
      <c r="AY485" s="152"/>
      <c r="AZ485" s="152"/>
      <c r="BA485" s="152"/>
      <c r="BB485" s="152"/>
      <c r="BC485" s="152"/>
      <c r="BD485" s="152"/>
      <c r="BE485" s="152"/>
      <c r="BF485" s="152"/>
      <c r="BG485" s="152"/>
      <c r="BH485" s="152"/>
      <c r="BI485" s="152"/>
      <c r="BJ485" s="152"/>
      <c r="BK485" s="152"/>
      <c r="BL485" s="152"/>
      <c r="BM485" s="152"/>
      <c r="BN485" s="152"/>
      <c r="BO485" s="152"/>
      <c r="BP485" s="152"/>
      <c r="BQ485" s="152"/>
      <c r="BR485" s="152"/>
      <c r="BS485" s="152"/>
      <c r="BT485" s="152"/>
      <c r="BU485" s="152"/>
      <c r="BV485" s="152"/>
      <c r="BW485" s="152"/>
      <c r="BX485" s="152"/>
      <c r="BY485" s="152"/>
      <c r="BZ485" s="152"/>
      <c r="CA485" s="152"/>
      <c r="CB485" s="152"/>
      <c r="CC485" s="152"/>
      <c r="CD485" s="152"/>
      <c r="CE485" s="152"/>
      <c r="CF485" s="152"/>
      <c r="CG485" s="152"/>
      <c r="CH485" s="152"/>
      <c r="CI485" s="152"/>
      <c r="CJ485" s="152"/>
      <c r="CK485" s="152"/>
      <c r="CL485" s="152"/>
      <c r="CM485" s="152"/>
      <c r="CN485" s="152"/>
      <c r="CO485" s="152"/>
      <c r="CP485" s="152"/>
      <c r="CQ485" s="152"/>
      <c r="CR485" s="152"/>
      <c r="CS485" s="152"/>
      <c r="CT485" s="152"/>
      <c r="CU485" s="152"/>
      <c r="CV485" s="152"/>
      <c r="CW485" s="152"/>
      <c r="CX485" s="152"/>
      <c r="CY485" s="152"/>
      <c r="CZ485" s="152"/>
      <c r="DA485" s="152"/>
      <c r="DB485" s="152"/>
      <c r="DC485" s="152"/>
      <c r="DD485" s="152"/>
      <c r="DE485" s="152"/>
      <c r="DF485" s="152"/>
      <c r="DG485" s="152"/>
      <c r="DH485" s="152"/>
      <c r="DI485" s="152"/>
      <c r="DJ485" s="152"/>
      <c r="DK485" s="152"/>
      <c r="DL485" s="152"/>
      <c r="DM485" s="152"/>
      <c r="DN485" s="152"/>
      <c r="DO485" s="152"/>
      <c r="DP485" s="152"/>
      <c r="DQ485" s="152"/>
      <c r="DR485" s="152"/>
      <c r="DS485" s="152"/>
      <c r="DT485" s="152"/>
      <c r="DU485" s="152"/>
      <c r="DV485" s="152"/>
      <c r="DW485" s="152"/>
      <c r="DX485" s="152"/>
      <c r="DY485" s="152"/>
      <c r="DZ485" s="152"/>
      <c r="EA485" s="152"/>
      <c r="EB485" s="152"/>
      <c r="EC485" s="152"/>
      <c r="ED485" s="152"/>
      <c r="EE485" s="152"/>
      <c r="EF485" s="152"/>
      <c r="EG485" s="152"/>
      <c r="EH485" s="152"/>
      <c r="EI485" s="152"/>
      <c r="EJ485" s="152"/>
      <c r="EK485" s="152"/>
      <c r="EL485" s="152"/>
      <c r="EM485" s="152"/>
      <c r="EN485" s="152"/>
      <c r="EO485" s="152"/>
      <c r="EP485" s="152"/>
      <c r="EQ485" s="152"/>
      <c r="ER485" s="152"/>
      <c r="ES485" s="152"/>
      <c r="ET485" s="152"/>
      <c r="EU485" s="152"/>
      <c r="EV485" s="152"/>
      <c r="EW485" s="152"/>
      <c r="EX485" s="152"/>
      <c r="EY485" s="152"/>
      <c r="EZ485" s="152"/>
      <c r="FA485" s="152"/>
      <c r="FB485" s="152"/>
      <c r="FC485" s="152"/>
      <c r="FD485" s="152"/>
    </row>
    <row r="486" spans="1:160">
      <c r="A486" s="89"/>
      <c r="B486" s="89"/>
      <c r="C486" s="89"/>
      <c r="D486" s="89"/>
      <c r="E486" s="89"/>
      <c r="F486" s="89"/>
      <c r="G486" s="89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152"/>
      <c r="AE486" s="152"/>
      <c r="AF486" s="152"/>
      <c r="AG486" s="152"/>
      <c r="AH486" s="152"/>
      <c r="AI486" s="152"/>
      <c r="AJ486" s="152"/>
      <c r="AK486" s="152"/>
      <c r="AL486" s="152"/>
      <c r="AM486" s="152"/>
      <c r="AN486" s="152"/>
      <c r="AO486" s="152"/>
      <c r="AP486" s="152"/>
      <c r="AQ486" s="152"/>
      <c r="AR486" s="152"/>
      <c r="AS486" s="152"/>
      <c r="AT486" s="152"/>
      <c r="AU486" s="152"/>
      <c r="AV486" s="152"/>
      <c r="AW486" s="152"/>
      <c r="AX486" s="152"/>
      <c r="AY486" s="152"/>
      <c r="AZ486" s="152"/>
      <c r="BA486" s="152"/>
      <c r="BB486" s="152"/>
      <c r="BC486" s="152"/>
      <c r="BD486" s="152"/>
      <c r="BE486" s="152"/>
      <c r="BF486" s="152"/>
      <c r="BG486" s="152"/>
      <c r="BH486" s="152"/>
      <c r="BI486" s="152"/>
      <c r="BJ486" s="152"/>
      <c r="BK486" s="152"/>
      <c r="BL486" s="152"/>
      <c r="BM486" s="152"/>
      <c r="BN486" s="152"/>
      <c r="BO486" s="152"/>
      <c r="BP486" s="152"/>
      <c r="BQ486" s="152"/>
      <c r="BR486" s="152"/>
      <c r="BS486" s="152"/>
      <c r="BT486" s="152"/>
      <c r="BU486" s="152"/>
      <c r="BV486" s="152"/>
      <c r="BW486" s="152"/>
      <c r="BX486" s="152"/>
      <c r="BY486" s="152"/>
      <c r="BZ486" s="152"/>
      <c r="CA486" s="152"/>
      <c r="CB486" s="152"/>
      <c r="CC486" s="152"/>
      <c r="CD486" s="152"/>
      <c r="CE486" s="152"/>
      <c r="CF486" s="152"/>
      <c r="CG486" s="152"/>
      <c r="CH486" s="152"/>
      <c r="CI486" s="152"/>
      <c r="CJ486" s="152"/>
      <c r="CK486" s="152"/>
      <c r="CL486" s="152"/>
      <c r="CM486" s="152"/>
      <c r="CN486" s="152"/>
      <c r="CO486" s="152"/>
      <c r="CP486" s="152"/>
      <c r="CQ486" s="152"/>
      <c r="CR486" s="152"/>
      <c r="CS486" s="152"/>
      <c r="CT486" s="152"/>
      <c r="CU486" s="152"/>
      <c r="CV486" s="152"/>
      <c r="CW486" s="152"/>
      <c r="CX486" s="152"/>
      <c r="CY486" s="152"/>
      <c r="CZ486" s="152"/>
      <c r="DA486" s="152"/>
      <c r="DB486" s="152"/>
      <c r="DC486" s="152"/>
      <c r="DD486" s="152"/>
      <c r="DE486" s="152"/>
      <c r="DF486" s="152"/>
      <c r="DG486" s="152"/>
      <c r="DH486" s="152"/>
      <c r="DI486" s="152"/>
      <c r="DJ486" s="152"/>
      <c r="DK486" s="152"/>
      <c r="DL486" s="152"/>
      <c r="DM486" s="152"/>
      <c r="DN486" s="152"/>
      <c r="DO486" s="152"/>
      <c r="DP486" s="152"/>
      <c r="DQ486" s="152"/>
      <c r="DR486" s="152"/>
      <c r="DS486" s="152"/>
      <c r="DT486" s="152"/>
      <c r="DU486" s="152"/>
      <c r="DV486" s="152"/>
      <c r="DW486" s="152"/>
      <c r="DX486" s="152"/>
      <c r="DY486" s="152"/>
      <c r="DZ486" s="152"/>
      <c r="EA486" s="152"/>
      <c r="EB486" s="152"/>
      <c r="EC486" s="152"/>
      <c r="ED486" s="152"/>
      <c r="EE486" s="152"/>
      <c r="EF486" s="152"/>
      <c r="EG486" s="152"/>
      <c r="EH486" s="152"/>
      <c r="EI486" s="152"/>
      <c r="EJ486" s="152"/>
      <c r="EK486" s="152"/>
      <c r="EL486" s="152"/>
      <c r="EM486" s="152"/>
      <c r="EN486" s="152"/>
      <c r="EO486" s="152"/>
      <c r="EP486" s="152"/>
      <c r="EQ486" s="152"/>
      <c r="ER486" s="152"/>
      <c r="ES486" s="152"/>
      <c r="ET486" s="152"/>
      <c r="EU486" s="152"/>
      <c r="EV486" s="152"/>
      <c r="EW486" s="152"/>
      <c r="EX486" s="152"/>
      <c r="EY486" s="152"/>
      <c r="EZ486" s="152"/>
      <c r="FA486" s="152"/>
      <c r="FB486" s="152"/>
      <c r="FC486" s="152"/>
      <c r="FD486" s="152"/>
    </row>
    <row r="487" spans="1:160">
      <c r="A487" s="89"/>
      <c r="B487" s="89"/>
      <c r="C487" s="89"/>
      <c r="D487" s="89"/>
      <c r="E487" s="89"/>
      <c r="F487" s="89"/>
      <c r="G487" s="89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152"/>
      <c r="AE487" s="152"/>
      <c r="AF487" s="152"/>
      <c r="AG487" s="152"/>
      <c r="AH487" s="152"/>
      <c r="AI487" s="152"/>
      <c r="AJ487" s="152"/>
      <c r="AK487" s="152"/>
      <c r="AL487" s="152"/>
      <c r="AM487" s="152"/>
      <c r="AN487" s="152"/>
      <c r="AO487" s="152"/>
      <c r="AP487" s="152"/>
      <c r="AQ487" s="152"/>
      <c r="AR487" s="152"/>
      <c r="AS487" s="152"/>
      <c r="AT487" s="152"/>
      <c r="AU487" s="152"/>
      <c r="AV487" s="152"/>
      <c r="AW487" s="152"/>
      <c r="AX487" s="152"/>
      <c r="AY487" s="152"/>
      <c r="AZ487" s="152"/>
      <c r="BA487" s="152"/>
      <c r="BB487" s="152"/>
      <c r="BC487" s="152"/>
      <c r="BD487" s="152"/>
      <c r="BE487" s="152"/>
      <c r="BF487" s="152"/>
      <c r="BG487" s="152"/>
      <c r="BH487" s="152"/>
      <c r="BI487" s="152"/>
      <c r="BJ487" s="152"/>
      <c r="BK487" s="152"/>
      <c r="BL487" s="152"/>
      <c r="BM487" s="152"/>
      <c r="BN487" s="152"/>
      <c r="BO487" s="152"/>
      <c r="BP487" s="152"/>
      <c r="BQ487" s="152"/>
      <c r="BR487" s="152"/>
      <c r="BS487" s="152"/>
      <c r="BT487" s="152"/>
      <c r="BU487" s="152"/>
      <c r="BV487" s="152"/>
      <c r="BW487" s="152"/>
      <c r="BX487" s="152"/>
      <c r="BY487" s="152"/>
      <c r="BZ487" s="152"/>
      <c r="CA487" s="152"/>
      <c r="CB487" s="152"/>
      <c r="CC487" s="152"/>
      <c r="CD487" s="152"/>
      <c r="CE487" s="152"/>
      <c r="CF487" s="152"/>
      <c r="CG487" s="152"/>
      <c r="CH487" s="152"/>
      <c r="CI487" s="152"/>
      <c r="CJ487" s="152"/>
      <c r="CK487" s="152"/>
      <c r="CL487" s="152"/>
      <c r="CM487" s="152"/>
      <c r="CN487" s="152"/>
      <c r="CO487" s="152"/>
      <c r="CP487" s="152"/>
      <c r="CQ487" s="152"/>
      <c r="CR487" s="152"/>
      <c r="CS487" s="152"/>
      <c r="CT487" s="152"/>
      <c r="CU487" s="152"/>
      <c r="CV487" s="152"/>
      <c r="CW487" s="152"/>
      <c r="CX487" s="152"/>
      <c r="CY487" s="152"/>
      <c r="CZ487" s="152"/>
      <c r="DA487" s="152"/>
      <c r="DB487" s="152"/>
      <c r="DC487" s="152"/>
      <c r="DD487" s="152"/>
      <c r="DE487" s="152"/>
      <c r="DF487" s="152"/>
      <c r="DG487" s="152"/>
      <c r="DH487" s="152"/>
      <c r="DI487" s="152"/>
      <c r="DJ487" s="152"/>
      <c r="DK487" s="152"/>
      <c r="DL487" s="152"/>
      <c r="DM487" s="152"/>
      <c r="DN487" s="152"/>
      <c r="DO487" s="152"/>
      <c r="DP487" s="152"/>
      <c r="DQ487" s="152"/>
      <c r="DR487" s="152"/>
      <c r="DS487" s="152"/>
      <c r="DT487" s="152"/>
      <c r="DU487" s="152"/>
      <c r="DV487" s="152"/>
      <c r="DW487" s="152"/>
      <c r="DX487" s="152"/>
      <c r="DY487" s="152"/>
      <c r="DZ487" s="152"/>
      <c r="EA487" s="152"/>
      <c r="EB487" s="152"/>
      <c r="EC487" s="152"/>
      <c r="ED487" s="152"/>
      <c r="EE487" s="152"/>
      <c r="EF487" s="152"/>
      <c r="EG487" s="152"/>
      <c r="EH487" s="152"/>
      <c r="EI487" s="152"/>
      <c r="EJ487" s="152"/>
      <c r="EK487" s="152"/>
      <c r="EL487" s="152"/>
      <c r="EM487" s="152"/>
      <c r="EN487" s="152"/>
      <c r="EO487" s="152"/>
      <c r="EP487" s="152"/>
      <c r="EQ487" s="152"/>
      <c r="ER487" s="152"/>
      <c r="ES487" s="152"/>
      <c r="ET487" s="152"/>
      <c r="EU487" s="152"/>
      <c r="EV487" s="152"/>
      <c r="EW487" s="152"/>
      <c r="EX487" s="152"/>
      <c r="EY487" s="152"/>
      <c r="EZ487" s="152"/>
      <c r="FA487" s="152"/>
      <c r="FB487" s="152"/>
      <c r="FC487" s="152"/>
      <c r="FD487" s="152"/>
    </row>
    <row r="488" spans="1:160">
      <c r="A488" s="89"/>
      <c r="B488" s="89"/>
      <c r="C488" s="89"/>
      <c r="D488" s="89"/>
      <c r="E488" s="89"/>
      <c r="F488" s="89"/>
      <c r="G488" s="89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152"/>
      <c r="AE488" s="152"/>
      <c r="AF488" s="152"/>
      <c r="AG488" s="152"/>
      <c r="AH488" s="152"/>
      <c r="AI488" s="152"/>
      <c r="AJ488" s="152"/>
      <c r="AK488" s="152"/>
      <c r="AL488" s="152"/>
      <c r="AM488" s="152"/>
      <c r="AN488" s="152"/>
      <c r="AO488" s="152"/>
      <c r="AP488" s="152"/>
      <c r="AQ488" s="152"/>
      <c r="AR488" s="152"/>
      <c r="AS488" s="152"/>
      <c r="AT488" s="152"/>
      <c r="AU488" s="152"/>
      <c r="AV488" s="152"/>
      <c r="AW488" s="152"/>
      <c r="AX488" s="152"/>
      <c r="AY488" s="152"/>
      <c r="AZ488" s="152"/>
      <c r="BA488" s="152"/>
      <c r="BB488" s="152"/>
      <c r="BC488" s="152"/>
      <c r="BD488" s="152"/>
      <c r="BE488" s="152"/>
      <c r="BF488" s="152"/>
      <c r="BG488" s="152"/>
      <c r="BH488" s="152"/>
      <c r="BI488" s="152"/>
      <c r="BJ488" s="152"/>
      <c r="BK488" s="152"/>
      <c r="BL488" s="152"/>
      <c r="BM488" s="152"/>
      <c r="BN488" s="152"/>
      <c r="BO488" s="152"/>
      <c r="BP488" s="152"/>
      <c r="BQ488" s="152"/>
      <c r="BR488" s="152"/>
      <c r="BS488" s="152"/>
      <c r="BT488" s="152"/>
      <c r="BU488" s="152"/>
      <c r="BV488" s="152"/>
      <c r="BW488" s="152"/>
      <c r="BX488" s="152"/>
      <c r="BY488" s="152"/>
      <c r="BZ488" s="152"/>
      <c r="CA488" s="152"/>
      <c r="CB488" s="152"/>
      <c r="CC488" s="152"/>
      <c r="CD488" s="152"/>
      <c r="CE488" s="152"/>
      <c r="CF488" s="152"/>
      <c r="CG488" s="152"/>
      <c r="CH488" s="152"/>
      <c r="CI488" s="152"/>
      <c r="CJ488" s="152"/>
      <c r="CK488" s="152"/>
      <c r="CL488" s="152"/>
      <c r="CM488" s="152"/>
      <c r="CN488" s="152"/>
      <c r="CO488" s="152"/>
      <c r="CP488" s="152"/>
      <c r="CQ488" s="152"/>
      <c r="CR488" s="152"/>
      <c r="CS488" s="152"/>
      <c r="CT488" s="152"/>
      <c r="CU488" s="152"/>
      <c r="CV488" s="152"/>
      <c r="CW488" s="152"/>
      <c r="CX488" s="152"/>
      <c r="CY488" s="152"/>
      <c r="CZ488" s="152"/>
      <c r="DA488" s="152"/>
      <c r="DB488" s="152"/>
      <c r="DC488" s="152"/>
      <c r="DD488" s="152"/>
      <c r="DE488" s="152"/>
      <c r="DF488" s="152"/>
      <c r="DG488" s="152"/>
      <c r="DH488" s="152"/>
      <c r="DI488" s="152"/>
      <c r="DJ488" s="152"/>
      <c r="DK488" s="152"/>
      <c r="DL488" s="152"/>
      <c r="DM488" s="152"/>
      <c r="DN488" s="152"/>
      <c r="DO488" s="152"/>
      <c r="DP488" s="152"/>
      <c r="DQ488" s="152"/>
      <c r="DR488" s="152"/>
      <c r="DS488" s="152"/>
      <c r="DT488" s="152"/>
      <c r="DU488" s="152"/>
      <c r="DV488" s="152"/>
      <c r="DW488" s="152"/>
      <c r="DX488" s="152"/>
      <c r="DY488" s="152"/>
      <c r="DZ488" s="152"/>
      <c r="EA488" s="152"/>
      <c r="EB488" s="152"/>
      <c r="EC488" s="152"/>
      <c r="ED488" s="152"/>
      <c r="EE488" s="152"/>
      <c r="EF488" s="152"/>
      <c r="EG488" s="152"/>
      <c r="EH488" s="152"/>
      <c r="EI488" s="152"/>
      <c r="EJ488" s="152"/>
      <c r="EK488" s="152"/>
      <c r="EL488" s="152"/>
      <c r="EM488" s="152"/>
      <c r="EN488" s="152"/>
      <c r="EO488" s="152"/>
      <c r="EP488" s="152"/>
      <c r="EQ488" s="152"/>
      <c r="ER488" s="152"/>
      <c r="ES488" s="152"/>
      <c r="ET488" s="152"/>
      <c r="EU488" s="152"/>
      <c r="EV488" s="152"/>
      <c r="EW488" s="152"/>
      <c r="EX488" s="152"/>
      <c r="EY488" s="152"/>
      <c r="EZ488" s="152"/>
      <c r="FA488" s="152"/>
      <c r="FB488" s="152"/>
      <c r="FC488" s="152"/>
      <c r="FD488" s="152"/>
    </row>
    <row r="489" spans="1:160">
      <c r="A489" s="89"/>
      <c r="B489" s="89"/>
      <c r="C489" s="89"/>
      <c r="D489" s="89"/>
      <c r="E489" s="89"/>
      <c r="F489" s="89"/>
      <c r="G489" s="89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152"/>
      <c r="AE489" s="152"/>
      <c r="AF489" s="152"/>
      <c r="AG489" s="152"/>
      <c r="AH489" s="152"/>
      <c r="AI489" s="152"/>
      <c r="AJ489" s="152"/>
      <c r="AK489" s="152"/>
      <c r="AL489" s="152"/>
      <c r="AM489" s="152"/>
      <c r="AN489" s="152"/>
      <c r="AO489" s="152"/>
      <c r="AP489" s="152"/>
      <c r="AQ489" s="152"/>
      <c r="AR489" s="152"/>
      <c r="AS489" s="152"/>
      <c r="AT489" s="152"/>
      <c r="AU489" s="152"/>
      <c r="AV489" s="152"/>
      <c r="AW489" s="152"/>
      <c r="AX489" s="152"/>
      <c r="AY489" s="152"/>
      <c r="AZ489" s="152"/>
      <c r="BA489" s="152"/>
      <c r="BB489" s="152"/>
      <c r="BC489" s="152"/>
      <c r="BD489" s="152"/>
      <c r="BE489" s="152"/>
      <c r="BF489" s="152"/>
      <c r="BG489" s="152"/>
      <c r="BH489" s="152"/>
      <c r="BI489" s="152"/>
      <c r="BJ489" s="152"/>
      <c r="BK489" s="152"/>
      <c r="BL489" s="152"/>
      <c r="BM489" s="152"/>
      <c r="BN489" s="152"/>
      <c r="BO489" s="152"/>
      <c r="BP489" s="152"/>
      <c r="BQ489" s="152"/>
      <c r="BR489" s="152"/>
      <c r="BS489" s="152"/>
      <c r="BT489" s="152"/>
      <c r="BU489" s="152"/>
      <c r="BV489" s="152"/>
      <c r="BW489" s="152"/>
      <c r="BX489" s="152"/>
      <c r="BY489" s="152"/>
      <c r="BZ489" s="152"/>
      <c r="CA489" s="152"/>
      <c r="CB489" s="152"/>
      <c r="CC489" s="152"/>
      <c r="CD489" s="152"/>
      <c r="CE489" s="152"/>
      <c r="CF489" s="152"/>
      <c r="CG489" s="152"/>
      <c r="CH489" s="152"/>
      <c r="CI489" s="152"/>
      <c r="CJ489" s="152"/>
      <c r="CK489" s="152"/>
      <c r="CL489" s="152"/>
      <c r="CM489" s="152"/>
      <c r="CN489" s="152"/>
      <c r="CO489" s="152"/>
      <c r="CP489" s="152"/>
      <c r="CQ489" s="152"/>
      <c r="CR489" s="152"/>
      <c r="CS489" s="152"/>
      <c r="CT489" s="152"/>
      <c r="CU489" s="152"/>
      <c r="CV489" s="152"/>
      <c r="CW489" s="152"/>
      <c r="CX489" s="152"/>
      <c r="CY489" s="152"/>
      <c r="CZ489" s="152"/>
      <c r="DA489" s="152"/>
      <c r="DB489" s="152"/>
      <c r="DC489" s="152"/>
      <c r="DD489" s="152"/>
      <c r="DE489" s="152"/>
      <c r="DF489" s="152"/>
      <c r="DG489" s="152"/>
      <c r="DH489" s="152"/>
      <c r="DI489" s="152"/>
      <c r="DJ489" s="152"/>
      <c r="DK489" s="152"/>
      <c r="DL489" s="152"/>
      <c r="DM489" s="152"/>
      <c r="DN489" s="152"/>
      <c r="DO489" s="152"/>
      <c r="DP489" s="152"/>
      <c r="DQ489" s="152"/>
      <c r="DR489" s="152"/>
      <c r="DS489" s="152"/>
      <c r="DT489" s="152"/>
      <c r="DU489" s="152"/>
      <c r="DV489" s="152"/>
      <c r="DW489" s="152"/>
      <c r="DX489" s="152"/>
      <c r="DY489" s="152"/>
      <c r="DZ489" s="152"/>
      <c r="EA489" s="152"/>
      <c r="EB489" s="152"/>
      <c r="EC489" s="152"/>
      <c r="ED489" s="152"/>
      <c r="EE489" s="152"/>
      <c r="EF489" s="152"/>
      <c r="EG489" s="152"/>
      <c r="EH489" s="152"/>
      <c r="EI489" s="152"/>
      <c r="EJ489" s="152"/>
      <c r="EK489" s="152"/>
      <c r="EL489" s="152"/>
      <c r="EM489" s="152"/>
      <c r="EN489" s="152"/>
      <c r="EO489" s="152"/>
      <c r="EP489" s="152"/>
      <c r="EQ489" s="152"/>
      <c r="ER489" s="152"/>
      <c r="ES489" s="152"/>
      <c r="ET489" s="152"/>
      <c r="EU489" s="152"/>
      <c r="EV489" s="152"/>
      <c r="EW489" s="152"/>
      <c r="EX489" s="152"/>
      <c r="EY489" s="152"/>
      <c r="EZ489" s="152"/>
      <c r="FA489" s="152"/>
      <c r="FB489" s="152"/>
      <c r="FC489" s="152"/>
      <c r="FD489" s="152"/>
    </row>
    <row r="490" spans="1:160">
      <c r="A490" s="89"/>
      <c r="B490" s="89"/>
      <c r="C490" s="89"/>
      <c r="D490" s="89"/>
      <c r="E490" s="89"/>
      <c r="F490" s="89"/>
      <c r="G490" s="89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152"/>
      <c r="AE490" s="152"/>
      <c r="AF490" s="152"/>
      <c r="AG490" s="152"/>
      <c r="AH490" s="152"/>
      <c r="AI490" s="152"/>
      <c r="AJ490" s="152"/>
      <c r="AK490" s="152"/>
      <c r="AL490" s="152"/>
      <c r="AM490" s="152"/>
      <c r="AN490" s="152"/>
      <c r="AO490" s="152"/>
      <c r="AP490" s="152"/>
      <c r="AQ490" s="152"/>
      <c r="AR490" s="152"/>
      <c r="AS490" s="152"/>
      <c r="AT490" s="152"/>
      <c r="AU490" s="152"/>
      <c r="AV490" s="152"/>
      <c r="AW490" s="152"/>
      <c r="AX490" s="152"/>
      <c r="AY490" s="152"/>
      <c r="AZ490" s="152"/>
      <c r="BA490" s="152"/>
      <c r="BB490" s="152"/>
      <c r="BC490" s="152"/>
      <c r="BD490" s="152"/>
      <c r="BE490" s="152"/>
      <c r="BF490" s="152"/>
      <c r="BG490" s="152"/>
      <c r="BH490" s="152"/>
      <c r="BI490" s="152"/>
      <c r="BJ490" s="152"/>
      <c r="BK490" s="152"/>
      <c r="BL490" s="152"/>
      <c r="BM490" s="152"/>
      <c r="BN490" s="152"/>
      <c r="BO490" s="152"/>
      <c r="BP490" s="152"/>
      <c r="BQ490" s="152"/>
      <c r="BR490" s="152"/>
      <c r="BS490" s="152"/>
      <c r="BT490" s="152"/>
      <c r="BU490" s="152"/>
      <c r="BV490" s="152"/>
      <c r="BW490" s="152"/>
      <c r="BX490" s="152"/>
      <c r="BY490" s="152"/>
      <c r="BZ490" s="152"/>
      <c r="CA490" s="152"/>
      <c r="CB490" s="152"/>
      <c r="CC490" s="152"/>
      <c r="CD490" s="152"/>
      <c r="CE490" s="152"/>
      <c r="CF490" s="152"/>
      <c r="CG490" s="152"/>
      <c r="CH490" s="152"/>
      <c r="CI490" s="152"/>
      <c r="CJ490" s="152"/>
      <c r="CK490" s="152"/>
      <c r="CL490" s="152"/>
      <c r="CM490" s="152"/>
      <c r="CN490" s="152"/>
      <c r="CO490" s="152"/>
      <c r="CP490" s="152"/>
      <c r="CQ490" s="152"/>
      <c r="CR490" s="152"/>
      <c r="CS490" s="152"/>
      <c r="CT490" s="152"/>
      <c r="CU490" s="152"/>
      <c r="CV490" s="152"/>
      <c r="CW490" s="152"/>
      <c r="CX490" s="152"/>
      <c r="CY490" s="152"/>
      <c r="CZ490" s="152"/>
      <c r="DA490" s="152"/>
      <c r="DB490" s="152"/>
      <c r="DC490" s="152"/>
      <c r="DD490" s="152"/>
      <c r="DE490" s="152"/>
      <c r="DF490" s="152"/>
      <c r="DG490" s="152"/>
      <c r="DH490" s="152"/>
      <c r="DI490" s="152"/>
      <c r="DJ490" s="152"/>
      <c r="DK490" s="152"/>
      <c r="DL490" s="152"/>
      <c r="DM490" s="152"/>
      <c r="DN490" s="152"/>
      <c r="DO490" s="152"/>
      <c r="DP490" s="152"/>
      <c r="DQ490" s="152"/>
      <c r="DR490" s="152"/>
      <c r="DS490" s="152"/>
      <c r="DT490" s="152"/>
      <c r="DU490" s="152"/>
      <c r="DV490" s="152"/>
      <c r="DW490" s="152"/>
      <c r="DX490" s="152"/>
      <c r="DY490" s="152"/>
      <c r="DZ490" s="152"/>
      <c r="EA490" s="152"/>
      <c r="EB490" s="152"/>
      <c r="EC490" s="152"/>
      <c r="ED490" s="152"/>
      <c r="EE490" s="152"/>
      <c r="EF490" s="152"/>
      <c r="EG490" s="152"/>
      <c r="EH490" s="152"/>
      <c r="EI490" s="152"/>
      <c r="EJ490" s="152"/>
      <c r="EK490" s="152"/>
      <c r="EL490" s="152"/>
      <c r="EM490" s="152"/>
      <c r="EN490" s="152"/>
      <c r="EO490" s="152"/>
      <c r="EP490" s="152"/>
      <c r="EQ490" s="152"/>
      <c r="ER490" s="152"/>
      <c r="ES490" s="152"/>
      <c r="ET490" s="152"/>
      <c r="EU490" s="152"/>
      <c r="EV490" s="152"/>
      <c r="EW490" s="152"/>
      <c r="EX490" s="152"/>
      <c r="EY490" s="152"/>
      <c r="EZ490" s="152"/>
      <c r="FA490" s="152"/>
      <c r="FB490" s="152"/>
      <c r="FC490" s="152"/>
      <c r="FD490" s="152"/>
    </row>
    <row r="491" spans="1:160">
      <c r="A491" s="89"/>
      <c r="B491" s="89"/>
      <c r="C491" s="89"/>
      <c r="D491" s="89"/>
      <c r="E491" s="89"/>
      <c r="F491" s="89"/>
      <c r="G491" s="89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152"/>
      <c r="AE491" s="152"/>
      <c r="AF491" s="152"/>
      <c r="AG491" s="152"/>
      <c r="AH491" s="152"/>
      <c r="AI491" s="152"/>
      <c r="AJ491" s="152"/>
      <c r="AK491" s="152"/>
      <c r="AL491" s="152"/>
      <c r="AM491" s="152"/>
      <c r="AN491" s="152"/>
      <c r="AO491" s="152"/>
      <c r="AP491" s="152"/>
      <c r="AQ491" s="152"/>
      <c r="AR491" s="152"/>
      <c r="AS491" s="152"/>
      <c r="AT491" s="152"/>
      <c r="AU491" s="152"/>
      <c r="AV491" s="152"/>
      <c r="AW491" s="152"/>
      <c r="AX491" s="152"/>
      <c r="AY491" s="152"/>
      <c r="AZ491" s="152"/>
      <c r="BA491" s="152"/>
      <c r="BB491" s="152"/>
      <c r="BC491" s="152"/>
      <c r="BD491" s="152"/>
      <c r="BE491" s="152"/>
      <c r="BF491" s="152"/>
      <c r="BG491" s="152"/>
      <c r="BH491" s="152"/>
      <c r="BI491" s="152"/>
      <c r="BJ491" s="152"/>
      <c r="BK491" s="152"/>
      <c r="BL491" s="152"/>
      <c r="BM491" s="152"/>
      <c r="BN491" s="152"/>
      <c r="BO491" s="152"/>
      <c r="BP491" s="152"/>
      <c r="BQ491" s="152"/>
      <c r="BR491" s="152"/>
      <c r="BS491" s="152"/>
      <c r="BT491" s="152"/>
      <c r="BU491" s="152"/>
      <c r="BV491" s="152"/>
      <c r="BW491" s="152"/>
      <c r="BX491" s="152"/>
      <c r="BY491" s="152"/>
      <c r="BZ491" s="152"/>
      <c r="CA491" s="152"/>
      <c r="CB491" s="152"/>
      <c r="CC491" s="152"/>
      <c r="CD491" s="152"/>
      <c r="CE491" s="152"/>
      <c r="CF491" s="152"/>
      <c r="CG491" s="152"/>
      <c r="CH491" s="152"/>
      <c r="CI491" s="152"/>
      <c r="CJ491" s="152"/>
      <c r="CK491" s="152"/>
      <c r="CL491" s="152"/>
      <c r="CM491" s="152"/>
      <c r="CN491" s="152"/>
      <c r="CO491" s="152"/>
      <c r="CP491" s="152"/>
      <c r="CQ491" s="152"/>
      <c r="CR491" s="152"/>
      <c r="CS491" s="152"/>
      <c r="CT491" s="152"/>
      <c r="CU491" s="152"/>
      <c r="CV491" s="152"/>
      <c r="CW491" s="152"/>
      <c r="CX491" s="152"/>
      <c r="CY491" s="152"/>
      <c r="CZ491" s="152"/>
      <c r="DA491" s="152"/>
      <c r="DB491" s="152"/>
      <c r="DC491" s="152"/>
      <c r="DD491" s="152"/>
      <c r="DE491" s="152"/>
      <c r="DF491" s="152"/>
      <c r="DG491" s="152"/>
      <c r="DH491" s="152"/>
      <c r="DI491" s="152"/>
      <c r="DJ491" s="152"/>
      <c r="DK491" s="152"/>
      <c r="DL491" s="152"/>
      <c r="DM491" s="152"/>
      <c r="DN491" s="152"/>
      <c r="DO491" s="152"/>
      <c r="DP491" s="152"/>
      <c r="DQ491" s="152"/>
      <c r="DR491" s="152"/>
      <c r="DS491" s="152"/>
      <c r="DT491" s="152"/>
      <c r="DU491" s="152"/>
      <c r="DV491" s="152"/>
      <c r="DW491" s="152"/>
      <c r="DX491" s="152"/>
      <c r="DY491" s="152"/>
      <c r="DZ491" s="152"/>
      <c r="EA491" s="152"/>
      <c r="EB491" s="152"/>
      <c r="EC491" s="152"/>
      <c r="ED491" s="152"/>
      <c r="EE491" s="152"/>
      <c r="EF491" s="152"/>
      <c r="EG491" s="152"/>
      <c r="EH491" s="152"/>
      <c r="EI491" s="152"/>
      <c r="EJ491" s="152"/>
      <c r="EK491" s="152"/>
      <c r="EL491" s="152"/>
      <c r="EM491" s="152"/>
      <c r="EN491" s="152"/>
      <c r="EO491" s="152"/>
      <c r="EP491" s="152"/>
      <c r="EQ491" s="152"/>
      <c r="ER491" s="152"/>
      <c r="ES491" s="152"/>
      <c r="ET491" s="152"/>
      <c r="EU491" s="152"/>
      <c r="EV491" s="152"/>
      <c r="EW491" s="152"/>
      <c r="EX491" s="152"/>
      <c r="EY491" s="152"/>
      <c r="EZ491" s="152"/>
      <c r="FA491" s="152"/>
      <c r="FB491" s="152"/>
      <c r="FC491" s="152"/>
      <c r="FD491" s="152"/>
    </row>
    <row r="492" spans="1:160">
      <c r="A492" s="89"/>
      <c r="B492" s="89"/>
      <c r="C492" s="89"/>
      <c r="D492" s="89"/>
      <c r="E492" s="89"/>
      <c r="F492" s="89"/>
      <c r="G492" s="89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152"/>
      <c r="AE492" s="152"/>
      <c r="AF492" s="152"/>
      <c r="AG492" s="152"/>
      <c r="AH492" s="152"/>
      <c r="AI492" s="152"/>
      <c r="AJ492" s="152"/>
      <c r="AK492" s="152"/>
      <c r="AL492" s="152"/>
      <c r="AM492" s="152"/>
      <c r="AN492" s="152"/>
      <c r="AO492" s="152"/>
      <c r="AP492" s="152"/>
      <c r="AQ492" s="152"/>
      <c r="AR492" s="152"/>
      <c r="AS492" s="152"/>
      <c r="AT492" s="152"/>
      <c r="AU492" s="152"/>
      <c r="AV492" s="152"/>
      <c r="AW492" s="152"/>
      <c r="AX492" s="152"/>
      <c r="AY492" s="152"/>
      <c r="AZ492" s="152"/>
      <c r="BA492" s="152"/>
      <c r="BB492" s="152"/>
      <c r="BC492" s="152"/>
      <c r="BD492" s="152"/>
      <c r="BE492" s="152"/>
      <c r="BF492" s="152"/>
      <c r="BG492" s="152"/>
      <c r="BH492" s="152"/>
      <c r="BI492" s="152"/>
      <c r="BJ492" s="152"/>
      <c r="BK492" s="152"/>
      <c r="BL492" s="152"/>
      <c r="BM492" s="152"/>
      <c r="BN492" s="152"/>
      <c r="BO492" s="152"/>
      <c r="BP492" s="152"/>
      <c r="BQ492" s="152"/>
      <c r="BR492" s="152"/>
      <c r="BS492" s="152"/>
      <c r="BT492" s="152"/>
      <c r="BU492" s="152"/>
      <c r="BV492" s="152"/>
      <c r="BW492" s="152"/>
      <c r="BX492" s="152"/>
      <c r="BY492" s="152"/>
      <c r="BZ492" s="152"/>
      <c r="CA492" s="152"/>
      <c r="CB492" s="152"/>
      <c r="CC492" s="152"/>
      <c r="CD492" s="152"/>
      <c r="CE492" s="152"/>
      <c r="CF492" s="152"/>
      <c r="CG492" s="152"/>
      <c r="CH492" s="152"/>
      <c r="CI492" s="152"/>
      <c r="CJ492" s="152"/>
      <c r="CK492" s="152"/>
      <c r="CL492" s="152"/>
      <c r="CM492" s="152"/>
      <c r="CN492" s="152"/>
      <c r="CO492" s="152"/>
      <c r="CP492" s="152"/>
      <c r="CQ492" s="152"/>
      <c r="CR492" s="152"/>
      <c r="CS492" s="152"/>
      <c r="CT492" s="152"/>
      <c r="CU492" s="152"/>
      <c r="CV492" s="152"/>
      <c r="CW492" s="152"/>
      <c r="CX492" s="152"/>
      <c r="CY492" s="152"/>
      <c r="CZ492" s="152"/>
      <c r="DA492" s="152"/>
      <c r="DB492" s="152"/>
      <c r="DC492" s="152"/>
      <c r="DD492" s="152"/>
      <c r="DE492" s="152"/>
      <c r="DF492" s="152"/>
      <c r="DG492" s="152"/>
      <c r="DH492" s="152"/>
      <c r="DI492" s="152"/>
      <c r="DJ492" s="152"/>
      <c r="DK492" s="152"/>
      <c r="DL492" s="152"/>
      <c r="DM492" s="152"/>
      <c r="DN492" s="152"/>
      <c r="DO492" s="152"/>
      <c r="DP492" s="152"/>
      <c r="DQ492" s="152"/>
      <c r="DR492" s="152"/>
      <c r="DS492" s="152"/>
      <c r="DT492" s="152"/>
      <c r="DU492" s="152"/>
      <c r="DV492" s="152"/>
      <c r="DW492" s="152"/>
      <c r="DX492" s="152"/>
      <c r="DY492" s="152"/>
      <c r="DZ492" s="152"/>
      <c r="EA492" s="152"/>
      <c r="EB492" s="152"/>
      <c r="EC492" s="152"/>
      <c r="ED492" s="152"/>
      <c r="EE492" s="152"/>
      <c r="EF492" s="152"/>
      <c r="EG492" s="152"/>
      <c r="EH492" s="152"/>
      <c r="EI492" s="152"/>
      <c r="EJ492" s="152"/>
      <c r="EK492" s="152"/>
      <c r="EL492" s="152"/>
      <c r="EM492" s="152"/>
      <c r="EN492" s="152"/>
      <c r="EO492" s="152"/>
      <c r="EP492" s="152"/>
      <c r="EQ492" s="152"/>
      <c r="ER492" s="152"/>
      <c r="ES492" s="152"/>
      <c r="ET492" s="152"/>
      <c r="EU492" s="152"/>
      <c r="EV492" s="152"/>
      <c r="EW492" s="152"/>
      <c r="EX492" s="152"/>
      <c r="EY492" s="152"/>
      <c r="EZ492" s="152"/>
      <c r="FA492" s="152"/>
      <c r="FB492" s="152"/>
      <c r="FC492" s="152"/>
      <c r="FD492" s="152"/>
    </row>
    <row r="493" spans="1:160">
      <c r="A493" s="89"/>
      <c r="B493" s="89"/>
      <c r="C493" s="89"/>
      <c r="D493" s="89"/>
      <c r="E493" s="89"/>
      <c r="F493" s="89"/>
      <c r="G493" s="89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152"/>
      <c r="AE493" s="152"/>
      <c r="AF493" s="152"/>
      <c r="AG493" s="152"/>
      <c r="AH493" s="152"/>
      <c r="AI493" s="152"/>
      <c r="AJ493" s="152"/>
      <c r="AK493" s="152"/>
      <c r="AL493" s="152"/>
      <c r="AM493" s="152"/>
      <c r="AN493" s="152"/>
      <c r="AO493" s="152"/>
      <c r="AP493" s="152"/>
      <c r="AQ493" s="152"/>
      <c r="AR493" s="152"/>
      <c r="AS493" s="152"/>
      <c r="AT493" s="152"/>
      <c r="AU493" s="152"/>
      <c r="AV493" s="152"/>
      <c r="AW493" s="152"/>
      <c r="AX493" s="152"/>
      <c r="AY493" s="152"/>
      <c r="AZ493" s="152"/>
      <c r="BA493" s="152"/>
      <c r="BB493" s="152"/>
      <c r="BC493" s="152"/>
      <c r="BD493" s="152"/>
      <c r="BE493" s="152"/>
      <c r="BF493" s="152"/>
      <c r="BG493" s="152"/>
      <c r="BH493" s="152"/>
      <c r="BI493" s="152"/>
      <c r="BJ493" s="152"/>
      <c r="BK493" s="152"/>
      <c r="BL493" s="152"/>
      <c r="BM493" s="152"/>
      <c r="BN493" s="152"/>
      <c r="BO493" s="152"/>
      <c r="BP493" s="152"/>
      <c r="BQ493" s="152"/>
      <c r="BR493" s="152"/>
      <c r="BS493" s="152"/>
      <c r="BT493" s="152"/>
      <c r="BU493" s="152"/>
      <c r="BV493" s="152"/>
      <c r="BW493" s="152"/>
      <c r="BX493" s="152"/>
      <c r="BY493" s="152"/>
      <c r="BZ493" s="152"/>
      <c r="CA493" s="152"/>
      <c r="CB493" s="152"/>
      <c r="CC493" s="152"/>
      <c r="CD493" s="152"/>
      <c r="CE493" s="152"/>
      <c r="CF493" s="152"/>
      <c r="CG493" s="152"/>
      <c r="CH493" s="152"/>
      <c r="CI493" s="152"/>
      <c r="CJ493" s="152"/>
      <c r="CK493" s="152"/>
      <c r="CL493" s="152"/>
      <c r="CM493" s="152"/>
      <c r="CN493" s="152"/>
      <c r="CO493" s="152"/>
      <c r="CP493" s="152"/>
      <c r="CQ493" s="152"/>
      <c r="CR493" s="152"/>
      <c r="CS493" s="152"/>
      <c r="CT493" s="152"/>
      <c r="CU493" s="152"/>
      <c r="CV493" s="152"/>
      <c r="CW493" s="152"/>
      <c r="CX493" s="152"/>
      <c r="CY493" s="152"/>
      <c r="CZ493" s="152"/>
      <c r="DA493" s="152"/>
      <c r="DB493" s="152"/>
      <c r="DC493" s="152"/>
      <c r="DD493" s="152"/>
      <c r="DE493" s="152"/>
      <c r="DF493" s="152"/>
      <c r="DG493" s="152"/>
      <c r="DH493" s="152"/>
      <c r="DI493" s="152"/>
      <c r="DJ493" s="152"/>
      <c r="DK493" s="152"/>
      <c r="DL493" s="152"/>
      <c r="DM493" s="152"/>
      <c r="DN493" s="152"/>
      <c r="DO493" s="152"/>
      <c r="DP493" s="152"/>
      <c r="DQ493" s="152"/>
      <c r="DR493" s="152"/>
      <c r="DS493" s="152"/>
      <c r="DT493" s="152"/>
      <c r="DU493" s="152"/>
      <c r="DV493" s="152"/>
      <c r="DW493" s="152"/>
      <c r="DX493" s="152"/>
      <c r="DY493" s="152"/>
      <c r="DZ493" s="152"/>
      <c r="EA493" s="152"/>
      <c r="EB493" s="152"/>
      <c r="EC493" s="152"/>
      <c r="ED493" s="152"/>
      <c r="EE493" s="152"/>
      <c r="EF493" s="152"/>
      <c r="EG493" s="152"/>
      <c r="EH493" s="152"/>
      <c r="EI493" s="152"/>
      <c r="EJ493" s="152"/>
      <c r="EK493" s="152"/>
      <c r="EL493" s="152"/>
      <c r="EM493" s="152"/>
      <c r="EN493" s="152"/>
      <c r="EO493" s="152"/>
      <c r="EP493" s="152"/>
      <c r="EQ493" s="152"/>
      <c r="ER493" s="152"/>
      <c r="ES493" s="152"/>
      <c r="ET493" s="152"/>
      <c r="EU493" s="152"/>
      <c r="EV493" s="152"/>
      <c r="EW493" s="152"/>
      <c r="EX493" s="152"/>
      <c r="EY493" s="152"/>
      <c r="EZ493" s="152"/>
      <c r="FA493" s="152"/>
      <c r="FB493" s="152"/>
      <c r="FC493" s="152"/>
      <c r="FD493" s="152"/>
    </row>
    <row r="494" spans="1:160">
      <c r="A494" s="89"/>
      <c r="B494" s="89"/>
      <c r="C494" s="89"/>
      <c r="D494" s="89"/>
      <c r="E494" s="89"/>
      <c r="F494" s="89"/>
      <c r="G494" s="89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152"/>
      <c r="AE494" s="152"/>
      <c r="AF494" s="152"/>
      <c r="AG494" s="152"/>
      <c r="AH494" s="152"/>
      <c r="AI494" s="152"/>
      <c r="AJ494" s="152"/>
      <c r="AK494" s="152"/>
      <c r="AL494" s="152"/>
      <c r="AM494" s="152"/>
      <c r="AN494" s="152"/>
      <c r="AO494" s="152"/>
      <c r="AP494" s="152"/>
      <c r="AQ494" s="152"/>
      <c r="AR494" s="152"/>
      <c r="AS494" s="152"/>
      <c r="AT494" s="152"/>
      <c r="AU494" s="152"/>
      <c r="AV494" s="152"/>
      <c r="AW494" s="152"/>
      <c r="AX494" s="152"/>
      <c r="AY494" s="152"/>
      <c r="AZ494" s="152"/>
      <c r="BA494" s="152"/>
      <c r="BB494" s="152"/>
      <c r="BC494" s="152"/>
      <c r="BD494" s="152"/>
      <c r="BE494" s="152"/>
      <c r="BF494" s="152"/>
      <c r="BG494" s="152"/>
      <c r="BH494" s="152"/>
      <c r="BI494" s="152"/>
      <c r="BJ494" s="152"/>
      <c r="BK494" s="152"/>
      <c r="BL494" s="152"/>
      <c r="BM494" s="152"/>
      <c r="BN494" s="152"/>
      <c r="BO494" s="152"/>
      <c r="BP494" s="152"/>
      <c r="BQ494" s="152"/>
      <c r="BR494" s="152"/>
      <c r="BS494" s="152"/>
      <c r="BT494" s="152"/>
      <c r="BU494" s="152"/>
      <c r="BV494" s="152"/>
      <c r="BW494" s="152"/>
      <c r="BX494" s="152"/>
      <c r="BY494" s="152"/>
      <c r="BZ494" s="152"/>
      <c r="CA494" s="152"/>
      <c r="CB494" s="152"/>
      <c r="CC494" s="152"/>
      <c r="CD494" s="152"/>
      <c r="CE494" s="152"/>
      <c r="CF494" s="152"/>
      <c r="CG494" s="152"/>
      <c r="CH494" s="152"/>
      <c r="CI494" s="152"/>
      <c r="CJ494" s="152"/>
      <c r="CK494" s="152"/>
      <c r="CL494" s="152"/>
      <c r="CM494" s="152"/>
      <c r="CN494" s="152"/>
      <c r="CO494" s="152"/>
      <c r="CP494" s="152"/>
      <c r="CQ494" s="152"/>
      <c r="CR494" s="152"/>
      <c r="CS494" s="152"/>
      <c r="CT494" s="152"/>
      <c r="CU494" s="152"/>
      <c r="CV494" s="152"/>
      <c r="CW494" s="152"/>
      <c r="CX494" s="152"/>
      <c r="CY494" s="152"/>
      <c r="CZ494" s="152"/>
      <c r="DA494" s="152"/>
      <c r="DB494" s="152"/>
      <c r="DC494" s="152"/>
      <c r="DD494" s="152"/>
      <c r="DE494" s="152"/>
      <c r="DF494" s="152"/>
      <c r="DG494" s="152"/>
      <c r="DH494" s="152"/>
      <c r="DI494" s="152"/>
      <c r="DJ494" s="152"/>
      <c r="DK494" s="152"/>
      <c r="DL494" s="152"/>
      <c r="DM494" s="152"/>
      <c r="DN494" s="152"/>
      <c r="DO494" s="152"/>
      <c r="DP494" s="152"/>
      <c r="DQ494" s="152"/>
      <c r="DR494" s="152"/>
      <c r="DS494" s="152"/>
      <c r="DT494" s="152"/>
      <c r="DU494" s="152"/>
      <c r="DV494" s="152"/>
      <c r="DW494" s="152"/>
      <c r="DX494" s="152"/>
      <c r="DY494" s="152"/>
      <c r="DZ494" s="152"/>
      <c r="EA494" s="152"/>
      <c r="EB494" s="152"/>
      <c r="EC494" s="152"/>
      <c r="ED494" s="152"/>
      <c r="EE494" s="152"/>
      <c r="EF494" s="152"/>
      <c r="EG494" s="152"/>
      <c r="EH494" s="152"/>
      <c r="EI494" s="152"/>
      <c r="EJ494" s="152"/>
      <c r="EK494" s="152"/>
      <c r="EL494" s="152"/>
      <c r="EM494" s="152"/>
      <c r="EN494" s="152"/>
      <c r="EO494" s="152"/>
      <c r="EP494" s="152"/>
      <c r="EQ494" s="152"/>
      <c r="ER494" s="152"/>
      <c r="ES494" s="152"/>
      <c r="ET494" s="152"/>
      <c r="EU494" s="152"/>
      <c r="EV494" s="152"/>
      <c r="EW494" s="152"/>
      <c r="EX494" s="152"/>
      <c r="EY494" s="152"/>
      <c r="EZ494" s="152"/>
      <c r="FA494" s="152"/>
      <c r="FB494" s="152"/>
      <c r="FC494" s="152"/>
      <c r="FD494" s="152"/>
    </row>
    <row r="495" spans="1:160">
      <c r="A495" s="89"/>
      <c r="B495" s="89"/>
      <c r="C495" s="89"/>
      <c r="D495" s="89"/>
      <c r="E495" s="89"/>
      <c r="F495" s="89"/>
      <c r="G495" s="89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152"/>
      <c r="AE495" s="152"/>
      <c r="AF495" s="152"/>
      <c r="AG495" s="152"/>
      <c r="AH495" s="152"/>
      <c r="AI495" s="152"/>
      <c r="AJ495" s="152"/>
      <c r="AK495" s="152"/>
      <c r="AL495" s="152"/>
      <c r="AM495" s="152"/>
      <c r="AN495" s="152"/>
      <c r="AO495" s="152"/>
      <c r="AP495" s="152"/>
      <c r="AQ495" s="152"/>
      <c r="AR495" s="152"/>
      <c r="AS495" s="152"/>
      <c r="AT495" s="152"/>
      <c r="AU495" s="152"/>
      <c r="AV495" s="152"/>
      <c r="AW495" s="152"/>
      <c r="AX495" s="152"/>
      <c r="AY495" s="152"/>
      <c r="AZ495" s="152"/>
      <c r="BA495" s="152"/>
      <c r="BB495" s="152"/>
      <c r="BC495" s="152"/>
      <c r="BD495" s="152"/>
      <c r="BE495" s="152"/>
      <c r="BF495" s="152"/>
      <c r="BG495" s="152"/>
      <c r="BH495" s="152"/>
      <c r="BI495" s="152"/>
      <c r="BJ495" s="152"/>
      <c r="BK495" s="152"/>
      <c r="BL495" s="152"/>
      <c r="BM495" s="152"/>
      <c r="BN495" s="152"/>
      <c r="BO495" s="152"/>
      <c r="BP495" s="152"/>
      <c r="BQ495" s="152"/>
      <c r="BR495" s="152"/>
      <c r="BS495" s="152"/>
      <c r="BT495" s="152"/>
      <c r="BU495" s="152"/>
      <c r="BV495" s="152"/>
      <c r="BW495" s="152"/>
      <c r="BX495" s="152"/>
      <c r="BY495" s="152"/>
      <c r="BZ495" s="152"/>
      <c r="CA495" s="152"/>
      <c r="CB495" s="152"/>
      <c r="CC495" s="152"/>
      <c r="CD495" s="152"/>
      <c r="CE495" s="152"/>
      <c r="CF495" s="152"/>
      <c r="CG495" s="152"/>
      <c r="CH495" s="152"/>
      <c r="CI495" s="152"/>
      <c r="CJ495" s="152"/>
      <c r="CK495" s="152"/>
      <c r="CL495" s="152"/>
      <c r="CM495" s="152"/>
      <c r="CN495" s="152"/>
      <c r="CO495" s="152"/>
      <c r="CP495" s="152"/>
      <c r="CQ495" s="152"/>
      <c r="CR495" s="152"/>
      <c r="CS495" s="152"/>
      <c r="CT495" s="152"/>
      <c r="CU495" s="152"/>
      <c r="CV495" s="152"/>
      <c r="CW495" s="152"/>
      <c r="CX495" s="152"/>
      <c r="CY495" s="152"/>
      <c r="CZ495" s="152"/>
      <c r="DA495" s="152"/>
      <c r="DB495" s="152"/>
      <c r="DC495" s="152"/>
      <c r="DD495" s="152"/>
      <c r="DE495" s="152"/>
      <c r="DF495" s="152"/>
      <c r="DG495" s="152"/>
      <c r="DH495" s="152"/>
      <c r="DI495" s="152"/>
      <c r="DJ495" s="152"/>
      <c r="DK495" s="152"/>
      <c r="DL495" s="152"/>
      <c r="DM495" s="152"/>
      <c r="DN495" s="152"/>
      <c r="DO495" s="152"/>
      <c r="DP495" s="152"/>
      <c r="DQ495" s="152"/>
      <c r="DR495" s="152"/>
      <c r="DS495" s="152"/>
      <c r="DT495" s="152"/>
      <c r="DU495" s="152"/>
      <c r="DV495" s="152"/>
      <c r="DW495" s="152"/>
      <c r="DX495" s="152"/>
      <c r="DY495" s="152"/>
      <c r="DZ495" s="152"/>
      <c r="EA495" s="152"/>
      <c r="EB495" s="152"/>
      <c r="EC495" s="152"/>
      <c r="ED495" s="152"/>
      <c r="EE495" s="152"/>
      <c r="EF495" s="152"/>
      <c r="EG495" s="152"/>
      <c r="EH495" s="152"/>
      <c r="EI495" s="152"/>
      <c r="EJ495" s="152"/>
      <c r="EK495" s="152"/>
      <c r="EL495" s="152"/>
      <c r="EM495" s="152"/>
      <c r="EN495" s="152"/>
      <c r="EO495" s="152"/>
      <c r="EP495" s="152"/>
      <c r="EQ495" s="152"/>
      <c r="ER495" s="152"/>
      <c r="ES495" s="152"/>
      <c r="ET495" s="152"/>
      <c r="EU495" s="152"/>
      <c r="EV495" s="152"/>
      <c r="EW495" s="152"/>
      <c r="EX495" s="152"/>
      <c r="EY495" s="152"/>
      <c r="EZ495" s="152"/>
      <c r="FA495" s="152"/>
      <c r="FB495" s="152"/>
      <c r="FC495" s="152"/>
      <c r="FD495" s="152"/>
    </row>
    <row r="496" spans="1:160">
      <c r="A496" s="89"/>
      <c r="B496" s="89"/>
      <c r="C496" s="89"/>
      <c r="D496" s="89"/>
      <c r="E496" s="89"/>
      <c r="F496" s="89"/>
      <c r="G496" s="89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152"/>
      <c r="AE496" s="152"/>
      <c r="AF496" s="152"/>
      <c r="AG496" s="152"/>
      <c r="AH496" s="152"/>
      <c r="AI496" s="152"/>
      <c r="AJ496" s="152"/>
      <c r="AK496" s="152"/>
      <c r="AL496" s="152"/>
      <c r="AM496" s="152"/>
      <c r="AN496" s="152"/>
      <c r="AO496" s="152"/>
      <c r="AP496" s="152"/>
      <c r="AQ496" s="152"/>
      <c r="AR496" s="152"/>
      <c r="AS496" s="152"/>
      <c r="AT496" s="152"/>
      <c r="AU496" s="152"/>
      <c r="AV496" s="152"/>
      <c r="AW496" s="152"/>
      <c r="AX496" s="152"/>
      <c r="AY496" s="152"/>
      <c r="AZ496" s="152"/>
      <c r="BA496" s="152"/>
      <c r="BB496" s="152"/>
      <c r="BC496" s="152"/>
      <c r="BD496" s="152"/>
      <c r="BE496" s="152"/>
      <c r="BF496" s="152"/>
      <c r="BG496" s="152"/>
      <c r="BH496" s="152"/>
      <c r="BI496" s="152"/>
      <c r="BJ496" s="152"/>
      <c r="BK496" s="152"/>
      <c r="BL496" s="152"/>
      <c r="BM496" s="152"/>
      <c r="BN496" s="152"/>
      <c r="BO496" s="152"/>
      <c r="BP496" s="152"/>
      <c r="BQ496" s="152"/>
      <c r="BR496" s="152"/>
      <c r="BS496" s="152"/>
      <c r="BT496" s="152"/>
      <c r="BU496" s="152"/>
      <c r="BV496" s="152"/>
      <c r="BW496" s="152"/>
      <c r="BX496" s="152"/>
      <c r="BY496" s="152"/>
      <c r="BZ496" s="152"/>
      <c r="CA496" s="152"/>
      <c r="CB496" s="152"/>
      <c r="CC496" s="152"/>
      <c r="CD496" s="152"/>
      <c r="CE496" s="152"/>
      <c r="CF496" s="152"/>
      <c r="CG496" s="152"/>
      <c r="CH496" s="152"/>
      <c r="CI496" s="152"/>
      <c r="CJ496" s="152"/>
      <c r="CK496" s="152"/>
      <c r="CL496" s="152"/>
      <c r="CM496" s="152"/>
      <c r="CN496" s="152"/>
      <c r="CO496" s="152"/>
      <c r="CP496" s="152"/>
      <c r="CQ496" s="152"/>
      <c r="CR496" s="152"/>
      <c r="CS496" s="152"/>
      <c r="CT496" s="152"/>
      <c r="CU496" s="152"/>
      <c r="CV496" s="152"/>
      <c r="CW496" s="152"/>
      <c r="CX496" s="152"/>
      <c r="CY496" s="152"/>
      <c r="CZ496" s="152"/>
      <c r="DA496" s="152"/>
      <c r="DB496" s="152"/>
      <c r="DC496" s="152"/>
      <c r="DD496" s="152"/>
      <c r="DE496" s="152"/>
      <c r="DF496" s="152"/>
      <c r="DG496" s="152"/>
      <c r="DH496" s="152"/>
      <c r="DI496" s="152"/>
      <c r="DJ496" s="152"/>
      <c r="DK496" s="152"/>
      <c r="DL496" s="152"/>
      <c r="DM496" s="152"/>
      <c r="DN496" s="152"/>
      <c r="DO496" s="152"/>
      <c r="DP496" s="152"/>
      <c r="DQ496" s="152"/>
      <c r="DR496" s="152"/>
      <c r="DS496" s="152"/>
      <c r="DT496" s="152"/>
      <c r="DU496" s="152"/>
      <c r="DV496" s="152"/>
      <c r="DW496" s="152"/>
      <c r="DX496" s="152"/>
      <c r="DY496" s="152"/>
      <c r="DZ496" s="152"/>
      <c r="EA496" s="152"/>
      <c r="EB496" s="152"/>
      <c r="EC496" s="152"/>
      <c r="ED496" s="152"/>
      <c r="EE496" s="152"/>
      <c r="EF496" s="152"/>
      <c r="EG496" s="152"/>
      <c r="EH496" s="152"/>
      <c r="EI496" s="152"/>
      <c r="EJ496" s="152"/>
      <c r="EK496" s="152"/>
      <c r="EL496" s="152"/>
      <c r="EM496" s="152"/>
      <c r="EN496" s="152"/>
      <c r="EO496" s="152"/>
      <c r="EP496" s="152"/>
      <c r="EQ496" s="152"/>
      <c r="ER496" s="152"/>
      <c r="ES496" s="152"/>
      <c r="ET496" s="152"/>
      <c r="EU496" s="152"/>
      <c r="EV496" s="152"/>
      <c r="EW496" s="152"/>
      <c r="EX496" s="152"/>
      <c r="EY496" s="152"/>
      <c r="EZ496" s="152"/>
      <c r="FA496" s="152"/>
      <c r="FB496" s="152"/>
      <c r="FC496" s="152"/>
      <c r="FD496" s="152"/>
    </row>
    <row r="497" spans="1:160">
      <c r="A497" s="89"/>
      <c r="B497" s="89"/>
      <c r="C497" s="89"/>
      <c r="D497" s="89"/>
      <c r="E497" s="89"/>
      <c r="F497" s="89"/>
      <c r="G497" s="89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152"/>
      <c r="AE497" s="152"/>
      <c r="AF497" s="152"/>
      <c r="AG497" s="152"/>
      <c r="AH497" s="152"/>
      <c r="AI497" s="152"/>
      <c r="AJ497" s="152"/>
      <c r="AK497" s="152"/>
      <c r="AL497" s="152"/>
      <c r="AM497" s="152"/>
      <c r="AN497" s="152"/>
      <c r="AO497" s="152"/>
      <c r="AP497" s="152"/>
      <c r="AQ497" s="152"/>
      <c r="AR497" s="152"/>
      <c r="AS497" s="152"/>
      <c r="AT497" s="152"/>
      <c r="AU497" s="152"/>
      <c r="AV497" s="152"/>
      <c r="AW497" s="152"/>
      <c r="AX497" s="152"/>
      <c r="AY497" s="152"/>
      <c r="AZ497" s="152"/>
      <c r="BA497" s="152"/>
      <c r="BB497" s="152"/>
      <c r="BC497" s="152"/>
      <c r="BD497" s="152"/>
      <c r="BE497" s="152"/>
      <c r="BF497" s="152"/>
      <c r="BG497" s="152"/>
      <c r="BH497" s="152"/>
      <c r="BI497" s="152"/>
      <c r="BJ497" s="152"/>
      <c r="BK497" s="152"/>
      <c r="BL497" s="152"/>
      <c r="BM497" s="152"/>
      <c r="BN497" s="152"/>
      <c r="BO497" s="152"/>
      <c r="BP497" s="152"/>
      <c r="BQ497" s="152"/>
      <c r="BR497" s="152"/>
      <c r="BS497" s="152"/>
      <c r="BT497" s="152"/>
      <c r="BU497" s="152"/>
      <c r="BV497" s="152"/>
      <c r="BW497" s="152"/>
      <c r="BX497" s="152"/>
      <c r="BY497" s="152"/>
      <c r="BZ497" s="152"/>
      <c r="CA497" s="152"/>
      <c r="CB497" s="152"/>
      <c r="CC497" s="152"/>
      <c r="CD497" s="152"/>
      <c r="CE497" s="152"/>
      <c r="CF497" s="152"/>
      <c r="CG497" s="152"/>
      <c r="CH497" s="152"/>
      <c r="CI497" s="152"/>
      <c r="CJ497" s="152"/>
      <c r="CK497" s="152"/>
      <c r="CL497" s="152"/>
      <c r="CM497" s="152"/>
      <c r="CN497" s="152"/>
      <c r="CO497" s="152"/>
      <c r="CP497" s="152"/>
      <c r="CQ497" s="152"/>
      <c r="CR497" s="152"/>
      <c r="CS497" s="152"/>
      <c r="CT497" s="152"/>
      <c r="CU497" s="152"/>
      <c r="CV497" s="152"/>
      <c r="CW497" s="152"/>
      <c r="CX497" s="152"/>
      <c r="CY497" s="152"/>
      <c r="CZ497" s="152"/>
      <c r="DA497" s="152"/>
      <c r="DB497" s="152"/>
      <c r="DC497" s="152"/>
      <c r="DD497" s="152"/>
      <c r="DE497" s="152"/>
      <c r="DF497" s="152"/>
      <c r="DG497" s="152"/>
      <c r="DH497" s="152"/>
      <c r="DI497" s="152"/>
      <c r="DJ497" s="152"/>
      <c r="DK497" s="152"/>
      <c r="DL497" s="152"/>
      <c r="DM497" s="152"/>
      <c r="DN497" s="152"/>
      <c r="DO497" s="152"/>
      <c r="DP497" s="152"/>
      <c r="DQ497" s="152"/>
      <c r="DR497" s="152"/>
      <c r="DS497" s="152"/>
      <c r="DT497" s="152"/>
      <c r="DU497" s="152"/>
      <c r="DV497" s="152"/>
      <c r="DW497" s="152"/>
      <c r="DX497" s="152"/>
      <c r="DY497" s="152"/>
      <c r="DZ497" s="152"/>
      <c r="EA497" s="152"/>
      <c r="EB497" s="152"/>
      <c r="EC497" s="152"/>
      <c r="ED497" s="152"/>
      <c r="EE497" s="152"/>
      <c r="EF497" s="152"/>
      <c r="EG497" s="152"/>
      <c r="EH497" s="152"/>
      <c r="EI497" s="152"/>
      <c r="EJ497" s="152"/>
      <c r="EK497" s="152"/>
      <c r="EL497" s="152"/>
      <c r="EM497" s="152"/>
      <c r="EN497" s="152"/>
      <c r="EO497" s="152"/>
      <c r="EP497" s="152"/>
      <c r="EQ497" s="152"/>
      <c r="ER497" s="152"/>
      <c r="ES497" s="152"/>
      <c r="ET497" s="152"/>
      <c r="EU497" s="152"/>
      <c r="EV497" s="152"/>
      <c r="EW497" s="152"/>
      <c r="EX497" s="152"/>
      <c r="EY497" s="152"/>
      <c r="EZ497" s="152"/>
      <c r="FA497" s="152"/>
      <c r="FB497" s="152"/>
      <c r="FC497" s="152"/>
      <c r="FD497" s="152"/>
    </row>
    <row r="498" spans="1:160">
      <c r="A498" s="89"/>
      <c r="B498" s="89"/>
      <c r="C498" s="89"/>
      <c r="D498" s="89"/>
      <c r="E498" s="89"/>
      <c r="F498" s="89"/>
      <c r="G498" s="89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152"/>
      <c r="AE498" s="152"/>
      <c r="AF498" s="152"/>
      <c r="AG498" s="152"/>
      <c r="AH498" s="152"/>
      <c r="AI498" s="152"/>
      <c r="AJ498" s="152"/>
      <c r="AK498" s="152"/>
      <c r="AL498" s="152"/>
      <c r="AM498" s="152"/>
      <c r="AN498" s="152"/>
      <c r="AO498" s="152"/>
      <c r="AP498" s="152"/>
      <c r="AQ498" s="152"/>
      <c r="AR498" s="152"/>
      <c r="AS498" s="152"/>
      <c r="AT498" s="152"/>
      <c r="AU498" s="152"/>
      <c r="AV498" s="152"/>
      <c r="AW498" s="152"/>
      <c r="AX498" s="152"/>
      <c r="AY498" s="152"/>
      <c r="AZ498" s="152"/>
      <c r="BA498" s="152"/>
      <c r="BB498" s="152"/>
      <c r="BC498" s="152"/>
      <c r="BD498" s="152"/>
      <c r="BE498" s="152"/>
      <c r="BF498" s="152"/>
      <c r="BG498" s="152"/>
      <c r="BH498" s="152"/>
      <c r="BI498" s="152"/>
      <c r="BJ498" s="152"/>
      <c r="BK498" s="152"/>
      <c r="BL498" s="152"/>
      <c r="BM498" s="152"/>
      <c r="BN498" s="152"/>
      <c r="BO498" s="152"/>
      <c r="BP498" s="152"/>
      <c r="BQ498" s="152"/>
      <c r="BR498" s="152"/>
      <c r="BS498" s="152"/>
      <c r="BT498" s="152"/>
      <c r="BU498" s="152"/>
      <c r="BV498" s="152"/>
      <c r="BW498" s="152"/>
      <c r="BX498" s="152"/>
      <c r="BY498" s="152"/>
      <c r="BZ498" s="152"/>
      <c r="CA498" s="152"/>
      <c r="CB498" s="152"/>
      <c r="CC498" s="152"/>
      <c r="CD498" s="152"/>
      <c r="CE498" s="152"/>
      <c r="CF498" s="152"/>
      <c r="CG498" s="152"/>
      <c r="CH498" s="152"/>
      <c r="CI498" s="152"/>
      <c r="CJ498" s="152"/>
      <c r="CK498" s="152"/>
      <c r="CL498" s="152"/>
      <c r="CM498" s="152"/>
      <c r="CN498" s="152"/>
      <c r="CO498" s="152"/>
      <c r="CP498" s="152"/>
      <c r="CQ498" s="152"/>
      <c r="CR498" s="152"/>
      <c r="CS498" s="152"/>
      <c r="CT498" s="152"/>
      <c r="CU498" s="152"/>
      <c r="CV498" s="152"/>
      <c r="CW498" s="152"/>
      <c r="CX498" s="152"/>
      <c r="CY498" s="152"/>
      <c r="CZ498" s="152"/>
      <c r="DA498" s="152"/>
      <c r="DB498" s="152"/>
      <c r="DC498" s="152"/>
      <c r="DD498" s="152"/>
      <c r="DE498" s="152"/>
      <c r="DF498" s="152"/>
      <c r="DG498" s="152"/>
      <c r="DH498" s="152"/>
      <c r="DI498" s="152"/>
      <c r="DJ498" s="152"/>
      <c r="DK498" s="152"/>
      <c r="DL498" s="152"/>
      <c r="DM498" s="152"/>
      <c r="DN498" s="152"/>
      <c r="DO498" s="152"/>
      <c r="DP498" s="152"/>
      <c r="DQ498" s="152"/>
      <c r="DR498" s="152"/>
      <c r="DS498" s="152"/>
      <c r="DT498" s="152"/>
      <c r="DU498" s="152"/>
      <c r="DV498" s="152"/>
      <c r="DW498" s="152"/>
      <c r="DX498" s="152"/>
      <c r="DY498" s="152"/>
      <c r="DZ498" s="152"/>
      <c r="EA498" s="152"/>
      <c r="EB498" s="152"/>
      <c r="EC498" s="152"/>
      <c r="ED498" s="152"/>
      <c r="EE498" s="152"/>
      <c r="EF498" s="152"/>
      <c r="EG498" s="152"/>
      <c r="EH498" s="152"/>
      <c r="EI498" s="152"/>
      <c r="EJ498" s="152"/>
      <c r="EK498" s="152"/>
      <c r="EL498" s="152"/>
      <c r="EM498" s="152"/>
      <c r="EN498" s="152"/>
      <c r="EO498" s="152"/>
      <c r="EP498" s="152"/>
      <c r="EQ498" s="152"/>
      <c r="ER498" s="152"/>
      <c r="ES498" s="152"/>
      <c r="ET498" s="152"/>
      <c r="EU498" s="152"/>
      <c r="EV498" s="152"/>
      <c r="EW498" s="152"/>
      <c r="EX498" s="152"/>
      <c r="EY498" s="152"/>
      <c r="EZ498" s="152"/>
      <c r="FA498" s="152"/>
      <c r="FB498" s="152"/>
      <c r="FC498" s="152"/>
      <c r="FD498" s="152"/>
    </row>
    <row r="499" spans="1:160">
      <c r="A499" s="89"/>
      <c r="B499" s="89"/>
      <c r="C499" s="89"/>
      <c r="D499" s="89"/>
      <c r="E499" s="89"/>
      <c r="F499" s="89"/>
      <c r="G499" s="89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152"/>
      <c r="AE499" s="152"/>
      <c r="AF499" s="152"/>
      <c r="AG499" s="152"/>
      <c r="AH499" s="152"/>
      <c r="AI499" s="152"/>
      <c r="AJ499" s="152"/>
      <c r="AK499" s="152"/>
      <c r="AL499" s="152"/>
      <c r="AM499" s="152"/>
      <c r="AN499" s="152"/>
      <c r="AO499" s="152"/>
      <c r="AP499" s="152"/>
      <c r="AQ499" s="152"/>
      <c r="AR499" s="152"/>
      <c r="AS499" s="152"/>
      <c r="AT499" s="152"/>
      <c r="AU499" s="152"/>
      <c r="AV499" s="152"/>
      <c r="AW499" s="152"/>
      <c r="AX499" s="152"/>
      <c r="AY499" s="152"/>
      <c r="AZ499" s="152"/>
      <c r="BA499" s="152"/>
      <c r="BB499" s="152"/>
      <c r="BC499" s="152"/>
      <c r="BD499" s="152"/>
      <c r="BE499" s="152"/>
      <c r="BF499" s="152"/>
      <c r="BG499" s="152"/>
      <c r="BH499" s="152"/>
      <c r="BI499" s="152"/>
      <c r="BJ499" s="152"/>
      <c r="BK499" s="152"/>
      <c r="BL499" s="152"/>
      <c r="BM499" s="152"/>
      <c r="BN499" s="152"/>
      <c r="BO499" s="152"/>
      <c r="BP499" s="152"/>
      <c r="BQ499" s="152"/>
      <c r="BR499" s="152"/>
      <c r="BS499" s="152"/>
      <c r="BT499" s="152"/>
      <c r="BU499" s="152"/>
      <c r="BV499" s="152"/>
      <c r="BW499" s="152"/>
      <c r="BX499" s="152"/>
      <c r="BY499" s="152"/>
      <c r="BZ499" s="152"/>
      <c r="CA499" s="152"/>
      <c r="CB499" s="152"/>
      <c r="CC499" s="152"/>
      <c r="CD499" s="152"/>
      <c r="CE499" s="152"/>
      <c r="CF499" s="152"/>
      <c r="CG499" s="152"/>
      <c r="CH499" s="152"/>
      <c r="CI499" s="152"/>
      <c r="CJ499" s="152"/>
      <c r="CK499" s="152"/>
      <c r="CL499" s="152"/>
      <c r="CM499" s="152"/>
      <c r="CN499" s="152"/>
      <c r="CO499" s="152"/>
      <c r="CP499" s="152"/>
      <c r="CQ499" s="152"/>
      <c r="CR499" s="152"/>
      <c r="CS499" s="152"/>
      <c r="CT499" s="152"/>
      <c r="CU499" s="152"/>
      <c r="CV499" s="152"/>
      <c r="CW499" s="152"/>
      <c r="CX499" s="152"/>
      <c r="CY499" s="152"/>
      <c r="CZ499" s="152"/>
      <c r="DA499" s="152"/>
      <c r="DB499" s="152"/>
      <c r="DC499" s="152"/>
      <c r="DD499" s="152"/>
      <c r="DE499" s="152"/>
      <c r="DF499" s="152"/>
      <c r="DG499" s="152"/>
      <c r="DH499" s="152"/>
      <c r="DI499" s="152"/>
      <c r="DJ499" s="152"/>
      <c r="DK499" s="152"/>
      <c r="DL499" s="152"/>
      <c r="DM499" s="152"/>
      <c r="DN499" s="152"/>
      <c r="DO499" s="152"/>
      <c r="DP499" s="152"/>
      <c r="DQ499" s="152"/>
      <c r="DR499" s="152"/>
      <c r="DS499" s="152"/>
      <c r="DT499" s="152"/>
      <c r="DU499" s="152"/>
      <c r="DV499" s="152"/>
      <c r="DW499" s="152"/>
      <c r="DX499" s="152"/>
      <c r="DY499" s="152"/>
      <c r="DZ499" s="152"/>
      <c r="EA499" s="152"/>
      <c r="EB499" s="152"/>
      <c r="EC499" s="152"/>
      <c r="ED499" s="152"/>
      <c r="EE499" s="152"/>
      <c r="EF499" s="152"/>
      <c r="EG499" s="152"/>
      <c r="EH499" s="152"/>
      <c r="EI499" s="152"/>
      <c r="EJ499" s="152"/>
      <c r="EK499" s="152"/>
      <c r="EL499" s="152"/>
      <c r="EM499" s="152"/>
      <c r="EN499" s="152"/>
      <c r="EO499" s="152"/>
      <c r="EP499" s="152"/>
      <c r="EQ499" s="152"/>
      <c r="ER499" s="152"/>
      <c r="ES499" s="152"/>
      <c r="ET499" s="152"/>
      <c r="EU499" s="152"/>
      <c r="EV499" s="152"/>
      <c r="EW499" s="152"/>
      <c r="EX499" s="152"/>
      <c r="EY499" s="152"/>
      <c r="EZ499" s="152"/>
      <c r="FA499" s="152"/>
      <c r="FB499" s="152"/>
      <c r="FC499" s="152"/>
      <c r="FD499" s="152"/>
    </row>
    <row r="500" spans="1:160">
      <c r="A500" s="89"/>
      <c r="B500" s="89"/>
      <c r="C500" s="89"/>
      <c r="D500" s="89"/>
      <c r="E500" s="89"/>
      <c r="F500" s="89"/>
      <c r="G500" s="89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152"/>
      <c r="AE500" s="152"/>
      <c r="AF500" s="152"/>
      <c r="AG500" s="152"/>
      <c r="AH500" s="152"/>
      <c r="AI500" s="152"/>
      <c r="AJ500" s="152"/>
      <c r="AK500" s="152"/>
      <c r="AL500" s="152"/>
      <c r="AM500" s="152"/>
      <c r="AN500" s="152"/>
      <c r="AO500" s="152"/>
      <c r="AP500" s="152"/>
      <c r="AQ500" s="152"/>
      <c r="AR500" s="152"/>
      <c r="AS500" s="152"/>
      <c r="AT500" s="152"/>
      <c r="AU500" s="152"/>
      <c r="AV500" s="152"/>
      <c r="AW500" s="152"/>
      <c r="AX500" s="152"/>
      <c r="AY500" s="152"/>
      <c r="AZ500" s="152"/>
      <c r="BA500" s="152"/>
      <c r="BB500" s="152"/>
      <c r="BC500" s="152"/>
      <c r="BD500" s="152"/>
      <c r="BE500" s="152"/>
      <c r="BF500" s="152"/>
      <c r="BG500" s="152"/>
      <c r="BH500" s="152"/>
      <c r="BI500" s="152"/>
      <c r="BJ500" s="152"/>
      <c r="BK500" s="152"/>
      <c r="BL500" s="152"/>
      <c r="BM500" s="152"/>
      <c r="BN500" s="152"/>
      <c r="BO500" s="152"/>
      <c r="BP500" s="152"/>
      <c r="BQ500" s="152"/>
      <c r="BR500" s="152"/>
      <c r="BS500" s="152"/>
      <c r="BT500" s="152"/>
      <c r="BU500" s="152"/>
      <c r="BV500" s="152"/>
      <c r="BW500" s="152"/>
      <c r="BX500" s="152"/>
      <c r="BY500" s="152"/>
      <c r="BZ500" s="152"/>
      <c r="CA500" s="152"/>
      <c r="CB500" s="152"/>
      <c r="CC500" s="152"/>
      <c r="CD500" s="152"/>
      <c r="CE500" s="152"/>
      <c r="CF500" s="152"/>
      <c r="CG500" s="152"/>
      <c r="CH500" s="152"/>
      <c r="CI500" s="152"/>
      <c r="CJ500" s="152"/>
      <c r="CK500" s="152"/>
      <c r="CL500" s="152"/>
      <c r="CM500" s="152"/>
      <c r="CN500" s="152"/>
      <c r="CO500" s="152"/>
      <c r="CP500" s="152"/>
      <c r="CQ500" s="152"/>
      <c r="CR500" s="152"/>
      <c r="CS500" s="152"/>
      <c r="CT500" s="152"/>
      <c r="CU500" s="152"/>
      <c r="CV500" s="152"/>
      <c r="CW500" s="152"/>
      <c r="CX500" s="152"/>
      <c r="CY500" s="152"/>
      <c r="CZ500" s="152"/>
      <c r="DA500" s="152"/>
      <c r="DB500" s="152"/>
      <c r="DC500" s="152"/>
      <c r="DD500" s="152"/>
      <c r="DE500" s="152"/>
      <c r="DF500" s="152"/>
      <c r="DG500" s="152"/>
      <c r="DH500" s="152"/>
      <c r="DI500" s="152"/>
      <c r="DJ500" s="152"/>
      <c r="DK500" s="152"/>
      <c r="DL500" s="152"/>
      <c r="DM500" s="152"/>
      <c r="DN500" s="152"/>
      <c r="DO500" s="152"/>
      <c r="DP500" s="152"/>
      <c r="DQ500" s="152"/>
      <c r="DR500" s="152"/>
      <c r="DS500" s="152"/>
      <c r="DT500" s="152"/>
      <c r="DU500" s="152"/>
      <c r="DV500" s="152"/>
      <c r="DW500" s="152"/>
      <c r="DX500" s="152"/>
      <c r="DY500" s="152"/>
      <c r="DZ500" s="152"/>
      <c r="EA500" s="152"/>
      <c r="EB500" s="152"/>
      <c r="EC500" s="152"/>
      <c r="ED500" s="152"/>
      <c r="EE500" s="152"/>
      <c r="EF500" s="152"/>
      <c r="EG500" s="152"/>
      <c r="EH500" s="152"/>
      <c r="EI500" s="152"/>
      <c r="EJ500" s="152"/>
      <c r="EK500" s="152"/>
      <c r="EL500" s="152"/>
      <c r="EM500" s="152"/>
      <c r="EN500" s="152"/>
      <c r="EO500" s="152"/>
      <c r="EP500" s="152"/>
      <c r="EQ500" s="152"/>
      <c r="ER500" s="152"/>
      <c r="ES500" s="152"/>
      <c r="ET500" s="152"/>
      <c r="EU500" s="152"/>
      <c r="EV500" s="152"/>
      <c r="EW500" s="152"/>
      <c r="EX500" s="152"/>
      <c r="EY500" s="152"/>
      <c r="EZ500" s="152"/>
      <c r="FA500" s="152"/>
      <c r="FB500" s="152"/>
      <c r="FC500" s="152"/>
      <c r="FD500" s="152"/>
    </row>
    <row r="501" spans="1:160">
      <c r="A501" s="89"/>
      <c r="B501" s="89"/>
      <c r="C501" s="89"/>
      <c r="D501" s="89"/>
      <c r="E501" s="89"/>
      <c r="F501" s="89"/>
      <c r="G501" s="89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152"/>
      <c r="AE501" s="152"/>
      <c r="AF501" s="152"/>
      <c r="AG501" s="152"/>
      <c r="AH501" s="152"/>
      <c r="AI501" s="152"/>
      <c r="AJ501" s="152"/>
      <c r="AK501" s="152"/>
      <c r="AL501" s="152"/>
      <c r="AM501" s="152"/>
      <c r="AN501" s="152"/>
      <c r="AO501" s="152"/>
      <c r="AP501" s="152"/>
      <c r="AQ501" s="152"/>
      <c r="AR501" s="152"/>
      <c r="AS501" s="152"/>
      <c r="AT501" s="152"/>
      <c r="AU501" s="152"/>
      <c r="AV501" s="152"/>
      <c r="AW501" s="152"/>
      <c r="AX501" s="152"/>
      <c r="AY501" s="152"/>
      <c r="AZ501" s="152"/>
      <c r="BA501" s="152"/>
      <c r="BB501" s="152"/>
      <c r="BC501" s="152"/>
      <c r="BD501" s="152"/>
      <c r="BE501" s="152"/>
      <c r="BF501" s="152"/>
      <c r="BG501" s="152"/>
      <c r="BH501" s="152"/>
      <c r="BI501" s="152"/>
      <c r="BJ501" s="152"/>
      <c r="BK501" s="152"/>
      <c r="BL501" s="152"/>
      <c r="BM501" s="152"/>
      <c r="BN501" s="152"/>
      <c r="BO501" s="152"/>
      <c r="BP501" s="152"/>
      <c r="BQ501" s="152"/>
      <c r="BR501" s="152"/>
      <c r="BS501" s="152"/>
      <c r="BT501" s="152"/>
      <c r="BU501" s="152"/>
      <c r="BV501" s="152"/>
      <c r="BW501" s="152"/>
      <c r="BX501" s="152"/>
      <c r="BY501" s="152"/>
      <c r="BZ501" s="152"/>
      <c r="CA501" s="152"/>
      <c r="CB501" s="152"/>
      <c r="CC501" s="152"/>
      <c r="CD501" s="152"/>
      <c r="CE501" s="152"/>
      <c r="CF501" s="152"/>
      <c r="CG501" s="152"/>
      <c r="CH501" s="152"/>
      <c r="CI501" s="152"/>
      <c r="CJ501" s="152"/>
      <c r="CK501" s="152"/>
      <c r="CL501" s="152"/>
      <c r="CM501" s="152"/>
      <c r="CN501" s="152"/>
      <c r="CO501" s="152"/>
      <c r="CP501" s="152"/>
      <c r="CQ501" s="152"/>
      <c r="CR501" s="152"/>
      <c r="CS501" s="152"/>
      <c r="CT501" s="152"/>
      <c r="CU501" s="152"/>
      <c r="CV501" s="152"/>
      <c r="CW501" s="152"/>
      <c r="CX501" s="152"/>
      <c r="CY501" s="152"/>
      <c r="CZ501" s="152"/>
      <c r="DA501" s="152"/>
      <c r="DB501" s="152"/>
      <c r="DC501" s="152"/>
      <c r="DD501" s="152"/>
      <c r="DE501" s="152"/>
      <c r="DF501" s="152"/>
      <c r="DG501" s="152"/>
      <c r="DH501" s="152"/>
      <c r="DI501" s="152"/>
      <c r="DJ501" s="152"/>
      <c r="DK501" s="152"/>
      <c r="DL501" s="152"/>
      <c r="DM501" s="152"/>
      <c r="DN501" s="152"/>
      <c r="DO501" s="152"/>
      <c r="DP501" s="152"/>
      <c r="DQ501" s="152"/>
      <c r="DR501" s="152"/>
      <c r="DS501" s="152"/>
      <c r="DT501" s="152"/>
      <c r="DU501" s="152"/>
      <c r="DV501" s="152"/>
      <c r="DW501" s="152"/>
      <c r="DX501" s="152"/>
      <c r="DY501" s="152"/>
      <c r="DZ501" s="152"/>
      <c r="EA501" s="152"/>
      <c r="EB501" s="152"/>
      <c r="EC501" s="152"/>
      <c r="ED501" s="152"/>
      <c r="EE501" s="152"/>
      <c r="EF501" s="152"/>
      <c r="EG501" s="152"/>
      <c r="EH501" s="152"/>
      <c r="EI501" s="152"/>
      <c r="EJ501" s="152"/>
      <c r="EK501" s="152"/>
      <c r="EL501" s="152"/>
      <c r="EM501" s="152"/>
      <c r="EN501" s="152"/>
      <c r="EO501" s="152"/>
      <c r="EP501" s="152"/>
      <c r="EQ501" s="152"/>
      <c r="ER501" s="152"/>
      <c r="ES501" s="152"/>
      <c r="ET501" s="152"/>
      <c r="EU501" s="152"/>
      <c r="EV501" s="152"/>
      <c r="EW501" s="152"/>
      <c r="EX501" s="152"/>
      <c r="EY501" s="152"/>
      <c r="EZ501" s="152"/>
      <c r="FA501" s="152"/>
      <c r="FB501" s="152"/>
      <c r="FC501" s="152"/>
      <c r="FD501" s="152"/>
    </row>
    <row r="502" spans="1:160">
      <c r="A502" s="89"/>
      <c r="B502" s="89"/>
      <c r="C502" s="89"/>
      <c r="D502" s="89"/>
      <c r="E502" s="89"/>
      <c r="F502" s="89"/>
      <c r="G502" s="89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152"/>
      <c r="AE502" s="152"/>
      <c r="AF502" s="152"/>
      <c r="AG502" s="152"/>
      <c r="AH502" s="152"/>
      <c r="AI502" s="152"/>
      <c r="AJ502" s="152"/>
      <c r="AK502" s="152"/>
      <c r="AL502" s="152"/>
      <c r="AM502" s="152"/>
      <c r="AN502" s="152"/>
      <c r="AO502" s="152"/>
      <c r="AP502" s="152"/>
      <c r="AQ502" s="152"/>
      <c r="AR502" s="152"/>
      <c r="AS502" s="152"/>
      <c r="AT502" s="152"/>
      <c r="AU502" s="152"/>
      <c r="AV502" s="152"/>
      <c r="AW502" s="152"/>
      <c r="AX502" s="152"/>
      <c r="AY502" s="152"/>
      <c r="AZ502" s="152"/>
      <c r="BA502" s="152"/>
      <c r="BB502" s="152"/>
      <c r="BC502" s="152"/>
      <c r="BD502" s="152"/>
      <c r="BE502" s="152"/>
      <c r="BF502" s="152"/>
      <c r="BG502" s="152"/>
      <c r="BH502" s="152"/>
      <c r="BI502" s="152"/>
      <c r="BJ502" s="152"/>
      <c r="BK502" s="152"/>
      <c r="BL502" s="152"/>
      <c r="BM502" s="152"/>
      <c r="BN502" s="152"/>
      <c r="BO502" s="152"/>
      <c r="BP502" s="152"/>
      <c r="BQ502" s="152"/>
      <c r="BR502" s="152"/>
      <c r="BS502" s="152"/>
      <c r="BT502" s="152"/>
      <c r="BU502" s="152"/>
      <c r="BV502" s="152"/>
      <c r="BW502" s="152"/>
      <c r="BX502" s="152"/>
      <c r="BY502" s="152"/>
      <c r="BZ502" s="152"/>
      <c r="CA502" s="152"/>
      <c r="CB502" s="152"/>
      <c r="CC502" s="152"/>
      <c r="CD502" s="152"/>
      <c r="CE502" s="152"/>
      <c r="CF502" s="152"/>
      <c r="CG502" s="152"/>
      <c r="CH502" s="152"/>
      <c r="CI502" s="152"/>
      <c r="CJ502" s="152"/>
      <c r="CK502" s="152"/>
      <c r="CL502" s="152"/>
      <c r="CM502" s="152"/>
      <c r="CN502" s="152"/>
      <c r="CO502" s="152"/>
      <c r="CP502" s="152"/>
      <c r="CQ502" s="152"/>
      <c r="CR502" s="152"/>
      <c r="CS502" s="152"/>
      <c r="CT502" s="152"/>
      <c r="CU502" s="152"/>
      <c r="CV502" s="152"/>
      <c r="CW502" s="152"/>
      <c r="CX502" s="152"/>
      <c r="CY502" s="152"/>
      <c r="CZ502" s="152"/>
      <c r="DA502" s="152"/>
      <c r="DB502" s="152"/>
      <c r="DC502" s="152"/>
      <c r="DD502" s="152"/>
      <c r="DE502" s="152"/>
      <c r="DF502" s="152"/>
      <c r="DG502" s="152"/>
      <c r="DH502" s="152"/>
      <c r="DI502" s="152"/>
      <c r="DJ502" s="152"/>
      <c r="DK502" s="152"/>
      <c r="DL502" s="152"/>
      <c r="DM502" s="152"/>
      <c r="DN502" s="152"/>
      <c r="DO502" s="152"/>
      <c r="DP502" s="152"/>
      <c r="DQ502" s="152"/>
      <c r="DR502" s="152"/>
      <c r="DS502" s="152"/>
      <c r="DT502" s="152"/>
      <c r="DU502" s="152"/>
      <c r="DV502" s="152"/>
      <c r="DW502" s="152"/>
      <c r="DX502" s="152"/>
      <c r="DY502" s="152"/>
      <c r="DZ502" s="152"/>
      <c r="EA502" s="152"/>
      <c r="EB502" s="152"/>
      <c r="EC502" s="152"/>
      <c r="ED502" s="152"/>
      <c r="EE502" s="152"/>
      <c r="EF502" s="152"/>
      <c r="EG502" s="152"/>
      <c r="EH502" s="152"/>
      <c r="EI502" s="152"/>
      <c r="EJ502" s="152"/>
      <c r="EK502" s="152"/>
      <c r="EL502" s="152"/>
      <c r="EM502" s="152"/>
      <c r="EN502" s="152"/>
      <c r="EO502" s="152"/>
      <c r="EP502" s="152"/>
      <c r="EQ502" s="152"/>
      <c r="ER502" s="152"/>
      <c r="ES502" s="152"/>
      <c r="ET502" s="152"/>
      <c r="EU502" s="152"/>
      <c r="EV502" s="152"/>
      <c r="EW502" s="152"/>
      <c r="EX502" s="152"/>
      <c r="EY502" s="152"/>
      <c r="EZ502" s="152"/>
      <c r="FA502" s="152"/>
      <c r="FB502" s="152"/>
      <c r="FC502" s="152"/>
      <c r="FD502" s="152"/>
    </row>
    <row r="503" spans="1:160">
      <c r="A503" s="89"/>
      <c r="B503" s="89"/>
      <c r="C503" s="89"/>
      <c r="D503" s="89"/>
      <c r="E503" s="89"/>
      <c r="F503" s="89"/>
      <c r="G503" s="89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152"/>
      <c r="AE503" s="152"/>
      <c r="AF503" s="152"/>
      <c r="AG503" s="152"/>
      <c r="AH503" s="152"/>
      <c r="AI503" s="152"/>
      <c r="AJ503" s="152"/>
      <c r="AK503" s="152"/>
      <c r="AL503" s="152"/>
      <c r="AM503" s="152"/>
      <c r="AN503" s="152"/>
      <c r="AO503" s="152"/>
      <c r="AP503" s="152"/>
      <c r="AQ503" s="152"/>
      <c r="AR503" s="152"/>
      <c r="AS503" s="152"/>
      <c r="AT503" s="152"/>
      <c r="AU503" s="152"/>
      <c r="AV503" s="152"/>
      <c r="AW503" s="152"/>
      <c r="AX503" s="152"/>
      <c r="AY503" s="152"/>
      <c r="AZ503" s="152"/>
      <c r="BA503" s="152"/>
      <c r="BB503" s="152"/>
      <c r="BC503" s="152"/>
      <c r="BD503" s="152"/>
      <c r="BE503" s="152"/>
      <c r="BF503" s="152"/>
      <c r="BG503" s="152"/>
      <c r="BH503" s="152"/>
      <c r="BI503" s="152"/>
      <c r="BJ503" s="152"/>
      <c r="BK503" s="152"/>
      <c r="BL503" s="152"/>
      <c r="BM503" s="152"/>
      <c r="BN503" s="152"/>
      <c r="BO503" s="152"/>
      <c r="BP503" s="152"/>
      <c r="BQ503" s="152"/>
      <c r="BR503" s="152"/>
      <c r="BS503" s="152"/>
      <c r="BT503" s="152"/>
      <c r="BU503" s="152"/>
      <c r="BV503" s="152"/>
      <c r="BW503" s="152"/>
      <c r="BX503" s="152"/>
      <c r="BY503" s="152"/>
      <c r="BZ503" s="152"/>
      <c r="CA503" s="152"/>
      <c r="CB503" s="152"/>
      <c r="CC503" s="152"/>
      <c r="CD503" s="152"/>
      <c r="CE503" s="152"/>
      <c r="CF503" s="152"/>
      <c r="CG503" s="152"/>
      <c r="CH503" s="152"/>
      <c r="CI503" s="152"/>
      <c r="CJ503" s="152"/>
      <c r="CK503" s="152"/>
      <c r="CL503" s="152"/>
      <c r="CM503" s="152"/>
      <c r="CN503" s="152"/>
      <c r="CO503" s="152"/>
      <c r="CP503" s="152"/>
      <c r="CQ503" s="152"/>
      <c r="CR503" s="152"/>
      <c r="CS503" s="152"/>
      <c r="CT503" s="152"/>
      <c r="CU503" s="152"/>
      <c r="CV503" s="152"/>
      <c r="CW503" s="152"/>
      <c r="CX503" s="152"/>
      <c r="CY503" s="152"/>
      <c r="CZ503" s="152"/>
      <c r="DA503" s="152"/>
      <c r="DB503" s="152"/>
      <c r="DC503" s="152"/>
      <c r="DD503" s="152"/>
      <c r="DE503" s="152"/>
      <c r="DF503" s="152"/>
      <c r="DG503" s="152"/>
      <c r="DH503" s="152"/>
      <c r="DI503" s="152"/>
      <c r="DJ503" s="152"/>
      <c r="DK503" s="152"/>
      <c r="DL503" s="152"/>
      <c r="DM503" s="152"/>
      <c r="DN503" s="152"/>
      <c r="DO503" s="152"/>
      <c r="DP503" s="152"/>
      <c r="DQ503" s="152"/>
      <c r="DR503" s="152"/>
      <c r="DS503" s="152"/>
      <c r="DT503" s="152"/>
      <c r="DU503" s="152"/>
      <c r="DV503" s="152"/>
      <c r="DW503" s="152"/>
      <c r="DX503" s="152"/>
      <c r="DY503" s="152"/>
      <c r="DZ503" s="152"/>
      <c r="EA503" s="152"/>
      <c r="EB503" s="152"/>
      <c r="EC503" s="152"/>
      <c r="ED503" s="152"/>
      <c r="EE503" s="152"/>
      <c r="EF503" s="152"/>
      <c r="EG503" s="152"/>
      <c r="EH503" s="152"/>
      <c r="EI503" s="152"/>
      <c r="EJ503" s="152"/>
      <c r="EK503" s="152"/>
      <c r="EL503" s="152"/>
      <c r="EM503" s="152"/>
      <c r="EN503" s="152"/>
      <c r="EO503" s="152"/>
      <c r="EP503" s="152"/>
      <c r="EQ503" s="152"/>
      <c r="ER503" s="152"/>
      <c r="ES503" s="152"/>
      <c r="ET503" s="152"/>
      <c r="EU503" s="152"/>
      <c r="EV503" s="152"/>
      <c r="EW503" s="152"/>
      <c r="EX503" s="152"/>
      <c r="EY503" s="152"/>
      <c r="EZ503" s="152"/>
      <c r="FA503" s="152"/>
      <c r="FB503" s="152"/>
      <c r="FC503" s="152"/>
      <c r="FD503" s="152"/>
    </row>
    <row r="504" spans="1:160">
      <c r="A504" s="89"/>
      <c r="B504" s="89"/>
      <c r="C504" s="89"/>
      <c r="D504" s="89"/>
      <c r="E504" s="89"/>
      <c r="F504" s="89"/>
      <c r="G504" s="89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152"/>
      <c r="AE504" s="152"/>
      <c r="AF504" s="152"/>
      <c r="AG504" s="152"/>
      <c r="AH504" s="152"/>
      <c r="AI504" s="152"/>
      <c r="AJ504" s="152"/>
      <c r="AK504" s="152"/>
      <c r="AL504" s="152"/>
      <c r="AM504" s="152"/>
      <c r="AN504" s="152"/>
      <c r="AO504" s="152"/>
      <c r="AP504" s="152"/>
      <c r="AQ504" s="152"/>
      <c r="AR504" s="152"/>
      <c r="AS504" s="152"/>
      <c r="AT504" s="152"/>
      <c r="AU504" s="152"/>
      <c r="AV504" s="152"/>
      <c r="AW504" s="152"/>
      <c r="AX504" s="152"/>
      <c r="AY504" s="152"/>
      <c r="AZ504" s="152"/>
      <c r="BA504" s="152"/>
      <c r="BB504" s="152"/>
      <c r="BC504" s="152"/>
      <c r="BD504" s="152"/>
      <c r="BE504" s="152"/>
      <c r="BF504" s="152"/>
      <c r="BG504" s="152"/>
      <c r="BH504" s="152"/>
      <c r="BI504" s="152"/>
      <c r="BJ504" s="152"/>
      <c r="BK504" s="152"/>
      <c r="BL504" s="152"/>
      <c r="BM504" s="152"/>
      <c r="BN504" s="152"/>
      <c r="BO504" s="152"/>
      <c r="BP504" s="152"/>
      <c r="BQ504" s="152"/>
      <c r="BR504" s="152"/>
      <c r="BS504" s="152"/>
      <c r="BT504" s="152"/>
      <c r="BU504" s="152"/>
      <c r="BV504" s="152"/>
      <c r="BW504" s="152"/>
      <c r="BX504" s="152"/>
      <c r="BY504" s="152"/>
      <c r="BZ504" s="152"/>
      <c r="CA504" s="152"/>
      <c r="CB504" s="152"/>
      <c r="CC504" s="152"/>
      <c r="CD504" s="152"/>
      <c r="CE504" s="152"/>
      <c r="CF504" s="152"/>
      <c r="CG504" s="152"/>
      <c r="CH504" s="152"/>
      <c r="CI504" s="152"/>
      <c r="CJ504" s="152"/>
      <c r="CK504" s="152"/>
      <c r="CL504" s="152"/>
      <c r="CM504" s="152"/>
      <c r="CN504" s="152"/>
      <c r="CO504" s="152"/>
      <c r="CP504" s="152"/>
      <c r="CQ504" s="152"/>
      <c r="CR504" s="152"/>
      <c r="CS504" s="152"/>
      <c r="CT504" s="152"/>
      <c r="CU504" s="152"/>
      <c r="CV504" s="152"/>
      <c r="CW504" s="152"/>
      <c r="CX504" s="152"/>
      <c r="CY504" s="152"/>
      <c r="CZ504" s="152"/>
      <c r="DA504" s="152"/>
      <c r="DB504" s="152"/>
      <c r="DC504" s="152"/>
      <c r="DD504" s="152"/>
      <c r="DE504" s="152"/>
      <c r="DF504" s="152"/>
      <c r="DG504" s="152"/>
      <c r="DH504" s="152"/>
      <c r="DI504" s="152"/>
      <c r="DJ504" s="152"/>
      <c r="DK504" s="152"/>
      <c r="DL504" s="152"/>
      <c r="DM504" s="152"/>
      <c r="DN504" s="152"/>
      <c r="DO504" s="152"/>
      <c r="DP504" s="152"/>
      <c r="DQ504" s="152"/>
      <c r="DR504" s="152"/>
      <c r="DS504" s="152"/>
      <c r="DT504" s="152"/>
      <c r="DU504" s="152"/>
      <c r="DV504" s="152"/>
      <c r="DW504" s="152"/>
      <c r="DX504" s="152"/>
      <c r="DY504" s="152"/>
      <c r="DZ504" s="152"/>
      <c r="EA504" s="152"/>
      <c r="EB504" s="152"/>
      <c r="EC504" s="152"/>
      <c r="ED504" s="152"/>
      <c r="EE504" s="152"/>
      <c r="EF504" s="152"/>
      <c r="EG504" s="152"/>
      <c r="EH504" s="152"/>
      <c r="EI504" s="152"/>
      <c r="EJ504" s="152"/>
      <c r="EK504" s="152"/>
      <c r="EL504" s="152"/>
      <c r="EM504" s="152"/>
      <c r="EN504" s="152"/>
      <c r="EO504" s="152"/>
      <c r="EP504" s="152"/>
      <c r="EQ504" s="152"/>
      <c r="ER504" s="152"/>
      <c r="ES504" s="152"/>
      <c r="ET504" s="152"/>
      <c r="EU504" s="152"/>
      <c r="EV504" s="152"/>
      <c r="EW504" s="152"/>
      <c r="EX504" s="152"/>
      <c r="EY504" s="152"/>
      <c r="EZ504" s="152"/>
      <c r="FA504" s="152"/>
      <c r="FB504" s="152"/>
      <c r="FC504" s="152"/>
      <c r="FD504" s="152"/>
    </row>
    <row r="505" spans="1:160">
      <c r="A505" s="89"/>
      <c r="B505" s="89"/>
      <c r="C505" s="89"/>
      <c r="D505" s="89"/>
      <c r="E505" s="89"/>
      <c r="F505" s="89"/>
      <c r="G505" s="89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152"/>
      <c r="AE505" s="152"/>
      <c r="AF505" s="152"/>
      <c r="AG505" s="152"/>
      <c r="AH505" s="152"/>
      <c r="AI505" s="152"/>
      <c r="AJ505" s="152"/>
      <c r="AK505" s="152"/>
      <c r="AL505" s="152"/>
      <c r="AM505" s="152"/>
      <c r="AN505" s="152"/>
      <c r="AO505" s="152"/>
      <c r="AP505" s="152"/>
      <c r="AQ505" s="152"/>
      <c r="AR505" s="152"/>
      <c r="AS505" s="152"/>
      <c r="AT505" s="152"/>
      <c r="AU505" s="152"/>
      <c r="AV505" s="152"/>
      <c r="AW505" s="152"/>
      <c r="AX505" s="152"/>
      <c r="AY505" s="152"/>
      <c r="AZ505" s="152"/>
      <c r="BA505" s="152"/>
      <c r="BB505" s="152"/>
      <c r="BC505" s="152"/>
      <c r="BD505" s="152"/>
      <c r="BE505" s="152"/>
      <c r="BF505" s="152"/>
      <c r="BG505" s="152"/>
      <c r="BH505" s="152"/>
      <c r="BI505" s="152"/>
      <c r="BJ505" s="152"/>
      <c r="BK505" s="152"/>
      <c r="BL505" s="152"/>
      <c r="BM505" s="152"/>
      <c r="BN505" s="152"/>
      <c r="BO505" s="152"/>
      <c r="BP505" s="152"/>
      <c r="BQ505" s="152"/>
      <c r="BR505" s="152"/>
      <c r="BS505" s="152"/>
      <c r="BT505" s="152"/>
      <c r="BU505" s="152"/>
      <c r="BV505" s="152"/>
      <c r="BW505" s="152"/>
      <c r="BX505" s="152"/>
      <c r="BY505" s="152"/>
      <c r="BZ505" s="152"/>
      <c r="CA505" s="152"/>
      <c r="CB505" s="152"/>
      <c r="CC505" s="152"/>
      <c r="CD505" s="152"/>
      <c r="CE505" s="152"/>
      <c r="CF505" s="152"/>
      <c r="CG505" s="152"/>
      <c r="CH505" s="152"/>
      <c r="CI505" s="152"/>
      <c r="CJ505" s="152"/>
      <c r="CK505" s="152"/>
      <c r="CL505" s="152"/>
      <c r="CM505" s="152"/>
      <c r="CN505" s="152"/>
      <c r="CO505" s="152"/>
      <c r="CP505" s="152"/>
      <c r="CQ505" s="152"/>
      <c r="CR505" s="152"/>
      <c r="CS505" s="152"/>
      <c r="CT505" s="152"/>
      <c r="CU505" s="152"/>
      <c r="CV505" s="152"/>
      <c r="CW505" s="152"/>
      <c r="CX505" s="152"/>
      <c r="CY505" s="152"/>
      <c r="CZ505" s="152"/>
      <c r="DA505" s="152"/>
      <c r="DB505" s="152"/>
      <c r="DC505" s="152"/>
      <c r="DD505" s="152"/>
      <c r="DE505" s="152"/>
      <c r="DF505" s="152"/>
      <c r="DG505" s="152"/>
      <c r="DH505" s="152"/>
      <c r="DI505" s="152"/>
      <c r="DJ505" s="152"/>
      <c r="DK505" s="152"/>
      <c r="DL505" s="152"/>
      <c r="DM505" s="152"/>
      <c r="DN505" s="152"/>
      <c r="DO505" s="152"/>
      <c r="DP505" s="152"/>
      <c r="DQ505" s="152"/>
      <c r="DR505" s="152"/>
      <c r="DS505" s="152"/>
      <c r="DT505" s="152"/>
      <c r="DU505" s="152"/>
      <c r="DV505" s="152"/>
      <c r="DW505" s="152"/>
      <c r="DX505" s="152"/>
      <c r="DY505" s="152"/>
      <c r="DZ505" s="152"/>
      <c r="EA505" s="152"/>
      <c r="EB505" s="152"/>
      <c r="EC505" s="152"/>
      <c r="ED505" s="152"/>
      <c r="EE505" s="152"/>
      <c r="EF505" s="152"/>
      <c r="EG505" s="152"/>
      <c r="EH505" s="152"/>
      <c r="EI505" s="152"/>
      <c r="EJ505" s="152"/>
      <c r="EK505" s="152"/>
      <c r="EL505" s="152"/>
      <c r="EM505" s="152"/>
      <c r="EN505" s="152"/>
      <c r="EO505" s="152"/>
      <c r="EP505" s="152"/>
      <c r="EQ505" s="152"/>
      <c r="ER505" s="152"/>
      <c r="ES505" s="152"/>
      <c r="ET505" s="152"/>
      <c r="EU505" s="152"/>
      <c r="EV505" s="152"/>
      <c r="EW505" s="152"/>
      <c r="EX505" s="152"/>
      <c r="EY505" s="152"/>
      <c r="EZ505" s="152"/>
      <c r="FA505" s="152"/>
      <c r="FB505" s="152"/>
      <c r="FC505" s="152"/>
      <c r="FD505" s="152"/>
    </row>
    <row r="506" spans="1:160">
      <c r="A506" s="89"/>
      <c r="B506" s="89"/>
      <c r="C506" s="89"/>
      <c r="D506" s="89"/>
      <c r="E506" s="89"/>
      <c r="F506" s="89"/>
      <c r="G506" s="89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152"/>
      <c r="AE506" s="152"/>
      <c r="AF506" s="152"/>
      <c r="AG506" s="152"/>
      <c r="AH506" s="152"/>
      <c r="AI506" s="152"/>
      <c r="AJ506" s="152"/>
      <c r="AK506" s="152"/>
      <c r="AL506" s="152"/>
      <c r="AM506" s="152"/>
      <c r="AN506" s="152"/>
      <c r="AO506" s="152"/>
      <c r="AP506" s="152"/>
      <c r="AQ506" s="152"/>
      <c r="AR506" s="152"/>
      <c r="AS506" s="152"/>
      <c r="AT506" s="152"/>
      <c r="AU506" s="152"/>
      <c r="AV506" s="152"/>
      <c r="AW506" s="152"/>
      <c r="AX506" s="152"/>
      <c r="AY506" s="152"/>
      <c r="AZ506" s="152"/>
      <c r="BA506" s="152"/>
      <c r="BB506" s="152"/>
      <c r="BC506" s="152"/>
      <c r="BD506" s="152"/>
      <c r="BE506" s="152"/>
      <c r="BF506" s="152"/>
      <c r="BG506" s="152"/>
      <c r="BH506" s="152"/>
      <c r="BI506" s="152"/>
      <c r="BJ506" s="152"/>
      <c r="BK506" s="152"/>
      <c r="BL506" s="152"/>
      <c r="BM506" s="152"/>
      <c r="BN506" s="152"/>
      <c r="BO506" s="152"/>
      <c r="BP506" s="152"/>
      <c r="BQ506" s="152"/>
      <c r="BR506" s="152"/>
      <c r="BS506" s="152"/>
      <c r="BT506" s="152"/>
      <c r="BU506" s="152"/>
      <c r="BV506" s="152"/>
      <c r="BW506" s="152"/>
      <c r="BX506" s="152"/>
      <c r="BY506" s="152"/>
      <c r="BZ506" s="152"/>
      <c r="CA506" s="152"/>
      <c r="CB506" s="152"/>
      <c r="CC506" s="152"/>
      <c r="CD506" s="152"/>
      <c r="CE506" s="152"/>
      <c r="CF506" s="152"/>
      <c r="CG506" s="152"/>
      <c r="CH506" s="152"/>
      <c r="CI506" s="152"/>
      <c r="CJ506" s="152"/>
      <c r="CK506" s="152"/>
      <c r="CL506" s="152"/>
      <c r="CM506" s="152"/>
      <c r="CN506" s="152"/>
      <c r="CO506" s="152"/>
      <c r="CP506" s="152"/>
      <c r="CQ506" s="152"/>
      <c r="CR506" s="152"/>
      <c r="CS506" s="152"/>
      <c r="CT506" s="152"/>
      <c r="CU506" s="152"/>
      <c r="CV506" s="152"/>
      <c r="CW506" s="152"/>
      <c r="CX506" s="152"/>
      <c r="CY506" s="152"/>
      <c r="CZ506" s="152"/>
      <c r="DA506" s="152"/>
      <c r="DB506" s="152"/>
      <c r="DC506" s="152"/>
      <c r="DD506" s="152"/>
      <c r="DE506" s="152"/>
      <c r="DF506" s="152"/>
      <c r="DG506" s="152"/>
      <c r="DH506" s="152"/>
      <c r="DI506" s="152"/>
      <c r="DJ506" s="152"/>
      <c r="DK506" s="152"/>
      <c r="DL506" s="152"/>
      <c r="DM506" s="152"/>
      <c r="DN506" s="152"/>
      <c r="DO506" s="152"/>
      <c r="DP506" s="152"/>
      <c r="DQ506" s="152"/>
      <c r="DR506" s="152"/>
      <c r="DS506" s="152"/>
      <c r="DT506" s="152"/>
      <c r="DU506" s="152"/>
      <c r="DV506" s="152"/>
      <c r="DW506" s="152"/>
      <c r="DX506" s="152"/>
      <c r="DY506" s="152"/>
      <c r="DZ506" s="152"/>
      <c r="EA506" s="152"/>
      <c r="EB506" s="152"/>
      <c r="EC506" s="152"/>
      <c r="ED506" s="152"/>
      <c r="EE506" s="152"/>
      <c r="EF506" s="152"/>
      <c r="EG506" s="152"/>
      <c r="EH506" s="152"/>
      <c r="EI506" s="152"/>
      <c r="EJ506" s="152"/>
      <c r="EK506" s="152"/>
      <c r="EL506" s="152"/>
      <c r="EM506" s="152"/>
      <c r="EN506" s="152"/>
      <c r="EO506" s="152"/>
      <c r="EP506" s="152"/>
      <c r="EQ506" s="152"/>
      <c r="ER506" s="152"/>
      <c r="ES506" s="152"/>
      <c r="ET506" s="152"/>
      <c r="EU506" s="152"/>
      <c r="EV506" s="152"/>
      <c r="EW506" s="152"/>
      <c r="EX506" s="152"/>
      <c r="EY506" s="152"/>
      <c r="EZ506" s="152"/>
      <c r="FA506" s="152"/>
      <c r="FB506" s="152"/>
      <c r="FC506" s="152"/>
      <c r="FD506" s="152"/>
    </row>
    <row r="507" spans="1:160">
      <c r="A507" s="89"/>
      <c r="B507" s="89"/>
      <c r="C507" s="89"/>
      <c r="D507" s="89"/>
      <c r="E507" s="89"/>
      <c r="F507" s="89"/>
      <c r="G507" s="89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152"/>
      <c r="AE507" s="152"/>
      <c r="AF507" s="152"/>
      <c r="AG507" s="152"/>
      <c r="AH507" s="152"/>
      <c r="AI507" s="152"/>
      <c r="AJ507" s="152"/>
      <c r="AK507" s="152"/>
      <c r="AL507" s="152"/>
      <c r="AM507" s="152"/>
      <c r="AN507" s="152"/>
      <c r="AO507" s="152"/>
      <c r="AP507" s="152"/>
      <c r="AQ507" s="152"/>
      <c r="AR507" s="152"/>
      <c r="AS507" s="152"/>
      <c r="AT507" s="152"/>
      <c r="AU507" s="152"/>
      <c r="AV507" s="152"/>
      <c r="AW507" s="152"/>
      <c r="AX507" s="152"/>
      <c r="AY507" s="152"/>
      <c r="AZ507" s="152"/>
      <c r="BA507" s="152"/>
      <c r="BB507" s="152"/>
      <c r="BC507" s="152"/>
      <c r="BD507" s="152"/>
      <c r="BE507" s="152"/>
      <c r="BF507" s="152"/>
      <c r="BG507" s="152"/>
      <c r="BH507" s="152"/>
      <c r="BI507" s="152"/>
      <c r="BJ507" s="152"/>
      <c r="BK507" s="152"/>
      <c r="BL507" s="152"/>
      <c r="BM507" s="152"/>
      <c r="BN507" s="152"/>
      <c r="BO507" s="152"/>
      <c r="BP507" s="152"/>
      <c r="BQ507" s="152"/>
      <c r="BR507" s="152"/>
      <c r="BS507" s="152"/>
      <c r="BT507" s="152"/>
      <c r="BU507" s="152"/>
      <c r="BV507" s="152"/>
      <c r="BW507" s="152"/>
      <c r="BX507" s="152"/>
      <c r="BY507" s="152"/>
      <c r="BZ507" s="152"/>
      <c r="CA507" s="152"/>
      <c r="CB507" s="152"/>
      <c r="CC507" s="152"/>
      <c r="CD507" s="152"/>
      <c r="CE507" s="152"/>
      <c r="CF507" s="152"/>
      <c r="CG507" s="152"/>
      <c r="CH507" s="152"/>
      <c r="CI507" s="152"/>
      <c r="CJ507" s="152"/>
      <c r="CK507" s="152"/>
      <c r="CL507" s="152"/>
      <c r="CM507" s="152"/>
      <c r="CN507" s="152"/>
      <c r="CO507" s="152"/>
      <c r="CP507" s="152"/>
      <c r="CQ507" s="152"/>
      <c r="CR507" s="152"/>
      <c r="CS507" s="152"/>
      <c r="CT507" s="152"/>
      <c r="CU507" s="152"/>
      <c r="CV507" s="152"/>
      <c r="CW507" s="152"/>
      <c r="CX507" s="152"/>
      <c r="CY507" s="152"/>
      <c r="CZ507" s="152"/>
      <c r="DA507" s="152"/>
      <c r="DB507" s="152"/>
      <c r="DC507" s="152"/>
      <c r="DD507" s="152"/>
      <c r="DE507" s="152"/>
      <c r="DF507" s="152"/>
      <c r="DG507" s="152"/>
      <c r="DH507" s="152"/>
      <c r="DI507" s="152"/>
      <c r="DJ507" s="152"/>
      <c r="DK507" s="152"/>
      <c r="DL507" s="152"/>
      <c r="DM507" s="152"/>
      <c r="DN507" s="152"/>
      <c r="DO507" s="152"/>
      <c r="DP507" s="152"/>
      <c r="DQ507" s="152"/>
      <c r="DR507" s="152"/>
      <c r="DS507" s="152"/>
      <c r="DT507" s="152"/>
      <c r="DU507" s="152"/>
      <c r="DV507" s="152"/>
      <c r="DW507" s="152"/>
      <c r="DX507" s="152"/>
      <c r="DY507" s="152"/>
      <c r="DZ507" s="152"/>
      <c r="EA507" s="152"/>
      <c r="EB507" s="152"/>
      <c r="EC507" s="152"/>
      <c r="ED507" s="152"/>
      <c r="EE507" s="152"/>
      <c r="EF507" s="152"/>
      <c r="EG507" s="152"/>
      <c r="EH507" s="152"/>
      <c r="EI507" s="152"/>
      <c r="EJ507" s="152"/>
      <c r="EK507" s="152"/>
      <c r="EL507" s="152"/>
      <c r="EM507" s="152"/>
      <c r="EN507" s="152"/>
      <c r="EO507" s="152"/>
      <c r="EP507" s="152"/>
      <c r="EQ507" s="152"/>
      <c r="ER507" s="152"/>
      <c r="ES507" s="152"/>
      <c r="ET507" s="152"/>
      <c r="EU507" s="152"/>
      <c r="EV507" s="152"/>
      <c r="EW507" s="152"/>
      <c r="EX507" s="152"/>
      <c r="EY507" s="152"/>
      <c r="EZ507" s="152"/>
      <c r="FA507" s="152"/>
      <c r="FB507" s="152"/>
      <c r="FC507" s="152"/>
      <c r="FD507" s="152"/>
    </row>
    <row r="508" spans="1:160">
      <c r="A508" s="89"/>
      <c r="B508" s="89"/>
      <c r="C508" s="89"/>
      <c r="D508" s="89"/>
      <c r="E508" s="89"/>
      <c r="F508" s="89"/>
      <c r="G508" s="89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152"/>
      <c r="AE508" s="152"/>
      <c r="AF508" s="152"/>
      <c r="AG508" s="152"/>
      <c r="AH508" s="152"/>
      <c r="AI508" s="152"/>
      <c r="AJ508" s="152"/>
      <c r="AK508" s="152"/>
      <c r="AL508" s="152"/>
      <c r="AM508" s="152"/>
      <c r="AN508" s="152"/>
      <c r="AO508" s="152"/>
      <c r="AP508" s="152"/>
      <c r="AQ508" s="152"/>
      <c r="AR508" s="152"/>
      <c r="AS508" s="152"/>
      <c r="AT508" s="152"/>
      <c r="AU508" s="152"/>
      <c r="AV508" s="152"/>
      <c r="AW508" s="152"/>
      <c r="AX508" s="152"/>
      <c r="AY508" s="152"/>
      <c r="AZ508" s="152"/>
      <c r="BA508" s="152"/>
      <c r="BB508" s="152"/>
      <c r="BC508" s="152"/>
      <c r="BD508" s="152"/>
      <c r="BE508" s="152"/>
      <c r="BF508" s="152"/>
      <c r="BG508" s="152"/>
      <c r="BH508" s="152"/>
      <c r="BI508" s="152"/>
      <c r="BJ508" s="152"/>
      <c r="BK508" s="152"/>
      <c r="BL508" s="152"/>
      <c r="BM508" s="152"/>
      <c r="BN508" s="152"/>
      <c r="BO508" s="152"/>
      <c r="BP508" s="152"/>
      <c r="BQ508" s="152"/>
      <c r="BR508" s="152"/>
      <c r="BS508" s="152"/>
      <c r="BT508" s="152"/>
      <c r="BU508" s="152"/>
      <c r="BV508" s="152"/>
      <c r="BW508" s="152"/>
      <c r="BX508" s="152"/>
      <c r="BY508" s="152"/>
      <c r="BZ508" s="152"/>
      <c r="CA508" s="152"/>
      <c r="CB508" s="152"/>
      <c r="CC508" s="152"/>
      <c r="CD508" s="152"/>
      <c r="CE508" s="152"/>
      <c r="CF508" s="152"/>
      <c r="CG508" s="152"/>
      <c r="CH508" s="152"/>
      <c r="CI508" s="152"/>
      <c r="CJ508" s="152"/>
      <c r="CK508" s="152"/>
      <c r="CL508" s="152"/>
      <c r="CM508" s="152"/>
      <c r="CN508" s="152"/>
      <c r="CO508" s="152"/>
      <c r="CP508" s="152"/>
      <c r="CQ508" s="152"/>
      <c r="CR508" s="152"/>
      <c r="CS508" s="152"/>
      <c r="CT508" s="152"/>
      <c r="CU508" s="152"/>
      <c r="CV508" s="152"/>
      <c r="CW508" s="152"/>
      <c r="CX508" s="152"/>
      <c r="CY508" s="152"/>
      <c r="CZ508" s="152"/>
      <c r="DA508" s="152"/>
      <c r="DB508" s="152"/>
      <c r="DC508" s="152"/>
      <c r="DD508" s="152"/>
      <c r="DE508" s="152"/>
      <c r="DF508" s="152"/>
      <c r="DG508" s="152"/>
      <c r="DH508" s="152"/>
      <c r="DI508" s="152"/>
      <c r="DJ508" s="152"/>
      <c r="DK508" s="152"/>
      <c r="DL508" s="152"/>
      <c r="DM508" s="152"/>
      <c r="DN508" s="152"/>
      <c r="DO508" s="152"/>
      <c r="DP508" s="152"/>
      <c r="DQ508" s="152"/>
      <c r="DR508" s="152"/>
      <c r="DS508" s="152"/>
      <c r="DT508" s="152"/>
      <c r="DU508" s="152"/>
      <c r="DV508" s="152"/>
      <c r="DW508" s="152"/>
      <c r="DX508" s="152"/>
      <c r="DY508" s="152"/>
      <c r="DZ508" s="152"/>
      <c r="EA508" s="152"/>
      <c r="EB508" s="152"/>
      <c r="EC508" s="152"/>
      <c r="ED508" s="152"/>
      <c r="EE508" s="152"/>
      <c r="EF508" s="152"/>
      <c r="EG508" s="152"/>
      <c r="EH508" s="152"/>
      <c r="EI508" s="152"/>
      <c r="EJ508" s="152"/>
      <c r="EK508" s="152"/>
      <c r="EL508" s="152"/>
      <c r="EM508" s="152"/>
      <c r="EN508" s="152"/>
      <c r="EO508" s="152"/>
      <c r="EP508" s="152"/>
      <c r="EQ508" s="152"/>
      <c r="ER508" s="152"/>
      <c r="ES508" s="152"/>
      <c r="ET508" s="152"/>
      <c r="EU508" s="152"/>
      <c r="EV508" s="152"/>
      <c r="EW508" s="152"/>
      <c r="EX508" s="152"/>
      <c r="EY508" s="152"/>
      <c r="EZ508" s="152"/>
      <c r="FA508" s="152"/>
      <c r="FB508" s="152"/>
      <c r="FC508" s="152"/>
      <c r="FD508" s="152"/>
    </row>
    <row r="509" spans="1:160">
      <c r="A509" s="89"/>
      <c r="B509" s="89"/>
      <c r="C509" s="89"/>
      <c r="D509" s="89"/>
      <c r="E509" s="89"/>
      <c r="F509" s="89"/>
      <c r="G509" s="89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152"/>
      <c r="AE509" s="152"/>
      <c r="AF509" s="152"/>
      <c r="AG509" s="152"/>
      <c r="AH509" s="152"/>
      <c r="AI509" s="152"/>
      <c r="AJ509" s="152"/>
      <c r="AK509" s="152"/>
      <c r="AL509" s="152"/>
      <c r="AM509" s="152"/>
      <c r="AN509" s="152"/>
      <c r="AO509" s="152"/>
      <c r="AP509" s="152"/>
      <c r="AQ509" s="152"/>
      <c r="AR509" s="152"/>
      <c r="AS509" s="152"/>
      <c r="AT509" s="152"/>
      <c r="AU509" s="152"/>
      <c r="AV509" s="152"/>
      <c r="AW509" s="152"/>
      <c r="AX509" s="152"/>
      <c r="AY509" s="152"/>
      <c r="AZ509" s="152"/>
      <c r="BA509" s="152"/>
      <c r="BB509" s="152"/>
      <c r="BC509" s="152"/>
      <c r="BD509" s="152"/>
      <c r="BE509" s="152"/>
      <c r="BF509" s="152"/>
      <c r="BG509" s="152"/>
      <c r="BH509" s="152"/>
      <c r="BI509" s="152"/>
      <c r="BJ509" s="152"/>
      <c r="BK509" s="152"/>
      <c r="BL509" s="152"/>
      <c r="BM509" s="152"/>
      <c r="BN509" s="152"/>
      <c r="BO509" s="152"/>
      <c r="BP509" s="152"/>
      <c r="BQ509" s="152"/>
      <c r="BR509" s="152"/>
      <c r="BS509" s="152"/>
      <c r="BT509" s="152"/>
      <c r="BU509" s="152"/>
      <c r="BV509" s="152"/>
      <c r="BW509" s="152"/>
      <c r="BX509" s="152"/>
      <c r="BY509" s="152"/>
      <c r="BZ509" s="152"/>
      <c r="CA509" s="152"/>
      <c r="CB509" s="152"/>
      <c r="CC509" s="152"/>
      <c r="CD509" s="152"/>
      <c r="CE509" s="152"/>
      <c r="CF509" s="152"/>
      <c r="CG509" s="152"/>
      <c r="CH509" s="152"/>
      <c r="CI509" s="152"/>
      <c r="CJ509" s="152"/>
      <c r="CK509" s="152"/>
      <c r="CL509" s="152"/>
      <c r="CM509" s="152"/>
      <c r="CN509" s="152"/>
      <c r="CO509" s="152"/>
      <c r="CP509" s="152"/>
      <c r="CQ509" s="152"/>
      <c r="CR509" s="152"/>
      <c r="CS509" s="152"/>
      <c r="CT509" s="152"/>
      <c r="CU509" s="152"/>
      <c r="CV509" s="152"/>
      <c r="CW509" s="152"/>
      <c r="CX509" s="152"/>
      <c r="CY509" s="152"/>
      <c r="CZ509" s="152"/>
      <c r="DA509" s="152"/>
      <c r="DB509" s="152"/>
      <c r="DC509" s="152"/>
      <c r="DD509" s="152"/>
      <c r="DE509" s="152"/>
      <c r="DF509" s="152"/>
      <c r="DG509" s="152"/>
      <c r="DH509" s="152"/>
      <c r="DI509" s="152"/>
      <c r="DJ509" s="152"/>
      <c r="DK509" s="152"/>
      <c r="DL509" s="152"/>
      <c r="DM509" s="152"/>
      <c r="DN509" s="152"/>
      <c r="DO509" s="152"/>
      <c r="DP509" s="152"/>
      <c r="DQ509" s="152"/>
      <c r="DR509" s="152"/>
      <c r="DS509" s="152"/>
      <c r="DT509" s="152"/>
      <c r="DU509" s="152"/>
      <c r="DV509" s="152"/>
      <c r="DW509" s="152"/>
      <c r="DX509" s="152"/>
      <c r="DY509" s="152"/>
      <c r="DZ509" s="152"/>
      <c r="EA509" s="152"/>
      <c r="EB509" s="152"/>
      <c r="EC509" s="152"/>
      <c r="ED509" s="152"/>
      <c r="EE509" s="152"/>
      <c r="EF509" s="152"/>
      <c r="EG509" s="152"/>
      <c r="EH509" s="152"/>
      <c r="EI509" s="152"/>
      <c r="EJ509" s="152"/>
      <c r="EK509" s="152"/>
      <c r="EL509" s="152"/>
      <c r="EM509" s="152"/>
      <c r="EN509" s="152"/>
      <c r="EO509" s="152"/>
      <c r="EP509" s="152"/>
      <c r="EQ509" s="152"/>
      <c r="ER509" s="152"/>
      <c r="ES509" s="152"/>
      <c r="ET509" s="152"/>
      <c r="EU509" s="152"/>
      <c r="EV509" s="152"/>
      <c r="EW509" s="152"/>
      <c r="EX509" s="152"/>
      <c r="EY509" s="152"/>
      <c r="EZ509" s="152"/>
      <c r="FA509" s="152"/>
      <c r="FB509" s="152"/>
      <c r="FC509" s="152"/>
      <c r="FD509" s="152"/>
    </row>
    <row r="510" spans="1:160">
      <c r="A510" s="89"/>
      <c r="B510" s="89"/>
      <c r="C510" s="89"/>
      <c r="D510" s="89"/>
      <c r="E510" s="89"/>
      <c r="F510" s="89"/>
      <c r="G510" s="89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152"/>
      <c r="AE510" s="152"/>
      <c r="AF510" s="152"/>
      <c r="AG510" s="152"/>
      <c r="AH510" s="152"/>
      <c r="AI510" s="152"/>
      <c r="AJ510" s="152"/>
      <c r="AK510" s="152"/>
      <c r="AL510" s="152"/>
      <c r="AM510" s="152"/>
      <c r="AN510" s="152"/>
      <c r="AO510" s="152"/>
      <c r="AP510" s="152"/>
      <c r="AQ510" s="152"/>
      <c r="AR510" s="152"/>
      <c r="AS510" s="152"/>
      <c r="AT510" s="152"/>
      <c r="AU510" s="152"/>
      <c r="AV510" s="152"/>
      <c r="AW510" s="152"/>
      <c r="AX510" s="152"/>
      <c r="AY510" s="152"/>
      <c r="AZ510" s="152"/>
      <c r="BA510" s="152"/>
      <c r="BB510" s="152"/>
      <c r="BC510" s="152"/>
      <c r="BD510" s="152"/>
      <c r="BE510" s="152"/>
      <c r="BF510" s="152"/>
      <c r="BG510" s="152"/>
      <c r="BH510" s="152"/>
      <c r="BI510" s="152"/>
      <c r="BJ510" s="152"/>
      <c r="BK510" s="152"/>
      <c r="BL510" s="152"/>
      <c r="BM510" s="152"/>
      <c r="BN510" s="152"/>
      <c r="BO510" s="152"/>
      <c r="BP510" s="152"/>
      <c r="BQ510" s="152"/>
      <c r="BR510" s="152"/>
      <c r="BS510" s="152"/>
      <c r="BT510" s="152"/>
      <c r="BU510" s="152"/>
      <c r="BV510" s="152"/>
      <c r="BW510" s="152"/>
      <c r="BX510" s="152"/>
      <c r="BY510" s="152"/>
      <c r="BZ510" s="152"/>
      <c r="CA510" s="152"/>
      <c r="CB510" s="152"/>
      <c r="CC510" s="152"/>
      <c r="CD510" s="152"/>
      <c r="CE510" s="152"/>
      <c r="CF510" s="152"/>
      <c r="CG510" s="152"/>
      <c r="CH510" s="152"/>
      <c r="CI510" s="152"/>
      <c r="CJ510" s="152"/>
      <c r="CK510" s="152"/>
      <c r="CL510" s="152"/>
      <c r="CM510" s="152"/>
      <c r="CN510" s="152"/>
      <c r="CO510" s="152"/>
      <c r="CP510" s="152"/>
      <c r="CQ510" s="152"/>
      <c r="CR510" s="152"/>
      <c r="CS510" s="152"/>
      <c r="CT510" s="152"/>
      <c r="CU510" s="152"/>
      <c r="CV510" s="152"/>
      <c r="CW510" s="152"/>
      <c r="CX510" s="152"/>
      <c r="CY510" s="152"/>
      <c r="CZ510" s="152"/>
      <c r="DA510" s="152"/>
      <c r="DB510" s="152"/>
      <c r="DC510" s="152"/>
      <c r="DD510" s="152"/>
      <c r="DE510" s="152"/>
      <c r="DF510" s="152"/>
      <c r="DG510" s="152"/>
      <c r="DH510" s="152"/>
      <c r="DI510" s="152"/>
      <c r="DJ510" s="152"/>
      <c r="DK510" s="152"/>
      <c r="DL510" s="152"/>
      <c r="DM510" s="152"/>
      <c r="DN510" s="152"/>
      <c r="DO510" s="152"/>
      <c r="DP510" s="152"/>
      <c r="DQ510" s="152"/>
      <c r="DR510" s="152"/>
      <c r="DS510" s="152"/>
      <c r="DT510" s="152"/>
      <c r="DU510" s="152"/>
      <c r="DV510" s="152"/>
      <c r="DW510" s="152"/>
      <c r="DX510" s="152"/>
      <c r="DY510" s="152"/>
      <c r="DZ510" s="152"/>
      <c r="EA510" s="152"/>
      <c r="EB510" s="152"/>
      <c r="EC510" s="152"/>
      <c r="ED510" s="152"/>
      <c r="EE510" s="152"/>
      <c r="EF510" s="152"/>
      <c r="EG510" s="152"/>
      <c r="EH510" s="152"/>
      <c r="EI510" s="152"/>
      <c r="EJ510" s="152"/>
      <c r="EK510" s="152"/>
      <c r="EL510" s="152"/>
      <c r="EM510" s="152"/>
      <c r="EN510" s="152"/>
      <c r="EO510" s="152"/>
      <c r="EP510" s="152"/>
      <c r="EQ510" s="152"/>
      <c r="ER510" s="152"/>
      <c r="ES510" s="152"/>
      <c r="ET510" s="152"/>
      <c r="EU510" s="152"/>
      <c r="EV510" s="152"/>
      <c r="EW510" s="152"/>
      <c r="EX510" s="152"/>
      <c r="EY510" s="152"/>
      <c r="EZ510" s="152"/>
      <c r="FA510" s="152"/>
      <c r="FB510" s="152"/>
      <c r="FC510" s="152"/>
      <c r="FD510" s="152"/>
    </row>
    <row r="511" spans="1:160">
      <c r="A511" s="89"/>
      <c r="B511" s="89"/>
      <c r="C511" s="89"/>
      <c r="D511" s="89"/>
      <c r="E511" s="89"/>
      <c r="F511" s="89"/>
      <c r="G511" s="89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152"/>
      <c r="AE511" s="152"/>
      <c r="AF511" s="152"/>
      <c r="AG511" s="152"/>
      <c r="AH511" s="152"/>
      <c r="AI511" s="152"/>
      <c r="AJ511" s="152"/>
      <c r="AK511" s="152"/>
      <c r="AL511" s="152"/>
      <c r="AM511" s="152"/>
      <c r="AN511" s="152"/>
      <c r="AO511" s="152"/>
      <c r="AP511" s="152"/>
      <c r="AQ511" s="152"/>
      <c r="AR511" s="152"/>
      <c r="AS511" s="152"/>
      <c r="AT511" s="152"/>
      <c r="AU511" s="152"/>
      <c r="AV511" s="152"/>
      <c r="AW511" s="152"/>
      <c r="AX511" s="152"/>
      <c r="AY511" s="152"/>
      <c r="AZ511" s="152"/>
      <c r="BA511" s="152"/>
      <c r="BB511" s="152"/>
      <c r="BC511" s="152"/>
      <c r="BD511" s="152"/>
      <c r="BE511" s="152"/>
      <c r="BF511" s="152"/>
      <c r="BG511" s="152"/>
      <c r="BH511" s="152"/>
      <c r="BI511" s="152"/>
      <c r="BJ511" s="152"/>
      <c r="BK511" s="152"/>
      <c r="BL511" s="152"/>
      <c r="BM511" s="152"/>
      <c r="BN511" s="152"/>
      <c r="BO511" s="152"/>
      <c r="BP511" s="152"/>
      <c r="BQ511" s="152"/>
      <c r="BR511" s="152"/>
      <c r="BS511" s="152"/>
      <c r="BT511" s="152"/>
      <c r="BU511" s="152"/>
      <c r="BV511" s="152"/>
      <c r="BW511" s="152"/>
      <c r="BX511" s="152"/>
      <c r="BY511" s="152"/>
      <c r="BZ511" s="152"/>
      <c r="CA511" s="152"/>
      <c r="CB511" s="152"/>
      <c r="CC511" s="152"/>
      <c r="CD511" s="152"/>
      <c r="CE511" s="152"/>
      <c r="CF511" s="152"/>
      <c r="CG511" s="152"/>
      <c r="CH511" s="152"/>
      <c r="CI511" s="152"/>
      <c r="CJ511" s="152"/>
      <c r="CK511" s="152"/>
      <c r="CL511" s="152"/>
      <c r="CM511" s="152"/>
      <c r="CN511" s="152"/>
      <c r="CO511" s="152"/>
      <c r="CP511" s="152"/>
      <c r="CQ511" s="152"/>
      <c r="CR511" s="152"/>
      <c r="CS511" s="152"/>
      <c r="CT511" s="152"/>
      <c r="CU511" s="152"/>
      <c r="CV511" s="152"/>
      <c r="CW511" s="152"/>
      <c r="CX511" s="152"/>
      <c r="CY511" s="152"/>
      <c r="CZ511" s="152"/>
      <c r="DA511" s="152"/>
      <c r="DB511" s="152"/>
      <c r="DC511" s="152"/>
      <c r="DD511" s="152"/>
      <c r="DE511" s="152"/>
      <c r="DF511" s="152"/>
      <c r="DG511" s="152"/>
      <c r="DH511" s="152"/>
      <c r="DI511" s="152"/>
      <c r="DJ511" s="152"/>
      <c r="DK511" s="152"/>
      <c r="DL511" s="152"/>
      <c r="DM511" s="152"/>
      <c r="DN511" s="152"/>
      <c r="DO511" s="152"/>
      <c r="DP511" s="152"/>
      <c r="DQ511" s="152"/>
      <c r="DR511" s="152"/>
      <c r="DS511" s="152"/>
      <c r="DT511" s="152"/>
      <c r="DU511" s="152"/>
      <c r="DV511" s="152"/>
      <c r="DW511" s="152"/>
      <c r="DX511" s="152"/>
      <c r="DY511" s="152"/>
      <c r="DZ511" s="152"/>
      <c r="EA511" s="152"/>
      <c r="EB511" s="152"/>
      <c r="EC511" s="152"/>
      <c r="ED511" s="152"/>
      <c r="EE511" s="152"/>
      <c r="EF511" s="152"/>
      <c r="EG511" s="152"/>
      <c r="EH511" s="152"/>
      <c r="EI511" s="152"/>
      <c r="EJ511" s="152"/>
      <c r="EK511" s="152"/>
      <c r="EL511" s="152"/>
      <c r="EM511" s="152"/>
      <c r="EN511" s="152"/>
      <c r="EO511" s="152"/>
      <c r="EP511" s="152"/>
      <c r="EQ511" s="152"/>
      <c r="ER511" s="152"/>
      <c r="ES511" s="152"/>
      <c r="ET511" s="152"/>
      <c r="EU511" s="152"/>
      <c r="EV511" s="152"/>
      <c r="EW511" s="152"/>
      <c r="EX511" s="152"/>
      <c r="EY511" s="152"/>
      <c r="EZ511" s="152"/>
      <c r="FA511" s="152"/>
      <c r="FB511" s="152"/>
      <c r="FC511" s="152"/>
      <c r="FD511" s="152"/>
    </row>
    <row r="512" spans="1:160">
      <c r="A512" s="89"/>
      <c r="B512" s="89"/>
      <c r="C512" s="89"/>
      <c r="D512" s="89"/>
      <c r="E512" s="89"/>
      <c r="F512" s="89"/>
      <c r="G512" s="89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152"/>
      <c r="AE512" s="152"/>
      <c r="AF512" s="152"/>
      <c r="AG512" s="152"/>
      <c r="AH512" s="152"/>
      <c r="AI512" s="152"/>
      <c r="AJ512" s="152"/>
      <c r="AK512" s="152"/>
      <c r="AL512" s="152"/>
      <c r="AM512" s="152"/>
      <c r="AN512" s="152"/>
      <c r="AO512" s="152"/>
      <c r="AP512" s="152"/>
      <c r="AQ512" s="152"/>
      <c r="AR512" s="152"/>
      <c r="AS512" s="152"/>
      <c r="AT512" s="152"/>
      <c r="AU512" s="152"/>
      <c r="AV512" s="152"/>
      <c r="AW512" s="152"/>
      <c r="AX512" s="152"/>
      <c r="AY512" s="152"/>
      <c r="AZ512" s="152"/>
      <c r="BA512" s="152"/>
      <c r="BB512" s="152"/>
      <c r="BC512" s="152"/>
      <c r="BD512" s="152"/>
      <c r="BE512" s="152"/>
      <c r="BF512" s="152"/>
      <c r="BG512" s="152"/>
      <c r="BH512" s="152"/>
      <c r="BI512" s="152"/>
      <c r="BJ512" s="152"/>
      <c r="BK512" s="152"/>
      <c r="BL512" s="152"/>
      <c r="BM512" s="152"/>
      <c r="BN512" s="152"/>
      <c r="BO512" s="152"/>
      <c r="BP512" s="152"/>
      <c r="BQ512" s="152"/>
      <c r="BR512" s="152"/>
      <c r="BS512" s="152"/>
      <c r="BT512" s="152"/>
      <c r="BU512" s="152"/>
      <c r="BV512" s="152"/>
      <c r="BW512" s="152"/>
      <c r="BX512" s="152"/>
      <c r="BY512" s="152"/>
      <c r="BZ512" s="152"/>
      <c r="CA512" s="152"/>
      <c r="CB512" s="152"/>
      <c r="CC512" s="152"/>
      <c r="CD512" s="152"/>
      <c r="CE512" s="152"/>
      <c r="CF512" s="152"/>
      <c r="CG512" s="152"/>
      <c r="CH512" s="152"/>
      <c r="CI512" s="152"/>
      <c r="CJ512" s="152"/>
      <c r="CK512" s="152"/>
      <c r="CL512" s="152"/>
      <c r="CM512" s="152"/>
      <c r="CN512" s="152"/>
      <c r="CO512" s="152"/>
      <c r="CP512" s="152"/>
      <c r="CQ512" s="152"/>
      <c r="CR512" s="152"/>
      <c r="CS512" s="152"/>
      <c r="CT512" s="152"/>
      <c r="CU512" s="152"/>
      <c r="CV512" s="152"/>
      <c r="CW512" s="152"/>
      <c r="CX512" s="152"/>
      <c r="CY512" s="152"/>
      <c r="CZ512" s="152"/>
      <c r="DA512" s="152"/>
      <c r="DB512" s="152"/>
      <c r="DC512" s="152"/>
      <c r="DD512" s="152"/>
      <c r="DE512" s="152"/>
      <c r="DF512" s="152"/>
      <c r="DG512" s="152"/>
      <c r="DH512" s="152"/>
      <c r="DI512" s="152"/>
      <c r="DJ512" s="152"/>
      <c r="DK512" s="152"/>
      <c r="DL512" s="152"/>
      <c r="DM512" s="152"/>
      <c r="DN512" s="152"/>
      <c r="DO512" s="152"/>
      <c r="DP512" s="152"/>
      <c r="DQ512" s="152"/>
      <c r="DR512" s="152"/>
      <c r="DS512" s="152"/>
      <c r="DT512" s="152"/>
      <c r="DU512" s="152"/>
      <c r="DV512" s="152"/>
      <c r="DW512" s="152"/>
      <c r="DX512" s="152"/>
      <c r="DY512" s="152"/>
      <c r="DZ512" s="152"/>
      <c r="EA512" s="152"/>
      <c r="EB512" s="152"/>
      <c r="EC512" s="152"/>
      <c r="ED512" s="152"/>
      <c r="EE512" s="152"/>
      <c r="EF512" s="152"/>
      <c r="EG512" s="152"/>
      <c r="EH512" s="152"/>
      <c r="EI512" s="152"/>
      <c r="EJ512" s="152"/>
      <c r="EK512" s="152"/>
      <c r="EL512" s="152"/>
      <c r="EM512" s="152"/>
      <c r="EN512" s="152"/>
      <c r="EO512" s="152"/>
      <c r="EP512" s="152"/>
      <c r="EQ512" s="152"/>
      <c r="ER512" s="152"/>
      <c r="ES512" s="152"/>
      <c r="ET512" s="152"/>
      <c r="EU512" s="152"/>
      <c r="EV512" s="152"/>
      <c r="EW512" s="152"/>
      <c r="EX512" s="152"/>
      <c r="EY512" s="152"/>
      <c r="EZ512" s="152"/>
      <c r="FA512" s="152"/>
      <c r="FB512" s="152"/>
      <c r="FC512" s="152"/>
      <c r="FD512" s="152"/>
    </row>
    <row r="513" spans="1:160">
      <c r="A513" s="89"/>
      <c r="B513" s="89"/>
      <c r="C513" s="89"/>
      <c r="D513" s="89"/>
      <c r="E513" s="89"/>
      <c r="F513" s="89"/>
      <c r="G513" s="89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152"/>
      <c r="AE513" s="152"/>
      <c r="AF513" s="152"/>
      <c r="AG513" s="152"/>
      <c r="AH513" s="152"/>
      <c r="AI513" s="152"/>
      <c r="AJ513" s="152"/>
      <c r="AK513" s="152"/>
      <c r="AL513" s="152"/>
      <c r="AM513" s="152"/>
      <c r="AN513" s="152"/>
      <c r="AO513" s="152"/>
      <c r="AP513" s="152"/>
      <c r="AQ513" s="152"/>
      <c r="AR513" s="152"/>
      <c r="AS513" s="152"/>
      <c r="AT513" s="152"/>
      <c r="AU513" s="152"/>
      <c r="AV513" s="152"/>
      <c r="AW513" s="152"/>
      <c r="AX513" s="152"/>
      <c r="AY513" s="152"/>
      <c r="AZ513" s="152"/>
      <c r="BA513" s="152"/>
      <c r="BB513" s="152"/>
      <c r="BC513" s="152"/>
      <c r="BD513" s="152"/>
      <c r="BE513" s="152"/>
      <c r="BF513" s="152"/>
      <c r="BG513" s="152"/>
      <c r="BH513" s="152"/>
      <c r="BI513" s="152"/>
      <c r="BJ513" s="152"/>
      <c r="BK513" s="152"/>
      <c r="BL513" s="152"/>
      <c r="BM513" s="152"/>
      <c r="BN513" s="152"/>
      <c r="BO513" s="152"/>
      <c r="BP513" s="152"/>
      <c r="BQ513" s="152"/>
      <c r="BR513" s="152"/>
      <c r="BS513" s="152"/>
      <c r="BT513" s="152"/>
      <c r="BU513" s="152"/>
      <c r="BV513" s="152"/>
      <c r="BW513" s="152"/>
      <c r="BX513" s="152"/>
      <c r="BY513" s="152"/>
      <c r="BZ513" s="152"/>
      <c r="CA513" s="152"/>
      <c r="CB513" s="152"/>
      <c r="CC513" s="152"/>
      <c r="CD513" s="152"/>
      <c r="CE513" s="152"/>
      <c r="CF513" s="152"/>
      <c r="CG513" s="152"/>
      <c r="CH513" s="152"/>
      <c r="CI513" s="152"/>
      <c r="CJ513" s="152"/>
      <c r="CK513" s="152"/>
      <c r="CL513" s="152"/>
      <c r="CM513" s="152"/>
      <c r="CN513" s="152"/>
      <c r="CO513" s="152"/>
      <c r="CP513" s="152"/>
      <c r="CQ513" s="152"/>
      <c r="CR513" s="152"/>
      <c r="CS513" s="152"/>
      <c r="CT513" s="152"/>
      <c r="CU513" s="152"/>
      <c r="CV513" s="152"/>
      <c r="CW513" s="152"/>
      <c r="CX513" s="152"/>
      <c r="CY513" s="152"/>
      <c r="CZ513" s="152"/>
      <c r="DA513" s="152"/>
      <c r="DB513" s="152"/>
      <c r="DC513" s="152"/>
      <c r="DD513" s="152"/>
      <c r="DE513" s="152"/>
      <c r="DF513" s="152"/>
      <c r="DG513" s="152"/>
      <c r="DH513" s="152"/>
      <c r="DI513" s="152"/>
      <c r="DJ513" s="152"/>
      <c r="DK513" s="152"/>
      <c r="DL513" s="152"/>
      <c r="DM513" s="152"/>
      <c r="DN513" s="152"/>
      <c r="DO513" s="152"/>
      <c r="DP513" s="152"/>
      <c r="DQ513" s="152"/>
      <c r="DR513" s="152"/>
      <c r="DS513" s="152"/>
      <c r="DT513" s="152"/>
      <c r="DU513" s="152"/>
      <c r="DV513" s="152"/>
      <c r="DW513" s="152"/>
      <c r="DX513" s="152"/>
      <c r="DY513" s="152"/>
      <c r="DZ513" s="152"/>
      <c r="EA513" s="152"/>
      <c r="EB513" s="152"/>
      <c r="EC513" s="152"/>
      <c r="ED513" s="152"/>
      <c r="EE513" s="152"/>
      <c r="EF513" s="152"/>
      <c r="EG513" s="152"/>
      <c r="EH513" s="152"/>
      <c r="EI513" s="152"/>
      <c r="EJ513" s="152"/>
      <c r="EK513" s="152"/>
      <c r="EL513" s="152"/>
      <c r="EM513" s="152"/>
      <c r="EN513" s="152"/>
      <c r="EO513" s="152"/>
      <c r="EP513" s="152"/>
      <c r="EQ513" s="152"/>
      <c r="ER513" s="152"/>
      <c r="ES513" s="152"/>
      <c r="ET513" s="152"/>
      <c r="EU513" s="152"/>
      <c r="EV513" s="152"/>
      <c r="EW513" s="152"/>
      <c r="EX513" s="152"/>
      <c r="EY513" s="152"/>
      <c r="EZ513" s="152"/>
      <c r="FA513" s="152"/>
      <c r="FB513" s="152"/>
      <c r="FC513" s="152"/>
      <c r="FD513" s="152"/>
    </row>
    <row r="514" spans="1:160">
      <c r="A514" s="89"/>
      <c r="B514" s="89"/>
      <c r="C514" s="89"/>
      <c r="D514" s="89"/>
      <c r="E514" s="89"/>
      <c r="F514" s="89"/>
      <c r="G514" s="89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2"/>
      <c r="AI514" s="152"/>
      <c r="AJ514" s="152"/>
      <c r="AK514" s="152"/>
      <c r="AL514" s="152"/>
      <c r="AM514" s="152"/>
      <c r="AN514" s="152"/>
      <c r="AO514" s="152"/>
      <c r="AP514" s="152"/>
      <c r="AQ514" s="152"/>
      <c r="AR514" s="152"/>
      <c r="AS514" s="152"/>
      <c r="AT514" s="152"/>
      <c r="AU514" s="152"/>
      <c r="AV514" s="152"/>
      <c r="AW514" s="152"/>
      <c r="AX514" s="152"/>
      <c r="AY514" s="152"/>
      <c r="AZ514" s="152"/>
      <c r="BA514" s="152"/>
      <c r="BB514" s="152"/>
      <c r="BC514" s="152"/>
      <c r="BD514" s="152"/>
      <c r="BE514" s="152"/>
      <c r="BF514" s="152"/>
      <c r="BG514" s="152"/>
      <c r="BH514" s="152"/>
      <c r="BI514" s="152"/>
      <c r="BJ514" s="152"/>
      <c r="BK514" s="152"/>
      <c r="BL514" s="152"/>
      <c r="BM514" s="152"/>
      <c r="BN514" s="152"/>
      <c r="BO514" s="152"/>
      <c r="BP514" s="152"/>
      <c r="BQ514" s="152"/>
      <c r="BR514" s="152"/>
      <c r="BS514" s="152"/>
      <c r="BT514" s="152"/>
      <c r="BU514" s="152"/>
      <c r="BV514" s="152"/>
      <c r="BW514" s="152"/>
      <c r="BX514" s="152"/>
      <c r="BY514" s="152"/>
      <c r="BZ514" s="152"/>
      <c r="CA514" s="152"/>
      <c r="CB514" s="152"/>
      <c r="CC514" s="152"/>
      <c r="CD514" s="152"/>
      <c r="CE514" s="152"/>
      <c r="CF514" s="152"/>
      <c r="CG514" s="152"/>
      <c r="CH514" s="152"/>
      <c r="CI514" s="152"/>
      <c r="CJ514" s="152"/>
      <c r="CK514" s="152"/>
      <c r="CL514" s="152"/>
      <c r="CM514" s="152"/>
      <c r="CN514" s="152"/>
      <c r="CO514" s="152"/>
      <c r="CP514" s="152"/>
      <c r="CQ514" s="152"/>
      <c r="CR514" s="152"/>
      <c r="CS514" s="152"/>
      <c r="CT514" s="152"/>
      <c r="CU514" s="152"/>
      <c r="CV514" s="152"/>
      <c r="CW514" s="152"/>
      <c r="CX514" s="152"/>
      <c r="CY514" s="152"/>
      <c r="CZ514" s="152"/>
      <c r="DA514" s="152"/>
      <c r="DB514" s="152"/>
      <c r="DC514" s="152"/>
      <c r="DD514" s="152"/>
      <c r="DE514" s="152"/>
      <c r="DF514" s="152"/>
      <c r="DG514" s="152"/>
      <c r="DH514" s="152"/>
      <c r="DI514" s="152"/>
      <c r="DJ514" s="152"/>
      <c r="DK514" s="152"/>
      <c r="DL514" s="152"/>
      <c r="DM514" s="152"/>
      <c r="DN514" s="152"/>
      <c r="DO514" s="152"/>
      <c r="DP514" s="152"/>
      <c r="DQ514" s="152"/>
      <c r="DR514" s="152"/>
      <c r="DS514" s="152"/>
      <c r="DT514" s="152"/>
      <c r="DU514" s="152"/>
      <c r="DV514" s="152"/>
      <c r="DW514" s="152"/>
      <c r="DX514" s="152"/>
      <c r="DY514" s="152"/>
      <c r="DZ514" s="152"/>
      <c r="EA514" s="152"/>
      <c r="EB514" s="152"/>
      <c r="EC514" s="152"/>
      <c r="ED514" s="152"/>
      <c r="EE514" s="152"/>
      <c r="EF514" s="152"/>
      <c r="EG514" s="152"/>
      <c r="EH514" s="152"/>
      <c r="EI514" s="152"/>
      <c r="EJ514" s="152"/>
      <c r="EK514" s="152"/>
      <c r="EL514" s="152"/>
      <c r="EM514" s="152"/>
      <c r="EN514" s="152"/>
      <c r="EO514" s="152"/>
      <c r="EP514" s="152"/>
      <c r="EQ514" s="152"/>
      <c r="ER514" s="152"/>
      <c r="ES514" s="152"/>
      <c r="ET514" s="152"/>
      <c r="EU514" s="152"/>
      <c r="EV514" s="152"/>
      <c r="EW514" s="152"/>
      <c r="EX514" s="152"/>
      <c r="EY514" s="152"/>
      <c r="EZ514" s="152"/>
      <c r="FA514" s="152"/>
      <c r="FB514" s="152"/>
      <c r="FC514" s="152"/>
      <c r="FD514" s="152"/>
    </row>
    <row r="515" spans="1:160">
      <c r="A515" s="89"/>
      <c r="B515" s="89"/>
      <c r="C515" s="89"/>
      <c r="D515" s="89"/>
      <c r="E515" s="89"/>
      <c r="F515" s="89"/>
      <c r="G515" s="89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152"/>
      <c r="AE515" s="152"/>
      <c r="AF515" s="152"/>
      <c r="AG515" s="152"/>
      <c r="AH515" s="152"/>
      <c r="AI515" s="152"/>
      <c r="AJ515" s="152"/>
      <c r="AK515" s="152"/>
      <c r="AL515" s="152"/>
      <c r="AM515" s="152"/>
      <c r="AN515" s="152"/>
      <c r="AO515" s="152"/>
      <c r="AP515" s="152"/>
      <c r="AQ515" s="152"/>
      <c r="AR515" s="152"/>
      <c r="AS515" s="152"/>
      <c r="AT515" s="152"/>
      <c r="AU515" s="152"/>
      <c r="AV515" s="152"/>
      <c r="AW515" s="152"/>
      <c r="AX515" s="152"/>
      <c r="AY515" s="152"/>
      <c r="AZ515" s="152"/>
      <c r="BA515" s="152"/>
      <c r="BB515" s="152"/>
      <c r="BC515" s="152"/>
      <c r="BD515" s="152"/>
      <c r="BE515" s="152"/>
      <c r="BF515" s="152"/>
      <c r="BG515" s="152"/>
      <c r="BH515" s="152"/>
      <c r="BI515" s="152"/>
      <c r="BJ515" s="152"/>
      <c r="BK515" s="152"/>
      <c r="BL515" s="152"/>
      <c r="BM515" s="152"/>
      <c r="BN515" s="152"/>
      <c r="BO515" s="152"/>
      <c r="BP515" s="152"/>
      <c r="BQ515" s="152"/>
      <c r="BR515" s="152"/>
      <c r="BS515" s="152"/>
      <c r="BT515" s="152"/>
      <c r="BU515" s="152"/>
      <c r="BV515" s="152"/>
      <c r="BW515" s="152"/>
      <c r="BX515" s="152"/>
      <c r="BY515" s="152"/>
      <c r="BZ515" s="152"/>
      <c r="CA515" s="152"/>
      <c r="CB515" s="152"/>
      <c r="CC515" s="152"/>
      <c r="CD515" s="152"/>
      <c r="CE515" s="152"/>
      <c r="CF515" s="152"/>
      <c r="CG515" s="152"/>
      <c r="CH515" s="152"/>
      <c r="CI515" s="152"/>
      <c r="CJ515" s="152"/>
      <c r="CK515" s="152"/>
      <c r="CL515" s="152"/>
      <c r="CM515" s="152"/>
      <c r="CN515" s="152"/>
      <c r="CO515" s="152"/>
      <c r="CP515" s="152"/>
      <c r="CQ515" s="152"/>
      <c r="CR515" s="152"/>
      <c r="CS515" s="152"/>
      <c r="CT515" s="152"/>
      <c r="CU515" s="152"/>
      <c r="CV515" s="152"/>
      <c r="CW515" s="152"/>
      <c r="CX515" s="152"/>
      <c r="CY515" s="152"/>
      <c r="CZ515" s="152"/>
      <c r="DA515" s="152"/>
      <c r="DB515" s="152"/>
      <c r="DC515" s="152"/>
      <c r="DD515" s="152"/>
      <c r="DE515" s="152"/>
      <c r="DF515" s="152"/>
      <c r="DG515" s="152"/>
      <c r="DH515" s="152"/>
      <c r="DI515" s="152"/>
      <c r="DJ515" s="152"/>
      <c r="DK515" s="152"/>
      <c r="DL515" s="152"/>
      <c r="DM515" s="152"/>
      <c r="DN515" s="152"/>
      <c r="DO515" s="152"/>
      <c r="DP515" s="152"/>
      <c r="DQ515" s="152"/>
      <c r="DR515" s="152"/>
      <c r="DS515" s="152"/>
      <c r="DT515" s="152"/>
      <c r="DU515" s="152"/>
      <c r="DV515" s="152"/>
      <c r="DW515" s="152"/>
      <c r="DX515" s="152"/>
      <c r="DY515" s="152"/>
      <c r="DZ515" s="152"/>
      <c r="EA515" s="152"/>
      <c r="EB515" s="152"/>
      <c r="EC515" s="152"/>
      <c r="ED515" s="152"/>
      <c r="EE515" s="152"/>
      <c r="EF515" s="152"/>
      <c r="EG515" s="152"/>
      <c r="EH515" s="152"/>
      <c r="EI515" s="152"/>
      <c r="EJ515" s="152"/>
      <c r="EK515" s="152"/>
      <c r="EL515" s="152"/>
      <c r="EM515" s="152"/>
      <c r="EN515" s="152"/>
      <c r="EO515" s="152"/>
      <c r="EP515" s="152"/>
      <c r="EQ515" s="152"/>
      <c r="ER515" s="152"/>
      <c r="ES515" s="152"/>
      <c r="ET515" s="152"/>
      <c r="EU515" s="152"/>
      <c r="EV515" s="152"/>
      <c r="EW515" s="152"/>
      <c r="EX515" s="152"/>
      <c r="EY515" s="152"/>
      <c r="EZ515" s="152"/>
      <c r="FA515" s="152"/>
      <c r="FB515" s="152"/>
      <c r="FC515" s="152"/>
      <c r="FD515" s="152"/>
    </row>
    <row r="516" spans="1:160">
      <c r="A516" s="89"/>
      <c r="B516" s="89"/>
      <c r="C516" s="89"/>
      <c r="D516" s="89"/>
      <c r="E516" s="89"/>
      <c r="F516" s="89"/>
      <c r="G516" s="89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152"/>
      <c r="AE516" s="152"/>
      <c r="AF516" s="152"/>
      <c r="AG516" s="152"/>
      <c r="AH516" s="152"/>
      <c r="AI516" s="152"/>
      <c r="AJ516" s="152"/>
      <c r="AK516" s="152"/>
      <c r="AL516" s="152"/>
      <c r="AM516" s="152"/>
      <c r="AN516" s="152"/>
      <c r="AO516" s="152"/>
      <c r="AP516" s="152"/>
      <c r="AQ516" s="152"/>
      <c r="AR516" s="152"/>
      <c r="AS516" s="152"/>
      <c r="AT516" s="152"/>
      <c r="AU516" s="152"/>
      <c r="AV516" s="152"/>
      <c r="AW516" s="152"/>
      <c r="AX516" s="152"/>
      <c r="AY516" s="152"/>
      <c r="AZ516" s="152"/>
      <c r="BA516" s="152"/>
      <c r="BB516" s="152"/>
      <c r="BC516" s="152"/>
      <c r="BD516" s="152"/>
      <c r="BE516" s="152"/>
      <c r="BF516" s="152"/>
      <c r="BG516" s="152"/>
      <c r="BH516" s="152"/>
      <c r="BI516" s="152"/>
      <c r="BJ516" s="152"/>
      <c r="BK516" s="152"/>
      <c r="BL516" s="152"/>
      <c r="BM516" s="152"/>
      <c r="BN516" s="152"/>
      <c r="BO516" s="152"/>
      <c r="BP516" s="152"/>
      <c r="BQ516" s="152"/>
      <c r="BR516" s="152"/>
      <c r="BS516" s="152"/>
      <c r="BT516" s="152"/>
      <c r="BU516" s="152"/>
      <c r="BV516" s="152"/>
      <c r="BW516" s="152"/>
      <c r="BX516" s="152"/>
      <c r="BY516" s="152"/>
      <c r="BZ516" s="152"/>
      <c r="CA516" s="152"/>
      <c r="CB516" s="152"/>
      <c r="CC516" s="152"/>
      <c r="CD516" s="152"/>
      <c r="CE516" s="152"/>
      <c r="CF516" s="152"/>
      <c r="CG516" s="152"/>
      <c r="CH516" s="152"/>
      <c r="CI516" s="152"/>
      <c r="CJ516" s="152"/>
      <c r="CK516" s="152"/>
      <c r="CL516" s="152"/>
      <c r="CM516" s="152"/>
      <c r="CN516" s="152"/>
      <c r="CO516" s="152"/>
      <c r="CP516" s="152"/>
      <c r="CQ516" s="152"/>
      <c r="CR516" s="152"/>
      <c r="CS516" s="152"/>
      <c r="CT516" s="152"/>
      <c r="CU516" s="152"/>
      <c r="CV516" s="152"/>
      <c r="CW516" s="152"/>
      <c r="CX516" s="152"/>
      <c r="CY516" s="152"/>
      <c r="CZ516" s="152"/>
      <c r="DA516" s="152"/>
      <c r="DB516" s="152"/>
      <c r="DC516" s="152"/>
      <c r="DD516" s="152"/>
      <c r="DE516" s="152"/>
      <c r="DF516" s="152"/>
      <c r="DG516" s="152"/>
      <c r="DH516" s="152"/>
      <c r="DI516" s="152"/>
      <c r="DJ516" s="152"/>
      <c r="DK516" s="152"/>
      <c r="DL516" s="152"/>
      <c r="DM516" s="152"/>
      <c r="DN516" s="152"/>
      <c r="DO516" s="152"/>
      <c r="DP516" s="152"/>
      <c r="DQ516" s="152"/>
      <c r="DR516" s="152"/>
      <c r="DS516" s="152"/>
      <c r="DT516" s="152"/>
      <c r="DU516" s="152"/>
      <c r="DV516" s="152"/>
      <c r="DW516" s="152"/>
      <c r="DX516" s="152"/>
      <c r="DY516" s="152"/>
      <c r="DZ516" s="152"/>
      <c r="EA516" s="152"/>
      <c r="EB516" s="152"/>
      <c r="EC516" s="152"/>
      <c r="ED516" s="152"/>
      <c r="EE516" s="152"/>
      <c r="EF516" s="152"/>
      <c r="EG516" s="152"/>
      <c r="EH516" s="152"/>
      <c r="EI516" s="152"/>
      <c r="EJ516" s="152"/>
      <c r="EK516" s="152"/>
      <c r="EL516" s="152"/>
      <c r="EM516" s="152"/>
      <c r="EN516" s="152"/>
      <c r="EO516" s="152"/>
      <c r="EP516" s="152"/>
      <c r="EQ516" s="152"/>
      <c r="ER516" s="152"/>
      <c r="ES516" s="152"/>
      <c r="ET516" s="152"/>
      <c r="EU516" s="152"/>
      <c r="EV516" s="152"/>
      <c r="EW516" s="152"/>
      <c r="EX516" s="152"/>
      <c r="EY516" s="152"/>
      <c r="EZ516" s="152"/>
      <c r="FA516" s="152"/>
      <c r="FB516" s="152"/>
      <c r="FC516" s="152"/>
      <c r="FD516" s="152"/>
    </row>
    <row r="517" spans="1:160">
      <c r="A517" s="89"/>
      <c r="B517" s="89"/>
      <c r="C517" s="89"/>
      <c r="D517" s="89"/>
      <c r="E517" s="89"/>
      <c r="F517" s="89"/>
      <c r="G517" s="89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152"/>
      <c r="AE517" s="152"/>
      <c r="AF517" s="152"/>
      <c r="AG517" s="152"/>
      <c r="AH517" s="152"/>
      <c r="AI517" s="152"/>
      <c r="AJ517" s="152"/>
      <c r="AK517" s="152"/>
      <c r="AL517" s="152"/>
      <c r="AM517" s="152"/>
      <c r="AN517" s="152"/>
      <c r="AO517" s="152"/>
      <c r="AP517" s="152"/>
      <c r="AQ517" s="152"/>
      <c r="AR517" s="152"/>
      <c r="AS517" s="152"/>
      <c r="AT517" s="152"/>
      <c r="AU517" s="152"/>
      <c r="AV517" s="152"/>
      <c r="AW517" s="152"/>
      <c r="AX517" s="152"/>
      <c r="AY517" s="152"/>
      <c r="AZ517" s="152"/>
      <c r="BA517" s="152"/>
      <c r="BB517" s="152"/>
      <c r="BC517" s="152"/>
      <c r="BD517" s="152"/>
      <c r="BE517" s="152"/>
      <c r="BF517" s="152"/>
      <c r="BG517" s="152"/>
      <c r="BH517" s="152"/>
      <c r="BI517" s="152"/>
      <c r="BJ517" s="152"/>
      <c r="BK517" s="152"/>
      <c r="BL517" s="152"/>
      <c r="BM517" s="152"/>
      <c r="BN517" s="152"/>
      <c r="BO517" s="152"/>
      <c r="BP517" s="152"/>
      <c r="BQ517" s="152"/>
      <c r="BR517" s="152"/>
      <c r="BS517" s="152"/>
      <c r="BT517" s="152"/>
      <c r="BU517" s="152"/>
      <c r="BV517" s="152"/>
      <c r="BW517" s="152"/>
      <c r="BX517" s="152"/>
      <c r="BY517" s="152"/>
      <c r="BZ517" s="152"/>
      <c r="CA517" s="152"/>
      <c r="CB517" s="152"/>
      <c r="CC517" s="152"/>
      <c r="CD517" s="152"/>
      <c r="CE517" s="152"/>
      <c r="CF517" s="152"/>
      <c r="CG517" s="152"/>
      <c r="CH517" s="152"/>
      <c r="CI517" s="152"/>
      <c r="CJ517" s="152"/>
      <c r="CK517" s="152"/>
      <c r="CL517" s="152"/>
      <c r="CM517" s="152"/>
      <c r="CN517" s="152"/>
      <c r="CO517" s="152"/>
      <c r="CP517" s="152"/>
      <c r="CQ517" s="152"/>
      <c r="CR517" s="152"/>
      <c r="CS517" s="152"/>
      <c r="CT517" s="152"/>
      <c r="CU517" s="152"/>
      <c r="CV517" s="152"/>
      <c r="CW517" s="152"/>
      <c r="CX517" s="152"/>
      <c r="CY517" s="152"/>
      <c r="CZ517" s="152"/>
      <c r="DA517" s="152"/>
      <c r="DB517" s="152"/>
      <c r="DC517" s="152"/>
      <c r="DD517" s="152"/>
      <c r="DE517" s="152"/>
      <c r="DF517" s="152"/>
      <c r="DG517" s="152"/>
      <c r="DH517" s="152"/>
      <c r="DI517" s="152"/>
      <c r="DJ517" s="152"/>
      <c r="DK517" s="152"/>
      <c r="DL517" s="152"/>
      <c r="DM517" s="152"/>
      <c r="DN517" s="152"/>
      <c r="DO517" s="152"/>
      <c r="DP517" s="152"/>
      <c r="DQ517" s="152"/>
      <c r="DR517" s="152"/>
      <c r="DS517" s="152"/>
      <c r="DT517" s="152"/>
      <c r="DU517" s="152"/>
      <c r="DV517" s="152"/>
      <c r="DW517" s="152"/>
      <c r="DX517" s="152"/>
      <c r="DY517" s="152"/>
      <c r="DZ517" s="152"/>
      <c r="EA517" s="152"/>
      <c r="EB517" s="152"/>
      <c r="EC517" s="152"/>
      <c r="ED517" s="152"/>
      <c r="EE517" s="152"/>
      <c r="EF517" s="152"/>
      <c r="EG517" s="152"/>
      <c r="EH517" s="152"/>
      <c r="EI517" s="152"/>
      <c r="EJ517" s="152"/>
      <c r="EK517" s="152"/>
      <c r="EL517" s="152"/>
      <c r="EM517" s="152"/>
      <c r="EN517" s="152"/>
      <c r="EO517" s="152"/>
      <c r="EP517" s="152"/>
      <c r="EQ517" s="152"/>
      <c r="ER517" s="152"/>
      <c r="ES517" s="152"/>
      <c r="ET517" s="152"/>
      <c r="EU517" s="152"/>
      <c r="EV517" s="152"/>
      <c r="EW517" s="152"/>
      <c r="EX517" s="152"/>
      <c r="EY517" s="152"/>
      <c r="EZ517" s="152"/>
      <c r="FA517" s="152"/>
      <c r="FB517" s="152"/>
      <c r="FC517" s="152"/>
      <c r="FD517" s="152"/>
    </row>
    <row r="518" spans="1:160">
      <c r="A518" s="89"/>
      <c r="B518" s="89"/>
      <c r="C518" s="89"/>
      <c r="D518" s="89"/>
      <c r="E518" s="89"/>
      <c r="F518" s="89"/>
      <c r="G518" s="89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152"/>
      <c r="AE518" s="152"/>
      <c r="AF518" s="152"/>
      <c r="AG518" s="152"/>
      <c r="AH518" s="152"/>
      <c r="AI518" s="152"/>
      <c r="AJ518" s="152"/>
      <c r="AK518" s="152"/>
      <c r="AL518" s="152"/>
      <c r="AM518" s="152"/>
      <c r="AN518" s="152"/>
      <c r="AO518" s="152"/>
      <c r="AP518" s="152"/>
      <c r="AQ518" s="152"/>
      <c r="AR518" s="152"/>
      <c r="AS518" s="152"/>
      <c r="AT518" s="152"/>
      <c r="AU518" s="152"/>
      <c r="AV518" s="152"/>
      <c r="AW518" s="152"/>
      <c r="AX518" s="152"/>
      <c r="AY518" s="152"/>
      <c r="AZ518" s="152"/>
      <c r="BA518" s="152"/>
      <c r="BB518" s="152"/>
      <c r="BC518" s="152"/>
      <c r="BD518" s="152"/>
      <c r="BE518" s="152"/>
      <c r="BF518" s="152"/>
      <c r="BG518" s="152"/>
      <c r="BH518" s="152"/>
      <c r="BI518" s="152"/>
      <c r="BJ518" s="152"/>
      <c r="BK518" s="152"/>
      <c r="BL518" s="152"/>
      <c r="BM518" s="152"/>
      <c r="BN518" s="152"/>
      <c r="BO518" s="152"/>
      <c r="BP518" s="152"/>
      <c r="BQ518" s="152"/>
      <c r="BR518" s="152"/>
      <c r="BS518" s="152"/>
      <c r="BT518" s="152"/>
      <c r="BU518" s="152"/>
      <c r="BV518" s="152"/>
      <c r="BW518" s="152"/>
      <c r="BX518" s="152"/>
      <c r="BY518" s="152"/>
      <c r="BZ518" s="152"/>
      <c r="CA518" s="152"/>
      <c r="CB518" s="152"/>
      <c r="CC518" s="152"/>
      <c r="CD518" s="152"/>
      <c r="CE518" s="152"/>
      <c r="CF518" s="152"/>
      <c r="CG518" s="152"/>
      <c r="CH518" s="152"/>
      <c r="CI518" s="152"/>
      <c r="CJ518" s="152"/>
      <c r="CK518" s="152"/>
      <c r="CL518" s="152"/>
      <c r="CM518" s="152"/>
      <c r="CN518" s="152"/>
      <c r="CO518" s="152"/>
      <c r="CP518" s="152"/>
      <c r="CQ518" s="152"/>
      <c r="CR518" s="152"/>
      <c r="CS518" s="152"/>
      <c r="CT518" s="152"/>
      <c r="CU518" s="152"/>
      <c r="CV518" s="152"/>
      <c r="CW518" s="152"/>
      <c r="CX518" s="152"/>
      <c r="CY518" s="152"/>
      <c r="CZ518" s="152"/>
      <c r="DA518" s="152"/>
      <c r="DB518" s="152"/>
      <c r="DC518" s="152"/>
      <c r="DD518" s="152"/>
      <c r="DE518" s="152"/>
      <c r="DF518" s="152"/>
      <c r="DG518" s="152"/>
      <c r="DH518" s="152"/>
      <c r="DI518" s="152"/>
      <c r="DJ518" s="152"/>
      <c r="DK518" s="152"/>
      <c r="DL518" s="152"/>
      <c r="DM518" s="152"/>
      <c r="DN518" s="152"/>
      <c r="DO518" s="152"/>
      <c r="DP518" s="152"/>
      <c r="DQ518" s="152"/>
      <c r="DR518" s="152"/>
      <c r="DS518" s="152"/>
      <c r="DT518" s="152"/>
      <c r="DU518" s="152"/>
      <c r="DV518" s="152"/>
      <c r="DW518" s="152"/>
      <c r="DX518" s="152"/>
      <c r="DY518" s="152"/>
      <c r="DZ518" s="152"/>
      <c r="EA518" s="152"/>
      <c r="EB518" s="152"/>
      <c r="EC518" s="152"/>
      <c r="ED518" s="152"/>
      <c r="EE518" s="152"/>
      <c r="EF518" s="152"/>
      <c r="EG518" s="152"/>
      <c r="EH518" s="152"/>
      <c r="EI518" s="152"/>
      <c r="EJ518" s="152"/>
      <c r="EK518" s="152"/>
      <c r="EL518" s="152"/>
      <c r="EM518" s="152"/>
      <c r="EN518" s="152"/>
      <c r="EO518" s="152"/>
      <c r="EP518" s="152"/>
      <c r="EQ518" s="152"/>
      <c r="ER518" s="152"/>
      <c r="ES518" s="152"/>
      <c r="ET518" s="152"/>
      <c r="EU518" s="152"/>
      <c r="EV518" s="152"/>
      <c r="EW518" s="152"/>
      <c r="EX518" s="152"/>
      <c r="EY518" s="152"/>
      <c r="EZ518" s="152"/>
      <c r="FA518" s="152"/>
      <c r="FB518" s="152"/>
      <c r="FC518" s="152"/>
      <c r="FD518" s="152"/>
    </row>
    <row r="519" spans="1:160">
      <c r="A519" s="89"/>
      <c r="B519" s="89"/>
      <c r="C519" s="89"/>
      <c r="D519" s="89"/>
      <c r="E519" s="89"/>
      <c r="F519" s="89"/>
      <c r="G519" s="89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152"/>
      <c r="AE519" s="152"/>
      <c r="AF519" s="152"/>
      <c r="AG519" s="152"/>
      <c r="AH519" s="152"/>
      <c r="AI519" s="152"/>
      <c r="AJ519" s="152"/>
      <c r="AK519" s="152"/>
      <c r="AL519" s="152"/>
      <c r="AM519" s="152"/>
      <c r="AN519" s="152"/>
      <c r="AO519" s="152"/>
      <c r="AP519" s="152"/>
      <c r="AQ519" s="152"/>
      <c r="AR519" s="152"/>
      <c r="AS519" s="152"/>
      <c r="AT519" s="152"/>
      <c r="AU519" s="152"/>
      <c r="AV519" s="152"/>
      <c r="AW519" s="152"/>
      <c r="AX519" s="152"/>
      <c r="AY519" s="152"/>
      <c r="AZ519" s="152"/>
      <c r="BA519" s="152"/>
      <c r="BB519" s="152"/>
      <c r="BC519" s="152"/>
      <c r="BD519" s="152"/>
      <c r="BE519" s="152"/>
      <c r="BF519" s="152"/>
      <c r="BG519" s="152"/>
      <c r="BH519" s="152"/>
      <c r="BI519" s="152"/>
      <c r="BJ519" s="152"/>
      <c r="BK519" s="152"/>
      <c r="BL519" s="152"/>
      <c r="BM519" s="152"/>
      <c r="BN519" s="152"/>
      <c r="BO519" s="152"/>
      <c r="BP519" s="152"/>
      <c r="BQ519" s="152"/>
      <c r="BR519" s="152"/>
      <c r="BS519" s="152"/>
      <c r="BT519" s="152"/>
      <c r="BU519" s="152"/>
      <c r="BV519" s="152"/>
      <c r="BW519" s="152"/>
      <c r="BX519" s="152"/>
      <c r="BY519" s="152"/>
      <c r="BZ519" s="152"/>
      <c r="CA519" s="152"/>
      <c r="CB519" s="152"/>
      <c r="CC519" s="152"/>
      <c r="CD519" s="152"/>
      <c r="CE519" s="152"/>
      <c r="CF519" s="152"/>
      <c r="CG519" s="152"/>
      <c r="CH519" s="152"/>
      <c r="CI519" s="152"/>
      <c r="CJ519" s="152"/>
      <c r="CK519" s="152"/>
      <c r="CL519" s="152"/>
      <c r="CM519" s="152"/>
      <c r="CN519" s="152"/>
      <c r="CO519" s="152"/>
      <c r="CP519" s="152"/>
      <c r="CQ519" s="152"/>
      <c r="CR519" s="152"/>
      <c r="CS519" s="152"/>
      <c r="CT519" s="152"/>
      <c r="CU519" s="152"/>
      <c r="CV519" s="152"/>
      <c r="CW519" s="152"/>
      <c r="CX519" s="152"/>
      <c r="CY519" s="152"/>
      <c r="CZ519" s="152"/>
      <c r="DA519" s="152"/>
      <c r="DB519" s="152"/>
      <c r="DC519" s="152"/>
      <c r="DD519" s="152"/>
      <c r="DE519" s="152"/>
      <c r="DF519" s="152"/>
      <c r="DG519" s="152"/>
      <c r="DH519" s="152"/>
      <c r="DI519" s="152"/>
      <c r="DJ519" s="152"/>
      <c r="DK519" s="152"/>
      <c r="DL519" s="152"/>
      <c r="DM519" s="152"/>
      <c r="DN519" s="152"/>
      <c r="DO519" s="152"/>
      <c r="DP519" s="152"/>
      <c r="DQ519" s="152"/>
      <c r="DR519" s="152"/>
      <c r="DS519" s="152"/>
      <c r="DT519" s="152"/>
      <c r="DU519" s="152"/>
      <c r="DV519" s="152"/>
      <c r="DW519" s="152"/>
      <c r="DX519" s="152"/>
      <c r="DY519" s="152"/>
      <c r="DZ519" s="152"/>
      <c r="EA519" s="152"/>
      <c r="EB519" s="152"/>
      <c r="EC519" s="152"/>
      <c r="ED519" s="152"/>
      <c r="EE519" s="152"/>
      <c r="EF519" s="152"/>
      <c r="EG519" s="152"/>
      <c r="EH519" s="152"/>
      <c r="EI519" s="152"/>
      <c r="EJ519" s="152"/>
      <c r="EK519" s="152"/>
      <c r="EL519" s="152"/>
      <c r="EM519" s="152"/>
      <c r="EN519" s="152"/>
      <c r="EO519" s="152"/>
      <c r="EP519" s="152"/>
      <c r="EQ519" s="152"/>
      <c r="ER519" s="152"/>
      <c r="ES519" s="152"/>
      <c r="ET519" s="152"/>
      <c r="EU519" s="152"/>
      <c r="EV519" s="152"/>
      <c r="EW519" s="152"/>
      <c r="EX519" s="152"/>
      <c r="EY519" s="152"/>
      <c r="EZ519" s="152"/>
      <c r="FA519" s="152"/>
      <c r="FB519" s="152"/>
      <c r="FC519" s="152"/>
      <c r="FD519" s="152"/>
    </row>
    <row r="520" spans="1:160">
      <c r="A520" s="89"/>
      <c r="B520" s="89"/>
      <c r="C520" s="89"/>
      <c r="D520" s="89"/>
      <c r="E520" s="89"/>
      <c r="F520" s="89"/>
      <c r="G520" s="89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152"/>
      <c r="AE520" s="152"/>
      <c r="AF520" s="152"/>
      <c r="AG520" s="152"/>
      <c r="AH520" s="152"/>
      <c r="AI520" s="152"/>
      <c r="AJ520" s="152"/>
      <c r="AK520" s="152"/>
      <c r="AL520" s="152"/>
      <c r="AM520" s="152"/>
      <c r="AN520" s="152"/>
      <c r="AO520" s="152"/>
      <c r="AP520" s="152"/>
      <c r="AQ520" s="152"/>
      <c r="AR520" s="152"/>
      <c r="AS520" s="152"/>
      <c r="AT520" s="152"/>
      <c r="AU520" s="152"/>
      <c r="AV520" s="152"/>
      <c r="AW520" s="152"/>
      <c r="AX520" s="152"/>
      <c r="AY520" s="152"/>
      <c r="AZ520" s="152"/>
      <c r="BA520" s="152"/>
      <c r="BB520" s="152"/>
      <c r="BC520" s="152"/>
      <c r="BD520" s="152"/>
      <c r="BE520" s="152"/>
      <c r="BF520" s="152"/>
      <c r="BG520" s="152"/>
      <c r="BH520" s="152"/>
      <c r="BI520" s="152"/>
      <c r="BJ520" s="152"/>
      <c r="BK520" s="152"/>
      <c r="BL520" s="152"/>
      <c r="BM520" s="152"/>
      <c r="BN520" s="152"/>
      <c r="BO520" s="152"/>
      <c r="BP520" s="152"/>
      <c r="BQ520" s="152"/>
      <c r="BR520" s="152"/>
      <c r="BS520" s="152"/>
      <c r="BT520" s="152"/>
      <c r="BU520" s="152"/>
      <c r="BV520" s="152"/>
      <c r="BW520" s="152"/>
      <c r="BX520" s="152"/>
      <c r="BY520" s="152"/>
      <c r="BZ520" s="152"/>
      <c r="CA520" s="152"/>
      <c r="CB520" s="152"/>
      <c r="CC520" s="152"/>
      <c r="CD520" s="152"/>
      <c r="CE520" s="152"/>
      <c r="CF520" s="152"/>
      <c r="CG520" s="152"/>
      <c r="CH520" s="152"/>
      <c r="CI520" s="152"/>
      <c r="CJ520" s="152"/>
      <c r="CK520" s="152"/>
      <c r="CL520" s="152"/>
      <c r="CM520" s="152"/>
      <c r="CN520" s="152"/>
      <c r="CO520" s="152"/>
      <c r="CP520" s="152"/>
      <c r="CQ520" s="152"/>
      <c r="CR520" s="152"/>
      <c r="CS520" s="152"/>
      <c r="CT520" s="152"/>
      <c r="CU520" s="152"/>
      <c r="CV520" s="152"/>
      <c r="CW520" s="152"/>
      <c r="CX520" s="152"/>
      <c r="CY520" s="152"/>
      <c r="CZ520" s="152"/>
      <c r="DA520" s="152"/>
      <c r="DB520" s="152"/>
      <c r="DC520" s="152"/>
      <c r="DD520" s="152"/>
      <c r="DE520" s="152"/>
      <c r="DF520" s="152"/>
      <c r="DG520" s="152"/>
      <c r="DH520" s="152"/>
      <c r="DI520" s="152"/>
      <c r="DJ520" s="152"/>
      <c r="DK520" s="152"/>
      <c r="DL520" s="152"/>
      <c r="DM520" s="152"/>
      <c r="DN520" s="152"/>
      <c r="DO520" s="152"/>
      <c r="DP520" s="152"/>
      <c r="DQ520" s="152"/>
      <c r="DR520" s="152"/>
      <c r="DS520" s="152"/>
      <c r="DT520" s="152"/>
      <c r="DU520" s="152"/>
      <c r="DV520" s="152"/>
      <c r="DW520" s="152"/>
      <c r="DX520" s="152"/>
      <c r="DY520" s="152"/>
      <c r="DZ520" s="152"/>
      <c r="EA520" s="152"/>
      <c r="EB520" s="152"/>
      <c r="EC520" s="152"/>
      <c r="ED520" s="152"/>
      <c r="EE520" s="152"/>
      <c r="EF520" s="152"/>
      <c r="EG520" s="152"/>
      <c r="EH520" s="152"/>
      <c r="EI520" s="152"/>
      <c r="EJ520" s="152"/>
      <c r="EK520" s="152"/>
      <c r="EL520" s="152"/>
      <c r="EM520" s="152"/>
      <c r="EN520" s="152"/>
      <c r="EO520" s="152"/>
      <c r="EP520" s="152"/>
      <c r="EQ520" s="152"/>
      <c r="ER520" s="152"/>
      <c r="ES520" s="152"/>
      <c r="ET520" s="152"/>
      <c r="EU520" s="152"/>
      <c r="EV520" s="152"/>
      <c r="EW520" s="152"/>
      <c r="EX520" s="152"/>
      <c r="EY520" s="152"/>
      <c r="EZ520" s="152"/>
      <c r="FA520" s="152"/>
      <c r="FB520" s="152"/>
      <c r="FC520" s="152"/>
      <c r="FD520" s="152"/>
    </row>
    <row r="521" spans="1:160">
      <c r="A521" s="89"/>
      <c r="B521" s="89"/>
      <c r="C521" s="89"/>
      <c r="D521" s="89"/>
      <c r="E521" s="89"/>
      <c r="F521" s="89"/>
      <c r="G521" s="89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152"/>
      <c r="AE521" s="152"/>
      <c r="AF521" s="152"/>
      <c r="AG521" s="152"/>
      <c r="AH521" s="152"/>
      <c r="AI521" s="152"/>
      <c r="AJ521" s="152"/>
      <c r="AK521" s="152"/>
      <c r="AL521" s="152"/>
      <c r="AM521" s="152"/>
      <c r="AN521" s="152"/>
      <c r="AO521" s="152"/>
      <c r="AP521" s="152"/>
      <c r="AQ521" s="152"/>
      <c r="AR521" s="152"/>
      <c r="AS521" s="152"/>
      <c r="AT521" s="152"/>
      <c r="AU521" s="152"/>
      <c r="AV521" s="152"/>
      <c r="AW521" s="152"/>
      <c r="AX521" s="152"/>
      <c r="AY521" s="152"/>
      <c r="AZ521" s="152"/>
      <c r="BA521" s="152"/>
      <c r="BB521" s="152"/>
      <c r="BC521" s="152"/>
      <c r="BD521" s="152"/>
      <c r="BE521" s="152"/>
      <c r="BF521" s="152"/>
      <c r="BG521" s="152"/>
      <c r="BH521" s="152"/>
      <c r="BI521" s="152"/>
      <c r="BJ521" s="152"/>
      <c r="BK521" s="152"/>
      <c r="BL521" s="152"/>
      <c r="BM521" s="152"/>
      <c r="BN521" s="152"/>
      <c r="BO521" s="152"/>
      <c r="BP521" s="152"/>
      <c r="BQ521" s="152"/>
      <c r="BR521" s="152"/>
      <c r="BS521" s="152"/>
      <c r="BT521" s="152"/>
      <c r="BU521" s="152"/>
      <c r="BV521" s="152"/>
      <c r="BW521" s="152"/>
      <c r="BX521" s="152"/>
      <c r="BY521" s="152"/>
      <c r="BZ521" s="152"/>
      <c r="CA521" s="152"/>
      <c r="CB521" s="152"/>
      <c r="CC521" s="152"/>
      <c r="CD521" s="152"/>
      <c r="CE521" s="152"/>
      <c r="CF521" s="152"/>
      <c r="CG521" s="152"/>
      <c r="CH521" s="152"/>
      <c r="CI521" s="152"/>
      <c r="CJ521" s="152"/>
      <c r="CK521" s="152"/>
      <c r="CL521" s="152"/>
      <c r="CM521" s="152"/>
      <c r="CN521" s="152"/>
      <c r="CO521" s="152"/>
      <c r="CP521" s="152"/>
      <c r="CQ521" s="152"/>
      <c r="CR521" s="152"/>
      <c r="CS521" s="152"/>
      <c r="CT521" s="152"/>
      <c r="CU521" s="152"/>
      <c r="CV521" s="152"/>
      <c r="CW521" s="152"/>
      <c r="CX521" s="152"/>
      <c r="CY521" s="152"/>
      <c r="CZ521" s="152"/>
      <c r="DA521" s="152"/>
      <c r="DB521" s="152"/>
      <c r="DC521" s="152"/>
      <c r="DD521" s="152"/>
      <c r="DE521" s="152"/>
      <c r="DF521" s="152"/>
      <c r="DG521" s="152"/>
      <c r="DH521" s="152"/>
      <c r="DI521" s="152"/>
      <c r="DJ521" s="152"/>
      <c r="DK521" s="152"/>
      <c r="DL521" s="152"/>
      <c r="DM521" s="152"/>
      <c r="DN521" s="152"/>
      <c r="DO521" s="152"/>
      <c r="DP521" s="152"/>
      <c r="DQ521" s="152"/>
      <c r="DR521" s="152"/>
      <c r="DS521" s="152"/>
      <c r="DT521" s="152"/>
      <c r="DU521" s="152"/>
      <c r="DV521" s="152"/>
      <c r="DW521" s="152"/>
      <c r="DX521" s="152"/>
      <c r="DY521" s="152"/>
      <c r="DZ521" s="152"/>
      <c r="EA521" s="152"/>
      <c r="EB521" s="152"/>
      <c r="EC521" s="152"/>
      <c r="ED521" s="152"/>
      <c r="EE521" s="152"/>
      <c r="EF521" s="152"/>
      <c r="EG521" s="152"/>
      <c r="EH521" s="152"/>
      <c r="EI521" s="152"/>
      <c r="EJ521" s="152"/>
      <c r="EK521" s="152"/>
      <c r="EL521" s="152"/>
      <c r="EM521" s="152"/>
      <c r="EN521" s="152"/>
      <c r="EO521" s="152"/>
      <c r="EP521" s="152"/>
      <c r="EQ521" s="152"/>
      <c r="ER521" s="152"/>
      <c r="ES521" s="152"/>
      <c r="ET521" s="152"/>
      <c r="EU521" s="152"/>
      <c r="EV521" s="152"/>
      <c r="EW521" s="152"/>
      <c r="EX521" s="152"/>
      <c r="EY521" s="152"/>
      <c r="EZ521" s="152"/>
      <c r="FA521" s="152"/>
      <c r="FB521" s="152"/>
      <c r="FC521" s="152"/>
      <c r="FD521" s="152"/>
    </row>
    <row r="522" spans="1:160">
      <c r="A522" s="89"/>
      <c r="B522" s="89"/>
      <c r="C522" s="89"/>
      <c r="D522" s="89"/>
      <c r="E522" s="89"/>
      <c r="F522" s="89"/>
      <c r="G522" s="89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152"/>
      <c r="AE522" s="152"/>
      <c r="AF522" s="152"/>
      <c r="AG522" s="152"/>
      <c r="AH522" s="152"/>
      <c r="AI522" s="152"/>
      <c r="AJ522" s="152"/>
      <c r="AK522" s="152"/>
      <c r="AL522" s="152"/>
      <c r="AM522" s="152"/>
      <c r="AN522" s="152"/>
      <c r="AO522" s="152"/>
      <c r="AP522" s="152"/>
      <c r="AQ522" s="152"/>
      <c r="AR522" s="152"/>
      <c r="AS522" s="152"/>
      <c r="AT522" s="152"/>
      <c r="AU522" s="152"/>
      <c r="AV522" s="152"/>
      <c r="AW522" s="152"/>
      <c r="AX522" s="152"/>
      <c r="AY522" s="152"/>
      <c r="AZ522" s="152"/>
      <c r="BA522" s="152"/>
      <c r="BB522" s="152"/>
      <c r="BC522" s="152"/>
      <c r="BD522" s="152"/>
      <c r="BE522" s="152"/>
      <c r="BF522" s="152"/>
      <c r="BG522" s="152"/>
      <c r="BH522" s="152"/>
      <c r="BI522" s="152"/>
      <c r="BJ522" s="152"/>
      <c r="BK522" s="152"/>
      <c r="BL522" s="152"/>
      <c r="BM522" s="152"/>
      <c r="BN522" s="152"/>
      <c r="BO522" s="152"/>
      <c r="BP522" s="152"/>
      <c r="BQ522" s="152"/>
      <c r="BR522" s="152"/>
      <c r="BS522" s="152"/>
      <c r="BT522" s="152"/>
      <c r="BU522" s="152"/>
      <c r="BV522" s="152"/>
      <c r="BW522" s="152"/>
      <c r="BX522" s="152"/>
      <c r="BY522" s="152"/>
      <c r="BZ522" s="152"/>
      <c r="CA522" s="152"/>
      <c r="CB522" s="152"/>
      <c r="CC522" s="152"/>
      <c r="CD522" s="152"/>
      <c r="CE522" s="152"/>
      <c r="CF522" s="152"/>
      <c r="CG522" s="152"/>
      <c r="CH522" s="152"/>
      <c r="CI522" s="152"/>
      <c r="CJ522" s="152"/>
      <c r="CK522" s="152"/>
      <c r="CL522" s="152"/>
      <c r="CM522" s="152"/>
      <c r="CN522" s="152"/>
      <c r="CO522" s="152"/>
      <c r="CP522" s="152"/>
      <c r="CQ522" s="152"/>
      <c r="CR522" s="152"/>
      <c r="CS522" s="152"/>
      <c r="CT522" s="152"/>
      <c r="CU522" s="152"/>
      <c r="CV522" s="152"/>
      <c r="CW522" s="152"/>
      <c r="CX522" s="152"/>
      <c r="CY522" s="152"/>
      <c r="CZ522" s="152"/>
      <c r="DA522" s="152"/>
      <c r="DB522" s="152"/>
      <c r="DC522" s="152"/>
      <c r="DD522" s="152"/>
      <c r="DE522" s="152"/>
      <c r="DF522" s="152"/>
      <c r="DG522" s="152"/>
      <c r="DH522" s="152"/>
      <c r="DI522" s="152"/>
      <c r="DJ522" s="152"/>
      <c r="DK522" s="152"/>
      <c r="DL522" s="152"/>
      <c r="DM522" s="152"/>
      <c r="DN522" s="152"/>
      <c r="DO522" s="152"/>
      <c r="DP522" s="152"/>
      <c r="DQ522" s="152"/>
      <c r="DR522" s="152"/>
      <c r="DS522" s="152"/>
      <c r="DT522" s="152"/>
      <c r="DU522" s="152"/>
      <c r="DV522" s="152"/>
      <c r="DW522" s="152"/>
      <c r="DX522" s="152"/>
      <c r="DY522" s="152"/>
      <c r="DZ522" s="152"/>
      <c r="EA522" s="152"/>
      <c r="EB522" s="152"/>
      <c r="EC522" s="152"/>
      <c r="ED522" s="152"/>
      <c r="EE522" s="152"/>
      <c r="EF522" s="152"/>
      <c r="EG522" s="152"/>
      <c r="EH522" s="152"/>
      <c r="EI522" s="152"/>
      <c r="EJ522" s="152"/>
      <c r="EK522" s="152"/>
      <c r="EL522" s="152"/>
      <c r="EM522" s="152"/>
      <c r="EN522" s="152"/>
      <c r="EO522" s="152"/>
      <c r="EP522" s="152"/>
      <c r="EQ522" s="152"/>
      <c r="ER522" s="152"/>
      <c r="ES522" s="152"/>
      <c r="ET522" s="152"/>
      <c r="EU522" s="152"/>
      <c r="EV522" s="152"/>
      <c r="EW522" s="152"/>
      <c r="EX522" s="152"/>
      <c r="EY522" s="152"/>
      <c r="EZ522" s="152"/>
      <c r="FA522" s="152"/>
      <c r="FB522" s="152"/>
      <c r="FC522" s="152"/>
      <c r="FD522" s="152"/>
    </row>
    <row r="523" spans="1:160">
      <c r="A523" s="89"/>
      <c r="B523" s="89"/>
      <c r="C523" s="89"/>
      <c r="D523" s="89"/>
      <c r="E523" s="89"/>
      <c r="F523" s="89"/>
      <c r="G523" s="89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152"/>
      <c r="AE523" s="152"/>
      <c r="AF523" s="152"/>
      <c r="AG523" s="152"/>
      <c r="AH523" s="152"/>
      <c r="AI523" s="152"/>
      <c r="AJ523" s="152"/>
      <c r="AK523" s="152"/>
      <c r="AL523" s="152"/>
      <c r="AM523" s="152"/>
      <c r="AN523" s="152"/>
      <c r="AO523" s="152"/>
      <c r="AP523" s="152"/>
      <c r="AQ523" s="152"/>
      <c r="AR523" s="152"/>
      <c r="AS523" s="152"/>
      <c r="AT523" s="152"/>
      <c r="AU523" s="152"/>
      <c r="AV523" s="152"/>
      <c r="AW523" s="152"/>
      <c r="AX523" s="152"/>
      <c r="AY523" s="152"/>
      <c r="AZ523" s="152"/>
      <c r="BA523" s="152"/>
      <c r="BB523" s="152"/>
      <c r="BC523" s="152"/>
      <c r="BD523" s="152"/>
      <c r="BE523" s="152"/>
      <c r="BF523" s="152"/>
      <c r="BG523" s="152"/>
      <c r="BH523" s="152"/>
      <c r="BI523" s="152"/>
      <c r="BJ523" s="152"/>
      <c r="BK523" s="152"/>
      <c r="BL523" s="152"/>
      <c r="BM523" s="152"/>
      <c r="BN523" s="152"/>
      <c r="BO523" s="152"/>
      <c r="BP523" s="152"/>
      <c r="BQ523" s="152"/>
      <c r="BR523" s="152"/>
      <c r="BS523" s="152"/>
      <c r="BT523" s="152"/>
      <c r="BU523" s="152"/>
      <c r="BV523" s="152"/>
      <c r="BW523" s="152"/>
      <c r="BX523" s="152"/>
      <c r="BY523" s="152"/>
      <c r="BZ523" s="152"/>
      <c r="CA523" s="152"/>
      <c r="CB523" s="152"/>
      <c r="CC523" s="152"/>
      <c r="CD523" s="152"/>
      <c r="CE523" s="152"/>
      <c r="CF523" s="152"/>
      <c r="CG523" s="152"/>
      <c r="CH523" s="152"/>
      <c r="CI523" s="152"/>
      <c r="CJ523" s="152"/>
      <c r="CK523" s="152"/>
      <c r="CL523" s="152"/>
      <c r="CM523" s="152"/>
      <c r="CN523" s="152"/>
      <c r="CO523" s="152"/>
      <c r="CP523" s="152"/>
      <c r="CQ523" s="152"/>
      <c r="CR523" s="152"/>
      <c r="CS523" s="152"/>
      <c r="CT523" s="152"/>
      <c r="CU523" s="152"/>
      <c r="CV523" s="152"/>
      <c r="CW523" s="152"/>
      <c r="CX523" s="152"/>
      <c r="CY523" s="152"/>
      <c r="CZ523" s="152"/>
      <c r="DA523" s="152"/>
      <c r="DB523" s="152"/>
      <c r="DC523" s="152"/>
      <c r="DD523" s="152"/>
      <c r="DE523" s="152"/>
      <c r="DF523" s="152"/>
      <c r="DG523" s="152"/>
      <c r="DH523" s="152"/>
      <c r="DI523" s="152"/>
      <c r="DJ523" s="152"/>
      <c r="DK523" s="152"/>
      <c r="DL523" s="152"/>
      <c r="DM523" s="152"/>
      <c r="DN523" s="152"/>
      <c r="DO523" s="152"/>
      <c r="DP523" s="152"/>
      <c r="DQ523" s="152"/>
      <c r="DR523" s="152"/>
      <c r="DS523" s="152"/>
      <c r="DT523" s="152"/>
      <c r="DU523" s="152"/>
      <c r="DV523" s="152"/>
      <c r="DW523" s="152"/>
      <c r="DX523" s="152"/>
      <c r="DY523" s="152"/>
      <c r="DZ523" s="152"/>
      <c r="EA523" s="152"/>
      <c r="EB523" s="152"/>
      <c r="EC523" s="152"/>
      <c r="ED523" s="152"/>
      <c r="EE523" s="152"/>
      <c r="EF523" s="152"/>
      <c r="EG523" s="152"/>
      <c r="EH523" s="152"/>
      <c r="EI523" s="152"/>
      <c r="EJ523" s="152"/>
      <c r="EK523" s="152"/>
      <c r="EL523" s="152"/>
      <c r="EM523" s="152"/>
      <c r="EN523" s="152"/>
      <c r="EO523" s="152"/>
      <c r="EP523" s="152"/>
      <c r="EQ523" s="152"/>
      <c r="ER523" s="152"/>
      <c r="ES523" s="152"/>
      <c r="ET523" s="152"/>
      <c r="EU523" s="152"/>
      <c r="EV523" s="152"/>
      <c r="EW523" s="152"/>
      <c r="EX523" s="152"/>
      <c r="EY523" s="152"/>
      <c r="EZ523" s="152"/>
      <c r="FA523" s="152"/>
      <c r="FB523" s="152"/>
      <c r="FC523" s="152"/>
      <c r="FD523" s="152"/>
    </row>
    <row r="524" spans="1:160">
      <c r="A524" s="89"/>
      <c r="B524" s="89"/>
      <c r="C524" s="89"/>
      <c r="D524" s="89"/>
      <c r="E524" s="89"/>
      <c r="F524" s="89"/>
      <c r="G524" s="89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152"/>
      <c r="AE524" s="152"/>
      <c r="AF524" s="152"/>
      <c r="AG524" s="152"/>
      <c r="AH524" s="152"/>
      <c r="AI524" s="152"/>
      <c r="AJ524" s="152"/>
      <c r="AK524" s="152"/>
      <c r="AL524" s="152"/>
      <c r="AM524" s="152"/>
      <c r="AN524" s="152"/>
      <c r="AO524" s="152"/>
      <c r="AP524" s="152"/>
      <c r="AQ524" s="152"/>
      <c r="AR524" s="152"/>
      <c r="AS524" s="152"/>
      <c r="AT524" s="152"/>
      <c r="AU524" s="152"/>
      <c r="AV524" s="152"/>
      <c r="AW524" s="152"/>
      <c r="AX524" s="152"/>
      <c r="AY524" s="152"/>
      <c r="AZ524" s="152"/>
      <c r="BA524" s="152"/>
      <c r="BB524" s="152"/>
      <c r="BC524" s="152"/>
      <c r="BD524" s="152"/>
      <c r="BE524" s="152"/>
      <c r="BF524" s="152"/>
      <c r="BG524" s="152"/>
      <c r="BH524" s="152"/>
      <c r="BI524" s="152"/>
      <c r="BJ524" s="152"/>
      <c r="BK524" s="152"/>
      <c r="BL524" s="152"/>
      <c r="BM524" s="152"/>
      <c r="BN524" s="152"/>
      <c r="BO524" s="152"/>
      <c r="BP524" s="152"/>
      <c r="BQ524" s="152"/>
      <c r="BR524" s="152"/>
      <c r="BS524" s="152"/>
      <c r="BT524" s="152"/>
      <c r="BU524" s="152"/>
      <c r="BV524" s="152"/>
      <c r="BW524" s="152"/>
      <c r="BX524" s="152"/>
      <c r="BY524" s="152"/>
      <c r="BZ524" s="152"/>
      <c r="CA524" s="152"/>
      <c r="CB524" s="152"/>
      <c r="CC524" s="152"/>
      <c r="CD524" s="152"/>
      <c r="CE524" s="152"/>
      <c r="CF524" s="152"/>
      <c r="CG524" s="152"/>
      <c r="CH524" s="152"/>
      <c r="CI524" s="152"/>
      <c r="CJ524" s="152"/>
      <c r="CK524" s="152"/>
      <c r="CL524" s="152"/>
      <c r="CM524" s="152"/>
      <c r="CN524" s="152"/>
      <c r="CO524" s="152"/>
      <c r="CP524" s="152"/>
      <c r="CQ524" s="152"/>
      <c r="CR524" s="152"/>
      <c r="CS524" s="152"/>
      <c r="CT524" s="152"/>
      <c r="CU524" s="152"/>
      <c r="CV524" s="152"/>
      <c r="CW524" s="152"/>
      <c r="CX524" s="152"/>
      <c r="CY524" s="152"/>
      <c r="CZ524" s="152"/>
      <c r="DA524" s="152"/>
      <c r="DB524" s="152"/>
      <c r="DC524" s="152"/>
      <c r="DD524" s="152"/>
      <c r="DE524" s="152"/>
      <c r="DF524" s="152"/>
      <c r="DG524" s="152"/>
      <c r="DH524" s="152"/>
      <c r="DI524" s="152"/>
      <c r="DJ524" s="152"/>
      <c r="DK524" s="152"/>
      <c r="DL524" s="152"/>
      <c r="DM524" s="152"/>
      <c r="DN524" s="152"/>
      <c r="DO524" s="152"/>
      <c r="DP524" s="152"/>
      <c r="DQ524" s="152"/>
      <c r="DR524" s="152"/>
      <c r="DS524" s="152"/>
      <c r="DT524" s="152"/>
      <c r="DU524" s="152"/>
      <c r="DV524" s="152"/>
      <c r="DW524" s="152"/>
      <c r="DX524" s="152"/>
      <c r="DY524" s="152"/>
      <c r="DZ524" s="152"/>
      <c r="EA524" s="152"/>
      <c r="EB524" s="152"/>
      <c r="EC524" s="152"/>
      <c r="ED524" s="152"/>
      <c r="EE524" s="152"/>
      <c r="EF524" s="152"/>
      <c r="EG524" s="152"/>
      <c r="EH524" s="152"/>
      <c r="EI524" s="152"/>
      <c r="EJ524" s="152"/>
      <c r="EK524" s="152"/>
      <c r="EL524" s="152"/>
      <c r="EM524" s="152"/>
      <c r="EN524" s="152"/>
      <c r="EO524" s="152"/>
      <c r="EP524" s="152"/>
      <c r="EQ524" s="152"/>
      <c r="ER524" s="152"/>
      <c r="ES524" s="152"/>
      <c r="ET524" s="152"/>
      <c r="EU524" s="152"/>
      <c r="EV524" s="152"/>
      <c r="EW524" s="152"/>
      <c r="EX524" s="152"/>
      <c r="EY524" s="152"/>
      <c r="EZ524" s="152"/>
      <c r="FA524" s="152"/>
      <c r="FB524" s="152"/>
      <c r="FC524" s="152"/>
      <c r="FD524" s="152"/>
    </row>
    <row r="525" spans="1:160">
      <c r="A525" s="89"/>
      <c r="B525" s="89"/>
      <c r="C525" s="89"/>
      <c r="D525" s="89"/>
      <c r="E525" s="89"/>
      <c r="F525" s="89"/>
      <c r="G525" s="89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152"/>
      <c r="AE525" s="152"/>
      <c r="AF525" s="152"/>
      <c r="AG525" s="152"/>
      <c r="AH525" s="152"/>
      <c r="AI525" s="152"/>
      <c r="AJ525" s="152"/>
      <c r="AK525" s="152"/>
      <c r="AL525" s="152"/>
      <c r="AM525" s="152"/>
      <c r="AN525" s="152"/>
      <c r="AO525" s="152"/>
      <c r="AP525" s="152"/>
      <c r="AQ525" s="152"/>
      <c r="AR525" s="152"/>
      <c r="AS525" s="152"/>
      <c r="AT525" s="152"/>
      <c r="AU525" s="152"/>
      <c r="AV525" s="152"/>
      <c r="AW525" s="152"/>
      <c r="AX525" s="152"/>
      <c r="AY525" s="152"/>
      <c r="AZ525" s="152"/>
      <c r="BA525" s="152"/>
      <c r="BB525" s="152"/>
      <c r="BC525" s="152"/>
      <c r="BD525" s="152"/>
      <c r="BE525" s="152"/>
      <c r="BF525" s="152"/>
      <c r="BG525" s="152"/>
      <c r="BH525" s="152"/>
      <c r="BI525" s="152"/>
      <c r="BJ525" s="152"/>
      <c r="BK525" s="152"/>
      <c r="BL525" s="152"/>
      <c r="BM525" s="152"/>
      <c r="BN525" s="152"/>
      <c r="BO525" s="152"/>
      <c r="BP525" s="152"/>
      <c r="BQ525" s="152"/>
      <c r="BR525" s="152"/>
      <c r="BS525" s="152"/>
      <c r="BT525" s="152"/>
      <c r="BU525" s="152"/>
      <c r="BV525" s="152"/>
      <c r="BW525" s="152"/>
      <c r="BX525" s="152"/>
      <c r="BY525" s="152"/>
      <c r="BZ525" s="152"/>
      <c r="CA525" s="152"/>
      <c r="CB525" s="152"/>
      <c r="CC525" s="152"/>
      <c r="CD525" s="152"/>
      <c r="CE525" s="152"/>
      <c r="CF525" s="152"/>
      <c r="CG525" s="152"/>
      <c r="CH525" s="152"/>
      <c r="CI525" s="152"/>
      <c r="CJ525" s="152"/>
      <c r="CK525" s="152"/>
      <c r="CL525" s="152"/>
      <c r="CM525" s="152"/>
      <c r="CN525" s="152"/>
      <c r="CO525" s="152"/>
      <c r="CP525" s="152"/>
      <c r="CQ525" s="152"/>
      <c r="CR525" s="152"/>
      <c r="CS525" s="152"/>
      <c r="CT525" s="152"/>
      <c r="CU525" s="152"/>
      <c r="CV525" s="152"/>
      <c r="CW525" s="152"/>
      <c r="CX525" s="152"/>
      <c r="CY525" s="152"/>
      <c r="CZ525" s="152"/>
      <c r="DA525" s="152"/>
      <c r="DB525" s="152"/>
      <c r="DC525" s="152"/>
      <c r="DD525" s="152"/>
      <c r="DE525" s="152"/>
      <c r="DF525" s="152"/>
      <c r="DG525" s="152"/>
      <c r="DH525" s="152"/>
      <c r="DI525" s="152"/>
      <c r="DJ525" s="152"/>
      <c r="DK525" s="152"/>
      <c r="DL525" s="152"/>
      <c r="DM525" s="152"/>
      <c r="DN525" s="152"/>
      <c r="DO525" s="152"/>
      <c r="DP525" s="152"/>
      <c r="DQ525" s="152"/>
      <c r="DR525" s="152"/>
      <c r="DS525" s="152"/>
      <c r="DT525" s="152"/>
      <c r="DU525" s="152"/>
      <c r="DV525" s="152"/>
      <c r="DW525" s="152"/>
      <c r="DX525" s="152"/>
      <c r="DY525" s="152"/>
      <c r="DZ525" s="152"/>
      <c r="EA525" s="152"/>
      <c r="EB525" s="152"/>
      <c r="EC525" s="152"/>
      <c r="ED525" s="152"/>
      <c r="EE525" s="152"/>
      <c r="EF525" s="152"/>
      <c r="EG525" s="152"/>
      <c r="EH525" s="152"/>
      <c r="EI525" s="152"/>
      <c r="EJ525" s="152"/>
      <c r="EK525" s="152"/>
      <c r="EL525" s="152"/>
      <c r="EM525" s="152"/>
      <c r="EN525" s="152"/>
      <c r="EO525" s="152"/>
      <c r="EP525" s="152"/>
      <c r="EQ525" s="152"/>
      <c r="ER525" s="152"/>
      <c r="ES525" s="152"/>
      <c r="ET525" s="152"/>
      <c r="EU525" s="152"/>
      <c r="EV525" s="152"/>
      <c r="EW525" s="152"/>
      <c r="EX525" s="152"/>
      <c r="EY525" s="152"/>
      <c r="EZ525" s="152"/>
      <c r="FA525" s="152"/>
      <c r="FB525" s="152"/>
      <c r="FC525" s="152"/>
      <c r="FD525" s="152"/>
    </row>
    <row r="526" spans="1:160">
      <c r="A526" s="89"/>
      <c r="B526" s="89"/>
      <c r="C526" s="89"/>
      <c r="D526" s="89"/>
      <c r="E526" s="89"/>
      <c r="F526" s="89"/>
      <c r="G526" s="89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152"/>
      <c r="AE526" s="152"/>
      <c r="AF526" s="152"/>
      <c r="AG526" s="152"/>
      <c r="AH526" s="152"/>
      <c r="AI526" s="152"/>
      <c r="AJ526" s="152"/>
      <c r="AK526" s="152"/>
      <c r="AL526" s="152"/>
      <c r="AM526" s="152"/>
      <c r="AN526" s="152"/>
      <c r="AO526" s="152"/>
      <c r="AP526" s="152"/>
      <c r="AQ526" s="152"/>
      <c r="AR526" s="152"/>
      <c r="AS526" s="152"/>
      <c r="AT526" s="152"/>
      <c r="AU526" s="152"/>
      <c r="AV526" s="152"/>
      <c r="AW526" s="152"/>
      <c r="AX526" s="152"/>
      <c r="AY526" s="152"/>
      <c r="AZ526" s="152"/>
      <c r="BA526" s="152"/>
      <c r="BB526" s="152"/>
      <c r="BC526" s="152"/>
      <c r="BD526" s="152"/>
      <c r="BE526" s="152"/>
      <c r="BF526" s="152"/>
      <c r="BG526" s="152"/>
      <c r="BH526" s="152"/>
      <c r="BI526" s="152"/>
      <c r="BJ526" s="152"/>
      <c r="BK526" s="152"/>
      <c r="BL526" s="152"/>
      <c r="BM526" s="152"/>
      <c r="BN526" s="152"/>
      <c r="BO526" s="152"/>
      <c r="BP526" s="152"/>
      <c r="BQ526" s="152"/>
      <c r="BR526" s="152"/>
      <c r="BS526" s="152"/>
      <c r="BT526" s="152"/>
      <c r="BU526" s="152"/>
      <c r="BV526" s="152"/>
      <c r="BW526" s="152"/>
      <c r="BX526" s="152"/>
      <c r="BY526" s="152"/>
      <c r="BZ526" s="152"/>
      <c r="CA526" s="152"/>
      <c r="CB526" s="152"/>
      <c r="CC526" s="152"/>
      <c r="CD526" s="152"/>
      <c r="CE526" s="152"/>
      <c r="CF526" s="152"/>
      <c r="CG526" s="152"/>
      <c r="CH526" s="152"/>
      <c r="CI526" s="152"/>
      <c r="CJ526" s="152"/>
      <c r="CK526" s="152"/>
      <c r="CL526" s="152"/>
      <c r="CM526" s="152"/>
      <c r="CN526" s="152"/>
      <c r="CO526" s="152"/>
      <c r="CP526" s="152"/>
      <c r="CQ526" s="152"/>
      <c r="CR526" s="152"/>
      <c r="CS526" s="152"/>
      <c r="CT526" s="152"/>
      <c r="CU526" s="152"/>
      <c r="CV526" s="152"/>
      <c r="CW526" s="152"/>
      <c r="CX526" s="152"/>
      <c r="CY526" s="152"/>
      <c r="CZ526" s="152"/>
      <c r="DA526" s="152"/>
      <c r="DB526" s="152"/>
      <c r="DC526" s="152"/>
      <c r="DD526" s="152"/>
      <c r="DE526" s="152"/>
      <c r="DF526" s="152"/>
      <c r="DG526" s="152"/>
      <c r="DH526" s="152"/>
      <c r="DI526" s="152"/>
      <c r="DJ526" s="152"/>
      <c r="DK526" s="152"/>
      <c r="DL526" s="152"/>
      <c r="DM526" s="152"/>
      <c r="DN526" s="152"/>
      <c r="DO526" s="152"/>
      <c r="DP526" s="152"/>
      <c r="DQ526" s="152"/>
      <c r="DR526" s="152"/>
      <c r="DS526" s="152"/>
      <c r="DT526" s="152"/>
      <c r="DU526" s="152"/>
      <c r="DV526" s="152"/>
      <c r="DW526" s="152"/>
      <c r="DX526" s="152"/>
      <c r="DY526" s="152"/>
      <c r="DZ526" s="152"/>
      <c r="EA526" s="152"/>
      <c r="EB526" s="152"/>
      <c r="EC526" s="152"/>
      <c r="ED526" s="152"/>
      <c r="EE526" s="152"/>
      <c r="EF526" s="152"/>
      <c r="EG526" s="152"/>
      <c r="EH526" s="152"/>
      <c r="EI526" s="152"/>
      <c r="EJ526" s="152"/>
      <c r="EK526" s="152"/>
      <c r="EL526" s="152"/>
      <c r="EM526" s="152"/>
      <c r="EN526" s="152"/>
      <c r="EO526" s="152"/>
      <c r="EP526" s="152"/>
      <c r="EQ526" s="152"/>
      <c r="ER526" s="152"/>
      <c r="ES526" s="152"/>
      <c r="ET526" s="152"/>
      <c r="EU526" s="152"/>
      <c r="EV526" s="152"/>
      <c r="EW526" s="152"/>
      <c r="EX526" s="152"/>
      <c r="EY526" s="152"/>
      <c r="EZ526" s="152"/>
      <c r="FA526" s="152"/>
      <c r="FB526" s="152"/>
      <c r="FC526" s="152"/>
      <c r="FD526" s="152"/>
    </row>
    <row r="527" spans="1:160">
      <c r="A527" s="89"/>
      <c r="B527" s="89"/>
      <c r="C527" s="89"/>
      <c r="D527" s="89"/>
      <c r="E527" s="89"/>
      <c r="F527" s="89"/>
      <c r="G527" s="89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152"/>
      <c r="AE527" s="152"/>
      <c r="AF527" s="152"/>
      <c r="AG527" s="152"/>
      <c r="AH527" s="152"/>
      <c r="AI527" s="152"/>
      <c r="AJ527" s="152"/>
      <c r="AK527" s="152"/>
      <c r="AL527" s="152"/>
      <c r="AM527" s="152"/>
      <c r="AN527" s="152"/>
      <c r="AO527" s="152"/>
      <c r="AP527" s="152"/>
      <c r="AQ527" s="152"/>
      <c r="AR527" s="152"/>
      <c r="AS527" s="152"/>
      <c r="AT527" s="152"/>
      <c r="AU527" s="152"/>
      <c r="AV527" s="152"/>
      <c r="AW527" s="152"/>
      <c r="AX527" s="152"/>
      <c r="AY527" s="152"/>
      <c r="AZ527" s="152"/>
      <c r="BA527" s="152"/>
      <c r="BB527" s="152"/>
      <c r="BC527" s="152"/>
      <c r="BD527" s="152"/>
      <c r="BE527" s="152"/>
      <c r="BF527" s="152"/>
      <c r="BG527" s="152"/>
      <c r="BH527" s="152"/>
      <c r="BI527" s="152"/>
      <c r="BJ527" s="152"/>
      <c r="BK527" s="152"/>
      <c r="BL527" s="152"/>
      <c r="BM527" s="152"/>
      <c r="BN527" s="152"/>
      <c r="BO527" s="152"/>
      <c r="BP527" s="152"/>
      <c r="BQ527" s="152"/>
      <c r="BR527" s="152"/>
      <c r="BS527" s="152"/>
      <c r="BT527" s="152"/>
      <c r="BU527" s="152"/>
      <c r="BV527" s="152"/>
      <c r="BW527" s="152"/>
      <c r="BX527" s="152"/>
      <c r="BY527" s="152"/>
      <c r="BZ527" s="152"/>
      <c r="CA527" s="152"/>
      <c r="CB527" s="152"/>
      <c r="CC527" s="152"/>
      <c r="CD527" s="152"/>
      <c r="CE527" s="152"/>
      <c r="CF527" s="152"/>
      <c r="CG527" s="152"/>
      <c r="CH527" s="152"/>
      <c r="CI527" s="152"/>
      <c r="CJ527" s="152"/>
      <c r="CK527" s="152"/>
      <c r="CL527" s="152"/>
      <c r="CM527" s="152"/>
      <c r="CN527" s="152"/>
      <c r="CO527" s="152"/>
      <c r="CP527" s="152"/>
      <c r="CQ527" s="152"/>
      <c r="CR527" s="152"/>
      <c r="CS527" s="152"/>
      <c r="CT527" s="152"/>
      <c r="CU527" s="152"/>
      <c r="CV527" s="152"/>
      <c r="CW527" s="152"/>
      <c r="CX527" s="152"/>
      <c r="CY527" s="152"/>
      <c r="CZ527" s="152"/>
      <c r="DA527" s="152"/>
      <c r="DB527" s="152"/>
      <c r="DC527" s="152"/>
      <c r="DD527" s="152"/>
      <c r="DE527" s="152"/>
      <c r="DF527" s="152"/>
      <c r="DG527" s="152"/>
      <c r="DH527" s="152"/>
      <c r="DI527" s="152"/>
      <c r="DJ527" s="152"/>
      <c r="DK527" s="152"/>
      <c r="DL527" s="152"/>
      <c r="DM527" s="152"/>
      <c r="DN527" s="152"/>
      <c r="DO527" s="152"/>
      <c r="DP527" s="152"/>
      <c r="DQ527" s="152"/>
      <c r="DR527" s="152"/>
      <c r="DS527" s="152"/>
      <c r="DT527" s="152"/>
      <c r="DU527" s="152"/>
      <c r="DV527" s="152"/>
      <c r="DW527" s="152"/>
      <c r="DX527" s="152"/>
      <c r="DY527" s="152"/>
      <c r="DZ527" s="152"/>
      <c r="EA527" s="152"/>
      <c r="EB527" s="152"/>
      <c r="EC527" s="152"/>
      <c r="ED527" s="152"/>
      <c r="EE527" s="152"/>
      <c r="EF527" s="152"/>
      <c r="EG527" s="152"/>
      <c r="EH527" s="152"/>
      <c r="EI527" s="152"/>
      <c r="EJ527" s="152"/>
      <c r="EK527" s="152"/>
      <c r="EL527" s="152"/>
      <c r="EM527" s="152"/>
      <c r="EN527" s="152"/>
      <c r="EO527" s="152"/>
      <c r="EP527" s="152"/>
      <c r="EQ527" s="152"/>
      <c r="ER527" s="152"/>
      <c r="ES527" s="152"/>
      <c r="ET527" s="152"/>
      <c r="EU527" s="152"/>
      <c r="EV527" s="152"/>
      <c r="EW527" s="152"/>
      <c r="EX527" s="152"/>
      <c r="EY527" s="152"/>
      <c r="EZ527" s="152"/>
      <c r="FA527" s="152"/>
      <c r="FB527" s="152"/>
      <c r="FC527" s="152"/>
      <c r="FD527" s="152"/>
    </row>
    <row r="528" spans="1:160">
      <c r="A528" s="89"/>
      <c r="B528" s="89"/>
      <c r="C528" s="89"/>
      <c r="D528" s="89"/>
      <c r="E528" s="89"/>
      <c r="F528" s="89"/>
      <c r="G528" s="89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152"/>
      <c r="AE528" s="152"/>
      <c r="AF528" s="152"/>
      <c r="AG528" s="152"/>
      <c r="AH528" s="152"/>
      <c r="AI528" s="152"/>
      <c r="AJ528" s="152"/>
      <c r="AK528" s="152"/>
      <c r="AL528" s="152"/>
      <c r="AM528" s="152"/>
      <c r="AN528" s="152"/>
      <c r="AO528" s="152"/>
      <c r="AP528" s="152"/>
      <c r="AQ528" s="152"/>
      <c r="AR528" s="152"/>
      <c r="AS528" s="152"/>
      <c r="AT528" s="152"/>
      <c r="AU528" s="152"/>
      <c r="AV528" s="152"/>
      <c r="AW528" s="152"/>
      <c r="AX528" s="152"/>
      <c r="AY528" s="152"/>
      <c r="AZ528" s="152"/>
      <c r="BA528" s="152"/>
      <c r="BB528" s="152"/>
      <c r="BC528" s="152"/>
      <c r="BD528" s="152"/>
      <c r="BE528" s="152"/>
      <c r="BF528" s="152"/>
      <c r="BG528" s="152"/>
      <c r="BH528" s="152"/>
      <c r="BI528" s="152"/>
      <c r="BJ528" s="152"/>
      <c r="BK528" s="152"/>
      <c r="BL528" s="152"/>
      <c r="BM528" s="152"/>
      <c r="BN528" s="152"/>
      <c r="BO528" s="152"/>
      <c r="BP528" s="152"/>
      <c r="BQ528" s="152"/>
      <c r="BR528" s="152"/>
      <c r="BS528" s="152"/>
      <c r="BT528" s="152"/>
      <c r="BU528" s="152"/>
      <c r="BV528" s="152"/>
      <c r="BW528" s="152"/>
      <c r="BX528" s="152"/>
      <c r="BY528" s="152"/>
      <c r="BZ528" s="152"/>
      <c r="CA528" s="152"/>
      <c r="CB528" s="152"/>
      <c r="CC528" s="152"/>
      <c r="CD528" s="152"/>
      <c r="CE528" s="152"/>
      <c r="CF528" s="152"/>
      <c r="CG528" s="152"/>
      <c r="CH528" s="152"/>
      <c r="CI528" s="152"/>
      <c r="CJ528" s="152"/>
      <c r="CK528" s="152"/>
      <c r="CL528" s="152"/>
      <c r="CM528" s="152"/>
      <c r="CN528" s="152"/>
      <c r="CO528" s="152"/>
      <c r="CP528" s="152"/>
      <c r="CQ528" s="152"/>
      <c r="CR528" s="152"/>
      <c r="CS528" s="152"/>
      <c r="CT528" s="152"/>
      <c r="CU528" s="152"/>
      <c r="CV528" s="152"/>
      <c r="CW528" s="152"/>
      <c r="CX528" s="152"/>
      <c r="CY528" s="152"/>
      <c r="CZ528" s="152"/>
      <c r="DA528" s="152"/>
      <c r="DB528" s="152"/>
      <c r="DC528" s="152"/>
      <c r="DD528" s="152"/>
      <c r="DE528" s="152"/>
      <c r="DF528" s="152"/>
      <c r="DG528" s="152"/>
      <c r="DH528" s="152"/>
      <c r="DI528" s="152"/>
      <c r="DJ528" s="152"/>
      <c r="DK528" s="152"/>
      <c r="DL528" s="152"/>
      <c r="DM528" s="152"/>
      <c r="DN528" s="152"/>
      <c r="DO528" s="152"/>
      <c r="DP528" s="152"/>
      <c r="DQ528" s="152"/>
      <c r="DR528" s="152"/>
      <c r="DS528" s="152"/>
      <c r="DT528" s="152"/>
      <c r="DU528" s="152"/>
      <c r="DV528" s="152"/>
      <c r="DW528" s="152"/>
      <c r="DX528" s="152"/>
      <c r="DY528" s="152"/>
      <c r="DZ528" s="152"/>
      <c r="EA528" s="152"/>
      <c r="EB528" s="152"/>
      <c r="EC528" s="152"/>
      <c r="ED528" s="152"/>
      <c r="EE528" s="152"/>
      <c r="EF528" s="152"/>
      <c r="EG528" s="152"/>
      <c r="EH528" s="152"/>
      <c r="EI528" s="152"/>
      <c r="EJ528" s="152"/>
      <c r="EK528" s="152"/>
      <c r="EL528" s="152"/>
      <c r="EM528" s="152"/>
      <c r="EN528" s="152"/>
      <c r="EO528" s="152"/>
      <c r="EP528" s="152"/>
      <c r="EQ528" s="152"/>
      <c r="ER528" s="152"/>
      <c r="ES528" s="152"/>
      <c r="ET528" s="152"/>
      <c r="EU528" s="152"/>
      <c r="EV528" s="152"/>
      <c r="EW528" s="152"/>
      <c r="EX528" s="152"/>
      <c r="EY528" s="152"/>
      <c r="EZ528" s="152"/>
      <c r="FA528" s="152"/>
      <c r="FB528" s="152"/>
      <c r="FC528" s="152"/>
      <c r="FD528" s="152"/>
    </row>
    <row r="529" spans="1:160">
      <c r="A529" s="89"/>
      <c r="B529" s="89"/>
      <c r="C529" s="89"/>
      <c r="D529" s="89"/>
      <c r="E529" s="89"/>
      <c r="F529" s="89"/>
      <c r="G529" s="89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152"/>
      <c r="AE529" s="152"/>
      <c r="AF529" s="152"/>
      <c r="AG529" s="152"/>
      <c r="AH529" s="152"/>
      <c r="AI529" s="152"/>
      <c r="AJ529" s="152"/>
      <c r="AK529" s="152"/>
      <c r="AL529" s="152"/>
      <c r="AM529" s="152"/>
      <c r="AN529" s="152"/>
      <c r="AO529" s="152"/>
      <c r="AP529" s="152"/>
      <c r="AQ529" s="152"/>
      <c r="AR529" s="152"/>
      <c r="AS529" s="152"/>
      <c r="AT529" s="152"/>
      <c r="AU529" s="152"/>
      <c r="AV529" s="152"/>
      <c r="AW529" s="152"/>
      <c r="AX529" s="152"/>
      <c r="AY529" s="152"/>
      <c r="AZ529" s="152"/>
      <c r="BA529" s="152"/>
      <c r="BB529" s="152"/>
      <c r="BC529" s="152"/>
      <c r="BD529" s="152"/>
      <c r="BE529" s="152"/>
      <c r="BF529" s="152"/>
      <c r="BG529" s="152"/>
      <c r="BH529" s="152"/>
      <c r="BI529" s="152"/>
      <c r="BJ529" s="152"/>
      <c r="BK529" s="152"/>
      <c r="BL529" s="152"/>
      <c r="BM529" s="152"/>
      <c r="BN529" s="152"/>
      <c r="BO529" s="152"/>
      <c r="BP529" s="152"/>
      <c r="BQ529" s="152"/>
      <c r="BR529" s="152"/>
      <c r="BS529" s="152"/>
      <c r="BT529" s="152"/>
      <c r="BU529" s="152"/>
      <c r="BV529" s="152"/>
      <c r="BW529" s="152"/>
      <c r="BX529" s="152"/>
      <c r="BY529" s="152"/>
      <c r="BZ529" s="152"/>
      <c r="CA529" s="152"/>
      <c r="CB529" s="152"/>
      <c r="CC529" s="152"/>
      <c r="CD529" s="152"/>
      <c r="CE529" s="152"/>
      <c r="CF529" s="152"/>
      <c r="CG529" s="152"/>
      <c r="CH529" s="152"/>
      <c r="CI529" s="152"/>
      <c r="CJ529" s="152"/>
      <c r="CK529" s="152"/>
      <c r="CL529" s="152"/>
      <c r="CM529" s="152"/>
      <c r="CN529" s="152"/>
      <c r="CO529" s="152"/>
      <c r="CP529" s="152"/>
      <c r="CQ529" s="152"/>
      <c r="CR529" s="152"/>
      <c r="CS529" s="152"/>
      <c r="CT529" s="152"/>
      <c r="CU529" s="152"/>
      <c r="CV529" s="152"/>
      <c r="CW529" s="152"/>
      <c r="CX529" s="152"/>
      <c r="CY529" s="152"/>
      <c r="CZ529" s="152"/>
      <c r="DA529" s="152"/>
      <c r="DB529" s="152"/>
      <c r="DC529" s="152"/>
      <c r="DD529" s="152"/>
      <c r="DE529" s="152"/>
      <c r="DF529" s="152"/>
      <c r="DG529" s="152"/>
      <c r="DH529" s="152"/>
      <c r="DI529" s="152"/>
      <c r="DJ529" s="152"/>
      <c r="DK529" s="152"/>
      <c r="DL529" s="152"/>
      <c r="DM529" s="152"/>
      <c r="DN529" s="152"/>
      <c r="DO529" s="152"/>
      <c r="DP529" s="152"/>
      <c r="DQ529" s="152"/>
      <c r="DR529" s="152"/>
      <c r="DS529" s="152"/>
      <c r="DT529" s="152"/>
      <c r="DU529" s="152"/>
      <c r="DV529" s="152"/>
      <c r="DW529" s="152"/>
      <c r="DX529" s="152"/>
      <c r="DY529" s="152"/>
      <c r="DZ529" s="152"/>
      <c r="EA529" s="152"/>
      <c r="EB529" s="152"/>
      <c r="EC529" s="152"/>
      <c r="ED529" s="152"/>
      <c r="EE529" s="152"/>
      <c r="EF529" s="152"/>
      <c r="EG529" s="152"/>
      <c r="EH529" s="152"/>
      <c r="EI529" s="152"/>
      <c r="EJ529" s="152"/>
      <c r="EK529" s="152"/>
      <c r="EL529" s="152"/>
      <c r="EM529" s="152"/>
      <c r="EN529" s="152"/>
      <c r="EO529" s="152"/>
      <c r="EP529" s="152"/>
      <c r="EQ529" s="152"/>
      <c r="ER529" s="152"/>
      <c r="ES529" s="152"/>
      <c r="ET529" s="152"/>
      <c r="EU529" s="152"/>
      <c r="EV529" s="152"/>
      <c r="EW529" s="152"/>
      <c r="EX529" s="152"/>
      <c r="EY529" s="152"/>
      <c r="EZ529" s="152"/>
      <c r="FA529" s="152"/>
      <c r="FB529" s="152"/>
      <c r="FC529" s="152"/>
      <c r="FD529" s="152"/>
    </row>
    <row r="530" spans="1:160">
      <c r="A530" s="89"/>
      <c r="B530" s="89"/>
      <c r="C530" s="89"/>
      <c r="D530" s="89"/>
      <c r="E530" s="89"/>
      <c r="F530" s="89"/>
      <c r="G530" s="89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152"/>
      <c r="AE530" s="152"/>
      <c r="AF530" s="152"/>
      <c r="AG530" s="152"/>
      <c r="AH530" s="152"/>
      <c r="AI530" s="152"/>
      <c r="AJ530" s="152"/>
      <c r="AK530" s="152"/>
      <c r="AL530" s="152"/>
      <c r="AM530" s="152"/>
      <c r="AN530" s="152"/>
      <c r="AO530" s="152"/>
      <c r="AP530" s="152"/>
      <c r="AQ530" s="152"/>
      <c r="AR530" s="152"/>
      <c r="AS530" s="152"/>
      <c r="AT530" s="152"/>
      <c r="AU530" s="152"/>
      <c r="AV530" s="152"/>
      <c r="AW530" s="152"/>
      <c r="AX530" s="152"/>
      <c r="AY530" s="152"/>
      <c r="AZ530" s="152"/>
      <c r="BA530" s="152"/>
      <c r="BB530" s="152"/>
      <c r="BC530" s="152"/>
      <c r="BD530" s="152"/>
      <c r="BE530" s="152"/>
      <c r="BF530" s="152"/>
      <c r="BG530" s="152"/>
      <c r="BH530" s="152"/>
      <c r="BI530" s="152"/>
      <c r="BJ530" s="152"/>
      <c r="BK530" s="152"/>
      <c r="BL530" s="152"/>
      <c r="BM530" s="152"/>
      <c r="BN530" s="152"/>
      <c r="BO530" s="152"/>
      <c r="BP530" s="152"/>
      <c r="BQ530" s="152"/>
      <c r="BR530" s="152"/>
      <c r="BS530" s="152"/>
      <c r="BT530" s="152"/>
      <c r="BU530" s="152"/>
      <c r="BV530" s="152"/>
      <c r="BW530" s="152"/>
      <c r="BX530" s="152"/>
      <c r="BY530" s="152"/>
      <c r="BZ530" s="152"/>
      <c r="CA530" s="152"/>
      <c r="CB530" s="152"/>
      <c r="CC530" s="152"/>
      <c r="CD530" s="152"/>
      <c r="CE530" s="152"/>
      <c r="CF530" s="152"/>
      <c r="CG530" s="152"/>
      <c r="CH530" s="152"/>
      <c r="CI530" s="152"/>
      <c r="CJ530" s="152"/>
      <c r="CK530" s="152"/>
      <c r="CL530" s="152"/>
      <c r="CM530" s="152"/>
      <c r="CN530" s="152"/>
      <c r="CO530" s="152"/>
      <c r="CP530" s="152"/>
      <c r="CQ530" s="152"/>
      <c r="CR530" s="152"/>
      <c r="CS530" s="152"/>
      <c r="CT530" s="152"/>
      <c r="CU530" s="152"/>
      <c r="CV530" s="152"/>
      <c r="CW530" s="152"/>
      <c r="CX530" s="152"/>
      <c r="CY530" s="152"/>
      <c r="CZ530" s="152"/>
      <c r="DA530" s="152"/>
      <c r="DB530" s="152"/>
      <c r="DC530" s="152"/>
      <c r="DD530" s="152"/>
      <c r="DE530" s="152"/>
      <c r="DF530" s="152"/>
      <c r="DG530" s="152"/>
      <c r="DH530" s="152"/>
      <c r="DI530" s="152"/>
      <c r="DJ530" s="152"/>
      <c r="DK530" s="152"/>
      <c r="DL530" s="152"/>
      <c r="DM530" s="152"/>
      <c r="DN530" s="152"/>
      <c r="DO530" s="152"/>
      <c r="DP530" s="152"/>
      <c r="DQ530" s="152"/>
      <c r="DR530" s="152"/>
      <c r="DS530" s="152"/>
      <c r="DT530" s="152"/>
      <c r="DU530" s="152"/>
      <c r="DV530" s="152"/>
      <c r="DW530" s="152"/>
      <c r="DX530" s="152"/>
      <c r="DY530" s="152"/>
      <c r="DZ530" s="152"/>
      <c r="EA530" s="152"/>
      <c r="EB530" s="152"/>
      <c r="EC530" s="152"/>
      <c r="ED530" s="152"/>
      <c r="EE530" s="152"/>
      <c r="EF530" s="152"/>
      <c r="EG530" s="152"/>
      <c r="EH530" s="152"/>
      <c r="EI530" s="152"/>
      <c r="EJ530" s="152"/>
      <c r="EK530" s="152"/>
      <c r="EL530" s="152"/>
      <c r="EM530" s="152"/>
      <c r="EN530" s="152"/>
      <c r="EO530" s="152"/>
      <c r="EP530" s="152"/>
      <c r="EQ530" s="152"/>
      <c r="ER530" s="152"/>
      <c r="ES530" s="152"/>
      <c r="ET530" s="152"/>
      <c r="EU530" s="152"/>
      <c r="EV530" s="152"/>
      <c r="EW530" s="152"/>
      <c r="EX530" s="152"/>
      <c r="EY530" s="152"/>
      <c r="EZ530" s="152"/>
      <c r="FA530" s="152"/>
      <c r="FB530" s="152"/>
      <c r="FC530" s="152"/>
      <c r="FD530" s="152"/>
    </row>
    <row r="531" spans="1:160">
      <c r="A531" s="89"/>
      <c r="B531" s="89"/>
      <c r="C531" s="89"/>
      <c r="D531" s="89"/>
      <c r="E531" s="89"/>
      <c r="F531" s="89"/>
      <c r="G531" s="89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152"/>
      <c r="AE531" s="152"/>
      <c r="AF531" s="152"/>
      <c r="AG531" s="152"/>
      <c r="AH531" s="152"/>
      <c r="AI531" s="152"/>
      <c r="AJ531" s="152"/>
      <c r="AK531" s="152"/>
      <c r="AL531" s="152"/>
      <c r="AM531" s="152"/>
      <c r="AN531" s="152"/>
      <c r="AO531" s="152"/>
      <c r="AP531" s="152"/>
      <c r="AQ531" s="152"/>
      <c r="AR531" s="152"/>
      <c r="AS531" s="152"/>
      <c r="AT531" s="152"/>
      <c r="AU531" s="152"/>
      <c r="AV531" s="152"/>
      <c r="AW531" s="152"/>
      <c r="AX531" s="152"/>
      <c r="AY531" s="152"/>
      <c r="AZ531" s="152"/>
      <c r="BA531" s="152"/>
      <c r="BB531" s="152"/>
      <c r="BC531" s="152"/>
      <c r="BD531" s="152"/>
      <c r="BE531" s="152"/>
      <c r="BF531" s="152"/>
      <c r="BG531" s="152"/>
      <c r="BH531" s="152"/>
      <c r="BI531" s="152"/>
      <c r="BJ531" s="152"/>
      <c r="BK531" s="152"/>
      <c r="BL531" s="152"/>
      <c r="BM531" s="152"/>
      <c r="BN531" s="152"/>
      <c r="BO531" s="152"/>
      <c r="BP531" s="152"/>
      <c r="BQ531" s="152"/>
      <c r="BR531" s="152"/>
      <c r="BS531" s="152"/>
      <c r="BT531" s="152"/>
      <c r="BU531" s="152"/>
      <c r="BV531" s="152"/>
      <c r="BW531" s="152"/>
      <c r="BX531" s="152"/>
      <c r="BY531" s="152"/>
      <c r="BZ531" s="152"/>
      <c r="CA531" s="152"/>
      <c r="CB531" s="152"/>
      <c r="CC531" s="152"/>
      <c r="CD531" s="152"/>
      <c r="CE531" s="152"/>
      <c r="CF531" s="152"/>
      <c r="CG531" s="152"/>
      <c r="CH531" s="152"/>
      <c r="CI531" s="152"/>
      <c r="CJ531" s="152"/>
      <c r="CK531" s="152"/>
      <c r="CL531" s="152"/>
      <c r="CM531" s="152"/>
      <c r="CN531" s="152"/>
      <c r="CO531" s="152"/>
      <c r="CP531" s="152"/>
      <c r="CQ531" s="152"/>
      <c r="CR531" s="152"/>
      <c r="CS531" s="152"/>
      <c r="CT531" s="152"/>
      <c r="CU531" s="152"/>
      <c r="CV531" s="152"/>
      <c r="CW531" s="152"/>
      <c r="CX531" s="152"/>
      <c r="CY531" s="152"/>
      <c r="CZ531" s="152"/>
      <c r="DA531" s="152"/>
      <c r="DB531" s="152"/>
      <c r="DC531" s="152"/>
      <c r="DD531" s="152"/>
      <c r="DE531" s="152"/>
      <c r="DF531" s="152"/>
      <c r="DG531" s="152"/>
      <c r="DH531" s="152"/>
      <c r="DI531" s="152"/>
      <c r="DJ531" s="152"/>
      <c r="DK531" s="152"/>
      <c r="DL531" s="152"/>
      <c r="DM531" s="152"/>
      <c r="DN531" s="152"/>
      <c r="DO531" s="152"/>
      <c r="DP531" s="152"/>
      <c r="DQ531" s="152"/>
      <c r="DR531" s="152"/>
      <c r="DS531" s="152"/>
      <c r="DT531" s="152"/>
      <c r="DU531" s="152"/>
      <c r="DV531" s="152"/>
      <c r="DW531" s="152"/>
      <c r="DX531" s="152"/>
      <c r="DY531" s="152"/>
      <c r="DZ531" s="152"/>
      <c r="EA531" s="152"/>
      <c r="EB531" s="152"/>
      <c r="EC531" s="152"/>
      <c r="ED531" s="152"/>
      <c r="EE531" s="152"/>
      <c r="EF531" s="152"/>
      <c r="EG531" s="152"/>
      <c r="EH531" s="152"/>
      <c r="EI531" s="152"/>
      <c r="EJ531" s="152"/>
      <c r="EK531" s="152"/>
      <c r="EL531" s="152"/>
      <c r="EM531" s="152"/>
      <c r="EN531" s="152"/>
      <c r="EO531" s="152"/>
      <c r="EP531" s="152"/>
      <c r="EQ531" s="152"/>
      <c r="ER531" s="152"/>
      <c r="ES531" s="152"/>
      <c r="ET531" s="152"/>
      <c r="EU531" s="152"/>
      <c r="EV531" s="152"/>
      <c r="EW531" s="152"/>
      <c r="EX531" s="152"/>
      <c r="EY531" s="152"/>
      <c r="EZ531" s="152"/>
      <c r="FA531" s="152"/>
      <c r="FB531" s="152"/>
      <c r="FC531" s="152"/>
      <c r="FD531" s="152"/>
    </row>
    <row r="532" spans="1:160">
      <c r="A532" s="89"/>
      <c r="B532" s="89"/>
      <c r="C532" s="89"/>
      <c r="D532" s="89"/>
      <c r="E532" s="89"/>
      <c r="F532" s="89"/>
      <c r="G532" s="89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152"/>
      <c r="AE532" s="152"/>
      <c r="AF532" s="152"/>
      <c r="AG532" s="152"/>
      <c r="AH532" s="152"/>
      <c r="AI532" s="152"/>
      <c r="AJ532" s="152"/>
      <c r="AK532" s="152"/>
      <c r="AL532" s="152"/>
      <c r="AM532" s="152"/>
      <c r="AN532" s="152"/>
      <c r="AO532" s="152"/>
      <c r="AP532" s="152"/>
      <c r="AQ532" s="152"/>
      <c r="AR532" s="152"/>
      <c r="AS532" s="152"/>
      <c r="AT532" s="152"/>
      <c r="AU532" s="152"/>
      <c r="AV532" s="152"/>
      <c r="AW532" s="152"/>
      <c r="AX532" s="152"/>
      <c r="AY532" s="152"/>
      <c r="AZ532" s="152"/>
      <c r="BA532" s="152"/>
      <c r="BB532" s="152"/>
      <c r="BC532" s="152"/>
      <c r="BD532" s="152"/>
      <c r="BE532" s="152"/>
      <c r="BF532" s="152"/>
      <c r="BG532" s="152"/>
      <c r="BH532" s="152"/>
      <c r="BI532" s="152"/>
      <c r="BJ532" s="152"/>
      <c r="BK532" s="152"/>
      <c r="BL532" s="152"/>
      <c r="BM532" s="152"/>
      <c r="BN532" s="152"/>
      <c r="BO532" s="152"/>
      <c r="BP532" s="152"/>
      <c r="BQ532" s="152"/>
      <c r="BR532" s="152"/>
      <c r="BS532" s="152"/>
      <c r="BT532" s="152"/>
      <c r="BU532" s="152"/>
      <c r="BV532" s="152"/>
      <c r="BW532" s="152"/>
      <c r="BX532" s="152"/>
      <c r="BY532" s="152"/>
      <c r="BZ532" s="152"/>
      <c r="CA532" s="152"/>
      <c r="CB532" s="152"/>
      <c r="CC532" s="152"/>
      <c r="CD532" s="152"/>
      <c r="CE532" s="152"/>
      <c r="CF532" s="152"/>
      <c r="CG532" s="152"/>
      <c r="CH532" s="152"/>
      <c r="CI532" s="152"/>
      <c r="CJ532" s="152"/>
      <c r="CK532" s="152"/>
      <c r="CL532" s="152"/>
      <c r="CM532" s="152"/>
      <c r="CN532" s="152"/>
      <c r="CO532" s="152"/>
      <c r="CP532" s="152"/>
      <c r="CQ532" s="152"/>
      <c r="CR532" s="152"/>
      <c r="CS532" s="152"/>
      <c r="CT532" s="152"/>
      <c r="CU532" s="152"/>
      <c r="CV532" s="152"/>
      <c r="CW532" s="152"/>
      <c r="CX532" s="152"/>
      <c r="CY532" s="152"/>
      <c r="CZ532" s="152"/>
      <c r="DA532" s="152"/>
      <c r="DB532" s="152"/>
      <c r="DC532" s="152"/>
      <c r="DD532" s="152"/>
      <c r="DE532" s="152"/>
      <c r="DF532" s="152"/>
      <c r="DG532" s="152"/>
      <c r="DH532" s="152"/>
      <c r="DI532" s="152"/>
      <c r="DJ532" s="152"/>
      <c r="DK532" s="152"/>
      <c r="DL532" s="152"/>
      <c r="DM532" s="152"/>
      <c r="DN532" s="152"/>
      <c r="DO532" s="152"/>
      <c r="DP532" s="152"/>
      <c r="DQ532" s="152"/>
      <c r="DR532" s="152"/>
      <c r="DS532" s="152"/>
      <c r="DT532" s="152"/>
      <c r="DU532" s="152"/>
      <c r="DV532" s="152"/>
      <c r="DW532" s="152"/>
      <c r="DX532" s="152"/>
      <c r="DY532" s="152"/>
      <c r="DZ532" s="152"/>
      <c r="EA532" s="152"/>
      <c r="EB532" s="152"/>
      <c r="EC532" s="152"/>
      <c r="ED532" s="152"/>
      <c r="EE532" s="152"/>
      <c r="EF532" s="152"/>
      <c r="EG532" s="152"/>
      <c r="EH532" s="152"/>
      <c r="EI532" s="152"/>
      <c r="EJ532" s="152"/>
      <c r="EK532" s="152"/>
      <c r="EL532" s="152"/>
      <c r="EM532" s="152"/>
      <c r="EN532" s="152"/>
      <c r="EO532" s="152"/>
      <c r="EP532" s="152"/>
      <c r="EQ532" s="152"/>
      <c r="ER532" s="152"/>
      <c r="ES532" s="152"/>
      <c r="ET532" s="152"/>
      <c r="EU532" s="152"/>
      <c r="EV532" s="152"/>
      <c r="EW532" s="152"/>
      <c r="EX532" s="152"/>
      <c r="EY532" s="152"/>
      <c r="EZ532" s="152"/>
      <c r="FA532" s="152"/>
      <c r="FB532" s="152"/>
      <c r="FC532" s="152"/>
      <c r="FD532" s="152"/>
    </row>
    <row r="533" spans="1:160">
      <c r="A533" s="89"/>
      <c r="B533" s="89"/>
      <c r="C533" s="89"/>
      <c r="D533" s="89"/>
      <c r="E533" s="89"/>
      <c r="F533" s="89"/>
      <c r="G533" s="89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152"/>
      <c r="AE533" s="152"/>
      <c r="AF533" s="152"/>
      <c r="AG533" s="152"/>
      <c r="AH533" s="152"/>
      <c r="AI533" s="152"/>
      <c r="AJ533" s="152"/>
      <c r="AK533" s="152"/>
      <c r="AL533" s="152"/>
      <c r="AM533" s="152"/>
      <c r="AN533" s="152"/>
      <c r="AO533" s="152"/>
      <c r="AP533" s="152"/>
      <c r="AQ533" s="152"/>
      <c r="AR533" s="152"/>
      <c r="AS533" s="152"/>
      <c r="AT533" s="152"/>
      <c r="AU533" s="152"/>
      <c r="AV533" s="152"/>
      <c r="AW533" s="152"/>
      <c r="AX533" s="152"/>
      <c r="AY533" s="152"/>
      <c r="AZ533" s="152"/>
      <c r="BA533" s="152"/>
      <c r="BB533" s="152"/>
      <c r="BC533" s="152"/>
      <c r="BD533" s="152"/>
      <c r="BE533" s="152"/>
      <c r="BF533" s="152"/>
      <c r="BG533" s="152"/>
      <c r="BH533" s="152"/>
      <c r="BI533" s="152"/>
      <c r="BJ533" s="152"/>
      <c r="BK533" s="152"/>
      <c r="BL533" s="152"/>
      <c r="BM533" s="152"/>
      <c r="BN533" s="152"/>
      <c r="BO533" s="152"/>
      <c r="BP533" s="152"/>
      <c r="BQ533" s="152"/>
      <c r="BR533" s="152"/>
      <c r="BS533" s="152"/>
      <c r="BT533" s="152"/>
      <c r="BU533" s="152"/>
      <c r="BV533" s="152"/>
      <c r="BW533" s="152"/>
      <c r="BX533" s="152"/>
      <c r="BY533" s="152"/>
      <c r="BZ533" s="152"/>
      <c r="CA533" s="152"/>
      <c r="CB533" s="152"/>
      <c r="CC533" s="152"/>
      <c r="CD533" s="152"/>
      <c r="CE533" s="152"/>
      <c r="CF533" s="152"/>
      <c r="CG533" s="152"/>
      <c r="CH533" s="152"/>
      <c r="CI533" s="152"/>
      <c r="CJ533" s="152"/>
      <c r="CK533" s="152"/>
      <c r="CL533" s="152"/>
      <c r="CM533" s="152"/>
      <c r="CN533" s="152"/>
      <c r="CO533" s="152"/>
      <c r="CP533" s="152"/>
      <c r="CQ533" s="152"/>
      <c r="CR533" s="152"/>
      <c r="CS533" s="152"/>
      <c r="CT533" s="152"/>
      <c r="CU533" s="152"/>
      <c r="CV533" s="152"/>
      <c r="CW533" s="152"/>
      <c r="CX533" s="152"/>
      <c r="CY533" s="152"/>
      <c r="CZ533" s="152"/>
      <c r="DA533" s="152"/>
      <c r="DB533" s="152"/>
      <c r="DC533" s="152"/>
      <c r="DD533" s="152"/>
      <c r="DE533" s="152"/>
      <c r="DF533" s="152"/>
      <c r="DG533" s="152"/>
      <c r="DH533" s="152"/>
      <c r="DI533" s="152"/>
      <c r="DJ533" s="152"/>
      <c r="DK533" s="152"/>
      <c r="DL533" s="152"/>
      <c r="DM533" s="152"/>
      <c r="DN533" s="152"/>
      <c r="DO533" s="152"/>
      <c r="DP533" s="152"/>
      <c r="DQ533" s="152"/>
      <c r="DR533" s="152"/>
      <c r="DS533" s="152"/>
      <c r="DT533" s="152"/>
      <c r="DU533" s="152"/>
      <c r="DV533" s="152"/>
      <c r="DW533" s="152"/>
      <c r="DX533" s="152"/>
      <c r="DY533" s="152"/>
      <c r="DZ533" s="152"/>
      <c r="EA533" s="152"/>
      <c r="EB533" s="152"/>
      <c r="EC533" s="152"/>
      <c r="ED533" s="152"/>
      <c r="EE533" s="152"/>
      <c r="EF533" s="152"/>
      <c r="EG533" s="152"/>
      <c r="EH533" s="152"/>
      <c r="EI533" s="152"/>
      <c r="EJ533" s="152"/>
      <c r="EK533" s="152"/>
      <c r="EL533" s="152"/>
      <c r="EM533" s="152"/>
      <c r="EN533" s="152"/>
      <c r="EO533" s="152"/>
      <c r="EP533" s="152"/>
      <c r="EQ533" s="152"/>
      <c r="ER533" s="152"/>
      <c r="ES533" s="152"/>
      <c r="ET533" s="152"/>
      <c r="EU533" s="152"/>
      <c r="EV533" s="152"/>
      <c r="EW533" s="152"/>
      <c r="EX533" s="152"/>
      <c r="EY533" s="152"/>
      <c r="EZ533" s="152"/>
      <c r="FA533" s="152"/>
      <c r="FB533" s="152"/>
      <c r="FC533" s="152"/>
      <c r="FD533" s="152"/>
    </row>
    <row r="534" spans="1:160">
      <c r="A534" s="89"/>
      <c r="B534" s="89"/>
      <c r="C534" s="89"/>
      <c r="D534" s="89"/>
      <c r="E534" s="89"/>
      <c r="F534" s="89"/>
      <c r="G534" s="89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152"/>
      <c r="AE534" s="152"/>
      <c r="AF534" s="152"/>
      <c r="AG534" s="152"/>
      <c r="AH534" s="152"/>
      <c r="AI534" s="152"/>
      <c r="AJ534" s="152"/>
      <c r="AK534" s="152"/>
      <c r="AL534" s="152"/>
      <c r="AM534" s="152"/>
      <c r="AN534" s="152"/>
      <c r="AO534" s="152"/>
      <c r="AP534" s="152"/>
      <c r="AQ534" s="152"/>
      <c r="AR534" s="152"/>
      <c r="AS534" s="152"/>
      <c r="AT534" s="152"/>
      <c r="AU534" s="152"/>
      <c r="AV534" s="152"/>
      <c r="AW534" s="152"/>
      <c r="AX534" s="152"/>
      <c r="AY534" s="152"/>
      <c r="AZ534" s="152"/>
      <c r="BA534" s="152"/>
      <c r="BB534" s="152"/>
      <c r="BC534" s="152"/>
      <c r="BD534" s="152"/>
      <c r="BE534" s="152"/>
      <c r="BF534" s="152"/>
      <c r="BG534" s="152"/>
      <c r="BH534" s="152"/>
      <c r="BI534" s="152"/>
      <c r="BJ534" s="152"/>
      <c r="BK534" s="152"/>
      <c r="BL534" s="152"/>
      <c r="BM534" s="152"/>
      <c r="BN534" s="152"/>
      <c r="BO534" s="152"/>
      <c r="BP534" s="152"/>
      <c r="BQ534" s="152"/>
      <c r="BR534" s="152"/>
      <c r="BS534" s="152"/>
      <c r="BT534" s="152"/>
      <c r="BU534" s="152"/>
      <c r="BV534" s="152"/>
      <c r="BW534" s="152"/>
      <c r="BX534" s="152"/>
      <c r="BY534" s="152"/>
      <c r="BZ534" s="152"/>
      <c r="CA534" s="152"/>
      <c r="CB534" s="152"/>
      <c r="CC534" s="152"/>
      <c r="CD534" s="152"/>
      <c r="CE534" s="152"/>
      <c r="CF534" s="152"/>
      <c r="CG534" s="152"/>
      <c r="CH534" s="152"/>
      <c r="CI534" s="152"/>
      <c r="CJ534" s="152"/>
      <c r="CK534" s="152"/>
      <c r="CL534" s="152"/>
      <c r="CM534" s="152"/>
      <c r="CN534" s="152"/>
      <c r="CO534" s="152"/>
      <c r="CP534" s="152"/>
      <c r="CQ534" s="152"/>
      <c r="CR534" s="152"/>
      <c r="CS534" s="152"/>
      <c r="CT534" s="152"/>
      <c r="CU534" s="152"/>
      <c r="CV534" s="152"/>
      <c r="CW534" s="152"/>
      <c r="CX534" s="152"/>
      <c r="CY534" s="152"/>
      <c r="CZ534" s="152"/>
      <c r="DA534" s="152"/>
      <c r="DB534" s="152"/>
      <c r="DC534" s="152"/>
      <c r="DD534" s="152"/>
      <c r="DE534" s="152"/>
      <c r="DF534" s="152"/>
      <c r="DG534" s="152"/>
      <c r="DH534" s="152"/>
      <c r="DI534" s="152"/>
      <c r="DJ534" s="152"/>
      <c r="DK534" s="152"/>
      <c r="DL534" s="152"/>
      <c r="DM534" s="152"/>
      <c r="DN534" s="152"/>
      <c r="DO534" s="152"/>
      <c r="DP534" s="152"/>
      <c r="DQ534" s="152"/>
      <c r="DR534" s="152"/>
      <c r="DS534" s="152"/>
      <c r="DT534" s="152"/>
      <c r="DU534" s="152"/>
      <c r="DV534" s="152"/>
      <c r="DW534" s="152"/>
      <c r="DX534" s="152"/>
      <c r="DY534" s="152"/>
      <c r="DZ534" s="152"/>
      <c r="EA534" s="152"/>
      <c r="EB534" s="152"/>
      <c r="EC534" s="152"/>
      <c r="ED534" s="152"/>
      <c r="EE534" s="152"/>
      <c r="EF534" s="152"/>
      <c r="EG534" s="152"/>
      <c r="EH534" s="152"/>
      <c r="EI534" s="152"/>
      <c r="EJ534" s="152"/>
      <c r="EK534" s="152"/>
      <c r="EL534" s="152"/>
      <c r="EM534" s="152"/>
      <c r="EN534" s="152"/>
      <c r="EO534" s="152"/>
      <c r="EP534" s="152"/>
      <c r="EQ534" s="152"/>
      <c r="ER534" s="152"/>
      <c r="ES534" s="152"/>
      <c r="ET534" s="152"/>
      <c r="EU534" s="152"/>
      <c r="EV534" s="152"/>
      <c r="EW534" s="152"/>
      <c r="EX534" s="152"/>
      <c r="EY534" s="152"/>
      <c r="EZ534" s="152"/>
      <c r="FA534" s="152"/>
      <c r="FB534" s="152"/>
      <c r="FC534" s="152"/>
      <c r="FD534" s="152"/>
    </row>
    <row r="535" spans="1:160">
      <c r="A535" s="89"/>
      <c r="B535" s="89"/>
      <c r="C535" s="89"/>
      <c r="D535" s="89"/>
      <c r="E535" s="89"/>
      <c r="F535" s="89"/>
      <c r="G535" s="89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152"/>
      <c r="AE535" s="152"/>
      <c r="AF535" s="152"/>
      <c r="AG535" s="152"/>
      <c r="AH535" s="152"/>
      <c r="AI535" s="152"/>
      <c r="AJ535" s="152"/>
      <c r="AK535" s="152"/>
      <c r="AL535" s="152"/>
      <c r="AM535" s="152"/>
      <c r="AN535" s="152"/>
      <c r="AO535" s="152"/>
      <c r="AP535" s="152"/>
      <c r="AQ535" s="152"/>
      <c r="AR535" s="152"/>
      <c r="AS535" s="152"/>
      <c r="AT535" s="152"/>
      <c r="AU535" s="152"/>
      <c r="AV535" s="152"/>
      <c r="AW535" s="152"/>
      <c r="AX535" s="152"/>
      <c r="AY535" s="152"/>
      <c r="AZ535" s="152"/>
      <c r="BA535" s="152"/>
      <c r="BB535" s="152"/>
      <c r="BC535" s="152"/>
      <c r="BD535" s="152"/>
      <c r="BE535" s="152"/>
      <c r="BF535" s="152"/>
      <c r="BG535" s="152"/>
      <c r="BH535" s="152"/>
      <c r="BI535" s="152"/>
      <c r="BJ535" s="152"/>
      <c r="BK535" s="152"/>
      <c r="BL535" s="152"/>
      <c r="BM535" s="152"/>
      <c r="BN535" s="152"/>
      <c r="BO535" s="152"/>
      <c r="BP535" s="152"/>
      <c r="BQ535" s="152"/>
      <c r="BR535" s="152"/>
      <c r="BS535" s="152"/>
      <c r="BT535" s="152"/>
      <c r="BU535" s="152"/>
      <c r="BV535" s="152"/>
      <c r="BW535" s="152"/>
      <c r="BX535" s="152"/>
      <c r="BY535" s="152"/>
      <c r="BZ535" s="152"/>
      <c r="CA535" s="152"/>
      <c r="CB535" s="152"/>
      <c r="CC535" s="152"/>
      <c r="CD535" s="152"/>
      <c r="CE535" s="152"/>
      <c r="CF535" s="152"/>
      <c r="CG535" s="152"/>
      <c r="CH535" s="152"/>
      <c r="CI535" s="152"/>
      <c r="CJ535" s="152"/>
      <c r="CK535" s="152"/>
      <c r="CL535" s="152"/>
      <c r="CM535" s="152"/>
      <c r="CN535" s="152"/>
      <c r="CO535" s="152"/>
      <c r="CP535" s="152"/>
      <c r="CQ535" s="152"/>
      <c r="CR535" s="152"/>
      <c r="CS535" s="152"/>
      <c r="CT535" s="152"/>
      <c r="CU535" s="152"/>
      <c r="CV535" s="152"/>
      <c r="CW535" s="152"/>
      <c r="CX535" s="152"/>
      <c r="CY535" s="152"/>
      <c r="CZ535" s="152"/>
      <c r="DA535" s="152"/>
      <c r="DB535" s="152"/>
      <c r="DC535" s="152"/>
      <c r="DD535" s="152"/>
      <c r="DE535" s="152"/>
      <c r="DF535" s="152"/>
      <c r="DG535" s="152"/>
      <c r="DH535" s="152"/>
      <c r="DI535" s="152"/>
      <c r="DJ535" s="152"/>
      <c r="DK535" s="152"/>
      <c r="DL535" s="152"/>
      <c r="DM535" s="152"/>
      <c r="DN535" s="152"/>
      <c r="DO535" s="152"/>
      <c r="DP535" s="152"/>
      <c r="DQ535" s="152"/>
      <c r="DR535" s="152"/>
      <c r="DS535" s="152"/>
      <c r="DT535" s="152"/>
      <c r="DU535" s="152"/>
      <c r="DV535" s="152"/>
      <c r="DW535" s="152"/>
      <c r="DX535" s="152"/>
      <c r="DY535" s="152"/>
      <c r="DZ535" s="152"/>
      <c r="EA535" s="152"/>
      <c r="EB535" s="152"/>
      <c r="EC535" s="152"/>
      <c r="ED535" s="152"/>
      <c r="EE535" s="152"/>
      <c r="EF535" s="152"/>
      <c r="EG535" s="152"/>
      <c r="EH535" s="152"/>
      <c r="EI535" s="152"/>
      <c r="EJ535" s="152"/>
      <c r="EK535" s="152"/>
      <c r="EL535" s="152"/>
      <c r="EM535" s="152"/>
      <c r="EN535" s="152"/>
      <c r="EO535" s="152"/>
      <c r="EP535" s="152"/>
      <c r="EQ535" s="152"/>
      <c r="ER535" s="152"/>
      <c r="ES535" s="152"/>
      <c r="ET535" s="152"/>
      <c r="EU535" s="152"/>
      <c r="EV535" s="152"/>
      <c r="EW535" s="152"/>
      <c r="EX535" s="152"/>
      <c r="EY535" s="152"/>
      <c r="EZ535" s="152"/>
      <c r="FA535" s="152"/>
      <c r="FB535" s="152"/>
      <c r="FC535" s="152"/>
      <c r="FD535" s="152"/>
    </row>
    <row r="536" spans="1:160">
      <c r="A536" s="89"/>
      <c r="B536" s="89"/>
      <c r="C536" s="89"/>
      <c r="D536" s="89"/>
      <c r="E536" s="89"/>
      <c r="F536" s="89"/>
      <c r="G536" s="89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152"/>
      <c r="AE536" s="152"/>
      <c r="AF536" s="152"/>
      <c r="AG536" s="152"/>
      <c r="AH536" s="152"/>
      <c r="AI536" s="152"/>
      <c r="AJ536" s="152"/>
      <c r="AK536" s="152"/>
      <c r="AL536" s="152"/>
      <c r="AM536" s="152"/>
      <c r="AN536" s="152"/>
      <c r="AO536" s="152"/>
      <c r="AP536" s="152"/>
      <c r="AQ536" s="152"/>
      <c r="AR536" s="152"/>
      <c r="AS536" s="152"/>
      <c r="AT536" s="152"/>
      <c r="AU536" s="152"/>
      <c r="AV536" s="152"/>
      <c r="AW536" s="152"/>
      <c r="AX536" s="152"/>
      <c r="AY536" s="152"/>
      <c r="AZ536" s="152"/>
      <c r="BA536" s="152"/>
      <c r="BB536" s="152"/>
      <c r="BC536" s="152"/>
      <c r="BD536" s="152"/>
      <c r="BE536" s="152"/>
      <c r="BF536" s="152"/>
      <c r="BG536" s="152"/>
      <c r="BH536" s="152"/>
      <c r="BI536" s="152"/>
      <c r="BJ536" s="152"/>
      <c r="BK536" s="152"/>
      <c r="BL536" s="152"/>
      <c r="BM536" s="152"/>
      <c r="BN536" s="152"/>
      <c r="BO536" s="152"/>
      <c r="BP536" s="152"/>
      <c r="BQ536" s="152"/>
      <c r="BR536" s="152"/>
      <c r="BS536" s="152"/>
      <c r="BT536" s="152"/>
      <c r="BU536" s="152"/>
      <c r="BV536" s="152"/>
      <c r="BW536" s="152"/>
      <c r="BX536" s="152"/>
      <c r="BY536" s="152"/>
      <c r="BZ536" s="152"/>
      <c r="CA536" s="152"/>
      <c r="CB536" s="152"/>
      <c r="CC536" s="152"/>
      <c r="CD536" s="152"/>
      <c r="CE536" s="152"/>
      <c r="CF536" s="152"/>
      <c r="CG536" s="152"/>
      <c r="CH536" s="152"/>
      <c r="CI536" s="152"/>
      <c r="CJ536" s="152"/>
      <c r="CK536" s="152"/>
      <c r="CL536" s="152"/>
      <c r="CM536" s="152"/>
      <c r="CN536" s="152"/>
      <c r="CO536" s="152"/>
      <c r="CP536" s="152"/>
      <c r="CQ536" s="152"/>
      <c r="CR536" s="152"/>
      <c r="CS536" s="152"/>
      <c r="CT536" s="152"/>
      <c r="CU536" s="152"/>
      <c r="CV536" s="152"/>
      <c r="CW536" s="152"/>
      <c r="CX536" s="152"/>
      <c r="CY536" s="152"/>
      <c r="CZ536" s="152"/>
      <c r="DA536" s="152"/>
      <c r="DB536" s="152"/>
      <c r="DC536" s="152"/>
      <c r="DD536" s="152"/>
      <c r="DE536" s="152"/>
      <c r="DF536" s="152"/>
      <c r="DG536" s="152"/>
      <c r="DH536" s="152"/>
      <c r="DI536" s="152"/>
      <c r="DJ536" s="152"/>
      <c r="DK536" s="152"/>
      <c r="DL536" s="152"/>
      <c r="DM536" s="152"/>
      <c r="DN536" s="152"/>
      <c r="DO536" s="152"/>
      <c r="DP536" s="152"/>
      <c r="DQ536" s="152"/>
      <c r="DR536" s="152"/>
      <c r="DS536" s="152"/>
      <c r="DT536" s="152"/>
      <c r="DU536" s="152"/>
      <c r="DV536" s="152"/>
      <c r="DW536" s="152"/>
      <c r="DX536" s="152"/>
      <c r="DY536" s="152"/>
      <c r="DZ536" s="152"/>
      <c r="EA536" s="152"/>
      <c r="EB536" s="152"/>
      <c r="EC536" s="152"/>
      <c r="ED536" s="152"/>
      <c r="EE536" s="152"/>
      <c r="EF536" s="152"/>
      <c r="EG536" s="152"/>
      <c r="EH536" s="152"/>
      <c r="EI536" s="152"/>
      <c r="EJ536" s="152"/>
      <c r="EK536" s="152"/>
      <c r="EL536" s="152"/>
      <c r="EM536" s="152"/>
      <c r="EN536" s="152"/>
      <c r="EO536" s="152"/>
      <c r="EP536" s="152"/>
      <c r="EQ536" s="152"/>
      <c r="ER536" s="152"/>
      <c r="ES536" s="152"/>
      <c r="ET536" s="152"/>
      <c r="EU536" s="152"/>
      <c r="EV536" s="152"/>
      <c r="EW536" s="152"/>
      <c r="EX536" s="152"/>
      <c r="EY536" s="152"/>
      <c r="EZ536" s="152"/>
      <c r="FA536" s="152"/>
      <c r="FB536" s="152"/>
      <c r="FC536" s="152"/>
      <c r="FD536" s="152"/>
    </row>
    <row r="537" spans="1:160">
      <c r="A537" s="89"/>
      <c r="B537" s="89"/>
      <c r="C537" s="89"/>
      <c r="D537" s="89"/>
      <c r="E537" s="89"/>
      <c r="F537" s="89"/>
      <c r="G537" s="89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152"/>
      <c r="AE537" s="152"/>
      <c r="AF537" s="152"/>
      <c r="AG537" s="152"/>
      <c r="AH537" s="152"/>
      <c r="AI537" s="152"/>
      <c r="AJ537" s="152"/>
      <c r="AK537" s="152"/>
      <c r="AL537" s="152"/>
      <c r="AM537" s="152"/>
      <c r="AN537" s="152"/>
      <c r="AO537" s="152"/>
      <c r="AP537" s="152"/>
      <c r="AQ537" s="152"/>
      <c r="AR537" s="152"/>
      <c r="AS537" s="152"/>
      <c r="AT537" s="152"/>
      <c r="AU537" s="152"/>
      <c r="AV537" s="152"/>
      <c r="AW537" s="152"/>
      <c r="AX537" s="152"/>
      <c r="AY537" s="152"/>
      <c r="AZ537" s="152"/>
      <c r="BA537" s="152"/>
      <c r="BB537" s="152"/>
      <c r="BC537" s="152"/>
      <c r="BD537" s="152"/>
      <c r="BE537" s="152"/>
      <c r="BF537" s="152"/>
      <c r="BG537" s="152"/>
      <c r="BH537" s="152"/>
      <c r="BI537" s="152"/>
      <c r="BJ537" s="152"/>
      <c r="BK537" s="152"/>
      <c r="BL537" s="152"/>
      <c r="BM537" s="152"/>
      <c r="BN537" s="152"/>
      <c r="BO537" s="152"/>
      <c r="BP537" s="152"/>
      <c r="BQ537" s="152"/>
      <c r="BR537" s="152"/>
      <c r="BS537" s="152"/>
      <c r="BT537" s="152"/>
      <c r="BU537" s="152"/>
      <c r="BV537" s="152"/>
      <c r="BW537" s="152"/>
      <c r="BX537" s="152"/>
      <c r="BY537" s="152"/>
      <c r="BZ537" s="152"/>
      <c r="CA537" s="152"/>
      <c r="CB537" s="152"/>
      <c r="CC537" s="152"/>
      <c r="CD537" s="152"/>
      <c r="CE537" s="152"/>
      <c r="CF537" s="152"/>
      <c r="CG537" s="152"/>
      <c r="CH537" s="152"/>
      <c r="CI537" s="152"/>
      <c r="CJ537" s="152"/>
      <c r="CK537" s="152"/>
      <c r="CL537" s="152"/>
      <c r="CM537" s="152"/>
      <c r="CN537" s="152"/>
      <c r="CO537" s="152"/>
      <c r="CP537" s="152"/>
      <c r="CQ537" s="152"/>
      <c r="CR537" s="152"/>
      <c r="CS537" s="152"/>
      <c r="CT537" s="152"/>
      <c r="CU537" s="152"/>
      <c r="CV537" s="152"/>
      <c r="CW537" s="152"/>
      <c r="CX537" s="152"/>
      <c r="CY537" s="152"/>
      <c r="CZ537" s="152"/>
      <c r="DA537" s="152"/>
      <c r="DB537" s="152"/>
      <c r="DC537" s="152"/>
      <c r="DD537" s="152"/>
      <c r="DE537" s="152"/>
      <c r="DF537" s="152"/>
      <c r="DG537" s="152"/>
      <c r="DH537" s="152"/>
      <c r="DI537" s="152"/>
      <c r="DJ537" s="152"/>
      <c r="DK537" s="152"/>
      <c r="DL537" s="152"/>
      <c r="DM537" s="152"/>
      <c r="DN537" s="152"/>
      <c r="DO537" s="152"/>
      <c r="DP537" s="152"/>
      <c r="DQ537" s="152"/>
      <c r="DR537" s="152"/>
      <c r="DS537" s="152"/>
      <c r="DT537" s="152"/>
      <c r="DU537" s="152"/>
      <c r="DV537" s="152"/>
      <c r="DW537" s="152"/>
      <c r="DX537" s="152"/>
      <c r="DY537" s="152"/>
      <c r="DZ537" s="152"/>
      <c r="EA537" s="152"/>
      <c r="EB537" s="152"/>
      <c r="EC537" s="152"/>
      <c r="ED537" s="152"/>
      <c r="EE537" s="152"/>
      <c r="EF537" s="152"/>
      <c r="EG537" s="152"/>
      <c r="EH537" s="152"/>
      <c r="EI537" s="152"/>
      <c r="EJ537" s="152"/>
      <c r="EK537" s="152"/>
      <c r="EL537" s="152"/>
      <c r="EM537" s="152"/>
      <c r="EN537" s="152"/>
      <c r="EO537" s="152"/>
      <c r="EP537" s="152"/>
      <c r="EQ537" s="152"/>
      <c r="ER537" s="152"/>
      <c r="ES537" s="152"/>
      <c r="ET537" s="152"/>
      <c r="EU537" s="152"/>
      <c r="EV537" s="152"/>
      <c r="EW537" s="152"/>
      <c r="EX537" s="152"/>
      <c r="EY537" s="152"/>
      <c r="EZ537" s="152"/>
      <c r="FA537" s="152"/>
      <c r="FB537" s="152"/>
      <c r="FC537" s="152"/>
      <c r="FD537" s="152"/>
    </row>
    <row r="538" spans="1:160">
      <c r="A538" s="89"/>
      <c r="B538" s="89"/>
      <c r="C538" s="89"/>
      <c r="D538" s="89"/>
      <c r="E538" s="89"/>
      <c r="F538" s="89"/>
      <c r="G538" s="89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152"/>
      <c r="AE538" s="152"/>
      <c r="AF538" s="152"/>
      <c r="AG538" s="152"/>
      <c r="AH538" s="152"/>
      <c r="AI538" s="152"/>
      <c r="AJ538" s="152"/>
      <c r="AK538" s="152"/>
      <c r="AL538" s="152"/>
      <c r="AM538" s="152"/>
      <c r="AN538" s="152"/>
      <c r="AO538" s="152"/>
      <c r="AP538" s="152"/>
      <c r="AQ538" s="152"/>
      <c r="AR538" s="152"/>
      <c r="AS538" s="152"/>
      <c r="AT538" s="152"/>
      <c r="AU538" s="152"/>
      <c r="AV538" s="152"/>
      <c r="AW538" s="152"/>
      <c r="AX538" s="152"/>
      <c r="AY538" s="152"/>
      <c r="AZ538" s="152"/>
      <c r="BA538" s="152"/>
      <c r="BB538" s="152"/>
      <c r="BC538" s="152"/>
      <c r="BD538" s="152"/>
      <c r="BE538" s="152"/>
      <c r="BF538" s="152"/>
      <c r="BG538" s="152"/>
      <c r="BH538" s="152"/>
      <c r="BI538" s="152"/>
      <c r="BJ538" s="152"/>
      <c r="BK538" s="152"/>
      <c r="BL538" s="152"/>
      <c r="BM538" s="152"/>
      <c r="BN538" s="152"/>
      <c r="BO538" s="152"/>
      <c r="BP538" s="152"/>
      <c r="BQ538" s="152"/>
      <c r="BR538" s="152"/>
      <c r="BS538" s="152"/>
      <c r="BT538" s="152"/>
      <c r="BU538" s="152"/>
      <c r="BV538" s="152"/>
      <c r="BW538" s="152"/>
      <c r="BX538" s="152"/>
      <c r="BY538" s="152"/>
      <c r="BZ538" s="152"/>
      <c r="CA538" s="152"/>
      <c r="CB538" s="152"/>
      <c r="CC538" s="152"/>
      <c r="CD538" s="152"/>
      <c r="CE538" s="152"/>
      <c r="CF538" s="152"/>
      <c r="CG538" s="152"/>
      <c r="CH538" s="152"/>
      <c r="CI538" s="152"/>
      <c r="CJ538" s="152"/>
      <c r="CK538" s="152"/>
      <c r="CL538" s="152"/>
      <c r="CM538" s="152"/>
      <c r="CN538" s="152"/>
      <c r="CO538" s="152"/>
      <c r="CP538" s="152"/>
      <c r="CQ538" s="152"/>
      <c r="CR538" s="152"/>
      <c r="CS538" s="152"/>
      <c r="CT538" s="152"/>
      <c r="CU538" s="152"/>
      <c r="CV538" s="152"/>
      <c r="CW538" s="152"/>
      <c r="CX538" s="152"/>
      <c r="CY538" s="152"/>
      <c r="CZ538" s="152"/>
      <c r="DA538" s="152"/>
      <c r="DB538" s="152"/>
      <c r="DC538" s="152"/>
      <c r="DD538" s="152"/>
      <c r="DE538" s="152"/>
      <c r="DF538" s="152"/>
      <c r="DG538" s="152"/>
      <c r="DH538" s="152"/>
      <c r="DI538" s="152"/>
      <c r="DJ538" s="152"/>
      <c r="DK538" s="152"/>
      <c r="DL538" s="152"/>
      <c r="DM538" s="152"/>
      <c r="DN538" s="152"/>
      <c r="DO538" s="152"/>
      <c r="DP538" s="152"/>
      <c r="DQ538" s="152"/>
      <c r="DR538" s="152"/>
      <c r="DS538" s="152"/>
      <c r="DT538" s="152"/>
      <c r="DU538" s="152"/>
      <c r="DV538" s="152"/>
      <c r="DW538" s="152"/>
      <c r="DX538" s="152"/>
      <c r="DY538" s="152"/>
      <c r="DZ538" s="152"/>
      <c r="EA538" s="152"/>
      <c r="EB538" s="152"/>
      <c r="EC538" s="152"/>
      <c r="ED538" s="152"/>
      <c r="EE538" s="152"/>
      <c r="EF538" s="152"/>
      <c r="EG538" s="152"/>
      <c r="EH538" s="152"/>
      <c r="EI538" s="152"/>
      <c r="EJ538" s="152"/>
      <c r="EK538" s="152"/>
      <c r="EL538" s="152"/>
      <c r="EM538" s="152"/>
      <c r="EN538" s="152"/>
      <c r="EO538" s="152"/>
      <c r="EP538" s="152"/>
      <c r="EQ538" s="152"/>
      <c r="ER538" s="152"/>
      <c r="ES538" s="152"/>
      <c r="ET538" s="152"/>
      <c r="EU538" s="152"/>
      <c r="EV538" s="152"/>
      <c r="EW538" s="152"/>
      <c r="EX538" s="152"/>
      <c r="EY538" s="152"/>
      <c r="EZ538" s="152"/>
      <c r="FA538" s="152"/>
      <c r="FB538" s="152"/>
      <c r="FC538" s="152"/>
      <c r="FD538" s="152"/>
    </row>
    <row r="539" spans="1:160">
      <c r="A539" s="89"/>
      <c r="B539" s="89"/>
      <c r="C539" s="89"/>
      <c r="D539" s="89"/>
      <c r="E539" s="89"/>
      <c r="F539" s="89"/>
      <c r="G539" s="89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152"/>
      <c r="AE539" s="152"/>
      <c r="AF539" s="152"/>
      <c r="AG539" s="152"/>
      <c r="AH539" s="152"/>
      <c r="AI539" s="152"/>
      <c r="AJ539" s="152"/>
      <c r="AK539" s="152"/>
      <c r="AL539" s="152"/>
      <c r="AM539" s="152"/>
      <c r="AN539" s="152"/>
      <c r="AO539" s="152"/>
      <c r="AP539" s="152"/>
      <c r="AQ539" s="152"/>
      <c r="AR539" s="152"/>
      <c r="AS539" s="152"/>
      <c r="AT539" s="152"/>
      <c r="AU539" s="152"/>
      <c r="AV539" s="152"/>
      <c r="AW539" s="152"/>
      <c r="AX539" s="152"/>
      <c r="AY539" s="152"/>
      <c r="AZ539" s="152"/>
      <c r="BA539" s="152"/>
      <c r="BB539" s="152"/>
      <c r="BC539" s="152"/>
      <c r="BD539" s="152"/>
      <c r="BE539" s="152"/>
      <c r="BF539" s="152"/>
      <c r="BG539" s="152"/>
      <c r="BH539" s="152"/>
      <c r="BI539" s="152"/>
      <c r="BJ539" s="152"/>
      <c r="BK539" s="152"/>
      <c r="BL539" s="152"/>
      <c r="BM539" s="152"/>
      <c r="BN539" s="152"/>
      <c r="BO539" s="152"/>
      <c r="BP539" s="152"/>
      <c r="BQ539" s="152"/>
      <c r="BR539" s="152"/>
      <c r="BS539" s="152"/>
      <c r="BT539" s="152"/>
      <c r="BU539" s="152"/>
      <c r="BV539" s="152"/>
      <c r="BW539" s="152"/>
      <c r="BX539" s="152"/>
      <c r="BY539" s="152"/>
      <c r="BZ539" s="152"/>
      <c r="CA539" s="152"/>
      <c r="CB539" s="152"/>
      <c r="CC539" s="152"/>
      <c r="CD539" s="152"/>
      <c r="CE539" s="152"/>
      <c r="CF539" s="152"/>
      <c r="CG539" s="152"/>
      <c r="CH539" s="152"/>
      <c r="CI539" s="152"/>
      <c r="CJ539" s="152"/>
      <c r="CK539" s="152"/>
      <c r="CL539" s="152"/>
      <c r="CM539" s="152"/>
      <c r="CN539" s="152"/>
      <c r="CO539" s="152"/>
      <c r="CP539" s="152"/>
      <c r="CQ539" s="152"/>
      <c r="CR539" s="152"/>
      <c r="CS539" s="152"/>
      <c r="CT539" s="152"/>
      <c r="CU539" s="152"/>
      <c r="CV539" s="152"/>
      <c r="CW539" s="152"/>
      <c r="CX539" s="152"/>
      <c r="CY539" s="152"/>
      <c r="CZ539" s="152"/>
      <c r="DA539" s="152"/>
      <c r="DB539" s="152"/>
      <c r="DC539" s="152"/>
      <c r="DD539" s="152"/>
      <c r="DE539" s="152"/>
      <c r="DF539" s="152"/>
      <c r="DG539" s="152"/>
      <c r="DH539" s="152"/>
      <c r="DI539" s="152"/>
      <c r="DJ539" s="152"/>
      <c r="DK539" s="152"/>
      <c r="DL539" s="152"/>
      <c r="DM539" s="152"/>
      <c r="DN539" s="152"/>
      <c r="DO539" s="152"/>
      <c r="DP539" s="152"/>
      <c r="DQ539" s="152"/>
      <c r="DR539" s="152"/>
      <c r="DS539" s="152"/>
      <c r="DT539" s="152"/>
      <c r="DU539" s="152"/>
      <c r="DV539" s="152"/>
      <c r="DW539" s="152"/>
      <c r="DX539" s="152"/>
      <c r="DY539" s="152"/>
      <c r="DZ539" s="152"/>
      <c r="EA539" s="152"/>
      <c r="EB539" s="152"/>
      <c r="EC539" s="152"/>
      <c r="ED539" s="152"/>
      <c r="EE539" s="152"/>
      <c r="EF539" s="152"/>
      <c r="EG539" s="152"/>
      <c r="EH539" s="152"/>
      <c r="EI539" s="152"/>
      <c r="EJ539" s="152"/>
      <c r="EK539" s="152"/>
      <c r="EL539" s="152"/>
      <c r="EM539" s="152"/>
      <c r="EN539" s="152"/>
      <c r="EO539" s="152"/>
      <c r="EP539" s="152"/>
      <c r="EQ539" s="152"/>
      <c r="ER539" s="152"/>
      <c r="ES539" s="152"/>
      <c r="ET539" s="152"/>
      <c r="EU539" s="152"/>
      <c r="EV539" s="152"/>
      <c r="EW539" s="152"/>
      <c r="EX539" s="152"/>
      <c r="EY539" s="152"/>
      <c r="EZ539" s="152"/>
      <c r="FA539" s="152"/>
      <c r="FB539" s="152"/>
      <c r="FC539" s="152"/>
      <c r="FD539" s="152"/>
    </row>
    <row r="540" spans="1:160">
      <c r="A540" s="89"/>
      <c r="B540" s="89"/>
      <c r="C540" s="89"/>
      <c r="D540" s="89"/>
      <c r="E540" s="89"/>
      <c r="F540" s="89"/>
      <c r="G540" s="89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152"/>
      <c r="AE540" s="152"/>
      <c r="AF540" s="152"/>
      <c r="AG540" s="152"/>
      <c r="AH540" s="152"/>
      <c r="AI540" s="152"/>
      <c r="AJ540" s="152"/>
      <c r="AK540" s="152"/>
      <c r="AL540" s="152"/>
      <c r="AM540" s="152"/>
      <c r="AN540" s="152"/>
      <c r="AO540" s="152"/>
      <c r="AP540" s="152"/>
      <c r="AQ540" s="152"/>
      <c r="AR540" s="152"/>
      <c r="AS540" s="152"/>
      <c r="AT540" s="152"/>
      <c r="AU540" s="152"/>
      <c r="AV540" s="152"/>
      <c r="AW540" s="152"/>
      <c r="AX540" s="152"/>
      <c r="AY540" s="152"/>
      <c r="AZ540" s="152"/>
      <c r="BA540" s="152"/>
      <c r="BB540" s="152"/>
      <c r="BC540" s="152"/>
      <c r="BD540" s="152"/>
      <c r="BE540" s="152"/>
      <c r="BF540" s="152"/>
      <c r="BG540" s="152"/>
      <c r="BH540" s="152"/>
      <c r="BI540" s="152"/>
      <c r="BJ540" s="152"/>
      <c r="BK540" s="152"/>
      <c r="BL540" s="152"/>
      <c r="BM540" s="152"/>
      <c r="BN540" s="152"/>
      <c r="BO540" s="152"/>
      <c r="BP540" s="152"/>
      <c r="BQ540" s="152"/>
      <c r="BR540" s="152"/>
      <c r="BS540" s="152"/>
      <c r="BT540" s="152"/>
      <c r="BU540" s="152"/>
      <c r="BV540" s="152"/>
      <c r="BW540" s="152"/>
      <c r="BX540" s="152"/>
      <c r="BY540" s="152"/>
      <c r="BZ540" s="152"/>
      <c r="CA540" s="152"/>
      <c r="CB540" s="152"/>
      <c r="CC540" s="152"/>
      <c r="CD540" s="152"/>
      <c r="CE540" s="152"/>
      <c r="CF540" s="152"/>
      <c r="CG540" s="152"/>
      <c r="CH540" s="152"/>
      <c r="CI540" s="152"/>
      <c r="CJ540" s="152"/>
      <c r="CK540" s="152"/>
      <c r="CL540" s="152"/>
      <c r="CM540" s="152"/>
      <c r="CN540" s="152"/>
      <c r="CO540" s="152"/>
      <c r="CP540" s="152"/>
      <c r="CQ540" s="152"/>
      <c r="CR540" s="152"/>
      <c r="CS540" s="152"/>
      <c r="CT540" s="152"/>
      <c r="CU540" s="152"/>
      <c r="CV540" s="152"/>
      <c r="CW540" s="152"/>
      <c r="CX540" s="152"/>
      <c r="CY540" s="152"/>
      <c r="CZ540" s="152"/>
      <c r="DA540" s="152"/>
      <c r="DB540" s="152"/>
      <c r="DC540" s="152"/>
      <c r="DD540" s="152"/>
      <c r="DE540" s="152"/>
      <c r="DF540" s="152"/>
      <c r="DG540" s="152"/>
      <c r="DH540" s="152"/>
      <c r="DI540" s="152"/>
      <c r="DJ540" s="152"/>
      <c r="DK540" s="152"/>
      <c r="DL540" s="152"/>
      <c r="DM540" s="152"/>
      <c r="DN540" s="152"/>
      <c r="DO540" s="152"/>
      <c r="DP540" s="152"/>
      <c r="DQ540" s="152"/>
      <c r="DR540" s="152"/>
      <c r="DS540" s="152"/>
      <c r="DT540" s="152"/>
      <c r="DU540" s="152"/>
      <c r="DV540" s="152"/>
      <c r="DW540" s="152"/>
      <c r="DX540" s="152"/>
      <c r="DY540" s="152"/>
      <c r="DZ540" s="152"/>
      <c r="EA540" s="152"/>
      <c r="EB540" s="152"/>
      <c r="EC540" s="152"/>
      <c r="ED540" s="152"/>
      <c r="EE540" s="152"/>
      <c r="EF540" s="152"/>
      <c r="EG540" s="152"/>
      <c r="EH540" s="152"/>
      <c r="EI540" s="152"/>
      <c r="EJ540" s="152"/>
      <c r="EK540" s="152"/>
      <c r="EL540" s="152"/>
      <c r="EM540" s="152"/>
      <c r="EN540" s="152"/>
      <c r="EO540" s="152"/>
      <c r="EP540" s="152"/>
      <c r="EQ540" s="152"/>
      <c r="ER540" s="152"/>
      <c r="ES540" s="152"/>
      <c r="ET540" s="152"/>
      <c r="EU540" s="152"/>
      <c r="EV540" s="152"/>
      <c r="EW540" s="152"/>
      <c r="EX540" s="152"/>
      <c r="EY540" s="152"/>
      <c r="EZ540" s="152"/>
      <c r="FA540" s="152"/>
      <c r="FB540" s="152"/>
      <c r="FC540" s="152"/>
      <c r="FD540" s="152"/>
    </row>
    <row r="541" spans="1:160">
      <c r="A541" s="89"/>
      <c r="B541" s="89"/>
      <c r="C541" s="89"/>
      <c r="D541" s="89"/>
      <c r="E541" s="89"/>
      <c r="F541" s="89"/>
      <c r="G541" s="89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152"/>
      <c r="AE541" s="152"/>
      <c r="AF541" s="152"/>
      <c r="AG541" s="152"/>
      <c r="AH541" s="152"/>
      <c r="AI541" s="152"/>
      <c r="AJ541" s="152"/>
      <c r="AK541" s="152"/>
      <c r="AL541" s="152"/>
      <c r="AM541" s="152"/>
      <c r="AN541" s="152"/>
      <c r="AO541" s="152"/>
      <c r="AP541" s="152"/>
      <c r="AQ541" s="152"/>
      <c r="AR541" s="152"/>
      <c r="AS541" s="152"/>
      <c r="AT541" s="152"/>
      <c r="AU541" s="152"/>
      <c r="AV541" s="152"/>
      <c r="AW541" s="152"/>
      <c r="AX541" s="152"/>
      <c r="AY541" s="152"/>
      <c r="AZ541" s="152"/>
      <c r="BA541" s="152"/>
      <c r="BB541" s="152"/>
      <c r="BC541" s="152"/>
      <c r="BD541" s="152"/>
      <c r="BE541" s="152"/>
      <c r="BF541" s="152"/>
      <c r="BG541" s="152"/>
      <c r="BH541" s="152"/>
      <c r="BI541" s="152"/>
      <c r="BJ541" s="152"/>
      <c r="BK541" s="152"/>
      <c r="BL541" s="152"/>
      <c r="BM541" s="152"/>
      <c r="BN541" s="152"/>
      <c r="BO541" s="152"/>
      <c r="BP541" s="152"/>
      <c r="BQ541" s="152"/>
      <c r="BR541" s="152"/>
      <c r="BS541" s="152"/>
      <c r="BT541" s="152"/>
      <c r="BU541" s="152"/>
      <c r="BV541" s="152"/>
      <c r="BW541" s="152"/>
      <c r="BX541" s="152"/>
      <c r="BY541" s="152"/>
      <c r="BZ541" s="152"/>
      <c r="CA541" s="152"/>
      <c r="CB541" s="152"/>
      <c r="CC541" s="152"/>
      <c r="CD541" s="152"/>
      <c r="CE541" s="152"/>
      <c r="CF541" s="152"/>
      <c r="CG541" s="152"/>
      <c r="CH541" s="152"/>
      <c r="CI541" s="152"/>
      <c r="CJ541" s="152"/>
      <c r="CK541" s="152"/>
      <c r="CL541" s="152"/>
      <c r="CM541" s="152"/>
      <c r="CN541" s="152"/>
      <c r="CO541" s="152"/>
      <c r="CP541" s="152"/>
      <c r="CQ541" s="152"/>
      <c r="CR541" s="152"/>
      <c r="CS541" s="152"/>
      <c r="CT541" s="152"/>
      <c r="CU541" s="152"/>
      <c r="CV541" s="152"/>
      <c r="CW541" s="152"/>
      <c r="CX541" s="152"/>
      <c r="CY541" s="152"/>
      <c r="CZ541" s="152"/>
      <c r="DA541" s="152"/>
      <c r="DB541" s="152"/>
      <c r="DC541" s="152"/>
      <c r="DD541" s="152"/>
      <c r="DE541" s="152"/>
      <c r="DF541" s="152"/>
      <c r="DG541" s="152"/>
      <c r="DH541" s="152"/>
      <c r="DI541" s="152"/>
      <c r="DJ541" s="152"/>
      <c r="DK541" s="152"/>
      <c r="DL541" s="152"/>
      <c r="DM541" s="152"/>
      <c r="DN541" s="152"/>
      <c r="DO541" s="152"/>
      <c r="DP541" s="152"/>
      <c r="DQ541" s="152"/>
      <c r="DR541" s="152"/>
      <c r="DS541" s="152"/>
      <c r="DT541" s="152"/>
      <c r="DU541" s="152"/>
      <c r="DV541" s="152"/>
      <c r="DW541" s="152"/>
      <c r="DX541" s="152"/>
      <c r="DY541" s="152"/>
      <c r="DZ541" s="152"/>
      <c r="EA541" s="152"/>
      <c r="EB541" s="152"/>
      <c r="EC541" s="152"/>
      <c r="ED541" s="152"/>
      <c r="EE541" s="152"/>
      <c r="EF541" s="152"/>
      <c r="EG541" s="152"/>
      <c r="EH541" s="152"/>
      <c r="EI541" s="152"/>
      <c r="EJ541" s="152"/>
      <c r="EK541" s="152"/>
      <c r="EL541" s="152"/>
      <c r="EM541" s="152"/>
      <c r="EN541" s="152"/>
      <c r="EO541" s="152"/>
      <c r="EP541" s="152"/>
      <c r="EQ541" s="152"/>
      <c r="ER541" s="152"/>
      <c r="ES541" s="152"/>
      <c r="ET541" s="152"/>
      <c r="EU541" s="152"/>
      <c r="EV541" s="152"/>
      <c r="EW541" s="152"/>
      <c r="EX541" s="152"/>
      <c r="EY541" s="152"/>
      <c r="EZ541" s="152"/>
      <c r="FA541" s="152"/>
      <c r="FB541" s="152"/>
      <c r="FC541" s="152"/>
      <c r="FD541" s="152"/>
    </row>
    <row r="542" spans="1:160">
      <c r="A542" s="89"/>
      <c r="B542" s="89"/>
      <c r="C542" s="89"/>
      <c r="D542" s="89"/>
      <c r="E542" s="89"/>
      <c r="F542" s="89"/>
      <c r="G542" s="89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152"/>
      <c r="AE542" s="152"/>
      <c r="AF542" s="152"/>
      <c r="AG542" s="152"/>
      <c r="AH542" s="152"/>
      <c r="AI542" s="152"/>
      <c r="AJ542" s="152"/>
      <c r="AK542" s="152"/>
      <c r="AL542" s="152"/>
      <c r="AM542" s="152"/>
      <c r="AN542" s="152"/>
      <c r="AO542" s="152"/>
      <c r="AP542" s="152"/>
      <c r="AQ542" s="152"/>
      <c r="AR542" s="152"/>
      <c r="AS542" s="152"/>
      <c r="AT542" s="152"/>
      <c r="AU542" s="152"/>
      <c r="AV542" s="152"/>
      <c r="AW542" s="152"/>
      <c r="AX542" s="152"/>
      <c r="AY542" s="152"/>
      <c r="AZ542" s="152"/>
      <c r="BA542" s="152"/>
      <c r="BB542" s="152"/>
      <c r="BC542" s="152"/>
      <c r="BD542" s="152"/>
      <c r="BE542" s="152"/>
      <c r="BF542" s="152"/>
      <c r="BG542" s="152"/>
      <c r="BH542" s="152"/>
      <c r="BI542" s="152"/>
      <c r="BJ542" s="152"/>
      <c r="BK542" s="152"/>
      <c r="BL542" s="152"/>
      <c r="BM542" s="152"/>
      <c r="BN542" s="152"/>
      <c r="BO542" s="152"/>
      <c r="BP542" s="152"/>
      <c r="BQ542" s="152"/>
      <c r="BR542" s="152"/>
      <c r="BS542" s="152"/>
      <c r="BT542" s="152"/>
      <c r="BU542" s="152"/>
      <c r="BV542" s="152"/>
      <c r="BW542" s="152"/>
      <c r="BX542" s="152"/>
      <c r="BY542" s="152"/>
      <c r="BZ542" s="152"/>
      <c r="CA542" s="152"/>
      <c r="CB542" s="152"/>
      <c r="CC542" s="152"/>
      <c r="CD542" s="152"/>
      <c r="CE542" s="152"/>
      <c r="CF542" s="152"/>
      <c r="CG542" s="152"/>
      <c r="CH542" s="152"/>
      <c r="CI542" s="152"/>
      <c r="CJ542" s="152"/>
      <c r="CK542" s="152"/>
      <c r="CL542" s="152"/>
      <c r="CM542" s="152"/>
      <c r="CN542" s="152"/>
      <c r="CO542" s="152"/>
      <c r="CP542" s="152"/>
      <c r="CQ542" s="152"/>
      <c r="CR542" s="152"/>
      <c r="CS542" s="152"/>
      <c r="CT542" s="152"/>
      <c r="CU542" s="152"/>
      <c r="CV542" s="152"/>
      <c r="CW542" s="152"/>
      <c r="CX542" s="152"/>
      <c r="CY542" s="152"/>
      <c r="CZ542" s="152"/>
      <c r="DA542" s="152"/>
      <c r="DB542" s="152"/>
      <c r="DC542" s="152"/>
      <c r="DD542" s="152"/>
      <c r="DE542" s="152"/>
      <c r="DF542" s="152"/>
      <c r="DG542" s="152"/>
      <c r="DH542" s="152"/>
      <c r="DI542" s="152"/>
      <c r="DJ542" s="152"/>
      <c r="DK542" s="152"/>
      <c r="DL542" s="152"/>
      <c r="DM542" s="152"/>
      <c r="DN542" s="152"/>
      <c r="DO542" s="152"/>
      <c r="DP542" s="152"/>
      <c r="DQ542" s="152"/>
      <c r="DR542" s="152"/>
      <c r="DS542" s="152"/>
      <c r="DT542" s="152"/>
      <c r="DU542" s="152"/>
      <c r="DV542" s="152"/>
      <c r="DW542" s="152"/>
      <c r="DX542" s="152"/>
      <c r="DY542" s="152"/>
      <c r="DZ542" s="152"/>
      <c r="EA542" s="152"/>
      <c r="EB542" s="152"/>
      <c r="EC542" s="152"/>
      <c r="ED542" s="152"/>
      <c r="EE542" s="152"/>
      <c r="EF542" s="152"/>
      <c r="EG542" s="152"/>
      <c r="EH542" s="152"/>
      <c r="EI542" s="152"/>
      <c r="EJ542" s="152"/>
      <c r="EK542" s="152"/>
      <c r="EL542" s="152"/>
      <c r="EM542" s="152"/>
      <c r="EN542" s="152"/>
      <c r="EO542" s="152"/>
      <c r="EP542" s="152"/>
      <c r="EQ542" s="152"/>
      <c r="ER542" s="152"/>
      <c r="ES542" s="152"/>
      <c r="ET542" s="152"/>
      <c r="EU542" s="152"/>
      <c r="EV542" s="152"/>
      <c r="EW542" s="152"/>
      <c r="EX542" s="152"/>
      <c r="EY542" s="152"/>
      <c r="EZ542" s="152"/>
      <c r="FA542" s="152"/>
      <c r="FB542" s="152"/>
      <c r="FC542" s="152"/>
      <c r="FD542" s="152"/>
    </row>
    <row r="543" spans="1:160">
      <c r="A543" s="89"/>
      <c r="B543" s="89"/>
      <c r="C543" s="89"/>
      <c r="D543" s="89"/>
      <c r="E543" s="89"/>
      <c r="F543" s="89"/>
      <c r="G543" s="89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152"/>
      <c r="AE543" s="152"/>
      <c r="AF543" s="152"/>
      <c r="AG543" s="152"/>
      <c r="AH543" s="152"/>
      <c r="AI543" s="152"/>
      <c r="AJ543" s="152"/>
      <c r="AK543" s="152"/>
      <c r="AL543" s="152"/>
      <c r="AM543" s="152"/>
      <c r="AN543" s="152"/>
      <c r="AO543" s="152"/>
      <c r="AP543" s="152"/>
      <c r="AQ543" s="152"/>
      <c r="AR543" s="152"/>
      <c r="AS543" s="152"/>
      <c r="AT543" s="152"/>
      <c r="AU543" s="152"/>
      <c r="AV543" s="152"/>
      <c r="AW543" s="152"/>
      <c r="AX543" s="152"/>
      <c r="AY543" s="152"/>
      <c r="AZ543" s="152"/>
      <c r="BA543" s="152"/>
      <c r="BB543" s="152"/>
      <c r="BC543" s="152"/>
      <c r="BD543" s="152"/>
      <c r="BE543" s="152"/>
      <c r="BF543" s="152"/>
      <c r="BG543" s="152"/>
      <c r="BH543" s="152"/>
      <c r="BI543" s="152"/>
      <c r="BJ543" s="152"/>
      <c r="BK543" s="152"/>
      <c r="BL543" s="152"/>
      <c r="BM543" s="152"/>
      <c r="BN543" s="152"/>
      <c r="BO543" s="152"/>
      <c r="BP543" s="152"/>
      <c r="BQ543" s="152"/>
      <c r="BR543" s="152"/>
      <c r="BS543" s="152"/>
      <c r="BT543" s="152"/>
      <c r="BU543" s="152"/>
      <c r="BV543" s="152"/>
      <c r="BW543" s="152"/>
      <c r="BX543" s="152"/>
      <c r="BY543" s="152"/>
      <c r="BZ543" s="152"/>
      <c r="CA543" s="152"/>
      <c r="CB543" s="152"/>
      <c r="CC543" s="152"/>
      <c r="CD543" s="152"/>
      <c r="CE543" s="152"/>
      <c r="CF543" s="152"/>
      <c r="CG543" s="152"/>
      <c r="CH543" s="152"/>
      <c r="CI543" s="152"/>
      <c r="CJ543" s="152"/>
      <c r="CK543" s="152"/>
      <c r="CL543" s="152"/>
      <c r="CM543" s="152"/>
      <c r="CN543" s="152"/>
      <c r="CO543" s="152"/>
      <c r="CP543" s="152"/>
      <c r="CQ543" s="152"/>
      <c r="CR543" s="152"/>
      <c r="CS543" s="152"/>
      <c r="CT543" s="152"/>
      <c r="CU543" s="152"/>
      <c r="CV543" s="152"/>
      <c r="CW543" s="152"/>
      <c r="CX543" s="152"/>
      <c r="CY543" s="152"/>
      <c r="CZ543" s="152"/>
      <c r="DA543" s="152"/>
      <c r="DB543" s="152"/>
      <c r="DC543" s="152"/>
      <c r="DD543" s="152"/>
      <c r="DE543" s="152"/>
      <c r="DF543" s="152"/>
      <c r="DG543" s="152"/>
      <c r="DH543" s="152"/>
      <c r="DI543" s="152"/>
      <c r="DJ543" s="152"/>
      <c r="DK543" s="152"/>
      <c r="DL543" s="152"/>
      <c r="DM543" s="152"/>
      <c r="DN543" s="152"/>
      <c r="DO543" s="152"/>
      <c r="DP543" s="152"/>
      <c r="DQ543" s="152"/>
      <c r="DR543" s="152"/>
      <c r="DS543" s="152"/>
      <c r="DT543" s="152"/>
      <c r="DU543" s="152"/>
      <c r="DV543" s="152"/>
      <c r="DW543" s="152"/>
      <c r="DX543" s="152"/>
      <c r="DY543" s="152"/>
      <c r="DZ543" s="152"/>
      <c r="EA543" s="152"/>
      <c r="EB543" s="152"/>
      <c r="EC543" s="152"/>
      <c r="ED543" s="152"/>
      <c r="EE543" s="152"/>
      <c r="EF543" s="152"/>
      <c r="EG543" s="152"/>
      <c r="EH543" s="152"/>
      <c r="EI543" s="152"/>
      <c r="EJ543" s="152"/>
      <c r="EK543" s="152"/>
      <c r="EL543" s="152"/>
      <c r="EM543" s="152"/>
      <c r="EN543" s="152"/>
      <c r="EO543" s="152"/>
      <c r="EP543" s="152"/>
      <c r="EQ543" s="152"/>
      <c r="ER543" s="152"/>
      <c r="ES543" s="152"/>
      <c r="ET543" s="152"/>
      <c r="EU543" s="152"/>
      <c r="EV543" s="152"/>
      <c r="EW543" s="152"/>
      <c r="EX543" s="152"/>
      <c r="EY543" s="152"/>
      <c r="EZ543" s="152"/>
      <c r="FA543" s="152"/>
      <c r="FB543" s="152"/>
      <c r="FC543" s="152"/>
      <c r="FD543" s="152"/>
    </row>
    <row r="544" spans="1:160">
      <c r="A544" s="89"/>
      <c r="B544" s="89"/>
      <c r="C544" s="89"/>
      <c r="D544" s="89"/>
      <c r="E544" s="89"/>
      <c r="F544" s="89"/>
      <c r="G544" s="89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152"/>
      <c r="AE544" s="152"/>
      <c r="AF544" s="152"/>
      <c r="AG544" s="152"/>
      <c r="AH544" s="152"/>
      <c r="AI544" s="152"/>
      <c r="AJ544" s="152"/>
      <c r="AK544" s="152"/>
      <c r="AL544" s="152"/>
      <c r="AM544" s="152"/>
      <c r="AN544" s="152"/>
      <c r="AO544" s="152"/>
      <c r="AP544" s="152"/>
      <c r="AQ544" s="152"/>
      <c r="AR544" s="152"/>
      <c r="AS544" s="152"/>
      <c r="AT544" s="152"/>
      <c r="AU544" s="152"/>
      <c r="AV544" s="152"/>
      <c r="AW544" s="152"/>
      <c r="AX544" s="152"/>
      <c r="AY544" s="152"/>
      <c r="AZ544" s="152"/>
      <c r="BA544" s="152"/>
      <c r="BB544" s="152"/>
      <c r="BC544" s="152"/>
      <c r="BD544" s="152"/>
      <c r="BE544" s="152"/>
      <c r="BF544" s="152"/>
      <c r="BG544" s="152"/>
      <c r="BH544" s="152"/>
      <c r="BI544" s="152"/>
      <c r="BJ544" s="152"/>
      <c r="BK544" s="152"/>
      <c r="BL544" s="152"/>
      <c r="BM544" s="152"/>
      <c r="BN544" s="152"/>
      <c r="BO544" s="152"/>
      <c r="BP544" s="152"/>
      <c r="BQ544" s="152"/>
      <c r="BR544" s="152"/>
      <c r="BS544" s="152"/>
      <c r="BT544" s="152"/>
      <c r="BU544" s="152"/>
      <c r="BV544" s="152"/>
      <c r="BW544" s="152"/>
      <c r="BX544" s="152"/>
      <c r="BY544" s="152"/>
      <c r="BZ544" s="152"/>
      <c r="CA544" s="152"/>
      <c r="CB544" s="152"/>
      <c r="CC544" s="152"/>
      <c r="CD544" s="152"/>
      <c r="CE544" s="152"/>
      <c r="CF544" s="152"/>
      <c r="CG544" s="152"/>
      <c r="CH544" s="152"/>
      <c r="CI544" s="152"/>
      <c r="CJ544" s="152"/>
      <c r="CK544" s="152"/>
      <c r="CL544" s="152"/>
      <c r="CM544" s="152"/>
      <c r="CN544" s="152"/>
      <c r="CO544" s="152"/>
      <c r="CP544" s="152"/>
      <c r="CQ544" s="152"/>
      <c r="CR544" s="152"/>
      <c r="CS544" s="152"/>
      <c r="CT544" s="152"/>
      <c r="CU544" s="152"/>
      <c r="CV544" s="152"/>
      <c r="CW544" s="152"/>
      <c r="CX544" s="152"/>
      <c r="CY544" s="152"/>
      <c r="CZ544" s="152"/>
      <c r="DA544" s="152"/>
      <c r="DB544" s="152"/>
      <c r="DC544" s="152"/>
      <c r="DD544" s="152"/>
      <c r="DE544" s="152"/>
      <c r="DF544" s="152"/>
      <c r="DG544" s="152"/>
      <c r="DH544" s="152"/>
      <c r="DI544" s="152"/>
      <c r="DJ544" s="152"/>
      <c r="DK544" s="152"/>
      <c r="DL544" s="152"/>
      <c r="DM544" s="152"/>
      <c r="DN544" s="152"/>
      <c r="DO544" s="152"/>
      <c r="DP544" s="152"/>
      <c r="DQ544" s="152"/>
      <c r="DR544" s="152"/>
      <c r="DS544" s="152"/>
      <c r="DT544" s="152"/>
      <c r="DU544" s="152"/>
      <c r="DV544" s="152"/>
      <c r="DW544" s="152"/>
      <c r="DX544" s="152"/>
      <c r="DY544" s="152"/>
      <c r="DZ544" s="152"/>
      <c r="EA544" s="152"/>
      <c r="EB544" s="152"/>
      <c r="EC544" s="152"/>
      <c r="ED544" s="152"/>
      <c r="EE544" s="152"/>
      <c r="EF544" s="152"/>
      <c r="EG544" s="152"/>
      <c r="EH544" s="152"/>
      <c r="EI544" s="152"/>
      <c r="EJ544" s="152"/>
      <c r="EK544" s="152"/>
      <c r="EL544" s="152"/>
      <c r="EM544" s="152"/>
      <c r="EN544" s="152"/>
      <c r="EO544" s="152"/>
      <c r="EP544" s="152"/>
      <c r="EQ544" s="152"/>
      <c r="ER544" s="152"/>
      <c r="ES544" s="152"/>
      <c r="ET544" s="152"/>
      <c r="EU544" s="152"/>
      <c r="EV544" s="152"/>
      <c r="EW544" s="152"/>
      <c r="EX544" s="152"/>
      <c r="EY544" s="152"/>
      <c r="EZ544" s="152"/>
      <c r="FA544" s="152"/>
      <c r="FB544" s="152"/>
      <c r="FC544" s="152"/>
      <c r="FD544" s="152"/>
    </row>
    <row r="545" spans="1:160">
      <c r="A545" s="89"/>
      <c r="B545" s="89"/>
      <c r="C545" s="89"/>
      <c r="D545" s="89"/>
      <c r="E545" s="89"/>
      <c r="F545" s="89"/>
      <c r="G545" s="89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152"/>
      <c r="AE545" s="152"/>
      <c r="AF545" s="152"/>
      <c r="AG545" s="152"/>
      <c r="AH545" s="152"/>
      <c r="AI545" s="152"/>
      <c r="AJ545" s="152"/>
      <c r="AK545" s="152"/>
      <c r="AL545" s="152"/>
      <c r="AM545" s="152"/>
      <c r="AN545" s="152"/>
      <c r="AO545" s="152"/>
      <c r="AP545" s="152"/>
      <c r="AQ545" s="152"/>
      <c r="AR545" s="152"/>
      <c r="AS545" s="152"/>
      <c r="AT545" s="152"/>
      <c r="AU545" s="152"/>
      <c r="AV545" s="152"/>
      <c r="AW545" s="152"/>
      <c r="AX545" s="152"/>
      <c r="AY545" s="152"/>
      <c r="AZ545" s="152"/>
      <c r="BA545" s="152"/>
      <c r="BB545" s="152"/>
      <c r="BC545" s="152"/>
      <c r="BD545" s="152"/>
      <c r="BE545" s="152"/>
      <c r="BF545" s="152"/>
      <c r="BG545" s="152"/>
      <c r="BH545" s="152"/>
      <c r="BI545" s="152"/>
      <c r="BJ545" s="152"/>
      <c r="BK545" s="152"/>
      <c r="BL545" s="152"/>
      <c r="BM545" s="152"/>
      <c r="BN545" s="152"/>
      <c r="BO545" s="152"/>
      <c r="BP545" s="152"/>
      <c r="BQ545" s="152"/>
      <c r="BR545" s="152"/>
      <c r="BS545" s="152"/>
      <c r="BT545" s="152"/>
      <c r="BU545" s="152"/>
      <c r="BV545" s="152"/>
      <c r="BW545" s="152"/>
      <c r="BX545" s="152"/>
      <c r="BY545" s="152"/>
      <c r="BZ545" s="152"/>
      <c r="CA545" s="152"/>
      <c r="CB545" s="152"/>
      <c r="CC545" s="152"/>
      <c r="CD545" s="152"/>
      <c r="CE545" s="152"/>
      <c r="CF545" s="152"/>
      <c r="CG545" s="152"/>
      <c r="CH545" s="152"/>
      <c r="CI545" s="152"/>
      <c r="CJ545" s="152"/>
      <c r="CK545" s="152"/>
      <c r="CL545" s="152"/>
      <c r="CM545" s="152"/>
      <c r="CN545" s="152"/>
      <c r="CO545" s="152"/>
      <c r="CP545" s="152"/>
      <c r="CQ545" s="152"/>
      <c r="CR545" s="152"/>
      <c r="CS545" s="152"/>
      <c r="CT545" s="152"/>
      <c r="CU545" s="152"/>
      <c r="CV545" s="152"/>
      <c r="CW545" s="152"/>
      <c r="CX545" s="152"/>
      <c r="CY545" s="152"/>
      <c r="CZ545" s="152"/>
      <c r="DA545" s="152"/>
      <c r="DB545" s="152"/>
      <c r="DC545" s="152"/>
      <c r="DD545" s="152"/>
      <c r="DE545" s="152"/>
      <c r="DF545" s="152"/>
      <c r="DG545" s="152"/>
      <c r="DH545" s="152"/>
      <c r="DI545" s="152"/>
      <c r="DJ545" s="152"/>
      <c r="DK545" s="152"/>
      <c r="DL545" s="152"/>
      <c r="DM545" s="152"/>
      <c r="DN545" s="152"/>
      <c r="DO545" s="152"/>
      <c r="DP545" s="152"/>
      <c r="DQ545" s="152"/>
      <c r="DR545" s="152"/>
      <c r="DS545" s="152"/>
      <c r="DT545" s="152"/>
      <c r="DU545" s="152"/>
      <c r="DV545" s="152"/>
      <c r="DW545" s="152"/>
      <c r="DX545" s="152"/>
      <c r="DY545" s="152"/>
      <c r="DZ545" s="152"/>
      <c r="EA545" s="152"/>
      <c r="EB545" s="152"/>
      <c r="EC545" s="152"/>
      <c r="ED545" s="152"/>
      <c r="EE545" s="152"/>
      <c r="EF545" s="152"/>
      <c r="EG545" s="152"/>
      <c r="EH545" s="152"/>
      <c r="EI545" s="152"/>
      <c r="EJ545" s="152"/>
      <c r="EK545" s="152"/>
      <c r="EL545" s="152"/>
      <c r="EM545" s="152"/>
      <c r="EN545" s="152"/>
      <c r="EO545" s="152"/>
      <c r="EP545" s="152"/>
      <c r="EQ545" s="152"/>
      <c r="ER545" s="152"/>
      <c r="ES545" s="152"/>
      <c r="ET545" s="152"/>
      <c r="EU545" s="152"/>
      <c r="EV545" s="152"/>
      <c r="EW545" s="152"/>
      <c r="EX545" s="152"/>
      <c r="EY545" s="152"/>
      <c r="EZ545" s="152"/>
      <c r="FA545" s="152"/>
      <c r="FB545" s="152"/>
      <c r="FC545" s="152"/>
      <c r="FD545" s="152"/>
    </row>
    <row r="546" spans="1:160">
      <c r="A546" s="89"/>
      <c r="B546" s="89"/>
      <c r="C546" s="89"/>
      <c r="D546" s="89"/>
      <c r="E546" s="89"/>
      <c r="F546" s="89"/>
      <c r="G546" s="89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152"/>
      <c r="AE546" s="152"/>
      <c r="AF546" s="152"/>
      <c r="AG546" s="152"/>
      <c r="AH546" s="152"/>
      <c r="AI546" s="152"/>
      <c r="AJ546" s="152"/>
      <c r="AK546" s="152"/>
      <c r="AL546" s="152"/>
      <c r="AM546" s="152"/>
      <c r="AN546" s="152"/>
      <c r="AO546" s="152"/>
      <c r="AP546" s="152"/>
      <c r="AQ546" s="152"/>
      <c r="AR546" s="152"/>
      <c r="AS546" s="152"/>
      <c r="AT546" s="152"/>
      <c r="AU546" s="152"/>
      <c r="AV546" s="152"/>
      <c r="AW546" s="152"/>
      <c r="AX546" s="152"/>
      <c r="AY546" s="152"/>
      <c r="AZ546" s="152"/>
      <c r="BA546" s="152"/>
      <c r="BB546" s="152"/>
      <c r="BC546" s="152"/>
      <c r="BD546" s="152"/>
      <c r="BE546" s="152"/>
      <c r="BF546" s="152"/>
      <c r="BG546" s="152"/>
      <c r="BH546" s="152"/>
      <c r="BI546" s="152"/>
      <c r="BJ546" s="152"/>
      <c r="BK546" s="152"/>
      <c r="BL546" s="152"/>
      <c r="BM546" s="152"/>
      <c r="BN546" s="152"/>
      <c r="BO546" s="152"/>
      <c r="BP546" s="152"/>
      <c r="BQ546" s="152"/>
      <c r="BR546" s="152"/>
      <c r="BS546" s="152"/>
      <c r="BT546" s="152"/>
      <c r="BU546" s="152"/>
      <c r="BV546" s="152"/>
      <c r="BW546" s="152"/>
      <c r="BX546" s="152"/>
      <c r="BY546" s="152"/>
      <c r="BZ546" s="152"/>
      <c r="CA546" s="152"/>
      <c r="CB546" s="152"/>
      <c r="CC546" s="152"/>
      <c r="CD546" s="152"/>
      <c r="CE546" s="152"/>
      <c r="CF546" s="152"/>
      <c r="CG546" s="152"/>
      <c r="CH546" s="152"/>
      <c r="CI546" s="152"/>
      <c r="CJ546" s="152"/>
      <c r="CK546" s="152"/>
      <c r="CL546" s="152"/>
      <c r="CM546" s="152"/>
      <c r="CN546" s="152"/>
      <c r="CO546" s="152"/>
      <c r="CP546" s="152"/>
      <c r="CQ546" s="152"/>
      <c r="CR546" s="152"/>
      <c r="CS546" s="152"/>
      <c r="CT546" s="152"/>
      <c r="CU546" s="152"/>
      <c r="CV546" s="152"/>
      <c r="CW546" s="152"/>
      <c r="CX546" s="152"/>
      <c r="CY546" s="152"/>
      <c r="CZ546" s="152"/>
      <c r="DA546" s="152"/>
      <c r="DB546" s="152"/>
      <c r="DC546" s="152"/>
      <c r="DD546" s="152"/>
      <c r="DE546" s="152"/>
      <c r="DF546" s="152"/>
      <c r="DG546" s="152"/>
      <c r="DH546" s="152"/>
      <c r="DI546" s="152"/>
      <c r="DJ546" s="152"/>
      <c r="DK546" s="152"/>
      <c r="DL546" s="152"/>
      <c r="DM546" s="152"/>
      <c r="DN546" s="152"/>
      <c r="DO546" s="152"/>
      <c r="DP546" s="152"/>
      <c r="DQ546" s="152"/>
      <c r="DR546" s="152"/>
      <c r="DS546" s="152"/>
      <c r="DT546" s="152"/>
      <c r="DU546" s="152"/>
      <c r="DV546" s="152"/>
      <c r="DW546" s="152"/>
      <c r="DX546" s="152"/>
      <c r="DY546" s="152"/>
      <c r="DZ546" s="152"/>
      <c r="EA546" s="152"/>
      <c r="EB546" s="152"/>
      <c r="EC546" s="152"/>
      <c r="ED546" s="152"/>
      <c r="EE546" s="152"/>
      <c r="EF546" s="152"/>
      <c r="EG546" s="152"/>
      <c r="EH546" s="152"/>
      <c r="EI546" s="152"/>
      <c r="EJ546" s="152"/>
      <c r="EK546" s="152"/>
      <c r="EL546" s="152"/>
      <c r="EM546" s="152"/>
      <c r="EN546" s="152"/>
      <c r="EO546" s="152"/>
      <c r="EP546" s="152"/>
      <c r="EQ546" s="152"/>
      <c r="ER546" s="152"/>
      <c r="ES546" s="152"/>
      <c r="ET546" s="152"/>
      <c r="EU546" s="152"/>
      <c r="EV546" s="152"/>
      <c r="EW546" s="152"/>
      <c r="EX546" s="152"/>
      <c r="EY546" s="152"/>
      <c r="EZ546" s="152"/>
      <c r="FA546" s="152"/>
      <c r="FB546" s="152"/>
      <c r="FC546" s="152"/>
      <c r="FD546" s="152"/>
    </row>
    <row r="547" spans="1:160">
      <c r="A547" s="89"/>
      <c r="B547" s="89"/>
      <c r="C547" s="89"/>
      <c r="D547" s="89"/>
      <c r="E547" s="89"/>
      <c r="F547" s="89"/>
      <c r="G547" s="89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152"/>
      <c r="AE547" s="152"/>
      <c r="AF547" s="152"/>
      <c r="AG547" s="152"/>
      <c r="AH547" s="152"/>
      <c r="AI547" s="152"/>
      <c r="AJ547" s="152"/>
      <c r="AK547" s="152"/>
      <c r="AL547" s="152"/>
      <c r="AM547" s="152"/>
      <c r="AN547" s="152"/>
      <c r="AO547" s="152"/>
      <c r="AP547" s="152"/>
      <c r="AQ547" s="152"/>
      <c r="AR547" s="152"/>
      <c r="AS547" s="152"/>
      <c r="AT547" s="152"/>
      <c r="AU547" s="152"/>
      <c r="AV547" s="152"/>
      <c r="AW547" s="152"/>
      <c r="AX547" s="152"/>
      <c r="AY547" s="152"/>
      <c r="AZ547" s="152"/>
      <c r="BA547" s="152"/>
      <c r="BB547" s="152"/>
      <c r="BC547" s="152"/>
      <c r="BD547" s="152"/>
      <c r="BE547" s="152"/>
      <c r="BF547" s="152"/>
      <c r="BG547" s="152"/>
      <c r="BH547" s="152"/>
      <c r="BI547" s="152"/>
      <c r="BJ547" s="152"/>
      <c r="BK547" s="152"/>
      <c r="BL547" s="152"/>
      <c r="BM547" s="152"/>
      <c r="BN547" s="152"/>
      <c r="BO547" s="152"/>
      <c r="BP547" s="152"/>
      <c r="BQ547" s="152"/>
      <c r="BR547" s="152"/>
      <c r="BS547" s="152"/>
      <c r="BT547" s="152"/>
      <c r="BU547" s="152"/>
      <c r="BV547" s="152"/>
      <c r="BW547" s="152"/>
      <c r="BX547" s="152"/>
      <c r="BY547" s="152"/>
      <c r="BZ547" s="152"/>
      <c r="CA547" s="152"/>
      <c r="CB547" s="152"/>
      <c r="CC547" s="152"/>
      <c r="CD547" s="152"/>
      <c r="CE547" s="152"/>
      <c r="CF547" s="152"/>
      <c r="CG547" s="152"/>
      <c r="CH547" s="152"/>
      <c r="CI547" s="152"/>
      <c r="CJ547" s="152"/>
      <c r="CK547" s="152"/>
      <c r="CL547" s="152"/>
      <c r="CM547" s="152"/>
      <c r="CN547" s="152"/>
      <c r="CO547" s="152"/>
      <c r="CP547" s="152"/>
      <c r="CQ547" s="152"/>
      <c r="CR547" s="152"/>
      <c r="CS547" s="152"/>
      <c r="CT547" s="152"/>
      <c r="CU547" s="152"/>
      <c r="CV547" s="152"/>
      <c r="CW547" s="152"/>
      <c r="CX547" s="152"/>
      <c r="CY547" s="152"/>
      <c r="CZ547" s="152"/>
      <c r="DA547" s="152"/>
      <c r="DB547" s="152"/>
      <c r="DC547" s="152"/>
      <c r="DD547" s="152"/>
      <c r="DE547" s="152"/>
      <c r="DF547" s="152"/>
      <c r="DG547" s="152"/>
      <c r="DH547" s="152"/>
      <c r="DI547" s="152"/>
      <c r="DJ547" s="152"/>
      <c r="DK547" s="152"/>
      <c r="DL547" s="152"/>
      <c r="DM547" s="152"/>
      <c r="DN547" s="152"/>
      <c r="DO547" s="152"/>
      <c r="DP547" s="152"/>
      <c r="DQ547" s="152"/>
      <c r="DR547" s="152"/>
      <c r="DS547" s="152"/>
      <c r="DT547" s="152"/>
      <c r="DU547" s="152"/>
      <c r="DV547" s="152"/>
      <c r="DW547" s="152"/>
      <c r="DX547" s="152"/>
      <c r="DY547" s="152"/>
      <c r="DZ547" s="152"/>
      <c r="EA547" s="152"/>
      <c r="EB547" s="152"/>
      <c r="EC547" s="152"/>
      <c r="ED547" s="152"/>
      <c r="EE547" s="152"/>
      <c r="EF547" s="152"/>
      <c r="EG547" s="152"/>
      <c r="EH547" s="152"/>
      <c r="EI547" s="152"/>
      <c r="EJ547" s="152"/>
      <c r="EK547" s="152"/>
      <c r="EL547" s="152"/>
      <c r="EM547" s="152"/>
      <c r="EN547" s="152"/>
      <c r="EO547" s="152"/>
      <c r="EP547" s="152"/>
      <c r="EQ547" s="152"/>
      <c r="ER547" s="152"/>
      <c r="ES547" s="152"/>
      <c r="ET547" s="152"/>
      <c r="EU547" s="152"/>
      <c r="EV547" s="152"/>
      <c r="EW547" s="152"/>
      <c r="EX547" s="152"/>
      <c r="EY547" s="152"/>
      <c r="EZ547" s="152"/>
      <c r="FA547" s="152"/>
      <c r="FB547" s="152"/>
      <c r="FC547" s="152"/>
      <c r="FD547" s="152"/>
    </row>
    <row r="548" spans="1:160">
      <c r="A548" s="89"/>
      <c r="B548" s="89"/>
      <c r="C548" s="89"/>
      <c r="D548" s="89"/>
      <c r="E548" s="89"/>
      <c r="F548" s="89"/>
      <c r="G548" s="89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152"/>
      <c r="AE548" s="152"/>
      <c r="AF548" s="152"/>
      <c r="AG548" s="152"/>
      <c r="AH548" s="152"/>
      <c r="AI548" s="152"/>
      <c r="AJ548" s="152"/>
      <c r="AK548" s="152"/>
      <c r="AL548" s="152"/>
      <c r="AM548" s="152"/>
      <c r="AN548" s="152"/>
      <c r="AO548" s="152"/>
      <c r="AP548" s="152"/>
      <c r="AQ548" s="152"/>
      <c r="AR548" s="152"/>
      <c r="AS548" s="152"/>
      <c r="AT548" s="152"/>
      <c r="AU548" s="152"/>
      <c r="AV548" s="152"/>
      <c r="AW548" s="152"/>
      <c r="AX548" s="152"/>
      <c r="AY548" s="152"/>
      <c r="AZ548" s="152"/>
      <c r="BA548" s="152"/>
      <c r="BB548" s="152"/>
      <c r="BC548" s="152"/>
      <c r="BD548" s="152"/>
      <c r="BE548" s="152"/>
      <c r="BF548" s="152"/>
      <c r="BG548" s="152"/>
      <c r="BH548" s="152"/>
      <c r="BI548" s="152"/>
      <c r="BJ548" s="152"/>
      <c r="BK548" s="152"/>
      <c r="BL548" s="152"/>
      <c r="BM548" s="152"/>
      <c r="BN548" s="152"/>
      <c r="BO548" s="152"/>
      <c r="BP548" s="152"/>
      <c r="BQ548" s="152"/>
      <c r="BR548" s="152"/>
      <c r="BS548" s="152"/>
      <c r="BT548" s="152"/>
      <c r="BU548" s="152"/>
      <c r="BV548" s="152"/>
      <c r="BW548" s="152"/>
      <c r="BX548" s="152"/>
      <c r="BY548" s="152"/>
      <c r="BZ548" s="152"/>
      <c r="CA548" s="152"/>
      <c r="CB548" s="152"/>
      <c r="CC548" s="152"/>
      <c r="CD548" s="152"/>
      <c r="CE548" s="152"/>
      <c r="CF548" s="152"/>
      <c r="CG548" s="152"/>
      <c r="CH548" s="152"/>
      <c r="CI548" s="152"/>
      <c r="CJ548" s="152"/>
      <c r="CK548" s="152"/>
      <c r="CL548" s="152"/>
      <c r="CM548" s="152"/>
      <c r="CN548" s="152"/>
      <c r="CO548" s="152"/>
      <c r="CP548" s="152"/>
      <c r="CQ548" s="152"/>
      <c r="CR548" s="152"/>
      <c r="CS548" s="152"/>
      <c r="CT548" s="152"/>
      <c r="CU548" s="152"/>
      <c r="CV548" s="152"/>
      <c r="CW548" s="152"/>
      <c r="CX548" s="152"/>
      <c r="CY548" s="152"/>
      <c r="CZ548" s="152"/>
      <c r="DA548" s="152"/>
      <c r="DB548" s="152"/>
      <c r="DC548" s="152"/>
      <c r="DD548" s="152"/>
      <c r="DE548" s="152"/>
      <c r="DF548" s="152"/>
      <c r="DG548" s="152"/>
      <c r="DH548" s="152"/>
      <c r="DI548" s="152"/>
      <c r="DJ548" s="152"/>
      <c r="DK548" s="152"/>
      <c r="DL548" s="152"/>
      <c r="DM548" s="152"/>
      <c r="DN548" s="152"/>
      <c r="DO548" s="152"/>
      <c r="DP548" s="152"/>
      <c r="DQ548" s="152"/>
      <c r="DR548" s="152"/>
      <c r="DS548" s="152"/>
      <c r="DT548" s="152"/>
      <c r="DU548" s="152"/>
      <c r="DV548" s="152"/>
      <c r="DW548" s="152"/>
      <c r="DX548" s="152"/>
      <c r="DY548" s="152"/>
      <c r="DZ548" s="152"/>
      <c r="EA548" s="152"/>
      <c r="EB548" s="152"/>
      <c r="EC548" s="152"/>
      <c r="ED548" s="152"/>
      <c r="EE548" s="152"/>
      <c r="EF548" s="152"/>
      <c r="EG548" s="152"/>
      <c r="EH548" s="152"/>
      <c r="EI548" s="152"/>
      <c r="EJ548" s="152"/>
      <c r="EK548" s="152"/>
      <c r="EL548" s="152"/>
      <c r="EM548" s="152"/>
      <c r="EN548" s="152"/>
      <c r="EO548" s="152"/>
      <c r="EP548" s="152"/>
      <c r="EQ548" s="152"/>
      <c r="ER548" s="152"/>
      <c r="ES548" s="152"/>
      <c r="ET548" s="152"/>
      <c r="EU548" s="152"/>
      <c r="EV548" s="152"/>
      <c r="EW548" s="152"/>
      <c r="EX548" s="152"/>
      <c r="EY548" s="152"/>
      <c r="EZ548" s="152"/>
      <c r="FA548" s="152"/>
      <c r="FB548" s="152"/>
      <c r="FC548" s="152"/>
      <c r="FD548" s="152"/>
    </row>
    <row r="549" spans="1:160">
      <c r="A549" s="89"/>
      <c r="B549" s="89"/>
      <c r="C549" s="89"/>
      <c r="D549" s="89"/>
      <c r="E549" s="89"/>
      <c r="F549" s="89"/>
      <c r="G549" s="89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152"/>
      <c r="AE549" s="152"/>
      <c r="AF549" s="152"/>
      <c r="AG549" s="152"/>
      <c r="AH549" s="152"/>
      <c r="AI549" s="152"/>
      <c r="AJ549" s="152"/>
      <c r="AK549" s="152"/>
      <c r="AL549" s="152"/>
      <c r="AM549" s="152"/>
      <c r="AN549" s="152"/>
      <c r="AO549" s="152"/>
      <c r="AP549" s="152"/>
      <c r="AQ549" s="152"/>
      <c r="AR549" s="152"/>
      <c r="AS549" s="152"/>
      <c r="AT549" s="152"/>
      <c r="AU549" s="152"/>
      <c r="AV549" s="152"/>
      <c r="AW549" s="152"/>
      <c r="AX549" s="152"/>
      <c r="AY549" s="152"/>
      <c r="AZ549" s="152"/>
      <c r="BA549" s="152"/>
      <c r="BB549" s="152"/>
      <c r="BC549" s="152"/>
      <c r="BD549" s="152"/>
      <c r="BE549" s="152"/>
      <c r="BF549" s="152"/>
      <c r="BG549" s="152"/>
      <c r="BH549" s="152"/>
      <c r="BI549" s="152"/>
      <c r="BJ549" s="152"/>
      <c r="BK549" s="152"/>
      <c r="BL549" s="152"/>
      <c r="BM549" s="152"/>
      <c r="BN549" s="152"/>
      <c r="BO549" s="152"/>
      <c r="BP549" s="152"/>
      <c r="BQ549" s="152"/>
      <c r="BR549" s="152"/>
      <c r="BS549" s="152"/>
      <c r="BT549" s="152"/>
      <c r="BU549" s="152"/>
      <c r="BV549" s="152"/>
      <c r="BW549" s="152"/>
      <c r="BX549" s="152"/>
      <c r="BY549" s="152"/>
      <c r="BZ549" s="152"/>
      <c r="CA549" s="152"/>
      <c r="CB549" s="152"/>
      <c r="CC549" s="152"/>
      <c r="CD549" s="152"/>
      <c r="CE549" s="152"/>
      <c r="CF549" s="152"/>
      <c r="CG549" s="152"/>
      <c r="CH549" s="152"/>
      <c r="CI549" s="152"/>
      <c r="CJ549" s="152"/>
      <c r="CK549" s="152"/>
      <c r="CL549" s="152"/>
      <c r="CM549" s="152"/>
      <c r="CN549" s="152"/>
      <c r="CO549" s="152"/>
      <c r="CP549" s="152"/>
      <c r="CQ549" s="152"/>
      <c r="CR549" s="152"/>
      <c r="CS549" s="152"/>
      <c r="CT549" s="152"/>
      <c r="CU549" s="152"/>
      <c r="CV549" s="152"/>
      <c r="CW549" s="152"/>
      <c r="CX549" s="152"/>
      <c r="CY549" s="152"/>
      <c r="CZ549" s="152"/>
      <c r="DA549" s="152"/>
      <c r="DB549" s="152"/>
      <c r="DC549" s="152"/>
      <c r="DD549" s="152"/>
      <c r="DE549" s="152"/>
      <c r="DF549" s="152"/>
      <c r="DG549" s="152"/>
      <c r="DH549" s="152"/>
      <c r="DI549" s="152"/>
      <c r="DJ549" s="152"/>
      <c r="DK549" s="152"/>
      <c r="DL549" s="152"/>
      <c r="DM549" s="152"/>
      <c r="DN549" s="152"/>
      <c r="DO549" s="152"/>
      <c r="DP549" s="152"/>
      <c r="DQ549" s="152"/>
      <c r="DR549" s="152"/>
      <c r="DS549" s="152"/>
      <c r="DT549" s="152"/>
      <c r="DU549" s="152"/>
      <c r="DV549" s="152"/>
      <c r="DW549" s="152"/>
      <c r="DX549" s="152"/>
      <c r="DY549" s="152"/>
      <c r="DZ549" s="152"/>
      <c r="EA549" s="152"/>
      <c r="EB549" s="152"/>
      <c r="EC549" s="152"/>
      <c r="ED549" s="152"/>
      <c r="EE549" s="152"/>
      <c r="EF549" s="152"/>
      <c r="EG549" s="152"/>
      <c r="EH549" s="152"/>
      <c r="EI549" s="152"/>
      <c r="EJ549" s="152"/>
      <c r="EK549" s="152"/>
      <c r="EL549" s="152"/>
      <c r="EM549" s="152"/>
      <c r="EN549" s="152"/>
      <c r="EO549" s="152"/>
      <c r="EP549" s="152"/>
      <c r="EQ549" s="152"/>
      <c r="ER549" s="152"/>
      <c r="ES549" s="152"/>
      <c r="ET549" s="152"/>
      <c r="EU549" s="152"/>
      <c r="EV549" s="152"/>
      <c r="EW549" s="152"/>
      <c r="EX549" s="152"/>
      <c r="EY549" s="152"/>
      <c r="EZ549" s="152"/>
      <c r="FA549" s="152"/>
      <c r="FB549" s="152"/>
      <c r="FC549" s="152"/>
      <c r="FD549" s="152"/>
    </row>
    <row r="550" spans="1:160">
      <c r="A550" s="89"/>
      <c r="B550" s="89"/>
      <c r="C550" s="89"/>
      <c r="D550" s="89"/>
      <c r="E550" s="89"/>
      <c r="F550" s="89"/>
      <c r="G550" s="89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152"/>
      <c r="AE550" s="152"/>
      <c r="AF550" s="152"/>
      <c r="AG550" s="152"/>
      <c r="AH550" s="152"/>
      <c r="AI550" s="152"/>
      <c r="AJ550" s="152"/>
      <c r="AK550" s="152"/>
      <c r="AL550" s="152"/>
      <c r="AM550" s="152"/>
      <c r="AN550" s="152"/>
      <c r="AO550" s="152"/>
      <c r="AP550" s="152"/>
      <c r="AQ550" s="152"/>
      <c r="AR550" s="152"/>
      <c r="AS550" s="152"/>
      <c r="AT550" s="152"/>
      <c r="AU550" s="152"/>
      <c r="AV550" s="152"/>
      <c r="AW550" s="152"/>
      <c r="AX550" s="152"/>
      <c r="AY550" s="152"/>
      <c r="AZ550" s="152"/>
      <c r="BA550" s="152"/>
      <c r="BB550" s="152"/>
      <c r="BC550" s="152"/>
      <c r="BD550" s="152"/>
      <c r="BE550" s="152"/>
      <c r="BF550" s="152"/>
      <c r="BG550" s="152"/>
      <c r="BH550" s="152"/>
      <c r="BI550" s="152"/>
      <c r="BJ550" s="152"/>
      <c r="BK550" s="152"/>
      <c r="BL550" s="152"/>
      <c r="BM550" s="152"/>
      <c r="BN550" s="152"/>
      <c r="BO550" s="152"/>
      <c r="BP550" s="152"/>
      <c r="BQ550" s="152"/>
      <c r="BR550" s="152"/>
      <c r="BS550" s="152"/>
      <c r="BT550" s="152"/>
      <c r="BU550" s="152"/>
      <c r="BV550" s="152"/>
      <c r="BW550" s="152"/>
      <c r="BX550" s="152"/>
      <c r="BY550" s="152"/>
      <c r="BZ550" s="152"/>
      <c r="CA550" s="152"/>
      <c r="CB550" s="152"/>
      <c r="CC550" s="152"/>
      <c r="CD550" s="152"/>
      <c r="CE550" s="152"/>
      <c r="CF550" s="152"/>
      <c r="CG550" s="152"/>
      <c r="CH550" s="152"/>
      <c r="CI550" s="152"/>
      <c r="CJ550" s="152"/>
      <c r="CK550" s="152"/>
      <c r="CL550" s="152"/>
      <c r="CM550" s="152"/>
      <c r="CN550" s="152"/>
      <c r="CO550" s="152"/>
      <c r="CP550" s="152"/>
      <c r="CQ550" s="152"/>
      <c r="CR550" s="152"/>
      <c r="CS550" s="152"/>
      <c r="CT550" s="152"/>
      <c r="CU550" s="152"/>
      <c r="CV550" s="152"/>
      <c r="CW550" s="152"/>
      <c r="CX550" s="152"/>
      <c r="CY550" s="152"/>
      <c r="CZ550" s="152"/>
      <c r="DA550" s="152"/>
      <c r="DB550" s="152"/>
      <c r="DC550" s="152"/>
      <c r="DD550" s="152"/>
      <c r="DE550" s="152"/>
      <c r="DF550" s="152"/>
      <c r="DG550" s="152"/>
      <c r="DH550" s="152"/>
      <c r="DI550" s="152"/>
      <c r="DJ550" s="152"/>
      <c r="DK550" s="152"/>
      <c r="DL550" s="152"/>
      <c r="DM550" s="152"/>
      <c r="DN550" s="152"/>
      <c r="DO550" s="152"/>
      <c r="DP550" s="152"/>
      <c r="DQ550" s="152"/>
      <c r="DR550" s="152"/>
      <c r="DS550" s="152"/>
      <c r="DT550" s="152"/>
      <c r="DU550" s="152"/>
      <c r="DV550" s="152"/>
      <c r="DW550" s="152"/>
      <c r="DX550" s="152"/>
      <c r="DY550" s="152"/>
      <c r="DZ550" s="152"/>
      <c r="EA550" s="152"/>
      <c r="EB550" s="152"/>
      <c r="EC550" s="152"/>
      <c r="ED550" s="152"/>
      <c r="EE550" s="152"/>
      <c r="EF550" s="152"/>
      <c r="EG550" s="152"/>
      <c r="EH550" s="152"/>
      <c r="EI550" s="152"/>
      <c r="EJ550" s="152"/>
      <c r="EK550" s="152"/>
      <c r="EL550" s="152"/>
      <c r="EM550" s="152"/>
      <c r="EN550" s="152"/>
      <c r="EO550" s="152"/>
      <c r="EP550" s="152"/>
      <c r="EQ550" s="152"/>
      <c r="ER550" s="152"/>
      <c r="ES550" s="152"/>
      <c r="ET550" s="152"/>
      <c r="EU550" s="152"/>
      <c r="EV550" s="152"/>
      <c r="EW550" s="152"/>
      <c r="EX550" s="152"/>
      <c r="EY550" s="152"/>
      <c r="EZ550" s="152"/>
      <c r="FA550" s="152"/>
      <c r="FB550" s="152"/>
      <c r="FC550" s="152"/>
      <c r="FD550" s="152"/>
    </row>
    <row r="551" spans="1:160">
      <c r="A551" s="89"/>
      <c r="B551" s="89"/>
      <c r="C551" s="89"/>
      <c r="D551" s="89"/>
      <c r="E551" s="89"/>
      <c r="F551" s="89"/>
      <c r="G551" s="89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152"/>
      <c r="AE551" s="152"/>
      <c r="AF551" s="152"/>
      <c r="AG551" s="152"/>
      <c r="AH551" s="152"/>
      <c r="AI551" s="152"/>
      <c r="AJ551" s="152"/>
      <c r="AK551" s="152"/>
      <c r="AL551" s="152"/>
      <c r="AM551" s="152"/>
      <c r="AN551" s="152"/>
      <c r="AO551" s="152"/>
      <c r="AP551" s="152"/>
      <c r="AQ551" s="152"/>
      <c r="AR551" s="152"/>
      <c r="AS551" s="152"/>
      <c r="AT551" s="152"/>
      <c r="AU551" s="152"/>
      <c r="AV551" s="152"/>
      <c r="AW551" s="152"/>
      <c r="AX551" s="152"/>
      <c r="AY551" s="152"/>
      <c r="AZ551" s="152"/>
      <c r="BA551" s="152"/>
      <c r="BB551" s="152"/>
      <c r="BC551" s="152"/>
      <c r="BD551" s="152"/>
      <c r="BE551" s="152"/>
      <c r="BF551" s="152"/>
      <c r="BG551" s="152"/>
      <c r="BH551" s="152"/>
      <c r="BI551" s="152"/>
      <c r="BJ551" s="152"/>
      <c r="BK551" s="152"/>
      <c r="BL551" s="152"/>
      <c r="BM551" s="152"/>
      <c r="BN551" s="152"/>
      <c r="BO551" s="152"/>
      <c r="BP551" s="152"/>
      <c r="BQ551" s="152"/>
      <c r="BR551" s="152"/>
      <c r="BS551" s="152"/>
      <c r="BT551" s="152"/>
      <c r="BU551" s="152"/>
      <c r="BV551" s="152"/>
      <c r="BW551" s="152"/>
      <c r="BX551" s="152"/>
      <c r="BY551" s="152"/>
      <c r="BZ551" s="152"/>
      <c r="CA551" s="152"/>
      <c r="CB551" s="152"/>
      <c r="CC551" s="152"/>
      <c r="CD551" s="152"/>
      <c r="CE551" s="152"/>
      <c r="CF551" s="152"/>
      <c r="CG551" s="152"/>
      <c r="CH551" s="152"/>
      <c r="CI551" s="152"/>
      <c r="CJ551" s="152"/>
      <c r="CK551" s="152"/>
      <c r="CL551" s="152"/>
      <c r="CM551" s="152"/>
      <c r="CN551" s="152"/>
      <c r="CO551" s="152"/>
      <c r="CP551" s="152"/>
      <c r="CQ551" s="152"/>
      <c r="CR551" s="152"/>
      <c r="CS551" s="152"/>
      <c r="CT551" s="152"/>
      <c r="CU551" s="152"/>
      <c r="CV551" s="152"/>
      <c r="CW551" s="152"/>
      <c r="CX551" s="152"/>
      <c r="CY551" s="152"/>
      <c r="CZ551" s="152"/>
      <c r="DA551" s="152"/>
      <c r="DB551" s="152"/>
      <c r="DC551" s="152"/>
      <c r="DD551" s="152"/>
      <c r="DE551" s="152"/>
      <c r="DF551" s="152"/>
      <c r="DG551" s="152"/>
      <c r="DH551" s="152"/>
      <c r="DI551" s="152"/>
      <c r="DJ551" s="152"/>
      <c r="DK551" s="152"/>
      <c r="DL551" s="152"/>
      <c r="DM551" s="152"/>
      <c r="DN551" s="152"/>
      <c r="DO551" s="152"/>
      <c r="DP551" s="152"/>
      <c r="DQ551" s="152"/>
      <c r="DR551" s="152"/>
      <c r="DS551" s="152"/>
      <c r="DT551" s="152"/>
      <c r="DU551" s="152"/>
      <c r="DV551" s="152"/>
      <c r="DW551" s="152"/>
      <c r="DX551" s="152"/>
      <c r="DY551" s="152"/>
      <c r="DZ551" s="152"/>
      <c r="EA551" s="152"/>
      <c r="EB551" s="152"/>
      <c r="EC551" s="152"/>
      <c r="ED551" s="152"/>
      <c r="EE551" s="152"/>
      <c r="EF551" s="152"/>
      <c r="EG551" s="152"/>
      <c r="EH551" s="152"/>
      <c r="EI551" s="152"/>
      <c r="EJ551" s="152"/>
      <c r="EK551" s="152"/>
      <c r="EL551" s="152"/>
      <c r="EM551" s="152"/>
      <c r="EN551" s="152"/>
      <c r="EO551" s="152"/>
      <c r="EP551" s="152"/>
      <c r="EQ551" s="152"/>
      <c r="ER551" s="152"/>
      <c r="ES551" s="152"/>
      <c r="ET551" s="152"/>
      <c r="EU551" s="152"/>
      <c r="EV551" s="152"/>
      <c r="EW551" s="152"/>
      <c r="EX551" s="152"/>
      <c r="EY551" s="152"/>
      <c r="EZ551" s="152"/>
      <c r="FA551" s="152"/>
      <c r="FB551" s="152"/>
      <c r="FC551" s="152"/>
      <c r="FD551" s="152"/>
    </row>
    <row r="552" spans="1:160">
      <c r="A552" s="89"/>
      <c r="B552" s="89"/>
      <c r="C552" s="89"/>
      <c r="D552" s="89"/>
      <c r="E552" s="89"/>
      <c r="F552" s="89"/>
      <c r="G552" s="89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152"/>
      <c r="AE552" s="152"/>
      <c r="AF552" s="152"/>
      <c r="AG552" s="152"/>
      <c r="AH552" s="152"/>
      <c r="AI552" s="152"/>
      <c r="AJ552" s="152"/>
      <c r="AK552" s="152"/>
      <c r="AL552" s="152"/>
      <c r="AM552" s="152"/>
      <c r="AN552" s="152"/>
      <c r="AO552" s="152"/>
      <c r="AP552" s="152"/>
      <c r="AQ552" s="152"/>
      <c r="AR552" s="152"/>
      <c r="AS552" s="152"/>
      <c r="AT552" s="152"/>
      <c r="AU552" s="152"/>
      <c r="AV552" s="152"/>
      <c r="AW552" s="152"/>
      <c r="AX552" s="152"/>
      <c r="AY552" s="152"/>
      <c r="AZ552" s="152"/>
      <c r="BA552" s="152"/>
      <c r="BB552" s="152"/>
      <c r="BC552" s="152"/>
      <c r="BD552" s="152"/>
      <c r="BE552" s="152"/>
      <c r="BF552" s="152"/>
      <c r="BG552" s="152"/>
      <c r="BH552" s="152"/>
      <c r="BI552" s="152"/>
      <c r="BJ552" s="152"/>
      <c r="BK552" s="152"/>
      <c r="BL552" s="152"/>
      <c r="BM552" s="152"/>
      <c r="BN552" s="152"/>
      <c r="BO552" s="152"/>
      <c r="BP552" s="152"/>
      <c r="BQ552" s="152"/>
      <c r="BR552" s="152"/>
      <c r="BS552" s="152"/>
      <c r="BT552" s="152"/>
      <c r="BU552" s="152"/>
      <c r="BV552" s="152"/>
      <c r="BW552" s="152"/>
      <c r="BX552" s="152"/>
      <c r="BY552" s="152"/>
      <c r="BZ552" s="152"/>
      <c r="CA552" s="152"/>
      <c r="CB552" s="152"/>
      <c r="CC552" s="152"/>
      <c r="CD552" s="152"/>
      <c r="CE552" s="152"/>
      <c r="CF552" s="152"/>
      <c r="CG552" s="152"/>
      <c r="CH552" s="152"/>
      <c r="CI552" s="152"/>
      <c r="CJ552" s="152"/>
      <c r="CK552" s="152"/>
      <c r="CL552" s="152"/>
      <c r="CM552" s="152"/>
      <c r="CN552" s="152"/>
      <c r="CO552" s="152"/>
      <c r="CP552" s="152"/>
      <c r="CQ552" s="152"/>
      <c r="CR552" s="152"/>
      <c r="CS552" s="152"/>
      <c r="CT552" s="152"/>
      <c r="CU552" s="152"/>
      <c r="CV552" s="152"/>
      <c r="CW552" s="152"/>
      <c r="CX552" s="152"/>
      <c r="CY552" s="152"/>
      <c r="CZ552" s="152"/>
      <c r="DA552" s="152"/>
      <c r="DB552" s="152"/>
      <c r="DC552" s="152"/>
      <c r="DD552" s="152"/>
      <c r="DE552" s="152"/>
      <c r="DF552" s="152"/>
      <c r="DG552" s="152"/>
      <c r="DH552" s="152"/>
      <c r="DI552" s="152"/>
      <c r="DJ552" s="152"/>
      <c r="DK552" s="152"/>
      <c r="DL552" s="152"/>
      <c r="DM552" s="152"/>
      <c r="DN552" s="152"/>
      <c r="DO552" s="152"/>
      <c r="DP552" s="152"/>
      <c r="DQ552" s="152"/>
      <c r="DR552" s="152"/>
      <c r="DS552" s="152"/>
      <c r="DT552" s="152"/>
      <c r="DU552" s="152"/>
      <c r="DV552" s="152"/>
      <c r="DW552" s="152"/>
      <c r="DX552" s="152"/>
      <c r="DY552" s="152"/>
      <c r="DZ552" s="152"/>
      <c r="EA552" s="152"/>
      <c r="EB552" s="152"/>
      <c r="EC552" s="152"/>
      <c r="ED552" s="152"/>
      <c r="EE552" s="152"/>
      <c r="EF552" s="152"/>
      <c r="EG552" s="152"/>
      <c r="EH552" s="152"/>
      <c r="EI552" s="152"/>
      <c r="EJ552" s="152"/>
      <c r="EK552" s="152"/>
      <c r="EL552" s="152"/>
      <c r="EM552" s="152"/>
      <c r="EN552" s="152"/>
      <c r="EO552" s="152"/>
      <c r="EP552" s="152"/>
      <c r="EQ552" s="152"/>
      <c r="ER552" s="152"/>
      <c r="ES552" s="152"/>
      <c r="ET552" s="152"/>
      <c r="EU552" s="152"/>
      <c r="EV552" s="152"/>
      <c r="EW552" s="152"/>
      <c r="EX552" s="152"/>
      <c r="EY552" s="152"/>
      <c r="EZ552" s="152"/>
      <c r="FA552" s="152"/>
      <c r="FB552" s="152"/>
      <c r="FC552" s="152"/>
      <c r="FD552" s="152"/>
    </row>
    <row r="553" spans="1:160">
      <c r="A553" s="89"/>
      <c r="B553" s="89"/>
      <c r="C553" s="89"/>
      <c r="D553" s="89"/>
      <c r="E553" s="89"/>
      <c r="F553" s="89"/>
      <c r="G553" s="89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152"/>
      <c r="AE553" s="152"/>
      <c r="AF553" s="152"/>
      <c r="AG553" s="152"/>
      <c r="AH553" s="152"/>
      <c r="AI553" s="152"/>
      <c r="AJ553" s="152"/>
      <c r="AK553" s="152"/>
      <c r="AL553" s="152"/>
      <c r="AM553" s="152"/>
      <c r="AN553" s="152"/>
      <c r="AO553" s="152"/>
      <c r="AP553" s="152"/>
      <c r="AQ553" s="152"/>
      <c r="AR553" s="152"/>
      <c r="AS553" s="152"/>
      <c r="AT553" s="152"/>
      <c r="AU553" s="152"/>
      <c r="AV553" s="152"/>
      <c r="AW553" s="152"/>
      <c r="AX553" s="152"/>
      <c r="AY553" s="152"/>
      <c r="AZ553" s="152"/>
      <c r="BA553" s="152"/>
      <c r="BB553" s="152"/>
      <c r="BC553" s="152"/>
      <c r="BD553" s="152"/>
      <c r="BE553" s="152"/>
      <c r="BF553" s="152"/>
      <c r="BG553" s="152"/>
      <c r="BH553" s="152"/>
      <c r="BI553" s="152"/>
      <c r="BJ553" s="152"/>
      <c r="BK553" s="152"/>
      <c r="BL553" s="152"/>
      <c r="BM553" s="152"/>
      <c r="BN553" s="152"/>
      <c r="BO553" s="152"/>
      <c r="BP553" s="152"/>
      <c r="BQ553" s="152"/>
      <c r="BR553" s="152"/>
      <c r="BS553" s="152"/>
      <c r="BT553" s="152"/>
      <c r="BU553" s="152"/>
      <c r="BV553" s="152"/>
      <c r="BW553" s="152"/>
      <c r="BX553" s="152"/>
      <c r="BY553" s="152"/>
      <c r="BZ553" s="152"/>
      <c r="CA553" s="152"/>
      <c r="CB553" s="152"/>
      <c r="CC553" s="152"/>
      <c r="CD553" s="152"/>
      <c r="CE553" s="152"/>
      <c r="CF553" s="152"/>
      <c r="CG553" s="152"/>
      <c r="CH553" s="152"/>
      <c r="CI553" s="152"/>
      <c r="CJ553" s="152"/>
      <c r="CK553" s="152"/>
      <c r="CL553" s="152"/>
      <c r="CM553" s="152"/>
      <c r="CN553" s="152"/>
      <c r="CO553" s="152"/>
      <c r="CP553" s="152"/>
      <c r="CQ553" s="152"/>
      <c r="CR553" s="152"/>
      <c r="CS553" s="152"/>
      <c r="CT553" s="152"/>
      <c r="CU553" s="152"/>
      <c r="CV553" s="152"/>
      <c r="CW553" s="152"/>
      <c r="CX553" s="152"/>
      <c r="CY553" s="152"/>
      <c r="CZ553" s="152"/>
      <c r="DA553" s="152"/>
      <c r="DB553" s="152"/>
      <c r="DC553" s="152"/>
      <c r="DD553" s="152"/>
      <c r="DE553" s="152"/>
      <c r="DF553" s="152"/>
      <c r="DG553" s="152"/>
      <c r="DH553" s="152"/>
      <c r="DI553" s="152"/>
      <c r="DJ553" s="152"/>
      <c r="DK553" s="152"/>
      <c r="DL553" s="152"/>
      <c r="DM553" s="152"/>
      <c r="DN553" s="152"/>
      <c r="DO553" s="152"/>
      <c r="DP553" s="152"/>
      <c r="DQ553" s="152"/>
      <c r="DR553" s="152"/>
      <c r="DS553" s="152"/>
      <c r="DT553" s="152"/>
      <c r="DU553" s="152"/>
      <c r="DV553" s="152"/>
      <c r="DW553" s="152"/>
      <c r="DX553" s="152"/>
      <c r="DY553" s="152"/>
      <c r="DZ553" s="152"/>
      <c r="EA553" s="152"/>
      <c r="EB553" s="152"/>
      <c r="EC553" s="152"/>
      <c r="ED553" s="152"/>
      <c r="EE553" s="152"/>
      <c r="EF553" s="152"/>
      <c r="EG553" s="152"/>
      <c r="EH553" s="152"/>
      <c r="EI553" s="152"/>
      <c r="EJ553" s="152"/>
      <c r="EK553" s="152"/>
      <c r="EL553" s="152"/>
      <c r="EM553" s="152"/>
      <c r="EN553" s="152"/>
      <c r="EO553" s="152"/>
      <c r="EP553" s="152"/>
      <c r="EQ553" s="152"/>
      <c r="ER553" s="152"/>
      <c r="ES553" s="152"/>
      <c r="ET553" s="152"/>
      <c r="EU553" s="152"/>
      <c r="EV553" s="152"/>
      <c r="EW553" s="152"/>
      <c r="EX553" s="152"/>
      <c r="EY553" s="152"/>
      <c r="EZ553" s="152"/>
      <c r="FA553" s="152"/>
      <c r="FB553" s="152"/>
      <c r="FC553" s="152"/>
      <c r="FD553" s="152"/>
    </row>
    <row r="554" spans="1:160">
      <c r="A554" s="89"/>
      <c r="B554" s="89"/>
      <c r="C554" s="89"/>
      <c r="D554" s="89"/>
      <c r="E554" s="89"/>
      <c r="F554" s="89"/>
      <c r="G554" s="89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152"/>
      <c r="AE554" s="152"/>
      <c r="AF554" s="152"/>
      <c r="AG554" s="152"/>
      <c r="AH554" s="152"/>
      <c r="AI554" s="152"/>
      <c r="AJ554" s="152"/>
      <c r="AK554" s="152"/>
      <c r="AL554" s="152"/>
      <c r="AM554" s="152"/>
      <c r="AN554" s="152"/>
      <c r="AO554" s="152"/>
      <c r="AP554" s="152"/>
      <c r="AQ554" s="152"/>
      <c r="AR554" s="152"/>
      <c r="AS554" s="152"/>
      <c r="AT554" s="152"/>
      <c r="AU554" s="152"/>
      <c r="AV554" s="152"/>
      <c r="AW554" s="152"/>
      <c r="AX554" s="152"/>
      <c r="AY554" s="152"/>
      <c r="AZ554" s="152"/>
      <c r="BA554" s="152"/>
      <c r="BB554" s="152"/>
      <c r="BC554" s="152"/>
      <c r="BD554" s="152"/>
      <c r="BE554" s="152"/>
      <c r="BF554" s="152"/>
      <c r="BG554" s="152"/>
      <c r="BH554" s="152"/>
      <c r="BI554" s="152"/>
      <c r="BJ554" s="152"/>
      <c r="BK554" s="152"/>
      <c r="BL554" s="152"/>
      <c r="BM554" s="152"/>
      <c r="BN554" s="152"/>
      <c r="BO554" s="152"/>
      <c r="BP554" s="152"/>
      <c r="BQ554" s="152"/>
      <c r="BR554" s="152"/>
      <c r="BS554" s="152"/>
      <c r="BT554" s="152"/>
      <c r="BU554" s="152"/>
      <c r="BV554" s="152"/>
      <c r="BW554" s="152"/>
      <c r="BX554" s="152"/>
      <c r="BY554" s="152"/>
      <c r="BZ554" s="152"/>
      <c r="CA554" s="152"/>
      <c r="CB554" s="152"/>
      <c r="CC554" s="152"/>
      <c r="CD554" s="152"/>
      <c r="CE554" s="152"/>
      <c r="CF554" s="152"/>
      <c r="CG554" s="152"/>
      <c r="CH554" s="152"/>
      <c r="CI554" s="152"/>
      <c r="CJ554" s="152"/>
      <c r="CK554" s="152"/>
      <c r="CL554" s="152"/>
      <c r="CM554" s="152"/>
      <c r="CN554" s="152"/>
      <c r="CO554" s="152"/>
      <c r="CP554" s="152"/>
      <c r="CQ554" s="152"/>
      <c r="CR554" s="152"/>
      <c r="CS554" s="152"/>
      <c r="CT554" s="152"/>
      <c r="CU554" s="152"/>
      <c r="CV554" s="152"/>
      <c r="CW554" s="152"/>
      <c r="CX554" s="152"/>
      <c r="CY554" s="152"/>
      <c r="CZ554" s="152"/>
      <c r="DA554" s="152"/>
      <c r="DB554" s="152"/>
      <c r="DC554" s="152"/>
      <c r="DD554" s="152"/>
      <c r="DE554" s="152"/>
      <c r="DF554" s="152"/>
      <c r="DG554" s="152"/>
      <c r="DH554" s="152"/>
      <c r="DI554" s="152"/>
      <c r="DJ554" s="152"/>
      <c r="DK554" s="152"/>
      <c r="DL554" s="152"/>
      <c r="DM554" s="152"/>
      <c r="DN554" s="152"/>
      <c r="DO554" s="152"/>
      <c r="DP554" s="152"/>
      <c r="DQ554" s="152"/>
      <c r="DR554" s="152"/>
      <c r="DS554" s="152"/>
      <c r="DT554" s="152"/>
      <c r="DU554" s="152"/>
      <c r="DV554" s="152"/>
      <c r="DW554" s="152"/>
      <c r="DX554" s="152"/>
      <c r="DY554" s="152"/>
      <c r="DZ554" s="152"/>
      <c r="EA554" s="152"/>
      <c r="EB554" s="152"/>
      <c r="EC554" s="152"/>
      <c r="ED554" s="152"/>
      <c r="EE554" s="152"/>
      <c r="EF554" s="152"/>
      <c r="EG554" s="152"/>
      <c r="EH554" s="152"/>
      <c r="EI554" s="152"/>
      <c r="EJ554" s="152"/>
      <c r="EK554" s="152"/>
      <c r="EL554" s="152"/>
      <c r="EM554" s="152"/>
      <c r="EN554" s="152"/>
      <c r="EO554" s="152"/>
      <c r="EP554" s="152"/>
      <c r="EQ554" s="152"/>
      <c r="ER554" s="152"/>
      <c r="ES554" s="152"/>
      <c r="ET554" s="152"/>
      <c r="EU554" s="152"/>
      <c r="EV554" s="152"/>
      <c r="EW554" s="152"/>
      <c r="EX554" s="152"/>
      <c r="EY554" s="152"/>
      <c r="EZ554" s="152"/>
      <c r="FA554" s="152"/>
      <c r="FB554" s="152"/>
      <c r="FC554" s="152"/>
      <c r="FD554" s="152"/>
    </row>
    <row r="555" spans="1:160">
      <c r="A555" s="89"/>
      <c r="B555" s="89"/>
      <c r="C555" s="89"/>
      <c r="D555" s="89"/>
      <c r="E555" s="89"/>
      <c r="F555" s="89"/>
      <c r="G555" s="89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152"/>
      <c r="AE555" s="152"/>
      <c r="AF555" s="152"/>
      <c r="AG555" s="152"/>
      <c r="AH555" s="152"/>
      <c r="AI555" s="152"/>
      <c r="AJ555" s="152"/>
      <c r="AK555" s="152"/>
      <c r="AL555" s="152"/>
      <c r="AM555" s="152"/>
      <c r="AN555" s="152"/>
      <c r="AO555" s="152"/>
      <c r="AP555" s="152"/>
      <c r="AQ555" s="152"/>
      <c r="AR555" s="152"/>
      <c r="AS555" s="152"/>
      <c r="AT555" s="152"/>
      <c r="AU555" s="152"/>
      <c r="AV555" s="152"/>
      <c r="AW555" s="152"/>
      <c r="AX555" s="152"/>
      <c r="AY555" s="152"/>
      <c r="AZ555" s="152"/>
      <c r="BA555" s="152"/>
      <c r="BB555" s="152"/>
      <c r="BC555" s="152"/>
      <c r="BD555" s="152"/>
      <c r="BE555" s="152"/>
      <c r="BF555" s="152"/>
      <c r="BG555" s="152"/>
      <c r="BH555" s="152"/>
      <c r="BI555" s="152"/>
      <c r="BJ555" s="152"/>
      <c r="BK555" s="152"/>
      <c r="BL555" s="152"/>
      <c r="BM555" s="152"/>
      <c r="BN555" s="152"/>
      <c r="BO555" s="152"/>
      <c r="BP555" s="152"/>
      <c r="BQ555" s="152"/>
      <c r="BR555" s="152"/>
      <c r="BS555" s="152"/>
      <c r="BT555" s="152"/>
      <c r="BU555" s="152"/>
      <c r="BV555" s="152"/>
      <c r="BW555" s="152"/>
      <c r="BX555" s="152"/>
      <c r="BY555" s="152"/>
      <c r="BZ555" s="152"/>
      <c r="CA555" s="152"/>
      <c r="CB555" s="152"/>
      <c r="CC555" s="152"/>
      <c r="CD555" s="152"/>
      <c r="CE555" s="152"/>
      <c r="CF555" s="152"/>
      <c r="CG555" s="152"/>
      <c r="CH555" s="152"/>
      <c r="CI555" s="152"/>
      <c r="CJ555" s="152"/>
      <c r="CK555" s="152"/>
      <c r="CL555" s="152"/>
      <c r="CM555" s="152"/>
      <c r="CN555" s="152"/>
      <c r="CO555" s="152"/>
      <c r="CP555" s="152"/>
      <c r="CQ555" s="152"/>
      <c r="CR555" s="152"/>
      <c r="CS555" s="152"/>
      <c r="CT555" s="152"/>
      <c r="CU555" s="152"/>
      <c r="CV555" s="152"/>
      <c r="CW555" s="152"/>
      <c r="CX555" s="152"/>
      <c r="CY555" s="152"/>
      <c r="CZ555" s="152"/>
      <c r="DA555" s="152"/>
      <c r="DB555" s="152"/>
      <c r="DC555" s="152"/>
      <c r="DD555" s="152"/>
      <c r="DE555" s="152"/>
      <c r="DF555" s="152"/>
      <c r="DG555" s="152"/>
      <c r="DH555" s="152"/>
      <c r="DI555" s="152"/>
      <c r="DJ555" s="152"/>
      <c r="DK555" s="152"/>
      <c r="DL555" s="152"/>
      <c r="DM555" s="152"/>
      <c r="DN555" s="152"/>
      <c r="DO555" s="152"/>
      <c r="DP555" s="152"/>
      <c r="DQ555" s="152"/>
      <c r="DR555" s="152"/>
      <c r="DS555" s="152"/>
      <c r="DT555" s="152"/>
      <c r="DU555" s="152"/>
      <c r="DV555" s="152"/>
      <c r="DW555" s="152"/>
      <c r="DX555" s="152"/>
      <c r="DY555" s="152"/>
      <c r="DZ555" s="152"/>
      <c r="EA555" s="152"/>
      <c r="EB555" s="152"/>
      <c r="EC555" s="152"/>
      <c r="ED555" s="152"/>
      <c r="EE555" s="152"/>
      <c r="EF555" s="152"/>
      <c r="EG555" s="152"/>
      <c r="EH555" s="152"/>
      <c r="EI555" s="152"/>
      <c r="EJ555" s="152"/>
      <c r="EK555" s="152"/>
      <c r="EL555" s="152"/>
      <c r="EM555" s="152"/>
      <c r="EN555" s="152"/>
      <c r="EO555" s="152"/>
      <c r="EP555" s="152"/>
      <c r="EQ555" s="152"/>
      <c r="ER555" s="152"/>
      <c r="ES555" s="152"/>
      <c r="ET555" s="152"/>
      <c r="EU555" s="152"/>
      <c r="EV555" s="152"/>
      <c r="EW555" s="152"/>
      <c r="EX555" s="152"/>
      <c r="EY555" s="152"/>
      <c r="EZ555" s="152"/>
      <c r="FA555" s="152"/>
      <c r="FB555" s="152"/>
      <c r="FC555" s="152"/>
      <c r="FD555" s="152"/>
    </row>
    <row r="556" spans="1:160">
      <c r="A556" s="89"/>
      <c r="B556" s="89"/>
      <c r="C556" s="89"/>
      <c r="D556" s="89"/>
      <c r="E556" s="89"/>
      <c r="F556" s="89"/>
      <c r="G556" s="89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152"/>
      <c r="AE556" s="152"/>
      <c r="AF556" s="152"/>
      <c r="AG556" s="152"/>
      <c r="AH556" s="152"/>
      <c r="AI556" s="152"/>
      <c r="AJ556" s="152"/>
      <c r="AK556" s="152"/>
      <c r="AL556" s="152"/>
      <c r="AM556" s="152"/>
      <c r="AN556" s="152"/>
      <c r="AO556" s="152"/>
      <c r="AP556" s="152"/>
      <c r="AQ556" s="152"/>
      <c r="AR556" s="152"/>
      <c r="AS556" s="152"/>
      <c r="AT556" s="152"/>
      <c r="AU556" s="152"/>
      <c r="AV556" s="152"/>
      <c r="AW556" s="152"/>
      <c r="AX556" s="152"/>
      <c r="AY556" s="152"/>
      <c r="AZ556" s="152"/>
      <c r="BA556" s="152"/>
      <c r="BB556" s="152"/>
      <c r="BC556" s="152"/>
      <c r="BD556" s="152"/>
      <c r="BE556" s="152"/>
      <c r="BF556" s="152"/>
      <c r="BG556" s="152"/>
      <c r="BH556" s="152"/>
      <c r="BI556" s="152"/>
      <c r="BJ556" s="152"/>
      <c r="BK556" s="152"/>
      <c r="BL556" s="152"/>
      <c r="BM556" s="152"/>
      <c r="BN556" s="152"/>
      <c r="BO556" s="152"/>
      <c r="BP556" s="152"/>
      <c r="BQ556" s="152"/>
      <c r="BR556" s="152"/>
      <c r="BS556" s="152"/>
      <c r="BT556" s="152"/>
      <c r="BU556" s="152"/>
      <c r="BV556" s="152"/>
      <c r="BW556" s="152"/>
      <c r="BX556" s="152"/>
      <c r="BY556" s="152"/>
      <c r="BZ556" s="152"/>
      <c r="CA556" s="152"/>
      <c r="CB556" s="152"/>
      <c r="CC556" s="152"/>
      <c r="CD556" s="152"/>
      <c r="CE556" s="152"/>
      <c r="CF556" s="152"/>
      <c r="CG556" s="152"/>
      <c r="CH556" s="152"/>
      <c r="CI556" s="152"/>
      <c r="CJ556" s="152"/>
      <c r="CK556" s="152"/>
      <c r="CL556" s="152"/>
      <c r="CM556" s="152"/>
      <c r="CN556" s="152"/>
      <c r="CO556" s="152"/>
      <c r="CP556" s="152"/>
      <c r="CQ556" s="152"/>
      <c r="CR556" s="152"/>
      <c r="CS556" s="152"/>
      <c r="CT556" s="152"/>
      <c r="CU556" s="152"/>
      <c r="CV556" s="152"/>
      <c r="CW556" s="152"/>
      <c r="CX556" s="152"/>
      <c r="CY556" s="152"/>
      <c r="CZ556" s="152"/>
      <c r="DA556" s="152"/>
      <c r="DB556" s="152"/>
      <c r="DC556" s="152"/>
      <c r="DD556" s="152"/>
      <c r="DE556" s="152"/>
      <c r="DF556" s="152"/>
      <c r="DG556" s="152"/>
      <c r="DH556" s="152"/>
      <c r="DI556" s="152"/>
      <c r="DJ556" s="152"/>
      <c r="DK556" s="152"/>
      <c r="DL556" s="152"/>
      <c r="DM556" s="152"/>
      <c r="DN556" s="152"/>
      <c r="DO556" s="152"/>
      <c r="DP556" s="152"/>
      <c r="DQ556" s="152"/>
      <c r="DR556" s="152"/>
      <c r="DS556" s="152"/>
      <c r="DT556" s="152"/>
      <c r="DU556" s="152"/>
      <c r="DV556" s="152"/>
      <c r="DW556" s="152"/>
      <c r="DX556" s="152"/>
      <c r="DY556" s="152"/>
      <c r="DZ556" s="152"/>
      <c r="EA556" s="152"/>
      <c r="EB556" s="152"/>
      <c r="EC556" s="152"/>
      <c r="ED556" s="152"/>
      <c r="EE556" s="152"/>
      <c r="EF556" s="152"/>
      <c r="EG556" s="152"/>
      <c r="EH556" s="152"/>
      <c r="EI556" s="152"/>
      <c r="EJ556" s="152"/>
      <c r="EK556" s="152"/>
      <c r="EL556" s="152"/>
      <c r="EM556" s="152"/>
      <c r="EN556" s="152"/>
      <c r="EO556" s="152"/>
      <c r="EP556" s="152"/>
      <c r="EQ556" s="152"/>
      <c r="ER556" s="152"/>
      <c r="ES556" s="152"/>
      <c r="ET556" s="152"/>
      <c r="EU556" s="152"/>
      <c r="EV556" s="152"/>
      <c r="EW556" s="152"/>
      <c r="EX556" s="152"/>
      <c r="EY556" s="152"/>
      <c r="EZ556" s="152"/>
      <c r="FA556" s="152"/>
      <c r="FB556" s="152"/>
      <c r="FC556" s="152"/>
      <c r="FD556" s="152"/>
    </row>
    <row r="557" spans="1:160">
      <c r="A557" s="89"/>
      <c r="B557" s="89"/>
      <c r="C557" s="89"/>
      <c r="D557" s="89"/>
      <c r="E557" s="89"/>
      <c r="F557" s="89"/>
      <c r="G557" s="89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152"/>
      <c r="AE557" s="152"/>
      <c r="AF557" s="152"/>
      <c r="AG557" s="152"/>
      <c r="AH557" s="152"/>
      <c r="AI557" s="152"/>
      <c r="AJ557" s="152"/>
      <c r="AK557" s="152"/>
      <c r="AL557" s="152"/>
      <c r="AM557" s="152"/>
      <c r="AN557" s="152"/>
      <c r="AO557" s="152"/>
      <c r="AP557" s="152"/>
      <c r="AQ557" s="152"/>
      <c r="AR557" s="152"/>
      <c r="AS557" s="152"/>
      <c r="AT557" s="152"/>
      <c r="AU557" s="152"/>
      <c r="AV557" s="152"/>
      <c r="AW557" s="152"/>
      <c r="AX557" s="152"/>
      <c r="AY557" s="152"/>
      <c r="AZ557" s="152"/>
      <c r="BA557" s="152"/>
      <c r="BB557" s="152"/>
      <c r="BC557" s="152"/>
      <c r="BD557" s="152"/>
      <c r="BE557" s="152"/>
      <c r="BF557" s="152"/>
      <c r="BG557" s="152"/>
      <c r="BH557" s="152"/>
      <c r="BI557" s="152"/>
      <c r="BJ557" s="152"/>
      <c r="BK557" s="152"/>
      <c r="BL557" s="152"/>
      <c r="BM557" s="152"/>
      <c r="BN557" s="152"/>
      <c r="BO557" s="152"/>
      <c r="BP557" s="152"/>
      <c r="BQ557" s="152"/>
      <c r="BR557" s="152"/>
      <c r="BS557" s="152"/>
      <c r="BT557" s="152"/>
      <c r="BU557" s="152"/>
      <c r="BV557" s="152"/>
      <c r="BW557" s="152"/>
      <c r="BX557" s="152"/>
      <c r="BY557" s="152"/>
      <c r="BZ557" s="152"/>
      <c r="CA557" s="152"/>
      <c r="CB557" s="152"/>
      <c r="CC557" s="152"/>
      <c r="CD557" s="152"/>
      <c r="CE557" s="152"/>
      <c r="CF557" s="152"/>
      <c r="CG557" s="152"/>
      <c r="CH557" s="152"/>
      <c r="CI557" s="152"/>
      <c r="CJ557" s="152"/>
      <c r="CK557" s="152"/>
      <c r="CL557" s="152"/>
      <c r="CM557" s="152"/>
      <c r="CN557" s="152"/>
      <c r="CO557" s="152"/>
      <c r="CP557" s="152"/>
      <c r="CQ557" s="152"/>
      <c r="CR557" s="152"/>
      <c r="CS557" s="152"/>
      <c r="CT557" s="152"/>
      <c r="CU557" s="152"/>
      <c r="CV557" s="152"/>
      <c r="CW557" s="152"/>
      <c r="CX557" s="152"/>
      <c r="CY557" s="152"/>
      <c r="CZ557" s="152"/>
      <c r="DA557" s="152"/>
      <c r="DB557" s="152"/>
      <c r="DC557" s="152"/>
      <c r="DD557" s="152"/>
      <c r="DE557" s="152"/>
      <c r="DF557" s="152"/>
      <c r="DG557" s="152"/>
      <c r="DH557" s="152"/>
      <c r="DI557" s="152"/>
      <c r="DJ557" s="152"/>
      <c r="DK557" s="152"/>
      <c r="DL557" s="152"/>
      <c r="DM557" s="152"/>
      <c r="DN557" s="152"/>
      <c r="DO557" s="152"/>
      <c r="DP557" s="152"/>
      <c r="DQ557" s="152"/>
      <c r="DR557" s="152"/>
      <c r="DS557" s="152"/>
      <c r="DT557" s="152"/>
      <c r="DU557" s="152"/>
      <c r="DV557" s="152"/>
      <c r="DW557" s="152"/>
      <c r="DX557" s="152"/>
      <c r="DY557" s="152"/>
      <c r="DZ557" s="152"/>
      <c r="EA557" s="152"/>
      <c r="EB557" s="152"/>
      <c r="EC557" s="152"/>
      <c r="ED557" s="152"/>
      <c r="EE557" s="152"/>
      <c r="EF557" s="152"/>
      <c r="EG557" s="152"/>
      <c r="EH557" s="152"/>
      <c r="EI557" s="152"/>
      <c r="EJ557" s="152"/>
      <c r="EK557" s="152"/>
      <c r="EL557" s="152"/>
      <c r="EM557" s="152"/>
      <c r="EN557" s="152"/>
      <c r="EO557" s="152"/>
      <c r="EP557" s="152"/>
      <c r="EQ557" s="152"/>
      <c r="ER557" s="152"/>
      <c r="ES557" s="152"/>
      <c r="ET557" s="152"/>
      <c r="EU557" s="152"/>
      <c r="EV557" s="152"/>
      <c r="EW557" s="152"/>
      <c r="EX557" s="152"/>
      <c r="EY557" s="152"/>
      <c r="EZ557" s="152"/>
      <c r="FA557" s="152"/>
      <c r="FB557" s="152"/>
      <c r="FC557" s="152"/>
      <c r="FD557" s="152"/>
    </row>
    <row r="558" spans="1:160">
      <c r="A558" s="89"/>
      <c r="B558" s="89"/>
      <c r="C558" s="89"/>
      <c r="D558" s="89"/>
      <c r="E558" s="89"/>
      <c r="F558" s="89"/>
      <c r="G558" s="89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152"/>
      <c r="AE558" s="152"/>
      <c r="AF558" s="152"/>
      <c r="AG558" s="152"/>
      <c r="AH558" s="152"/>
      <c r="AI558" s="152"/>
      <c r="AJ558" s="152"/>
      <c r="AK558" s="152"/>
      <c r="AL558" s="152"/>
      <c r="AM558" s="152"/>
      <c r="AN558" s="152"/>
      <c r="AO558" s="152"/>
      <c r="AP558" s="152"/>
      <c r="AQ558" s="152"/>
      <c r="AR558" s="152"/>
      <c r="AS558" s="152"/>
      <c r="AT558" s="152"/>
      <c r="AU558" s="152"/>
      <c r="AV558" s="152"/>
      <c r="AW558" s="152"/>
      <c r="AX558" s="152"/>
      <c r="AY558" s="152"/>
      <c r="AZ558" s="152"/>
      <c r="BA558" s="152"/>
      <c r="BB558" s="152"/>
      <c r="BC558" s="152"/>
      <c r="BD558" s="152"/>
      <c r="BE558" s="152"/>
      <c r="BF558" s="152"/>
      <c r="BG558" s="152"/>
      <c r="BH558" s="152"/>
      <c r="BI558" s="152"/>
      <c r="BJ558" s="152"/>
      <c r="BK558" s="152"/>
      <c r="BL558" s="152"/>
      <c r="BM558" s="152"/>
      <c r="BN558" s="152"/>
      <c r="BO558" s="152"/>
      <c r="BP558" s="152"/>
      <c r="BQ558" s="152"/>
      <c r="BR558" s="152"/>
      <c r="BS558" s="152"/>
      <c r="BT558" s="152"/>
      <c r="BU558" s="152"/>
      <c r="BV558" s="152"/>
      <c r="BW558" s="152"/>
      <c r="BX558" s="152"/>
      <c r="BY558" s="152"/>
      <c r="BZ558" s="152"/>
      <c r="CA558" s="152"/>
      <c r="CB558" s="152"/>
      <c r="CC558" s="152"/>
      <c r="CD558" s="152"/>
      <c r="CE558" s="152"/>
      <c r="CF558" s="152"/>
      <c r="CG558" s="152"/>
      <c r="CH558" s="152"/>
      <c r="CI558" s="152"/>
      <c r="CJ558" s="152"/>
      <c r="CK558" s="152"/>
      <c r="CL558" s="152"/>
      <c r="CM558" s="152"/>
      <c r="CN558" s="152"/>
      <c r="CO558" s="152"/>
      <c r="CP558" s="152"/>
      <c r="CQ558" s="152"/>
      <c r="CR558" s="152"/>
      <c r="CS558" s="152"/>
      <c r="CT558" s="152"/>
      <c r="CU558" s="152"/>
      <c r="CV558" s="152"/>
      <c r="CW558" s="152"/>
      <c r="CX558" s="152"/>
      <c r="CY558" s="152"/>
      <c r="CZ558" s="152"/>
      <c r="DA558" s="152"/>
      <c r="DB558" s="152"/>
      <c r="DC558" s="152"/>
      <c r="DD558" s="152"/>
      <c r="DE558" s="152"/>
      <c r="DF558" s="152"/>
      <c r="DG558" s="152"/>
      <c r="DH558" s="152"/>
      <c r="DI558" s="152"/>
      <c r="DJ558" s="152"/>
      <c r="DK558" s="152"/>
      <c r="DL558" s="152"/>
      <c r="DM558" s="152"/>
      <c r="DN558" s="152"/>
      <c r="DO558" s="152"/>
      <c r="DP558" s="152"/>
      <c r="DQ558" s="152"/>
      <c r="DR558" s="152"/>
      <c r="DS558" s="152"/>
      <c r="DT558" s="152"/>
      <c r="DU558" s="152"/>
      <c r="DV558" s="152"/>
      <c r="DW558" s="152"/>
      <c r="DX558" s="152"/>
      <c r="DY558" s="152"/>
      <c r="DZ558" s="152"/>
      <c r="EA558" s="152"/>
      <c r="EB558" s="152"/>
      <c r="EC558" s="152"/>
      <c r="ED558" s="152"/>
      <c r="EE558" s="152"/>
      <c r="EF558" s="152"/>
      <c r="EG558" s="152"/>
      <c r="EH558" s="152"/>
      <c r="EI558" s="152"/>
      <c r="EJ558" s="152"/>
      <c r="EK558" s="152"/>
      <c r="EL558" s="152"/>
      <c r="EM558" s="152"/>
      <c r="EN558" s="152"/>
      <c r="EO558" s="152"/>
      <c r="EP558" s="152"/>
      <c r="EQ558" s="152"/>
      <c r="ER558" s="152"/>
      <c r="ES558" s="152"/>
      <c r="ET558" s="152"/>
      <c r="EU558" s="152"/>
      <c r="EV558" s="152"/>
      <c r="EW558" s="152"/>
      <c r="EX558" s="152"/>
      <c r="EY558" s="152"/>
      <c r="EZ558" s="152"/>
      <c r="FA558" s="152"/>
      <c r="FB558" s="152"/>
      <c r="FC558" s="152"/>
      <c r="FD558" s="152"/>
    </row>
    <row r="559" spans="1:160">
      <c r="A559" s="89"/>
      <c r="B559" s="89"/>
      <c r="C559" s="89"/>
      <c r="D559" s="89"/>
      <c r="E559" s="89"/>
      <c r="F559" s="89"/>
      <c r="G559" s="89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152"/>
      <c r="AE559" s="152"/>
      <c r="AF559" s="152"/>
      <c r="AG559" s="152"/>
      <c r="AH559" s="152"/>
      <c r="AI559" s="152"/>
      <c r="AJ559" s="152"/>
      <c r="AK559" s="152"/>
      <c r="AL559" s="152"/>
      <c r="AM559" s="152"/>
      <c r="AN559" s="152"/>
      <c r="AO559" s="152"/>
      <c r="AP559" s="152"/>
      <c r="AQ559" s="152"/>
      <c r="AR559" s="152"/>
      <c r="AS559" s="152"/>
      <c r="AT559" s="152"/>
      <c r="AU559" s="152"/>
      <c r="AV559" s="152"/>
      <c r="AW559" s="152"/>
      <c r="AX559" s="152"/>
      <c r="AY559" s="152"/>
      <c r="AZ559" s="152"/>
      <c r="BA559" s="152"/>
      <c r="BB559" s="152"/>
      <c r="BC559" s="152"/>
      <c r="BD559" s="152"/>
      <c r="BE559" s="152"/>
      <c r="BF559" s="152"/>
      <c r="BG559" s="152"/>
      <c r="BH559" s="152"/>
      <c r="BI559" s="152"/>
      <c r="BJ559" s="152"/>
      <c r="BK559" s="152"/>
      <c r="BL559" s="152"/>
      <c r="BM559" s="152"/>
      <c r="BN559" s="152"/>
      <c r="BO559" s="152"/>
      <c r="BP559" s="152"/>
      <c r="BQ559" s="152"/>
      <c r="BR559" s="152"/>
      <c r="BS559" s="152"/>
      <c r="BT559" s="152"/>
      <c r="BU559" s="152"/>
      <c r="BV559" s="152"/>
      <c r="BW559" s="152"/>
      <c r="BX559" s="152"/>
      <c r="BY559" s="152"/>
      <c r="BZ559" s="152"/>
      <c r="CA559" s="152"/>
      <c r="CB559" s="152"/>
      <c r="CC559" s="152"/>
      <c r="CD559" s="152"/>
      <c r="CE559" s="152"/>
      <c r="CF559" s="152"/>
      <c r="CG559" s="152"/>
      <c r="CH559" s="152"/>
      <c r="CI559" s="152"/>
      <c r="CJ559" s="152"/>
      <c r="CK559" s="152"/>
      <c r="CL559" s="152"/>
      <c r="CM559" s="152"/>
      <c r="CN559" s="152"/>
      <c r="CO559" s="152"/>
      <c r="CP559" s="152"/>
      <c r="CQ559" s="152"/>
      <c r="CR559" s="152"/>
      <c r="CS559" s="152"/>
      <c r="CT559" s="152"/>
      <c r="CU559" s="152"/>
      <c r="CV559" s="152"/>
      <c r="CW559" s="152"/>
      <c r="CX559" s="152"/>
      <c r="CY559" s="152"/>
      <c r="CZ559" s="152"/>
      <c r="DA559" s="152"/>
      <c r="DB559" s="152"/>
      <c r="DC559" s="152"/>
      <c r="DD559" s="152"/>
      <c r="DE559" s="152"/>
      <c r="DF559" s="152"/>
      <c r="DG559" s="152"/>
      <c r="DH559" s="152"/>
      <c r="DI559" s="152"/>
      <c r="DJ559" s="152"/>
      <c r="DK559" s="152"/>
      <c r="DL559" s="152"/>
      <c r="DM559" s="152"/>
      <c r="DN559" s="152"/>
      <c r="DO559" s="152"/>
      <c r="DP559" s="152"/>
      <c r="DQ559" s="152"/>
      <c r="DR559" s="152"/>
      <c r="DS559" s="152"/>
      <c r="DT559" s="152"/>
      <c r="DU559" s="152"/>
      <c r="DV559" s="152"/>
      <c r="DW559" s="152"/>
      <c r="DX559" s="152"/>
      <c r="DY559" s="152"/>
      <c r="DZ559" s="152"/>
      <c r="EA559" s="152"/>
      <c r="EB559" s="152"/>
      <c r="EC559" s="152"/>
      <c r="ED559" s="152"/>
      <c r="EE559" s="152"/>
      <c r="EF559" s="152"/>
      <c r="EG559" s="152"/>
      <c r="EH559" s="152"/>
      <c r="EI559" s="152"/>
      <c r="EJ559" s="152"/>
      <c r="EK559" s="152"/>
      <c r="EL559" s="152"/>
      <c r="EM559" s="152"/>
      <c r="EN559" s="152"/>
      <c r="EO559" s="152"/>
      <c r="EP559" s="152"/>
      <c r="EQ559" s="152"/>
      <c r="ER559" s="152"/>
      <c r="ES559" s="152"/>
      <c r="ET559" s="152"/>
      <c r="EU559" s="152"/>
      <c r="EV559" s="152"/>
      <c r="EW559" s="152"/>
      <c r="EX559" s="152"/>
      <c r="EY559" s="152"/>
      <c r="EZ559" s="152"/>
      <c r="FA559" s="152"/>
      <c r="FB559" s="152"/>
      <c r="FC559" s="152"/>
      <c r="FD559" s="152"/>
    </row>
    <row r="560" spans="1:160">
      <c r="A560" s="89"/>
      <c r="B560" s="89"/>
      <c r="C560" s="89"/>
      <c r="D560" s="89"/>
      <c r="E560" s="89"/>
      <c r="F560" s="89"/>
      <c r="G560" s="89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152"/>
      <c r="AE560" s="152"/>
      <c r="AF560" s="152"/>
      <c r="AG560" s="152"/>
      <c r="AH560" s="152"/>
      <c r="AI560" s="152"/>
      <c r="AJ560" s="152"/>
      <c r="AK560" s="152"/>
      <c r="AL560" s="152"/>
      <c r="AM560" s="152"/>
      <c r="AN560" s="152"/>
      <c r="AO560" s="152"/>
      <c r="AP560" s="152"/>
      <c r="AQ560" s="152"/>
      <c r="AR560" s="152"/>
      <c r="AS560" s="152"/>
      <c r="AT560" s="152"/>
      <c r="AU560" s="152"/>
      <c r="AV560" s="152"/>
      <c r="AW560" s="152"/>
      <c r="AX560" s="152"/>
      <c r="AY560" s="152"/>
      <c r="AZ560" s="152"/>
      <c r="BA560" s="152"/>
      <c r="BB560" s="152"/>
      <c r="BC560" s="152"/>
      <c r="BD560" s="152"/>
      <c r="BE560" s="152"/>
      <c r="BF560" s="152"/>
      <c r="BG560" s="152"/>
      <c r="BH560" s="152"/>
      <c r="BI560" s="152"/>
      <c r="BJ560" s="152"/>
      <c r="BK560" s="152"/>
      <c r="BL560" s="152"/>
      <c r="BM560" s="152"/>
      <c r="BN560" s="152"/>
      <c r="BO560" s="152"/>
      <c r="BP560" s="152"/>
      <c r="BQ560" s="152"/>
      <c r="BR560" s="152"/>
      <c r="BS560" s="152"/>
      <c r="BT560" s="152"/>
      <c r="BU560" s="152"/>
      <c r="BV560" s="152"/>
      <c r="BW560" s="152"/>
      <c r="BX560" s="152"/>
      <c r="BY560" s="152"/>
      <c r="BZ560" s="152"/>
      <c r="CA560" s="152"/>
      <c r="CB560" s="152"/>
      <c r="CC560" s="152"/>
      <c r="CD560" s="152"/>
      <c r="CE560" s="152"/>
      <c r="CF560" s="152"/>
      <c r="CG560" s="152"/>
      <c r="CH560" s="152"/>
      <c r="CI560" s="152"/>
      <c r="CJ560" s="152"/>
      <c r="CK560" s="152"/>
      <c r="CL560" s="152"/>
      <c r="CM560" s="152"/>
      <c r="CN560" s="152"/>
      <c r="CO560" s="152"/>
      <c r="CP560" s="152"/>
      <c r="CQ560" s="152"/>
      <c r="CR560" s="152"/>
      <c r="CS560" s="152"/>
      <c r="CT560" s="152"/>
      <c r="CU560" s="152"/>
      <c r="CV560" s="152"/>
      <c r="CW560" s="152"/>
      <c r="CX560" s="152"/>
      <c r="CY560" s="152"/>
      <c r="CZ560" s="152"/>
      <c r="DA560" s="152"/>
      <c r="DB560" s="152"/>
      <c r="DC560" s="152"/>
      <c r="DD560" s="152"/>
      <c r="DE560" s="152"/>
      <c r="DF560" s="152"/>
      <c r="DG560" s="152"/>
      <c r="DH560" s="152"/>
      <c r="DI560" s="152"/>
      <c r="DJ560" s="152"/>
      <c r="DK560" s="152"/>
      <c r="DL560" s="152"/>
      <c r="DM560" s="152"/>
      <c r="DN560" s="152"/>
      <c r="DO560" s="152"/>
      <c r="DP560" s="152"/>
      <c r="DQ560" s="152"/>
      <c r="DR560" s="152"/>
      <c r="DS560" s="152"/>
      <c r="DT560" s="152"/>
      <c r="DU560" s="152"/>
      <c r="DV560" s="152"/>
      <c r="DW560" s="152"/>
      <c r="DX560" s="152"/>
      <c r="DY560" s="152"/>
      <c r="DZ560" s="152"/>
      <c r="EA560" s="152"/>
      <c r="EB560" s="152"/>
      <c r="EC560" s="152"/>
      <c r="ED560" s="152"/>
      <c r="EE560" s="152"/>
      <c r="EF560" s="152"/>
      <c r="EG560" s="152"/>
      <c r="EH560" s="152"/>
      <c r="EI560" s="152"/>
      <c r="EJ560" s="152"/>
      <c r="EK560" s="152"/>
      <c r="EL560" s="152"/>
      <c r="EM560" s="152"/>
      <c r="EN560" s="152"/>
      <c r="EO560" s="152"/>
      <c r="EP560" s="152"/>
      <c r="EQ560" s="152"/>
      <c r="ER560" s="152"/>
      <c r="ES560" s="152"/>
      <c r="ET560" s="152"/>
      <c r="EU560" s="152"/>
      <c r="EV560" s="152"/>
      <c r="EW560" s="152"/>
      <c r="EX560" s="152"/>
      <c r="EY560" s="152"/>
      <c r="EZ560" s="152"/>
      <c r="FA560" s="152"/>
      <c r="FB560" s="152"/>
      <c r="FC560" s="152"/>
      <c r="FD560" s="152"/>
    </row>
    <row r="561" spans="1:160">
      <c r="A561" s="89"/>
      <c r="B561" s="89"/>
      <c r="C561" s="89"/>
      <c r="D561" s="89"/>
      <c r="E561" s="89"/>
      <c r="F561" s="89"/>
      <c r="G561" s="89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152"/>
      <c r="AE561" s="152"/>
      <c r="AF561" s="152"/>
      <c r="AG561" s="152"/>
      <c r="AH561" s="152"/>
      <c r="AI561" s="152"/>
      <c r="AJ561" s="152"/>
      <c r="AK561" s="152"/>
      <c r="AL561" s="152"/>
      <c r="AM561" s="152"/>
      <c r="AN561" s="152"/>
      <c r="AO561" s="152"/>
      <c r="AP561" s="152"/>
      <c r="AQ561" s="152"/>
      <c r="AR561" s="152"/>
      <c r="AS561" s="152"/>
      <c r="AT561" s="152"/>
      <c r="AU561" s="152"/>
      <c r="AV561" s="152"/>
      <c r="AW561" s="152"/>
      <c r="AX561" s="152"/>
      <c r="AY561" s="152"/>
      <c r="AZ561" s="152"/>
      <c r="BA561" s="152"/>
      <c r="BB561" s="152"/>
      <c r="BC561" s="152"/>
      <c r="BD561" s="152"/>
      <c r="BE561" s="152"/>
      <c r="BF561" s="152"/>
      <c r="BG561" s="152"/>
      <c r="BH561" s="152"/>
      <c r="BI561" s="152"/>
      <c r="BJ561" s="152"/>
      <c r="BK561" s="152"/>
      <c r="BL561" s="152"/>
      <c r="BM561" s="152"/>
      <c r="BN561" s="152"/>
      <c r="BO561" s="152"/>
      <c r="BP561" s="152"/>
      <c r="BQ561" s="152"/>
      <c r="BR561" s="152"/>
      <c r="BS561" s="152"/>
      <c r="BT561" s="152"/>
      <c r="BU561" s="152"/>
      <c r="BV561" s="152"/>
      <c r="BW561" s="152"/>
      <c r="BX561" s="152"/>
      <c r="BY561" s="152"/>
      <c r="BZ561" s="152"/>
      <c r="CA561" s="152"/>
      <c r="CB561" s="152"/>
      <c r="CC561" s="152"/>
      <c r="CD561" s="152"/>
      <c r="CE561" s="152"/>
      <c r="CF561" s="152"/>
      <c r="CG561" s="152"/>
      <c r="CH561" s="152"/>
      <c r="CI561" s="152"/>
      <c r="CJ561" s="152"/>
      <c r="CK561" s="152"/>
      <c r="CL561" s="152"/>
      <c r="CM561" s="152"/>
      <c r="CN561" s="152"/>
      <c r="CO561" s="152"/>
      <c r="CP561" s="152"/>
      <c r="CQ561" s="152"/>
      <c r="CR561" s="152"/>
      <c r="CS561" s="152"/>
      <c r="CT561" s="152"/>
      <c r="CU561" s="152"/>
      <c r="CV561" s="152"/>
      <c r="CW561" s="152"/>
      <c r="CX561" s="152"/>
      <c r="CY561" s="152"/>
      <c r="CZ561" s="152"/>
      <c r="DA561" s="152"/>
      <c r="DB561" s="152"/>
      <c r="DC561" s="152"/>
      <c r="DD561" s="152"/>
      <c r="DE561" s="152"/>
      <c r="DF561" s="152"/>
      <c r="DG561" s="152"/>
      <c r="DH561" s="152"/>
      <c r="DI561" s="152"/>
      <c r="DJ561" s="152"/>
      <c r="DK561" s="152"/>
      <c r="DL561" s="152"/>
      <c r="DM561" s="152"/>
      <c r="DN561" s="152"/>
      <c r="DO561" s="152"/>
      <c r="DP561" s="152"/>
      <c r="DQ561" s="152"/>
      <c r="DR561" s="152"/>
      <c r="DS561" s="152"/>
      <c r="DT561" s="152"/>
      <c r="DU561" s="152"/>
      <c r="DV561" s="152"/>
      <c r="DW561" s="152"/>
      <c r="DX561" s="152"/>
      <c r="DY561" s="152"/>
      <c r="DZ561" s="152"/>
      <c r="EA561" s="152"/>
      <c r="EB561" s="152"/>
      <c r="EC561" s="152"/>
      <c r="ED561" s="152"/>
      <c r="EE561" s="152"/>
      <c r="EF561" s="152"/>
      <c r="EG561" s="152"/>
      <c r="EH561" s="152"/>
      <c r="EI561" s="152"/>
      <c r="EJ561" s="152"/>
      <c r="EK561" s="152"/>
      <c r="EL561" s="152"/>
      <c r="EM561" s="152"/>
      <c r="EN561" s="152"/>
      <c r="EO561" s="152"/>
      <c r="EP561" s="152"/>
      <c r="EQ561" s="152"/>
      <c r="ER561" s="152"/>
      <c r="ES561" s="152"/>
      <c r="ET561" s="152"/>
      <c r="EU561" s="152"/>
      <c r="EV561" s="152"/>
      <c r="EW561" s="152"/>
      <c r="EX561" s="152"/>
      <c r="EY561" s="152"/>
      <c r="EZ561" s="152"/>
      <c r="FA561" s="152"/>
      <c r="FB561" s="152"/>
      <c r="FC561" s="152"/>
      <c r="FD561" s="152"/>
    </row>
    <row r="562" spans="1:160">
      <c r="A562" s="89"/>
      <c r="B562" s="89"/>
      <c r="C562" s="89"/>
      <c r="D562" s="89"/>
      <c r="E562" s="89"/>
      <c r="F562" s="89"/>
      <c r="G562" s="89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152"/>
      <c r="AE562" s="152"/>
      <c r="AF562" s="152"/>
      <c r="AG562" s="152"/>
      <c r="AH562" s="152"/>
      <c r="AI562" s="152"/>
      <c r="AJ562" s="152"/>
      <c r="AK562" s="152"/>
      <c r="AL562" s="152"/>
      <c r="AM562" s="152"/>
      <c r="AN562" s="152"/>
      <c r="AO562" s="152"/>
      <c r="AP562" s="152"/>
      <c r="AQ562" s="152"/>
      <c r="AR562" s="152"/>
      <c r="AS562" s="152"/>
      <c r="AT562" s="152"/>
      <c r="AU562" s="152"/>
      <c r="AV562" s="152"/>
      <c r="AW562" s="152"/>
      <c r="AX562" s="152"/>
      <c r="AY562" s="152"/>
      <c r="AZ562" s="152"/>
      <c r="BA562" s="152"/>
      <c r="BB562" s="152"/>
      <c r="BC562" s="152"/>
      <c r="BD562" s="152"/>
      <c r="BE562" s="152"/>
      <c r="BF562" s="152"/>
      <c r="BG562" s="152"/>
      <c r="BH562" s="152"/>
      <c r="BI562" s="152"/>
      <c r="BJ562" s="152"/>
      <c r="BK562" s="152"/>
      <c r="BL562" s="152"/>
      <c r="BM562" s="152"/>
      <c r="BN562" s="152"/>
      <c r="BO562" s="152"/>
      <c r="BP562" s="152"/>
      <c r="BQ562" s="152"/>
      <c r="BR562" s="152"/>
      <c r="BS562" s="152"/>
      <c r="BT562" s="152"/>
      <c r="BU562" s="152"/>
      <c r="BV562" s="152"/>
      <c r="BW562" s="152"/>
      <c r="BX562" s="152"/>
      <c r="BY562" s="152"/>
      <c r="BZ562" s="152"/>
      <c r="CA562" s="152"/>
      <c r="CB562" s="152"/>
      <c r="CC562" s="152"/>
      <c r="CD562" s="152"/>
      <c r="CE562" s="152"/>
      <c r="CF562" s="152"/>
      <c r="CG562" s="152"/>
      <c r="CH562" s="152"/>
      <c r="CI562" s="152"/>
      <c r="CJ562" s="152"/>
      <c r="CK562" s="152"/>
      <c r="CL562" s="152"/>
      <c r="CM562" s="152"/>
      <c r="CN562" s="152"/>
      <c r="CO562" s="152"/>
      <c r="CP562" s="152"/>
      <c r="CQ562" s="152"/>
      <c r="CR562" s="152"/>
      <c r="CS562" s="152"/>
      <c r="CT562" s="152"/>
      <c r="CU562" s="152"/>
      <c r="CV562" s="152"/>
      <c r="CW562" s="152"/>
      <c r="CX562" s="152"/>
      <c r="CY562" s="152"/>
      <c r="CZ562" s="152"/>
      <c r="DA562" s="152"/>
      <c r="DB562" s="152"/>
      <c r="DC562" s="152"/>
      <c r="DD562" s="152"/>
      <c r="DE562" s="152"/>
      <c r="DF562" s="152"/>
      <c r="DG562" s="152"/>
      <c r="DH562" s="152"/>
      <c r="DI562" s="152"/>
      <c r="DJ562" s="152"/>
      <c r="DK562" s="152"/>
      <c r="DL562" s="152"/>
      <c r="DM562" s="152"/>
      <c r="DN562" s="152"/>
      <c r="DO562" s="152"/>
      <c r="DP562" s="152"/>
      <c r="DQ562" s="152"/>
      <c r="DR562" s="152"/>
      <c r="DS562" s="152"/>
      <c r="DT562" s="152"/>
      <c r="DU562" s="152"/>
      <c r="DV562" s="152"/>
      <c r="DW562" s="152"/>
      <c r="DX562" s="152"/>
      <c r="DY562" s="152"/>
      <c r="DZ562" s="152"/>
      <c r="EA562" s="152"/>
      <c r="EB562" s="152"/>
      <c r="EC562" s="152"/>
      <c r="ED562" s="152"/>
      <c r="EE562" s="152"/>
      <c r="EF562" s="152"/>
      <c r="EG562" s="152"/>
      <c r="EH562" s="152"/>
      <c r="EI562" s="152"/>
      <c r="EJ562" s="152"/>
      <c r="EK562" s="152"/>
      <c r="EL562" s="152"/>
      <c r="EM562" s="152"/>
      <c r="EN562" s="152"/>
      <c r="EO562" s="152"/>
      <c r="EP562" s="152"/>
      <c r="EQ562" s="152"/>
      <c r="ER562" s="152"/>
      <c r="ES562" s="152"/>
      <c r="ET562" s="152"/>
      <c r="EU562" s="152"/>
      <c r="EV562" s="152"/>
      <c r="EW562" s="152"/>
      <c r="EX562" s="152"/>
      <c r="EY562" s="152"/>
      <c r="EZ562" s="152"/>
      <c r="FA562" s="152"/>
      <c r="FB562" s="152"/>
      <c r="FC562" s="152"/>
      <c r="FD562" s="152"/>
    </row>
    <row r="563" spans="1:160">
      <c r="A563" s="89"/>
      <c r="B563" s="89"/>
      <c r="C563" s="89"/>
      <c r="D563" s="89"/>
      <c r="E563" s="89"/>
      <c r="F563" s="89"/>
      <c r="G563" s="89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152"/>
      <c r="AE563" s="152"/>
      <c r="AF563" s="152"/>
      <c r="AG563" s="152"/>
      <c r="AH563" s="152"/>
      <c r="AI563" s="152"/>
      <c r="AJ563" s="152"/>
      <c r="AK563" s="152"/>
      <c r="AL563" s="152"/>
      <c r="AM563" s="152"/>
      <c r="AN563" s="152"/>
      <c r="AO563" s="152"/>
      <c r="AP563" s="152"/>
      <c r="AQ563" s="152"/>
      <c r="AR563" s="152"/>
      <c r="AS563" s="152"/>
      <c r="AT563" s="152"/>
      <c r="AU563" s="152"/>
      <c r="AV563" s="152"/>
      <c r="AW563" s="152"/>
      <c r="AX563" s="152"/>
      <c r="AY563" s="152"/>
      <c r="AZ563" s="152"/>
      <c r="BA563" s="152"/>
      <c r="BB563" s="152"/>
      <c r="BC563" s="152"/>
      <c r="BD563" s="152"/>
      <c r="BE563" s="152"/>
      <c r="BF563" s="152"/>
      <c r="BG563" s="152"/>
      <c r="BH563" s="152"/>
      <c r="BI563" s="152"/>
      <c r="BJ563" s="152"/>
      <c r="BK563" s="152"/>
      <c r="BL563" s="152"/>
      <c r="BM563" s="152"/>
      <c r="BN563" s="152"/>
      <c r="BO563" s="152"/>
      <c r="BP563" s="152"/>
      <c r="BQ563" s="152"/>
      <c r="BR563" s="152"/>
      <c r="BS563" s="152"/>
      <c r="BT563" s="152"/>
      <c r="BU563" s="152"/>
      <c r="BV563" s="152"/>
      <c r="BW563" s="152"/>
      <c r="BX563" s="152"/>
      <c r="BY563" s="152"/>
      <c r="BZ563" s="152"/>
      <c r="CA563" s="152"/>
      <c r="CB563" s="152"/>
      <c r="CC563" s="152"/>
      <c r="CD563" s="152"/>
      <c r="CE563" s="152"/>
      <c r="CF563" s="152"/>
      <c r="CG563" s="152"/>
      <c r="CH563" s="152"/>
      <c r="CI563" s="152"/>
      <c r="CJ563" s="152"/>
      <c r="CK563" s="152"/>
      <c r="CL563" s="152"/>
      <c r="CM563" s="152"/>
      <c r="CN563" s="152"/>
      <c r="CO563" s="152"/>
      <c r="CP563" s="152"/>
      <c r="CQ563" s="152"/>
      <c r="CR563" s="152"/>
      <c r="CS563" s="152"/>
      <c r="CT563" s="152"/>
      <c r="CU563" s="152"/>
      <c r="CV563" s="152"/>
      <c r="CW563" s="152"/>
      <c r="CX563" s="152"/>
      <c r="CY563" s="152"/>
      <c r="CZ563" s="152"/>
      <c r="DA563" s="152"/>
      <c r="DB563" s="152"/>
      <c r="DC563" s="152"/>
      <c r="DD563" s="152"/>
      <c r="DE563" s="152"/>
      <c r="DF563" s="152"/>
      <c r="DG563" s="152"/>
      <c r="DH563" s="152"/>
      <c r="DI563" s="152"/>
      <c r="DJ563" s="152"/>
      <c r="DK563" s="152"/>
      <c r="DL563" s="152"/>
      <c r="DM563" s="152"/>
      <c r="DN563" s="152"/>
      <c r="DO563" s="152"/>
      <c r="DP563" s="152"/>
      <c r="DQ563" s="152"/>
      <c r="DR563" s="152"/>
      <c r="DS563" s="152"/>
      <c r="DT563" s="152"/>
      <c r="DU563" s="152"/>
      <c r="DV563" s="152"/>
      <c r="DW563" s="152"/>
      <c r="DX563" s="152"/>
      <c r="DY563" s="152"/>
      <c r="DZ563" s="152"/>
      <c r="EA563" s="152"/>
      <c r="EB563" s="152"/>
      <c r="EC563" s="152"/>
      <c r="ED563" s="152"/>
      <c r="EE563" s="152"/>
      <c r="EF563" s="152"/>
      <c r="EG563" s="152"/>
      <c r="EH563" s="152"/>
      <c r="EI563" s="152"/>
      <c r="EJ563" s="152"/>
      <c r="EK563" s="152"/>
      <c r="EL563" s="152"/>
      <c r="EM563" s="152"/>
      <c r="EN563" s="152"/>
      <c r="EO563" s="152"/>
      <c r="EP563" s="152"/>
      <c r="EQ563" s="152"/>
      <c r="ER563" s="152"/>
      <c r="ES563" s="152"/>
      <c r="ET563" s="152"/>
      <c r="EU563" s="152"/>
      <c r="EV563" s="152"/>
      <c r="EW563" s="152"/>
      <c r="EX563" s="152"/>
      <c r="EY563" s="152"/>
      <c r="EZ563" s="152"/>
      <c r="FA563" s="152"/>
      <c r="FB563" s="152"/>
      <c r="FC563" s="152"/>
      <c r="FD563" s="152"/>
    </row>
    <row r="564" spans="1:160">
      <c r="A564" s="89"/>
      <c r="B564" s="89"/>
      <c r="C564" s="89"/>
      <c r="D564" s="89"/>
      <c r="E564" s="89"/>
      <c r="F564" s="89"/>
      <c r="G564" s="89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152"/>
      <c r="AE564" s="152"/>
      <c r="AF564" s="152"/>
      <c r="AG564" s="152"/>
      <c r="AH564" s="152"/>
      <c r="AI564" s="152"/>
      <c r="AJ564" s="152"/>
      <c r="AK564" s="152"/>
      <c r="AL564" s="152"/>
      <c r="AM564" s="152"/>
      <c r="AN564" s="152"/>
      <c r="AO564" s="152"/>
      <c r="AP564" s="152"/>
      <c r="AQ564" s="152"/>
      <c r="AR564" s="152"/>
      <c r="AS564" s="152"/>
      <c r="AT564" s="152"/>
      <c r="AU564" s="152"/>
      <c r="AV564" s="152"/>
      <c r="AW564" s="152"/>
      <c r="AX564" s="152"/>
      <c r="AY564" s="152"/>
      <c r="AZ564" s="152"/>
      <c r="BA564" s="152"/>
      <c r="BB564" s="152"/>
      <c r="BC564" s="152"/>
      <c r="BD564" s="152"/>
      <c r="BE564" s="152"/>
      <c r="BF564" s="152"/>
      <c r="BG564" s="152"/>
      <c r="BH564" s="152"/>
      <c r="BI564" s="152"/>
      <c r="BJ564" s="152"/>
      <c r="BK564" s="152"/>
      <c r="BL564" s="152"/>
      <c r="BM564" s="152"/>
      <c r="BN564" s="152"/>
      <c r="BO564" s="152"/>
      <c r="BP564" s="152"/>
      <c r="BQ564" s="152"/>
      <c r="BR564" s="152"/>
      <c r="BS564" s="152"/>
      <c r="BT564" s="152"/>
      <c r="BU564" s="152"/>
      <c r="BV564" s="152"/>
      <c r="BW564" s="152"/>
      <c r="BX564" s="152"/>
      <c r="BY564" s="152"/>
      <c r="BZ564" s="152"/>
      <c r="CA564" s="152"/>
      <c r="CB564" s="152"/>
      <c r="CC564" s="152"/>
      <c r="CD564" s="152"/>
      <c r="CE564" s="152"/>
      <c r="CF564" s="152"/>
      <c r="CG564" s="152"/>
      <c r="CH564" s="152"/>
      <c r="CI564" s="152"/>
      <c r="CJ564" s="152"/>
      <c r="CK564" s="152"/>
      <c r="CL564" s="152"/>
      <c r="CM564" s="152"/>
      <c r="CN564" s="152"/>
      <c r="CO564" s="152"/>
      <c r="CP564" s="152"/>
      <c r="CQ564" s="152"/>
      <c r="CR564" s="152"/>
      <c r="CS564" s="152"/>
      <c r="CT564" s="152"/>
      <c r="CU564" s="152"/>
      <c r="CV564" s="152"/>
      <c r="CW564" s="152"/>
      <c r="CX564" s="152"/>
      <c r="CY564" s="152"/>
      <c r="CZ564" s="152"/>
      <c r="DA564" s="152"/>
      <c r="DB564" s="152"/>
      <c r="DC564" s="152"/>
      <c r="DD564" s="152"/>
      <c r="DE564" s="152"/>
      <c r="DF564" s="152"/>
      <c r="DG564" s="152"/>
      <c r="DH564" s="152"/>
      <c r="DI564" s="152"/>
      <c r="DJ564" s="152"/>
      <c r="DK564" s="152"/>
      <c r="DL564" s="152"/>
      <c r="DM564" s="152"/>
      <c r="DN564" s="152"/>
      <c r="DO564" s="152"/>
      <c r="DP564" s="152"/>
      <c r="DQ564" s="152"/>
      <c r="DR564" s="152"/>
      <c r="DS564" s="152"/>
      <c r="DT564" s="152"/>
      <c r="DU564" s="152"/>
      <c r="DV564" s="152"/>
      <c r="DW564" s="152"/>
      <c r="DX564" s="152"/>
      <c r="DY564" s="152"/>
      <c r="DZ564" s="152"/>
      <c r="EA564" s="152"/>
      <c r="EB564" s="152"/>
      <c r="EC564" s="152"/>
      <c r="ED564" s="152"/>
      <c r="EE564" s="152"/>
      <c r="EF564" s="152"/>
      <c r="EG564" s="152"/>
      <c r="EH564" s="152"/>
      <c r="EI564" s="152"/>
      <c r="EJ564" s="152"/>
      <c r="EK564" s="152"/>
      <c r="EL564" s="152"/>
      <c r="EM564" s="152"/>
      <c r="EN564" s="152"/>
      <c r="EO564" s="152"/>
      <c r="EP564" s="152"/>
      <c r="EQ564" s="152"/>
      <c r="ER564" s="152"/>
      <c r="ES564" s="152"/>
      <c r="ET564" s="152"/>
      <c r="EU564" s="152"/>
      <c r="EV564" s="152"/>
      <c r="EW564" s="152"/>
      <c r="EX564" s="152"/>
      <c r="EY564" s="152"/>
      <c r="EZ564" s="152"/>
      <c r="FA564" s="152"/>
      <c r="FB564" s="152"/>
      <c r="FC564" s="152"/>
      <c r="FD564" s="152"/>
    </row>
    <row r="565" spans="1:160">
      <c r="A565" s="89"/>
      <c r="B565" s="89"/>
      <c r="C565" s="89"/>
      <c r="D565" s="89"/>
      <c r="E565" s="89"/>
      <c r="F565" s="89"/>
      <c r="G565" s="89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152"/>
      <c r="AE565" s="152"/>
      <c r="AF565" s="152"/>
      <c r="AG565" s="152"/>
      <c r="AH565" s="152"/>
      <c r="AI565" s="152"/>
      <c r="AJ565" s="152"/>
      <c r="AK565" s="152"/>
      <c r="AL565" s="152"/>
      <c r="AM565" s="152"/>
      <c r="AN565" s="152"/>
      <c r="AO565" s="152"/>
      <c r="AP565" s="152"/>
      <c r="AQ565" s="152"/>
      <c r="AR565" s="152"/>
      <c r="AS565" s="152"/>
      <c r="AT565" s="152"/>
      <c r="AU565" s="152"/>
      <c r="AV565" s="152"/>
      <c r="AW565" s="152"/>
      <c r="AX565" s="152"/>
      <c r="AY565" s="152"/>
      <c r="AZ565" s="152"/>
      <c r="BA565" s="152"/>
      <c r="BB565" s="152"/>
      <c r="BC565" s="152"/>
      <c r="BD565" s="152"/>
      <c r="BE565" s="152"/>
      <c r="BF565" s="152"/>
      <c r="BG565" s="152"/>
      <c r="BH565" s="152"/>
      <c r="BI565" s="152"/>
      <c r="BJ565" s="152"/>
      <c r="BK565" s="152"/>
      <c r="BL565" s="152"/>
      <c r="BM565" s="152"/>
      <c r="BN565" s="152"/>
      <c r="BO565" s="152"/>
      <c r="BP565" s="152"/>
      <c r="BQ565" s="152"/>
      <c r="BR565" s="152"/>
      <c r="BS565" s="152"/>
      <c r="BT565" s="152"/>
      <c r="BU565" s="152"/>
      <c r="BV565" s="152"/>
      <c r="BW565" s="152"/>
      <c r="BX565" s="152"/>
      <c r="BY565" s="152"/>
      <c r="BZ565" s="152"/>
      <c r="CA565" s="152"/>
      <c r="CB565" s="152"/>
      <c r="CC565" s="152"/>
      <c r="CD565" s="152"/>
      <c r="CE565" s="152"/>
      <c r="CF565" s="152"/>
      <c r="CG565" s="152"/>
      <c r="CH565" s="152"/>
      <c r="CI565" s="152"/>
      <c r="CJ565" s="152"/>
      <c r="CK565" s="152"/>
      <c r="CL565" s="152"/>
      <c r="CM565" s="152"/>
      <c r="CN565" s="152"/>
      <c r="CO565" s="152"/>
      <c r="CP565" s="152"/>
      <c r="CQ565" s="152"/>
      <c r="CR565" s="152"/>
      <c r="CS565" s="152"/>
      <c r="CT565" s="152"/>
      <c r="CU565" s="152"/>
      <c r="CV565" s="152"/>
      <c r="CW565" s="152"/>
      <c r="CX565" s="152"/>
      <c r="CY565" s="152"/>
      <c r="CZ565" s="152"/>
      <c r="DA565" s="152"/>
      <c r="DB565" s="152"/>
      <c r="DC565" s="152"/>
      <c r="DD565" s="152"/>
      <c r="DE565" s="152"/>
      <c r="DF565" s="152"/>
      <c r="DG565" s="152"/>
      <c r="DH565" s="152"/>
      <c r="DI565" s="152"/>
      <c r="DJ565" s="152"/>
      <c r="DK565" s="152"/>
      <c r="DL565" s="152"/>
      <c r="DM565" s="152"/>
      <c r="DN565" s="152"/>
      <c r="DO565" s="152"/>
      <c r="DP565" s="152"/>
      <c r="DQ565" s="152"/>
      <c r="DR565" s="152"/>
      <c r="DS565" s="152"/>
      <c r="DT565" s="152"/>
      <c r="DU565" s="152"/>
      <c r="DV565" s="152"/>
      <c r="DW565" s="152"/>
      <c r="DX565" s="152"/>
      <c r="DY565" s="152"/>
      <c r="DZ565" s="152"/>
      <c r="EA565" s="152"/>
      <c r="EB565" s="152"/>
      <c r="EC565" s="152"/>
      <c r="ED565" s="152"/>
      <c r="EE565" s="152"/>
      <c r="EF565" s="152"/>
      <c r="EG565" s="152"/>
      <c r="EH565" s="152"/>
      <c r="EI565" s="152"/>
      <c r="EJ565" s="152"/>
      <c r="EK565" s="152"/>
      <c r="EL565" s="152"/>
      <c r="EM565" s="152"/>
      <c r="EN565" s="152"/>
      <c r="EO565" s="152"/>
      <c r="EP565" s="152"/>
      <c r="EQ565" s="152"/>
      <c r="ER565" s="152"/>
      <c r="ES565" s="152"/>
      <c r="ET565" s="152"/>
      <c r="EU565" s="152"/>
      <c r="EV565" s="152"/>
      <c r="EW565" s="152"/>
      <c r="EX565" s="152"/>
      <c r="EY565" s="152"/>
      <c r="EZ565" s="152"/>
      <c r="FA565" s="152"/>
      <c r="FB565" s="152"/>
      <c r="FC565" s="152"/>
      <c r="FD565" s="152"/>
    </row>
    <row r="566" spans="1:160">
      <c r="A566" s="89"/>
      <c r="B566" s="89"/>
      <c r="C566" s="89"/>
      <c r="D566" s="89"/>
      <c r="E566" s="89"/>
      <c r="F566" s="89"/>
      <c r="G566" s="89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152"/>
      <c r="AE566" s="152"/>
      <c r="AF566" s="152"/>
      <c r="AG566" s="152"/>
      <c r="AH566" s="152"/>
      <c r="AI566" s="152"/>
      <c r="AJ566" s="152"/>
      <c r="AK566" s="152"/>
      <c r="AL566" s="152"/>
      <c r="AM566" s="152"/>
      <c r="AN566" s="152"/>
      <c r="AO566" s="152"/>
      <c r="AP566" s="152"/>
      <c r="AQ566" s="152"/>
      <c r="AR566" s="152"/>
      <c r="AS566" s="152"/>
      <c r="AT566" s="152"/>
      <c r="AU566" s="152"/>
      <c r="AV566" s="152"/>
      <c r="AW566" s="152"/>
      <c r="AX566" s="152"/>
      <c r="AY566" s="152"/>
      <c r="AZ566" s="152"/>
      <c r="BA566" s="152"/>
      <c r="BB566" s="152"/>
      <c r="BC566" s="152"/>
      <c r="BD566" s="152"/>
      <c r="BE566" s="152"/>
      <c r="BF566" s="152"/>
      <c r="BG566" s="152"/>
      <c r="BH566" s="152"/>
      <c r="BI566" s="152"/>
      <c r="BJ566" s="152"/>
      <c r="BK566" s="152"/>
      <c r="BL566" s="152"/>
      <c r="BM566" s="152"/>
      <c r="BN566" s="152"/>
      <c r="BO566" s="152"/>
      <c r="BP566" s="152"/>
      <c r="BQ566" s="152"/>
      <c r="BR566" s="152"/>
      <c r="BS566" s="152"/>
      <c r="BT566" s="152"/>
      <c r="BU566" s="152"/>
      <c r="BV566" s="152"/>
      <c r="BW566" s="152"/>
      <c r="BX566" s="152"/>
      <c r="BY566" s="152"/>
      <c r="BZ566" s="152"/>
      <c r="CA566" s="152"/>
      <c r="CB566" s="152"/>
      <c r="CC566" s="152"/>
      <c r="CD566" s="152"/>
      <c r="CE566" s="152"/>
      <c r="CF566" s="152"/>
      <c r="CG566" s="152"/>
      <c r="CH566" s="152"/>
      <c r="CI566" s="152"/>
      <c r="CJ566" s="152"/>
      <c r="CK566" s="152"/>
      <c r="CL566" s="152"/>
      <c r="CM566" s="152"/>
      <c r="CN566" s="152"/>
      <c r="CO566" s="152"/>
      <c r="CP566" s="152"/>
      <c r="CQ566" s="152"/>
      <c r="CR566" s="152"/>
      <c r="CS566" s="152"/>
      <c r="CT566" s="152"/>
      <c r="CU566" s="152"/>
      <c r="CV566" s="152"/>
      <c r="CW566" s="152"/>
      <c r="CX566" s="152"/>
      <c r="CY566" s="152"/>
      <c r="CZ566" s="152"/>
      <c r="DA566" s="152"/>
      <c r="DB566" s="152"/>
      <c r="DC566" s="152"/>
      <c r="DD566" s="152"/>
      <c r="DE566" s="152"/>
      <c r="DF566" s="152"/>
      <c r="DG566" s="152"/>
      <c r="DH566" s="152"/>
      <c r="DI566" s="152"/>
      <c r="DJ566" s="152"/>
      <c r="DK566" s="152"/>
      <c r="DL566" s="152"/>
      <c r="DM566" s="152"/>
      <c r="DN566" s="152"/>
      <c r="DO566" s="152"/>
      <c r="DP566" s="152"/>
      <c r="DQ566" s="152"/>
      <c r="DR566" s="152"/>
      <c r="DS566" s="152"/>
      <c r="DT566" s="152"/>
      <c r="DU566" s="152"/>
      <c r="DV566" s="152"/>
      <c r="DW566" s="152"/>
      <c r="DX566" s="152"/>
      <c r="DY566" s="152"/>
      <c r="DZ566" s="152"/>
      <c r="EA566" s="152"/>
      <c r="EB566" s="152"/>
      <c r="EC566" s="152"/>
      <c r="ED566" s="152"/>
      <c r="EE566" s="152"/>
      <c r="EF566" s="152"/>
      <c r="EG566" s="152"/>
      <c r="EH566" s="152"/>
      <c r="EI566" s="152"/>
      <c r="EJ566" s="152"/>
      <c r="EK566" s="152"/>
      <c r="EL566" s="152"/>
      <c r="EM566" s="152"/>
      <c r="EN566" s="152"/>
      <c r="EO566" s="152"/>
      <c r="EP566" s="152"/>
      <c r="EQ566" s="152"/>
      <c r="ER566" s="152"/>
      <c r="ES566" s="152"/>
      <c r="ET566" s="152"/>
      <c r="EU566" s="152"/>
      <c r="EV566" s="152"/>
      <c r="EW566" s="152"/>
      <c r="EX566" s="152"/>
      <c r="EY566" s="152"/>
      <c r="EZ566" s="152"/>
      <c r="FA566" s="152"/>
      <c r="FB566" s="152"/>
      <c r="FC566" s="152"/>
      <c r="FD566" s="152"/>
    </row>
    <row r="567" spans="1:160">
      <c r="A567" s="89"/>
      <c r="B567" s="89"/>
      <c r="C567" s="89"/>
      <c r="D567" s="89"/>
      <c r="E567" s="89"/>
      <c r="F567" s="89"/>
      <c r="G567" s="89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152"/>
      <c r="AE567" s="152"/>
      <c r="AF567" s="152"/>
      <c r="AG567" s="152"/>
      <c r="AH567" s="152"/>
      <c r="AI567" s="152"/>
      <c r="AJ567" s="152"/>
      <c r="AK567" s="152"/>
      <c r="AL567" s="152"/>
      <c r="AM567" s="152"/>
      <c r="AN567" s="152"/>
      <c r="AO567" s="152"/>
      <c r="AP567" s="152"/>
      <c r="AQ567" s="152"/>
      <c r="AR567" s="152"/>
      <c r="AS567" s="152"/>
      <c r="AT567" s="152"/>
      <c r="AU567" s="152"/>
      <c r="AV567" s="152"/>
      <c r="AW567" s="152"/>
      <c r="AX567" s="152"/>
      <c r="AY567" s="152"/>
      <c r="AZ567" s="152"/>
      <c r="BA567" s="152"/>
      <c r="BB567" s="152"/>
      <c r="BC567" s="152"/>
      <c r="BD567" s="152"/>
      <c r="BE567" s="152"/>
      <c r="BF567" s="152"/>
      <c r="BG567" s="152"/>
      <c r="BH567" s="152"/>
      <c r="BI567" s="152"/>
      <c r="BJ567" s="152"/>
      <c r="BK567" s="152"/>
      <c r="BL567" s="152"/>
      <c r="BM567" s="152"/>
      <c r="BN567" s="152"/>
      <c r="BO567" s="152"/>
      <c r="BP567" s="152"/>
      <c r="BQ567" s="152"/>
      <c r="BR567" s="152"/>
      <c r="BS567" s="152"/>
      <c r="BT567" s="152"/>
      <c r="BU567" s="152"/>
      <c r="BV567" s="152"/>
      <c r="BW567" s="152"/>
      <c r="BX567" s="152"/>
      <c r="BY567" s="152"/>
      <c r="BZ567" s="152"/>
      <c r="CA567" s="152"/>
      <c r="CB567" s="152"/>
      <c r="CC567" s="152"/>
      <c r="CD567" s="152"/>
      <c r="CE567" s="152"/>
      <c r="CF567" s="152"/>
      <c r="CG567" s="152"/>
      <c r="CH567" s="152"/>
      <c r="CI567" s="152"/>
      <c r="CJ567" s="152"/>
      <c r="CK567" s="152"/>
      <c r="CL567" s="152"/>
      <c r="CM567" s="152"/>
      <c r="CN567" s="152"/>
      <c r="CO567" s="152"/>
      <c r="CP567" s="152"/>
      <c r="CQ567" s="152"/>
      <c r="CR567" s="152"/>
      <c r="CS567" s="152"/>
      <c r="CT567" s="152"/>
      <c r="CU567" s="152"/>
      <c r="CV567" s="152"/>
      <c r="CW567" s="152"/>
      <c r="CX567" s="152"/>
      <c r="CY567" s="152"/>
      <c r="CZ567" s="152"/>
      <c r="DA567" s="152"/>
      <c r="DB567" s="152"/>
      <c r="DC567" s="152"/>
      <c r="DD567" s="152"/>
      <c r="DE567" s="152"/>
      <c r="DF567" s="152"/>
      <c r="DG567" s="152"/>
      <c r="DH567" s="152"/>
      <c r="DI567" s="152"/>
      <c r="DJ567" s="152"/>
      <c r="DK567" s="152"/>
      <c r="DL567" s="152"/>
      <c r="DM567" s="152"/>
      <c r="DN567" s="152"/>
      <c r="DO567" s="152"/>
      <c r="DP567" s="152"/>
      <c r="DQ567" s="152"/>
      <c r="DR567" s="152"/>
      <c r="DS567" s="152"/>
      <c r="DT567" s="152"/>
      <c r="DU567" s="152"/>
      <c r="DV567" s="152"/>
      <c r="DW567" s="152"/>
      <c r="DX567" s="152"/>
      <c r="DY567" s="152"/>
      <c r="DZ567" s="152"/>
      <c r="EA567" s="152"/>
      <c r="EB567" s="152"/>
      <c r="EC567" s="152"/>
      <c r="ED567" s="152"/>
      <c r="EE567" s="152"/>
      <c r="EF567" s="152"/>
      <c r="EG567" s="152"/>
      <c r="EH567" s="152"/>
      <c r="EI567" s="152"/>
      <c r="EJ567" s="152"/>
      <c r="EK567" s="152"/>
      <c r="EL567" s="152"/>
      <c r="EM567" s="152"/>
      <c r="EN567" s="152"/>
      <c r="EO567" s="152"/>
      <c r="EP567" s="152"/>
      <c r="EQ567" s="152"/>
      <c r="ER567" s="152"/>
      <c r="ES567" s="152"/>
      <c r="ET567" s="152"/>
      <c r="EU567" s="152"/>
      <c r="EV567" s="152"/>
      <c r="EW567" s="152"/>
      <c r="EX567" s="152"/>
      <c r="EY567" s="152"/>
      <c r="EZ567" s="152"/>
      <c r="FA567" s="152"/>
      <c r="FB567" s="152"/>
      <c r="FC567" s="152"/>
      <c r="FD567" s="152"/>
    </row>
    <row r="568" spans="1:160">
      <c r="A568" s="89"/>
      <c r="B568" s="89"/>
      <c r="C568" s="89"/>
      <c r="D568" s="89"/>
      <c r="E568" s="89"/>
      <c r="F568" s="89"/>
      <c r="G568" s="89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152"/>
      <c r="AE568" s="152"/>
      <c r="AF568" s="152"/>
      <c r="AG568" s="152"/>
      <c r="AH568" s="152"/>
      <c r="AI568" s="152"/>
      <c r="AJ568" s="152"/>
      <c r="AK568" s="152"/>
      <c r="AL568" s="152"/>
      <c r="AM568" s="152"/>
      <c r="AN568" s="152"/>
      <c r="AO568" s="152"/>
      <c r="AP568" s="152"/>
      <c r="AQ568" s="152"/>
      <c r="AR568" s="152"/>
      <c r="AS568" s="152"/>
      <c r="AT568" s="152"/>
      <c r="AU568" s="152"/>
      <c r="AV568" s="152"/>
      <c r="AW568" s="152"/>
      <c r="AX568" s="152"/>
      <c r="AY568" s="152"/>
      <c r="AZ568" s="152"/>
      <c r="BA568" s="152"/>
      <c r="BB568" s="152"/>
      <c r="BC568" s="152"/>
      <c r="BD568" s="152"/>
      <c r="BE568" s="152"/>
      <c r="BF568" s="152"/>
      <c r="BG568" s="152"/>
      <c r="BH568" s="152"/>
      <c r="BI568" s="152"/>
      <c r="BJ568" s="152"/>
      <c r="BK568" s="152"/>
      <c r="BL568" s="152"/>
      <c r="BM568" s="152"/>
      <c r="BN568" s="152"/>
      <c r="BO568" s="152"/>
      <c r="BP568" s="152"/>
      <c r="BQ568" s="152"/>
      <c r="BR568" s="152"/>
      <c r="BS568" s="152"/>
      <c r="BT568" s="152"/>
      <c r="BU568" s="152"/>
      <c r="BV568" s="152"/>
      <c r="BW568" s="152"/>
      <c r="BX568" s="152"/>
      <c r="BY568" s="152"/>
      <c r="BZ568" s="152"/>
      <c r="CA568" s="152"/>
      <c r="CB568" s="152"/>
      <c r="CC568" s="152"/>
      <c r="CD568" s="152"/>
      <c r="CE568" s="152"/>
      <c r="CF568" s="152"/>
      <c r="CG568" s="152"/>
      <c r="CH568" s="152"/>
      <c r="CI568" s="152"/>
      <c r="CJ568" s="152"/>
      <c r="CK568" s="152"/>
      <c r="CL568" s="152"/>
      <c r="CM568" s="152"/>
      <c r="CN568" s="152"/>
      <c r="CO568" s="152"/>
      <c r="CP568" s="152"/>
      <c r="CQ568" s="152"/>
      <c r="CR568" s="152"/>
      <c r="CS568" s="152"/>
      <c r="CT568" s="152"/>
      <c r="CU568" s="152"/>
      <c r="CV568" s="152"/>
      <c r="CW568" s="152"/>
      <c r="CX568" s="152"/>
      <c r="CY568" s="152"/>
      <c r="CZ568" s="152"/>
      <c r="DA568" s="152"/>
      <c r="DB568" s="152"/>
      <c r="DC568" s="152"/>
      <c r="DD568" s="152"/>
      <c r="DE568" s="152"/>
      <c r="DF568" s="152"/>
      <c r="DG568" s="152"/>
      <c r="DH568" s="152"/>
      <c r="DI568" s="152"/>
      <c r="DJ568" s="152"/>
      <c r="DK568" s="152"/>
      <c r="DL568" s="152"/>
      <c r="DM568" s="152"/>
      <c r="DN568" s="152"/>
      <c r="DO568" s="152"/>
      <c r="DP568" s="152"/>
      <c r="DQ568" s="152"/>
      <c r="DR568" s="152"/>
      <c r="DS568" s="152"/>
      <c r="DT568" s="152"/>
      <c r="DU568" s="152"/>
      <c r="DV568" s="152"/>
      <c r="DW568" s="152"/>
      <c r="DX568" s="152"/>
      <c r="DY568" s="152"/>
      <c r="DZ568" s="152"/>
      <c r="EA568" s="152"/>
      <c r="EB568" s="152"/>
      <c r="EC568" s="152"/>
      <c r="ED568" s="152"/>
      <c r="EE568" s="152"/>
      <c r="EF568" s="152"/>
      <c r="EG568" s="152"/>
      <c r="EH568" s="152"/>
      <c r="EI568" s="152"/>
      <c r="EJ568" s="152"/>
      <c r="EK568" s="152"/>
      <c r="EL568" s="152"/>
      <c r="EM568" s="152"/>
      <c r="EN568" s="152"/>
      <c r="EO568" s="152"/>
      <c r="EP568" s="152"/>
      <c r="EQ568" s="152"/>
      <c r="ER568" s="152"/>
      <c r="ES568" s="152"/>
      <c r="ET568" s="152"/>
      <c r="EU568" s="152"/>
      <c r="EV568" s="152"/>
      <c r="EW568" s="152"/>
      <c r="EX568" s="152"/>
      <c r="EY568" s="152"/>
      <c r="EZ568" s="152"/>
      <c r="FA568" s="152"/>
      <c r="FB568" s="152"/>
      <c r="FC568" s="152"/>
      <c r="FD568" s="152"/>
    </row>
    <row r="569" spans="1:160">
      <c r="A569" s="89"/>
      <c r="B569" s="89"/>
      <c r="C569" s="89"/>
      <c r="D569" s="89"/>
      <c r="E569" s="89"/>
      <c r="F569" s="89"/>
      <c r="G569" s="89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152"/>
      <c r="AE569" s="152"/>
      <c r="AF569" s="152"/>
      <c r="AG569" s="152"/>
      <c r="AH569" s="152"/>
      <c r="AI569" s="152"/>
      <c r="AJ569" s="152"/>
      <c r="AK569" s="152"/>
      <c r="AL569" s="152"/>
      <c r="AM569" s="152"/>
      <c r="AN569" s="152"/>
      <c r="AO569" s="152"/>
      <c r="AP569" s="152"/>
      <c r="AQ569" s="152"/>
      <c r="AR569" s="152"/>
      <c r="AS569" s="152"/>
      <c r="AT569" s="152"/>
      <c r="AU569" s="152"/>
      <c r="AV569" s="152"/>
      <c r="AW569" s="152"/>
      <c r="AX569" s="152"/>
      <c r="AY569" s="152"/>
      <c r="AZ569" s="152"/>
      <c r="BA569" s="152"/>
      <c r="BB569" s="152"/>
      <c r="BC569" s="152"/>
      <c r="BD569" s="152"/>
      <c r="BE569" s="152"/>
      <c r="BF569" s="152"/>
      <c r="BG569" s="152"/>
      <c r="BH569" s="152"/>
      <c r="BI569" s="152"/>
      <c r="BJ569" s="152"/>
      <c r="BK569" s="152"/>
      <c r="BL569" s="152"/>
      <c r="BM569" s="152"/>
      <c r="BN569" s="152"/>
      <c r="BO569" s="152"/>
      <c r="BP569" s="152"/>
      <c r="BQ569" s="152"/>
      <c r="BR569" s="152"/>
      <c r="BS569" s="152"/>
      <c r="BT569" s="152"/>
      <c r="BU569" s="152"/>
      <c r="BV569" s="152"/>
      <c r="BW569" s="152"/>
      <c r="BX569" s="152"/>
      <c r="BY569" s="152"/>
      <c r="BZ569" s="152"/>
      <c r="CA569" s="152"/>
      <c r="CB569" s="152"/>
      <c r="CC569" s="152"/>
      <c r="CD569" s="152"/>
      <c r="CE569" s="152"/>
      <c r="CF569" s="152"/>
      <c r="CG569" s="152"/>
      <c r="CH569" s="152"/>
      <c r="CI569" s="152"/>
      <c r="CJ569" s="152"/>
      <c r="CK569" s="152"/>
      <c r="CL569" s="152"/>
      <c r="CM569" s="152"/>
      <c r="CN569" s="152"/>
      <c r="CO569" s="152"/>
      <c r="CP569" s="152"/>
      <c r="CQ569" s="152"/>
      <c r="CR569" s="152"/>
      <c r="CS569" s="152"/>
      <c r="CT569" s="152"/>
      <c r="CU569" s="152"/>
      <c r="CV569" s="152"/>
      <c r="CW569" s="152"/>
      <c r="CX569" s="152"/>
      <c r="CY569" s="152"/>
      <c r="CZ569" s="152"/>
      <c r="DA569" s="152"/>
      <c r="DB569" s="152"/>
      <c r="DC569" s="152"/>
      <c r="DD569" s="152"/>
      <c r="DE569" s="152"/>
      <c r="DF569" s="152"/>
      <c r="DG569" s="152"/>
      <c r="DH569" s="152"/>
      <c r="DI569" s="152"/>
      <c r="DJ569" s="152"/>
      <c r="DK569" s="152"/>
      <c r="DL569" s="152"/>
      <c r="DM569" s="152"/>
      <c r="DN569" s="152"/>
      <c r="DO569" s="152"/>
      <c r="DP569" s="152"/>
      <c r="DQ569" s="152"/>
      <c r="DR569" s="152"/>
      <c r="DS569" s="152"/>
      <c r="DT569" s="152"/>
      <c r="DU569" s="152"/>
      <c r="DV569" s="152"/>
      <c r="DW569" s="152"/>
      <c r="DX569" s="152"/>
      <c r="DY569" s="152"/>
      <c r="DZ569" s="152"/>
      <c r="EA569" s="152"/>
      <c r="EB569" s="152"/>
      <c r="EC569" s="152"/>
      <c r="ED569" s="152"/>
      <c r="EE569" s="152"/>
      <c r="EF569" s="152"/>
      <c r="EG569" s="152"/>
      <c r="EH569" s="152"/>
      <c r="EI569" s="152"/>
      <c r="EJ569" s="152"/>
      <c r="EK569" s="152"/>
      <c r="EL569" s="152"/>
      <c r="EM569" s="152"/>
      <c r="EN569" s="152"/>
      <c r="EO569" s="152"/>
      <c r="EP569" s="152"/>
      <c r="EQ569" s="152"/>
      <c r="ER569" s="152"/>
      <c r="ES569" s="152"/>
      <c r="ET569" s="152"/>
      <c r="EU569" s="152"/>
      <c r="EV569" s="152"/>
      <c r="EW569" s="152"/>
      <c r="EX569" s="152"/>
      <c r="EY569" s="152"/>
      <c r="EZ569" s="152"/>
      <c r="FA569" s="152"/>
      <c r="FB569" s="152"/>
      <c r="FC569" s="152"/>
      <c r="FD569" s="152"/>
    </row>
    <row r="570" spans="1:160">
      <c r="A570" s="89"/>
      <c r="B570" s="89"/>
      <c r="C570" s="89"/>
      <c r="D570" s="89"/>
      <c r="E570" s="89"/>
      <c r="F570" s="89"/>
      <c r="G570" s="89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152"/>
      <c r="AE570" s="152"/>
      <c r="AF570" s="152"/>
      <c r="AG570" s="152"/>
      <c r="AH570" s="152"/>
      <c r="AI570" s="152"/>
      <c r="AJ570" s="152"/>
      <c r="AK570" s="152"/>
      <c r="AL570" s="152"/>
      <c r="AM570" s="152"/>
      <c r="AN570" s="152"/>
      <c r="AO570" s="152"/>
      <c r="AP570" s="152"/>
      <c r="AQ570" s="152"/>
      <c r="AR570" s="152"/>
      <c r="AS570" s="152"/>
      <c r="AT570" s="152"/>
      <c r="AU570" s="152"/>
      <c r="AV570" s="152"/>
      <c r="AW570" s="152"/>
      <c r="AX570" s="152"/>
      <c r="AY570" s="152"/>
      <c r="AZ570" s="152"/>
      <c r="BA570" s="152"/>
      <c r="BB570" s="152"/>
      <c r="BC570" s="152"/>
      <c r="BD570" s="152"/>
      <c r="BE570" s="152"/>
      <c r="BF570" s="152"/>
      <c r="BG570" s="152"/>
      <c r="BH570" s="152"/>
      <c r="BI570" s="152"/>
      <c r="BJ570" s="152"/>
      <c r="BK570" s="152"/>
      <c r="BL570" s="152"/>
      <c r="BM570" s="152"/>
      <c r="BN570" s="152"/>
      <c r="BO570" s="152"/>
      <c r="BP570" s="152"/>
      <c r="BQ570" s="152"/>
      <c r="BR570" s="152"/>
      <c r="BS570" s="152"/>
      <c r="BT570" s="152"/>
      <c r="BU570" s="152"/>
      <c r="BV570" s="152"/>
      <c r="BW570" s="152"/>
      <c r="BX570" s="152"/>
      <c r="BY570" s="152"/>
      <c r="BZ570" s="152"/>
      <c r="CA570" s="152"/>
      <c r="CB570" s="152"/>
      <c r="CC570" s="152"/>
      <c r="CD570" s="152"/>
      <c r="CE570" s="152"/>
      <c r="CF570" s="152"/>
      <c r="CG570" s="152"/>
      <c r="CH570" s="152"/>
      <c r="CI570" s="152"/>
      <c r="CJ570" s="152"/>
      <c r="CK570" s="152"/>
      <c r="CL570" s="152"/>
      <c r="CM570" s="152"/>
      <c r="CN570" s="152"/>
      <c r="CO570" s="152"/>
      <c r="CP570" s="152"/>
      <c r="CQ570" s="152"/>
      <c r="CR570" s="152"/>
      <c r="CS570" s="152"/>
      <c r="CT570" s="152"/>
      <c r="CU570" s="152"/>
      <c r="CV570" s="152"/>
      <c r="CW570" s="152"/>
      <c r="CX570" s="152"/>
      <c r="CY570" s="152"/>
      <c r="CZ570" s="152"/>
      <c r="DA570" s="152"/>
      <c r="DB570" s="152"/>
      <c r="DC570" s="152"/>
      <c r="DD570" s="152"/>
      <c r="DE570" s="152"/>
      <c r="DF570" s="152"/>
      <c r="DG570" s="152"/>
      <c r="DH570" s="152"/>
      <c r="DI570" s="152"/>
      <c r="DJ570" s="152"/>
      <c r="DK570" s="152"/>
      <c r="DL570" s="152"/>
      <c r="DM570" s="152"/>
      <c r="DN570" s="152"/>
      <c r="DO570" s="152"/>
      <c r="DP570" s="152"/>
      <c r="DQ570" s="152"/>
      <c r="DR570" s="152"/>
      <c r="DS570" s="152"/>
      <c r="DT570" s="152"/>
      <c r="DU570" s="152"/>
      <c r="DV570" s="152"/>
      <c r="DW570" s="152"/>
      <c r="DX570" s="152"/>
      <c r="DY570" s="152"/>
      <c r="DZ570" s="152"/>
      <c r="EA570" s="152"/>
      <c r="EB570" s="152"/>
      <c r="EC570" s="152"/>
      <c r="ED570" s="152"/>
      <c r="EE570" s="152"/>
      <c r="EF570" s="152"/>
      <c r="EG570" s="152"/>
      <c r="EH570" s="152"/>
      <c r="EI570" s="152"/>
      <c r="EJ570" s="152"/>
      <c r="EK570" s="152"/>
      <c r="EL570" s="152"/>
      <c r="EM570" s="152"/>
      <c r="EN570" s="152"/>
      <c r="EO570" s="152"/>
      <c r="EP570" s="152"/>
      <c r="EQ570" s="152"/>
      <c r="ER570" s="152"/>
      <c r="ES570" s="152"/>
      <c r="ET570" s="152"/>
      <c r="EU570" s="152"/>
      <c r="EV570" s="152"/>
      <c r="EW570" s="152"/>
      <c r="EX570" s="152"/>
      <c r="EY570" s="152"/>
      <c r="EZ570" s="152"/>
      <c r="FA570" s="152"/>
      <c r="FB570" s="152"/>
      <c r="FC570" s="152"/>
      <c r="FD570" s="152"/>
    </row>
    <row r="571" spans="1:160">
      <c r="A571" s="89"/>
      <c r="B571" s="89"/>
      <c r="C571" s="89"/>
      <c r="D571" s="89"/>
      <c r="E571" s="89"/>
      <c r="F571" s="89"/>
      <c r="G571" s="89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152"/>
      <c r="AE571" s="152"/>
      <c r="AF571" s="152"/>
      <c r="AG571" s="152"/>
      <c r="AH571" s="152"/>
      <c r="AI571" s="152"/>
      <c r="AJ571" s="152"/>
      <c r="AK571" s="152"/>
      <c r="AL571" s="152"/>
      <c r="AM571" s="152"/>
      <c r="AN571" s="152"/>
      <c r="AO571" s="152"/>
      <c r="AP571" s="152"/>
      <c r="AQ571" s="152"/>
      <c r="AR571" s="152"/>
      <c r="AS571" s="152"/>
      <c r="AT571" s="152"/>
      <c r="AU571" s="152"/>
      <c r="AV571" s="152"/>
      <c r="AW571" s="152"/>
      <c r="AX571" s="152"/>
      <c r="AY571" s="152"/>
      <c r="AZ571" s="152"/>
      <c r="BA571" s="152"/>
      <c r="BB571" s="152"/>
      <c r="BC571" s="152"/>
      <c r="BD571" s="152"/>
      <c r="BE571" s="152"/>
      <c r="BF571" s="152"/>
      <c r="BG571" s="152"/>
      <c r="BH571" s="152"/>
      <c r="BI571" s="152"/>
      <c r="BJ571" s="152"/>
      <c r="BK571" s="152"/>
      <c r="BL571" s="152"/>
      <c r="BM571" s="152"/>
      <c r="BN571" s="152"/>
      <c r="BO571" s="152"/>
      <c r="BP571" s="152"/>
      <c r="BQ571" s="152"/>
      <c r="BR571" s="152"/>
      <c r="BS571" s="152"/>
      <c r="BT571" s="152"/>
      <c r="BU571" s="152"/>
      <c r="BV571" s="152"/>
      <c r="BW571" s="152"/>
      <c r="BX571" s="152"/>
      <c r="BY571" s="152"/>
      <c r="BZ571" s="152"/>
      <c r="CA571" s="152"/>
      <c r="CB571" s="152"/>
      <c r="CC571" s="152"/>
      <c r="CD571" s="152"/>
      <c r="CE571" s="152"/>
      <c r="CF571" s="152"/>
      <c r="CG571" s="152"/>
      <c r="CH571" s="152"/>
      <c r="CI571" s="152"/>
      <c r="CJ571" s="152"/>
      <c r="CK571" s="152"/>
      <c r="CL571" s="152"/>
      <c r="CM571" s="152"/>
      <c r="CN571" s="152"/>
      <c r="CO571" s="152"/>
      <c r="CP571" s="152"/>
      <c r="CQ571" s="152"/>
      <c r="CR571" s="152"/>
      <c r="CS571" s="152"/>
      <c r="CT571" s="152"/>
      <c r="CU571" s="152"/>
      <c r="CV571" s="152"/>
      <c r="CW571" s="152"/>
      <c r="CX571" s="152"/>
      <c r="CY571" s="152"/>
      <c r="CZ571" s="152"/>
      <c r="DA571" s="152"/>
      <c r="DB571" s="152"/>
      <c r="DC571" s="152"/>
      <c r="DD571" s="152"/>
      <c r="DE571" s="152"/>
      <c r="DF571" s="152"/>
      <c r="DG571" s="152"/>
      <c r="DH571" s="152"/>
      <c r="DI571" s="152"/>
      <c r="DJ571" s="152"/>
      <c r="DK571" s="152"/>
      <c r="DL571" s="152"/>
      <c r="DM571" s="152"/>
      <c r="DN571" s="152"/>
      <c r="DO571" s="152"/>
      <c r="DP571" s="152"/>
      <c r="DQ571" s="152"/>
      <c r="DR571" s="152"/>
      <c r="DS571" s="152"/>
      <c r="DT571" s="152"/>
      <c r="DU571" s="152"/>
      <c r="DV571" s="152"/>
      <c r="DW571" s="152"/>
      <c r="DX571" s="152"/>
      <c r="DY571" s="152"/>
      <c r="DZ571" s="152"/>
      <c r="EA571" s="152"/>
      <c r="EB571" s="152"/>
      <c r="EC571" s="152"/>
      <c r="ED571" s="152"/>
      <c r="EE571" s="152"/>
      <c r="EF571" s="152"/>
      <c r="EG571" s="152"/>
      <c r="EH571" s="152"/>
      <c r="EI571" s="152"/>
      <c r="EJ571" s="152"/>
      <c r="EK571" s="152"/>
      <c r="EL571" s="152"/>
      <c r="EM571" s="152"/>
      <c r="EN571" s="152"/>
      <c r="EO571" s="152"/>
      <c r="EP571" s="152"/>
      <c r="EQ571" s="152"/>
      <c r="ER571" s="152"/>
      <c r="ES571" s="152"/>
      <c r="ET571" s="152"/>
      <c r="EU571" s="152"/>
      <c r="EV571" s="152"/>
      <c r="EW571" s="152"/>
      <c r="EX571" s="152"/>
      <c r="EY571" s="152"/>
      <c r="EZ571" s="152"/>
      <c r="FA571" s="152"/>
      <c r="FB571" s="152"/>
      <c r="FC571" s="152"/>
      <c r="FD571" s="152"/>
    </row>
    <row r="572" spans="1:160">
      <c r="A572" s="89"/>
      <c r="B572" s="89"/>
      <c r="C572" s="89"/>
      <c r="D572" s="89"/>
      <c r="E572" s="89"/>
      <c r="F572" s="89"/>
      <c r="G572" s="89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152"/>
      <c r="AE572" s="152"/>
      <c r="AF572" s="152"/>
      <c r="AG572" s="152"/>
      <c r="AH572" s="152"/>
      <c r="AI572" s="152"/>
      <c r="AJ572" s="152"/>
      <c r="AK572" s="152"/>
      <c r="AL572" s="152"/>
      <c r="AM572" s="152"/>
      <c r="AN572" s="152"/>
      <c r="AO572" s="152"/>
      <c r="AP572" s="152"/>
      <c r="AQ572" s="152"/>
      <c r="AR572" s="152"/>
      <c r="AS572" s="152"/>
      <c r="AT572" s="152"/>
      <c r="AU572" s="152"/>
      <c r="AV572" s="152"/>
      <c r="AW572" s="152"/>
      <c r="AX572" s="152"/>
      <c r="AY572" s="152"/>
      <c r="AZ572" s="152"/>
      <c r="BA572" s="152"/>
      <c r="BB572" s="152"/>
      <c r="BC572" s="152"/>
      <c r="BD572" s="152"/>
      <c r="BE572" s="152"/>
      <c r="BF572" s="152"/>
      <c r="BG572" s="152"/>
      <c r="BH572" s="152"/>
      <c r="BI572" s="152"/>
      <c r="BJ572" s="152"/>
      <c r="BK572" s="152"/>
      <c r="BL572" s="152"/>
      <c r="BM572" s="152"/>
      <c r="BN572" s="152"/>
      <c r="BO572" s="152"/>
      <c r="BP572" s="152"/>
      <c r="BQ572" s="152"/>
      <c r="BR572" s="152"/>
      <c r="BS572" s="152"/>
      <c r="BT572" s="152"/>
      <c r="BU572" s="152"/>
      <c r="BV572" s="152"/>
      <c r="BW572" s="152"/>
      <c r="BX572" s="152"/>
      <c r="BY572" s="152"/>
      <c r="BZ572" s="152"/>
      <c r="CA572" s="152"/>
      <c r="CB572" s="152"/>
      <c r="CC572" s="152"/>
      <c r="CD572" s="152"/>
      <c r="CE572" s="152"/>
      <c r="CF572" s="152"/>
      <c r="CG572" s="152"/>
      <c r="CH572" s="152"/>
      <c r="CI572" s="152"/>
      <c r="CJ572" s="152"/>
      <c r="CK572" s="152"/>
      <c r="CL572" s="152"/>
      <c r="CM572" s="152"/>
      <c r="CN572" s="152"/>
      <c r="CO572" s="152"/>
      <c r="CP572" s="152"/>
      <c r="CQ572" s="152"/>
      <c r="CR572" s="152"/>
      <c r="CS572" s="152"/>
      <c r="CT572" s="152"/>
      <c r="CU572" s="152"/>
      <c r="CV572" s="152"/>
      <c r="CW572" s="152"/>
      <c r="CX572" s="152"/>
      <c r="CY572" s="152"/>
      <c r="CZ572" s="152"/>
      <c r="DA572" s="152"/>
      <c r="DB572" s="152"/>
      <c r="DC572" s="152"/>
      <c r="DD572" s="152"/>
      <c r="DE572" s="152"/>
      <c r="DF572" s="152"/>
      <c r="DG572" s="152"/>
      <c r="DH572" s="152"/>
      <c r="DI572" s="152"/>
      <c r="DJ572" s="152"/>
      <c r="DK572" s="152"/>
      <c r="DL572" s="152"/>
      <c r="DM572" s="152"/>
      <c r="DN572" s="152"/>
      <c r="DO572" s="152"/>
      <c r="DP572" s="152"/>
      <c r="DQ572" s="152"/>
      <c r="DR572" s="152"/>
      <c r="DS572" s="152"/>
      <c r="DT572" s="152"/>
      <c r="DU572" s="152"/>
      <c r="DV572" s="152"/>
      <c r="DW572" s="152"/>
      <c r="DX572" s="152"/>
      <c r="DY572" s="152"/>
      <c r="DZ572" s="152"/>
      <c r="EA572" s="152"/>
      <c r="EB572" s="152"/>
      <c r="EC572" s="152"/>
      <c r="ED572" s="152"/>
      <c r="EE572" s="152"/>
      <c r="EF572" s="152"/>
      <c r="EG572" s="152"/>
      <c r="EH572" s="152"/>
      <c r="EI572" s="152"/>
      <c r="EJ572" s="152"/>
      <c r="EK572" s="152"/>
      <c r="EL572" s="152"/>
      <c r="EM572" s="152"/>
      <c r="EN572" s="152"/>
      <c r="EO572" s="152"/>
      <c r="EP572" s="152"/>
      <c r="EQ572" s="152"/>
      <c r="ER572" s="152"/>
      <c r="ES572" s="152"/>
      <c r="ET572" s="152"/>
      <c r="EU572" s="152"/>
      <c r="EV572" s="152"/>
      <c r="EW572" s="152"/>
      <c r="EX572" s="152"/>
      <c r="EY572" s="152"/>
      <c r="EZ572" s="152"/>
      <c r="FA572" s="152"/>
      <c r="FB572" s="152"/>
      <c r="FC572" s="152"/>
      <c r="FD572" s="152"/>
    </row>
    <row r="573" spans="1:160">
      <c r="A573" s="89"/>
      <c r="B573" s="89"/>
      <c r="C573" s="89"/>
      <c r="D573" s="89"/>
      <c r="E573" s="89"/>
      <c r="F573" s="89"/>
      <c r="G573" s="89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152"/>
      <c r="AE573" s="152"/>
      <c r="AF573" s="152"/>
      <c r="AG573" s="152"/>
      <c r="AH573" s="152"/>
      <c r="AI573" s="152"/>
      <c r="AJ573" s="152"/>
      <c r="AK573" s="152"/>
      <c r="AL573" s="152"/>
      <c r="AM573" s="152"/>
      <c r="AN573" s="152"/>
      <c r="AO573" s="152"/>
      <c r="AP573" s="152"/>
      <c r="AQ573" s="152"/>
      <c r="AR573" s="152"/>
      <c r="AS573" s="152"/>
      <c r="AT573" s="152"/>
      <c r="AU573" s="152"/>
      <c r="AV573" s="152"/>
      <c r="AW573" s="152"/>
      <c r="AX573" s="152"/>
      <c r="AY573" s="152"/>
      <c r="AZ573" s="152"/>
      <c r="BA573" s="152"/>
      <c r="BB573" s="152"/>
      <c r="BC573" s="152"/>
      <c r="BD573" s="152"/>
      <c r="BE573" s="152"/>
      <c r="BF573" s="152"/>
      <c r="BG573" s="152"/>
      <c r="BH573" s="152"/>
      <c r="BI573" s="152"/>
      <c r="BJ573" s="152"/>
      <c r="BK573" s="152"/>
      <c r="BL573" s="152"/>
      <c r="BM573" s="152"/>
      <c r="BN573" s="152"/>
      <c r="BO573" s="152"/>
      <c r="BP573" s="152"/>
      <c r="BQ573" s="152"/>
      <c r="BR573" s="152"/>
      <c r="BS573" s="152"/>
      <c r="BT573" s="152"/>
      <c r="BU573" s="152"/>
      <c r="BV573" s="152"/>
      <c r="BW573" s="152"/>
      <c r="BX573" s="152"/>
      <c r="BY573" s="152"/>
      <c r="BZ573" s="152"/>
      <c r="CA573" s="152"/>
      <c r="CB573" s="152"/>
      <c r="CC573" s="152"/>
      <c r="CD573" s="152"/>
      <c r="CE573" s="152"/>
      <c r="CF573" s="152"/>
      <c r="CG573" s="152"/>
      <c r="CH573" s="152"/>
      <c r="CI573" s="152"/>
      <c r="CJ573" s="152"/>
      <c r="CK573" s="152"/>
      <c r="CL573" s="152"/>
      <c r="CM573" s="152"/>
      <c r="CN573" s="152"/>
      <c r="CO573" s="152"/>
      <c r="CP573" s="152"/>
      <c r="CQ573" s="152"/>
      <c r="CR573" s="152"/>
      <c r="CS573" s="152"/>
      <c r="CT573" s="152"/>
      <c r="CU573" s="152"/>
      <c r="CV573" s="152"/>
      <c r="CW573" s="152"/>
      <c r="CX573" s="152"/>
      <c r="CY573" s="152"/>
      <c r="CZ573" s="152"/>
      <c r="DA573" s="152"/>
      <c r="DB573" s="152"/>
      <c r="DC573" s="152"/>
      <c r="DD573" s="152"/>
      <c r="DE573" s="152"/>
      <c r="DF573" s="152"/>
      <c r="DG573" s="152"/>
      <c r="DH573" s="152"/>
      <c r="DI573" s="152"/>
      <c r="DJ573" s="152"/>
      <c r="DK573" s="152"/>
      <c r="DL573" s="152"/>
      <c r="DM573" s="152"/>
      <c r="DN573" s="152"/>
      <c r="DO573" s="152"/>
      <c r="DP573" s="152"/>
      <c r="DQ573" s="152"/>
      <c r="DR573" s="152"/>
      <c r="DS573" s="152"/>
      <c r="DT573" s="152"/>
      <c r="DU573" s="152"/>
      <c r="DV573" s="152"/>
      <c r="DW573" s="152"/>
      <c r="DX573" s="152"/>
      <c r="DY573" s="152"/>
      <c r="DZ573" s="152"/>
      <c r="EA573" s="152"/>
      <c r="EB573" s="152"/>
      <c r="EC573" s="152"/>
      <c r="ED573" s="152"/>
      <c r="EE573" s="152"/>
      <c r="EF573" s="152"/>
      <c r="EG573" s="152"/>
      <c r="EH573" s="152"/>
      <c r="EI573" s="152"/>
      <c r="EJ573" s="152"/>
      <c r="EK573" s="152"/>
      <c r="EL573" s="152"/>
      <c r="EM573" s="152"/>
      <c r="EN573" s="152"/>
      <c r="EO573" s="152"/>
      <c r="EP573" s="152"/>
      <c r="EQ573" s="152"/>
      <c r="ER573" s="152"/>
      <c r="ES573" s="152"/>
      <c r="ET573" s="152"/>
      <c r="EU573" s="152"/>
      <c r="EV573" s="152"/>
      <c r="EW573" s="152"/>
      <c r="EX573" s="152"/>
      <c r="EY573" s="152"/>
      <c r="EZ573" s="152"/>
      <c r="FA573" s="152"/>
      <c r="FB573" s="152"/>
      <c r="FC573" s="152"/>
      <c r="FD573" s="152"/>
    </row>
    <row r="574" spans="1:160">
      <c r="A574" s="89"/>
      <c r="B574" s="89"/>
      <c r="C574" s="89"/>
      <c r="D574" s="89"/>
      <c r="E574" s="89"/>
      <c r="F574" s="89"/>
      <c r="G574" s="89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152"/>
      <c r="AE574" s="152"/>
      <c r="AF574" s="152"/>
      <c r="AG574" s="152"/>
      <c r="AH574" s="152"/>
      <c r="AI574" s="152"/>
      <c r="AJ574" s="152"/>
      <c r="AK574" s="152"/>
      <c r="AL574" s="152"/>
      <c r="AM574" s="152"/>
      <c r="AN574" s="152"/>
      <c r="AO574" s="152"/>
      <c r="AP574" s="152"/>
      <c r="AQ574" s="152"/>
      <c r="AR574" s="152"/>
      <c r="AS574" s="152"/>
      <c r="AT574" s="152"/>
      <c r="AU574" s="152"/>
      <c r="AV574" s="152"/>
      <c r="AW574" s="152"/>
      <c r="AX574" s="152"/>
      <c r="AY574" s="152"/>
      <c r="AZ574" s="152"/>
      <c r="BA574" s="152"/>
      <c r="BB574" s="152"/>
      <c r="BC574" s="152"/>
      <c r="BD574" s="152"/>
      <c r="BE574" s="152"/>
      <c r="BF574" s="152"/>
      <c r="BG574" s="152"/>
      <c r="BH574" s="152"/>
      <c r="BI574" s="152"/>
      <c r="BJ574" s="152"/>
      <c r="BK574" s="152"/>
      <c r="BL574" s="152"/>
      <c r="BM574" s="152"/>
      <c r="BN574" s="152"/>
      <c r="BO574" s="152"/>
      <c r="BP574" s="152"/>
      <c r="BQ574" s="152"/>
      <c r="BR574" s="152"/>
      <c r="BS574" s="152"/>
      <c r="BT574" s="152"/>
      <c r="BU574" s="152"/>
      <c r="BV574" s="152"/>
      <c r="BW574" s="152"/>
      <c r="BX574" s="152"/>
      <c r="BY574" s="152"/>
      <c r="BZ574" s="152"/>
      <c r="CA574" s="152"/>
      <c r="CB574" s="152"/>
      <c r="CC574" s="152"/>
      <c r="CD574" s="152"/>
      <c r="CE574" s="152"/>
      <c r="CF574" s="152"/>
      <c r="CG574" s="152"/>
      <c r="CH574" s="152"/>
      <c r="CI574" s="152"/>
      <c r="CJ574" s="152"/>
      <c r="CK574" s="152"/>
      <c r="CL574" s="152"/>
      <c r="CM574" s="152"/>
      <c r="CN574" s="152"/>
      <c r="CO574" s="152"/>
      <c r="CP574" s="152"/>
      <c r="CQ574" s="152"/>
      <c r="CR574" s="152"/>
      <c r="CS574" s="152"/>
      <c r="CT574" s="152"/>
      <c r="CU574" s="152"/>
      <c r="CV574" s="152"/>
      <c r="CW574" s="152"/>
      <c r="CX574" s="152"/>
      <c r="CY574" s="152"/>
      <c r="CZ574" s="152"/>
      <c r="DA574" s="152"/>
      <c r="DB574" s="152"/>
      <c r="DC574" s="152"/>
      <c r="DD574" s="152"/>
      <c r="DE574" s="152"/>
      <c r="DF574" s="152"/>
      <c r="DG574" s="152"/>
      <c r="DH574" s="152"/>
      <c r="DI574" s="152"/>
      <c r="DJ574" s="152"/>
      <c r="DK574" s="152"/>
      <c r="DL574" s="152"/>
      <c r="DM574" s="152"/>
      <c r="DN574" s="152"/>
      <c r="DO574" s="152"/>
      <c r="DP574" s="152"/>
      <c r="DQ574" s="152"/>
      <c r="DR574" s="152"/>
      <c r="DS574" s="152"/>
      <c r="DT574" s="152"/>
      <c r="DU574" s="152"/>
      <c r="DV574" s="152"/>
      <c r="DW574" s="152"/>
      <c r="DX574" s="152"/>
      <c r="DY574" s="152"/>
      <c r="DZ574" s="152"/>
      <c r="EA574" s="152"/>
      <c r="EB574" s="152"/>
      <c r="EC574" s="152"/>
      <c r="ED574" s="152"/>
      <c r="EE574" s="152"/>
      <c r="EF574" s="152"/>
      <c r="EG574" s="152"/>
      <c r="EH574" s="152"/>
      <c r="EI574" s="152"/>
      <c r="EJ574" s="152"/>
      <c r="EK574" s="152"/>
      <c r="EL574" s="152"/>
      <c r="EM574" s="152"/>
      <c r="EN574" s="152"/>
      <c r="EO574" s="152"/>
      <c r="EP574" s="152"/>
      <c r="EQ574" s="152"/>
      <c r="ER574" s="152"/>
      <c r="ES574" s="152"/>
      <c r="ET574" s="152"/>
      <c r="EU574" s="152"/>
      <c r="EV574" s="152"/>
      <c r="EW574" s="152"/>
      <c r="EX574" s="152"/>
      <c r="EY574" s="152"/>
      <c r="EZ574" s="152"/>
      <c r="FA574" s="152"/>
      <c r="FB574" s="152"/>
      <c r="FC574" s="152"/>
      <c r="FD574" s="152"/>
    </row>
    <row r="575" spans="1:160">
      <c r="A575" s="89"/>
      <c r="B575" s="89"/>
      <c r="C575" s="89"/>
      <c r="D575" s="89"/>
      <c r="E575" s="89"/>
      <c r="F575" s="89"/>
      <c r="G575" s="89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152"/>
      <c r="AE575" s="152"/>
      <c r="AF575" s="152"/>
      <c r="AG575" s="152"/>
      <c r="AH575" s="152"/>
      <c r="AI575" s="152"/>
      <c r="AJ575" s="152"/>
      <c r="AK575" s="152"/>
      <c r="AL575" s="152"/>
      <c r="AM575" s="152"/>
      <c r="AN575" s="152"/>
      <c r="AO575" s="152"/>
      <c r="AP575" s="152"/>
      <c r="AQ575" s="152"/>
      <c r="AR575" s="152"/>
      <c r="AS575" s="152"/>
      <c r="AT575" s="152"/>
      <c r="AU575" s="152"/>
      <c r="AV575" s="152"/>
      <c r="AW575" s="152"/>
      <c r="AX575" s="152"/>
      <c r="AY575" s="152"/>
      <c r="AZ575" s="152"/>
      <c r="BA575" s="152"/>
      <c r="BB575" s="152"/>
      <c r="BC575" s="152"/>
      <c r="BD575" s="152"/>
      <c r="BE575" s="152"/>
      <c r="BF575" s="152"/>
      <c r="BG575" s="152"/>
      <c r="BH575" s="152"/>
      <c r="BI575" s="152"/>
      <c r="BJ575" s="152"/>
      <c r="BK575" s="152"/>
      <c r="BL575" s="152"/>
      <c r="BM575" s="152"/>
      <c r="BN575" s="152"/>
      <c r="BO575" s="152"/>
      <c r="BP575" s="152"/>
      <c r="BQ575" s="152"/>
      <c r="BR575" s="152"/>
      <c r="BS575" s="152"/>
      <c r="BT575" s="152"/>
      <c r="BU575" s="152"/>
      <c r="BV575" s="152"/>
      <c r="BW575" s="152"/>
      <c r="BX575" s="152"/>
      <c r="BY575" s="152"/>
      <c r="BZ575" s="152"/>
      <c r="CA575" s="152"/>
      <c r="CB575" s="152"/>
      <c r="CC575" s="152"/>
      <c r="CD575" s="152"/>
      <c r="CE575" s="152"/>
      <c r="CF575" s="152"/>
      <c r="CG575" s="152"/>
      <c r="CH575" s="152"/>
      <c r="CI575" s="152"/>
      <c r="CJ575" s="152"/>
      <c r="CK575" s="152"/>
      <c r="CL575" s="152"/>
      <c r="CM575" s="152"/>
      <c r="CN575" s="152"/>
      <c r="CO575" s="152"/>
      <c r="CP575" s="152"/>
      <c r="CQ575" s="152"/>
      <c r="CR575" s="152"/>
      <c r="CS575" s="152"/>
      <c r="CT575" s="152"/>
      <c r="CU575" s="152"/>
      <c r="CV575" s="152"/>
      <c r="CW575" s="152"/>
      <c r="CX575" s="152"/>
      <c r="CY575" s="152"/>
      <c r="CZ575" s="152"/>
      <c r="DA575" s="152"/>
      <c r="DB575" s="152"/>
      <c r="DC575" s="152"/>
      <c r="DD575" s="152"/>
      <c r="DE575" s="152"/>
      <c r="DF575" s="152"/>
      <c r="DG575" s="152"/>
      <c r="DH575" s="152"/>
      <c r="DI575" s="152"/>
      <c r="DJ575" s="152"/>
      <c r="DK575" s="152"/>
      <c r="DL575" s="152"/>
      <c r="DM575" s="152"/>
      <c r="DN575" s="152"/>
      <c r="DO575" s="152"/>
      <c r="DP575" s="152"/>
      <c r="DQ575" s="152"/>
      <c r="DR575" s="152"/>
      <c r="DS575" s="152"/>
      <c r="DT575" s="152"/>
      <c r="DU575" s="152"/>
      <c r="DV575" s="152"/>
      <c r="DW575" s="152"/>
      <c r="DX575" s="152"/>
      <c r="DY575" s="152"/>
      <c r="DZ575" s="152"/>
      <c r="EA575" s="152"/>
      <c r="EB575" s="152"/>
      <c r="EC575" s="152"/>
      <c r="ED575" s="152"/>
      <c r="EE575" s="152"/>
      <c r="EF575" s="152"/>
      <c r="EG575" s="152"/>
      <c r="EH575" s="152"/>
      <c r="EI575" s="152"/>
      <c r="EJ575" s="152"/>
      <c r="EK575" s="152"/>
      <c r="EL575" s="152"/>
      <c r="EM575" s="152"/>
      <c r="EN575" s="152"/>
      <c r="EO575" s="152"/>
      <c r="EP575" s="152"/>
      <c r="EQ575" s="152"/>
      <c r="ER575" s="152"/>
      <c r="ES575" s="152"/>
      <c r="ET575" s="152"/>
      <c r="EU575" s="152"/>
      <c r="EV575" s="152"/>
      <c r="EW575" s="152"/>
      <c r="EX575" s="152"/>
      <c r="EY575" s="152"/>
      <c r="EZ575" s="152"/>
      <c r="FA575" s="152"/>
      <c r="FB575" s="152"/>
      <c r="FC575" s="152"/>
      <c r="FD575" s="152"/>
    </row>
    <row r="576" spans="1:160">
      <c r="A576" s="89"/>
      <c r="B576" s="89"/>
      <c r="C576" s="89"/>
      <c r="D576" s="89"/>
      <c r="E576" s="89"/>
      <c r="F576" s="89"/>
      <c r="G576" s="89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152"/>
      <c r="AE576" s="152"/>
      <c r="AF576" s="152"/>
      <c r="AG576" s="152"/>
      <c r="AH576" s="152"/>
      <c r="AI576" s="152"/>
      <c r="AJ576" s="152"/>
      <c r="AK576" s="152"/>
      <c r="AL576" s="152"/>
      <c r="AM576" s="152"/>
      <c r="AN576" s="152"/>
      <c r="AO576" s="152"/>
      <c r="AP576" s="152"/>
      <c r="AQ576" s="152"/>
      <c r="AR576" s="152"/>
      <c r="AS576" s="152"/>
      <c r="AT576" s="152"/>
      <c r="AU576" s="152"/>
      <c r="AV576" s="152"/>
      <c r="AW576" s="152"/>
      <c r="AX576" s="152"/>
      <c r="AY576" s="152"/>
      <c r="AZ576" s="152"/>
      <c r="BA576" s="152"/>
      <c r="BB576" s="152"/>
      <c r="BC576" s="152"/>
      <c r="BD576" s="152"/>
      <c r="BE576" s="152"/>
      <c r="BF576" s="152"/>
      <c r="BG576" s="152"/>
      <c r="BH576" s="152"/>
      <c r="BI576" s="152"/>
      <c r="BJ576" s="152"/>
      <c r="BK576" s="152"/>
      <c r="BL576" s="152"/>
      <c r="BM576" s="152"/>
      <c r="BN576" s="152"/>
      <c r="BO576" s="152"/>
      <c r="BP576" s="152"/>
      <c r="BQ576" s="152"/>
      <c r="BR576" s="152"/>
      <c r="BS576" s="152"/>
      <c r="BT576" s="152"/>
      <c r="BU576" s="152"/>
      <c r="BV576" s="152"/>
      <c r="BW576" s="152"/>
      <c r="BX576" s="152"/>
      <c r="BY576" s="152"/>
      <c r="BZ576" s="152"/>
      <c r="CA576" s="152"/>
      <c r="CB576" s="152"/>
      <c r="CC576" s="152"/>
      <c r="CD576" s="152"/>
      <c r="CE576" s="152"/>
      <c r="CF576" s="152"/>
      <c r="CG576" s="152"/>
      <c r="CH576" s="152"/>
      <c r="CI576" s="152"/>
      <c r="CJ576" s="152"/>
      <c r="CK576" s="152"/>
      <c r="CL576" s="152"/>
      <c r="CM576" s="152"/>
      <c r="CN576" s="152"/>
      <c r="CO576" s="152"/>
      <c r="CP576" s="152"/>
      <c r="CQ576" s="152"/>
      <c r="CR576" s="152"/>
      <c r="CS576" s="152"/>
      <c r="CT576" s="152"/>
      <c r="CU576" s="152"/>
      <c r="CV576" s="152"/>
      <c r="CW576" s="152"/>
      <c r="CX576" s="152"/>
      <c r="CY576" s="152"/>
      <c r="CZ576" s="152"/>
      <c r="DA576" s="152"/>
      <c r="DB576" s="152"/>
      <c r="DC576" s="152"/>
      <c r="DD576" s="152"/>
      <c r="DE576" s="152"/>
      <c r="DF576" s="152"/>
      <c r="DG576" s="152"/>
      <c r="DH576" s="152"/>
      <c r="DI576" s="152"/>
      <c r="DJ576" s="152"/>
      <c r="DK576" s="152"/>
      <c r="DL576" s="152"/>
      <c r="DM576" s="152"/>
      <c r="DN576" s="152"/>
      <c r="DO576" s="152"/>
      <c r="DP576" s="152"/>
      <c r="DQ576" s="152"/>
      <c r="DR576" s="152"/>
      <c r="DS576" s="152"/>
      <c r="DT576" s="152"/>
      <c r="DU576" s="152"/>
      <c r="DV576" s="152"/>
      <c r="DW576" s="152"/>
      <c r="DX576" s="152"/>
      <c r="DY576" s="152"/>
      <c r="DZ576" s="152"/>
      <c r="EA576" s="152"/>
      <c r="EB576" s="152"/>
      <c r="EC576" s="152"/>
      <c r="ED576" s="152"/>
      <c r="EE576" s="152"/>
      <c r="EF576" s="152"/>
      <c r="EG576" s="152"/>
      <c r="EH576" s="152"/>
      <c r="EI576" s="152"/>
      <c r="EJ576" s="152"/>
      <c r="EK576" s="152"/>
      <c r="EL576" s="152"/>
      <c r="EM576" s="152"/>
      <c r="EN576" s="152"/>
      <c r="EO576" s="152"/>
      <c r="EP576" s="152"/>
      <c r="EQ576" s="152"/>
      <c r="ER576" s="152"/>
      <c r="ES576" s="152"/>
      <c r="ET576" s="152"/>
      <c r="EU576" s="152"/>
      <c r="EV576" s="152"/>
      <c r="EW576" s="152"/>
      <c r="EX576" s="152"/>
      <c r="EY576" s="152"/>
      <c r="EZ576" s="152"/>
      <c r="FA576" s="152"/>
      <c r="FB576" s="152"/>
      <c r="FC576" s="152"/>
      <c r="FD576" s="152"/>
    </row>
    <row r="577" spans="1:160">
      <c r="A577" s="89"/>
      <c r="B577" s="89"/>
      <c r="C577" s="89"/>
      <c r="D577" s="89"/>
      <c r="E577" s="89"/>
      <c r="F577" s="89"/>
      <c r="G577" s="89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152"/>
      <c r="AE577" s="152"/>
      <c r="AF577" s="152"/>
      <c r="AG577" s="152"/>
      <c r="AH577" s="152"/>
      <c r="AI577" s="152"/>
      <c r="AJ577" s="152"/>
      <c r="AK577" s="152"/>
      <c r="AL577" s="152"/>
      <c r="AM577" s="152"/>
      <c r="AN577" s="152"/>
      <c r="AO577" s="152"/>
      <c r="AP577" s="152"/>
      <c r="AQ577" s="152"/>
      <c r="AR577" s="152"/>
      <c r="AS577" s="152"/>
      <c r="AT577" s="152"/>
      <c r="AU577" s="152"/>
      <c r="AV577" s="152"/>
      <c r="AW577" s="152"/>
      <c r="AX577" s="152"/>
      <c r="AY577" s="152"/>
      <c r="AZ577" s="152"/>
      <c r="BA577" s="152"/>
      <c r="BB577" s="152"/>
      <c r="BC577" s="152"/>
      <c r="BD577" s="152"/>
      <c r="BE577" s="152"/>
      <c r="BF577" s="152"/>
      <c r="BG577" s="152"/>
      <c r="BH577" s="152"/>
      <c r="BI577" s="152"/>
      <c r="BJ577" s="152"/>
      <c r="BK577" s="152"/>
      <c r="BL577" s="152"/>
      <c r="BM577" s="152"/>
      <c r="BN577" s="152"/>
      <c r="BO577" s="152"/>
      <c r="BP577" s="152"/>
      <c r="BQ577" s="152"/>
      <c r="BR577" s="152"/>
      <c r="BS577" s="152"/>
      <c r="BT577" s="152"/>
      <c r="BU577" s="152"/>
      <c r="BV577" s="152"/>
      <c r="BW577" s="152"/>
      <c r="BX577" s="152"/>
      <c r="BY577" s="152"/>
      <c r="BZ577" s="152"/>
      <c r="CA577" s="152"/>
      <c r="CB577" s="152"/>
      <c r="CC577" s="152"/>
      <c r="CD577" s="152"/>
      <c r="CE577" s="152"/>
      <c r="CF577" s="152"/>
      <c r="CG577" s="152"/>
      <c r="CH577" s="152"/>
      <c r="CI577" s="152"/>
      <c r="CJ577" s="152"/>
      <c r="CK577" s="152"/>
      <c r="CL577" s="152"/>
      <c r="CM577" s="152"/>
      <c r="CN577" s="152"/>
      <c r="CO577" s="152"/>
      <c r="CP577" s="152"/>
      <c r="CQ577" s="152"/>
      <c r="CR577" s="152"/>
      <c r="CS577" s="152"/>
      <c r="CT577" s="152"/>
      <c r="CU577" s="152"/>
      <c r="CV577" s="152"/>
      <c r="CW577" s="152"/>
      <c r="CX577" s="152"/>
      <c r="CY577" s="152"/>
      <c r="CZ577" s="152"/>
      <c r="DA577" s="152"/>
      <c r="DB577" s="152"/>
      <c r="DC577" s="152"/>
      <c r="DD577" s="152"/>
      <c r="DE577" s="152"/>
      <c r="DF577" s="152"/>
      <c r="DG577" s="152"/>
      <c r="DH577" s="152"/>
      <c r="DI577" s="152"/>
      <c r="DJ577" s="152"/>
      <c r="DK577" s="152"/>
      <c r="DL577" s="152"/>
      <c r="DM577" s="152"/>
      <c r="DN577" s="152"/>
      <c r="DO577" s="152"/>
      <c r="DP577" s="152"/>
      <c r="DQ577" s="152"/>
      <c r="DR577" s="152"/>
      <c r="DS577" s="152"/>
      <c r="DT577" s="152"/>
      <c r="DU577" s="152"/>
      <c r="DV577" s="152"/>
      <c r="DW577" s="152"/>
      <c r="DX577" s="152"/>
      <c r="DY577" s="152"/>
      <c r="DZ577" s="152"/>
      <c r="EA577" s="152"/>
      <c r="EB577" s="152"/>
      <c r="EC577" s="152"/>
      <c r="ED577" s="152"/>
      <c r="EE577" s="152"/>
      <c r="EF577" s="152"/>
      <c r="EG577" s="152"/>
      <c r="EH577" s="152"/>
      <c r="EI577" s="152"/>
      <c r="EJ577" s="152"/>
      <c r="EK577" s="152"/>
      <c r="EL577" s="152"/>
      <c r="EM577" s="152"/>
      <c r="EN577" s="152"/>
      <c r="EO577" s="152"/>
      <c r="EP577" s="152"/>
      <c r="EQ577" s="152"/>
      <c r="ER577" s="152"/>
      <c r="ES577" s="152"/>
      <c r="ET577" s="152"/>
      <c r="EU577" s="152"/>
      <c r="EV577" s="152"/>
      <c r="EW577" s="152"/>
      <c r="EX577" s="152"/>
      <c r="EY577" s="152"/>
      <c r="EZ577" s="152"/>
      <c r="FA577" s="152"/>
      <c r="FB577" s="152"/>
      <c r="FC577" s="152"/>
      <c r="FD577" s="152"/>
    </row>
    <row r="578" spans="1:160">
      <c r="A578" s="89"/>
      <c r="B578" s="89"/>
      <c r="C578" s="89"/>
      <c r="D578" s="89"/>
      <c r="E578" s="89"/>
      <c r="F578" s="89"/>
      <c r="G578" s="89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2"/>
      <c r="AI578" s="152"/>
      <c r="AJ578" s="152"/>
      <c r="AK578" s="152"/>
      <c r="AL578" s="152"/>
      <c r="AM578" s="152"/>
      <c r="AN578" s="152"/>
      <c r="AO578" s="152"/>
      <c r="AP578" s="152"/>
      <c r="AQ578" s="152"/>
      <c r="AR578" s="152"/>
      <c r="AS578" s="152"/>
      <c r="AT578" s="152"/>
      <c r="AU578" s="152"/>
      <c r="AV578" s="152"/>
      <c r="AW578" s="152"/>
      <c r="AX578" s="152"/>
      <c r="AY578" s="152"/>
      <c r="AZ578" s="152"/>
      <c r="BA578" s="152"/>
      <c r="BB578" s="152"/>
      <c r="BC578" s="152"/>
      <c r="BD578" s="152"/>
      <c r="BE578" s="152"/>
      <c r="BF578" s="152"/>
      <c r="BG578" s="152"/>
      <c r="BH578" s="152"/>
      <c r="BI578" s="152"/>
      <c r="BJ578" s="152"/>
      <c r="BK578" s="152"/>
      <c r="BL578" s="152"/>
      <c r="BM578" s="152"/>
      <c r="BN578" s="152"/>
      <c r="BO578" s="152"/>
      <c r="BP578" s="152"/>
      <c r="BQ578" s="152"/>
      <c r="BR578" s="152"/>
      <c r="BS578" s="152"/>
      <c r="BT578" s="152"/>
      <c r="BU578" s="152"/>
      <c r="BV578" s="152"/>
      <c r="BW578" s="152"/>
      <c r="BX578" s="152"/>
      <c r="BY578" s="152"/>
      <c r="BZ578" s="152"/>
      <c r="CA578" s="152"/>
      <c r="CB578" s="152"/>
      <c r="CC578" s="152"/>
      <c r="CD578" s="152"/>
      <c r="CE578" s="152"/>
      <c r="CF578" s="152"/>
      <c r="CG578" s="152"/>
      <c r="CH578" s="152"/>
      <c r="CI578" s="152"/>
      <c r="CJ578" s="152"/>
      <c r="CK578" s="152"/>
      <c r="CL578" s="152"/>
      <c r="CM578" s="152"/>
      <c r="CN578" s="152"/>
      <c r="CO578" s="152"/>
      <c r="CP578" s="152"/>
      <c r="CQ578" s="152"/>
      <c r="CR578" s="152"/>
      <c r="CS578" s="152"/>
      <c r="CT578" s="152"/>
      <c r="CU578" s="152"/>
      <c r="CV578" s="152"/>
      <c r="CW578" s="152"/>
      <c r="CX578" s="152"/>
      <c r="CY578" s="152"/>
      <c r="CZ578" s="152"/>
      <c r="DA578" s="152"/>
      <c r="DB578" s="152"/>
      <c r="DC578" s="152"/>
      <c r="DD578" s="152"/>
      <c r="DE578" s="152"/>
      <c r="DF578" s="152"/>
      <c r="DG578" s="152"/>
      <c r="DH578" s="152"/>
      <c r="DI578" s="152"/>
      <c r="DJ578" s="152"/>
      <c r="DK578" s="152"/>
      <c r="DL578" s="152"/>
      <c r="DM578" s="152"/>
      <c r="DN578" s="152"/>
      <c r="DO578" s="152"/>
      <c r="DP578" s="152"/>
      <c r="DQ578" s="152"/>
      <c r="DR578" s="152"/>
      <c r="DS578" s="152"/>
      <c r="DT578" s="152"/>
      <c r="DU578" s="152"/>
      <c r="DV578" s="152"/>
      <c r="DW578" s="152"/>
      <c r="DX578" s="152"/>
      <c r="DY578" s="152"/>
      <c r="DZ578" s="152"/>
      <c r="EA578" s="152"/>
      <c r="EB578" s="152"/>
      <c r="EC578" s="152"/>
      <c r="ED578" s="152"/>
      <c r="EE578" s="152"/>
      <c r="EF578" s="152"/>
      <c r="EG578" s="152"/>
      <c r="EH578" s="152"/>
      <c r="EI578" s="152"/>
      <c r="EJ578" s="152"/>
      <c r="EK578" s="152"/>
      <c r="EL578" s="152"/>
      <c r="EM578" s="152"/>
      <c r="EN578" s="152"/>
      <c r="EO578" s="152"/>
      <c r="EP578" s="152"/>
      <c r="EQ578" s="152"/>
      <c r="ER578" s="152"/>
      <c r="ES578" s="152"/>
      <c r="ET578" s="152"/>
      <c r="EU578" s="152"/>
      <c r="EV578" s="152"/>
      <c r="EW578" s="152"/>
      <c r="EX578" s="152"/>
      <c r="EY578" s="152"/>
      <c r="EZ578" s="152"/>
      <c r="FA578" s="152"/>
      <c r="FB578" s="152"/>
      <c r="FC578" s="152"/>
      <c r="FD578" s="152"/>
    </row>
    <row r="579" spans="1:160">
      <c r="A579" s="89"/>
      <c r="B579" s="89"/>
      <c r="C579" s="89"/>
      <c r="D579" s="89"/>
      <c r="E579" s="89"/>
      <c r="F579" s="89"/>
      <c r="G579" s="89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152"/>
      <c r="AE579" s="152"/>
      <c r="AF579" s="152"/>
      <c r="AG579" s="152"/>
      <c r="AH579" s="152"/>
      <c r="AI579" s="152"/>
      <c r="AJ579" s="152"/>
      <c r="AK579" s="152"/>
      <c r="AL579" s="152"/>
      <c r="AM579" s="152"/>
      <c r="AN579" s="152"/>
      <c r="AO579" s="152"/>
      <c r="AP579" s="152"/>
      <c r="AQ579" s="152"/>
      <c r="AR579" s="152"/>
      <c r="AS579" s="152"/>
      <c r="AT579" s="152"/>
      <c r="AU579" s="152"/>
      <c r="AV579" s="152"/>
      <c r="AW579" s="152"/>
      <c r="AX579" s="152"/>
      <c r="AY579" s="152"/>
      <c r="AZ579" s="152"/>
      <c r="BA579" s="152"/>
      <c r="BB579" s="152"/>
      <c r="BC579" s="152"/>
      <c r="BD579" s="152"/>
      <c r="BE579" s="152"/>
      <c r="BF579" s="152"/>
      <c r="BG579" s="152"/>
      <c r="BH579" s="152"/>
      <c r="BI579" s="152"/>
      <c r="BJ579" s="152"/>
      <c r="BK579" s="152"/>
      <c r="BL579" s="152"/>
      <c r="BM579" s="152"/>
      <c r="BN579" s="152"/>
      <c r="BO579" s="152"/>
      <c r="BP579" s="152"/>
      <c r="BQ579" s="152"/>
      <c r="BR579" s="152"/>
      <c r="BS579" s="152"/>
      <c r="BT579" s="152"/>
      <c r="BU579" s="152"/>
      <c r="BV579" s="152"/>
      <c r="BW579" s="152"/>
      <c r="BX579" s="152"/>
      <c r="BY579" s="152"/>
      <c r="BZ579" s="152"/>
      <c r="CA579" s="152"/>
      <c r="CB579" s="152"/>
      <c r="CC579" s="152"/>
      <c r="CD579" s="152"/>
      <c r="CE579" s="152"/>
      <c r="CF579" s="152"/>
      <c r="CG579" s="152"/>
      <c r="CH579" s="152"/>
      <c r="CI579" s="152"/>
      <c r="CJ579" s="152"/>
      <c r="CK579" s="152"/>
      <c r="CL579" s="152"/>
      <c r="CM579" s="152"/>
      <c r="CN579" s="152"/>
      <c r="CO579" s="152"/>
      <c r="CP579" s="152"/>
      <c r="CQ579" s="152"/>
      <c r="CR579" s="152"/>
      <c r="CS579" s="152"/>
      <c r="CT579" s="152"/>
      <c r="CU579" s="152"/>
      <c r="CV579" s="152"/>
      <c r="CW579" s="152"/>
      <c r="CX579" s="152"/>
      <c r="CY579" s="152"/>
      <c r="CZ579" s="152"/>
      <c r="DA579" s="152"/>
      <c r="DB579" s="152"/>
      <c r="DC579" s="152"/>
      <c r="DD579" s="152"/>
      <c r="DE579" s="152"/>
      <c r="DF579" s="152"/>
      <c r="DG579" s="152"/>
      <c r="DH579" s="152"/>
      <c r="DI579" s="152"/>
      <c r="DJ579" s="152"/>
      <c r="DK579" s="152"/>
      <c r="DL579" s="152"/>
      <c r="DM579" s="152"/>
      <c r="DN579" s="152"/>
      <c r="DO579" s="152"/>
      <c r="DP579" s="152"/>
      <c r="DQ579" s="152"/>
      <c r="DR579" s="152"/>
      <c r="DS579" s="152"/>
      <c r="DT579" s="152"/>
      <c r="DU579" s="152"/>
      <c r="DV579" s="152"/>
      <c r="DW579" s="152"/>
      <c r="DX579" s="152"/>
      <c r="DY579" s="152"/>
      <c r="DZ579" s="152"/>
      <c r="EA579" s="152"/>
      <c r="EB579" s="152"/>
      <c r="EC579" s="152"/>
      <c r="ED579" s="152"/>
      <c r="EE579" s="152"/>
      <c r="EF579" s="152"/>
      <c r="EG579" s="152"/>
      <c r="EH579" s="152"/>
      <c r="EI579" s="152"/>
      <c r="EJ579" s="152"/>
      <c r="EK579" s="152"/>
      <c r="EL579" s="152"/>
      <c r="EM579" s="152"/>
      <c r="EN579" s="152"/>
      <c r="EO579" s="152"/>
      <c r="EP579" s="152"/>
      <c r="EQ579" s="152"/>
      <c r="ER579" s="152"/>
      <c r="ES579" s="152"/>
      <c r="ET579" s="152"/>
      <c r="EU579" s="152"/>
      <c r="EV579" s="152"/>
      <c r="EW579" s="152"/>
      <c r="EX579" s="152"/>
      <c r="EY579" s="152"/>
      <c r="EZ579" s="152"/>
      <c r="FA579" s="152"/>
      <c r="FB579" s="152"/>
      <c r="FC579" s="152"/>
      <c r="FD579" s="152"/>
    </row>
    <row r="580" spans="1:160">
      <c r="A580" s="89"/>
      <c r="B580" s="89"/>
      <c r="C580" s="89"/>
      <c r="D580" s="89"/>
      <c r="E580" s="89"/>
      <c r="F580" s="89"/>
      <c r="G580" s="89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152"/>
      <c r="AE580" s="152"/>
      <c r="AF580" s="152"/>
      <c r="AG580" s="152"/>
      <c r="AH580" s="152"/>
      <c r="AI580" s="152"/>
      <c r="AJ580" s="152"/>
      <c r="AK580" s="152"/>
      <c r="AL580" s="152"/>
      <c r="AM580" s="152"/>
      <c r="AN580" s="152"/>
      <c r="AO580" s="152"/>
      <c r="AP580" s="152"/>
      <c r="AQ580" s="152"/>
      <c r="AR580" s="152"/>
      <c r="AS580" s="152"/>
      <c r="AT580" s="152"/>
      <c r="AU580" s="152"/>
      <c r="AV580" s="152"/>
      <c r="AW580" s="152"/>
      <c r="AX580" s="152"/>
      <c r="AY580" s="152"/>
      <c r="AZ580" s="152"/>
      <c r="BA580" s="152"/>
      <c r="BB580" s="152"/>
      <c r="BC580" s="152"/>
      <c r="BD580" s="152"/>
      <c r="BE580" s="152"/>
      <c r="BF580" s="152"/>
      <c r="BG580" s="152"/>
      <c r="BH580" s="152"/>
      <c r="BI580" s="152"/>
      <c r="BJ580" s="152"/>
      <c r="BK580" s="152"/>
      <c r="BL580" s="152"/>
      <c r="BM580" s="152"/>
      <c r="BN580" s="152"/>
      <c r="BO580" s="152"/>
      <c r="BP580" s="152"/>
      <c r="BQ580" s="152"/>
      <c r="BR580" s="152"/>
      <c r="BS580" s="152"/>
      <c r="BT580" s="152"/>
      <c r="BU580" s="152"/>
      <c r="BV580" s="152"/>
      <c r="BW580" s="152"/>
      <c r="BX580" s="152"/>
      <c r="BY580" s="152"/>
      <c r="BZ580" s="152"/>
      <c r="CA580" s="152"/>
      <c r="CB580" s="152"/>
      <c r="CC580" s="152"/>
      <c r="CD580" s="152"/>
      <c r="CE580" s="152"/>
      <c r="CF580" s="152"/>
      <c r="CG580" s="152"/>
      <c r="CH580" s="152"/>
      <c r="CI580" s="152"/>
      <c r="CJ580" s="152"/>
      <c r="CK580" s="152"/>
      <c r="CL580" s="152"/>
      <c r="CM580" s="152"/>
      <c r="CN580" s="152"/>
      <c r="CO580" s="152"/>
      <c r="CP580" s="152"/>
      <c r="CQ580" s="152"/>
      <c r="CR580" s="152"/>
      <c r="CS580" s="152"/>
      <c r="CT580" s="152"/>
      <c r="CU580" s="152"/>
      <c r="CV580" s="152"/>
      <c r="CW580" s="152"/>
      <c r="CX580" s="152"/>
      <c r="CY580" s="152"/>
      <c r="CZ580" s="152"/>
      <c r="DA580" s="152"/>
      <c r="DB580" s="152"/>
      <c r="DC580" s="152"/>
      <c r="DD580" s="152"/>
      <c r="DE580" s="152"/>
      <c r="DF580" s="152"/>
      <c r="DG580" s="152"/>
      <c r="DH580" s="152"/>
      <c r="DI580" s="152"/>
      <c r="DJ580" s="152"/>
      <c r="DK580" s="152"/>
      <c r="DL580" s="152"/>
      <c r="DM580" s="152"/>
      <c r="DN580" s="152"/>
      <c r="DO580" s="152"/>
      <c r="DP580" s="152"/>
      <c r="DQ580" s="152"/>
      <c r="DR580" s="152"/>
      <c r="DS580" s="152"/>
      <c r="DT580" s="152"/>
      <c r="DU580" s="152"/>
      <c r="DV580" s="152"/>
      <c r="DW580" s="152"/>
      <c r="DX580" s="152"/>
      <c r="DY580" s="152"/>
      <c r="DZ580" s="152"/>
      <c r="EA580" s="152"/>
      <c r="EB580" s="152"/>
      <c r="EC580" s="152"/>
      <c r="ED580" s="152"/>
      <c r="EE580" s="152"/>
      <c r="EF580" s="152"/>
      <c r="EG580" s="152"/>
      <c r="EH580" s="152"/>
      <c r="EI580" s="152"/>
      <c r="EJ580" s="152"/>
      <c r="EK580" s="152"/>
      <c r="EL580" s="152"/>
      <c r="EM580" s="152"/>
      <c r="EN580" s="152"/>
      <c r="EO580" s="152"/>
      <c r="EP580" s="152"/>
      <c r="EQ580" s="152"/>
      <c r="ER580" s="152"/>
      <c r="ES580" s="152"/>
      <c r="ET580" s="152"/>
      <c r="EU580" s="152"/>
      <c r="EV580" s="152"/>
      <c r="EW580" s="152"/>
      <c r="EX580" s="152"/>
      <c r="EY580" s="152"/>
      <c r="EZ580" s="152"/>
      <c r="FA580" s="152"/>
      <c r="FB580" s="152"/>
      <c r="FC580" s="152"/>
      <c r="FD580" s="152"/>
    </row>
    <row r="581" spans="1:160">
      <c r="A581" s="89"/>
      <c r="B581" s="89"/>
      <c r="C581" s="89"/>
      <c r="D581" s="89"/>
      <c r="E581" s="89"/>
      <c r="F581" s="89"/>
      <c r="G581" s="89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152"/>
      <c r="AE581" s="152"/>
      <c r="AF581" s="152"/>
      <c r="AG581" s="152"/>
      <c r="AH581" s="152"/>
      <c r="AI581" s="152"/>
      <c r="AJ581" s="152"/>
      <c r="AK581" s="152"/>
      <c r="AL581" s="152"/>
      <c r="AM581" s="152"/>
      <c r="AN581" s="152"/>
      <c r="AO581" s="152"/>
      <c r="AP581" s="152"/>
      <c r="AQ581" s="152"/>
      <c r="AR581" s="152"/>
      <c r="AS581" s="152"/>
      <c r="AT581" s="152"/>
      <c r="AU581" s="152"/>
      <c r="AV581" s="152"/>
      <c r="AW581" s="152"/>
      <c r="AX581" s="152"/>
      <c r="AY581" s="152"/>
      <c r="AZ581" s="152"/>
      <c r="BA581" s="152"/>
      <c r="BB581" s="152"/>
      <c r="BC581" s="152"/>
      <c r="BD581" s="152"/>
      <c r="BE581" s="152"/>
      <c r="BF581" s="152"/>
      <c r="BG581" s="152"/>
      <c r="BH581" s="152"/>
      <c r="BI581" s="152"/>
      <c r="BJ581" s="152"/>
      <c r="BK581" s="152"/>
      <c r="BL581" s="152"/>
      <c r="BM581" s="152"/>
      <c r="BN581" s="152"/>
      <c r="BO581" s="152"/>
      <c r="BP581" s="152"/>
      <c r="BQ581" s="152"/>
      <c r="BR581" s="152"/>
      <c r="BS581" s="152"/>
      <c r="BT581" s="152"/>
      <c r="BU581" s="152"/>
      <c r="BV581" s="152"/>
      <c r="BW581" s="152"/>
      <c r="BX581" s="152"/>
      <c r="BY581" s="152"/>
      <c r="BZ581" s="152"/>
      <c r="CA581" s="152"/>
      <c r="CB581" s="152"/>
      <c r="CC581" s="152"/>
      <c r="CD581" s="152"/>
      <c r="CE581" s="152"/>
      <c r="CF581" s="152"/>
      <c r="CG581" s="152"/>
      <c r="CH581" s="152"/>
      <c r="CI581" s="152"/>
      <c r="CJ581" s="152"/>
      <c r="CK581" s="152"/>
      <c r="CL581" s="152"/>
      <c r="CM581" s="152"/>
      <c r="CN581" s="152"/>
      <c r="CO581" s="152"/>
      <c r="CP581" s="152"/>
      <c r="CQ581" s="152"/>
      <c r="CR581" s="152"/>
      <c r="CS581" s="152"/>
      <c r="CT581" s="152"/>
      <c r="CU581" s="152"/>
      <c r="CV581" s="152"/>
      <c r="CW581" s="152"/>
      <c r="CX581" s="152"/>
      <c r="CY581" s="152"/>
      <c r="CZ581" s="152"/>
      <c r="DA581" s="152"/>
      <c r="DB581" s="152"/>
      <c r="DC581" s="152"/>
      <c r="DD581" s="152"/>
      <c r="DE581" s="152"/>
      <c r="DF581" s="152"/>
      <c r="DG581" s="152"/>
      <c r="DH581" s="152"/>
      <c r="DI581" s="152"/>
      <c r="DJ581" s="152"/>
      <c r="DK581" s="152"/>
      <c r="DL581" s="152"/>
      <c r="DM581" s="152"/>
      <c r="DN581" s="152"/>
      <c r="DO581" s="152"/>
      <c r="DP581" s="152"/>
      <c r="DQ581" s="152"/>
      <c r="DR581" s="152"/>
      <c r="DS581" s="152"/>
      <c r="DT581" s="152"/>
      <c r="DU581" s="152"/>
      <c r="DV581" s="152"/>
      <c r="DW581" s="152"/>
      <c r="DX581" s="152"/>
      <c r="DY581" s="152"/>
      <c r="DZ581" s="152"/>
      <c r="EA581" s="152"/>
      <c r="EB581" s="152"/>
      <c r="EC581" s="152"/>
      <c r="ED581" s="152"/>
      <c r="EE581" s="152"/>
      <c r="EF581" s="152"/>
      <c r="EG581" s="152"/>
      <c r="EH581" s="152"/>
      <c r="EI581" s="152"/>
      <c r="EJ581" s="152"/>
      <c r="EK581" s="152"/>
      <c r="EL581" s="152"/>
      <c r="EM581" s="152"/>
      <c r="EN581" s="152"/>
      <c r="EO581" s="152"/>
      <c r="EP581" s="152"/>
      <c r="EQ581" s="152"/>
      <c r="ER581" s="152"/>
      <c r="ES581" s="152"/>
      <c r="ET581" s="152"/>
      <c r="EU581" s="152"/>
      <c r="EV581" s="152"/>
      <c r="EW581" s="152"/>
      <c r="EX581" s="152"/>
      <c r="EY581" s="152"/>
      <c r="EZ581" s="152"/>
      <c r="FA581" s="152"/>
      <c r="FB581" s="152"/>
      <c r="FC581" s="152"/>
      <c r="FD581" s="152"/>
    </row>
    <row r="582" spans="1:160">
      <c r="A582" s="89"/>
      <c r="B582" s="89"/>
      <c r="C582" s="89"/>
      <c r="D582" s="89"/>
      <c r="E582" s="89"/>
      <c r="F582" s="89"/>
      <c r="G582" s="89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152"/>
      <c r="AE582" s="152"/>
      <c r="AF582" s="152"/>
      <c r="AG582" s="152"/>
      <c r="AH582" s="152"/>
      <c r="AI582" s="152"/>
      <c r="AJ582" s="152"/>
      <c r="AK582" s="152"/>
      <c r="AL582" s="152"/>
      <c r="AM582" s="152"/>
      <c r="AN582" s="152"/>
      <c r="AO582" s="152"/>
      <c r="AP582" s="152"/>
      <c r="AQ582" s="152"/>
      <c r="AR582" s="152"/>
      <c r="AS582" s="152"/>
      <c r="AT582" s="152"/>
      <c r="AU582" s="152"/>
      <c r="AV582" s="152"/>
      <c r="AW582" s="152"/>
      <c r="AX582" s="152"/>
      <c r="AY582" s="152"/>
      <c r="AZ582" s="152"/>
      <c r="BA582" s="152"/>
      <c r="BB582" s="152"/>
      <c r="BC582" s="152"/>
      <c r="BD582" s="152"/>
      <c r="BE582" s="152"/>
      <c r="BF582" s="152"/>
      <c r="BG582" s="152"/>
      <c r="BH582" s="152"/>
      <c r="BI582" s="152"/>
      <c r="BJ582" s="152"/>
      <c r="BK582" s="152"/>
      <c r="BL582" s="152"/>
      <c r="BM582" s="152"/>
      <c r="BN582" s="152"/>
      <c r="BO582" s="152"/>
      <c r="BP582" s="152"/>
      <c r="BQ582" s="152"/>
      <c r="BR582" s="152"/>
      <c r="BS582" s="152"/>
      <c r="BT582" s="152"/>
      <c r="BU582" s="152"/>
      <c r="BV582" s="152"/>
      <c r="BW582" s="152"/>
      <c r="BX582" s="152"/>
      <c r="BY582" s="152"/>
      <c r="BZ582" s="152"/>
      <c r="CA582" s="152"/>
      <c r="CB582" s="152"/>
      <c r="CC582" s="152"/>
      <c r="CD582" s="152"/>
      <c r="CE582" s="152"/>
      <c r="CF582" s="152"/>
      <c r="CG582" s="152"/>
      <c r="CH582" s="152"/>
      <c r="CI582" s="152"/>
      <c r="CJ582" s="152"/>
      <c r="CK582" s="152"/>
      <c r="CL582" s="152"/>
      <c r="CM582" s="152"/>
      <c r="CN582" s="152"/>
      <c r="CO582" s="152"/>
      <c r="CP582" s="152"/>
      <c r="CQ582" s="152"/>
      <c r="CR582" s="152"/>
      <c r="CS582" s="152"/>
      <c r="CT582" s="152"/>
      <c r="CU582" s="152"/>
      <c r="CV582" s="152"/>
      <c r="CW582" s="152"/>
      <c r="CX582" s="152"/>
      <c r="CY582" s="152"/>
      <c r="CZ582" s="152"/>
      <c r="DA582" s="152"/>
      <c r="DB582" s="152"/>
      <c r="DC582" s="152"/>
      <c r="DD582" s="152"/>
      <c r="DE582" s="152"/>
      <c r="DF582" s="152"/>
      <c r="DG582" s="152"/>
      <c r="DH582" s="152"/>
      <c r="DI582" s="152"/>
      <c r="DJ582" s="152"/>
      <c r="DK582" s="152"/>
      <c r="DL582" s="152"/>
      <c r="DM582" s="152"/>
      <c r="DN582" s="152"/>
      <c r="DO582" s="152"/>
      <c r="DP582" s="152"/>
      <c r="DQ582" s="152"/>
      <c r="DR582" s="152"/>
      <c r="DS582" s="152"/>
      <c r="DT582" s="152"/>
      <c r="DU582" s="152"/>
      <c r="DV582" s="152"/>
      <c r="DW582" s="152"/>
      <c r="DX582" s="152"/>
      <c r="DY582" s="152"/>
      <c r="DZ582" s="152"/>
      <c r="EA582" s="152"/>
      <c r="EB582" s="152"/>
      <c r="EC582" s="152"/>
      <c r="ED582" s="152"/>
      <c r="EE582" s="152"/>
      <c r="EF582" s="152"/>
      <c r="EG582" s="152"/>
      <c r="EH582" s="152"/>
      <c r="EI582" s="152"/>
      <c r="EJ582" s="152"/>
      <c r="EK582" s="152"/>
      <c r="EL582" s="152"/>
      <c r="EM582" s="152"/>
      <c r="EN582" s="152"/>
      <c r="EO582" s="152"/>
      <c r="EP582" s="152"/>
      <c r="EQ582" s="152"/>
      <c r="ER582" s="152"/>
      <c r="ES582" s="152"/>
      <c r="ET582" s="152"/>
      <c r="EU582" s="152"/>
      <c r="EV582" s="152"/>
      <c r="EW582" s="152"/>
      <c r="EX582" s="152"/>
      <c r="EY582" s="152"/>
      <c r="EZ582" s="152"/>
      <c r="FA582" s="152"/>
      <c r="FB582" s="152"/>
      <c r="FC582" s="152"/>
      <c r="FD582" s="152"/>
    </row>
    <row r="583" spans="1:160">
      <c r="A583" s="89"/>
      <c r="B583" s="89"/>
      <c r="C583" s="89"/>
      <c r="D583" s="89"/>
      <c r="E583" s="89"/>
      <c r="F583" s="89"/>
      <c r="G583" s="89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152"/>
      <c r="AE583" s="152"/>
      <c r="AF583" s="152"/>
      <c r="AG583" s="152"/>
      <c r="AH583" s="152"/>
      <c r="AI583" s="152"/>
      <c r="AJ583" s="152"/>
      <c r="AK583" s="152"/>
      <c r="AL583" s="152"/>
      <c r="AM583" s="152"/>
      <c r="AN583" s="152"/>
      <c r="AO583" s="152"/>
      <c r="AP583" s="152"/>
      <c r="AQ583" s="152"/>
      <c r="AR583" s="152"/>
      <c r="AS583" s="152"/>
      <c r="AT583" s="152"/>
      <c r="AU583" s="152"/>
      <c r="AV583" s="152"/>
      <c r="AW583" s="152"/>
      <c r="AX583" s="152"/>
      <c r="AY583" s="152"/>
      <c r="AZ583" s="152"/>
      <c r="BA583" s="152"/>
      <c r="BB583" s="152"/>
      <c r="BC583" s="152"/>
      <c r="BD583" s="152"/>
      <c r="BE583" s="152"/>
      <c r="BF583" s="152"/>
      <c r="BG583" s="152"/>
      <c r="BH583" s="152"/>
      <c r="BI583" s="152"/>
      <c r="BJ583" s="152"/>
      <c r="BK583" s="152"/>
      <c r="BL583" s="152"/>
      <c r="BM583" s="152"/>
      <c r="BN583" s="152"/>
      <c r="BO583" s="152"/>
      <c r="BP583" s="152"/>
      <c r="BQ583" s="152"/>
      <c r="BR583" s="152"/>
      <c r="BS583" s="152"/>
      <c r="BT583" s="152"/>
      <c r="BU583" s="152"/>
      <c r="BV583" s="152"/>
      <c r="BW583" s="152"/>
      <c r="BX583" s="152"/>
      <c r="BY583" s="152"/>
      <c r="BZ583" s="152"/>
      <c r="CA583" s="152"/>
      <c r="CB583" s="152"/>
      <c r="CC583" s="152"/>
      <c r="CD583" s="152"/>
      <c r="CE583" s="152"/>
      <c r="CF583" s="152"/>
      <c r="CG583" s="152"/>
      <c r="CH583" s="152"/>
      <c r="CI583" s="152"/>
      <c r="CJ583" s="152"/>
      <c r="CK583" s="152"/>
      <c r="CL583" s="152"/>
      <c r="CM583" s="152"/>
      <c r="CN583" s="152"/>
      <c r="CO583" s="152"/>
      <c r="CP583" s="152"/>
      <c r="CQ583" s="152"/>
      <c r="CR583" s="152"/>
      <c r="CS583" s="152"/>
      <c r="CT583" s="152"/>
      <c r="CU583" s="152"/>
      <c r="CV583" s="152"/>
      <c r="CW583" s="152"/>
      <c r="CX583" s="152"/>
      <c r="CY583" s="152"/>
      <c r="CZ583" s="152"/>
      <c r="DA583" s="152"/>
      <c r="DB583" s="152"/>
      <c r="DC583" s="152"/>
      <c r="DD583" s="152"/>
      <c r="DE583" s="152"/>
      <c r="DF583" s="152"/>
      <c r="DG583" s="152"/>
      <c r="DH583" s="152"/>
      <c r="DI583" s="152"/>
      <c r="DJ583" s="152"/>
      <c r="DK583" s="152"/>
      <c r="DL583" s="152"/>
      <c r="DM583" s="152"/>
      <c r="DN583" s="152"/>
      <c r="DO583" s="152"/>
      <c r="DP583" s="152"/>
      <c r="DQ583" s="152"/>
      <c r="DR583" s="152"/>
      <c r="DS583" s="152"/>
      <c r="DT583" s="152"/>
      <c r="DU583" s="152"/>
      <c r="DV583" s="152"/>
      <c r="DW583" s="152"/>
      <c r="DX583" s="152"/>
      <c r="DY583" s="152"/>
      <c r="DZ583" s="152"/>
      <c r="EA583" s="152"/>
      <c r="EB583" s="152"/>
      <c r="EC583" s="152"/>
      <c r="ED583" s="152"/>
      <c r="EE583" s="152"/>
      <c r="EF583" s="152"/>
      <c r="EG583" s="152"/>
      <c r="EH583" s="152"/>
      <c r="EI583" s="152"/>
      <c r="EJ583" s="152"/>
      <c r="EK583" s="152"/>
      <c r="EL583" s="152"/>
      <c r="EM583" s="152"/>
      <c r="EN583" s="152"/>
      <c r="EO583" s="152"/>
      <c r="EP583" s="152"/>
      <c r="EQ583" s="152"/>
      <c r="ER583" s="152"/>
      <c r="ES583" s="152"/>
      <c r="ET583" s="152"/>
      <c r="EU583" s="152"/>
      <c r="EV583" s="152"/>
      <c r="EW583" s="152"/>
      <c r="EX583" s="152"/>
      <c r="EY583" s="152"/>
      <c r="EZ583" s="152"/>
      <c r="FA583" s="152"/>
      <c r="FB583" s="152"/>
      <c r="FC583" s="152"/>
      <c r="FD583" s="152"/>
    </row>
    <row r="584" spans="1:160">
      <c r="A584" s="89"/>
      <c r="B584" s="89"/>
      <c r="C584" s="89"/>
      <c r="D584" s="89"/>
      <c r="E584" s="89"/>
      <c r="F584" s="89"/>
      <c r="G584" s="89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152"/>
      <c r="AE584" s="152"/>
      <c r="AF584" s="152"/>
      <c r="AG584" s="152"/>
      <c r="AH584" s="152"/>
      <c r="AI584" s="152"/>
      <c r="AJ584" s="152"/>
      <c r="AK584" s="152"/>
      <c r="AL584" s="152"/>
      <c r="AM584" s="152"/>
      <c r="AN584" s="152"/>
      <c r="AO584" s="152"/>
      <c r="AP584" s="152"/>
      <c r="AQ584" s="152"/>
      <c r="AR584" s="152"/>
      <c r="AS584" s="152"/>
      <c r="AT584" s="152"/>
      <c r="AU584" s="152"/>
      <c r="AV584" s="152"/>
      <c r="AW584" s="152"/>
      <c r="AX584" s="152"/>
      <c r="AY584" s="152"/>
      <c r="AZ584" s="152"/>
      <c r="BA584" s="152"/>
      <c r="BB584" s="152"/>
      <c r="BC584" s="152"/>
      <c r="BD584" s="152"/>
      <c r="BE584" s="152"/>
      <c r="BF584" s="152"/>
      <c r="BG584" s="152"/>
      <c r="BH584" s="152"/>
      <c r="BI584" s="152"/>
      <c r="BJ584" s="152"/>
      <c r="BK584" s="152"/>
      <c r="BL584" s="152"/>
      <c r="BM584" s="152"/>
      <c r="BN584" s="152"/>
      <c r="BO584" s="152"/>
      <c r="BP584" s="152"/>
      <c r="BQ584" s="152"/>
      <c r="BR584" s="152"/>
      <c r="BS584" s="152"/>
      <c r="BT584" s="152"/>
      <c r="BU584" s="152"/>
      <c r="BV584" s="152"/>
      <c r="BW584" s="152"/>
      <c r="BX584" s="152"/>
      <c r="BY584" s="152"/>
      <c r="BZ584" s="152"/>
      <c r="CA584" s="152"/>
      <c r="CB584" s="152"/>
      <c r="CC584" s="152"/>
      <c r="CD584" s="152"/>
      <c r="CE584" s="152"/>
      <c r="CF584" s="152"/>
      <c r="CG584" s="152"/>
      <c r="CH584" s="152"/>
      <c r="CI584" s="152"/>
      <c r="CJ584" s="152"/>
      <c r="CK584" s="152"/>
      <c r="CL584" s="152"/>
      <c r="CM584" s="152"/>
      <c r="CN584" s="152"/>
      <c r="CO584" s="152"/>
      <c r="CP584" s="152"/>
      <c r="CQ584" s="152"/>
      <c r="CR584" s="152"/>
      <c r="CS584" s="152"/>
      <c r="CT584" s="152"/>
      <c r="CU584" s="152"/>
      <c r="CV584" s="152"/>
      <c r="CW584" s="152"/>
      <c r="CX584" s="152"/>
      <c r="CY584" s="152"/>
      <c r="CZ584" s="152"/>
      <c r="DA584" s="152"/>
      <c r="DB584" s="152"/>
      <c r="DC584" s="152"/>
      <c r="DD584" s="152"/>
      <c r="DE584" s="152"/>
      <c r="DF584" s="152"/>
      <c r="DG584" s="152"/>
      <c r="DH584" s="152"/>
      <c r="DI584" s="152"/>
      <c r="DJ584" s="152"/>
      <c r="DK584" s="152"/>
      <c r="DL584" s="152"/>
      <c r="DM584" s="152"/>
      <c r="DN584" s="152"/>
      <c r="DO584" s="152"/>
      <c r="DP584" s="152"/>
      <c r="DQ584" s="152"/>
      <c r="DR584" s="152"/>
      <c r="DS584" s="152"/>
      <c r="DT584" s="152"/>
      <c r="DU584" s="152"/>
      <c r="DV584" s="152"/>
      <c r="DW584" s="152"/>
      <c r="DX584" s="152"/>
      <c r="DY584" s="152"/>
      <c r="DZ584" s="152"/>
      <c r="EA584" s="152"/>
      <c r="EB584" s="152"/>
      <c r="EC584" s="152"/>
      <c r="ED584" s="152"/>
      <c r="EE584" s="152"/>
      <c r="EF584" s="152"/>
      <c r="EG584" s="152"/>
      <c r="EH584" s="152"/>
      <c r="EI584" s="152"/>
      <c r="EJ584" s="152"/>
      <c r="EK584" s="152"/>
      <c r="EL584" s="152"/>
      <c r="EM584" s="152"/>
      <c r="EN584" s="152"/>
      <c r="EO584" s="152"/>
      <c r="EP584" s="152"/>
      <c r="EQ584" s="152"/>
      <c r="ER584" s="152"/>
      <c r="ES584" s="152"/>
      <c r="ET584" s="152"/>
      <c r="EU584" s="152"/>
      <c r="EV584" s="152"/>
      <c r="EW584" s="152"/>
      <c r="EX584" s="152"/>
      <c r="EY584" s="152"/>
      <c r="EZ584" s="152"/>
      <c r="FA584" s="152"/>
      <c r="FB584" s="152"/>
      <c r="FC584" s="152"/>
      <c r="FD584" s="152"/>
    </row>
    <row r="585" spans="1:160">
      <c r="A585" s="89"/>
      <c r="B585" s="89"/>
      <c r="C585" s="89"/>
      <c r="D585" s="89"/>
      <c r="E585" s="89"/>
      <c r="F585" s="89"/>
      <c r="G585" s="89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152"/>
      <c r="AE585" s="152"/>
      <c r="AF585" s="152"/>
      <c r="AG585" s="152"/>
      <c r="AH585" s="152"/>
      <c r="AI585" s="152"/>
      <c r="AJ585" s="152"/>
      <c r="AK585" s="152"/>
      <c r="AL585" s="152"/>
      <c r="AM585" s="152"/>
      <c r="AN585" s="152"/>
      <c r="AO585" s="152"/>
      <c r="AP585" s="152"/>
      <c r="AQ585" s="152"/>
      <c r="AR585" s="152"/>
      <c r="AS585" s="152"/>
      <c r="AT585" s="152"/>
      <c r="AU585" s="152"/>
      <c r="AV585" s="152"/>
      <c r="AW585" s="152"/>
      <c r="AX585" s="152"/>
      <c r="AY585" s="152"/>
      <c r="AZ585" s="152"/>
      <c r="BA585" s="152"/>
      <c r="BB585" s="152"/>
      <c r="BC585" s="152"/>
      <c r="BD585" s="152"/>
      <c r="BE585" s="152"/>
      <c r="BF585" s="152"/>
      <c r="BG585" s="152"/>
      <c r="BH585" s="152"/>
      <c r="BI585" s="152"/>
      <c r="BJ585" s="152"/>
      <c r="BK585" s="152"/>
      <c r="BL585" s="152"/>
      <c r="BM585" s="152"/>
      <c r="BN585" s="152"/>
      <c r="BO585" s="152"/>
      <c r="BP585" s="152"/>
      <c r="BQ585" s="152"/>
      <c r="BR585" s="152"/>
      <c r="BS585" s="152"/>
      <c r="BT585" s="152"/>
      <c r="BU585" s="152"/>
      <c r="BV585" s="152"/>
      <c r="BW585" s="152"/>
      <c r="BX585" s="152"/>
      <c r="BY585" s="152"/>
      <c r="BZ585" s="152"/>
      <c r="CA585" s="152"/>
      <c r="CB585" s="152"/>
      <c r="CC585" s="152"/>
      <c r="CD585" s="152"/>
      <c r="CE585" s="152"/>
      <c r="CF585" s="152"/>
      <c r="CG585" s="152"/>
      <c r="CH585" s="152"/>
      <c r="CI585" s="152"/>
      <c r="CJ585" s="152"/>
      <c r="CK585" s="152"/>
      <c r="CL585" s="152"/>
      <c r="CM585" s="152"/>
      <c r="CN585" s="152"/>
      <c r="CO585" s="152"/>
      <c r="CP585" s="152"/>
      <c r="CQ585" s="152"/>
      <c r="CR585" s="152"/>
      <c r="CS585" s="152"/>
      <c r="CT585" s="152"/>
      <c r="CU585" s="152"/>
      <c r="CV585" s="152"/>
      <c r="CW585" s="152"/>
      <c r="CX585" s="152"/>
      <c r="CY585" s="152"/>
      <c r="CZ585" s="152"/>
      <c r="DA585" s="152"/>
      <c r="DB585" s="152"/>
      <c r="DC585" s="152"/>
      <c r="DD585" s="152"/>
      <c r="DE585" s="152"/>
      <c r="DF585" s="152"/>
      <c r="DG585" s="152"/>
      <c r="DH585" s="152"/>
      <c r="DI585" s="152"/>
      <c r="DJ585" s="152"/>
      <c r="DK585" s="152"/>
      <c r="DL585" s="152"/>
      <c r="DM585" s="152"/>
      <c r="DN585" s="152"/>
      <c r="DO585" s="152"/>
      <c r="DP585" s="152"/>
      <c r="DQ585" s="152"/>
      <c r="DR585" s="152"/>
      <c r="DS585" s="152"/>
      <c r="DT585" s="152"/>
      <c r="DU585" s="152"/>
      <c r="DV585" s="152"/>
      <c r="DW585" s="152"/>
      <c r="DX585" s="152"/>
      <c r="DY585" s="152"/>
      <c r="DZ585" s="152"/>
      <c r="EA585" s="152"/>
      <c r="EB585" s="152"/>
      <c r="EC585" s="152"/>
      <c r="ED585" s="152"/>
      <c r="EE585" s="152"/>
      <c r="EF585" s="152"/>
      <c r="EG585" s="152"/>
      <c r="EH585" s="152"/>
      <c r="EI585" s="152"/>
      <c r="EJ585" s="152"/>
      <c r="EK585" s="152"/>
      <c r="EL585" s="152"/>
      <c r="EM585" s="152"/>
      <c r="EN585" s="152"/>
      <c r="EO585" s="152"/>
      <c r="EP585" s="152"/>
      <c r="EQ585" s="152"/>
      <c r="ER585" s="152"/>
      <c r="ES585" s="152"/>
      <c r="ET585" s="152"/>
      <c r="EU585" s="152"/>
      <c r="EV585" s="152"/>
      <c r="EW585" s="152"/>
      <c r="EX585" s="152"/>
      <c r="EY585" s="152"/>
      <c r="EZ585" s="152"/>
      <c r="FA585" s="152"/>
      <c r="FB585" s="152"/>
      <c r="FC585" s="152"/>
      <c r="FD585" s="152"/>
    </row>
    <row r="586" spans="1:160">
      <c r="A586" s="89"/>
      <c r="B586" s="89"/>
      <c r="C586" s="89"/>
      <c r="D586" s="89"/>
      <c r="E586" s="89"/>
      <c r="F586" s="89"/>
      <c r="G586" s="89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152"/>
      <c r="AE586" s="152"/>
      <c r="AF586" s="152"/>
      <c r="AG586" s="152"/>
      <c r="AH586" s="152"/>
      <c r="AI586" s="152"/>
      <c r="AJ586" s="152"/>
      <c r="AK586" s="152"/>
      <c r="AL586" s="152"/>
      <c r="AM586" s="152"/>
      <c r="AN586" s="152"/>
      <c r="AO586" s="152"/>
      <c r="AP586" s="152"/>
      <c r="AQ586" s="152"/>
      <c r="AR586" s="152"/>
      <c r="AS586" s="152"/>
      <c r="AT586" s="152"/>
      <c r="AU586" s="152"/>
      <c r="AV586" s="152"/>
      <c r="AW586" s="152"/>
      <c r="AX586" s="152"/>
      <c r="AY586" s="152"/>
      <c r="AZ586" s="152"/>
      <c r="BA586" s="152"/>
      <c r="BB586" s="152"/>
      <c r="BC586" s="152"/>
      <c r="BD586" s="152"/>
      <c r="BE586" s="152"/>
      <c r="BF586" s="152"/>
      <c r="BG586" s="152"/>
      <c r="BH586" s="152"/>
      <c r="BI586" s="152"/>
      <c r="BJ586" s="152"/>
      <c r="BK586" s="152"/>
      <c r="BL586" s="152"/>
      <c r="BM586" s="152"/>
      <c r="BN586" s="152"/>
      <c r="BO586" s="152"/>
      <c r="BP586" s="152"/>
      <c r="BQ586" s="152"/>
      <c r="BR586" s="152"/>
      <c r="BS586" s="152"/>
      <c r="BT586" s="152"/>
      <c r="BU586" s="152"/>
      <c r="BV586" s="152"/>
      <c r="BW586" s="152"/>
      <c r="BX586" s="152"/>
      <c r="BY586" s="152"/>
      <c r="BZ586" s="152"/>
      <c r="CA586" s="152"/>
      <c r="CB586" s="152"/>
      <c r="CC586" s="152"/>
      <c r="CD586" s="152"/>
      <c r="CE586" s="152"/>
      <c r="CF586" s="152"/>
      <c r="CG586" s="152"/>
      <c r="CH586" s="152"/>
      <c r="CI586" s="152"/>
      <c r="CJ586" s="152"/>
      <c r="CK586" s="152"/>
      <c r="CL586" s="152"/>
      <c r="CM586" s="152"/>
      <c r="CN586" s="152"/>
      <c r="CO586" s="152"/>
      <c r="CP586" s="152"/>
      <c r="CQ586" s="152"/>
      <c r="CR586" s="152"/>
      <c r="CS586" s="152"/>
      <c r="CT586" s="152"/>
      <c r="CU586" s="152"/>
      <c r="CV586" s="152"/>
      <c r="CW586" s="152"/>
      <c r="CX586" s="152"/>
      <c r="CY586" s="152"/>
      <c r="CZ586" s="152"/>
      <c r="DA586" s="152"/>
      <c r="DB586" s="152"/>
      <c r="DC586" s="152"/>
      <c r="DD586" s="152"/>
      <c r="DE586" s="152"/>
      <c r="DF586" s="152"/>
      <c r="DG586" s="152"/>
      <c r="DH586" s="152"/>
      <c r="DI586" s="152"/>
      <c r="DJ586" s="152"/>
      <c r="DK586" s="152"/>
      <c r="DL586" s="152"/>
      <c r="DM586" s="152"/>
      <c r="DN586" s="152"/>
      <c r="DO586" s="152"/>
      <c r="DP586" s="152"/>
      <c r="DQ586" s="152"/>
      <c r="DR586" s="152"/>
      <c r="DS586" s="152"/>
      <c r="DT586" s="152"/>
      <c r="DU586" s="152"/>
      <c r="DV586" s="152"/>
      <c r="DW586" s="152"/>
      <c r="DX586" s="152"/>
      <c r="DY586" s="152"/>
      <c r="DZ586" s="152"/>
      <c r="EA586" s="152"/>
      <c r="EB586" s="152"/>
      <c r="EC586" s="152"/>
      <c r="ED586" s="152"/>
      <c r="EE586" s="152"/>
      <c r="EF586" s="152"/>
      <c r="EG586" s="152"/>
      <c r="EH586" s="152"/>
      <c r="EI586" s="152"/>
      <c r="EJ586" s="152"/>
      <c r="EK586" s="152"/>
      <c r="EL586" s="152"/>
      <c r="EM586" s="152"/>
      <c r="EN586" s="152"/>
      <c r="EO586" s="152"/>
      <c r="EP586" s="152"/>
      <c r="EQ586" s="152"/>
      <c r="ER586" s="152"/>
      <c r="ES586" s="152"/>
      <c r="ET586" s="152"/>
      <c r="EU586" s="152"/>
      <c r="EV586" s="152"/>
      <c r="EW586" s="152"/>
      <c r="EX586" s="152"/>
      <c r="EY586" s="152"/>
      <c r="EZ586" s="152"/>
      <c r="FA586" s="152"/>
      <c r="FB586" s="152"/>
      <c r="FC586" s="152"/>
      <c r="FD586" s="152"/>
    </row>
    <row r="587" spans="1:160">
      <c r="A587" s="89"/>
      <c r="B587" s="89"/>
      <c r="C587" s="89"/>
      <c r="D587" s="89"/>
      <c r="E587" s="89"/>
      <c r="F587" s="89"/>
      <c r="G587" s="89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152"/>
      <c r="AE587" s="152"/>
      <c r="AF587" s="152"/>
      <c r="AG587" s="152"/>
      <c r="AH587" s="152"/>
      <c r="AI587" s="152"/>
      <c r="AJ587" s="152"/>
      <c r="AK587" s="152"/>
      <c r="AL587" s="152"/>
      <c r="AM587" s="152"/>
      <c r="AN587" s="152"/>
      <c r="AO587" s="152"/>
      <c r="AP587" s="152"/>
      <c r="AQ587" s="152"/>
      <c r="AR587" s="152"/>
      <c r="AS587" s="152"/>
      <c r="AT587" s="152"/>
      <c r="AU587" s="152"/>
      <c r="AV587" s="152"/>
      <c r="AW587" s="152"/>
      <c r="AX587" s="152"/>
      <c r="AY587" s="152"/>
      <c r="AZ587" s="152"/>
      <c r="BA587" s="152"/>
      <c r="BB587" s="152"/>
      <c r="BC587" s="152"/>
      <c r="BD587" s="152"/>
      <c r="BE587" s="152"/>
      <c r="BF587" s="152"/>
      <c r="BG587" s="152"/>
      <c r="BH587" s="152"/>
      <c r="BI587" s="152"/>
      <c r="BJ587" s="152"/>
      <c r="BK587" s="152"/>
      <c r="BL587" s="152"/>
      <c r="BM587" s="152"/>
      <c r="BN587" s="152"/>
      <c r="BO587" s="152"/>
      <c r="BP587" s="152"/>
      <c r="BQ587" s="152"/>
      <c r="BR587" s="152"/>
      <c r="BS587" s="152"/>
      <c r="BT587" s="152"/>
      <c r="BU587" s="152"/>
      <c r="BV587" s="152"/>
      <c r="BW587" s="152"/>
      <c r="BX587" s="152"/>
      <c r="BY587" s="152"/>
      <c r="BZ587" s="152"/>
      <c r="CA587" s="152"/>
      <c r="CB587" s="152"/>
      <c r="CC587" s="152"/>
      <c r="CD587" s="152"/>
      <c r="CE587" s="152"/>
      <c r="CF587" s="152"/>
      <c r="CG587" s="152"/>
      <c r="CH587" s="152"/>
      <c r="CI587" s="152"/>
      <c r="CJ587" s="152"/>
      <c r="CK587" s="152"/>
      <c r="CL587" s="152"/>
      <c r="CM587" s="152"/>
      <c r="CN587" s="152"/>
      <c r="CO587" s="152"/>
      <c r="CP587" s="152"/>
      <c r="CQ587" s="152"/>
      <c r="CR587" s="152"/>
      <c r="CS587" s="152"/>
      <c r="CT587" s="152"/>
      <c r="CU587" s="152"/>
      <c r="CV587" s="152"/>
      <c r="CW587" s="152"/>
      <c r="CX587" s="152"/>
      <c r="CY587" s="152"/>
      <c r="CZ587" s="152"/>
      <c r="DA587" s="152"/>
      <c r="DB587" s="152"/>
      <c r="DC587" s="152"/>
      <c r="DD587" s="152"/>
      <c r="DE587" s="152"/>
      <c r="DF587" s="152"/>
      <c r="DG587" s="152"/>
      <c r="DH587" s="152"/>
      <c r="DI587" s="152"/>
      <c r="DJ587" s="152"/>
      <c r="DK587" s="152"/>
      <c r="DL587" s="152"/>
      <c r="DM587" s="152"/>
      <c r="DN587" s="152"/>
      <c r="DO587" s="152"/>
      <c r="DP587" s="152"/>
      <c r="DQ587" s="152"/>
      <c r="DR587" s="152"/>
      <c r="DS587" s="152"/>
      <c r="DT587" s="152"/>
      <c r="DU587" s="152"/>
      <c r="DV587" s="152"/>
      <c r="DW587" s="152"/>
      <c r="DX587" s="152"/>
      <c r="DY587" s="152"/>
      <c r="DZ587" s="152"/>
      <c r="EA587" s="152"/>
      <c r="EB587" s="152"/>
      <c r="EC587" s="152"/>
      <c r="ED587" s="152"/>
      <c r="EE587" s="152"/>
      <c r="EF587" s="152"/>
      <c r="EG587" s="152"/>
      <c r="EH587" s="152"/>
      <c r="EI587" s="152"/>
      <c r="EJ587" s="152"/>
      <c r="EK587" s="152"/>
      <c r="EL587" s="152"/>
      <c r="EM587" s="152"/>
      <c r="EN587" s="152"/>
      <c r="EO587" s="152"/>
      <c r="EP587" s="152"/>
      <c r="EQ587" s="152"/>
      <c r="ER587" s="152"/>
      <c r="ES587" s="152"/>
      <c r="ET587" s="152"/>
      <c r="EU587" s="152"/>
      <c r="EV587" s="152"/>
      <c r="EW587" s="152"/>
      <c r="EX587" s="152"/>
      <c r="EY587" s="152"/>
      <c r="EZ587" s="152"/>
      <c r="FA587" s="152"/>
      <c r="FB587" s="152"/>
      <c r="FC587" s="152"/>
      <c r="FD587" s="152"/>
    </row>
    <row r="588" spans="1:160">
      <c r="A588" s="89"/>
      <c r="B588" s="89"/>
      <c r="C588" s="89"/>
      <c r="D588" s="89"/>
      <c r="E588" s="89"/>
      <c r="F588" s="89"/>
      <c r="G588" s="89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152"/>
      <c r="AE588" s="152"/>
      <c r="AF588" s="152"/>
      <c r="AG588" s="152"/>
      <c r="AH588" s="152"/>
      <c r="AI588" s="152"/>
      <c r="AJ588" s="152"/>
      <c r="AK588" s="152"/>
      <c r="AL588" s="152"/>
      <c r="AM588" s="152"/>
      <c r="AN588" s="152"/>
      <c r="AO588" s="152"/>
      <c r="AP588" s="152"/>
      <c r="AQ588" s="152"/>
      <c r="AR588" s="152"/>
      <c r="AS588" s="152"/>
      <c r="AT588" s="152"/>
      <c r="AU588" s="152"/>
      <c r="AV588" s="152"/>
      <c r="AW588" s="152"/>
      <c r="AX588" s="152"/>
      <c r="AY588" s="152"/>
      <c r="AZ588" s="152"/>
      <c r="BA588" s="152"/>
      <c r="BB588" s="152"/>
      <c r="BC588" s="152"/>
      <c r="BD588" s="152"/>
      <c r="BE588" s="152"/>
      <c r="BF588" s="152"/>
      <c r="BG588" s="152"/>
      <c r="BH588" s="152"/>
      <c r="BI588" s="152"/>
      <c r="BJ588" s="152"/>
      <c r="BK588" s="152"/>
      <c r="BL588" s="152"/>
      <c r="BM588" s="152"/>
      <c r="BN588" s="152"/>
      <c r="BO588" s="152"/>
      <c r="BP588" s="152"/>
      <c r="BQ588" s="152"/>
      <c r="BR588" s="152"/>
      <c r="BS588" s="152"/>
      <c r="BT588" s="152"/>
      <c r="BU588" s="152"/>
      <c r="BV588" s="152"/>
      <c r="BW588" s="152"/>
      <c r="BX588" s="152"/>
      <c r="BY588" s="152"/>
      <c r="BZ588" s="152"/>
      <c r="CA588" s="152"/>
      <c r="CB588" s="152"/>
      <c r="CC588" s="152"/>
      <c r="CD588" s="152"/>
      <c r="CE588" s="152"/>
      <c r="CF588" s="152"/>
      <c r="CG588" s="152"/>
      <c r="CH588" s="152"/>
      <c r="CI588" s="152"/>
      <c r="CJ588" s="152"/>
      <c r="CK588" s="152"/>
      <c r="CL588" s="152"/>
      <c r="CM588" s="152"/>
      <c r="CN588" s="152"/>
      <c r="CO588" s="152"/>
      <c r="CP588" s="152"/>
      <c r="CQ588" s="152"/>
      <c r="CR588" s="152"/>
      <c r="CS588" s="152"/>
      <c r="CT588" s="152"/>
      <c r="CU588" s="152"/>
      <c r="CV588" s="152"/>
      <c r="CW588" s="152"/>
      <c r="CX588" s="152"/>
      <c r="CY588" s="152"/>
      <c r="CZ588" s="152"/>
      <c r="DA588" s="152"/>
      <c r="DB588" s="152"/>
      <c r="DC588" s="152"/>
      <c r="DD588" s="152"/>
      <c r="DE588" s="152"/>
      <c r="DF588" s="152"/>
      <c r="DG588" s="152"/>
      <c r="DH588" s="152"/>
      <c r="DI588" s="152"/>
      <c r="DJ588" s="152"/>
      <c r="DK588" s="152"/>
      <c r="DL588" s="152"/>
      <c r="DM588" s="152"/>
      <c r="DN588" s="152"/>
      <c r="DO588" s="152"/>
      <c r="DP588" s="152"/>
      <c r="DQ588" s="152"/>
      <c r="DR588" s="152"/>
      <c r="DS588" s="152"/>
      <c r="DT588" s="152"/>
      <c r="DU588" s="152"/>
      <c r="DV588" s="152"/>
      <c r="DW588" s="152"/>
      <c r="DX588" s="152"/>
      <c r="DY588" s="152"/>
      <c r="DZ588" s="152"/>
      <c r="EA588" s="152"/>
      <c r="EB588" s="152"/>
      <c r="EC588" s="152"/>
      <c r="ED588" s="152"/>
      <c r="EE588" s="152"/>
      <c r="EF588" s="152"/>
      <c r="EG588" s="152"/>
      <c r="EH588" s="152"/>
      <c r="EI588" s="152"/>
      <c r="EJ588" s="152"/>
      <c r="EK588" s="152"/>
      <c r="EL588" s="152"/>
      <c r="EM588" s="152"/>
      <c r="EN588" s="152"/>
      <c r="EO588" s="152"/>
      <c r="EP588" s="152"/>
      <c r="EQ588" s="152"/>
      <c r="ER588" s="152"/>
      <c r="ES588" s="152"/>
      <c r="ET588" s="152"/>
      <c r="EU588" s="152"/>
      <c r="EV588" s="152"/>
      <c r="EW588" s="152"/>
      <c r="EX588" s="152"/>
      <c r="EY588" s="152"/>
      <c r="EZ588" s="152"/>
      <c r="FA588" s="152"/>
      <c r="FB588" s="152"/>
      <c r="FC588" s="152"/>
      <c r="FD588" s="152"/>
    </row>
    <row r="589" spans="1:160">
      <c r="A589" s="89"/>
      <c r="B589" s="89"/>
      <c r="C589" s="89"/>
      <c r="D589" s="89"/>
      <c r="E589" s="89"/>
      <c r="F589" s="89"/>
      <c r="G589" s="89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152"/>
      <c r="AE589" s="152"/>
      <c r="AF589" s="152"/>
      <c r="AG589" s="152"/>
      <c r="AH589" s="152"/>
      <c r="AI589" s="152"/>
      <c r="AJ589" s="152"/>
      <c r="AK589" s="152"/>
      <c r="AL589" s="152"/>
      <c r="AM589" s="152"/>
      <c r="AN589" s="152"/>
      <c r="AO589" s="152"/>
      <c r="AP589" s="152"/>
      <c r="AQ589" s="152"/>
      <c r="AR589" s="152"/>
      <c r="AS589" s="152"/>
      <c r="AT589" s="152"/>
      <c r="AU589" s="152"/>
      <c r="AV589" s="152"/>
      <c r="AW589" s="152"/>
      <c r="AX589" s="152"/>
      <c r="AY589" s="152"/>
      <c r="AZ589" s="152"/>
      <c r="BA589" s="152"/>
      <c r="BB589" s="152"/>
      <c r="BC589" s="152"/>
      <c r="BD589" s="152"/>
      <c r="BE589" s="152"/>
      <c r="BF589" s="152"/>
      <c r="BG589" s="152"/>
      <c r="BH589" s="152"/>
      <c r="BI589" s="152"/>
      <c r="BJ589" s="152"/>
      <c r="BK589" s="152"/>
      <c r="BL589" s="152"/>
      <c r="BM589" s="152"/>
      <c r="BN589" s="152"/>
      <c r="BO589" s="152"/>
      <c r="BP589" s="152"/>
      <c r="BQ589" s="152"/>
      <c r="BR589" s="152"/>
      <c r="BS589" s="152"/>
      <c r="BT589" s="152"/>
      <c r="BU589" s="152"/>
      <c r="BV589" s="152"/>
      <c r="BW589" s="152"/>
      <c r="BX589" s="152"/>
      <c r="BY589" s="152"/>
      <c r="BZ589" s="152"/>
      <c r="CA589" s="152"/>
      <c r="CB589" s="152"/>
      <c r="CC589" s="152"/>
      <c r="CD589" s="152"/>
      <c r="CE589" s="152"/>
      <c r="CF589" s="152"/>
      <c r="CG589" s="152"/>
      <c r="CH589" s="152"/>
      <c r="CI589" s="152"/>
      <c r="CJ589" s="152"/>
      <c r="CK589" s="152"/>
      <c r="CL589" s="152"/>
      <c r="CM589" s="152"/>
      <c r="CN589" s="152"/>
      <c r="CO589" s="152"/>
      <c r="CP589" s="152"/>
      <c r="CQ589" s="152"/>
      <c r="CR589" s="152"/>
      <c r="CS589" s="152"/>
      <c r="CT589" s="152"/>
      <c r="CU589" s="152"/>
      <c r="CV589" s="152"/>
      <c r="CW589" s="152"/>
      <c r="CX589" s="152"/>
      <c r="CY589" s="152"/>
      <c r="CZ589" s="152"/>
      <c r="DA589" s="152"/>
      <c r="DB589" s="152"/>
      <c r="DC589" s="152"/>
      <c r="DD589" s="152"/>
      <c r="DE589" s="152"/>
      <c r="DF589" s="152"/>
      <c r="DG589" s="152"/>
      <c r="DH589" s="152"/>
      <c r="DI589" s="152"/>
      <c r="DJ589" s="152"/>
      <c r="DK589" s="152"/>
      <c r="DL589" s="152"/>
      <c r="DM589" s="152"/>
      <c r="DN589" s="152"/>
      <c r="DO589" s="152"/>
      <c r="DP589" s="152"/>
      <c r="DQ589" s="152"/>
      <c r="DR589" s="152"/>
      <c r="DS589" s="152"/>
      <c r="DT589" s="152"/>
      <c r="DU589" s="152"/>
      <c r="DV589" s="152"/>
      <c r="DW589" s="152"/>
      <c r="DX589" s="152"/>
      <c r="DY589" s="152"/>
      <c r="DZ589" s="152"/>
      <c r="EA589" s="152"/>
      <c r="EB589" s="152"/>
      <c r="EC589" s="152"/>
      <c r="ED589" s="152"/>
      <c r="EE589" s="152"/>
      <c r="EF589" s="152"/>
      <c r="EG589" s="152"/>
      <c r="EH589" s="152"/>
      <c r="EI589" s="152"/>
      <c r="EJ589" s="152"/>
      <c r="EK589" s="152"/>
      <c r="EL589" s="152"/>
      <c r="EM589" s="152"/>
      <c r="EN589" s="152"/>
      <c r="EO589" s="152"/>
      <c r="EP589" s="152"/>
      <c r="EQ589" s="152"/>
      <c r="ER589" s="152"/>
      <c r="ES589" s="152"/>
      <c r="ET589" s="152"/>
      <c r="EU589" s="152"/>
      <c r="EV589" s="152"/>
      <c r="EW589" s="152"/>
      <c r="EX589" s="152"/>
      <c r="EY589" s="152"/>
      <c r="EZ589" s="152"/>
      <c r="FA589" s="152"/>
      <c r="FB589" s="152"/>
      <c r="FC589" s="152"/>
      <c r="FD589" s="152"/>
    </row>
    <row r="590" spans="1:160">
      <c r="A590" s="89"/>
      <c r="B590" s="89"/>
      <c r="C590" s="89"/>
      <c r="D590" s="89"/>
      <c r="E590" s="89"/>
      <c r="F590" s="89"/>
      <c r="G590" s="89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152"/>
      <c r="AE590" s="152"/>
      <c r="AF590" s="152"/>
      <c r="AG590" s="152"/>
      <c r="AH590" s="152"/>
      <c r="AI590" s="152"/>
      <c r="AJ590" s="152"/>
      <c r="AK590" s="152"/>
      <c r="AL590" s="152"/>
      <c r="AM590" s="152"/>
      <c r="AN590" s="152"/>
      <c r="AO590" s="152"/>
      <c r="AP590" s="152"/>
      <c r="AQ590" s="152"/>
      <c r="AR590" s="152"/>
      <c r="AS590" s="152"/>
      <c r="AT590" s="152"/>
      <c r="AU590" s="152"/>
      <c r="AV590" s="152"/>
      <c r="AW590" s="152"/>
      <c r="AX590" s="152"/>
      <c r="AY590" s="152"/>
      <c r="AZ590" s="152"/>
      <c r="BA590" s="152"/>
      <c r="BB590" s="152"/>
      <c r="BC590" s="152"/>
      <c r="BD590" s="152"/>
      <c r="BE590" s="152"/>
      <c r="BF590" s="152"/>
      <c r="BG590" s="152"/>
      <c r="BH590" s="152"/>
      <c r="BI590" s="152"/>
      <c r="BJ590" s="152"/>
      <c r="BK590" s="152"/>
      <c r="BL590" s="152"/>
      <c r="BM590" s="152"/>
      <c r="BN590" s="152"/>
      <c r="BO590" s="152"/>
      <c r="BP590" s="152"/>
      <c r="BQ590" s="152"/>
      <c r="BR590" s="152"/>
      <c r="BS590" s="152"/>
      <c r="BT590" s="152"/>
      <c r="BU590" s="152"/>
      <c r="BV590" s="152"/>
      <c r="BW590" s="152"/>
      <c r="BX590" s="152"/>
      <c r="BY590" s="152"/>
      <c r="BZ590" s="152"/>
      <c r="CA590" s="152"/>
      <c r="CB590" s="152"/>
      <c r="CC590" s="152"/>
      <c r="CD590" s="152"/>
      <c r="CE590" s="152"/>
      <c r="CF590" s="152"/>
      <c r="CG590" s="152"/>
      <c r="CH590" s="152"/>
      <c r="CI590" s="152"/>
      <c r="CJ590" s="152"/>
      <c r="CK590" s="152"/>
      <c r="CL590" s="152"/>
      <c r="CM590" s="152"/>
      <c r="CN590" s="152"/>
      <c r="CO590" s="152"/>
      <c r="CP590" s="152"/>
      <c r="CQ590" s="152"/>
      <c r="CR590" s="152"/>
      <c r="CS590" s="152"/>
      <c r="CT590" s="152"/>
      <c r="CU590" s="152"/>
      <c r="CV590" s="152"/>
      <c r="CW590" s="152"/>
      <c r="CX590" s="152"/>
      <c r="CY590" s="152"/>
      <c r="CZ590" s="152"/>
      <c r="DA590" s="152"/>
      <c r="DB590" s="152"/>
      <c r="DC590" s="152"/>
      <c r="DD590" s="152"/>
      <c r="DE590" s="152"/>
      <c r="DF590" s="152"/>
      <c r="DG590" s="152"/>
      <c r="DH590" s="152"/>
      <c r="DI590" s="152"/>
      <c r="DJ590" s="152"/>
      <c r="DK590" s="152"/>
      <c r="DL590" s="152"/>
      <c r="DM590" s="152"/>
      <c r="DN590" s="152"/>
      <c r="DO590" s="152"/>
      <c r="DP590" s="152"/>
      <c r="DQ590" s="152"/>
      <c r="DR590" s="152"/>
      <c r="DS590" s="152"/>
      <c r="DT590" s="152"/>
      <c r="DU590" s="152"/>
      <c r="DV590" s="152"/>
      <c r="DW590" s="152"/>
      <c r="DX590" s="152"/>
      <c r="DY590" s="152"/>
      <c r="DZ590" s="152"/>
      <c r="EA590" s="152"/>
      <c r="EB590" s="152"/>
      <c r="EC590" s="152"/>
      <c r="ED590" s="152"/>
      <c r="EE590" s="152"/>
      <c r="EF590" s="152"/>
      <c r="EG590" s="152"/>
      <c r="EH590" s="152"/>
      <c r="EI590" s="152"/>
      <c r="EJ590" s="152"/>
      <c r="EK590" s="152"/>
      <c r="EL590" s="152"/>
      <c r="EM590" s="152"/>
      <c r="EN590" s="152"/>
      <c r="EO590" s="152"/>
      <c r="EP590" s="152"/>
      <c r="EQ590" s="152"/>
      <c r="ER590" s="152"/>
      <c r="ES590" s="152"/>
      <c r="ET590" s="152"/>
      <c r="EU590" s="152"/>
      <c r="EV590" s="152"/>
      <c r="EW590" s="152"/>
      <c r="EX590" s="152"/>
      <c r="EY590" s="152"/>
      <c r="EZ590" s="152"/>
      <c r="FA590" s="152"/>
      <c r="FB590" s="152"/>
      <c r="FC590" s="152"/>
      <c r="FD590" s="152"/>
    </row>
    <row r="591" spans="1:160">
      <c r="A591" s="89"/>
      <c r="B591" s="89"/>
      <c r="C591" s="89"/>
      <c r="D591" s="89"/>
      <c r="E591" s="89"/>
      <c r="F591" s="89"/>
      <c r="G591" s="89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152"/>
      <c r="AE591" s="152"/>
      <c r="AF591" s="152"/>
      <c r="AG591" s="152"/>
      <c r="AH591" s="152"/>
      <c r="AI591" s="152"/>
      <c r="AJ591" s="152"/>
      <c r="AK591" s="152"/>
      <c r="AL591" s="152"/>
      <c r="AM591" s="152"/>
      <c r="AN591" s="152"/>
      <c r="AO591" s="152"/>
      <c r="AP591" s="152"/>
      <c r="AQ591" s="152"/>
      <c r="AR591" s="152"/>
      <c r="AS591" s="152"/>
      <c r="AT591" s="152"/>
      <c r="AU591" s="152"/>
      <c r="AV591" s="152"/>
      <c r="AW591" s="152"/>
      <c r="AX591" s="152"/>
      <c r="AY591" s="152"/>
      <c r="AZ591" s="152"/>
      <c r="BA591" s="152"/>
      <c r="BB591" s="152"/>
      <c r="BC591" s="152"/>
      <c r="BD591" s="152"/>
      <c r="BE591" s="152"/>
      <c r="BF591" s="152"/>
      <c r="BG591" s="152"/>
      <c r="BH591" s="152"/>
      <c r="BI591" s="152"/>
      <c r="BJ591" s="152"/>
      <c r="BK591" s="152"/>
      <c r="BL591" s="152"/>
      <c r="BM591" s="152"/>
      <c r="BN591" s="152"/>
      <c r="BO591" s="152"/>
      <c r="BP591" s="152"/>
      <c r="BQ591" s="152"/>
      <c r="BR591" s="152"/>
      <c r="BS591" s="152"/>
      <c r="BT591" s="152"/>
      <c r="BU591" s="152"/>
      <c r="BV591" s="152"/>
      <c r="BW591" s="152"/>
      <c r="BX591" s="152"/>
      <c r="BY591" s="152"/>
      <c r="BZ591" s="152"/>
      <c r="CA591" s="152"/>
      <c r="CB591" s="152"/>
      <c r="CC591" s="152"/>
      <c r="CD591" s="152"/>
      <c r="CE591" s="152"/>
      <c r="CF591" s="152"/>
      <c r="CG591" s="152"/>
      <c r="CH591" s="152"/>
      <c r="CI591" s="152"/>
      <c r="CJ591" s="152"/>
      <c r="CK591" s="152"/>
      <c r="CL591" s="152"/>
      <c r="CM591" s="152"/>
      <c r="CN591" s="152"/>
      <c r="CO591" s="152"/>
      <c r="CP591" s="152"/>
      <c r="CQ591" s="152"/>
      <c r="CR591" s="152"/>
      <c r="CS591" s="152"/>
      <c r="CT591" s="152"/>
      <c r="CU591" s="152"/>
      <c r="CV591" s="152"/>
      <c r="CW591" s="152"/>
      <c r="CX591" s="152"/>
      <c r="CY591" s="152"/>
      <c r="CZ591" s="152"/>
      <c r="DA591" s="152"/>
      <c r="DB591" s="152"/>
      <c r="DC591" s="152"/>
      <c r="DD591" s="152"/>
      <c r="DE591" s="152"/>
      <c r="DF591" s="152"/>
      <c r="DG591" s="152"/>
      <c r="DH591" s="152"/>
      <c r="DI591" s="152"/>
      <c r="DJ591" s="152"/>
      <c r="DK591" s="152"/>
      <c r="DL591" s="152"/>
      <c r="DM591" s="152"/>
      <c r="DN591" s="152"/>
      <c r="DO591" s="152"/>
      <c r="DP591" s="152"/>
      <c r="DQ591" s="152"/>
      <c r="DR591" s="152"/>
      <c r="DS591" s="152"/>
      <c r="DT591" s="152"/>
      <c r="DU591" s="152"/>
      <c r="DV591" s="152"/>
      <c r="DW591" s="152"/>
      <c r="DX591" s="152"/>
      <c r="DY591" s="152"/>
      <c r="DZ591" s="152"/>
      <c r="EA591" s="152"/>
      <c r="EB591" s="152"/>
      <c r="EC591" s="152"/>
      <c r="ED591" s="152"/>
      <c r="EE591" s="152"/>
      <c r="EF591" s="152"/>
      <c r="EG591" s="152"/>
      <c r="EH591" s="152"/>
      <c r="EI591" s="152"/>
      <c r="EJ591" s="152"/>
      <c r="EK591" s="152"/>
      <c r="EL591" s="152"/>
      <c r="EM591" s="152"/>
      <c r="EN591" s="152"/>
      <c r="EO591" s="152"/>
      <c r="EP591" s="152"/>
      <c r="EQ591" s="152"/>
      <c r="ER591" s="152"/>
      <c r="ES591" s="152"/>
      <c r="ET591" s="152"/>
      <c r="EU591" s="152"/>
      <c r="EV591" s="152"/>
      <c r="EW591" s="152"/>
      <c r="EX591" s="152"/>
      <c r="EY591" s="152"/>
      <c r="EZ591" s="152"/>
      <c r="FA591" s="152"/>
      <c r="FB591" s="152"/>
      <c r="FC591" s="152"/>
      <c r="FD591" s="152"/>
    </row>
    <row r="592" spans="1:160">
      <c r="A592" s="89"/>
      <c r="B592" s="89"/>
      <c r="C592" s="89"/>
      <c r="D592" s="89"/>
      <c r="E592" s="89"/>
      <c r="F592" s="89"/>
      <c r="G592" s="89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152"/>
      <c r="AE592" s="152"/>
      <c r="AF592" s="152"/>
      <c r="AG592" s="152"/>
      <c r="AH592" s="152"/>
      <c r="AI592" s="152"/>
      <c r="AJ592" s="152"/>
      <c r="AK592" s="152"/>
      <c r="AL592" s="152"/>
      <c r="AM592" s="152"/>
      <c r="AN592" s="152"/>
      <c r="AO592" s="152"/>
      <c r="AP592" s="152"/>
      <c r="AQ592" s="152"/>
      <c r="AR592" s="152"/>
      <c r="AS592" s="152"/>
      <c r="AT592" s="152"/>
      <c r="AU592" s="152"/>
      <c r="AV592" s="152"/>
      <c r="AW592" s="152"/>
      <c r="AX592" s="152"/>
      <c r="AY592" s="152"/>
      <c r="AZ592" s="152"/>
      <c r="BA592" s="152"/>
      <c r="BB592" s="152"/>
      <c r="BC592" s="152"/>
      <c r="BD592" s="152"/>
      <c r="BE592" s="152"/>
      <c r="BF592" s="152"/>
      <c r="BG592" s="152"/>
      <c r="BH592" s="152"/>
      <c r="BI592" s="152"/>
      <c r="BJ592" s="152"/>
      <c r="BK592" s="152"/>
      <c r="BL592" s="152"/>
      <c r="BM592" s="152"/>
      <c r="BN592" s="152"/>
      <c r="BO592" s="152"/>
      <c r="BP592" s="152"/>
      <c r="BQ592" s="152"/>
      <c r="BR592" s="152"/>
      <c r="BS592" s="152"/>
      <c r="BT592" s="152"/>
      <c r="BU592" s="152"/>
      <c r="BV592" s="152"/>
      <c r="BW592" s="152"/>
      <c r="BX592" s="152"/>
      <c r="BY592" s="152"/>
      <c r="BZ592" s="152"/>
      <c r="CA592" s="152"/>
      <c r="CB592" s="152"/>
      <c r="CC592" s="152"/>
      <c r="CD592" s="152"/>
      <c r="CE592" s="152"/>
      <c r="CF592" s="152"/>
      <c r="CG592" s="152"/>
      <c r="CH592" s="152"/>
      <c r="CI592" s="152"/>
      <c r="CJ592" s="152"/>
      <c r="CK592" s="152"/>
      <c r="CL592" s="152"/>
      <c r="CM592" s="152"/>
      <c r="CN592" s="152"/>
      <c r="CO592" s="152"/>
      <c r="CP592" s="152"/>
      <c r="CQ592" s="152"/>
      <c r="CR592" s="152"/>
      <c r="CS592" s="152"/>
      <c r="CT592" s="152"/>
      <c r="CU592" s="152"/>
      <c r="CV592" s="152"/>
      <c r="CW592" s="152"/>
      <c r="CX592" s="152"/>
      <c r="CY592" s="152"/>
      <c r="CZ592" s="152"/>
      <c r="DA592" s="152"/>
      <c r="DB592" s="152"/>
      <c r="DC592" s="152"/>
      <c r="DD592" s="152"/>
      <c r="DE592" s="152"/>
      <c r="DF592" s="152"/>
      <c r="DG592" s="152"/>
      <c r="DH592" s="152"/>
      <c r="DI592" s="152"/>
      <c r="DJ592" s="152"/>
      <c r="DK592" s="152"/>
      <c r="DL592" s="152"/>
      <c r="DM592" s="152"/>
      <c r="DN592" s="152"/>
      <c r="DO592" s="152"/>
      <c r="DP592" s="152"/>
      <c r="DQ592" s="152"/>
      <c r="DR592" s="152"/>
      <c r="DS592" s="152"/>
      <c r="DT592" s="152"/>
      <c r="DU592" s="152"/>
      <c r="DV592" s="152"/>
      <c r="DW592" s="152"/>
      <c r="DX592" s="152"/>
      <c r="DY592" s="152"/>
      <c r="DZ592" s="152"/>
      <c r="EA592" s="152"/>
      <c r="EB592" s="152"/>
      <c r="EC592" s="152"/>
      <c r="ED592" s="152"/>
      <c r="EE592" s="152"/>
      <c r="EF592" s="152"/>
      <c r="EG592" s="152"/>
      <c r="EH592" s="152"/>
      <c r="EI592" s="152"/>
      <c r="EJ592" s="152"/>
      <c r="EK592" s="152"/>
      <c r="EL592" s="152"/>
      <c r="EM592" s="152"/>
      <c r="EN592" s="152"/>
      <c r="EO592" s="152"/>
      <c r="EP592" s="152"/>
      <c r="EQ592" s="152"/>
      <c r="ER592" s="152"/>
      <c r="ES592" s="152"/>
      <c r="ET592" s="152"/>
      <c r="EU592" s="152"/>
      <c r="EV592" s="152"/>
      <c r="EW592" s="152"/>
      <c r="EX592" s="152"/>
      <c r="EY592" s="152"/>
      <c r="EZ592" s="152"/>
      <c r="FA592" s="152"/>
      <c r="FB592" s="152"/>
      <c r="FC592" s="152"/>
      <c r="FD592" s="152"/>
    </row>
    <row r="593" spans="1:160">
      <c r="A593" s="89"/>
      <c r="B593" s="89"/>
      <c r="C593" s="89"/>
      <c r="D593" s="89"/>
      <c r="E593" s="89"/>
      <c r="F593" s="89"/>
      <c r="G593" s="89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152"/>
      <c r="AE593" s="152"/>
      <c r="AF593" s="152"/>
      <c r="AG593" s="152"/>
      <c r="AH593" s="152"/>
      <c r="AI593" s="152"/>
      <c r="AJ593" s="152"/>
      <c r="AK593" s="152"/>
      <c r="AL593" s="152"/>
      <c r="AM593" s="152"/>
      <c r="AN593" s="152"/>
      <c r="AO593" s="152"/>
      <c r="AP593" s="152"/>
      <c r="AQ593" s="152"/>
      <c r="AR593" s="152"/>
      <c r="AS593" s="152"/>
      <c r="AT593" s="152"/>
      <c r="AU593" s="152"/>
      <c r="AV593" s="152"/>
      <c r="AW593" s="152"/>
      <c r="AX593" s="152"/>
      <c r="AY593" s="152"/>
      <c r="AZ593" s="152"/>
      <c r="BA593" s="152"/>
      <c r="BB593" s="152"/>
      <c r="BC593" s="152"/>
      <c r="BD593" s="152"/>
      <c r="BE593" s="152"/>
      <c r="BF593" s="152"/>
      <c r="BG593" s="152"/>
      <c r="BH593" s="152"/>
      <c r="BI593" s="152"/>
      <c r="BJ593" s="152"/>
      <c r="BK593" s="152"/>
      <c r="BL593" s="152"/>
      <c r="BM593" s="152"/>
      <c r="BN593" s="152"/>
      <c r="BO593" s="152"/>
      <c r="BP593" s="152"/>
      <c r="BQ593" s="152"/>
      <c r="BR593" s="152"/>
      <c r="BS593" s="152"/>
      <c r="BT593" s="152"/>
      <c r="BU593" s="152"/>
      <c r="BV593" s="152"/>
      <c r="BW593" s="152"/>
      <c r="BX593" s="152"/>
      <c r="BY593" s="152"/>
      <c r="BZ593" s="152"/>
      <c r="CA593" s="152"/>
      <c r="CB593" s="152"/>
      <c r="CC593" s="152"/>
      <c r="CD593" s="152"/>
      <c r="CE593" s="152"/>
      <c r="CF593" s="152"/>
      <c r="CG593" s="152"/>
      <c r="CH593" s="152"/>
      <c r="CI593" s="152"/>
      <c r="CJ593" s="152"/>
      <c r="CK593" s="152"/>
      <c r="CL593" s="152"/>
      <c r="CM593" s="152"/>
      <c r="CN593" s="152"/>
      <c r="CO593" s="152"/>
      <c r="CP593" s="152"/>
      <c r="CQ593" s="152"/>
      <c r="CR593" s="152"/>
      <c r="CS593" s="152"/>
      <c r="CT593" s="152"/>
      <c r="CU593" s="152"/>
      <c r="CV593" s="152"/>
      <c r="CW593" s="152"/>
      <c r="CX593" s="152"/>
      <c r="CY593" s="152"/>
      <c r="CZ593" s="152"/>
      <c r="DA593" s="152"/>
      <c r="DB593" s="152"/>
      <c r="DC593" s="152"/>
      <c r="DD593" s="152"/>
      <c r="DE593" s="152"/>
      <c r="DF593" s="152"/>
      <c r="DG593" s="152"/>
      <c r="DH593" s="152"/>
      <c r="DI593" s="152"/>
      <c r="DJ593" s="152"/>
      <c r="DK593" s="152"/>
      <c r="DL593" s="152"/>
      <c r="DM593" s="152"/>
      <c r="DN593" s="152"/>
      <c r="DO593" s="152"/>
      <c r="DP593" s="152"/>
      <c r="DQ593" s="152"/>
      <c r="DR593" s="152"/>
      <c r="DS593" s="152"/>
      <c r="DT593" s="152"/>
      <c r="DU593" s="152"/>
      <c r="DV593" s="152"/>
      <c r="DW593" s="152"/>
      <c r="DX593" s="152"/>
      <c r="DY593" s="152"/>
      <c r="DZ593" s="152"/>
      <c r="EA593" s="152"/>
      <c r="EB593" s="152"/>
      <c r="EC593" s="152"/>
      <c r="ED593" s="152"/>
      <c r="EE593" s="152"/>
      <c r="EF593" s="152"/>
      <c r="EG593" s="152"/>
      <c r="EH593" s="152"/>
      <c r="EI593" s="152"/>
      <c r="EJ593" s="152"/>
      <c r="EK593" s="152"/>
      <c r="EL593" s="152"/>
      <c r="EM593" s="152"/>
      <c r="EN593" s="152"/>
      <c r="EO593" s="152"/>
      <c r="EP593" s="152"/>
      <c r="EQ593" s="152"/>
      <c r="ER593" s="152"/>
      <c r="ES593" s="152"/>
      <c r="ET593" s="152"/>
      <c r="EU593" s="152"/>
      <c r="EV593" s="152"/>
      <c r="EW593" s="152"/>
      <c r="EX593" s="152"/>
      <c r="EY593" s="152"/>
      <c r="EZ593" s="152"/>
      <c r="FA593" s="152"/>
      <c r="FB593" s="152"/>
      <c r="FC593" s="152"/>
      <c r="FD593" s="152"/>
    </row>
    <row r="594" spans="1:160">
      <c r="A594" s="89"/>
      <c r="B594" s="89"/>
      <c r="C594" s="89"/>
      <c r="D594" s="89"/>
      <c r="E594" s="89"/>
      <c r="F594" s="89"/>
      <c r="G594" s="89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152"/>
      <c r="AE594" s="152"/>
      <c r="AF594" s="152"/>
      <c r="AG594" s="152"/>
      <c r="AH594" s="152"/>
      <c r="AI594" s="152"/>
      <c r="AJ594" s="152"/>
      <c r="AK594" s="152"/>
      <c r="AL594" s="152"/>
      <c r="AM594" s="152"/>
      <c r="AN594" s="152"/>
      <c r="AO594" s="152"/>
      <c r="AP594" s="152"/>
      <c r="AQ594" s="152"/>
      <c r="AR594" s="152"/>
      <c r="AS594" s="152"/>
      <c r="AT594" s="152"/>
      <c r="AU594" s="152"/>
      <c r="AV594" s="152"/>
      <c r="AW594" s="152"/>
      <c r="AX594" s="152"/>
      <c r="AY594" s="152"/>
      <c r="AZ594" s="152"/>
      <c r="BA594" s="152"/>
      <c r="BB594" s="152"/>
      <c r="BC594" s="152"/>
      <c r="BD594" s="152"/>
      <c r="BE594" s="152"/>
      <c r="BF594" s="152"/>
      <c r="BG594" s="152"/>
      <c r="BH594" s="152"/>
      <c r="BI594" s="152"/>
      <c r="BJ594" s="152"/>
      <c r="BK594" s="152"/>
      <c r="BL594" s="152"/>
      <c r="BM594" s="152"/>
      <c r="BN594" s="152"/>
      <c r="BO594" s="152"/>
      <c r="BP594" s="152"/>
      <c r="BQ594" s="152"/>
      <c r="BR594" s="152"/>
      <c r="BS594" s="152"/>
      <c r="BT594" s="152"/>
      <c r="BU594" s="152"/>
      <c r="BV594" s="152"/>
      <c r="BW594" s="152"/>
      <c r="BX594" s="152"/>
      <c r="BY594" s="152"/>
      <c r="BZ594" s="152"/>
      <c r="CA594" s="152"/>
      <c r="CB594" s="152"/>
      <c r="CC594" s="152"/>
      <c r="CD594" s="152"/>
      <c r="CE594" s="152"/>
      <c r="CF594" s="152"/>
      <c r="CG594" s="152"/>
      <c r="CH594" s="152"/>
      <c r="CI594" s="152"/>
      <c r="CJ594" s="152"/>
      <c r="CK594" s="152"/>
      <c r="CL594" s="152"/>
      <c r="CM594" s="152"/>
      <c r="CN594" s="152"/>
      <c r="CO594" s="152"/>
      <c r="CP594" s="152"/>
      <c r="CQ594" s="152"/>
      <c r="CR594" s="152"/>
      <c r="CS594" s="152"/>
      <c r="CT594" s="152"/>
      <c r="CU594" s="152"/>
      <c r="CV594" s="152"/>
      <c r="CW594" s="152"/>
      <c r="CX594" s="152"/>
      <c r="CY594" s="152"/>
      <c r="CZ594" s="152"/>
      <c r="DA594" s="152"/>
      <c r="DB594" s="152"/>
      <c r="DC594" s="152"/>
      <c r="DD594" s="152"/>
      <c r="DE594" s="152"/>
      <c r="DF594" s="152"/>
      <c r="DG594" s="152"/>
      <c r="DH594" s="152"/>
      <c r="DI594" s="152"/>
      <c r="DJ594" s="152"/>
      <c r="DK594" s="152"/>
      <c r="DL594" s="152"/>
      <c r="DM594" s="152"/>
      <c r="DN594" s="152"/>
      <c r="DO594" s="152"/>
      <c r="DP594" s="152"/>
      <c r="DQ594" s="152"/>
      <c r="DR594" s="152"/>
      <c r="DS594" s="152"/>
      <c r="DT594" s="152"/>
      <c r="DU594" s="152"/>
      <c r="DV594" s="152"/>
      <c r="DW594" s="152"/>
      <c r="DX594" s="152"/>
      <c r="DY594" s="152"/>
      <c r="DZ594" s="152"/>
      <c r="EA594" s="152"/>
      <c r="EB594" s="152"/>
      <c r="EC594" s="152"/>
      <c r="ED594" s="152"/>
      <c r="EE594" s="152"/>
      <c r="EF594" s="152"/>
      <c r="EG594" s="152"/>
      <c r="EH594" s="152"/>
      <c r="EI594" s="152"/>
      <c r="EJ594" s="152"/>
      <c r="EK594" s="152"/>
      <c r="EL594" s="152"/>
      <c r="EM594" s="152"/>
      <c r="EN594" s="152"/>
      <c r="EO594" s="152"/>
      <c r="EP594" s="152"/>
      <c r="EQ594" s="152"/>
      <c r="ER594" s="152"/>
      <c r="ES594" s="152"/>
      <c r="ET594" s="152"/>
      <c r="EU594" s="152"/>
      <c r="EV594" s="152"/>
      <c r="EW594" s="152"/>
      <c r="EX594" s="152"/>
      <c r="EY594" s="152"/>
      <c r="EZ594" s="152"/>
      <c r="FA594" s="152"/>
      <c r="FB594" s="152"/>
      <c r="FC594" s="152"/>
      <c r="FD594" s="152"/>
    </row>
    <row r="595" spans="1:160">
      <c r="A595" s="89"/>
      <c r="B595" s="89"/>
      <c r="C595" s="89"/>
      <c r="D595" s="89"/>
      <c r="E595" s="89"/>
      <c r="F595" s="89"/>
      <c r="G595" s="89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152"/>
      <c r="AE595" s="152"/>
      <c r="AF595" s="152"/>
      <c r="AG595" s="152"/>
      <c r="AH595" s="152"/>
      <c r="AI595" s="152"/>
      <c r="AJ595" s="152"/>
      <c r="AK595" s="152"/>
      <c r="AL595" s="152"/>
      <c r="AM595" s="152"/>
      <c r="AN595" s="152"/>
      <c r="AO595" s="152"/>
      <c r="AP595" s="152"/>
      <c r="AQ595" s="152"/>
      <c r="AR595" s="152"/>
      <c r="AS595" s="152"/>
      <c r="AT595" s="152"/>
      <c r="AU595" s="152"/>
      <c r="AV595" s="152"/>
      <c r="AW595" s="152"/>
      <c r="AX595" s="152"/>
      <c r="AY595" s="152"/>
      <c r="AZ595" s="152"/>
      <c r="BA595" s="152"/>
      <c r="BB595" s="152"/>
      <c r="BC595" s="152"/>
      <c r="BD595" s="152"/>
      <c r="BE595" s="152"/>
      <c r="BF595" s="152"/>
      <c r="BG595" s="152"/>
      <c r="BH595" s="152"/>
      <c r="BI595" s="152"/>
      <c r="BJ595" s="152"/>
      <c r="BK595" s="152"/>
      <c r="BL595" s="152"/>
      <c r="BM595" s="152"/>
      <c r="BN595" s="152"/>
      <c r="BO595" s="152"/>
      <c r="BP595" s="152"/>
      <c r="BQ595" s="152"/>
      <c r="BR595" s="152"/>
      <c r="BS595" s="152"/>
      <c r="BT595" s="152"/>
      <c r="BU595" s="152"/>
      <c r="BV595" s="152"/>
      <c r="BW595" s="152"/>
      <c r="BX595" s="152"/>
      <c r="BY595" s="152"/>
      <c r="BZ595" s="152"/>
      <c r="CA595" s="152"/>
      <c r="CB595" s="152"/>
      <c r="CC595" s="152"/>
      <c r="CD595" s="152"/>
      <c r="CE595" s="152"/>
      <c r="CF595" s="152"/>
      <c r="CG595" s="152"/>
      <c r="CH595" s="152"/>
      <c r="CI595" s="152"/>
      <c r="CJ595" s="152"/>
      <c r="CK595" s="152"/>
      <c r="CL595" s="152"/>
      <c r="CM595" s="152"/>
      <c r="CN595" s="152"/>
      <c r="CO595" s="152"/>
      <c r="CP595" s="152"/>
      <c r="CQ595" s="152"/>
      <c r="CR595" s="152"/>
      <c r="CS595" s="152"/>
      <c r="CT595" s="152"/>
      <c r="CU595" s="152"/>
      <c r="CV595" s="152"/>
      <c r="CW595" s="152"/>
      <c r="CX595" s="152"/>
      <c r="CY595" s="152"/>
      <c r="CZ595" s="152"/>
      <c r="DA595" s="152"/>
      <c r="DB595" s="152"/>
      <c r="DC595" s="152"/>
      <c r="DD595" s="152"/>
      <c r="DE595" s="152"/>
      <c r="DF595" s="152"/>
      <c r="DG595" s="152"/>
      <c r="DH595" s="152"/>
      <c r="DI595" s="152"/>
      <c r="DJ595" s="152"/>
      <c r="DK595" s="152"/>
      <c r="DL595" s="152"/>
      <c r="DM595" s="152"/>
      <c r="DN595" s="152"/>
      <c r="DO595" s="152"/>
      <c r="DP595" s="152"/>
      <c r="DQ595" s="152"/>
      <c r="DR595" s="152"/>
      <c r="DS595" s="152"/>
      <c r="DT595" s="152"/>
      <c r="DU595" s="152"/>
      <c r="DV595" s="152"/>
      <c r="DW595" s="152"/>
      <c r="DX595" s="152"/>
      <c r="DY595" s="152"/>
      <c r="DZ595" s="152"/>
      <c r="EA595" s="152"/>
      <c r="EB595" s="152"/>
      <c r="EC595" s="152"/>
      <c r="ED595" s="152"/>
      <c r="EE595" s="152"/>
      <c r="EF595" s="152"/>
      <c r="EG595" s="152"/>
      <c r="EH595" s="152"/>
      <c r="EI595" s="152"/>
      <c r="EJ595" s="152"/>
      <c r="EK595" s="152"/>
      <c r="EL595" s="152"/>
      <c r="EM595" s="152"/>
      <c r="EN595" s="152"/>
      <c r="EO595" s="152"/>
      <c r="EP595" s="152"/>
      <c r="EQ595" s="152"/>
      <c r="ER595" s="152"/>
      <c r="ES595" s="152"/>
      <c r="ET595" s="152"/>
      <c r="EU595" s="152"/>
      <c r="EV595" s="152"/>
      <c r="EW595" s="152"/>
      <c r="EX595" s="152"/>
      <c r="EY595" s="152"/>
      <c r="EZ595" s="152"/>
      <c r="FA595" s="152"/>
      <c r="FB595" s="152"/>
      <c r="FC595" s="152"/>
      <c r="FD595" s="152"/>
    </row>
    <row r="596" spans="1:160">
      <c r="A596" s="89"/>
      <c r="B596" s="89"/>
      <c r="C596" s="89"/>
      <c r="D596" s="89"/>
      <c r="E596" s="89"/>
      <c r="F596" s="89"/>
      <c r="G596" s="89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152"/>
      <c r="AE596" s="152"/>
      <c r="AF596" s="152"/>
      <c r="AG596" s="152"/>
      <c r="AH596" s="152"/>
      <c r="AI596" s="152"/>
      <c r="AJ596" s="152"/>
      <c r="AK596" s="152"/>
      <c r="AL596" s="152"/>
      <c r="AM596" s="152"/>
      <c r="AN596" s="152"/>
      <c r="AO596" s="152"/>
      <c r="AP596" s="152"/>
      <c r="AQ596" s="152"/>
      <c r="AR596" s="152"/>
      <c r="AS596" s="152"/>
      <c r="AT596" s="152"/>
      <c r="AU596" s="152"/>
      <c r="AV596" s="152"/>
      <c r="AW596" s="152"/>
      <c r="AX596" s="152"/>
      <c r="AY596" s="152"/>
      <c r="AZ596" s="152"/>
      <c r="BA596" s="152"/>
      <c r="BB596" s="152"/>
      <c r="BC596" s="152"/>
      <c r="BD596" s="152"/>
      <c r="BE596" s="152"/>
      <c r="BF596" s="152"/>
      <c r="BG596" s="152"/>
      <c r="BH596" s="152"/>
      <c r="BI596" s="152"/>
      <c r="BJ596" s="152"/>
      <c r="BK596" s="152"/>
      <c r="BL596" s="152"/>
      <c r="BM596" s="152"/>
      <c r="BN596" s="152"/>
      <c r="BO596" s="152"/>
      <c r="BP596" s="152"/>
      <c r="BQ596" s="152"/>
      <c r="BR596" s="152"/>
      <c r="BS596" s="152"/>
      <c r="BT596" s="152"/>
      <c r="BU596" s="152"/>
      <c r="BV596" s="152"/>
      <c r="BW596" s="152"/>
      <c r="BX596" s="152"/>
      <c r="BY596" s="152"/>
      <c r="BZ596" s="152"/>
      <c r="CA596" s="152"/>
      <c r="CB596" s="152"/>
      <c r="CC596" s="152"/>
      <c r="CD596" s="152"/>
      <c r="CE596" s="152"/>
      <c r="CF596" s="152"/>
      <c r="CG596" s="152"/>
      <c r="CH596" s="152"/>
      <c r="CI596" s="152"/>
      <c r="CJ596" s="152"/>
      <c r="CK596" s="152"/>
      <c r="CL596" s="152"/>
      <c r="CM596" s="152"/>
      <c r="CN596" s="152"/>
      <c r="CO596" s="152"/>
      <c r="CP596" s="152"/>
      <c r="CQ596" s="152"/>
      <c r="CR596" s="152"/>
      <c r="CS596" s="152"/>
      <c r="CT596" s="152"/>
      <c r="CU596" s="152"/>
      <c r="CV596" s="152"/>
      <c r="CW596" s="152"/>
      <c r="CX596" s="152"/>
      <c r="CY596" s="152"/>
      <c r="CZ596" s="152"/>
      <c r="DA596" s="152"/>
      <c r="DB596" s="152"/>
      <c r="DC596" s="152"/>
      <c r="DD596" s="152"/>
      <c r="DE596" s="152"/>
      <c r="DF596" s="152"/>
      <c r="DG596" s="152"/>
      <c r="DH596" s="152"/>
      <c r="DI596" s="152"/>
      <c r="DJ596" s="152"/>
      <c r="DK596" s="152"/>
      <c r="DL596" s="152"/>
      <c r="DM596" s="152"/>
      <c r="DN596" s="152"/>
      <c r="DO596" s="152"/>
      <c r="DP596" s="152"/>
      <c r="DQ596" s="152"/>
      <c r="DR596" s="152"/>
      <c r="DS596" s="152"/>
      <c r="DT596" s="152"/>
      <c r="DU596" s="152"/>
      <c r="DV596" s="152"/>
      <c r="DW596" s="152"/>
      <c r="DX596" s="152"/>
      <c r="DY596" s="152"/>
      <c r="DZ596" s="152"/>
      <c r="EA596" s="152"/>
      <c r="EB596" s="152"/>
      <c r="EC596" s="152"/>
      <c r="ED596" s="152"/>
      <c r="EE596" s="152"/>
      <c r="EF596" s="152"/>
      <c r="EG596" s="152"/>
      <c r="EH596" s="152"/>
      <c r="EI596" s="152"/>
      <c r="EJ596" s="152"/>
      <c r="EK596" s="152"/>
      <c r="EL596" s="152"/>
      <c r="EM596" s="152"/>
      <c r="EN596" s="152"/>
      <c r="EO596" s="152"/>
      <c r="EP596" s="152"/>
      <c r="EQ596" s="152"/>
      <c r="ER596" s="152"/>
      <c r="ES596" s="152"/>
      <c r="ET596" s="152"/>
      <c r="EU596" s="152"/>
      <c r="EV596" s="152"/>
      <c r="EW596" s="152"/>
      <c r="EX596" s="152"/>
      <c r="EY596" s="152"/>
      <c r="EZ596" s="152"/>
      <c r="FA596" s="152"/>
      <c r="FB596" s="152"/>
      <c r="FC596" s="152"/>
      <c r="FD596" s="152"/>
    </row>
    <row r="597" spans="1:160">
      <c r="A597" s="89"/>
      <c r="B597" s="89"/>
      <c r="C597" s="89"/>
      <c r="D597" s="89"/>
      <c r="E597" s="89"/>
      <c r="F597" s="89"/>
      <c r="G597" s="89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152"/>
      <c r="AE597" s="152"/>
      <c r="AF597" s="152"/>
      <c r="AG597" s="152"/>
      <c r="AH597" s="152"/>
      <c r="AI597" s="152"/>
      <c r="AJ597" s="152"/>
      <c r="AK597" s="152"/>
      <c r="AL597" s="152"/>
      <c r="AM597" s="152"/>
      <c r="AN597" s="152"/>
      <c r="AO597" s="152"/>
      <c r="AP597" s="152"/>
      <c r="AQ597" s="152"/>
      <c r="AR597" s="152"/>
      <c r="AS597" s="152"/>
      <c r="AT597" s="152"/>
      <c r="AU597" s="152"/>
      <c r="AV597" s="152"/>
      <c r="AW597" s="152"/>
      <c r="AX597" s="152"/>
      <c r="AY597" s="152"/>
      <c r="AZ597" s="152"/>
      <c r="BA597" s="152"/>
      <c r="BB597" s="152"/>
      <c r="BC597" s="152"/>
      <c r="BD597" s="152"/>
      <c r="BE597" s="152"/>
      <c r="BF597" s="152"/>
      <c r="BG597" s="152"/>
      <c r="BH597" s="152"/>
      <c r="BI597" s="152"/>
      <c r="BJ597" s="152"/>
      <c r="BK597" s="152"/>
      <c r="BL597" s="152"/>
      <c r="BM597" s="152"/>
      <c r="BN597" s="152"/>
      <c r="BO597" s="152"/>
      <c r="BP597" s="152"/>
      <c r="BQ597" s="152"/>
      <c r="BR597" s="152"/>
      <c r="BS597" s="152"/>
      <c r="BT597" s="152"/>
      <c r="BU597" s="152"/>
      <c r="BV597" s="152"/>
      <c r="BW597" s="152"/>
      <c r="BX597" s="152"/>
      <c r="BY597" s="152"/>
      <c r="BZ597" s="152"/>
      <c r="CA597" s="152"/>
      <c r="CB597" s="152"/>
      <c r="CC597" s="152"/>
      <c r="CD597" s="152"/>
      <c r="CE597" s="152"/>
      <c r="CF597" s="152"/>
      <c r="CG597" s="152"/>
      <c r="CH597" s="152"/>
      <c r="CI597" s="152"/>
      <c r="CJ597" s="152"/>
      <c r="CK597" s="152"/>
      <c r="CL597" s="152"/>
      <c r="CM597" s="152"/>
      <c r="CN597" s="152"/>
      <c r="CO597" s="152"/>
      <c r="CP597" s="152"/>
      <c r="CQ597" s="152"/>
      <c r="CR597" s="152"/>
      <c r="CS597" s="152"/>
      <c r="CT597" s="152"/>
      <c r="CU597" s="152"/>
      <c r="CV597" s="152"/>
      <c r="CW597" s="152"/>
      <c r="CX597" s="152"/>
      <c r="CY597" s="152"/>
      <c r="CZ597" s="152"/>
      <c r="DA597" s="152"/>
      <c r="DB597" s="152"/>
      <c r="DC597" s="152"/>
      <c r="DD597" s="152"/>
      <c r="DE597" s="152"/>
      <c r="DF597" s="152"/>
      <c r="DG597" s="152"/>
      <c r="DH597" s="152"/>
      <c r="DI597" s="152"/>
      <c r="DJ597" s="152"/>
      <c r="DK597" s="152"/>
      <c r="DL597" s="152"/>
      <c r="DM597" s="152"/>
      <c r="DN597" s="152"/>
      <c r="DO597" s="152"/>
      <c r="DP597" s="152"/>
      <c r="DQ597" s="152"/>
      <c r="DR597" s="152"/>
      <c r="DS597" s="152"/>
      <c r="DT597" s="152"/>
      <c r="DU597" s="152"/>
      <c r="DV597" s="152"/>
      <c r="DW597" s="152"/>
      <c r="DX597" s="152"/>
      <c r="DY597" s="152"/>
      <c r="DZ597" s="152"/>
      <c r="EA597" s="152"/>
      <c r="EB597" s="152"/>
      <c r="EC597" s="152"/>
      <c r="ED597" s="152"/>
      <c r="EE597" s="152"/>
      <c r="EF597" s="152"/>
      <c r="EG597" s="152"/>
      <c r="EH597" s="152"/>
      <c r="EI597" s="152"/>
      <c r="EJ597" s="152"/>
      <c r="EK597" s="152"/>
      <c r="EL597" s="152"/>
      <c r="EM597" s="152"/>
      <c r="EN597" s="152"/>
      <c r="EO597" s="152"/>
      <c r="EP597" s="152"/>
      <c r="EQ597" s="152"/>
      <c r="ER597" s="152"/>
      <c r="ES597" s="152"/>
      <c r="ET597" s="152"/>
      <c r="EU597" s="152"/>
      <c r="EV597" s="152"/>
      <c r="EW597" s="152"/>
      <c r="EX597" s="152"/>
      <c r="EY597" s="152"/>
      <c r="EZ597" s="152"/>
      <c r="FA597" s="152"/>
      <c r="FB597" s="152"/>
      <c r="FC597" s="152"/>
      <c r="FD597" s="152"/>
    </row>
    <row r="598" spans="1:160">
      <c r="A598" s="89"/>
      <c r="B598" s="89"/>
      <c r="C598" s="89"/>
      <c r="D598" s="89"/>
      <c r="E598" s="89"/>
      <c r="F598" s="89"/>
      <c r="G598" s="89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152"/>
      <c r="AE598" s="152"/>
      <c r="AF598" s="152"/>
      <c r="AG598" s="152"/>
      <c r="AH598" s="152"/>
      <c r="AI598" s="152"/>
      <c r="AJ598" s="152"/>
      <c r="AK598" s="152"/>
      <c r="AL598" s="152"/>
      <c r="AM598" s="152"/>
      <c r="AN598" s="152"/>
      <c r="AO598" s="152"/>
      <c r="AP598" s="152"/>
      <c r="AQ598" s="152"/>
      <c r="AR598" s="152"/>
      <c r="AS598" s="152"/>
      <c r="AT598" s="152"/>
      <c r="AU598" s="152"/>
      <c r="AV598" s="152"/>
      <c r="AW598" s="152"/>
      <c r="AX598" s="152"/>
      <c r="AY598" s="152"/>
      <c r="AZ598" s="152"/>
      <c r="BA598" s="152"/>
      <c r="BB598" s="152"/>
      <c r="BC598" s="152"/>
      <c r="BD598" s="152"/>
      <c r="BE598" s="152"/>
      <c r="BF598" s="152"/>
      <c r="BG598" s="152"/>
      <c r="BH598" s="152"/>
      <c r="BI598" s="152"/>
      <c r="BJ598" s="152"/>
      <c r="BK598" s="152"/>
      <c r="BL598" s="152"/>
      <c r="BM598" s="152"/>
      <c r="BN598" s="152"/>
      <c r="BO598" s="152"/>
      <c r="BP598" s="152"/>
      <c r="BQ598" s="152"/>
      <c r="BR598" s="152"/>
      <c r="BS598" s="152"/>
      <c r="BT598" s="152"/>
      <c r="BU598" s="152"/>
      <c r="BV598" s="152"/>
      <c r="BW598" s="152"/>
      <c r="BX598" s="152"/>
      <c r="BY598" s="152"/>
      <c r="BZ598" s="152"/>
      <c r="CA598" s="152"/>
      <c r="CB598" s="152"/>
      <c r="CC598" s="152"/>
      <c r="CD598" s="152"/>
      <c r="CE598" s="152"/>
      <c r="CF598" s="152"/>
      <c r="CG598" s="152"/>
      <c r="CH598" s="152"/>
      <c r="CI598" s="152"/>
      <c r="CJ598" s="152"/>
      <c r="CK598" s="152"/>
      <c r="CL598" s="152"/>
      <c r="CM598" s="152"/>
      <c r="CN598" s="152"/>
      <c r="CO598" s="152"/>
      <c r="CP598" s="152"/>
      <c r="CQ598" s="152"/>
      <c r="CR598" s="152"/>
      <c r="CS598" s="152"/>
      <c r="CT598" s="152"/>
      <c r="CU598" s="152"/>
      <c r="CV598" s="152"/>
      <c r="CW598" s="152"/>
      <c r="CX598" s="152"/>
      <c r="CY598" s="152"/>
      <c r="CZ598" s="152"/>
      <c r="DA598" s="152"/>
      <c r="DB598" s="152"/>
      <c r="DC598" s="152"/>
      <c r="DD598" s="152"/>
      <c r="DE598" s="152"/>
      <c r="DF598" s="152"/>
      <c r="DG598" s="152"/>
      <c r="DH598" s="152"/>
      <c r="DI598" s="152"/>
      <c r="DJ598" s="152"/>
      <c r="DK598" s="152"/>
      <c r="DL598" s="152"/>
      <c r="DM598" s="152"/>
      <c r="DN598" s="152"/>
      <c r="DO598" s="152"/>
      <c r="DP598" s="152"/>
      <c r="DQ598" s="152"/>
      <c r="DR598" s="152"/>
      <c r="DS598" s="152"/>
      <c r="DT598" s="152"/>
      <c r="DU598" s="152"/>
      <c r="DV598" s="152"/>
      <c r="DW598" s="152"/>
      <c r="DX598" s="152"/>
      <c r="DY598" s="152"/>
      <c r="DZ598" s="152"/>
      <c r="EA598" s="152"/>
      <c r="EB598" s="152"/>
      <c r="EC598" s="152"/>
      <c r="ED598" s="152"/>
      <c r="EE598" s="152"/>
      <c r="EF598" s="152"/>
      <c r="EG598" s="152"/>
      <c r="EH598" s="152"/>
      <c r="EI598" s="152"/>
      <c r="EJ598" s="152"/>
      <c r="EK598" s="152"/>
      <c r="EL598" s="152"/>
      <c r="EM598" s="152"/>
      <c r="EN598" s="152"/>
      <c r="EO598" s="152"/>
      <c r="EP598" s="152"/>
      <c r="EQ598" s="152"/>
      <c r="ER598" s="152"/>
      <c r="ES598" s="152"/>
      <c r="ET598" s="152"/>
      <c r="EU598" s="152"/>
      <c r="EV598" s="152"/>
      <c r="EW598" s="152"/>
      <c r="EX598" s="152"/>
      <c r="EY598" s="152"/>
      <c r="EZ598" s="152"/>
      <c r="FA598" s="152"/>
      <c r="FB598" s="152"/>
      <c r="FC598" s="152"/>
      <c r="FD598" s="152"/>
    </row>
    <row r="599" spans="1:160">
      <c r="A599" s="89"/>
      <c r="B599" s="89"/>
      <c r="C599" s="89"/>
      <c r="D599" s="89"/>
      <c r="E599" s="89"/>
      <c r="F599" s="89"/>
      <c r="G599" s="89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152"/>
      <c r="AE599" s="152"/>
      <c r="AF599" s="152"/>
      <c r="AG599" s="152"/>
      <c r="AH599" s="152"/>
      <c r="AI599" s="152"/>
      <c r="AJ599" s="152"/>
      <c r="AK599" s="152"/>
      <c r="AL599" s="152"/>
      <c r="AM599" s="152"/>
      <c r="AN599" s="152"/>
      <c r="AO599" s="152"/>
      <c r="AP599" s="152"/>
      <c r="AQ599" s="152"/>
      <c r="AR599" s="152"/>
      <c r="AS599" s="152"/>
      <c r="AT599" s="152"/>
      <c r="AU599" s="152"/>
      <c r="AV599" s="152"/>
      <c r="AW599" s="152"/>
      <c r="AX599" s="152"/>
      <c r="AY599" s="152"/>
      <c r="AZ599" s="152"/>
      <c r="BA599" s="152"/>
      <c r="BB599" s="152"/>
      <c r="BC599" s="152"/>
      <c r="BD599" s="152"/>
      <c r="BE599" s="152"/>
      <c r="BF599" s="152"/>
      <c r="BG599" s="152"/>
      <c r="BH599" s="152"/>
      <c r="BI599" s="152"/>
      <c r="BJ599" s="152"/>
      <c r="BK599" s="152"/>
      <c r="BL599" s="152"/>
      <c r="BM599" s="152"/>
      <c r="BN599" s="152"/>
      <c r="BO599" s="152"/>
      <c r="BP599" s="152"/>
      <c r="BQ599" s="152"/>
      <c r="BR599" s="152"/>
      <c r="BS599" s="152"/>
      <c r="BT599" s="152"/>
      <c r="BU599" s="152"/>
      <c r="BV599" s="152"/>
      <c r="BW599" s="152"/>
      <c r="BX599" s="152"/>
      <c r="BY599" s="152"/>
      <c r="BZ599" s="152"/>
      <c r="CA599" s="152"/>
      <c r="CB599" s="152"/>
      <c r="CC599" s="152"/>
      <c r="CD599" s="152"/>
      <c r="CE599" s="152"/>
      <c r="CF599" s="152"/>
      <c r="CG599" s="152"/>
      <c r="CH599" s="152"/>
      <c r="CI599" s="152"/>
      <c r="CJ599" s="152"/>
      <c r="CK599" s="152"/>
      <c r="CL599" s="152"/>
      <c r="CM599" s="152"/>
      <c r="CN599" s="152"/>
      <c r="CO599" s="152"/>
      <c r="CP599" s="152"/>
      <c r="CQ599" s="152"/>
      <c r="CR599" s="152"/>
      <c r="CS599" s="152"/>
      <c r="CT599" s="152"/>
      <c r="CU599" s="152"/>
      <c r="CV599" s="152"/>
      <c r="CW599" s="152"/>
      <c r="CX599" s="152"/>
      <c r="CY599" s="152"/>
      <c r="CZ599" s="152"/>
      <c r="DA599" s="152"/>
      <c r="DB599" s="152"/>
      <c r="DC599" s="152"/>
      <c r="DD599" s="152"/>
      <c r="DE599" s="152"/>
      <c r="DF599" s="152"/>
      <c r="DG599" s="152"/>
      <c r="DH599" s="152"/>
      <c r="DI599" s="152"/>
      <c r="DJ599" s="152"/>
      <c r="DK599" s="152"/>
      <c r="DL599" s="152"/>
      <c r="DM599" s="152"/>
      <c r="DN599" s="152"/>
      <c r="DO599" s="152"/>
      <c r="DP599" s="152"/>
      <c r="DQ599" s="152"/>
      <c r="DR599" s="152"/>
      <c r="DS599" s="152"/>
      <c r="DT599" s="152"/>
      <c r="DU599" s="152"/>
      <c r="DV599" s="152"/>
      <c r="DW599" s="152"/>
      <c r="DX599" s="152"/>
      <c r="DY599" s="152"/>
      <c r="DZ599" s="152"/>
      <c r="EA599" s="152"/>
      <c r="EB599" s="152"/>
      <c r="EC599" s="152"/>
      <c r="ED599" s="152"/>
      <c r="EE599" s="152"/>
      <c r="EF599" s="152"/>
      <c r="EG599" s="152"/>
      <c r="EH599" s="152"/>
      <c r="EI599" s="152"/>
      <c r="EJ599" s="152"/>
      <c r="EK599" s="152"/>
      <c r="EL599" s="152"/>
      <c r="EM599" s="152"/>
      <c r="EN599" s="152"/>
      <c r="EO599" s="152"/>
      <c r="EP599" s="152"/>
      <c r="EQ599" s="152"/>
      <c r="ER599" s="152"/>
      <c r="ES599" s="152"/>
      <c r="ET599" s="152"/>
      <c r="EU599" s="152"/>
      <c r="EV599" s="152"/>
      <c r="EW599" s="152"/>
      <c r="EX599" s="152"/>
      <c r="EY599" s="152"/>
      <c r="EZ599" s="152"/>
      <c r="FA599" s="152"/>
      <c r="FB599" s="152"/>
      <c r="FC599" s="152"/>
      <c r="FD599" s="152"/>
    </row>
    <row r="600" spans="1:160">
      <c r="A600" s="89"/>
      <c r="B600" s="89"/>
      <c r="C600" s="89"/>
      <c r="D600" s="89"/>
      <c r="E600" s="89"/>
      <c r="F600" s="89"/>
      <c r="G600" s="89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152"/>
      <c r="AE600" s="152"/>
      <c r="AF600" s="152"/>
      <c r="AG600" s="152"/>
      <c r="AH600" s="152"/>
      <c r="AI600" s="152"/>
      <c r="AJ600" s="152"/>
      <c r="AK600" s="152"/>
      <c r="AL600" s="152"/>
      <c r="AM600" s="152"/>
      <c r="AN600" s="152"/>
      <c r="AO600" s="152"/>
      <c r="AP600" s="152"/>
      <c r="AQ600" s="152"/>
      <c r="AR600" s="152"/>
      <c r="AS600" s="152"/>
      <c r="AT600" s="152"/>
      <c r="AU600" s="152"/>
      <c r="AV600" s="152"/>
      <c r="AW600" s="152"/>
      <c r="AX600" s="152"/>
      <c r="AY600" s="152"/>
      <c r="AZ600" s="152"/>
      <c r="BA600" s="152"/>
      <c r="BB600" s="152"/>
      <c r="BC600" s="152"/>
      <c r="BD600" s="152"/>
      <c r="BE600" s="152"/>
      <c r="BF600" s="152"/>
      <c r="BG600" s="152"/>
      <c r="BH600" s="152"/>
      <c r="BI600" s="152"/>
      <c r="BJ600" s="152"/>
      <c r="BK600" s="152"/>
      <c r="BL600" s="152"/>
      <c r="BM600" s="152"/>
      <c r="BN600" s="152"/>
      <c r="BO600" s="152"/>
      <c r="BP600" s="152"/>
      <c r="BQ600" s="152"/>
      <c r="BR600" s="152"/>
      <c r="BS600" s="152"/>
      <c r="BT600" s="152"/>
      <c r="BU600" s="152"/>
      <c r="BV600" s="152"/>
      <c r="BW600" s="152"/>
      <c r="BX600" s="152"/>
      <c r="BY600" s="152"/>
      <c r="BZ600" s="152"/>
      <c r="CA600" s="152"/>
      <c r="CB600" s="152"/>
      <c r="CC600" s="152"/>
      <c r="CD600" s="152"/>
      <c r="CE600" s="152"/>
      <c r="CF600" s="152"/>
      <c r="CG600" s="152"/>
      <c r="CH600" s="152"/>
      <c r="CI600" s="152"/>
      <c r="CJ600" s="152"/>
      <c r="CK600" s="152"/>
      <c r="CL600" s="152"/>
      <c r="CM600" s="152"/>
      <c r="CN600" s="152"/>
      <c r="CO600" s="152"/>
      <c r="CP600" s="152"/>
      <c r="CQ600" s="152"/>
      <c r="CR600" s="152"/>
      <c r="CS600" s="152"/>
      <c r="CT600" s="152"/>
      <c r="CU600" s="152"/>
      <c r="CV600" s="152"/>
      <c r="CW600" s="152"/>
      <c r="CX600" s="152"/>
      <c r="CY600" s="152"/>
      <c r="CZ600" s="152"/>
      <c r="DA600" s="152"/>
      <c r="DB600" s="152"/>
      <c r="DC600" s="152"/>
      <c r="DD600" s="152"/>
      <c r="DE600" s="152"/>
      <c r="DF600" s="152"/>
      <c r="DG600" s="152"/>
      <c r="DH600" s="152"/>
      <c r="DI600" s="152"/>
      <c r="DJ600" s="152"/>
      <c r="DK600" s="152"/>
      <c r="DL600" s="152"/>
      <c r="DM600" s="152"/>
      <c r="DN600" s="152"/>
      <c r="DO600" s="152"/>
      <c r="DP600" s="152"/>
      <c r="DQ600" s="152"/>
      <c r="DR600" s="152"/>
      <c r="DS600" s="152"/>
      <c r="DT600" s="152"/>
      <c r="DU600" s="152"/>
      <c r="DV600" s="152"/>
      <c r="DW600" s="152"/>
      <c r="DX600" s="152"/>
      <c r="DY600" s="152"/>
      <c r="DZ600" s="152"/>
      <c r="EA600" s="152"/>
      <c r="EB600" s="152"/>
      <c r="EC600" s="152"/>
      <c r="ED600" s="152"/>
      <c r="EE600" s="152"/>
      <c r="EF600" s="152"/>
      <c r="EG600" s="152"/>
      <c r="EH600" s="152"/>
      <c r="EI600" s="152"/>
      <c r="EJ600" s="152"/>
      <c r="EK600" s="152"/>
      <c r="EL600" s="152"/>
      <c r="EM600" s="152"/>
      <c r="EN600" s="152"/>
      <c r="EO600" s="152"/>
      <c r="EP600" s="152"/>
      <c r="EQ600" s="152"/>
      <c r="ER600" s="152"/>
      <c r="ES600" s="152"/>
      <c r="ET600" s="152"/>
      <c r="EU600" s="152"/>
      <c r="EV600" s="152"/>
      <c r="EW600" s="152"/>
      <c r="EX600" s="152"/>
      <c r="EY600" s="152"/>
      <c r="EZ600" s="152"/>
      <c r="FA600" s="152"/>
      <c r="FB600" s="152"/>
      <c r="FC600" s="152"/>
      <c r="FD600" s="152"/>
    </row>
    <row r="601" spans="1:160">
      <c r="A601" s="89"/>
      <c r="B601" s="89"/>
      <c r="C601" s="89"/>
      <c r="D601" s="89"/>
      <c r="E601" s="89"/>
      <c r="F601" s="89"/>
      <c r="G601" s="89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152"/>
      <c r="AE601" s="152"/>
      <c r="AF601" s="152"/>
      <c r="AG601" s="152"/>
      <c r="AH601" s="152"/>
      <c r="AI601" s="152"/>
      <c r="AJ601" s="152"/>
      <c r="AK601" s="152"/>
      <c r="AL601" s="152"/>
      <c r="AM601" s="152"/>
      <c r="AN601" s="152"/>
      <c r="AO601" s="152"/>
      <c r="AP601" s="152"/>
      <c r="AQ601" s="152"/>
      <c r="AR601" s="152"/>
      <c r="AS601" s="152"/>
      <c r="AT601" s="152"/>
      <c r="AU601" s="152"/>
      <c r="AV601" s="152"/>
      <c r="AW601" s="152"/>
      <c r="AX601" s="152"/>
      <c r="AY601" s="152"/>
      <c r="AZ601" s="152"/>
      <c r="BA601" s="152"/>
      <c r="BB601" s="152"/>
      <c r="BC601" s="152"/>
      <c r="BD601" s="152"/>
      <c r="BE601" s="152"/>
      <c r="BF601" s="152"/>
      <c r="BG601" s="152"/>
      <c r="BH601" s="152"/>
      <c r="BI601" s="152"/>
      <c r="BJ601" s="152"/>
      <c r="BK601" s="152"/>
      <c r="BL601" s="152"/>
      <c r="BM601" s="152"/>
      <c r="BN601" s="152"/>
      <c r="BO601" s="152"/>
      <c r="BP601" s="152"/>
      <c r="BQ601" s="152"/>
      <c r="BR601" s="152"/>
      <c r="BS601" s="152"/>
      <c r="BT601" s="152"/>
      <c r="BU601" s="152"/>
      <c r="BV601" s="152"/>
      <c r="BW601" s="152"/>
      <c r="BX601" s="152"/>
      <c r="BY601" s="152"/>
      <c r="BZ601" s="152"/>
      <c r="CA601" s="152"/>
      <c r="CB601" s="152"/>
      <c r="CC601" s="152"/>
      <c r="CD601" s="152"/>
      <c r="CE601" s="152"/>
      <c r="CF601" s="152"/>
      <c r="CG601" s="152"/>
      <c r="CH601" s="152"/>
      <c r="CI601" s="152"/>
      <c r="CJ601" s="152"/>
      <c r="CK601" s="152"/>
      <c r="CL601" s="152"/>
      <c r="CM601" s="152"/>
      <c r="CN601" s="152"/>
      <c r="CO601" s="152"/>
      <c r="CP601" s="152"/>
      <c r="CQ601" s="152"/>
      <c r="CR601" s="152"/>
      <c r="CS601" s="152"/>
      <c r="CT601" s="152"/>
      <c r="CU601" s="152"/>
      <c r="CV601" s="152"/>
      <c r="CW601" s="152"/>
      <c r="CX601" s="152"/>
      <c r="CY601" s="152"/>
      <c r="CZ601" s="152"/>
      <c r="DA601" s="152"/>
      <c r="DB601" s="152"/>
      <c r="DC601" s="152"/>
      <c r="DD601" s="152"/>
      <c r="DE601" s="152"/>
      <c r="DF601" s="152"/>
      <c r="DG601" s="152"/>
      <c r="DH601" s="152"/>
      <c r="DI601" s="152"/>
      <c r="DJ601" s="152"/>
      <c r="DK601" s="152"/>
      <c r="DL601" s="152"/>
      <c r="DM601" s="152"/>
      <c r="DN601" s="152"/>
      <c r="DO601" s="152"/>
      <c r="DP601" s="152"/>
      <c r="DQ601" s="152"/>
      <c r="DR601" s="152"/>
      <c r="DS601" s="152"/>
      <c r="DT601" s="152"/>
      <c r="DU601" s="152"/>
      <c r="DV601" s="152"/>
      <c r="DW601" s="152"/>
      <c r="DX601" s="152"/>
      <c r="DY601" s="152"/>
      <c r="DZ601" s="152"/>
      <c r="EA601" s="152"/>
      <c r="EB601" s="152"/>
      <c r="EC601" s="152"/>
      <c r="ED601" s="152"/>
      <c r="EE601" s="152"/>
      <c r="EF601" s="152"/>
      <c r="EG601" s="152"/>
      <c r="EH601" s="152"/>
      <c r="EI601" s="152"/>
      <c r="EJ601" s="152"/>
      <c r="EK601" s="152"/>
      <c r="EL601" s="152"/>
      <c r="EM601" s="152"/>
      <c r="EN601" s="152"/>
      <c r="EO601" s="152"/>
      <c r="EP601" s="152"/>
      <c r="EQ601" s="152"/>
      <c r="ER601" s="152"/>
      <c r="ES601" s="152"/>
      <c r="ET601" s="152"/>
      <c r="EU601" s="152"/>
      <c r="EV601" s="152"/>
      <c r="EW601" s="152"/>
      <c r="EX601" s="152"/>
      <c r="EY601" s="152"/>
      <c r="EZ601" s="152"/>
      <c r="FA601" s="152"/>
      <c r="FB601" s="152"/>
      <c r="FC601" s="152"/>
      <c r="FD601" s="152"/>
    </row>
    <row r="602" spans="1:160">
      <c r="A602" s="89"/>
      <c r="B602" s="89"/>
      <c r="C602" s="89"/>
      <c r="D602" s="89"/>
      <c r="E602" s="89"/>
      <c r="F602" s="89"/>
      <c r="G602" s="89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152"/>
      <c r="AE602" s="152"/>
      <c r="AF602" s="152"/>
      <c r="AG602" s="152"/>
      <c r="AH602" s="152"/>
      <c r="AI602" s="152"/>
      <c r="AJ602" s="152"/>
      <c r="AK602" s="152"/>
      <c r="AL602" s="152"/>
      <c r="AM602" s="152"/>
      <c r="AN602" s="152"/>
      <c r="AO602" s="152"/>
      <c r="AP602" s="152"/>
      <c r="AQ602" s="152"/>
      <c r="AR602" s="152"/>
      <c r="AS602" s="152"/>
      <c r="AT602" s="152"/>
      <c r="AU602" s="152"/>
      <c r="AV602" s="152"/>
      <c r="AW602" s="152"/>
      <c r="AX602" s="152"/>
      <c r="AY602" s="152"/>
      <c r="AZ602" s="152"/>
      <c r="BA602" s="152"/>
      <c r="BB602" s="152"/>
      <c r="BC602" s="152"/>
      <c r="BD602" s="152"/>
      <c r="BE602" s="152"/>
      <c r="BF602" s="152"/>
      <c r="BG602" s="152"/>
      <c r="BH602" s="152"/>
      <c r="BI602" s="152"/>
      <c r="BJ602" s="152"/>
      <c r="BK602" s="152"/>
      <c r="BL602" s="152"/>
      <c r="BM602" s="152"/>
      <c r="BN602" s="152"/>
      <c r="BO602" s="152"/>
      <c r="BP602" s="152"/>
      <c r="BQ602" s="152"/>
      <c r="BR602" s="152"/>
      <c r="BS602" s="152"/>
      <c r="BT602" s="152"/>
      <c r="BU602" s="152"/>
      <c r="BV602" s="152"/>
      <c r="BW602" s="152"/>
      <c r="BX602" s="152"/>
      <c r="BY602" s="152"/>
      <c r="BZ602" s="152"/>
      <c r="CA602" s="152"/>
      <c r="CB602" s="152"/>
      <c r="CC602" s="152"/>
      <c r="CD602" s="152"/>
      <c r="CE602" s="152"/>
      <c r="CF602" s="152"/>
      <c r="CG602" s="152"/>
      <c r="CH602" s="152"/>
      <c r="CI602" s="152"/>
      <c r="CJ602" s="152"/>
      <c r="CK602" s="152"/>
      <c r="CL602" s="152"/>
      <c r="CM602" s="152"/>
      <c r="CN602" s="152"/>
      <c r="CO602" s="152"/>
      <c r="CP602" s="152"/>
      <c r="CQ602" s="152"/>
      <c r="CR602" s="152"/>
      <c r="CS602" s="152"/>
      <c r="CT602" s="152"/>
      <c r="CU602" s="152"/>
      <c r="CV602" s="152"/>
      <c r="CW602" s="152"/>
      <c r="CX602" s="152"/>
      <c r="CY602" s="152"/>
      <c r="CZ602" s="152"/>
      <c r="DA602" s="152"/>
      <c r="DB602" s="152"/>
      <c r="DC602" s="152"/>
      <c r="DD602" s="152"/>
      <c r="DE602" s="152"/>
      <c r="DF602" s="152"/>
      <c r="DG602" s="152"/>
      <c r="DH602" s="152"/>
      <c r="DI602" s="152"/>
      <c r="DJ602" s="152"/>
      <c r="DK602" s="152"/>
      <c r="DL602" s="152"/>
      <c r="DM602" s="152"/>
      <c r="DN602" s="152"/>
      <c r="DO602" s="152"/>
      <c r="DP602" s="152"/>
      <c r="DQ602" s="152"/>
      <c r="DR602" s="152"/>
      <c r="DS602" s="152"/>
      <c r="DT602" s="152"/>
      <c r="DU602" s="152"/>
      <c r="DV602" s="152"/>
      <c r="DW602" s="152"/>
      <c r="DX602" s="152"/>
      <c r="DY602" s="152"/>
      <c r="DZ602" s="152"/>
      <c r="EA602" s="152"/>
      <c r="EB602" s="152"/>
      <c r="EC602" s="152"/>
      <c r="ED602" s="152"/>
      <c r="EE602" s="152"/>
      <c r="EF602" s="152"/>
      <c r="EG602" s="152"/>
      <c r="EH602" s="152"/>
      <c r="EI602" s="152"/>
      <c r="EJ602" s="152"/>
      <c r="EK602" s="152"/>
      <c r="EL602" s="152"/>
      <c r="EM602" s="152"/>
      <c r="EN602" s="152"/>
      <c r="EO602" s="152"/>
      <c r="EP602" s="152"/>
      <c r="EQ602" s="152"/>
      <c r="ER602" s="152"/>
      <c r="ES602" s="152"/>
      <c r="ET602" s="152"/>
      <c r="EU602" s="152"/>
      <c r="EV602" s="152"/>
      <c r="EW602" s="152"/>
      <c r="EX602" s="152"/>
      <c r="EY602" s="152"/>
      <c r="EZ602" s="152"/>
      <c r="FA602" s="152"/>
      <c r="FB602" s="152"/>
      <c r="FC602" s="152"/>
      <c r="FD602" s="152"/>
    </row>
    <row r="603" spans="1:160">
      <c r="A603" s="89"/>
      <c r="B603" s="89"/>
      <c r="C603" s="89"/>
      <c r="D603" s="89"/>
      <c r="E603" s="89"/>
      <c r="F603" s="89"/>
      <c r="G603" s="89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152"/>
      <c r="AE603" s="152"/>
      <c r="AF603" s="152"/>
      <c r="AG603" s="152"/>
      <c r="AH603" s="152"/>
      <c r="AI603" s="152"/>
      <c r="AJ603" s="152"/>
      <c r="AK603" s="152"/>
      <c r="AL603" s="152"/>
      <c r="AM603" s="152"/>
      <c r="AN603" s="152"/>
      <c r="AO603" s="152"/>
      <c r="AP603" s="152"/>
      <c r="AQ603" s="152"/>
      <c r="AR603" s="152"/>
      <c r="AS603" s="152"/>
      <c r="AT603" s="152"/>
      <c r="AU603" s="152"/>
      <c r="AV603" s="152"/>
      <c r="AW603" s="152"/>
      <c r="AX603" s="152"/>
      <c r="AY603" s="152"/>
      <c r="AZ603" s="152"/>
      <c r="BA603" s="152"/>
      <c r="BB603" s="152"/>
      <c r="BC603" s="152"/>
      <c r="BD603" s="152"/>
      <c r="BE603" s="152"/>
      <c r="BF603" s="152"/>
      <c r="BG603" s="152"/>
      <c r="BH603" s="152"/>
      <c r="BI603" s="152"/>
      <c r="BJ603" s="152"/>
      <c r="BK603" s="152"/>
      <c r="BL603" s="152"/>
      <c r="BM603" s="152"/>
      <c r="BN603" s="152"/>
      <c r="BO603" s="152"/>
      <c r="BP603" s="152"/>
      <c r="BQ603" s="152"/>
      <c r="BR603" s="152"/>
      <c r="BS603" s="152"/>
      <c r="BT603" s="152"/>
      <c r="BU603" s="152"/>
      <c r="BV603" s="152"/>
      <c r="BW603" s="152"/>
      <c r="BX603" s="152"/>
      <c r="BY603" s="152"/>
      <c r="BZ603" s="152"/>
      <c r="CA603" s="152"/>
      <c r="CB603" s="152"/>
      <c r="CC603" s="152"/>
      <c r="CD603" s="152"/>
      <c r="CE603" s="152"/>
      <c r="CF603" s="152"/>
      <c r="CG603" s="152"/>
      <c r="CH603" s="152"/>
      <c r="CI603" s="152"/>
      <c r="CJ603" s="152"/>
      <c r="CK603" s="152"/>
      <c r="CL603" s="152"/>
      <c r="CM603" s="152"/>
      <c r="CN603" s="152"/>
      <c r="CO603" s="152"/>
      <c r="CP603" s="152"/>
      <c r="CQ603" s="152"/>
      <c r="CR603" s="152"/>
      <c r="CS603" s="152"/>
      <c r="CT603" s="152"/>
      <c r="CU603" s="152"/>
      <c r="CV603" s="152"/>
      <c r="CW603" s="152"/>
      <c r="CX603" s="152"/>
      <c r="CY603" s="152"/>
      <c r="CZ603" s="152"/>
      <c r="DA603" s="152"/>
      <c r="DB603" s="152"/>
      <c r="DC603" s="152"/>
      <c r="DD603" s="152"/>
      <c r="DE603" s="152"/>
      <c r="DF603" s="152"/>
      <c r="DG603" s="152"/>
      <c r="DH603" s="152"/>
      <c r="DI603" s="152"/>
      <c r="DJ603" s="152"/>
      <c r="DK603" s="152"/>
      <c r="DL603" s="152"/>
      <c r="DM603" s="152"/>
      <c r="DN603" s="152"/>
      <c r="DO603" s="152"/>
      <c r="DP603" s="152"/>
      <c r="DQ603" s="152"/>
      <c r="DR603" s="152"/>
      <c r="DS603" s="152"/>
      <c r="DT603" s="152"/>
      <c r="DU603" s="152"/>
      <c r="DV603" s="152"/>
      <c r="DW603" s="152"/>
      <c r="DX603" s="152"/>
      <c r="DY603" s="152"/>
      <c r="DZ603" s="152"/>
      <c r="EA603" s="152"/>
      <c r="EB603" s="152"/>
      <c r="EC603" s="152"/>
      <c r="ED603" s="152"/>
      <c r="EE603" s="152"/>
      <c r="EF603" s="152"/>
      <c r="EG603" s="152"/>
      <c r="EH603" s="152"/>
      <c r="EI603" s="152"/>
      <c r="EJ603" s="152"/>
      <c r="EK603" s="152"/>
      <c r="EL603" s="152"/>
      <c r="EM603" s="152"/>
      <c r="EN603" s="152"/>
      <c r="EO603" s="152"/>
      <c r="EP603" s="152"/>
      <c r="EQ603" s="152"/>
      <c r="ER603" s="152"/>
      <c r="ES603" s="152"/>
      <c r="ET603" s="152"/>
      <c r="EU603" s="152"/>
      <c r="EV603" s="152"/>
      <c r="EW603" s="152"/>
      <c r="EX603" s="152"/>
      <c r="EY603" s="152"/>
      <c r="EZ603" s="152"/>
      <c r="FA603" s="152"/>
      <c r="FB603" s="152"/>
      <c r="FC603" s="152"/>
      <c r="FD603" s="152"/>
    </row>
    <row r="604" spans="1:160">
      <c r="A604" s="89"/>
      <c r="B604" s="89"/>
      <c r="C604" s="89"/>
      <c r="D604" s="89"/>
      <c r="E604" s="89"/>
      <c r="F604" s="89"/>
      <c r="G604" s="89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152"/>
      <c r="AE604" s="152"/>
      <c r="AF604" s="152"/>
      <c r="AG604" s="152"/>
      <c r="AH604" s="152"/>
      <c r="AI604" s="152"/>
      <c r="AJ604" s="152"/>
      <c r="AK604" s="152"/>
      <c r="AL604" s="152"/>
      <c r="AM604" s="152"/>
      <c r="AN604" s="152"/>
      <c r="AO604" s="152"/>
      <c r="AP604" s="152"/>
      <c r="AQ604" s="152"/>
      <c r="AR604" s="152"/>
      <c r="AS604" s="152"/>
      <c r="AT604" s="152"/>
      <c r="AU604" s="152"/>
      <c r="AV604" s="152"/>
      <c r="AW604" s="152"/>
      <c r="AX604" s="152"/>
      <c r="AY604" s="152"/>
      <c r="AZ604" s="152"/>
      <c r="BA604" s="152"/>
      <c r="BB604" s="152"/>
      <c r="BC604" s="152"/>
      <c r="BD604" s="152"/>
      <c r="BE604" s="152"/>
      <c r="BF604" s="152"/>
      <c r="BG604" s="152"/>
      <c r="BH604" s="152"/>
      <c r="BI604" s="152"/>
      <c r="BJ604" s="152"/>
      <c r="BK604" s="152"/>
      <c r="BL604" s="152"/>
      <c r="BM604" s="152"/>
      <c r="BN604" s="152"/>
      <c r="BO604" s="152"/>
      <c r="BP604" s="152"/>
      <c r="BQ604" s="152"/>
      <c r="BR604" s="152"/>
      <c r="BS604" s="152"/>
      <c r="BT604" s="152"/>
      <c r="BU604" s="152"/>
      <c r="BV604" s="152"/>
      <c r="BW604" s="152"/>
      <c r="BX604" s="152"/>
      <c r="BY604" s="152"/>
      <c r="BZ604" s="152"/>
      <c r="CA604" s="152"/>
      <c r="CB604" s="152"/>
      <c r="CC604" s="152"/>
      <c r="CD604" s="152"/>
      <c r="CE604" s="152"/>
      <c r="CF604" s="152"/>
      <c r="CG604" s="152"/>
      <c r="CH604" s="152"/>
      <c r="CI604" s="152"/>
      <c r="CJ604" s="152"/>
      <c r="CK604" s="152"/>
      <c r="CL604" s="152"/>
      <c r="CM604" s="152"/>
      <c r="CN604" s="152"/>
      <c r="CO604" s="152"/>
      <c r="CP604" s="152"/>
      <c r="CQ604" s="152"/>
      <c r="CR604" s="152"/>
      <c r="CS604" s="152"/>
      <c r="CT604" s="152"/>
      <c r="CU604" s="152"/>
      <c r="CV604" s="152"/>
      <c r="CW604" s="152"/>
      <c r="CX604" s="152"/>
      <c r="CY604" s="152"/>
      <c r="CZ604" s="152"/>
      <c r="DA604" s="152"/>
      <c r="DB604" s="152"/>
      <c r="DC604" s="152"/>
      <c r="DD604" s="152"/>
      <c r="DE604" s="152"/>
      <c r="DF604" s="152"/>
      <c r="DG604" s="152"/>
      <c r="DH604" s="152"/>
      <c r="DI604" s="152"/>
      <c r="DJ604" s="152"/>
      <c r="DK604" s="152"/>
      <c r="DL604" s="152"/>
      <c r="DM604" s="152"/>
      <c r="DN604" s="152"/>
      <c r="DO604" s="152"/>
      <c r="DP604" s="152"/>
      <c r="DQ604" s="152"/>
      <c r="DR604" s="152"/>
      <c r="DS604" s="152"/>
      <c r="DT604" s="152"/>
      <c r="DU604" s="152"/>
      <c r="DV604" s="152"/>
      <c r="DW604" s="152"/>
      <c r="DX604" s="152"/>
      <c r="DY604" s="152"/>
      <c r="DZ604" s="152"/>
      <c r="EA604" s="152"/>
      <c r="EB604" s="152"/>
      <c r="EC604" s="152"/>
      <c r="ED604" s="152"/>
      <c r="EE604" s="152"/>
      <c r="EF604" s="152"/>
      <c r="EG604" s="152"/>
      <c r="EH604" s="152"/>
      <c r="EI604" s="152"/>
      <c r="EJ604" s="152"/>
      <c r="EK604" s="152"/>
      <c r="EL604" s="152"/>
      <c r="EM604" s="152"/>
      <c r="EN604" s="152"/>
      <c r="EO604" s="152"/>
      <c r="EP604" s="152"/>
      <c r="EQ604" s="152"/>
      <c r="ER604" s="152"/>
      <c r="ES604" s="152"/>
      <c r="ET604" s="152"/>
      <c r="EU604" s="152"/>
      <c r="EV604" s="152"/>
      <c r="EW604" s="152"/>
      <c r="EX604" s="152"/>
      <c r="EY604" s="152"/>
      <c r="EZ604" s="152"/>
      <c r="FA604" s="152"/>
      <c r="FB604" s="152"/>
      <c r="FC604" s="152"/>
      <c r="FD604" s="152"/>
    </row>
    <row r="605" spans="1:160">
      <c r="A605" s="89"/>
      <c r="B605" s="89"/>
      <c r="C605" s="89"/>
      <c r="D605" s="89"/>
      <c r="E605" s="89"/>
      <c r="F605" s="89"/>
      <c r="G605" s="89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152"/>
      <c r="AE605" s="152"/>
      <c r="AF605" s="152"/>
      <c r="AG605" s="152"/>
      <c r="AH605" s="152"/>
      <c r="AI605" s="152"/>
      <c r="AJ605" s="152"/>
      <c r="AK605" s="152"/>
      <c r="AL605" s="152"/>
      <c r="AM605" s="152"/>
      <c r="AN605" s="152"/>
      <c r="AO605" s="152"/>
      <c r="AP605" s="152"/>
      <c r="AQ605" s="152"/>
      <c r="AR605" s="152"/>
      <c r="AS605" s="152"/>
      <c r="AT605" s="152"/>
      <c r="AU605" s="152"/>
      <c r="AV605" s="152"/>
      <c r="AW605" s="152"/>
      <c r="AX605" s="152"/>
      <c r="AY605" s="152"/>
      <c r="AZ605" s="152"/>
      <c r="BA605" s="152"/>
      <c r="BB605" s="152"/>
      <c r="BC605" s="152"/>
      <c r="BD605" s="152"/>
      <c r="BE605" s="152"/>
      <c r="BF605" s="152"/>
      <c r="BG605" s="152"/>
      <c r="BH605" s="152"/>
      <c r="BI605" s="152"/>
      <c r="BJ605" s="152"/>
      <c r="BK605" s="152"/>
      <c r="BL605" s="152"/>
      <c r="BM605" s="152"/>
      <c r="BN605" s="152"/>
      <c r="BO605" s="152"/>
      <c r="BP605" s="152"/>
      <c r="BQ605" s="152"/>
      <c r="BR605" s="152"/>
      <c r="BS605" s="152"/>
      <c r="BT605" s="152"/>
      <c r="BU605" s="152"/>
      <c r="BV605" s="152"/>
      <c r="BW605" s="152"/>
      <c r="BX605" s="152"/>
      <c r="BY605" s="152"/>
      <c r="BZ605" s="152"/>
      <c r="CA605" s="152"/>
      <c r="CB605" s="152"/>
      <c r="CC605" s="152"/>
      <c r="CD605" s="152"/>
      <c r="CE605" s="152"/>
      <c r="CF605" s="152"/>
      <c r="CG605" s="152"/>
      <c r="CH605" s="152"/>
      <c r="CI605" s="152"/>
      <c r="CJ605" s="152"/>
      <c r="CK605" s="152"/>
      <c r="CL605" s="152"/>
      <c r="CM605" s="152"/>
      <c r="CN605" s="152"/>
      <c r="CO605" s="152"/>
      <c r="CP605" s="152"/>
      <c r="CQ605" s="152"/>
      <c r="CR605" s="152"/>
      <c r="CS605" s="152"/>
      <c r="CT605" s="152"/>
      <c r="CU605" s="152"/>
      <c r="CV605" s="152"/>
      <c r="CW605" s="152"/>
      <c r="CX605" s="152"/>
      <c r="CY605" s="152"/>
      <c r="CZ605" s="152"/>
      <c r="DA605" s="152"/>
      <c r="DB605" s="152"/>
      <c r="DC605" s="152"/>
      <c r="DD605" s="152"/>
      <c r="DE605" s="152"/>
      <c r="DF605" s="152"/>
      <c r="DG605" s="152"/>
      <c r="DH605" s="152"/>
      <c r="DI605" s="152"/>
      <c r="DJ605" s="152"/>
      <c r="DK605" s="152"/>
      <c r="DL605" s="152"/>
      <c r="DM605" s="152"/>
      <c r="DN605" s="152"/>
      <c r="DO605" s="152"/>
      <c r="DP605" s="152"/>
      <c r="DQ605" s="152"/>
      <c r="DR605" s="152"/>
      <c r="DS605" s="152"/>
      <c r="DT605" s="152"/>
      <c r="DU605" s="152"/>
      <c r="DV605" s="152"/>
      <c r="DW605" s="152"/>
      <c r="DX605" s="152"/>
      <c r="DY605" s="152"/>
      <c r="DZ605" s="152"/>
      <c r="EA605" s="152"/>
      <c r="EB605" s="152"/>
      <c r="EC605" s="152"/>
      <c r="ED605" s="152"/>
      <c r="EE605" s="152"/>
      <c r="EF605" s="152"/>
      <c r="EG605" s="152"/>
      <c r="EH605" s="152"/>
      <c r="EI605" s="152"/>
      <c r="EJ605" s="152"/>
      <c r="EK605" s="152"/>
      <c r="EL605" s="152"/>
      <c r="EM605" s="152"/>
      <c r="EN605" s="152"/>
      <c r="EO605" s="152"/>
      <c r="EP605" s="152"/>
      <c r="EQ605" s="152"/>
      <c r="ER605" s="152"/>
      <c r="ES605" s="152"/>
      <c r="ET605" s="152"/>
      <c r="EU605" s="152"/>
      <c r="EV605" s="152"/>
      <c r="EW605" s="152"/>
      <c r="EX605" s="152"/>
      <c r="EY605" s="152"/>
      <c r="EZ605" s="152"/>
      <c r="FA605" s="152"/>
      <c r="FB605" s="152"/>
      <c r="FC605" s="152"/>
      <c r="FD605" s="152"/>
    </row>
    <row r="606" spans="1:160">
      <c r="A606" s="89"/>
      <c r="B606" s="89"/>
      <c r="C606" s="89"/>
      <c r="D606" s="89"/>
      <c r="E606" s="89"/>
      <c r="F606" s="89"/>
      <c r="G606" s="89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152"/>
      <c r="AE606" s="152"/>
      <c r="AF606" s="152"/>
      <c r="AG606" s="152"/>
      <c r="AH606" s="152"/>
      <c r="AI606" s="152"/>
      <c r="AJ606" s="152"/>
      <c r="AK606" s="152"/>
      <c r="AL606" s="152"/>
      <c r="AM606" s="152"/>
      <c r="AN606" s="152"/>
      <c r="AO606" s="152"/>
      <c r="AP606" s="152"/>
      <c r="AQ606" s="152"/>
      <c r="AR606" s="152"/>
      <c r="AS606" s="152"/>
      <c r="AT606" s="152"/>
      <c r="AU606" s="152"/>
      <c r="AV606" s="152"/>
      <c r="AW606" s="152"/>
      <c r="AX606" s="152"/>
      <c r="AY606" s="152"/>
      <c r="AZ606" s="152"/>
      <c r="BA606" s="152"/>
      <c r="BB606" s="152"/>
      <c r="BC606" s="152"/>
      <c r="BD606" s="152"/>
      <c r="BE606" s="152"/>
      <c r="BF606" s="152"/>
      <c r="BG606" s="152"/>
      <c r="BH606" s="152"/>
      <c r="BI606" s="152"/>
      <c r="BJ606" s="152"/>
      <c r="BK606" s="152"/>
      <c r="BL606" s="152"/>
      <c r="BM606" s="152"/>
      <c r="BN606" s="152"/>
      <c r="BO606" s="152"/>
      <c r="BP606" s="152"/>
      <c r="BQ606" s="152"/>
      <c r="BR606" s="152"/>
      <c r="BS606" s="152"/>
      <c r="BT606" s="152"/>
      <c r="BU606" s="152"/>
      <c r="BV606" s="152"/>
      <c r="BW606" s="152"/>
      <c r="BX606" s="152"/>
      <c r="BY606" s="152"/>
      <c r="BZ606" s="152"/>
      <c r="CA606" s="152"/>
      <c r="CB606" s="152"/>
      <c r="CC606" s="152"/>
      <c r="CD606" s="152"/>
      <c r="CE606" s="152"/>
      <c r="CF606" s="152"/>
      <c r="CG606" s="152"/>
      <c r="CH606" s="152"/>
      <c r="CI606" s="152"/>
      <c r="CJ606" s="152"/>
      <c r="CK606" s="152"/>
      <c r="CL606" s="152"/>
      <c r="CM606" s="152"/>
      <c r="CN606" s="152"/>
      <c r="CO606" s="152"/>
      <c r="CP606" s="152"/>
      <c r="CQ606" s="152"/>
      <c r="CR606" s="152"/>
      <c r="CS606" s="152"/>
      <c r="CT606" s="152"/>
      <c r="CU606" s="152"/>
      <c r="CV606" s="152"/>
      <c r="CW606" s="152"/>
      <c r="CX606" s="152"/>
      <c r="CY606" s="152"/>
      <c r="CZ606" s="152"/>
      <c r="DA606" s="152"/>
      <c r="DB606" s="152"/>
      <c r="DC606" s="152"/>
      <c r="DD606" s="152"/>
      <c r="DE606" s="152"/>
      <c r="DF606" s="152"/>
      <c r="DG606" s="152"/>
      <c r="DH606" s="152"/>
      <c r="DI606" s="152"/>
      <c r="DJ606" s="152"/>
      <c r="DK606" s="152"/>
      <c r="DL606" s="152"/>
      <c r="DM606" s="152"/>
      <c r="DN606" s="152"/>
      <c r="DO606" s="152"/>
      <c r="DP606" s="152"/>
      <c r="DQ606" s="152"/>
      <c r="DR606" s="152"/>
      <c r="DS606" s="152"/>
      <c r="DT606" s="152"/>
      <c r="DU606" s="152"/>
      <c r="DV606" s="152"/>
      <c r="DW606" s="152"/>
      <c r="DX606" s="152"/>
      <c r="DY606" s="152"/>
      <c r="DZ606" s="152"/>
      <c r="EA606" s="152"/>
      <c r="EB606" s="152"/>
      <c r="EC606" s="152"/>
      <c r="ED606" s="152"/>
      <c r="EE606" s="152"/>
      <c r="EF606" s="152"/>
      <c r="EG606" s="152"/>
      <c r="EH606" s="152"/>
      <c r="EI606" s="152"/>
      <c r="EJ606" s="152"/>
      <c r="EK606" s="152"/>
      <c r="EL606" s="152"/>
      <c r="EM606" s="152"/>
      <c r="EN606" s="152"/>
      <c r="EO606" s="152"/>
      <c r="EP606" s="152"/>
      <c r="EQ606" s="152"/>
      <c r="ER606" s="152"/>
      <c r="ES606" s="152"/>
      <c r="ET606" s="152"/>
      <c r="EU606" s="152"/>
      <c r="EV606" s="152"/>
      <c r="EW606" s="152"/>
      <c r="EX606" s="152"/>
      <c r="EY606" s="152"/>
      <c r="EZ606" s="152"/>
      <c r="FA606" s="152"/>
      <c r="FB606" s="152"/>
      <c r="FC606" s="152"/>
      <c r="FD606" s="152"/>
    </row>
    <row r="607" spans="1:160">
      <c r="A607" s="89"/>
      <c r="B607" s="89"/>
      <c r="C607" s="89"/>
      <c r="D607" s="89"/>
      <c r="E607" s="89"/>
      <c r="F607" s="89"/>
      <c r="G607" s="89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152"/>
      <c r="AE607" s="152"/>
      <c r="AF607" s="152"/>
      <c r="AG607" s="152"/>
      <c r="AH607" s="152"/>
      <c r="AI607" s="152"/>
      <c r="AJ607" s="152"/>
      <c r="AK607" s="152"/>
      <c r="AL607" s="152"/>
      <c r="AM607" s="152"/>
      <c r="AN607" s="152"/>
      <c r="AO607" s="152"/>
      <c r="AP607" s="152"/>
      <c r="AQ607" s="152"/>
      <c r="AR607" s="152"/>
      <c r="AS607" s="152"/>
      <c r="AT607" s="152"/>
      <c r="AU607" s="152"/>
      <c r="AV607" s="152"/>
      <c r="AW607" s="152"/>
      <c r="AX607" s="152"/>
      <c r="AY607" s="152"/>
      <c r="AZ607" s="152"/>
      <c r="BA607" s="152"/>
      <c r="BB607" s="152"/>
      <c r="BC607" s="152"/>
      <c r="BD607" s="152"/>
      <c r="BE607" s="152"/>
      <c r="BF607" s="152"/>
      <c r="BG607" s="152"/>
      <c r="BH607" s="152"/>
      <c r="BI607" s="152"/>
      <c r="BJ607" s="152"/>
      <c r="BK607" s="152"/>
      <c r="BL607" s="152"/>
      <c r="BM607" s="152"/>
      <c r="BN607" s="152"/>
      <c r="BO607" s="152"/>
      <c r="BP607" s="152"/>
      <c r="BQ607" s="152"/>
      <c r="BR607" s="152"/>
      <c r="BS607" s="152"/>
      <c r="BT607" s="152"/>
      <c r="BU607" s="152"/>
      <c r="BV607" s="152"/>
      <c r="BW607" s="152"/>
      <c r="BX607" s="152"/>
      <c r="BY607" s="152"/>
      <c r="BZ607" s="152"/>
      <c r="CA607" s="152"/>
      <c r="CB607" s="152"/>
      <c r="CC607" s="152"/>
      <c r="CD607" s="152"/>
      <c r="CE607" s="152"/>
      <c r="CF607" s="152"/>
      <c r="CG607" s="152"/>
      <c r="CH607" s="152"/>
      <c r="CI607" s="152"/>
      <c r="CJ607" s="152"/>
      <c r="CK607" s="152"/>
      <c r="CL607" s="152"/>
      <c r="CM607" s="152"/>
      <c r="CN607" s="152"/>
      <c r="CO607" s="152"/>
      <c r="CP607" s="152"/>
      <c r="CQ607" s="152"/>
      <c r="CR607" s="152"/>
      <c r="CS607" s="152"/>
      <c r="CT607" s="152"/>
      <c r="CU607" s="152"/>
      <c r="CV607" s="152"/>
      <c r="CW607" s="152"/>
      <c r="CX607" s="152"/>
      <c r="CY607" s="152"/>
      <c r="CZ607" s="152"/>
      <c r="DA607" s="152"/>
      <c r="DB607" s="152"/>
      <c r="DC607" s="152"/>
      <c r="DD607" s="152"/>
      <c r="DE607" s="152"/>
      <c r="DF607" s="152"/>
      <c r="DG607" s="152"/>
      <c r="DH607" s="152"/>
      <c r="DI607" s="152"/>
      <c r="DJ607" s="152"/>
      <c r="DK607" s="152"/>
      <c r="DL607" s="152"/>
      <c r="DM607" s="152"/>
      <c r="DN607" s="152"/>
      <c r="DO607" s="152"/>
      <c r="DP607" s="152"/>
      <c r="DQ607" s="152"/>
      <c r="DR607" s="152"/>
      <c r="DS607" s="152"/>
      <c r="DT607" s="152"/>
      <c r="DU607" s="152"/>
      <c r="DV607" s="152"/>
      <c r="DW607" s="152"/>
      <c r="DX607" s="152"/>
      <c r="DY607" s="152"/>
      <c r="DZ607" s="152"/>
      <c r="EA607" s="152"/>
      <c r="EB607" s="152"/>
      <c r="EC607" s="152"/>
      <c r="ED607" s="152"/>
      <c r="EE607" s="152"/>
      <c r="EF607" s="152"/>
      <c r="EG607" s="152"/>
      <c r="EH607" s="152"/>
      <c r="EI607" s="152"/>
      <c r="EJ607" s="152"/>
      <c r="EK607" s="152"/>
      <c r="EL607" s="152"/>
      <c r="EM607" s="152"/>
      <c r="EN607" s="152"/>
      <c r="EO607" s="152"/>
      <c r="EP607" s="152"/>
      <c r="EQ607" s="152"/>
      <c r="ER607" s="152"/>
      <c r="ES607" s="152"/>
      <c r="ET607" s="152"/>
      <c r="EU607" s="152"/>
      <c r="EV607" s="152"/>
      <c r="EW607" s="152"/>
      <c r="EX607" s="152"/>
      <c r="EY607" s="152"/>
      <c r="EZ607" s="152"/>
      <c r="FA607" s="152"/>
      <c r="FB607" s="152"/>
      <c r="FC607" s="152"/>
      <c r="FD607" s="152"/>
    </row>
    <row r="608" spans="1:160">
      <c r="A608" s="89"/>
      <c r="B608" s="89"/>
      <c r="C608" s="89"/>
      <c r="D608" s="89"/>
      <c r="E608" s="89"/>
      <c r="F608" s="89"/>
      <c r="G608" s="89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152"/>
      <c r="AE608" s="152"/>
      <c r="AF608" s="152"/>
      <c r="AG608" s="152"/>
      <c r="AH608" s="152"/>
      <c r="AI608" s="152"/>
      <c r="AJ608" s="152"/>
      <c r="AK608" s="152"/>
      <c r="AL608" s="152"/>
      <c r="AM608" s="152"/>
      <c r="AN608" s="152"/>
      <c r="AO608" s="152"/>
      <c r="AP608" s="152"/>
      <c r="AQ608" s="152"/>
      <c r="AR608" s="152"/>
      <c r="AS608" s="152"/>
      <c r="AT608" s="152"/>
      <c r="AU608" s="152"/>
      <c r="AV608" s="152"/>
      <c r="AW608" s="152"/>
      <c r="AX608" s="152"/>
      <c r="AY608" s="152"/>
      <c r="AZ608" s="152"/>
      <c r="BA608" s="152"/>
      <c r="BB608" s="152"/>
      <c r="BC608" s="152"/>
      <c r="BD608" s="152"/>
      <c r="BE608" s="152"/>
      <c r="BF608" s="152"/>
      <c r="BG608" s="152"/>
      <c r="BH608" s="152"/>
      <c r="BI608" s="152"/>
      <c r="BJ608" s="152"/>
      <c r="BK608" s="152"/>
      <c r="BL608" s="152"/>
      <c r="BM608" s="152"/>
      <c r="BN608" s="152"/>
      <c r="BO608" s="152"/>
      <c r="BP608" s="152"/>
      <c r="BQ608" s="152"/>
      <c r="BR608" s="152"/>
      <c r="BS608" s="152"/>
      <c r="BT608" s="152"/>
      <c r="BU608" s="152"/>
      <c r="BV608" s="152"/>
      <c r="BW608" s="152"/>
      <c r="BX608" s="152"/>
      <c r="BY608" s="152"/>
      <c r="BZ608" s="152"/>
      <c r="CA608" s="152"/>
      <c r="CB608" s="152"/>
      <c r="CC608" s="152"/>
      <c r="CD608" s="152"/>
      <c r="CE608" s="152"/>
      <c r="CF608" s="152"/>
      <c r="CG608" s="152"/>
      <c r="CH608" s="152"/>
      <c r="CI608" s="152"/>
      <c r="CJ608" s="152"/>
      <c r="CK608" s="152"/>
      <c r="CL608" s="152"/>
      <c r="CM608" s="152"/>
      <c r="CN608" s="152"/>
      <c r="CO608" s="152"/>
      <c r="CP608" s="152"/>
      <c r="CQ608" s="152"/>
      <c r="CR608" s="152"/>
      <c r="CS608" s="152"/>
      <c r="CT608" s="152"/>
      <c r="CU608" s="152"/>
      <c r="CV608" s="152"/>
      <c r="CW608" s="152"/>
      <c r="CX608" s="152"/>
      <c r="CY608" s="152"/>
      <c r="CZ608" s="152"/>
      <c r="DA608" s="152"/>
      <c r="DB608" s="152"/>
      <c r="DC608" s="152"/>
      <c r="DD608" s="152"/>
      <c r="DE608" s="152"/>
      <c r="DF608" s="152"/>
      <c r="DG608" s="152"/>
      <c r="DH608" s="152"/>
      <c r="DI608" s="152"/>
      <c r="DJ608" s="152"/>
      <c r="DK608" s="152"/>
      <c r="DL608" s="152"/>
      <c r="DM608" s="152"/>
      <c r="DN608" s="152"/>
      <c r="DO608" s="152"/>
      <c r="DP608" s="152"/>
      <c r="DQ608" s="152"/>
      <c r="DR608" s="152"/>
      <c r="DS608" s="152"/>
      <c r="DT608" s="152"/>
      <c r="DU608" s="152"/>
      <c r="DV608" s="152"/>
      <c r="DW608" s="152"/>
      <c r="DX608" s="152"/>
      <c r="DY608" s="152"/>
      <c r="DZ608" s="152"/>
      <c r="EA608" s="152"/>
      <c r="EB608" s="152"/>
      <c r="EC608" s="152"/>
      <c r="ED608" s="152"/>
      <c r="EE608" s="152"/>
      <c r="EF608" s="152"/>
      <c r="EG608" s="152"/>
      <c r="EH608" s="152"/>
      <c r="EI608" s="152"/>
      <c r="EJ608" s="152"/>
      <c r="EK608" s="152"/>
      <c r="EL608" s="152"/>
      <c r="EM608" s="152"/>
      <c r="EN608" s="152"/>
      <c r="EO608" s="152"/>
      <c r="EP608" s="152"/>
      <c r="EQ608" s="152"/>
      <c r="ER608" s="152"/>
      <c r="ES608" s="152"/>
      <c r="ET608" s="152"/>
      <c r="EU608" s="152"/>
      <c r="EV608" s="152"/>
      <c r="EW608" s="152"/>
      <c r="EX608" s="152"/>
      <c r="EY608" s="152"/>
      <c r="EZ608" s="152"/>
      <c r="FA608" s="152"/>
      <c r="FB608" s="152"/>
      <c r="FC608" s="152"/>
      <c r="FD608" s="152"/>
    </row>
    <row r="609" spans="1:160">
      <c r="A609" s="89"/>
      <c r="B609" s="89"/>
      <c r="C609" s="89"/>
      <c r="D609" s="89"/>
      <c r="E609" s="89"/>
      <c r="F609" s="89"/>
      <c r="G609" s="89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152"/>
      <c r="AE609" s="152"/>
      <c r="AF609" s="152"/>
      <c r="AG609" s="152"/>
      <c r="AH609" s="152"/>
      <c r="AI609" s="152"/>
      <c r="AJ609" s="152"/>
      <c r="AK609" s="152"/>
      <c r="AL609" s="152"/>
      <c r="AM609" s="152"/>
      <c r="AN609" s="152"/>
      <c r="AO609" s="152"/>
      <c r="AP609" s="152"/>
      <c r="AQ609" s="152"/>
      <c r="AR609" s="152"/>
      <c r="AS609" s="152"/>
      <c r="AT609" s="152"/>
      <c r="AU609" s="152"/>
      <c r="AV609" s="152"/>
      <c r="AW609" s="152"/>
      <c r="AX609" s="152"/>
      <c r="AY609" s="152"/>
      <c r="AZ609" s="152"/>
      <c r="BA609" s="152"/>
      <c r="BB609" s="152"/>
      <c r="BC609" s="152"/>
      <c r="BD609" s="152"/>
      <c r="BE609" s="152"/>
      <c r="BF609" s="152"/>
      <c r="BG609" s="152"/>
      <c r="BH609" s="152"/>
      <c r="BI609" s="152"/>
      <c r="BJ609" s="152"/>
      <c r="BK609" s="152"/>
      <c r="BL609" s="152"/>
      <c r="BM609" s="152"/>
      <c r="BN609" s="152"/>
      <c r="BO609" s="152"/>
      <c r="BP609" s="152"/>
      <c r="BQ609" s="152"/>
      <c r="BR609" s="152"/>
      <c r="BS609" s="152"/>
      <c r="BT609" s="152"/>
      <c r="BU609" s="152"/>
      <c r="BV609" s="152"/>
      <c r="BW609" s="152"/>
      <c r="BX609" s="152"/>
      <c r="BY609" s="152"/>
      <c r="BZ609" s="152"/>
      <c r="CA609" s="152"/>
      <c r="CB609" s="152"/>
      <c r="CC609" s="152"/>
      <c r="CD609" s="152"/>
      <c r="CE609" s="152"/>
      <c r="CF609" s="152"/>
      <c r="CG609" s="152"/>
      <c r="CH609" s="152"/>
      <c r="CI609" s="152"/>
      <c r="CJ609" s="152"/>
      <c r="CK609" s="152"/>
      <c r="CL609" s="152"/>
      <c r="CM609" s="152"/>
      <c r="CN609" s="152"/>
      <c r="CO609" s="152"/>
      <c r="CP609" s="152"/>
      <c r="CQ609" s="152"/>
      <c r="CR609" s="152"/>
      <c r="CS609" s="152"/>
      <c r="CT609" s="152"/>
      <c r="CU609" s="152"/>
      <c r="CV609" s="152"/>
      <c r="CW609" s="152"/>
      <c r="CX609" s="152"/>
      <c r="CY609" s="152"/>
      <c r="CZ609" s="152"/>
      <c r="DA609" s="152"/>
      <c r="DB609" s="152"/>
      <c r="DC609" s="152"/>
      <c r="DD609" s="152"/>
      <c r="DE609" s="152"/>
      <c r="DF609" s="152"/>
      <c r="DG609" s="152"/>
      <c r="DH609" s="152"/>
      <c r="DI609" s="152"/>
      <c r="DJ609" s="152"/>
      <c r="DK609" s="152"/>
      <c r="DL609" s="152"/>
      <c r="DM609" s="152"/>
      <c r="DN609" s="152"/>
      <c r="DO609" s="152"/>
      <c r="DP609" s="152"/>
      <c r="DQ609" s="152"/>
      <c r="DR609" s="152"/>
      <c r="DS609" s="152"/>
      <c r="DT609" s="152"/>
      <c r="DU609" s="152"/>
      <c r="DV609" s="152"/>
      <c r="DW609" s="152"/>
      <c r="DX609" s="152"/>
      <c r="DY609" s="152"/>
      <c r="DZ609" s="152"/>
      <c r="EA609" s="152"/>
      <c r="EB609" s="152"/>
      <c r="EC609" s="152"/>
      <c r="ED609" s="152"/>
      <c r="EE609" s="152"/>
      <c r="EF609" s="152"/>
      <c r="EG609" s="152"/>
      <c r="EH609" s="152"/>
      <c r="EI609" s="152"/>
      <c r="EJ609" s="152"/>
      <c r="EK609" s="152"/>
      <c r="EL609" s="152"/>
      <c r="EM609" s="152"/>
      <c r="EN609" s="152"/>
      <c r="EO609" s="152"/>
      <c r="EP609" s="152"/>
      <c r="EQ609" s="152"/>
      <c r="ER609" s="152"/>
      <c r="ES609" s="152"/>
      <c r="ET609" s="152"/>
      <c r="EU609" s="152"/>
      <c r="EV609" s="152"/>
      <c r="EW609" s="152"/>
      <c r="EX609" s="152"/>
      <c r="EY609" s="152"/>
      <c r="EZ609" s="152"/>
      <c r="FA609" s="152"/>
      <c r="FB609" s="152"/>
      <c r="FC609" s="152"/>
      <c r="FD609" s="152"/>
    </row>
    <row r="610" spans="1:160">
      <c r="A610" s="89"/>
      <c r="B610" s="89"/>
      <c r="C610" s="89"/>
      <c r="D610" s="89"/>
      <c r="E610" s="89"/>
      <c r="F610" s="89"/>
      <c r="G610" s="89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152"/>
      <c r="AE610" s="152"/>
      <c r="AF610" s="152"/>
      <c r="AG610" s="152"/>
      <c r="AH610" s="152"/>
      <c r="AI610" s="152"/>
      <c r="AJ610" s="152"/>
      <c r="AK610" s="152"/>
      <c r="AL610" s="152"/>
      <c r="AM610" s="152"/>
      <c r="AN610" s="152"/>
      <c r="AO610" s="152"/>
      <c r="AP610" s="152"/>
      <c r="AQ610" s="152"/>
      <c r="AR610" s="152"/>
      <c r="AS610" s="152"/>
      <c r="AT610" s="152"/>
      <c r="AU610" s="152"/>
      <c r="AV610" s="152"/>
      <c r="AW610" s="152"/>
      <c r="AX610" s="152"/>
      <c r="AY610" s="152"/>
      <c r="AZ610" s="152"/>
      <c r="BA610" s="152"/>
      <c r="BB610" s="152"/>
      <c r="BC610" s="152"/>
      <c r="BD610" s="152"/>
      <c r="BE610" s="152"/>
      <c r="BF610" s="152"/>
      <c r="BG610" s="152"/>
      <c r="BH610" s="152"/>
      <c r="BI610" s="152"/>
      <c r="BJ610" s="152"/>
      <c r="BK610" s="152"/>
      <c r="BL610" s="152"/>
      <c r="BM610" s="152"/>
      <c r="BN610" s="152"/>
      <c r="BO610" s="152"/>
      <c r="BP610" s="152"/>
      <c r="BQ610" s="152"/>
      <c r="BR610" s="152"/>
      <c r="BS610" s="152"/>
      <c r="BT610" s="152"/>
      <c r="BU610" s="152"/>
      <c r="BV610" s="152"/>
      <c r="BW610" s="152"/>
      <c r="BX610" s="152"/>
      <c r="BY610" s="152"/>
      <c r="BZ610" s="152"/>
      <c r="CA610" s="152"/>
      <c r="CB610" s="152"/>
      <c r="CC610" s="152"/>
      <c r="CD610" s="152"/>
      <c r="CE610" s="152"/>
      <c r="CF610" s="152"/>
      <c r="CG610" s="152"/>
      <c r="CH610" s="152"/>
      <c r="CI610" s="152"/>
      <c r="CJ610" s="152"/>
      <c r="CK610" s="152"/>
      <c r="CL610" s="152"/>
      <c r="CM610" s="152"/>
      <c r="CN610" s="152"/>
      <c r="CO610" s="152"/>
      <c r="CP610" s="152"/>
      <c r="CQ610" s="152"/>
      <c r="CR610" s="152"/>
      <c r="CS610" s="152"/>
      <c r="CT610" s="152"/>
      <c r="CU610" s="152"/>
      <c r="CV610" s="152"/>
      <c r="CW610" s="152"/>
      <c r="CX610" s="152"/>
      <c r="CY610" s="152"/>
      <c r="CZ610" s="152"/>
      <c r="DA610" s="152"/>
      <c r="DB610" s="152"/>
      <c r="DC610" s="152"/>
      <c r="DD610" s="152"/>
      <c r="DE610" s="152"/>
      <c r="DF610" s="152"/>
      <c r="DG610" s="152"/>
      <c r="DH610" s="152"/>
      <c r="DI610" s="152"/>
      <c r="DJ610" s="152"/>
      <c r="DK610" s="152"/>
      <c r="DL610" s="152"/>
      <c r="DM610" s="152"/>
      <c r="DN610" s="152"/>
      <c r="DO610" s="152"/>
      <c r="DP610" s="152"/>
      <c r="DQ610" s="152"/>
      <c r="DR610" s="152"/>
      <c r="DS610" s="152"/>
      <c r="DT610" s="152"/>
      <c r="DU610" s="152"/>
      <c r="DV610" s="152"/>
      <c r="DW610" s="152"/>
      <c r="DX610" s="152"/>
      <c r="DY610" s="152"/>
      <c r="DZ610" s="152"/>
      <c r="EA610" s="152"/>
      <c r="EB610" s="152"/>
      <c r="EC610" s="152"/>
      <c r="ED610" s="152"/>
      <c r="EE610" s="152"/>
      <c r="EF610" s="152"/>
      <c r="EG610" s="152"/>
      <c r="EH610" s="152"/>
      <c r="EI610" s="152"/>
      <c r="EJ610" s="152"/>
      <c r="EK610" s="152"/>
      <c r="EL610" s="152"/>
      <c r="EM610" s="152"/>
      <c r="EN610" s="152"/>
      <c r="EO610" s="152"/>
      <c r="EP610" s="152"/>
      <c r="EQ610" s="152"/>
      <c r="ER610" s="152"/>
      <c r="ES610" s="152"/>
      <c r="ET610" s="152"/>
      <c r="EU610" s="152"/>
      <c r="EV610" s="152"/>
      <c r="EW610" s="152"/>
      <c r="EX610" s="152"/>
      <c r="EY610" s="152"/>
      <c r="EZ610" s="152"/>
      <c r="FA610" s="152"/>
      <c r="FB610" s="152"/>
      <c r="FC610" s="152"/>
      <c r="FD610" s="152"/>
    </row>
    <row r="611" spans="1:160">
      <c r="A611" s="89"/>
      <c r="B611" s="89"/>
      <c r="C611" s="89"/>
      <c r="D611" s="89"/>
      <c r="E611" s="89"/>
      <c r="F611" s="89"/>
      <c r="G611" s="89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152"/>
      <c r="AE611" s="152"/>
      <c r="AF611" s="152"/>
      <c r="AG611" s="152"/>
      <c r="AH611" s="152"/>
      <c r="AI611" s="152"/>
      <c r="AJ611" s="152"/>
      <c r="AK611" s="152"/>
      <c r="AL611" s="152"/>
      <c r="AM611" s="152"/>
      <c r="AN611" s="152"/>
      <c r="AO611" s="152"/>
      <c r="AP611" s="152"/>
      <c r="AQ611" s="152"/>
      <c r="AR611" s="152"/>
      <c r="AS611" s="152"/>
      <c r="AT611" s="152"/>
      <c r="AU611" s="152"/>
      <c r="AV611" s="152"/>
      <c r="AW611" s="152"/>
      <c r="AX611" s="152"/>
      <c r="AY611" s="152"/>
      <c r="AZ611" s="152"/>
      <c r="BA611" s="152"/>
      <c r="BB611" s="152"/>
      <c r="BC611" s="152"/>
      <c r="BD611" s="152"/>
      <c r="BE611" s="152"/>
      <c r="BF611" s="152"/>
      <c r="BG611" s="152"/>
      <c r="BH611" s="152"/>
      <c r="BI611" s="152"/>
      <c r="BJ611" s="152"/>
      <c r="BK611" s="152"/>
      <c r="BL611" s="152"/>
      <c r="BM611" s="152"/>
      <c r="BN611" s="152"/>
      <c r="BO611" s="152"/>
      <c r="BP611" s="152"/>
      <c r="BQ611" s="152"/>
      <c r="BR611" s="152"/>
      <c r="BS611" s="152"/>
      <c r="BT611" s="152"/>
      <c r="BU611" s="152"/>
      <c r="BV611" s="152"/>
      <c r="BW611" s="152"/>
      <c r="BX611" s="152"/>
      <c r="BY611" s="152"/>
      <c r="BZ611" s="152"/>
      <c r="CA611" s="152"/>
      <c r="CB611" s="152"/>
      <c r="CC611" s="152"/>
      <c r="CD611" s="152"/>
      <c r="CE611" s="152"/>
      <c r="CF611" s="152"/>
      <c r="CG611" s="152"/>
      <c r="CH611" s="152"/>
      <c r="CI611" s="152"/>
      <c r="CJ611" s="152"/>
      <c r="CK611" s="152"/>
      <c r="CL611" s="152"/>
      <c r="CM611" s="152"/>
      <c r="CN611" s="152"/>
      <c r="CO611" s="152"/>
      <c r="CP611" s="152"/>
      <c r="CQ611" s="152"/>
      <c r="CR611" s="152"/>
      <c r="CS611" s="152"/>
      <c r="CT611" s="152"/>
      <c r="CU611" s="152"/>
      <c r="CV611" s="152"/>
      <c r="CW611" s="152"/>
      <c r="CX611" s="152"/>
      <c r="CY611" s="152"/>
      <c r="CZ611" s="152"/>
      <c r="DA611" s="152"/>
      <c r="DB611" s="152"/>
      <c r="DC611" s="152"/>
      <c r="DD611" s="152"/>
      <c r="DE611" s="152"/>
      <c r="DF611" s="152"/>
      <c r="DG611" s="152"/>
      <c r="DH611" s="152"/>
      <c r="DI611" s="152"/>
      <c r="DJ611" s="152"/>
      <c r="DK611" s="152"/>
      <c r="DL611" s="152"/>
      <c r="DM611" s="152"/>
      <c r="DN611" s="152"/>
      <c r="DO611" s="152"/>
      <c r="DP611" s="152"/>
      <c r="DQ611" s="152"/>
      <c r="DR611" s="152"/>
      <c r="DS611" s="152"/>
      <c r="DT611" s="152"/>
      <c r="DU611" s="152"/>
      <c r="DV611" s="152"/>
      <c r="DW611" s="152"/>
      <c r="DX611" s="152"/>
      <c r="DY611" s="152"/>
      <c r="DZ611" s="152"/>
      <c r="EA611" s="152"/>
      <c r="EB611" s="152"/>
      <c r="EC611" s="152"/>
      <c r="ED611" s="152"/>
      <c r="EE611" s="152"/>
      <c r="EF611" s="152"/>
      <c r="EG611" s="152"/>
      <c r="EH611" s="152"/>
      <c r="EI611" s="152"/>
      <c r="EJ611" s="152"/>
      <c r="EK611" s="152"/>
      <c r="EL611" s="152"/>
      <c r="EM611" s="152"/>
      <c r="EN611" s="152"/>
      <c r="EO611" s="152"/>
      <c r="EP611" s="152"/>
      <c r="EQ611" s="152"/>
      <c r="ER611" s="152"/>
      <c r="ES611" s="152"/>
      <c r="ET611" s="152"/>
      <c r="EU611" s="152"/>
      <c r="EV611" s="152"/>
      <c r="EW611" s="152"/>
      <c r="EX611" s="152"/>
      <c r="EY611" s="152"/>
      <c r="EZ611" s="152"/>
      <c r="FA611" s="152"/>
      <c r="FB611" s="152"/>
      <c r="FC611" s="152"/>
      <c r="FD611" s="152"/>
    </row>
    <row r="612" spans="1:160">
      <c r="A612" s="89"/>
      <c r="B612" s="89"/>
      <c r="C612" s="89"/>
      <c r="D612" s="89"/>
      <c r="E612" s="89"/>
      <c r="F612" s="89"/>
      <c r="G612" s="89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152"/>
      <c r="AE612" s="152"/>
      <c r="AF612" s="152"/>
      <c r="AG612" s="152"/>
      <c r="AH612" s="152"/>
      <c r="AI612" s="152"/>
      <c r="AJ612" s="152"/>
      <c r="AK612" s="152"/>
      <c r="AL612" s="152"/>
      <c r="AM612" s="152"/>
      <c r="AN612" s="152"/>
      <c r="AO612" s="152"/>
      <c r="AP612" s="152"/>
      <c r="AQ612" s="152"/>
      <c r="AR612" s="152"/>
      <c r="AS612" s="152"/>
      <c r="AT612" s="152"/>
      <c r="AU612" s="152"/>
      <c r="AV612" s="152"/>
      <c r="AW612" s="152"/>
      <c r="AX612" s="152"/>
      <c r="AY612" s="152"/>
      <c r="AZ612" s="152"/>
      <c r="BA612" s="152"/>
      <c r="BB612" s="152"/>
      <c r="BC612" s="152"/>
      <c r="BD612" s="152"/>
      <c r="BE612" s="152"/>
      <c r="BF612" s="152"/>
      <c r="BG612" s="152"/>
      <c r="BH612" s="152"/>
      <c r="BI612" s="152"/>
      <c r="BJ612" s="152"/>
      <c r="BK612" s="152"/>
      <c r="BL612" s="152"/>
      <c r="BM612" s="152"/>
      <c r="BN612" s="152"/>
      <c r="BO612" s="152"/>
      <c r="BP612" s="152"/>
      <c r="BQ612" s="152"/>
      <c r="BR612" s="152"/>
      <c r="BS612" s="152"/>
      <c r="BT612" s="152"/>
      <c r="BU612" s="152"/>
      <c r="BV612" s="152"/>
      <c r="BW612" s="152"/>
      <c r="BX612" s="152"/>
      <c r="BY612" s="152"/>
      <c r="BZ612" s="152"/>
      <c r="CA612" s="152"/>
      <c r="CB612" s="152"/>
      <c r="CC612" s="152"/>
      <c r="CD612" s="152"/>
      <c r="CE612" s="152"/>
      <c r="CF612" s="152"/>
      <c r="CG612" s="152"/>
      <c r="CH612" s="152"/>
      <c r="CI612" s="152"/>
      <c r="CJ612" s="152"/>
      <c r="CK612" s="152"/>
      <c r="CL612" s="152"/>
      <c r="CM612" s="152"/>
      <c r="CN612" s="152"/>
      <c r="CO612" s="152"/>
      <c r="CP612" s="152"/>
      <c r="CQ612" s="152"/>
      <c r="CR612" s="152"/>
      <c r="CS612" s="152"/>
      <c r="CT612" s="152"/>
      <c r="CU612" s="152"/>
      <c r="CV612" s="152"/>
      <c r="CW612" s="152"/>
      <c r="CX612" s="152"/>
      <c r="CY612" s="152"/>
      <c r="CZ612" s="152"/>
      <c r="DA612" s="152"/>
      <c r="DB612" s="152"/>
      <c r="DC612" s="152"/>
      <c r="DD612" s="152"/>
      <c r="DE612" s="152"/>
      <c r="DF612" s="152"/>
      <c r="DG612" s="152"/>
      <c r="DH612" s="152"/>
      <c r="DI612" s="152"/>
      <c r="DJ612" s="152"/>
      <c r="DK612" s="152"/>
      <c r="DL612" s="152"/>
      <c r="DM612" s="152"/>
      <c r="DN612" s="152"/>
      <c r="DO612" s="152"/>
      <c r="DP612" s="152"/>
      <c r="DQ612" s="152"/>
      <c r="DR612" s="152"/>
      <c r="DS612" s="152"/>
      <c r="DT612" s="152"/>
      <c r="DU612" s="152"/>
      <c r="DV612" s="152"/>
      <c r="DW612" s="152"/>
      <c r="DX612" s="152"/>
      <c r="DY612" s="152"/>
      <c r="DZ612" s="152"/>
      <c r="EA612" s="152"/>
      <c r="EB612" s="152"/>
      <c r="EC612" s="152"/>
      <c r="ED612" s="152"/>
      <c r="EE612" s="152"/>
      <c r="EF612" s="152"/>
      <c r="EG612" s="152"/>
      <c r="EH612" s="152"/>
      <c r="EI612" s="152"/>
      <c r="EJ612" s="152"/>
      <c r="EK612" s="152"/>
      <c r="EL612" s="152"/>
      <c r="EM612" s="152"/>
      <c r="EN612" s="152"/>
      <c r="EO612" s="152"/>
      <c r="EP612" s="152"/>
      <c r="EQ612" s="152"/>
      <c r="ER612" s="152"/>
      <c r="ES612" s="152"/>
      <c r="ET612" s="152"/>
      <c r="EU612" s="152"/>
      <c r="EV612" s="152"/>
      <c r="EW612" s="152"/>
      <c r="EX612" s="152"/>
      <c r="EY612" s="152"/>
      <c r="EZ612" s="152"/>
      <c r="FA612" s="152"/>
      <c r="FB612" s="152"/>
      <c r="FC612" s="152"/>
      <c r="FD612" s="152"/>
    </row>
    <row r="613" spans="1:160">
      <c r="A613" s="89"/>
      <c r="B613" s="89"/>
      <c r="C613" s="89"/>
      <c r="D613" s="89"/>
      <c r="E613" s="89"/>
      <c r="F613" s="89"/>
      <c r="G613" s="89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152"/>
      <c r="AE613" s="152"/>
      <c r="AF613" s="152"/>
      <c r="AG613" s="152"/>
      <c r="AH613" s="152"/>
      <c r="AI613" s="152"/>
      <c r="AJ613" s="152"/>
      <c r="AK613" s="152"/>
      <c r="AL613" s="152"/>
      <c r="AM613" s="152"/>
      <c r="AN613" s="152"/>
      <c r="AO613" s="152"/>
      <c r="AP613" s="152"/>
      <c r="AQ613" s="152"/>
      <c r="AR613" s="152"/>
      <c r="AS613" s="152"/>
      <c r="AT613" s="152"/>
      <c r="AU613" s="152"/>
      <c r="AV613" s="152"/>
      <c r="AW613" s="152"/>
      <c r="AX613" s="152"/>
      <c r="AY613" s="152"/>
      <c r="AZ613" s="152"/>
      <c r="BA613" s="152"/>
      <c r="BB613" s="152"/>
      <c r="BC613" s="152"/>
      <c r="BD613" s="152"/>
      <c r="BE613" s="152"/>
      <c r="BF613" s="152"/>
      <c r="BG613" s="152"/>
      <c r="BH613" s="152"/>
      <c r="BI613" s="152"/>
      <c r="BJ613" s="152"/>
      <c r="BK613" s="152"/>
      <c r="BL613" s="152"/>
      <c r="BM613" s="152"/>
      <c r="BN613" s="152"/>
      <c r="BO613" s="152"/>
      <c r="BP613" s="152"/>
      <c r="BQ613" s="152"/>
      <c r="BR613" s="152"/>
      <c r="BS613" s="152"/>
      <c r="BT613" s="152"/>
      <c r="BU613" s="152"/>
      <c r="BV613" s="152"/>
      <c r="BW613" s="152"/>
      <c r="BX613" s="152"/>
      <c r="BY613" s="152"/>
      <c r="BZ613" s="152"/>
      <c r="CA613" s="152"/>
      <c r="CB613" s="152"/>
      <c r="CC613" s="152"/>
      <c r="CD613" s="152"/>
      <c r="CE613" s="152"/>
      <c r="CF613" s="152"/>
      <c r="CG613" s="152"/>
      <c r="CH613" s="152"/>
      <c r="CI613" s="152"/>
      <c r="CJ613" s="152"/>
      <c r="CK613" s="152"/>
      <c r="CL613" s="152"/>
      <c r="CM613" s="152"/>
      <c r="CN613" s="152"/>
      <c r="CO613" s="152"/>
      <c r="CP613" s="152"/>
      <c r="CQ613" s="152"/>
      <c r="CR613" s="152"/>
      <c r="CS613" s="152"/>
      <c r="CT613" s="152"/>
      <c r="CU613" s="152"/>
      <c r="CV613" s="152"/>
      <c r="CW613" s="152"/>
      <c r="CX613" s="152"/>
      <c r="CY613" s="152"/>
      <c r="CZ613" s="152"/>
      <c r="DA613" s="152"/>
      <c r="DB613" s="152"/>
      <c r="DC613" s="152"/>
      <c r="DD613" s="152"/>
      <c r="DE613" s="152"/>
      <c r="DF613" s="152"/>
      <c r="DG613" s="152"/>
      <c r="DH613" s="152"/>
      <c r="DI613" s="152"/>
      <c r="DJ613" s="152"/>
      <c r="DK613" s="152"/>
      <c r="DL613" s="152"/>
      <c r="DM613" s="152"/>
      <c r="DN613" s="152"/>
      <c r="DO613" s="152"/>
      <c r="DP613" s="152"/>
      <c r="DQ613" s="152"/>
      <c r="DR613" s="152"/>
      <c r="DS613" s="152"/>
      <c r="DT613" s="152"/>
      <c r="DU613" s="152"/>
      <c r="DV613" s="152"/>
      <c r="DW613" s="152"/>
      <c r="DX613" s="152"/>
      <c r="DY613" s="152"/>
      <c r="DZ613" s="152"/>
      <c r="EA613" s="152"/>
      <c r="EB613" s="152"/>
      <c r="EC613" s="152"/>
      <c r="ED613" s="152"/>
      <c r="EE613" s="152"/>
      <c r="EF613" s="152"/>
      <c r="EG613" s="152"/>
      <c r="EH613" s="152"/>
      <c r="EI613" s="152"/>
      <c r="EJ613" s="152"/>
      <c r="EK613" s="152"/>
      <c r="EL613" s="152"/>
      <c r="EM613" s="152"/>
      <c r="EN613" s="152"/>
      <c r="EO613" s="152"/>
      <c r="EP613" s="152"/>
      <c r="EQ613" s="152"/>
      <c r="ER613" s="152"/>
      <c r="ES613" s="152"/>
      <c r="ET613" s="152"/>
      <c r="EU613" s="152"/>
      <c r="EV613" s="152"/>
      <c r="EW613" s="152"/>
      <c r="EX613" s="152"/>
      <c r="EY613" s="152"/>
      <c r="EZ613" s="152"/>
      <c r="FA613" s="152"/>
      <c r="FB613" s="152"/>
      <c r="FC613" s="152"/>
      <c r="FD613" s="152"/>
    </row>
    <row r="614" spans="1:160">
      <c r="A614" s="89"/>
      <c r="B614" s="89"/>
      <c r="C614" s="89"/>
      <c r="D614" s="89"/>
      <c r="E614" s="89"/>
      <c r="F614" s="89"/>
      <c r="G614" s="89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152"/>
      <c r="AE614" s="152"/>
      <c r="AF614" s="152"/>
      <c r="AG614" s="152"/>
      <c r="AH614" s="152"/>
      <c r="AI614" s="152"/>
      <c r="AJ614" s="152"/>
      <c r="AK614" s="152"/>
      <c r="AL614" s="152"/>
      <c r="AM614" s="152"/>
      <c r="AN614" s="152"/>
      <c r="AO614" s="152"/>
      <c r="AP614" s="152"/>
      <c r="AQ614" s="152"/>
      <c r="AR614" s="152"/>
      <c r="AS614" s="152"/>
      <c r="AT614" s="152"/>
      <c r="AU614" s="152"/>
      <c r="AV614" s="152"/>
      <c r="AW614" s="152"/>
      <c r="AX614" s="152"/>
      <c r="AY614" s="152"/>
      <c r="AZ614" s="152"/>
      <c r="BA614" s="152"/>
      <c r="BB614" s="152"/>
      <c r="BC614" s="152"/>
      <c r="BD614" s="152"/>
      <c r="BE614" s="152"/>
      <c r="BF614" s="152"/>
      <c r="BG614" s="152"/>
      <c r="BH614" s="152"/>
      <c r="BI614" s="152"/>
      <c r="BJ614" s="152"/>
      <c r="BK614" s="152"/>
      <c r="BL614" s="152"/>
      <c r="BM614" s="152"/>
      <c r="BN614" s="152"/>
      <c r="BO614" s="152"/>
      <c r="BP614" s="152"/>
      <c r="BQ614" s="152"/>
      <c r="BR614" s="152"/>
      <c r="BS614" s="152"/>
      <c r="BT614" s="152"/>
      <c r="BU614" s="152"/>
      <c r="BV614" s="152"/>
      <c r="BW614" s="152"/>
      <c r="BX614" s="152"/>
      <c r="BY614" s="152"/>
      <c r="BZ614" s="152"/>
      <c r="CA614" s="152"/>
      <c r="CB614" s="152"/>
      <c r="CC614" s="152"/>
      <c r="CD614" s="152"/>
      <c r="CE614" s="152"/>
      <c r="CF614" s="152"/>
      <c r="CG614" s="152"/>
      <c r="CH614" s="152"/>
      <c r="CI614" s="152"/>
      <c r="CJ614" s="152"/>
      <c r="CK614" s="152"/>
      <c r="CL614" s="152"/>
      <c r="CM614" s="152"/>
      <c r="CN614" s="152"/>
      <c r="CO614" s="152"/>
      <c r="CP614" s="152"/>
      <c r="CQ614" s="152"/>
      <c r="CR614" s="152"/>
      <c r="CS614" s="152"/>
      <c r="CT614" s="152"/>
      <c r="CU614" s="152"/>
      <c r="CV614" s="152"/>
      <c r="CW614" s="152"/>
      <c r="CX614" s="152"/>
      <c r="CY614" s="152"/>
      <c r="CZ614" s="152"/>
      <c r="DA614" s="152"/>
      <c r="DB614" s="152"/>
      <c r="DC614" s="152"/>
      <c r="DD614" s="152"/>
      <c r="DE614" s="152"/>
      <c r="DF614" s="152"/>
      <c r="DG614" s="152"/>
      <c r="DH614" s="152"/>
      <c r="DI614" s="152"/>
      <c r="DJ614" s="152"/>
      <c r="DK614" s="152"/>
      <c r="DL614" s="152"/>
      <c r="DM614" s="152"/>
      <c r="DN614" s="152"/>
      <c r="DO614" s="152"/>
      <c r="DP614" s="152"/>
      <c r="DQ614" s="152"/>
      <c r="DR614" s="152"/>
      <c r="DS614" s="152"/>
      <c r="DT614" s="152"/>
      <c r="DU614" s="152"/>
      <c r="DV614" s="152"/>
      <c r="DW614" s="152"/>
      <c r="DX614" s="152"/>
      <c r="DY614" s="152"/>
      <c r="DZ614" s="152"/>
      <c r="EA614" s="152"/>
      <c r="EB614" s="152"/>
      <c r="EC614" s="152"/>
      <c r="ED614" s="152"/>
      <c r="EE614" s="152"/>
      <c r="EF614" s="152"/>
      <c r="EG614" s="152"/>
      <c r="EH614" s="152"/>
      <c r="EI614" s="152"/>
      <c r="EJ614" s="152"/>
      <c r="EK614" s="152"/>
      <c r="EL614" s="152"/>
      <c r="EM614" s="152"/>
      <c r="EN614" s="152"/>
      <c r="EO614" s="152"/>
      <c r="EP614" s="152"/>
      <c r="EQ614" s="152"/>
      <c r="ER614" s="152"/>
      <c r="ES614" s="152"/>
      <c r="ET614" s="152"/>
      <c r="EU614" s="152"/>
      <c r="EV614" s="152"/>
      <c r="EW614" s="152"/>
      <c r="EX614" s="152"/>
      <c r="EY614" s="152"/>
      <c r="EZ614" s="152"/>
      <c r="FA614" s="152"/>
      <c r="FB614" s="152"/>
      <c r="FC614" s="152"/>
      <c r="FD614" s="152"/>
    </row>
    <row r="615" spans="1:160">
      <c r="A615" s="89"/>
      <c r="B615" s="89"/>
      <c r="C615" s="89"/>
      <c r="D615" s="89"/>
      <c r="E615" s="89"/>
      <c r="F615" s="89"/>
      <c r="G615" s="89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152"/>
      <c r="AE615" s="152"/>
      <c r="AF615" s="152"/>
      <c r="AG615" s="152"/>
      <c r="AH615" s="152"/>
      <c r="AI615" s="152"/>
      <c r="AJ615" s="152"/>
      <c r="AK615" s="152"/>
      <c r="AL615" s="152"/>
      <c r="AM615" s="152"/>
      <c r="AN615" s="152"/>
      <c r="AO615" s="152"/>
      <c r="AP615" s="152"/>
      <c r="AQ615" s="152"/>
      <c r="AR615" s="152"/>
      <c r="AS615" s="152"/>
      <c r="AT615" s="152"/>
      <c r="AU615" s="152"/>
      <c r="AV615" s="152"/>
      <c r="AW615" s="152"/>
      <c r="AX615" s="152"/>
      <c r="AY615" s="152"/>
      <c r="AZ615" s="152"/>
      <c r="BA615" s="152"/>
      <c r="BB615" s="152"/>
      <c r="BC615" s="152"/>
      <c r="BD615" s="152"/>
      <c r="BE615" s="152"/>
      <c r="BF615" s="152"/>
      <c r="BG615" s="152"/>
      <c r="BH615" s="152"/>
      <c r="BI615" s="152"/>
      <c r="BJ615" s="152"/>
      <c r="BK615" s="152"/>
      <c r="BL615" s="152"/>
      <c r="BM615" s="152"/>
      <c r="BN615" s="152"/>
      <c r="BO615" s="152"/>
      <c r="BP615" s="152"/>
      <c r="BQ615" s="152"/>
      <c r="BR615" s="152"/>
      <c r="BS615" s="152"/>
      <c r="BT615" s="152"/>
      <c r="BU615" s="152"/>
      <c r="BV615" s="152"/>
      <c r="BW615" s="152"/>
      <c r="BX615" s="152"/>
      <c r="BY615" s="152"/>
      <c r="BZ615" s="152"/>
      <c r="CA615" s="152"/>
      <c r="CB615" s="152"/>
      <c r="CC615" s="152"/>
      <c r="CD615" s="152"/>
      <c r="CE615" s="152"/>
      <c r="CF615" s="152"/>
      <c r="CG615" s="152"/>
      <c r="CH615" s="152"/>
      <c r="CI615" s="152"/>
      <c r="CJ615" s="152"/>
      <c r="CK615" s="152"/>
      <c r="CL615" s="152"/>
      <c r="CM615" s="152"/>
      <c r="CN615" s="152"/>
      <c r="CO615" s="152"/>
      <c r="CP615" s="152"/>
      <c r="CQ615" s="152"/>
      <c r="CR615" s="152"/>
      <c r="CS615" s="152"/>
      <c r="CT615" s="152"/>
      <c r="CU615" s="152"/>
      <c r="CV615" s="152"/>
      <c r="CW615" s="152"/>
      <c r="CX615" s="152"/>
      <c r="CY615" s="152"/>
      <c r="CZ615" s="152"/>
      <c r="DA615" s="152"/>
      <c r="DB615" s="152"/>
      <c r="DC615" s="152"/>
      <c r="DD615" s="152"/>
      <c r="DE615" s="152"/>
      <c r="DF615" s="152"/>
      <c r="DG615" s="152"/>
      <c r="DH615" s="152"/>
      <c r="DI615" s="152"/>
      <c r="DJ615" s="152"/>
      <c r="DK615" s="152"/>
      <c r="DL615" s="152"/>
      <c r="DM615" s="152"/>
      <c r="DN615" s="152"/>
      <c r="DO615" s="152"/>
      <c r="DP615" s="152"/>
      <c r="DQ615" s="152"/>
      <c r="DR615" s="152"/>
      <c r="DS615" s="152"/>
      <c r="DT615" s="152"/>
      <c r="DU615" s="152"/>
      <c r="DV615" s="152"/>
      <c r="DW615" s="152"/>
      <c r="DX615" s="152"/>
      <c r="DY615" s="152"/>
      <c r="DZ615" s="152"/>
      <c r="EA615" s="152"/>
      <c r="EB615" s="152"/>
      <c r="EC615" s="152"/>
      <c r="ED615" s="152"/>
      <c r="EE615" s="152"/>
      <c r="EF615" s="152"/>
      <c r="EG615" s="152"/>
      <c r="EH615" s="152"/>
      <c r="EI615" s="152"/>
      <c r="EJ615" s="152"/>
      <c r="EK615" s="152"/>
      <c r="EL615" s="152"/>
      <c r="EM615" s="152"/>
      <c r="EN615" s="152"/>
      <c r="EO615" s="152"/>
      <c r="EP615" s="152"/>
      <c r="EQ615" s="152"/>
      <c r="ER615" s="152"/>
      <c r="ES615" s="152"/>
      <c r="ET615" s="152"/>
      <c r="EU615" s="152"/>
      <c r="EV615" s="152"/>
      <c r="EW615" s="152"/>
      <c r="EX615" s="152"/>
      <c r="EY615" s="152"/>
      <c r="EZ615" s="152"/>
      <c r="FA615" s="152"/>
      <c r="FB615" s="152"/>
      <c r="FC615" s="152"/>
      <c r="FD615" s="152"/>
    </row>
    <row r="616" spans="1:160">
      <c r="A616" s="89"/>
      <c r="B616" s="89"/>
      <c r="C616" s="89"/>
      <c r="D616" s="89"/>
      <c r="E616" s="89"/>
      <c r="F616" s="89"/>
      <c r="G616" s="89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152"/>
      <c r="AE616" s="152"/>
      <c r="AF616" s="152"/>
      <c r="AG616" s="152"/>
      <c r="AH616" s="152"/>
      <c r="AI616" s="152"/>
      <c r="AJ616" s="152"/>
      <c r="AK616" s="152"/>
      <c r="AL616" s="152"/>
      <c r="AM616" s="152"/>
      <c r="AN616" s="152"/>
      <c r="AO616" s="152"/>
      <c r="AP616" s="152"/>
      <c r="AQ616" s="152"/>
      <c r="AR616" s="152"/>
      <c r="AS616" s="152"/>
      <c r="AT616" s="152"/>
      <c r="AU616" s="152"/>
      <c r="AV616" s="152"/>
      <c r="AW616" s="152"/>
      <c r="AX616" s="152"/>
      <c r="AY616" s="152"/>
      <c r="AZ616" s="152"/>
      <c r="BA616" s="152"/>
      <c r="BB616" s="152"/>
      <c r="BC616" s="152"/>
      <c r="BD616" s="152"/>
      <c r="BE616" s="152"/>
      <c r="BF616" s="152"/>
      <c r="BG616" s="152"/>
      <c r="BH616" s="152"/>
      <c r="BI616" s="152"/>
      <c r="BJ616" s="152"/>
      <c r="BK616" s="152"/>
      <c r="BL616" s="152"/>
      <c r="BM616" s="152"/>
      <c r="BN616" s="152"/>
      <c r="BO616" s="152"/>
      <c r="BP616" s="152"/>
      <c r="BQ616" s="152"/>
      <c r="BR616" s="152"/>
      <c r="BS616" s="152"/>
      <c r="BT616" s="152"/>
      <c r="BU616" s="152"/>
      <c r="BV616" s="152"/>
      <c r="BW616" s="152"/>
      <c r="BX616" s="152"/>
      <c r="BY616" s="152"/>
      <c r="BZ616" s="152"/>
      <c r="CA616" s="152"/>
      <c r="CB616" s="152"/>
      <c r="CC616" s="152"/>
      <c r="CD616" s="152"/>
      <c r="CE616" s="152"/>
      <c r="CF616" s="152"/>
      <c r="CG616" s="152"/>
      <c r="CH616" s="152"/>
      <c r="CI616" s="152"/>
      <c r="CJ616" s="152"/>
      <c r="CK616" s="152"/>
      <c r="CL616" s="152"/>
      <c r="CM616" s="152"/>
      <c r="CN616" s="152"/>
      <c r="CO616" s="152"/>
      <c r="CP616" s="152"/>
      <c r="CQ616" s="152"/>
      <c r="CR616" s="152"/>
      <c r="CS616" s="152"/>
      <c r="CT616" s="152"/>
      <c r="CU616" s="152"/>
      <c r="CV616" s="152"/>
      <c r="CW616" s="152"/>
      <c r="CX616" s="152"/>
      <c r="CY616" s="152"/>
      <c r="CZ616" s="152"/>
      <c r="DA616" s="152"/>
      <c r="DB616" s="152"/>
      <c r="DC616" s="152"/>
      <c r="DD616" s="152"/>
      <c r="DE616" s="152"/>
      <c r="DF616" s="152"/>
      <c r="DG616" s="152"/>
      <c r="DH616" s="152"/>
      <c r="DI616" s="152"/>
      <c r="DJ616" s="152"/>
      <c r="DK616" s="152"/>
      <c r="DL616" s="152"/>
      <c r="DM616" s="152"/>
      <c r="DN616" s="152"/>
      <c r="DO616" s="152"/>
      <c r="DP616" s="152"/>
      <c r="DQ616" s="152"/>
      <c r="DR616" s="152"/>
      <c r="DS616" s="152"/>
      <c r="DT616" s="152"/>
      <c r="DU616" s="152"/>
      <c r="DV616" s="152"/>
      <c r="DW616" s="152"/>
      <c r="DX616" s="152"/>
      <c r="DY616" s="152"/>
      <c r="DZ616" s="152"/>
      <c r="EA616" s="152"/>
      <c r="EB616" s="152"/>
      <c r="EC616" s="152"/>
      <c r="ED616" s="152"/>
      <c r="EE616" s="152"/>
      <c r="EF616" s="152"/>
      <c r="EG616" s="152"/>
      <c r="EH616" s="152"/>
      <c r="EI616" s="152"/>
      <c r="EJ616" s="152"/>
      <c r="EK616" s="152"/>
      <c r="EL616" s="152"/>
      <c r="EM616" s="152"/>
      <c r="EN616" s="152"/>
      <c r="EO616" s="152"/>
      <c r="EP616" s="152"/>
      <c r="EQ616" s="152"/>
      <c r="ER616" s="152"/>
      <c r="ES616" s="152"/>
      <c r="ET616" s="152"/>
      <c r="EU616" s="152"/>
      <c r="EV616" s="152"/>
      <c r="EW616" s="152"/>
      <c r="EX616" s="152"/>
      <c r="EY616" s="152"/>
      <c r="EZ616" s="152"/>
      <c r="FA616" s="152"/>
      <c r="FB616" s="152"/>
      <c r="FC616" s="152"/>
      <c r="FD616" s="152"/>
    </row>
    <row r="617" spans="1:160">
      <c r="A617" s="89"/>
      <c r="B617" s="89"/>
      <c r="C617" s="89"/>
      <c r="D617" s="89"/>
      <c r="E617" s="89"/>
      <c r="F617" s="89"/>
      <c r="G617" s="89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152"/>
      <c r="AE617" s="152"/>
      <c r="AF617" s="152"/>
      <c r="AG617" s="152"/>
      <c r="AH617" s="152"/>
      <c r="AI617" s="152"/>
      <c r="AJ617" s="152"/>
      <c r="AK617" s="152"/>
      <c r="AL617" s="152"/>
      <c r="AM617" s="152"/>
      <c r="AN617" s="152"/>
      <c r="AO617" s="152"/>
      <c r="AP617" s="152"/>
      <c r="AQ617" s="152"/>
      <c r="AR617" s="152"/>
      <c r="AS617" s="152"/>
      <c r="AT617" s="152"/>
      <c r="AU617" s="152"/>
      <c r="AV617" s="152"/>
      <c r="AW617" s="152"/>
      <c r="AX617" s="152"/>
      <c r="AY617" s="152"/>
      <c r="AZ617" s="152"/>
      <c r="BA617" s="152"/>
      <c r="BB617" s="152"/>
      <c r="BC617" s="152"/>
      <c r="BD617" s="152"/>
      <c r="BE617" s="152"/>
      <c r="BF617" s="152"/>
      <c r="BG617" s="152"/>
      <c r="BH617" s="152"/>
      <c r="BI617" s="152"/>
      <c r="BJ617" s="152"/>
      <c r="BK617" s="152"/>
      <c r="BL617" s="152"/>
      <c r="BM617" s="152"/>
      <c r="BN617" s="152"/>
      <c r="BO617" s="152"/>
      <c r="BP617" s="152"/>
      <c r="BQ617" s="152"/>
      <c r="BR617" s="152"/>
      <c r="BS617" s="152"/>
      <c r="BT617" s="152"/>
      <c r="BU617" s="152"/>
      <c r="BV617" s="152"/>
      <c r="BW617" s="152"/>
      <c r="BX617" s="152"/>
      <c r="BY617" s="152"/>
      <c r="BZ617" s="152"/>
      <c r="CA617" s="152"/>
      <c r="CB617" s="152"/>
      <c r="CC617" s="152"/>
      <c r="CD617" s="152"/>
      <c r="CE617" s="152"/>
      <c r="CF617" s="152"/>
      <c r="CG617" s="152"/>
      <c r="CH617" s="152"/>
      <c r="CI617" s="152"/>
      <c r="CJ617" s="152"/>
      <c r="CK617" s="152"/>
      <c r="CL617" s="152"/>
      <c r="CM617" s="152"/>
      <c r="CN617" s="152"/>
      <c r="CO617" s="152"/>
      <c r="CP617" s="152"/>
      <c r="CQ617" s="152"/>
      <c r="CR617" s="152"/>
      <c r="CS617" s="152"/>
      <c r="CT617" s="152"/>
      <c r="CU617" s="152"/>
      <c r="CV617" s="152"/>
      <c r="CW617" s="152"/>
      <c r="CX617" s="152"/>
      <c r="CY617" s="152"/>
      <c r="CZ617" s="152"/>
      <c r="DA617" s="152"/>
      <c r="DB617" s="152"/>
      <c r="DC617" s="152"/>
      <c r="DD617" s="152"/>
      <c r="DE617" s="152"/>
      <c r="DF617" s="152"/>
      <c r="DG617" s="152"/>
      <c r="DH617" s="152"/>
      <c r="DI617" s="152"/>
      <c r="DJ617" s="152"/>
      <c r="DK617" s="152"/>
      <c r="DL617" s="152"/>
      <c r="DM617" s="152"/>
      <c r="DN617" s="152"/>
      <c r="DO617" s="152"/>
      <c r="DP617" s="152"/>
      <c r="DQ617" s="152"/>
      <c r="DR617" s="152"/>
      <c r="DS617" s="152"/>
      <c r="DT617" s="152"/>
      <c r="DU617" s="152"/>
      <c r="DV617" s="152"/>
      <c r="DW617" s="152"/>
      <c r="DX617" s="152"/>
      <c r="DY617" s="152"/>
      <c r="DZ617" s="152"/>
      <c r="EA617" s="152"/>
      <c r="EB617" s="152"/>
      <c r="EC617" s="152"/>
      <c r="ED617" s="152"/>
      <c r="EE617" s="152"/>
      <c r="EF617" s="152"/>
      <c r="EG617" s="152"/>
      <c r="EH617" s="152"/>
      <c r="EI617" s="152"/>
      <c r="EJ617" s="152"/>
      <c r="EK617" s="152"/>
      <c r="EL617" s="152"/>
      <c r="EM617" s="152"/>
      <c r="EN617" s="152"/>
      <c r="EO617" s="152"/>
      <c r="EP617" s="152"/>
      <c r="EQ617" s="152"/>
      <c r="ER617" s="152"/>
      <c r="ES617" s="152"/>
      <c r="ET617" s="152"/>
      <c r="EU617" s="152"/>
      <c r="EV617" s="152"/>
      <c r="EW617" s="152"/>
      <c r="EX617" s="152"/>
      <c r="EY617" s="152"/>
      <c r="EZ617" s="152"/>
      <c r="FA617" s="152"/>
      <c r="FB617" s="152"/>
      <c r="FC617" s="152"/>
      <c r="FD617" s="152"/>
    </row>
    <row r="618" spans="1:160">
      <c r="A618" s="89"/>
      <c r="B618" s="89"/>
      <c r="C618" s="89"/>
      <c r="D618" s="89"/>
      <c r="E618" s="89"/>
      <c r="F618" s="89"/>
      <c r="G618" s="89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152"/>
      <c r="AE618" s="152"/>
      <c r="AF618" s="152"/>
      <c r="AG618" s="152"/>
      <c r="AH618" s="152"/>
      <c r="AI618" s="152"/>
      <c r="AJ618" s="152"/>
      <c r="AK618" s="152"/>
      <c r="AL618" s="152"/>
      <c r="AM618" s="152"/>
      <c r="AN618" s="152"/>
      <c r="AO618" s="152"/>
      <c r="AP618" s="152"/>
      <c r="AQ618" s="152"/>
      <c r="AR618" s="152"/>
      <c r="AS618" s="152"/>
      <c r="AT618" s="152"/>
      <c r="AU618" s="152"/>
      <c r="AV618" s="152"/>
      <c r="AW618" s="152"/>
      <c r="AX618" s="152"/>
      <c r="AY618" s="152"/>
      <c r="AZ618" s="152"/>
      <c r="BA618" s="152"/>
      <c r="BB618" s="152"/>
      <c r="BC618" s="152"/>
      <c r="BD618" s="152"/>
      <c r="BE618" s="152"/>
      <c r="BF618" s="152"/>
      <c r="BG618" s="152"/>
      <c r="BH618" s="152"/>
      <c r="BI618" s="152"/>
      <c r="BJ618" s="152"/>
      <c r="BK618" s="152"/>
      <c r="BL618" s="152"/>
      <c r="BM618" s="152"/>
      <c r="BN618" s="152"/>
      <c r="BO618" s="152"/>
      <c r="BP618" s="152"/>
      <c r="BQ618" s="152"/>
      <c r="BR618" s="152"/>
      <c r="BS618" s="152"/>
      <c r="BT618" s="152"/>
      <c r="BU618" s="152"/>
      <c r="BV618" s="152"/>
      <c r="BW618" s="152"/>
      <c r="BX618" s="152"/>
      <c r="BY618" s="152"/>
      <c r="BZ618" s="152"/>
      <c r="CA618" s="152"/>
      <c r="CB618" s="152"/>
      <c r="CC618" s="152"/>
      <c r="CD618" s="152"/>
      <c r="CE618" s="152"/>
      <c r="CF618" s="152"/>
      <c r="CG618" s="152"/>
      <c r="CH618" s="152"/>
      <c r="CI618" s="152"/>
      <c r="CJ618" s="152"/>
      <c r="CK618" s="152"/>
      <c r="CL618" s="152"/>
      <c r="CM618" s="152"/>
      <c r="CN618" s="152"/>
      <c r="CO618" s="152"/>
      <c r="CP618" s="152"/>
      <c r="CQ618" s="152"/>
      <c r="CR618" s="152"/>
      <c r="CS618" s="152"/>
      <c r="CT618" s="152"/>
      <c r="CU618" s="152"/>
      <c r="CV618" s="152"/>
      <c r="CW618" s="152"/>
      <c r="CX618" s="152"/>
      <c r="CY618" s="152"/>
      <c r="CZ618" s="152"/>
      <c r="DA618" s="152"/>
      <c r="DB618" s="152"/>
      <c r="DC618" s="152"/>
      <c r="DD618" s="152"/>
      <c r="DE618" s="152"/>
      <c r="DF618" s="152"/>
      <c r="DG618" s="152"/>
      <c r="DH618" s="152"/>
      <c r="DI618" s="152"/>
      <c r="DJ618" s="152"/>
      <c r="DK618" s="152"/>
      <c r="DL618" s="152"/>
      <c r="DM618" s="152"/>
      <c r="DN618" s="152"/>
      <c r="DO618" s="152"/>
      <c r="DP618" s="152"/>
      <c r="DQ618" s="152"/>
      <c r="DR618" s="152"/>
      <c r="DS618" s="152"/>
      <c r="DT618" s="152"/>
      <c r="DU618" s="152"/>
      <c r="DV618" s="152"/>
      <c r="DW618" s="152"/>
      <c r="DX618" s="152"/>
      <c r="DY618" s="152"/>
      <c r="DZ618" s="152"/>
      <c r="EA618" s="152"/>
      <c r="EB618" s="152"/>
      <c r="EC618" s="152"/>
      <c r="ED618" s="152"/>
      <c r="EE618" s="152"/>
      <c r="EF618" s="152"/>
      <c r="EG618" s="152"/>
      <c r="EH618" s="152"/>
      <c r="EI618" s="152"/>
      <c r="EJ618" s="152"/>
      <c r="EK618" s="152"/>
      <c r="EL618" s="152"/>
      <c r="EM618" s="152"/>
      <c r="EN618" s="152"/>
      <c r="EO618" s="152"/>
      <c r="EP618" s="152"/>
      <c r="EQ618" s="152"/>
      <c r="ER618" s="152"/>
      <c r="ES618" s="152"/>
      <c r="ET618" s="152"/>
      <c r="EU618" s="152"/>
      <c r="EV618" s="152"/>
      <c r="EW618" s="152"/>
      <c r="EX618" s="152"/>
      <c r="EY618" s="152"/>
      <c r="EZ618" s="152"/>
      <c r="FA618" s="152"/>
      <c r="FB618" s="152"/>
      <c r="FC618" s="152"/>
      <c r="FD618" s="152"/>
    </row>
    <row r="619" spans="1:160">
      <c r="A619" s="89"/>
      <c r="B619" s="89"/>
      <c r="C619" s="89"/>
      <c r="D619" s="89"/>
      <c r="E619" s="89"/>
      <c r="F619" s="89"/>
      <c r="G619" s="89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152"/>
      <c r="AE619" s="152"/>
      <c r="AF619" s="152"/>
      <c r="AG619" s="152"/>
      <c r="AH619" s="152"/>
      <c r="AI619" s="152"/>
      <c r="AJ619" s="152"/>
      <c r="AK619" s="152"/>
      <c r="AL619" s="152"/>
      <c r="AM619" s="152"/>
      <c r="AN619" s="152"/>
      <c r="AO619" s="152"/>
      <c r="AP619" s="152"/>
      <c r="AQ619" s="152"/>
      <c r="AR619" s="152"/>
      <c r="AS619" s="152"/>
      <c r="AT619" s="152"/>
      <c r="AU619" s="152"/>
      <c r="AV619" s="152"/>
      <c r="AW619" s="152"/>
      <c r="AX619" s="152"/>
      <c r="AY619" s="152"/>
      <c r="AZ619" s="152"/>
      <c r="BA619" s="152"/>
      <c r="BB619" s="152"/>
      <c r="BC619" s="152"/>
      <c r="BD619" s="152"/>
      <c r="BE619" s="152"/>
      <c r="BF619" s="152"/>
      <c r="BG619" s="152"/>
      <c r="BH619" s="152"/>
      <c r="BI619" s="152"/>
      <c r="BJ619" s="152"/>
      <c r="BK619" s="152"/>
      <c r="BL619" s="152"/>
      <c r="BM619" s="152"/>
      <c r="BN619" s="152"/>
      <c r="BO619" s="152"/>
      <c r="BP619" s="152"/>
      <c r="BQ619" s="152"/>
      <c r="BR619" s="152"/>
      <c r="BS619" s="152"/>
      <c r="BT619" s="152"/>
      <c r="BU619" s="152"/>
      <c r="BV619" s="152"/>
      <c r="BW619" s="152"/>
      <c r="BX619" s="152"/>
      <c r="BY619" s="152"/>
      <c r="BZ619" s="152"/>
      <c r="CA619" s="152"/>
      <c r="CB619" s="152"/>
      <c r="CC619" s="152"/>
      <c r="CD619" s="152"/>
      <c r="CE619" s="152"/>
      <c r="CF619" s="152"/>
      <c r="CG619" s="152"/>
      <c r="CH619" s="152"/>
      <c r="CI619" s="152"/>
      <c r="CJ619" s="152"/>
      <c r="CK619" s="152"/>
      <c r="CL619" s="152"/>
      <c r="CM619" s="152"/>
      <c r="CN619" s="152"/>
      <c r="CO619" s="152"/>
      <c r="CP619" s="152"/>
      <c r="CQ619" s="152"/>
      <c r="CR619" s="152"/>
      <c r="CS619" s="152"/>
      <c r="CT619" s="152"/>
      <c r="CU619" s="152"/>
      <c r="CV619" s="152"/>
      <c r="CW619" s="152"/>
      <c r="CX619" s="152"/>
      <c r="CY619" s="152"/>
      <c r="CZ619" s="152"/>
      <c r="DA619" s="152"/>
      <c r="DB619" s="152"/>
      <c r="DC619" s="152"/>
      <c r="DD619" s="152"/>
      <c r="DE619" s="152"/>
      <c r="DF619" s="152"/>
      <c r="DG619" s="152"/>
      <c r="DH619" s="152"/>
      <c r="DI619" s="152"/>
      <c r="DJ619" s="152"/>
      <c r="DK619" s="152"/>
      <c r="DL619" s="152"/>
      <c r="DM619" s="152"/>
      <c r="DN619" s="152"/>
      <c r="DO619" s="152"/>
      <c r="DP619" s="152"/>
      <c r="DQ619" s="152"/>
      <c r="DR619" s="152"/>
      <c r="DS619" s="152"/>
      <c r="DT619" s="152"/>
      <c r="DU619" s="152"/>
      <c r="DV619" s="152"/>
      <c r="DW619" s="152"/>
      <c r="DX619" s="152"/>
      <c r="DY619" s="152"/>
      <c r="DZ619" s="152"/>
      <c r="EA619" s="152"/>
      <c r="EB619" s="152"/>
      <c r="EC619" s="152"/>
      <c r="ED619" s="152"/>
      <c r="EE619" s="152"/>
      <c r="EF619" s="152"/>
      <c r="EG619" s="152"/>
      <c r="EH619" s="152"/>
      <c r="EI619" s="152"/>
      <c r="EJ619" s="152"/>
      <c r="EK619" s="152"/>
      <c r="EL619" s="152"/>
      <c r="EM619" s="152"/>
      <c r="EN619" s="152"/>
      <c r="EO619" s="152"/>
      <c r="EP619" s="152"/>
      <c r="EQ619" s="152"/>
      <c r="ER619" s="152"/>
      <c r="ES619" s="152"/>
      <c r="ET619" s="152"/>
      <c r="EU619" s="152"/>
      <c r="EV619" s="152"/>
      <c r="EW619" s="152"/>
      <c r="EX619" s="152"/>
      <c r="EY619" s="152"/>
      <c r="EZ619" s="152"/>
      <c r="FA619" s="152"/>
      <c r="FB619" s="152"/>
      <c r="FC619" s="152"/>
      <c r="FD619" s="152"/>
    </row>
    <row r="620" spans="1:160">
      <c r="A620" s="89"/>
      <c r="B620" s="89"/>
      <c r="C620" s="89"/>
      <c r="D620" s="89"/>
      <c r="E620" s="89"/>
      <c r="F620" s="89"/>
      <c r="G620" s="89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152"/>
      <c r="AE620" s="152"/>
      <c r="AF620" s="152"/>
      <c r="AG620" s="152"/>
      <c r="AH620" s="152"/>
      <c r="AI620" s="152"/>
      <c r="AJ620" s="152"/>
      <c r="AK620" s="152"/>
      <c r="AL620" s="152"/>
      <c r="AM620" s="152"/>
      <c r="AN620" s="152"/>
      <c r="AO620" s="152"/>
      <c r="AP620" s="152"/>
      <c r="AQ620" s="152"/>
      <c r="AR620" s="152"/>
      <c r="AS620" s="152"/>
      <c r="AT620" s="152"/>
      <c r="AU620" s="152"/>
      <c r="AV620" s="152"/>
      <c r="AW620" s="152"/>
      <c r="AX620" s="152"/>
      <c r="AY620" s="152"/>
      <c r="AZ620" s="152"/>
      <c r="BA620" s="152"/>
      <c r="BB620" s="152"/>
      <c r="BC620" s="152"/>
      <c r="BD620" s="152"/>
      <c r="BE620" s="152"/>
      <c r="BF620" s="152"/>
      <c r="BG620" s="152"/>
      <c r="BH620" s="152"/>
      <c r="BI620" s="152"/>
      <c r="BJ620" s="152"/>
      <c r="BK620" s="152"/>
      <c r="BL620" s="152"/>
      <c r="BM620" s="152"/>
      <c r="BN620" s="152"/>
      <c r="BO620" s="152"/>
      <c r="BP620" s="152"/>
      <c r="BQ620" s="152"/>
      <c r="BR620" s="152"/>
      <c r="BS620" s="152"/>
      <c r="BT620" s="152"/>
      <c r="BU620" s="152"/>
      <c r="BV620" s="152"/>
      <c r="BW620" s="152"/>
      <c r="BX620" s="152"/>
      <c r="BY620" s="152"/>
      <c r="BZ620" s="152"/>
      <c r="CA620" s="152"/>
      <c r="CB620" s="152"/>
      <c r="CC620" s="152"/>
      <c r="CD620" s="152"/>
      <c r="CE620" s="152"/>
      <c r="CF620" s="152"/>
      <c r="CG620" s="152"/>
      <c r="CH620" s="152"/>
      <c r="CI620" s="152"/>
      <c r="CJ620" s="152"/>
      <c r="CK620" s="152"/>
      <c r="CL620" s="152"/>
      <c r="CM620" s="152"/>
      <c r="CN620" s="152"/>
      <c r="CO620" s="152"/>
      <c r="CP620" s="152"/>
      <c r="CQ620" s="152"/>
      <c r="CR620" s="152"/>
      <c r="CS620" s="152"/>
      <c r="CT620" s="152"/>
      <c r="CU620" s="152"/>
      <c r="CV620" s="152"/>
      <c r="CW620" s="152"/>
      <c r="CX620" s="152"/>
      <c r="CY620" s="152"/>
      <c r="CZ620" s="152"/>
      <c r="DA620" s="152"/>
      <c r="DB620" s="152"/>
      <c r="DC620" s="152"/>
      <c r="DD620" s="152"/>
      <c r="DE620" s="152"/>
      <c r="DF620" s="152"/>
      <c r="DG620" s="152"/>
      <c r="DH620" s="152"/>
      <c r="DI620" s="152"/>
      <c r="DJ620" s="152"/>
      <c r="DK620" s="152"/>
      <c r="DL620" s="152"/>
      <c r="DM620" s="152"/>
      <c r="DN620" s="152"/>
      <c r="DO620" s="152"/>
      <c r="DP620" s="152"/>
      <c r="DQ620" s="152"/>
      <c r="DR620" s="152"/>
      <c r="DS620" s="152"/>
      <c r="DT620" s="152"/>
      <c r="DU620" s="152"/>
      <c r="DV620" s="152"/>
      <c r="DW620" s="152"/>
      <c r="DX620" s="152"/>
      <c r="DY620" s="152"/>
      <c r="DZ620" s="152"/>
      <c r="EA620" s="152"/>
      <c r="EB620" s="152"/>
      <c r="EC620" s="152"/>
      <c r="ED620" s="152"/>
      <c r="EE620" s="152"/>
      <c r="EF620" s="152"/>
      <c r="EG620" s="152"/>
      <c r="EH620" s="152"/>
      <c r="EI620" s="152"/>
      <c r="EJ620" s="152"/>
      <c r="EK620" s="152"/>
      <c r="EL620" s="152"/>
      <c r="EM620" s="152"/>
      <c r="EN620" s="152"/>
      <c r="EO620" s="152"/>
      <c r="EP620" s="152"/>
      <c r="EQ620" s="152"/>
      <c r="ER620" s="152"/>
      <c r="ES620" s="152"/>
      <c r="ET620" s="152"/>
      <c r="EU620" s="152"/>
      <c r="EV620" s="152"/>
      <c r="EW620" s="152"/>
      <c r="EX620" s="152"/>
      <c r="EY620" s="152"/>
      <c r="EZ620" s="152"/>
      <c r="FA620" s="152"/>
      <c r="FB620" s="152"/>
      <c r="FC620" s="152"/>
      <c r="FD620" s="152"/>
    </row>
    <row r="621" spans="1:160">
      <c r="A621" s="89"/>
      <c r="B621" s="89"/>
      <c r="C621" s="89"/>
      <c r="D621" s="89"/>
      <c r="E621" s="89"/>
      <c r="F621" s="89"/>
      <c r="G621" s="89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152"/>
      <c r="AE621" s="152"/>
      <c r="AF621" s="152"/>
      <c r="AG621" s="152"/>
      <c r="AH621" s="152"/>
      <c r="AI621" s="152"/>
      <c r="AJ621" s="152"/>
      <c r="AK621" s="152"/>
      <c r="AL621" s="152"/>
      <c r="AM621" s="152"/>
      <c r="AN621" s="152"/>
      <c r="AO621" s="152"/>
      <c r="AP621" s="152"/>
      <c r="AQ621" s="152"/>
      <c r="AR621" s="152"/>
      <c r="AS621" s="152"/>
      <c r="AT621" s="152"/>
      <c r="AU621" s="152"/>
      <c r="AV621" s="152"/>
      <c r="AW621" s="152"/>
      <c r="AX621" s="152"/>
      <c r="AY621" s="152"/>
      <c r="AZ621" s="152"/>
      <c r="BA621" s="152"/>
      <c r="BB621" s="152"/>
      <c r="BC621" s="152"/>
      <c r="BD621" s="152"/>
      <c r="BE621" s="152"/>
      <c r="BF621" s="152"/>
      <c r="BG621" s="152"/>
      <c r="BH621" s="152"/>
      <c r="BI621" s="152"/>
      <c r="BJ621" s="152"/>
      <c r="BK621" s="152"/>
      <c r="BL621" s="152"/>
      <c r="BM621" s="152"/>
      <c r="BN621" s="152"/>
      <c r="BO621" s="152"/>
      <c r="BP621" s="152"/>
      <c r="BQ621" s="152"/>
      <c r="BR621" s="152"/>
      <c r="BS621" s="152"/>
      <c r="BT621" s="152"/>
      <c r="BU621" s="152"/>
      <c r="BV621" s="152"/>
      <c r="BW621" s="152"/>
      <c r="BX621" s="152"/>
      <c r="BY621" s="152"/>
      <c r="BZ621" s="152"/>
      <c r="CA621" s="152"/>
      <c r="CB621" s="152"/>
      <c r="CC621" s="152"/>
      <c r="CD621" s="152"/>
      <c r="CE621" s="152"/>
      <c r="CF621" s="152"/>
      <c r="CG621" s="152"/>
      <c r="CH621" s="152"/>
      <c r="CI621" s="152"/>
      <c r="CJ621" s="152"/>
      <c r="CK621" s="152"/>
      <c r="CL621" s="152"/>
      <c r="CM621" s="152"/>
      <c r="CN621" s="152"/>
      <c r="CO621" s="152"/>
      <c r="CP621" s="152"/>
      <c r="CQ621" s="152"/>
      <c r="CR621" s="152"/>
      <c r="CS621" s="152"/>
      <c r="CT621" s="152"/>
      <c r="CU621" s="152"/>
      <c r="CV621" s="152"/>
      <c r="CW621" s="152"/>
      <c r="CX621" s="152"/>
      <c r="CY621" s="152"/>
      <c r="CZ621" s="152"/>
      <c r="DA621" s="152"/>
      <c r="DB621" s="152"/>
      <c r="DC621" s="152"/>
      <c r="DD621" s="152"/>
      <c r="DE621" s="152"/>
      <c r="DF621" s="152"/>
      <c r="DG621" s="152"/>
      <c r="DH621" s="152"/>
      <c r="DI621" s="152"/>
      <c r="DJ621" s="152"/>
      <c r="DK621" s="152"/>
      <c r="DL621" s="152"/>
      <c r="DM621" s="152"/>
      <c r="DN621" s="152"/>
      <c r="DO621" s="152"/>
      <c r="DP621" s="152"/>
      <c r="DQ621" s="152"/>
      <c r="DR621" s="152"/>
      <c r="DS621" s="152"/>
      <c r="DT621" s="152"/>
      <c r="DU621" s="152"/>
      <c r="DV621" s="152"/>
      <c r="DW621" s="152"/>
      <c r="DX621" s="152"/>
      <c r="DY621" s="152"/>
      <c r="DZ621" s="152"/>
      <c r="EA621" s="152"/>
      <c r="EB621" s="152"/>
      <c r="EC621" s="152"/>
      <c r="ED621" s="152"/>
      <c r="EE621" s="152"/>
      <c r="EF621" s="152"/>
      <c r="EG621" s="152"/>
      <c r="EH621" s="152"/>
      <c r="EI621" s="152"/>
      <c r="EJ621" s="152"/>
      <c r="EK621" s="152"/>
      <c r="EL621" s="152"/>
      <c r="EM621" s="152"/>
      <c r="EN621" s="152"/>
      <c r="EO621" s="152"/>
      <c r="EP621" s="152"/>
      <c r="EQ621" s="152"/>
      <c r="ER621" s="152"/>
      <c r="ES621" s="152"/>
      <c r="ET621" s="152"/>
      <c r="EU621" s="152"/>
      <c r="EV621" s="152"/>
      <c r="EW621" s="152"/>
      <c r="EX621" s="152"/>
      <c r="EY621" s="152"/>
      <c r="EZ621" s="152"/>
      <c r="FA621" s="152"/>
      <c r="FB621" s="152"/>
      <c r="FC621" s="152"/>
      <c r="FD621" s="152"/>
    </row>
    <row r="622" spans="1:160">
      <c r="A622" s="89"/>
      <c r="B622" s="89"/>
      <c r="C622" s="89"/>
      <c r="D622" s="89"/>
      <c r="E622" s="89"/>
      <c r="F622" s="89"/>
      <c r="G622" s="89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152"/>
      <c r="AE622" s="152"/>
      <c r="AF622" s="152"/>
      <c r="AG622" s="152"/>
      <c r="AH622" s="152"/>
      <c r="AI622" s="152"/>
      <c r="AJ622" s="152"/>
      <c r="AK622" s="152"/>
      <c r="AL622" s="152"/>
      <c r="AM622" s="152"/>
      <c r="AN622" s="152"/>
      <c r="AO622" s="152"/>
      <c r="AP622" s="152"/>
      <c r="AQ622" s="152"/>
      <c r="AR622" s="152"/>
      <c r="AS622" s="152"/>
      <c r="AT622" s="152"/>
      <c r="AU622" s="152"/>
      <c r="AV622" s="152"/>
      <c r="AW622" s="152"/>
      <c r="AX622" s="152"/>
      <c r="AY622" s="152"/>
      <c r="AZ622" s="152"/>
      <c r="BA622" s="152"/>
      <c r="BB622" s="152"/>
      <c r="BC622" s="152"/>
      <c r="BD622" s="152"/>
      <c r="BE622" s="152"/>
      <c r="BF622" s="152"/>
      <c r="BG622" s="152"/>
      <c r="BH622" s="152"/>
      <c r="BI622" s="152"/>
      <c r="BJ622" s="152"/>
      <c r="BK622" s="152"/>
      <c r="BL622" s="152"/>
      <c r="BM622" s="152"/>
      <c r="BN622" s="152"/>
      <c r="BO622" s="152"/>
      <c r="BP622" s="152"/>
      <c r="BQ622" s="152"/>
      <c r="BR622" s="152"/>
      <c r="BS622" s="152"/>
      <c r="BT622" s="152"/>
      <c r="BU622" s="152"/>
      <c r="BV622" s="152"/>
      <c r="BW622" s="152"/>
      <c r="BX622" s="152"/>
      <c r="BY622" s="152"/>
      <c r="BZ622" s="152"/>
      <c r="CA622" s="152"/>
      <c r="CB622" s="152"/>
      <c r="CC622" s="152"/>
      <c r="CD622" s="152"/>
      <c r="CE622" s="152"/>
      <c r="CF622" s="152"/>
      <c r="CG622" s="152"/>
      <c r="CH622" s="152"/>
      <c r="CI622" s="152"/>
      <c r="CJ622" s="152"/>
      <c r="CK622" s="152"/>
      <c r="CL622" s="152"/>
      <c r="CM622" s="152"/>
      <c r="CN622" s="152"/>
      <c r="CO622" s="152"/>
      <c r="CP622" s="152"/>
      <c r="CQ622" s="152"/>
      <c r="CR622" s="152"/>
      <c r="CS622" s="152"/>
      <c r="CT622" s="152"/>
      <c r="CU622" s="152"/>
      <c r="CV622" s="152"/>
      <c r="CW622" s="152"/>
      <c r="CX622" s="152"/>
      <c r="CY622" s="152"/>
      <c r="CZ622" s="152"/>
      <c r="DA622" s="152"/>
      <c r="DB622" s="152"/>
      <c r="DC622" s="152"/>
      <c r="DD622" s="152"/>
      <c r="DE622" s="152"/>
      <c r="DF622" s="152"/>
      <c r="DG622" s="152"/>
      <c r="DH622" s="152"/>
      <c r="DI622" s="152"/>
      <c r="DJ622" s="152"/>
      <c r="DK622" s="152"/>
      <c r="DL622" s="152"/>
      <c r="DM622" s="152"/>
      <c r="DN622" s="152"/>
      <c r="DO622" s="152"/>
      <c r="DP622" s="152"/>
      <c r="DQ622" s="152"/>
      <c r="DR622" s="152"/>
      <c r="DS622" s="152"/>
      <c r="DT622" s="152"/>
      <c r="DU622" s="152"/>
      <c r="DV622" s="152"/>
      <c r="DW622" s="152"/>
      <c r="DX622" s="152"/>
      <c r="DY622" s="152"/>
      <c r="DZ622" s="152"/>
      <c r="EA622" s="152"/>
      <c r="EB622" s="152"/>
      <c r="EC622" s="152"/>
      <c r="ED622" s="152"/>
      <c r="EE622" s="152"/>
      <c r="EF622" s="152"/>
      <c r="EG622" s="152"/>
      <c r="EH622" s="152"/>
      <c r="EI622" s="152"/>
      <c r="EJ622" s="152"/>
      <c r="EK622" s="152"/>
      <c r="EL622" s="152"/>
      <c r="EM622" s="152"/>
      <c r="EN622" s="152"/>
      <c r="EO622" s="152"/>
      <c r="EP622" s="152"/>
      <c r="EQ622" s="152"/>
      <c r="ER622" s="152"/>
      <c r="ES622" s="152"/>
      <c r="ET622" s="152"/>
      <c r="EU622" s="152"/>
      <c r="EV622" s="152"/>
      <c r="EW622" s="152"/>
      <c r="EX622" s="152"/>
      <c r="EY622" s="152"/>
      <c r="EZ622" s="152"/>
      <c r="FA622" s="152"/>
      <c r="FB622" s="152"/>
      <c r="FC622" s="152"/>
      <c r="FD622" s="152"/>
    </row>
    <row r="623" spans="1:160">
      <c r="A623" s="89"/>
      <c r="B623" s="89"/>
      <c r="C623" s="89"/>
      <c r="D623" s="89"/>
      <c r="E623" s="89"/>
      <c r="F623" s="89"/>
      <c r="G623" s="89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152"/>
      <c r="AE623" s="152"/>
      <c r="AF623" s="152"/>
      <c r="AG623" s="152"/>
      <c r="AH623" s="152"/>
      <c r="AI623" s="152"/>
      <c r="AJ623" s="152"/>
      <c r="AK623" s="152"/>
      <c r="AL623" s="152"/>
      <c r="AM623" s="152"/>
      <c r="AN623" s="152"/>
      <c r="AO623" s="152"/>
      <c r="AP623" s="152"/>
      <c r="AQ623" s="152"/>
      <c r="AR623" s="152"/>
      <c r="AS623" s="152"/>
      <c r="AT623" s="152"/>
      <c r="AU623" s="152"/>
      <c r="AV623" s="152"/>
      <c r="AW623" s="152"/>
      <c r="AX623" s="152"/>
      <c r="AY623" s="152"/>
      <c r="AZ623" s="152"/>
      <c r="BA623" s="152"/>
      <c r="BB623" s="152"/>
      <c r="BC623" s="152"/>
      <c r="BD623" s="152"/>
      <c r="BE623" s="152"/>
      <c r="BF623" s="152"/>
      <c r="BG623" s="152"/>
      <c r="BH623" s="152"/>
      <c r="BI623" s="152"/>
      <c r="BJ623" s="152"/>
      <c r="BK623" s="152"/>
      <c r="BL623" s="152"/>
      <c r="BM623" s="152"/>
      <c r="BN623" s="152"/>
      <c r="BO623" s="152"/>
      <c r="BP623" s="152"/>
      <c r="BQ623" s="152"/>
      <c r="BR623" s="152"/>
      <c r="BS623" s="152"/>
      <c r="BT623" s="152"/>
      <c r="BU623" s="152"/>
      <c r="BV623" s="152"/>
      <c r="BW623" s="152"/>
      <c r="BX623" s="152"/>
      <c r="BY623" s="152"/>
      <c r="BZ623" s="152"/>
      <c r="CA623" s="152"/>
      <c r="CB623" s="152"/>
      <c r="CC623" s="152"/>
      <c r="CD623" s="152"/>
      <c r="CE623" s="152"/>
      <c r="CF623" s="152"/>
      <c r="CG623" s="152"/>
      <c r="CH623" s="152"/>
      <c r="CI623" s="152"/>
      <c r="CJ623" s="152"/>
      <c r="CK623" s="152"/>
      <c r="CL623" s="152"/>
      <c r="CM623" s="152"/>
      <c r="CN623" s="152"/>
      <c r="CO623" s="152"/>
      <c r="CP623" s="152"/>
      <c r="CQ623" s="152"/>
      <c r="CR623" s="152"/>
      <c r="CS623" s="152"/>
      <c r="CT623" s="152"/>
      <c r="CU623" s="152"/>
      <c r="CV623" s="152"/>
      <c r="CW623" s="152"/>
      <c r="CX623" s="152"/>
      <c r="CY623" s="152"/>
      <c r="CZ623" s="152"/>
      <c r="DA623" s="152"/>
      <c r="DB623" s="152"/>
      <c r="DC623" s="152"/>
      <c r="DD623" s="152"/>
      <c r="DE623" s="152"/>
      <c r="DF623" s="152"/>
      <c r="DG623" s="152"/>
      <c r="DH623" s="152"/>
      <c r="DI623" s="152"/>
      <c r="DJ623" s="152"/>
      <c r="DK623" s="152"/>
      <c r="DL623" s="152"/>
      <c r="DM623" s="152"/>
      <c r="DN623" s="152"/>
      <c r="DO623" s="152"/>
      <c r="DP623" s="152"/>
      <c r="DQ623" s="152"/>
      <c r="DR623" s="152"/>
      <c r="DS623" s="152"/>
      <c r="DT623" s="152"/>
      <c r="DU623" s="152"/>
      <c r="DV623" s="152"/>
      <c r="DW623" s="152"/>
      <c r="DX623" s="152"/>
      <c r="DY623" s="152"/>
      <c r="DZ623" s="152"/>
      <c r="EA623" s="152"/>
      <c r="EB623" s="152"/>
      <c r="EC623" s="152"/>
      <c r="ED623" s="152"/>
      <c r="EE623" s="152"/>
      <c r="EF623" s="152"/>
      <c r="EG623" s="152"/>
      <c r="EH623" s="152"/>
      <c r="EI623" s="152"/>
      <c r="EJ623" s="152"/>
      <c r="EK623" s="152"/>
      <c r="EL623" s="152"/>
      <c r="EM623" s="152"/>
      <c r="EN623" s="152"/>
      <c r="EO623" s="152"/>
      <c r="EP623" s="152"/>
      <c r="EQ623" s="152"/>
      <c r="ER623" s="152"/>
      <c r="ES623" s="152"/>
      <c r="ET623" s="152"/>
      <c r="EU623" s="152"/>
      <c r="EV623" s="152"/>
      <c r="EW623" s="152"/>
      <c r="EX623" s="152"/>
      <c r="EY623" s="152"/>
      <c r="EZ623" s="152"/>
      <c r="FA623" s="152"/>
      <c r="FB623" s="152"/>
      <c r="FC623" s="152"/>
      <c r="FD623" s="152"/>
    </row>
    <row r="624" spans="1:160">
      <c r="A624" s="89"/>
      <c r="B624" s="89"/>
      <c r="C624" s="89"/>
      <c r="D624" s="89"/>
      <c r="E624" s="89"/>
      <c r="F624" s="89"/>
      <c r="G624" s="89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152"/>
      <c r="AE624" s="152"/>
      <c r="AF624" s="152"/>
      <c r="AG624" s="152"/>
      <c r="AH624" s="152"/>
      <c r="AI624" s="152"/>
      <c r="AJ624" s="152"/>
      <c r="AK624" s="152"/>
      <c r="AL624" s="152"/>
      <c r="AM624" s="152"/>
      <c r="AN624" s="152"/>
      <c r="AO624" s="152"/>
      <c r="AP624" s="152"/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  <c r="BG624" s="152"/>
      <c r="BH624" s="152"/>
      <c r="BI624" s="152"/>
      <c r="BJ624" s="152"/>
      <c r="BK624" s="152"/>
      <c r="BL624" s="152"/>
      <c r="BM624" s="152"/>
      <c r="BN624" s="152"/>
      <c r="BO624" s="152"/>
      <c r="BP624" s="152"/>
      <c r="BQ624" s="152"/>
      <c r="BR624" s="152"/>
      <c r="BS624" s="152"/>
      <c r="BT624" s="152"/>
      <c r="BU624" s="152"/>
      <c r="BV624" s="152"/>
      <c r="BW624" s="152"/>
      <c r="BX624" s="152"/>
      <c r="BY624" s="152"/>
      <c r="BZ624" s="152"/>
      <c r="CA624" s="152"/>
      <c r="CB624" s="152"/>
      <c r="CC624" s="152"/>
      <c r="CD624" s="152"/>
      <c r="CE624" s="152"/>
      <c r="CF624" s="152"/>
      <c r="CG624" s="152"/>
      <c r="CH624" s="152"/>
      <c r="CI624" s="152"/>
      <c r="CJ624" s="152"/>
      <c r="CK624" s="152"/>
      <c r="CL624" s="152"/>
      <c r="CM624" s="152"/>
      <c r="CN624" s="152"/>
      <c r="CO624" s="152"/>
      <c r="CP624" s="152"/>
      <c r="CQ624" s="152"/>
      <c r="CR624" s="152"/>
      <c r="CS624" s="152"/>
      <c r="CT624" s="152"/>
      <c r="CU624" s="152"/>
      <c r="CV624" s="152"/>
      <c r="CW624" s="152"/>
      <c r="CX624" s="152"/>
      <c r="CY624" s="152"/>
      <c r="CZ624" s="152"/>
      <c r="DA624" s="152"/>
      <c r="DB624" s="152"/>
      <c r="DC624" s="152"/>
      <c r="DD624" s="152"/>
      <c r="DE624" s="152"/>
      <c r="DF624" s="152"/>
      <c r="DG624" s="152"/>
      <c r="DH624" s="152"/>
      <c r="DI624" s="152"/>
      <c r="DJ624" s="152"/>
      <c r="DK624" s="152"/>
      <c r="DL624" s="152"/>
      <c r="DM624" s="152"/>
      <c r="DN624" s="152"/>
      <c r="DO624" s="152"/>
      <c r="DP624" s="152"/>
      <c r="DQ624" s="152"/>
      <c r="DR624" s="152"/>
      <c r="DS624" s="152"/>
      <c r="DT624" s="152"/>
      <c r="DU624" s="152"/>
      <c r="DV624" s="152"/>
      <c r="DW624" s="152"/>
      <c r="DX624" s="152"/>
      <c r="DY624" s="152"/>
      <c r="DZ624" s="152"/>
      <c r="EA624" s="152"/>
      <c r="EB624" s="152"/>
      <c r="EC624" s="152"/>
      <c r="ED624" s="152"/>
      <c r="EE624" s="152"/>
      <c r="EF624" s="152"/>
      <c r="EG624" s="152"/>
      <c r="EH624" s="152"/>
      <c r="EI624" s="152"/>
      <c r="EJ624" s="152"/>
      <c r="EK624" s="152"/>
      <c r="EL624" s="152"/>
      <c r="EM624" s="152"/>
      <c r="EN624" s="152"/>
      <c r="EO624" s="152"/>
      <c r="EP624" s="152"/>
      <c r="EQ624" s="152"/>
      <c r="ER624" s="152"/>
      <c r="ES624" s="152"/>
      <c r="ET624" s="152"/>
      <c r="EU624" s="152"/>
      <c r="EV624" s="152"/>
      <c r="EW624" s="152"/>
      <c r="EX624" s="152"/>
      <c r="EY624" s="152"/>
      <c r="EZ624" s="152"/>
      <c r="FA624" s="152"/>
      <c r="FB624" s="152"/>
      <c r="FC624" s="152"/>
      <c r="FD624" s="152"/>
    </row>
    <row r="625" spans="1:160">
      <c r="A625" s="89"/>
      <c r="B625" s="89"/>
      <c r="C625" s="89"/>
      <c r="D625" s="89"/>
      <c r="E625" s="89"/>
      <c r="F625" s="89"/>
      <c r="G625" s="89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152"/>
      <c r="AE625" s="152"/>
      <c r="AF625" s="152"/>
      <c r="AG625" s="152"/>
      <c r="AH625" s="152"/>
      <c r="AI625" s="152"/>
      <c r="AJ625" s="152"/>
      <c r="AK625" s="152"/>
      <c r="AL625" s="152"/>
      <c r="AM625" s="152"/>
      <c r="AN625" s="152"/>
      <c r="AO625" s="152"/>
      <c r="AP625" s="152"/>
      <c r="AQ625" s="152"/>
      <c r="AR625" s="152"/>
      <c r="AS625" s="152"/>
      <c r="AT625" s="152"/>
      <c r="AU625" s="152"/>
      <c r="AV625" s="152"/>
      <c r="AW625" s="152"/>
      <c r="AX625" s="152"/>
      <c r="AY625" s="152"/>
      <c r="AZ625" s="152"/>
      <c r="BA625" s="152"/>
      <c r="BB625" s="152"/>
      <c r="BC625" s="152"/>
      <c r="BD625" s="152"/>
      <c r="BE625" s="152"/>
      <c r="BF625" s="152"/>
      <c r="BG625" s="152"/>
      <c r="BH625" s="152"/>
      <c r="BI625" s="152"/>
      <c r="BJ625" s="152"/>
      <c r="BK625" s="152"/>
      <c r="BL625" s="152"/>
      <c r="BM625" s="152"/>
      <c r="BN625" s="152"/>
      <c r="BO625" s="152"/>
      <c r="BP625" s="152"/>
      <c r="BQ625" s="152"/>
      <c r="BR625" s="152"/>
      <c r="BS625" s="152"/>
      <c r="BT625" s="152"/>
      <c r="BU625" s="152"/>
      <c r="BV625" s="152"/>
      <c r="BW625" s="152"/>
      <c r="BX625" s="152"/>
      <c r="BY625" s="152"/>
      <c r="BZ625" s="152"/>
      <c r="CA625" s="152"/>
      <c r="CB625" s="152"/>
      <c r="CC625" s="152"/>
      <c r="CD625" s="152"/>
      <c r="CE625" s="152"/>
      <c r="CF625" s="152"/>
      <c r="CG625" s="152"/>
      <c r="CH625" s="152"/>
      <c r="CI625" s="152"/>
      <c r="CJ625" s="152"/>
      <c r="CK625" s="152"/>
      <c r="CL625" s="152"/>
      <c r="CM625" s="152"/>
      <c r="CN625" s="152"/>
      <c r="CO625" s="152"/>
      <c r="CP625" s="152"/>
      <c r="CQ625" s="152"/>
      <c r="CR625" s="152"/>
      <c r="CS625" s="152"/>
      <c r="CT625" s="152"/>
      <c r="CU625" s="152"/>
      <c r="CV625" s="152"/>
      <c r="CW625" s="152"/>
      <c r="CX625" s="152"/>
      <c r="CY625" s="152"/>
      <c r="CZ625" s="152"/>
      <c r="DA625" s="152"/>
      <c r="DB625" s="152"/>
      <c r="DC625" s="152"/>
      <c r="DD625" s="152"/>
      <c r="DE625" s="152"/>
      <c r="DF625" s="152"/>
      <c r="DG625" s="152"/>
      <c r="DH625" s="152"/>
      <c r="DI625" s="152"/>
      <c r="DJ625" s="152"/>
      <c r="DK625" s="152"/>
      <c r="DL625" s="152"/>
      <c r="DM625" s="152"/>
      <c r="DN625" s="152"/>
      <c r="DO625" s="152"/>
      <c r="DP625" s="152"/>
      <c r="DQ625" s="152"/>
      <c r="DR625" s="152"/>
      <c r="DS625" s="152"/>
      <c r="DT625" s="152"/>
      <c r="DU625" s="152"/>
      <c r="DV625" s="152"/>
      <c r="DW625" s="152"/>
      <c r="DX625" s="152"/>
      <c r="DY625" s="152"/>
      <c r="DZ625" s="152"/>
      <c r="EA625" s="152"/>
      <c r="EB625" s="152"/>
      <c r="EC625" s="152"/>
      <c r="ED625" s="152"/>
      <c r="EE625" s="152"/>
      <c r="EF625" s="152"/>
      <c r="EG625" s="152"/>
      <c r="EH625" s="152"/>
      <c r="EI625" s="152"/>
      <c r="EJ625" s="152"/>
      <c r="EK625" s="152"/>
      <c r="EL625" s="152"/>
      <c r="EM625" s="152"/>
      <c r="EN625" s="152"/>
      <c r="EO625" s="152"/>
      <c r="EP625" s="152"/>
      <c r="EQ625" s="152"/>
      <c r="ER625" s="152"/>
      <c r="ES625" s="152"/>
      <c r="ET625" s="152"/>
      <c r="EU625" s="152"/>
      <c r="EV625" s="152"/>
      <c r="EW625" s="152"/>
      <c r="EX625" s="152"/>
      <c r="EY625" s="152"/>
      <c r="EZ625" s="152"/>
      <c r="FA625" s="152"/>
      <c r="FB625" s="152"/>
      <c r="FC625" s="152"/>
      <c r="FD625" s="152"/>
    </row>
    <row r="626" spans="1:160">
      <c r="A626" s="89"/>
      <c r="B626" s="89"/>
      <c r="C626" s="89"/>
      <c r="D626" s="89"/>
      <c r="E626" s="89"/>
      <c r="F626" s="89"/>
      <c r="G626" s="89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152"/>
      <c r="AE626" s="152"/>
      <c r="AF626" s="152"/>
      <c r="AG626" s="152"/>
      <c r="AH626" s="152"/>
      <c r="AI626" s="152"/>
      <c r="AJ626" s="152"/>
      <c r="AK626" s="152"/>
      <c r="AL626" s="152"/>
      <c r="AM626" s="152"/>
      <c r="AN626" s="152"/>
      <c r="AO626" s="152"/>
      <c r="AP626" s="152"/>
      <c r="AQ626" s="152"/>
      <c r="AR626" s="152"/>
      <c r="AS626" s="152"/>
      <c r="AT626" s="152"/>
      <c r="AU626" s="152"/>
      <c r="AV626" s="152"/>
      <c r="AW626" s="152"/>
      <c r="AX626" s="152"/>
      <c r="AY626" s="152"/>
      <c r="AZ626" s="152"/>
      <c r="BA626" s="152"/>
      <c r="BB626" s="152"/>
      <c r="BC626" s="152"/>
      <c r="BD626" s="152"/>
      <c r="BE626" s="152"/>
      <c r="BF626" s="152"/>
      <c r="BG626" s="152"/>
      <c r="BH626" s="152"/>
      <c r="BI626" s="152"/>
      <c r="BJ626" s="152"/>
      <c r="BK626" s="152"/>
      <c r="BL626" s="152"/>
      <c r="BM626" s="152"/>
      <c r="BN626" s="152"/>
      <c r="BO626" s="152"/>
      <c r="BP626" s="152"/>
      <c r="BQ626" s="152"/>
      <c r="BR626" s="152"/>
      <c r="BS626" s="152"/>
      <c r="BT626" s="152"/>
      <c r="BU626" s="152"/>
      <c r="BV626" s="152"/>
      <c r="BW626" s="152"/>
      <c r="BX626" s="152"/>
      <c r="BY626" s="152"/>
      <c r="BZ626" s="152"/>
      <c r="CA626" s="152"/>
      <c r="CB626" s="152"/>
      <c r="CC626" s="152"/>
      <c r="CD626" s="152"/>
      <c r="CE626" s="152"/>
      <c r="CF626" s="152"/>
      <c r="CG626" s="152"/>
      <c r="CH626" s="152"/>
      <c r="CI626" s="152"/>
      <c r="CJ626" s="152"/>
      <c r="CK626" s="152"/>
      <c r="CL626" s="152"/>
      <c r="CM626" s="152"/>
      <c r="CN626" s="152"/>
      <c r="CO626" s="152"/>
      <c r="CP626" s="152"/>
      <c r="CQ626" s="152"/>
      <c r="CR626" s="152"/>
      <c r="CS626" s="152"/>
      <c r="CT626" s="152"/>
      <c r="CU626" s="152"/>
      <c r="CV626" s="152"/>
      <c r="CW626" s="152"/>
      <c r="CX626" s="152"/>
      <c r="CY626" s="152"/>
      <c r="CZ626" s="152"/>
      <c r="DA626" s="152"/>
      <c r="DB626" s="152"/>
      <c r="DC626" s="152"/>
      <c r="DD626" s="152"/>
      <c r="DE626" s="152"/>
      <c r="DF626" s="152"/>
      <c r="DG626" s="152"/>
      <c r="DH626" s="152"/>
      <c r="DI626" s="152"/>
      <c r="DJ626" s="152"/>
      <c r="DK626" s="152"/>
      <c r="DL626" s="152"/>
      <c r="DM626" s="152"/>
      <c r="DN626" s="152"/>
      <c r="DO626" s="152"/>
      <c r="DP626" s="152"/>
      <c r="DQ626" s="152"/>
      <c r="DR626" s="152"/>
      <c r="DS626" s="152"/>
      <c r="DT626" s="152"/>
      <c r="DU626" s="152"/>
      <c r="DV626" s="152"/>
      <c r="DW626" s="152"/>
      <c r="DX626" s="152"/>
      <c r="DY626" s="152"/>
      <c r="DZ626" s="152"/>
      <c r="EA626" s="152"/>
      <c r="EB626" s="152"/>
      <c r="EC626" s="152"/>
      <c r="ED626" s="152"/>
      <c r="EE626" s="152"/>
      <c r="EF626" s="152"/>
      <c r="EG626" s="152"/>
      <c r="EH626" s="152"/>
      <c r="EI626" s="152"/>
      <c r="EJ626" s="152"/>
      <c r="EK626" s="152"/>
      <c r="EL626" s="152"/>
      <c r="EM626" s="152"/>
      <c r="EN626" s="152"/>
      <c r="EO626" s="152"/>
      <c r="EP626" s="152"/>
      <c r="EQ626" s="152"/>
      <c r="ER626" s="152"/>
      <c r="ES626" s="152"/>
      <c r="ET626" s="152"/>
      <c r="EU626" s="152"/>
      <c r="EV626" s="152"/>
      <c r="EW626" s="152"/>
      <c r="EX626" s="152"/>
      <c r="EY626" s="152"/>
      <c r="EZ626" s="152"/>
      <c r="FA626" s="152"/>
      <c r="FB626" s="152"/>
      <c r="FC626" s="152"/>
      <c r="FD626" s="152"/>
    </row>
    <row r="627" spans="1:160">
      <c r="A627" s="89"/>
      <c r="B627" s="89"/>
      <c r="C627" s="89"/>
      <c r="D627" s="89"/>
      <c r="E627" s="89"/>
      <c r="F627" s="89"/>
      <c r="G627" s="89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152"/>
      <c r="AE627" s="152"/>
      <c r="AF627" s="152"/>
      <c r="AG627" s="152"/>
      <c r="AH627" s="152"/>
      <c r="AI627" s="152"/>
      <c r="AJ627" s="152"/>
      <c r="AK627" s="152"/>
      <c r="AL627" s="152"/>
      <c r="AM627" s="152"/>
      <c r="AN627" s="152"/>
      <c r="AO627" s="152"/>
      <c r="AP627" s="152"/>
      <c r="AQ627" s="152"/>
      <c r="AR627" s="152"/>
      <c r="AS627" s="152"/>
      <c r="AT627" s="152"/>
      <c r="AU627" s="152"/>
      <c r="AV627" s="152"/>
      <c r="AW627" s="152"/>
      <c r="AX627" s="152"/>
      <c r="AY627" s="152"/>
      <c r="AZ627" s="152"/>
      <c r="BA627" s="152"/>
      <c r="BB627" s="152"/>
      <c r="BC627" s="152"/>
      <c r="BD627" s="152"/>
      <c r="BE627" s="152"/>
      <c r="BF627" s="152"/>
      <c r="BG627" s="152"/>
      <c r="BH627" s="152"/>
      <c r="BI627" s="152"/>
      <c r="BJ627" s="152"/>
      <c r="BK627" s="152"/>
      <c r="BL627" s="152"/>
      <c r="BM627" s="152"/>
      <c r="BN627" s="152"/>
      <c r="BO627" s="152"/>
      <c r="BP627" s="152"/>
      <c r="BQ627" s="152"/>
      <c r="BR627" s="152"/>
      <c r="BS627" s="152"/>
      <c r="BT627" s="152"/>
      <c r="BU627" s="152"/>
      <c r="BV627" s="152"/>
      <c r="BW627" s="152"/>
      <c r="BX627" s="152"/>
      <c r="BY627" s="152"/>
      <c r="BZ627" s="152"/>
      <c r="CA627" s="152"/>
      <c r="CB627" s="152"/>
      <c r="CC627" s="152"/>
      <c r="CD627" s="152"/>
      <c r="CE627" s="152"/>
      <c r="CF627" s="152"/>
      <c r="CG627" s="152"/>
      <c r="CH627" s="152"/>
      <c r="CI627" s="152"/>
      <c r="CJ627" s="152"/>
      <c r="CK627" s="152"/>
      <c r="CL627" s="152"/>
      <c r="CM627" s="152"/>
      <c r="CN627" s="152"/>
      <c r="CO627" s="152"/>
      <c r="CP627" s="152"/>
      <c r="CQ627" s="152"/>
      <c r="CR627" s="152"/>
      <c r="CS627" s="152"/>
      <c r="CT627" s="152"/>
      <c r="CU627" s="152"/>
      <c r="CV627" s="152"/>
      <c r="CW627" s="152"/>
      <c r="CX627" s="152"/>
      <c r="CY627" s="152"/>
      <c r="CZ627" s="152"/>
      <c r="DA627" s="152"/>
      <c r="DB627" s="152"/>
      <c r="DC627" s="152"/>
      <c r="DD627" s="152"/>
      <c r="DE627" s="152"/>
      <c r="DF627" s="152"/>
      <c r="DG627" s="152"/>
      <c r="DH627" s="152"/>
      <c r="DI627" s="152"/>
      <c r="DJ627" s="152"/>
      <c r="DK627" s="152"/>
      <c r="DL627" s="152"/>
      <c r="DM627" s="152"/>
      <c r="DN627" s="152"/>
      <c r="DO627" s="152"/>
      <c r="DP627" s="152"/>
      <c r="DQ627" s="152"/>
      <c r="DR627" s="152"/>
      <c r="DS627" s="152"/>
      <c r="DT627" s="152"/>
      <c r="DU627" s="152"/>
      <c r="DV627" s="152"/>
      <c r="DW627" s="152"/>
      <c r="DX627" s="152"/>
      <c r="DY627" s="152"/>
      <c r="DZ627" s="152"/>
      <c r="EA627" s="152"/>
      <c r="EB627" s="152"/>
      <c r="EC627" s="152"/>
      <c r="ED627" s="152"/>
      <c r="EE627" s="152"/>
      <c r="EF627" s="152"/>
      <c r="EG627" s="152"/>
      <c r="EH627" s="152"/>
      <c r="EI627" s="152"/>
      <c r="EJ627" s="152"/>
      <c r="EK627" s="152"/>
      <c r="EL627" s="152"/>
      <c r="EM627" s="152"/>
      <c r="EN627" s="152"/>
      <c r="EO627" s="152"/>
      <c r="EP627" s="152"/>
      <c r="EQ627" s="152"/>
      <c r="ER627" s="152"/>
      <c r="ES627" s="152"/>
      <c r="ET627" s="152"/>
      <c r="EU627" s="152"/>
      <c r="EV627" s="152"/>
      <c r="EW627" s="152"/>
      <c r="EX627" s="152"/>
      <c r="EY627" s="152"/>
      <c r="EZ627" s="152"/>
      <c r="FA627" s="152"/>
      <c r="FB627" s="152"/>
      <c r="FC627" s="152"/>
      <c r="FD627" s="152"/>
    </row>
    <row r="628" spans="1:160">
      <c r="A628" s="89"/>
      <c r="B628" s="89"/>
      <c r="C628" s="89"/>
      <c r="D628" s="89"/>
      <c r="E628" s="89"/>
      <c r="F628" s="89"/>
      <c r="G628" s="89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152"/>
      <c r="AE628" s="152"/>
      <c r="AF628" s="152"/>
      <c r="AG628" s="152"/>
      <c r="AH628" s="152"/>
      <c r="AI628" s="152"/>
      <c r="AJ628" s="152"/>
      <c r="AK628" s="152"/>
      <c r="AL628" s="152"/>
      <c r="AM628" s="152"/>
      <c r="AN628" s="152"/>
      <c r="AO628" s="152"/>
      <c r="AP628" s="152"/>
      <c r="AQ628" s="152"/>
      <c r="AR628" s="152"/>
      <c r="AS628" s="152"/>
      <c r="AT628" s="152"/>
      <c r="AU628" s="152"/>
      <c r="AV628" s="152"/>
      <c r="AW628" s="152"/>
      <c r="AX628" s="152"/>
      <c r="AY628" s="152"/>
      <c r="AZ628" s="152"/>
      <c r="BA628" s="152"/>
      <c r="BB628" s="152"/>
      <c r="BC628" s="152"/>
      <c r="BD628" s="152"/>
      <c r="BE628" s="152"/>
      <c r="BF628" s="152"/>
      <c r="BG628" s="152"/>
      <c r="BH628" s="152"/>
      <c r="BI628" s="152"/>
      <c r="BJ628" s="152"/>
      <c r="BK628" s="152"/>
      <c r="BL628" s="152"/>
      <c r="BM628" s="152"/>
      <c r="BN628" s="152"/>
      <c r="BO628" s="152"/>
      <c r="BP628" s="152"/>
      <c r="BQ628" s="152"/>
      <c r="BR628" s="152"/>
      <c r="BS628" s="152"/>
      <c r="BT628" s="152"/>
      <c r="BU628" s="152"/>
      <c r="BV628" s="152"/>
      <c r="BW628" s="152"/>
      <c r="BX628" s="152"/>
      <c r="BY628" s="152"/>
      <c r="BZ628" s="152"/>
      <c r="CA628" s="152"/>
      <c r="CB628" s="152"/>
      <c r="CC628" s="152"/>
      <c r="CD628" s="152"/>
      <c r="CE628" s="152"/>
      <c r="CF628" s="152"/>
      <c r="CG628" s="152"/>
      <c r="CH628" s="152"/>
      <c r="CI628" s="152"/>
      <c r="CJ628" s="152"/>
      <c r="CK628" s="152"/>
      <c r="CL628" s="152"/>
      <c r="CM628" s="152"/>
      <c r="CN628" s="152"/>
      <c r="CO628" s="152"/>
      <c r="CP628" s="152"/>
      <c r="CQ628" s="152"/>
      <c r="CR628" s="152"/>
      <c r="CS628" s="152"/>
      <c r="CT628" s="152"/>
      <c r="CU628" s="152"/>
      <c r="CV628" s="152"/>
      <c r="CW628" s="152"/>
      <c r="CX628" s="152"/>
      <c r="CY628" s="152"/>
      <c r="CZ628" s="152"/>
      <c r="DA628" s="152"/>
      <c r="DB628" s="152"/>
      <c r="DC628" s="152"/>
      <c r="DD628" s="152"/>
      <c r="DE628" s="152"/>
      <c r="DF628" s="152"/>
      <c r="DG628" s="152"/>
      <c r="DH628" s="152"/>
      <c r="DI628" s="152"/>
      <c r="DJ628" s="152"/>
      <c r="DK628" s="152"/>
      <c r="DL628" s="152"/>
      <c r="DM628" s="152"/>
      <c r="DN628" s="152"/>
      <c r="DO628" s="152"/>
      <c r="DP628" s="152"/>
      <c r="DQ628" s="152"/>
      <c r="DR628" s="152"/>
      <c r="DS628" s="152"/>
      <c r="DT628" s="152"/>
      <c r="DU628" s="152"/>
      <c r="DV628" s="152"/>
      <c r="DW628" s="152"/>
      <c r="DX628" s="152"/>
      <c r="DY628" s="152"/>
      <c r="DZ628" s="152"/>
      <c r="EA628" s="152"/>
      <c r="EB628" s="152"/>
      <c r="EC628" s="152"/>
      <c r="ED628" s="152"/>
      <c r="EE628" s="152"/>
      <c r="EF628" s="152"/>
      <c r="EG628" s="152"/>
      <c r="EH628" s="152"/>
      <c r="EI628" s="152"/>
      <c r="EJ628" s="152"/>
      <c r="EK628" s="152"/>
      <c r="EL628" s="152"/>
      <c r="EM628" s="152"/>
      <c r="EN628" s="152"/>
      <c r="EO628" s="152"/>
      <c r="EP628" s="152"/>
      <c r="EQ628" s="152"/>
      <c r="ER628" s="152"/>
      <c r="ES628" s="152"/>
      <c r="ET628" s="152"/>
      <c r="EU628" s="152"/>
      <c r="EV628" s="152"/>
      <c r="EW628" s="152"/>
      <c r="EX628" s="152"/>
      <c r="EY628" s="152"/>
      <c r="EZ628" s="152"/>
      <c r="FA628" s="152"/>
      <c r="FB628" s="152"/>
      <c r="FC628" s="152"/>
      <c r="FD628" s="152"/>
    </row>
    <row r="629" spans="1:160">
      <c r="A629" s="89"/>
      <c r="B629" s="89"/>
      <c r="C629" s="89"/>
      <c r="D629" s="89"/>
      <c r="E629" s="89"/>
      <c r="F629" s="89"/>
      <c r="G629" s="89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152"/>
      <c r="AE629" s="152"/>
      <c r="AF629" s="152"/>
      <c r="AG629" s="152"/>
      <c r="AH629" s="152"/>
      <c r="AI629" s="152"/>
      <c r="AJ629" s="152"/>
      <c r="AK629" s="152"/>
      <c r="AL629" s="152"/>
      <c r="AM629" s="152"/>
      <c r="AN629" s="152"/>
      <c r="AO629" s="152"/>
      <c r="AP629" s="152"/>
      <c r="AQ629" s="152"/>
      <c r="AR629" s="152"/>
      <c r="AS629" s="152"/>
      <c r="AT629" s="152"/>
      <c r="AU629" s="152"/>
      <c r="AV629" s="152"/>
      <c r="AW629" s="152"/>
      <c r="AX629" s="152"/>
      <c r="AY629" s="152"/>
      <c r="AZ629" s="152"/>
      <c r="BA629" s="152"/>
      <c r="BB629" s="152"/>
      <c r="BC629" s="152"/>
      <c r="BD629" s="152"/>
      <c r="BE629" s="152"/>
      <c r="BF629" s="152"/>
      <c r="BG629" s="152"/>
      <c r="BH629" s="152"/>
      <c r="BI629" s="152"/>
      <c r="BJ629" s="152"/>
      <c r="BK629" s="152"/>
      <c r="BL629" s="152"/>
      <c r="BM629" s="152"/>
      <c r="BN629" s="152"/>
      <c r="BO629" s="152"/>
      <c r="BP629" s="152"/>
      <c r="BQ629" s="152"/>
      <c r="BR629" s="152"/>
      <c r="BS629" s="152"/>
      <c r="BT629" s="152"/>
      <c r="BU629" s="152"/>
      <c r="BV629" s="152"/>
      <c r="BW629" s="152"/>
      <c r="BX629" s="152"/>
      <c r="BY629" s="152"/>
      <c r="BZ629" s="152"/>
      <c r="CA629" s="152"/>
      <c r="CB629" s="152"/>
      <c r="CC629" s="152"/>
      <c r="CD629" s="152"/>
      <c r="CE629" s="152"/>
      <c r="CF629" s="152"/>
      <c r="CG629" s="152"/>
      <c r="CH629" s="152"/>
      <c r="CI629" s="152"/>
      <c r="CJ629" s="152"/>
      <c r="CK629" s="152"/>
      <c r="CL629" s="152"/>
      <c r="CM629" s="152"/>
      <c r="CN629" s="152"/>
      <c r="CO629" s="152"/>
      <c r="CP629" s="152"/>
      <c r="CQ629" s="152"/>
      <c r="CR629" s="152"/>
      <c r="CS629" s="152"/>
      <c r="CT629" s="152"/>
      <c r="CU629" s="152"/>
      <c r="CV629" s="152"/>
      <c r="CW629" s="152"/>
      <c r="CX629" s="152"/>
      <c r="CY629" s="152"/>
      <c r="CZ629" s="152"/>
      <c r="DA629" s="152"/>
      <c r="DB629" s="152"/>
      <c r="DC629" s="152"/>
      <c r="DD629" s="152"/>
      <c r="DE629" s="152"/>
      <c r="DF629" s="152"/>
      <c r="DG629" s="152"/>
      <c r="DH629" s="152"/>
      <c r="DI629" s="152"/>
      <c r="DJ629" s="152"/>
      <c r="DK629" s="152"/>
      <c r="DL629" s="152"/>
      <c r="DM629" s="152"/>
      <c r="DN629" s="152"/>
      <c r="DO629" s="152"/>
      <c r="DP629" s="152"/>
      <c r="DQ629" s="152"/>
      <c r="DR629" s="152"/>
      <c r="DS629" s="152"/>
      <c r="DT629" s="152"/>
      <c r="DU629" s="152"/>
      <c r="DV629" s="152"/>
      <c r="DW629" s="152"/>
      <c r="DX629" s="152"/>
      <c r="DY629" s="152"/>
      <c r="DZ629" s="152"/>
      <c r="EA629" s="152"/>
      <c r="EB629" s="152"/>
      <c r="EC629" s="152"/>
      <c r="ED629" s="152"/>
      <c r="EE629" s="152"/>
      <c r="EF629" s="152"/>
      <c r="EG629" s="152"/>
      <c r="EH629" s="152"/>
      <c r="EI629" s="152"/>
      <c r="EJ629" s="152"/>
      <c r="EK629" s="152"/>
      <c r="EL629" s="152"/>
      <c r="EM629" s="152"/>
      <c r="EN629" s="152"/>
      <c r="EO629" s="152"/>
      <c r="EP629" s="152"/>
      <c r="EQ629" s="152"/>
      <c r="ER629" s="152"/>
      <c r="ES629" s="152"/>
      <c r="ET629" s="152"/>
      <c r="EU629" s="152"/>
      <c r="EV629" s="152"/>
      <c r="EW629" s="152"/>
      <c r="EX629" s="152"/>
      <c r="EY629" s="152"/>
      <c r="EZ629" s="152"/>
      <c r="FA629" s="152"/>
      <c r="FB629" s="152"/>
      <c r="FC629" s="152"/>
      <c r="FD629" s="152"/>
    </row>
    <row r="630" spans="1:160">
      <c r="A630" s="89"/>
      <c r="B630" s="89"/>
      <c r="C630" s="89"/>
      <c r="D630" s="89"/>
      <c r="E630" s="89"/>
      <c r="F630" s="89"/>
      <c r="G630" s="89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152"/>
      <c r="AE630" s="152"/>
      <c r="AF630" s="152"/>
      <c r="AG630" s="152"/>
      <c r="AH630" s="152"/>
      <c r="AI630" s="152"/>
      <c r="AJ630" s="152"/>
      <c r="AK630" s="152"/>
      <c r="AL630" s="152"/>
      <c r="AM630" s="152"/>
      <c r="AN630" s="152"/>
      <c r="AO630" s="152"/>
      <c r="AP630" s="152"/>
      <c r="AQ630" s="152"/>
      <c r="AR630" s="152"/>
      <c r="AS630" s="152"/>
      <c r="AT630" s="152"/>
      <c r="AU630" s="152"/>
      <c r="AV630" s="152"/>
      <c r="AW630" s="152"/>
      <c r="AX630" s="152"/>
      <c r="AY630" s="152"/>
      <c r="AZ630" s="152"/>
      <c r="BA630" s="152"/>
      <c r="BB630" s="152"/>
      <c r="BC630" s="152"/>
      <c r="BD630" s="152"/>
      <c r="BE630" s="152"/>
      <c r="BF630" s="152"/>
      <c r="BG630" s="152"/>
      <c r="BH630" s="152"/>
      <c r="BI630" s="152"/>
      <c r="BJ630" s="152"/>
      <c r="BK630" s="152"/>
      <c r="BL630" s="152"/>
      <c r="BM630" s="152"/>
      <c r="BN630" s="152"/>
      <c r="BO630" s="152"/>
      <c r="BP630" s="152"/>
      <c r="BQ630" s="152"/>
      <c r="BR630" s="152"/>
      <c r="BS630" s="152"/>
      <c r="BT630" s="152"/>
      <c r="BU630" s="152"/>
      <c r="BV630" s="152"/>
      <c r="BW630" s="152"/>
      <c r="BX630" s="152"/>
      <c r="BY630" s="152"/>
      <c r="BZ630" s="152"/>
      <c r="CA630" s="152"/>
      <c r="CB630" s="152"/>
      <c r="CC630" s="152"/>
      <c r="CD630" s="152"/>
      <c r="CE630" s="152"/>
      <c r="CF630" s="152"/>
      <c r="CG630" s="152"/>
      <c r="CH630" s="152"/>
      <c r="CI630" s="152"/>
      <c r="CJ630" s="152"/>
      <c r="CK630" s="152"/>
      <c r="CL630" s="152"/>
      <c r="CM630" s="152"/>
      <c r="CN630" s="152"/>
      <c r="CO630" s="152"/>
      <c r="CP630" s="152"/>
      <c r="CQ630" s="152"/>
      <c r="CR630" s="152"/>
      <c r="CS630" s="152"/>
      <c r="CT630" s="152"/>
      <c r="CU630" s="152"/>
      <c r="CV630" s="152"/>
      <c r="CW630" s="152"/>
      <c r="CX630" s="152"/>
      <c r="CY630" s="152"/>
      <c r="CZ630" s="152"/>
      <c r="DA630" s="152"/>
      <c r="DB630" s="152"/>
      <c r="DC630" s="152"/>
      <c r="DD630" s="152"/>
      <c r="DE630" s="152"/>
      <c r="DF630" s="152"/>
      <c r="DG630" s="152"/>
      <c r="DH630" s="152"/>
      <c r="DI630" s="152"/>
      <c r="DJ630" s="152"/>
      <c r="DK630" s="152"/>
      <c r="DL630" s="152"/>
      <c r="DM630" s="152"/>
      <c r="DN630" s="152"/>
      <c r="DO630" s="152"/>
      <c r="DP630" s="152"/>
      <c r="DQ630" s="152"/>
      <c r="DR630" s="152"/>
      <c r="DS630" s="152"/>
      <c r="DT630" s="152"/>
      <c r="DU630" s="152"/>
      <c r="DV630" s="152"/>
      <c r="DW630" s="152"/>
      <c r="DX630" s="152"/>
      <c r="DY630" s="152"/>
      <c r="DZ630" s="152"/>
      <c r="EA630" s="152"/>
      <c r="EB630" s="152"/>
      <c r="EC630" s="152"/>
      <c r="ED630" s="152"/>
      <c r="EE630" s="152"/>
      <c r="EF630" s="152"/>
      <c r="EG630" s="152"/>
      <c r="EH630" s="152"/>
      <c r="EI630" s="152"/>
      <c r="EJ630" s="152"/>
      <c r="EK630" s="152"/>
      <c r="EL630" s="152"/>
      <c r="EM630" s="152"/>
      <c r="EN630" s="152"/>
      <c r="EO630" s="152"/>
      <c r="EP630" s="152"/>
      <c r="EQ630" s="152"/>
      <c r="ER630" s="152"/>
      <c r="ES630" s="152"/>
      <c r="ET630" s="152"/>
      <c r="EU630" s="152"/>
      <c r="EV630" s="152"/>
      <c r="EW630" s="152"/>
      <c r="EX630" s="152"/>
      <c r="EY630" s="152"/>
      <c r="EZ630" s="152"/>
      <c r="FA630" s="152"/>
      <c r="FB630" s="152"/>
      <c r="FC630" s="152"/>
      <c r="FD630" s="152"/>
    </row>
    <row r="631" spans="1:160">
      <c r="A631" s="89"/>
      <c r="B631" s="89"/>
      <c r="C631" s="89"/>
      <c r="D631" s="89"/>
      <c r="E631" s="89"/>
      <c r="F631" s="89"/>
      <c r="G631" s="89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152"/>
      <c r="AE631" s="152"/>
      <c r="AF631" s="152"/>
      <c r="AG631" s="152"/>
      <c r="AH631" s="152"/>
      <c r="AI631" s="152"/>
      <c r="AJ631" s="152"/>
      <c r="AK631" s="152"/>
      <c r="AL631" s="152"/>
      <c r="AM631" s="152"/>
      <c r="AN631" s="152"/>
      <c r="AO631" s="152"/>
      <c r="AP631" s="152"/>
      <c r="AQ631" s="152"/>
      <c r="AR631" s="152"/>
      <c r="AS631" s="152"/>
      <c r="AT631" s="152"/>
      <c r="AU631" s="152"/>
      <c r="AV631" s="152"/>
      <c r="AW631" s="152"/>
      <c r="AX631" s="152"/>
      <c r="AY631" s="152"/>
      <c r="AZ631" s="152"/>
      <c r="BA631" s="152"/>
      <c r="BB631" s="152"/>
      <c r="BC631" s="152"/>
      <c r="BD631" s="152"/>
      <c r="BE631" s="152"/>
      <c r="BF631" s="152"/>
      <c r="BG631" s="152"/>
      <c r="BH631" s="152"/>
      <c r="BI631" s="152"/>
      <c r="BJ631" s="152"/>
      <c r="BK631" s="152"/>
      <c r="BL631" s="152"/>
      <c r="BM631" s="152"/>
      <c r="BN631" s="152"/>
      <c r="BO631" s="152"/>
      <c r="BP631" s="152"/>
      <c r="BQ631" s="152"/>
      <c r="BR631" s="152"/>
      <c r="BS631" s="152"/>
      <c r="BT631" s="152"/>
      <c r="BU631" s="152"/>
      <c r="BV631" s="152"/>
      <c r="BW631" s="152"/>
      <c r="BX631" s="152"/>
      <c r="BY631" s="152"/>
      <c r="BZ631" s="152"/>
      <c r="CA631" s="152"/>
      <c r="CB631" s="152"/>
      <c r="CC631" s="152"/>
      <c r="CD631" s="152"/>
      <c r="CE631" s="152"/>
      <c r="CF631" s="152"/>
      <c r="CG631" s="152"/>
      <c r="CH631" s="152"/>
      <c r="CI631" s="152"/>
      <c r="CJ631" s="152"/>
      <c r="CK631" s="152"/>
      <c r="CL631" s="152"/>
      <c r="CM631" s="152"/>
      <c r="CN631" s="152"/>
      <c r="CO631" s="152"/>
      <c r="CP631" s="152"/>
      <c r="CQ631" s="152"/>
      <c r="CR631" s="152"/>
      <c r="CS631" s="152"/>
      <c r="CT631" s="152"/>
      <c r="CU631" s="152"/>
      <c r="CV631" s="152"/>
      <c r="CW631" s="152"/>
      <c r="CX631" s="152"/>
      <c r="CY631" s="152"/>
      <c r="CZ631" s="152"/>
      <c r="DA631" s="152"/>
      <c r="DB631" s="152"/>
      <c r="DC631" s="152"/>
      <c r="DD631" s="152"/>
      <c r="DE631" s="152"/>
      <c r="DF631" s="152"/>
      <c r="DG631" s="152"/>
      <c r="DH631" s="152"/>
      <c r="DI631" s="152"/>
      <c r="DJ631" s="152"/>
      <c r="DK631" s="152"/>
      <c r="DL631" s="152"/>
      <c r="DM631" s="152"/>
      <c r="DN631" s="152"/>
      <c r="DO631" s="152"/>
      <c r="DP631" s="152"/>
      <c r="DQ631" s="152"/>
      <c r="DR631" s="152"/>
      <c r="DS631" s="152"/>
      <c r="DT631" s="152"/>
      <c r="DU631" s="152"/>
      <c r="DV631" s="152"/>
      <c r="DW631" s="152"/>
      <c r="DX631" s="152"/>
      <c r="DY631" s="152"/>
      <c r="DZ631" s="152"/>
      <c r="EA631" s="152"/>
      <c r="EB631" s="152"/>
      <c r="EC631" s="152"/>
      <c r="ED631" s="152"/>
      <c r="EE631" s="152"/>
      <c r="EF631" s="152"/>
      <c r="EG631" s="152"/>
      <c r="EH631" s="152"/>
      <c r="EI631" s="152"/>
      <c r="EJ631" s="152"/>
      <c r="EK631" s="152"/>
      <c r="EL631" s="152"/>
      <c r="EM631" s="152"/>
      <c r="EN631" s="152"/>
      <c r="EO631" s="152"/>
      <c r="EP631" s="152"/>
      <c r="EQ631" s="152"/>
      <c r="ER631" s="152"/>
      <c r="ES631" s="152"/>
      <c r="ET631" s="152"/>
      <c r="EU631" s="152"/>
      <c r="EV631" s="152"/>
      <c r="EW631" s="152"/>
      <c r="EX631" s="152"/>
      <c r="EY631" s="152"/>
      <c r="EZ631" s="152"/>
      <c r="FA631" s="152"/>
      <c r="FB631" s="152"/>
      <c r="FC631" s="152"/>
      <c r="FD631" s="152"/>
    </row>
    <row r="632" spans="1:160">
      <c r="A632" s="89"/>
      <c r="B632" s="89"/>
      <c r="C632" s="89"/>
      <c r="D632" s="89"/>
      <c r="E632" s="89"/>
      <c r="F632" s="89"/>
      <c r="G632" s="89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152"/>
      <c r="AE632" s="152"/>
      <c r="AF632" s="152"/>
      <c r="AG632" s="152"/>
      <c r="AH632" s="152"/>
      <c r="AI632" s="152"/>
      <c r="AJ632" s="152"/>
      <c r="AK632" s="152"/>
      <c r="AL632" s="152"/>
      <c r="AM632" s="152"/>
      <c r="AN632" s="152"/>
      <c r="AO632" s="152"/>
      <c r="AP632" s="152"/>
      <c r="AQ632" s="152"/>
      <c r="AR632" s="152"/>
      <c r="AS632" s="152"/>
      <c r="AT632" s="152"/>
      <c r="AU632" s="152"/>
      <c r="AV632" s="152"/>
      <c r="AW632" s="152"/>
      <c r="AX632" s="152"/>
      <c r="AY632" s="152"/>
      <c r="AZ632" s="152"/>
      <c r="BA632" s="152"/>
      <c r="BB632" s="152"/>
      <c r="BC632" s="152"/>
      <c r="BD632" s="152"/>
      <c r="BE632" s="152"/>
      <c r="BF632" s="152"/>
      <c r="BG632" s="152"/>
      <c r="BH632" s="152"/>
      <c r="BI632" s="152"/>
      <c r="BJ632" s="152"/>
      <c r="BK632" s="152"/>
      <c r="BL632" s="152"/>
      <c r="BM632" s="152"/>
      <c r="BN632" s="152"/>
      <c r="BO632" s="152"/>
      <c r="BP632" s="152"/>
      <c r="BQ632" s="152"/>
      <c r="BR632" s="152"/>
      <c r="BS632" s="152"/>
      <c r="BT632" s="152"/>
      <c r="BU632" s="152"/>
      <c r="BV632" s="152"/>
      <c r="BW632" s="152"/>
      <c r="BX632" s="152"/>
      <c r="BY632" s="152"/>
      <c r="BZ632" s="152"/>
      <c r="CA632" s="152"/>
      <c r="CB632" s="152"/>
      <c r="CC632" s="152"/>
      <c r="CD632" s="152"/>
      <c r="CE632" s="152"/>
      <c r="CF632" s="152"/>
      <c r="CG632" s="152"/>
      <c r="CH632" s="152"/>
      <c r="CI632" s="152"/>
      <c r="CJ632" s="152"/>
      <c r="CK632" s="152"/>
      <c r="CL632" s="152"/>
      <c r="CM632" s="152"/>
      <c r="CN632" s="152"/>
      <c r="CO632" s="152"/>
      <c r="CP632" s="152"/>
      <c r="CQ632" s="152"/>
      <c r="CR632" s="152"/>
      <c r="CS632" s="152"/>
      <c r="CT632" s="152"/>
      <c r="CU632" s="152"/>
      <c r="CV632" s="152"/>
      <c r="CW632" s="152"/>
      <c r="CX632" s="152"/>
      <c r="CY632" s="152"/>
      <c r="CZ632" s="152"/>
      <c r="DA632" s="152"/>
      <c r="DB632" s="152"/>
      <c r="DC632" s="152"/>
      <c r="DD632" s="152"/>
      <c r="DE632" s="152"/>
      <c r="DF632" s="152"/>
      <c r="DG632" s="152"/>
      <c r="DH632" s="152"/>
      <c r="DI632" s="152"/>
      <c r="DJ632" s="152"/>
      <c r="DK632" s="152"/>
      <c r="DL632" s="152"/>
      <c r="DM632" s="152"/>
      <c r="DN632" s="152"/>
      <c r="DO632" s="152"/>
      <c r="DP632" s="152"/>
      <c r="DQ632" s="152"/>
      <c r="DR632" s="152"/>
      <c r="DS632" s="152"/>
      <c r="DT632" s="152"/>
      <c r="DU632" s="152"/>
      <c r="DV632" s="152"/>
      <c r="DW632" s="152"/>
      <c r="DX632" s="152"/>
      <c r="DY632" s="152"/>
      <c r="DZ632" s="152"/>
      <c r="EA632" s="152"/>
      <c r="EB632" s="152"/>
      <c r="EC632" s="152"/>
      <c r="ED632" s="152"/>
      <c r="EE632" s="152"/>
      <c r="EF632" s="152"/>
      <c r="EG632" s="152"/>
      <c r="EH632" s="152"/>
      <c r="EI632" s="152"/>
      <c r="EJ632" s="152"/>
      <c r="EK632" s="152"/>
      <c r="EL632" s="152"/>
      <c r="EM632" s="152"/>
      <c r="EN632" s="152"/>
      <c r="EO632" s="152"/>
      <c r="EP632" s="152"/>
      <c r="EQ632" s="152"/>
      <c r="ER632" s="152"/>
      <c r="ES632" s="152"/>
      <c r="ET632" s="152"/>
      <c r="EU632" s="152"/>
      <c r="EV632" s="152"/>
      <c r="EW632" s="152"/>
      <c r="EX632" s="152"/>
      <c r="EY632" s="152"/>
      <c r="EZ632" s="152"/>
      <c r="FA632" s="152"/>
      <c r="FB632" s="152"/>
      <c r="FC632" s="152"/>
      <c r="FD632" s="152"/>
    </row>
    <row r="633" spans="1:160">
      <c r="A633" s="89"/>
      <c r="B633" s="89"/>
      <c r="C633" s="89"/>
      <c r="D633" s="89"/>
      <c r="E633" s="89"/>
      <c r="F633" s="89"/>
      <c r="G633" s="89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152"/>
      <c r="AE633" s="152"/>
      <c r="AF633" s="152"/>
      <c r="AG633" s="152"/>
      <c r="AH633" s="152"/>
      <c r="AI633" s="152"/>
      <c r="AJ633" s="152"/>
      <c r="AK633" s="152"/>
      <c r="AL633" s="152"/>
      <c r="AM633" s="152"/>
      <c r="AN633" s="152"/>
      <c r="AO633" s="152"/>
      <c r="AP633" s="152"/>
      <c r="AQ633" s="152"/>
      <c r="AR633" s="152"/>
      <c r="AS633" s="152"/>
      <c r="AT633" s="152"/>
      <c r="AU633" s="152"/>
      <c r="AV633" s="152"/>
      <c r="AW633" s="152"/>
      <c r="AX633" s="152"/>
      <c r="AY633" s="152"/>
      <c r="AZ633" s="152"/>
      <c r="BA633" s="152"/>
      <c r="BB633" s="152"/>
      <c r="BC633" s="152"/>
      <c r="BD633" s="152"/>
      <c r="BE633" s="152"/>
      <c r="BF633" s="152"/>
      <c r="BG633" s="152"/>
      <c r="BH633" s="152"/>
      <c r="BI633" s="152"/>
      <c r="BJ633" s="152"/>
      <c r="BK633" s="152"/>
      <c r="BL633" s="152"/>
      <c r="BM633" s="152"/>
      <c r="BN633" s="152"/>
      <c r="BO633" s="152"/>
      <c r="BP633" s="152"/>
      <c r="BQ633" s="152"/>
      <c r="BR633" s="152"/>
      <c r="BS633" s="152"/>
      <c r="BT633" s="152"/>
      <c r="BU633" s="152"/>
      <c r="BV633" s="152"/>
      <c r="BW633" s="152"/>
      <c r="BX633" s="152"/>
      <c r="BY633" s="152"/>
      <c r="BZ633" s="152"/>
      <c r="CA633" s="152"/>
      <c r="CB633" s="152"/>
      <c r="CC633" s="152"/>
      <c r="CD633" s="152"/>
      <c r="CE633" s="152"/>
      <c r="CF633" s="152"/>
      <c r="CG633" s="152"/>
      <c r="CH633" s="152"/>
      <c r="CI633" s="152"/>
      <c r="CJ633" s="152"/>
      <c r="CK633" s="152"/>
      <c r="CL633" s="152"/>
      <c r="CM633" s="152"/>
      <c r="CN633" s="152"/>
      <c r="CO633" s="152"/>
      <c r="CP633" s="152"/>
      <c r="CQ633" s="152"/>
      <c r="CR633" s="152"/>
      <c r="CS633" s="152"/>
      <c r="CT633" s="152"/>
      <c r="CU633" s="152"/>
      <c r="CV633" s="152"/>
      <c r="CW633" s="152"/>
      <c r="CX633" s="152"/>
      <c r="CY633" s="152"/>
      <c r="CZ633" s="152"/>
      <c r="DA633" s="152"/>
      <c r="DB633" s="152"/>
      <c r="DC633" s="152"/>
      <c r="DD633" s="152"/>
      <c r="DE633" s="152"/>
      <c r="DF633" s="152"/>
      <c r="DG633" s="152"/>
      <c r="DH633" s="152"/>
      <c r="DI633" s="152"/>
      <c r="DJ633" s="152"/>
      <c r="DK633" s="152"/>
      <c r="DL633" s="152"/>
      <c r="DM633" s="152"/>
      <c r="DN633" s="152"/>
      <c r="DO633" s="152"/>
      <c r="DP633" s="152"/>
      <c r="DQ633" s="152"/>
      <c r="DR633" s="152"/>
      <c r="DS633" s="152"/>
      <c r="DT633" s="152"/>
      <c r="DU633" s="152"/>
      <c r="DV633" s="152"/>
      <c r="DW633" s="152"/>
      <c r="DX633" s="152"/>
      <c r="DY633" s="152"/>
      <c r="DZ633" s="152"/>
      <c r="EA633" s="152"/>
      <c r="EB633" s="152"/>
      <c r="EC633" s="152"/>
      <c r="ED633" s="152"/>
      <c r="EE633" s="152"/>
      <c r="EF633" s="152"/>
      <c r="EG633" s="152"/>
      <c r="EH633" s="152"/>
      <c r="EI633" s="152"/>
      <c r="EJ633" s="152"/>
      <c r="EK633" s="152"/>
      <c r="EL633" s="152"/>
      <c r="EM633" s="152"/>
      <c r="EN633" s="152"/>
      <c r="EO633" s="152"/>
      <c r="EP633" s="152"/>
      <c r="EQ633" s="152"/>
      <c r="ER633" s="152"/>
      <c r="ES633" s="152"/>
      <c r="ET633" s="152"/>
      <c r="EU633" s="152"/>
      <c r="EV633" s="152"/>
      <c r="EW633" s="152"/>
      <c r="EX633" s="152"/>
      <c r="EY633" s="152"/>
      <c r="EZ633" s="152"/>
      <c r="FA633" s="152"/>
      <c r="FB633" s="152"/>
      <c r="FC633" s="152"/>
      <c r="FD633" s="152"/>
    </row>
    <row r="634" spans="1:160">
      <c r="A634" s="89"/>
      <c r="B634" s="89"/>
      <c r="C634" s="89"/>
      <c r="D634" s="89"/>
      <c r="E634" s="89"/>
      <c r="F634" s="89"/>
      <c r="G634" s="89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152"/>
      <c r="AE634" s="152"/>
      <c r="AF634" s="152"/>
      <c r="AG634" s="152"/>
      <c r="AH634" s="152"/>
      <c r="AI634" s="152"/>
      <c r="AJ634" s="152"/>
      <c r="AK634" s="152"/>
      <c r="AL634" s="152"/>
      <c r="AM634" s="152"/>
      <c r="AN634" s="152"/>
      <c r="AO634" s="152"/>
      <c r="AP634" s="152"/>
      <c r="AQ634" s="152"/>
      <c r="AR634" s="152"/>
      <c r="AS634" s="152"/>
      <c r="AT634" s="152"/>
      <c r="AU634" s="152"/>
      <c r="AV634" s="152"/>
      <c r="AW634" s="152"/>
      <c r="AX634" s="152"/>
      <c r="AY634" s="152"/>
      <c r="AZ634" s="152"/>
      <c r="BA634" s="152"/>
      <c r="BB634" s="152"/>
      <c r="BC634" s="152"/>
      <c r="BD634" s="152"/>
      <c r="BE634" s="152"/>
      <c r="BF634" s="152"/>
      <c r="BG634" s="152"/>
      <c r="BH634" s="152"/>
      <c r="BI634" s="152"/>
      <c r="BJ634" s="152"/>
      <c r="BK634" s="152"/>
      <c r="BL634" s="152"/>
      <c r="BM634" s="152"/>
      <c r="BN634" s="152"/>
      <c r="BO634" s="152"/>
      <c r="BP634" s="152"/>
      <c r="BQ634" s="152"/>
      <c r="BR634" s="152"/>
      <c r="BS634" s="152"/>
      <c r="BT634" s="152"/>
      <c r="BU634" s="152"/>
      <c r="BV634" s="152"/>
      <c r="BW634" s="152"/>
      <c r="BX634" s="152"/>
      <c r="BY634" s="152"/>
      <c r="BZ634" s="152"/>
      <c r="CA634" s="152"/>
      <c r="CB634" s="152"/>
      <c r="CC634" s="152"/>
      <c r="CD634" s="152"/>
      <c r="CE634" s="152"/>
      <c r="CF634" s="152"/>
      <c r="CG634" s="152"/>
      <c r="CH634" s="152"/>
      <c r="CI634" s="152"/>
      <c r="CJ634" s="152"/>
      <c r="CK634" s="152"/>
      <c r="CL634" s="152"/>
      <c r="CM634" s="152"/>
      <c r="CN634" s="152"/>
      <c r="CO634" s="152"/>
      <c r="CP634" s="152"/>
      <c r="CQ634" s="152"/>
      <c r="CR634" s="152"/>
      <c r="CS634" s="152"/>
      <c r="CT634" s="152"/>
      <c r="CU634" s="152"/>
      <c r="CV634" s="152"/>
      <c r="CW634" s="152"/>
      <c r="CX634" s="152"/>
      <c r="CY634" s="152"/>
      <c r="CZ634" s="152"/>
      <c r="DA634" s="152"/>
      <c r="DB634" s="152"/>
      <c r="DC634" s="152"/>
      <c r="DD634" s="152"/>
      <c r="DE634" s="152"/>
      <c r="DF634" s="152"/>
      <c r="DG634" s="152"/>
      <c r="DH634" s="152"/>
      <c r="DI634" s="152"/>
      <c r="DJ634" s="152"/>
      <c r="DK634" s="152"/>
      <c r="DL634" s="152"/>
      <c r="DM634" s="152"/>
      <c r="DN634" s="152"/>
      <c r="DO634" s="152"/>
      <c r="DP634" s="152"/>
      <c r="DQ634" s="152"/>
      <c r="DR634" s="152"/>
      <c r="DS634" s="152"/>
      <c r="DT634" s="152"/>
      <c r="DU634" s="152"/>
      <c r="DV634" s="152"/>
      <c r="DW634" s="152"/>
      <c r="DX634" s="152"/>
      <c r="DY634" s="152"/>
      <c r="DZ634" s="152"/>
      <c r="EA634" s="152"/>
      <c r="EB634" s="152"/>
      <c r="EC634" s="152"/>
      <c r="ED634" s="152"/>
      <c r="EE634" s="152"/>
      <c r="EF634" s="152"/>
      <c r="EG634" s="152"/>
      <c r="EH634" s="152"/>
      <c r="EI634" s="152"/>
      <c r="EJ634" s="152"/>
      <c r="EK634" s="152"/>
      <c r="EL634" s="152"/>
      <c r="EM634" s="152"/>
      <c r="EN634" s="152"/>
      <c r="EO634" s="152"/>
      <c r="EP634" s="152"/>
      <c r="EQ634" s="152"/>
      <c r="ER634" s="152"/>
      <c r="ES634" s="152"/>
      <c r="ET634" s="152"/>
      <c r="EU634" s="152"/>
      <c r="EV634" s="152"/>
      <c r="EW634" s="152"/>
      <c r="EX634" s="152"/>
      <c r="EY634" s="152"/>
      <c r="EZ634" s="152"/>
      <c r="FA634" s="152"/>
      <c r="FB634" s="152"/>
      <c r="FC634" s="152"/>
      <c r="FD634" s="152"/>
    </row>
    <row r="635" spans="1:160">
      <c r="A635" s="89"/>
      <c r="B635" s="89"/>
      <c r="C635" s="89"/>
      <c r="D635" s="89"/>
      <c r="E635" s="89"/>
      <c r="F635" s="89"/>
      <c r="G635" s="89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152"/>
      <c r="AE635" s="152"/>
      <c r="AF635" s="152"/>
      <c r="AG635" s="152"/>
      <c r="AH635" s="152"/>
      <c r="AI635" s="152"/>
      <c r="AJ635" s="152"/>
      <c r="AK635" s="152"/>
      <c r="AL635" s="152"/>
      <c r="AM635" s="152"/>
      <c r="AN635" s="152"/>
      <c r="AO635" s="152"/>
      <c r="AP635" s="152"/>
      <c r="AQ635" s="152"/>
      <c r="AR635" s="152"/>
      <c r="AS635" s="152"/>
      <c r="AT635" s="152"/>
      <c r="AU635" s="152"/>
      <c r="AV635" s="152"/>
      <c r="AW635" s="152"/>
      <c r="AX635" s="152"/>
      <c r="AY635" s="152"/>
      <c r="AZ635" s="152"/>
      <c r="BA635" s="152"/>
      <c r="BB635" s="152"/>
      <c r="BC635" s="152"/>
      <c r="BD635" s="152"/>
      <c r="BE635" s="152"/>
      <c r="BF635" s="152"/>
      <c r="BG635" s="152"/>
      <c r="BH635" s="152"/>
      <c r="BI635" s="152"/>
      <c r="BJ635" s="152"/>
      <c r="BK635" s="152"/>
      <c r="BL635" s="152"/>
      <c r="BM635" s="152"/>
      <c r="BN635" s="152"/>
      <c r="BO635" s="152"/>
      <c r="BP635" s="152"/>
      <c r="BQ635" s="152"/>
      <c r="BR635" s="152"/>
      <c r="BS635" s="152"/>
      <c r="BT635" s="152"/>
      <c r="BU635" s="152"/>
      <c r="BV635" s="152"/>
      <c r="BW635" s="152"/>
      <c r="BX635" s="152"/>
      <c r="BY635" s="152"/>
      <c r="BZ635" s="152"/>
      <c r="CA635" s="152"/>
      <c r="CB635" s="152"/>
      <c r="CC635" s="152"/>
      <c r="CD635" s="152"/>
      <c r="CE635" s="152"/>
      <c r="CF635" s="152"/>
      <c r="CG635" s="152"/>
      <c r="CH635" s="152"/>
      <c r="CI635" s="152"/>
      <c r="CJ635" s="152"/>
      <c r="CK635" s="152"/>
      <c r="CL635" s="152"/>
      <c r="CM635" s="152"/>
      <c r="CN635" s="152"/>
      <c r="CO635" s="152"/>
      <c r="CP635" s="152"/>
      <c r="CQ635" s="152"/>
      <c r="CR635" s="152"/>
      <c r="CS635" s="152"/>
      <c r="CT635" s="152"/>
      <c r="CU635" s="152"/>
      <c r="CV635" s="152"/>
      <c r="CW635" s="152"/>
      <c r="CX635" s="152"/>
      <c r="CY635" s="152"/>
      <c r="CZ635" s="152"/>
      <c r="DA635" s="152"/>
      <c r="DB635" s="152"/>
      <c r="DC635" s="152"/>
      <c r="DD635" s="152"/>
      <c r="DE635" s="152"/>
      <c r="DF635" s="152"/>
      <c r="DG635" s="152"/>
      <c r="DH635" s="152"/>
      <c r="DI635" s="152"/>
      <c r="DJ635" s="152"/>
      <c r="DK635" s="152"/>
      <c r="DL635" s="152"/>
      <c r="DM635" s="152"/>
      <c r="DN635" s="152"/>
      <c r="DO635" s="152"/>
      <c r="DP635" s="152"/>
      <c r="DQ635" s="152"/>
      <c r="DR635" s="152"/>
      <c r="DS635" s="152"/>
      <c r="DT635" s="152"/>
      <c r="DU635" s="152"/>
      <c r="DV635" s="152"/>
      <c r="DW635" s="152"/>
      <c r="DX635" s="152"/>
      <c r="DY635" s="152"/>
      <c r="DZ635" s="152"/>
      <c r="EA635" s="152"/>
      <c r="EB635" s="152"/>
      <c r="EC635" s="152"/>
      <c r="ED635" s="152"/>
      <c r="EE635" s="152"/>
      <c r="EF635" s="152"/>
      <c r="EG635" s="152"/>
      <c r="EH635" s="152"/>
      <c r="EI635" s="152"/>
      <c r="EJ635" s="152"/>
      <c r="EK635" s="152"/>
      <c r="EL635" s="152"/>
      <c r="EM635" s="152"/>
      <c r="EN635" s="152"/>
      <c r="EO635" s="152"/>
      <c r="EP635" s="152"/>
      <c r="EQ635" s="152"/>
      <c r="ER635" s="152"/>
      <c r="ES635" s="152"/>
      <c r="ET635" s="152"/>
      <c r="EU635" s="152"/>
      <c r="EV635" s="152"/>
      <c r="EW635" s="152"/>
      <c r="EX635" s="152"/>
      <c r="EY635" s="152"/>
      <c r="EZ635" s="152"/>
      <c r="FA635" s="152"/>
      <c r="FB635" s="152"/>
      <c r="FC635" s="152"/>
      <c r="FD635" s="152"/>
    </row>
    <row r="636" spans="1:160">
      <c r="A636" s="89"/>
      <c r="B636" s="89"/>
      <c r="C636" s="89"/>
      <c r="D636" s="89"/>
      <c r="E636" s="89"/>
      <c r="F636" s="89"/>
      <c r="G636" s="89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152"/>
      <c r="AE636" s="152"/>
      <c r="AF636" s="152"/>
      <c r="AG636" s="152"/>
      <c r="AH636" s="152"/>
      <c r="AI636" s="152"/>
      <c r="AJ636" s="152"/>
      <c r="AK636" s="152"/>
      <c r="AL636" s="152"/>
      <c r="AM636" s="152"/>
      <c r="AN636" s="152"/>
      <c r="AO636" s="152"/>
      <c r="AP636" s="152"/>
      <c r="AQ636" s="152"/>
      <c r="AR636" s="152"/>
      <c r="AS636" s="152"/>
      <c r="AT636" s="152"/>
      <c r="AU636" s="152"/>
      <c r="AV636" s="152"/>
      <c r="AW636" s="152"/>
      <c r="AX636" s="152"/>
      <c r="AY636" s="152"/>
      <c r="AZ636" s="152"/>
      <c r="BA636" s="152"/>
      <c r="BB636" s="152"/>
      <c r="BC636" s="152"/>
      <c r="BD636" s="152"/>
      <c r="BE636" s="152"/>
      <c r="BF636" s="152"/>
      <c r="BG636" s="152"/>
      <c r="BH636" s="152"/>
      <c r="BI636" s="152"/>
      <c r="BJ636" s="152"/>
      <c r="BK636" s="152"/>
      <c r="BL636" s="152"/>
      <c r="BM636" s="152"/>
      <c r="BN636" s="152"/>
      <c r="BO636" s="152"/>
      <c r="BP636" s="152"/>
      <c r="BQ636" s="152"/>
      <c r="BR636" s="152"/>
      <c r="BS636" s="152"/>
      <c r="BT636" s="152"/>
      <c r="BU636" s="152"/>
      <c r="BV636" s="152"/>
      <c r="BW636" s="152"/>
      <c r="BX636" s="152"/>
      <c r="BY636" s="152"/>
      <c r="BZ636" s="152"/>
      <c r="CA636" s="152"/>
      <c r="CB636" s="152"/>
      <c r="CC636" s="152"/>
      <c r="CD636" s="152"/>
      <c r="CE636" s="152"/>
      <c r="CF636" s="152"/>
      <c r="CG636" s="152"/>
      <c r="CH636" s="152"/>
      <c r="CI636" s="152"/>
      <c r="CJ636" s="152"/>
      <c r="CK636" s="152"/>
      <c r="CL636" s="152"/>
      <c r="CM636" s="152"/>
      <c r="CN636" s="152"/>
      <c r="CO636" s="152"/>
      <c r="CP636" s="152"/>
      <c r="CQ636" s="152"/>
      <c r="CR636" s="152"/>
      <c r="CS636" s="152"/>
      <c r="CT636" s="152"/>
      <c r="CU636" s="152"/>
      <c r="CV636" s="152"/>
      <c r="CW636" s="152"/>
      <c r="CX636" s="152"/>
      <c r="CY636" s="152"/>
      <c r="CZ636" s="152"/>
      <c r="DA636" s="152"/>
      <c r="DB636" s="152"/>
      <c r="DC636" s="152"/>
      <c r="DD636" s="152"/>
      <c r="DE636" s="152"/>
      <c r="DF636" s="152"/>
      <c r="DG636" s="152"/>
      <c r="DH636" s="152"/>
      <c r="DI636" s="152"/>
      <c r="DJ636" s="152"/>
      <c r="DK636" s="152"/>
      <c r="DL636" s="152"/>
      <c r="DM636" s="152"/>
      <c r="DN636" s="152"/>
      <c r="DO636" s="152"/>
      <c r="DP636" s="152"/>
      <c r="DQ636" s="152"/>
      <c r="DR636" s="152"/>
      <c r="DS636" s="152"/>
      <c r="DT636" s="152"/>
      <c r="DU636" s="152"/>
      <c r="DV636" s="152"/>
      <c r="DW636" s="152"/>
      <c r="DX636" s="152"/>
      <c r="DY636" s="152"/>
      <c r="DZ636" s="152"/>
      <c r="EA636" s="152"/>
      <c r="EB636" s="152"/>
      <c r="EC636" s="152"/>
      <c r="ED636" s="152"/>
      <c r="EE636" s="152"/>
      <c r="EF636" s="152"/>
      <c r="EG636" s="152"/>
      <c r="EH636" s="152"/>
      <c r="EI636" s="152"/>
      <c r="EJ636" s="152"/>
      <c r="EK636" s="152"/>
      <c r="EL636" s="152"/>
      <c r="EM636" s="152"/>
      <c r="EN636" s="152"/>
      <c r="EO636" s="152"/>
      <c r="EP636" s="152"/>
      <c r="EQ636" s="152"/>
      <c r="ER636" s="152"/>
      <c r="ES636" s="152"/>
      <c r="ET636" s="152"/>
      <c r="EU636" s="152"/>
      <c r="EV636" s="152"/>
      <c r="EW636" s="152"/>
      <c r="EX636" s="152"/>
      <c r="EY636" s="152"/>
      <c r="EZ636" s="152"/>
      <c r="FA636" s="152"/>
      <c r="FB636" s="152"/>
      <c r="FC636" s="152"/>
      <c r="FD636" s="152"/>
    </row>
    <row r="637" spans="1:160">
      <c r="A637" s="89"/>
      <c r="B637" s="89"/>
      <c r="C637" s="89"/>
      <c r="D637" s="89"/>
      <c r="E637" s="89"/>
      <c r="F637" s="89"/>
      <c r="G637" s="89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152"/>
      <c r="AE637" s="152"/>
      <c r="AF637" s="152"/>
      <c r="AG637" s="152"/>
      <c r="AH637" s="152"/>
      <c r="AI637" s="152"/>
      <c r="AJ637" s="152"/>
      <c r="AK637" s="152"/>
      <c r="AL637" s="152"/>
      <c r="AM637" s="152"/>
      <c r="AN637" s="152"/>
      <c r="AO637" s="152"/>
      <c r="AP637" s="152"/>
      <c r="AQ637" s="152"/>
      <c r="AR637" s="152"/>
      <c r="AS637" s="152"/>
      <c r="AT637" s="152"/>
      <c r="AU637" s="152"/>
      <c r="AV637" s="152"/>
      <c r="AW637" s="152"/>
      <c r="AX637" s="152"/>
      <c r="AY637" s="152"/>
      <c r="AZ637" s="152"/>
      <c r="BA637" s="152"/>
      <c r="BB637" s="152"/>
      <c r="BC637" s="152"/>
      <c r="BD637" s="152"/>
      <c r="BE637" s="152"/>
      <c r="BF637" s="152"/>
      <c r="BG637" s="152"/>
      <c r="BH637" s="152"/>
      <c r="BI637" s="152"/>
      <c r="BJ637" s="152"/>
      <c r="BK637" s="152"/>
      <c r="BL637" s="152"/>
      <c r="BM637" s="152"/>
      <c r="BN637" s="152"/>
      <c r="BO637" s="152"/>
      <c r="BP637" s="152"/>
      <c r="BQ637" s="152"/>
      <c r="BR637" s="152"/>
      <c r="BS637" s="152"/>
      <c r="BT637" s="152"/>
      <c r="BU637" s="152"/>
      <c r="BV637" s="152"/>
      <c r="BW637" s="152"/>
      <c r="BX637" s="152"/>
      <c r="BY637" s="152"/>
      <c r="BZ637" s="152"/>
      <c r="CA637" s="152"/>
      <c r="CB637" s="152"/>
      <c r="CC637" s="152"/>
      <c r="CD637" s="152"/>
      <c r="CE637" s="152"/>
      <c r="CF637" s="152"/>
      <c r="CG637" s="152"/>
      <c r="CH637" s="152"/>
      <c r="CI637" s="152"/>
      <c r="CJ637" s="152"/>
      <c r="CK637" s="152"/>
      <c r="CL637" s="152"/>
      <c r="CM637" s="152"/>
      <c r="CN637" s="152"/>
      <c r="CO637" s="152"/>
      <c r="CP637" s="152"/>
      <c r="CQ637" s="152"/>
      <c r="CR637" s="152"/>
      <c r="CS637" s="152"/>
      <c r="CT637" s="152"/>
      <c r="CU637" s="152"/>
      <c r="CV637" s="152"/>
      <c r="CW637" s="152"/>
      <c r="CX637" s="152"/>
      <c r="CY637" s="152"/>
      <c r="CZ637" s="152"/>
      <c r="DA637" s="152"/>
      <c r="DB637" s="152"/>
      <c r="DC637" s="152"/>
      <c r="DD637" s="152"/>
      <c r="DE637" s="152"/>
      <c r="DF637" s="152"/>
      <c r="DG637" s="152"/>
      <c r="DH637" s="152"/>
      <c r="DI637" s="152"/>
      <c r="DJ637" s="152"/>
      <c r="DK637" s="152"/>
      <c r="DL637" s="152"/>
      <c r="DM637" s="152"/>
      <c r="DN637" s="152"/>
      <c r="DO637" s="152"/>
      <c r="DP637" s="152"/>
      <c r="DQ637" s="152"/>
      <c r="DR637" s="152"/>
      <c r="DS637" s="152"/>
      <c r="DT637" s="152"/>
      <c r="DU637" s="152"/>
      <c r="DV637" s="152"/>
      <c r="DW637" s="152"/>
      <c r="DX637" s="152"/>
      <c r="DY637" s="152"/>
      <c r="DZ637" s="152"/>
      <c r="EA637" s="152"/>
      <c r="EB637" s="152"/>
      <c r="EC637" s="152"/>
      <c r="ED637" s="152"/>
      <c r="EE637" s="152"/>
      <c r="EF637" s="152"/>
      <c r="EG637" s="152"/>
      <c r="EH637" s="152"/>
      <c r="EI637" s="152"/>
      <c r="EJ637" s="152"/>
      <c r="EK637" s="152"/>
      <c r="EL637" s="152"/>
      <c r="EM637" s="152"/>
      <c r="EN637" s="152"/>
      <c r="EO637" s="152"/>
      <c r="EP637" s="152"/>
      <c r="EQ637" s="152"/>
      <c r="ER637" s="152"/>
      <c r="ES637" s="152"/>
      <c r="ET637" s="152"/>
      <c r="EU637" s="152"/>
      <c r="EV637" s="152"/>
      <c r="EW637" s="152"/>
      <c r="EX637" s="152"/>
      <c r="EY637" s="152"/>
      <c r="EZ637" s="152"/>
      <c r="FA637" s="152"/>
      <c r="FB637" s="152"/>
      <c r="FC637" s="152"/>
      <c r="FD637" s="152"/>
    </row>
    <row r="638" spans="1:160">
      <c r="A638" s="89"/>
      <c r="B638" s="89"/>
      <c r="C638" s="89"/>
      <c r="D638" s="89"/>
      <c r="E638" s="89"/>
      <c r="F638" s="89"/>
      <c r="G638" s="89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152"/>
      <c r="AE638" s="152"/>
      <c r="AF638" s="152"/>
      <c r="AG638" s="152"/>
      <c r="AH638" s="152"/>
      <c r="AI638" s="152"/>
      <c r="AJ638" s="152"/>
      <c r="AK638" s="152"/>
      <c r="AL638" s="152"/>
      <c r="AM638" s="152"/>
      <c r="AN638" s="152"/>
      <c r="AO638" s="152"/>
      <c r="AP638" s="152"/>
      <c r="AQ638" s="152"/>
      <c r="AR638" s="152"/>
      <c r="AS638" s="152"/>
      <c r="AT638" s="152"/>
      <c r="AU638" s="152"/>
      <c r="AV638" s="152"/>
      <c r="AW638" s="152"/>
      <c r="AX638" s="152"/>
      <c r="AY638" s="152"/>
      <c r="AZ638" s="152"/>
      <c r="BA638" s="152"/>
      <c r="BB638" s="152"/>
      <c r="BC638" s="152"/>
      <c r="BD638" s="152"/>
      <c r="BE638" s="152"/>
      <c r="BF638" s="152"/>
      <c r="BG638" s="152"/>
      <c r="BH638" s="152"/>
      <c r="BI638" s="152"/>
      <c r="BJ638" s="152"/>
      <c r="BK638" s="152"/>
      <c r="BL638" s="152"/>
      <c r="BM638" s="152"/>
      <c r="BN638" s="152"/>
      <c r="BO638" s="152"/>
      <c r="BP638" s="152"/>
      <c r="BQ638" s="152"/>
      <c r="BR638" s="152"/>
      <c r="BS638" s="152"/>
      <c r="BT638" s="152"/>
      <c r="BU638" s="152"/>
      <c r="BV638" s="152"/>
      <c r="BW638" s="152"/>
      <c r="BX638" s="152"/>
      <c r="BY638" s="152"/>
      <c r="BZ638" s="152"/>
      <c r="CA638" s="152"/>
      <c r="CB638" s="152"/>
      <c r="CC638" s="152"/>
      <c r="CD638" s="152"/>
      <c r="CE638" s="152"/>
      <c r="CF638" s="152"/>
      <c r="CG638" s="152"/>
      <c r="CH638" s="152"/>
      <c r="CI638" s="152"/>
      <c r="CJ638" s="152"/>
      <c r="CK638" s="152"/>
      <c r="CL638" s="152"/>
      <c r="CM638" s="152"/>
      <c r="CN638" s="152"/>
      <c r="CO638" s="152"/>
      <c r="CP638" s="152"/>
      <c r="CQ638" s="152"/>
      <c r="CR638" s="152"/>
      <c r="CS638" s="152"/>
      <c r="CT638" s="152"/>
      <c r="CU638" s="152"/>
      <c r="CV638" s="152"/>
      <c r="CW638" s="152"/>
      <c r="CX638" s="152"/>
      <c r="CY638" s="152"/>
      <c r="CZ638" s="152"/>
      <c r="DA638" s="152"/>
      <c r="DB638" s="152"/>
      <c r="DC638" s="152"/>
      <c r="DD638" s="152"/>
      <c r="DE638" s="152"/>
      <c r="DF638" s="152"/>
      <c r="DG638" s="152"/>
      <c r="DH638" s="152"/>
      <c r="DI638" s="152"/>
      <c r="DJ638" s="152"/>
      <c r="DK638" s="152"/>
      <c r="DL638" s="152"/>
      <c r="DM638" s="152"/>
      <c r="DN638" s="152"/>
      <c r="DO638" s="152"/>
      <c r="DP638" s="152"/>
      <c r="DQ638" s="152"/>
      <c r="DR638" s="152"/>
      <c r="DS638" s="152"/>
      <c r="DT638" s="152"/>
      <c r="DU638" s="152"/>
      <c r="DV638" s="152"/>
      <c r="DW638" s="152"/>
      <c r="DX638" s="152"/>
      <c r="DY638" s="152"/>
      <c r="DZ638" s="152"/>
      <c r="EA638" s="152"/>
      <c r="EB638" s="152"/>
      <c r="EC638" s="152"/>
      <c r="ED638" s="152"/>
      <c r="EE638" s="152"/>
      <c r="EF638" s="152"/>
      <c r="EG638" s="152"/>
      <c r="EH638" s="152"/>
      <c r="EI638" s="152"/>
      <c r="EJ638" s="152"/>
      <c r="EK638" s="152"/>
      <c r="EL638" s="152"/>
      <c r="EM638" s="152"/>
      <c r="EN638" s="152"/>
      <c r="EO638" s="152"/>
      <c r="EP638" s="152"/>
      <c r="EQ638" s="152"/>
      <c r="ER638" s="152"/>
      <c r="ES638" s="152"/>
      <c r="ET638" s="152"/>
      <c r="EU638" s="152"/>
      <c r="EV638" s="152"/>
      <c r="EW638" s="152"/>
      <c r="EX638" s="152"/>
      <c r="EY638" s="152"/>
      <c r="EZ638" s="152"/>
      <c r="FA638" s="152"/>
      <c r="FB638" s="152"/>
      <c r="FC638" s="152"/>
      <c r="FD638" s="152"/>
    </row>
    <row r="639" spans="1:160">
      <c r="A639" s="89"/>
      <c r="B639" s="89"/>
      <c r="C639" s="89"/>
      <c r="D639" s="89"/>
      <c r="E639" s="89"/>
      <c r="F639" s="89"/>
      <c r="G639" s="89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152"/>
      <c r="AE639" s="152"/>
      <c r="AF639" s="152"/>
      <c r="AG639" s="152"/>
      <c r="AH639" s="152"/>
      <c r="AI639" s="152"/>
      <c r="AJ639" s="152"/>
      <c r="AK639" s="152"/>
      <c r="AL639" s="152"/>
      <c r="AM639" s="152"/>
      <c r="AN639" s="152"/>
      <c r="AO639" s="152"/>
      <c r="AP639" s="152"/>
      <c r="AQ639" s="152"/>
      <c r="AR639" s="152"/>
      <c r="AS639" s="152"/>
      <c r="AT639" s="152"/>
      <c r="AU639" s="152"/>
      <c r="AV639" s="152"/>
      <c r="AW639" s="152"/>
      <c r="AX639" s="152"/>
      <c r="AY639" s="152"/>
      <c r="AZ639" s="152"/>
      <c r="BA639" s="152"/>
      <c r="BB639" s="152"/>
      <c r="BC639" s="152"/>
      <c r="BD639" s="152"/>
      <c r="BE639" s="152"/>
      <c r="BF639" s="152"/>
      <c r="BG639" s="152"/>
      <c r="BH639" s="152"/>
      <c r="BI639" s="152"/>
      <c r="BJ639" s="152"/>
      <c r="BK639" s="152"/>
      <c r="BL639" s="152"/>
      <c r="BM639" s="152"/>
      <c r="BN639" s="152"/>
      <c r="BO639" s="152"/>
      <c r="BP639" s="152"/>
      <c r="BQ639" s="152"/>
      <c r="BR639" s="152"/>
      <c r="BS639" s="152"/>
      <c r="BT639" s="152"/>
      <c r="BU639" s="152"/>
      <c r="BV639" s="152"/>
      <c r="BW639" s="152"/>
      <c r="BX639" s="152"/>
      <c r="BY639" s="152"/>
      <c r="BZ639" s="152"/>
      <c r="CA639" s="152"/>
      <c r="CB639" s="152"/>
      <c r="CC639" s="152"/>
      <c r="CD639" s="152"/>
      <c r="CE639" s="152"/>
      <c r="CF639" s="152"/>
      <c r="CG639" s="152"/>
      <c r="CH639" s="152"/>
      <c r="CI639" s="152"/>
      <c r="CJ639" s="152"/>
      <c r="CK639" s="152"/>
      <c r="CL639" s="152"/>
      <c r="CM639" s="152"/>
      <c r="CN639" s="152"/>
      <c r="CO639" s="152"/>
      <c r="CP639" s="152"/>
      <c r="CQ639" s="152"/>
      <c r="CR639" s="152"/>
      <c r="CS639" s="152"/>
      <c r="CT639" s="152"/>
      <c r="CU639" s="152"/>
      <c r="CV639" s="152"/>
      <c r="CW639" s="152"/>
      <c r="CX639" s="152"/>
      <c r="CY639" s="152"/>
      <c r="CZ639" s="152"/>
      <c r="DA639" s="152"/>
      <c r="DB639" s="152"/>
      <c r="DC639" s="152"/>
      <c r="DD639" s="152"/>
      <c r="DE639" s="152"/>
      <c r="DF639" s="152"/>
      <c r="DG639" s="152"/>
      <c r="DH639" s="152"/>
      <c r="DI639" s="152"/>
      <c r="DJ639" s="152"/>
      <c r="DK639" s="152"/>
      <c r="DL639" s="152"/>
      <c r="DM639" s="152"/>
      <c r="DN639" s="152"/>
      <c r="DO639" s="152"/>
      <c r="DP639" s="152"/>
      <c r="DQ639" s="152"/>
      <c r="DR639" s="152"/>
      <c r="DS639" s="152"/>
      <c r="DT639" s="152"/>
      <c r="DU639" s="152"/>
      <c r="DV639" s="152"/>
      <c r="DW639" s="152"/>
      <c r="DX639" s="152"/>
      <c r="DY639" s="152"/>
      <c r="DZ639" s="152"/>
      <c r="EA639" s="152"/>
      <c r="EB639" s="152"/>
      <c r="EC639" s="152"/>
      <c r="ED639" s="152"/>
      <c r="EE639" s="152"/>
      <c r="EF639" s="152"/>
      <c r="EG639" s="152"/>
      <c r="EH639" s="152"/>
      <c r="EI639" s="152"/>
      <c r="EJ639" s="152"/>
      <c r="EK639" s="152"/>
      <c r="EL639" s="152"/>
      <c r="EM639" s="152"/>
      <c r="EN639" s="152"/>
      <c r="EO639" s="152"/>
      <c r="EP639" s="152"/>
      <c r="EQ639" s="152"/>
      <c r="ER639" s="152"/>
      <c r="ES639" s="152"/>
      <c r="ET639" s="152"/>
      <c r="EU639" s="152"/>
      <c r="EV639" s="152"/>
      <c r="EW639" s="152"/>
      <c r="EX639" s="152"/>
      <c r="EY639" s="152"/>
      <c r="EZ639" s="152"/>
      <c r="FA639" s="152"/>
      <c r="FB639" s="152"/>
      <c r="FC639" s="152"/>
      <c r="FD639" s="152"/>
    </row>
    <row r="640" spans="1:160">
      <c r="A640" s="89"/>
      <c r="B640" s="89"/>
      <c r="C640" s="89"/>
      <c r="D640" s="89"/>
      <c r="E640" s="89"/>
      <c r="F640" s="89"/>
      <c r="G640" s="89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152"/>
      <c r="AE640" s="152"/>
      <c r="AF640" s="152"/>
      <c r="AG640" s="152"/>
      <c r="AH640" s="152"/>
      <c r="AI640" s="152"/>
      <c r="AJ640" s="152"/>
      <c r="AK640" s="152"/>
      <c r="AL640" s="152"/>
      <c r="AM640" s="152"/>
      <c r="AN640" s="152"/>
      <c r="AO640" s="152"/>
      <c r="AP640" s="152"/>
      <c r="AQ640" s="152"/>
      <c r="AR640" s="152"/>
      <c r="AS640" s="152"/>
      <c r="AT640" s="152"/>
      <c r="AU640" s="152"/>
      <c r="AV640" s="152"/>
      <c r="AW640" s="152"/>
      <c r="AX640" s="152"/>
      <c r="AY640" s="152"/>
      <c r="AZ640" s="152"/>
      <c r="BA640" s="152"/>
      <c r="BB640" s="152"/>
      <c r="BC640" s="152"/>
      <c r="BD640" s="152"/>
      <c r="BE640" s="152"/>
      <c r="BF640" s="152"/>
      <c r="BG640" s="152"/>
      <c r="BH640" s="152"/>
      <c r="BI640" s="152"/>
      <c r="BJ640" s="152"/>
      <c r="BK640" s="152"/>
      <c r="BL640" s="152"/>
      <c r="BM640" s="152"/>
      <c r="BN640" s="152"/>
      <c r="BO640" s="152"/>
      <c r="BP640" s="152"/>
      <c r="BQ640" s="152"/>
      <c r="BR640" s="152"/>
      <c r="BS640" s="152"/>
      <c r="BT640" s="152"/>
      <c r="BU640" s="152"/>
      <c r="BV640" s="152"/>
      <c r="BW640" s="152"/>
      <c r="BX640" s="152"/>
      <c r="BY640" s="152"/>
      <c r="BZ640" s="152"/>
      <c r="CA640" s="152"/>
      <c r="CB640" s="152"/>
      <c r="CC640" s="152"/>
      <c r="CD640" s="152"/>
      <c r="CE640" s="152"/>
      <c r="CF640" s="152"/>
      <c r="CG640" s="152"/>
      <c r="CH640" s="152"/>
      <c r="CI640" s="152"/>
      <c r="CJ640" s="152"/>
      <c r="CK640" s="152"/>
      <c r="CL640" s="152"/>
      <c r="CM640" s="152"/>
      <c r="CN640" s="152"/>
      <c r="CO640" s="152"/>
      <c r="CP640" s="152"/>
      <c r="CQ640" s="152"/>
      <c r="CR640" s="152"/>
      <c r="CS640" s="152"/>
      <c r="CT640" s="152"/>
      <c r="CU640" s="152"/>
      <c r="CV640" s="152"/>
      <c r="CW640" s="152"/>
      <c r="CX640" s="152"/>
      <c r="CY640" s="152"/>
      <c r="CZ640" s="152"/>
      <c r="DA640" s="152"/>
      <c r="DB640" s="152"/>
      <c r="DC640" s="152"/>
      <c r="DD640" s="152"/>
      <c r="DE640" s="152"/>
      <c r="DF640" s="152"/>
      <c r="DG640" s="152"/>
      <c r="DH640" s="152"/>
      <c r="DI640" s="152"/>
      <c r="DJ640" s="152"/>
      <c r="DK640" s="152"/>
      <c r="DL640" s="152"/>
      <c r="DM640" s="152"/>
      <c r="DN640" s="152"/>
      <c r="DO640" s="152"/>
      <c r="DP640" s="152"/>
      <c r="DQ640" s="152"/>
      <c r="DR640" s="152"/>
      <c r="DS640" s="152"/>
      <c r="DT640" s="152"/>
      <c r="DU640" s="152"/>
      <c r="DV640" s="152"/>
      <c r="DW640" s="152"/>
      <c r="DX640" s="152"/>
      <c r="DY640" s="152"/>
      <c r="DZ640" s="152"/>
      <c r="EA640" s="152"/>
      <c r="EB640" s="152"/>
      <c r="EC640" s="152"/>
      <c r="ED640" s="152"/>
      <c r="EE640" s="152"/>
      <c r="EF640" s="152"/>
      <c r="EG640" s="152"/>
      <c r="EH640" s="152"/>
      <c r="EI640" s="152"/>
      <c r="EJ640" s="152"/>
      <c r="EK640" s="152"/>
      <c r="EL640" s="152"/>
      <c r="EM640" s="152"/>
      <c r="EN640" s="152"/>
      <c r="EO640" s="152"/>
      <c r="EP640" s="152"/>
      <c r="EQ640" s="152"/>
      <c r="ER640" s="152"/>
      <c r="ES640" s="152"/>
      <c r="ET640" s="152"/>
      <c r="EU640" s="152"/>
      <c r="EV640" s="152"/>
      <c r="EW640" s="152"/>
      <c r="EX640" s="152"/>
      <c r="EY640" s="152"/>
      <c r="EZ640" s="152"/>
      <c r="FA640" s="152"/>
      <c r="FB640" s="152"/>
      <c r="FC640" s="152"/>
      <c r="FD640" s="152"/>
    </row>
    <row r="641" spans="1:160">
      <c r="A641" s="89"/>
      <c r="B641" s="89"/>
      <c r="C641" s="89"/>
      <c r="D641" s="89"/>
      <c r="E641" s="89"/>
      <c r="F641" s="89"/>
      <c r="G641" s="89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152"/>
      <c r="AE641" s="152"/>
      <c r="AF641" s="152"/>
      <c r="AG641" s="152"/>
      <c r="AH641" s="152"/>
      <c r="AI641" s="152"/>
      <c r="AJ641" s="152"/>
      <c r="AK641" s="152"/>
      <c r="AL641" s="152"/>
      <c r="AM641" s="152"/>
      <c r="AN641" s="152"/>
      <c r="AO641" s="152"/>
      <c r="AP641" s="152"/>
      <c r="AQ641" s="152"/>
      <c r="AR641" s="152"/>
      <c r="AS641" s="152"/>
      <c r="AT641" s="152"/>
      <c r="AU641" s="152"/>
      <c r="AV641" s="152"/>
      <c r="AW641" s="152"/>
      <c r="AX641" s="152"/>
      <c r="AY641" s="152"/>
      <c r="AZ641" s="152"/>
      <c r="BA641" s="152"/>
      <c r="BB641" s="152"/>
      <c r="BC641" s="152"/>
      <c r="BD641" s="152"/>
      <c r="BE641" s="152"/>
      <c r="BF641" s="152"/>
      <c r="BG641" s="152"/>
      <c r="BH641" s="152"/>
      <c r="BI641" s="152"/>
      <c r="BJ641" s="152"/>
      <c r="BK641" s="152"/>
      <c r="BL641" s="152"/>
      <c r="BM641" s="152"/>
      <c r="BN641" s="152"/>
      <c r="BO641" s="152"/>
      <c r="BP641" s="152"/>
      <c r="BQ641" s="152"/>
      <c r="BR641" s="152"/>
      <c r="BS641" s="152"/>
      <c r="BT641" s="152"/>
      <c r="BU641" s="152"/>
      <c r="BV641" s="152"/>
      <c r="BW641" s="152"/>
      <c r="BX641" s="152"/>
      <c r="BY641" s="152"/>
      <c r="BZ641" s="152"/>
      <c r="CA641" s="152"/>
      <c r="CB641" s="152"/>
      <c r="CC641" s="152"/>
      <c r="CD641" s="152"/>
      <c r="CE641" s="152"/>
      <c r="CF641" s="152"/>
      <c r="CG641" s="152"/>
      <c r="CH641" s="152"/>
      <c r="CI641" s="152"/>
      <c r="CJ641" s="152"/>
      <c r="CK641" s="152"/>
      <c r="CL641" s="152"/>
      <c r="CM641" s="152"/>
      <c r="CN641" s="152"/>
      <c r="CO641" s="152"/>
      <c r="CP641" s="152"/>
      <c r="CQ641" s="152"/>
      <c r="CR641" s="152"/>
      <c r="CS641" s="152"/>
      <c r="CT641" s="152"/>
      <c r="CU641" s="152"/>
      <c r="CV641" s="152"/>
      <c r="CW641" s="152"/>
      <c r="CX641" s="152"/>
      <c r="CY641" s="152"/>
      <c r="CZ641" s="152"/>
      <c r="DA641" s="152"/>
      <c r="DB641" s="152"/>
      <c r="DC641" s="152"/>
      <c r="DD641" s="152"/>
      <c r="DE641" s="152"/>
      <c r="DF641" s="152"/>
      <c r="DG641" s="152"/>
      <c r="DH641" s="152"/>
      <c r="DI641" s="152"/>
      <c r="DJ641" s="152"/>
      <c r="DK641" s="152"/>
      <c r="DL641" s="152"/>
      <c r="DM641" s="152"/>
      <c r="DN641" s="152"/>
      <c r="DO641" s="152"/>
      <c r="DP641" s="152"/>
      <c r="DQ641" s="152"/>
      <c r="DR641" s="152"/>
      <c r="DS641" s="152"/>
      <c r="DT641" s="152"/>
      <c r="DU641" s="152"/>
      <c r="DV641" s="152"/>
      <c r="DW641" s="152"/>
      <c r="DX641" s="152"/>
      <c r="DY641" s="152"/>
      <c r="DZ641" s="152"/>
      <c r="EA641" s="152"/>
      <c r="EB641" s="152"/>
      <c r="EC641" s="152"/>
      <c r="ED641" s="152"/>
      <c r="EE641" s="152"/>
      <c r="EF641" s="152"/>
      <c r="EG641" s="152"/>
      <c r="EH641" s="152"/>
      <c r="EI641" s="152"/>
      <c r="EJ641" s="152"/>
      <c r="EK641" s="152"/>
      <c r="EL641" s="152"/>
      <c r="EM641" s="152"/>
      <c r="EN641" s="152"/>
      <c r="EO641" s="152"/>
      <c r="EP641" s="152"/>
      <c r="EQ641" s="152"/>
      <c r="ER641" s="152"/>
      <c r="ES641" s="152"/>
      <c r="ET641" s="152"/>
      <c r="EU641" s="152"/>
      <c r="EV641" s="152"/>
      <c r="EW641" s="152"/>
      <c r="EX641" s="152"/>
      <c r="EY641" s="152"/>
      <c r="EZ641" s="152"/>
      <c r="FA641" s="152"/>
      <c r="FB641" s="152"/>
      <c r="FC641" s="152"/>
      <c r="FD641" s="152"/>
    </row>
    <row r="642" spans="1:160">
      <c r="A642" s="89"/>
      <c r="B642" s="89"/>
      <c r="C642" s="89"/>
      <c r="D642" s="89"/>
      <c r="E642" s="89"/>
      <c r="F642" s="89"/>
      <c r="G642" s="89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152"/>
      <c r="AE642" s="152"/>
      <c r="AF642" s="152"/>
      <c r="AG642" s="152"/>
      <c r="AH642" s="152"/>
      <c r="AI642" s="152"/>
      <c r="AJ642" s="152"/>
      <c r="AK642" s="152"/>
      <c r="AL642" s="152"/>
      <c r="AM642" s="152"/>
      <c r="AN642" s="152"/>
      <c r="AO642" s="152"/>
      <c r="AP642" s="152"/>
      <c r="AQ642" s="152"/>
      <c r="AR642" s="152"/>
      <c r="AS642" s="152"/>
      <c r="AT642" s="152"/>
      <c r="AU642" s="152"/>
      <c r="AV642" s="152"/>
      <c r="AW642" s="152"/>
      <c r="AX642" s="152"/>
      <c r="AY642" s="152"/>
      <c r="AZ642" s="152"/>
      <c r="BA642" s="152"/>
      <c r="BB642" s="152"/>
      <c r="BC642" s="152"/>
      <c r="BD642" s="152"/>
      <c r="BE642" s="152"/>
      <c r="BF642" s="152"/>
      <c r="BG642" s="152"/>
      <c r="BH642" s="152"/>
      <c r="BI642" s="152"/>
      <c r="BJ642" s="152"/>
      <c r="BK642" s="152"/>
      <c r="BL642" s="152"/>
      <c r="BM642" s="152"/>
      <c r="BN642" s="152"/>
      <c r="BO642" s="152"/>
      <c r="BP642" s="152"/>
      <c r="BQ642" s="152"/>
      <c r="BR642" s="152"/>
      <c r="BS642" s="152"/>
      <c r="BT642" s="152"/>
      <c r="BU642" s="152"/>
      <c r="BV642" s="152"/>
      <c r="BW642" s="152"/>
      <c r="BX642" s="152"/>
      <c r="BY642" s="152"/>
      <c r="BZ642" s="152"/>
      <c r="CA642" s="152"/>
      <c r="CB642" s="152"/>
      <c r="CC642" s="152"/>
      <c r="CD642" s="152"/>
      <c r="CE642" s="152"/>
      <c r="CF642" s="152"/>
      <c r="CG642" s="152"/>
      <c r="CH642" s="152"/>
      <c r="CI642" s="152"/>
      <c r="CJ642" s="152"/>
      <c r="CK642" s="152"/>
      <c r="CL642" s="152"/>
      <c r="CM642" s="152"/>
      <c r="CN642" s="152"/>
      <c r="CO642" s="152"/>
      <c r="CP642" s="152"/>
      <c r="CQ642" s="152"/>
      <c r="CR642" s="152"/>
      <c r="CS642" s="152"/>
      <c r="CT642" s="152"/>
      <c r="CU642" s="152"/>
      <c r="CV642" s="152"/>
      <c r="CW642" s="152"/>
      <c r="CX642" s="152"/>
      <c r="CY642" s="152"/>
      <c r="CZ642" s="152"/>
      <c r="DA642" s="152"/>
      <c r="DB642" s="152"/>
      <c r="DC642" s="152"/>
      <c r="DD642" s="152"/>
      <c r="DE642" s="152"/>
      <c r="DF642" s="152"/>
      <c r="DG642" s="152"/>
      <c r="DH642" s="152"/>
      <c r="DI642" s="152"/>
      <c r="DJ642" s="152"/>
      <c r="DK642" s="152"/>
      <c r="DL642" s="152"/>
      <c r="DM642" s="152"/>
      <c r="DN642" s="152"/>
      <c r="DO642" s="152"/>
      <c r="DP642" s="152"/>
      <c r="DQ642" s="152"/>
      <c r="DR642" s="152"/>
      <c r="DS642" s="152"/>
      <c r="DT642" s="152"/>
      <c r="DU642" s="152"/>
      <c r="DV642" s="152"/>
      <c r="DW642" s="152"/>
      <c r="DX642" s="152"/>
      <c r="DY642" s="152"/>
      <c r="DZ642" s="152"/>
      <c r="EA642" s="152"/>
      <c r="EB642" s="152"/>
      <c r="EC642" s="152"/>
      <c r="ED642" s="152"/>
      <c r="EE642" s="152"/>
      <c r="EF642" s="152"/>
      <c r="EG642" s="152"/>
      <c r="EH642" s="152"/>
      <c r="EI642" s="152"/>
      <c r="EJ642" s="152"/>
      <c r="EK642" s="152"/>
      <c r="EL642" s="152"/>
      <c r="EM642" s="152"/>
      <c r="EN642" s="152"/>
      <c r="EO642" s="152"/>
      <c r="EP642" s="152"/>
      <c r="EQ642" s="152"/>
      <c r="ER642" s="152"/>
      <c r="ES642" s="152"/>
      <c r="ET642" s="152"/>
      <c r="EU642" s="152"/>
      <c r="EV642" s="152"/>
      <c r="EW642" s="152"/>
      <c r="EX642" s="152"/>
      <c r="EY642" s="152"/>
      <c r="EZ642" s="152"/>
      <c r="FA642" s="152"/>
      <c r="FB642" s="152"/>
      <c r="FC642" s="152"/>
      <c r="FD642" s="152"/>
    </row>
    <row r="643" spans="1:160">
      <c r="A643" s="89"/>
      <c r="B643" s="89"/>
      <c r="C643" s="89"/>
      <c r="D643" s="89"/>
      <c r="E643" s="89"/>
      <c r="F643" s="89"/>
      <c r="G643" s="89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152"/>
      <c r="AE643" s="152"/>
      <c r="AF643" s="152"/>
      <c r="AG643" s="152"/>
      <c r="AH643" s="152"/>
      <c r="AI643" s="152"/>
      <c r="AJ643" s="152"/>
      <c r="AK643" s="152"/>
      <c r="AL643" s="152"/>
      <c r="AM643" s="152"/>
      <c r="AN643" s="152"/>
      <c r="AO643" s="152"/>
      <c r="AP643" s="152"/>
      <c r="AQ643" s="152"/>
      <c r="AR643" s="152"/>
      <c r="AS643" s="152"/>
      <c r="AT643" s="152"/>
      <c r="AU643" s="152"/>
      <c r="AV643" s="152"/>
      <c r="AW643" s="152"/>
      <c r="AX643" s="152"/>
      <c r="AY643" s="152"/>
      <c r="AZ643" s="152"/>
      <c r="BA643" s="152"/>
      <c r="BB643" s="152"/>
      <c r="BC643" s="152"/>
      <c r="BD643" s="152"/>
      <c r="BE643" s="152"/>
      <c r="BF643" s="152"/>
      <c r="BG643" s="152"/>
      <c r="BH643" s="152"/>
      <c r="BI643" s="152"/>
      <c r="BJ643" s="152"/>
      <c r="BK643" s="152"/>
      <c r="BL643" s="152"/>
      <c r="BM643" s="152"/>
      <c r="BN643" s="152"/>
      <c r="BO643" s="152"/>
      <c r="BP643" s="152"/>
      <c r="BQ643" s="152"/>
      <c r="BR643" s="152"/>
      <c r="BS643" s="152"/>
      <c r="BT643" s="152"/>
      <c r="BU643" s="152"/>
      <c r="BV643" s="152"/>
      <c r="BW643" s="152"/>
      <c r="BX643" s="152"/>
      <c r="BY643" s="152"/>
      <c r="BZ643" s="152"/>
      <c r="CA643" s="152"/>
      <c r="CB643" s="152"/>
      <c r="CC643" s="152"/>
      <c r="CD643" s="152"/>
      <c r="CE643" s="152"/>
      <c r="CF643" s="152"/>
      <c r="CG643" s="152"/>
      <c r="CH643" s="152"/>
      <c r="CI643" s="152"/>
      <c r="CJ643" s="152"/>
      <c r="CK643" s="152"/>
      <c r="CL643" s="152"/>
      <c r="CM643" s="152"/>
      <c r="CN643" s="152"/>
      <c r="CO643" s="152"/>
      <c r="CP643" s="152"/>
      <c r="CQ643" s="152"/>
      <c r="CR643" s="152"/>
      <c r="CS643" s="152"/>
      <c r="CT643" s="152"/>
      <c r="CU643" s="152"/>
      <c r="CV643" s="152"/>
      <c r="CW643" s="152"/>
      <c r="CX643" s="152"/>
      <c r="CY643" s="152"/>
      <c r="CZ643" s="152"/>
      <c r="DA643" s="152"/>
      <c r="DB643" s="152"/>
      <c r="DC643" s="152"/>
      <c r="DD643" s="152"/>
      <c r="DE643" s="152"/>
      <c r="DF643" s="152"/>
      <c r="DG643" s="152"/>
      <c r="DH643" s="152"/>
      <c r="DI643" s="152"/>
      <c r="DJ643" s="152"/>
      <c r="DK643" s="152"/>
      <c r="DL643" s="152"/>
      <c r="DM643" s="152"/>
      <c r="DN643" s="152"/>
      <c r="DO643" s="152"/>
      <c r="DP643" s="152"/>
      <c r="DQ643" s="152"/>
      <c r="DR643" s="152"/>
      <c r="DS643" s="152"/>
      <c r="DT643" s="152"/>
      <c r="DU643" s="152"/>
      <c r="DV643" s="152"/>
      <c r="DW643" s="152"/>
      <c r="DX643" s="152"/>
      <c r="DY643" s="152"/>
      <c r="DZ643" s="152"/>
      <c r="EA643" s="152"/>
      <c r="EB643" s="152"/>
      <c r="EC643" s="152"/>
      <c r="ED643" s="152"/>
      <c r="EE643" s="152"/>
      <c r="EF643" s="152"/>
      <c r="EG643" s="152"/>
      <c r="EH643" s="152"/>
      <c r="EI643" s="152"/>
      <c r="EJ643" s="152"/>
      <c r="EK643" s="152"/>
      <c r="EL643" s="152"/>
      <c r="EM643" s="152"/>
      <c r="EN643" s="152"/>
      <c r="EO643" s="152"/>
      <c r="EP643" s="152"/>
      <c r="EQ643" s="152"/>
      <c r="ER643" s="152"/>
      <c r="ES643" s="152"/>
      <c r="ET643" s="152"/>
      <c r="EU643" s="152"/>
      <c r="EV643" s="152"/>
      <c r="EW643" s="152"/>
      <c r="EX643" s="152"/>
      <c r="EY643" s="152"/>
      <c r="EZ643" s="152"/>
      <c r="FA643" s="152"/>
      <c r="FB643" s="152"/>
      <c r="FC643" s="152"/>
      <c r="FD643" s="152"/>
    </row>
    <row r="644" spans="1:160">
      <c r="A644" s="89"/>
      <c r="B644" s="89"/>
      <c r="C644" s="89"/>
      <c r="D644" s="89"/>
      <c r="E644" s="89"/>
      <c r="F644" s="89"/>
      <c r="G644" s="89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152"/>
      <c r="AE644" s="152"/>
      <c r="AF644" s="152"/>
      <c r="AG644" s="152"/>
      <c r="AH644" s="152"/>
      <c r="AI644" s="152"/>
      <c r="AJ644" s="152"/>
      <c r="AK644" s="152"/>
      <c r="AL644" s="152"/>
      <c r="AM644" s="152"/>
      <c r="AN644" s="152"/>
      <c r="AO644" s="152"/>
      <c r="AP644" s="152"/>
      <c r="AQ644" s="152"/>
      <c r="AR644" s="152"/>
      <c r="AS644" s="152"/>
      <c r="AT644" s="152"/>
      <c r="AU644" s="152"/>
      <c r="AV644" s="152"/>
      <c r="AW644" s="152"/>
      <c r="AX644" s="152"/>
      <c r="AY644" s="152"/>
      <c r="AZ644" s="152"/>
      <c r="BA644" s="152"/>
      <c r="BB644" s="152"/>
      <c r="BC644" s="152"/>
      <c r="BD644" s="152"/>
      <c r="BE644" s="152"/>
      <c r="BF644" s="152"/>
      <c r="BG644" s="152"/>
      <c r="BH644" s="152"/>
      <c r="BI644" s="152"/>
      <c r="BJ644" s="152"/>
      <c r="BK644" s="152"/>
      <c r="BL644" s="152"/>
      <c r="BM644" s="152"/>
      <c r="BN644" s="152"/>
      <c r="BO644" s="152"/>
      <c r="BP644" s="152"/>
      <c r="BQ644" s="152"/>
      <c r="BR644" s="152"/>
      <c r="BS644" s="152"/>
      <c r="BT644" s="152"/>
      <c r="BU644" s="152"/>
      <c r="BV644" s="152"/>
      <c r="BW644" s="152"/>
      <c r="BX644" s="152"/>
      <c r="BY644" s="152"/>
      <c r="BZ644" s="152"/>
      <c r="CA644" s="152"/>
      <c r="CB644" s="152"/>
      <c r="CC644" s="152"/>
      <c r="CD644" s="152"/>
      <c r="CE644" s="152"/>
      <c r="CF644" s="152"/>
      <c r="CG644" s="152"/>
      <c r="CH644" s="152"/>
      <c r="CI644" s="152"/>
      <c r="CJ644" s="152"/>
      <c r="CK644" s="152"/>
      <c r="CL644" s="152"/>
      <c r="CM644" s="152"/>
      <c r="CN644" s="152"/>
      <c r="CO644" s="152"/>
      <c r="CP644" s="152"/>
      <c r="CQ644" s="152"/>
      <c r="CR644" s="152"/>
      <c r="CS644" s="152"/>
      <c r="CT644" s="152"/>
      <c r="CU644" s="152"/>
      <c r="CV644" s="152"/>
      <c r="CW644" s="152"/>
      <c r="CX644" s="152"/>
      <c r="CY644" s="152"/>
      <c r="CZ644" s="152"/>
      <c r="DA644" s="152"/>
      <c r="DB644" s="152"/>
      <c r="DC644" s="152"/>
      <c r="DD644" s="152"/>
      <c r="DE644" s="152"/>
      <c r="DF644" s="152"/>
      <c r="DG644" s="152"/>
      <c r="DH644" s="152"/>
      <c r="DI644" s="152"/>
      <c r="DJ644" s="152"/>
      <c r="DK644" s="152"/>
      <c r="DL644" s="152"/>
      <c r="DM644" s="152"/>
      <c r="DN644" s="152"/>
      <c r="DO644" s="152"/>
      <c r="DP644" s="152"/>
      <c r="DQ644" s="152"/>
      <c r="DR644" s="152"/>
      <c r="DS644" s="152"/>
      <c r="DT644" s="152"/>
      <c r="DU644" s="152"/>
      <c r="DV644" s="152"/>
      <c r="DW644" s="152"/>
      <c r="DX644" s="152"/>
      <c r="DY644" s="152"/>
      <c r="DZ644" s="152"/>
      <c r="EA644" s="152"/>
      <c r="EB644" s="152"/>
      <c r="EC644" s="152"/>
      <c r="ED644" s="152"/>
      <c r="EE644" s="152"/>
      <c r="EF644" s="152"/>
      <c r="EG644" s="152"/>
      <c r="EH644" s="152"/>
      <c r="EI644" s="152"/>
      <c r="EJ644" s="152"/>
      <c r="EK644" s="152"/>
      <c r="EL644" s="152"/>
      <c r="EM644" s="152"/>
      <c r="EN644" s="152"/>
      <c r="EO644" s="152"/>
      <c r="EP644" s="152"/>
      <c r="EQ644" s="152"/>
      <c r="ER644" s="152"/>
      <c r="ES644" s="152"/>
      <c r="ET644" s="152"/>
      <c r="EU644" s="152"/>
      <c r="EV644" s="152"/>
      <c r="EW644" s="152"/>
      <c r="EX644" s="152"/>
      <c r="EY644" s="152"/>
      <c r="EZ644" s="152"/>
      <c r="FA644" s="152"/>
      <c r="FB644" s="152"/>
      <c r="FC644" s="152"/>
      <c r="FD644" s="152"/>
    </row>
    <row r="645" spans="1:160">
      <c r="A645" s="89"/>
      <c r="B645" s="89"/>
      <c r="C645" s="89"/>
      <c r="D645" s="89"/>
      <c r="E645" s="89"/>
      <c r="F645" s="89"/>
      <c r="G645" s="89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152"/>
      <c r="AE645" s="152"/>
      <c r="AF645" s="152"/>
      <c r="AG645" s="152"/>
      <c r="AH645" s="152"/>
      <c r="AI645" s="152"/>
      <c r="AJ645" s="152"/>
      <c r="AK645" s="152"/>
      <c r="AL645" s="152"/>
      <c r="AM645" s="152"/>
      <c r="AN645" s="152"/>
      <c r="AO645" s="152"/>
      <c r="AP645" s="152"/>
      <c r="AQ645" s="152"/>
      <c r="AR645" s="152"/>
      <c r="AS645" s="152"/>
      <c r="AT645" s="152"/>
      <c r="AU645" s="152"/>
      <c r="AV645" s="152"/>
      <c r="AW645" s="152"/>
      <c r="AX645" s="152"/>
      <c r="AY645" s="152"/>
      <c r="AZ645" s="152"/>
      <c r="BA645" s="152"/>
      <c r="BB645" s="152"/>
      <c r="BC645" s="152"/>
      <c r="BD645" s="152"/>
      <c r="BE645" s="152"/>
      <c r="BF645" s="152"/>
      <c r="BG645" s="152"/>
      <c r="BH645" s="152"/>
      <c r="BI645" s="152"/>
      <c r="BJ645" s="152"/>
      <c r="BK645" s="152"/>
      <c r="BL645" s="152"/>
      <c r="BM645" s="152"/>
      <c r="BN645" s="152"/>
      <c r="BO645" s="152"/>
      <c r="BP645" s="152"/>
      <c r="BQ645" s="152"/>
      <c r="BR645" s="152"/>
      <c r="BS645" s="152"/>
      <c r="BT645" s="152"/>
      <c r="BU645" s="152"/>
      <c r="BV645" s="152"/>
      <c r="BW645" s="152"/>
      <c r="BX645" s="152"/>
      <c r="BY645" s="152"/>
      <c r="BZ645" s="152"/>
      <c r="CA645" s="152"/>
      <c r="CB645" s="152"/>
      <c r="CC645" s="152"/>
      <c r="CD645" s="152"/>
      <c r="CE645" s="152"/>
      <c r="CF645" s="152"/>
      <c r="CG645" s="152"/>
      <c r="CH645" s="152"/>
      <c r="CI645" s="152"/>
      <c r="CJ645" s="152"/>
      <c r="CK645" s="152"/>
      <c r="CL645" s="152"/>
      <c r="CM645" s="152"/>
      <c r="CN645" s="152"/>
      <c r="CO645" s="152"/>
      <c r="CP645" s="152"/>
      <c r="CQ645" s="152"/>
      <c r="CR645" s="152"/>
      <c r="CS645" s="152"/>
      <c r="CT645" s="152"/>
      <c r="CU645" s="152"/>
      <c r="CV645" s="152"/>
      <c r="CW645" s="152"/>
      <c r="CX645" s="152"/>
      <c r="CY645" s="152"/>
      <c r="CZ645" s="152"/>
      <c r="DA645" s="152"/>
      <c r="DB645" s="152"/>
      <c r="DC645" s="152"/>
      <c r="DD645" s="152"/>
      <c r="DE645" s="152"/>
      <c r="DF645" s="152"/>
      <c r="DG645" s="152"/>
      <c r="DH645" s="152"/>
      <c r="DI645" s="152"/>
      <c r="DJ645" s="152"/>
      <c r="DK645" s="152"/>
      <c r="DL645" s="152"/>
      <c r="DM645" s="152"/>
      <c r="DN645" s="152"/>
      <c r="DO645" s="152"/>
      <c r="DP645" s="152"/>
      <c r="DQ645" s="152"/>
      <c r="DR645" s="152"/>
      <c r="DS645" s="152"/>
      <c r="DT645" s="152"/>
      <c r="DU645" s="152"/>
      <c r="DV645" s="152"/>
      <c r="DW645" s="152"/>
      <c r="DX645" s="152"/>
      <c r="DY645" s="152"/>
      <c r="DZ645" s="152"/>
      <c r="EA645" s="152"/>
      <c r="EB645" s="152"/>
      <c r="EC645" s="152"/>
      <c r="ED645" s="152"/>
      <c r="EE645" s="152"/>
      <c r="EF645" s="152"/>
      <c r="EG645" s="152"/>
      <c r="EH645" s="152"/>
      <c r="EI645" s="152"/>
      <c r="EJ645" s="152"/>
      <c r="EK645" s="152"/>
      <c r="EL645" s="152"/>
      <c r="EM645" s="152"/>
      <c r="EN645" s="152"/>
      <c r="EO645" s="152"/>
      <c r="EP645" s="152"/>
      <c r="EQ645" s="152"/>
      <c r="ER645" s="152"/>
      <c r="ES645" s="152"/>
      <c r="ET645" s="152"/>
      <c r="EU645" s="152"/>
      <c r="EV645" s="152"/>
      <c r="EW645" s="152"/>
      <c r="EX645" s="152"/>
      <c r="EY645" s="152"/>
      <c r="EZ645" s="152"/>
      <c r="FA645" s="152"/>
      <c r="FB645" s="152"/>
      <c r="FC645" s="152"/>
      <c r="FD645" s="152"/>
    </row>
    <row r="646" spans="1:160">
      <c r="A646" s="89"/>
      <c r="B646" s="89"/>
      <c r="C646" s="89"/>
      <c r="D646" s="89"/>
      <c r="E646" s="89"/>
      <c r="F646" s="89"/>
      <c r="G646" s="89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152"/>
      <c r="AE646" s="152"/>
      <c r="AF646" s="152"/>
      <c r="AG646" s="152"/>
      <c r="AH646" s="152"/>
      <c r="AI646" s="152"/>
      <c r="AJ646" s="152"/>
      <c r="AK646" s="152"/>
      <c r="AL646" s="152"/>
      <c r="AM646" s="152"/>
      <c r="AN646" s="152"/>
      <c r="AO646" s="152"/>
      <c r="AP646" s="152"/>
      <c r="AQ646" s="152"/>
      <c r="AR646" s="152"/>
      <c r="AS646" s="152"/>
      <c r="AT646" s="152"/>
      <c r="AU646" s="152"/>
      <c r="AV646" s="152"/>
      <c r="AW646" s="152"/>
      <c r="AX646" s="152"/>
      <c r="AY646" s="152"/>
      <c r="AZ646" s="152"/>
      <c r="BA646" s="152"/>
      <c r="BB646" s="152"/>
      <c r="BC646" s="152"/>
      <c r="BD646" s="152"/>
      <c r="BE646" s="152"/>
      <c r="BF646" s="152"/>
      <c r="BG646" s="152"/>
      <c r="BH646" s="152"/>
      <c r="BI646" s="152"/>
      <c r="BJ646" s="152"/>
      <c r="BK646" s="152"/>
      <c r="BL646" s="152"/>
      <c r="BM646" s="152"/>
      <c r="BN646" s="152"/>
      <c r="BO646" s="152"/>
      <c r="BP646" s="152"/>
      <c r="BQ646" s="152"/>
      <c r="BR646" s="152"/>
      <c r="BS646" s="152"/>
      <c r="BT646" s="152"/>
      <c r="BU646" s="152"/>
      <c r="BV646" s="152"/>
      <c r="BW646" s="152"/>
      <c r="BX646" s="152"/>
      <c r="BY646" s="152"/>
      <c r="BZ646" s="152"/>
      <c r="CA646" s="152"/>
      <c r="CB646" s="152"/>
      <c r="CC646" s="152"/>
      <c r="CD646" s="152"/>
      <c r="CE646" s="152"/>
      <c r="CF646" s="152"/>
      <c r="CG646" s="152"/>
      <c r="CH646" s="152"/>
      <c r="CI646" s="152"/>
      <c r="CJ646" s="152"/>
      <c r="CK646" s="152"/>
      <c r="CL646" s="152"/>
      <c r="CM646" s="152"/>
      <c r="CN646" s="152"/>
      <c r="CO646" s="152"/>
      <c r="CP646" s="152"/>
      <c r="CQ646" s="152"/>
      <c r="CR646" s="152"/>
      <c r="CS646" s="152"/>
      <c r="CT646" s="152"/>
      <c r="CU646" s="152"/>
      <c r="CV646" s="152"/>
      <c r="CW646" s="152"/>
      <c r="CX646" s="152"/>
      <c r="CY646" s="152"/>
      <c r="CZ646" s="152"/>
      <c r="DA646" s="152"/>
      <c r="DB646" s="152"/>
      <c r="DC646" s="152"/>
      <c r="DD646" s="152"/>
      <c r="DE646" s="152"/>
      <c r="DF646" s="152"/>
      <c r="DG646" s="152"/>
      <c r="DH646" s="152"/>
      <c r="DI646" s="152"/>
      <c r="DJ646" s="152"/>
      <c r="DK646" s="152"/>
      <c r="DL646" s="152"/>
      <c r="DM646" s="152"/>
      <c r="DN646" s="152"/>
      <c r="DO646" s="152"/>
      <c r="DP646" s="152"/>
      <c r="DQ646" s="152"/>
      <c r="DR646" s="152"/>
      <c r="DS646" s="152"/>
      <c r="DT646" s="152"/>
      <c r="DU646" s="152"/>
      <c r="DV646" s="152"/>
      <c r="DW646" s="152"/>
      <c r="DX646" s="152"/>
      <c r="DY646" s="152"/>
      <c r="DZ646" s="152"/>
      <c r="EA646" s="152"/>
      <c r="EB646" s="152"/>
      <c r="EC646" s="152"/>
      <c r="ED646" s="152"/>
      <c r="EE646" s="152"/>
      <c r="EF646" s="152"/>
      <c r="EG646" s="152"/>
      <c r="EH646" s="152"/>
      <c r="EI646" s="152"/>
      <c r="EJ646" s="152"/>
      <c r="EK646" s="152"/>
      <c r="EL646" s="152"/>
      <c r="EM646" s="152"/>
      <c r="EN646" s="152"/>
      <c r="EO646" s="152"/>
      <c r="EP646" s="152"/>
      <c r="EQ646" s="152"/>
      <c r="ER646" s="152"/>
      <c r="ES646" s="152"/>
      <c r="ET646" s="152"/>
      <c r="EU646" s="152"/>
      <c r="EV646" s="152"/>
      <c r="EW646" s="152"/>
      <c r="EX646" s="152"/>
      <c r="EY646" s="152"/>
      <c r="EZ646" s="152"/>
      <c r="FA646" s="152"/>
      <c r="FB646" s="152"/>
      <c r="FC646" s="152"/>
      <c r="FD646" s="152"/>
    </row>
    <row r="647" spans="1:160">
      <c r="A647" s="89"/>
      <c r="B647" s="89"/>
      <c r="C647" s="89"/>
      <c r="D647" s="89"/>
      <c r="E647" s="89"/>
      <c r="F647" s="89"/>
      <c r="G647" s="89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152"/>
      <c r="AE647" s="152"/>
      <c r="AF647" s="152"/>
      <c r="AG647" s="152"/>
      <c r="AH647" s="152"/>
      <c r="AI647" s="152"/>
      <c r="AJ647" s="152"/>
      <c r="AK647" s="152"/>
      <c r="AL647" s="152"/>
      <c r="AM647" s="152"/>
      <c r="AN647" s="152"/>
      <c r="AO647" s="152"/>
      <c r="AP647" s="152"/>
      <c r="AQ647" s="152"/>
      <c r="AR647" s="152"/>
      <c r="AS647" s="152"/>
      <c r="AT647" s="152"/>
      <c r="AU647" s="152"/>
      <c r="AV647" s="152"/>
      <c r="AW647" s="152"/>
      <c r="AX647" s="152"/>
      <c r="AY647" s="152"/>
      <c r="AZ647" s="152"/>
      <c r="BA647" s="152"/>
      <c r="BB647" s="152"/>
      <c r="BC647" s="152"/>
      <c r="BD647" s="152"/>
      <c r="BE647" s="152"/>
      <c r="BF647" s="152"/>
      <c r="BG647" s="152"/>
      <c r="BH647" s="152"/>
      <c r="BI647" s="152"/>
      <c r="BJ647" s="152"/>
      <c r="BK647" s="152"/>
      <c r="BL647" s="152"/>
      <c r="BM647" s="152"/>
      <c r="BN647" s="152"/>
      <c r="BO647" s="152"/>
      <c r="BP647" s="152"/>
      <c r="BQ647" s="152"/>
      <c r="BR647" s="152"/>
      <c r="BS647" s="152"/>
      <c r="BT647" s="152"/>
      <c r="BU647" s="152"/>
      <c r="BV647" s="152"/>
      <c r="BW647" s="152"/>
      <c r="BX647" s="152"/>
      <c r="BY647" s="152"/>
      <c r="BZ647" s="152"/>
      <c r="CA647" s="152"/>
      <c r="CB647" s="152"/>
      <c r="CC647" s="152"/>
      <c r="CD647" s="152"/>
      <c r="CE647" s="152"/>
      <c r="CF647" s="152"/>
      <c r="CG647" s="152"/>
      <c r="CH647" s="152"/>
      <c r="CI647" s="152"/>
      <c r="CJ647" s="152"/>
      <c r="CK647" s="152"/>
      <c r="CL647" s="152"/>
      <c r="CM647" s="152"/>
      <c r="CN647" s="152"/>
      <c r="CO647" s="152"/>
      <c r="CP647" s="152"/>
      <c r="CQ647" s="152"/>
      <c r="CR647" s="152"/>
      <c r="CS647" s="152"/>
      <c r="CT647" s="152"/>
      <c r="CU647" s="152"/>
      <c r="CV647" s="152"/>
      <c r="CW647" s="152"/>
      <c r="CX647" s="152"/>
      <c r="CY647" s="152"/>
      <c r="CZ647" s="152"/>
      <c r="DA647" s="152"/>
      <c r="DB647" s="152"/>
      <c r="DC647" s="152"/>
      <c r="DD647" s="152"/>
      <c r="DE647" s="152"/>
      <c r="DF647" s="152"/>
      <c r="DG647" s="152"/>
      <c r="DH647" s="152"/>
      <c r="DI647" s="152"/>
      <c r="DJ647" s="152"/>
      <c r="DK647" s="152"/>
      <c r="DL647" s="152"/>
      <c r="DM647" s="152"/>
      <c r="DN647" s="152"/>
      <c r="DO647" s="152"/>
      <c r="DP647" s="152"/>
      <c r="DQ647" s="152"/>
      <c r="DR647" s="152"/>
      <c r="DS647" s="152"/>
      <c r="DT647" s="152"/>
      <c r="DU647" s="152"/>
      <c r="DV647" s="152"/>
      <c r="DW647" s="152"/>
      <c r="DX647" s="152"/>
      <c r="DY647" s="152"/>
      <c r="DZ647" s="152"/>
      <c r="EA647" s="152"/>
      <c r="EB647" s="152"/>
      <c r="EC647" s="152"/>
      <c r="ED647" s="152"/>
      <c r="EE647" s="152"/>
      <c r="EF647" s="152"/>
      <c r="EG647" s="152"/>
      <c r="EH647" s="152"/>
      <c r="EI647" s="152"/>
      <c r="EJ647" s="152"/>
      <c r="EK647" s="152"/>
      <c r="EL647" s="152"/>
      <c r="EM647" s="152"/>
      <c r="EN647" s="152"/>
      <c r="EO647" s="152"/>
      <c r="EP647" s="152"/>
      <c r="EQ647" s="152"/>
      <c r="ER647" s="152"/>
      <c r="ES647" s="152"/>
      <c r="ET647" s="152"/>
      <c r="EU647" s="152"/>
      <c r="EV647" s="152"/>
      <c r="EW647" s="152"/>
      <c r="EX647" s="152"/>
      <c r="EY647" s="152"/>
      <c r="EZ647" s="152"/>
      <c r="FA647" s="152"/>
      <c r="FB647" s="152"/>
      <c r="FC647" s="152"/>
      <c r="FD647" s="152"/>
    </row>
    <row r="648" spans="1:160">
      <c r="A648" s="89"/>
      <c r="B648" s="89"/>
      <c r="C648" s="89"/>
      <c r="D648" s="89"/>
      <c r="E648" s="89"/>
      <c r="F648" s="89"/>
      <c r="G648" s="89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152"/>
      <c r="AE648" s="152"/>
      <c r="AF648" s="152"/>
      <c r="AG648" s="152"/>
      <c r="AH648" s="152"/>
      <c r="AI648" s="152"/>
      <c r="AJ648" s="152"/>
      <c r="AK648" s="152"/>
      <c r="AL648" s="152"/>
      <c r="AM648" s="152"/>
      <c r="AN648" s="152"/>
      <c r="AO648" s="152"/>
      <c r="AP648" s="152"/>
      <c r="AQ648" s="152"/>
      <c r="AR648" s="152"/>
      <c r="AS648" s="152"/>
      <c r="AT648" s="152"/>
      <c r="AU648" s="152"/>
      <c r="AV648" s="152"/>
      <c r="AW648" s="152"/>
      <c r="AX648" s="152"/>
      <c r="AY648" s="152"/>
      <c r="AZ648" s="152"/>
      <c r="BA648" s="152"/>
      <c r="BB648" s="152"/>
      <c r="BC648" s="152"/>
      <c r="BD648" s="152"/>
      <c r="BE648" s="152"/>
      <c r="BF648" s="152"/>
      <c r="BG648" s="152"/>
      <c r="BH648" s="152"/>
      <c r="BI648" s="152"/>
      <c r="BJ648" s="152"/>
      <c r="BK648" s="152"/>
      <c r="BL648" s="152"/>
      <c r="BM648" s="152"/>
      <c r="BN648" s="152"/>
      <c r="BO648" s="152"/>
      <c r="BP648" s="152"/>
      <c r="BQ648" s="152"/>
      <c r="BR648" s="152"/>
      <c r="BS648" s="152"/>
      <c r="BT648" s="152"/>
      <c r="BU648" s="152"/>
      <c r="BV648" s="152"/>
      <c r="BW648" s="152"/>
      <c r="BX648" s="152"/>
      <c r="BY648" s="152"/>
      <c r="BZ648" s="152"/>
      <c r="CA648" s="152"/>
      <c r="CB648" s="152"/>
      <c r="CC648" s="152"/>
      <c r="CD648" s="152"/>
      <c r="CE648" s="152"/>
      <c r="CF648" s="152"/>
      <c r="CG648" s="152"/>
      <c r="CH648" s="152"/>
      <c r="CI648" s="152"/>
      <c r="CJ648" s="152"/>
      <c r="CK648" s="152"/>
      <c r="CL648" s="152"/>
      <c r="CM648" s="152"/>
      <c r="CN648" s="152"/>
      <c r="CO648" s="152"/>
      <c r="CP648" s="152"/>
      <c r="CQ648" s="152"/>
      <c r="CR648" s="152"/>
      <c r="CS648" s="152"/>
      <c r="CT648" s="152"/>
      <c r="CU648" s="152"/>
      <c r="CV648" s="152"/>
      <c r="CW648" s="152"/>
      <c r="CX648" s="152"/>
      <c r="CY648" s="152"/>
      <c r="CZ648" s="152"/>
      <c r="DA648" s="152"/>
      <c r="DB648" s="152"/>
      <c r="DC648" s="152"/>
      <c r="DD648" s="152"/>
      <c r="DE648" s="152"/>
      <c r="DF648" s="152"/>
      <c r="DG648" s="152"/>
      <c r="DH648" s="152"/>
      <c r="DI648" s="152"/>
      <c r="DJ648" s="152"/>
      <c r="DK648" s="152"/>
      <c r="DL648" s="152"/>
      <c r="DM648" s="152"/>
      <c r="DN648" s="152"/>
      <c r="DO648" s="152"/>
      <c r="DP648" s="152"/>
      <c r="DQ648" s="152"/>
      <c r="DR648" s="152"/>
      <c r="DS648" s="152"/>
      <c r="DT648" s="152"/>
      <c r="DU648" s="152"/>
      <c r="DV648" s="152"/>
      <c r="DW648" s="152"/>
      <c r="DX648" s="152"/>
      <c r="DY648" s="152"/>
      <c r="DZ648" s="152"/>
      <c r="EA648" s="152"/>
      <c r="EB648" s="152"/>
      <c r="EC648" s="152"/>
      <c r="ED648" s="152"/>
      <c r="EE648" s="152"/>
      <c r="EF648" s="152"/>
      <c r="EG648" s="152"/>
      <c r="EH648" s="152"/>
      <c r="EI648" s="152"/>
      <c r="EJ648" s="152"/>
      <c r="EK648" s="152"/>
      <c r="EL648" s="152"/>
      <c r="EM648" s="152"/>
      <c r="EN648" s="152"/>
      <c r="EO648" s="152"/>
      <c r="EP648" s="152"/>
      <c r="EQ648" s="152"/>
      <c r="ER648" s="152"/>
      <c r="ES648" s="152"/>
      <c r="ET648" s="152"/>
      <c r="EU648" s="152"/>
      <c r="EV648" s="152"/>
      <c r="EW648" s="152"/>
      <c r="EX648" s="152"/>
      <c r="EY648" s="152"/>
      <c r="EZ648" s="152"/>
      <c r="FA648" s="152"/>
      <c r="FB648" s="152"/>
      <c r="FC648" s="152"/>
      <c r="FD648" s="152"/>
    </row>
    <row r="649" spans="1:160">
      <c r="A649" s="89"/>
      <c r="B649" s="89"/>
      <c r="C649" s="89"/>
      <c r="D649" s="89"/>
      <c r="E649" s="89"/>
      <c r="F649" s="89"/>
      <c r="G649" s="89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152"/>
      <c r="AE649" s="152"/>
      <c r="AF649" s="152"/>
      <c r="AG649" s="152"/>
      <c r="AH649" s="152"/>
      <c r="AI649" s="152"/>
      <c r="AJ649" s="152"/>
      <c r="AK649" s="152"/>
      <c r="AL649" s="152"/>
      <c r="AM649" s="152"/>
      <c r="AN649" s="152"/>
      <c r="AO649" s="152"/>
      <c r="AP649" s="152"/>
      <c r="AQ649" s="152"/>
      <c r="AR649" s="152"/>
      <c r="AS649" s="152"/>
      <c r="AT649" s="152"/>
      <c r="AU649" s="152"/>
      <c r="AV649" s="152"/>
      <c r="AW649" s="152"/>
      <c r="AX649" s="152"/>
      <c r="AY649" s="152"/>
      <c r="AZ649" s="152"/>
      <c r="BA649" s="152"/>
      <c r="BB649" s="152"/>
      <c r="BC649" s="152"/>
      <c r="BD649" s="152"/>
      <c r="BE649" s="152"/>
      <c r="BF649" s="152"/>
      <c r="BG649" s="152"/>
      <c r="BH649" s="152"/>
      <c r="BI649" s="152"/>
      <c r="BJ649" s="152"/>
      <c r="BK649" s="152"/>
      <c r="BL649" s="152"/>
      <c r="BM649" s="152"/>
      <c r="BN649" s="152"/>
      <c r="BO649" s="152"/>
      <c r="BP649" s="152"/>
      <c r="BQ649" s="152"/>
      <c r="BR649" s="152"/>
      <c r="BS649" s="152"/>
      <c r="BT649" s="152"/>
      <c r="BU649" s="152"/>
      <c r="BV649" s="152"/>
      <c r="BW649" s="152"/>
      <c r="BX649" s="152"/>
      <c r="BY649" s="152"/>
      <c r="BZ649" s="152"/>
      <c r="CA649" s="152"/>
      <c r="CB649" s="152"/>
      <c r="CC649" s="152"/>
      <c r="CD649" s="152"/>
      <c r="CE649" s="152"/>
      <c r="CF649" s="152"/>
      <c r="CG649" s="152"/>
      <c r="CH649" s="152"/>
      <c r="CI649" s="152"/>
      <c r="CJ649" s="152"/>
      <c r="CK649" s="152"/>
      <c r="CL649" s="152"/>
      <c r="CM649" s="152"/>
      <c r="CN649" s="152"/>
      <c r="CO649" s="152"/>
      <c r="CP649" s="152"/>
      <c r="CQ649" s="152"/>
      <c r="CR649" s="152"/>
      <c r="CS649" s="152"/>
      <c r="CT649" s="152"/>
      <c r="CU649" s="152"/>
      <c r="CV649" s="152"/>
      <c r="CW649" s="152"/>
      <c r="CX649" s="152"/>
      <c r="CY649" s="152"/>
      <c r="CZ649" s="152"/>
      <c r="DA649" s="152"/>
      <c r="DB649" s="152"/>
      <c r="DC649" s="152"/>
      <c r="DD649" s="152"/>
      <c r="DE649" s="152"/>
      <c r="DF649" s="152"/>
      <c r="DG649" s="152"/>
      <c r="DH649" s="152"/>
      <c r="DI649" s="152"/>
      <c r="DJ649" s="152"/>
      <c r="DK649" s="152"/>
      <c r="DL649" s="152"/>
      <c r="DM649" s="152"/>
      <c r="DN649" s="152"/>
      <c r="DO649" s="152"/>
      <c r="DP649" s="152"/>
      <c r="DQ649" s="152"/>
      <c r="DR649" s="152"/>
      <c r="DS649" s="152"/>
      <c r="DT649" s="152"/>
      <c r="DU649" s="152"/>
      <c r="DV649" s="152"/>
      <c r="DW649" s="152"/>
      <c r="DX649" s="152"/>
      <c r="DY649" s="152"/>
      <c r="DZ649" s="152"/>
      <c r="EA649" s="152"/>
      <c r="EB649" s="152"/>
      <c r="EC649" s="152"/>
      <c r="ED649" s="152"/>
      <c r="EE649" s="152"/>
      <c r="EF649" s="152"/>
      <c r="EG649" s="152"/>
      <c r="EH649" s="152"/>
      <c r="EI649" s="152"/>
      <c r="EJ649" s="152"/>
      <c r="EK649" s="152"/>
      <c r="EL649" s="152"/>
      <c r="EM649" s="152"/>
      <c r="EN649" s="152"/>
      <c r="EO649" s="152"/>
      <c r="EP649" s="152"/>
      <c r="EQ649" s="152"/>
      <c r="ER649" s="152"/>
      <c r="ES649" s="152"/>
      <c r="ET649" s="152"/>
      <c r="EU649" s="152"/>
      <c r="EV649" s="152"/>
      <c r="EW649" s="152"/>
      <c r="EX649" s="152"/>
      <c r="EY649" s="152"/>
      <c r="EZ649" s="152"/>
      <c r="FA649" s="152"/>
      <c r="FB649" s="152"/>
      <c r="FC649" s="152"/>
      <c r="FD649" s="152"/>
    </row>
    <row r="650" spans="1:160">
      <c r="A650" s="89"/>
      <c r="B650" s="89"/>
      <c r="C650" s="89"/>
      <c r="D650" s="89"/>
      <c r="E650" s="89"/>
      <c r="F650" s="89"/>
      <c r="G650" s="89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152"/>
      <c r="AE650" s="152"/>
      <c r="AF650" s="152"/>
      <c r="AG650" s="152"/>
      <c r="AH650" s="152"/>
      <c r="AI650" s="152"/>
      <c r="AJ650" s="152"/>
      <c r="AK650" s="152"/>
      <c r="AL650" s="152"/>
      <c r="AM650" s="152"/>
      <c r="AN650" s="152"/>
      <c r="AO650" s="152"/>
      <c r="AP650" s="152"/>
      <c r="AQ650" s="152"/>
      <c r="AR650" s="152"/>
      <c r="AS650" s="152"/>
      <c r="AT650" s="152"/>
      <c r="AU650" s="152"/>
      <c r="AV650" s="152"/>
      <c r="AW650" s="152"/>
      <c r="AX650" s="152"/>
      <c r="AY650" s="152"/>
      <c r="AZ650" s="152"/>
      <c r="BA650" s="152"/>
      <c r="BB650" s="152"/>
      <c r="BC650" s="152"/>
      <c r="BD650" s="152"/>
      <c r="BE650" s="152"/>
      <c r="BF650" s="152"/>
      <c r="BG650" s="152"/>
      <c r="BH650" s="152"/>
      <c r="BI650" s="152"/>
      <c r="BJ650" s="152"/>
      <c r="BK650" s="152"/>
      <c r="BL650" s="152"/>
      <c r="BM650" s="152"/>
      <c r="BN650" s="152"/>
      <c r="BO650" s="152"/>
      <c r="BP650" s="152"/>
      <c r="BQ650" s="152"/>
      <c r="BR650" s="152"/>
      <c r="BS650" s="152"/>
      <c r="BT650" s="152"/>
      <c r="BU650" s="152"/>
      <c r="BV650" s="152"/>
      <c r="BW650" s="152"/>
      <c r="BX650" s="152"/>
      <c r="BY650" s="152"/>
      <c r="BZ650" s="152"/>
      <c r="CA650" s="152"/>
      <c r="CB650" s="152"/>
      <c r="CC650" s="152"/>
      <c r="CD650" s="152"/>
      <c r="CE650" s="152"/>
      <c r="CF650" s="152"/>
      <c r="CG650" s="152"/>
      <c r="CH650" s="152"/>
      <c r="CI650" s="152"/>
      <c r="CJ650" s="152"/>
      <c r="CK650" s="152"/>
      <c r="CL650" s="152"/>
      <c r="CM650" s="152"/>
      <c r="CN650" s="152"/>
      <c r="CO650" s="152"/>
      <c r="CP650" s="152"/>
      <c r="CQ650" s="152"/>
      <c r="CR650" s="152"/>
      <c r="CS650" s="152"/>
      <c r="CT650" s="152"/>
      <c r="CU650" s="152"/>
      <c r="CV650" s="152"/>
      <c r="CW650" s="152"/>
      <c r="CX650" s="152"/>
      <c r="CY650" s="152"/>
      <c r="CZ650" s="152"/>
      <c r="DA650" s="152"/>
      <c r="DB650" s="152"/>
      <c r="DC650" s="152"/>
      <c r="DD650" s="152"/>
      <c r="DE650" s="152"/>
      <c r="DF650" s="152"/>
      <c r="DG650" s="152"/>
      <c r="DH650" s="152"/>
      <c r="DI650" s="152"/>
      <c r="DJ650" s="152"/>
      <c r="DK650" s="152"/>
      <c r="DL650" s="152"/>
      <c r="DM650" s="152"/>
      <c r="DN650" s="152"/>
      <c r="DO650" s="152"/>
      <c r="DP650" s="152"/>
      <c r="DQ650" s="152"/>
      <c r="DR650" s="152"/>
      <c r="DS650" s="152"/>
      <c r="DT650" s="152"/>
      <c r="DU650" s="152"/>
      <c r="DV650" s="152"/>
      <c r="DW650" s="152"/>
      <c r="DX650" s="152"/>
      <c r="DY650" s="152"/>
      <c r="DZ650" s="152"/>
      <c r="EA650" s="152"/>
      <c r="EB650" s="152"/>
      <c r="EC650" s="152"/>
      <c r="ED650" s="152"/>
      <c r="EE650" s="152"/>
      <c r="EF650" s="152"/>
      <c r="EG650" s="152"/>
      <c r="EH650" s="152"/>
      <c r="EI650" s="152"/>
      <c r="EJ650" s="152"/>
      <c r="EK650" s="152"/>
      <c r="EL650" s="152"/>
      <c r="EM650" s="152"/>
      <c r="EN650" s="152"/>
      <c r="EO650" s="152"/>
      <c r="EP650" s="152"/>
      <c r="EQ650" s="152"/>
      <c r="ER650" s="152"/>
      <c r="ES650" s="152"/>
      <c r="ET650" s="152"/>
      <c r="EU650" s="152"/>
      <c r="EV650" s="152"/>
      <c r="EW650" s="152"/>
      <c r="EX650" s="152"/>
      <c r="EY650" s="152"/>
      <c r="EZ650" s="152"/>
      <c r="FA650" s="152"/>
      <c r="FB650" s="152"/>
      <c r="FC650" s="152"/>
      <c r="FD650" s="152"/>
    </row>
    <row r="651" spans="1:160">
      <c r="A651" s="89"/>
      <c r="B651" s="89"/>
      <c r="C651" s="89"/>
      <c r="D651" s="89"/>
      <c r="E651" s="89"/>
      <c r="F651" s="89"/>
      <c r="G651" s="89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152"/>
      <c r="AE651" s="152"/>
      <c r="AF651" s="152"/>
      <c r="AG651" s="152"/>
      <c r="AH651" s="152"/>
      <c r="AI651" s="152"/>
      <c r="AJ651" s="152"/>
      <c r="AK651" s="152"/>
      <c r="AL651" s="152"/>
      <c r="AM651" s="152"/>
      <c r="AN651" s="152"/>
      <c r="AO651" s="152"/>
      <c r="AP651" s="152"/>
      <c r="AQ651" s="152"/>
      <c r="AR651" s="152"/>
      <c r="AS651" s="152"/>
      <c r="AT651" s="152"/>
      <c r="AU651" s="152"/>
      <c r="AV651" s="152"/>
      <c r="AW651" s="152"/>
      <c r="AX651" s="152"/>
      <c r="AY651" s="152"/>
      <c r="AZ651" s="152"/>
      <c r="BA651" s="152"/>
      <c r="BB651" s="152"/>
      <c r="BC651" s="152"/>
      <c r="BD651" s="152"/>
      <c r="BE651" s="152"/>
      <c r="BF651" s="152"/>
      <c r="BG651" s="152"/>
      <c r="BH651" s="152"/>
      <c r="BI651" s="152"/>
      <c r="BJ651" s="152"/>
      <c r="BK651" s="152"/>
      <c r="BL651" s="152"/>
      <c r="BM651" s="152"/>
      <c r="BN651" s="152"/>
      <c r="BO651" s="152"/>
      <c r="BP651" s="152"/>
      <c r="BQ651" s="152"/>
      <c r="BR651" s="152"/>
      <c r="BS651" s="152"/>
      <c r="BT651" s="152"/>
      <c r="BU651" s="152"/>
      <c r="BV651" s="152"/>
      <c r="BW651" s="152"/>
      <c r="BX651" s="152"/>
      <c r="BY651" s="152"/>
      <c r="BZ651" s="152"/>
      <c r="CA651" s="152"/>
      <c r="CB651" s="152"/>
      <c r="CC651" s="152"/>
      <c r="CD651" s="152"/>
      <c r="CE651" s="152"/>
      <c r="CF651" s="152"/>
      <c r="CG651" s="152"/>
      <c r="CH651" s="152"/>
      <c r="CI651" s="152"/>
      <c r="CJ651" s="152"/>
      <c r="CK651" s="152"/>
      <c r="CL651" s="152"/>
      <c r="CM651" s="152"/>
      <c r="CN651" s="152"/>
      <c r="CO651" s="152"/>
      <c r="CP651" s="152"/>
      <c r="CQ651" s="152"/>
      <c r="CR651" s="152"/>
      <c r="CS651" s="152"/>
      <c r="CT651" s="152"/>
      <c r="CU651" s="152"/>
      <c r="CV651" s="152"/>
      <c r="CW651" s="152"/>
      <c r="CX651" s="152"/>
      <c r="CY651" s="152"/>
      <c r="CZ651" s="152"/>
      <c r="DA651" s="152"/>
      <c r="DB651" s="152"/>
      <c r="DC651" s="152"/>
      <c r="DD651" s="152"/>
      <c r="DE651" s="152"/>
      <c r="DF651" s="152"/>
      <c r="DG651" s="152"/>
      <c r="DH651" s="152"/>
      <c r="DI651" s="152"/>
      <c r="DJ651" s="152"/>
      <c r="DK651" s="152"/>
      <c r="DL651" s="152"/>
      <c r="DM651" s="152"/>
      <c r="DN651" s="152"/>
      <c r="DO651" s="152"/>
      <c r="DP651" s="152"/>
      <c r="DQ651" s="152"/>
      <c r="DR651" s="152"/>
      <c r="DS651" s="152"/>
      <c r="DT651" s="152"/>
      <c r="DU651" s="152"/>
      <c r="DV651" s="152"/>
      <c r="DW651" s="152"/>
      <c r="DX651" s="152"/>
      <c r="DY651" s="152"/>
      <c r="DZ651" s="152"/>
      <c r="EA651" s="152"/>
      <c r="EB651" s="152"/>
      <c r="EC651" s="152"/>
      <c r="ED651" s="152"/>
      <c r="EE651" s="152"/>
      <c r="EF651" s="152"/>
      <c r="EG651" s="152"/>
      <c r="EH651" s="152"/>
      <c r="EI651" s="152"/>
      <c r="EJ651" s="152"/>
      <c r="EK651" s="152"/>
      <c r="EL651" s="152"/>
      <c r="EM651" s="152"/>
      <c r="EN651" s="152"/>
      <c r="EO651" s="152"/>
      <c r="EP651" s="152"/>
      <c r="EQ651" s="152"/>
      <c r="ER651" s="152"/>
      <c r="ES651" s="152"/>
      <c r="ET651" s="152"/>
      <c r="EU651" s="152"/>
      <c r="EV651" s="152"/>
      <c r="EW651" s="152"/>
      <c r="EX651" s="152"/>
      <c r="EY651" s="152"/>
      <c r="EZ651" s="152"/>
      <c r="FA651" s="152"/>
      <c r="FB651" s="152"/>
      <c r="FC651" s="152"/>
      <c r="FD651" s="152"/>
    </row>
    <row r="652" spans="1:160">
      <c r="A652" s="89"/>
      <c r="B652" s="89"/>
      <c r="C652" s="89"/>
      <c r="D652" s="89"/>
      <c r="E652" s="89"/>
      <c r="F652" s="89"/>
      <c r="G652" s="89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152"/>
      <c r="AE652" s="152"/>
      <c r="AF652" s="152"/>
      <c r="AG652" s="152"/>
      <c r="AH652" s="152"/>
      <c r="AI652" s="152"/>
      <c r="AJ652" s="152"/>
      <c r="AK652" s="152"/>
      <c r="AL652" s="152"/>
      <c r="AM652" s="152"/>
      <c r="AN652" s="152"/>
      <c r="AO652" s="152"/>
      <c r="AP652" s="152"/>
      <c r="AQ652" s="152"/>
      <c r="AR652" s="152"/>
      <c r="AS652" s="152"/>
      <c r="AT652" s="152"/>
      <c r="AU652" s="152"/>
      <c r="AV652" s="152"/>
      <c r="AW652" s="152"/>
      <c r="AX652" s="152"/>
      <c r="AY652" s="152"/>
      <c r="AZ652" s="152"/>
      <c r="BA652" s="152"/>
      <c r="BB652" s="152"/>
      <c r="BC652" s="152"/>
      <c r="BD652" s="152"/>
      <c r="BE652" s="152"/>
      <c r="BF652" s="152"/>
      <c r="BG652" s="152"/>
      <c r="BH652" s="152"/>
      <c r="BI652" s="152"/>
      <c r="BJ652" s="152"/>
      <c r="BK652" s="152"/>
      <c r="BL652" s="152"/>
      <c r="BM652" s="152"/>
      <c r="BN652" s="152"/>
      <c r="BO652" s="152"/>
      <c r="BP652" s="152"/>
      <c r="BQ652" s="152"/>
      <c r="BR652" s="152"/>
      <c r="BS652" s="152"/>
      <c r="BT652" s="152"/>
      <c r="BU652" s="152"/>
      <c r="BV652" s="152"/>
      <c r="BW652" s="152"/>
      <c r="BX652" s="152"/>
      <c r="BY652" s="152"/>
      <c r="BZ652" s="152"/>
      <c r="CA652" s="152"/>
      <c r="CB652" s="152"/>
      <c r="CC652" s="152"/>
      <c r="CD652" s="152"/>
      <c r="CE652" s="152"/>
      <c r="CF652" s="152"/>
      <c r="CG652" s="152"/>
      <c r="CH652" s="152"/>
      <c r="CI652" s="152"/>
      <c r="CJ652" s="152"/>
      <c r="CK652" s="152"/>
      <c r="CL652" s="152"/>
      <c r="CM652" s="152"/>
      <c r="CN652" s="152"/>
      <c r="CO652" s="152"/>
      <c r="CP652" s="152"/>
      <c r="CQ652" s="152"/>
      <c r="CR652" s="152"/>
      <c r="CS652" s="152"/>
      <c r="CT652" s="152"/>
      <c r="CU652" s="152"/>
      <c r="CV652" s="152"/>
      <c r="CW652" s="152"/>
      <c r="CX652" s="152"/>
      <c r="CY652" s="152"/>
      <c r="CZ652" s="152"/>
      <c r="DA652" s="152"/>
      <c r="DB652" s="152"/>
      <c r="DC652" s="152"/>
      <c r="DD652" s="152"/>
      <c r="DE652" s="152"/>
      <c r="DF652" s="152"/>
      <c r="DG652" s="152"/>
      <c r="DH652" s="152"/>
      <c r="DI652" s="152"/>
      <c r="DJ652" s="152"/>
      <c r="DK652" s="152"/>
      <c r="DL652" s="152"/>
      <c r="DM652" s="152"/>
      <c r="DN652" s="152"/>
      <c r="DO652" s="152"/>
      <c r="DP652" s="152"/>
      <c r="DQ652" s="152"/>
      <c r="DR652" s="152"/>
      <c r="DS652" s="152"/>
      <c r="DT652" s="152"/>
      <c r="DU652" s="152"/>
      <c r="DV652" s="152"/>
      <c r="DW652" s="152"/>
      <c r="DX652" s="152"/>
      <c r="DY652" s="152"/>
      <c r="DZ652" s="152"/>
      <c r="EA652" s="152"/>
      <c r="EB652" s="152"/>
      <c r="EC652" s="152"/>
      <c r="ED652" s="152"/>
      <c r="EE652" s="152"/>
      <c r="EF652" s="152"/>
      <c r="EG652" s="152"/>
      <c r="EH652" s="152"/>
      <c r="EI652" s="152"/>
      <c r="EJ652" s="152"/>
      <c r="EK652" s="152"/>
      <c r="EL652" s="152"/>
      <c r="EM652" s="152"/>
      <c r="EN652" s="152"/>
      <c r="EO652" s="152"/>
      <c r="EP652" s="152"/>
      <c r="EQ652" s="152"/>
      <c r="ER652" s="152"/>
      <c r="ES652" s="152"/>
      <c r="ET652" s="152"/>
      <c r="EU652" s="152"/>
      <c r="EV652" s="152"/>
      <c r="EW652" s="152"/>
      <c r="EX652" s="152"/>
      <c r="EY652" s="152"/>
      <c r="EZ652" s="152"/>
      <c r="FA652" s="152"/>
      <c r="FB652" s="152"/>
      <c r="FC652" s="152"/>
      <c r="FD652" s="152"/>
    </row>
    <row r="653" spans="1:160">
      <c r="A653" s="89"/>
      <c r="B653" s="89"/>
      <c r="C653" s="89"/>
      <c r="D653" s="89"/>
      <c r="E653" s="89"/>
      <c r="F653" s="89"/>
      <c r="G653" s="89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152"/>
      <c r="AE653" s="152"/>
      <c r="AF653" s="152"/>
      <c r="AG653" s="152"/>
      <c r="AH653" s="152"/>
      <c r="AI653" s="152"/>
      <c r="AJ653" s="152"/>
      <c r="AK653" s="152"/>
      <c r="AL653" s="152"/>
      <c r="AM653" s="152"/>
      <c r="AN653" s="152"/>
      <c r="AO653" s="152"/>
      <c r="AP653" s="152"/>
      <c r="AQ653" s="152"/>
      <c r="AR653" s="152"/>
      <c r="AS653" s="152"/>
      <c r="AT653" s="152"/>
      <c r="AU653" s="152"/>
      <c r="AV653" s="152"/>
      <c r="AW653" s="152"/>
      <c r="AX653" s="152"/>
      <c r="AY653" s="152"/>
      <c r="AZ653" s="152"/>
      <c r="BA653" s="152"/>
      <c r="BB653" s="152"/>
      <c r="BC653" s="152"/>
      <c r="BD653" s="152"/>
      <c r="BE653" s="152"/>
      <c r="BF653" s="152"/>
      <c r="BG653" s="152"/>
      <c r="BH653" s="152"/>
      <c r="BI653" s="152"/>
      <c r="BJ653" s="152"/>
      <c r="BK653" s="152"/>
      <c r="BL653" s="152"/>
      <c r="BM653" s="152"/>
      <c r="BN653" s="152"/>
      <c r="BO653" s="152"/>
      <c r="BP653" s="152"/>
      <c r="BQ653" s="152"/>
      <c r="BR653" s="152"/>
      <c r="BS653" s="152"/>
      <c r="BT653" s="152"/>
      <c r="BU653" s="152"/>
      <c r="BV653" s="152"/>
      <c r="BW653" s="152"/>
      <c r="BX653" s="152"/>
      <c r="BY653" s="152"/>
      <c r="BZ653" s="152"/>
      <c r="CA653" s="152"/>
      <c r="CB653" s="152"/>
      <c r="CC653" s="152"/>
      <c r="CD653" s="152"/>
      <c r="CE653" s="152"/>
      <c r="CF653" s="152"/>
      <c r="CG653" s="152"/>
      <c r="CH653" s="152"/>
      <c r="CI653" s="152"/>
      <c r="CJ653" s="152"/>
      <c r="CK653" s="152"/>
      <c r="CL653" s="152"/>
      <c r="CM653" s="152"/>
      <c r="CN653" s="152"/>
      <c r="CO653" s="152"/>
      <c r="CP653" s="152"/>
      <c r="CQ653" s="152"/>
      <c r="CR653" s="152"/>
      <c r="CS653" s="152"/>
      <c r="CT653" s="152"/>
      <c r="CU653" s="152"/>
      <c r="CV653" s="152"/>
      <c r="CW653" s="152"/>
      <c r="CX653" s="152"/>
      <c r="CY653" s="152"/>
      <c r="CZ653" s="152"/>
      <c r="DA653" s="152"/>
      <c r="DB653" s="152"/>
      <c r="DC653" s="152"/>
      <c r="DD653" s="152"/>
      <c r="DE653" s="152"/>
      <c r="DF653" s="152"/>
      <c r="DG653" s="152"/>
      <c r="DH653" s="152"/>
      <c r="DI653" s="152"/>
      <c r="DJ653" s="152"/>
      <c r="DK653" s="152"/>
      <c r="DL653" s="152"/>
      <c r="DM653" s="152"/>
      <c r="DN653" s="152"/>
      <c r="DO653" s="152"/>
      <c r="DP653" s="152"/>
      <c r="DQ653" s="152"/>
      <c r="DR653" s="152"/>
      <c r="DS653" s="152"/>
      <c r="DT653" s="152"/>
      <c r="DU653" s="152"/>
      <c r="DV653" s="152"/>
      <c r="DW653" s="152"/>
      <c r="DX653" s="152"/>
      <c r="DY653" s="152"/>
      <c r="DZ653" s="152"/>
      <c r="EA653" s="152"/>
      <c r="EB653" s="152"/>
      <c r="EC653" s="152"/>
      <c r="ED653" s="152"/>
      <c r="EE653" s="152"/>
      <c r="EF653" s="152"/>
      <c r="EG653" s="152"/>
      <c r="EH653" s="152"/>
      <c r="EI653" s="152"/>
      <c r="EJ653" s="152"/>
      <c r="EK653" s="152"/>
      <c r="EL653" s="152"/>
      <c r="EM653" s="152"/>
      <c r="EN653" s="152"/>
      <c r="EO653" s="152"/>
      <c r="EP653" s="152"/>
      <c r="EQ653" s="152"/>
      <c r="ER653" s="152"/>
      <c r="ES653" s="152"/>
      <c r="ET653" s="152"/>
      <c r="EU653" s="152"/>
      <c r="EV653" s="152"/>
      <c r="EW653" s="152"/>
      <c r="EX653" s="152"/>
      <c r="EY653" s="152"/>
      <c r="EZ653" s="152"/>
      <c r="FA653" s="152"/>
      <c r="FB653" s="152"/>
      <c r="FC653" s="152"/>
      <c r="FD653" s="152"/>
    </row>
    <row r="654" spans="1:160">
      <c r="A654" s="89"/>
      <c r="B654" s="89"/>
      <c r="C654" s="89"/>
      <c r="D654" s="89"/>
      <c r="E654" s="89"/>
      <c r="F654" s="89"/>
      <c r="G654" s="89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152"/>
      <c r="AE654" s="152"/>
      <c r="AF654" s="152"/>
      <c r="AG654" s="152"/>
      <c r="AH654" s="152"/>
      <c r="AI654" s="152"/>
      <c r="AJ654" s="152"/>
      <c r="AK654" s="152"/>
      <c r="AL654" s="152"/>
      <c r="AM654" s="152"/>
      <c r="AN654" s="152"/>
      <c r="AO654" s="152"/>
      <c r="AP654" s="152"/>
      <c r="AQ654" s="152"/>
      <c r="AR654" s="152"/>
      <c r="AS654" s="152"/>
      <c r="AT654" s="152"/>
      <c r="AU654" s="152"/>
      <c r="AV654" s="152"/>
      <c r="AW654" s="152"/>
      <c r="AX654" s="152"/>
      <c r="AY654" s="152"/>
      <c r="AZ654" s="152"/>
      <c r="BA654" s="152"/>
      <c r="BB654" s="152"/>
      <c r="BC654" s="152"/>
      <c r="BD654" s="152"/>
      <c r="BE654" s="152"/>
      <c r="BF654" s="152"/>
      <c r="BG654" s="152"/>
      <c r="BH654" s="152"/>
      <c r="BI654" s="152"/>
      <c r="BJ654" s="152"/>
      <c r="BK654" s="152"/>
      <c r="BL654" s="152"/>
      <c r="BM654" s="152"/>
      <c r="BN654" s="152"/>
      <c r="BO654" s="152"/>
      <c r="BP654" s="152"/>
      <c r="BQ654" s="152"/>
      <c r="BR654" s="152"/>
      <c r="BS654" s="152"/>
      <c r="BT654" s="152"/>
      <c r="BU654" s="152"/>
      <c r="BV654" s="152"/>
      <c r="BW654" s="152"/>
      <c r="BX654" s="152"/>
      <c r="BY654" s="152"/>
      <c r="BZ654" s="152"/>
      <c r="CA654" s="152"/>
      <c r="CB654" s="152"/>
      <c r="CC654" s="152"/>
      <c r="CD654" s="152"/>
      <c r="CE654" s="152"/>
      <c r="CF654" s="152"/>
      <c r="CG654" s="152"/>
      <c r="CH654" s="152"/>
      <c r="CI654" s="152"/>
      <c r="CJ654" s="152"/>
      <c r="CK654" s="152"/>
      <c r="CL654" s="152"/>
      <c r="CM654" s="152"/>
      <c r="CN654" s="152"/>
      <c r="CO654" s="152"/>
      <c r="CP654" s="152"/>
      <c r="CQ654" s="152"/>
      <c r="CR654" s="152"/>
      <c r="CS654" s="152"/>
      <c r="CT654" s="152"/>
      <c r="CU654" s="152"/>
      <c r="CV654" s="152"/>
      <c r="CW654" s="152"/>
      <c r="CX654" s="152"/>
      <c r="CY654" s="152"/>
      <c r="CZ654" s="152"/>
      <c r="DA654" s="152"/>
      <c r="DB654" s="152"/>
      <c r="DC654" s="152"/>
      <c r="DD654" s="152"/>
      <c r="DE654" s="152"/>
      <c r="DF654" s="152"/>
      <c r="DG654" s="152"/>
      <c r="DH654" s="152"/>
      <c r="DI654" s="152"/>
      <c r="DJ654" s="152"/>
      <c r="DK654" s="152"/>
      <c r="DL654" s="152"/>
      <c r="DM654" s="152"/>
      <c r="DN654" s="152"/>
      <c r="DO654" s="152"/>
      <c r="DP654" s="152"/>
      <c r="DQ654" s="152"/>
      <c r="DR654" s="152"/>
      <c r="DS654" s="152"/>
      <c r="DT654" s="152"/>
      <c r="DU654" s="152"/>
      <c r="DV654" s="152"/>
      <c r="DW654" s="152"/>
      <c r="DX654" s="152"/>
      <c r="DY654" s="152"/>
      <c r="DZ654" s="152"/>
      <c r="EA654" s="152"/>
      <c r="EB654" s="152"/>
      <c r="EC654" s="152"/>
      <c r="ED654" s="152"/>
      <c r="EE654" s="152"/>
      <c r="EF654" s="152"/>
      <c r="EG654" s="152"/>
      <c r="EH654" s="152"/>
      <c r="EI654" s="152"/>
      <c r="EJ654" s="152"/>
      <c r="EK654" s="152"/>
      <c r="EL654" s="152"/>
      <c r="EM654" s="152"/>
      <c r="EN654" s="152"/>
      <c r="EO654" s="152"/>
      <c r="EP654" s="152"/>
      <c r="EQ654" s="152"/>
      <c r="ER654" s="152"/>
      <c r="ES654" s="152"/>
      <c r="ET654" s="152"/>
      <c r="EU654" s="152"/>
      <c r="EV654" s="152"/>
      <c r="EW654" s="152"/>
      <c r="EX654" s="152"/>
      <c r="EY654" s="152"/>
      <c r="EZ654" s="152"/>
      <c r="FA654" s="152"/>
      <c r="FB654" s="152"/>
      <c r="FC654" s="152"/>
      <c r="FD654" s="152"/>
    </row>
    <row r="655" spans="1:160">
      <c r="A655" s="89"/>
      <c r="B655" s="89"/>
      <c r="C655" s="89"/>
      <c r="D655" s="89"/>
      <c r="E655" s="89"/>
      <c r="F655" s="89"/>
      <c r="G655" s="89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152"/>
      <c r="AE655" s="152"/>
      <c r="AF655" s="152"/>
      <c r="AG655" s="152"/>
      <c r="AH655" s="152"/>
      <c r="AI655" s="152"/>
      <c r="AJ655" s="152"/>
      <c r="AK655" s="152"/>
      <c r="AL655" s="152"/>
      <c r="AM655" s="152"/>
      <c r="AN655" s="152"/>
      <c r="AO655" s="152"/>
      <c r="AP655" s="152"/>
      <c r="AQ655" s="152"/>
      <c r="AR655" s="152"/>
      <c r="AS655" s="152"/>
      <c r="AT655" s="152"/>
      <c r="AU655" s="152"/>
      <c r="AV655" s="152"/>
      <c r="AW655" s="152"/>
      <c r="AX655" s="152"/>
      <c r="AY655" s="152"/>
      <c r="AZ655" s="152"/>
      <c r="BA655" s="152"/>
      <c r="BB655" s="152"/>
      <c r="BC655" s="152"/>
      <c r="BD655" s="152"/>
      <c r="BE655" s="152"/>
      <c r="BF655" s="152"/>
      <c r="BG655" s="152"/>
      <c r="BH655" s="152"/>
      <c r="BI655" s="152"/>
      <c r="BJ655" s="152"/>
      <c r="BK655" s="152"/>
      <c r="BL655" s="152"/>
      <c r="BM655" s="152"/>
      <c r="BN655" s="152"/>
      <c r="BO655" s="152"/>
      <c r="BP655" s="152"/>
      <c r="BQ655" s="152"/>
      <c r="BR655" s="152"/>
      <c r="BS655" s="152"/>
      <c r="BT655" s="152"/>
      <c r="BU655" s="152"/>
      <c r="BV655" s="152"/>
      <c r="BW655" s="152"/>
      <c r="BX655" s="152"/>
      <c r="BY655" s="152"/>
      <c r="BZ655" s="152"/>
      <c r="CA655" s="152"/>
      <c r="CB655" s="152"/>
      <c r="CC655" s="152"/>
      <c r="CD655" s="152"/>
      <c r="CE655" s="152"/>
      <c r="CF655" s="152"/>
      <c r="CG655" s="152"/>
      <c r="CH655" s="152"/>
      <c r="CI655" s="152"/>
      <c r="CJ655" s="152"/>
      <c r="CK655" s="152"/>
      <c r="CL655" s="152"/>
      <c r="CM655" s="152"/>
      <c r="CN655" s="152"/>
      <c r="CO655" s="152"/>
      <c r="CP655" s="152"/>
      <c r="CQ655" s="152"/>
      <c r="CR655" s="152"/>
      <c r="CS655" s="152"/>
      <c r="CT655" s="152"/>
      <c r="CU655" s="152"/>
      <c r="CV655" s="152"/>
      <c r="CW655" s="152"/>
      <c r="CX655" s="152"/>
      <c r="CY655" s="152"/>
      <c r="CZ655" s="152"/>
      <c r="DA655" s="152"/>
      <c r="DB655" s="152"/>
      <c r="DC655" s="152"/>
      <c r="DD655" s="152"/>
      <c r="DE655" s="152"/>
      <c r="DF655" s="152"/>
      <c r="DG655" s="152"/>
      <c r="DH655" s="152"/>
      <c r="DI655" s="152"/>
      <c r="DJ655" s="152"/>
      <c r="DK655" s="152"/>
      <c r="DL655" s="152"/>
      <c r="DM655" s="152"/>
      <c r="DN655" s="152"/>
      <c r="DO655" s="152"/>
      <c r="DP655" s="152"/>
      <c r="DQ655" s="152"/>
      <c r="DR655" s="152"/>
      <c r="DS655" s="152"/>
      <c r="DT655" s="152"/>
      <c r="DU655" s="152"/>
      <c r="DV655" s="152"/>
      <c r="DW655" s="152"/>
      <c r="DX655" s="152"/>
      <c r="DY655" s="152"/>
      <c r="DZ655" s="152"/>
      <c r="EA655" s="152"/>
      <c r="EB655" s="152"/>
      <c r="EC655" s="152"/>
      <c r="ED655" s="152"/>
      <c r="EE655" s="152"/>
      <c r="EF655" s="152"/>
      <c r="EG655" s="152"/>
      <c r="EH655" s="152"/>
      <c r="EI655" s="152"/>
      <c r="EJ655" s="152"/>
      <c r="EK655" s="152"/>
      <c r="EL655" s="152"/>
      <c r="EM655" s="152"/>
      <c r="EN655" s="152"/>
      <c r="EO655" s="152"/>
      <c r="EP655" s="152"/>
      <c r="EQ655" s="152"/>
      <c r="ER655" s="152"/>
      <c r="ES655" s="152"/>
      <c r="ET655" s="152"/>
      <c r="EU655" s="152"/>
      <c r="EV655" s="152"/>
      <c r="EW655" s="152"/>
      <c r="EX655" s="152"/>
      <c r="EY655" s="152"/>
      <c r="EZ655" s="152"/>
      <c r="FA655" s="152"/>
      <c r="FB655" s="152"/>
      <c r="FC655" s="152"/>
      <c r="FD655" s="152"/>
    </row>
    <row r="656" spans="1:160">
      <c r="A656" s="89"/>
      <c r="B656" s="89"/>
      <c r="C656" s="89"/>
      <c r="D656" s="89"/>
      <c r="E656" s="89"/>
      <c r="F656" s="89"/>
      <c r="G656" s="89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152"/>
      <c r="AE656" s="152"/>
      <c r="AF656" s="152"/>
      <c r="AG656" s="152"/>
      <c r="AH656" s="152"/>
      <c r="AI656" s="152"/>
      <c r="AJ656" s="152"/>
      <c r="AK656" s="152"/>
      <c r="AL656" s="152"/>
      <c r="AM656" s="152"/>
      <c r="AN656" s="152"/>
      <c r="AO656" s="152"/>
      <c r="AP656" s="152"/>
      <c r="AQ656" s="152"/>
      <c r="AR656" s="152"/>
      <c r="AS656" s="152"/>
      <c r="AT656" s="152"/>
      <c r="AU656" s="152"/>
      <c r="AV656" s="152"/>
      <c r="AW656" s="152"/>
      <c r="AX656" s="152"/>
      <c r="AY656" s="152"/>
      <c r="AZ656" s="152"/>
      <c r="BA656" s="152"/>
      <c r="BB656" s="152"/>
      <c r="BC656" s="152"/>
      <c r="BD656" s="152"/>
      <c r="BE656" s="152"/>
      <c r="BF656" s="152"/>
      <c r="BG656" s="152"/>
      <c r="BH656" s="152"/>
      <c r="BI656" s="152"/>
      <c r="BJ656" s="152"/>
      <c r="BK656" s="152"/>
      <c r="BL656" s="152"/>
      <c r="BM656" s="152"/>
      <c r="BN656" s="152"/>
      <c r="BO656" s="152"/>
      <c r="BP656" s="152"/>
      <c r="BQ656" s="152"/>
      <c r="BR656" s="152"/>
      <c r="BS656" s="152"/>
      <c r="BT656" s="152"/>
      <c r="BU656" s="152"/>
      <c r="BV656" s="152"/>
      <c r="BW656" s="152"/>
      <c r="BX656" s="152"/>
      <c r="BY656" s="152"/>
      <c r="BZ656" s="152"/>
      <c r="CA656" s="152"/>
      <c r="CB656" s="152"/>
      <c r="CC656" s="152"/>
      <c r="CD656" s="152"/>
      <c r="CE656" s="152"/>
      <c r="CF656" s="152"/>
      <c r="CG656" s="152"/>
      <c r="CH656" s="152"/>
      <c r="CI656" s="152"/>
      <c r="CJ656" s="152"/>
      <c r="CK656" s="152"/>
      <c r="CL656" s="152"/>
      <c r="CM656" s="152"/>
      <c r="CN656" s="152"/>
      <c r="CO656" s="152"/>
      <c r="CP656" s="152"/>
      <c r="CQ656" s="152"/>
      <c r="CR656" s="152"/>
      <c r="CS656" s="152"/>
      <c r="CT656" s="152"/>
      <c r="CU656" s="152"/>
      <c r="CV656" s="152"/>
      <c r="CW656" s="152"/>
      <c r="CX656" s="152"/>
      <c r="CY656" s="152"/>
      <c r="CZ656" s="152"/>
      <c r="DA656" s="152"/>
      <c r="DB656" s="152"/>
      <c r="DC656" s="152"/>
      <c r="DD656" s="152"/>
      <c r="DE656" s="152"/>
      <c r="DF656" s="152"/>
      <c r="DG656" s="152"/>
      <c r="DH656" s="152"/>
      <c r="DI656" s="152"/>
      <c r="DJ656" s="152"/>
      <c r="DK656" s="152"/>
      <c r="DL656" s="152"/>
      <c r="DM656" s="152"/>
      <c r="DN656" s="152"/>
      <c r="DO656" s="152"/>
      <c r="DP656" s="152"/>
      <c r="DQ656" s="152"/>
      <c r="DR656" s="152"/>
      <c r="DS656" s="152"/>
      <c r="DT656" s="152"/>
      <c r="DU656" s="152"/>
      <c r="DV656" s="152"/>
      <c r="DW656" s="152"/>
      <c r="DX656" s="152"/>
      <c r="DY656" s="152"/>
      <c r="DZ656" s="152"/>
      <c r="EA656" s="152"/>
      <c r="EB656" s="152"/>
      <c r="EC656" s="152"/>
      <c r="ED656" s="152"/>
      <c r="EE656" s="152"/>
      <c r="EF656" s="152"/>
      <c r="EG656" s="152"/>
      <c r="EH656" s="152"/>
      <c r="EI656" s="152"/>
      <c r="EJ656" s="152"/>
      <c r="EK656" s="152"/>
      <c r="EL656" s="152"/>
      <c r="EM656" s="152"/>
      <c r="EN656" s="152"/>
      <c r="EO656" s="152"/>
      <c r="EP656" s="152"/>
      <c r="EQ656" s="152"/>
      <c r="ER656" s="152"/>
      <c r="ES656" s="152"/>
      <c r="ET656" s="152"/>
      <c r="EU656" s="152"/>
      <c r="EV656" s="152"/>
      <c r="EW656" s="152"/>
      <c r="EX656" s="152"/>
      <c r="EY656" s="152"/>
      <c r="EZ656" s="152"/>
      <c r="FA656" s="152"/>
      <c r="FB656" s="152"/>
      <c r="FC656" s="152"/>
      <c r="FD656" s="152"/>
    </row>
    <row r="657" spans="1:160">
      <c r="A657" s="89"/>
      <c r="B657" s="89"/>
      <c r="C657" s="89"/>
      <c r="D657" s="89"/>
      <c r="E657" s="89"/>
      <c r="F657" s="89"/>
      <c r="G657" s="89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152"/>
      <c r="AE657" s="152"/>
      <c r="AF657" s="152"/>
      <c r="AG657" s="152"/>
      <c r="AH657" s="152"/>
      <c r="AI657" s="152"/>
      <c r="AJ657" s="152"/>
      <c r="AK657" s="152"/>
      <c r="AL657" s="152"/>
      <c r="AM657" s="152"/>
      <c r="AN657" s="152"/>
      <c r="AO657" s="152"/>
      <c r="AP657" s="152"/>
      <c r="AQ657" s="152"/>
      <c r="AR657" s="152"/>
      <c r="AS657" s="152"/>
      <c r="AT657" s="152"/>
      <c r="AU657" s="152"/>
      <c r="AV657" s="152"/>
      <c r="AW657" s="152"/>
      <c r="AX657" s="152"/>
      <c r="AY657" s="152"/>
      <c r="AZ657" s="152"/>
      <c r="BA657" s="152"/>
      <c r="BB657" s="152"/>
      <c r="BC657" s="152"/>
      <c r="BD657" s="152"/>
      <c r="BE657" s="152"/>
      <c r="BF657" s="152"/>
      <c r="BG657" s="152"/>
      <c r="BH657" s="152"/>
      <c r="BI657" s="152"/>
      <c r="BJ657" s="152"/>
      <c r="BK657" s="152"/>
      <c r="BL657" s="152"/>
      <c r="BM657" s="152"/>
      <c r="BN657" s="152"/>
      <c r="BO657" s="152"/>
      <c r="BP657" s="152"/>
      <c r="BQ657" s="152"/>
      <c r="BR657" s="152"/>
      <c r="BS657" s="152"/>
      <c r="BT657" s="152"/>
      <c r="BU657" s="152"/>
      <c r="BV657" s="152"/>
      <c r="BW657" s="152"/>
      <c r="BX657" s="152"/>
      <c r="BY657" s="152"/>
      <c r="BZ657" s="152"/>
      <c r="CA657" s="152"/>
      <c r="CB657" s="152"/>
      <c r="CC657" s="152"/>
      <c r="CD657" s="152"/>
      <c r="CE657" s="152"/>
      <c r="CF657" s="152"/>
      <c r="CG657" s="152"/>
      <c r="CH657" s="152"/>
      <c r="CI657" s="152"/>
      <c r="CJ657" s="152"/>
      <c r="CK657" s="152"/>
      <c r="CL657" s="152"/>
      <c r="CM657" s="152"/>
      <c r="CN657" s="152"/>
      <c r="CO657" s="152"/>
      <c r="CP657" s="152"/>
      <c r="CQ657" s="152"/>
      <c r="CR657" s="152"/>
      <c r="CS657" s="152"/>
      <c r="CT657" s="152"/>
      <c r="CU657" s="152"/>
      <c r="CV657" s="152"/>
      <c r="CW657" s="152"/>
      <c r="CX657" s="152"/>
      <c r="CY657" s="152"/>
      <c r="CZ657" s="152"/>
      <c r="DA657" s="152"/>
      <c r="DB657" s="152"/>
      <c r="DC657" s="152"/>
      <c r="DD657" s="152"/>
      <c r="DE657" s="152"/>
      <c r="DF657" s="152"/>
      <c r="DG657" s="152"/>
      <c r="DH657" s="152"/>
      <c r="DI657" s="152"/>
      <c r="DJ657" s="152"/>
      <c r="DK657" s="152"/>
      <c r="DL657" s="152"/>
      <c r="DM657" s="152"/>
      <c r="DN657" s="152"/>
      <c r="DO657" s="152"/>
      <c r="DP657" s="152"/>
      <c r="DQ657" s="152"/>
      <c r="DR657" s="152"/>
      <c r="DS657" s="152"/>
      <c r="DT657" s="152"/>
      <c r="DU657" s="152"/>
      <c r="DV657" s="152"/>
      <c r="DW657" s="152"/>
      <c r="DX657" s="152"/>
      <c r="DY657" s="152"/>
      <c r="DZ657" s="152"/>
      <c r="EA657" s="152"/>
      <c r="EB657" s="152"/>
      <c r="EC657" s="152"/>
      <c r="ED657" s="152"/>
      <c r="EE657" s="152"/>
      <c r="EF657" s="152"/>
      <c r="EG657" s="152"/>
      <c r="EH657" s="152"/>
      <c r="EI657" s="152"/>
      <c r="EJ657" s="152"/>
      <c r="EK657" s="152"/>
      <c r="EL657" s="152"/>
      <c r="EM657" s="152"/>
      <c r="EN657" s="152"/>
      <c r="EO657" s="152"/>
      <c r="EP657" s="152"/>
      <c r="EQ657" s="152"/>
      <c r="ER657" s="152"/>
      <c r="ES657" s="152"/>
      <c r="ET657" s="152"/>
      <c r="EU657" s="152"/>
      <c r="EV657" s="152"/>
      <c r="EW657" s="152"/>
      <c r="EX657" s="152"/>
      <c r="EY657" s="152"/>
      <c r="EZ657" s="152"/>
      <c r="FA657" s="152"/>
      <c r="FB657" s="152"/>
      <c r="FC657" s="152"/>
      <c r="FD657" s="152"/>
    </row>
    <row r="658" spans="1:160">
      <c r="A658" s="89"/>
      <c r="B658" s="89"/>
      <c r="C658" s="89"/>
      <c r="D658" s="89"/>
      <c r="E658" s="89"/>
      <c r="F658" s="89"/>
      <c r="G658" s="89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152"/>
      <c r="AE658" s="152"/>
      <c r="AF658" s="152"/>
      <c r="AG658" s="152"/>
      <c r="AH658" s="152"/>
      <c r="AI658" s="152"/>
      <c r="AJ658" s="152"/>
      <c r="AK658" s="152"/>
      <c r="AL658" s="152"/>
      <c r="AM658" s="152"/>
      <c r="AN658" s="152"/>
      <c r="AO658" s="152"/>
      <c r="AP658" s="152"/>
      <c r="AQ658" s="152"/>
      <c r="AR658" s="152"/>
      <c r="AS658" s="152"/>
      <c r="AT658" s="152"/>
      <c r="AU658" s="152"/>
      <c r="AV658" s="152"/>
      <c r="AW658" s="152"/>
      <c r="AX658" s="152"/>
      <c r="AY658" s="152"/>
      <c r="AZ658" s="152"/>
      <c r="BA658" s="152"/>
      <c r="BB658" s="152"/>
      <c r="BC658" s="152"/>
      <c r="BD658" s="152"/>
      <c r="BE658" s="152"/>
      <c r="BF658" s="152"/>
      <c r="BG658" s="152"/>
      <c r="BH658" s="152"/>
      <c r="BI658" s="152"/>
      <c r="BJ658" s="152"/>
      <c r="BK658" s="152"/>
      <c r="BL658" s="152"/>
      <c r="BM658" s="152"/>
      <c r="BN658" s="152"/>
      <c r="BO658" s="152"/>
      <c r="BP658" s="152"/>
      <c r="BQ658" s="152"/>
      <c r="BR658" s="152"/>
      <c r="BS658" s="152"/>
      <c r="BT658" s="152"/>
      <c r="BU658" s="152"/>
      <c r="BV658" s="152"/>
      <c r="BW658" s="152"/>
      <c r="BX658" s="152"/>
      <c r="BY658" s="152"/>
      <c r="BZ658" s="152"/>
      <c r="CA658" s="152"/>
      <c r="CB658" s="152"/>
      <c r="CC658" s="152"/>
      <c r="CD658" s="152"/>
      <c r="CE658" s="152"/>
      <c r="CF658" s="152"/>
      <c r="CG658" s="152"/>
      <c r="CH658" s="152"/>
      <c r="CI658" s="152"/>
      <c r="CJ658" s="152"/>
      <c r="CK658" s="152"/>
      <c r="CL658" s="152"/>
      <c r="CM658" s="152"/>
      <c r="CN658" s="152"/>
      <c r="CO658" s="152"/>
      <c r="CP658" s="152"/>
      <c r="CQ658" s="152"/>
      <c r="CR658" s="152"/>
      <c r="CS658" s="152"/>
      <c r="CT658" s="152"/>
      <c r="CU658" s="152"/>
      <c r="CV658" s="152"/>
      <c r="CW658" s="152"/>
      <c r="CX658" s="152"/>
      <c r="CY658" s="152"/>
      <c r="CZ658" s="152"/>
      <c r="DA658" s="152"/>
      <c r="DB658" s="152"/>
      <c r="DC658" s="152"/>
      <c r="DD658" s="152"/>
      <c r="DE658" s="152"/>
      <c r="DF658" s="152"/>
      <c r="DG658" s="152"/>
      <c r="DH658" s="152"/>
      <c r="DI658" s="152"/>
      <c r="DJ658" s="152"/>
      <c r="DK658" s="152"/>
      <c r="DL658" s="152"/>
      <c r="DM658" s="152"/>
      <c r="DN658" s="152"/>
      <c r="DO658" s="152"/>
      <c r="DP658" s="152"/>
      <c r="DQ658" s="152"/>
      <c r="DR658" s="152"/>
      <c r="DS658" s="152"/>
      <c r="DT658" s="152"/>
      <c r="DU658" s="152"/>
      <c r="DV658" s="152"/>
      <c r="DW658" s="152"/>
      <c r="DX658" s="152"/>
      <c r="DY658" s="152"/>
      <c r="DZ658" s="152"/>
      <c r="EA658" s="152"/>
      <c r="EB658" s="152"/>
      <c r="EC658" s="152"/>
      <c r="ED658" s="152"/>
      <c r="EE658" s="152"/>
      <c r="EF658" s="152"/>
      <c r="EG658" s="152"/>
      <c r="EH658" s="152"/>
      <c r="EI658" s="152"/>
      <c r="EJ658" s="152"/>
      <c r="EK658" s="152"/>
      <c r="EL658" s="152"/>
      <c r="EM658" s="152"/>
      <c r="EN658" s="152"/>
      <c r="EO658" s="152"/>
      <c r="EP658" s="152"/>
      <c r="EQ658" s="152"/>
      <c r="ER658" s="152"/>
      <c r="ES658" s="152"/>
      <c r="ET658" s="152"/>
      <c r="EU658" s="152"/>
      <c r="EV658" s="152"/>
      <c r="EW658" s="152"/>
      <c r="EX658" s="152"/>
      <c r="EY658" s="152"/>
      <c r="EZ658" s="152"/>
      <c r="FA658" s="152"/>
      <c r="FB658" s="152"/>
      <c r="FC658" s="152"/>
      <c r="FD658" s="152"/>
    </row>
    <row r="659" spans="1:160">
      <c r="A659" s="89"/>
      <c r="B659" s="89"/>
      <c r="C659" s="89"/>
      <c r="D659" s="89"/>
      <c r="E659" s="89"/>
      <c r="F659" s="89"/>
      <c r="G659" s="89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152"/>
      <c r="AE659" s="152"/>
      <c r="AF659" s="152"/>
      <c r="AG659" s="152"/>
      <c r="AH659" s="152"/>
      <c r="AI659" s="152"/>
      <c r="AJ659" s="152"/>
      <c r="AK659" s="152"/>
      <c r="AL659" s="152"/>
      <c r="AM659" s="152"/>
      <c r="AN659" s="152"/>
      <c r="AO659" s="152"/>
      <c r="AP659" s="152"/>
      <c r="AQ659" s="152"/>
      <c r="AR659" s="152"/>
      <c r="AS659" s="152"/>
      <c r="AT659" s="152"/>
      <c r="AU659" s="152"/>
      <c r="AV659" s="152"/>
      <c r="AW659" s="152"/>
      <c r="AX659" s="152"/>
      <c r="AY659" s="152"/>
      <c r="AZ659" s="152"/>
      <c r="BA659" s="152"/>
      <c r="BB659" s="152"/>
      <c r="BC659" s="152"/>
      <c r="BD659" s="152"/>
      <c r="BE659" s="152"/>
      <c r="BF659" s="152"/>
      <c r="BG659" s="152"/>
      <c r="BH659" s="152"/>
      <c r="BI659" s="152"/>
      <c r="BJ659" s="152"/>
      <c r="BK659" s="152"/>
      <c r="BL659" s="152"/>
      <c r="BM659" s="152"/>
      <c r="BN659" s="152"/>
      <c r="BO659" s="152"/>
      <c r="BP659" s="152"/>
      <c r="BQ659" s="152"/>
      <c r="BR659" s="152"/>
      <c r="BS659" s="152"/>
      <c r="BT659" s="152"/>
      <c r="BU659" s="152"/>
      <c r="BV659" s="152"/>
      <c r="BW659" s="152"/>
      <c r="BX659" s="152"/>
      <c r="BY659" s="152"/>
      <c r="BZ659" s="152"/>
      <c r="CA659" s="152"/>
      <c r="CB659" s="152"/>
      <c r="CC659" s="152"/>
      <c r="CD659" s="152"/>
      <c r="CE659" s="152"/>
      <c r="CF659" s="152"/>
      <c r="CG659" s="152"/>
      <c r="CH659" s="152"/>
      <c r="CI659" s="152"/>
      <c r="CJ659" s="152"/>
      <c r="CK659" s="152"/>
      <c r="CL659" s="152"/>
      <c r="CM659" s="152"/>
      <c r="CN659" s="152"/>
      <c r="CO659" s="152"/>
      <c r="CP659" s="152"/>
      <c r="CQ659" s="152"/>
      <c r="CR659" s="152"/>
      <c r="CS659" s="152"/>
      <c r="CT659" s="152"/>
      <c r="CU659" s="152"/>
      <c r="CV659" s="152"/>
      <c r="CW659" s="152"/>
      <c r="CX659" s="152"/>
      <c r="CY659" s="152"/>
      <c r="CZ659" s="152"/>
      <c r="DA659" s="152"/>
      <c r="DB659" s="152"/>
      <c r="DC659" s="152"/>
      <c r="DD659" s="152"/>
      <c r="DE659" s="152"/>
      <c r="DF659" s="152"/>
      <c r="DG659" s="152"/>
      <c r="DH659" s="152"/>
      <c r="DI659" s="152"/>
      <c r="DJ659" s="152"/>
      <c r="DK659" s="152"/>
      <c r="DL659" s="152"/>
      <c r="DM659" s="152"/>
      <c r="DN659" s="152"/>
      <c r="DO659" s="152"/>
      <c r="DP659" s="152"/>
      <c r="DQ659" s="152"/>
      <c r="DR659" s="152"/>
      <c r="DS659" s="152"/>
      <c r="DT659" s="152"/>
      <c r="DU659" s="152"/>
      <c r="DV659" s="152"/>
      <c r="DW659" s="152"/>
      <c r="DX659" s="152"/>
      <c r="DY659" s="152"/>
      <c r="DZ659" s="152"/>
      <c r="EA659" s="152"/>
      <c r="EB659" s="152"/>
      <c r="EC659" s="152"/>
      <c r="ED659" s="152"/>
      <c r="EE659" s="152"/>
      <c r="EF659" s="152"/>
      <c r="EG659" s="152"/>
      <c r="EH659" s="152"/>
      <c r="EI659" s="152"/>
      <c r="EJ659" s="152"/>
      <c r="EK659" s="152"/>
      <c r="EL659" s="152"/>
      <c r="EM659" s="152"/>
      <c r="EN659" s="152"/>
      <c r="EO659" s="152"/>
      <c r="EP659" s="152"/>
      <c r="EQ659" s="152"/>
      <c r="ER659" s="152"/>
      <c r="ES659" s="152"/>
      <c r="ET659" s="152"/>
      <c r="EU659" s="152"/>
      <c r="EV659" s="152"/>
      <c r="EW659" s="152"/>
      <c r="EX659" s="152"/>
      <c r="EY659" s="152"/>
      <c r="EZ659" s="152"/>
      <c r="FA659" s="152"/>
      <c r="FB659" s="152"/>
      <c r="FC659" s="152"/>
      <c r="FD659" s="152"/>
    </row>
    <row r="660" spans="1:160">
      <c r="A660" s="89"/>
      <c r="B660" s="89"/>
      <c r="C660" s="89"/>
      <c r="D660" s="89"/>
      <c r="E660" s="89"/>
      <c r="F660" s="89"/>
      <c r="G660" s="89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152"/>
      <c r="AE660" s="152"/>
      <c r="AF660" s="152"/>
      <c r="AG660" s="152"/>
      <c r="AH660" s="152"/>
      <c r="AI660" s="152"/>
      <c r="AJ660" s="152"/>
      <c r="AK660" s="152"/>
      <c r="AL660" s="152"/>
      <c r="AM660" s="152"/>
      <c r="AN660" s="152"/>
      <c r="AO660" s="152"/>
      <c r="AP660" s="152"/>
      <c r="AQ660" s="152"/>
      <c r="AR660" s="152"/>
      <c r="AS660" s="152"/>
      <c r="AT660" s="152"/>
      <c r="AU660" s="152"/>
      <c r="AV660" s="152"/>
      <c r="AW660" s="152"/>
      <c r="AX660" s="152"/>
      <c r="AY660" s="152"/>
      <c r="AZ660" s="152"/>
      <c r="BA660" s="152"/>
      <c r="BB660" s="152"/>
      <c r="BC660" s="152"/>
      <c r="BD660" s="152"/>
      <c r="BE660" s="152"/>
      <c r="BF660" s="152"/>
      <c r="BG660" s="152"/>
      <c r="BH660" s="152"/>
      <c r="BI660" s="152"/>
      <c r="BJ660" s="152"/>
      <c r="BK660" s="152"/>
      <c r="BL660" s="152"/>
      <c r="BM660" s="152"/>
      <c r="BN660" s="152"/>
      <c r="BO660" s="152"/>
      <c r="BP660" s="152"/>
      <c r="BQ660" s="152"/>
      <c r="BR660" s="152"/>
      <c r="BS660" s="152"/>
      <c r="BT660" s="152"/>
      <c r="BU660" s="152"/>
      <c r="BV660" s="152"/>
      <c r="BW660" s="152"/>
      <c r="BX660" s="152"/>
      <c r="BY660" s="152"/>
      <c r="BZ660" s="152"/>
      <c r="CA660" s="152"/>
      <c r="CB660" s="152"/>
      <c r="CC660" s="152"/>
      <c r="CD660" s="152"/>
      <c r="CE660" s="152"/>
      <c r="CF660" s="152"/>
      <c r="CG660" s="152"/>
      <c r="CH660" s="152"/>
      <c r="CI660" s="152"/>
      <c r="CJ660" s="152"/>
      <c r="CK660" s="152"/>
      <c r="CL660" s="152"/>
      <c r="CM660" s="152"/>
      <c r="CN660" s="152"/>
      <c r="CO660" s="152"/>
      <c r="CP660" s="152"/>
      <c r="CQ660" s="152"/>
      <c r="CR660" s="152"/>
      <c r="CS660" s="152"/>
      <c r="CT660" s="152"/>
      <c r="CU660" s="152"/>
      <c r="CV660" s="152"/>
      <c r="CW660" s="152"/>
      <c r="CX660" s="152"/>
      <c r="CY660" s="152"/>
      <c r="CZ660" s="152"/>
      <c r="DA660" s="152"/>
      <c r="DB660" s="152"/>
      <c r="DC660" s="152"/>
      <c r="DD660" s="152"/>
      <c r="DE660" s="152"/>
      <c r="DF660" s="152"/>
      <c r="DG660" s="152"/>
      <c r="DH660" s="152"/>
      <c r="DI660" s="152"/>
      <c r="DJ660" s="152"/>
      <c r="DK660" s="152"/>
      <c r="DL660" s="152"/>
      <c r="DM660" s="152"/>
      <c r="DN660" s="152"/>
      <c r="DO660" s="152"/>
      <c r="DP660" s="152"/>
      <c r="DQ660" s="152"/>
      <c r="DR660" s="152"/>
      <c r="DS660" s="152"/>
      <c r="DT660" s="152"/>
      <c r="DU660" s="152"/>
      <c r="DV660" s="152"/>
      <c r="DW660" s="152"/>
      <c r="DX660" s="152"/>
      <c r="DY660" s="152"/>
      <c r="DZ660" s="152"/>
      <c r="EA660" s="152"/>
      <c r="EB660" s="152"/>
      <c r="EC660" s="152"/>
      <c r="ED660" s="152"/>
      <c r="EE660" s="152"/>
      <c r="EF660" s="152"/>
      <c r="EG660" s="152"/>
      <c r="EH660" s="152"/>
      <c r="EI660" s="152"/>
      <c r="EJ660" s="152"/>
      <c r="EK660" s="152"/>
      <c r="EL660" s="152"/>
      <c r="EM660" s="152"/>
      <c r="EN660" s="152"/>
      <c r="EO660" s="152"/>
      <c r="EP660" s="152"/>
      <c r="EQ660" s="152"/>
      <c r="ER660" s="152"/>
      <c r="ES660" s="152"/>
      <c r="ET660" s="152"/>
      <c r="EU660" s="152"/>
      <c r="EV660" s="152"/>
      <c r="EW660" s="152"/>
      <c r="EX660" s="152"/>
      <c r="EY660" s="152"/>
      <c r="EZ660" s="152"/>
      <c r="FA660" s="152"/>
      <c r="FB660" s="152"/>
      <c r="FC660" s="152"/>
      <c r="FD660" s="152"/>
    </row>
    <row r="661" spans="1:160">
      <c r="A661" s="89"/>
      <c r="B661" s="89"/>
      <c r="C661" s="89"/>
      <c r="D661" s="89"/>
      <c r="E661" s="89"/>
      <c r="F661" s="89"/>
      <c r="G661" s="89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152"/>
      <c r="AE661" s="152"/>
      <c r="AF661" s="152"/>
      <c r="AG661" s="152"/>
      <c r="AH661" s="152"/>
      <c r="AI661" s="152"/>
      <c r="AJ661" s="152"/>
      <c r="AK661" s="152"/>
      <c r="AL661" s="152"/>
      <c r="AM661" s="152"/>
      <c r="AN661" s="152"/>
      <c r="AO661" s="152"/>
      <c r="AP661" s="152"/>
      <c r="AQ661" s="152"/>
      <c r="AR661" s="152"/>
      <c r="AS661" s="152"/>
      <c r="AT661" s="152"/>
      <c r="AU661" s="152"/>
      <c r="AV661" s="152"/>
      <c r="AW661" s="152"/>
      <c r="AX661" s="152"/>
      <c r="AY661" s="152"/>
      <c r="AZ661" s="152"/>
      <c r="BA661" s="152"/>
      <c r="BB661" s="152"/>
      <c r="BC661" s="152"/>
      <c r="BD661" s="152"/>
      <c r="BE661" s="152"/>
      <c r="BF661" s="152"/>
      <c r="BG661" s="152"/>
      <c r="BH661" s="152"/>
      <c r="BI661" s="152"/>
      <c r="BJ661" s="152"/>
      <c r="BK661" s="152"/>
      <c r="BL661" s="152"/>
      <c r="BM661" s="152"/>
      <c r="BN661" s="152"/>
      <c r="BO661" s="152"/>
      <c r="BP661" s="152"/>
      <c r="BQ661" s="152"/>
      <c r="BR661" s="152"/>
      <c r="BS661" s="152"/>
      <c r="BT661" s="152"/>
      <c r="BU661" s="152"/>
      <c r="BV661" s="152"/>
      <c r="BW661" s="152"/>
      <c r="BX661" s="152"/>
      <c r="BY661" s="152"/>
      <c r="BZ661" s="152"/>
      <c r="CA661" s="152"/>
      <c r="CB661" s="152"/>
      <c r="CC661" s="152"/>
      <c r="CD661" s="152"/>
      <c r="CE661" s="152"/>
      <c r="CF661" s="152"/>
      <c r="CG661" s="152"/>
      <c r="CH661" s="152"/>
      <c r="CI661" s="152"/>
      <c r="CJ661" s="152"/>
      <c r="CK661" s="152"/>
      <c r="CL661" s="152"/>
      <c r="CM661" s="152"/>
      <c r="CN661" s="152"/>
      <c r="CO661" s="152"/>
      <c r="CP661" s="152"/>
      <c r="CQ661" s="152"/>
      <c r="CR661" s="152"/>
      <c r="CS661" s="152"/>
      <c r="CT661" s="152"/>
      <c r="CU661" s="152"/>
      <c r="CV661" s="152"/>
      <c r="CW661" s="152"/>
      <c r="CX661" s="152"/>
      <c r="CY661" s="152"/>
      <c r="CZ661" s="152"/>
      <c r="DA661" s="152"/>
      <c r="DB661" s="152"/>
      <c r="DC661" s="152"/>
      <c r="DD661" s="152"/>
      <c r="DE661" s="152"/>
      <c r="DF661" s="152"/>
      <c r="DG661" s="152"/>
      <c r="DH661" s="152"/>
      <c r="DI661" s="152"/>
      <c r="DJ661" s="152"/>
      <c r="DK661" s="152"/>
      <c r="DL661" s="152"/>
      <c r="DM661" s="152"/>
      <c r="DN661" s="152"/>
      <c r="DO661" s="152"/>
      <c r="DP661" s="152"/>
      <c r="DQ661" s="152"/>
      <c r="DR661" s="152"/>
      <c r="DS661" s="152"/>
      <c r="DT661" s="152"/>
      <c r="DU661" s="152"/>
      <c r="DV661" s="152"/>
      <c r="DW661" s="152"/>
      <c r="DX661" s="152"/>
      <c r="DY661" s="152"/>
      <c r="DZ661" s="152"/>
      <c r="EA661" s="152"/>
      <c r="EB661" s="152"/>
      <c r="EC661" s="152"/>
      <c r="ED661" s="152"/>
      <c r="EE661" s="152"/>
      <c r="EF661" s="152"/>
      <c r="EG661" s="152"/>
      <c r="EH661" s="152"/>
      <c r="EI661" s="152"/>
      <c r="EJ661" s="152"/>
      <c r="EK661" s="152"/>
      <c r="EL661" s="152"/>
      <c r="EM661" s="152"/>
      <c r="EN661" s="152"/>
      <c r="EO661" s="152"/>
      <c r="EP661" s="152"/>
      <c r="EQ661" s="152"/>
      <c r="ER661" s="152"/>
      <c r="ES661" s="152"/>
      <c r="ET661" s="152"/>
      <c r="EU661" s="152"/>
      <c r="EV661" s="152"/>
      <c r="EW661" s="152"/>
      <c r="EX661" s="152"/>
      <c r="EY661" s="152"/>
      <c r="EZ661" s="152"/>
      <c r="FA661" s="152"/>
      <c r="FB661" s="152"/>
      <c r="FC661" s="152"/>
      <c r="FD661" s="152"/>
    </row>
    <row r="662" spans="1:160">
      <c r="A662" s="89"/>
      <c r="B662" s="89"/>
      <c r="C662" s="89"/>
      <c r="D662" s="89"/>
      <c r="E662" s="89"/>
      <c r="F662" s="89"/>
      <c r="G662" s="89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152"/>
      <c r="AE662" s="152"/>
      <c r="AF662" s="152"/>
      <c r="AG662" s="152"/>
      <c r="AH662" s="152"/>
      <c r="AI662" s="152"/>
      <c r="AJ662" s="152"/>
      <c r="AK662" s="152"/>
      <c r="AL662" s="152"/>
      <c r="AM662" s="152"/>
      <c r="AN662" s="152"/>
      <c r="AO662" s="152"/>
      <c r="AP662" s="152"/>
      <c r="AQ662" s="152"/>
      <c r="AR662" s="152"/>
      <c r="AS662" s="152"/>
      <c r="AT662" s="152"/>
      <c r="AU662" s="152"/>
      <c r="AV662" s="152"/>
      <c r="AW662" s="152"/>
      <c r="AX662" s="152"/>
      <c r="AY662" s="152"/>
      <c r="AZ662" s="152"/>
      <c r="BA662" s="152"/>
      <c r="BB662" s="152"/>
      <c r="BC662" s="152"/>
      <c r="BD662" s="152"/>
      <c r="BE662" s="152"/>
      <c r="BF662" s="152"/>
      <c r="BG662" s="152"/>
      <c r="BH662" s="152"/>
      <c r="BI662" s="152"/>
      <c r="BJ662" s="152"/>
      <c r="BK662" s="152"/>
      <c r="BL662" s="152"/>
      <c r="BM662" s="152"/>
      <c r="BN662" s="152"/>
      <c r="BO662" s="152"/>
      <c r="BP662" s="152"/>
      <c r="BQ662" s="152"/>
      <c r="BR662" s="152"/>
      <c r="BS662" s="152"/>
      <c r="BT662" s="152"/>
      <c r="BU662" s="152"/>
      <c r="BV662" s="152"/>
      <c r="BW662" s="152"/>
      <c r="BX662" s="152"/>
      <c r="BY662" s="152"/>
      <c r="BZ662" s="152"/>
      <c r="CA662" s="152"/>
      <c r="CB662" s="152"/>
      <c r="CC662" s="152"/>
      <c r="CD662" s="152"/>
      <c r="CE662" s="152"/>
      <c r="CF662" s="152"/>
      <c r="CG662" s="152"/>
      <c r="CH662" s="152"/>
      <c r="CI662" s="152"/>
      <c r="CJ662" s="152"/>
      <c r="CK662" s="152"/>
      <c r="CL662" s="152"/>
      <c r="CM662" s="152"/>
      <c r="CN662" s="152"/>
      <c r="CO662" s="152"/>
      <c r="CP662" s="152"/>
      <c r="CQ662" s="152"/>
      <c r="CR662" s="152"/>
      <c r="CS662" s="152"/>
      <c r="CT662" s="152"/>
      <c r="CU662" s="152"/>
      <c r="CV662" s="152"/>
      <c r="CW662" s="152"/>
      <c r="CX662" s="152"/>
      <c r="CY662" s="152"/>
      <c r="CZ662" s="152"/>
      <c r="DA662" s="152"/>
      <c r="DB662" s="152"/>
      <c r="DC662" s="152"/>
      <c r="DD662" s="152"/>
      <c r="DE662" s="152"/>
      <c r="DF662" s="152"/>
      <c r="DG662" s="152"/>
      <c r="DH662" s="152"/>
      <c r="DI662" s="152"/>
      <c r="DJ662" s="152"/>
      <c r="DK662" s="152"/>
      <c r="DL662" s="152"/>
      <c r="DM662" s="152"/>
      <c r="DN662" s="152"/>
      <c r="DO662" s="152"/>
      <c r="DP662" s="152"/>
      <c r="DQ662" s="152"/>
      <c r="DR662" s="152"/>
      <c r="DS662" s="152"/>
      <c r="DT662" s="152"/>
      <c r="DU662" s="152"/>
      <c r="DV662" s="152"/>
      <c r="DW662" s="152"/>
      <c r="DX662" s="152"/>
      <c r="DY662" s="152"/>
      <c r="DZ662" s="152"/>
      <c r="EA662" s="152"/>
      <c r="EB662" s="152"/>
      <c r="EC662" s="152"/>
      <c r="ED662" s="152"/>
      <c r="EE662" s="152"/>
      <c r="EF662" s="152"/>
      <c r="EG662" s="152"/>
      <c r="EH662" s="152"/>
      <c r="EI662" s="152"/>
      <c r="EJ662" s="152"/>
      <c r="EK662" s="152"/>
      <c r="EL662" s="152"/>
      <c r="EM662" s="152"/>
      <c r="EN662" s="152"/>
      <c r="EO662" s="152"/>
      <c r="EP662" s="152"/>
      <c r="EQ662" s="152"/>
      <c r="ER662" s="152"/>
      <c r="ES662" s="152"/>
      <c r="ET662" s="152"/>
      <c r="EU662" s="152"/>
      <c r="EV662" s="152"/>
      <c r="EW662" s="152"/>
      <c r="EX662" s="152"/>
      <c r="EY662" s="152"/>
      <c r="EZ662" s="152"/>
      <c r="FA662" s="152"/>
      <c r="FB662" s="152"/>
      <c r="FC662" s="152"/>
      <c r="FD662" s="152"/>
    </row>
    <row r="663" spans="1:160">
      <c r="A663" s="89"/>
      <c r="B663" s="89"/>
      <c r="C663" s="89"/>
      <c r="D663" s="89"/>
      <c r="E663" s="89"/>
      <c r="F663" s="89"/>
      <c r="G663" s="89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152"/>
      <c r="AE663" s="152"/>
      <c r="AF663" s="152"/>
      <c r="AG663" s="152"/>
      <c r="AH663" s="152"/>
      <c r="AI663" s="152"/>
      <c r="AJ663" s="152"/>
      <c r="AK663" s="152"/>
      <c r="AL663" s="152"/>
      <c r="AM663" s="152"/>
      <c r="AN663" s="152"/>
      <c r="AO663" s="152"/>
      <c r="AP663" s="152"/>
      <c r="AQ663" s="152"/>
      <c r="AR663" s="152"/>
      <c r="AS663" s="152"/>
      <c r="AT663" s="152"/>
      <c r="AU663" s="152"/>
      <c r="AV663" s="152"/>
      <c r="AW663" s="152"/>
      <c r="AX663" s="152"/>
      <c r="AY663" s="152"/>
      <c r="AZ663" s="152"/>
      <c r="BA663" s="152"/>
      <c r="BB663" s="152"/>
      <c r="BC663" s="152"/>
      <c r="BD663" s="152"/>
      <c r="BE663" s="152"/>
      <c r="BF663" s="152"/>
      <c r="BG663" s="152"/>
      <c r="BH663" s="152"/>
      <c r="BI663" s="152"/>
      <c r="BJ663" s="152"/>
      <c r="BK663" s="152"/>
      <c r="BL663" s="152"/>
      <c r="BM663" s="152"/>
      <c r="BN663" s="152"/>
      <c r="BO663" s="152"/>
      <c r="BP663" s="152"/>
      <c r="BQ663" s="152"/>
      <c r="BR663" s="152"/>
      <c r="BS663" s="152"/>
      <c r="BT663" s="152"/>
      <c r="BU663" s="152"/>
      <c r="BV663" s="152"/>
      <c r="BW663" s="152"/>
      <c r="BX663" s="152"/>
      <c r="BY663" s="152"/>
      <c r="BZ663" s="152"/>
      <c r="CA663" s="152"/>
      <c r="CB663" s="152"/>
      <c r="CC663" s="152"/>
      <c r="CD663" s="152"/>
      <c r="CE663" s="152"/>
      <c r="CF663" s="152"/>
      <c r="CG663" s="152"/>
      <c r="CH663" s="152"/>
      <c r="CI663" s="152"/>
      <c r="CJ663" s="152"/>
      <c r="CK663" s="152"/>
      <c r="CL663" s="152"/>
      <c r="CM663" s="152"/>
      <c r="CN663" s="152"/>
      <c r="CO663" s="152"/>
      <c r="CP663" s="152"/>
      <c r="CQ663" s="152"/>
      <c r="CR663" s="152"/>
      <c r="CS663" s="152"/>
      <c r="CT663" s="152"/>
      <c r="CU663" s="152"/>
      <c r="CV663" s="152"/>
      <c r="CW663" s="152"/>
      <c r="CX663" s="152"/>
      <c r="CY663" s="152"/>
      <c r="CZ663" s="152"/>
      <c r="DA663" s="152"/>
      <c r="DB663" s="152"/>
      <c r="DC663" s="152"/>
      <c r="DD663" s="152"/>
      <c r="DE663" s="152"/>
      <c r="DF663" s="152"/>
      <c r="DG663" s="152"/>
      <c r="DH663" s="152"/>
      <c r="DI663" s="152"/>
      <c r="DJ663" s="152"/>
      <c r="DK663" s="152"/>
      <c r="DL663" s="152"/>
      <c r="DM663" s="152"/>
      <c r="DN663" s="152"/>
      <c r="DO663" s="152"/>
      <c r="DP663" s="152"/>
      <c r="DQ663" s="152"/>
      <c r="DR663" s="152"/>
      <c r="DS663" s="152"/>
      <c r="DT663" s="152"/>
      <c r="DU663" s="152"/>
      <c r="DV663" s="152"/>
      <c r="DW663" s="152"/>
      <c r="DX663" s="152"/>
      <c r="DY663" s="152"/>
      <c r="DZ663" s="152"/>
      <c r="EA663" s="152"/>
      <c r="EB663" s="152"/>
      <c r="EC663" s="152"/>
      <c r="ED663" s="152"/>
      <c r="EE663" s="152"/>
      <c r="EF663" s="152"/>
      <c r="EG663" s="152"/>
      <c r="EH663" s="152"/>
      <c r="EI663" s="152"/>
      <c r="EJ663" s="152"/>
      <c r="EK663" s="152"/>
      <c r="EL663" s="152"/>
      <c r="EM663" s="152"/>
      <c r="EN663" s="152"/>
      <c r="EO663" s="152"/>
      <c r="EP663" s="152"/>
      <c r="EQ663" s="152"/>
      <c r="ER663" s="152"/>
      <c r="ES663" s="152"/>
      <c r="ET663" s="152"/>
      <c r="EU663" s="152"/>
      <c r="EV663" s="152"/>
      <c r="EW663" s="152"/>
      <c r="EX663" s="152"/>
      <c r="EY663" s="152"/>
      <c r="EZ663" s="152"/>
      <c r="FA663" s="152"/>
      <c r="FB663" s="152"/>
      <c r="FC663" s="152"/>
      <c r="FD663" s="152"/>
    </row>
    <row r="664" spans="1:160">
      <c r="A664" s="89"/>
      <c r="B664" s="89"/>
      <c r="C664" s="89"/>
      <c r="D664" s="89"/>
      <c r="E664" s="89"/>
      <c r="F664" s="89"/>
      <c r="G664" s="89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152"/>
      <c r="AE664" s="152"/>
      <c r="AF664" s="152"/>
      <c r="AG664" s="152"/>
      <c r="AH664" s="152"/>
      <c r="AI664" s="152"/>
      <c r="AJ664" s="152"/>
      <c r="AK664" s="152"/>
      <c r="AL664" s="152"/>
      <c r="AM664" s="152"/>
      <c r="AN664" s="152"/>
      <c r="AO664" s="152"/>
      <c r="AP664" s="152"/>
      <c r="AQ664" s="152"/>
      <c r="AR664" s="152"/>
      <c r="AS664" s="152"/>
      <c r="AT664" s="152"/>
      <c r="AU664" s="152"/>
      <c r="AV664" s="152"/>
      <c r="AW664" s="152"/>
      <c r="AX664" s="152"/>
      <c r="AY664" s="152"/>
      <c r="AZ664" s="152"/>
      <c r="BA664" s="152"/>
      <c r="BB664" s="152"/>
      <c r="BC664" s="152"/>
      <c r="BD664" s="152"/>
      <c r="BE664" s="152"/>
      <c r="BF664" s="152"/>
      <c r="BG664" s="152"/>
      <c r="BH664" s="152"/>
      <c r="BI664" s="152"/>
      <c r="BJ664" s="152"/>
      <c r="BK664" s="152"/>
      <c r="BL664" s="152"/>
      <c r="BM664" s="152"/>
      <c r="BN664" s="152"/>
      <c r="BO664" s="152"/>
      <c r="BP664" s="152"/>
      <c r="BQ664" s="152"/>
      <c r="BR664" s="152"/>
      <c r="BS664" s="152"/>
      <c r="BT664" s="152"/>
      <c r="BU664" s="152"/>
      <c r="BV664" s="152"/>
      <c r="BW664" s="152"/>
      <c r="BX664" s="152"/>
      <c r="BY664" s="152"/>
      <c r="BZ664" s="152"/>
      <c r="CA664" s="152"/>
      <c r="CB664" s="152"/>
      <c r="CC664" s="152"/>
      <c r="CD664" s="152"/>
      <c r="CE664" s="152"/>
      <c r="CF664" s="152"/>
      <c r="CG664" s="152"/>
      <c r="CH664" s="152"/>
      <c r="CI664" s="152"/>
      <c r="CJ664" s="152"/>
      <c r="CK664" s="152"/>
      <c r="CL664" s="152"/>
      <c r="CM664" s="152"/>
      <c r="CN664" s="152"/>
      <c r="CO664" s="152"/>
      <c r="CP664" s="152"/>
      <c r="CQ664" s="152"/>
      <c r="CR664" s="152"/>
      <c r="CS664" s="152"/>
      <c r="CT664" s="152"/>
      <c r="CU664" s="152"/>
      <c r="CV664" s="152"/>
      <c r="CW664" s="152"/>
      <c r="CX664" s="152"/>
      <c r="CY664" s="152"/>
      <c r="CZ664" s="152"/>
      <c r="DA664" s="152"/>
      <c r="DB664" s="152"/>
      <c r="DC664" s="152"/>
      <c r="DD664" s="152"/>
      <c r="DE664" s="152"/>
      <c r="DF664" s="152"/>
      <c r="DG664" s="152"/>
      <c r="DH664" s="152"/>
      <c r="DI664" s="152"/>
      <c r="DJ664" s="152"/>
      <c r="DK664" s="152"/>
      <c r="DL664" s="152"/>
      <c r="DM664" s="152"/>
      <c r="DN664" s="152"/>
      <c r="DO664" s="152"/>
      <c r="DP664" s="152"/>
      <c r="DQ664" s="152"/>
      <c r="DR664" s="152"/>
      <c r="DS664" s="152"/>
      <c r="DT664" s="152"/>
      <c r="DU664" s="152"/>
      <c r="DV664" s="152"/>
      <c r="DW664" s="152"/>
      <c r="DX664" s="152"/>
      <c r="DY664" s="152"/>
      <c r="DZ664" s="152"/>
      <c r="EA664" s="152"/>
      <c r="EB664" s="152"/>
      <c r="EC664" s="152"/>
      <c r="ED664" s="152"/>
      <c r="EE664" s="152"/>
      <c r="EF664" s="152"/>
      <c r="EG664" s="152"/>
      <c r="EH664" s="152"/>
      <c r="EI664" s="152"/>
      <c r="EJ664" s="152"/>
      <c r="EK664" s="152"/>
      <c r="EL664" s="152"/>
      <c r="EM664" s="152"/>
      <c r="EN664" s="152"/>
      <c r="EO664" s="152"/>
      <c r="EP664" s="152"/>
      <c r="EQ664" s="152"/>
      <c r="ER664" s="152"/>
      <c r="ES664" s="152"/>
      <c r="ET664" s="152"/>
      <c r="EU664" s="152"/>
      <c r="EV664" s="152"/>
      <c r="EW664" s="152"/>
      <c r="EX664" s="152"/>
      <c r="EY664" s="152"/>
      <c r="EZ664" s="152"/>
      <c r="FA664" s="152"/>
      <c r="FB664" s="152"/>
      <c r="FC664" s="152"/>
      <c r="FD664" s="152"/>
    </row>
    <row r="665" spans="1:160">
      <c r="A665" s="89"/>
      <c r="B665" s="89"/>
      <c r="C665" s="89"/>
      <c r="D665" s="89"/>
      <c r="E665" s="89"/>
      <c r="F665" s="89"/>
      <c r="G665" s="89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152"/>
      <c r="AE665" s="152"/>
      <c r="AF665" s="152"/>
      <c r="AG665" s="152"/>
      <c r="AH665" s="152"/>
      <c r="AI665" s="152"/>
      <c r="AJ665" s="152"/>
      <c r="AK665" s="152"/>
      <c r="AL665" s="152"/>
      <c r="AM665" s="152"/>
      <c r="AN665" s="152"/>
      <c r="AO665" s="152"/>
      <c r="AP665" s="152"/>
      <c r="AQ665" s="152"/>
      <c r="AR665" s="152"/>
      <c r="AS665" s="152"/>
      <c r="AT665" s="152"/>
      <c r="AU665" s="152"/>
      <c r="AV665" s="152"/>
      <c r="AW665" s="152"/>
      <c r="AX665" s="152"/>
      <c r="AY665" s="152"/>
      <c r="AZ665" s="152"/>
      <c r="BA665" s="152"/>
      <c r="BB665" s="152"/>
      <c r="BC665" s="152"/>
      <c r="BD665" s="152"/>
      <c r="BE665" s="152"/>
      <c r="BF665" s="152"/>
      <c r="BG665" s="152"/>
      <c r="BH665" s="152"/>
      <c r="BI665" s="152"/>
      <c r="BJ665" s="152"/>
      <c r="BK665" s="152"/>
      <c r="BL665" s="152"/>
      <c r="BM665" s="152"/>
      <c r="BN665" s="152"/>
      <c r="BO665" s="152"/>
      <c r="BP665" s="152"/>
      <c r="BQ665" s="152"/>
      <c r="BR665" s="152"/>
      <c r="BS665" s="152"/>
      <c r="BT665" s="152"/>
      <c r="BU665" s="152"/>
      <c r="BV665" s="152"/>
      <c r="BW665" s="152"/>
      <c r="BX665" s="152"/>
      <c r="BY665" s="152"/>
      <c r="BZ665" s="152"/>
      <c r="CA665" s="152"/>
      <c r="CB665" s="152"/>
      <c r="CC665" s="152"/>
      <c r="CD665" s="152"/>
      <c r="CE665" s="152"/>
      <c r="CF665" s="152"/>
      <c r="CG665" s="152"/>
      <c r="CH665" s="152"/>
      <c r="CI665" s="152"/>
      <c r="CJ665" s="152"/>
      <c r="CK665" s="152"/>
      <c r="CL665" s="152"/>
      <c r="CM665" s="152"/>
      <c r="CN665" s="152"/>
      <c r="CO665" s="152"/>
      <c r="CP665" s="152"/>
      <c r="CQ665" s="152"/>
      <c r="CR665" s="152"/>
      <c r="CS665" s="152"/>
      <c r="CT665" s="152"/>
      <c r="CU665" s="152"/>
      <c r="CV665" s="152"/>
      <c r="CW665" s="152"/>
      <c r="CX665" s="152"/>
      <c r="CY665" s="152"/>
      <c r="CZ665" s="152"/>
      <c r="DA665" s="152"/>
      <c r="DB665" s="152"/>
      <c r="DC665" s="152"/>
      <c r="DD665" s="152"/>
      <c r="DE665" s="152"/>
      <c r="DF665" s="152"/>
      <c r="DG665" s="152"/>
      <c r="DH665" s="152"/>
      <c r="DI665" s="152"/>
      <c r="DJ665" s="152"/>
      <c r="DK665" s="152"/>
      <c r="DL665" s="152"/>
      <c r="DM665" s="152"/>
      <c r="DN665" s="152"/>
      <c r="DO665" s="152"/>
      <c r="DP665" s="152"/>
      <c r="DQ665" s="152"/>
      <c r="DR665" s="152"/>
      <c r="DS665" s="152"/>
      <c r="DT665" s="152"/>
      <c r="DU665" s="152"/>
      <c r="DV665" s="152"/>
      <c r="DW665" s="152"/>
      <c r="DX665" s="152"/>
      <c r="DY665" s="152"/>
      <c r="DZ665" s="152"/>
      <c r="EA665" s="152"/>
      <c r="EB665" s="152"/>
      <c r="EC665" s="152"/>
      <c r="ED665" s="152"/>
      <c r="EE665" s="152"/>
      <c r="EF665" s="152"/>
      <c r="EG665" s="152"/>
      <c r="EH665" s="152"/>
      <c r="EI665" s="152"/>
      <c r="EJ665" s="152"/>
      <c r="EK665" s="152"/>
      <c r="EL665" s="152"/>
      <c r="EM665" s="152"/>
      <c r="EN665" s="152"/>
      <c r="EO665" s="152"/>
      <c r="EP665" s="152"/>
      <c r="EQ665" s="152"/>
      <c r="ER665" s="152"/>
      <c r="ES665" s="152"/>
      <c r="ET665" s="152"/>
      <c r="EU665" s="152"/>
      <c r="EV665" s="152"/>
      <c r="EW665" s="152"/>
      <c r="EX665" s="152"/>
      <c r="EY665" s="152"/>
      <c r="EZ665" s="152"/>
      <c r="FA665" s="152"/>
      <c r="FB665" s="152"/>
      <c r="FC665" s="152"/>
      <c r="FD665" s="152"/>
    </row>
    <row r="666" spans="1:160">
      <c r="A666" s="89"/>
      <c r="B666" s="89"/>
      <c r="C666" s="89"/>
      <c r="D666" s="89"/>
      <c r="E666" s="89"/>
      <c r="F666" s="89"/>
      <c r="G666" s="89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152"/>
      <c r="AE666" s="152"/>
      <c r="AF666" s="152"/>
      <c r="AG666" s="152"/>
      <c r="AH666" s="152"/>
      <c r="AI666" s="152"/>
      <c r="AJ666" s="152"/>
      <c r="AK666" s="152"/>
      <c r="AL666" s="152"/>
      <c r="AM666" s="152"/>
      <c r="AN666" s="152"/>
      <c r="AO666" s="152"/>
      <c r="AP666" s="152"/>
      <c r="AQ666" s="152"/>
      <c r="AR666" s="152"/>
      <c r="AS666" s="152"/>
      <c r="AT666" s="152"/>
      <c r="AU666" s="152"/>
      <c r="AV666" s="152"/>
      <c r="AW666" s="152"/>
      <c r="AX666" s="152"/>
      <c r="AY666" s="152"/>
      <c r="AZ666" s="152"/>
      <c r="BA666" s="152"/>
      <c r="BB666" s="152"/>
      <c r="BC666" s="152"/>
      <c r="BD666" s="152"/>
      <c r="BE666" s="152"/>
      <c r="BF666" s="152"/>
      <c r="BG666" s="152"/>
      <c r="BH666" s="152"/>
      <c r="BI666" s="152"/>
      <c r="BJ666" s="152"/>
      <c r="BK666" s="152"/>
      <c r="BL666" s="152"/>
      <c r="BM666" s="152"/>
      <c r="BN666" s="152"/>
      <c r="BO666" s="152"/>
      <c r="BP666" s="152"/>
      <c r="BQ666" s="152"/>
      <c r="BR666" s="152"/>
      <c r="BS666" s="152"/>
      <c r="BT666" s="152"/>
      <c r="BU666" s="152"/>
      <c r="BV666" s="152"/>
      <c r="BW666" s="152"/>
      <c r="BX666" s="152"/>
      <c r="BY666" s="152"/>
      <c r="BZ666" s="152"/>
      <c r="CA666" s="152"/>
      <c r="CB666" s="152"/>
      <c r="CC666" s="152"/>
      <c r="CD666" s="152"/>
      <c r="CE666" s="152"/>
      <c r="CF666" s="152"/>
      <c r="CG666" s="152"/>
      <c r="CH666" s="152"/>
      <c r="CI666" s="152"/>
      <c r="CJ666" s="152"/>
      <c r="CK666" s="152"/>
      <c r="CL666" s="152"/>
      <c r="CM666" s="152"/>
      <c r="CN666" s="152"/>
      <c r="CO666" s="152"/>
      <c r="CP666" s="152"/>
      <c r="CQ666" s="152"/>
      <c r="CR666" s="152"/>
      <c r="CS666" s="152"/>
      <c r="CT666" s="152"/>
      <c r="CU666" s="152"/>
      <c r="CV666" s="152"/>
      <c r="CW666" s="152"/>
      <c r="CX666" s="152"/>
      <c r="CY666" s="152"/>
      <c r="CZ666" s="152"/>
      <c r="DA666" s="152"/>
      <c r="DB666" s="152"/>
      <c r="DC666" s="152"/>
      <c r="DD666" s="152"/>
      <c r="DE666" s="152"/>
      <c r="DF666" s="152"/>
      <c r="DG666" s="152"/>
      <c r="DH666" s="152"/>
      <c r="DI666" s="152"/>
      <c r="DJ666" s="152"/>
      <c r="DK666" s="152"/>
      <c r="DL666" s="152"/>
      <c r="DM666" s="152"/>
      <c r="DN666" s="152"/>
      <c r="DO666" s="152"/>
      <c r="DP666" s="152"/>
      <c r="DQ666" s="152"/>
      <c r="DR666" s="152"/>
      <c r="DS666" s="152"/>
      <c r="DT666" s="152"/>
      <c r="DU666" s="152"/>
      <c r="DV666" s="152"/>
      <c r="DW666" s="152"/>
      <c r="DX666" s="152"/>
      <c r="DY666" s="152"/>
      <c r="DZ666" s="152"/>
      <c r="EA666" s="152"/>
      <c r="EB666" s="152"/>
      <c r="EC666" s="152"/>
      <c r="ED666" s="152"/>
      <c r="EE666" s="152"/>
      <c r="EF666" s="152"/>
      <c r="EG666" s="152"/>
      <c r="EH666" s="152"/>
      <c r="EI666" s="152"/>
      <c r="EJ666" s="152"/>
      <c r="EK666" s="152"/>
      <c r="EL666" s="152"/>
      <c r="EM666" s="152"/>
      <c r="EN666" s="152"/>
      <c r="EO666" s="152"/>
      <c r="EP666" s="152"/>
      <c r="EQ666" s="152"/>
      <c r="ER666" s="152"/>
      <c r="ES666" s="152"/>
      <c r="ET666" s="152"/>
      <c r="EU666" s="152"/>
      <c r="EV666" s="152"/>
      <c r="EW666" s="152"/>
      <c r="EX666" s="152"/>
      <c r="EY666" s="152"/>
      <c r="EZ666" s="152"/>
      <c r="FA666" s="152"/>
      <c r="FB666" s="152"/>
      <c r="FC666" s="152"/>
      <c r="FD666" s="152"/>
    </row>
    <row r="667" spans="1:160">
      <c r="A667" s="89"/>
      <c r="B667" s="89"/>
      <c r="C667" s="89"/>
      <c r="D667" s="89"/>
      <c r="E667" s="89"/>
      <c r="F667" s="89"/>
      <c r="G667" s="89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152"/>
      <c r="AE667" s="152"/>
      <c r="AF667" s="152"/>
      <c r="AG667" s="152"/>
      <c r="AH667" s="152"/>
      <c r="AI667" s="152"/>
      <c r="AJ667" s="152"/>
      <c r="AK667" s="152"/>
      <c r="AL667" s="152"/>
      <c r="AM667" s="152"/>
      <c r="AN667" s="152"/>
      <c r="AO667" s="152"/>
      <c r="AP667" s="152"/>
      <c r="AQ667" s="152"/>
      <c r="AR667" s="152"/>
      <c r="AS667" s="152"/>
      <c r="AT667" s="152"/>
      <c r="AU667" s="152"/>
      <c r="AV667" s="152"/>
      <c r="AW667" s="152"/>
      <c r="AX667" s="152"/>
      <c r="AY667" s="152"/>
      <c r="AZ667" s="152"/>
      <c r="BA667" s="152"/>
      <c r="BB667" s="152"/>
      <c r="BC667" s="152"/>
      <c r="BD667" s="152"/>
      <c r="BE667" s="152"/>
      <c r="BF667" s="152"/>
      <c r="BG667" s="152"/>
      <c r="BH667" s="152"/>
      <c r="BI667" s="152"/>
      <c r="BJ667" s="152"/>
      <c r="BK667" s="152"/>
      <c r="BL667" s="152"/>
      <c r="BM667" s="152"/>
      <c r="BN667" s="152"/>
      <c r="BO667" s="152"/>
      <c r="BP667" s="152"/>
      <c r="BQ667" s="152"/>
      <c r="BR667" s="152"/>
      <c r="BS667" s="152"/>
      <c r="BT667" s="152"/>
      <c r="BU667" s="152"/>
      <c r="BV667" s="152"/>
      <c r="BW667" s="152"/>
      <c r="BX667" s="152"/>
      <c r="BY667" s="152"/>
      <c r="BZ667" s="152"/>
      <c r="CA667" s="152"/>
      <c r="CB667" s="152"/>
      <c r="CC667" s="152"/>
      <c r="CD667" s="152"/>
      <c r="CE667" s="152"/>
      <c r="CF667" s="152"/>
      <c r="CG667" s="152"/>
      <c r="CH667" s="152"/>
      <c r="CI667" s="152"/>
      <c r="CJ667" s="152"/>
      <c r="CK667" s="152"/>
      <c r="CL667" s="152"/>
      <c r="CM667" s="152"/>
      <c r="CN667" s="152"/>
      <c r="CO667" s="152"/>
      <c r="CP667" s="152"/>
      <c r="CQ667" s="152"/>
      <c r="CR667" s="152"/>
      <c r="CS667" s="152"/>
      <c r="CT667" s="152"/>
      <c r="CU667" s="152"/>
      <c r="CV667" s="152"/>
      <c r="CW667" s="152"/>
      <c r="CX667" s="152"/>
      <c r="CY667" s="152"/>
      <c r="CZ667" s="152"/>
      <c r="DA667" s="152"/>
      <c r="DB667" s="152"/>
      <c r="DC667" s="152"/>
      <c r="DD667" s="152"/>
      <c r="DE667" s="152"/>
      <c r="DF667" s="152"/>
      <c r="DG667" s="152"/>
      <c r="DH667" s="152"/>
      <c r="DI667" s="152"/>
      <c r="DJ667" s="152"/>
      <c r="DK667" s="152"/>
      <c r="DL667" s="152"/>
      <c r="DM667" s="152"/>
      <c r="DN667" s="152"/>
      <c r="DO667" s="152"/>
      <c r="DP667" s="152"/>
      <c r="DQ667" s="152"/>
      <c r="DR667" s="152"/>
      <c r="DS667" s="152"/>
      <c r="DT667" s="152"/>
      <c r="DU667" s="152"/>
      <c r="DV667" s="152"/>
      <c r="DW667" s="152"/>
      <c r="DX667" s="152"/>
      <c r="DY667" s="152"/>
      <c r="DZ667" s="152"/>
      <c r="EA667" s="152"/>
      <c r="EB667" s="152"/>
      <c r="EC667" s="152"/>
      <c r="ED667" s="152"/>
      <c r="EE667" s="152"/>
      <c r="EF667" s="152"/>
      <c r="EG667" s="152"/>
      <c r="EH667" s="152"/>
      <c r="EI667" s="152"/>
      <c r="EJ667" s="152"/>
      <c r="EK667" s="152"/>
      <c r="EL667" s="152"/>
      <c r="EM667" s="152"/>
      <c r="EN667" s="152"/>
      <c r="EO667" s="152"/>
      <c r="EP667" s="152"/>
      <c r="EQ667" s="152"/>
      <c r="ER667" s="152"/>
      <c r="ES667" s="152"/>
      <c r="ET667" s="152"/>
      <c r="EU667" s="152"/>
      <c r="EV667" s="152"/>
      <c r="EW667" s="152"/>
      <c r="EX667" s="152"/>
      <c r="EY667" s="152"/>
      <c r="EZ667" s="152"/>
      <c r="FA667" s="152"/>
      <c r="FB667" s="152"/>
      <c r="FC667" s="152"/>
      <c r="FD667" s="152"/>
    </row>
    <row r="668" spans="1:160">
      <c r="A668" s="89"/>
      <c r="B668" s="89"/>
      <c r="C668" s="89"/>
      <c r="D668" s="89"/>
      <c r="E668" s="89"/>
      <c r="F668" s="89"/>
      <c r="G668" s="89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152"/>
      <c r="AE668" s="152"/>
      <c r="AF668" s="152"/>
      <c r="AG668" s="152"/>
      <c r="AH668" s="152"/>
      <c r="AI668" s="152"/>
      <c r="AJ668" s="152"/>
      <c r="AK668" s="152"/>
      <c r="AL668" s="152"/>
      <c r="AM668" s="152"/>
      <c r="AN668" s="152"/>
      <c r="AO668" s="152"/>
      <c r="AP668" s="152"/>
      <c r="AQ668" s="152"/>
      <c r="AR668" s="152"/>
      <c r="AS668" s="152"/>
      <c r="AT668" s="152"/>
      <c r="AU668" s="152"/>
      <c r="AV668" s="152"/>
      <c r="AW668" s="152"/>
      <c r="AX668" s="152"/>
      <c r="AY668" s="152"/>
      <c r="AZ668" s="152"/>
      <c r="BA668" s="152"/>
      <c r="BB668" s="152"/>
      <c r="BC668" s="152"/>
      <c r="BD668" s="152"/>
      <c r="BE668" s="152"/>
      <c r="BF668" s="152"/>
      <c r="BG668" s="152"/>
      <c r="BH668" s="152"/>
      <c r="BI668" s="152"/>
      <c r="BJ668" s="152"/>
      <c r="BK668" s="152"/>
      <c r="BL668" s="152"/>
      <c r="BM668" s="152"/>
      <c r="BN668" s="152"/>
      <c r="BO668" s="152"/>
      <c r="BP668" s="152"/>
      <c r="BQ668" s="152"/>
      <c r="BR668" s="152"/>
      <c r="BS668" s="152"/>
      <c r="BT668" s="152"/>
      <c r="BU668" s="152"/>
      <c r="BV668" s="152"/>
      <c r="BW668" s="152"/>
      <c r="BX668" s="152"/>
      <c r="BY668" s="152"/>
      <c r="BZ668" s="152"/>
      <c r="CA668" s="152"/>
      <c r="CB668" s="152"/>
      <c r="CC668" s="152"/>
      <c r="CD668" s="152"/>
      <c r="CE668" s="152"/>
      <c r="CF668" s="152"/>
      <c r="CG668" s="152"/>
      <c r="CH668" s="152"/>
      <c r="CI668" s="152"/>
      <c r="CJ668" s="152"/>
      <c r="CK668" s="152"/>
      <c r="CL668" s="152"/>
      <c r="CM668" s="152"/>
      <c r="CN668" s="152"/>
      <c r="CO668" s="152"/>
      <c r="CP668" s="152"/>
      <c r="CQ668" s="152"/>
      <c r="CR668" s="152"/>
      <c r="CS668" s="152"/>
      <c r="CT668" s="152"/>
      <c r="CU668" s="152"/>
      <c r="CV668" s="152"/>
      <c r="CW668" s="152"/>
      <c r="CX668" s="152"/>
      <c r="CY668" s="152"/>
      <c r="CZ668" s="152"/>
      <c r="DA668" s="152"/>
      <c r="DB668" s="152"/>
      <c r="DC668" s="152"/>
      <c r="DD668" s="152"/>
      <c r="DE668" s="152"/>
      <c r="DF668" s="152"/>
      <c r="DG668" s="152"/>
      <c r="DH668" s="152"/>
      <c r="DI668" s="152"/>
      <c r="DJ668" s="152"/>
      <c r="DK668" s="152"/>
      <c r="DL668" s="152"/>
      <c r="DM668" s="152"/>
      <c r="DN668" s="152"/>
      <c r="DO668" s="152"/>
      <c r="DP668" s="152"/>
      <c r="DQ668" s="152"/>
      <c r="DR668" s="152"/>
      <c r="DS668" s="152"/>
      <c r="DT668" s="152"/>
      <c r="DU668" s="152"/>
      <c r="DV668" s="152"/>
      <c r="DW668" s="152"/>
      <c r="DX668" s="152"/>
      <c r="DY668" s="152"/>
      <c r="DZ668" s="152"/>
      <c r="EA668" s="152"/>
      <c r="EB668" s="152"/>
      <c r="EC668" s="152"/>
      <c r="ED668" s="152"/>
      <c r="EE668" s="152"/>
      <c r="EF668" s="152"/>
      <c r="EG668" s="152"/>
      <c r="EH668" s="152"/>
      <c r="EI668" s="152"/>
      <c r="EJ668" s="152"/>
      <c r="EK668" s="152"/>
      <c r="EL668" s="152"/>
      <c r="EM668" s="152"/>
      <c r="EN668" s="152"/>
      <c r="EO668" s="152"/>
      <c r="EP668" s="152"/>
      <c r="EQ668" s="152"/>
      <c r="ER668" s="152"/>
      <c r="ES668" s="152"/>
      <c r="ET668" s="152"/>
      <c r="EU668" s="152"/>
      <c r="EV668" s="152"/>
      <c r="EW668" s="152"/>
      <c r="EX668" s="152"/>
      <c r="EY668" s="152"/>
      <c r="EZ668" s="152"/>
      <c r="FA668" s="152"/>
      <c r="FB668" s="152"/>
      <c r="FC668" s="152"/>
      <c r="FD668" s="152"/>
    </row>
    <row r="669" spans="1:160">
      <c r="A669" s="89"/>
      <c r="B669" s="89"/>
      <c r="C669" s="89"/>
      <c r="D669" s="89"/>
      <c r="E669" s="89"/>
      <c r="F669" s="89"/>
      <c r="G669" s="89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152"/>
      <c r="AE669" s="152"/>
      <c r="AF669" s="152"/>
      <c r="AG669" s="152"/>
      <c r="AH669" s="152"/>
      <c r="AI669" s="152"/>
      <c r="AJ669" s="152"/>
      <c r="AK669" s="152"/>
      <c r="AL669" s="152"/>
      <c r="AM669" s="152"/>
      <c r="AN669" s="152"/>
      <c r="AO669" s="152"/>
      <c r="AP669" s="152"/>
      <c r="AQ669" s="152"/>
      <c r="AR669" s="152"/>
      <c r="AS669" s="152"/>
      <c r="AT669" s="152"/>
      <c r="AU669" s="152"/>
      <c r="AV669" s="152"/>
      <c r="AW669" s="152"/>
      <c r="AX669" s="152"/>
      <c r="AY669" s="152"/>
      <c r="AZ669" s="152"/>
      <c r="BA669" s="152"/>
      <c r="BB669" s="152"/>
      <c r="BC669" s="152"/>
      <c r="BD669" s="152"/>
      <c r="BE669" s="152"/>
      <c r="BF669" s="152"/>
      <c r="BG669" s="152"/>
      <c r="BH669" s="152"/>
      <c r="BI669" s="152"/>
      <c r="BJ669" s="152"/>
      <c r="BK669" s="152"/>
      <c r="BL669" s="152"/>
      <c r="BM669" s="152"/>
      <c r="BN669" s="152"/>
      <c r="BO669" s="152"/>
      <c r="BP669" s="152"/>
      <c r="BQ669" s="152"/>
      <c r="BR669" s="152"/>
      <c r="BS669" s="152"/>
      <c r="BT669" s="152"/>
      <c r="BU669" s="152"/>
      <c r="BV669" s="152"/>
      <c r="BW669" s="152"/>
      <c r="BX669" s="152"/>
      <c r="BY669" s="152"/>
      <c r="BZ669" s="152"/>
      <c r="CA669" s="152"/>
      <c r="CB669" s="152"/>
      <c r="CC669" s="152"/>
      <c r="CD669" s="152"/>
      <c r="CE669" s="152"/>
      <c r="CF669" s="152"/>
      <c r="CG669" s="152"/>
      <c r="CH669" s="152"/>
      <c r="CI669" s="152"/>
      <c r="CJ669" s="152"/>
      <c r="CK669" s="152"/>
      <c r="CL669" s="152"/>
      <c r="CM669" s="152"/>
      <c r="CN669" s="152"/>
      <c r="CO669" s="152"/>
      <c r="CP669" s="152"/>
      <c r="CQ669" s="152"/>
      <c r="CR669" s="152"/>
      <c r="CS669" s="152"/>
      <c r="CT669" s="152"/>
      <c r="CU669" s="152"/>
      <c r="CV669" s="152"/>
      <c r="CW669" s="152"/>
      <c r="CX669" s="152"/>
      <c r="CY669" s="152"/>
      <c r="CZ669" s="152"/>
      <c r="DA669" s="152"/>
      <c r="DB669" s="152"/>
      <c r="DC669" s="152"/>
      <c r="DD669" s="152"/>
      <c r="DE669" s="152"/>
      <c r="DF669" s="152"/>
      <c r="DG669" s="152"/>
      <c r="DH669" s="152"/>
      <c r="DI669" s="152"/>
      <c r="DJ669" s="152"/>
      <c r="DK669" s="152"/>
      <c r="DL669" s="152"/>
      <c r="DM669" s="152"/>
      <c r="DN669" s="152"/>
      <c r="DO669" s="152"/>
      <c r="DP669" s="152"/>
      <c r="DQ669" s="152"/>
      <c r="DR669" s="152"/>
      <c r="DS669" s="152"/>
      <c r="DT669" s="152"/>
      <c r="DU669" s="152"/>
      <c r="DV669" s="152"/>
      <c r="DW669" s="152"/>
      <c r="DX669" s="152"/>
      <c r="DY669" s="152"/>
      <c r="DZ669" s="152"/>
      <c r="EA669" s="152"/>
      <c r="EB669" s="152"/>
      <c r="EC669" s="152"/>
      <c r="ED669" s="152"/>
      <c r="EE669" s="152"/>
      <c r="EF669" s="152"/>
      <c r="EG669" s="152"/>
      <c r="EH669" s="152"/>
      <c r="EI669" s="152"/>
      <c r="EJ669" s="152"/>
      <c r="EK669" s="152"/>
      <c r="EL669" s="152"/>
      <c r="EM669" s="152"/>
      <c r="EN669" s="152"/>
      <c r="EO669" s="152"/>
      <c r="EP669" s="152"/>
      <c r="EQ669" s="152"/>
      <c r="ER669" s="152"/>
      <c r="ES669" s="152"/>
      <c r="ET669" s="152"/>
      <c r="EU669" s="152"/>
      <c r="EV669" s="152"/>
      <c r="EW669" s="152"/>
      <c r="EX669" s="152"/>
      <c r="EY669" s="152"/>
      <c r="EZ669" s="152"/>
      <c r="FA669" s="152"/>
      <c r="FB669" s="152"/>
      <c r="FC669" s="152"/>
      <c r="FD669" s="152"/>
    </row>
    <row r="670" spans="1:160">
      <c r="A670" s="89"/>
      <c r="B670" s="89"/>
      <c r="C670" s="89"/>
      <c r="D670" s="89"/>
      <c r="E670" s="89"/>
      <c r="F670" s="89"/>
      <c r="G670" s="89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152"/>
      <c r="AE670" s="152"/>
      <c r="AF670" s="152"/>
      <c r="AG670" s="152"/>
      <c r="AH670" s="152"/>
      <c r="AI670" s="152"/>
      <c r="AJ670" s="152"/>
      <c r="AK670" s="152"/>
      <c r="AL670" s="152"/>
      <c r="AM670" s="152"/>
      <c r="AN670" s="152"/>
      <c r="AO670" s="152"/>
      <c r="AP670" s="152"/>
      <c r="AQ670" s="152"/>
      <c r="AR670" s="152"/>
      <c r="AS670" s="152"/>
      <c r="AT670" s="152"/>
      <c r="AU670" s="152"/>
      <c r="AV670" s="152"/>
      <c r="AW670" s="152"/>
      <c r="AX670" s="152"/>
      <c r="AY670" s="152"/>
      <c r="AZ670" s="152"/>
      <c r="BA670" s="152"/>
      <c r="BB670" s="152"/>
      <c r="BC670" s="152"/>
      <c r="BD670" s="152"/>
      <c r="BE670" s="152"/>
      <c r="BF670" s="152"/>
      <c r="BG670" s="152"/>
      <c r="BH670" s="152"/>
      <c r="BI670" s="152"/>
      <c r="BJ670" s="152"/>
      <c r="BK670" s="152"/>
      <c r="BL670" s="152"/>
      <c r="BM670" s="152"/>
      <c r="BN670" s="152"/>
      <c r="BO670" s="152"/>
      <c r="BP670" s="152"/>
      <c r="BQ670" s="152"/>
      <c r="BR670" s="152"/>
      <c r="BS670" s="152"/>
      <c r="BT670" s="152"/>
      <c r="BU670" s="152"/>
      <c r="BV670" s="152"/>
      <c r="BW670" s="152"/>
      <c r="BX670" s="152"/>
      <c r="BY670" s="152"/>
      <c r="BZ670" s="152"/>
      <c r="CA670" s="152"/>
      <c r="CB670" s="152"/>
      <c r="CC670" s="152"/>
      <c r="CD670" s="152"/>
      <c r="CE670" s="152"/>
      <c r="CF670" s="152"/>
      <c r="CG670" s="152"/>
      <c r="CH670" s="152"/>
      <c r="CI670" s="152"/>
      <c r="CJ670" s="152"/>
      <c r="CK670" s="152"/>
      <c r="CL670" s="152"/>
      <c r="CM670" s="152"/>
      <c r="CN670" s="152"/>
      <c r="CO670" s="152"/>
      <c r="CP670" s="152"/>
      <c r="CQ670" s="152"/>
      <c r="CR670" s="152"/>
      <c r="CS670" s="152"/>
      <c r="CT670" s="152"/>
      <c r="CU670" s="152"/>
      <c r="CV670" s="152"/>
      <c r="CW670" s="152"/>
      <c r="CX670" s="152"/>
      <c r="CY670" s="152"/>
      <c r="CZ670" s="152"/>
      <c r="DA670" s="152"/>
      <c r="DB670" s="152"/>
      <c r="DC670" s="152"/>
      <c r="DD670" s="152"/>
      <c r="DE670" s="152"/>
      <c r="DF670" s="152"/>
      <c r="DG670" s="152"/>
      <c r="DH670" s="152"/>
      <c r="DI670" s="152"/>
      <c r="DJ670" s="152"/>
      <c r="DK670" s="152"/>
      <c r="DL670" s="152"/>
      <c r="DM670" s="152"/>
      <c r="DN670" s="152"/>
      <c r="DO670" s="152"/>
      <c r="DP670" s="152"/>
      <c r="DQ670" s="152"/>
      <c r="DR670" s="152"/>
      <c r="DS670" s="152"/>
      <c r="DT670" s="152"/>
      <c r="DU670" s="152"/>
      <c r="DV670" s="152"/>
      <c r="DW670" s="152"/>
      <c r="DX670" s="152"/>
      <c r="DY670" s="152"/>
      <c r="DZ670" s="152"/>
      <c r="EA670" s="152"/>
      <c r="EB670" s="152"/>
      <c r="EC670" s="152"/>
      <c r="ED670" s="152"/>
      <c r="EE670" s="152"/>
      <c r="EF670" s="152"/>
      <c r="EG670" s="152"/>
      <c r="EH670" s="152"/>
      <c r="EI670" s="152"/>
      <c r="EJ670" s="152"/>
      <c r="EK670" s="152"/>
      <c r="EL670" s="152"/>
      <c r="EM670" s="152"/>
      <c r="EN670" s="152"/>
      <c r="EO670" s="152"/>
      <c r="EP670" s="152"/>
      <c r="EQ670" s="152"/>
      <c r="ER670" s="152"/>
      <c r="ES670" s="152"/>
      <c r="ET670" s="152"/>
      <c r="EU670" s="152"/>
      <c r="EV670" s="152"/>
      <c r="EW670" s="152"/>
      <c r="EX670" s="152"/>
      <c r="EY670" s="152"/>
      <c r="EZ670" s="152"/>
      <c r="FA670" s="152"/>
      <c r="FB670" s="152"/>
      <c r="FC670" s="152"/>
      <c r="FD670" s="152"/>
    </row>
    <row r="671" spans="1:160">
      <c r="A671" s="89"/>
      <c r="B671" s="89"/>
      <c r="C671" s="89"/>
      <c r="D671" s="89"/>
      <c r="E671" s="89"/>
      <c r="F671" s="89"/>
      <c r="G671" s="89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152"/>
      <c r="AE671" s="152"/>
      <c r="AF671" s="152"/>
      <c r="AG671" s="152"/>
      <c r="AH671" s="152"/>
      <c r="AI671" s="152"/>
      <c r="AJ671" s="152"/>
      <c r="AK671" s="152"/>
      <c r="AL671" s="152"/>
      <c r="AM671" s="152"/>
      <c r="AN671" s="152"/>
      <c r="AO671" s="152"/>
      <c r="AP671" s="152"/>
      <c r="AQ671" s="152"/>
      <c r="AR671" s="152"/>
      <c r="AS671" s="152"/>
      <c r="AT671" s="152"/>
      <c r="AU671" s="152"/>
      <c r="AV671" s="152"/>
      <c r="AW671" s="152"/>
      <c r="AX671" s="152"/>
      <c r="AY671" s="152"/>
      <c r="AZ671" s="152"/>
      <c r="BA671" s="152"/>
      <c r="BB671" s="152"/>
      <c r="BC671" s="152"/>
      <c r="BD671" s="152"/>
      <c r="BE671" s="152"/>
      <c r="BF671" s="152"/>
      <c r="BG671" s="152"/>
      <c r="BH671" s="152"/>
      <c r="BI671" s="152"/>
      <c r="BJ671" s="152"/>
      <c r="BK671" s="152"/>
      <c r="BL671" s="152"/>
      <c r="BM671" s="152"/>
      <c r="BN671" s="152"/>
      <c r="BO671" s="152"/>
      <c r="BP671" s="152"/>
      <c r="BQ671" s="152"/>
      <c r="BR671" s="152"/>
      <c r="BS671" s="152"/>
      <c r="BT671" s="152"/>
      <c r="BU671" s="152"/>
      <c r="BV671" s="152"/>
      <c r="BW671" s="152"/>
      <c r="BX671" s="152"/>
      <c r="BY671" s="152"/>
      <c r="BZ671" s="152"/>
      <c r="CA671" s="152"/>
      <c r="CB671" s="152"/>
      <c r="CC671" s="152"/>
      <c r="CD671" s="152"/>
      <c r="CE671" s="152"/>
      <c r="CF671" s="152"/>
      <c r="CG671" s="152"/>
      <c r="CH671" s="152"/>
      <c r="CI671" s="152"/>
      <c r="CJ671" s="152"/>
      <c r="CK671" s="152"/>
      <c r="CL671" s="152"/>
      <c r="CM671" s="152"/>
      <c r="CN671" s="152"/>
      <c r="CO671" s="152"/>
      <c r="CP671" s="152"/>
      <c r="CQ671" s="152"/>
      <c r="CR671" s="152"/>
      <c r="CS671" s="152"/>
      <c r="CT671" s="152"/>
      <c r="CU671" s="152"/>
      <c r="CV671" s="152"/>
      <c r="CW671" s="152"/>
      <c r="CX671" s="152"/>
      <c r="CY671" s="152"/>
      <c r="CZ671" s="152"/>
      <c r="DA671" s="152"/>
      <c r="DB671" s="152"/>
      <c r="DC671" s="152"/>
      <c r="DD671" s="152"/>
      <c r="DE671" s="152"/>
      <c r="DF671" s="152"/>
      <c r="DG671" s="152"/>
      <c r="DH671" s="152"/>
      <c r="DI671" s="152"/>
      <c r="DJ671" s="152"/>
      <c r="DK671" s="152"/>
      <c r="DL671" s="152"/>
      <c r="DM671" s="152"/>
      <c r="DN671" s="152"/>
      <c r="DO671" s="152"/>
      <c r="DP671" s="152"/>
      <c r="DQ671" s="152"/>
      <c r="DR671" s="152"/>
      <c r="DS671" s="152"/>
      <c r="DT671" s="152"/>
      <c r="DU671" s="152"/>
      <c r="DV671" s="152"/>
      <c r="DW671" s="152"/>
      <c r="DX671" s="152"/>
      <c r="DY671" s="152"/>
      <c r="DZ671" s="152"/>
      <c r="EA671" s="152"/>
      <c r="EB671" s="152"/>
      <c r="EC671" s="152"/>
      <c r="ED671" s="152"/>
      <c r="EE671" s="152"/>
      <c r="EF671" s="152"/>
      <c r="EG671" s="152"/>
      <c r="EH671" s="152"/>
      <c r="EI671" s="152"/>
      <c r="EJ671" s="152"/>
      <c r="EK671" s="152"/>
      <c r="EL671" s="152"/>
      <c r="EM671" s="152"/>
      <c r="EN671" s="152"/>
      <c r="EO671" s="152"/>
      <c r="EP671" s="152"/>
      <c r="EQ671" s="152"/>
      <c r="ER671" s="152"/>
      <c r="ES671" s="152"/>
      <c r="ET671" s="152"/>
      <c r="EU671" s="152"/>
      <c r="EV671" s="152"/>
      <c r="EW671" s="152"/>
      <c r="EX671" s="152"/>
      <c r="EY671" s="152"/>
      <c r="EZ671" s="152"/>
      <c r="FA671" s="152"/>
      <c r="FB671" s="152"/>
      <c r="FC671" s="152"/>
      <c r="FD671" s="152"/>
    </row>
    <row r="672" spans="1:160">
      <c r="A672" s="89"/>
      <c r="B672" s="89"/>
      <c r="C672" s="89"/>
      <c r="D672" s="89"/>
      <c r="E672" s="89"/>
      <c r="F672" s="89"/>
      <c r="G672" s="89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152"/>
      <c r="AE672" s="152"/>
      <c r="AF672" s="152"/>
      <c r="AG672" s="152"/>
      <c r="AH672" s="152"/>
      <c r="AI672" s="152"/>
      <c r="AJ672" s="152"/>
      <c r="AK672" s="152"/>
      <c r="AL672" s="152"/>
      <c r="AM672" s="152"/>
      <c r="AN672" s="152"/>
      <c r="AO672" s="152"/>
      <c r="AP672" s="152"/>
      <c r="AQ672" s="152"/>
      <c r="AR672" s="152"/>
      <c r="AS672" s="152"/>
      <c r="AT672" s="152"/>
      <c r="AU672" s="152"/>
      <c r="AV672" s="152"/>
      <c r="AW672" s="152"/>
      <c r="AX672" s="152"/>
      <c r="AY672" s="152"/>
      <c r="AZ672" s="152"/>
      <c r="BA672" s="152"/>
      <c r="BB672" s="152"/>
      <c r="BC672" s="152"/>
      <c r="BD672" s="152"/>
      <c r="BE672" s="152"/>
      <c r="BF672" s="152"/>
      <c r="BG672" s="152"/>
      <c r="BH672" s="152"/>
      <c r="BI672" s="152"/>
      <c r="BJ672" s="152"/>
      <c r="BK672" s="152"/>
      <c r="BL672" s="152"/>
      <c r="BM672" s="152"/>
      <c r="BN672" s="152"/>
      <c r="BO672" s="152"/>
      <c r="BP672" s="152"/>
      <c r="BQ672" s="152"/>
      <c r="BR672" s="152"/>
      <c r="BS672" s="152"/>
      <c r="BT672" s="152"/>
      <c r="BU672" s="152"/>
      <c r="BV672" s="152"/>
      <c r="BW672" s="152"/>
      <c r="BX672" s="152"/>
      <c r="BY672" s="152"/>
      <c r="BZ672" s="152"/>
      <c r="CA672" s="152"/>
      <c r="CB672" s="152"/>
      <c r="CC672" s="152"/>
      <c r="CD672" s="152"/>
      <c r="CE672" s="152"/>
      <c r="CF672" s="152"/>
      <c r="CG672" s="152"/>
      <c r="CH672" s="152"/>
      <c r="CI672" s="152"/>
      <c r="CJ672" s="152"/>
      <c r="CK672" s="152"/>
      <c r="CL672" s="152"/>
      <c r="CM672" s="152"/>
      <c r="CN672" s="152"/>
      <c r="CO672" s="152"/>
      <c r="CP672" s="152"/>
      <c r="CQ672" s="152"/>
      <c r="CR672" s="152"/>
      <c r="CS672" s="152"/>
      <c r="CT672" s="152"/>
      <c r="CU672" s="152"/>
      <c r="CV672" s="152"/>
      <c r="CW672" s="152"/>
      <c r="CX672" s="152"/>
      <c r="CY672" s="152"/>
      <c r="CZ672" s="152"/>
      <c r="DA672" s="152"/>
      <c r="DB672" s="152"/>
      <c r="DC672" s="152"/>
      <c r="DD672" s="152"/>
      <c r="DE672" s="152"/>
      <c r="DF672" s="152"/>
      <c r="DG672" s="152"/>
      <c r="DH672" s="152"/>
      <c r="DI672" s="152"/>
      <c r="DJ672" s="152"/>
      <c r="DK672" s="152"/>
      <c r="DL672" s="152"/>
      <c r="DM672" s="152"/>
      <c r="DN672" s="152"/>
      <c r="DO672" s="152"/>
      <c r="DP672" s="152"/>
      <c r="DQ672" s="152"/>
      <c r="DR672" s="152"/>
      <c r="DS672" s="152"/>
      <c r="DT672" s="152"/>
      <c r="DU672" s="152"/>
      <c r="DV672" s="152"/>
      <c r="DW672" s="152"/>
      <c r="DX672" s="152"/>
      <c r="DY672" s="152"/>
      <c r="DZ672" s="152"/>
      <c r="EA672" s="152"/>
      <c r="EB672" s="152"/>
      <c r="EC672" s="152"/>
      <c r="ED672" s="152"/>
      <c r="EE672" s="152"/>
      <c r="EF672" s="152"/>
      <c r="EG672" s="152"/>
      <c r="EH672" s="152"/>
      <c r="EI672" s="152"/>
      <c r="EJ672" s="152"/>
      <c r="EK672" s="152"/>
      <c r="EL672" s="152"/>
      <c r="EM672" s="152"/>
      <c r="EN672" s="152"/>
      <c r="EO672" s="152"/>
      <c r="EP672" s="152"/>
      <c r="EQ672" s="152"/>
      <c r="ER672" s="152"/>
      <c r="ES672" s="152"/>
      <c r="ET672" s="152"/>
      <c r="EU672" s="152"/>
      <c r="EV672" s="152"/>
      <c r="EW672" s="152"/>
      <c r="EX672" s="152"/>
      <c r="EY672" s="152"/>
      <c r="EZ672" s="152"/>
      <c r="FA672" s="152"/>
      <c r="FB672" s="152"/>
      <c r="FC672" s="152"/>
      <c r="FD672" s="152"/>
    </row>
    <row r="673" spans="1:160">
      <c r="A673" s="89"/>
      <c r="B673" s="89"/>
      <c r="C673" s="89"/>
      <c r="D673" s="89"/>
      <c r="E673" s="89"/>
      <c r="F673" s="89"/>
      <c r="G673" s="89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152"/>
      <c r="AE673" s="152"/>
      <c r="AF673" s="152"/>
      <c r="AG673" s="152"/>
      <c r="AH673" s="152"/>
      <c r="AI673" s="152"/>
      <c r="AJ673" s="152"/>
      <c r="AK673" s="152"/>
      <c r="AL673" s="152"/>
      <c r="AM673" s="152"/>
      <c r="AN673" s="152"/>
      <c r="AO673" s="152"/>
      <c r="AP673" s="152"/>
      <c r="AQ673" s="152"/>
      <c r="AR673" s="152"/>
      <c r="AS673" s="152"/>
      <c r="AT673" s="152"/>
      <c r="AU673" s="152"/>
      <c r="AV673" s="152"/>
      <c r="AW673" s="152"/>
      <c r="AX673" s="152"/>
      <c r="AY673" s="152"/>
      <c r="AZ673" s="152"/>
      <c r="BA673" s="152"/>
      <c r="BB673" s="152"/>
      <c r="BC673" s="152"/>
      <c r="BD673" s="152"/>
      <c r="BE673" s="152"/>
      <c r="BF673" s="152"/>
      <c r="BG673" s="152"/>
      <c r="BH673" s="152"/>
      <c r="BI673" s="152"/>
      <c r="BJ673" s="152"/>
      <c r="BK673" s="152"/>
      <c r="BL673" s="152"/>
      <c r="BM673" s="152"/>
      <c r="BN673" s="152"/>
      <c r="BO673" s="152"/>
      <c r="BP673" s="152"/>
      <c r="BQ673" s="152"/>
      <c r="BR673" s="152"/>
      <c r="BS673" s="152"/>
      <c r="BT673" s="152"/>
      <c r="BU673" s="152"/>
      <c r="BV673" s="152"/>
      <c r="BW673" s="152"/>
      <c r="BX673" s="152"/>
      <c r="BY673" s="152"/>
      <c r="BZ673" s="152"/>
      <c r="CA673" s="152"/>
      <c r="CB673" s="152"/>
      <c r="CC673" s="152"/>
      <c r="CD673" s="152"/>
      <c r="CE673" s="152"/>
      <c r="CF673" s="152"/>
      <c r="CG673" s="152"/>
      <c r="CH673" s="152"/>
      <c r="CI673" s="152"/>
      <c r="CJ673" s="152"/>
      <c r="CK673" s="152"/>
      <c r="CL673" s="152"/>
      <c r="CM673" s="152"/>
      <c r="CN673" s="152"/>
      <c r="CO673" s="152"/>
      <c r="CP673" s="152"/>
      <c r="CQ673" s="152"/>
      <c r="CR673" s="152"/>
      <c r="CS673" s="152"/>
      <c r="CT673" s="152"/>
      <c r="CU673" s="152"/>
      <c r="CV673" s="152"/>
      <c r="CW673" s="152"/>
      <c r="CX673" s="152"/>
      <c r="CY673" s="152"/>
      <c r="CZ673" s="152"/>
      <c r="DA673" s="152"/>
      <c r="DB673" s="152"/>
      <c r="DC673" s="152"/>
      <c r="DD673" s="152"/>
      <c r="DE673" s="152"/>
      <c r="DF673" s="152"/>
      <c r="DG673" s="152"/>
      <c r="DH673" s="152"/>
      <c r="DI673" s="152"/>
      <c r="DJ673" s="152"/>
      <c r="DK673" s="152"/>
      <c r="DL673" s="152"/>
      <c r="DM673" s="152"/>
      <c r="DN673" s="152"/>
      <c r="DO673" s="152"/>
      <c r="DP673" s="152"/>
      <c r="DQ673" s="152"/>
      <c r="DR673" s="152"/>
      <c r="DS673" s="152"/>
      <c r="DT673" s="152"/>
      <c r="DU673" s="152"/>
      <c r="DV673" s="152"/>
      <c r="DW673" s="152"/>
      <c r="DX673" s="152"/>
      <c r="DY673" s="152"/>
      <c r="DZ673" s="152"/>
      <c r="EA673" s="152"/>
      <c r="EB673" s="152"/>
      <c r="EC673" s="152"/>
      <c r="ED673" s="152"/>
      <c r="EE673" s="152"/>
      <c r="EF673" s="152"/>
      <c r="EG673" s="152"/>
      <c r="EH673" s="152"/>
      <c r="EI673" s="152"/>
      <c r="EJ673" s="152"/>
      <c r="EK673" s="152"/>
      <c r="EL673" s="152"/>
      <c r="EM673" s="152"/>
      <c r="EN673" s="152"/>
      <c r="EO673" s="152"/>
      <c r="EP673" s="152"/>
      <c r="EQ673" s="152"/>
      <c r="ER673" s="152"/>
      <c r="ES673" s="152"/>
      <c r="ET673" s="152"/>
      <c r="EU673" s="152"/>
      <c r="EV673" s="152"/>
      <c r="EW673" s="152"/>
      <c r="EX673" s="152"/>
      <c r="EY673" s="152"/>
      <c r="EZ673" s="152"/>
      <c r="FA673" s="152"/>
      <c r="FB673" s="152"/>
      <c r="FC673" s="152"/>
      <c r="FD673" s="152"/>
    </row>
    <row r="674" spans="1:160">
      <c r="A674" s="89"/>
      <c r="B674" s="89"/>
      <c r="C674" s="89"/>
      <c r="D674" s="89"/>
      <c r="E674" s="89"/>
      <c r="F674" s="89"/>
      <c r="G674" s="89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152"/>
      <c r="AE674" s="152"/>
      <c r="AF674" s="152"/>
      <c r="AG674" s="152"/>
      <c r="AH674" s="152"/>
      <c r="AI674" s="152"/>
      <c r="AJ674" s="152"/>
      <c r="AK674" s="152"/>
      <c r="AL674" s="152"/>
      <c r="AM674" s="152"/>
      <c r="AN674" s="152"/>
      <c r="AO674" s="152"/>
      <c r="AP674" s="152"/>
      <c r="AQ674" s="152"/>
      <c r="AR674" s="152"/>
      <c r="AS674" s="152"/>
      <c r="AT674" s="152"/>
      <c r="AU674" s="152"/>
      <c r="AV674" s="152"/>
      <c r="AW674" s="152"/>
      <c r="AX674" s="152"/>
      <c r="AY674" s="152"/>
      <c r="AZ674" s="152"/>
      <c r="BA674" s="152"/>
      <c r="BB674" s="152"/>
      <c r="BC674" s="152"/>
      <c r="BD674" s="152"/>
      <c r="BE674" s="152"/>
      <c r="BF674" s="152"/>
      <c r="BG674" s="152"/>
      <c r="BH674" s="152"/>
      <c r="BI674" s="152"/>
      <c r="BJ674" s="152"/>
      <c r="BK674" s="152"/>
      <c r="BL674" s="152"/>
      <c r="BM674" s="152"/>
      <c r="BN674" s="152"/>
      <c r="BO674" s="152"/>
      <c r="BP674" s="152"/>
      <c r="BQ674" s="152"/>
      <c r="BR674" s="152"/>
      <c r="BS674" s="152"/>
      <c r="BT674" s="152"/>
      <c r="BU674" s="152"/>
      <c r="BV674" s="152"/>
      <c r="BW674" s="152"/>
      <c r="BX674" s="152"/>
      <c r="BY674" s="152"/>
      <c r="BZ674" s="152"/>
      <c r="CA674" s="152"/>
      <c r="CB674" s="152"/>
      <c r="CC674" s="152"/>
      <c r="CD674" s="152"/>
      <c r="CE674" s="152"/>
      <c r="CF674" s="152"/>
      <c r="CG674" s="152"/>
      <c r="CH674" s="152"/>
      <c r="CI674" s="152"/>
      <c r="CJ674" s="152"/>
      <c r="CK674" s="152"/>
      <c r="CL674" s="152"/>
      <c r="CM674" s="152"/>
      <c r="CN674" s="152"/>
      <c r="CO674" s="152"/>
      <c r="CP674" s="152"/>
      <c r="CQ674" s="152"/>
      <c r="CR674" s="152"/>
      <c r="CS674" s="152"/>
      <c r="CT674" s="152"/>
      <c r="CU674" s="152"/>
      <c r="CV674" s="152"/>
      <c r="CW674" s="152"/>
      <c r="CX674" s="152"/>
      <c r="CY674" s="152"/>
      <c r="CZ674" s="152"/>
      <c r="DA674" s="152"/>
      <c r="DB674" s="152"/>
      <c r="DC674" s="152"/>
      <c r="DD674" s="152"/>
      <c r="DE674" s="152"/>
      <c r="DF674" s="152"/>
      <c r="DG674" s="152"/>
      <c r="DH674" s="152"/>
      <c r="DI674" s="152"/>
      <c r="DJ674" s="152"/>
      <c r="DK674" s="152"/>
      <c r="DL674" s="152"/>
      <c r="DM674" s="152"/>
      <c r="DN674" s="152"/>
      <c r="DO674" s="152"/>
      <c r="DP674" s="152"/>
      <c r="DQ674" s="152"/>
      <c r="DR674" s="152"/>
      <c r="DS674" s="152"/>
      <c r="DT674" s="152"/>
      <c r="DU674" s="152"/>
      <c r="DV674" s="152"/>
      <c r="DW674" s="152"/>
      <c r="DX674" s="152"/>
      <c r="DY674" s="152"/>
      <c r="DZ674" s="152"/>
      <c r="EA674" s="152"/>
      <c r="EB674" s="152"/>
      <c r="EC674" s="152"/>
      <c r="ED674" s="152"/>
      <c r="EE674" s="152"/>
      <c r="EF674" s="152"/>
      <c r="EG674" s="152"/>
      <c r="EH674" s="152"/>
      <c r="EI674" s="152"/>
      <c r="EJ674" s="152"/>
      <c r="EK674" s="152"/>
      <c r="EL674" s="152"/>
      <c r="EM674" s="152"/>
      <c r="EN674" s="152"/>
      <c r="EO674" s="152"/>
      <c r="EP674" s="152"/>
      <c r="EQ674" s="152"/>
      <c r="ER674" s="152"/>
      <c r="ES674" s="152"/>
      <c r="ET674" s="152"/>
      <c r="EU674" s="152"/>
      <c r="EV674" s="152"/>
      <c r="EW674" s="152"/>
      <c r="EX674" s="152"/>
      <c r="EY674" s="152"/>
      <c r="EZ674" s="152"/>
      <c r="FA674" s="152"/>
      <c r="FB674" s="152"/>
      <c r="FC674" s="152"/>
      <c r="FD674" s="152"/>
    </row>
    <row r="675" spans="1:160">
      <c r="A675" s="89"/>
      <c r="B675" s="89"/>
      <c r="C675" s="89"/>
      <c r="D675" s="89"/>
      <c r="E675" s="89"/>
      <c r="F675" s="89"/>
      <c r="G675" s="89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152"/>
      <c r="AE675" s="152"/>
      <c r="AF675" s="152"/>
      <c r="AG675" s="152"/>
      <c r="AH675" s="152"/>
      <c r="AI675" s="152"/>
      <c r="AJ675" s="152"/>
      <c r="AK675" s="152"/>
      <c r="AL675" s="152"/>
      <c r="AM675" s="152"/>
      <c r="AN675" s="152"/>
      <c r="AO675" s="152"/>
      <c r="AP675" s="152"/>
      <c r="AQ675" s="152"/>
      <c r="AR675" s="152"/>
      <c r="AS675" s="152"/>
      <c r="AT675" s="152"/>
      <c r="AU675" s="152"/>
      <c r="AV675" s="152"/>
      <c r="AW675" s="152"/>
      <c r="AX675" s="152"/>
      <c r="AY675" s="152"/>
      <c r="AZ675" s="152"/>
      <c r="BA675" s="152"/>
      <c r="BB675" s="152"/>
      <c r="BC675" s="152"/>
      <c r="BD675" s="152"/>
      <c r="BE675" s="152"/>
      <c r="BF675" s="152"/>
      <c r="BG675" s="152"/>
      <c r="BH675" s="152"/>
      <c r="BI675" s="152"/>
      <c r="BJ675" s="152"/>
      <c r="BK675" s="152"/>
      <c r="BL675" s="152"/>
      <c r="BM675" s="152"/>
      <c r="BN675" s="152"/>
      <c r="BO675" s="152"/>
      <c r="BP675" s="152"/>
      <c r="BQ675" s="152"/>
      <c r="BR675" s="152"/>
      <c r="BS675" s="152"/>
      <c r="BT675" s="152"/>
      <c r="BU675" s="152"/>
      <c r="BV675" s="152"/>
      <c r="BW675" s="152"/>
      <c r="BX675" s="152"/>
      <c r="BY675" s="152"/>
      <c r="BZ675" s="152"/>
      <c r="CA675" s="152"/>
      <c r="CB675" s="152"/>
      <c r="CC675" s="152"/>
      <c r="CD675" s="152"/>
      <c r="CE675" s="152"/>
      <c r="CF675" s="152"/>
      <c r="CG675" s="152"/>
      <c r="CH675" s="152"/>
      <c r="CI675" s="152"/>
      <c r="CJ675" s="152"/>
      <c r="CK675" s="152"/>
      <c r="CL675" s="152"/>
      <c r="CM675" s="152"/>
      <c r="CN675" s="152"/>
      <c r="CO675" s="152"/>
      <c r="CP675" s="152"/>
      <c r="CQ675" s="152"/>
      <c r="CR675" s="152"/>
      <c r="CS675" s="152"/>
      <c r="CT675" s="152"/>
      <c r="CU675" s="152"/>
      <c r="CV675" s="152"/>
      <c r="CW675" s="152"/>
      <c r="CX675" s="152"/>
      <c r="CY675" s="152"/>
      <c r="CZ675" s="152"/>
      <c r="DA675" s="152"/>
      <c r="DB675" s="152"/>
      <c r="DC675" s="152"/>
      <c r="DD675" s="152"/>
      <c r="DE675" s="152"/>
      <c r="DF675" s="152"/>
      <c r="DG675" s="152"/>
      <c r="DH675" s="152"/>
      <c r="DI675" s="152"/>
      <c r="DJ675" s="152"/>
      <c r="DK675" s="152"/>
      <c r="DL675" s="152"/>
      <c r="DM675" s="152"/>
      <c r="DN675" s="152"/>
      <c r="DO675" s="152"/>
      <c r="DP675" s="152"/>
      <c r="DQ675" s="152"/>
      <c r="DR675" s="152"/>
      <c r="DS675" s="152"/>
      <c r="DT675" s="152"/>
      <c r="DU675" s="152"/>
      <c r="DV675" s="152"/>
      <c r="DW675" s="152"/>
      <c r="DX675" s="152"/>
      <c r="DY675" s="152"/>
      <c r="DZ675" s="152"/>
      <c r="EA675" s="152"/>
      <c r="EB675" s="152"/>
      <c r="EC675" s="152"/>
      <c r="ED675" s="152"/>
      <c r="EE675" s="152"/>
      <c r="EF675" s="152"/>
      <c r="EG675" s="152"/>
      <c r="EH675" s="152"/>
      <c r="EI675" s="152"/>
      <c r="EJ675" s="152"/>
      <c r="EK675" s="152"/>
      <c r="EL675" s="152"/>
      <c r="EM675" s="152"/>
      <c r="EN675" s="152"/>
      <c r="EO675" s="152"/>
      <c r="EP675" s="152"/>
      <c r="EQ675" s="152"/>
      <c r="ER675" s="152"/>
      <c r="ES675" s="152"/>
      <c r="ET675" s="152"/>
      <c r="EU675" s="152"/>
      <c r="EV675" s="152"/>
      <c r="EW675" s="152"/>
      <c r="EX675" s="152"/>
      <c r="EY675" s="152"/>
      <c r="EZ675" s="152"/>
      <c r="FA675" s="152"/>
      <c r="FB675" s="152"/>
      <c r="FC675" s="152"/>
      <c r="FD675" s="152"/>
    </row>
    <row r="676" spans="1:160">
      <c r="A676" s="89"/>
      <c r="B676" s="89"/>
      <c r="C676" s="89"/>
      <c r="D676" s="89"/>
      <c r="E676" s="89"/>
      <c r="F676" s="89"/>
      <c r="G676" s="89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152"/>
      <c r="AE676" s="152"/>
      <c r="AF676" s="152"/>
      <c r="AG676" s="152"/>
      <c r="AH676" s="152"/>
      <c r="AI676" s="152"/>
      <c r="AJ676" s="152"/>
      <c r="AK676" s="152"/>
      <c r="AL676" s="152"/>
      <c r="AM676" s="152"/>
      <c r="AN676" s="152"/>
      <c r="AO676" s="152"/>
      <c r="AP676" s="152"/>
      <c r="AQ676" s="152"/>
      <c r="AR676" s="152"/>
      <c r="AS676" s="152"/>
      <c r="AT676" s="152"/>
      <c r="AU676" s="152"/>
      <c r="AV676" s="152"/>
      <c r="AW676" s="152"/>
      <c r="AX676" s="152"/>
      <c r="AY676" s="152"/>
      <c r="AZ676" s="152"/>
      <c r="BA676" s="152"/>
      <c r="BB676" s="152"/>
      <c r="BC676" s="152"/>
      <c r="BD676" s="152"/>
      <c r="BE676" s="152"/>
      <c r="BF676" s="152"/>
      <c r="BG676" s="152"/>
      <c r="BH676" s="152"/>
      <c r="BI676" s="152"/>
      <c r="BJ676" s="152"/>
      <c r="BK676" s="152"/>
      <c r="BL676" s="152"/>
      <c r="BM676" s="152"/>
      <c r="BN676" s="152"/>
      <c r="BO676" s="152"/>
      <c r="BP676" s="152"/>
      <c r="BQ676" s="152"/>
      <c r="BR676" s="152"/>
      <c r="BS676" s="152"/>
      <c r="BT676" s="152"/>
      <c r="BU676" s="152"/>
      <c r="BV676" s="152"/>
      <c r="BW676" s="152"/>
      <c r="BX676" s="152"/>
      <c r="BY676" s="152"/>
      <c r="BZ676" s="152"/>
      <c r="CA676" s="152"/>
      <c r="CB676" s="152"/>
      <c r="CC676" s="152"/>
      <c r="CD676" s="152"/>
      <c r="CE676" s="152"/>
      <c r="CF676" s="152"/>
      <c r="CG676" s="152"/>
      <c r="CH676" s="152"/>
      <c r="CI676" s="152"/>
      <c r="CJ676" s="152"/>
      <c r="CK676" s="152"/>
      <c r="CL676" s="152"/>
      <c r="CM676" s="152"/>
      <c r="CN676" s="152"/>
      <c r="CO676" s="152"/>
      <c r="CP676" s="152"/>
      <c r="CQ676" s="152"/>
      <c r="CR676" s="152"/>
      <c r="CS676" s="152"/>
      <c r="CT676" s="152"/>
      <c r="CU676" s="152"/>
      <c r="CV676" s="152"/>
      <c r="CW676" s="152"/>
      <c r="CX676" s="152"/>
      <c r="CY676" s="152"/>
      <c r="CZ676" s="152"/>
      <c r="DA676" s="152"/>
      <c r="DB676" s="152"/>
      <c r="DC676" s="152"/>
      <c r="DD676" s="152"/>
      <c r="DE676" s="152"/>
      <c r="DF676" s="152"/>
      <c r="DG676" s="152"/>
      <c r="DH676" s="152"/>
      <c r="DI676" s="152"/>
      <c r="DJ676" s="152"/>
      <c r="DK676" s="152"/>
      <c r="DL676" s="152"/>
      <c r="DM676" s="152"/>
      <c r="DN676" s="152"/>
      <c r="DO676" s="152"/>
      <c r="DP676" s="152"/>
      <c r="DQ676" s="152"/>
      <c r="DR676" s="152"/>
      <c r="DS676" s="152"/>
      <c r="DT676" s="152"/>
      <c r="DU676" s="152"/>
      <c r="DV676" s="152"/>
      <c r="DW676" s="152"/>
      <c r="DX676" s="152"/>
      <c r="DY676" s="152"/>
      <c r="DZ676" s="152"/>
      <c r="EA676" s="152"/>
      <c r="EB676" s="152"/>
      <c r="EC676" s="152"/>
      <c r="ED676" s="152"/>
      <c r="EE676" s="152"/>
      <c r="EF676" s="152"/>
      <c r="EG676" s="152"/>
      <c r="EH676" s="152"/>
      <c r="EI676" s="152"/>
      <c r="EJ676" s="152"/>
      <c r="EK676" s="152"/>
      <c r="EL676" s="152"/>
      <c r="EM676" s="152"/>
      <c r="EN676" s="152"/>
      <c r="EO676" s="152"/>
      <c r="EP676" s="152"/>
      <c r="EQ676" s="152"/>
      <c r="ER676" s="152"/>
      <c r="ES676" s="152"/>
      <c r="ET676" s="152"/>
      <c r="EU676" s="152"/>
      <c r="EV676" s="152"/>
      <c r="EW676" s="152"/>
      <c r="EX676" s="152"/>
      <c r="EY676" s="152"/>
      <c r="EZ676" s="152"/>
      <c r="FA676" s="152"/>
      <c r="FB676" s="152"/>
      <c r="FC676" s="152"/>
      <c r="FD676" s="152"/>
    </row>
    <row r="677" spans="1:160">
      <c r="A677" s="89"/>
      <c r="B677" s="89"/>
      <c r="C677" s="89"/>
      <c r="D677" s="89"/>
      <c r="E677" s="89"/>
      <c r="F677" s="89"/>
      <c r="G677" s="89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152"/>
      <c r="AE677" s="152"/>
      <c r="AF677" s="152"/>
      <c r="AG677" s="152"/>
      <c r="AH677" s="152"/>
      <c r="AI677" s="152"/>
      <c r="AJ677" s="152"/>
      <c r="AK677" s="152"/>
      <c r="AL677" s="152"/>
      <c r="AM677" s="152"/>
      <c r="AN677" s="152"/>
      <c r="AO677" s="152"/>
      <c r="AP677" s="152"/>
      <c r="AQ677" s="152"/>
      <c r="AR677" s="152"/>
      <c r="AS677" s="152"/>
      <c r="AT677" s="152"/>
      <c r="AU677" s="152"/>
      <c r="AV677" s="152"/>
      <c r="AW677" s="152"/>
      <c r="AX677" s="152"/>
      <c r="AY677" s="152"/>
      <c r="AZ677" s="152"/>
      <c r="BA677" s="152"/>
      <c r="BB677" s="152"/>
      <c r="BC677" s="152"/>
      <c r="BD677" s="152"/>
      <c r="BE677" s="152"/>
      <c r="BF677" s="152"/>
      <c r="BG677" s="152"/>
      <c r="BH677" s="152"/>
      <c r="BI677" s="152"/>
      <c r="BJ677" s="152"/>
      <c r="BK677" s="152"/>
      <c r="BL677" s="152"/>
      <c r="BM677" s="152"/>
      <c r="BN677" s="152"/>
      <c r="BO677" s="152"/>
      <c r="BP677" s="152"/>
      <c r="BQ677" s="152"/>
      <c r="BR677" s="152"/>
      <c r="BS677" s="152"/>
      <c r="BT677" s="152"/>
      <c r="BU677" s="152"/>
      <c r="BV677" s="152"/>
      <c r="BW677" s="152"/>
      <c r="BX677" s="152"/>
      <c r="BY677" s="152"/>
      <c r="BZ677" s="152"/>
      <c r="CA677" s="152"/>
      <c r="CB677" s="152"/>
      <c r="CC677" s="152"/>
      <c r="CD677" s="152"/>
      <c r="CE677" s="152"/>
      <c r="CF677" s="152"/>
      <c r="CG677" s="152"/>
      <c r="CH677" s="152"/>
      <c r="CI677" s="152"/>
      <c r="CJ677" s="152"/>
      <c r="CK677" s="152"/>
      <c r="CL677" s="152"/>
      <c r="CM677" s="152"/>
      <c r="CN677" s="152"/>
      <c r="CO677" s="152"/>
      <c r="CP677" s="152"/>
      <c r="CQ677" s="152"/>
      <c r="CR677" s="152"/>
      <c r="CS677" s="152"/>
      <c r="CT677" s="152"/>
      <c r="CU677" s="152"/>
      <c r="CV677" s="152"/>
      <c r="CW677" s="152"/>
      <c r="CX677" s="152"/>
      <c r="CY677" s="152"/>
      <c r="CZ677" s="152"/>
      <c r="DA677" s="152"/>
      <c r="DB677" s="152"/>
      <c r="DC677" s="152"/>
      <c r="DD677" s="152"/>
      <c r="DE677" s="152"/>
      <c r="DF677" s="152"/>
      <c r="DG677" s="152"/>
      <c r="DH677" s="152"/>
      <c r="DI677" s="152"/>
      <c r="DJ677" s="152"/>
      <c r="DK677" s="152"/>
      <c r="DL677" s="152"/>
      <c r="DM677" s="152"/>
      <c r="DN677" s="152"/>
      <c r="DO677" s="152"/>
      <c r="DP677" s="152"/>
      <c r="DQ677" s="152"/>
      <c r="DR677" s="152"/>
      <c r="DS677" s="152"/>
      <c r="DT677" s="152"/>
      <c r="DU677" s="152"/>
      <c r="DV677" s="152"/>
      <c r="DW677" s="152"/>
      <c r="DX677" s="152"/>
      <c r="DY677" s="152"/>
      <c r="DZ677" s="152"/>
      <c r="EA677" s="152"/>
      <c r="EB677" s="152"/>
      <c r="EC677" s="152"/>
      <c r="ED677" s="152"/>
      <c r="EE677" s="152"/>
      <c r="EF677" s="152"/>
      <c r="EG677" s="152"/>
      <c r="EH677" s="152"/>
      <c r="EI677" s="152"/>
      <c r="EJ677" s="152"/>
      <c r="EK677" s="152"/>
      <c r="EL677" s="152"/>
      <c r="EM677" s="152"/>
      <c r="EN677" s="152"/>
      <c r="EO677" s="152"/>
      <c r="EP677" s="152"/>
      <c r="EQ677" s="152"/>
      <c r="ER677" s="152"/>
      <c r="ES677" s="152"/>
      <c r="ET677" s="152"/>
      <c r="EU677" s="152"/>
      <c r="EV677" s="152"/>
      <c r="EW677" s="152"/>
      <c r="EX677" s="152"/>
      <c r="EY677" s="152"/>
      <c r="EZ677" s="152"/>
      <c r="FA677" s="152"/>
      <c r="FB677" s="152"/>
      <c r="FC677" s="152"/>
      <c r="FD677" s="152"/>
    </row>
    <row r="678" spans="1:160">
      <c r="A678" s="89"/>
      <c r="B678" s="89"/>
      <c r="C678" s="89"/>
      <c r="D678" s="89"/>
      <c r="E678" s="89"/>
      <c r="F678" s="89"/>
      <c r="G678" s="89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152"/>
      <c r="AE678" s="152"/>
      <c r="AF678" s="152"/>
      <c r="AG678" s="152"/>
      <c r="AH678" s="152"/>
      <c r="AI678" s="152"/>
      <c r="AJ678" s="152"/>
      <c r="AK678" s="152"/>
      <c r="AL678" s="152"/>
      <c r="AM678" s="152"/>
      <c r="AN678" s="152"/>
      <c r="AO678" s="152"/>
      <c r="AP678" s="152"/>
      <c r="AQ678" s="152"/>
      <c r="AR678" s="152"/>
      <c r="AS678" s="152"/>
      <c r="AT678" s="152"/>
      <c r="AU678" s="152"/>
      <c r="AV678" s="152"/>
      <c r="AW678" s="152"/>
      <c r="AX678" s="152"/>
      <c r="AY678" s="152"/>
      <c r="AZ678" s="152"/>
      <c r="BA678" s="152"/>
      <c r="BB678" s="152"/>
      <c r="BC678" s="152"/>
      <c r="BD678" s="152"/>
      <c r="BE678" s="152"/>
      <c r="BF678" s="152"/>
      <c r="BG678" s="152"/>
      <c r="BH678" s="152"/>
      <c r="BI678" s="152"/>
      <c r="BJ678" s="152"/>
      <c r="BK678" s="152"/>
      <c r="BL678" s="152"/>
      <c r="BM678" s="152"/>
      <c r="BN678" s="152"/>
      <c r="BO678" s="152"/>
      <c r="BP678" s="152"/>
      <c r="BQ678" s="152"/>
      <c r="BR678" s="152"/>
      <c r="BS678" s="152"/>
      <c r="BT678" s="152"/>
      <c r="BU678" s="152"/>
      <c r="BV678" s="152"/>
      <c r="BW678" s="152"/>
      <c r="BX678" s="152"/>
      <c r="BY678" s="152"/>
      <c r="BZ678" s="152"/>
      <c r="CA678" s="152"/>
      <c r="CB678" s="152"/>
      <c r="CC678" s="152"/>
      <c r="CD678" s="152"/>
      <c r="CE678" s="152"/>
      <c r="CF678" s="152"/>
      <c r="CG678" s="152"/>
      <c r="CH678" s="152"/>
      <c r="CI678" s="152"/>
      <c r="CJ678" s="152"/>
      <c r="CK678" s="152"/>
      <c r="CL678" s="152"/>
      <c r="CM678" s="152"/>
      <c r="CN678" s="152"/>
      <c r="CO678" s="152"/>
      <c r="CP678" s="152"/>
      <c r="CQ678" s="152"/>
      <c r="CR678" s="152"/>
      <c r="CS678" s="152"/>
      <c r="CT678" s="152"/>
      <c r="CU678" s="152"/>
      <c r="CV678" s="152"/>
      <c r="CW678" s="152"/>
      <c r="CX678" s="152"/>
      <c r="CY678" s="152"/>
      <c r="CZ678" s="152"/>
      <c r="DA678" s="152"/>
      <c r="DB678" s="152"/>
      <c r="DC678" s="152"/>
      <c r="DD678" s="152"/>
      <c r="DE678" s="152"/>
      <c r="DF678" s="152"/>
      <c r="DG678" s="152"/>
      <c r="DH678" s="152"/>
      <c r="DI678" s="152"/>
      <c r="DJ678" s="152"/>
      <c r="DK678" s="152"/>
      <c r="DL678" s="152"/>
      <c r="DM678" s="152"/>
      <c r="DN678" s="152"/>
      <c r="DO678" s="152"/>
      <c r="DP678" s="152"/>
      <c r="DQ678" s="152"/>
      <c r="DR678" s="152"/>
      <c r="DS678" s="152"/>
      <c r="DT678" s="152"/>
      <c r="DU678" s="152"/>
      <c r="DV678" s="152"/>
      <c r="DW678" s="152"/>
      <c r="DX678" s="152"/>
      <c r="DY678" s="152"/>
      <c r="DZ678" s="152"/>
      <c r="EA678" s="152"/>
      <c r="EB678" s="152"/>
      <c r="EC678" s="152"/>
      <c r="ED678" s="152"/>
      <c r="EE678" s="152"/>
      <c r="EF678" s="152"/>
      <c r="EG678" s="152"/>
      <c r="EH678" s="152"/>
      <c r="EI678" s="152"/>
      <c r="EJ678" s="152"/>
      <c r="EK678" s="152"/>
      <c r="EL678" s="152"/>
      <c r="EM678" s="152"/>
      <c r="EN678" s="152"/>
      <c r="EO678" s="152"/>
      <c r="EP678" s="152"/>
      <c r="EQ678" s="152"/>
      <c r="ER678" s="152"/>
      <c r="ES678" s="152"/>
      <c r="ET678" s="152"/>
      <c r="EU678" s="152"/>
      <c r="EV678" s="152"/>
      <c r="EW678" s="152"/>
      <c r="EX678" s="152"/>
      <c r="EY678" s="152"/>
      <c r="EZ678" s="152"/>
      <c r="FA678" s="152"/>
      <c r="FB678" s="152"/>
      <c r="FC678" s="152"/>
      <c r="FD678" s="152"/>
    </row>
    <row r="679" spans="1:160">
      <c r="A679" s="89"/>
      <c r="B679" s="89"/>
      <c r="C679" s="89"/>
      <c r="D679" s="89"/>
      <c r="E679" s="89"/>
      <c r="F679" s="89"/>
      <c r="G679" s="89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152"/>
      <c r="AE679" s="152"/>
      <c r="AF679" s="152"/>
      <c r="AG679" s="152"/>
      <c r="AH679" s="152"/>
      <c r="AI679" s="152"/>
      <c r="AJ679" s="152"/>
      <c r="AK679" s="152"/>
      <c r="AL679" s="152"/>
      <c r="AM679" s="152"/>
      <c r="AN679" s="152"/>
      <c r="AO679" s="152"/>
      <c r="AP679" s="152"/>
      <c r="AQ679" s="152"/>
      <c r="AR679" s="152"/>
      <c r="AS679" s="152"/>
      <c r="AT679" s="152"/>
      <c r="AU679" s="152"/>
      <c r="AV679" s="152"/>
      <c r="AW679" s="152"/>
      <c r="AX679" s="152"/>
      <c r="AY679" s="152"/>
      <c r="AZ679" s="152"/>
      <c r="BA679" s="152"/>
      <c r="BB679" s="152"/>
      <c r="BC679" s="152"/>
      <c r="BD679" s="152"/>
      <c r="BE679" s="152"/>
      <c r="BF679" s="152"/>
      <c r="BG679" s="152"/>
      <c r="BH679" s="152"/>
      <c r="BI679" s="152"/>
      <c r="BJ679" s="152"/>
      <c r="BK679" s="152"/>
      <c r="BL679" s="152"/>
      <c r="BM679" s="152"/>
      <c r="BN679" s="152"/>
      <c r="BO679" s="152"/>
      <c r="BP679" s="152"/>
      <c r="BQ679" s="152"/>
      <c r="BR679" s="152"/>
      <c r="BS679" s="152"/>
      <c r="BT679" s="152"/>
      <c r="BU679" s="152"/>
      <c r="BV679" s="152"/>
      <c r="BW679" s="152"/>
      <c r="BX679" s="152"/>
      <c r="BY679" s="152"/>
      <c r="BZ679" s="152"/>
      <c r="CA679" s="152"/>
      <c r="CB679" s="152"/>
      <c r="CC679" s="152"/>
      <c r="CD679" s="152"/>
      <c r="CE679" s="152"/>
      <c r="CF679" s="152"/>
      <c r="CG679" s="152"/>
      <c r="CH679" s="152"/>
      <c r="CI679" s="152"/>
      <c r="CJ679" s="152"/>
      <c r="CK679" s="152"/>
      <c r="CL679" s="152"/>
      <c r="CM679" s="152"/>
      <c r="CN679" s="152"/>
      <c r="CO679" s="152"/>
      <c r="CP679" s="152"/>
      <c r="CQ679" s="152"/>
      <c r="CR679" s="152"/>
      <c r="CS679" s="152"/>
      <c r="CT679" s="152"/>
      <c r="CU679" s="152"/>
      <c r="CV679" s="152"/>
      <c r="CW679" s="152"/>
      <c r="CX679" s="152"/>
      <c r="CY679" s="152"/>
      <c r="CZ679" s="152"/>
      <c r="DA679" s="152"/>
      <c r="DB679" s="152"/>
      <c r="DC679" s="152"/>
      <c r="DD679" s="152"/>
      <c r="DE679" s="152"/>
      <c r="DF679" s="152"/>
      <c r="DG679" s="152"/>
      <c r="DH679" s="152"/>
      <c r="DI679" s="152"/>
      <c r="DJ679" s="152"/>
      <c r="DK679" s="152"/>
      <c r="DL679" s="152"/>
      <c r="DM679" s="152"/>
      <c r="DN679" s="152"/>
      <c r="DO679" s="152"/>
      <c r="DP679" s="152"/>
      <c r="DQ679" s="152"/>
      <c r="DR679" s="152"/>
      <c r="DS679" s="152"/>
      <c r="DT679" s="152"/>
      <c r="DU679" s="152"/>
      <c r="DV679" s="152"/>
      <c r="DW679" s="152"/>
      <c r="DX679" s="152"/>
      <c r="DY679" s="152"/>
      <c r="DZ679" s="152"/>
      <c r="EA679" s="152"/>
      <c r="EB679" s="152"/>
      <c r="EC679" s="152"/>
      <c r="ED679" s="152"/>
      <c r="EE679" s="152"/>
      <c r="EF679" s="152"/>
      <c r="EG679" s="152"/>
      <c r="EH679" s="152"/>
      <c r="EI679" s="152"/>
      <c r="EJ679" s="152"/>
      <c r="EK679" s="152"/>
      <c r="EL679" s="152"/>
      <c r="EM679" s="152"/>
      <c r="EN679" s="152"/>
      <c r="EO679" s="152"/>
      <c r="EP679" s="152"/>
      <c r="EQ679" s="152"/>
      <c r="ER679" s="152"/>
      <c r="ES679" s="152"/>
      <c r="ET679" s="152"/>
      <c r="EU679" s="152"/>
      <c r="EV679" s="152"/>
      <c r="EW679" s="152"/>
      <c r="EX679" s="152"/>
      <c r="EY679" s="152"/>
      <c r="EZ679" s="152"/>
      <c r="FA679" s="152"/>
      <c r="FB679" s="152"/>
      <c r="FC679" s="152"/>
      <c r="FD679" s="152"/>
    </row>
    <row r="680" spans="1:160">
      <c r="A680" s="89"/>
      <c r="B680" s="89"/>
      <c r="C680" s="89"/>
      <c r="D680" s="89"/>
      <c r="E680" s="89"/>
      <c r="F680" s="89"/>
      <c r="G680" s="89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152"/>
      <c r="AE680" s="152"/>
      <c r="AF680" s="152"/>
      <c r="AG680" s="152"/>
      <c r="AH680" s="152"/>
      <c r="AI680" s="152"/>
      <c r="AJ680" s="152"/>
      <c r="AK680" s="152"/>
      <c r="AL680" s="152"/>
      <c r="AM680" s="152"/>
      <c r="AN680" s="152"/>
      <c r="AO680" s="152"/>
      <c r="AP680" s="152"/>
      <c r="AQ680" s="152"/>
      <c r="AR680" s="152"/>
      <c r="AS680" s="152"/>
      <c r="AT680" s="152"/>
      <c r="AU680" s="152"/>
      <c r="AV680" s="152"/>
      <c r="AW680" s="152"/>
      <c r="AX680" s="152"/>
      <c r="AY680" s="152"/>
      <c r="AZ680" s="152"/>
      <c r="BA680" s="152"/>
      <c r="BB680" s="152"/>
      <c r="BC680" s="152"/>
      <c r="BD680" s="152"/>
      <c r="BE680" s="152"/>
      <c r="BF680" s="152"/>
      <c r="BG680" s="152"/>
      <c r="BH680" s="152"/>
      <c r="BI680" s="152"/>
      <c r="BJ680" s="152"/>
      <c r="BK680" s="152"/>
      <c r="BL680" s="152"/>
      <c r="BM680" s="152"/>
      <c r="BN680" s="152"/>
      <c r="BO680" s="152"/>
      <c r="BP680" s="152"/>
      <c r="BQ680" s="152"/>
      <c r="BR680" s="152"/>
      <c r="BS680" s="152"/>
      <c r="BT680" s="152"/>
      <c r="BU680" s="152"/>
      <c r="BV680" s="152"/>
      <c r="BW680" s="152"/>
      <c r="BX680" s="152"/>
      <c r="BY680" s="152"/>
      <c r="BZ680" s="152"/>
      <c r="CA680" s="152"/>
      <c r="CB680" s="152"/>
      <c r="CC680" s="152"/>
      <c r="CD680" s="152"/>
      <c r="CE680" s="152"/>
      <c r="CF680" s="152"/>
      <c r="CG680" s="152"/>
      <c r="CH680" s="152"/>
      <c r="CI680" s="152"/>
      <c r="CJ680" s="152"/>
      <c r="CK680" s="152"/>
      <c r="CL680" s="152"/>
      <c r="CM680" s="152"/>
      <c r="CN680" s="152"/>
      <c r="CO680" s="152"/>
      <c r="CP680" s="152"/>
      <c r="CQ680" s="152"/>
      <c r="CR680" s="152"/>
      <c r="CS680" s="152"/>
      <c r="CT680" s="152"/>
      <c r="CU680" s="152"/>
      <c r="CV680" s="152"/>
      <c r="CW680" s="152"/>
      <c r="CX680" s="152"/>
      <c r="CY680" s="152"/>
      <c r="CZ680" s="152"/>
      <c r="DA680" s="152"/>
      <c r="DB680" s="152"/>
      <c r="DC680" s="152"/>
      <c r="DD680" s="152"/>
      <c r="DE680" s="152"/>
      <c r="DF680" s="152"/>
      <c r="DG680" s="152"/>
      <c r="DH680" s="152"/>
      <c r="DI680" s="152"/>
      <c r="DJ680" s="152"/>
      <c r="DK680" s="152"/>
      <c r="DL680" s="152"/>
      <c r="DM680" s="152"/>
      <c r="DN680" s="152"/>
      <c r="DO680" s="152"/>
      <c r="DP680" s="152"/>
      <c r="DQ680" s="152"/>
      <c r="DR680" s="152"/>
      <c r="DS680" s="152"/>
      <c r="DT680" s="152"/>
      <c r="DU680" s="152"/>
      <c r="DV680" s="152"/>
      <c r="DW680" s="152"/>
      <c r="DX680" s="152"/>
      <c r="DY680" s="152"/>
      <c r="DZ680" s="152"/>
      <c r="EA680" s="152"/>
      <c r="EB680" s="152"/>
      <c r="EC680" s="152"/>
      <c r="ED680" s="152"/>
      <c r="EE680" s="152"/>
      <c r="EF680" s="152"/>
      <c r="EG680" s="152"/>
      <c r="EH680" s="152"/>
      <c r="EI680" s="152"/>
      <c r="EJ680" s="152"/>
      <c r="EK680" s="152"/>
      <c r="EL680" s="152"/>
      <c r="EM680" s="152"/>
      <c r="EN680" s="152"/>
      <c r="EO680" s="152"/>
      <c r="EP680" s="152"/>
      <c r="EQ680" s="152"/>
      <c r="ER680" s="152"/>
      <c r="ES680" s="152"/>
      <c r="ET680" s="152"/>
      <c r="EU680" s="152"/>
      <c r="EV680" s="152"/>
      <c r="EW680" s="152"/>
      <c r="EX680" s="152"/>
      <c r="EY680" s="152"/>
      <c r="EZ680" s="152"/>
      <c r="FA680" s="152"/>
      <c r="FB680" s="152"/>
      <c r="FC680" s="152"/>
      <c r="FD680" s="152"/>
    </row>
    <row r="681" spans="1:160">
      <c r="A681" s="89"/>
      <c r="B681" s="89"/>
      <c r="C681" s="89"/>
      <c r="D681" s="89"/>
      <c r="E681" s="89"/>
      <c r="F681" s="89"/>
      <c r="G681" s="89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152"/>
      <c r="AE681" s="152"/>
      <c r="AF681" s="152"/>
      <c r="AG681" s="152"/>
      <c r="AH681" s="152"/>
      <c r="AI681" s="152"/>
      <c r="AJ681" s="152"/>
      <c r="AK681" s="152"/>
      <c r="AL681" s="152"/>
      <c r="AM681" s="152"/>
      <c r="AN681" s="152"/>
      <c r="AO681" s="152"/>
      <c r="AP681" s="152"/>
      <c r="AQ681" s="152"/>
      <c r="AR681" s="152"/>
      <c r="AS681" s="152"/>
      <c r="AT681" s="152"/>
      <c r="AU681" s="152"/>
      <c r="AV681" s="152"/>
      <c r="AW681" s="152"/>
      <c r="AX681" s="152"/>
      <c r="AY681" s="152"/>
      <c r="AZ681" s="152"/>
      <c r="BA681" s="152"/>
      <c r="BB681" s="152"/>
      <c r="BC681" s="152"/>
      <c r="BD681" s="152"/>
      <c r="BE681" s="152"/>
      <c r="BF681" s="152"/>
      <c r="BG681" s="152"/>
      <c r="BH681" s="152"/>
      <c r="BI681" s="152"/>
      <c r="BJ681" s="152"/>
      <c r="BK681" s="152"/>
      <c r="BL681" s="152"/>
      <c r="BM681" s="152"/>
      <c r="BN681" s="152"/>
      <c r="BO681" s="152"/>
      <c r="BP681" s="152"/>
      <c r="BQ681" s="152"/>
      <c r="BR681" s="152"/>
      <c r="BS681" s="152"/>
      <c r="BT681" s="152"/>
      <c r="BU681" s="152"/>
      <c r="BV681" s="152"/>
      <c r="BW681" s="152"/>
      <c r="BX681" s="152"/>
      <c r="BY681" s="152"/>
      <c r="BZ681" s="152"/>
      <c r="CA681" s="152"/>
      <c r="CB681" s="152"/>
      <c r="CC681" s="152"/>
      <c r="CD681" s="152"/>
      <c r="CE681" s="152"/>
      <c r="CF681" s="152"/>
      <c r="CG681" s="152"/>
      <c r="CH681" s="152"/>
      <c r="CI681" s="152"/>
      <c r="CJ681" s="152"/>
      <c r="CK681" s="152"/>
      <c r="CL681" s="152"/>
      <c r="CM681" s="152"/>
      <c r="CN681" s="152"/>
      <c r="CO681" s="152"/>
      <c r="CP681" s="152"/>
      <c r="CQ681" s="152"/>
      <c r="CR681" s="152"/>
      <c r="CS681" s="152"/>
      <c r="CT681" s="152"/>
      <c r="CU681" s="152"/>
      <c r="CV681" s="152"/>
      <c r="CW681" s="152"/>
      <c r="CX681" s="152"/>
      <c r="CY681" s="152"/>
      <c r="CZ681" s="152"/>
      <c r="DA681" s="152"/>
      <c r="DB681" s="152"/>
      <c r="DC681" s="152"/>
      <c r="DD681" s="152"/>
      <c r="DE681" s="152"/>
      <c r="DF681" s="152"/>
      <c r="DG681" s="152"/>
      <c r="DH681" s="152"/>
      <c r="DI681" s="152"/>
      <c r="DJ681" s="152"/>
      <c r="DK681" s="152"/>
      <c r="DL681" s="152"/>
      <c r="DM681" s="152"/>
      <c r="DN681" s="152"/>
      <c r="DO681" s="152"/>
      <c r="DP681" s="152"/>
      <c r="DQ681" s="152"/>
      <c r="DR681" s="152"/>
      <c r="DS681" s="152"/>
      <c r="DT681" s="152"/>
      <c r="DU681" s="152"/>
      <c r="DV681" s="152"/>
      <c r="DW681" s="152"/>
      <c r="DX681" s="152"/>
      <c r="DY681" s="152"/>
      <c r="DZ681" s="152"/>
      <c r="EA681" s="152"/>
      <c r="EB681" s="152"/>
      <c r="EC681" s="152"/>
      <c r="ED681" s="152"/>
      <c r="EE681" s="152"/>
      <c r="EF681" s="152"/>
      <c r="EG681" s="152"/>
      <c r="EH681" s="152"/>
      <c r="EI681" s="152"/>
      <c r="EJ681" s="152"/>
      <c r="EK681" s="152"/>
      <c r="EL681" s="152"/>
      <c r="EM681" s="152"/>
      <c r="EN681" s="152"/>
      <c r="EO681" s="152"/>
      <c r="EP681" s="152"/>
      <c r="EQ681" s="152"/>
      <c r="ER681" s="152"/>
      <c r="ES681" s="152"/>
      <c r="ET681" s="152"/>
      <c r="EU681" s="152"/>
      <c r="EV681" s="152"/>
      <c r="EW681" s="152"/>
      <c r="EX681" s="152"/>
      <c r="EY681" s="152"/>
      <c r="EZ681" s="152"/>
      <c r="FA681" s="152"/>
      <c r="FB681" s="152"/>
      <c r="FC681" s="152"/>
      <c r="FD681" s="152"/>
    </row>
    <row r="682" spans="1:160">
      <c r="A682" s="89"/>
      <c r="B682" s="89"/>
      <c r="C682" s="89"/>
      <c r="D682" s="89"/>
      <c r="E682" s="89"/>
      <c r="F682" s="89"/>
      <c r="G682" s="89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152"/>
      <c r="AE682" s="152"/>
      <c r="AF682" s="152"/>
      <c r="AG682" s="152"/>
      <c r="AH682" s="152"/>
      <c r="AI682" s="152"/>
      <c r="AJ682" s="152"/>
      <c r="AK682" s="152"/>
      <c r="AL682" s="152"/>
      <c r="AM682" s="152"/>
      <c r="AN682" s="152"/>
      <c r="AO682" s="152"/>
      <c r="AP682" s="152"/>
      <c r="AQ682" s="152"/>
      <c r="AR682" s="152"/>
      <c r="AS682" s="152"/>
      <c r="AT682" s="152"/>
      <c r="AU682" s="152"/>
      <c r="AV682" s="152"/>
      <c r="AW682" s="152"/>
      <c r="AX682" s="152"/>
      <c r="AY682" s="152"/>
      <c r="AZ682" s="152"/>
      <c r="BA682" s="152"/>
      <c r="BB682" s="152"/>
      <c r="BC682" s="152"/>
      <c r="BD682" s="152"/>
      <c r="BE682" s="152"/>
      <c r="BF682" s="152"/>
      <c r="BG682" s="152"/>
      <c r="BH682" s="152"/>
      <c r="BI682" s="152"/>
      <c r="BJ682" s="152"/>
      <c r="BK682" s="152"/>
      <c r="BL682" s="152"/>
      <c r="BM682" s="152"/>
      <c r="BN682" s="152"/>
      <c r="BO682" s="152"/>
      <c r="BP682" s="152"/>
      <c r="BQ682" s="152"/>
      <c r="BR682" s="152"/>
      <c r="BS682" s="152"/>
      <c r="BT682" s="152"/>
      <c r="BU682" s="152"/>
      <c r="BV682" s="152"/>
      <c r="BW682" s="152"/>
      <c r="BX682" s="152"/>
      <c r="BY682" s="152"/>
      <c r="BZ682" s="152"/>
      <c r="CA682" s="152"/>
      <c r="CB682" s="152"/>
      <c r="CC682" s="152"/>
      <c r="CD682" s="152"/>
      <c r="CE682" s="152"/>
      <c r="CF682" s="152"/>
      <c r="CG682" s="152"/>
      <c r="CH682" s="152"/>
      <c r="CI682" s="152"/>
      <c r="CJ682" s="152"/>
      <c r="CK682" s="152"/>
      <c r="CL682" s="152"/>
      <c r="CM682" s="152"/>
      <c r="CN682" s="152"/>
      <c r="CO682" s="152"/>
      <c r="CP682" s="152"/>
      <c r="CQ682" s="152"/>
      <c r="CR682" s="152"/>
      <c r="CS682" s="152"/>
      <c r="CT682" s="152"/>
      <c r="CU682" s="152"/>
      <c r="CV682" s="152"/>
      <c r="CW682" s="152"/>
      <c r="CX682" s="152"/>
      <c r="CY682" s="152"/>
      <c r="CZ682" s="152"/>
      <c r="DA682" s="152"/>
      <c r="DB682" s="152"/>
      <c r="DC682" s="152"/>
      <c r="DD682" s="152"/>
      <c r="DE682" s="152"/>
      <c r="DF682" s="152"/>
      <c r="DG682" s="152"/>
      <c r="DH682" s="152"/>
      <c r="DI682" s="152"/>
      <c r="DJ682" s="152"/>
      <c r="DK682" s="152"/>
      <c r="DL682" s="152"/>
      <c r="DM682" s="152"/>
      <c r="DN682" s="152"/>
      <c r="DO682" s="152"/>
      <c r="DP682" s="152"/>
      <c r="DQ682" s="152"/>
      <c r="DR682" s="152"/>
      <c r="DS682" s="152"/>
      <c r="DT682" s="152"/>
      <c r="DU682" s="152"/>
      <c r="DV682" s="152"/>
      <c r="DW682" s="152"/>
      <c r="DX682" s="152"/>
      <c r="DY682" s="152"/>
      <c r="DZ682" s="152"/>
      <c r="EA682" s="152"/>
      <c r="EB682" s="152"/>
      <c r="EC682" s="152"/>
      <c r="ED682" s="152"/>
      <c r="EE682" s="152"/>
      <c r="EF682" s="152"/>
      <c r="EG682" s="152"/>
      <c r="EH682" s="152"/>
      <c r="EI682" s="152"/>
      <c r="EJ682" s="152"/>
      <c r="EK682" s="152"/>
      <c r="EL682" s="152"/>
      <c r="EM682" s="152"/>
      <c r="EN682" s="152"/>
      <c r="EO682" s="152"/>
      <c r="EP682" s="152"/>
      <c r="EQ682" s="152"/>
      <c r="ER682" s="152"/>
      <c r="ES682" s="152"/>
      <c r="ET682" s="152"/>
      <c r="EU682" s="152"/>
      <c r="EV682" s="152"/>
      <c r="EW682" s="152"/>
      <c r="EX682" s="152"/>
      <c r="EY682" s="152"/>
      <c r="EZ682" s="152"/>
      <c r="FA682" s="152"/>
      <c r="FB682" s="152"/>
      <c r="FC682" s="152"/>
      <c r="FD682" s="152"/>
    </row>
    <row r="683" spans="1:160">
      <c r="A683" s="89"/>
      <c r="B683" s="89"/>
      <c r="C683" s="89"/>
      <c r="D683" s="89"/>
      <c r="E683" s="89"/>
      <c r="F683" s="89"/>
      <c r="G683" s="89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152"/>
      <c r="AE683" s="152"/>
      <c r="AF683" s="152"/>
      <c r="AG683" s="152"/>
      <c r="AH683" s="152"/>
      <c r="AI683" s="152"/>
      <c r="AJ683" s="152"/>
      <c r="AK683" s="152"/>
      <c r="AL683" s="152"/>
      <c r="AM683" s="152"/>
      <c r="AN683" s="152"/>
      <c r="AO683" s="152"/>
      <c r="AP683" s="152"/>
      <c r="AQ683" s="152"/>
      <c r="AR683" s="152"/>
      <c r="AS683" s="152"/>
      <c r="AT683" s="152"/>
      <c r="AU683" s="152"/>
      <c r="AV683" s="152"/>
      <c r="AW683" s="152"/>
      <c r="AX683" s="152"/>
      <c r="AY683" s="152"/>
      <c r="AZ683" s="152"/>
      <c r="BA683" s="152"/>
      <c r="BB683" s="152"/>
      <c r="BC683" s="152"/>
      <c r="BD683" s="152"/>
      <c r="BE683" s="152"/>
      <c r="BF683" s="152"/>
      <c r="BG683" s="152"/>
      <c r="BH683" s="152"/>
      <c r="BI683" s="152"/>
      <c r="BJ683" s="152"/>
      <c r="BK683" s="152"/>
      <c r="BL683" s="152"/>
      <c r="BM683" s="152"/>
      <c r="BN683" s="152"/>
      <c r="BO683" s="152"/>
      <c r="BP683" s="152"/>
      <c r="BQ683" s="152"/>
      <c r="BR683" s="152"/>
      <c r="BS683" s="152"/>
      <c r="BT683" s="152"/>
      <c r="BU683" s="152"/>
      <c r="BV683" s="152"/>
      <c r="BW683" s="152"/>
      <c r="BX683" s="152"/>
      <c r="BY683" s="152"/>
      <c r="BZ683" s="152"/>
      <c r="CA683" s="152"/>
      <c r="CB683" s="152"/>
      <c r="CC683" s="152"/>
      <c r="CD683" s="152"/>
      <c r="CE683" s="152"/>
      <c r="CF683" s="152"/>
      <c r="CG683" s="152"/>
      <c r="CH683" s="152"/>
      <c r="CI683" s="152"/>
      <c r="CJ683" s="152"/>
      <c r="CK683" s="152"/>
      <c r="CL683" s="152"/>
      <c r="CM683" s="152"/>
      <c r="CN683" s="152"/>
      <c r="CO683" s="152"/>
      <c r="CP683" s="152"/>
      <c r="CQ683" s="152"/>
      <c r="CR683" s="152"/>
      <c r="CS683" s="152"/>
      <c r="CT683" s="152"/>
      <c r="CU683" s="152"/>
      <c r="CV683" s="152"/>
      <c r="CW683" s="152"/>
      <c r="CX683" s="152"/>
      <c r="CY683" s="152"/>
      <c r="CZ683" s="152"/>
      <c r="DA683" s="152"/>
      <c r="DB683" s="152"/>
      <c r="DC683" s="152"/>
      <c r="DD683" s="152"/>
      <c r="DE683" s="152"/>
      <c r="DF683" s="152"/>
      <c r="DG683" s="152"/>
      <c r="DH683" s="152"/>
      <c r="DI683" s="152"/>
      <c r="DJ683" s="152"/>
      <c r="DK683" s="152"/>
      <c r="DL683" s="152"/>
      <c r="DM683" s="152"/>
      <c r="DN683" s="152"/>
      <c r="DO683" s="152"/>
      <c r="DP683" s="152"/>
      <c r="DQ683" s="152"/>
      <c r="DR683" s="152"/>
      <c r="DS683" s="152"/>
      <c r="DT683" s="152"/>
      <c r="DU683" s="152"/>
      <c r="DV683" s="152"/>
      <c r="DW683" s="152"/>
      <c r="DX683" s="152"/>
      <c r="DY683" s="152"/>
      <c r="DZ683" s="152"/>
      <c r="EA683" s="152"/>
      <c r="EB683" s="152"/>
      <c r="EC683" s="152"/>
      <c r="ED683" s="152"/>
      <c r="EE683" s="152"/>
      <c r="EF683" s="152"/>
      <c r="EG683" s="152"/>
      <c r="EH683" s="152"/>
      <c r="EI683" s="152"/>
      <c r="EJ683" s="152"/>
      <c r="EK683" s="152"/>
      <c r="EL683" s="152"/>
      <c r="EM683" s="152"/>
      <c r="EN683" s="152"/>
      <c r="EO683" s="152"/>
      <c r="EP683" s="152"/>
      <c r="EQ683" s="152"/>
      <c r="ER683" s="152"/>
      <c r="ES683" s="152"/>
      <c r="ET683" s="152"/>
      <c r="EU683" s="152"/>
      <c r="EV683" s="152"/>
      <c r="EW683" s="152"/>
      <c r="EX683" s="152"/>
      <c r="EY683" s="152"/>
      <c r="EZ683" s="152"/>
      <c r="FA683" s="152"/>
      <c r="FB683" s="152"/>
      <c r="FC683" s="152"/>
      <c r="FD683" s="152"/>
    </row>
    <row r="684" spans="1:160">
      <c r="A684" s="89"/>
      <c r="B684" s="89"/>
      <c r="C684" s="89"/>
      <c r="D684" s="89"/>
      <c r="E684" s="89"/>
      <c r="F684" s="89"/>
      <c r="G684" s="89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152"/>
      <c r="AE684" s="152"/>
      <c r="AF684" s="152"/>
      <c r="AG684" s="152"/>
      <c r="AH684" s="152"/>
      <c r="AI684" s="152"/>
      <c r="AJ684" s="152"/>
      <c r="AK684" s="152"/>
      <c r="AL684" s="152"/>
      <c r="AM684" s="152"/>
      <c r="AN684" s="152"/>
      <c r="AO684" s="152"/>
      <c r="AP684" s="152"/>
      <c r="AQ684" s="152"/>
      <c r="AR684" s="152"/>
      <c r="AS684" s="152"/>
      <c r="AT684" s="152"/>
      <c r="AU684" s="152"/>
      <c r="AV684" s="152"/>
      <c r="AW684" s="152"/>
      <c r="AX684" s="152"/>
      <c r="AY684" s="152"/>
      <c r="AZ684" s="152"/>
      <c r="BA684" s="152"/>
      <c r="BB684" s="152"/>
      <c r="BC684" s="152"/>
      <c r="BD684" s="152"/>
      <c r="BE684" s="152"/>
      <c r="BF684" s="152"/>
      <c r="BG684" s="152"/>
      <c r="BH684" s="152"/>
      <c r="BI684" s="152"/>
      <c r="BJ684" s="152"/>
      <c r="BK684" s="152"/>
      <c r="BL684" s="152"/>
      <c r="BM684" s="152"/>
      <c r="BN684" s="152"/>
      <c r="BO684" s="152"/>
      <c r="BP684" s="152"/>
      <c r="BQ684" s="152"/>
      <c r="BR684" s="152"/>
      <c r="BS684" s="152"/>
      <c r="BT684" s="152"/>
      <c r="BU684" s="152"/>
      <c r="BV684" s="152"/>
      <c r="BW684" s="152"/>
      <c r="BX684" s="152"/>
      <c r="BY684" s="152"/>
      <c r="BZ684" s="152"/>
      <c r="CA684" s="152"/>
      <c r="CB684" s="152"/>
      <c r="CC684" s="152"/>
      <c r="CD684" s="152"/>
      <c r="CE684" s="152"/>
      <c r="CF684" s="152"/>
      <c r="CG684" s="152"/>
      <c r="CH684" s="152"/>
      <c r="CI684" s="152"/>
      <c r="CJ684" s="152"/>
      <c r="CK684" s="152"/>
      <c r="CL684" s="152"/>
      <c r="CM684" s="152"/>
      <c r="CN684" s="152"/>
      <c r="CO684" s="152"/>
      <c r="CP684" s="152"/>
      <c r="CQ684" s="152"/>
      <c r="CR684" s="152"/>
      <c r="CS684" s="152"/>
      <c r="CT684" s="152"/>
      <c r="CU684" s="152"/>
      <c r="CV684" s="152"/>
      <c r="CW684" s="152"/>
      <c r="CX684" s="152"/>
      <c r="CY684" s="152"/>
      <c r="CZ684" s="152"/>
      <c r="DA684" s="152"/>
      <c r="DB684" s="152"/>
      <c r="DC684" s="152"/>
      <c r="DD684" s="152"/>
      <c r="DE684" s="152"/>
      <c r="DF684" s="152"/>
      <c r="DG684" s="152"/>
      <c r="DH684" s="152"/>
      <c r="DI684" s="152"/>
      <c r="DJ684" s="152"/>
      <c r="DK684" s="152"/>
      <c r="DL684" s="152"/>
      <c r="DM684" s="152"/>
      <c r="DN684" s="152"/>
      <c r="DO684" s="152"/>
      <c r="DP684" s="152"/>
      <c r="DQ684" s="152"/>
      <c r="DR684" s="152"/>
      <c r="DS684" s="152"/>
      <c r="DT684" s="152"/>
      <c r="DU684" s="152"/>
      <c r="DV684" s="152"/>
      <c r="DW684" s="152"/>
      <c r="DX684" s="152"/>
      <c r="DY684" s="152"/>
      <c r="DZ684" s="152"/>
      <c r="EA684" s="152"/>
      <c r="EB684" s="152"/>
      <c r="EC684" s="152"/>
      <c r="ED684" s="152"/>
      <c r="EE684" s="152"/>
      <c r="EF684" s="152"/>
      <c r="EG684" s="152"/>
      <c r="EH684" s="152"/>
      <c r="EI684" s="152"/>
      <c r="EJ684" s="152"/>
      <c r="EK684" s="152"/>
      <c r="EL684" s="152"/>
      <c r="EM684" s="152"/>
      <c r="EN684" s="152"/>
      <c r="EO684" s="152"/>
      <c r="EP684" s="152"/>
      <c r="EQ684" s="152"/>
      <c r="ER684" s="152"/>
      <c r="ES684" s="152"/>
      <c r="ET684" s="152"/>
      <c r="EU684" s="152"/>
      <c r="EV684" s="152"/>
      <c r="EW684" s="152"/>
      <c r="EX684" s="152"/>
      <c r="EY684" s="152"/>
      <c r="EZ684" s="152"/>
      <c r="FA684" s="152"/>
      <c r="FB684" s="152"/>
      <c r="FC684" s="152"/>
      <c r="FD684" s="152"/>
    </row>
    <row r="685" spans="1:160">
      <c r="A685" s="89"/>
      <c r="B685" s="89"/>
      <c r="C685" s="89"/>
      <c r="D685" s="89"/>
      <c r="E685" s="89"/>
      <c r="F685" s="89"/>
      <c r="G685" s="89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152"/>
      <c r="AE685" s="152"/>
      <c r="AF685" s="152"/>
      <c r="AG685" s="152"/>
      <c r="AH685" s="152"/>
      <c r="AI685" s="152"/>
      <c r="AJ685" s="152"/>
      <c r="AK685" s="152"/>
      <c r="AL685" s="152"/>
      <c r="AM685" s="152"/>
      <c r="AN685" s="152"/>
      <c r="AO685" s="152"/>
      <c r="AP685" s="152"/>
      <c r="AQ685" s="152"/>
      <c r="AR685" s="152"/>
      <c r="AS685" s="152"/>
      <c r="AT685" s="152"/>
      <c r="AU685" s="152"/>
      <c r="AV685" s="152"/>
      <c r="AW685" s="152"/>
      <c r="AX685" s="152"/>
      <c r="AY685" s="152"/>
      <c r="AZ685" s="152"/>
      <c r="BA685" s="152"/>
      <c r="BB685" s="152"/>
      <c r="BC685" s="152"/>
      <c r="BD685" s="152"/>
      <c r="BE685" s="152"/>
      <c r="BF685" s="152"/>
      <c r="BG685" s="152"/>
      <c r="BH685" s="152"/>
      <c r="BI685" s="152"/>
      <c r="BJ685" s="152"/>
      <c r="BK685" s="152"/>
      <c r="BL685" s="152"/>
      <c r="BM685" s="152"/>
      <c r="BN685" s="152"/>
      <c r="BO685" s="152"/>
      <c r="BP685" s="152"/>
      <c r="BQ685" s="152"/>
      <c r="BR685" s="152"/>
      <c r="BS685" s="152"/>
      <c r="BT685" s="152"/>
      <c r="BU685" s="152"/>
      <c r="BV685" s="152"/>
      <c r="BW685" s="152"/>
      <c r="BX685" s="152"/>
      <c r="BY685" s="152"/>
      <c r="BZ685" s="152"/>
      <c r="CA685" s="152"/>
      <c r="CB685" s="152"/>
      <c r="CC685" s="152"/>
      <c r="CD685" s="152"/>
      <c r="CE685" s="152"/>
      <c r="CF685" s="152"/>
      <c r="CG685" s="152"/>
      <c r="CH685" s="152"/>
      <c r="CI685" s="152"/>
      <c r="CJ685" s="152"/>
      <c r="CK685" s="152"/>
      <c r="CL685" s="152"/>
      <c r="CM685" s="152"/>
      <c r="CN685" s="152"/>
      <c r="CO685" s="152"/>
      <c r="CP685" s="152"/>
      <c r="CQ685" s="152"/>
      <c r="CR685" s="152"/>
      <c r="CS685" s="152"/>
      <c r="CT685" s="152"/>
      <c r="CU685" s="152"/>
      <c r="CV685" s="152"/>
      <c r="CW685" s="152"/>
      <c r="CX685" s="152"/>
      <c r="CY685" s="152"/>
      <c r="CZ685" s="152"/>
      <c r="DA685" s="152"/>
      <c r="DB685" s="152"/>
      <c r="DC685" s="152"/>
      <c r="DD685" s="152"/>
      <c r="DE685" s="152"/>
      <c r="DF685" s="152"/>
      <c r="DG685" s="152"/>
      <c r="DH685" s="152"/>
      <c r="DI685" s="152"/>
      <c r="DJ685" s="152"/>
      <c r="DK685" s="152"/>
      <c r="DL685" s="152"/>
      <c r="DM685" s="152"/>
      <c r="DN685" s="152"/>
      <c r="DO685" s="152"/>
      <c r="DP685" s="152"/>
      <c r="DQ685" s="152"/>
      <c r="DR685" s="152"/>
      <c r="DS685" s="152"/>
      <c r="DT685" s="152"/>
      <c r="DU685" s="152"/>
      <c r="DV685" s="152"/>
      <c r="DW685" s="152"/>
      <c r="DX685" s="152"/>
      <c r="DY685" s="152"/>
      <c r="DZ685" s="152"/>
      <c r="EA685" s="152"/>
      <c r="EB685" s="152"/>
      <c r="EC685" s="152"/>
      <c r="ED685" s="152"/>
      <c r="EE685" s="152"/>
      <c r="EF685" s="152"/>
      <c r="EG685" s="152"/>
      <c r="EH685" s="152"/>
      <c r="EI685" s="152"/>
      <c r="EJ685" s="152"/>
      <c r="EK685" s="152"/>
      <c r="EL685" s="152"/>
      <c r="EM685" s="152"/>
      <c r="EN685" s="152"/>
      <c r="EO685" s="152"/>
      <c r="EP685" s="152"/>
      <c r="EQ685" s="152"/>
      <c r="ER685" s="152"/>
      <c r="ES685" s="152"/>
      <c r="ET685" s="152"/>
      <c r="EU685" s="152"/>
      <c r="EV685" s="152"/>
      <c r="EW685" s="152"/>
      <c r="EX685" s="152"/>
      <c r="EY685" s="152"/>
      <c r="EZ685" s="152"/>
      <c r="FA685" s="152"/>
      <c r="FB685" s="152"/>
      <c r="FC685" s="152"/>
      <c r="FD685" s="152"/>
    </row>
    <row r="686" spans="1:160">
      <c r="A686" s="89"/>
      <c r="B686" s="89"/>
      <c r="C686" s="89"/>
      <c r="D686" s="89"/>
      <c r="E686" s="89"/>
      <c r="F686" s="89"/>
      <c r="G686" s="89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152"/>
      <c r="AE686" s="152"/>
      <c r="AF686" s="152"/>
      <c r="AG686" s="152"/>
      <c r="AH686" s="152"/>
      <c r="AI686" s="152"/>
      <c r="AJ686" s="152"/>
      <c r="AK686" s="152"/>
      <c r="AL686" s="152"/>
      <c r="AM686" s="152"/>
      <c r="AN686" s="152"/>
      <c r="AO686" s="152"/>
      <c r="AP686" s="152"/>
      <c r="AQ686" s="152"/>
      <c r="AR686" s="152"/>
      <c r="AS686" s="152"/>
      <c r="AT686" s="152"/>
      <c r="AU686" s="152"/>
      <c r="AV686" s="152"/>
      <c r="AW686" s="152"/>
      <c r="AX686" s="152"/>
      <c r="AY686" s="152"/>
      <c r="AZ686" s="152"/>
      <c r="BA686" s="152"/>
      <c r="BB686" s="152"/>
      <c r="BC686" s="152"/>
      <c r="BD686" s="152"/>
      <c r="BE686" s="152"/>
      <c r="BF686" s="152"/>
      <c r="BG686" s="152"/>
      <c r="BH686" s="152"/>
      <c r="BI686" s="152"/>
      <c r="BJ686" s="152"/>
      <c r="BK686" s="152"/>
      <c r="BL686" s="152"/>
      <c r="BM686" s="152"/>
      <c r="BN686" s="152"/>
      <c r="BO686" s="152"/>
      <c r="BP686" s="152"/>
      <c r="BQ686" s="152"/>
      <c r="BR686" s="152"/>
      <c r="BS686" s="152"/>
      <c r="BT686" s="152"/>
      <c r="BU686" s="152"/>
      <c r="BV686" s="152"/>
      <c r="BW686" s="152"/>
      <c r="BX686" s="152"/>
      <c r="BY686" s="152"/>
      <c r="BZ686" s="152"/>
      <c r="CA686" s="152"/>
      <c r="CB686" s="152"/>
      <c r="CC686" s="152"/>
      <c r="CD686" s="152"/>
      <c r="CE686" s="152"/>
      <c r="CF686" s="152"/>
      <c r="CG686" s="152"/>
      <c r="CH686" s="152"/>
      <c r="CI686" s="152"/>
      <c r="CJ686" s="152"/>
      <c r="CK686" s="152"/>
      <c r="CL686" s="152"/>
      <c r="CM686" s="152"/>
      <c r="CN686" s="152"/>
      <c r="CO686" s="152"/>
      <c r="CP686" s="152"/>
      <c r="CQ686" s="152"/>
      <c r="CR686" s="152"/>
      <c r="CS686" s="152"/>
      <c r="CT686" s="152"/>
      <c r="CU686" s="152"/>
      <c r="CV686" s="152"/>
      <c r="CW686" s="152"/>
      <c r="CX686" s="152"/>
      <c r="CY686" s="152"/>
      <c r="CZ686" s="152"/>
      <c r="DA686" s="152"/>
      <c r="DB686" s="152"/>
      <c r="DC686" s="152"/>
      <c r="DD686" s="152"/>
      <c r="DE686" s="152"/>
      <c r="DF686" s="152"/>
      <c r="DG686" s="152"/>
      <c r="DH686" s="152"/>
      <c r="DI686" s="152"/>
      <c r="DJ686" s="152"/>
      <c r="DK686" s="152"/>
      <c r="DL686" s="152"/>
      <c r="DM686" s="152"/>
      <c r="DN686" s="152"/>
      <c r="DO686" s="152"/>
      <c r="DP686" s="152"/>
      <c r="DQ686" s="152"/>
      <c r="DR686" s="152"/>
      <c r="DS686" s="152"/>
      <c r="DT686" s="152"/>
      <c r="DU686" s="152"/>
      <c r="DV686" s="152"/>
      <c r="DW686" s="152"/>
      <c r="DX686" s="152"/>
      <c r="DY686" s="152"/>
      <c r="DZ686" s="152"/>
      <c r="EA686" s="152"/>
      <c r="EB686" s="152"/>
      <c r="EC686" s="152"/>
      <c r="ED686" s="152"/>
      <c r="EE686" s="152"/>
      <c r="EF686" s="152"/>
      <c r="EG686" s="152"/>
      <c r="EH686" s="152"/>
      <c r="EI686" s="152"/>
      <c r="EJ686" s="152"/>
      <c r="EK686" s="152"/>
      <c r="EL686" s="152"/>
      <c r="EM686" s="152"/>
      <c r="EN686" s="152"/>
      <c r="EO686" s="152"/>
      <c r="EP686" s="152"/>
      <c r="EQ686" s="152"/>
      <c r="ER686" s="152"/>
      <c r="ES686" s="152"/>
      <c r="ET686" s="152"/>
      <c r="EU686" s="152"/>
      <c r="EV686" s="152"/>
      <c r="EW686" s="152"/>
      <c r="EX686" s="152"/>
      <c r="EY686" s="152"/>
      <c r="EZ686" s="152"/>
      <c r="FA686" s="152"/>
      <c r="FB686" s="152"/>
      <c r="FC686" s="152"/>
      <c r="FD686" s="152"/>
    </row>
    <row r="687" spans="1:160">
      <c r="A687" s="89"/>
      <c r="B687" s="89"/>
      <c r="C687" s="89"/>
      <c r="D687" s="89"/>
      <c r="E687" s="89"/>
      <c r="F687" s="89"/>
      <c r="G687" s="89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152"/>
      <c r="AE687" s="152"/>
      <c r="AF687" s="152"/>
      <c r="AG687" s="152"/>
      <c r="AH687" s="152"/>
      <c r="AI687" s="152"/>
      <c r="AJ687" s="152"/>
      <c r="AK687" s="152"/>
      <c r="AL687" s="152"/>
      <c r="AM687" s="152"/>
      <c r="AN687" s="152"/>
      <c r="AO687" s="152"/>
      <c r="AP687" s="152"/>
      <c r="AQ687" s="152"/>
      <c r="AR687" s="152"/>
      <c r="AS687" s="152"/>
      <c r="AT687" s="152"/>
      <c r="AU687" s="152"/>
      <c r="AV687" s="152"/>
      <c r="AW687" s="152"/>
      <c r="AX687" s="152"/>
      <c r="AY687" s="152"/>
      <c r="AZ687" s="152"/>
      <c r="BA687" s="152"/>
      <c r="BB687" s="152"/>
      <c r="BC687" s="152"/>
      <c r="BD687" s="152"/>
      <c r="BE687" s="152"/>
      <c r="BF687" s="152"/>
      <c r="BG687" s="152"/>
      <c r="BH687" s="152"/>
      <c r="BI687" s="152"/>
      <c r="BJ687" s="152"/>
      <c r="BK687" s="152"/>
      <c r="BL687" s="152"/>
      <c r="BM687" s="152"/>
      <c r="BN687" s="152"/>
      <c r="BO687" s="152"/>
      <c r="BP687" s="152"/>
      <c r="BQ687" s="152"/>
      <c r="BR687" s="152"/>
      <c r="BS687" s="152"/>
      <c r="BT687" s="152"/>
      <c r="BU687" s="152"/>
      <c r="BV687" s="152"/>
      <c r="BW687" s="152"/>
      <c r="BX687" s="152"/>
      <c r="BY687" s="152"/>
      <c r="BZ687" s="152"/>
      <c r="CA687" s="152"/>
      <c r="CB687" s="152"/>
      <c r="CC687" s="152"/>
      <c r="CD687" s="152"/>
      <c r="CE687" s="152"/>
      <c r="CF687" s="152"/>
      <c r="CG687" s="152"/>
      <c r="CH687" s="152"/>
      <c r="CI687" s="152"/>
      <c r="CJ687" s="152"/>
      <c r="CK687" s="152"/>
      <c r="CL687" s="152"/>
      <c r="CM687" s="152"/>
      <c r="CN687" s="152"/>
      <c r="CO687" s="152"/>
      <c r="CP687" s="152"/>
      <c r="CQ687" s="152"/>
      <c r="CR687" s="152"/>
      <c r="CS687" s="152"/>
      <c r="CT687" s="152"/>
      <c r="CU687" s="152"/>
      <c r="CV687" s="152"/>
      <c r="CW687" s="152"/>
      <c r="CX687" s="152"/>
      <c r="CY687" s="152"/>
      <c r="CZ687" s="152"/>
      <c r="DA687" s="152"/>
      <c r="DB687" s="152"/>
      <c r="DC687" s="152"/>
      <c r="DD687" s="152"/>
      <c r="DE687" s="152"/>
      <c r="DF687" s="152"/>
      <c r="DG687" s="152"/>
      <c r="DH687" s="152"/>
      <c r="DI687" s="152"/>
      <c r="DJ687" s="152"/>
      <c r="DK687" s="152"/>
      <c r="DL687" s="152"/>
      <c r="DM687" s="152"/>
      <c r="DN687" s="152"/>
      <c r="DO687" s="152"/>
      <c r="DP687" s="152"/>
      <c r="DQ687" s="152"/>
      <c r="DR687" s="152"/>
      <c r="DS687" s="152"/>
      <c r="DT687" s="152"/>
      <c r="DU687" s="152"/>
      <c r="DV687" s="152"/>
      <c r="DW687" s="152"/>
      <c r="DX687" s="152"/>
      <c r="DY687" s="152"/>
      <c r="DZ687" s="152"/>
      <c r="EA687" s="152"/>
      <c r="EB687" s="152"/>
      <c r="EC687" s="152"/>
      <c r="ED687" s="152"/>
      <c r="EE687" s="152"/>
      <c r="EF687" s="152"/>
      <c r="EG687" s="152"/>
      <c r="EH687" s="152"/>
      <c r="EI687" s="152"/>
      <c r="EJ687" s="152"/>
      <c r="EK687" s="152"/>
      <c r="EL687" s="152"/>
      <c r="EM687" s="152"/>
      <c r="EN687" s="152"/>
      <c r="EO687" s="152"/>
      <c r="EP687" s="152"/>
      <c r="EQ687" s="152"/>
      <c r="ER687" s="152"/>
      <c r="ES687" s="152"/>
      <c r="ET687" s="152"/>
      <c r="EU687" s="152"/>
      <c r="EV687" s="152"/>
      <c r="EW687" s="152"/>
      <c r="EX687" s="152"/>
      <c r="EY687" s="152"/>
      <c r="EZ687" s="152"/>
      <c r="FA687" s="152"/>
      <c r="FB687" s="152"/>
      <c r="FC687" s="152"/>
      <c r="FD687" s="152"/>
    </row>
    <row r="688" spans="1:160">
      <c r="A688" s="89"/>
      <c r="B688" s="89"/>
      <c r="C688" s="89"/>
      <c r="D688" s="89"/>
      <c r="E688" s="89"/>
      <c r="F688" s="89"/>
      <c r="G688" s="89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152"/>
      <c r="AE688" s="152"/>
      <c r="AF688" s="152"/>
      <c r="AG688" s="152"/>
      <c r="AH688" s="152"/>
      <c r="AI688" s="152"/>
      <c r="AJ688" s="152"/>
      <c r="AK688" s="152"/>
      <c r="AL688" s="152"/>
      <c r="AM688" s="152"/>
      <c r="AN688" s="152"/>
      <c r="AO688" s="152"/>
      <c r="AP688" s="152"/>
      <c r="AQ688" s="152"/>
      <c r="AR688" s="152"/>
      <c r="AS688" s="152"/>
      <c r="AT688" s="152"/>
      <c r="AU688" s="152"/>
      <c r="AV688" s="152"/>
      <c r="AW688" s="152"/>
      <c r="AX688" s="152"/>
      <c r="AY688" s="152"/>
      <c r="AZ688" s="152"/>
      <c r="BA688" s="152"/>
      <c r="BB688" s="152"/>
      <c r="BC688" s="152"/>
      <c r="BD688" s="152"/>
      <c r="BE688" s="152"/>
      <c r="BF688" s="152"/>
      <c r="BG688" s="152"/>
      <c r="BH688" s="152"/>
      <c r="BI688" s="152"/>
      <c r="BJ688" s="152"/>
      <c r="BK688" s="152"/>
      <c r="BL688" s="152"/>
      <c r="BM688" s="152"/>
      <c r="BN688" s="152"/>
      <c r="BO688" s="152"/>
      <c r="BP688" s="152"/>
      <c r="BQ688" s="152"/>
      <c r="BR688" s="152"/>
      <c r="BS688" s="152"/>
      <c r="BT688" s="152"/>
      <c r="BU688" s="152"/>
      <c r="BV688" s="152"/>
      <c r="BW688" s="152"/>
      <c r="BX688" s="152"/>
      <c r="BY688" s="152"/>
      <c r="BZ688" s="152"/>
      <c r="CA688" s="152"/>
      <c r="CB688" s="152"/>
      <c r="CC688" s="152"/>
      <c r="CD688" s="152"/>
      <c r="CE688" s="152"/>
      <c r="CF688" s="152"/>
      <c r="CG688" s="152"/>
      <c r="CH688" s="152"/>
      <c r="CI688" s="152"/>
      <c r="CJ688" s="152"/>
      <c r="CK688" s="152"/>
      <c r="CL688" s="152"/>
      <c r="CM688" s="152"/>
      <c r="CN688" s="152"/>
      <c r="CO688" s="152"/>
      <c r="CP688" s="152"/>
      <c r="CQ688" s="152"/>
      <c r="CR688" s="152"/>
      <c r="CS688" s="152"/>
      <c r="CT688" s="152"/>
      <c r="CU688" s="152"/>
      <c r="CV688" s="152"/>
      <c r="CW688" s="152"/>
      <c r="CX688" s="152"/>
      <c r="CY688" s="152"/>
      <c r="CZ688" s="152"/>
      <c r="DA688" s="152"/>
      <c r="DB688" s="152"/>
      <c r="DC688" s="152"/>
      <c r="DD688" s="152"/>
      <c r="DE688" s="152"/>
      <c r="DF688" s="152"/>
      <c r="DG688" s="152"/>
      <c r="DH688" s="152"/>
      <c r="DI688" s="152"/>
      <c r="DJ688" s="152"/>
      <c r="DK688" s="152"/>
      <c r="DL688" s="152"/>
      <c r="DM688" s="152"/>
      <c r="DN688" s="152"/>
      <c r="DO688" s="152"/>
      <c r="DP688" s="152"/>
      <c r="DQ688" s="152"/>
      <c r="DR688" s="152"/>
      <c r="DS688" s="152"/>
      <c r="DT688" s="152"/>
      <c r="DU688" s="152"/>
      <c r="DV688" s="152"/>
      <c r="DW688" s="152"/>
      <c r="DX688" s="152"/>
      <c r="DY688" s="152"/>
      <c r="DZ688" s="152"/>
      <c r="EA688" s="152"/>
      <c r="EB688" s="152"/>
      <c r="EC688" s="152"/>
      <c r="ED688" s="152"/>
      <c r="EE688" s="152"/>
      <c r="EF688" s="152"/>
      <c r="EG688" s="152"/>
      <c r="EH688" s="152"/>
      <c r="EI688" s="152"/>
      <c r="EJ688" s="152"/>
      <c r="EK688" s="152"/>
      <c r="EL688" s="152"/>
      <c r="EM688" s="152"/>
      <c r="EN688" s="152"/>
      <c r="EO688" s="152"/>
      <c r="EP688" s="152"/>
      <c r="EQ688" s="152"/>
      <c r="ER688" s="152"/>
      <c r="ES688" s="152"/>
      <c r="ET688" s="152"/>
      <c r="EU688" s="152"/>
      <c r="EV688" s="152"/>
      <c r="EW688" s="152"/>
      <c r="EX688" s="152"/>
      <c r="EY688" s="152"/>
      <c r="EZ688" s="152"/>
      <c r="FA688" s="152"/>
      <c r="FB688" s="152"/>
      <c r="FC688" s="152"/>
      <c r="FD688" s="152"/>
    </row>
    <row r="689" spans="1:160">
      <c r="A689" s="89"/>
      <c r="B689" s="89"/>
      <c r="C689" s="89"/>
      <c r="D689" s="89"/>
      <c r="E689" s="89"/>
      <c r="F689" s="89"/>
      <c r="G689" s="89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152"/>
      <c r="AE689" s="152"/>
      <c r="AF689" s="152"/>
      <c r="AG689" s="152"/>
      <c r="AH689" s="152"/>
      <c r="AI689" s="152"/>
      <c r="AJ689" s="152"/>
      <c r="AK689" s="152"/>
      <c r="AL689" s="152"/>
      <c r="AM689" s="152"/>
      <c r="AN689" s="152"/>
      <c r="AO689" s="152"/>
      <c r="AP689" s="152"/>
      <c r="AQ689" s="152"/>
      <c r="AR689" s="152"/>
      <c r="AS689" s="152"/>
      <c r="AT689" s="152"/>
      <c r="AU689" s="152"/>
      <c r="AV689" s="152"/>
      <c r="AW689" s="152"/>
      <c r="AX689" s="152"/>
      <c r="AY689" s="152"/>
      <c r="AZ689" s="152"/>
      <c r="BA689" s="152"/>
      <c r="BB689" s="152"/>
      <c r="BC689" s="152"/>
      <c r="BD689" s="152"/>
      <c r="BE689" s="152"/>
      <c r="BF689" s="152"/>
      <c r="BG689" s="152"/>
      <c r="BH689" s="152"/>
      <c r="BI689" s="152"/>
      <c r="BJ689" s="152"/>
      <c r="BK689" s="152"/>
      <c r="BL689" s="152"/>
      <c r="BM689" s="152"/>
      <c r="BN689" s="152"/>
      <c r="BO689" s="152"/>
      <c r="BP689" s="152"/>
      <c r="BQ689" s="152"/>
      <c r="BR689" s="152"/>
      <c r="BS689" s="152"/>
      <c r="BT689" s="152"/>
      <c r="BU689" s="152"/>
      <c r="BV689" s="152"/>
      <c r="BW689" s="152"/>
      <c r="BX689" s="152"/>
      <c r="BY689" s="152"/>
      <c r="BZ689" s="152"/>
      <c r="CA689" s="152"/>
      <c r="CB689" s="152"/>
      <c r="CC689" s="152"/>
      <c r="CD689" s="152"/>
      <c r="CE689" s="152"/>
      <c r="CF689" s="152"/>
      <c r="CG689" s="152"/>
      <c r="CH689" s="152"/>
      <c r="CI689" s="152"/>
      <c r="CJ689" s="152"/>
      <c r="CK689" s="152"/>
      <c r="CL689" s="152"/>
      <c r="CM689" s="152"/>
      <c r="CN689" s="152"/>
      <c r="CO689" s="152"/>
      <c r="CP689" s="152"/>
      <c r="CQ689" s="152"/>
      <c r="CR689" s="152"/>
      <c r="CS689" s="152"/>
      <c r="CT689" s="152"/>
      <c r="CU689" s="152"/>
      <c r="CV689" s="152"/>
      <c r="CW689" s="152"/>
      <c r="CX689" s="152"/>
      <c r="CY689" s="152"/>
      <c r="CZ689" s="152"/>
      <c r="DA689" s="152"/>
      <c r="DB689" s="152"/>
      <c r="DC689" s="152"/>
      <c r="DD689" s="152"/>
      <c r="DE689" s="152"/>
      <c r="DF689" s="152"/>
      <c r="DG689" s="152"/>
      <c r="DH689" s="152"/>
      <c r="DI689" s="152"/>
      <c r="DJ689" s="152"/>
      <c r="DK689" s="152"/>
      <c r="DL689" s="152"/>
      <c r="DM689" s="152"/>
      <c r="DN689" s="152"/>
      <c r="DO689" s="152"/>
      <c r="DP689" s="152"/>
      <c r="DQ689" s="152"/>
      <c r="DR689" s="152"/>
      <c r="DS689" s="152"/>
      <c r="DT689" s="152"/>
      <c r="DU689" s="152"/>
      <c r="DV689" s="152"/>
      <c r="DW689" s="152"/>
      <c r="DX689" s="152"/>
      <c r="DY689" s="152"/>
      <c r="DZ689" s="152"/>
      <c r="EA689" s="152"/>
      <c r="EB689" s="152"/>
      <c r="EC689" s="152"/>
      <c r="ED689" s="152"/>
      <c r="EE689" s="152"/>
      <c r="EF689" s="152"/>
      <c r="EG689" s="152"/>
      <c r="EH689" s="152"/>
      <c r="EI689" s="152"/>
      <c r="EJ689" s="152"/>
      <c r="EK689" s="152"/>
      <c r="EL689" s="152"/>
      <c r="EM689" s="152"/>
      <c r="EN689" s="152"/>
      <c r="EO689" s="152"/>
      <c r="EP689" s="152"/>
      <c r="EQ689" s="152"/>
      <c r="ER689" s="152"/>
      <c r="ES689" s="152"/>
      <c r="ET689" s="152"/>
      <c r="EU689" s="152"/>
      <c r="EV689" s="152"/>
      <c r="EW689" s="152"/>
      <c r="EX689" s="152"/>
      <c r="EY689" s="152"/>
      <c r="EZ689" s="152"/>
      <c r="FA689" s="152"/>
      <c r="FB689" s="152"/>
      <c r="FC689" s="152"/>
      <c r="FD689" s="152"/>
    </row>
    <row r="690" spans="1:160">
      <c r="A690" s="89"/>
      <c r="B690" s="89"/>
      <c r="C690" s="89"/>
      <c r="D690" s="89"/>
      <c r="E690" s="89"/>
      <c r="F690" s="89"/>
      <c r="G690" s="89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152"/>
      <c r="AE690" s="152"/>
      <c r="AF690" s="152"/>
      <c r="AG690" s="152"/>
      <c r="AH690" s="152"/>
      <c r="AI690" s="152"/>
      <c r="AJ690" s="152"/>
      <c r="AK690" s="152"/>
      <c r="AL690" s="152"/>
      <c r="AM690" s="152"/>
      <c r="AN690" s="152"/>
      <c r="AO690" s="152"/>
      <c r="AP690" s="152"/>
      <c r="AQ690" s="152"/>
      <c r="AR690" s="152"/>
      <c r="AS690" s="152"/>
      <c r="AT690" s="152"/>
      <c r="AU690" s="152"/>
      <c r="AV690" s="152"/>
      <c r="AW690" s="152"/>
      <c r="AX690" s="152"/>
      <c r="AY690" s="152"/>
      <c r="AZ690" s="152"/>
      <c r="BA690" s="152"/>
      <c r="BB690" s="152"/>
      <c r="BC690" s="152"/>
      <c r="BD690" s="152"/>
      <c r="BE690" s="152"/>
      <c r="BF690" s="152"/>
      <c r="BG690" s="152"/>
      <c r="BH690" s="152"/>
      <c r="BI690" s="152"/>
      <c r="BJ690" s="152"/>
      <c r="BK690" s="152"/>
      <c r="BL690" s="152"/>
      <c r="BM690" s="152"/>
      <c r="BN690" s="152"/>
      <c r="BO690" s="152"/>
      <c r="BP690" s="152"/>
      <c r="BQ690" s="152"/>
      <c r="BR690" s="152"/>
      <c r="BS690" s="152"/>
      <c r="BT690" s="152"/>
      <c r="BU690" s="152"/>
      <c r="BV690" s="152"/>
      <c r="BW690" s="152"/>
      <c r="BX690" s="152"/>
      <c r="BY690" s="152"/>
      <c r="BZ690" s="152"/>
      <c r="CA690" s="152"/>
      <c r="CB690" s="152"/>
      <c r="CC690" s="152"/>
      <c r="CD690" s="152"/>
      <c r="CE690" s="152"/>
      <c r="CF690" s="152"/>
      <c r="CG690" s="152"/>
      <c r="CH690" s="152"/>
      <c r="CI690" s="152"/>
      <c r="CJ690" s="152"/>
      <c r="CK690" s="152"/>
      <c r="CL690" s="152"/>
      <c r="CM690" s="152"/>
      <c r="CN690" s="152"/>
      <c r="CO690" s="152"/>
      <c r="CP690" s="152"/>
      <c r="CQ690" s="152"/>
      <c r="CR690" s="152"/>
      <c r="CS690" s="152"/>
      <c r="CT690" s="152"/>
      <c r="CU690" s="152"/>
      <c r="CV690" s="152"/>
      <c r="CW690" s="152"/>
      <c r="CX690" s="152"/>
      <c r="CY690" s="152"/>
      <c r="CZ690" s="152"/>
      <c r="DA690" s="152"/>
      <c r="DB690" s="152"/>
      <c r="DC690" s="152"/>
      <c r="DD690" s="152"/>
      <c r="DE690" s="152"/>
      <c r="DF690" s="152"/>
      <c r="DG690" s="152"/>
      <c r="DH690" s="152"/>
      <c r="DI690" s="152"/>
      <c r="DJ690" s="152"/>
      <c r="DK690" s="152"/>
      <c r="DL690" s="152"/>
      <c r="DM690" s="152"/>
      <c r="DN690" s="152"/>
      <c r="DO690" s="152"/>
      <c r="DP690" s="152"/>
      <c r="DQ690" s="152"/>
      <c r="DR690" s="152"/>
      <c r="DS690" s="152"/>
      <c r="DT690" s="152"/>
      <c r="DU690" s="152"/>
      <c r="DV690" s="152"/>
      <c r="DW690" s="152"/>
      <c r="DX690" s="152"/>
      <c r="DY690" s="152"/>
      <c r="DZ690" s="152"/>
      <c r="EA690" s="152"/>
      <c r="EB690" s="152"/>
      <c r="EC690" s="152"/>
      <c r="ED690" s="152"/>
      <c r="EE690" s="152"/>
      <c r="EF690" s="152"/>
      <c r="EG690" s="152"/>
      <c r="EH690" s="152"/>
      <c r="EI690" s="152"/>
      <c r="EJ690" s="152"/>
      <c r="EK690" s="152"/>
      <c r="EL690" s="152"/>
      <c r="EM690" s="152"/>
      <c r="EN690" s="152"/>
      <c r="EO690" s="152"/>
      <c r="EP690" s="152"/>
      <c r="EQ690" s="152"/>
      <c r="ER690" s="152"/>
      <c r="ES690" s="152"/>
      <c r="ET690" s="152"/>
      <c r="EU690" s="152"/>
      <c r="EV690" s="152"/>
      <c r="EW690" s="152"/>
      <c r="EX690" s="152"/>
      <c r="EY690" s="152"/>
      <c r="EZ690" s="152"/>
      <c r="FA690" s="152"/>
      <c r="FB690" s="152"/>
      <c r="FC690" s="152"/>
      <c r="FD690" s="152"/>
    </row>
    <row r="691" spans="1:160">
      <c r="A691" s="89"/>
      <c r="B691" s="89"/>
      <c r="C691" s="89"/>
      <c r="D691" s="89"/>
      <c r="E691" s="89"/>
      <c r="F691" s="89"/>
      <c r="G691" s="89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152"/>
      <c r="AE691" s="152"/>
      <c r="AF691" s="152"/>
      <c r="AG691" s="152"/>
      <c r="AH691" s="152"/>
      <c r="AI691" s="152"/>
      <c r="AJ691" s="152"/>
      <c r="AK691" s="152"/>
      <c r="AL691" s="152"/>
      <c r="AM691" s="152"/>
      <c r="AN691" s="152"/>
      <c r="AO691" s="152"/>
      <c r="AP691" s="152"/>
      <c r="AQ691" s="152"/>
      <c r="AR691" s="152"/>
      <c r="AS691" s="152"/>
      <c r="AT691" s="152"/>
      <c r="AU691" s="152"/>
      <c r="AV691" s="152"/>
      <c r="AW691" s="152"/>
      <c r="AX691" s="152"/>
      <c r="AY691" s="152"/>
      <c r="AZ691" s="152"/>
      <c r="BA691" s="152"/>
      <c r="BB691" s="152"/>
      <c r="BC691" s="152"/>
      <c r="BD691" s="152"/>
      <c r="BE691" s="152"/>
      <c r="BF691" s="152"/>
      <c r="BG691" s="152"/>
      <c r="BH691" s="152"/>
      <c r="BI691" s="152"/>
      <c r="BJ691" s="152"/>
      <c r="BK691" s="152"/>
      <c r="BL691" s="152"/>
      <c r="BM691" s="152"/>
      <c r="BN691" s="152"/>
      <c r="BO691" s="152"/>
      <c r="BP691" s="152"/>
      <c r="BQ691" s="152"/>
      <c r="BR691" s="152"/>
      <c r="BS691" s="152"/>
      <c r="BT691" s="152"/>
      <c r="BU691" s="152"/>
      <c r="BV691" s="152"/>
      <c r="BW691" s="152"/>
      <c r="BX691" s="152"/>
      <c r="BY691" s="152"/>
      <c r="BZ691" s="152"/>
      <c r="CA691" s="152"/>
      <c r="CB691" s="152"/>
      <c r="CC691" s="152"/>
      <c r="CD691" s="152"/>
      <c r="CE691" s="152"/>
      <c r="CF691" s="152"/>
      <c r="CG691" s="152"/>
      <c r="CH691" s="152"/>
      <c r="CI691" s="152"/>
      <c r="CJ691" s="152"/>
      <c r="CK691" s="152"/>
      <c r="CL691" s="152"/>
      <c r="CM691" s="152"/>
      <c r="CN691" s="152"/>
      <c r="CO691" s="152"/>
      <c r="CP691" s="152"/>
      <c r="CQ691" s="152"/>
      <c r="CR691" s="152"/>
      <c r="CS691" s="152"/>
      <c r="CT691" s="152"/>
      <c r="CU691" s="152"/>
      <c r="CV691" s="152"/>
      <c r="CW691" s="152"/>
      <c r="CX691" s="152"/>
      <c r="CY691" s="152"/>
      <c r="CZ691" s="152"/>
      <c r="DA691" s="152"/>
      <c r="DB691" s="152"/>
      <c r="DC691" s="152"/>
      <c r="DD691" s="152"/>
      <c r="DE691" s="152"/>
      <c r="DF691" s="152"/>
      <c r="DG691" s="152"/>
      <c r="DH691" s="152"/>
      <c r="DI691" s="152"/>
      <c r="DJ691" s="152"/>
      <c r="DK691" s="152"/>
      <c r="DL691" s="152"/>
      <c r="DM691" s="152"/>
      <c r="DN691" s="152"/>
      <c r="DO691" s="152"/>
      <c r="DP691" s="152"/>
      <c r="DQ691" s="152"/>
      <c r="DR691" s="152"/>
      <c r="DS691" s="152"/>
      <c r="DT691" s="152"/>
      <c r="DU691" s="152"/>
      <c r="DV691" s="152"/>
      <c r="DW691" s="152"/>
      <c r="DX691" s="152"/>
      <c r="DY691" s="152"/>
      <c r="DZ691" s="152"/>
      <c r="EA691" s="152"/>
      <c r="EB691" s="152"/>
      <c r="EC691" s="152"/>
      <c r="ED691" s="152"/>
      <c r="EE691" s="152"/>
      <c r="EF691" s="152"/>
      <c r="EG691" s="152"/>
      <c r="EH691" s="152"/>
      <c r="EI691" s="152"/>
      <c r="EJ691" s="152"/>
      <c r="EK691" s="152"/>
      <c r="EL691" s="152"/>
      <c r="EM691" s="152"/>
      <c r="EN691" s="152"/>
      <c r="EO691" s="152"/>
      <c r="EP691" s="152"/>
      <c r="EQ691" s="152"/>
      <c r="ER691" s="152"/>
      <c r="ES691" s="152"/>
      <c r="ET691" s="152"/>
      <c r="EU691" s="152"/>
      <c r="EV691" s="152"/>
      <c r="EW691" s="152"/>
      <c r="EX691" s="152"/>
      <c r="EY691" s="152"/>
      <c r="EZ691" s="152"/>
      <c r="FA691" s="152"/>
      <c r="FB691" s="152"/>
      <c r="FC691" s="152"/>
      <c r="FD691" s="152"/>
    </row>
    <row r="692" spans="1:160">
      <c r="A692" s="89"/>
      <c r="B692" s="89"/>
      <c r="C692" s="89"/>
      <c r="D692" s="89"/>
      <c r="E692" s="89"/>
      <c r="F692" s="89"/>
      <c r="G692" s="89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152"/>
      <c r="AE692" s="152"/>
      <c r="AF692" s="152"/>
      <c r="AG692" s="152"/>
      <c r="AH692" s="152"/>
      <c r="AI692" s="152"/>
      <c r="AJ692" s="152"/>
      <c r="AK692" s="152"/>
      <c r="AL692" s="152"/>
      <c r="AM692" s="152"/>
      <c r="AN692" s="152"/>
      <c r="AO692" s="152"/>
      <c r="AP692" s="152"/>
      <c r="AQ692" s="152"/>
      <c r="AR692" s="152"/>
      <c r="AS692" s="152"/>
      <c r="AT692" s="152"/>
      <c r="AU692" s="152"/>
      <c r="AV692" s="152"/>
      <c r="AW692" s="152"/>
      <c r="AX692" s="152"/>
      <c r="AY692" s="152"/>
      <c r="AZ692" s="152"/>
      <c r="BA692" s="152"/>
      <c r="BB692" s="152"/>
      <c r="BC692" s="152"/>
      <c r="BD692" s="152"/>
      <c r="BE692" s="152"/>
      <c r="BF692" s="152"/>
      <c r="BG692" s="152"/>
      <c r="BH692" s="152"/>
      <c r="BI692" s="152"/>
      <c r="BJ692" s="152"/>
      <c r="BK692" s="152"/>
      <c r="BL692" s="152"/>
      <c r="BM692" s="152"/>
      <c r="BN692" s="152"/>
      <c r="BO692" s="152"/>
      <c r="BP692" s="152"/>
      <c r="BQ692" s="152"/>
      <c r="BR692" s="152"/>
      <c r="BS692" s="152"/>
      <c r="BT692" s="152"/>
      <c r="BU692" s="152"/>
      <c r="BV692" s="152"/>
      <c r="BW692" s="152"/>
      <c r="BX692" s="152"/>
      <c r="BY692" s="152"/>
      <c r="BZ692" s="152"/>
      <c r="CA692" s="152"/>
      <c r="CB692" s="152"/>
      <c r="CC692" s="152"/>
      <c r="CD692" s="152"/>
      <c r="CE692" s="152"/>
      <c r="CF692" s="152"/>
      <c r="CG692" s="152"/>
      <c r="CH692" s="152"/>
      <c r="CI692" s="152"/>
      <c r="CJ692" s="152"/>
      <c r="CK692" s="152"/>
      <c r="CL692" s="152"/>
      <c r="CM692" s="152"/>
      <c r="CN692" s="152"/>
      <c r="CO692" s="152"/>
      <c r="CP692" s="152"/>
      <c r="CQ692" s="152"/>
      <c r="CR692" s="152"/>
      <c r="CS692" s="152"/>
      <c r="CT692" s="152"/>
      <c r="CU692" s="152"/>
      <c r="CV692" s="152"/>
      <c r="CW692" s="152"/>
      <c r="CX692" s="152"/>
      <c r="CY692" s="152"/>
      <c r="CZ692" s="152"/>
      <c r="DA692" s="152"/>
      <c r="DB692" s="152"/>
      <c r="DC692" s="152"/>
      <c r="DD692" s="152"/>
      <c r="DE692" s="152"/>
      <c r="DF692" s="152"/>
      <c r="DG692" s="152"/>
      <c r="DH692" s="152"/>
      <c r="DI692" s="152"/>
      <c r="DJ692" s="152"/>
      <c r="DK692" s="152"/>
      <c r="DL692" s="152"/>
      <c r="DM692" s="152"/>
      <c r="DN692" s="152"/>
      <c r="DO692" s="152"/>
      <c r="DP692" s="152"/>
      <c r="DQ692" s="152"/>
      <c r="DR692" s="152"/>
      <c r="DS692" s="152"/>
      <c r="DT692" s="152"/>
      <c r="DU692" s="152"/>
      <c r="DV692" s="152"/>
      <c r="DW692" s="152"/>
      <c r="DX692" s="152"/>
      <c r="DY692" s="152"/>
      <c r="DZ692" s="152"/>
      <c r="EA692" s="152"/>
      <c r="EB692" s="152"/>
      <c r="EC692" s="152"/>
      <c r="ED692" s="152"/>
      <c r="EE692" s="152"/>
      <c r="EF692" s="152"/>
      <c r="EG692" s="152"/>
      <c r="EH692" s="152"/>
      <c r="EI692" s="152"/>
      <c r="EJ692" s="152"/>
      <c r="EK692" s="152"/>
      <c r="EL692" s="152"/>
      <c r="EM692" s="152"/>
      <c r="EN692" s="152"/>
      <c r="EO692" s="152"/>
      <c r="EP692" s="152"/>
      <c r="EQ692" s="152"/>
      <c r="ER692" s="152"/>
      <c r="ES692" s="152"/>
      <c r="ET692" s="152"/>
      <c r="EU692" s="152"/>
      <c r="EV692" s="152"/>
      <c r="EW692" s="152"/>
      <c r="EX692" s="152"/>
      <c r="EY692" s="152"/>
      <c r="EZ692" s="152"/>
      <c r="FA692" s="152"/>
      <c r="FB692" s="152"/>
      <c r="FC692" s="152"/>
      <c r="FD692" s="152"/>
    </row>
    <row r="693" spans="1:160">
      <c r="A693" s="89"/>
      <c r="B693" s="89"/>
      <c r="C693" s="89"/>
      <c r="D693" s="89"/>
      <c r="E693" s="89"/>
      <c r="F693" s="89"/>
      <c r="G693" s="89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152"/>
      <c r="AE693" s="152"/>
      <c r="AF693" s="152"/>
      <c r="AG693" s="152"/>
      <c r="AH693" s="152"/>
      <c r="AI693" s="152"/>
      <c r="AJ693" s="152"/>
      <c r="AK693" s="152"/>
      <c r="AL693" s="152"/>
      <c r="AM693" s="152"/>
      <c r="AN693" s="152"/>
      <c r="AO693" s="152"/>
      <c r="AP693" s="152"/>
      <c r="AQ693" s="152"/>
      <c r="AR693" s="152"/>
      <c r="AS693" s="152"/>
      <c r="AT693" s="152"/>
      <c r="AU693" s="152"/>
      <c r="AV693" s="152"/>
      <c r="AW693" s="152"/>
      <c r="AX693" s="152"/>
      <c r="AY693" s="152"/>
      <c r="AZ693" s="152"/>
      <c r="BA693" s="152"/>
      <c r="BB693" s="152"/>
      <c r="BC693" s="152"/>
      <c r="BD693" s="152"/>
      <c r="BE693" s="152"/>
      <c r="BF693" s="152"/>
      <c r="BG693" s="152"/>
      <c r="BH693" s="152"/>
      <c r="BI693" s="152"/>
      <c r="BJ693" s="152"/>
      <c r="BK693" s="152"/>
      <c r="BL693" s="152"/>
      <c r="BM693" s="152"/>
      <c r="BN693" s="152"/>
      <c r="BO693" s="152"/>
      <c r="BP693" s="152"/>
      <c r="BQ693" s="152"/>
      <c r="BR693" s="152"/>
      <c r="BS693" s="152"/>
      <c r="BT693" s="152"/>
      <c r="BU693" s="152"/>
      <c r="BV693" s="152"/>
      <c r="BW693" s="152"/>
      <c r="BX693" s="152"/>
      <c r="BY693" s="152"/>
      <c r="BZ693" s="152"/>
      <c r="CA693" s="152"/>
      <c r="CB693" s="152"/>
      <c r="CC693" s="152"/>
      <c r="CD693" s="152"/>
      <c r="CE693" s="152"/>
      <c r="CF693" s="152"/>
      <c r="CG693" s="152"/>
      <c r="CH693" s="152"/>
      <c r="CI693" s="152"/>
      <c r="CJ693" s="152"/>
      <c r="CK693" s="152"/>
      <c r="CL693" s="152"/>
      <c r="CM693" s="152"/>
      <c r="CN693" s="152"/>
      <c r="CO693" s="152"/>
      <c r="CP693" s="152"/>
      <c r="CQ693" s="152"/>
      <c r="CR693" s="152"/>
      <c r="CS693" s="152"/>
      <c r="CT693" s="152"/>
      <c r="CU693" s="152"/>
      <c r="CV693" s="152"/>
      <c r="CW693" s="152"/>
      <c r="CX693" s="152"/>
      <c r="CY693" s="152"/>
      <c r="CZ693" s="152"/>
      <c r="DA693" s="152"/>
      <c r="DB693" s="152"/>
      <c r="DC693" s="152"/>
      <c r="DD693" s="152"/>
      <c r="DE693" s="152"/>
      <c r="DF693" s="152"/>
      <c r="DG693" s="152"/>
      <c r="DH693" s="152"/>
      <c r="DI693" s="152"/>
      <c r="DJ693" s="152"/>
      <c r="DK693" s="152"/>
      <c r="DL693" s="152"/>
      <c r="DM693" s="152"/>
      <c r="DN693" s="152"/>
      <c r="DO693" s="152"/>
      <c r="DP693" s="152"/>
      <c r="DQ693" s="152"/>
      <c r="DR693" s="152"/>
      <c r="DS693" s="152"/>
      <c r="DT693" s="152"/>
      <c r="DU693" s="152"/>
      <c r="DV693" s="152"/>
      <c r="DW693" s="152"/>
      <c r="DX693" s="152"/>
      <c r="DY693" s="152"/>
      <c r="DZ693" s="152"/>
      <c r="EA693" s="152"/>
      <c r="EB693" s="152"/>
      <c r="EC693" s="152"/>
      <c r="ED693" s="152"/>
      <c r="EE693" s="152"/>
      <c r="EF693" s="152"/>
      <c r="EG693" s="152"/>
      <c r="EH693" s="152"/>
      <c r="EI693" s="152"/>
      <c r="EJ693" s="152"/>
      <c r="EK693" s="152"/>
      <c r="EL693" s="152"/>
      <c r="EM693" s="152"/>
      <c r="EN693" s="152"/>
      <c r="EO693" s="152"/>
      <c r="EP693" s="152"/>
      <c r="EQ693" s="152"/>
      <c r="ER693" s="152"/>
      <c r="ES693" s="152"/>
      <c r="ET693" s="152"/>
      <c r="EU693" s="152"/>
      <c r="EV693" s="152"/>
      <c r="EW693" s="152"/>
      <c r="EX693" s="152"/>
      <c r="EY693" s="152"/>
      <c r="EZ693" s="152"/>
      <c r="FA693" s="152"/>
      <c r="FB693" s="152"/>
      <c r="FC693" s="152"/>
      <c r="FD693" s="152"/>
    </row>
    <row r="694" spans="1:160">
      <c r="A694" s="89"/>
      <c r="B694" s="89"/>
      <c r="C694" s="89"/>
      <c r="D694" s="89"/>
      <c r="E694" s="89"/>
      <c r="F694" s="89"/>
      <c r="G694" s="89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152"/>
      <c r="AE694" s="152"/>
      <c r="AF694" s="152"/>
      <c r="AG694" s="152"/>
      <c r="AH694" s="152"/>
      <c r="AI694" s="152"/>
      <c r="AJ694" s="152"/>
      <c r="AK694" s="152"/>
      <c r="AL694" s="152"/>
      <c r="AM694" s="152"/>
      <c r="AN694" s="152"/>
      <c r="AO694" s="152"/>
      <c r="AP694" s="152"/>
      <c r="AQ694" s="152"/>
      <c r="AR694" s="152"/>
      <c r="AS694" s="152"/>
      <c r="AT694" s="152"/>
      <c r="AU694" s="152"/>
      <c r="AV694" s="152"/>
      <c r="AW694" s="152"/>
      <c r="AX694" s="152"/>
      <c r="AY694" s="152"/>
      <c r="AZ694" s="152"/>
      <c r="BA694" s="152"/>
      <c r="BB694" s="152"/>
      <c r="BC694" s="152"/>
      <c r="BD694" s="152"/>
      <c r="BE694" s="152"/>
      <c r="BF694" s="152"/>
      <c r="BG694" s="152"/>
      <c r="BH694" s="152"/>
      <c r="BI694" s="152"/>
      <c r="BJ694" s="152"/>
      <c r="BK694" s="152"/>
      <c r="BL694" s="152"/>
      <c r="BM694" s="152"/>
      <c r="BN694" s="152"/>
      <c r="BO694" s="152"/>
      <c r="BP694" s="152"/>
      <c r="BQ694" s="152"/>
      <c r="BR694" s="152"/>
      <c r="BS694" s="152"/>
      <c r="BT694" s="152"/>
      <c r="BU694" s="152"/>
      <c r="BV694" s="152"/>
      <c r="BW694" s="152"/>
      <c r="BX694" s="152"/>
      <c r="BY694" s="152"/>
      <c r="BZ694" s="152"/>
      <c r="CA694" s="152"/>
      <c r="CB694" s="152"/>
      <c r="CC694" s="152"/>
      <c r="CD694" s="152"/>
      <c r="CE694" s="152"/>
      <c r="CF694" s="152"/>
      <c r="CG694" s="152"/>
      <c r="CH694" s="152"/>
      <c r="CI694" s="152"/>
      <c r="CJ694" s="152"/>
      <c r="CK694" s="152"/>
      <c r="CL694" s="152"/>
      <c r="CM694" s="152"/>
      <c r="CN694" s="152"/>
      <c r="CO694" s="152"/>
      <c r="CP694" s="152"/>
      <c r="CQ694" s="152"/>
      <c r="CR694" s="152"/>
      <c r="CS694" s="152"/>
      <c r="CT694" s="152"/>
      <c r="CU694" s="152"/>
      <c r="CV694" s="152"/>
      <c r="CW694" s="152"/>
      <c r="CX694" s="152"/>
      <c r="CY694" s="152"/>
      <c r="CZ694" s="152"/>
      <c r="DA694" s="152"/>
      <c r="DB694" s="152"/>
      <c r="DC694" s="152"/>
      <c r="DD694" s="152"/>
      <c r="DE694" s="152"/>
      <c r="DF694" s="152"/>
      <c r="DG694" s="152"/>
      <c r="DH694" s="152"/>
      <c r="DI694" s="152"/>
      <c r="DJ694" s="152"/>
      <c r="DK694" s="152"/>
      <c r="DL694" s="152"/>
      <c r="DM694" s="152"/>
      <c r="DN694" s="152"/>
      <c r="DO694" s="152"/>
      <c r="DP694" s="152"/>
      <c r="DQ694" s="152"/>
      <c r="DR694" s="152"/>
      <c r="DS694" s="152"/>
      <c r="DT694" s="152"/>
      <c r="DU694" s="152"/>
      <c r="DV694" s="152"/>
      <c r="DW694" s="152"/>
      <c r="DX694" s="152"/>
      <c r="DY694" s="152"/>
      <c r="DZ694" s="152"/>
      <c r="EA694" s="152"/>
      <c r="EB694" s="152"/>
      <c r="EC694" s="152"/>
      <c r="ED694" s="152"/>
      <c r="EE694" s="152"/>
      <c r="EF694" s="152"/>
      <c r="EG694" s="152"/>
      <c r="EH694" s="152"/>
      <c r="EI694" s="152"/>
      <c r="EJ694" s="152"/>
      <c r="EK694" s="152"/>
      <c r="EL694" s="152"/>
      <c r="EM694" s="152"/>
      <c r="EN694" s="152"/>
      <c r="EO694" s="152"/>
      <c r="EP694" s="152"/>
      <c r="EQ694" s="152"/>
      <c r="ER694" s="152"/>
      <c r="ES694" s="152"/>
      <c r="ET694" s="152"/>
      <c r="EU694" s="152"/>
      <c r="EV694" s="152"/>
      <c r="EW694" s="152"/>
      <c r="EX694" s="152"/>
      <c r="EY694" s="152"/>
      <c r="EZ694" s="152"/>
      <c r="FA694" s="152"/>
      <c r="FB694" s="152"/>
      <c r="FC694" s="152"/>
      <c r="FD694" s="152"/>
    </row>
    <row r="695" spans="1:160">
      <c r="A695" s="89"/>
      <c r="B695" s="89"/>
      <c r="C695" s="89"/>
      <c r="D695" s="89"/>
      <c r="E695" s="89"/>
      <c r="F695" s="89"/>
      <c r="G695" s="89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152"/>
      <c r="AE695" s="152"/>
      <c r="AF695" s="152"/>
      <c r="AG695" s="152"/>
      <c r="AH695" s="152"/>
      <c r="AI695" s="152"/>
      <c r="AJ695" s="152"/>
      <c r="AK695" s="152"/>
      <c r="AL695" s="152"/>
      <c r="AM695" s="152"/>
      <c r="AN695" s="152"/>
      <c r="AO695" s="152"/>
      <c r="AP695" s="152"/>
      <c r="AQ695" s="152"/>
      <c r="AR695" s="152"/>
      <c r="AS695" s="152"/>
      <c r="AT695" s="152"/>
      <c r="AU695" s="152"/>
      <c r="AV695" s="152"/>
      <c r="AW695" s="152"/>
      <c r="AX695" s="152"/>
      <c r="AY695" s="152"/>
      <c r="AZ695" s="152"/>
      <c r="BA695" s="152"/>
      <c r="BB695" s="152"/>
      <c r="BC695" s="152"/>
      <c r="BD695" s="152"/>
      <c r="BE695" s="152"/>
      <c r="BF695" s="152"/>
      <c r="BG695" s="152"/>
      <c r="BH695" s="152"/>
      <c r="BI695" s="152"/>
      <c r="BJ695" s="152"/>
      <c r="BK695" s="152"/>
      <c r="BL695" s="152"/>
      <c r="BM695" s="152"/>
      <c r="BN695" s="152"/>
      <c r="BO695" s="152"/>
      <c r="BP695" s="152"/>
      <c r="BQ695" s="152"/>
      <c r="BR695" s="152"/>
      <c r="BS695" s="152"/>
      <c r="BT695" s="152"/>
      <c r="BU695" s="152"/>
      <c r="BV695" s="152"/>
      <c r="BW695" s="152"/>
      <c r="BX695" s="152"/>
      <c r="BY695" s="152"/>
      <c r="BZ695" s="152"/>
      <c r="CA695" s="152"/>
      <c r="CB695" s="152"/>
      <c r="CC695" s="152"/>
      <c r="CD695" s="152"/>
      <c r="CE695" s="152"/>
      <c r="CF695" s="152"/>
      <c r="CG695" s="152"/>
      <c r="CH695" s="152"/>
      <c r="CI695" s="152"/>
      <c r="CJ695" s="152"/>
      <c r="CK695" s="152"/>
      <c r="CL695" s="152"/>
      <c r="CM695" s="152"/>
      <c r="CN695" s="152"/>
      <c r="CO695" s="152"/>
      <c r="CP695" s="152"/>
      <c r="CQ695" s="152"/>
      <c r="CR695" s="152"/>
      <c r="CS695" s="152"/>
      <c r="CT695" s="152"/>
      <c r="CU695" s="152"/>
      <c r="CV695" s="152"/>
      <c r="CW695" s="152"/>
      <c r="CX695" s="152"/>
      <c r="CY695" s="152"/>
      <c r="CZ695" s="152"/>
      <c r="DA695" s="152"/>
      <c r="DB695" s="152"/>
      <c r="DC695" s="152"/>
      <c r="DD695" s="152"/>
      <c r="DE695" s="152"/>
      <c r="DF695" s="152"/>
      <c r="DG695" s="152"/>
      <c r="DH695" s="152"/>
      <c r="DI695" s="152"/>
      <c r="DJ695" s="152"/>
      <c r="DK695" s="152"/>
      <c r="DL695" s="152"/>
      <c r="DM695" s="152"/>
      <c r="DN695" s="152"/>
      <c r="DO695" s="152"/>
      <c r="DP695" s="152"/>
      <c r="DQ695" s="152"/>
      <c r="DR695" s="152"/>
      <c r="DS695" s="152"/>
      <c r="DT695" s="152"/>
      <c r="DU695" s="152"/>
      <c r="DV695" s="152"/>
      <c r="DW695" s="152"/>
      <c r="DX695" s="152"/>
      <c r="DY695" s="152"/>
      <c r="DZ695" s="152"/>
      <c r="EA695" s="152"/>
      <c r="EB695" s="152"/>
      <c r="EC695" s="152"/>
      <c r="ED695" s="152"/>
      <c r="EE695" s="152"/>
      <c r="EF695" s="152"/>
      <c r="EG695" s="152"/>
      <c r="EH695" s="152"/>
      <c r="EI695" s="152"/>
      <c r="EJ695" s="152"/>
      <c r="EK695" s="152"/>
      <c r="EL695" s="152"/>
      <c r="EM695" s="152"/>
      <c r="EN695" s="152"/>
      <c r="EO695" s="152"/>
      <c r="EP695" s="152"/>
      <c r="EQ695" s="152"/>
      <c r="ER695" s="152"/>
      <c r="ES695" s="152"/>
      <c r="ET695" s="152"/>
      <c r="EU695" s="152"/>
      <c r="EV695" s="152"/>
      <c r="EW695" s="152"/>
      <c r="EX695" s="152"/>
      <c r="EY695" s="152"/>
      <c r="EZ695" s="152"/>
      <c r="FA695" s="152"/>
      <c r="FB695" s="152"/>
      <c r="FC695" s="152"/>
      <c r="FD695" s="152"/>
    </row>
    <row r="696" spans="1:160">
      <c r="A696" s="89"/>
      <c r="B696" s="89"/>
      <c r="C696" s="89"/>
      <c r="D696" s="89"/>
      <c r="E696" s="89"/>
      <c r="F696" s="89"/>
      <c r="G696" s="89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152"/>
      <c r="AE696" s="152"/>
      <c r="AF696" s="152"/>
      <c r="AG696" s="152"/>
      <c r="AH696" s="152"/>
      <c r="AI696" s="152"/>
      <c r="AJ696" s="152"/>
      <c r="AK696" s="152"/>
      <c r="AL696" s="152"/>
      <c r="AM696" s="152"/>
      <c r="AN696" s="152"/>
      <c r="AO696" s="152"/>
      <c r="AP696" s="152"/>
      <c r="AQ696" s="152"/>
      <c r="AR696" s="152"/>
      <c r="AS696" s="152"/>
      <c r="AT696" s="152"/>
      <c r="AU696" s="152"/>
      <c r="AV696" s="152"/>
      <c r="AW696" s="152"/>
      <c r="AX696" s="152"/>
      <c r="AY696" s="152"/>
      <c r="AZ696" s="152"/>
      <c r="BA696" s="152"/>
      <c r="BB696" s="152"/>
      <c r="BC696" s="152"/>
      <c r="BD696" s="152"/>
      <c r="BE696" s="152"/>
      <c r="BF696" s="152"/>
      <c r="BG696" s="152"/>
      <c r="BH696" s="152"/>
      <c r="BI696" s="152"/>
      <c r="BJ696" s="152"/>
      <c r="BK696" s="152"/>
      <c r="BL696" s="152"/>
      <c r="BM696" s="152"/>
      <c r="BN696" s="152"/>
      <c r="BO696" s="152"/>
      <c r="BP696" s="152"/>
      <c r="BQ696" s="152"/>
      <c r="BR696" s="152"/>
      <c r="BS696" s="152"/>
      <c r="BT696" s="152"/>
      <c r="BU696" s="152"/>
      <c r="BV696" s="152"/>
      <c r="BW696" s="152"/>
      <c r="BX696" s="152"/>
      <c r="BY696" s="152"/>
      <c r="BZ696" s="152"/>
      <c r="CA696" s="152"/>
      <c r="CB696" s="152"/>
      <c r="CC696" s="152"/>
      <c r="CD696" s="152"/>
      <c r="CE696" s="152"/>
      <c r="CF696" s="152"/>
      <c r="CG696" s="152"/>
      <c r="CH696" s="152"/>
      <c r="CI696" s="152"/>
      <c r="CJ696" s="152"/>
      <c r="CK696" s="152"/>
      <c r="CL696" s="152"/>
      <c r="CM696" s="152"/>
      <c r="CN696" s="152"/>
      <c r="CO696" s="152"/>
      <c r="CP696" s="152"/>
      <c r="CQ696" s="152"/>
      <c r="CR696" s="152"/>
      <c r="CS696" s="152"/>
      <c r="CT696" s="152"/>
      <c r="CU696" s="152"/>
      <c r="CV696" s="152"/>
      <c r="CW696" s="152"/>
      <c r="CX696" s="152"/>
      <c r="CY696" s="152"/>
      <c r="CZ696" s="152"/>
      <c r="DA696" s="152"/>
      <c r="DB696" s="152"/>
      <c r="DC696" s="152"/>
      <c r="DD696" s="152"/>
      <c r="DE696" s="152"/>
      <c r="DF696" s="152"/>
      <c r="DG696" s="152"/>
      <c r="DH696" s="152"/>
      <c r="DI696" s="152"/>
      <c r="DJ696" s="152"/>
      <c r="DK696" s="152"/>
      <c r="DL696" s="152"/>
      <c r="DM696" s="152"/>
      <c r="DN696" s="152"/>
      <c r="DO696" s="152"/>
      <c r="DP696" s="152"/>
      <c r="DQ696" s="152"/>
      <c r="DR696" s="152"/>
      <c r="DS696" s="152"/>
      <c r="DT696" s="152"/>
      <c r="DU696" s="152"/>
      <c r="DV696" s="152"/>
      <c r="DW696" s="152"/>
      <c r="DX696" s="152"/>
      <c r="DY696" s="152"/>
      <c r="DZ696" s="152"/>
      <c r="EA696" s="152"/>
      <c r="EB696" s="152"/>
      <c r="EC696" s="152"/>
      <c r="ED696" s="152"/>
      <c r="EE696" s="152"/>
      <c r="EF696" s="152"/>
      <c r="EG696" s="152"/>
      <c r="EH696" s="152"/>
      <c r="EI696" s="152"/>
      <c r="EJ696" s="152"/>
      <c r="EK696" s="152"/>
      <c r="EL696" s="152"/>
      <c r="EM696" s="152"/>
      <c r="EN696" s="152"/>
      <c r="EO696" s="152"/>
      <c r="EP696" s="152"/>
      <c r="EQ696" s="152"/>
      <c r="ER696" s="152"/>
      <c r="ES696" s="152"/>
      <c r="ET696" s="152"/>
      <c r="EU696" s="152"/>
      <c r="EV696" s="152"/>
      <c r="EW696" s="152"/>
      <c r="EX696" s="152"/>
      <c r="EY696" s="152"/>
      <c r="EZ696" s="152"/>
      <c r="FA696" s="152"/>
      <c r="FB696" s="152"/>
      <c r="FC696" s="152"/>
      <c r="FD696" s="152"/>
    </row>
    <row r="697" spans="1:160">
      <c r="A697" s="89"/>
      <c r="B697" s="89"/>
      <c r="C697" s="89"/>
      <c r="D697" s="89"/>
      <c r="E697" s="89"/>
      <c r="F697" s="89"/>
      <c r="G697" s="89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152"/>
      <c r="AE697" s="152"/>
      <c r="AF697" s="152"/>
      <c r="AG697" s="152"/>
      <c r="AH697" s="152"/>
      <c r="AI697" s="152"/>
      <c r="AJ697" s="152"/>
      <c r="AK697" s="152"/>
      <c r="AL697" s="152"/>
      <c r="AM697" s="152"/>
      <c r="AN697" s="152"/>
      <c r="AO697" s="152"/>
      <c r="AP697" s="152"/>
      <c r="AQ697" s="152"/>
      <c r="AR697" s="152"/>
      <c r="AS697" s="152"/>
      <c r="AT697" s="152"/>
      <c r="AU697" s="152"/>
      <c r="AV697" s="152"/>
      <c r="AW697" s="152"/>
      <c r="AX697" s="152"/>
      <c r="AY697" s="152"/>
      <c r="AZ697" s="152"/>
      <c r="BA697" s="152"/>
      <c r="BB697" s="152"/>
      <c r="BC697" s="152"/>
      <c r="BD697" s="152"/>
      <c r="BE697" s="152"/>
      <c r="BF697" s="152"/>
      <c r="BG697" s="152"/>
      <c r="BH697" s="152"/>
      <c r="BI697" s="152"/>
      <c r="BJ697" s="152"/>
      <c r="BK697" s="152"/>
      <c r="BL697" s="152"/>
      <c r="BM697" s="152"/>
      <c r="BN697" s="152"/>
      <c r="BO697" s="152"/>
      <c r="BP697" s="152"/>
      <c r="BQ697" s="152"/>
      <c r="BR697" s="152"/>
      <c r="BS697" s="152"/>
      <c r="BT697" s="152"/>
      <c r="BU697" s="152"/>
      <c r="BV697" s="152"/>
      <c r="BW697" s="152"/>
      <c r="BX697" s="152"/>
      <c r="BY697" s="152"/>
      <c r="BZ697" s="152"/>
      <c r="CA697" s="152"/>
      <c r="CB697" s="152"/>
      <c r="CC697" s="152"/>
      <c r="CD697" s="152"/>
      <c r="CE697" s="152"/>
      <c r="CF697" s="152"/>
      <c r="CG697" s="152"/>
      <c r="CH697" s="152"/>
      <c r="CI697" s="152"/>
      <c r="CJ697" s="152"/>
      <c r="CK697" s="152"/>
      <c r="CL697" s="152"/>
      <c r="CM697" s="152"/>
      <c r="CN697" s="152"/>
      <c r="CO697" s="152"/>
      <c r="CP697" s="152"/>
      <c r="CQ697" s="152"/>
      <c r="CR697" s="152"/>
      <c r="CS697" s="152"/>
      <c r="CT697" s="152"/>
      <c r="CU697" s="152"/>
      <c r="CV697" s="152"/>
      <c r="CW697" s="152"/>
      <c r="CX697" s="152"/>
      <c r="CY697" s="152"/>
      <c r="CZ697" s="152"/>
      <c r="DA697" s="152"/>
      <c r="DB697" s="152"/>
      <c r="DC697" s="152"/>
      <c r="DD697" s="152"/>
      <c r="DE697" s="152"/>
      <c r="DF697" s="152"/>
      <c r="DG697" s="152"/>
      <c r="DH697" s="152"/>
      <c r="DI697" s="152"/>
      <c r="DJ697" s="152"/>
      <c r="DK697" s="152"/>
      <c r="DL697" s="152"/>
      <c r="DM697" s="152"/>
      <c r="DN697" s="152"/>
      <c r="DO697" s="152"/>
      <c r="DP697" s="152"/>
      <c r="DQ697" s="152"/>
      <c r="DR697" s="152"/>
      <c r="DS697" s="152"/>
      <c r="DT697" s="152"/>
      <c r="DU697" s="152"/>
      <c r="DV697" s="152"/>
      <c r="DW697" s="152"/>
      <c r="DX697" s="152"/>
      <c r="DY697" s="152"/>
      <c r="DZ697" s="152"/>
      <c r="EA697" s="152"/>
      <c r="EB697" s="152"/>
      <c r="EC697" s="152"/>
      <c r="ED697" s="152"/>
      <c r="EE697" s="152"/>
      <c r="EF697" s="152"/>
      <c r="EG697" s="152"/>
      <c r="EH697" s="152"/>
      <c r="EI697" s="152"/>
      <c r="EJ697" s="152"/>
      <c r="EK697" s="152"/>
      <c r="EL697" s="152"/>
      <c r="EM697" s="152"/>
      <c r="EN697" s="152"/>
      <c r="EO697" s="152"/>
      <c r="EP697" s="152"/>
      <c r="EQ697" s="152"/>
      <c r="ER697" s="152"/>
      <c r="ES697" s="152"/>
      <c r="ET697" s="152"/>
      <c r="EU697" s="152"/>
      <c r="EV697" s="152"/>
      <c r="EW697" s="152"/>
      <c r="EX697" s="152"/>
      <c r="EY697" s="152"/>
      <c r="EZ697" s="152"/>
      <c r="FA697" s="152"/>
      <c r="FB697" s="152"/>
      <c r="FC697" s="152"/>
      <c r="FD697" s="152"/>
    </row>
    <row r="698" spans="1:160">
      <c r="A698" s="89"/>
      <c r="B698" s="89"/>
      <c r="C698" s="89"/>
      <c r="D698" s="89"/>
      <c r="E698" s="89"/>
      <c r="F698" s="89"/>
      <c r="G698" s="89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152"/>
      <c r="AE698" s="152"/>
      <c r="AF698" s="152"/>
      <c r="AG698" s="152"/>
      <c r="AH698" s="152"/>
      <c r="AI698" s="152"/>
      <c r="AJ698" s="152"/>
      <c r="AK698" s="152"/>
      <c r="AL698" s="152"/>
      <c r="AM698" s="152"/>
      <c r="AN698" s="152"/>
      <c r="AO698" s="152"/>
      <c r="AP698" s="152"/>
      <c r="AQ698" s="152"/>
      <c r="AR698" s="152"/>
      <c r="AS698" s="152"/>
      <c r="AT698" s="152"/>
      <c r="AU698" s="152"/>
      <c r="AV698" s="152"/>
      <c r="AW698" s="152"/>
      <c r="AX698" s="152"/>
      <c r="AY698" s="152"/>
      <c r="AZ698" s="152"/>
      <c r="BA698" s="152"/>
      <c r="BB698" s="152"/>
      <c r="BC698" s="152"/>
      <c r="BD698" s="152"/>
      <c r="BE698" s="152"/>
      <c r="BF698" s="152"/>
      <c r="BG698" s="152"/>
      <c r="BH698" s="152"/>
      <c r="BI698" s="152"/>
      <c r="BJ698" s="152"/>
      <c r="BK698" s="152"/>
      <c r="BL698" s="152"/>
      <c r="BM698" s="152"/>
      <c r="BN698" s="152"/>
      <c r="BO698" s="152"/>
      <c r="BP698" s="152"/>
      <c r="BQ698" s="152"/>
      <c r="BR698" s="152"/>
      <c r="BS698" s="152"/>
      <c r="BT698" s="152"/>
      <c r="BU698" s="152"/>
      <c r="BV698" s="152"/>
      <c r="BW698" s="152"/>
      <c r="BX698" s="152"/>
      <c r="BY698" s="152"/>
      <c r="BZ698" s="152"/>
      <c r="CA698" s="152"/>
      <c r="CB698" s="152"/>
      <c r="CC698" s="152"/>
      <c r="CD698" s="152"/>
      <c r="CE698" s="152"/>
      <c r="CF698" s="152"/>
      <c r="CG698" s="152"/>
      <c r="CH698" s="152"/>
      <c r="CI698" s="152"/>
      <c r="CJ698" s="152"/>
      <c r="CK698" s="152"/>
      <c r="CL698" s="152"/>
      <c r="CM698" s="152"/>
      <c r="CN698" s="152"/>
      <c r="CO698" s="152"/>
      <c r="CP698" s="152"/>
      <c r="CQ698" s="152"/>
      <c r="CR698" s="152"/>
      <c r="CS698" s="152"/>
      <c r="CT698" s="152"/>
      <c r="CU698" s="152"/>
      <c r="CV698" s="152"/>
      <c r="CW698" s="152"/>
      <c r="CX698" s="152"/>
      <c r="CY698" s="152"/>
      <c r="CZ698" s="152"/>
      <c r="DA698" s="152"/>
      <c r="DB698" s="152"/>
      <c r="DC698" s="152"/>
      <c r="DD698" s="152"/>
      <c r="DE698" s="152"/>
      <c r="DF698" s="152"/>
      <c r="DG698" s="152"/>
      <c r="DH698" s="152"/>
      <c r="DI698" s="152"/>
      <c r="DJ698" s="152"/>
      <c r="DK698" s="152"/>
      <c r="DL698" s="152"/>
      <c r="DM698" s="152"/>
      <c r="DN698" s="152"/>
      <c r="DO698" s="152"/>
      <c r="DP698" s="152"/>
      <c r="DQ698" s="152"/>
      <c r="DR698" s="152"/>
      <c r="DS698" s="152"/>
      <c r="DT698" s="152"/>
      <c r="DU698" s="152"/>
      <c r="DV698" s="152"/>
      <c r="DW698" s="152"/>
      <c r="DX698" s="152"/>
      <c r="DY698" s="152"/>
      <c r="DZ698" s="152"/>
      <c r="EA698" s="152"/>
      <c r="EB698" s="152"/>
      <c r="EC698" s="152"/>
      <c r="ED698" s="152"/>
      <c r="EE698" s="152"/>
      <c r="EF698" s="152"/>
      <c r="EG698" s="152"/>
      <c r="EH698" s="152"/>
      <c r="EI698" s="152"/>
      <c r="EJ698" s="152"/>
      <c r="EK698" s="152"/>
      <c r="EL698" s="152"/>
      <c r="EM698" s="152"/>
      <c r="EN698" s="152"/>
      <c r="EO698" s="152"/>
      <c r="EP698" s="152"/>
      <c r="EQ698" s="152"/>
      <c r="ER698" s="152"/>
      <c r="ES698" s="152"/>
      <c r="ET698" s="152"/>
      <c r="EU698" s="152"/>
      <c r="EV698" s="152"/>
      <c r="EW698" s="152"/>
      <c r="EX698" s="152"/>
      <c r="EY698" s="152"/>
      <c r="EZ698" s="152"/>
      <c r="FA698" s="152"/>
      <c r="FB698" s="152"/>
      <c r="FC698" s="152"/>
      <c r="FD698" s="152"/>
    </row>
    <row r="699" spans="1:160">
      <c r="A699" s="89"/>
      <c r="B699" s="89"/>
      <c r="C699" s="89"/>
      <c r="D699" s="89"/>
      <c r="E699" s="89"/>
      <c r="F699" s="89"/>
      <c r="G699" s="89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152"/>
      <c r="AE699" s="152"/>
      <c r="AF699" s="152"/>
      <c r="AG699" s="152"/>
      <c r="AH699" s="152"/>
      <c r="AI699" s="152"/>
      <c r="AJ699" s="152"/>
      <c r="AK699" s="152"/>
      <c r="AL699" s="152"/>
      <c r="AM699" s="152"/>
      <c r="AN699" s="152"/>
      <c r="AO699" s="152"/>
      <c r="AP699" s="152"/>
      <c r="AQ699" s="152"/>
      <c r="AR699" s="152"/>
      <c r="AS699" s="152"/>
      <c r="AT699" s="152"/>
      <c r="AU699" s="152"/>
      <c r="AV699" s="152"/>
      <c r="AW699" s="152"/>
      <c r="AX699" s="152"/>
      <c r="AY699" s="152"/>
      <c r="AZ699" s="152"/>
      <c r="BA699" s="152"/>
      <c r="BB699" s="152"/>
      <c r="BC699" s="152"/>
      <c r="BD699" s="152"/>
      <c r="BE699" s="152"/>
      <c r="BF699" s="152"/>
      <c r="BG699" s="152"/>
      <c r="BH699" s="152"/>
      <c r="BI699" s="152"/>
      <c r="BJ699" s="152"/>
      <c r="BK699" s="152"/>
      <c r="BL699" s="152"/>
      <c r="BM699" s="152"/>
      <c r="BN699" s="152"/>
      <c r="BO699" s="152"/>
      <c r="BP699" s="152"/>
      <c r="BQ699" s="152"/>
      <c r="BR699" s="152"/>
      <c r="BS699" s="152"/>
      <c r="BT699" s="152"/>
      <c r="BU699" s="152"/>
      <c r="BV699" s="152"/>
      <c r="BW699" s="152"/>
      <c r="BX699" s="152"/>
      <c r="BY699" s="152"/>
      <c r="BZ699" s="152"/>
      <c r="CA699" s="152"/>
      <c r="CB699" s="152"/>
      <c r="CC699" s="152"/>
      <c r="CD699" s="152"/>
      <c r="CE699" s="152"/>
      <c r="CF699" s="152"/>
      <c r="CG699" s="152"/>
      <c r="CH699" s="152"/>
      <c r="CI699" s="152"/>
      <c r="CJ699" s="152"/>
      <c r="CK699" s="152"/>
      <c r="CL699" s="152"/>
      <c r="CM699" s="152"/>
      <c r="CN699" s="152"/>
      <c r="CO699" s="152"/>
      <c r="CP699" s="152"/>
      <c r="CQ699" s="152"/>
      <c r="CR699" s="152"/>
      <c r="CS699" s="152"/>
      <c r="CT699" s="152"/>
      <c r="CU699" s="152"/>
      <c r="CV699" s="152"/>
      <c r="CW699" s="152"/>
      <c r="CX699" s="152"/>
      <c r="CY699" s="152"/>
      <c r="CZ699" s="152"/>
      <c r="DA699" s="152"/>
      <c r="DB699" s="152"/>
      <c r="DC699" s="152"/>
      <c r="DD699" s="152"/>
      <c r="DE699" s="152"/>
      <c r="DF699" s="152"/>
      <c r="DG699" s="152"/>
      <c r="DH699" s="152"/>
      <c r="DI699" s="152"/>
      <c r="DJ699" s="152"/>
      <c r="DK699" s="152"/>
      <c r="DL699" s="152"/>
      <c r="DM699" s="152"/>
      <c r="DN699" s="152"/>
      <c r="DO699" s="152"/>
      <c r="DP699" s="152"/>
      <c r="DQ699" s="152"/>
      <c r="DR699" s="152"/>
      <c r="DS699" s="152"/>
      <c r="DT699" s="152"/>
      <c r="DU699" s="152"/>
      <c r="DV699" s="152"/>
      <c r="DW699" s="152"/>
      <c r="DX699" s="152"/>
      <c r="DY699" s="152"/>
      <c r="DZ699" s="152"/>
      <c r="EA699" s="152"/>
      <c r="EB699" s="152"/>
      <c r="EC699" s="152"/>
      <c r="ED699" s="152"/>
      <c r="EE699" s="152"/>
      <c r="EF699" s="152"/>
      <c r="EG699" s="152"/>
      <c r="EH699" s="152"/>
      <c r="EI699" s="152"/>
      <c r="EJ699" s="152"/>
      <c r="EK699" s="152"/>
      <c r="EL699" s="152"/>
      <c r="EM699" s="152"/>
      <c r="EN699" s="152"/>
      <c r="EO699" s="152"/>
      <c r="EP699" s="152"/>
      <c r="EQ699" s="152"/>
      <c r="ER699" s="152"/>
      <c r="ES699" s="152"/>
      <c r="ET699" s="152"/>
      <c r="EU699" s="152"/>
      <c r="EV699" s="152"/>
      <c r="EW699" s="152"/>
      <c r="EX699" s="152"/>
      <c r="EY699" s="152"/>
      <c r="EZ699" s="152"/>
      <c r="FA699" s="152"/>
      <c r="FB699" s="152"/>
      <c r="FC699" s="152"/>
      <c r="FD699" s="152"/>
    </row>
    <row r="700" spans="1:160">
      <c r="A700" s="89"/>
      <c r="B700" s="89"/>
      <c r="C700" s="89"/>
      <c r="D700" s="89"/>
      <c r="E700" s="89"/>
      <c r="F700" s="89"/>
      <c r="G700" s="89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152"/>
      <c r="AE700" s="152"/>
      <c r="AF700" s="152"/>
      <c r="AG700" s="152"/>
      <c r="AH700" s="152"/>
      <c r="AI700" s="152"/>
      <c r="AJ700" s="152"/>
      <c r="AK700" s="152"/>
      <c r="AL700" s="152"/>
      <c r="AM700" s="152"/>
      <c r="AN700" s="152"/>
      <c r="AO700" s="152"/>
      <c r="AP700" s="152"/>
      <c r="AQ700" s="152"/>
      <c r="AR700" s="152"/>
      <c r="AS700" s="152"/>
      <c r="AT700" s="152"/>
      <c r="AU700" s="152"/>
      <c r="AV700" s="152"/>
      <c r="AW700" s="152"/>
      <c r="AX700" s="152"/>
      <c r="AY700" s="152"/>
      <c r="AZ700" s="152"/>
      <c r="BA700" s="152"/>
      <c r="BB700" s="152"/>
      <c r="BC700" s="152"/>
      <c r="BD700" s="152"/>
      <c r="BE700" s="152"/>
      <c r="BF700" s="152"/>
      <c r="BG700" s="152"/>
      <c r="BH700" s="152"/>
      <c r="BI700" s="152"/>
      <c r="BJ700" s="152"/>
      <c r="BK700" s="152"/>
      <c r="BL700" s="152"/>
      <c r="BM700" s="152"/>
      <c r="BN700" s="152"/>
      <c r="BO700" s="152"/>
      <c r="BP700" s="152"/>
      <c r="BQ700" s="152"/>
      <c r="BR700" s="152"/>
      <c r="BS700" s="152"/>
      <c r="BT700" s="152"/>
      <c r="BU700" s="152"/>
      <c r="BV700" s="152"/>
      <c r="BW700" s="152"/>
      <c r="BX700" s="152"/>
      <c r="BY700" s="152"/>
      <c r="BZ700" s="152"/>
      <c r="CA700" s="152"/>
      <c r="CB700" s="152"/>
      <c r="CC700" s="152"/>
      <c r="CD700" s="152"/>
      <c r="CE700" s="152"/>
      <c r="CF700" s="152"/>
      <c r="CG700" s="152"/>
      <c r="CH700" s="152"/>
      <c r="CI700" s="152"/>
      <c r="CJ700" s="152"/>
      <c r="CK700" s="152"/>
      <c r="CL700" s="152"/>
      <c r="CM700" s="152"/>
      <c r="CN700" s="152"/>
      <c r="CO700" s="152"/>
      <c r="CP700" s="152"/>
      <c r="CQ700" s="152"/>
      <c r="CR700" s="152"/>
      <c r="CS700" s="152"/>
      <c r="CT700" s="152"/>
      <c r="CU700" s="152"/>
      <c r="CV700" s="152"/>
      <c r="CW700" s="152"/>
      <c r="CX700" s="152"/>
      <c r="CY700" s="152"/>
      <c r="CZ700" s="152"/>
      <c r="DA700" s="152"/>
      <c r="DB700" s="152"/>
      <c r="DC700" s="152"/>
      <c r="DD700" s="152"/>
      <c r="DE700" s="152"/>
      <c r="DF700" s="152"/>
      <c r="DG700" s="152"/>
      <c r="DH700" s="152"/>
      <c r="DI700" s="152"/>
      <c r="DJ700" s="152"/>
      <c r="DK700" s="152"/>
      <c r="DL700" s="152"/>
      <c r="DM700" s="152"/>
      <c r="DN700" s="152"/>
      <c r="DO700" s="152"/>
      <c r="DP700" s="152"/>
      <c r="DQ700" s="152"/>
      <c r="DR700" s="152"/>
      <c r="DS700" s="152"/>
      <c r="DT700" s="152"/>
      <c r="DU700" s="152"/>
      <c r="DV700" s="152"/>
      <c r="DW700" s="152"/>
      <c r="DX700" s="152"/>
      <c r="DY700" s="152"/>
      <c r="DZ700" s="152"/>
      <c r="EA700" s="152"/>
      <c r="EB700" s="152"/>
      <c r="EC700" s="152"/>
      <c r="ED700" s="152"/>
      <c r="EE700" s="152"/>
      <c r="EF700" s="152"/>
      <c r="EG700" s="152"/>
      <c r="EH700" s="152"/>
      <c r="EI700" s="152"/>
      <c r="EJ700" s="152"/>
      <c r="EK700" s="152"/>
      <c r="EL700" s="152"/>
      <c r="EM700" s="152"/>
      <c r="EN700" s="152"/>
      <c r="EO700" s="152"/>
      <c r="EP700" s="152"/>
      <c r="EQ700" s="152"/>
      <c r="ER700" s="152"/>
      <c r="ES700" s="152"/>
      <c r="ET700" s="152"/>
      <c r="EU700" s="152"/>
      <c r="EV700" s="152"/>
      <c r="EW700" s="152"/>
      <c r="EX700" s="152"/>
      <c r="EY700" s="152"/>
      <c r="EZ700" s="152"/>
      <c r="FA700" s="152"/>
      <c r="FB700" s="152"/>
      <c r="FC700" s="152"/>
      <c r="FD700" s="152"/>
    </row>
    <row r="701" spans="1:160">
      <c r="A701" s="89"/>
      <c r="B701" s="89"/>
      <c r="C701" s="89"/>
      <c r="D701" s="89"/>
      <c r="E701" s="89"/>
      <c r="F701" s="89"/>
      <c r="G701" s="89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152"/>
      <c r="AE701" s="152"/>
      <c r="AF701" s="152"/>
      <c r="AG701" s="152"/>
      <c r="AH701" s="152"/>
      <c r="AI701" s="152"/>
      <c r="AJ701" s="152"/>
      <c r="AK701" s="152"/>
      <c r="AL701" s="152"/>
      <c r="AM701" s="152"/>
      <c r="AN701" s="152"/>
      <c r="AO701" s="152"/>
      <c r="AP701" s="152"/>
      <c r="AQ701" s="152"/>
      <c r="AR701" s="152"/>
      <c r="AS701" s="152"/>
      <c r="AT701" s="152"/>
      <c r="AU701" s="152"/>
      <c r="AV701" s="152"/>
      <c r="AW701" s="152"/>
      <c r="AX701" s="152"/>
      <c r="AY701" s="152"/>
      <c r="AZ701" s="152"/>
      <c r="BA701" s="152"/>
      <c r="BB701" s="152"/>
      <c r="BC701" s="152"/>
      <c r="BD701" s="152"/>
      <c r="BE701" s="152"/>
      <c r="BF701" s="152"/>
      <c r="BG701" s="152"/>
      <c r="BH701" s="152"/>
      <c r="BI701" s="152"/>
      <c r="BJ701" s="152"/>
      <c r="BK701" s="152"/>
      <c r="BL701" s="152"/>
      <c r="BM701" s="152"/>
      <c r="BN701" s="152"/>
      <c r="BO701" s="152"/>
      <c r="BP701" s="152"/>
      <c r="BQ701" s="152"/>
      <c r="BR701" s="152"/>
      <c r="BS701" s="152"/>
      <c r="BT701" s="152"/>
      <c r="BU701" s="152"/>
      <c r="BV701" s="152"/>
      <c r="BW701" s="152"/>
      <c r="BX701" s="152"/>
      <c r="BY701" s="152"/>
      <c r="BZ701" s="152"/>
      <c r="CA701" s="152"/>
      <c r="CB701" s="152"/>
      <c r="CC701" s="152"/>
      <c r="CD701" s="152"/>
      <c r="CE701" s="152"/>
      <c r="CF701" s="152"/>
      <c r="CG701" s="152"/>
      <c r="CH701" s="152"/>
      <c r="CI701" s="152"/>
      <c r="CJ701" s="152"/>
      <c r="CK701" s="152"/>
      <c r="CL701" s="152"/>
      <c r="CM701" s="152"/>
      <c r="CN701" s="152"/>
      <c r="CO701" s="152"/>
      <c r="CP701" s="152"/>
      <c r="CQ701" s="152"/>
      <c r="CR701" s="152"/>
      <c r="CS701" s="152"/>
      <c r="CT701" s="152"/>
      <c r="CU701" s="152"/>
      <c r="CV701" s="152"/>
      <c r="CW701" s="152"/>
      <c r="CX701" s="152"/>
      <c r="CY701" s="152"/>
      <c r="CZ701" s="152"/>
      <c r="DA701" s="152"/>
      <c r="DB701" s="152"/>
      <c r="DC701" s="152"/>
      <c r="DD701" s="152"/>
      <c r="DE701" s="152"/>
      <c r="DF701" s="152"/>
      <c r="DG701" s="152"/>
      <c r="DH701" s="152"/>
      <c r="DI701" s="152"/>
      <c r="DJ701" s="152"/>
      <c r="DK701" s="152"/>
      <c r="DL701" s="152"/>
      <c r="DM701" s="152"/>
      <c r="DN701" s="152"/>
      <c r="DO701" s="152"/>
      <c r="DP701" s="152"/>
      <c r="DQ701" s="152"/>
      <c r="DR701" s="152"/>
      <c r="DS701" s="152"/>
      <c r="DT701" s="152"/>
      <c r="DU701" s="152"/>
      <c r="DV701" s="152"/>
      <c r="DW701" s="152"/>
      <c r="DX701" s="152"/>
      <c r="DY701" s="152"/>
      <c r="DZ701" s="152"/>
      <c r="EA701" s="152"/>
      <c r="EB701" s="152"/>
      <c r="EC701" s="152"/>
      <c r="ED701" s="152"/>
      <c r="EE701" s="152"/>
      <c r="EF701" s="152"/>
      <c r="EG701" s="152"/>
      <c r="EH701" s="152"/>
      <c r="EI701" s="152"/>
      <c r="EJ701" s="152"/>
      <c r="EK701" s="152"/>
      <c r="EL701" s="152"/>
      <c r="EM701" s="152"/>
      <c r="EN701" s="152"/>
      <c r="EO701" s="152"/>
      <c r="EP701" s="152"/>
      <c r="EQ701" s="152"/>
      <c r="ER701" s="152"/>
      <c r="ES701" s="152"/>
      <c r="ET701" s="152"/>
      <c r="EU701" s="152"/>
      <c r="EV701" s="152"/>
      <c r="EW701" s="152"/>
      <c r="EX701" s="152"/>
      <c r="EY701" s="152"/>
      <c r="EZ701" s="152"/>
      <c r="FA701" s="152"/>
      <c r="FB701" s="152"/>
      <c r="FC701" s="152"/>
      <c r="FD701" s="152"/>
    </row>
    <row r="702" spans="1:160">
      <c r="A702" s="89"/>
      <c r="B702" s="89"/>
      <c r="C702" s="89"/>
      <c r="D702" s="89"/>
      <c r="E702" s="89"/>
      <c r="F702" s="89"/>
      <c r="G702" s="89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152"/>
      <c r="AE702" s="152"/>
      <c r="AF702" s="152"/>
      <c r="AG702" s="152"/>
      <c r="AH702" s="152"/>
      <c r="AI702" s="152"/>
      <c r="AJ702" s="152"/>
      <c r="AK702" s="152"/>
      <c r="AL702" s="152"/>
      <c r="AM702" s="152"/>
      <c r="AN702" s="152"/>
      <c r="AO702" s="152"/>
      <c r="AP702" s="152"/>
      <c r="AQ702" s="152"/>
      <c r="AR702" s="152"/>
      <c r="AS702" s="152"/>
      <c r="AT702" s="152"/>
      <c r="AU702" s="152"/>
      <c r="AV702" s="152"/>
      <c r="AW702" s="152"/>
      <c r="AX702" s="152"/>
      <c r="AY702" s="152"/>
      <c r="AZ702" s="152"/>
      <c r="BA702" s="152"/>
      <c r="BB702" s="152"/>
      <c r="BC702" s="152"/>
      <c r="BD702" s="152"/>
      <c r="BE702" s="152"/>
      <c r="BF702" s="152"/>
      <c r="BG702" s="152"/>
      <c r="BH702" s="152"/>
      <c r="BI702" s="152"/>
      <c r="BJ702" s="152"/>
      <c r="BK702" s="152"/>
      <c r="BL702" s="152"/>
      <c r="BM702" s="152"/>
      <c r="BN702" s="152"/>
      <c r="BO702" s="152"/>
      <c r="BP702" s="152"/>
      <c r="BQ702" s="152"/>
      <c r="BR702" s="152"/>
      <c r="BS702" s="152"/>
      <c r="BT702" s="152"/>
      <c r="BU702" s="152"/>
      <c r="BV702" s="152"/>
      <c r="BW702" s="152"/>
      <c r="BX702" s="152"/>
      <c r="BY702" s="152"/>
      <c r="BZ702" s="152"/>
      <c r="CA702" s="152"/>
      <c r="CB702" s="152"/>
      <c r="CC702" s="152"/>
      <c r="CD702" s="152"/>
      <c r="CE702" s="152"/>
      <c r="CF702" s="152"/>
      <c r="CG702" s="152"/>
      <c r="CH702" s="152"/>
      <c r="CI702" s="152"/>
      <c r="CJ702" s="152"/>
      <c r="CK702" s="152"/>
      <c r="CL702" s="152"/>
      <c r="CM702" s="152"/>
      <c r="CN702" s="152"/>
      <c r="CO702" s="152"/>
      <c r="CP702" s="152"/>
      <c r="CQ702" s="152"/>
      <c r="CR702" s="152"/>
      <c r="CS702" s="152"/>
      <c r="CT702" s="152"/>
      <c r="CU702" s="152"/>
      <c r="CV702" s="152"/>
      <c r="CW702" s="152"/>
      <c r="CX702" s="152"/>
      <c r="CY702" s="152"/>
      <c r="CZ702" s="152"/>
      <c r="DA702" s="152"/>
      <c r="DB702" s="152"/>
      <c r="DC702" s="152"/>
      <c r="DD702" s="152"/>
      <c r="DE702" s="152"/>
      <c r="DF702" s="152"/>
      <c r="DG702" s="152"/>
      <c r="DH702" s="152"/>
      <c r="DI702" s="152"/>
      <c r="DJ702" s="152"/>
      <c r="DK702" s="152"/>
      <c r="DL702" s="152"/>
      <c r="DM702" s="152"/>
      <c r="DN702" s="152"/>
      <c r="DO702" s="152"/>
      <c r="DP702" s="152"/>
      <c r="DQ702" s="152"/>
      <c r="DR702" s="152"/>
      <c r="DS702" s="152"/>
      <c r="DT702" s="152"/>
      <c r="DU702" s="152"/>
      <c r="DV702" s="152"/>
      <c r="DW702" s="152"/>
      <c r="DX702" s="152"/>
      <c r="DY702" s="152"/>
      <c r="DZ702" s="152"/>
      <c r="EA702" s="152"/>
      <c r="EB702" s="152"/>
      <c r="EC702" s="152"/>
      <c r="ED702" s="152"/>
      <c r="EE702" s="152"/>
      <c r="EF702" s="152"/>
      <c r="EG702" s="152"/>
      <c r="EH702" s="152"/>
      <c r="EI702" s="152"/>
      <c r="EJ702" s="152"/>
      <c r="EK702" s="152"/>
      <c r="EL702" s="152"/>
      <c r="EM702" s="152"/>
      <c r="EN702" s="152"/>
      <c r="EO702" s="152"/>
      <c r="EP702" s="152"/>
      <c r="EQ702" s="152"/>
      <c r="ER702" s="152"/>
      <c r="ES702" s="152"/>
      <c r="ET702" s="152"/>
      <c r="EU702" s="152"/>
      <c r="EV702" s="152"/>
      <c r="EW702" s="152"/>
      <c r="EX702" s="152"/>
      <c r="EY702" s="152"/>
      <c r="EZ702" s="152"/>
      <c r="FA702" s="152"/>
      <c r="FB702" s="152"/>
      <c r="FC702" s="152"/>
      <c r="FD702" s="152"/>
    </row>
    <row r="703" spans="1:160">
      <c r="A703" s="89"/>
      <c r="B703" s="89"/>
      <c r="C703" s="89"/>
      <c r="D703" s="89"/>
      <c r="E703" s="89"/>
      <c r="F703" s="89"/>
      <c r="G703" s="89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152"/>
      <c r="AE703" s="152"/>
      <c r="AF703" s="152"/>
      <c r="AG703" s="152"/>
      <c r="AH703" s="152"/>
      <c r="AI703" s="152"/>
      <c r="AJ703" s="152"/>
      <c r="AK703" s="152"/>
      <c r="AL703" s="152"/>
      <c r="AM703" s="152"/>
      <c r="AN703" s="152"/>
      <c r="AO703" s="152"/>
      <c r="AP703" s="152"/>
      <c r="AQ703" s="152"/>
      <c r="AR703" s="152"/>
      <c r="AS703" s="152"/>
      <c r="AT703" s="152"/>
      <c r="AU703" s="152"/>
      <c r="AV703" s="152"/>
      <c r="AW703" s="152"/>
      <c r="AX703" s="152"/>
      <c r="AY703" s="152"/>
      <c r="AZ703" s="152"/>
      <c r="BA703" s="152"/>
      <c r="BB703" s="152"/>
      <c r="BC703" s="152"/>
      <c r="BD703" s="152"/>
      <c r="BE703" s="152"/>
      <c r="BF703" s="152"/>
      <c r="BG703" s="152"/>
      <c r="BH703" s="152"/>
      <c r="BI703" s="152"/>
      <c r="BJ703" s="152"/>
      <c r="BK703" s="152"/>
      <c r="BL703" s="152"/>
      <c r="BM703" s="152"/>
      <c r="BN703" s="152"/>
      <c r="BO703" s="152"/>
      <c r="BP703" s="152"/>
      <c r="BQ703" s="152"/>
      <c r="BR703" s="152"/>
      <c r="BS703" s="152"/>
      <c r="BT703" s="152"/>
      <c r="BU703" s="152"/>
      <c r="BV703" s="152"/>
      <c r="BW703" s="152"/>
      <c r="BX703" s="152"/>
      <c r="BY703" s="152"/>
      <c r="BZ703" s="152"/>
      <c r="CA703" s="152"/>
      <c r="CB703" s="152"/>
      <c r="CC703" s="152"/>
      <c r="CD703" s="152"/>
      <c r="CE703" s="152"/>
      <c r="CF703" s="152"/>
      <c r="CG703" s="152"/>
      <c r="CH703" s="152"/>
      <c r="CI703" s="152"/>
      <c r="CJ703" s="152"/>
      <c r="CK703" s="152"/>
      <c r="CL703" s="152"/>
      <c r="CM703" s="152"/>
      <c r="CN703" s="152"/>
      <c r="CO703" s="152"/>
      <c r="CP703" s="152"/>
      <c r="CQ703" s="152"/>
      <c r="CR703" s="152"/>
      <c r="CS703" s="152"/>
      <c r="CT703" s="152"/>
      <c r="CU703" s="152"/>
      <c r="CV703" s="152"/>
      <c r="CW703" s="152"/>
      <c r="CX703" s="152"/>
      <c r="CY703" s="152"/>
      <c r="CZ703" s="152"/>
      <c r="DA703" s="152"/>
      <c r="DB703" s="152"/>
      <c r="DC703" s="152"/>
      <c r="DD703" s="152"/>
      <c r="DE703" s="152"/>
      <c r="DF703" s="152"/>
      <c r="DG703" s="152"/>
      <c r="DH703" s="152"/>
      <c r="DI703" s="152"/>
      <c r="DJ703" s="152"/>
      <c r="DK703" s="152"/>
      <c r="DL703" s="152"/>
      <c r="DM703" s="152"/>
      <c r="DN703" s="152"/>
      <c r="DO703" s="152"/>
      <c r="DP703" s="152"/>
      <c r="DQ703" s="152"/>
      <c r="DR703" s="152"/>
      <c r="DS703" s="152"/>
      <c r="DT703" s="152"/>
      <c r="DU703" s="152"/>
      <c r="DV703" s="152"/>
      <c r="DW703" s="152"/>
      <c r="DX703" s="152"/>
      <c r="DY703" s="152"/>
      <c r="DZ703" s="152"/>
      <c r="EA703" s="152"/>
      <c r="EB703" s="152"/>
      <c r="EC703" s="152"/>
      <c r="ED703" s="152"/>
      <c r="EE703" s="152"/>
      <c r="EF703" s="152"/>
      <c r="EG703" s="152"/>
      <c r="EH703" s="152"/>
      <c r="EI703" s="152"/>
      <c r="EJ703" s="152"/>
      <c r="EK703" s="152"/>
      <c r="EL703" s="152"/>
      <c r="EM703" s="152"/>
      <c r="EN703" s="152"/>
      <c r="EO703" s="152"/>
      <c r="EP703" s="152"/>
      <c r="EQ703" s="152"/>
      <c r="ER703" s="152"/>
      <c r="ES703" s="152"/>
      <c r="ET703" s="152"/>
      <c r="EU703" s="152"/>
      <c r="EV703" s="152"/>
      <c r="EW703" s="152"/>
      <c r="EX703" s="152"/>
      <c r="EY703" s="152"/>
      <c r="EZ703" s="152"/>
      <c r="FA703" s="152"/>
      <c r="FB703" s="152"/>
      <c r="FC703" s="152"/>
      <c r="FD703" s="152"/>
    </row>
    <row r="704" spans="1:160">
      <c r="A704" s="89"/>
      <c r="B704" s="89"/>
      <c r="C704" s="89"/>
      <c r="D704" s="89"/>
      <c r="E704" s="89"/>
      <c r="F704" s="89"/>
      <c r="G704" s="89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152"/>
      <c r="AE704" s="152"/>
      <c r="AF704" s="152"/>
      <c r="AG704" s="152"/>
      <c r="AH704" s="152"/>
      <c r="AI704" s="152"/>
      <c r="AJ704" s="152"/>
      <c r="AK704" s="152"/>
      <c r="AL704" s="152"/>
      <c r="AM704" s="152"/>
      <c r="AN704" s="152"/>
      <c r="AO704" s="152"/>
      <c r="AP704" s="152"/>
      <c r="AQ704" s="152"/>
      <c r="AR704" s="152"/>
      <c r="AS704" s="152"/>
      <c r="AT704" s="152"/>
      <c r="AU704" s="152"/>
      <c r="AV704" s="152"/>
      <c r="AW704" s="152"/>
      <c r="AX704" s="152"/>
      <c r="AY704" s="152"/>
      <c r="AZ704" s="152"/>
      <c r="BA704" s="152"/>
      <c r="BB704" s="152"/>
      <c r="BC704" s="152"/>
      <c r="BD704" s="152"/>
      <c r="BE704" s="152"/>
      <c r="BF704" s="152"/>
      <c r="BG704" s="152"/>
      <c r="BH704" s="152"/>
      <c r="BI704" s="152"/>
      <c r="BJ704" s="152"/>
      <c r="BK704" s="152"/>
      <c r="BL704" s="152"/>
      <c r="BM704" s="152"/>
      <c r="BN704" s="152"/>
      <c r="BO704" s="152"/>
      <c r="BP704" s="152"/>
      <c r="BQ704" s="152"/>
      <c r="BR704" s="152"/>
      <c r="BS704" s="152"/>
      <c r="BT704" s="152"/>
      <c r="BU704" s="152"/>
      <c r="BV704" s="152"/>
      <c r="BW704" s="152"/>
      <c r="BX704" s="152"/>
      <c r="BY704" s="152"/>
      <c r="BZ704" s="152"/>
      <c r="CA704" s="152"/>
      <c r="CB704" s="152"/>
      <c r="CC704" s="152"/>
      <c r="CD704" s="152"/>
      <c r="CE704" s="152"/>
      <c r="CF704" s="152"/>
      <c r="CG704" s="152"/>
      <c r="CH704" s="152"/>
      <c r="CI704" s="152"/>
      <c r="CJ704" s="152"/>
      <c r="CK704" s="152"/>
      <c r="CL704" s="152"/>
      <c r="CM704" s="152"/>
      <c r="CN704" s="152"/>
      <c r="CO704" s="152"/>
      <c r="CP704" s="152"/>
      <c r="CQ704" s="152"/>
      <c r="CR704" s="152"/>
      <c r="CS704" s="152"/>
      <c r="CT704" s="152"/>
      <c r="CU704" s="152"/>
      <c r="CV704" s="152"/>
      <c r="CW704" s="152"/>
      <c r="CX704" s="152"/>
      <c r="CY704" s="152"/>
      <c r="CZ704" s="152"/>
      <c r="DA704" s="152"/>
      <c r="DB704" s="152"/>
      <c r="DC704" s="152"/>
      <c r="DD704" s="152"/>
      <c r="DE704" s="152"/>
      <c r="DF704" s="152"/>
      <c r="DG704" s="152"/>
      <c r="DH704" s="152"/>
      <c r="DI704" s="152"/>
      <c r="DJ704" s="152"/>
      <c r="DK704" s="152"/>
      <c r="DL704" s="152"/>
      <c r="DM704" s="152"/>
      <c r="DN704" s="152"/>
      <c r="DO704" s="152"/>
      <c r="DP704" s="152"/>
      <c r="DQ704" s="152"/>
      <c r="DR704" s="152"/>
      <c r="DS704" s="152"/>
      <c r="DT704" s="152"/>
      <c r="DU704" s="152"/>
      <c r="DV704" s="152"/>
      <c r="DW704" s="152"/>
      <c r="DX704" s="152"/>
      <c r="DY704" s="152"/>
      <c r="DZ704" s="152"/>
      <c r="EA704" s="152"/>
      <c r="EB704" s="152"/>
      <c r="EC704" s="152"/>
      <c r="ED704" s="152"/>
      <c r="EE704" s="152"/>
      <c r="EF704" s="152"/>
      <c r="EG704" s="152"/>
      <c r="EH704" s="152"/>
      <c r="EI704" s="152"/>
      <c r="EJ704" s="152"/>
      <c r="EK704" s="152"/>
      <c r="EL704" s="152"/>
      <c r="EM704" s="152"/>
      <c r="EN704" s="152"/>
      <c r="EO704" s="152"/>
      <c r="EP704" s="152"/>
      <c r="EQ704" s="152"/>
      <c r="ER704" s="152"/>
      <c r="ES704" s="152"/>
      <c r="ET704" s="152"/>
      <c r="EU704" s="152"/>
      <c r="EV704" s="152"/>
      <c r="EW704" s="152"/>
      <c r="EX704" s="152"/>
      <c r="EY704" s="152"/>
      <c r="EZ704" s="152"/>
      <c r="FA704" s="152"/>
      <c r="FB704" s="152"/>
      <c r="FC704" s="152"/>
      <c r="FD704" s="152"/>
    </row>
    <row r="705" spans="1:160">
      <c r="A705" s="89"/>
      <c r="B705" s="89"/>
      <c r="C705" s="89"/>
      <c r="D705" s="89"/>
      <c r="E705" s="89"/>
      <c r="F705" s="89"/>
      <c r="G705" s="89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152"/>
      <c r="AE705" s="152"/>
      <c r="AF705" s="152"/>
      <c r="AG705" s="152"/>
      <c r="AH705" s="152"/>
      <c r="AI705" s="152"/>
      <c r="AJ705" s="152"/>
      <c r="AK705" s="152"/>
      <c r="AL705" s="152"/>
      <c r="AM705" s="152"/>
      <c r="AN705" s="152"/>
      <c r="AO705" s="152"/>
      <c r="AP705" s="152"/>
      <c r="AQ705" s="152"/>
      <c r="AR705" s="152"/>
      <c r="AS705" s="152"/>
      <c r="AT705" s="152"/>
      <c r="AU705" s="152"/>
      <c r="AV705" s="152"/>
      <c r="AW705" s="152"/>
      <c r="AX705" s="152"/>
      <c r="AY705" s="152"/>
      <c r="AZ705" s="152"/>
      <c r="BA705" s="152"/>
      <c r="BB705" s="152"/>
      <c r="BC705" s="152"/>
      <c r="BD705" s="152"/>
      <c r="BE705" s="152"/>
      <c r="BF705" s="152"/>
      <c r="BG705" s="152"/>
      <c r="BH705" s="152"/>
      <c r="BI705" s="152"/>
      <c r="BJ705" s="152"/>
      <c r="BK705" s="152"/>
      <c r="BL705" s="152"/>
      <c r="BM705" s="152"/>
      <c r="BN705" s="152"/>
      <c r="BO705" s="152"/>
      <c r="BP705" s="152"/>
      <c r="BQ705" s="152"/>
      <c r="BR705" s="152"/>
      <c r="BS705" s="152"/>
      <c r="BT705" s="152"/>
      <c r="BU705" s="152"/>
      <c r="BV705" s="152"/>
      <c r="BW705" s="152"/>
      <c r="BX705" s="152"/>
      <c r="BY705" s="152"/>
      <c r="BZ705" s="152"/>
      <c r="CA705" s="152"/>
      <c r="CB705" s="152"/>
      <c r="CC705" s="152"/>
      <c r="CD705" s="152"/>
      <c r="CE705" s="152"/>
      <c r="CF705" s="152"/>
      <c r="CG705" s="152"/>
      <c r="CH705" s="152"/>
      <c r="CI705" s="152"/>
      <c r="CJ705" s="152"/>
      <c r="CK705" s="152"/>
      <c r="CL705" s="152"/>
      <c r="CM705" s="152"/>
      <c r="CN705" s="152"/>
      <c r="CO705" s="152"/>
      <c r="CP705" s="152"/>
      <c r="CQ705" s="152"/>
      <c r="CR705" s="152"/>
      <c r="CS705" s="152"/>
      <c r="CT705" s="152"/>
      <c r="CU705" s="152"/>
      <c r="CV705" s="152"/>
      <c r="CW705" s="152"/>
      <c r="CX705" s="152"/>
      <c r="CY705" s="152"/>
      <c r="CZ705" s="152"/>
      <c r="DA705" s="152"/>
      <c r="DB705" s="152"/>
      <c r="DC705" s="152"/>
      <c r="DD705" s="152"/>
      <c r="DE705" s="152"/>
      <c r="DF705" s="152"/>
      <c r="DG705" s="152"/>
      <c r="DH705" s="152"/>
      <c r="DI705" s="152"/>
      <c r="DJ705" s="152"/>
      <c r="DK705" s="152"/>
      <c r="DL705" s="152"/>
      <c r="DM705" s="152"/>
      <c r="DN705" s="152"/>
      <c r="DO705" s="152"/>
      <c r="DP705" s="152"/>
      <c r="DQ705" s="152"/>
      <c r="DR705" s="152"/>
      <c r="DS705" s="152"/>
      <c r="DT705" s="152"/>
      <c r="DU705" s="152"/>
      <c r="DV705" s="152"/>
      <c r="DW705" s="152"/>
      <c r="DX705" s="152"/>
      <c r="DY705" s="152"/>
      <c r="DZ705" s="152"/>
      <c r="EA705" s="152"/>
      <c r="EB705" s="152"/>
      <c r="EC705" s="152"/>
      <c r="ED705" s="152"/>
      <c r="EE705" s="152"/>
      <c r="EF705" s="152"/>
      <c r="EG705" s="152"/>
      <c r="EH705" s="152"/>
      <c r="EI705" s="152"/>
      <c r="EJ705" s="152"/>
      <c r="EK705" s="152"/>
      <c r="EL705" s="152"/>
      <c r="EM705" s="152"/>
      <c r="EN705" s="152"/>
      <c r="EO705" s="152"/>
      <c r="EP705" s="152"/>
      <c r="EQ705" s="152"/>
      <c r="ER705" s="152"/>
      <c r="ES705" s="152"/>
      <c r="ET705" s="152"/>
      <c r="EU705" s="152"/>
      <c r="EV705" s="152"/>
      <c r="EW705" s="152"/>
      <c r="EX705" s="152"/>
      <c r="EY705" s="152"/>
      <c r="EZ705" s="152"/>
      <c r="FA705" s="152"/>
      <c r="FB705" s="152"/>
      <c r="FC705" s="152"/>
      <c r="FD705" s="152"/>
    </row>
    <row r="706" spans="1:160">
      <c r="A706" s="89"/>
      <c r="B706" s="89"/>
      <c r="C706" s="89"/>
      <c r="D706" s="89"/>
      <c r="E706" s="89"/>
      <c r="F706" s="89"/>
      <c r="G706" s="89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152"/>
      <c r="AE706" s="152"/>
      <c r="AF706" s="152"/>
      <c r="AG706" s="152"/>
      <c r="AH706" s="152"/>
      <c r="AI706" s="152"/>
      <c r="AJ706" s="152"/>
      <c r="AK706" s="152"/>
      <c r="AL706" s="152"/>
      <c r="AM706" s="152"/>
      <c r="AN706" s="152"/>
      <c r="AO706" s="152"/>
      <c r="AP706" s="152"/>
      <c r="AQ706" s="152"/>
      <c r="AR706" s="152"/>
      <c r="AS706" s="152"/>
      <c r="AT706" s="152"/>
      <c r="AU706" s="152"/>
      <c r="AV706" s="152"/>
      <c r="AW706" s="152"/>
      <c r="AX706" s="152"/>
      <c r="AY706" s="152"/>
      <c r="AZ706" s="152"/>
      <c r="BA706" s="152"/>
      <c r="BB706" s="152"/>
      <c r="BC706" s="152"/>
      <c r="BD706" s="152"/>
      <c r="BE706" s="152"/>
      <c r="BF706" s="152"/>
      <c r="BG706" s="152"/>
      <c r="BH706" s="152"/>
      <c r="BI706" s="152"/>
      <c r="BJ706" s="152"/>
      <c r="BK706" s="152"/>
      <c r="BL706" s="152"/>
      <c r="BM706" s="152"/>
      <c r="BN706" s="152"/>
      <c r="BO706" s="152"/>
      <c r="BP706" s="152"/>
      <c r="BQ706" s="152"/>
      <c r="BR706" s="152"/>
      <c r="BS706" s="152"/>
      <c r="BT706" s="152"/>
      <c r="BU706" s="152"/>
      <c r="BV706" s="152"/>
      <c r="BW706" s="152"/>
      <c r="BX706" s="152"/>
      <c r="BY706" s="152"/>
      <c r="BZ706" s="152"/>
      <c r="CA706" s="152"/>
      <c r="CB706" s="152"/>
      <c r="CC706" s="152"/>
      <c r="CD706" s="152"/>
      <c r="CE706" s="152"/>
      <c r="CF706" s="152"/>
      <c r="CG706" s="152"/>
      <c r="CH706" s="152"/>
      <c r="CI706" s="152"/>
      <c r="CJ706" s="152"/>
      <c r="CK706" s="152"/>
      <c r="CL706" s="152"/>
      <c r="CM706" s="152"/>
      <c r="CN706" s="152"/>
      <c r="CO706" s="152"/>
      <c r="CP706" s="152"/>
      <c r="CQ706" s="152"/>
      <c r="CR706" s="152"/>
      <c r="CS706" s="152"/>
      <c r="CT706" s="152"/>
      <c r="CU706" s="152"/>
      <c r="CV706" s="152"/>
      <c r="CW706" s="152"/>
      <c r="CX706" s="152"/>
      <c r="CY706" s="152"/>
      <c r="CZ706" s="152"/>
      <c r="DA706" s="152"/>
      <c r="DB706" s="152"/>
      <c r="DC706" s="152"/>
      <c r="DD706" s="152"/>
      <c r="DE706" s="152"/>
      <c r="DF706" s="152"/>
      <c r="DG706" s="152"/>
      <c r="DH706" s="152"/>
      <c r="DI706" s="152"/>
      <c r="DJ706" s="152"/>
      <c r="DK706" s="152"/>
      <c r="DL706" s="152"/>
      <c r="DM706" s="152"/>
      <c r="DN706" s="152"/>
      <c r="DO706" s="152"/>
      <c r="DP706" s="152"/>
      <c r="DQ706" s="152"/>
      <c r="DR706" s="152"/>
      <c r="DS706" s="152"/>
      <c r="DT706" s="152"/>
      <c r="DU706" s="152"/>
      <c r="DV706" s="152"/>
      <c r="DW706" s="152"/>
      <c r="DX706" s="152"/>
      <c r="DY706" s="152"/>
      <c r="DZ706" s="152"/>
      <c r="EA706" s="152"/>
      <c r="EB706" s="152"/>
      <c r="EC706" s="152"/>
      <c r="ED706" s="152"/>
      <c r="EE706" s="152"/>
      <c r="EF706" s="152"/>
      <c r="EG706" s="152"/>
      <c r="EH706" s="152"/>
      <c r="EI706" s="152"/>
      <c r="EJ706" s="152"/>
      <c r="EK706" s="152"/>
      <c r="EL706" s="152"/>
      <c r="EM706" s="152"/>
      <c r="EN706" s="152"/>
      <c r="EO706" s="152"/>
      <c r="EP706" s="152"/>
      <c r="EQ706" s="152"/>
      <c r="ER706" s="152"/>
      <c r="ES706" s="152"/>
      <c r="ET706" s="152"/>
      <c r="EU706" s="152"/>
      <c r="EV706" s="152"/>
      <c r="EW706" s="152"/>
      <c r="EX706" s="152"/>
      <c r="EY706" s="152"/>
      <c r="EZ706" s="152"/>
      <c r="FA706" s="152"/>
      <c r="FB706" s="152"/>
      <c r="FC706" s="152"/>
      <c r="FD706" s="152"/>
    </row>
    <row r="707" spans="1:160">
      <c r="A707" s="89"/>
      <c r="B707" s="89"/>
      <c r="C707" s="89"/>
      <c r="D707" s="89"/>
      <c r="E707" s="89"/>
      <c r="F707" s="89"/>
      <c r="G707" s="89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152"/>
      <c r="AE707" s="152"/>
      <c r="AF707" s="152"/>
      <c r="AG707" s="152"/>
      <c r="AH707" s="152"/>
      <c r="AI707" s="152"/>
      <c r="AJ707" s="152"/>
      <c r="AK707" s="152"/>
      <c r="AL707" s="152"/>
      <c r="AM707" s="152"/>
      <c r="AN707" s="152"/>
      <c r="AO707" s="152"/>
      <c r="AP707" s="152"/>
      <c r="AQ707" s="152"/>
      <c r="AR707" s="152"/>
      <c r="AS707" s="152"/>
      <c r="AT707" s="152"/>
      <c r="AU707" s="152"/>
      <c r="AV707" s="152"/>
      <c r="AW707" s="152"/>
      <c r="AX707" s="152"/>
      <c r="AY707" s="152"/>
      <c r="AZ707" s="152"/>
      <c r="BA707" s="152"/>
      <c r="BB707" s="152"/>
      <c r="BC707" s="152"/>
      <c r="BD707" s="152"/>
      <c r="BE707" s="152"/>
      <c r="BF707" s="152"/>
      <c r="BG707" s="152"/>
      <c r="BH707" s="152"/>
      <c r="BI707" s="152"/>
      <c r="BJ707" s="152"/>
      <c r="BK707" s="152"/>
      <c r="BL707" s="152"/>
      <c r="BM707" s="152"/>
      <c r="BN707" s="152"/>
      <c r="BO707" s="152"/>
      <c r="BP707" s="152"/>
      <c r="BQ707" s="152"/>
      <c r="BR707" s="152"/>
      <c r="BS707" s="152"/>
      <c r="BT707" s="152"/>
      <c r="BU707" s="152"/>
      <c r="BV707" s="152"/>
      <c r="BW707" s="152"/>
      <c r="BX707" s="152"/>
      <c r="BY707" s="152"/>
      <c r="BZ707" s="152"/>
      <c r="CA707" s="152"/>
      <c r="CB707" s="152"/>
      <c r="CC707" s="152"/>
      <c r="CD707" s="152"/>
      <c r="CE707" s="152"/>
      <c r="CF707" s="152"/>
      <c r="CG707" s="152"/>
      <c r="CH707" s="152"/>
      <c r="CI707" s="152"/>
      <c r="CJ707" s="152"/>
      <c r="CK707" s="152"/>
      <c r="CL707" s="152"/>
      <c r="CM707" s="152"/>
      <c r="CN707" s="152"/>
      <c r="CO707" s="152"/>
      <c r="CP707" s="152"/>
      <c r="CQ707" s="152"/>
      <c r="CR707" s="152"/>
      <c r="CS707" s="152"/>
      <c r="CT707" s="152"/>
      <c r="CU707" s="152"/>
      <c r="CV707" s="152"/>
      <c r="CW707" s="152"/>
      <c r="CX707" s="152"/>
      <c r="CY707" s="152"/>
      <c r="CZ707" s="152"/>
      <c r="DA707" s="152"/>
      <c r="DB707" s="152"/>
      <c r="DC707" s="152"/>
      <c r="DD707" s="152"/>
      <c r="DE707" s="152"/>
      <c r="DF707" s="152"/>
      <c r="DG707" s="152"/>
      <c r="DH707" s="152"/>
      <c r="DI707" s="152"/>
      <c r="DJ707" s="152"/>
      <c r="DK707" s="152"/>
      <c r="DL707" s="152"/>
      <c r="DM707" s="152"/>
      <c r="DN707" s="152"/>
      <c r="DO707" s="152"/>
      <c r="DP707" s="152"/>
      <c r="DQ707" s="152"/>
      <c r="DR707" s="152"/>
      <c r="DS707" s="152"/>
      <c r="DT707" s="152"/>
      <c r="DU707" s="152"/>
      <c r="DV707" s="152"/>
      <c r="DW707" s="152"/>
      <c r="DX707" s="152"/>
      <c r="DY707" s="152"/>
      <c r="DZ707" s="152"/>
      <c r="EA707" s="152"/>
      <c r="EB707" s="152"/>
      <c r="EC707" s="152"/>
      <c r="ED707" s="152"/>
      <c r="EE707" s="152"/>
      <c r="EF707" s="152"/>
      <c r="EG707" s="152"/>
      <c r="EH707" s="152"/>
      <c r="EI707" s="152"/>
      <c r="EJ707" s="152"/>
      <c r="EK707" s="152"/>
      <c r="EL707" s="152"/>
      <c r="EM707" s="152"/>
      <c r="EN707" s="152"/>
      <c r="EO707" s="152"/>
      <c r="EP707" s="152"/>
      <c r="EQ707" s="152"/>
      <c r="ER707" s="152"/>
      <c r="ES707" s="152"/>
      <c r="ET707" s="152"/>
      <c r="EU707" s="152"/>
      <c r="EV707" s="152"/>
      <c r="EW707" s="152"/>
      <c r="EX707" s="152"/>
      <c r="EY707" s="152"/>
      <c r="EZ707" s="152"/>
      <c r="FA707" s="152"/>
      <c r="FB707" s="152"/>
      <c r="FC707" s="152"/>
      <c r="FD707" s="152"/>
    </row>
    <row r="708" spans="1:160">
      <c r="A708" s="89"/>
      <c r="B708" s="89"/>
      <c r="C708" s="89"/>
      <c r="D708" s="89"/>
      <c r="E708" s="89"/>
      <c r="F708" s="89"/>
      <c r="G708" s="89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152"/>
      <c r="AE708" s="152"/>
      <c r="AF708" s="152"/>
      <c r="AG708" s="152"/>
      <c r="AH708" s="152"/>
      <c r="AI708" s="152"/>
      <c r="AJ708" s="152"/>
      <c r="AK708" s="152"/>
      <c r="AL708" s="152"/>
      <c r="AM708" s="152"/>
      <c r="AN708" s="152"/>
      <c r="AO708" s="152"/>
      <c r="AP708" s="152"/>
      <c r="AQ708" s="152"/>
      <c r="AR708" s="152"/>
      <c r="AS708" s="152"/>
      <c r="AT708" s="152"/>
      <c r="AU708" s="152"/>
      <c r="AV708" s="152"/>
      <c r="AW708" s="152"/>
      <c r="AX708" s="152"/>
      <c r="AY708" s="152"/>
      <c r="AZ708" s="152"/>
      <c r="BA708" s="152"/>
      <c r="BB708" s="152"/>
      <c r="BC708" s="152"/>
      <c r="BD708" s="152"/>
      <c r="BE708" s="152"/>
      <c r="BF708" s="152"/>
      <c r="BG708" s="152"/>
      <c r="BH708" s="152"/>
      <c r="BI708" s="152"/>
      <c r="BJ708" s="152"/>
      <c r="BK708" s="152"/>
      <c r="BL708" s="152"/>
      <c r="BM708" s="152"/>
      <c r="BN708" s="152"/>
      <c r="BO708" s="152"/>
      <c r="BP708" s="152"/>
      <c r="BQ708" s="152"/>
      <c r="BR708" s="152"/>
      <c r="BS708" s="152"/>
      <c r="BT708" s="152"/>
      <c r="BU708" s="152"/>
      <c r="BV708" s="152"/>
      <c r="BW708" s="152"/>
      <c r="BX708" s="152"/>
      <c r="BY708" s="152"/>
      <c r="BZ708" s="152"/>
      <c r="CA708" s="152"/>
      <c r="CB708" s="152"/>
      <c r="CC708" s="152"/>
      <c r="CD708" s="152"/>
      <c r="CE708" s="152"/>
      <c r="CF708" s="152"/>
      <c r="CG708" s="152"/>
      <c r="CH708" s="152"/>
      <c r="CI708" s="152"/>
      <c r="CJ708" s="152"/>
      <c r="CK708" s="152"/>
      <c r="CL708" s="152"/>
      <c r="CM708" s="152"/>
      <c r="CN708" s="152"/>
      <c r="CO708" s="152"/>
      <c r="CP708" s="152"/>
      <c r="CQ708" s="152"/>
      <c r="CR708" s="152"/>
      <c r="CS708" s="152"/>
      <c r="CT708" s="152"/>
      <c r="CU708" s="152"/>
      <c r="CV708" s="152"/>
      <c r="CW708" s="152"/>
      <c r="CX708" s="152"/>
      <c r="CY708" s="152"/>
      <c r="CZ708" s="152"/>
      <c r="DA708" s="152"/>
      <c r="DB708" s="152"/>
      <c r="DC708" s="152"/>
      <c r="DD708" s="152"/>
      <c r="DE708" s="152"/>
      <c r="DF708" s="152"/>
      <c r="DG708" s="152"/>
      <c r="DH708" s="152"/>
      <c r="DI708" s="152"/>
      <c r="DJ708" s="152"/>
      <c r="DK708" s="152"/>
      <c r="DL708" s="152"/>
      <c r="DM708" s="152"/>
      <c r="DN708" s="152"/>
      <c r="DO708" s="152"/>
      <c r="DP708" s="152"/>
      <c r="DQ708" s="152"/>
      <c r="DR708" s="152"/>
      <c r="DS708" s="152"/>
      <c r="DT708" s="152"/>
      <c r="DU708" s="152"/>
      <c r="DV708" s="152"/>
      <c r="DW708" s="152"/>
      <c r="DX708" s="152"/>
      <c r="DY708" s="152"/>
      <c r="DZ708" s="152"/>
      <c r="EA708" s="152"/>
      <c r="EB708" s="152"/>
      <c r="EC708" s="152"/>
      <c r="ED708" s="152"/>
      <c r="EE708" s="152"/>
      <c r="EF708" s="152"/>
      <c r="EG708" s="152"/>
      <c r="EH708" s="152"/>
      <c r="EI708" s="152"/>
      <c r="EJ708" s="152"/>
      <c r="EK708" s="152"/>
      <c r="EL708" s="152"/>
      <c r="EM708" s="152"/>
      <c r="EN708" s="152"/>
      <c r="EO708" s="152"/>
      <c r="EP708" s="152"/>
      <c r="EQ708" s="152"/>
      <c r="ER708" s="152"/>
      <c r="ES708" s="152"/>
      <c r="ET708" s="152"/>
      <c r="EU708" s="152"/>
      <c r="EV708" s="152"/>
      <c r="EW708" s="152"/>
      <c r="EX708" s="152"/>
      <c r="EY708" s="152"/>
      <c r="EZ708" s="152"/>
      <c r="FA708" s="152"/>
      <c r="FB708" s="152"/>
      <c r="FC708" s="152"/>
      <c r="FD708" s="152"/>
    </row>
    <row r="709" spans="1:160">
      <c r="A709" s="89"/>
      <c r="B709" s="89"/>
      <c r="C709" s="89"/>
      <c r="D709" s="89"/>
      <c r="E709" s="89"/>
      <c r="F709" s="89"/>
      <c r="G709" s="89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152"/>
      <c r="AE709" s="152"/>
      <c r="AF709" s="152"/>
      <c r="AG709" s="152"/>
      <c r="AH709" s="152"/>
      <c r="AI709" s="152"/>
      <c r="AJ709" s="152"/>
      <c r="AK709" s="152"/>
      <c r="AL709" s="152"/>
      <c r="AM709" s="152"/>
      <c r="AN709" s="152"/>
      <c r="AO709" s="152"/>
      <c r="AP709" s="152"/>
      <c r="AQ709" s="152"/>
      <c r="AR709" s="152"/>
      <c r="AS709" s="152"/>
      <c r="AT709" s="152"/>
      <c r="AU709" s="152"/>
      <c r="AV709" s="152"/>
      <c r="AW709" s="152"/>
      <c r="AX709" s="152"/>
      <c r="AY709" s="152"/>
      <c r="AZ709" s="152"/>
      <c r="BA709" s="152"/>
      <c r="BB709" s="152"/>
      <c r="BC709" s="152"/>
      <c r="BD709" s="152"/>
      <c r="BE709" s="152"/>
      <c r="BF709" s="152"/>
      <c r="BG709" s="152"/>
      <c r="BH709" s="152"/>
      <c r="BI709" s="152"/>
      <c r="BJ709" s="152"/>
      <c r="BK709" s="152"/>
      <c r="BL709" s="152"/>
      <c r="BM709" s="152"/>
      <c r="BN709" s="152"/>
      <c r="BO709" s="152"/>
      <c r="BP709" s="152"/>
      <c r="BQ709" s="152"/>
      <c r="BR709" s="152"/>
      <c r="BS709" s="152"/>
      <c r="BT709" s="152"/>
      <c r="BU709" s="152"/>
      <c r="BV709" s="152"/>
      <c r="BW709" s="152"/>
      <c r="BX709" s="152"/>
      <c r="BY709" s="152"/>
      <c r="BZ709" s="152"/>
      <c r="CA709" s="152"/>
      <c r="CB709" s="152"/>
      <c r="CC709" s="152"/>
      <c r="CD709" s="152"/>
      <c r="CE709" s="152"/>
      <c r="CF709" s="152"/>
      <c r="CG709" s="152"/>
      <c r="CH709" s="152"/>
      <c r="CI709" s="152"/>
      <c r="CJ709" s="152"/>
      <c r="CK709" s="152"/>
      <c r="CL709" s="152"/>
      <c r="CM709" s="152"/>
      <c r="CN709" s="152"/>
      <c r="CO709" s="152"/>
      <c r="CP709" s="152"/>
      <c r="CQ709" s="152"/>
      <c r="CR709" s="152"/>
      <c r="CS709" s="152"/>
      <c r="CT709" s="152"/>
      <c r="CU709" s="152"/>
      <c r="CV709" s="152"/>
      <c r="CW709" s="152"/>
      <c r="CX709" s="152"/>
      <c r="CY709" s="152"/>
      <c r="CZ709" s="152"/>
      <c r="DA709" s="152"/>
      <c r="DB709" s="152"/>
      <c r="DC709" s="152"/>
      <c r="DD709" s="152"/>
      <c r="DE709" s="152"/>
      <c r="DF709" s="152"/>
      <c r="DG709" s="152"/>
      <c r="DH709" s="152"/>
      <c r="DI709" s="152"/>
      <c r="DJ709" s="152"/>
      <c r="DK709" s="152"/>
      <c r="DL709" s="152"/>
      <c r="DM709" s="152"/>
      <c r="DN709" s="152"/>
      <c r="DO709" s="152"/>
      <c r="DP709" s="152"/>
      <c r="DQ709" s="152"/>
      <c r="DR709" s="152"/>
      <c r="DS709" s="152"/>
      <c r="DT709" s="152"/>
      <c r="DU709" s="152"/>
      <c r="DV709" s="152"/>
      <c r="DW709" s="152"/>
      <c r="DX709" s="152"/>
      <c r="DY709" s="152"/>
      <c r="DZ709" s="152"/>
      <c r="EA709" s="152"/>
      <c r="EB709" s="152"/>
      <c r="EC709" s="152"/>
      <c r="ED709" s="152"/>
      <c r="EE709" s="152"/>
      <c r="EF709" s="152"/>
      <c r="EG709" s="152"/>
      <c r="EH709" s="152"/>
      <c r="EI709" s="152"/>
      <c r="EJ709" s="152"/>
      <c r="EK709" s="152"/>
      <c r="EL709" s="152"/>
      <c r="EM709" s="152"/>
      <c r="EN709" s="152"/>
      <c r="EO709" s="152"/>
      <c r="EP709" s="152"/>
      <c r="EQ709" s="152"/>
      <c r="ER709" s="152"/>
      <c r="ES709" s="152"/>
      <c r="ET709" s="152"/>
      <c r="EU709" s="152"/>
      <c r="EV709" s="152"/>
      <c r="EW709" s="152"/>
      <c r="EX709" s="152"/>
      <c r="EY709" s="152"/>
      <c r="EZ709" s="152"/>
      <c r="FA709" s="152"/>
      <c r="FB709" s="152"/>
      <c r="FC709" s="152"/>
      <c r="FD709" s="152"/>
    </row>
    <row r="710" spans="1:160">
      <c r="A710" s="89"/>
      <c r="B710" s="89"/>
      <c r="C710" s="89"/>
      <c r="D710" s="89"/>
      <c r="E710" s="89"/>
      <c r="F710" s="89"/>
      <c r="G710" s="89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152"/>
      <c r="AE710" s="152"/>
      <c r="AF710" s="152"/>
      <c r="AG710" s="152"/>
      <c r="AH710" s="152"/>
      <c r="AI710" s="152"/>
      <c r="AJ710" s="152"/>
      <c r="AK710" s="152"/>
      <c r="AL710" s="152"/>
      <c r="AM710" s="152"/>
      <c r="AN710" s="152"/>
      <c r="AO710" s="152"/>
      <c r="AP710" s="152"/>
      <c r="AQ710" s="152"/>
      <c r="AR710" s="152"/>
      <c r="AS710" s="152"/>
      <c r="AT710" s="152"/>
      <c r="AU710" s="152"/>
      <c r="AV710" s="152"/>
      <c r="AW710" s="152"/>
      <c r="AX710" s="152"/>
      <c r="AY710" s="152"/>
      <c r="AZ710" s="152"/>
      <c r="BA710" s="152"/>
      <c r="BB710" s="152"/>
      <c r="BC710" s="152"/>
      <c r="BD710" s="152"/>
      <c r="BE710" s="152"/>
      <c r="BF710" s="152"/>
      <c r="BG710" s="152"/>
      <c r="BH710" s="152"/>
      <c r="BI710" s="152"/>
      <c r="BJ710" s="152"/>
      <c r="BK710" s="152"/>
      <c r="BL710" s="152"/>
      <c r="BM710" s="152"/>
      <c r="BN710" s="152"/>
      <c r="BO710" s="152"/>
      <c r="BP710" s="152"/>
      <c r="BQ710" s="152"/>
      <c r="BR710" s="152"/>
      <c r="BS710" s="152"/>
      <c r="BT710" s="152"/>
      <c r="BU710" s="152"/>
      <c r="BV710" s="152"/>
      <c r="BW710" s="152"/>
      <c r="BX710" s="152"/>
      <c r="BY710" s="152"/>
      <c r="BZ710" s="152"/>
      <c r="CA710" s="152"/>
      <c r="CB710" s="152"/>
      <c r="CC710" s="152"/>
      <c r="CD710" s="152"/>
      <c r="CE710" s="152"/>
      <c r="CF710" s="152"/>
      <c r="CG710" s="152"/>
      <c r="CH710" s="152"/>
      <c r="CI710" s="152"/>
      <c r="CJ710" s="152"/>
      <c r="CK710" s="152"/>
      <c r="CL710" s="152"/>
      <c r="CM710" s="152"/>
      <c r="CN710" s="152"/>
      <c r="CO710" s="152"/>
      <c r="CP710" s="152"/>
      <c r="CQ710" s="152"/>
      <c r="CR710" s="152"/>
      <c r="CS710" s="152"/>
      <c r="CT710" s="152"/>
      <c r="CU710" s="152"/>
      <c r="CV710" s="152"/>
      <c r="CW710" s="152"/>
      <c r="CX710" s="152"/>
      <c r="CY710" s="152"/>
      <c r="CZ710" s="152"/>
      <c r="DA710" s="152"/>
      <c r="DB710" s="152"/>
      <c r="DC710" s="152"/>
      <c r="DD710" s="152"/>
      <c r="DE710" s="152"/>
      <c r="DF710" s="152"/>
      <c r="DG710" s="152"/>
      <c r="DH710" s="152"/>
      <c r="DI710" s="152"/>
      <c r="DJ710" s="152"/>
      <c r="DK710" s="152"/>
      <c r="DL710" s="152"/>
      <c r="DM710" s="152"/>
      <c r="DN710" s="152"/>
      <c r="DO710" s="152"/>
      <c r="DP710" s="152"/>
      <c r="DQ710" s="152"/>
      <c r="DR710" s="152"/>
      <c r="DS710" s="152"/>
      <c r="DT710" s="152"/>
      <c r="DU710" s="152"/>
      <c r="DV710" s="152"/>
      <c r="DW710" s="152"/>
      <c r="DX710" s="152"/>
      <c r="DY710" s="152"/>
      <c r="DZ710" s="152"/>
      <c r="EA710" s="152"/>
      <c r="EB710" s="152"/>
      <c r="EC710" s="152"/>
      <c r="ED710" s="152"/>
      <c r="EE710" s="152"/>
      <c r="EF710" s="152"/>
      <c r="EG710" s="152"/>
      <c r="EH710" s="152"/>
      <c r="EI710" s="152"/>
      <c r="EJ710" s="152"/>
      <c r="EK710" s="152"/>
      <c r="EL710" s="152"/>
      <c r="EM710" s="152"/>
      <c r="EN710" s="152"/>
      <c r="EO710" s="152"/>
      <c r="EP710" s="152"/>
      <c r="EQ710" s="152"/>
      <c r="ER710" s="152"/>
      <c r="ES710" s="152"/>
      <c r="ET710" s="152"/>
      <c r="EU710" s="152"/>
      <c r="EV710" s="152"/>
      <c r="EW710" s="152"/>
      <c r="EX710" s="152"/>
      <c r="EY710" s="152"/>
      <c r="EZ710" s="152"/>
      <c r="FA710" s="152"/>
      <c r="FB710" s="152"/>
      <c r="FC710" s="152"/>
      <c r="FD710" s="152"/>
    </row>
    <row r="711" spans="1:160">
      <c r="A711" s="89"/>
      <c r="B711" s="89"/>
      <c r="C711" s="89"/>
      <c r="D711" s="89"/>
      <c r="E711" s="89"/>
      <c r="F711" s="89"/>
      <c r="G711" s="89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152"/>
      <c r="AE711" s="152"/>
      <c r="AF711" s="152"/>
      <c r="AG711" s="152"/>
      <c r="AH711" s="152"/>
      <c r="AI711" s="152"/>
      <c r="AJ711" s="152"/>
      <c r="AK711" s="152"/>
      <c r="AL711" s="152"/>
      <c r="AM711" s="152"/>
      <c r="AN711" s="152"/>
      <c r="AO711" s="152"/>
      <c r="AP711" s="152"/>
      <c r="AQ711" s="152"/>
      <c r="AR711" s="152"/>
      <c r="AS711" s="152"/>
      <c r="AT711" s="152"/>
      <c r="AU711" s="152"/>
      <c r="AV711" s="152"/>
      <c r="AW711" s="152"/>
      <c r="AX711" s="152"/>
      <c r="AY711" s="152"/>
      <c r="AZ711" s="152"/>
      <c r="BA711" s="152"/>
      <c r="BB711" s="152"/>
      <c r="BC711" s="152"/>
      <c r="BD711" s="152"/>
      <c r="BE711" s="152"/>
      <c r="BF711" s="152"/>
      <c r="BG711" s="152"/>
      <c r="BH711" s="152"/>
      <c r="BI711" s="152"/>
      <c r="BJ711" s="152"/>
      <c r="BK711" s="152"/>
      <c r="BL711" s="152"/>
      <c r="BM711" s="152"/>
      <c r="BN711" s="152"/>
      <c r="BO711" s="152"/>
      <c r="BP711" s="152"/>
      <c r="BQ711" s="152"/>
      <c r="BR711" s="152"/>
      <c r="BS711" s="152"/>
      <c r="BT711" s="152"/>
      <c r="BU711" s="152"/>
      <c r="BV711" s="152"/>
      <c r="BW711" s="152"/>
      <c r="BX711" s="152"/>
      <c r="BY711" s="152"/>
      <c r="BZ711" s="152"/>
      <c r="CA711" s="152"/>
      <c r="CB711" s="152"/>
      <c r="CC711" s="152"/>
      <c r="CD711" s="152"/>
      <c r="CE711" s="152"/>
      <c r="CF711" s="152"/>
      <c r="CG711" s="152"/>
      <c r="CH711" s="152"/>
      <c r="CI711" s="152"/>
      <c r="CJ711" s="152"/>
      <c r="CK711" s="152"/>
      <c r="CL711" s="152"/>
      <c r="CM711" s="152"/>
      <c r="CN711" s="152"/>
      <c r="CO711" s="152"/>
      <c r="CP711" s="152"/>
      <c r="CQ711" s="152"/>
      <c r="CR711" s="152"/>
      <c r="CS711" s="152"/>
      <c r="CT711" s="152"/>
      <c r="CU711" s="152"/>
      <c r="CV711" s="152"/>
      <c r="CW711" s="152"/>
      <c r="CX711" s="152"/>
      <c r="CY711" s="152"/>
      <c r="CZ711" s="152"/>
      <c r="DA711" s="152"/>
      <c r="DB711" s="152"/>
      <c r="DC711" s="152"/>
      <c r="DD711" s="152"/>
      <c r="DE711" s="152"/>
      <c r="DF711" s="152"/>
      <c r="DG711" s="152"/>
      <c r="DH711" s="152"/>
      <c r="DI711" s="152"/>
      <c r="DJ711" s="152"/>
      <c r="DK711" s="152"/>
      <c r="DL711" s="152"/>
      <c r="DM711" s="152"/>
      <c r="DN711" s="152"/>
      <c r="DO711" s="152"/>
      <c r="DP711" s="152"/>
      <c r="DQ711" s="152"/>
      <c r="DR711" s="152"/>
      <c r="DS711" s="152"/>
      <c r="DT711" s="152"/>
      <c r="DU711" s="152"/>
      <c r="DV711" s="152"/>
      <c r="DW711" s="152"/>
      <c r="DX711" s="152"/>
      <c r="DY711" s="152"/>
      <c r="DZ711" s="152"/>
      <c r="EA711" s="152"/>
      <c r="EB711" s="152"/>
      <c r="EC711" s="152"/>
      <c r="ED711" s="152"/>
      <c r="EE711" s="152"/>
      <c r="EF711" s="152"/>
      <c r="EG711" s="152"/>
      <c r="EH711" s="152"/>
      <c r="EI711" s="152"/>
      <c r="EJ711" s="152"/>
      <c r="EK711" s="152"/>
      <c r="EL711" s="152"/>
      <c r="EM711" s="152"/>
      <c r="EN711" s="152"/>
      <c r="EO711" s="152"/>
      <c r="EP711" s="152"/>
      <c r="EQ711" s="152"/>
      <c r="ER711" s="152"/>
      <c r="ES711" s="152"/>
      <c r="ET711" s="152"/>
      <c r="EU711" s="152"/>
      <c r="EV711" s="152"/>
      <c r="EW711" s="152"/>
      <c r="EX711" s="152"/>
      <c r="EY711" s="152"/>
      <c r="EZ711" s="152"/>
      <c r="FA711" s="152"/>
      <c r="FB711" s="152"/>
      <c r="FC711" s="152"/>
      <c r="FD711" s="152"/>
    </row>
    <row r="712" spans="1:160">
      <c r="A712" s="89"/>
      <c r="B712" s="89"/>
      <c r="C712" s="89"/>
      <c r="D712" s="89"/>
      <c r="E712" s="89"/>
      <c r="F712" s="89"/>
      <c r="G712" s="89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152"/>
      <c r="AE712" s="152"/>
      <c r="AF712" s="152"/>
      <c r="AG712" s="152"/>
      <c r="AH712" s="152"/>
      <c r="AI712" s="152"/>
      <c r="AJ712" s="152"/>
      <c r="AK712" s="152"/>
      <c r="AL712" s="152"/>
      <c r="AM712" s="152"/>
      <c r="AN712" s="152"/>
      <c r="AO712" s="152"/>
      <c r="AP712" s="152"/>
      <c r="AQ712" s="152"/>
      <c r="AR712" s="152"/>
      <c r="AS712" s="152"/>
      <c r="AT712" s="152"/>
      <c r="AU712" s="152"/>
      <c r="AV712" s="152"/>
      <c r="AW712" s="152"/>
      <c r="AX712" s="152"/>
      <c r="AY712" s="152"/>
      <c r="AZ712" s="152"/>
      <c r="BA712" s="152"/>
      <c r="BB712" s="152"/>
      <c r="BC712" s="152"/>
      <c r="BD712" s="152"/>
      <c r="BE712" s="152"/>
      <c r="BF712" s="152"/>
      <c r="BG712" s="152"/>
      <c r="BH712" s="152"/>
      <c r="BI712" s="152"/>
      <c r="BJ712" s="152"/>
      <c r="BK712" s="152"/>
      <c r="BL712" s="152"/>
      <c r="BM712" s="152"/>
      <c r="BN712" s="152"/>
      <c r="BO712" s="152"/>
      <c r="BP712" s="152"/>
      <c r="BQ712" s="152"/>
      <c r="BR712" s="152"/>
      <c r="BS712" s="152"/>
      <c r="BT712" s="152"/>
      <c r="BU712" s="152"/>
      <c r="BV712" s="152"/>
      <c r="BW712" s="152"/>
      <c r="BX712" s="152"/>
      <c r="BY712" s="152"/>
      <c r="BZ712" s="152"/>
      <c r="CA712" s="152"/>
      <c r="CB712" s="152"/>
      <c r="CC712" s="152"/>
      <c r="CD712" s="152"/>
      <c r="CE712" s="152"/>
      <c r="CF712" s="152"/>
      <c r="CG712" s="152"/>
      <c r="CH712" s="152"/>
      <c r="CI712" s="152"/>
      <c r="CJ712" s="152"/>
      <c r="CK712" s="152"/>
      <c r="CL712" s="152"/>
      <c r="CM712" s="152"/>
      <c r="CN712" s="152"/>
      <c r="CO712" s="152"/>
      <c r="CP712" s="152"/>
      <c r="CQ712" s="152"/>
      <c r="CR712" s="152"/>
      <c r="CS712" s="152"/>
      <c r="CT712" s="152"/>
      <c r="CU712" s="152"/>
      <c r="CV712" s="152"/>
      <c r="CW712" s="152"/>
      <c r="CX712" s="152"/>
      <c r="CY712" s="152"/>
      <c r="CZ712" s="152"/>
      <c r="DA712" s="152"/>
      <c r="DB712" s="152"/>
      <c r="DC712" s="152"/>
      <c r="DD712" s="152"/>
      <c r="DE712" s="152"/>
      <c r="DF712" s="152"/>
      <c r="DG712" s="152"/>
      <c r="DH712" s="152"/>
      <c r="DI712" s="152"/>
      <c r="DJ712" s="152"/>
      <c r="DK712" s="152"/>
      <c r="DL712" s="152"/>
      <c r="DM712" s="152"/>
      <c r="DN712" s="152"/>
      <c r="DO712" s="152"/>
      <c r="DP712" s="152"/>
      <c r="DQ712" s="152"/>
      <c r="DR712" s="152"/>
      <c r="DS712" s="152"/>
      <c r="DT712" s="152"/>
      <c r="DU712" s="152"/>
      <c r="DV712" s="152"/>
      <c r="DW712" s="152"/>
      <c r="DX712" s="152"/>
      <c r="DY712" s="152"/>
      <c r="DZ712" s="152"/>
      <c r="EA712" s="152"/>
      <c r="EB712" s="152"/>
      <c r="EC712" s="152"/>
      <c r="ED712" s="152"/>
      <c r="EE712" s="152"/>
      <c r="EF712" s="152"/>
      <c r="EG712" s="152"/>
      <c r="EH712" s="152"/>
      <c r="EI712" s="152"/>
      <c r="EJ712" s="152"/>
      <c r="EK712" s="152"/>
      <c r="EL712" s="152"/>
      <c r="EM712" s="152"/>
      <c r="EN712" s="152"/>
      <c r="EO712" s="152"/>
      <c r="EP712" s="152"/>
      <c r="EQ712" s="152"/>
      <c r="ER712" s="152"/>
      <c r="ES712" s="152"/>
      <c r="ET712" s="152"/>
      <c r="EU712" s="152"/>
      <c r="EV712" s="152"/>
      <c r="EW712" s="152"/>
      <c r="EX712" s="152"/>
      <c r="EY712" s="152"/>
      <c r="EZ712" s="152"/>
      <c r="FA712" s="152"/>
      <c r="FB712" s="152"/>
      <c r="FC712" s="152"/>
      <c r="FD712" s="152"/>
    </row>
    <row r="713" spans="1:160">
      <c r="A713" s="89"/>
      <c r="B713" s="89"/>
      <c r="C713" s="89"/>
      <c r="D713" s="89"/>
      <c r="E713" s="89"/>
      <c r="F713" s="89"/>
      <c r="G713" s="89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152"/>
      <c r="AE713" s="152"/>
      <c r="AF713" s="152"/>
      <c r="AG713" s="152"/>
      <c r="AH713" s="152"/>
      <c r="AI713" s="152"/>
      <c r="AJ713" s="152"/>
      <c r="AK713" s="152"/>
      <c r="AL713" s="152"/>
      <c r="AM713" s="152"/>
      <c r="AN713" s="152"/>
      <c r="AO713" s="152"/>
      <c r="AP713" s="152"/>
      <c r="AQ713" s="152"/>
      <c r="AR713" s="152"/>
      <c r="AS713" s="152"/>
      <c r="AT713" s="152"/>
      <c r="AU713" s="152"/>
      <c r="AV713" s="152"/>
      <c r="AW713" s="152"/>
      <c r="AX713" s="152"/>
      <c r="AY713" s="152"/>
      <c r="AZ713" s="152"/>
      <c r="BA713" s="152"/>
      <c r="BB713" s="152"/>
      <c r="BC713" s="152"/>
      <c r="BD713" s="152"/>
      <c r="BE713" s="152"/>
      <c r="BF713" s="152"/>
      <c r="BG713" s="152"/>
      <c r="BH713" s="152"/>
      <c r="BI713" s="152"/>
      <c r="BJ713" s="152"/>
      <c r="BK713" s="152"/>
      <c r="BL713" s="152"/>
      <c r="BM713" s="152"/>
      <c r="BN713" s="152"/>
      <c r="BO713" s="152"/>
      <c r="BP713" s="152"/>
      <c r="BQ713" s="152"/>
      <c r="BR713" s="152"/>
      <c r="BS713" s="152"/>
      <c r="BT713" s="152"/>
      <c r="BU713" s="152"/>
      <c r="BV713" s="152"/>
      <c r="BW713" s="152"/>
      <c r="BX713" s="152"/>
      <c r="BY713" s="152"/>
      <c r="BZ713" s="152"/>
      <c r="CA713" s="152"/>
      <c r="CB713" s="152"/>
      <c r="CC713" s="152"/>
      <c r="CD713" s="152"/>
      <c r="CE713" s="152"/>
      <c r="CF713" s="152"/>
      <c r="CG713" s="152"/>
      <c r="CH713" s="152"/>
      <c r="CI713" s="152"/>
      <c r="CJ713" s="152"/>
      <c r="CK713" s="152"/>
      <c r="CL713" s="152"/>
      <c r="CM713" s="152"/>
      <c r="CN713" s="152"/>
      <c r="CO713" s="152"/>
      <c r="CP713" s="152"/>
      <c r="CQ713" s="152"/>
      <c r="CR713" s="152"/>
      <c r="CS713" s="152"/>
      <c r="CT713" s="152"/>
      <c r="CU713" s="152"/>
      <c r="CV713" s="152"/>
      <c r="CW713" s="152"/>
      <c r="CX713" s="152"/>
      <c r="CY713" s="152"/>
      <c r="CZ713" s="152"/>
      <c r="DA713" s="152"/>
      <c r="DB713" s="152"/>
      <c r="DC713" s="152"/>
      <c r="DD713" s="152"/>
      <c r="DE713" s="152"/>
      <c r="DF713" s="152"/>
      <c r="DG713" s="152"/>
      <c r="DH713" s="152"/>
      <c r="DI713" s="152"/>
      <c r="DJ713" s="152"/>
      <c r="DK713" s="152"/>
      <c r="DL713" s="152"/>
      <c r="DM713" s="152"/>
      <c r="DN713" s="152"/>
      <c r="DO713" s="152"/>
      <c r="DP713" s="152"/>
      <c r="DQ713" s="152"/>
      <c r="DR713" s="152"/>
      <c r="DS713" s="152"/>
      <c r="DT713" s="152"/>
      <c r="DU713" s="152"/>
      <c r="DV713" s="152"/>
      <c r="DW713" s="152"/>
      <c r="DX713" s="152"/>
      <c r="DY713" s="152"/>
      <c r="DZ713" s="152"/>
      <c r="EA713" s="152"/>
      <c r="EB713" s="152"/>
      <c r="EC713" s="152"/>
      <c r="ED713" s="152"/>
      <c r="EE713" s="152"/>
      <c r="EF713" s="152"/>
      <c r="EG713" s="152"/>
      <c r="EH713" s="152"/>
      <c r="EI713" s="152"/>
      <c r="EJ713" s="152"/>
      <c r="EK713" s="152"/>
      <c r="EL713" s="152"/>
      <c r="EM713" s="152"/>
      <c r="EN713" s="152"/>
      <c r="EO713" s="152"/>
      <c r="EP713" s="152"/>
      <c r="EQ713" s="152"/>
      <c r="ER713" s="152"/>
      <c r="ES713" s="152"/>
      <c r="ET713" s="152"/>
      <c r="EU713" s="152"/>
      <c r="EV713" s="152"/>
      <c r="EW713" s="152"/>
      <c r="EX713" s="152"/>
      <c r="EY713" s="152"/>
      <c r="EZ713" s="152"/>
      <c r="FA713" s="152"/>
      <c r="FB713" s="152"/>
      <c r="FC713" s="152"/>
      <c r="FD713" s="152"/>
    </row>
    <row r="714" spans="1:160">
      <c r="A714" s="89"/>
      <c r="B714" s="89"/>
      <c r="C714" s="89"/>
      <c r="D714" s="89"/>
      <c r="E714" s="89"/>
      <c r="F714" s="89"/>
      <c r="G714" s="89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152"/>
      <c r="AE714" s="152"/>
      <c r="AF714" s="152"/>
      <c r="AG714" s="152"/>
      <c r="AH714" s="152"/>
      <c r="AI714" s="152"/>
      <c r="AJ714" s="152"/>
      <c r="AK714" s="152"/>
      <c r="AL714" s="152"/>
      <c r="AM714" s="152"/>
      <c r="AN714" s="152"/>
      <c r="AO714" s="152"/>
      <c r="AP714" s="152"/>
      <c r="AQ714" s="152"/>
      <c r="AR714" s="152"/>
      <c r="AS714" s="152"/>
      <c r="AT714" s="152"/>
      <c r="AU714" s="152"/>
      <c r="AV714" s="152"/>
      <c r="AW714" s="152"/>
      <c r="AX714" s="152"/>
      <c r="AY714" s="152"/>
      <c r="AZ714" s="152"/>
      <c r="BA714" s="152"/>
      <c r="BB714" s="152"/>
      <c r="BC714" s="152"/>
      <c r="BD714" s="152"/>
      <c r="BE714" s="152"/>
      <c r="BF714" s="152"/>
      <c r="BG714" s="152"/>
      <c r="BH714" s="152"/>
      <c r="BI714" s="152"/>
      <c r="BJ714" s="152"/>
      <c r="BK714" s="152"/>
      <c r="BL714" s="152"/>
      <c r="BM714" s="152"/>
      <c r="BN714" s="152"/>
      <c r="BO714" s="152"/>
      <c r="BP714" s="152"/>
      <c r="BQ714" s="152"/>
      <c r="BR714" s="152"/>
      <c r="BS714" s="152"/>
      <c r="BT714" s="152"/>
      <c r="BU714" s="152"/>
      <c r="BV714" s="152"/>
      <c r="BW714" s="152"/>
      <c r="BX714" s="152"/>
      <c r="BY714" s="152"/>
      <c r="BZ714" s="152"/>
      <c r="CA714" s="152"/>
      <c r="CB714" s="152"/>
      <c r="CC714" s="152"/>
      <c r="CD714" s="152"/>
      <c r="CE714" s="152"/>
      <c r="CF714" s="152"/>
      <c r="CG714" s="152"/>
      <c r="CH714" s="152"/>
      <c r="CI714" s="152"/>
      <c r="CJ714" s="152"/>
      <c r="CK714" s="152"/>
      <c r="CL714" s="152"/>
      <c r="CM714" s="152"/>
      <c r="CN714" s="152"/>
      <c r="CO714" s="152"/>
      <c r="CP714" s="152"/>
      <c r="CQ714" s="152"/>
      <c r="CR714" s="152"/>
      <c r="CS714" s="152"/>
      <c r="CT714" s="152"/>
      <c r="CU714" s="152"/>
      <c r="CV714" s="152"/>
      <c r="CW714" s="152"/>
      <c r="CX714" s="152"/>
      <c r="CY714" s="152"/>
      <c r="CZ714" s="152"/>
      <c r="DA714" s="152"/>
      <c r="DB714" s="152"/>
      <c r="DC714" s="152"/>
      <c r="DD714" s="152"/>
      <c r="DE714" s="152"/>
      <c r="DF714" s="152"/>
      <c r="DG714" s="152"/>
      <c r="DH714" s="152"/>
      <c r="DI714" s="152"/>
      <c r="DJ714" s="152"/>
      <c r="DK714" s="152"/>
      <c r="DL714" s="152"/>
      <c r="DM714" s="152"/>
      <c r="DN714" s="152"/>
      <c r="DO714" s="152"/>
      <c r="DP714" s="152"/>
      <c r="DQ714" s="152"/>
      <c r="DR714" s="152"/>
      <c r="DS714" s="152"/>
      <c r="DT714" s="152"/>
      <c r="DU714" s="152"/>
      <c r="DV714" s="152"/>
      <c r="DW714" s="152"/>
      <c r="DX714" s="152"/>
      <c r="DY714" s="152"/>
      <c r="DZ714" s="152"/>
      <c r="EA714" s="152"/>
      <c r="EB714" s="152"/>
      <c r="EC714" s="152"/>
      <c r="ED714" s="152"/>
      <c r="EE714" s="152"/>
      <c r="EF714" s="152"/>
      <c r="EG714" s="152"/>
      <c r="EH714" s="152"/>
      <c r="EI714" s="152"/>
      <c r="EJ714" s="152"/>
      <c r="EK714" s="152"/>
      <c r="EL714" s="152"/>
      <c r="EM714" s="152"/>
      <c r="EN714" s="152"/>
      <c r="EO714" s="152"/>
      <c r="EP714" s="152"/>
      <c r="EQ714" s="152"/>
      <c r="ER714" s="152"/>
      <c r="ES714" s="152"/>
      <c r="ET714" s="152"/>
      <c r="EU714" s="152"/>
      <c r="EV714" s="152"/>
      <c r="EW714" s="152"/>
      <c r="EX714" s="152"/>
      <c r="EY714" s="152"/>
      <c r="EZ714" s="152"/>
      <c r="FA714" s="152"/>
      <c r="FB714" s="152"/>
      <c r="FC714" s="152"/>
      <c r="FD714" s="152"/>
    </row>
    <row r="715" spans="1:160">
      <c r="A715" s="89"/>
      <c r="B715" s="89"/>
      <c r="C715" s="89"/>
      <c r="D715" s="89"/>
      <c r="E715" s="89"/>
      <c r="F715" s="89"/>
      <c r="G715" s="89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152"/>
      <c r="AE715" s="152"/>
      <c r="AF715" s="152"/>
      <c r="AG715" s="152"/>
      <c r="AH715" s="152"/>
      <c r="AI715" s="152"/>
      <c r="AJ715" s="152"/>
      <c r="AK715" s="152"/>
      <c r="AL715" s="152"/>
      <c r="AM715" s="152"/>
      <c r="AN715" s="152"/>
      <c r="AO715" s="152"/>
      <c r="AP715" s="152"/>
      <c r="AQ715" s="152"/>
      <c r="AR715" s="152"/>
      <c r="AS715" s="152"/>
      <c r="AT715" s="152"/>
      <c r="AU715" s="152"/>
      <c r="AV715" s="152"/>
      <c r="AW715" s="152"/>
      <c r="AX715" s="152"/>
      <c r="AY715" s="152"/>
      <c r="AZ715" s="152"/>
      <c r="BA715" s="152"/>
      <c r="BB715" s="152"/>
      <c r="BC715" s="152"/>
      <c r="BD715" s="152"/>
      <c r="BE715" s="152"/>
      <c r="BF715" s="152"/>
      <c r="BG715" s="152"/>
      <c r="BH715" s="152"/>
      <c r="BI715" s="152"/>
      <c r="BJ715" s="152"/>
      <c r="BK715" s="152"/>
      <c r="BL715" s="152"/>
      <c r="BM715" s="152"/>
      <c r="BN715" s="152"/>
      <c r="BO715" s="152"/>
      <c r="BP715" s="152"/>
      <c r="BQ715" s="152"/>
      <c r="BR715" s="152"/>
      <c r="BS715" s="152"/>
      <c r="BT715" s="152"/>
      <c r="BU715" s="152"/>
      <c r="BV715" s="152"/>
      <c r="BW715" s="152"/>
      <c r="BX715" s="152"/>
      <c r="BY715" s="152"/>
      <c r="BZ715" s="152"/>
      <c r="CA715" s="152"/>
      <c r="CB715" s="152"/>
      <c r="CC715" s="152"/>
      <c r="CD715" s="152"/>
      <c r="CE715" s="152"/>
      <c r="CF715" s="152"/>
      <c r="CG715" s="152"/>
      <c r="CH715" s="152"/>
      <c r="CI715" s="152"/>
      <c r="CJ715" s="152"/>
      <c r="CK715" s="152"/>
      <c r="CL715" s="152"/>
      <c r="CM715" s="152"/>
      <c r="CN715" s="152"/>
      <c r="CO715" s="152"/>
      <c r="CP715" s="152"/>
      <c r="CQ715" s="152"/>
      <c r="CR715" s="152"/>
      <c r="CS715" s="152"/>
      <c r="CT715" s="152"/>
      <c r="CU715" s="152"/>
      <c r="CV715" s="152"/>
      <c r="CW715" s="152"/>
      <c r="CX715" s="152"/>
      <c r="CY715" s="152"/>
      <c r="CZ715" s="152"/>
      <c r="DA715" s="152"/>
      <c r="DB715" s="152"/>
      <c r="DC715" s="152"/>
      <c r="DD715" s="152"/>
      <c r="DE715" s="152"/>
      <c r="DF715" s="152"/>
      <c r="DG715" s="152"/>
      <c r="DH715" s="152"/>
      <c r="DI715" s="152"/>
      <c r="DJ715" s="152"/>
      <c r="DK715" s="152"/>
      <c r="DL715" s="152"/>
      <c r="DM715" s="152"/>
      <c r="DN715" s="152"/>
      <c r="DO715" s="152"/>
      <c r="DP715" s="152"/>
      <c r="DQ715" s="152"/>
      <c r="DR715" s="152"/>
      <c r="DS715" s="152"/>
      <c r="DT715" s="152"/>
      <c r="DU715" s="152"/>
      <c r="DV715" s="152"/>
      <c r="DW715" s="152"/>
      <c r="DX715" s="152"/>
      <c r="DY715" s="152"/>
      <c r="DZ715" s="152"/>
      <c r="EA715" s="152"/>
      <c r="EB715" s="152"/>
      <c r="EC715" s="152"/>
      <c r="ED715" s="152"/>
      <c r="EE715" s="152"/>
      <c r="EF715" s="152"/>
      <c r="EG715" s="152"/>
      <c r="EH715" s="152"/>
      <c r="EI715" s="152"/>
      <c r="EJ715" s="152"/>
      <c r="EK715" s="152"/>
      <c r="EL715" s="152"/>
      <c r="EM715" s="152"/>
      <c r="EN715" s="152"/>
      <c r="EO715" s="152"/>
      <c r="EP715" s="152"/>
      <c r="EQ715" s="152"/>
      <c r="ER715" s="152"/>
      <c r="ES715" s="152"/>
      <c r="ET715" s="152"/>
      <c r="EU715" s="152"/>
      <c r="EV715" s="152"/>
      <c r="EW715" s="152"/>
      <c r="EX715" s="152"/>
      <c r="EY715" s="152"/>
      <c r="EZ715" s="152"/>
      <c r="FA715" s="152"/>
      <c r="FB715" s="152"/>
      <c r="FC715" s="152"/>
      <c r="FD715" s="152"/>
    </row>
    <row r="716" spans="1:160">
      <c r="A716" s="89"/>
      <c r="B716" s="89"/>
      <c r="C716" s="89"/>
      <c r="D716" s="89"/>
      <c r="E716" s="89"/>
      <c r="F716" s="89"/>
      <c r="G716" s="89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152"/>
      <c r="AE716" s="152"/>
      <c r="AF716" s="152"/>
      <c r="AG716" s="152"/>
      <c r="AH716" s="152"/>
      <c r="AI716" s="152"/>
      <c r="AJ716" s="152"/>
      <c r="AK716" s="152"/>
      <c r="AL716" s="152"/>
      <c r="AM716" s="152"/>
      <c r="AN716" s="152"/>
      <c r="AO716" s="152"/>
      <c r="AP716" s="152"/>
      <c r="AQ716" s="152"/>
      <c r="AR716" s="152"/>
      <c r="AS716" s="152"/>
      <c r="AT716" s="152"/>
      <c r="AU716" s="152"/>
      <c r="AV716" s="152"/>
      <c r="AW716" s="152"/>
      <c r="AX716" s="152"/>
      <c r="AY716" s="152"/>
      <c r="AZ716" s="152"/>
      <c r="BA716" s="152"/>
      <c r="BB716" s="152"/>
      <c r="BC716" s="152"/>
      <c r="BD716" s="152"/>
      <c r="BE716" s="152"/>
      <c r="BF716" s="152"/>
      <c r="BG716" s="152"/>
      <c r="BH716" s="152"/>
      <c r="BI716" s="152"/>
      <c r="BJ716" s="152"/>
      <c r="BK716" s="152"/>
      <c r="BL716" s="152"/>
      <c r="BM716" s="152"/>
      <c r="BN716" s="152"/>
      <c r="BO716" s="152"/>
      <c r="BP716" s="152"/>
      <c r="BQ716" s="152"/>
      <c r="BR716" s="152"/>
      <c r="BS716" s="152"/>
      <c r="BT716" s="152"/>
      <c r="BU716" s="152"/>
      <c r="BV716" s="152"/>
      <c r="BW716" s="152"/>
      <c r="BX716" s="152"/>
      <c r="BY716" s="152"/>
      <c r="BZ716" s="152"/>
      <c r="CA716" s="152"/>
      <c r="CB716" s="152"/>
      <c r="CC716" s="152"/>
      <c r="CD716" s="152"/>
      <c r="CE716" s="152"/>
      <c r="CF716" s="152"/>
      <c r="CG716" s="152"/>
      <c r="CH716" s="152"/>
      <c r="CI716" s="152"/>
      <c r="CJ716" s="152"/>
      <c r="CK716" s="152"/>
      <c r="CL716" s="152"/>
      <c r="CM716" s="152"/>
      <c r="CN716" s="152"/>
      <c r="CO716" s="152"/>
      <c r="CP716" s="152"/>
      <c r="CQ716" s="152"/>
      <c r="CR716" s="152"/>
      <c r="CS716" s="152"/>
      <c r="CT716" s="152"/>
      <c r="CU716" s="152"/>
      <c r="CV716" s="152"/>
      <c r="CW716" s="152"/>
      <c r="CX716" s="152"/>
      <c r="CY716" s="152"/>
      <c r="CZ716" s="152"/>
      <c r="DA716" s="152"/>
      <c r="DB716" s="152"/>
      <c r="DC716" s="152"/>
      <c r="DD716" s="152"/>
      <c r="DE716" s="152"/>
      <c r="DF716" s="152"/>
      <c r="DG716" s="152"/>
      <c r="DH716" s="152"/>
      <c r="DI716" s="152"/>
      <c r="DJ716" s="152"/>
      <c r="DK716" s="152"/>
      <c r="DL716" s="152"/>
      <c r="DM716" s="152"/>
      <c r="DN716" s="152"/>
      <c r="DO716" s="152"/>
      <c r="DP716" s="152"/>
      <c r="DQ716" s="152"/>
      <c r="DR716" s="152"/>
      <c r="DS716" s="152"/>
      <c r="DT716" s="152"/>
      <c r="DU716" s="152"/>
      <c r="DV716" s="152"/>
      <c r="DW716" s="152"/>
      <c r="DX716" s="152"/>
      <c r="DY716" s="152"/>
      <c r="DZ716" s="152"/>
      <c r="EA716" s="152"/>
      <c r="EB716" s="152"/>
      <c r="EC716" s="152"/>
      <c r="ED716" s="152"/>
      <c r="EE716" s="152"/>
      <c r="EF716" s="152"/>
      <c r="EG716" s="152"/>
      <c r="EH716" s="152"/>
      <c r="EI716" s="152"/>
      <c r="EJ716" s="152"/>
      <c r="EK716" s="152"/>
      <c r="EL716" s="152"/>
      <c r="EM716" s="152"/>
      <c r="EN716" s="152"/>
      <c r="EO716" s="152"/>
      <c r="EP716" s="152"/>
      <c r="EQ716" s="152"/>
      <c r="ER716" s="152"/>
      <c r="ES716" s="152"/>
      <c r="ET716" s="152"/>
      <c r="EU716" s="152"/>
      <c r="EV716" s="152"/>
      <c r="EW716" s="152"/>
      <c r="EX716" s="152"/>
      <c r="EY716" s="152"/>
      <c r="EZ716" s="152"/>
      <c r="FA716" s="152"/>
      <c r="FB716" s="152"/>
      <c r="FC716" s="152"/>
      <c r="FD716" s="152"/>
    </row>
    <row r="717" spans="1:160">
      <c r="A717" s="89"/>
      <c r="B717" s="89"/>
      <c r="C717" s="89"/>
      <c r="D717" s="89"/>
      <c r="E717" s="89"/>
      <c r="F717" s="89"/>
      <c r="G717" s="89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152"/>
      <c r="AE717" s="152"/>
      <c r="AF717" s="152"/>
      <c r="AG717" s="152"/>
      <c r="AH717" s="152"/>
      <c r="AI717" s="152"/>
      <c r="AJ717" s="152"/>
      <c r="AK717" s="152"/>
      <c r="AL717" s="152"/>
      <c r="AM717" s="152"/>
      <c r="AN717" s="152"/>
      <c r="AO717" s="152"/>
      <c r="AP717" s="152"/>
      <c r="AQ717" s="152"/>
      <c r="AR717" s="152"/>
      <c r="AS717" s="152"/>
      <c r="AT717" s="152"/>
      <c r="AU717" s="152"/>
      <c r="AV717" s="152"/>
      <c r="AW717" s="152"/>
      <c r="AX717" s="152"/>
      <c r="AY717" s="152"/>
      <c r="AZ717" s="152"/>
      <c r="BA717" s="152"/>
      <c r="BB717" s="152"/>
      <c r="BC717" s="152"/>
      <c r="BD717" s="152"/>
      <c r="BE717" s="152"/>
      <c r="BF717" s="152"/>
      <c r="BG717" s="152"/>
      <c r="BH717" s="152"/>
      <c r="BI717" s="152"/>
      <c r="BJ717" s="152"/>
      <c r="BK717" s="152"/>
      <c r="BL717" s="152"/>
      <c r="BM717" s="152"/>
      <c r="BN717" s="152"/>
      <c r="BO717" s="152"/>
      <c r="BP717" s="152"/>
      <c r="BQ717" s="152"/>
      <c r="BR717" s="152"/>
      <c r="BS717" s="152"/>
      <c r="BT717" s="152"/>
      <c r="BU717" s="152"/>
      <c r="BV717" s="152"/>
      <c r="BW717" s="152"/>
      <c r="BX717" s="152"/>
      <c r="BY717" s="152"/>
      <c r="BZ717" s="152"/>
      <c r="CA717" s="152"/>
      <c r="CB717" s="152"/>
      <c r="CC717" s="152"/>
      <c r="CD717" s="152"/>
      <c r="CE717" s="152"/>
      <c r="CF717" s="152"/>
      <c r="CG717" s="152"/>
      <c r="CH717" s="152"/>
      <c r="CI717" s="152"/>
      <c r="CJ717" s="152"/>
      <c r="CK717" s="152"/>
      <c r="CL717" s="152"/>
      <c r="CM717" s="152"/>
      <c r="CN717" s="152"/>
      <c r="CO717" s="152"/>
      <c r="CP717" s="152"/>
      <c r="CQ717" s="152"/>
      <c r="CR717" s="152"/>
      <c r="CS717" s="152"/>
      <c r="CT717" s="152"/>
      <c r="CU717" s="152"/>
      <c r="CV717" s="152"/>
      <c r="CW717" s="152"/>
      <c r="CX717" s="152"/>
      <c r="CY717" s="152"/>
      <c r="CZ717" s="152"/>
      <c r="DA717" s="152"/>
      <c r="DB717" s="152"/>
      <c r="DC717" s="152"/>
      <c r="DD717" s="152"/>
      <c r="DE717" s="152"/>
      <c r="DF717" s="152"/>
      <c r="DG717" s="152"/>
      <c r="DH717" s="152"/>
      <c r="DI717" s="152"/>
      <c r="DJ717" s="152"/>
      <c r="DK717" s="152"/>
      <c r="DL717" s="152"/>
      <c r="DM717" s="152"/>
      <c r="DN717" s="152"/>
      <c r="DO717" s="152"/>
      <c r="DP717" s="152"/>
      <c r="DQ717" s="152"/>
      <c r="DR717" s="152"/>
      <c r="DS717" s="152"/>
      <c r="DT717" s="152"/>
      <c r="DU717" s="152"/>
      <c r="DV717" s="152"/>
      <c r="DW717" s="152"/>
      <c r="DX717" s="152"/>
      <c r="DY717" s="152"/>
      <c r="DZ717" s="152"/>
      <c r="EA717" s="152"/>
      <c r="EB717" s="152"/>
      <c r="EC717" s="152"/>
      <c r="ED717" s="152"/>
      <c r="EE717" s="152"/>
      <c r="EF717" s="152"/>
      <c r="EG717" s="152"/>
      <c r="EH717" s="152"/>
      <c r="EI717" s="152"/>
      <c r="EJ717" s="152"/>
      <c r="EK717" s="152"/>
      <c r="EL717" s="152"/>
      <c r="EM717" s="152"/>
      <c r="EN717" s="152"/>
      <c r="EO717" s="152"/>
      <c r="EP717" s="152"/>
      <c r="EQ717" s="152"/>
      <c r="ER717" s="152"/>
      <c r="ES717" s="152"/>
      <c r="ET717" s="152"/>
      <c r="EU717" s="152"/>
      <c r="EV717" s="152"/>
      <c r="EW717" s="152"/>
      <c r="EX717" s="152"/>
      <c r="EY717" s="152"/>
      <c r="EZ717" s="152"/>
      <c r="FA717" s="152"/>
      <c r="FB717" s="152"/>
      <c r="FC717" s="152"/>
      <c r="FD717" s="152"/>
    </row>
    <row r="718" spans="1:160">
      <c r="A718" s="89"/>
      <c r="B718" s="89"/>
      <c r="C718" s="89"/>
      <c r="D718" s="89"/>
      <c r="E718" s="89"/>
      <c r="F718" s="89"/>
      <c r="G718" s="89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152"/>
      <c r="AE718" s="152"/>
      <c r="AF718" s="152"/>
      <c r="AG718" s="152"/>
      <c r="AH718" s="152"/>
      <c r="AI718" s="152"/>
      <c r="AJ718" s="152"/>
      <c r="AK718" s="152"/>
      <c r="AL718" s="152"/>
      <c r="AM718" s="152"/>
      <c r="AN718" s="152"/>
      <c r="AO718" s="152"/>
      <c r="AP718" s="152"/>
      <c r="AQ718" s="152"/>
      <c r="AR718" s="152"/>
      <c r="AS718" s="152"/>
      <c r="AT718" s="152"/>
      <c r="AU718" s="152"/>
      <c r="AV718" s="152"/>
      <c r="AW718" s="152"/>
      <c r="AX718" s="152"/>
      <c r="AY718" s="152"/>
      <c r="AZ718" s="152"/>
      <c r="BA718" s="152"/>
      <c r="BB718" s="152"/>
      <c r="BC718" s="152"/>
      <c r="BD718" s="152"/>
      <c r="BE718" s="152"/>
      <c r="BF718" s="152"/>
      <c r="BG718" s="152"/>
      <c r="BH718" s="152"/>
      <c r="BI718" s="152"/>
      <c r="BJ718" s="152"/>
      <c r="BK718" s="152"/>
      <c r="BL718" s="152"/>
      <c r="BM718" s="152"/>
      <c r="BN718" s="152"/>
      <c r="BO718" s="152"/>
      <c r="BP718" s="152"/>
      <c r="BQ718" s="152"/>
      <c r="BR718" s="152"/>
      <c r="BS718" s="152"/>
      <c r="BT718" s="152"/>
      <c r="BU718" s="152"/>
      <c r="BV718" s="152"/>
      <c r="BW718" s="152"/>
      <c r="BX718" s="152"/>
      <c r="BY718" s="152"/>
      <c r="BZ718" s="152"/>
      <c r="CA718" s="152"/>
      <c r="CB718" s="152"/>
      <c r="CC718" s="152"/>
      <c r="CD718" s="152"/>
      <c r="CE718" s="152"/>
      <c r="CF718" s="152"/>
      <c r="CG718" s="152"/>
      <c r="CH718" s="152"/>
      <c r="CI718" s="152"/>
      <c r="CJ718" s="152"/>
      <c r="CK718" s="152"/>
      <c r="CL718" s="152"/>
      <c r="CM718" s="152"/>
      <c r="CN718" s="152"/>
      <c r="CO718" s="152"/>
      <c r="CP718" s="152"/>
      <c r="CQ718" s="152"/>
      <c r="CR718" s="152"/>
      <c r="CS718" s="152"/>
      <c r="CT718" s="152"/>
      <c r="CU718" s="152"/>
      <c r="CV718" s="152"/>
      <c r="CW718" s="152"/>
      <c r="CX718" s="152"/>
      <c r="CY718" s="152"/>
      <c r="CZ718" s="152"/>
      <c r="DA718" s="152"/>
      <c r="DB718" s="152"/>
      <c r="DC718" s="152"/>
      <c r="DD718" s="152"/>
      <c r="DE718" s="152"/>
      <c r="DF718" s="152"/>
      <c r="DG718" s="152"/>
      <c r="DH718" s="152"/>
      <c r="DI718" s="152"/>
      <c r="DJ718" s="152"/>
      <c r="DK718" s="152"/>
      <c r="DL718" s="152"/>
      <c r="DM718" s="152"/>
      <c r="DN718" s="152"/>
      <c r="DO718" s="152"/>
      <c r="DP718" s="152"/>
      <c r="DQ718" s="152"/>
      <c r="DR718" s="152"/>
      <c r="DS718" s="152"/>
      <c r="DT718" s="152"/>
      <c r="DU718" s="152"/>
      <c r="DV718" s="152"/>
      <c r="DW718" s="152"/>
      <c r="DX718" s="152"/>
      <c r="DY718" s="152"/>
      <c r="DZ718" s="152"/>
      <c r="EA718" s="152"/>
      <c r="EB718" s="152"/>
      <c r="EC718" s="152"/>
      <c r="ED718" s="152"/>
      <c r="EE718" s="152"/>
      <c r="EF718" s="152"/>
      <c r="EG718" s="152"/>
      <c r="EH718" s="152"/>
      <c r="EI718" s="152"/>
      <c r="EJ718" s="152"/>
      <c r="EK718" s="152"/>
      <c r="EL718" s="152"/>
      <c r="EM718" s="152"/>
      <c r="EN718" s="152"/>
      <c r="EO718" s="152"/>
      <c r="EP718" s="152"/>
      <c r="EQ718" s="152"/>
      <c r="ER718" s="152"/>
      <c r="ES718" s="152"/>
      <c r="ET718" s="152"/>
      <c r="EU718" s="152"/>
      <c r="EV718" s="152"/>
      <c r="EW718" s="152"/>
      <c r="EX718" s="152"/>
      <c r="EY718" s="152"/>
      <c r="EZ718" s="152"/>
      <c r="FA718" s="152"/>
      <c r="FB718" s="152"/>
      <c r="FC718" s="152"/>
      <c r="FD718" s="152"/>
    </row>
    <row r="719" spans="1:160">
      <c r="A719" s="89"/>
      <c r="B719" s="89"/>
      <c r="C719" s="89"/>
      <c r="D719" s="89"/>
      <c r="E719" s="89"/>
      <c r="F719" s="89"/>
      <c r="G719" s="89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152"/>
      <c r="AE719" s="152"/>
      <c r="AF719" s="152"/>
      <c r="AG719" s="152"/>
      <c r="AH719" s="152"/>
      <c r="AI719" s="152"/>
      <c r="AJ719" s="152"/>
      <c r="AK719" s="152"/>
      <c r="AL719" s="152"/>
      <c r="AM719" s="152"/>
      <c r="AN719" s="152"/>
      <c r="AO719" s="152"/>
      <c r="AP719" s="152"/>
      <c r="AQ719" s="152"/>
      <c r="AR719" s="152"/>
      <c r="AS719" s="152"/>
      <c r="AT719" s="152"/>
      <c r="AU719" s="152"/>
      <c r="AV719" s="152"/>
      <c r="AW719" s="152"/>
      <c r="AX719" s="152"/>
      <c r="AY719" s="152"/>
      <c r="AZ719" s="152"/>
      <c r="BA719" s="152"/>
      <c r="BB719" s="152"/>
      <c r="BC719" s="152"/>
      <c r="BD719" s="152"/>
      <c r="BE719" s="152"/>
      <c r="BF719" s="152"/>
      <c r="BG719" s="152"/>
      <c r="BH719" s="152"/>
      <c r="BI719" s="152"/>
      <c r="BJ719" s="152"/>
      <c r="BK719" s="152"/>
      <c r="BL719" s="152"/>
      <c r="BM719" s="152"/>
      <c r="BN719" s="152"/>
      <c r="BO719" s="152"/>
      <c r="BP719" s="152"/>
      <c r="BQ719" s="152"/>
      <c r="BR719" s="152"/>
      <c r="BS719" s="152"/>
      <c r="BT719" s="152"/>
      <c r="BU719" s="152"/>
      <c r="BV719" s="152"/>
      <c r="BW719" s="152"/>
      <c r="BX719" s="152"/>
      <c r="BY719" s="152"/>
      <c r="BZ719" s="152"/>
      <c r="CA719" s="152"/>
      <c r="CB719" s="152"/>
      <c r="CC719" s="152"/>
      <c r="CD719" s="152"/>
      <c r="CE719" s="152"/>
      <c r="CF719" s="152"/>
      <c r="CG719" s="152"/>
      <c r="CH719" s="152"/>
      <c r="CI719" s="152"/>
      <c r="CJ719" s="152"/>
      <c r="CK719" s="152"/>
      <c r="CL719" s="152"/>
      <c r="CM719" s="152"/>
      <c r="CN719" s="152"/>
      <c r="CO719" s="152"/>
      <c r="CP719" s="152"/>
      <c r="CQ719" s="152"/>
      <c r="CR719" s="152"/>
      <c r="CS719" s="152"/>
      <c r="CT719" s="152"/>
      <c r="CU719" s="152"/>
      <c r="CV719" s="152"/>
      <c r="CW719" s="152"/>
      <c r="CX719" s="152"/>
      <c r="CY719" s="152"/>
      <c r="CZ719" s="152"/>
      <c r="DA719" s="152"/>
      <c r="DB719" s="152"/>
      <c r="DC719" s="152"/>
      <c r="DD719" s="152"/>
      <c r="DE719" s="152"/>
      <c r="DF719" s="152"/>
      <c r="DG719" s="152"/>
      <c r="DH719" s="152"/>
      <c r="DI719" s="152"/>
      <c r="DJ719" s="152"/>
      <c r="DK719" s="152"/>
      <c r="DL719" s="152"/>
      <c r="DM719" s="152"/>
      <c r="DN719" s="152"/>
      <c r="DO719" s="152"/>
      <c r="DP719" s="152"/>
      <c r="DQ719" s="152"/>
      <c r="DR719" s="152"/>
      <c r="DS719" s="152"/>
      <c r="DT719" s="152"/>
      <c r="DU719" s="152"/>
      <c r="DV719" s="152"/>
      <c r="DW719" s="152"/>
      <c r="DX719" s="152"/>
      <c r="DY719" s="152"/>
      <c r="DZ719" s="152"/>
      <c r="EA719" s="152"/>
      <c r="EB719" s="152"/>
      <c r="EC719" s="152"/>
      <c r="ED719" s="152"/>
      <c r="EE719" s="152"/>
      <c r="EF719" s="152"/>
      <c r="EG719" s="152"/>
      <c r="EH719" s="152"/>
      <c r="EI719" s="152"/>
      <c r="EJ719" s="152"/>
      <c r="EK719" s="152"/>
      <c r="EL719" s="152"/>
      <c r="EM719" s="152"/>
      <c r="EN719" s="152"/>
      <c r="EO719" s="152"/>
      <c r="EP719" s="152"/>
      <c r="EQ719" s="152"/>
      <c r="ER719" s="152"/>
      <c r="ES719" s="152"/>
      <c r="ET719" s="152"/>
      <c r="EU719" s="152"/>
      <c r="EV719" s="152"/>
      <c r="EW719" s="152"/>
      <c r="EX719" s="152"/>
      <c r="EY719" s="152"/>
      <c r="EZ719" s="152"/>
      <c r="FA719" s="152"/>
      <c r="FB719" s="152"/>
      <c r="FC719" s="152"/>
      <c r="FD719" s="152"/>
    </row>
    <row r="720" spans="1:160">
      <c r="A720" s="89"/>
      <c r="B720" s="89"/>
      <c r="C720" s="89"/>
      <c r="D720" s="89"/>
      <c r="E720" s="89"/>
      <c r="F720" s="89"/>
      <c r="G720" s="89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152"/>
      <c r="AE720" s="152"/>
      <c r="AF720" s="152"/>
      <c r="AG720" s="152"/>
      <c r="AH720" s="152"/>
      <c r="AI720" s="152"/>
      <c r="AJ720" s="152"/>
      <c r="AK720" s="152"/>
      <c r="AL720" s="152"/>
      <c r="AM720" s="152"/>
      <c r="AN720" s="152"/>
      <c r="AO720" s="152"/>
      <c r="AP720" s="152"/>
      <c r="AQ720" s="152"/>
      <c r="AR720" s="152"/>
      <c r="AS720" s="152"/>
      <c r="AT720" s="152"/>
      <c r="AU720" s="152"/>
      <c r="AV720" s="152"/>
      <c r="AW720" s="152"/>
      <c r="AX720" s="152"/>
      <c r="AY720" s="152"/>
      <c r="AZ720" s="152"/>
      <c r="BA720" s="152"/>
      <c r="BB720" s="152"/>
      <c r="BC720" s="152"/>
      <c r="BD720" s="152"/>
      <c r="BE720" s="152"/>
      <c r="BF720" s="152"/>
      <c r="BG720" s="152"/>
      <c r="BH720" s="152"/>
      <c r="BI720" s="152"/>
      <c r="BJ720" s="152"/>
      <c r="BK720" s="152"/>
      <c r="BL720" s="152"/>
      <c r="BM720" s="152"/>
      <c r="BN720" s="152"/>
      <c r="BO720" s="152"/>
      <c r="BP720" s="152"/>
      <c r="BQ720" s="152"/>
      <c r="BR720" s="152"/>
      <c r="BS720" s="152"/>
      <c r="BT720" s="152"/>
      <c r="BU720" s="152"/>
      <c r="BV720" s="152"/>
      <c r="BW720" s="152"/>
      <c r="BX720" s="152"/>
      <c r="BY720" s="152"/>
      <c r="BZ720" s="152"/>
      <c r="CA720" s="152"/>
      <c r="CB720" s="152"/>
      <c r="CC720" s="152"/>
      <c r="CD720" s="152"/>
      <c r="CE720" s="152"/>
      <c r="CF720" s="152"/>
      <c r="CG720" s="152"/>
      <c r="CH720" s="152"/>
      <c r="CI720" s="152"/>
      <c r="CJ720" s="152"/>
      <c r="CK720" s="152"/>
      <c r="CL720" s="152"/>
      <c r="CM720" s="152"/>
      <c r="CN720" s="152"/>
      <c r="CO720" s="152"/>
      <c r="CP720" s="152"/>
      <c r="CQ720" s="152"/>
      <c r="CR720" s="152"/>
      <c r="CS720" s="152"/>
      <c r="CT720" s="152"/>
      <c r="CU720" s="152"/>
      <c r="CV720" s="152"/>
      <c r="CW720" s="152"/>
      <c r="CX720" s="152"/>
      <c r="CY720" s="152"/>
      <c r="CZ720" s="152"/>
      <c r="DA720" s="152"/>
      <c r="DB720" s="152"/>
      <c r="DC720" s="152"/>
      <c r="DD720" s="152"/>
      <c r="DE720" s="152"/>
      <c r="DF720" s="152"/>
      <c r="DG720" s="152"/>
      <c r="DH720" s="152"/>
      <c r="DI720" s="152"/>
      <c r="DJ720" s="152"/>
      <c r="DK720" s="152"/>
      <c r="DL720" s="152"/>
      <c r="DM720" s="152"/>
      <c r="DN720" s="152"/>
      <c r="DO720" s="152"/>
      <c r="DP720" s="152"/>
      <c r="DQ720" s="152"/>
      <c r="DR720" s="152"/>
      <c r="DS720" s="152"/>
      <c r="DT720" s="152"/>
      <c r="DU720" s="152"/>
      <c r="DV720" s="152"/>
      <c r="DW720" s="152"/>
      <c r="DX720" s="152"/>
      <c r="DY720" s="152"/>
      <c r="DZ720" s="152"/>
      <c r="EA720" s="152"/>
      <c r="EB720" s="152"/>
      <c r="EC720" s="152"/>
      <c r="ED720" s="152"/>
      <c r="EE720" s="152"/>
      <c r="EF720" s="152"/>
      <c r="EG720" s="152"/>
      <c r="EH720" s="152"/>
      <c r="EI720" s="152"/>
      <c r="EJ720" s="152"/>
      <c r="EK720" s="152"/>
      <c r="EL720" s="152"/>
      <c r="EM720" s="152"/>
      <c r="EN720" s="152"/>
      <c r="EO720" s="152"/>
      <c r="EP720" s="152"/>
      <c r="EQ720" s="152"/>
      <c r="ER720" s="152"/>
      <c r="ES720" s="152"/>
      <c r="ET720" s="152"/>
      <c r="EU720" s="152"/>
      <c r="EV720" s="152"/>
      <c r="EW720" s="152"/>
      <c r="EX720" s="152"/>
      <c r="EY720" s="152"/>
      <c r="EZ720" s="152"/>
      <c r="FA720" s="152"/>
      <c r="FB720" s="152"/>
      <c r="FC720" s="152"/>
      <c r="FD720" s="152"/>
    </row>
    <row r="721" spans="1:160">
      <c r="A721" s="89"/>
      <c r="B721" s="89"/>
      <c r="C721" s="89"/>
      <c r="D721" s="89"/>
      <c r="E721" s="89"/>
      <c r="F721" s="89"/>
      <c r="G721" s="89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152"/>
      <c r="AE721" s="152"/>
      <c r="AF721" s="152"/>
      <c r="AG721" s="152"/>
      <c r="AH721" s="152"/>
      <c r="AI721" s="152"/>
      <c r="AJ721" s="152"/>
      <c r="AK721" s="152"/>
      <c r="AL721" s="152"/>
      <c r="AM721" s="152"/>
      <c r="AN721" s="152"/>
      <c r="AO721" s="152"/>
      <c r="AP721" s="152"/>
      <c r="AQ721" s="152"/>
      <c r="AR721" s="152"/>
      <c r="AS721" s="152"/>
      <c r="AT721" s="152"/>
      <c r="AU721" s="152"/>
      <c r="AV721" s="152"/>
      <c r="AW721" s="152"/>
      <c r="AX721" s="152"/>
      <c r="AY721" s="152"/>
      <c r="AZ721" s="152"/>
      <c r="BA721" s="152"/>
      <c r="BB721" s="152"/>
      <c r="BC721" s="152"/>
      <c r="BD721" s="152"/>
      <c r="BE721" s="152"/>
      <c r="BF721" s="152"/>
      <c r="BG721" s="152"/>
      <c r="BH721" s="152"/>
      <c r="BI721" s="152"/>
      <c r="BJ721" s="152"/>
      <c r="BK721" s="152"/>
      <c r="BL721" s="152"/>
      <c r="BM721" s="152"/>
      <c r="BN721" s="152"/>
      <c r="BO721" s="152"/>
      <c r="BP721" s="152"/>
      <c r="BQ721" s="152"/>
      <c r="BR721" s="152"/>
      <c r="BS721" s="152"/>
      <c r="BT721" s="152"/>
      <c r="BU721" s="152"/>
      <c r="BV721" s="152"/>
      <c r="BW721" s="152"/>
      <c r="BX721" s="152"/>
      <c r="BY721" s="152"/>
      <c r="BZ721" s="152"/>
      <c r="CA721" s="152"/>
      <c r="CB721" s="152"/>
      <c r="CC721" s="152"/>
      <c r="CD721" s="152"/>
      <c r="CE721" s="152"/>
      <c r="CF721" s="152"/>
      <c r="CG721" s="152"/>
      <c r="CH721" s="152"/>
      <c r="CI721" s="152"/>
      <c r="CJ721" s="152"/>
      <c r="CK721" s="152"/>
      <c r="CL721" s="152"/>
      <c r="CM721" s="152"/>
      <c r="CN721" s="152"/>
      <c r="CO721" s="152"/>
      <c r="CP721" s="152"/>
      <c r="CQ721" s="152"/>
      <c r="CR721" s="152"/>
      <c r="CS721" s="152"/>
      <c r="CT721" s="152"/>
      <c r="CU721" s="152"/>
      <c r="CV721" s="152"/>
      <c r="CW721" s="152"/>
      <c r="CX721" s="152"/>
      <c r="CY721" s="152"/>
      <c r="CZ721" s="152"/>
      <c r="DA721" s="152"/>
      <c r="DB721" s="152"/>
      <c r="DC721" s="152"/>
      <c r="DD721" s="152"/>
      <c r="DE721" s="152"/>
      <c r="DF721" s="152"/>
      <c r="DG721" s="152"/>
      <c r="DH721" s="152"/>
      <c r="DI721" s="152"/>
      <c r="DJ721" s="152"/>
      <c r="DK721" s="152"/>
      <c r="DL721" s="152"/>
      <c r="DM721" s="152"/>
      <c r="DN721" s="152"/>
      <c r="DO721" s="152"/>
      <c r="DP721" s="152"/>
      <c r="DQ721" s="152"/>
      <c r="DR721" s="152"/>
      <c r="DS721" s="152"/>
      <c r="DT721" s="152"/>
      <c r="DU721" s="152"/>
      <c r="DV721" s="152"/>
      <c r="DW721" s="152"/>
      <c r="DX721" s="152"/>
      <c r="DY721" s="152"/>
      <c r="DZ721" s="152"/>
      <c r="EA721" s="152"/>
      <c r="EB721" s="152"/>
      <c r="EC721" s="152"/>
      <c r="ED721" s="152"/>
      <c r="EE721" s="152"/>
      <c r="EF721" s="152"/>
      <c r="EG721" s="152"/>
      <c r="EH721" s="152"/>
      <c r="EI721" s="152"/>
      <c r="EJ721" s="152"/>
      <c r="EK721" s="152"/>
      <c r="EL721" s="152"/>
      <c r="EM721" s="152"/>
      <c r="EN721" s="152"/>
      <c r="EO721" s="152"/>
      <c r="EP721" s="152"/>
      <c r="EQ721" s="152"/>
      <c r="ER721" s="152"/>
      <c r="ES721" s="152"/>
      <c r="ET721" s="152"/>
      <c r="EU721" s="152"/>
      <c r="EV721" s="152"/>
      <c r="EW721" s="152"/>
      <c r="EX721" s="152"/>
      <c r="EY721" s="152"/>
      <c r="EZ721" s="152"/>
      <c r="FA721" s="152"/>
      <c r="FB721" s="152"/>
      <c r="FC721" s="152"/>
      <c r="FD721" s="152"/>
    </row>
    <row r="722" spans="1:160">
      <c r="A722" s="89"/>
      <c r="B722" s="89"/>
      <c r="C722" s="89"/>
      <c r="D722" s="89"/>
      <c r="E722" s="89"/>
      <c r="F722" s="89"/>
      <c r="G722" s="89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152"/>
      <c r="AE722" s="152"/>
      <c r="AF722" s="152"/>
      <c r="AG722" s="152"/>
      <c r="AH722" s="152"/>
      <c r="AI722" s="152"/>
      <c r="AJ722" s="152"/>
      <c r="AK722" s="152"/>
      <c r="AL722" s="152"/>
      <c r="AM722" s="152"/>
      <c r="AN722" s="152"/>
      <c r="AO722" s="152"/>
      <c r="AP722" s="152"/>
      <c r="AQ722" s="152"/>
      <c r="AR722" s="152"/>
      <c r="AS722" s="152"/>
      <c r="AT722" s="152"/>
      <c r="AU722" s="152"/>
      <c r="AV722" s="152"/>
      <c r="AW722" s="152"/>
      <c r="AX722" s="152"/>
      <c r="AY722" s="152"/>
      <c r="AZ722" s="152"/>
      <c r="BA722" s="152"/>
      <c r="BB722" s="152"/>
      <c r="BC722" s="152"/>
      <c r="BD722" s="152"/>
      <c r="BE722" s="152"/>
      <c r="BF722" s="152"/>
      <c r="BG722" s="152"/>
      <c r="BH722" s="152"/>
      <c r="BI722" s="152"/>
      <c r="BJ722" s="152"/>
      <c r="BK722" s="152"/>
      <c r="BL722" s="152"/>
      <c r="BM722" s="152"/>
      <c r="BN722" s="152"/>
      <c r="BO722" s="152"/>
      <c r="BP722" s="152"/>
      <c r="BQ722" s="152"/>
      <c r="BR722" s="152"/>
      <c r="BS722" s="152"/>
      <c r="BT722" s="152"/>
      <c r="BU722" s="152"/>
      <c r="BV722" s="152"/>
      <c r="BW722" s="152"/>
      <c r="BX722" s="152"/>
      <c r="BY722" s="152"/>
      <c r="BZ722" s="152"/>
      <c r="CA722" s="152"/>
      <c r="CB722" s="152"/>
      <c r="CC722" s="152"/>
      <c r="CD722" s="152"/>
      <c r="CE722" s="152"/>
      <c r="CF722" s="152"/>
      <c r="CG722" s="152"/>
      <c r="CH722" s="152"/>
      <c r="CI722" s="152"/>
      <c r="CJ722" s="152"/>
      <c r="CK722" s="152"/>
      <c r="CL722" s="152"/>
      <c r="CM722" s="152"/>
      <c r="CN722" s="152"/>
      <c r="CO722" s="152"/>
      <c r="CP722" s="152"/>
      <c r="CQ722" s="152"/>
      <c r="CR722" s="152"/>
      <c r="CS722" s="152"/>
      <c r="CT722" s="152"/>
      <c r="CU722" s="152"/>
      <c r="CV722" s="152"/>
      <c r="CW722" s="152"/>
      <c r="CX722" s="152"/>
      <c r="CY722" s="152"/>
      <c r="CZ722" s="152"/>
      <c r="DA722" s="152"/>
      <c r="DB722" s="152"/>
      <c r="DC722" s="152"/>
      <c r="DD722" s="152"/>
      <c r="DE722" s="152"/>
      <c r="DF722" s="152"/>
      <c r="DG722" s="152"/>
      <c r="DH722" s="152"/>
      <c r="DI722" s="152"/>
      <c r="DJ722" s="152"/>
      <c r="DK722" s="152"/>
      <c r="DL722" s="152"/>
      <c r="DM722" s="152"/>
      <c r="DN722" s="152"/>
      <c r="DO722" s="152"/>
      <c r="DP722" s="152"/>
      <c r="DQ722" s="152"/>
      <c r="DR722" s="152"/>
      <c r="DS722" s="152"/>
      <c r="DT722" s="152"/>
      <c r="DU722" s="152"/>
      <c r="DV722" s="152"/>
      <c r="DW722" s="152"/>
      <c r="DX722" s="152"/>
      <c r="DY722" s="152"/>
      <c r="DZ722" s="152"/>
      <c r="EA722" s="152"/>
      <c r="EB722" s="152"/>
      <c r="EC722" s="152"/>
      <c r="ED722" s="152"/>
      <c r="EE722" s="152"/>
      <c r="EF722" s="152"/>
      <c r="EG722" s="152"/>
      <c r="EH722" s="152"/>
      <c r="EI722" s="152"/>
      <c r="EJ722" s="152"/>
      <c r="EK722" s="152"/>
      <c r="EL722" s="152"/>
      <c r="EM722" s="152"/>
      <c r="EN722" s="152"/>
      <c r="EO722" s="152"/>
      <c r="EP722" s="152"/>
      <c r="EQ722" s="152"/>
      <c r="ER722" s="152"/>
      <c r="ES722" s="152"/>
      <c r="ET722" s="152"/>
      <c r="EU722" s="152"/>
      <c r="EV722" s="152"/>
      <c r="EW722" s="152"/>
      <c r="EX722" s="152"/>
      <c r="EY722" s="152"/>
      <c r="EZ722" s="152"/>
      <c r="FA722" s="152"/>
      <c r="FB722" s="152"/>
      <c r="FC722" s="152"/>
      <c r="FD722" s="152"/>
    </row>
    <row r="723" spans="1:160">
      <c r="A723" s="89"/>
      <c r="B723" s="89"/>
      <c r="C723" s="89"/>
      <c r="D723" s="89"/>
      <c r="E723" s="89"/>
      <c r="F723" s="89"/>
      <c r="G723" s="89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152"/>
      <c r="AE723" s="152"/>
      <c r="AF723" s="152"/>
      <c r="AG723" s="152"/>
      <c r="AH723" s="152"/>
      <c r="AI723" s="152"/>
      <c r="AJ723" s="152"/>
      <c r="AK723" s="152"/>
      <c r="AL723" s="152"/>
      <c r="AM723" s="152"/>
      <c r="AN723" s="152"/>
      <c r="AO723" s="152"/>
      <c r="AP723" s="152"/>
      <c r="AQ723" s="152"/>
      <c r="AR723" s="152"/>
      <c r="AS723" s="152"/>
      <c r="AT723" s="152"/>
      <c r="AU723" s="152"/>
      <c r="AV723" s="152"/>
      <c r="AW723" s="152"/>
      <c r="AX723" s="152"/>
      <c r="AY723" s="152"/>
      <c r="AZ723" s="152"/>
      <c r="BA723" s="152"/>
      <c r="BB723" s="152"/>
      <c r="BC723" s="152"/>
      <c r="BD723" s="152"/>
      <c r="BE723" s="152"/>
      <c r="BF723" s="152"/>
      <c r="BG723" s="152"/>
      <c r="BH723" s="152"/>
      <c r="BI723" s="152"/>
      <c r="BJ723" s="152"/>
      <c r="BK723" s="152"/>
      <c r="BL723" s="152"/>
      <c r="BM723" s="152"/>
      <c r="BN723" s="152"/>
      <c r="BO723" s="152"/>
      <c r="BP723" s="152"/>
      <c r="BQ723" s="152"/>
      <c r="BR723" s="152"/>
      <c r="BS723" s="152"/>
      <c r="BT723" s="152"/>
      <c r="BU723" s="152"/>
      <c r="BV723" s="152"/>
      <c r="BW723" s="152"/>
      <c r="BX723" s="152"/>
      <c r="BY723" s="152"/>
      <c r="BZ723" s="152"/>
      <c r="CA723" s="152"/>
      <c r="CB723" s="152"/>
      <c r="CC723" s="152"/>
      <c r="CD723" s="152"/>
      <c r="CE723" s="152"/>
      <c r="CF723" s="152"/>
      <c r="CG723" s="152"/>
      <c r="CH723" s="152"/>
      <c r="CI723" s="152"/>
      <c r="CJ723" s="152"/>
      <c r="CK723" s="152"/>
      <c r="CL723" s="152"/>
      <c r="CM723" s="152"/>
      <c r="CN723" s="152"/>
      <c r="CO723" s="152"/>
      <c r="CP723" s="152"/>
      <c r="CQ723" s="152"/>
      <c r="CR723" s="152"/>
      <c r="CS723" s="152"/>
      <c r="CT723" s="152"/>
      <c r="CU723" s="152"/>
      <c r="CV723" s="152"/>
      <c r="CW723" s="152"/>
      <c r="CX723" s="152"/>
      <c r="CY723" s="152"/>
      <c r="CZ723" s="152"/>
      <c r="DA723" s="152"/>
      <c r="DB723" s="152"/>
      <c r="DC723" s="152"/>
      <c r="DD723" s="152"/>
      <c r="DE723" s="152"/>
      <c r="DF723" s="152"/>
      <c r="DG723" s="152"/>
      <c r="DH723" s="152"/>
      <c r="DI723" s="152"/>
      <c r="DJ723" s="152"/>
      <c r="DK723" s="152"/>
      <c r="DL723" s="152"/>
      <c r="DM723" s="152"/>
      <c r="DN723" s="152"/>
      <c r="DO723" s="152"/>
      <c r="DP723" s="152"/>
      <c r="DQ723" s="152"/>
      <c r="DR723" s="152"/>
      <c r="DS723" s="152"/>
      <c r="DT723" s="152"/>
      <c r="DU723" s="152"/>
      <c r="DV723" s="152"/>
      <c r="DW723" s="152"/>
      <c r="DX723" s="152"/>
      <c r="DY723" s="152"/>
      <c r="DZ723" s="152"/>
      <c r="EA723" s="152"/>
      <c r="EB723" s="152"/>
      <c r="EC723" s="152"/>
      <c r="ED723" s="152"/>
      <c r="EE723" s="152"/>
      <c r="EF723" s="152"/>
      <c r="EG723" s="152"/>
      <c r="EH723" s="152"/>
      <c r="EI723" s="152"/>
      <c r="EJ723" s="152"/>
      <c r="EK723" s="152"/>
      <c r="EL723" s="152"/>
      <c r="EM723" s="152"/>
      <c r="EN723" s="152"/>
      <c r="EO723" s="152"/>
      <c r="EP723" s="152"/>
      <c r="EQ723" s="152"/>
      <c r="ER723" s="152"/>
      <c r="ES723" s="152"/>
      <c r="ET723" s="152"/>
      <c r="EU723" s="152"/>
      <c r="EV723" s="152"/>
      <c r="EW723" s="152"/>
      <c r="EX723" s="152"/>
      <c r="EY723" s="152"/>
      <c r="EZ723" s="152"/>
      <c r="FA723" s="152"/>
      <c r="FB723" s="152"/>
      <c r="FC723" s="152"/>
      <c r="FD723" s="152"/>
    </row>
    <row r="724" spans="1:160">
      <c r="A724" s="89"/>
      <c r="B724" s="89"/>
      <c r="C724" s="89"/>
      <c r="D724" s="89"/>
      <c r="E724" s="89"/>
      <c r="F724" s="89"/>
      <c r="G724" s="89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152"/>
      <c r="AE724" s="152"/>
      <c r="AF724" s="152"/>
      <c r="AG724" s="152"/>
      <c r="AH724" s="152"/>
      <c r="AI724" s="152"/>
      <c r="AJ724" s="152"/>
      <c r="AK724" s="152"/>
      <c r="AL724" s="152"/>
      <c r="AM724" s="152"/>
      <c r="AN724" s="152"/>
      <c r="AO724" s="152"/>
      <c r="AP724" s="152"/>
      <c r="AQ724" s="152"/>
      <c r="AR724" s="152"/>
      <c r="AS724" s="152"/>
      <c r="AT724" s="152"/>
      <c r="AU724" s="152"/>
      <c r="AV724" s="152"/>
      <c r="AW724" s="152"/>
      <c r="AX724" s="152"/>
      <c r="AY724" s="152"/>
      <c r="AZ724" s="152"/>
      <c r="BA724" s="152"/>
      <c r="BB724" s="152"/>
      <c r="BC724" s="152"/>
      <c r="BD724" s="152"/>
      <c r="BE724" s="152"/>
      <c r="BF724" s="152"/>
      <c r="BG724" s="152"/>
      <c r="BH724" s="152"/>
      <c r="BI724" s="152"/>
      <c r="BJ724" s="152"/>
      <c r="BK724" s="152"/>
      <c r="BL724" s="152"/>
      <c r="BM724" s="152"/>
      <c r="BN724" s="152"/>
      <c r="BO724" s="152"/>
      <c r="BP724" s="152"/>
      <c r="BQ724" s="152"/>
      <c r="BR724" s="152"/>
      <c r="BS724" s="152"/>
      <c r="BT724" s="152"/>
      <c r="BU724" s="152"/>
      <c r="BV724" s="152"/>
      <c r="BW724" s="152"/>
      <c r="BX724" s="152"/>
      <c r="BY724" s="152"/>
      <c r="BZ724" s="152"/>
      <c r="CA724" s="152"/>
      <c r="CB724" s="152"/>
      <c r="CC724" s="152"/>
      <c r="CD724" s="152"/>
      <c r="CE724" s="152"/>
      <c r="CF724" s="152"/>
      <c r="CG724" s="152"/>
      <c r="CH724" s="152"/>
      <c r="CI724" s="152"/>
      <c r="CJ724" s="152"/>
      <c r="CK724" s="152"/>
      <c r="CL724" s="152"/>
      <c r="CM724" s="152"/>
      <c r="CN724" s="152"/>
      <c r="CO724" s="152"/>
      <c r="CP724" s="152"/>
      <c r="CQ724" s="152"/>
      <c r="CR724" s="152"/>
      <c r="CS724" s="152"/>
      <c r="CT724" s="152"/>
      <c r="CU724" s="152"/>
      <c r="CV724" s="152"/>
      <c r="CW724" s="152"/>
      <c r="CX724" s="152"/>
      <c r="CY724" s="152"/>
      <c r="CZ724" s="152"/>
      <c r="DA724" s="152"/>
      <c r="DB724" s="152"/>
      <c r="DC724" s="152"/>
      <c r="DD724" s="152"/>
      <c r="DE724" s="152"/>
      <c r="DF724" s="152"/>
      <c r="DG724" s="152"/>
      <c r="DH724" s="152"/>
      <c r="DI724" s="152"/>
      <c r="DJ724" s="152"/>
      <c r="DK724" s="152"/>
      <c r="DL724" s="152"/>
      <c r="DM724" s="152"/>
      <c r="DN724" s="152"/>
      <c r="DO724" s="152"/>
      <c r="DP724" s="152"/>
      <c r="DQ724" s="152"/>
      <c r="DR724" s="152"/>
      <c r="DS724" s="152"/>
      <c r="DT724" s="152"/>
      <c r="DU724" s="152"/>
      <c r="DV724" s="152"/>
      <c r="DW724" s="152"/>
      <c r="DX724" s="152"/>
      <c r="DY724" s="152"/>
      <c r="DZ724" s="152"/>
      <c r="EA724" s="152"/>
      <c r="EB724" s="152"/>
      <c r="EC724" s="152"/>
      <c r="ED724" s="152"/>
      <c r="EE724" s="152"/>
      <c r="EF724" s="152"/>
      <c r="EG724" s="152"/>
      <c r="EH724" s="152"/>
      <c r="EI724" s="152"/>
      <c r="EJ724" s="152"/>
      <c r="EK724" s="152"/>
      <c r="EL724" s="152"/>
      <c r="EM724" s="152"/>
      <c r="EN724" s="152"/>
      <c r="EO724" s="152"/>
      <c r="EP724" s="152"/>
      <c r="EQ724" s="152"/>
      <c r="ER724" s="152"/>
      <c r="ES724" s="152"/>
      <c r="ET724" s="152"/>
      <c r="EU724" s="152"/>
      <c r="EV724" s="152"/>
      <c r="EW724" s="152"/>
      <c r="EX724" s="152"/>
      <c r="EY724" s="152"/>
      <c r="EZ724" s="152"/>
      <c r="FA724" s="152"/>
      <c r="FB724" s="152"/>
      <c r="FC724" s="152"/>
      <c r="FD724" s="152"/>
    </row>
    <row r="725" spans="1:160">
      <c r="A725" s="89"/>
      <c r="B725" s="89"/>
      <c r="C725" s="89"/>
      <c r="D725" s="89"/>
      <c r="E725" s="89"/>
      <c r="F725" s="89"/>
      <c r="G725" s="89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152"/>
      <c r="AE725" s="152"/>
      <c r="AF725" s="152"/>
      <c r="AG725" s="152"/>
      <c r="AH725" s="152"/>
      <c r="AI725" s="152"/>
      <c r="AJ725" s="152"/>
      <c r="AK725" s="152"/>
      <c r="AL725" s="152"/>
      <c r="AM725" s="152"/>
      <c r="AN725" s="152"/>
      <c r="AO725" s="152"/>
      <c r="AP725" s="152"/>
      <c r="AQ725" s="152"/>
      <c r="AR725" s="152"/>
      <c r="AS725" s="152"/>
      <c r="AT725" s="152"/>
      <c r="AU725" s="152"/>
      <c r="AV725" s="152"/>
      <c r="AW725" s="152"/>
      <c r="AX725" s="152"/>
      <c r="AY725" s="152"/>
      <c r="AZ725" s="152"/>
      <c r="BA725" s="152"/>
      <c r="BB725" s="152"/>
      <c r="BC725" s="152"/>
      <c r="BD725" s="152"/>
      <c r="BE725" s="152"/>
      <c r="BF725" s="152"/>
      <c r="BG725" s="152"/>
      <c r="BH725" s="152"/>
      <c r="BI725" s="152"/>
      <c r="BJ725" s="152"/>
      <c r="BK725" s="152"/>
      <c r="BL725" s="152"/>
      <c r="BM725" s="152"/>
      <c r="BN725" s="152"/>
      <c r="BO725" s="152"/>
      <c r="BP725" s="152"/>
      <c r="BQ725" s="152"/>
      <c r="BR725" s="152"/>
      <c r="BS725" s="152"/>
      <c r="BT725" s="152"/>
      <c r="BU725" s="152"/>
      <c r="BV725" s="152"/>
      <c r="BW725" s="152"/>
      <c r="BX725" s="152"/>
      <c r="BY725" s="152"/>
      <c r="BZ725" s="152"/>
      <c r="CA725" s="152"/>
      <c r="CB725" s="152"/>
      <c r="CC725" s="152"/>
      <c r="CD725" s="152"/>
      <c r="CE725" s="152"/>
      <c r="CF725" s="152"/>
      <c r="CG725" s="152"/>
      <c r="CH725" s="152"/>
      <c r="CI725" s="152"/>
      <c r="CJ725" s="152"/>
      <c r="CK725" s="152"/>
      <c r="CL725" s="152"/>
      <c r="CM725" s="152"/>
      <c r="CN725" s="152"/>
      <c r="CO725" s="152"/>
      <c r="CP725" s="152"/>
      <c r="CQ725" s="152"/>
      <c r="CR725" s="152"/>
      <c r="CS725" s="152"/>
      <c r="CT725" s="152"/>
      <c r="CU725" s="152"/>
      <c r="CV725" s="152"/>
      <c r="CW725" s="152"/>
      <c r="CX725" s="152"/>
      <c r="CY725" s="152"/>
      <c r="CZ725" s="152"/>
      <c r="DA725" s="152"/>
      <c r="DB725" s="152"/>
      <c r="DC725" s="152"/>
      <c r="DD725" s="152"/>
      <c r="DE725" s="152"/>
      <c r="DF725" s="152"/>
      <c r="DG725" s="152"/>
      <c r="DH725" s="152"/>
      <c r="DI725" s="152"/>
      <c r="DJ725" s="152"/>
      <c r="DK725" s="152"/>
      <c r="DL725" s="152"/>
      <c r="DM725" s="152"/>
      <c r="DN725" s="152"/>
      <c r="DO725" s="152"/>
      <c r="DP725" s="152"/>
      <c r="DQ725" s="152"/>
      <c r="DR725" s="152"/>
      <c r="DS725" s="152"/>
      <c r="DT725" s="152"/>
      <c r="DU725" s="152"/>
      <c r="DV725" s="152"/>
      <c r="DW725" s="152"/>
      <c r="DX725" s="152"/>
      <c r="DY725" s="152"/>
      <c r="DZ725" s="152"/>
      <c r="EA725" s="152"/>
      <c r="EB725" s="152"/>
      <c r="EC725" s="152"/>
      <c r="ED725" s="152"/>
      <c r="EE725" s="152"/>
      <c r="EF725" s="152"/>
      <c r="EG725" s="152"/>
      <c r="EH725" s="152"/>
      <c r="EI725" s="152"/>
      <c r="EJ725" s="152"/>
      <c r="EK725" s="152"/>
      <c r="EL725" s="152"/>
      <c r="EM725" s="152"/>
      <c r="EN725" s="152"/>
      <c r="EO725" s="152"/>
      <c r="EP725" s="152"/>
      <c r="EQ725" s="152"/>
      <c r="ER725" s="152"/>
      <c r="ES725" s="152"/>
      <c r="ET725" s="152"/>
      <c r="EU725" s="152"/>
      <c r="EV725" s="152"/>
      <c r="EW725" s="152"/>
      <c r="EX725" s="152"/>
      <c r="EY725" s="152"/>
      <c r="EZ725" s="152"/>
      <c r="FA725" s="152"/>
      <c r="FB725" s="152"/>
      <c r="FC725" s="152"/>
      <c r="FD725" s="152"/>
    </row>
    <row r="726" spans="1:160">
      <c r="A726" s="89"/>
      <c r="B726" s="89"/>
      <c r="C726" s="89"/>
      <c r="D726" s="89"/>
      <c r="E726" s="89"/>
      <c r="F726" s="89"/>
      <c r="G726" s="89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152"/>
      <c r="AE726" s="152"/>
      <c r="AF726" s="152"/>
      <c r="AG726" s="152"/>
      <c r="AH726" s="152"/>
      <c r="AI726" s="152"/>
      <c r="AJ726" s="152"/>
      <c r="AK726" s="152"/>
      <c r="AL726" s="152"/>
      <c r="AM726" s="152"/>
      <c r="AN726" s="152"/>
      <c r="AO726" s="152"/>
      <c r="AP726" s="152"/>
      <c r="AQ726" s="152"/>
      <c r="AR726" s="152"/>
      <c r="AS726" s="152"/>
      <c r="AT726" s="152"/>
      <c r="AU726" s="152"/>
      <c r="AV726" s="152"/>
      <c r="AW726" s="152"/>
      <c r="AX726" s="152"/>
      <c r="AY726" s="152"/>
      <c r="AZ726" s="152"/>
      <c r="BA726" s="152"/>
      <c r="BB726" s="152"/>
      <c r="BC726" s="152"/>
      <c r="BD726" s="152"/>
      <c r="BE726" s="152"/>
      <c r="BF726" s="152"/>
      <c r="BG726" s="152"/>
      <c r="BH726" s="152"/>
      <c r="BI726" s="152"/>
      <c r="BJ726" s="152"/>
      <c r="BK726" s="152"/>
      <c r="BL726" s="152"/>
      <c r="BM726" s="152"/>
      <c r="BN726" s="152"/>
      <c r="BO726" s="152"/>
      <c r="BP726" s="152"/>
      <c r="BQ726" s="152"/>
      <c r="BR726" s="152"/>
      <c r="BS726" s="152"/>
      <c r="BT726" s="152"/>
      <c r="BU726" s="152"/>
      <c r="BV726" s="152"/>
      <c r="BW726" s="152"/>
      <c r="BX726" s="152"/>
      <c r="BY726" s="152"/>
      <c r="BZ726" s="152"/>
      <c r="CA726" s="152"/>
      <c r="CB726" s="152"/>
      <c r="CC726" s="152"/>
      <c r="CD726" s="152"/>
      <c r="CE726" s="152"/>
      <c r="CF726" s="152"/>
      <c r="CG726" s="152"/>
      <c r="CH726" s="152"/>
      <c r="CI726" s="152"/>
      <c r="CJ726" s="152"/>
      <c r="CK726" s="152"/>
      <c r="CL726" s="152"/>
      <c r="CM726" s="152"/>
      <c r="CN726" s="152"/>
      <c r="CO726" s="152"/>
      <c r="CP726" s="152"/>
      <c r="CQ726" s="152"/>
      <c r="CR726" s="152"/>
      <c r="CS726" s="152"/>
      <c r="CT726" s="152"/>
      <c r="CU726" s="152"/>
      <c r="CV726" s="152"/>
      <c r="CW726" s="152"/>
      <c r="CX726" s="152"/>
      <c r="CY726" s="152"/>
      <c r="CZ726" s="152"/>
      <c r="DA726" s="152"/>
      <c r="DB726" s="152"/>
      <c r="DC726" s="152"/>
      <c r="DD726" s="152"/>
      <c r="DE726" s="152"/>
      <c r="DF726" s="152"/>
      <c r="DG726" s="152"/>
      <c r="DH726" s="152"/>
      <c r="DI726" s="152"/>
      <c r="DJ726" s="152"/>
      <c r="DK726" s="152"/>
      <c r="DL726" s="152"/>
      <c r="DM726" s="152"/>
      <c r="DN726" s="152"/>
      <c r="DO726" s="152"/>
      <c r="DP726" s="152"/>
      <c r="DQ726" s="152"/>
      <c r="DR726" s="152"/>
      <c r="DS726" s="152"/>
      <c r="DT726" s="152"/>
      <c r="DU726" s="152"/>
      <c r="DV726" s="152"/>
      <c r="DW726" s="152"/>
      <c r="DX726" s="152"/>
      <c r="DY726" s="152"/>
      <c r="DZ726" s="152"/>
      <c r="EA726" s="152"/>
      <c r="EB726" s="152"/>
      <c r="EC726" s="152"/>
      <c r="ED726" s="152"/>
      <c r="EE726" s="152"/>
      <c r="EF726" s="152"/>
      <c r="EG726" s="152"/>
      <c r="EH726" s="152"/>
      <c r="EI726" s="152"/>
      <c r="EJ726" s="152"/>
      <c r="EK726" s="152"/>
      <c r="EL726" s="152"/>
      <c r="EM726" s="152"/>
      <c r="EN726" s="152"/>
      <c r="EO726" s="152"/>
      <c r="EP726" s="152"/>
      <c r="EQ726" s="152"/>
      <c r="ER726" s="152"/>
      <c r="ES726" s="152"/>
      <c r="ET726" s="152"/>
      <c r="EU726" s="152"/>
      <c r="EV726" s="152"/>
      <c r="EW726" s="152"/>
      <c r="EX726" s="152"/>
      <c r="EY726" s="152"/>
      <c r="EZ726" s="152"/>
      <c r="FA726" s="152"/>
      <c r="FB726" s="152"/>
      <c r="FC726" s="152"/>
      <c r="FD726" s="152"/>
    </row>
    <row r="727" spans="1:160">
      <c r="A727" s="89"/>
      <c r="B727" s="89"/>
      <c r="C727" s="89"/>
      <c r="D727" s="89"/>
      <c r="E727" s="89"/>
      <c r="F727" s="89"/>
      <c r="G727" s="89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152"/>
      <c r="AE727" s="152"/>
      <c r="AF727" s="152"/>
      <c r="AG727" s="152"/>
      <c r="AH727" s="152"/>
      <c r="AI727" s="152"/>
      <c r="AJ727" s="152"/>
      <c r="AK727" s="152"/>
      <c r="AL727" s="152"/>
      <c r="AM727" s="152"/>
      <c r="AN727" s="152"/>
      <c r="AO727" s="152"/>
      <c r="AP727" s="152"/>
      <c r="AQ727" s="152"/>
      <c r="AR727" s="152"/>
      <c r="AS727" s="152"/>
      <c r="AT727" s="152"/>
      <c r="AU727" s="152"/>
      <c r="AV727" s="152"/>
      <c r="AW727" s="152"/>
      <c r="AX727" s="152"/>
      <c r="AY727" s="152"/>
      <c r="AZ727" s="152"/>
      <c r="BA727" s="152"/>
      <c r="BB727" s="152"/>
      <c r="BC727" s="152"/>
      <c r="BD727" s="152"/>
      <c r="BE727" s="152"/>
      <c r="BF727" s="152"/>
      <c r="BG727" s="152"/>
      <c r="BH727" s="152"/>
      <c r="BI727" s="152"/>
      <c r="BJ727" s="152"/>
      <c r="BK727" s="152"/>
      <c r="BL727" s="152"/>
      <c r="BM727" s="152"/>
      <c r="BN727" s="152"/>
      <c r="BO727" s="152"/>
      <c r="BP727" s="152"/>
      <c r="BQ727" s="152"/>
      <c r="BR727" s="152"/>
      <c r="BS727" s="152"/>
      <c r="BT727" s="152"/>
      <c r="BU727" s="152"/>
      <c r="BV727" s="152"/>
      <c r="BW727" s="152"/>
      <c r="BX727" s="152"/>
      <c r="BY727" s="152"/>
      <c r="BZ727" s="152"/>
      <c r="CA727" s="152"/>
      <c r="CB727" s="152"/>
      <c r="CC727" s="152"/>
      <c r="CD727" s="152"/>
      <c r="CE727" s="152"/>
      <c r="CF727" s="152"/>
      <c r="CG727" s="152"/>
      <c r="CH727" s="152"/>
      <c r="CI727" s="152"/>
      <c r="CJ727" s="152"/>
      <c r="CK727" s="152"/>
      <c r="CL727" s="152"/>
      <c r="CM727" s="152"/>
      <c r="CN727" s="152"/>
      <c r="CO727" s="152"/>
      <c r="CP727" s="152"/>
      <c r="CQ727" s="152"/>
      <c r="CR727" s="152"/>
      <c r="CS727" s="152"/>
      <c r="CT727" s="152"/>
      <c r="CU727" s="152"/>
      <c r="CV727" s="152"/>
      <c r="CW727" s="152"/>
      <c r="CX727" s="152"/>
      <c r="CY727" s="152"/>
      <c r="CZ727" s="152"/>
      <c r="DA727" s="152"/>
      <c r="DB727" s="152"/>
      <c r="DC727" s="152"/>
      <c r="DD727" s="152"/>
      <c r="DE727" s="152"/>
      <c r="DF727" s="152"/>
      <c r="DG727" s="152"/>
      <c r="DH727" s="152"/>
      <c r="DI727" s="152"/>
      <c r="DJ727" s="152"/>
      <c r="DK727" s="152"/>
      <c r="DL727" s="152"/>
      <c r="DM727" s="152"/>
      <c r="DN727" s="152"/>
      <c r="DO727" s="152"/>
      <c r="DP727" s="152"/>
      <c r="DQ727" s="152"/>
      <c r="DR727" s="152"/>
      <c r="DS727" s="152"/>
      <c r="DT727" s="152"/>
      <c r="DU727" s="152"/>
      <c r="DV727" s="152"/>
      <c r="DW727" s="152"/>
      <c r="DX727" s="152"/>
      <c r="DY727" s="152"/>
      <c r="DZ727" s="152"/>
      <c r="EA727" s="152"/>
      <c r="EB727" s="152"/>
      <c r="EC727" s="152"/>
      <c r="ED727" s="152"/>
      <c r="EE727" s="152"/>
      <c r="EF727" s="152"/>
      <c r="EG727" s="152"/>
      <c r="EH727" s="152"/>
      <c r="EI727" s="152"/>
      <c r="EJ727" s="152"/>
      <c r="EK727" s="152"/>
      <c r="EL727" s="152"/>
      <c r="EM727" s="152"/>
      <c r="EN727" s="152"/>
      <c r="EO727" s="152"/>
      <c r="EP727" s="152"/>
      <c r="EQ727" s="152"/>
      <c r="ER727" s="152"/>
      <c r="ES727" s="152"/>
      <c r="ET727" s="152"/>
      <c r="EU727" s="152"/>
      <c r="EV727" s="152"/>
      <c r="EW727" s="152"/>
      <c r="EX727" s="152"/>
      <c r="EY727" s="152"/>
      <c r="EZ727" s="152"/>
      <c r="FA727" s="152"/>
      <c r="FB727" s="152"/>
      <c r="FC727" s="152"/>
      <c r="FD727" s="152"/>
    </row>
    <row r="728" spans="1:160">
      <c r="A728" s="89"/>
      <c r="B728" s="89"/>
      <c r="C728" s="89"/>
      <c r="D728" s="89"/>
      <c r="E728" s="89"/>
      <c r="F728" s="89"/>
      <c r="G728" s="89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152"/>
      <c r="AE728" s="152"/>
      <c r="AF728" s="152"/>
      <c r="AG728" s="152"/>
      <c r="AH728" s="152"/>
      <c r="AI728" s="152"/>
      <c r="AJ728" s="152"/>
      <c r="AK728" s="152"/>
      <c r="AL728" s="152"/>
      <c r="AM728" s="152"/>
      <c r="AN728" s="152"/>
      <c r="AO728" s="152"/>
      <c r="AP728" s="152"/>
      <c r="AQ728" s="152"/>
      <c r="AR728" s="152"/>
      <c r="AS728" s="152"/>
      <c r="AT728" s="152"/>
      <c r="AU728" s="152"/>
      <c r="AV728" s="152"/>
      <c r="AW728" s="152"/>
      <c r="AX728" s="152"/>
      <c r="AY728" s="152"/>
      <c r="AZ728" s="152"/>
      <c r="BA728" s="152"/>
      <c r="BB728" s="152"/>
      <c r="BC728" s="152"/>
      <c r="BD728" s="152"/>
      <c r="BE728" s="152"/>
      <c r="BF728" s="152"/>
      <c r="BG728" s="152"/>
      <c r="BH728" s="152"/>
      <c r="BI728" s="152"/>
      <c r="BJ728" s="152"/>
      <c r="BK728" s="152"/>
      <c r="BL728" s="152"/>
      <c r="BM728" s="152"/>
      <c r="BN728" s="152"/>
      <c r="BO728" s="152"/>
      <c r="BP728" s="152"/>
      <c r="BQ728" s="152"/>
      <c r="BR728" s="152"/>
      <c r="BS728" s="152"/>
      <c r="BT728" s="152"/>
      <c r="BU728" s="152"/>
      <c r="BV728" s="152"/>
      <c r="BW728" s="152"/>
      <c r="BX728" s="152"/>
      <c r="BY728" s="152"/>
      <c r="BZ728" s="152"/>
      <c r="CA728" s="152"/>
      <c r="CB728" s="152"/>
      <c r="CC728" s="152"/>
      <c r="CD728" s="152"/>
      <c r="CE728" s="152"/>
      <c r="CF728" s="152"/>
      <c r="CG728" s="152"/>
      <c r="CH728" s="152"/>
      <c r="CI728" s="152"/>
      <c r="CJ728" s="152"/>
      <c r="CK728" s="152"/>
      <c r="CL728" s="152"/>
      <c r="CM728" s="152"/>
      <c r="CN728" s="152"/>
      <c r="CO728" s="152"/>
      <c r="CP728" s="152"/>
      <c r="CQ728" s="152"/>
      <c r="CR728" s="152"/>
      <c r="CS728" s="152"/>
      <c r="CT728" s="152"/>
      <c r="CU728" s="152"/>
      <c r="CV728" s="152"/>
      <c r="CW728" s="152"/>
      <c r="CX728" s="152"/>
      <c r="CY728" s="152"/>
      <c r="CZ728" s="152"/>
      <c r="DA728" s="152"/>
      <c r="DB728" s="152"/>
      <c r="DC728" s="152"/>
      <c r="DD728" s="152"/>
      <c r="DE728" s="152"/>
      <c r="DF728" s="152"/>
      <c r="DG728" s="152"/>
      <c r="DH728" s="152"/>
      <c r="DI728" s="152"/>
      <c r="DJ728" s="152"/>
      <c r="DK728" s="152"/>
      <c r="DL728" s="152"/>
      <c r="DM728" s="152"/>
      <c r="DN728" s="152"/>
      <c r="DO728" s="152"/>
      <c r="DP728" s="152"/>
      <c r="DQ728" s="152"/>
      <c r="DR728" s="152"/>
      <c r="DS728" s="152"/>
      <c r="DT728" s="152"/>
      <c r="DU728" s="152"/>
      <c r="DV728" s="152"/>
      <c r="DW728" s="152"/>
      <c r="DX728" s="152"/>
      <c r="DY728" s="152"/>
      <c r="DZ728" s="152"/>
      <c r="EA728" s="152"/>
      <c r="EB728" s="152"/>
      <c r="EC728" s="152"/>
      <c r="ED728" s="152"/>
      <c r="EE728" s="152"/>
      <c r="EF728" s="152"/>
      <c r="EG728" s="152"/>
      <c r="EH728" s="152"/>
      <c r="EI728" s="152"/>
      <c r="EJ728" s="152"/>
      <c r="EK728" s="152"/>
      <c r="EL728" s="152"/>
      <c r="EM728" s="152"/>
      <c r="EN728" s="152"/>
      <c r="EO728" s="152"/>
      <c r="EP728" s="152"/>
      <c r="EQ728" s="152"/>
      <c r="ER728" s="152"/>
      <c r="ES728" s="152"/>
      <c r="ET728" s="152"/>
      <c r="EU728" s="152"/>
      <c r="EV728" s="152"/>
      <c r="EW728" s="152"/>
      <c r="EX728" s="152"/>
      <c r="EY728" s="152"/>
      <c r="EZ728" s="152"/>
      <c r="FA728" s="152"/>
      <c r="FB728" s="152"/>
      <c r="FC728" s="152"/>
      <c r="FD728" s="152"/>
    </row>
    <row r="729" spans="1:160">
      <c r="A729" s="89"/>
      <c r="B729" s="89"/>
      <c r="C729" s="89"/>
      <c r="D729" s="89"/>
      <c r="E729" s="89"/>
      <c r="F729" s="89"/>
      <c r="G729" s="89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152"/>
      <c r="AE729" s="152"/>
      <c r="AF729" s="152"/>
      <c r="AG729" s="152"/>
      <c r="AH729" s="152"/>
      <c r="AI729" s="152"/>
      <c r="AJ729" s="152"/>
      <c r="AK729" s="152"/>
      <c r="AL729" s="152"/>
      <c r="AM729" s="152"/>
      <c r="AN729" s="152"/>
      <c r="AO729" s="152"/>
      <c r="AP729" s="152"/>
      <c r="AQ729" s="152"/>
      <c r="AR729" s="152"/>
      <c r="AS729" s="152"/>
      <c r="AT729" s="152"/>
      <c r="AU729" s="152"/>
      <c r="AV729" s="152"/>
      <c r="AW729" s="152"/>
      <c r="AX729" s="152"/>
      <c r="AY729" s="152"/>
      <c r="AZ729" s="152"/>
      <c r="BA729" s="152"/>
      <c r="BB729" s="152"/>
      <c r="BC729" s="152"/>
      <c r="BD729" s="152"/>
      <c r="BE729" s="152"/>
      <c r="BF729" s="152"/>
      <c r="BG729" s="152"/>
      <c r="BH729" s="152"/>
      <c r="BI729" s="152"/>
      <c r="BJ729" s="152"/>
      <c r="BK729" s="152"/>
      <c r="BL729" s="152"/>
      <c r="BM729" s="152"/>
      <c r="BN729" s="152"/>
      <c r="BO729" s="152"/>
      <c r="BP729" s="152"/>
      <c r="BQ729" s="152"/>
      <c r="BR729" s="152"/>
      <c r="BS729" s="152"/>
      <c r="BT729" s="152"/>
      <c r="BU729" s="152"/>
      <c r="BV729" s="152"/>
      <c r="BW729" s="152"/>
      <c r="BX729" s="152"/>
      <c r="BY729" s="152"/>
      <c r="BZ729" s="152"/>
      <c r="CA729" s="152"/>
      <c r="CB729" s="152"/>
      <c r="CC729" s="152"/>
      <c r="CD729" s="152"/>
      <c r="CE729" s="152"/>
      <c r="CF729" s="152"/>
      <c r="CG729" s="152"/>
      <c r="CH729" s="152"/>
      <c r="CI729" s="152"/>
      <c r="CJ729" s="152"/>
      <c r="CK729" s="152"/>
      <c r="CL729" s="152"/>
      <c r="CM729" s="152"/>
      <c r="CN729" s="152"/>
      <c r="CO729" s="152"/>
      <c r="CP729" s="152"/>
      <c r="CQ729" s="152"/>
      <c r="CR729" s="152"/>
      <c r="CS729" s="152"/>
      <c r="CT729" s="152"/>
      <c r="CU729" s="152"/>
      <c r="CV729" s="152"/>
      <c r="CW729" s="152"/>
      <c r="CX729" s="152"/>
      <c r="CY729" s="152"/>
      <c r="CZ729" s="152"/>
      <c r="DA729" s="152"/>
      <c r="DB729" s="152"/>
      <c r="DC729" s="152"/>
      <c r="DD729" s="152"/>
      <c r="DE729" s="152"/>
      <c r="DF729" s="152"/>
      <c r="DG729" s="152"/>
      <c r="DH729" s="152"/>
      <c r="DI729" s="152"/>
      <c r="DJ729" s="152"/>
      <c r="DK729" s="152"/>
      <c r="DL729" s="152"/>
      <c r="DM729" s="152"/>
      <c r="DN729" s="152"/>
      <c r="DO729" s="152"/>
      <c r="DP729" s="152"/>
      <c r="DQ729" s="152"/>
      <c r="DR729" s="152"/>
      <c r="DS729" s="152"/>
      <c r="DT729" s="152"/>
      <c r="DU729" s="152"/>
      <c r="DV729" s="152"/>
      <c r="DW729" s="152"/>
      <c r="DX729" s="152"/>
      <c r="DY729" s="152"/>
      <c r="DZ729" s="152"/>
      <c r="EA729" s="152"/>
      <c r="EB729" s="152"/>
      <c r="EC729" s="152"/>
      <c r="ED729" s="152"/>
      <c r="EE729" s="152"/>
      <c r="EF729" s="152"/>
      <c r="EG729" s="152"/>
      <c r="EH729" s="152"/>
      <c r="EI729" s="152"/>
      <c r="EJ729" s="152"/>
      <c r="EK729" s="152"/>
      <c r="EL729" s="152"/>
      <c r="EM729" s="152"/>
      <c r="EN729" s="152"/>
      <c r="EO729" s="152"/>
      <c r="EP729" s="152"/>
      <c r="EQ729" s="152"/>
      <c r="ER729" s="152"/>
      <c r="ES729" s="152"/>
      <c r="ET729" s="152"/>
      <c r="EU729" s="152"/>
      <c r="EV729" s="152"/>
      <c r="EW729" s="152"/>
      <c r="EX729" s="152"/>
      <c r="EY729" s="152"/>
      <c r="EZ729" s="152"/>
      <c r="FA729" s="152"/>
      <c r="FB729" s="152"/>
      <c r="FC729" s="152"/>
      <c r="FD729" s="152"/>
    </row>
    <row r="730" spans="1:160">
      <c r="A730" s="89"/>
      <c r="B730" s="89"/>
      <c r="C730" s="89"/>
      <c r="D730" s="89"/>
      <c r="E730" s="89"/>
      <c r="F730" s="89"/>
      <c r="G730" s="89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152"/>
      <c r="AE730" s="152"/>
      <c r="AF730" s="152"/>
      <c r="AG730" s="152"/>
      <c r="AH730" s="152"/>
      <c r="AI730" s="152"/>
      <c r="AJ730" s="152"/>
      <c r="AK730" s="152"/>
      <c r="AL730" s="152"/>
      <c r="AM730" s="152"/>
      <c r="AN730" s="152"/>
      <c r="AO730" s="152"/>
      <c r="AP730" s="152"/>
      <c r="AQ730" s="152"/>
      <c r="AR730" s="152"/>
      <c r="AS730" s="152"/>
      <c r="AT730" s="152"/>
      <c r="AU730" s="152"/>
      <c r="AV730" s="152"/>
      <c r="AW730" s="152"/>
      <c r="AX730" s="152"/>
      <c r="AY730" s="152"/>
      <c r="AZ730" s="152"/>
      <c r="BA730" s="152"/>
      <c r="BB730" s="152"/>
      <c r="BC730" s="152"/>
      <c r="BD730" s="152"/>
      <c r="BE730" s="152"/>
      <c r="BF730" s="152"/>
      <c r="BG730" s="152"/>
      <c r="BH730" s="152"/>
      <c r="BI730" s="152"/>
      <c r="BJ730" s="152"/>
      <c r="BK730" s="152"/>
      <c r="BL730" s="152"/>
      <c r="BM730" s="152"/>
      <c r="BN730" s="152"/>
      <c r="BO730" s="152"/>
      <c r="BP730" s="152"/>
      <c r="BQ730" s="152"/>
      <c r="BR730" s="152"/>
      <c r="BS730" s="152"/>
      <c r="BT730" s="152"/>
      <c r="BU730" s="152"/>
      <c r="BV730" s="152"/>
      <c r="BW730" s="152"/>
      <c r="BX730" s="152"/>
      <c r="BY730" s="152"/>
      <c r="BZ730" s="152"/>
      <c r="CA730" s="152"/>
      <c r="CB730" s="152"/>
      <c r="CC730" s="152"/>
      <c r="CD730" s="152"/>
      <c r="CE730" s="152"/>
      <c r="CF730" s="152"/>
      <c r="CG730" s="152"/>
      <c r="CH730" s="152"/>
      <c r="CI730" s="152"/>
      <c r="CJ730" s="152"/>
      <c r="CK730" s="152"/>
      <c r="CL730" s="152"/>
      <c r="CM730" s="152"/>
      <c r="CN730" s="152"/>
      <c r="CO730" s="152"/>
      <c r="CP730" s="152"/>
      <c r="CQ730" s="152"/>
      <c r="CR730" s="152"/>
      <c r="CS730" s="152"/>
      <c r="CT730" s="152"/>
      <c r="CU730" s="152"/>
      <c r="CV730" s="152"/>
      <c r="CW730" s="152"/>
      <c r="CX730" s="152"/>
      <c r="CY730" s="152"/>
      <c r="CZ730" s="152"/>
      <c r="DA730" s="152"/>
      <c r="DB730" s="152"/>
      <c r="DC730" s="152"/>
      <c r="DD730" s="152"/>
      <c r="DE730" s="152"/>
      <c r="DF730" s="152"/>
      <c r="DG730" s="152"/>
      <c r="DH730" s="152"/>
      <c r="DI730" s="152"/>
      <c r="DJ730" s="152"/>
      <c r="DK730" s="152"/>
      <c r="DL730" s="152"/>
      <c r="DM730" s="152"/>
      <c r="DN730" s="152"/>
      <c r="DO730" s="152"/>
      <c r="DP730" s="152"/>
      <c r="DQ730" s="152"/>
      <c r="DR730" s="152"/>
      <c r="DS730" s="152"/>
      <c r="DT730" s="152"/>
      <c r="DU730" s="152"/>
      <c r="DV730" s="152"/>
      <c r="DW730" s="152"/>
      <c r="DX730" s="152"/>
      <c r="DY730" s="152"/>
      <c r="DZ730" s="152"/>
      <c r="EA730" s="152"/>
      <c r="EB730" s="152"/>
      <c r="EC730" s="152"/>
      <c r="ED730" s="152"/>
      <c r="EE730" s="152"/>
      <c r="EF730" s="152"/>
      <c r="EG730" s="152"/>
      <c r="EH730" s="152"/>
      <c r="EI730" s="152"/>
      <c r="EJ730" s="152"/>
      <c r="EK730" s="152"/>
      <c r="EL730" s="152"/>
      <c r="EM730" s="152"/>
      <c r="EN730" s="152"/>
      <c r="EO730" s="152"/>
      <c r="EP730" s="152"/>
      <c r="EQ730" s="152"/>
      <c r="ER730" s="152"/>
      <c r="ES730" s="152"/>
      <c r="ET730" s="152"/>
      <c r="EU730" s="152"/>
      <c r="EV730" s="152"/>
      <c r="EW730" s="152"/>
      <c r="EX730" s="152"/>
      <c r="EY730" s="152"/>
      <c r="EZ730" s="152"/>
      <c r="FA730" s="152"/>
      <c r="FB730" s="152"/>
      <c r="FC730" s="152"/>
      <c r="FD730" s="152"/>
    </row>
    <row r="731" spans="1:160">
      <c r="A731" s="89"/>
      <c r="B731" s="89"/>
      <c r="C731" s="89"/>
      <c r="D731" s="89"/>
      <c r="E731" s="89"/>
      <c r="F731" s="89"/>
      <c r="G731" s="89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152"/>
      <c r="AE731" s="152"/>
      <c r="AF731" s="152"/>
      <c r="AG731" s="152"/>
      <c r="AH731" s="152"/>
      <c r="AI731" s="152"/>
      <c r="AJ731" s="152"/>
      <c r="AK731" s="152"/>
      <c r="AL731" s="152"/>
      <c r="AM731" s="152"/>
      <c r="AN731" s="152"/>
      <c r="AO731" s="152"/>
      <c r="AP731" s="152"/>
      <c r="AQ731" s="152"/>
      <c r="AR731" s="152"/>
      <c r="AS731" s="152"/>
      <c r="AT731" s="152"/>
      <c r="AU731" s="152"/>
      <c r="AV731" s="152"/>
      <c r="AW731" s="152"/>
      <c r="AX731" s="152"/>
      <c r="AY731" s="152"/>
      <c r="AZ731" s="152"/>
      <c r="BA731" s="152"/>
      <c r="BB731" s="152"/>
      <c r="BC731" s="152"/>
      <c r="BD731" s="152"/>
      <c r="BE731" s="152"/>
      <c r="BF731" s="152"/>
      <c r="BG731" s="152"/>
      <c r="BH731" s="152"/>
      <c r="BI731" s="152"/>
      <c r="BJ731" s="152"/>
      <c r="BK731" s="152"/>
      <c r="BL731" s="152"/>
      <c r="BM731" s="152"/>
      <c r="BN731" s="152"/>
      <c r="BO731" s="152"/>
      <c r="BP731" s="152"/>
      <c r="BQ731" s="152"/>
      <c r="BR731" s="152"/>
      <c r="BS731" s="152"/>
      <c r="BT731" s="152"/>
      <c r="BU731" s="152"/>
      <c r="BV731" s="152"/>
      <c r="BW731" s="152"/>
      <c r="BX731" s="152"/>
      <c r="BY731" s="152"/>
      <c r="BZ731" s="152"/>
      <c r="CA731" s="152"/>
      <c r="CB731" s="152"/>
      <c r="CC731" s="152"/>
      <c r="CD731" s="152"/>
      <c r="CE731" s="152"/>
      <c r="CF731" s="152"/>
      <c r="CG731" s="152"/>
      <c r="CH731" s="152"/>
      <c r="CI731" s="152"/>
      <c r="CJ731" s="152"/>
      <c r="CK731" s="152"/>
      <c r="CL731" s="152"/>
      <c r="CM731" s="152"/>
      <c r="CN731" s="152"/>
      <c r="CO731" s="152"/>
      <c r="CP731" s="152"/>
      <c r="CQ731" s="152"/>
      <c r="CR731" s="152"/>
      <c r="CS731" s="152"/>
      <c r="CT731" s="152"/>
      <c r="CU731" s="152"/>
      <c r="CV731" s="152"/>
      <c r="CW731" s="152"/>
      <c r="CX731" s="152"/>
      <c r="CY731" s="152"/>
      <c r="CZ731" s="152"/>
      <c r="DA731" s="152"/>
      <c r="DB731" s="152"/>
      <c r="DC731" s="152"/>
      <c r="DD731" s="152"/>
      <c r="DE731" s="152"/>
      <c r="DF731" s="152"/>
      <c r="DG731" s="152"/>
      <c r="DH731" s="152"/>
      <c r="DI731" s="152"/>
      <c r="DJ731" s="152"/>
      <c r="DK731" s="152"/>
      <c r="DL731" s="152"/>
      <c r="DM731" s="152"/>
      <c r="DN731" s="152"/>
      <c r="DO731" s="152"/>
      <c r="DP731" s="152"/>
      <c r="DQ731" s="152"/>
      <c r="DR731" s="152"/>
      <c r="DS731" s="152"/>
      <c r="DT731" s="152"/>
      <c r="DU731" s="152"/>
      <c r="DV731" s="152"/>
      <c r="DW731" s="152"/>
      <c r="DX731" s="152"/>
      <c r="DY731" s="152"/>
      <c r="DZ731" s="152"/>
      <c r="EA731" s="152"/>
      <c r="EB731" s="152"/>
      <c r="EC731" s="152"/>
      <c r="ED731" s="152"/>
      <c r="EE731" s="152"/>
      <c r="EF731" s="152"/>
      <c r="EG731" s="152"/>
      <c r="EH731" s="152"/>
      <c r="EI731" s="152"/>
      <c r="EJ731" s="152"/>
      <c r="EK731" s="152"/>
      <c r="EL731" s="152"/>
      <c r="EM731" s="152"/>
      <c r="EN731" s="152"/>
      <c r="EO731" s="152"/>
      <c r="EP731" s="152"/>
      <c r="EQ731" s="152"/>
      <c r="ER731" s="152"/>
      <c r="ES731" s="152"/>
      <c r="ET731" s="152"/>
      <c r="EU731" s="152"/>
      <c r="EV731" s="152"/>
      <c r="EW731" s="152"/>
      <c r="EX731" s="152"/>
      <c r="EY731" s="152"/>
      <c r="EZ731" s="152"/>
      <c r="FA731" s="152"/>
      <c r="FB731" s="152"/>
      <c r="FC731" s="152"/>
      <c r="FD731" s="152"/>
    </row>
    <row r="732" spans="1:160">
      <c r="A732" s="89"/>
      <c r="B732" s="89"/>
      <c r="C732" s="89"/>
      <c r="D732" s="89"/>
      <c r="E732" s="89"/>
      <c r="F732" s="89"/>
      <c r="G732" s="89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152"/>
      <c r="AE732" s="152"/>
      <c r="AF732" s="152"/>
      <c r="AG732" s="152"/>
      <c r="AH732" s="152"/>
      <c r="AI732" s="152"/>
      <c r="AJ732" s="152"/>
      <c r="AK732" s="152"/>
      <c r="AL732" s="152"/>
      <c r="AM732" s="152"/>
      <c r="AN732" s="152"/>
      <c r="AO732" s="152"/>
      <c r="AP732" s="152"/>
      <c r="AQ732" s="152"/>
      <c r="AR732" s="152"/>
      <c r="AS732" s="152"/>
      <c r="AT732" s="152"/>
      <c r="AU732" s="152"/>
      <c r="AV732" s="152"/>
      <c r="AW732" s="152"/>
      <c r="AX732" s="152"/>
      <c r="AY732" s="152"/>
      <c r="AZ732" s="152"/>
      <c r="BA732" s="152"/>
      <c r="BB732" s="152"/>
      <c r="BC732" s="152"/>
      <c r="BD732" s="152"/>
      <c r="BE732" s="152"/>
      <c r="BF732" s="152"/>
      <c r="BG732" s="152"/>
      <c r="BH732" s="152"/>
      <c r="BI732" s="152"/>
      <c r="BJ732" s="152"/>
      <c r="BK732" s="152"/>
      <c r="BL732" s="152"/>
      <c r="BM732" s="152"/>
      <c r="BN732" s="152"/>
      <c r="BO732" s="152"/>
      <c r="BP732" s="152"/>
      <c r="BQ732" s="152"/>
      <c r="BR732" s="152"/>
      <c r="BS732" s="152"/>
      <c r="BT732" s="152"/>
      <c r="BU732" s="152"/>
      <c r="BV732" s="152"/>
      <c r="BW732" s="152"/>
      <c r="BX732" s="152"/>
      <c r="BY732" s="152"/>
      <c r="BZ732" s="152"/>
      <c r="CA732" s="152"/>
      <c r="CB732" s="152"/>
      <c r="CC732" s="152"/>
      <c r="CD732" s="152"/>
      <c r="CE732" s="152"/>
      <c r="CF732" s="152"/>
      <c r="CG732" s="152"/>
      <c r="CH732" s="152"/>
      <c r="CI732" s="152"/>
      <c r="CJ732" s="152"/>
      <c r="CK732" s="152"/>
      <c r="CL732" s="152"/>
      <c r="CM732" s="152"/>
      <c r="CN732" s="152"/>
      <c r="CO732" s="152"/>
      <c r="CP732" s="152"/>
      <c r="CQ732" s="152"/>
      <c r="CR732" s="152"/>
      <c r="CS732" s="152"/>
      <c r="CT732" s="152"/>
      <c r="CU732" s="152"/>
      <c r="CV732" s="152"/>
      <c r="CW732" s="152"/>
      <c r="CX732" s="152"/>
      <c r="CY732" s="152"/>
      <c r="CZ732" s="152"/>
      <c r="DA732" s="152"/>
      <c r="DB732" s="152"/>
      <c r="DC732" s="152"/>
      <c r="DD732" s="152"/>
      <c r="DE732" s="152"/>
      <c r="DF732" s="152"/>
      <c r="DG732" s="152"/>
      <c r="DH732" s="152"/>
      <c r="DI732" s="152"/>
      <c r="DJ732" s="152"/>
      <c r="DK732" s="152"/>
      <c r="DL732" s="152"/>
      <c r="DM732" s="152"/>
      <c r="DN732" s="152"/>
      <c r="DO732" s="152"/>
      <c r="DP732" s="152"/>
      <c r="DQ732" s="152"/>
      <c r="DR732" s="152"/>
      <c r="DS732" s="152"/>
      <c r="DT732" s="152"/>
      <c r="DU732" s="152"/>
      <c r="DV732" s="152"/>
      <c r="DW732" s="152"/>
      <c r="DX732" s="152"/>
      <c r="DY732" s="152"/>
      <c r="DZ732" s="152"/>
      <c r="EA732" s="152"/>
      <c r="EB732" s="152"/>
      <c r="EC732" s="152"/>
      <c r="ED732" s="152"/>
      <c r="EE732" s="152"/>
      <c r="EF732" s="152"/>
      <c r="EG732" s="152"/>
      <c r="EH732" s="152"/>
      <c r="EI732" s="152"/>
      <c r="EJ732" s="152"/>
      <c r="EK732" s="152"/>
      <c r="EL732" s="152"/>
      <c r="EM732" s="152"/>
      <c r="EN732" s="152"/>
      <c r="EO732" s="152"/>
      <c r="EP732" s="152"/>
      <c r="EQ732" s="152"/>
      <c r="ER732" s="152"/>
      <c r="ES732" s="152"/>
      <c r="ET732" s="152"/>
      <c r="EU732" s="152"/>
      <c r="EV732" s="152"/>
      <c r="EW732" s="152"/>
      <c r="EX732" s="152"/>
      <c r="EY732" s="152"/>
      <c r="EZ732" s="152"/>
      <c r="FA732" s="152"/>
      <c r="FB732" s="152"/>
      <c r="FC732" s="152"/>
      <c r="FD732" s="152"/>
    </row>
    <row r="733" spans="1:160">
      <c r="A733" s="89"/>
      <c r="B733" s="89"/>
      <c r="C733" s="89"/>
      <c r="D733" s="89"/>
      <c r="E733" s="89"/>
      <c r="F733" s="89"/>
      <c r="G733" s="89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152"/>
      <c r="AE733" s="152"/>
      <c r="AF733" s="152"/>
      <c r="AG733" s="152"/>
      <c r="AH733" s="152"/>
      <c r="AI733" s="152"/>
      <c r="AJ733" s="152"/>
      <c r="AK733" s="152"/>
      <c r="AL733" s="152"/>
      <c r="AM733" s="152"/>
      <c r="AN733" s="152"/>
      <c r="AO733" s="152"/>
      <c r="AP733" s="152"/>
      <c r="AQ733" s="152"/>
      <c r="AR733" s="152"/>
      <c r="AS733" s="152"/>
      <c r="AT733" s="152"/>
      <c r="AU733" s="152"/>
      <c r="AV733" s="152"/>
      <c r="AW733" s="152"/>
      <c r="AX733" s="152"/>
      <c r="AY733" s="152"/>
      <c r="AZ733" s="152"/>
      <c r="BA733" s="152"/>
      <c r="BB733" s="152"/>
      <c r="BC733" s="152"/>
      <c r="BD733" s="152"/>
      <c r="BE733" s="152"/>
      <c r="BF733" s="152"/>
      <c r="BG733" s="152"/>
      <c r="BH733" s="152"/>
      <c r="BI733" s="152"/>
      <c r="BJ733" s="152"/>
      <c r="BK733" s="152"/>
      <c r="BL733" s="152"/>
      <c r="BM733" s="152"/>
      <c r="BN733" s="152"/>
      <c r="BO733" s="152"/>
      <c r="BP733" s="152"/>
      <c r="BQ733" s="152"/>
      <c r="BR733" s="152"/>
      <c r="BS733" s="152"/>
      <c r="BT733" s="152"/>
      <c r="BU733" s="152"/>
      <c r="BV733" s="152"/>
      <c r="BW733" s="152"/>
      <c r="BX733" s="152"/>
      <c r="BY733" s="152"/>
      <c r="BZ733" s="152"/>
      <c r="CA733" s="152"/>
      <c r="CB733" s="152"/>
      <c r="CC733" s="152"/>
      <c r="CD733" s="152"/>
      <c r="CE733" s="152"/>
      <c r="CF733" s="152"/>
      <c r="CG733" s="152"/>
      <c r="CH733" s="152"/>
      <c r="CI733" s="152"/>
      <c r="CJ733" s="152"/>
      <c r="CK733" s="152"/>
      <c r="CL733" s="152"/>
      <c r="CM733" s="152"/>
      <c r="CN733" s="152"/>
      <c r="CO733" s="152"/>
      <c r="CP733" s="152"/>
      <c r="CQ733" s="152"/>
      <c r="CR733" s="152"/>
      <c r="CS733" s="152"/>
      <c r="CT733" s="152"/>
      <c r="CU733" s="152"/>
      <c r="CV733" s="152"/>
      <c r="CW733" s="152"/>
      <c r="CX733" s="152"/>
      <c r="CY733" s="152"/>
      <c r="CZ733" s="152"/>
      <c r="DA733" s="152"/>
      <c r="DB733" s="152"/>
      <c r="DC733" s="152"/>
      <c r="DD733" s="152"/>
      <c r="DE733" s="152"/>
      <c r="DF733" s="152"/>
      <c r="DG733" s="152"/>
      <c r="DH733" s="152"/>
      <c r="DI733" s="152"/>
      <c r="DJ733" s="152"/>
      <c r="DK733" s="152"/>
      <c r="DL733" s="152"/>
      <c r="DM733" s="152"/>
      <c r="DN733" s="152"/>
      <c r="DO733" s="152"/>
      <c r="DP733" s="152"/>
      <c r="DQ733" s="152"/>
      <c r="DR733" s="152"/>
      <c r="DS733" s="152"/>
      <c r="DT733" s="152"/>
      <c r="DU733" s="152"/>
      <c r="DV733" s="152"/>
      <c r="DW733" s="152"/>
      <c r="DX733" s="152"/>
      <c r="DY733" s="152"/>
      <c r="DZ733" s="152"/>
      <c r="EA733" s="152"/>
      <c r="EB733" s="152"/>
      <c r="EC733" s="152"/>
      <c r="ED733" s="152"/>
      <c r="EE733" s="152"/>
      <c r="EF733" s="152"/>
      <c r="EG733" s="152"/>
      <c r="EH733" s="152"/>
      <c r="EI733" s="152"/>
      <c r="EJ733" s="152"/>
      <c r="EK733" s="152"/>
      <c r="EL733" s="152"/>
      <c r="EM733" s="152"/>
      <c r="EN733" s="152"/>
      <c r="EO733" s="152"/>
      <c r="EP733" s="152"/>
      <c r="EQ733" s="152"/>
      <c r="ER733" s="152"/>
      <c r="ES733" s="152"/>
      <c r="ET733" s="152"/>
      <c r="EU733" s="152"/>
      <c r="EV733" s="152"/>
      <c r="EW733" s="152"/>
      <c r="EX733" s="152"/>
      <c r="EY733" s="152"/>
      <c r="EZ733" s="152"/>
      <c r="FA733" s="152"/>
      <c r="FB733" s="152"/>
      <c r="FC733" s="152"/>
      <c r="FD733" s="152"/>
    </row>
    <row r="734" spans="1:160">
      <c r="A734" s="89"/>
      <c r="B734" s="89"/>
      <c r="C734" s="89"/>
      <c r="D734" s="89"/>
      <c r="E734" s="89"/>
      <c r="F734" s="89"/>
      <c r="G734" s="89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152"/>
      <c r="AE734" s="152"/>
      <c r="AF734" s="152"/>
      <c r="AG734" s="152"/>
      <c r="AH734" s="152"/>
      <c r="AI734" s="152"/>
      <c r="AJ734" s="152"/>
      <c r="AK734" s="152"/>
      <c r="AL734" s="152"/>
      <c r="AM734" s="152"/>
      <c r="AN734" s="152"/>
      <c r="AO734" s="152"/>
      <c r="AP734" s="152"/>
      <c r="AQ734" s="152"/>
      <c r="AR734" s="152"/>
      <c r="AS734" s="152"/>
      <c r="AT734" s="152"/>
      <c r="AU734" s="152"/>
      <c r="AV734" s="152"/>
      <c r="AW734" s="152"/>
      <c r="AX734" s="152"/>
      <c r="AY734" s="152"/>
      <c r="AZ734" s="152"/>
      <c r="BA734" s="152"/>
      <c r="BB734" s="152"/>
      <c r="BC734" s="152"/>
      <c r="BD734" s="152"/>
      <c r="BE734" s="152"/>
      <c r="BF734" s="152"/>
      <c r="BG734" s="152"/>
      <c r="BH734" s="152"/>
      <c r="BI734" s="152"/>
      <c r="BJ734" s="152"/>
      <c r="BK734" s="152"/>
      <c r="BL734" s="152"/>
      <c r="BM734" s="152"/>
      <c r="BN734" s="152"/>
      <c r="BO734" s="152"/>
      <c r="BP734" s="152"/>
      <c r="BQ734" s="152"/>
      <c r="BR734" s="152"/>
      <c r="BS734" s="152"/>
      <c r="BT734" s="152"/>
      <c r="BU734" s="152"/>
      <c r="BV734" s="152"/>
      <c r="BW734" s="152"/>
      <c r="BX734" s="152"/>
      <c r="BY734" s="152"/>
      <c r="BZ734" s="152"/>
      <c r="CA734" s="152"/>
      <c r="CB734" s="152"/>
      <c r="CC734" s="152"/>
      <c r="CD734" s="152"/>
      <c r="CE734" s="152"/>
      <c r="CF734" s="152"/>
      <c r="CG734" s="152"/>
      <c r="CH734" s="152"/>
      <c r="CI734" s="152"/>
      <c r="CJ734" s="152"/>
      <c r="CK734" s="152"/>
      <c r="CL734" s="152"/>
      <c r="CM734" s="152"/>
      <c r="CN734" s="152"/>
      <c r="CO734" s="152"/>
      <c r="CP734" s="152"/>
      <c r="CQ734" s="152"/>
      <c r="CR734" s="152"/>
      <c r="CS734" s="152"/>
      <c r="CT734" s="152"/>
      <c r="CU734" s="152"/>
      <c r="CV734" s="152"/>
      <c r="CW734" s="152"/>
      <c r="CX734" s="152"/>
      <c r="CY734" s="152"/>
      <c r="CZ734" s="152"/>
      <c r="DA734" s="152"/>
      <c r="DB734" s="152"/>
      <c r="DC734" s="152"/>
      <c r="DD734" s="152"/>
      <c r="DE734" s="152"/>
      <c r="DF734" s="152"/>
      <c r="DG734" s="152"/>
      <c r="DH734" s="152"/>
      <c r="DI734" s="152"/>
      <c r="DJ734" s="152"/>
      <c r="DK734" s="152"/>
      <c r="DL734" s="152"/>
      <c r="DM734" s="152"/>
      <c r="DN734" s="152"/>
      <c r="DO734" s="152"/>
      <c r="DP734" s="152"/>
      <c r="DQ734" s="152"/>
      <c r="DR734" s="152"/>
      <c r="DS734" s="152"/>
      <c r="DT734" s="152"/>
      <c r="DU734" s="152"/>
      <c r="DV734" s="152"/>
      <c r="DW734" s="152"/>
      <c r="DX734" s="152"/>
      <c r="DY734" s="152"/>
      <c r="DZ734" s="152"/>
      <c r="EA734" s="152"/>
      <c r="EB734" s="152"/>
      <c r="EC734" s="152"/>
      <c r="ED734" s="152"/>
      <c r="EE734" s="152"/>
      <c r="EF734" s="152"/>
      <c r="EG734" s="152"/>
      <c r="EH734" s="152"/>
      <c r="EI734" s="152"/>
      <c r="EJ734" s="152"/>
      <c r="EK734" s="152"/>
      <c r="EL734" s="152"/>
      <c r="EM734" s="152"/>
      <c r="EN734" s="152"/>
      <c r="EO734" s="152"/>
      <c r="EP734" s="152"/>
      <c r="EQ734" s="152"/>
      <c r="ER734" s="152"/>
      <c r="ES734" s="152"/>
      <c r="ET734" s="152"/>
      <c r="EU734" s="152"/>
      <c r="EV734" s="152"/>
      <c r="EW734" s="152"/>
      <c r="EX734" s="152"/>
      <c r="EY734" s="152"/>
      <c r="EZ734" s="152"/>
      <c r="FA734" s="152"/>
      <c r="FB734" s="152"/>
      <c r="FC734" s="152"/>
      <c r="FD734" s="152"/>
    </row>
    <row r="735" spans="1:160">
      <c r="A735" s="89"/>
      <c r="B735" s="89"/>
      <c r="C735" s="89"/>
      <c r="D735" s="89"/>
      <c r="E735" s="89"/>
      <c r="F735" s="89"/>
      <c r="G735" s="89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152"/>
      <c r="AE735" s="152"/>
      <c r="AF735" s="152"/>
      <c r="AG735" s="152"/>
      <c r="AH735" s="152"/>
      <c r="AI735" s="152"/>
      <c r="AJ735" s="152"/>
      <c r="AK735" s="152"/>
      <c r="AL735" s="152"/>
      <c r="AM735" s="152"/>
      <c r="AN735" s="152"/>
      <c r="AO735" s="152"/>
      <c r="AP735" s="152"/>
      <c r="AQ735" s="152"/>
      <c r="AR735" s="152"/>
      <c r="AS735" s="152"/>
      <c r="AT735" s="152"/>
      <c r="AU735" s="152"/>
      <c r="AV735" s="152"/>
      <c r="AW735" s="152"/>
      <c r="AX735" s="152"/>
      <c r="AY735" s="152"/>
      <c r="AZ735" s="152"/>
      <c r="BA735" s="152"/>
      <c r="BB735" s="152"/>
      <c r="BC735" s="152"/>
      <c r="BD735" s="152"/>
      <c r="BE735" s="152"/>
      <c r="BF735" s="152"/>
      <c r="BG735" s="152"/>
      <c r="BH735" s="152"/>
      <c r="BI735" s="152"/>
      <c r="BJ735" s="152"/>
      <c r="BK735" s="152"/>
      <c r="BL735" s="152"/>
      <c r="BM735" s="152"/>
      <c r="BN735" s="152"/>
      <c r="BO735" s="152"/>
      <c r="BP735" s="152"/>
      <c r="BQ735" s="152"/>
      <c r="BR735" s="152"/>
      <c r="BS735" s="152"/>
      <c r="BT735" s="152"/>
      <c r="BU735" s="152"/>
      <c r="BV735" s="152"/>
      <c r="BW735" s="152"/>
      <c r="BX735" s="152"/>
      <c r="BY735" s="152"/>
      <c r="BZ735" s="152"/>
      <c r="CA735" s="152"/>
      <c r="CB735" s="152"/>
      <c r="CC735" s="152"/>
      <c r="CD735" s="152"/>
      <c r="CE735" s="152"/>
      <c r="CF735" s="152"/>
      <c r="CG735" s="152"/>
      <c r="CH735" s="152"/>
      <c r="CI735" s="152"/>
      <c r="CJ735" s="152"/>
      <c r="CK735" s="152"/>
      <c r="CL735" s="152"/>
      <c r="CM735" s="152"/>
      <c r="CN735" s="152"/>
      <c r="CO735" s="152"/>
      <c r="CP735" s="152"/>
      <c r="CQ735" s="152"/>
      <c r="CR735" s="152"/>
      <c r="CS735" s="152"/>
      <c r="CT735" s="152"/>
      <c r="CU735" s="152"/>
      <c r="CV735" s="152"/>
      <c r="CW735" s="152"/>
      <c r="CX735" s="152"/>
      <c r="CY735" s="152"/>
      <c r="CZ735" s="152"/>
      <c r="DA735" s="152"/>
      <c r="DB735" s="152"/>
      <c r="DC735" s="152"/>
      <c r="DD735" s="152"/>
      <c r="DE735" s="152"/>
      <c r="DF735" s="152"/>
      <c r="DG735" s="152"/>
      <c r="DH735" s="152"/>
      <c r="DI735" s="152"/>
      <c r="DJ735" s="152"/>
      <c r="DK735" s="152"/>
      <c r="DL735" s="152"/>
      <c r="DM735" s="152"/>
      <c r="DN735" s="152"/>
      <c r="DO735" s="152"/>
      <c r="DP735" s="152"/>
      <c r="DQ735" s="152"/>
      <c r="DR735" s="152"/>
      <c r="DS735" s="152"/>
      <c r="DT735" s="152"/>
      <c r="DU735" s="152"/>
      <c r="DV735" s="152"/>
      <c r="DW735" s="152"/>
      <c r="DX735" s="152"/>
      <c r="DY735" s="152"/>
      <c r="DZ735" s="152"/>
      <c r="EA735" s="152"/>
      <c r="EB735" s="152"/>
      <c r="EC735" s="152"/>
      <c r="ED735" s="152"/>
      <c r="EE735" s="152"/>
      <c r="EF735" s="152"/>
      <c r="EG735" s="152"/>
      <c r="EH735" s="152"/>
      <c r="EI735" s="152"/>
      <c r="EJ735" s="152"/>
      <c r="EK735" s="152"/>
      <c r="EL735" s="152"/>
      <c r="EM735" s="152"/>
      <c r="EN735" s="152"/>
      <c r="EO735" s="152"/>
      <c r="EP735" s="152"/>
      <c r="EQ735" s="152"/>
      <c r="ER735" s="152"/>
      <c r="ES735" s="152"/>
      <c r="ET735" s="152"/>
      <c r="EU735" s="152"/>
      <c r="EV735" s="152"/>
      <c r="EW735" s="152"/>
      <c r="EX735" s="152"/>
      <c r="EY735" s="152"/>
      <c r="EZ735" s="152"/>
      <c r="FA735" s="152"/>
      <c r="FB735" s="152"/>
      <c r="FC735" s="152"/>
      <c r="FD735" s="152"/>
    </row>
    <row r="736" spans="1:160">
      <c r="A736" s="89"/>
      <c r="B736" s="89"/>
      <c r="C736" s="89"/>
      <c r="D736" s="89"/>
      <c r="E736" s="89"/>
      <c r="F736" s="89"/>
      <c r="G736" s="89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152"/>
      <c r="AE736" s="152"/>
      <c r="AF736" s="152"/>
      <c r="AG736" s="152"/>
      <c r="AH736" s="152"/>
      <c r="AI736" s="152"/>
      <c r="AJ736" s="152"/>
      <c r="AK736" s="152"/>
      <c r="AL736" s="152"/>
      <c r="AM736" s="152"/>
      <c r="AN736" s="152"/>
      <c r="AO736" s="152"/>
      <c r="AP736" s="152"/>
      <c r="AQ736" s="152"/>
      <c r="AR736" s="152"/>
      <c r="AS736" s="152"/>
      <c r="AT736" s="152"/>
      <c r="AU736" s="152"/>
      <c r="AV736" s="152"/>
      <c r="AW736" s="152"/>
      <c r="AX736" s="152"/>
      <c r="AY736" s="152"/>
      <c r="AZ736" s="152"/>
      <c r="BA736" s="152"/>
      <c r="BB736" s="152"/>
      <c r="BC736" s="152"/>
      <c r="BD736" s="152"/>
      <c r="BE736" s="152"/>
      <c r="BF736" s="152"/>
      <c r="BG736" s="152"/>
      <c r="BH736" s="152"/>
      <c r="BI736" s="152"/>
      <c r="BJ736" s="152"/>
      <c r="BK736" s="152"/>
      <c r="BL736" s="152"/>
      <c r="BM736" s="152"/>
      <c r="BN736" s="152"/>
      <c r="BO736" s="152"/>
      <c r="BP736" s="152"/>
      <c r="BQ736" s="152"/>
      <c r="BR736" s="152"/>
      <c r="BS736" s="152"/>
      <c r="BT736" s="152"/>
      <c r="BU736" s="152"/>
      <c r="BV736" s="152"/>
      <c r="BW736" s="152"/>
      <c r="BX736" s="152"/>
      <c r="BY736" s="152"/>
      <c r="BZ736" s="152"/>
      <c r="CA736" s="152"/>
      <c r="CB736" s="152"/>
      <c r="CC736" s="152"/>
      <c r="CD736" s="152"/>
      <c r="CE736" s="152"/>
      <c r="CF736" s="152"/>
      <c r="CG736" s="152"/>
      <c r="CH736" s="152"/>
      <c r="CI736" s="152"/>
      <c r="CJ736" s="152"/>
      <c r="CK736" s="152"/>
      <c r="CL736" s="152"/>
      <c r="CM736" s="152"/>
      <c r="CN736" s="152"/>
      <c r="CO736" s="152"/>
      <c r="CP736" s="152"/>
      <c r="CQ736" s="152"/>
      <c r="CR736" s="152"/>
      <c r="CS736" s="152"/>
      <c r="CT736" s="152"/>
      <c r="CU736" s="152"/>
      <c r="CV736" s="152"/>
      <c r="CW736" s="152"/>
      <c r="CX736" s="152"/>
      <c r="CY736" s="152"/>
      <c r="CZ736" s="152"/>
      <c r="DA736" s="152"/>
      <c r="DB736" s="152"/>
      <c r="DC736" s="152"/>
      <c r="DD736" s="152"/>
      <c r="DE736" s="152"/>
      <c r="DF736" s="152"/>
      <c r="DG736" s="152"/>
      <c r="DH736" s="152"/>
      <c r="DI736" s="152"/>
      <c r="DJ736" s="152"/>
      <c r="DK736" s="152"/>
      <c r="DL736" s="152"/>
      <c r="DM736" s="152"/>
      <c r="DN736" s="152"/>
      <c r="DO736" s="152"/>
      <c r="DP736" s="152"/>
      <c r="DQ736" s="152"/>
      <c r="DR736" s="152"/>
      <c r="DS736" s="152"/>
      <c r="DT736" s="152"/>
      <c r="DU736" s="152"/>
      <c r="DV736" s="152"/>
      <c r="DW736" s="152"/>
      <c r="DX736" s="152"/>
      <c r="DY736" s="152"/>
      <c r="DZ736" s="152"/>
      <c r="EA736" s="152"/>
      <c r="EB736" s="152"/>
      <c r="EC736" s="152"/>
      <c r="ED736" s="152"/>
      <c r="EE736" s="152"/>
      <c r="EF736" s="152"/>
      <c r="EG736" s="152"/>
      <c r="EH736" s="152"/>
      <c r="EI736" s="152"/>
      <c r="EJ736" s="152"/>
      <c r="EK736" s="152"/>
      <c r="EL736" s="152"/>
      <c r="EM736" s="152"/>
      <c r="EN736" s="152"/>
      <c r="EO736" s="152"/>
      <c r="EP736" s="152"/>
      <c r="EQ736" s="152"/>
      <c r="ER736" s="152"/>
      <c r="ES736" s="152"/>
      <c r="ET736" s="152"/>
      <c r="EU736" s="152"/>
      <c r="EV736" s="152"/>
      <c r="EW736" s="152"/>
      <c r="EX736" s="152"/>
      <c r="EY736" s="152"/>
      <c r="EZ736" s="152"/>
      <c r="FA736" s="152"/>
      <c r="FB736" s="152"/>
      <c r="FC736" s="152"/>
      <c r="FD736" s="152"/>
    </row>
    <row r="737" spans="1:160">
      <c r="A737" s="89"/>
      <c r="B737" s="89"/>
      <c r="C737" s="89"/>
      <c r="D737" s="89"/>
      <c r="E737" s="89"/>
      <c r="F737" s="89"/>
      <c r="G737" s="89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152"/>
      <c r="AE737" s="152"/>
      <c r="AF737" s="152"/>
      <c r="AG737" s="152"/>
      <c r="AH737" s="152"/>
      <c r="AI737" s="152"/>
      <c r="AJ737" s="152"/>
      <c r="AK737" s="152"/>
      <c r="AL737" s="152"/>
      <c r="AM737" s="152"/>
      <c r="AN737" s="152"/>
      <c r="AO737" s="152"/>
      <c r="AP737" s="152"/>
      <c r="AQ737" s="152"/>
      <c r="AR737" s="152"/>
      <c r="AS737" s="152"/>
      <c r="AT737" s="152"/>
      <c r="AU737" s="152"/>
      <c r="AV737" s="152"/>
      <c r="AW737" s="152"/>
      <c r="AX737" s="152"/>
      <c r="AY737" s="152"/>
      <c r="AZ737" s="152"/>
      <c r="BA737" s="152"/>
      <c r="BB737" s="152"/>
      <c r="BC737" s="152"/>
      <c r="BD737" s="152"/>
      <c r="BE737" s="152"/>
      <c r="BF737" s="152"/>
      <c r="BG737" s="152"/>
      <c r="BH737" s="152"/>
      <c r="BI737" s="152"/>
      <c r="BJ737" s="152"/>
      <c r="BK737" s="152"/>
      <c r="BL737" s="152"/>
      <c r="BM737" s="152"/>
      <c r="BN737" s="152"/>
      <c r="BO737" s="152"/>
      <c r="BP737" s="152"/>
      <c r="BQ737" s="152"/>
      <c r="BR737" s="152"/>
      <c r="BS737" s="152"/>
      <c r="BT737" s="152"/>
      <c r="BU737" s="152"/>
      <c r="BV737" s="152"/>
      <c r="BW737" s="152"/>
      <c r="BX737" s="152"/>
      <c r="BY737" s="152"/>
      <c r="BZ737" s="152"/>
      <c r="CA737" s="152"/>
      <c r="CB737" s="152"/>
      <c r="CC737" s="152"/>
      <c r="CD737" s="152"/>
      <c r="CE737" s="152"/>
      <c r="CF737" s="152"/>
      <c r="CG737" s="152"/>
      <c r="CH737" s="152"/>
      <c r="CI737" s="152"/>
      <c r="CJ737" s="152"/>
      <c r="CK737" s="152"/>
      <c r="CL737" s="152"/>
      <c r="CM737" s="152"/>
      <c r="CN737" s="152"/>
      <c r="CO737" s="152"/>
      <c r="CP737" s="152"/>
      <c r="CQ737" s="152"/>
      <c r="CR737" s="152"/>
      <c r="CS737" s="152"/>
      <c r="CT737" s="152"/>
      <c r="CU737" s="152"/>
      <c r="CV737" s="152"/>
      <c r="CW737" s="152"/>
      <c r="CX737" s="152"/>
      <c r="CY737" s="152"/>
      <c r="CZ737" s="152"/>
      <c r="DA737" s="152"/>
      <c r="DB737" s="152"/>
      <c r="DC737" s="152"/>
      <c r="DD737" s="152"/>
      <c r="DE737" s="152"/>
      <c r="DF737" s="152"/>
      <c r="DG737" s="152"/>
      <c r="DH737" s="152"/>
      <c r="DI737" s="152"/>
      <c r="DJ737" s="152"/>
      <c r="DK737" s="152"/>
      <c r="DL737" s="152"/>
      <c r="DM737" s="152"/>
      <c r="DN737" s="152"/>
      <c r="DO737" s="152"/>
      <c r="DP737" s="152"/>
      <c r="DQ737" s="152"/>
      <c r="DR737" s="152"/>
      <c r="DS737" s="152"/>
      <c r="DT737" s="152"/>
      <c r="DU737" s="152"/>
      <c r="DV737" s="152"/>
      <c r="DW737" s="152"/>
      <c r="DX737" s="152"/>
      <c r="DY737" s="152"/>
      <c r="DZ737" s="152"/>
      <c r="EA737" s="152"/>
      <c r="EB737" s="152"/>
      <c r="EC737" s="152"/>
      <c r="ED737" s="152"/>
      <c r="EE737" s="152"/>
      <c r="EF737" s="152"/>
      <c r="EG737" s="152"/>
      <c r="EH737" s="152"/>
      <c r="EI737" s="152"/>
      <c r="EJ737" s="152"/>
      <c r="EK737" s="152"/>
      <c r="EL737" s="152"/>
      <c r="EM737" s="152"/>
      <c r="EN737" s="152"/>
      <c r="EO737" s="152"/>
      <c r="EP737" s="152"/>
      <c r="EQ737" s="152"/>
      <c r="ER737" s="152"/>
      <c r="ES737" s="152"/>
      <c r="ET737" s="152"/>
      <c r="EU737" s="152"/>
      <c r="EV737" s="152"/>
      <c r="EW737" s="152"/>
      <c r="EX737" s="152"/>
      <c r="EY737" s="152"/>
      <c r="EZ737" s="152"/>
      <c r="FA737" s="152"/>
      <c r="FB737" s="152"/>
      <c r="FC737" s="152"/>
      <c r="FD737" s="152"/>
    </row>
    <row r="738" spans="1:160">
      <c r="A738" s="89"/>
      <c r="B738" s="89"/>
      <c r="C738" s="89"/>
      <c r="D738" s="89"/>
      <c r="E738" s="89"/>
      <c r="F738" s="89"/>
      <c r="G738" s="89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152"/>
      <c r="AE738" s="152"/>
      <c r="AF738" s="152"/>
      <c r="AG738" s="152"/>
      <c r="AH738" s="152"/>
      <c r="AI738" s="152"/>
      <c r="AJ738" s="152"/>
      <c r="AK738" s="152"/>
      <c r="AL738" s="152"/>
      <c r="AM738" s="152"/>
      <c r="AN738" s="152"/>
      <c r="AO738" s="152"/>
      <c r="AP738" s="152"/>
      <c r="AQ738" s="152"/>
      <c r="AR738" s="152"/>
      <c r="AS738" s="152"/>
      <c r="AT738" s="152"/>
      <c r="AU738" s="152"/>
      <c r="AV738" s="152"/>
      <c r="AW738" s="152"/>
      <c r="AX738" s="152"/>
      <c r="AY738" s="152"/>
      <c r="AZ738" s="152"/>
      <c r="BA738" s="152"/>
      <c r="BB738" s="152"/>
      <c r="BC738" s="152"/>
      <c r="BD738" s="152"/>
      <c r="BE738" s="152"/>
      <c r="BF738" s="152"/>
      <c r="BG738" s="152"/>
      <c r="BH738" s="152"/>
      <c r="BI738" s="152"/>
      <c r="BJ738" s="152"/>
      <c r="BK738" s="152"/>
      <c r="BL738" s="152"/>
      <c r="BM738" s="152"/>
      <c r="BN738" s="152"/>
      <c r="BO738" s="152"/>
      <c r="BP738" s="152"/>
      <c r="BQ738" s="152"/>
      <c r="BR738" s="152"/>
      <c r="BS738" s="152"/>
      <c r="BT738" s="152"/>
      <c r="BU738" s="152"/>
      <c r="BV738" s="152"/>
      <c r="BW738" s="152"/>
      <c r="BX738" s="152"/>
      <c r="BY738" s="152"/>
      <c r="BZ738" s="152"/>
      <c r="CA738" s="152"/>
      <c r="CB738" s="152"/>
      <c r="CC738" s="152"/>
      <c r="CD738" s="152"/>
      <c r="CE738" s="152"/>
      <c r="CF738" s="152"/>
      <c r="CG738" s="152"/>
      <c r="CH738" s="152"/>
      <c r="CI738" s="152"/>
      <c r="CJ738" s="152"/>
      <c r="CK738" s="152"/>
      <c r="CL738" s="152"/>
      <c r="CM738" s="152"/>
      <c r="CN738" s="152"/>
      <c r="CO738" s="152"/>
      <c r="CP738" s="152"/>
      <c r="CQ738" s="152"/>
      <c r="CR738" s="152"/>
      <c r="CS738" s="152"/>
      <c r="CT738" s="152"/>
      <c r="CU738" s="152"/>
      <c r="CV738" s="152"/>
      <c r="CW738" s="152"/>
      <c r="CX738" s="152"/>
      <c r="CY738" s="152"/>
      <c r="CZ738" s="152"/>
      <c r="DA738" s="152"/>
      <c r="DB738" s="152"/>
      <c r="DC738" s="152"/>
      <c r="DD738" s="152"/>
      <c r="DE738" s="152"/>
      <c r="DF738" s="152"/>
      <c r="DG738" s="152"/>
      <c r="DH738" s="152"/>
      <c r="DI738" s="152"/>
      <c r="DJ738" s="152"/>
      <c r="DK738" s="152"/>
      <c r="DL738" s="152"/>
      <c r="DM738" s="152"/>
      <c r="DN738" s="152"/>
      <c r="DO738" s="152"/>
      <c r="DP738" s="152"/>
      <c r="DQ738" s="152"/>
      <c r="DR738" s="152"/>
      <c r="DS738" s="152"/>
      <c r="DT738" s="152"/>
      <c r="DU738" s="152"/>
      <c r="DV738" s="152"/>
      <c r="DW738" s="152"/>
      <c r="DX738" s="152"/>
      <c r="DY738" s="152"/>
      <c r="DZ738" s="152"/>
      <c r="EA738" s="152"/>
      <c r="EB738" s="152"/>
      <c r="EC738" s="152"/>
      <c r="ED738" s="152"/>
      <c r="EE738" s="152"/>
      <c r="EF738" s="152"/>
      <c r="EG738" s="152"/>
      <c r="EH738" s="152"/>
      <c r="EI738" s="152"/>
      <c r="EJ738" s="152"/>
      <c r="EK738" s="152"/>
      <c r="EL738" s="152"/>
      <c r="EM738" s="152"/>
      <c r="EN738" s="152"/>
      <c r="EO738" s="152"/>
      <c r="EP738" s="152"/>
      <c r="EQ738" s="152"/>
      <c r="ER738" s="152"/>
      <c r="ES738" s="152"/>
      <c r="ET738" s="152"/>
      <c r="EU738" s="152"/>
      <c r="EV738" s="152"/>
      <c r="EW738" s="152"/>
      <c r="EX738" s="152"/>
      <c r="EY738" s="152"/>
      <c r="EZ738" s="152"/>
      <c r="FA738" s="152"/>
      <c r="FB738" s="152"/>
      <c r="FC738" s="152"/>
      <c r="FD738" s="152"/>
    </row>
    <row r="739" spans="1:160">
      <c r="A739" s="89"/>
      <c r="B739" s="89"/>
      <c r="C739" s="89"/>
      <c r="D739" s="89"/>
      <c r="E739" s="89"/>
      <c r="F739" s="89"/>
      <c r="G739" s="89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152"/>
      <c r="AE739" s="152"/>
      <c r="AF739" s="152"/>
      <c r="AG739" s="152"/>
      <c r="AH739" s="152"/>
      <c r="AI739" s="152"/>
      <c r="AJ739" s="152"/>
      <c r="AK739" s="152"/>
      <c r="AL739" s="152"/>
      <c r="AM739" s="152"/>
      <c r="AN739" s="152"/>
      <c r="AO739" s="152"/>
      <c r="AP739" s="152"/>
      <c r="AQ739" s="152"/>
      <c r="AR739" s="152"/>
      <c r="AS739" s="152"/>
      <c r="AT739" s="152"/>
      <c r="AU739" s="152"/>
      <c r="AV739" s="152"/>
      <c r="AW739" s="152"/>
      <c r="AX739" s="152"/>
      <c r="AY739" s="152"/>
      <c r="AZ739" s="152"/>
      <c r="BA739" s="152"/>
      <c r="BB739" s="152"/>
      <c r="BC739" s="152"/>
      <c r="BD739" s="152"/>
      <c r="BE739" s="152"/>
      <c r="BF739" s="152"/>
      <c r="BG739" s="152"/>
      <c r="BH739" s="152"/>
      <c r="BI739" s="152"/>
      <c r="BJ739" s="152"/>
      <c r="BK739" s="152"/>
      <c r="BL739" s="152"/>
      <c r="BM739" s="152"/>
      <c r="BN739" s="152"/>
      <c r="BO739" s="152"/>
      <c r="BP739" s="152"/>
      <c r="BQ739" s="152"/>
      <c r="BR739" s="152"/>
      <c r="BS739" s="152"/>
      <c r="BT739" s="152"/>
      <c r="BU739" s="152"/>
      <c r="BV739" s="152"/>
      <c r="BW739" s="152"/>
      <c r="BX739" s="152"/>
      <c r="BY739" s="152"/>
      <c r="BZ739" s="152"/>
      <c r="CA739" s="152"/>
      <c r="CB739" s="152"/>
      <c r="CC739" s="152"/>
      <c r="CD739" s="152"/>
      <c r="CE739" s="152"/>
      <c r="CF739" s="152"/>
      <c r="CG739" s="152"/>
      <c r="CH739" s="152"/>
      <c r="CI739" s="152"/>
      <c r="CJ739" s="152"/>
      <c r="CK739" s="152"/>
      <c r="CL739" s="152"/>
      <c r="CM739" s="152"/>
      <c r="CN739" s="152"/>
      <c r="CO739" s="152"/>
      <c r="CP739" s="152"/>
      <c r="CQ739" s="152"/>
      <c r="CR739" s="152"/>
      <c r="CS739" s="152"/>
      <c r="CT739" s="152"/>
      <c r="CU739" s="152"/>
      <c r="CV739" s="152"/>
      <c r="CW739" s="152"/>
      <c r="CX739" s="152"/>
      <c r="CY739" s="152"/>
      <c r="CZ739" s="152"/>
      <c r="DA739" s="152"/>
      <c r="DB739" s="152"/>
      <c r="DC739" s="152"/>
      <c r="DD739" s="152"/>
      <c r="DE739" s="152"/>
      <c r="DF739" s="152"/>
      <c r="DG739" s="152"/>
      <c r="DH739" s="152"/>
      <c r="DI739" s="152"/>
      <c r="DJ739" s="152"/>
      <c r="DK739" s="152"/>
      <c r="DL739" s="152"/>
      <c r="DM739" s="152"/>
      <c r="DN739" s="152"/>
      <c r="DO739" s="152"/>
      <c r="DP739" s="152"/>
      <c r="DQ739" s="152"/>
      <c r="DR739" s="152"/>
      <c r="DS739" s="152"/>
      <c r="DT739" s="152"/>
      <c r="DU739" s="152"/>
      <c r="DV739" s="152"/>
      <c r="DW739" s="152"/>
      <c r="DX739" s="152"/>
      <c r="DY739" s="152"/>
      <c r="DZ739" s="152"/>
      <c r="EA739" s="152"/>
      <c r="EB739" s="152"/>
      <c r="EC739" s="152"/>
      <c r="ED739" s="152"/>
      <c r="EE739" s="152"/>
      <c r="EF739" s="152"/>
      <c r="EG739" s="152"/>
      <c r="EH739" s="152"/>
      <c r="EI739" s="152"/>
      <c r="EJ739" s="152"/>
      <c r="EK739" s="152"/>
      <c r="EL739" s="152"/>
      <c r="EM739" s="152"/>
      <c r="EN739" s="152"/>
      <c r="EO739" s="152"/>
      <c r="EP739" s="152"/>
      <c r="EQ739" s="152"/>
      <c r="ER739" s="152"/>
      <c r="ES739" s="152"/>
      <c r="ET739" s="152"/>
      <c r="EU739" s="152"/>
      <c r="EV739" s="152"/>
      <c r="EW739" s="152"/>
      <c r="EX739" s="152"/>
      <c r="EY739" s="152"/>
      <c r="EZ739" s="152"/>
      <c r="FA739" s="152"/>
      <c r="FB739" s="152"/>
      <c r="FC739" s="152"/>
      <c r="FD739" s="152"/>
    </row>
    <row r="740" spans="1:160">
      <c r="A740" s="89"/>
      <c r="B740" s="89"/>
      <c r="C740" s="89"/>
      <c r="D740" s="89"/>
      <c r="E740" s="89"/>
      <c r="F740" s="89"/>
      <c r="G740" s="89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152"/>
      <c r="AE740" s="152"/>
      <c r="AF740" s="152"/>
      <c r="AG740" s="152"/>
      <c r="AH740" s="152"/>
      <c r="AI740" s="152"/>
      <c r="AJ740" s="152"/>
      <c r="AK740" s="152"/>
      <c r="AL740" s="152"/>
      <c r="AM740" s="152"/>
      <c r="AN740" s="152"/>
      <c r="AO740" s="152"/>
      <c r="AP740" s="152"/>
      <c r="AQ740" s="152"/>
      <c r="AR740" s="152"/>
      <c r="AS740" s="152"/>
      <c r="AT740" s="152"/>
      <c r="AU740" s="152"/>
      <c r="AV740" s="152"/>
      <c r="AW740" s="152"/>
      <c r="AX740" s="152"/>
      <c r="AY740" s="152"/>
      <c r="AZ740" s="152"/>
      <c r="BA740" s="152"/>
      <c r="BB740" s="152"/>
      <c r="BC740" s="152"/>
      <c r="BD740" s="152"/>
      <c r="BE740" s="152"/>
      <c r="BF740" s="152"/>
      <c r="BG740" s="152"/>
      <c r="BH740" s="152"/>
      <c r="BI740" s="152"/>
      <c r="BJ740" s="152"/>
      <c r="BK740" s="152"/>
      <c r="BL740" s="152"/>
      <c r="BM740" s="152"/>
      <c r="BN740" s="152"/>
      <c r="BO740" s="152"/>
      <c r="BP740" s="152"/>
      <c r="BQ740" s="152"/>
      <c r="BR740" s="152"/>
      <c r="BS740" s="152"/>
      <c r="BT740" s="152"/>
      <c r="BU740" s="152"/>
      <c r="BV740" s="152"/>
      <c r="BW740" s="152"/>
      <c r="BX740" s="152"/>
      <c r="BY740" s="152"/>
      <c r="BZ740" s="152"/>
      <c r="CA740" s="152"/>
      <c r="CB740" s="152"/>
      <c r="CC740" s="152"/>
      <c r="CD740" s="152"/>
      <c r="CE740" s="152"/>
      <c r="CF740" s="152"/>
      <c r="CG740" s="152"/>
      <c r="CH740" s="152"/>
      <c r="CI740" s="152"/>
      <c r="CJ740" s="152"/>
      <c r="CK740" s="152"/>
      <c r="CL740" s="152"/>
      <c r="CM740" s="152"/>
      <c r="CN740" s="152"/>
      <c r="CO740" s="152"/>
      <c r="CP740" s="152"/>
      <c r="CQ740" s="152"/>
      <c r="CR740" s="152"/>
      <c r="CS740" s="152"/>
      <c r="CT740" s="152"/>
      <c r="CU740" s="152"/>
      <c r="CV740" s="152"/>
      <c r="CW740" s="152"/>
      <c r="CX740" s="152"/>
      <c r="CY740" s="152"/>
      <c r="CZ740" s="152"/>
      <c r="DA740" s="152"/>
      <c r="DB740" s="152"/>
      <c r="DC740" s="152"/>
      <c r="DD740" s="152"/>
      <c r="DE740" s="152"/>
      <c r="DF740" s="152"/>
      <c r="DG740" s="152"/>
      <c r="DH740" s="152"/>
      <c r="DI740" s="152"/>
      <c r="DJ740" s="152"/>
      <c r="DK740" s="152"/>
      <c r="DL740" s="152"/>
      <c r="DM740" s="152"/>
      <c r="DN740" s="152"/>
      <c r="DO740" s="152"/>
      <c r="DP740" s="152"/>
      <c r="DQ740" s="152"/>
      <c r="DR740" s="152"/>
      <c r="DS740" s="152"/>
      <c r="DT740" s="152"/>
      <c r="DU740" s="152"/>
      <c r="DV740" s="152"/>
      <c r="DW740" s="152"/>
      <c r="DX740" s="152"/>
      <c r="DY740" s="152"/>
      <c r="DZ740" s="152"/>
      <c r="EA740" s="152"/>
      <c r="EB740" s="152"/>
      <c r="EC740" s="152"/>
      <c r="ED740" s="152"/>
      <c r="EE740" s="152"/>
      <c r="EF740" s="152"/>
      <c r="EG740" s="152"/>
      <c r="EH740" s="152"/>
      <c r="EI740" s="152"/>
      <c r="EJ740" s="152"/>
      <c r="EK740" s="152"/>
      <c r="EL740" s="152"/>
      <c r="EM740" s="152"/>
      <c r="EN740" s="152"/>
      <c r="EO740" s="152"/>
      <c r="EP740" s="152"/>
      <c r="EQ740" s="152"/>
      <c r="ER740" s="152"/>
      <c r="ES740" s="152"/>
      <c r="ET740" s="152"/>
      <c r="EU740" s="152"/>
      <c r="EV740" s="152"/>
      <c r="EW740" s="152"/>
      <c r="EX740" s="152"/>
      <c r="EY740" s="152"/>
      <c r="EZ740" s="152"/>
      <c r="FA740" s="152"/>
      <c r="FB740" s="152"/>
      <c r="FC740" s="152"/>
      <c r="FD740" s="152"/>
    </row>
    <row r="741" spans="1:160">
      <c r="A741" s="89"/>
      <c r="B741" s="89"/>
      <c r="C741" s="89"/>
      <c r="D741" s="89"/>
      <c r="E741" s="89"/>
      <c r="F741" s="89"/>
      <c r="G741" s="89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152"/>
      <c r="AE741" s="152"/>
      <c r="AF741" s="152"/>
      <c r="AG741" s="152"/>
      <c r="AH741" s="152"/>
      <c r="AI741" s="152"/>
      <c r="AJ741" s="152"/>
      <c r="AK741" s="152"/>
      <c r="AL741" s="152"/>
      <c r="AM741" s="152"/>
      <c r="AN741" s="152"/>
      <c r="AO741" s="152"/>
      <c r="AP741" s="152"/>
      <c r="AQ741" s="152"/>
      <c r="AR741" s="152"/>
      <c r="AS741" s="152"/>
      <c r="AT741" s="152"/>
      <c r="AU741" s="152"/>
      <c r="AV741" s="152"/>
      <c r="AW741" s="152"/>
      <c r="AX741" s="152"/>
      <c r="AY741" s="152"/>
      <c r="AZ741" s="152"/>
      <c r="BA741" s="152"/>
      <c r="BB741" s="152"/>
      <c r="BC741" s="152"/>
      <c r="BD741" s="152"/>
      <c r="BE741" s="152"/>
      <c r="BF741" s="152"/>
      <c r="BG741" s="152"/>
      <c r="BH741" s="152"/>
      <c r="BI741" s="152"/>
      <c r="BJ741" s="152"/>
      <c r="BK741" s="152"/>
      <c r="BL741" s="152"/>
      <c r="BM741" s="152"/>
      <c r="BN741" s="152"/>
      <c r="BO741" s="152"/>
      <c r="BP741" s="152"/>
      <c r="BQ741" s="152"/>
      <c r="BR741" s="152"/>
      <c r="BS741" s="152"/>
      <c r="BT741" s="152"/>
      <c r="BU741" s="152"/>
      <c r="BV741" s="152"/>
      <c r="BW741" s="152"/>
      <c r="BX741" s="152"/>
      <c r="BY741" s="152"/>
      <c r="BZ741" s="152"/>
      <c r="CA741" s="152"/>
      <c r="CB741" s="152"/>
      <c r="CC741" s="152"/>
      <c r="CD741" s="152"/>
      <c r="CE741" s="152"/>
      <c r="CF741" s="152"/>
      <c r="CG741" s="152"/>
      <c r="CH741" s="152"/>
      <c r="CI741" s="152"/>
      <c r="CJ741" s="152"/>
      <c r="CK741" s="152"/>
      <c r="CL741" s="152"/>
      <c r="CM741" s="152"/>
      <c r="CN741" s="152"/>
      <c r="CO741" s="152"/>
      <c r="CP741" s="152"/>
      <c r="CQ741" s="152"/>
      <c r="CR741" s="152"/>
      <c r="CS741" s="152"/>
      <c r="CT741" s="152"/>
      <c r="CU741" s="152"/>
      <c r="CV741" s="152"/>
      <c r="CW741" s="152"/>
      <c r="CX741" s="152"/>
      <c r="CY741" s="152"/>
      <c r="CZ741" s="152"/>
      <c r="DA741" s="152"/>
      <c r="DB741" s="152"/>
      <c r="DC741" s="152"/>
      <c r="DD741" s="152"/>
      <c r="DE741" s="152"/>
      <c r="DF741" s="152"/>
      <c r="DG741" s="152"/>
      <c r="DH741" s="152"/>
      <c r="DI741" s="152"/>
      <c r="DJ741" s="152"/>
      <c r="DK741" s="152"/>
      <c r="DL741" s="152"/>
      <c r="DM741" s="152"/>
      <c r="DN741" s="152"/>
      <c r="DO741" s="152"/>
      <c r="DP741" s="152"/>
      <c r="DQ741" s="152"/>
      <c r="DR741" s="152"/>
      <c r="DS741" s="152"/>
      <c r="DT741" s="152"/>
      <c r="DU741" s="152"/>
      <c r="DV741" s="152"/>
      <c r="DW741" s="152"/>
      <c r="DX741" s="152"/>
      <c r="DY741" s="152"/>
      <c r="DZ741" s="152"/>
      <c r="EA741" s="152"/>
      <c r="EB741" s="152"/>
      <c r="EC741" s="152"/>
      <c r="ED741" s="152"/>
      <c r="EE741" s="152"/>
      <c r="EF741" s="152"/>
      <c r="EG741" s="152"/>
      <c r="EH741" s="152"/>
      <c r="EI741" s="152"/>
      <c r="EJ741" s="152"/>
      <c r="EK741" s="152"/>
      <c r="EL741" s="152"/>
      <c r="EM741" s="152"/>
      <c r="EN741" s="152"/>
      <c r="EO741" s="152"/>
      <c r="EP741" s="152"/>
      <c r="EQ741" s="152"/>
      <c r="ER741" s="152"/>
      <c r="ES741" s="152"/>
      <c r="ET741" s="152"/>
      <c r="EU741" s="152"/>
      <c r="EV741" s="152"/>
      <c r="EW741" s="152"/>
      <c r="EX741" s="152"/>
      <c r="EY741" s="152"/>
      <c r="EZ741" s="152"/>
      <c r="FA741" s="152"/>
      <c r="FB741" s="152"/>
      <c r="FC741" s="152"/>
      <c r="FD741" s="152"/>
    </row>
    <row r="742" spans="1:160">
      <c r="A742" s="89"/>
      <c r="B742" s="89"/>
      <c r="C742" s="89"/>
      <c r="D742" s="89"/>
      <c r="E742" s="89"/>
      <c r="F742" s="89"/>
      <c r="G742" s="89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152"/>
      <c r="AE742" s="152"/>
      <c r="AF742" s="152"/>
      <c r="AG742" s="152"/>
      <c r="AH742" s="152"/>
      <c r="AI742" s="152"/>
      <c r="AJ742" s="152"/>
      <c r="AK742" s="152"/>
      <c r="AL742" s="152"/>
      <c r="AM742" s="152"/>
      <c r="AN742" s="152"/>
      <c r="AO742" s="152"/>
      <c r="AP742" s="152"/>
      <c r="AQ742" s="152"/>
      <c r="AR742" s="152"/>
      <c r="AS742" s="152"/>
      <c r="AT742" s="152"/>
      <c r="AU742" s="152"/>
      <c r="AV742" s="152"/>
      <c r="AW742" s="152"/>
      <c r="AX742" s="152"/>
      <c r="AY742" s="152"/>
      <c r="AZ742" s="152"/>
      <c r="BA742" s="152"/>
      <c r="BB742" s="152"/>
      <c r="BC742" s="152"/>
      <c r="BD742" s="152"/>
      <c r="BE742" s="152"/>
      <c r="BF742" s="152"/>
      <c r="BG742" s="152"/>
      <c r="BH742" s="152"/>
      <c r="BI742" s="152"/>
      <c r="BJ742" s="152"/>
      <c r="BK742" s="152"/>
      <c r="BL742" s="152"/>
      <c r="BM742" s="152"/>
      <c r="BN742" s="152"/>
      <c r="BO742" s="152"/>
      <c r="BP742" s="152"/>
      <c r="BQ742" s="152"/>
      <c r="BR742" s="152"/>
      <c r="BS742" s="152"/>
      <c r="BT742" s="152"/>
      <c r="BU742" s="152"/>
      <c r="BV742" s="152"/>
      <c r="BW742" s="152"/>
      <c r="BX742" s="152"/>
      <c r="BY742" s="152"/>
      <c r="BZ742" s="152"/>
      <c r="CA742" s="152"/>
      <c r="CB742" s="152"/>
      <c r="CC742" s="152"/>
      <c r="CD742" s="152"/>
      <c r="CE742" s="152"/>
      <c r="CF742" s="152"/>
      <c r="CG742" s="152"/>
      <c r="CH742" s="152"/>
      <c r="CI742" s="152"/>
      <c r="CJ742" s="152"/>
      <c r="CK742" s="152"/>
      <c r="CL742" s="152"/>
      <c r="CM742" s="152"/>
      <c r="CN742" s="152"/>
      <c r="CO742" s="152"/>
      <c r="CP742" s="152"/>
      <c r="CQ742" s="152"/>
      <c r="CR742" s="152"/>
      <c r="CS742" s="152"/>
      <c r="CT742" s="152"/>
      <c r="CU742" s="152"/>
      <c r="CV742" s="152"/>
      <c r="CW742" s="152"/>
      <c r="CX742" s="152"/>
      <c r="CY742" s="152"/>
      <c r="CZ742" s="152"/>
      <c r="DA742" s="152"/>
      <c r="DB742" s="152"/>
      <c r="DC742" s="152"/>
      <c r="DD742" s="152"/>
      <c r="DE742" s="152"/>
      <c r="DF742" s="152"/>
      <c r="DG742" s="152"/>
      <c r="DH742" s="152"/>
      <c r="DI742" s="152"/>
      <c r="DJ742" s="152"/>
      <c r="DK742" s="152"/>
      <c r="DL742" s="152"/>
      <c r="DM742" s="152"/>
      <c r="DN742" s="152"/>
      <c r="DO742" s="152"/>
      <c r="DP742" s="152"/>
      <c r="DQ742" s="152"/>
      <c r="DR742" s="152"/>
      <c r="DS742" s="152"/>
      <c r="DT742" s="152"/>
      <c r="DU742" s="152"/>
      <c r="DV742" s="152"/>
      <c r="DW742" s="152"/>
      <c r="DX742" s="152"/>
      <c r="DY742" s="152"/>
      <c r="DZ742" s="152"/>
      <c r="EA742" s="152"/>
      <c r="EB742" s="152"/>
      <c r="EC742" s="152"/>
      <c r="ED742" s="152"/>
      <c r="EE742" s="152"/>
      <c r="EF742" s="152"/>
      <c r="EG742" s="152"/>
      <c r="EH742" s="152"/>
      <c r="EI742" s="152"/>
      <c r="EJ742" s="152"/>
      <c r="EK742" s="152"/>
      <c r="EL742" s="152"/>
      <c r="EM742" s="152"/>
      <c r="EN742" s="152"/>
      <c r="EO742" s="152"/>
      <c r="EP742" s="152"/>
      <c r="EQ742" s="152"/>
      <c r="ER742" s="152"/>
      <c r="ES742" s="152"/>
      <c r="ET742" s="152"/>
      <c r="EU742" s="152"/>
      <c r="EV742" s="152"/>
      <c r="EW742" s="152"/>
      <c r="EX742" s="152"/>
      <c r="EY742" s="152"/>
      <c r="EZ742" s="152"/>
      <c r="FA742" s="152"/>
      <c r="FB742" s="152"/>
      <c r="FC742" s="152"/>
      <c r="FD742" s="152"/>
    </row>
    <row r="743" spans="1:160">
      <c r="A743" s="89"/>
      <c r="B743" s="89"/>
      <c r="C743" s="89"/>
      <c r="D743" s="89"/>
      <c r="E743" s="89"/>
      <c r="F743" s="89"/>
      <c r="G743" s="89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152"/>
      <c r="AE743" s="152"/>
      <c r="AF743" s="152"/>
      <c r="AG743" s="152"/>
      <c r="AH743" s="152"/>
      <c r="AI743" s="152"/>
      <c r="AJ743" s="152"/>
      <c r="AK743" s="152"/>
      <c r="AL743" s="152"/>
      <c r="AM743" s="152"/>
      <c r="AN743" s="152"/>
      <c r="AO743" s="152"/>
      <c r="AP743" s="152"/>
      <c r="AQ743" s="152"/>
      <c r="AR743" s="152"/>
      <c r="AS743" s="152"/>
      <c r="AT743" s="152"/>
      <c r="AU743" s="152"/>
      <c r="AV743" s="152"/>
      <c r="AW743" s="152"/>
      <c r="AX743" s="152"/>
      <c r="AY743" s="152"/>
      <c r="AZ743" s="152"/>
      <c r="BA743" s="152"/>
      <c r="BB743" s="152"/>
      <c r="BC743" s="152"/>
      <c r="BD743" s="152"/>
      <c r="BE743" s="152"/>
      <c r="BF743" s="152"/>
      <c r="BG743" s="152"/>
      <c r="BH743" s="152"/>
      <c r="BI743" s="152"/>
      <c r="BJ743" s="152"/>
      <c r="BK743" s="152"/>
      <c r="BL743" s="152"/>
      <c r="BM743" s="152"/>
      <c r="BN743" s="152"/>
      <c r="BO743" s="152"/>
      <c r="BP743" s="152"/>
      <c r="BQ743" s="152"/>
      <c r="BR743" s="152"/>
      <c r="BS743" s="152"/>
      <c r="BT743" s="152"/>
      <c r="BU743" s="152"/>
      <c r="BV743" s="152"/>
      <c r="BW743" s="152"/>
      <c r="BX743" s="152"/>
      <c r="BY743" s="152"/>
      <c r="BZ743" s="152"/>
      <c r="CA743" s="152"/>
      <c r="CB743" s="152"/>
      <c r="CC743" s="152"/>
      <c r="CD743" s="152"/>
      <c r="CE743" s="152"/>
      <c r="CF743" s="152"/>
      <c r="CG743" s="152"/>
      <c r="CH743" s="152"/>
      <c r="CI743" s="152"/>
      <c r="CJ743" s="152"/>
      <c r="CK743" s="152"/>
      <c r="CL743" s="152"/>
      <c r="CM743" s="152"/>
      <c r="CN743" s="152"/>
      <c r="CO743" s="152"/>
      <c r="CP743" s="152"/>
      <c r="CQ743" s="152"/>
      <c r="CR743" s="152"/>
      <c r="CS743" s="152"/>
      <c r="CT743" s="152"/>
      <c r="CU743" s="152"/>
      <c r="CV743" s="152"/>
      <c r="CW743" s="152"/>
      <c r="CX743" s="152"/>
      <c r="CY743" s="152"/>
      <c r="CZ743" s="152"/>
      <c r="DA743" s="152"/>
      <c r="DB743" s="152"/>
      <c r="DC743" s="152"/>
      <c r="DD743" s="152"/>
      <c r="DE743" s="152"/>
      <c r="DF743" s="152"/>
      <c r="DG743" s="152"/>
      <c r="DH743" s="152"/>
      <c r="DI743" s="152"/>
      <c r="DJ743" s="152"/>
      <c r="DK743" s="152"/>
      <c r="DL743" s="152"/>
      <c r="DM743" s="152"/>
      <c r="DN743" s="152"/>
      <c r="DO743" s="152"/>
      <c r="DP743" s="152"/>
      <c r="DQ743" s="152"/>
      <c r="DR743" s="152"/>
      <c r="DS743" s="152"/>
      <c r="DT743" s="152"/>
      <c r="DU743" s="152"/>
      <c r="DV743" s="152"/>
      <c r="DW743" s="152"/>
      <c r="DX743" s="152"/>
      <c r="DY743" s="152"/>
      <c r="DZ743" s="152"/>
      <c r="EA743" s="152"/>
      <c r="EB743" s="152"/>
      <c r="EC743" s="152"/>
      <c r="ED743" s="152"/>
      <c r="EE743" s="152"/>
      <c r="EF743" s="152"/>
      <c r="EG743" s="152"/>
      <c r="EH743" s="152"/>
      <c r="EI743" s="152"/>
      <c r="EJ743" s="152"/>
      <c r="EK743" s="152"/>
      <c r="EL743" s="152"/>
      <c r="EM743" s="152"/>
      <c r="EN743" s="152"/>
      <c r="EO743" s="152"/>
      <c r="EP743" s="152"/>
      <c r="EQ743" s="152"/>
      <c r="ER743" s="152"/>
      <c r="ES743" s="152"/>
      <c r="ET743" s="152"/>
      <c r="EU743" s="152"/>
      <c r="EV743" s="152"/>
      <c r="EW743" s="152"/>
      <c r="EX743" s="152"/>
      <c r="EY743" s="152"/>
      <c r="EZ743" s="152"/>
      <c r="FA743" s="152"/>
      <c r="FB743" s="152"/>
      <c r="FC743" s="152"/>
      <c r="FD743" s="152"/>
    </row>
    <row r="744" spans="1:160">
      <c r="A744" s="89"/>
      <c r="B744" s="89"/>
      <c r="C744" s="89"/>
      <c r="D744" s="89"/>
      <c r="E744" s="89"/>
      <c r="F744" s="89"/>
      <c r="G744" s="89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152"/>
      <c r="AE744" s="152"/>
      <c r="AF744" s="152"/>
      <c r="AG744" s="152"/>
      <c r="AH744" s="152"/>
      <c r="AI744" s="152"/>
      <c r="AJ744" s="152"/>
      <c r="AK744" s="152"/>
      <c r="AL744" s="152"/>
      <c r="AM744" s="152"/>
      <c r="AN744" s="152"/>
      <c r="AO744" s="152"/>
      <c r="AP744" s="152"/>
      <c r="AQ744" s="152"/>
      <c r="AR744" s="152"/>
      <c r="AS744" s="152"/>
      <c r="AT744" s="152"/>
      <c r="AU744" s="152"/>
      <c r="AV744" s="152"/>
      <c r="AW744" s="152"/>
      <c r="AX744" s="152"/>
      <c r="AY744" s="152"/>
      <c r="AZ744" s="152"/>
      <c r="BA744" s="152"/>
      <c r="BB744" s="152"/>
      <c r="BC744" s="152"/>
      <c r="BD744" s="152"/>
      <c r="BE744" s="152"/>
      <c r="BF744" s="152"/>
      <c r="BG744" s="152"/>
      <c r="BH744" s="152"/>
      <c r="BI744" s="152"/>
      <c r="BJ744" s="152"/>
      <c r="BK744" s="152"/>
      <c r="BL744" s="152"/>
      <c r="BM744" s="152"/>
      <c r="BN744" s="152"/>
      <c r="BO744" s="152"/>
      <c r="BP744" s="152"/>
      <c r="BQ744" s="152"/>
      <c r="BR744" s="152"/>
      <c r="BS744" s="152"/>
      <c r="BT744" s="152"/>
      <c r="BU744" s="152"/>
      <c r="BV744" s="152"/>
      <c r="BW744" s="152"/>
      <c r="BX744" s="152"/>
      <c r="BY744" s="152"/>
      <c r="BZ744" s="152"/>
      <c r="CA744" s="152"/>
      <c r="CB744" s="152"/>
      <c r="CC744" s="152"/>
      <c r="CD744" s="152"/>
      <c r="CE744" s="152"/>
      <c r="CF744" s="152"/>
      <c r="CG744" s="152"/>
      <c r="CH744" s="152"/>
      <c r="CI744" s="152"/>
      <c r="CJ744" s="152"/>
      <c r="CK744" s="152"/>
      <c r="CL744" s="152"/>
      <c r="CM744" s="152"/>
      <c r="CN744" s="152"/>
      <c r="CO744" s="152"/>
      <c r="CP744" s="152"/>
      <c r="CQ744" s="152"/>
      <c r="CR744" s="152"/>
      <c r="CS744" s="152"/>
      <c r="CT744" s="152"/>
      <c r="CU744" s="152"/>
      <c r="CV744" s="152"/>
      <c r="CW744" s="152"/>
      <c r="CX744" s="152"/>
      <c r="CY744" s="152"/>
      <c r="CZ744" s="152"/>
      <c r="DA744" s="152"/>
      <c r="DB744" s="152"/>
      <c r="DC744" s="152"/>
      <c r="DD744" s="152"/>
      <c r="DE744" s="152"/>
      <c r="DF744" s="152"/>
      <c r="DG744" s="152"/>
      <c r="DH744" s="152"/>
      <c r="DI744" s="152"/>
      <c r="DJ744" s="152"/>
      <c r="DK744" s="152"/>
      <c r="DL744" s="152"/>
      <c r="DM744" s="152"/>
      <c r="DN744" s="152"/>
      <c r="DO744" s="152"/>
      <c r="DP744" s="152"/>
      <c r="DQ744" s="152"/>
      <c r="DR744" s="152"/>
      <c r="DS744" s="152"/>
      <c r="DT744" s="152"/>
      <c r="DU744" s="152"/>
      <c r="DV744" s="152"/>
      <c r="DW744" s="152"/>
      <c r="DX744" s="152"/>
      <c r="DY744" s="152"/>
      <c r="DZ744" s="152"/>
      <c r="EA744" s="152"/>
      <c r="EB744" s="152"/>
      <c r="EC744" s="152"/>
      <c r="ED744" s="152"/>
      <c r="EE744" s="152"/>
      <c r="EF744" s="152"/>
      <c r="EG744" s="152"/>
      <c r="EH744" s="152"/>
      <c r="EI744" s="152"/>
      <c r="EJ744" s="152"/>
      <c r="EK744" s="152"/>
      <c r="EL744" s="152"/>
      <c r="EM744" s="152"/>
      <c r="EN744" s="152"/>
      <c r="EO744" s="152"/>
      <c r="EP744" s="152"/>
      <c r="EQ744" s="152"/>
      <c r="ER744" s="152"/>
      <c r="ES744" s="152"/>
      <c r="ET744" s="152"/>
      <c r="EU744" s="152"/>
      <c r="EV744" s="152"/>
      <c r="EW744" s="152"/>
      <c r="EX744" s="152"/>
      <c r="EY744" s="152"/>
      <c r="EZ744" s="152"/>
      <c r="FA744" s="152"/>
      <c r="FB744" s="152"/>
      <c r="FC744" s="152"/>
      <c r="FD744" s="152"/>
    </row>
    <row r="745" spans="1:160">
      <c r="A745" s="89"/>
      <c r="B745" s="89"/>
      <c r="C745" s="89"/>
      <c r="D745" s="89"/>
      <c r="E745" s="89"/>
      <c r="F745" s="89"/>
      <c r="G745" s="89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152"/>
      <c r="AE745" s="152"/>
      <c r="AF745" s="152"/>
      <c r="AG745" s="152"/>
      <c r="AH745" s="152"/>
      <c r="AI745" s="152"/>
      <c r="AJ745" s="152"/>
      <c r="AK745" s="152"/>
      <c r="AL745" s="152"/>
      <c r="AM745" s="152"/>
      <c r="AN745" s="152"/>
      <c r="AO745" s="152"/>
      <c r="AP745" s="152"/>
      <c r="AQ745" s="152"/>
      <c r="AR745" s="152"/>
      <c r="AS745" s="152"/>
      <c r="AT745" s="152"/>
      <c r="AU745" s="152"/>
      <c r="AV745" s="152"/>
      <c r="AW745" s="152"/>
      <c r="AX745" s="152"/>
      <c r="AY745" s="152"/>
      <c r="AZ745" s="152"/>
      <c r="BA745" s="152"/>
      <c r="BB745" s="152"/>
      <c r="BC745" s="152"/>
      <c r="BD745" s="152"/>
      <c r="BE745" s="152"/>
      <c r="BF745" s="152"/>
      <c r="BG745" s="152"/>
      <c r="BH745" s="152"/>
      <c r="BI745" s="152"/>
      <c r="BJ745" s="152"/>
      <c r="BK745" s="152"/>
      <c r="BL745" s="152"/>
      <c r="BM745" s="152"/>
      <c r="BN745" s="152"/>
      <c r="BO745" s="152"/>
      <c r="BP745" s="152"/>
      <c r="BQ745" s="152"/>
      <c r="BR745" s="152"/>
      <c r="BS745" s="152"/>
      <c r="BT745" s="152"/>
      <c r="BU745" s="152"/>
      <c r="BV745" s="152"/>
      <c r="BW745" s="152"/>
      <c r="BX745" s="152"/>
      <c r="BY745" s="152"/>
      <c r="BZ745" s="152"/>
      <c r="CA745" s="152"/>
      <c r="CB745" s="152"/>
      <c r="CC745" s="152"/>
      <c r="CD745" s="152"/>
      <c r="CE745" s="152"/>
      <c r="CF745" s="152"/>
      <c r="CG745" s="152"/>
      <c r="CH745" s="152"/>
      <c r="CI745" s="152"/>
      <c r="CJ745" s="152"/>
      <c r="CK745" s="152"/>
      <c r="CL745" s="152"/>
      <c r="CM745" s="152"/>
      <c r="CN745" s="152"/>
      <c r="CO745" s="152"/>
      <c r="CP745" s="152"/>
      <c r="CQ745" s="152"/>
      <c r="CR745" s="152"/>
      <c r="CS745" s="152"/>
      <c r="CT745" s="152"/>
      <c r="CU745" s="152"/>
      <c r="CV745" s="152"/>
      <c r="CW745" s="152"/>
      <c r="CX745" s="152"/>
      <c r="CY745" s="152"/>
      <c r="CZ745" s="152"/>
      <c r="DA745" s="152"/>
      <c r="DB745" s="152"/>
      <c r="DC745" s="152"/>
      <c r="DD745" s="152"/>
      <c r="DE745" s="152"/>
      <c r="DF745" s="152"/>
      <c r="DG745" s="152"/>
      <c r="DH745" s="152"/>
      <c r="DI745" s="152"/>
      <c r="DJ745" s="152"/>
      <c r="DK745" s="152"/>
      <c r="DL745" s="152"/>
      <c r="DM745" s="152"/>
      <c r="DN745" s="152"/>
      <c r="DO745" s="152"/>
      <c r="DP745" s="152"/>
      <c r="DQ745" s="152"/>
      <c r="DR745" s="152"/>
      <c r="DS745" s="152"/>
      <c r="DT745" s="152"/>
      <c r="DU745" s="152"/>
      <c r="DV745" s="152"/>
      <c r="DW745" s="152"/>
      <c r="DX745" s="152"/>
      <c r="DY745" s="152"/>
      <c r="DZ745" s="152"/>
      <c r="EA745" s="152"/>
      <c r="EB745" s="152"/>
      <c r="EC745" s="152"/>
      <c r="ED745" s="152"/>
      <c r="EE745" s="152"/>
      <c r="EF745" s="152"/>
      <c r="EG745" s="152"/>
      <c r="EH745" s="152"/>
      <c r="EI745" s="152"/>
      <c r="EJ745" s="152"/>
      <c r="EK745" s="152"/>
      <c r="EL745" s="152"/>
      <c r="EM745" s="152"/>
      <c r="EN745" s="152"/>
      <c r="EO745" s="152"/>
      <c r="EP745" s="152"/>
      <c r="EQ745" s="152"/>
      <c r="ER745" s="152"/>
      <c r="ES745" s="152"/>
      <c r="ET745" s="152"/>
      <c r="EU745" s="152"/>
      <c r="EV745" s="152"/>
      <c r="EW745" s="152"/>
      <c r="EX745" s="152"/>
      <c r="EY745" s="152"/>
      <c r="EZ745" s="152"/>
      <c r="FA745" s="152"/>
      <c r="FB745" s="152"/>
      <c r="FC745" s="152"/>
      <c r="FD745" s="152"/>
    </row>
    <row r="746" spans="1:160">
      <c r="A746" s="89"/>
      <c r="B746" s="89"/>
      <c r="C746" s="89"/>
      <c r="D746" s="89"/>
      <c r="E746" s="89"/>
      <c r="F746" s="89"/>
      <c r="G746" s="89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152"/>
      <c r="AE746" s="152"/>
      <c r="AF746" s="152"/>
      <c r="AG746" s="152"/>
      <c r="AH746" s="152"/>
      <c r="AI746" s="152"/>
      <c r="AJ746" s="152"/>
      <c r="AK746" s="152"/>
      <c r="AL746" s="152"/>
      <c r="AM746" s="152"/>
      <c r="AN746" s="152"/>
      <c r="AO746" s="152"/>
      <c r="AP746" s="152"/>
      <c r="AQ746" s="152"/>
      <c r="AR746" s="152"/>
      <c r="AS746" s="152"/>
      <c r="AT746" s="152"/>
      <c r="AU746" s="152"/>
      <c r="AV746" s="152"/>
      <c r="AW746" s="152"/>
      <c r="AX746" s="152"/>
      <c r="AY746" s="152"/>
      <c r="AZ746" s="152"/>
      <c r="BA746" s="152"/>
      <c r="BB746" s="152"/>
      <c r="BC746" s="152"/>
      <c r="BD746" s="152"/>
      <c r="BE746" s="152"/>
      <c r="BF746" s="152"/>
      <c r="BG746" s="152"/>
      <c r="BH746" s="152"/>
      <c r="BI746" s="152"/>
      <c r="BJ746" s="152"/>
      <c r="BK746" s="152"/>
      <c r="BL746" s="152"/>
      <c r="BM746" s="152"/>
      <c r="BN746" s="152"/>
      <c r="BO746" s="152"/>
      <c r="BP746" s="152"/>
      <c r="BQ746" s="152"/>
      <c r="BR746" s="152"/>
      <c r="BS746" s="152"/>
      <c r="BT746" s="152"/>
      <c r="BU746" s="152"/>
      <c r="BV746" s="152"/>
      <c r="BW746" s="152"/>
      <c r="BX746" s="152"/>
      <c r="BY746" s="152"/>
      <c r="BZ746" s="152"/>
      <c r="CA746" s="152"/>
      <c r="CB746" s="152"/>
      <c r="CC746" s="152"/>
      <c r="CD746" s="152"/>
      <c r="CE746" s="152"/>
      <c r="CF746" s="152"/>
      <c r="CG746" s="152"/>
      <c r="CH746" s="152"/>
      <c r="CI746" s="152"/>
      <c r="CJ746" s="152"/>
      <c r="CK746" s="152"/>
      <c r="CL746" s="152"/>
      <c r="CM746" s="152"/>
      <c r="CN746" s="152"/>
      <c r="CO746" s="152"/>
      <c r="CP746" s="152"/>
      <c r="CQ746" s="152"/>
      <c r="CR746" s="152"/>
      <c r="CS746" s="152"/>
      <c r="CT746" s="152"/>
      <c r="CU746" s="152"/>
      <c r="CV746" s="152"/>
      <c r="CW746" s="152"/>
      <c r="CX746" s="152"/>
      <c r="CY746" s="152"/>
      <c r="CZ746" s="152"/>
      <c r="DA746" s="152"/>
      <c r="DB746" s="152"/>
      <c r="DC746" s="152"/>
      <c r="DD746" s="152"/>
      <c r="DE746" s="152"/>
      <c r="DF746" s="152"/>
      <c r="DG746" s="152"/>
      <c r="DH746" s="152"/>
      <c r="DI746" s="152"/>
      <c r="DJ746" s="152"/>
      <c r="DK746" s="152"/>
      <c r="DL746" s="152"/>
      <c r="DM746" s="152"/>
      <c r="DN746" s="152"/>
      <c r="DO746" s="152"/>
      <c r="DP746" s="152"/>
      <c r="DQ746" s="152"/>
      <c r="DR746" s="152"/>
      <c r="DS746" s="152"/>
      <c r="DT746" s="152"/>
      <c r="DU746" s="152"/>
      <c r="DV746" s="152"/>
      <c r="DW746" s="152"/>
      <c r="DX746" s="152"/>
      <c r="DY746" s="152"/>
      <c r="DZ746" s="152"/>
      <c r="EA746" s="152"/>
      <c r="EB746" s="152"/>
      <c r="EC746" s="152"/>
      <c r="ED746" s="152"/>
      <c r="EE746" s="152"/>
      <c r="EF746" s="152"/>
      <c r="EG746" s="152"/>
      <c r="EH746" s="152"/>
      <c r="EI746" s="152"/>
      <c r="EJ746" s="152"/>
      <c r="EK746" s="152"/>
      <c r="EL746" s="152"/>
      <c r="EM746" s="152"/>
      <c r="EN746" s="152"/>
      <c r="EO746" s="152"/>
      <c r="EP746" s="152"/>
      <c r="EQ746" s="152"/>
      <c r="ER746" s="152"/>
      <c r="ES746" s="152"/>
      <c r="ET746" s="152"/>
      <c r="EU746" s="152"/>
      <c r="EV746" s="152"/>
      <c r="EW746" s="152"/>
      <c r="EX746" s="152"/>
      <c r="EY746" s="152"/>
      <c r="EZ746" s="152"/>
      <c r="FA746" s="152"/>
      <c r="FB746" s="152"/>
      <c r="FC746" s="152"/>
      <c r="FD746" s="152"/>
    </row>
    <row r="747" spans="1:160">
      <c r="A747" s="89"/>
      <c r="B747" s="89"/>
      <c r="C747" s="89"/>
      <c r="D747" s="89"/>
      <c r="E747" s="89"/>
      <c r="F747" s="89"/>
      <c r="G747" s="89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152"/>
      <c r="AE747" s="152"/>
      <c r="AF747" s="152"/>
      <c r="AG747" s="152"/>
      <c r="AH747" s="152"/>
      <c r="AI747" s="152"/>
      <c r="AJ747" s="152"/>
      <c r="AK747" s="152"/>
      <c r="AL747" s="152"/>
      <c r="AM747" s="152"/>
      <c r="AN747" s="152"/>
      <c r="AO747" s="152"/>
      <c r="AP747" s="152"/>
      <c r="AQ747" s="152"/>
      <c r="AR747" s="152"/>
      <c r="AS747" s="152"/>
      <c r="AT747" s="152"/>
      <c r="AU747" s="152"/>
      <c r="AV747" s="152"/>
      <c r="AW747" s="152"/>
      <c r="AX747" s="152"/>
      <c r="AY747" s="152"/>
      <c r="AZ747" s="152"/>
      <c r="BA747" s="152"/>
      <c r="BB747" s="152"/>
      <c r="BC747" s="152"/>
      <c r="BD747" s="152"/>
      <c r="BE747" s="152"/>
      <c r="BF747" s="152"/>
      <c r="BG747" s="152"/>
      <c r="BH747" s="152"/>
      <c r="BI747" s="152"/>
      <c r="BJ747" s="152"/>
      <c r="BK747" s="152"/>
      <c r="BL747" s="152"/>
      <c r="BM747" s="152"/>
      <c r="BN747" s="152"/>
      <c r="BO747" s="152"/>
      <c r="BP747" s="152"/>
      <c r="BQ747" s="152"/>
      <c r="BR747" s="152"/>
      <c r="BS747" s="152"/>
      <c r="BT747" s="152"/>
      <c r="BU747" s="152"/>
      <c r="BV747" s="152"/>
      <c r="BW747" s="152"/>
      <c r="BX747" s="152"/>
      <c r="BY747" s="152"/>
      <c r="BZ747" s="152"/>
      <c r="CA747" s="152"/>
      <c r="CB747" s="152"/>
      <c r="CC747" s="152"/>
      <c r="CD747" s="152"/>
      <c r="CE747" s="152"/>
      <c r="CF747" s="152"/>
      <c r="CG747" s="152"/>
      <c r="CH747" s="152"/>
      <c r="CI747" s="152"/>
      <c r="CJ747" s="152"/>
      <c r="CK747" s="152"/>
      <c r="CL747" s="152"/>
      <c r="CM747" s="152"/>
      <c r="CN747" s="152"/>
      <c r="CO747" s="152"/>
      <c r="CP747" s="152"/>
      <c r="CQ747" s="152"/>
      <c r="CR747" s="152"/>
      <c r="CS747" s="152"/>
      <c r="CT747" s="152"/>
      <c r="CU747" s="152"/>
      <c r="CV747" s="152"/>
      <c r="CW747" s="152"/>
      <c r="CX747" s="152"/>
      <c r="CY747" s="152"/>
      <c r="CZ747" s="152"/>
      <c r="DA747" s="152"/>
      <c r="DB747" s="152"/>
      <c r="DC747" s="152"/>
      <c r="DD747" s="152"/>
      <c r="DE747" s="152"/>
      <c r="DF747" s="152"/>
      <c r="DG747" s="152"/>
      <c r="DH747" s="152"/>
      <c r="DI747" s="152"/>
      <c r="DJ747" s="152"/>
      <c r="DK747" s="152"/>
      <c r="DL747" s="152"/>
      <c r="DM747" s="152"/>
      <c r="DN747" s="152"/>
      <c r="DO747" s="152"/>
      <c r="DP747" s="152"/>
      <c r="DQ747" s="152"/>
      <c r="DR747" s="152"/>
      <c r="DS747" s="152"/>
      <c r="DT747" s="152"/>
      <c r="DU747" s="152"/>
      <c r="DV747" s="152"/>
      <c r="DW747" s="152"/>
      <c r="DX747" s="152"/>
      <c r="DY747" s="152"/>
      <c r="DZ747" s="152"/>
      <c r="EA747" s="152"/>
      <c r="EB747" s="152"/>
      <c r="EC747" s="152"/>
      <c r="ED747" s="152"/>
      <c r="EE747" s="152"/>
      <c r="EF747" s="152"/>
      <c r="EG747" s="152"/>
      <c r="EH747" s="152"/>
      <c r="EI747" s="152"/>
      <c r="EJ747" s="152"/>
      <c r="EK747" s="152"/>
      <c r="EL747" s="152"/>
      <c r="EM747" s="152"/>
      <c r="EN747" s="152"/>
      <c r="EO747" s="152"/>
      <c r="EP747" s="152"/>
      <c r="EQ747" s="152"/>
      <c r="ER747" s="152"/>
      <c r="ES747" s="152"/>
      <c r="ET747" s="152"/>
      <c r="EU747" s="152"/>
      <c r="EV747" s="152"/>
      <c r="EW747" s="152"/>
      <c r="EX747" s="152"/>
      <c r="EY747" s="152"/>
      <c r="EZ747" s="152"/>
      <c r="FA747" s="152"/>
      <c r="FB747" s="152"/>
      <c r="FC747" s="152"/>
      <c r="FD747" s="152"/>
    </row>
    <row r="748" spans="1:160">
      <c r="A748" s="89"/>
      <c r="B748" s="89"/>
      <c r="C748" s="89"/>
      <c r="D748" s="89"/>
      <c r="E748" s="89"/>
      <c r="F748" s="89"/>
      <c r="G748" s="89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152"/>
      <c r="AE748" s="152"/>
      <c r="AF748" s="152"/>
      <c r="AG748" s="152"/>
      <c r="AH748" s="152"/>
      <c r="AI748" s="152"/>
      <c r="AJ748" s="152"/>
      <c r="AK748" s="152"/>
      <c r="AL748" s="152"/>
      <c r="AM748" s="152"/>
      <c r="AN748" s="152"/>
      <c r="AO748" s="152"/>
      <c r="AP748" s="152"/>
      <c r="AQ748" s="152"/>
      <c r="AR748" s="152"/>
      <c r="AS748" s="152"/>
      <c r="AT748" s="152"/>
      <c r="AU748" s="152"/>
      <c r="AV748" s="152"/>
      <c r="AW748" s="152"/>
      <c r="AX748" s="152"/>
      <c r="AY748" s="152"/>
      <c r="AZ748" s="152"/>
      <c r="BA748" s="152"/>
      <c r="BB748" s="152"/>
      <c r="BC748" s="152"/>
      <c r="BD748" s="152"/>
      <c r="BE748" s="152"/>
      <c r="BF748" s="152"/>
      <c r="BG748" s="152"/>
      <c r="BH748" s="152"/>
      <c r="BI748" s="152"/>
      <c r="BJ748" s="152"/>
      <c r="BK748" s="152"/>
      <c r="BL748" s="152"/>
      <c r="BM748" s="152"/>
      <c r="BN748" s="152"/>
      <c r="BO748" s="152"/>
      <c r="BP748" s="152"/>
      <c r="BQ748" s="152"/>
      <c r="BR748" s="152"/>
      <c r="BS748" s="152"/>
      <c r="BT748" s="152"/>
      <c r="BU748" s="152"/>
      <c r="BV748" s="152"/>
      <c r="BW748" s="152"/>
      <c r="BX748" s="152"/>
      <c r="BY748" s="152"/>
      <c r="BZ748" s="152"/>
      <c r="CA748" s="152"/>
      <c r="CB748" s="152"/>
      <c r="CC748" s="152"/>
      <c r="CD748" s="152"/>
      <c r="CE748" s="152"/>
      <c r="CF748" s="152"/>
      <c r="CG748" s="152"/>
      <c r="CH748" s="152"/>
      <c r="CI748" s="152"/>
      <c r="CJ748" s="152"/>
      <c r="CK748" s="152"/>
      <c r="CL748" s="152"/>
      <c r="CM748" s="152"/>
      <c r="CN748" s="152"/>
      <c r="CO748" s="152"/>
      <c r="CP748" s="152"/>
      <c r="CQ748" s="152"/>
      <c r="CR748" s="152"/>
      <c r="CS748" s="152"/>
      <c r="CT748" s="152"/>
      <c r="CU748" s="152"/>
      <c r="CV748" s="152"/>
      <c r="CW748" s="152"/>
      <c r="CX748" s="152"/>
      <c r="CY748" s="152"/>
      <c r="CZ748" s="152"/>
      <c r="DA748" s="152"/>
      <c r="DB748" s="152"/>
      <c r="DC748" s="152"/>
      <c r="DD748" s="152"/>
      <c r="DE748" s="152"/>
      <c r="DF748" s="152"/>
      <c r="DG748" s="152"/>
      <c r="DH748" s="152"/>
      <c r="DI748" s="152"/>
      <c r="DJ748" s="152"/>
      <c r="DK748" s="152"/>
      <c r="DL748" s="152"/>
      <c r="DM748" s="152"/>
      <c r="DN748" s="152"/>
      <c r="DO748" s="152"/>
      <c r="DP748" s="152"/>
      <c r="DQ748" s="152"/>
      <c r="DR748" s="152"/>
      <c r="DS748" s="152"/>
      <c r="DT748" s="152"/>
      <c r="DU748" s="152"/>
      <c r="DV748" s="152"/>
      <c r="DW748" s="152"/>
      <c r="DX748" s="152"/>
      <c r="DY748" s="152"/>
      <c r="DZ748" s="152"/>
      <c r="EA748" s="152"/>
      <c r="EB748" s="152"/>
      <c r="EC748" s="152"/>
      <c r="ED748" s="152"/>
      <c r="EE748" s="152"/>
      <c r="EF748" s="152"/>
      <c r="EG748" s="152"/>
      <c r="EH748" s="152"/>
      <c r="EI748" s="152"/>
      <c r="EJ748" s="152"/>
      <c r="EK748" s="152"/>
      <c r="EL748" s="152"/>
      <c r="EM748" s="152"/>
      <c r="EN748" s="152"/>
      <c r="EO748" s="152"/>
      <c r="EP748" s="152"/>
      <c r="EQ748" s="152"/>
      <c r="ER748" s="152"/>
      <c r="ES748" s="152"/>
      <c r="ET748" s="152"/>
      <c r="EU748" s="152"/>
      <c r="EV748" s="152"/>
      <c r="EW748" s="152"/>
      <c r="EX748" s="152"/>
      <c r="EY748" s="152"/>
      <c r="EZ748" s="152"/>
      <c r="FA748" s="152"/>
      <c r="FB748" s="152"/>
      <c r="FC748" s="152"/>
      <c r="FD748" s="152"/>
    </row>
    <row r="749" spans="1:160">
      <c r="A749" s="89"/>
      <c r="B749" s="89"/>
      <c r="C749" s="89"/>
      <c r="D749" s="89"/>
      <c r="E749" s="89"/>
      <c r="F749" s="89"/>
      <c r="G749" s="89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152"/>
      <c r="AE749" s="152"/>
      <c r="AF749" s="152"/>
      <c r="AG749" s="152"/>
      <c r="AH749" s="152"/>
      <c r="AI749" s="152"/>
      <c r="AJ749" s="152"/>
      <c r="AK749" s="152"/>
      <c r="AL749" s="152"/>
      <c r="AM749" s="152"/>
      <c r="AN749" s="152"/>
      <c r="AO749" s="152"/>
      <c r="AP749" s="152"/>
      <c r="AQ749" s="152"/>
      <c r="AR749" s="152"/>
      <c r="AS749" s="152"/>
      <c r="AT749" s="152"/>
      <c r="AU749" s="152"/>
      <c r="AV749" s="152"/>
      <c r="AW749" s="152"/>
      <c r="AX749" s="152"/>
      <c r="AY749" s="152"/>
      <c r="AZ749" s="152"/>
      <c r="BA749" s="152"/>
      <c r="BB749" s="152"/>
      <c r="BC749" s="152"/>
      <c r="BD749" s="152"/>
      <c r="BE749" s="152"/>
      <c r="BF749" s="152"/>
      <c r="BG749" s="152"/>
      <c r="BH749" s="152"/>
      <c r="BI749" s="152"/>
      <c r="BJ749" s="152"/>
      <c r="BK749" s="152"/>
      <c r="BL749" s="152"/>
      <c r="BM749" s="152"/>
      <c r="BN749" s="152"/>
      <c r="BO749" s="152"/>
      <c r="BP749" s="152"/>
      <c r="BQ749" s="152"/>
      <c r="BR749" s="152"/>
      <c r="BS749" s="152"/>
      <c r="BT749" s="152"/>
      <c r="BU749" s="152"/>
      <c r="BV749" s="152"/>
      <c r="BW749" s="152"/>
      <c r="BX749" s="152"/>
      <c r="BY749" s="152"/>
      <c r="BZ749" s="152"/>
      <c r="CA749" s="152"/>
      <c r="CB749" s="152"/>
      <c r="CC749" s="152"/>
      <c r="CD749" s="152"/>
      <c r="CE749" s="152"/>
      <c r="CF749" s="152"/>
      <c r="CG749" s="152"/>
      <c r="CH749" s="152"/>
      <c r="CI749" s="152"/>
      <c r="CJ749" s="152"/>
      <c r="CK749" s="152"/>
      <c r="CL749" s="152"/>
      <c r="CM749" s="152"/>
      <c r="CN749" s="152"/>
      <c r="CO749" s="152"/>
      <c r="CP749" s="152"/>
      <c r="CQ749" s="152"/>
      <c r="CR749" s="152"/>
      <c r="CS749" s="152"/>
      <c r="CT749" s="152"/>
      <c r="CU749" s="152"/>
      <c r="CV749" s="152"/>
      <c r="CW749" s="152"/>
      <c r="CX749" s="152"/>
      <c r="CY749" s="152"/>
      <c r="CZ749" s="152"/>
      <c r="DA749" s="152"/>
      <c r="DB749" s="152"/>
      <c r="DC749" s="152"/>
      <c r="DD749" s="152"/>
      <c r="DE749" s="152"/>
      <c r="DF749" s="152"/>
      <c r="DG749" s="152"/>
      <c r="DH749" s="152"/>
      <c r="DI749" s="152"/>
      <c r="DJ749" s="152"/>
      <c r="DK749" s="152"/>
      <c r="DL749" s="152"/>
      <c r="DM749" s="152"/>
      <c r="DN749" s="152"/>
      <c r="DO749" s="152"/>
      <c r="DP749" s="152"/>
      <c r="DQ749" s="152"/>
      <c r="DR749" s="152"/>
      <c r="DS749" s="152"/>
      <c r="DT749" s="152"/>
      <c r="DU749" s="152"/>
      <c r="DV749" s="152"/>
      <c r="DW749" s="152"/>
      <c r="DX749" s="152"/>
      <c r="DY749" s="152"/>
      <c r="DZ749" s="152"/>
      <c r="EA749" s="152"/>
      <c r="EB749" s="152"/>
      <c r="EC749" s="152"/>
      <c r="ED749" s="152"/>
      <c r="EE749" s="152"/>
      <c r="EF749" s="152"/>
      <c r="EG749" s="152"/>
      <c r="EH749" s="152"/>
      <c r="EI749" s="152"/>
      <c r="EJ749" s="152"/>
      <c r="EK749" s="152"/>
      <c r="EL749" s="152"/>
      <c r="EM749" s="152"/>
      <c r="EN749" s="152"/>
      <c r="EO749" s="152"/>
      <c r="EP749" s="152"/>
      <c r="EQ749" s="152"/>
      <c r="ER749" s="152"/>
      <c r="ES749" s="152"/>
      <c r="ET749" s="152"/>
      <c r="EU749" s="152"/>
      <c r="EV749" s="152"/>
      <c r="EW749" s="152"/>
      <c r="EX749" s="152"/>
      <c r="EY749" s="152"/>
      <c r="EZ749" s="152"/>
      <c r="FA749" s="152"/>
      <c r="FB749" s="152"/>
      <c r="FC749" s="152"/>
      <c r="FD749" s="152"/>
    </row>
    <row r="750" spans="1:160">
      <c r="A750" s="89"/>
      <c r="B750" s="89"/>
      <c r="C750" s="89"/>
      <c r="D750" s="89"/>
      <c r="E750" s="89"/>
      <c r="F750" s="89"/>
      <c r="G750" s="89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152"/>
      <c r="AE750" s="152"/>
      <c r="AF750" s="152"/>
      <c r="AG750" s="152"/>
      <c r="AH750" s="152"/>
      <c r="AI750" s="152"/>
      <c r="AJ750" s="152"/>
      <c r="AK750" s="152"/>
      <c r="AL750" s="152"/>
      <c r="AM750" s="152"/>
      <c r="AN750" s="152"/>
      <c r="AO750" s="152"/>
      <c r="AP750" s="152"/>
      <c r="AQ750" s="152"/>
      <c r="AR750" s="152"/>
      <c r="AS750" s="152"/>
      <c r="AT750" s="152"/>
      <c r="AU750" s="152"/>
      <c r="AV750" s="152"/>
      <c r="AW750" s="152"/>
      <c r="AX750" s="152"/>
      <c r="AY750" s="152"/>
      <c r="AZ750" s="152"/>
      <c r="BA750" s="152"/>
      <c r="BB750" s="152"/>
      <c r="BC750" s="152"/>
      <c r="BD750" s="152"/>
      <c r="BE750" s="152"/>
      <c r="BF750" s="152"/>
      <c r="BG750" s="152"/>
      <c r="BH750" s="152"/>
      <c r="BI750" s="152"/>
      <c r="BJ750" s="152"/>
      <c r="BK750" s="152"/>
      <c r="BL750" s="152"/>
      <c r="BM750" s="152"/>
      <c r="BN750" s="152"/>
      <c r="BO750" s="152"/>
      <c r="BP750" s="152"/>
      <c r="BQ750" s="152"/>
      <c r="BR750" s="152"/>
      <c r="BS750" s="152"/>
      <c r="BT750" s="152"/>
      <c r="BU750" s="152"/>
      <c r="BV750" s="152"/>
      <c r="BW750" s="152"/>
      <c r="BX750" s="152"/>
      <c r="BY750" s="152"/>
      <c r="BZ750" s="152"/>
      <c r="CA750" s="152"/>
      <c r="CB750" s="152"/>
      <c r="CC750" s="152"/>
      <c r="CD750" s="152"/>
      <c r="CE750" s="152"/>
      <c r="CF750" s="152"/>
      <c r="CG750" s="152"/>
      <c r="CH750" s="152"/>
      <c r="CI750" s="152"/>
      <c r="CJ750" s="152"/>
      <c r="CK750" s="152"/>
      <c r="CL750" s="152"/>
      <c r="CM750" s="152"/>
      <c r="CN750" s="152"/>
      <c r="CO750" s="152"/>
      <c r="CP750" s="152"/>
      <c r="CQ750" s="152"/>
      <c r="CR750" s="152"/>
      <c r="CS750" s="152"/>
      <c r="CT750" s="152"/>
      <c r="CU750" s="152"/>
      <c r="CV750" s="152"/>
      <c r="CW750" s="152"/>
      <c r="CX750" s="152"/>
      <c r="CY750" s="152"/>
      <c r="CZ750" s="152"/>
      <c r="DA750" s="152"/>
      <c r="DB750" s="152"/>
      <c r="DC750" s="152"/>
      <c r="DD750" s="152"/>
      <c r="DE750" s="152"/>
      <c r="DF750" s="152"/>
      <c r="DG750" s="152"/>
      <c r="DH750" s="152"/>
      <c r="DI750" s="152"/>
      <c r="DJ750" s="152"/>
      <c r="DK750" s="152"/>
      <c r="DL750" s="152"/>
      <c r="DM750" s="152"/>
      <c r="DN750" s="152"/>
      <c r="DO750" s="152"/>
      <c r="DP750" s="152"/>
      <c r="DQ750" s="152"/>
      <c r="DR750" s="152"/>
      <c r="DS750" s="152"/>
      <c r="DT750" s="152"/>
      <c r="DU750" s="152"/>
      <c r="DV750" s="152"/>
      <c r="DW750" s="152"/>
      <c r="DX750" s="152"/>
      <c r="DY750" s="152"/>
      <c r="DZ750" s="152"/>
      <c r="EA750" s="152"/>
      <c r="EB750" s="152"/>
      <c r="EC750" s="152"/>
      <c r="ED750" s="152"/>
      <c r="EE750" s="152"/>
      <c r="EF750" s="152"/>
      <c r="EG750" s="152"/>
      <c r="EH750" s="152"/>
      <c r="EI750" s="152"/>
      <c r="EJ750" s="152"/>
      <c r="EK750" s="152"/>
      <c r="EL750" s="152"/>
      <c r="EM750" s="152"/>
      <c r="EN750" s="152"/>
      <c r="EO750" s="152"/>
      <c r="EP750" s="152"/>
      <c r="EQ750" s="152"/>
      <c r="ER750" s="152"/>
      <c r="ES750" s="152"/>
      <c r="ET750" s="152"/>
      <c r="EU750" s="152"/>
      <c r="EV750" s="152"/>
      <c r="EW750" s="152"/>
      <c r="EX750" s="152"/>
      <c r="EY750" s="152"/>
      <c r="EZ750" s="152"/>
      <c r="FA750" s="152"/>
      <c r="FB750" s="152"/>
      <c r="FC750" s="152"/>
      <c r="FD750" s="152"/>
    </row>
    <row r="751" spans="1:160">
      <c r="A751" s="89"/>
      <c r="B751" s="89"/>
      <c r="C751" s="89"/>
      <c r="D751" s="89"/>
      <c r="E751" s="89"/>
      <c r="F751" s="89"/>
      <c r="G751" s="89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152"/>
      <c r="AE751" s="152"/>
      <c r="AF751" s="152"/>
      <c r="AG751" s="152"/>
      <c r="AH751" s="152"/>
      <c r="AI751" s="152"/>
      <c r="AJ751" s="152"/>
      <c r="AK751" s="152"/>
      <c r="AL751" s="152"/>
      <c r="AM751" s="152"/>
      <c r="AN751" s="152"/>
      <c r="AO751" s="152"/>
      <c r="AP751" s="152"/>
      <c r="AQ751" s="152"/>
      <c r="AR751" s="152"/>
      <c r="AS751" s="152"/>
      <c r="AT751" s="152"/>
      <c r="AU751" s="152"/>
      <c r="AV751" s="152"/>
      <c r="AW751" s="152"/>
      <c r="AX751" s="152"/>
      <c r="AY751" s="152"/>
      <c r="AZ751" s="152"/>
      <c r="BA751" s="152"/>
      <c r="BB751" s="152"/>
      <c r="BC751" s="152"/>
      <c r="BD751" s="152"/>
      <c r="BE751" s="152"/>
      <c r="BF751" s="152"/>
      <c r="BG751" s="152"/>
      <c r="BH751" s="152"/>
      <c r="BI751" s="152"/>
      <c r="BJ751" s="152"/>
      <c r="BK751" s="152"/>
      <c r="BL751" s="152"/>
      <c r="BM751" s="152"/>
      <c r="BN751" s="152"/>
      <c r="BO751" s="152"/>
      <c r="BP751" s="152"/>
      <c r="BQ751" s="152"/>
      <c r="BR751" s="152"/>
      <c r="BS751" s="152"/>
      <c r="BT751" s="152"/>
      <c r="BU751" s="152"/>
      <c r="BV751" s="152"/>
      <c r="BW751" s="152"/>
      <c r="BX751" s="152"/>
      <c r="BY751" s="152"/>
      <c r="BZ751" s="152"/>
      <c r="CA751" s="152"/>
      <c r="CB751" s="152"/>
      <c r="CC751" s="152"/>
      <c r="CD751" s="152"/>
      <c r="CE751" s="152"/>
      <c r="CF751" s="152"/>
      <c r="CG751" s="152"/>
      <c r="CH751" s="152"/>
      <c r="CI751" s="152"/>
      <c r="CJ751" s="152"/>
      <c r="CK751" s="152"/>
      <c r="CL751" s="152"/>
      <c r="CM751" s="152"/>
      <c r="CN751" s="152"/>
      <c r="CO751" s="152"/>
      <c r="CP751" s="152"/>
      <c r="CQ751" s="152"/>
      <c r="CR751" s="152"/>
      <c r="CS751" s="152"/>
      <c r="CT751" s="152"/>
      <c r="CU751" s="152"/>
      <c r="CV751" s="152"/>
      <c r="CW751" s="152"/>
      <c r="CX751" s="152"/>
      <c r="CY751" s="152"/>
      <c r="CZ751" s="152"/>
      <c r="DA751" s="152"/>
      <c r="DB751" s="152"/>
      <c r="DC751" s="152"/>
      <c r="DD751" s="152"/>
      <c r="DE751" s="152"/>
      <c r="DF751" s="152"/>
      <c r="DG751" s="152"/>
      <c r="DH751" s="152"/>
      <c r="DI751" s="152"/>
      <c r="DJ751" s="152"/>
      <c r="DK751" s="152"/>
      <c r="DL751" s="152"/>
      <c r="DM751" s="152"/>
      <c r="DN751" s="152"/>
      <c r="DO751" s="152"/>
      <c r="DP751" s="152"/>
      <c r="DQ751" s="152"/>
      <c r="DR751" s="152"/>
      <c r="DS751" s="152"/>
      <c r="DT751" s="152"/>
      <c r="DU751" s="152"/>
      <c r="DV751" s="152"/>
      <c r="DW751" s="152"/>
      <c r="DX751" s="152"/>
      <c r="DY751" s="152"/>
      <c r="DZ751" s="152"/>
      <c r="EA751" s="152"/>
      <c r="EB751" s="152"/>
      <c r="EC751" s="152"/>
      <c r="ED751" s="152"/>
      <c r="EE751" s="152"/>
      <c r="EF751" s="152"/>
      <c r="EG751" s="152"/>
      <c r="EH751" s="152"/>
      <c r="EI751" s="152"/>
      <c r="EJ751" s="152"/>
      <c r="EK751" s="152"/>
      <c r="EL751" s="152"/>
      <c r="EM751" s="152"/>
      <c r="EN751" s="152"/>
      <c r="EO751" s="152"/>
      <c r="EP751" s="152"/>
      <c r="EQ751" s="152"/>
      <c r="ER751" s="152"/>
      <c r="ES751" s="152"/>
      <c r="ET751" s="152"/>
      <c r="EU751" s="152"/>
      <c r="EV751" s="152"/>
      <c r="EW751" s="152"/>
      <c r="EX751" s="152"/>
      <c r="EY751" s="152"/>
      <c r="EZ751" s="152"/>
      <c r="FA751" s="152"/>
      <c r="FB751" s="152"/>
      <c r="FC751" s="152"/>
      <c r="FD751" s="152"/>
    </row>
    <row r="752" spans="1:160">
      <c r="A752" s="89"/>
      <c r="B752" s="89"/>
      <c r="C752" s="89"/>
      <c r="D752" s="89"/>
      <c r="E752" s="89"/>
      <c r="F752" s="89"/>
      <c r="G752" s="89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152"/>
      <c r="AE752" s="152"/>
      <c r="AF752" s="152"/>
      <c r="AG752" s="152"/>
      <c r="AH752" s="152"/>
      <c r="AI752" s="152"/>
      <c r="AJ752" s="152"/>
      <c r="AK752" s="152"/>
      <c r="AL752" s="152"/>
      <c r="AM752" s="152"/>
      <c r="AN752" s="152"/>
      <c r="AO752" s="152"/>
      <c r="AP752" s="152"/>
      <c r="AQ752" s="152"/>
      <c r="AR752" s="152"/>
      <c r="AS752" s="152"/>
      <c r="AT752" s="152"/>
      <c r="AU752" s="152"/>
      <c r="AV752" s="152"/>
      <c r="AW752" s="152"/>
      <c r="AX752" s="152"/>
      <c r="AY752" s="152"/>
      <c r="AZ752" s="152"/>
      <c r="BA752" s="152"/>
      <c r="BB752" s="152"/>
      <c r="BC752" s="152"/>
      <c r="BD752" s="152"/>
      <c r="BE752" s="152"/>
      <c r="BF752" s="152"/>
      <c r="BG752" s="152"/>
      <c r="BH752" s="152"/>
      <c r="BI752" s="152"/>
      <c r="BJ752" s="152"/>
      <c r="BK752" s="152"/>
      <c r="BL752" s="152"/>
      <c r="BM752" s="152"/>
      <c r="BN752" s="152"/>
      <c r="BO752" s="152"/>
      <c r="BP752" s="152"/>
      <c r="BQ752" s="152"/>
      <c r="BR752" s="152"/>
      <c r="BS752" s="152"/>
      <c r="BT752" s="152"/>
      <c r="BU752" s="152"/>
      <c r="BV752" s="152"/>
      <c r="BW752" s="152"/>
      <c r="BX752" s="152"/>
      <c r="BY752" s="152"/>
      <c r="BZ752" s="152"/>
      <c r="CA752" s="152"/>
      <c r="CB752" s="152"/>
      <c r="CC752" s="152"/>
      <c r="CD752" s="152"/>
      <c r="CE752" s="152"/>
      <c r="CF752" s="152"/>
      <c r="CG752" s="152"/>
      <c r="CH752" s="152"/>
      <c r="CI752" s="152"/>
      <c r="CJ752" s="152"/>
      <c r="CK752" s="152"/>
      <c r="CL752" s="152"/>
      <c r="CM752" s="152"/>
      <c r="CN752" s="152"/>
      <c r="CO752" s="152"/>
      <c r="CP752" s="152"/>
      <c r="CQ752" s="152"/>
      <c r="CR752" s="152"/>
      <c r="CS752" s="152"/>
      <c r="CT752" s="152"/>
      <c r="CU752" s="152"/>
      <c r="CV752" s="152"/>
      <c r="CW752" s="152"/>
      <c r="CX752" s="152"/>
      <c r="CY752" s="152"/>
      <c r="CZ752" s="152"/>
      <c r="DA752" s="152"/>
      <c r="DB752" s="152"/>
      <c r="DC752" s="152"/>
      <c r="DD752" s="152"/>
      <c r="DE752" s="152"/>
      <c r="DF752" s="152"/>
      <c r="DG752" s="152"/>
      <c r="DH752" s="152"/>
      <c r="DI752" s="152"/>
      <c r="DJ752" s="152"/>
      <c r="DK752" s="152"/>
      <c r="DL752" s="152"/>
      <c r="DM752" s="152"/>
      <c r="DN752" s="152"/>
      <c r="DO752" s="152"/>
      <c r="DP752" s="152"/>
      <c r="DQ752" s="152"/>
      <c r="DR752" s="152"/>
      <c r="DS752" s="152"/>
      <c r="DT752" s="152"/>
      <c r="DU752" s="152"/>
      <c r="DV752" s="152"/>
      <c r="DW752" s="152"/>
      <c r="DX752" s="152"/>
      <c r="DY752" s="152"/>
      <c r="DZ752" s="152"/>
      <c r="EA752" s="152"/>
      <c r="EB752" s="152"/>
      <c r="EC752" s="152"/>
      <c r="ED752" s="152"/>
      <c r="EE752" s="152"/>
      <c r="EF752" s="152"/>
      <c r="EG752" s="152"/>
      <c r="EH752" s="152"/>
      <c r="EI752" s="152"/>
      <c r="EJ752" s="152"/>
      <c r="EK752" s="152"/>
      <c r="EL752" s="152"/>
      <c r="EM752" s="152"/>
      <c r="EN752" s="152"/>
      <c r="EO752" s="152"/>
      <c r="EP752" s="152"/>
      <c r="EQ752" s="152"/>
      <c r="ER752" s="152"/>
      <c r="ES752" s="152"/>
      <c r="ET752" s="152"/>
      <c r="EU752" s="152"/>
      <c r="EV752" s="152"/>
      <c r="EW752" s="152"/>
      <c r="EX752" s="152"/>
      <c r="EY752" s="152"/>
      <c r="EZ752" s="152"/>
      <c r="FA752" s="152"/>
      <c r="FB752" s="152"/>
      <c r="FC752" s="152"/>
      <c r="FD752" s="152"/>
    </row>
    <row r="753" spans="1:160">
      <c r="A753" s="89"/>
      <c r="B753" s="89"/>
      <c r="C753" s="89"/>
      <c r="D753" s="89"/>
      <c r="E753" s="89"/>
      <c r="F753" s="89"/>
      <c r="G753" s="89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152"/>
      <c r="AE753" s="152"/>
      <c r="AF753" s="152"/>
      <c r="AG753" s="152"/>
      <c r="AH753" s="152"/>
      <c r="AI753" s="152"/>
      <c r="AJ753" s="152"/>
      <c r="AK753" s="152"/>
      <c r="AL753" s="152"/>
      <c r="AM753" s="152"/>
      <c r="AN753" s="152"/>
      <c r="AO753" s="152"/>
      <c r="AP753" s="152"/>
      <c r="AQ753" s="152"/>
      <c r="AR753" s="152"/>
      <c r="AS753" s="152"/>
      <c r="AT753" s="152"/>
      <c r="AU753" s="152"/>
      <c r="AV753" s="152"/>
      <c r="AW753" s="152"/>
      <c r="AX753" s="152"/>
      <c r="AY753" s="152"/>
      <c r="AZ753" s="152"/>
      <c r="BA753" s="152"/>
      <c r="BB753" s="152"/>
      <c r="BC753" s="152"/>
      <c r="BD753" s="152"/>
      <c r="BE753" s="152"/>
      <c r="BF753" s="152"/>
      <c r="BG753" s="152"/>
      <c r="BH753" s="152"/>
      <c r="BI753" s="152"/>
      <c r="BJ753" s="152"/>
      <c r="BK753" s="152"/>
      <c r="BL753" s="152"/>
      <c r="BM753" s="152"/>
      <c r="BN753" s="152"/>
      <c r="BO753" s="152"/>
      <c r="BP753" s="152"/>
      <c r="BQ753" s="152"/>
      <c r="BR753" s="152"/>
      <c r="BS753" s="152"/>
      <c r="BT753" s="152"/>
      <c r="BU753" s="152"/>
      <c r="BV753" s="152"/>
      <c r="BW753" s="152"/>
      <c r="BX753" s="152"/>
      <c r="BY753" s="152"/>
      <c r="BZ753" s="152"/>
      <c r="CA753" s="152"/>
      <c r="CB753" s="152"/>
      <c r="CC753" s="152"/>
      <c r="CD753" s="152"/>
      <c r="CE753" s="152"/>
      <c r="CF753" s="152"/>
      <c r="CG753" s="152"/>
      <c r="CH753" s="152"/>
      <c r="CI753" s="152"/>
      <c r="CJ753" s="152"/>
      <c r="CK753" s="152"/>
      <c r="CL753" s="152"/>
      <c r="CM753" s="152"/>
      <c r="CN753" s="152"/>
      <c r="CO753" s="152"/>
      <c r="CP753" s="152"/>
      <c r="CQ753" s="152"/>
      <c r="CR753" s="152"/>
      <c r="CS753" s="152"/>
      <c r="CT753" s="152"/>
      <c r="CU753" s="152"/>
      <c r="CV753" s="152"/>
      <c r="CW753" s="152"/>
      <c r="CX753" s="152"/>
      <c r="CY753" s="152"/>
      <c r="CZ753" s="152"/>
      <c r="DA753" s="152"/>
      <c r="DB753" s="152"/>
      <c r="DC753" s="152"/>
      <c r="DD753" s="152"/>
      <c r="DE753" s="152"/>
      <c r="DF753" s="152"/>
      <c r="DG753" s="152"/>
      <c r="DH753" s="152"/>
      <c r="DI753" s="152"/>
      <c r="DJ753" s="152"/>
      <c r="DK753" s="152"/>
      <c r="DL753" s="152"/>
      <c r="DM753" s="152"/>
      <c r="DN753" s="152"/>
      <c r="DO753" s="152"/>
      <c r="DP753" s="152"/>
      <c r="DQ753" s="152"/>
      <c r="DR753" s="152"/>
      <c r="DS753" s="152"/>
      <c r="DT753" s="152"/>
      <c r="DU753" s="152"/>
      <c r="DV753" s="152"/>
      <c r="DW753" s="152"/>
      <c r="DX753" s="152"/>
      <c r="DY753" s="152"/>
      <c r="DZ753" s="152"/>
      <c r="EA753" s="152"/>
      <c r="EB753" s="152"/>
      <c r="EC753" s="152"/>
      <c r="ED753" s="152"/>
      <c r="EE753" s="152"/>
      <c r="EF753" s="152"/>
      <c r="EG753" s="152"/>
      <c r="EH753" s="152"/>
      <c r="EI753" s="152"/>
      <c r="EJ753" s="152"/>
      <c r="EK753" s="152"/>
      <c r="EL753" s="152"/>
      <c r="EM753" s="152"/>
      <c r="EN753" s="152"/>
      <c r="EO753" s="152"/>
      <c r="EP753" s="152"/>
      <c r="EQ753" s="152"/>
      <c r="ER753" s="152"/>
      <c r="ES753" s="152"/>
      <c r="ET753" s="152"/>
      <c r="EU753" s="152"/>
      <c r="EV753" s="152"/>
      <c r="EW753" s="152"/>
      <c r="EX753" s="152"/>
      <c r="EY753" s="152"/>
      <c r="EZ753" s="152"/>
      <c r="FA753" s="152"/>
      <c r="FB753" s="152"/>
      <c r="FC753" s="152"/>
      <c r="FD753" s="152"/>
    </row>
    <row r="754" spans="1:160">
      <c r="A754" s="89"/>
      <c r="B754" s="89"/>
      <c r="C754" s="89"/>
      <c r="D754" s="89"/>
      <c r="E754" s="89"/>
      <c r="F754" s="89"/>
      <c r="G754" s="89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152"/>
      <c r="AE754" s="152"/>
      <c r="AF754" s="152"/>
      <c r="AG754" s="152"/>
      <c r="AH754" s="152"/>
      <c r="AI754" s="152"/>
      <c r="AJ754" s="152"/>
      <c r="AK754" s="152"/>
      <c r="AL754" s="152"/>
      <c r="AM754" s="152"/>
      <c r="AN754" s="152"/>
      <c r="AO754" s="152"/>
      <c r="AP754" s="152"/>
      <c r="AQ754" s="152"/>
      <c r="AR754" s="152"/>
      <c r="AS754" s="152"/>
      <c r="AT754" s="152"/>
      <c r="AU754" s="152"/>
      <c r="AV754" s="152"/>
      <c r="AW754" s="152"/>
      <c r="AX754" s="152"/>
      <c r="AY754" s="152"/>
      <c r="AZ754" s="152"/>
      <c r="BA754" s="152"/>
      <c r="BB754" s="152"/>
      <c r="BC754" s="152"/>
      <c r="BD754" s="152"/>
      <c r="BE754" s="152"/>
      <c r="BF754" s="152"/>
      <c r="BG754" s="152"/>
      <c r="BH754" s="152"/>
      <c r="BI754" s="152"/>
      <c r="BJ754" s="152"/>
      <c r="BK754" s="152"/>
      <c r="BL754" s="152"/>
      <c r="BM754" s="152"/>
      <c r="BN754" s="152"/>
      <c r="BO754" s="152"/>
      <c r="BP754" s="152"/>
      <c r="BQ754" s="152"/>
      <c r="BR754" s="152"/>
      <c r="BS754" s="152"/>
      <c r="BT754" s="152"/>
      <c r="BU754" s="152"/>
      <c r="BV754" s="152"/>
      <c r="BW754" s="152"/>
      <c r="BX754" s="152"/>
      <c r="BY754" s="152"/>
      <c r="BZ754" s="152"/>
      <c r="CA754" s="152"/>
      <c r="CB754" s="152"/>
      <c r="CC754" s="152"/>
      <c r="CD754" s="152"/>
      <c r="CE754" s="152"/>
      <c r="CF754" s="152"/>
      <c r="CG754" s="152"/>
      <c r="CH754" s="152"/>
      <c r="CI754" s="152"/>
      <c r="CJ754" s="152"/>
      <c r="CK754" s="152"/>
      <c r="CL754" s="152"/>
      <c r="CM754" s="152"/>
      <c r="CN754" s="152"/>
      <c r="CO754" s="152"/>
      <c r="CP754" s="152"/>
      <c r="CQ754" s="152"/>
      <c r="CR754" s="152"/>
      <c r="CS754" s="152"/>
      <c r="CT754" s="152"/>
      <c r="CU754" s="152"/>
      <c r="CV754" s="152"/>
      <c r="CW754" s="152"/>
      <c r="CX754" s="152"/>
      <c r="CY754" s="152"/>
      <c r="CZ754" s="152"/>
      <c r="DA754" s="152"/>
      <c r="DB754" s="152"/>
      <c r="DC754" s="152"/>
      <c r="DD754" s="152"/>
      <c r="DE754" s="152"/>
      <c r="DF754" s="152"/>
      <c r="DG754" s="152"/>
      <c r="DH754" s="152"/>
      <c r="DI754" s="152"/>
      <c r="DJ754" s="152"/>
      <c r="DK754" s="152"/>
      <c r="DL754" s="152"/>
      <c r="DM754" s="152"/>
      <c r="DN754" s="152"/>
      <c r="DO754" s="152"/>
      <c r="DP754" s="152"/>
      <c r="DQ754" s="152"/>
      <c r="DR754" s="152"/>
      <c r="DS754" s="152"/>
      <c r="DT754" s="152"/>
      <c r="DU754" s="152"/>
      <c r="DV754" s="152"/>
      <c r="DW754" s="152"/>
      <c r="DX754" s="152"/>
      <c r="DY754" s="152"/>
      <c r="DZ754" s="152"/>
      <c r="EA754" s="152"/>
      <c r="EB754" s="152"/>
      <c r="EC754" s="152"/>
      <c r="ED754" s="152"/>
      <c r="EE754" s="152"/>
      <c r="EF754" s="152"/>
      <c r="EG754" s="152"/>
      <c r="EH754" s="152"/>
      <c r="EI754" s="152"/>
      <c r="EJ754" s="152"/>
      <c r="EK754" s="152"/>
      <c r="EL754" s="152"/>
      <c r="EM754" s="152"/>
      <c r="EN754" s="152"/>
      <c r="EO754" s="152"/>
      <c r="EP754" s="152"/>
      <c r="EQ754" s="152"/>
      <c r="ER754" s="152"/>
      <c r="ES754" s="152"/>
      <c r="ET754" s="152"/>
      <c r="EU754" s="152"/>
      <c r="EV754" s="152"/>
      <c r="EW754" s="152"/>
      <c r="EX754" s="152"/>
      <c r="EY754" s="152"/>
      <c r="EZ754" s="152"/>
      <c r="FA754" s="152"/>
      <c r="FB754" s="152"/>
      <c r="FC754" s="152"/>
      <c r="FD754" s="152"/>
    </row>
    <row r="755" spans="1:160">
      <c r="A755" s="89"/>
      <c r="B755" s="89"/>
      <c r="C755" s="89"/>
      <c r="D755" s="89"/>
      <c r="E755" s="89"/>
      <c r="F755" s="89"/>
      <c r="G755" s="89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152"/>
      <c r="AE755" s="152"/>
      <c r="AF755" s="152"/>
      <c r="AG755" s="152"/>
      <c r="AH755" s="152"/>
      <c r="AI755" s="152"/>
      <c r="AJ755" s="152"/>
      <c r="AK755" s="152"/>
      <c r="AL755" s="152"/>
      <c r="AM755" s="152"/>
      <c r="AN755" s="152"/>
      <c r="AO755" s="152"/>
      <c r="AP755" s="152"/>
      <c r="AQ755" s="152"/>
      <c r="AR755" s="152"/>
      <c r="AS755" s="152"/>
      <c r="AT755" s="152"/>
      <c r="AU755" s="152"/>
      <c r="AV755" s="152"/>
      <c r="AW755" s="152"/>
      <c r="AX755" s="152"/>
      <c r="AY755" s="152"/>
      <c r="AZ755" s="152"/>
      <c r="BA755" s="152"/>
      <c r="BB755" s="152"/>
      <c r="BC755" s="152"/>
      <c r="BD755" s="152"/>
      <c r="BE755" s="152"/>
      <c r="BF755" s="152"/>
      <c r="BG755" s="152"/>
      <c r="BH755" s="152"/>
      <c r="BI755" s="152"/>
      <c r="BJ755" s="152"/>
      <c r="BK755" s="152"/>
      <c r="BL755" s="152"/>
      <c r="BM755" s="152"/>
      <c r="BN755" s="152"/>
      <c r="BO755" s="152"/>
      <c r="BP755" s="152"/>
      <c r="BQ755" s="152"/>
      <c r="BR755" s="152"/>
      <c r="BS755" s="152"/>
      <c r="BT755" s="152"/>
      <c r="BU755" s="152"/>
      <c r="BV755" s="152"/>
      <c r="BW755" s="152"/>
      <c r="BX755" s="152"/>
      <c r="BY755" s="152"/>
      <c r="BZ755" s="152"/>
      <c r="CA755" s="152"/>
      <c r="CB755" s="152"/>
      <c r="CC755" s="152"/>
      <c r="CD755" s="152"/>
      <c r="CE755" s="152"/>
      <c r="CF755" s="152"/>
      <c r="CG755" s="152"/>
      <c r="CH755" s="152"/>
      <c r="CI755" s="152"/>
      <c r="CJ755" s="152"/>
      <c r="CK755" s="152"/>
      <c r="CL755" s="152"/>
      <c r="CM755" s="152"/>
      <c r="CN755" s="152"/>
      <c r="CO755" s="152"/>
      <c r="CP755" s="152"/>
      <c r="CQ755" s="152"/>
      <c r="CR755" s="152"/>
      <c r="CS755" s="152"/>
      <c r="CT755" s="152"/>
      <c r="CU755" s="152"/>
      <c r="CV755" s="152"/>
      <c r="CW755" s="152"/>
      <c r="CX755" s="152"/>
      <c r="CY755" s="152"/>
      <c r="CZ755" s="152"/>
      <c r="DA755" s="152"/>
      <c r="DB755" s="152"/>
      <c r="DC755" s="152"/>
      <c r="DD755" s="152"/>
      <c r="DE755" s="152"/>
      <c r="DF755" s="152"/>
      <c r="DG755" s="152"/>
      <c r="DH755" s="152"/>
      <c r="DI755" s="152"/>
      <c r="DJ755" s="152"/>
      <c r="DK755" s="152"/>
      <c r="DL755" s="152"/>
      <c r="DM755" s="152"/>
      <c r="DN755" s="152"/>
      <c r="DO755" s="152"/>
      <c r="DP755" s="152"/>
      <c r="DQ755" s="152"/>
      <c r="DR755" s="152"/>
      <c r="DS755" s="152"/>
      <c r="DT755" s="152"/>
      <c r="DU755" s="152"/>
      <c r="DV755" s="152"/>
      <c r="DW755" s="152"/>
      <c r="DX755" s="152"/>
      <c r="DY755" s="152"/>
      <c r="DZ755" s="152"/>
      <c r="EA755" s="152"/>
      <c r="EB755" s="152"/>
      <c r="EC755" s="152"/>
      <c r="ED755" s="152"/>
      <c r="EE755" s="152"/>
      <c r="EF755" s="152"/>
      <c r="EG755" s="152"/>
      <c r="EH755" s="152"/>
      <c r="EI755" s="152"/>
      <c r="EJ755" s="152"/>
      <c r="EK755" s="152"/>
      <c r="EL755" s="152"/>
      <c r="EM755" s="152"/>
      <c r="EN755" s="152"/>
      <c r="EO755" s="152"/>
      <c r="EP755" s="152"/>
      <c r="EQ755" s="152"/>
      <c r="ER755" s="152"/>
      <c r="ES755" s="152"/>
      <c r="ET755" s="152"/>
      <c r="EU755" s="152"/>
      <c r="EV755" s="152"/>
      <c r="EW755" s="152"/>
      <c r="EX755" s="152"/>
      <c r="EY755" s="152"/>
      <c r="EZ755" s="152"/>
      <c r="FA755" s="152"/>
      <c r="FB755" s="152"/>
      <c r="FC755" s="152"/>
      <c r="FD755" s="152"/>
    </row>
    <row r="756" spans="1:160">
      <c r="A756" s="89"/>
      <c r="B756" s="89"/>
      <c r="C756" s="89"/>
      <c r="D756" s="89"/>
      <c r="E756" s="89"/>
      <c r="F756" s="89"/>
      <c r="G756" s="89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152"/>
      <c r="AE756" s="152"/>
      <c r="AF756" s="152"/>
      <c r="AG756" s="152"/>
      <c r="AH756" s="152"/>
      <c r="AI756" s="152"/>
      <c r="AJ756" s="152"/>
      <c r="AK756" s="152"/>
      <c r="AL756" s="152"/>
      <c r="AM756" s="152"/>
      <c r="AN756" s="152"/>
      <c r="AO756" s="152"/>
      <c r="AP756" s="152"/>
      <c r="AQ756" s="152"/>
      <c r="AR756" s="152"/>
      <c r="AS756" s="152"/>
      <c r="AT756" s="152"/>
      <c r="AU756" s="152"/>
      <c r="AV756" s="152"/>
      <c r="AW756" s="152"/>
      <c r="AX756" s="152"/>
      <c r="AY756" s="152"/>
      <c r="AZ756" s="152"/>
      <c r="BA756" s="152"/>
      <c r="BB756" s="152"/>
      <c r="BC756" s="152"/>
      <c r="BD756" s="152"/>
      <c r="BE756" s="152"/>
      <c r="BF756" s="152"/>
      <c r="BG756" s="152"/>
      <c r="BH756" s="152"/>
      <c r="BI756" s="152"/>
      <c r="BJ756" s="152"/>
      <c r="BK756" s="152"/>
      <c r="BL756" s="152"/>
      <c r="BM756" s="152"/>
      <c r="BN756" s="152"/>
      <c r="BO756" s="152"/>
      <c r="BP756" s="152"/>
      <c r="BQ756" s="152"/>
      <c r="BR756" s="152"/>
      <c r="BS756" s="152"/>
      <c r="BT756" s="152"/>
      <c r="BU756" s="152"/>
      <c r="BV756" s="152"/>
      <c r="BW756" s="152"/>
      <c r="BX756" s="152"/>
      <c r="BY756" s="152"/>
      <c r="BZ756" s="152"/>
      <c r="CA756" s="152"/>
      <c r="CB756" s="152"/>
      <c r="CC756" s="152"/>
      <c r="CD756" s="152"/>
      <c r="CE756" s="152"/>
      <c r="CF756" s="152"/>
      <c r="CG756" s="152"/>
      <c r="CH756" s="152"/>
      <c r="CI756" s="152"/>
      <c r="CJ756" s="152"/>
      <c r="CK756" s="152"/>
      <c r="CL756" s="152"/>
      <c r="CM756" s="152"/>
      <c r="CN756" s="152"/>
      <c r="CO756" s="152"/>
      <c r="CP756" s="152"/>
      <c r="CQ756" s="152"/>
      <c r="CR756" s="152"/>
      <c r="CS756" s="152"/>
      <c r="CT756" s="152"/>
      <c r="CU756" s="152"/>
      <c r="CV756" s="152"/>
      <c r="CW756" s="152"/>
      <c r="CX756" s="152"/>
      <c r="CY756" s="152"/>
      <c r="CZ756" s="152"/>
      <c r="DA756" s="152"/>
      <c r="DB756" s="152"/>
      <c r="DC756" s="152"/>
      <c r="DD756" s="152"/>
      <c r="DE756" s="152"/>
      <c r="DF756" s="152"/>
      <c r="DG756" s="152"/>
      <c r="DH756" s="152"/>
      <c r="DI756" s="152"/>
      <c r="DJ756" s="152"/>
      <c r="DK756" s="152"/>
      <c r="DL756" s="152"/>
      <c r="DM756" s="152"/>
      <c r="DN756" s="152"/>
      <c r="DO756" s="152"/>
      <c r="DP756" s="152"/>
      <c r="DQ756" s="152"/>
      <c r="DR756" s="152"/>
      <c r="DS756" s="152"/>
      <c r="DT756" s="152"/>
      <c r="DU756" s="152"/>
      <c r="DV756" s="152"/>
      <c r="DW756" s="152"/>
      <c r="DX756" s="152"/>
      <c r="DY756" s="152"/>
      <c r="DZ756" s="152"/>
      <c r="EA756" s="152"/>
      <c r="EB756" s="152"/>
      <c r="EC756" s="152"/>
      <c r="ED756" s="152"/>
      <c r="EE756" s="152"/>
      <c r="EF756" s="152"/>
      <c r="EG756" s="152"/>
      <c r="EH756" s="152"/>
      <c r="EI756" s="152"/>
      <c r="EJ756" s="152"/>
      <c r="EK756" s="152"/>
      <c r="EL756" s="152"/>
      <c r="EM756" s="152"/>
      <c r="EN756" s="152"/>
      <c r="EO756" s="152"/>
      <c r="EP756" s="152"/>
      <c r="EQ756" s="152"/>
      <c r="ER756" s="152"/>
      <c r="ES756" s="152"/>
      <c r="ET756" s="152"/>
      <c r="EU756" s="152"/>
      <c r="EV756" s="152"/>
      <c r="EW756" s="152"/>
      <c r="EX756" s="152"/>
      <c r="EY756" s="152"/>
      <c r="EZ756" s="152"/>
      <c r="FA756" s="152"/>
      <c r="FB756" s="152"/>
      <c r="FC756" s="152"/>
      <c r="FD756" s="152"/>
    </row>
    <row r="757" spans="1:160">
      <c r="A757" s="89"/>
      <c r="B757" s="89"/>
      <c r="C757" s="89"/>
      <c r="D757" s="89"/>
      <c r="E757" s="89"/>
      <c r="F757" s="89"/>
      <c r="G757" s="89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152"/>
      <c r="AE757" s="152"/>
      <c r="AF757" s="152"/>
      <c r="AG757" s="152"/>
      <c r="AH757" s="152"/>
      <c r="AI757" s="152"/>
      <c r="AJ757" s="152"/>
      <c r="AK757" s="152"/>
      <c r="AL757" s="152"/>
      <c r="AM757" s="152"/>
      <c r="AN757" s="152"/>
      <c r="AO757" s="152"/>
      <c r="AP757" s="152"/>
      <c r="AQ757" s="152"/>
      <c r="AR757" s="152"/>
      <c r="AS757" s="152"/>
      <c r="AT757" s="152"/>
      <c r="AU757" s="152"/>
      <c r="AV757" s="152"/>
      <c r="AW757" s="152"/>
      <c r="AX757" s="152"/>
      <c r="AY757" s="152"/>
      <c r="AZ757" s="152"/>
      <c r="BA757" s="152"/>
      <c r="BB757" s="152"/>
      <c r="BC757" s="152"/>
      <c r="BD757" s="152"/>
      <c r="BE757" s="152"/>
      <c r="BF757" s="152"/>
      <c r="BG757" s="152"/>
      <c r="BH757" s="152"/>
      <c r="BI757" s="152"/>
      <c r="BJ757" s="152"/>
      <c r="BK757" s="152"/>
      <c r="BL757" s="152"/>
      <c r="BM757" s="152"/>
      <c r="BN757" s="152"/>
      <c r="BO757" s="152"/>
      <c r="BP757" s="152"/>
      <c r="BQ757" s="152"/>
      <c r="BR757" s="152"/>
      <c r="BS757" s="152"/>
      <c r="BT757" s="152"/>
      <c r="BU757" s="152"/>
      <c r="BV757" s="152"/>
      <c r="BW757" s="152"/>
      <c r="BX757" s="152"/>
      <c r="BY757" s="152"/>
      <c r="BZ757" s="152"/>
      <c r="CA757" s="152"/>
      <c r="CB757" s="152"/>
      <c r="CC757" s="152"/>
      <c r="CD757" s="152"/>
      <c r="CE757" s="152"/>
      <c r="CF757" s="152"/>
      <c r="CG757" s="152"/>
      <c r="CH757" s="152"/>
      <c r="CI757" s="152"/>
      <c r="CJ757" s="152"/>
      <c r="CK757" s="152"/>
      <c r="CL757" s="152"/>
      <c r="CM757" s="152"/>
      <c r="CN757" s="152"/>
      <c r="CO757" s="152"/>
      <c r="CP757" s="152"/>
      <c r="CQ757" s="152"/>
      <c r="CR757" s="152"/>
      <c r="CS757" s="152"/>
      <c r="CT757" s="152"/>
      <c r="CU757" s="152"/>
      <c r="CV757" s="152"/>
      <c r="CW757" s="152"/>
      <c r="CX757" s="152"/>
      <c r="CY757" s="152"/>
      <c r="CZ757" s="152"/>
      <c r="DA757" s="152"/>
      <c r="DB757" s="152"/>
      <c r="DC757" s="152"/>
      <c r="DD757" s="152"/>
      <c r="DE757" s="152"/>
      <c r="DF757" s="152"/>
      <c r="DG757" s="152"/>
      <c r="DH757" s="152"/>
      <c r="DI757" s="152"/>
      <c r="DJ757" s="152"/>
      <c r="DK757" s="152"/>
      <c r="DL757" s="152"/>
      <c r="DM757" s="152"/>
      <c r="DN757" s="152"/>
      <c r="DO757" s="152"/>
      <c r="DP757" s="152"/>
      <c r="DQ757" s="152"/>
      <c r="DR757" s="152"/>
      <c r="DS757" s="152"/>
      <c r="DT757" s="152"/>
      <c r="DU757" s="152"/>
      <c r="DV757" s="152"/>
      <c r="DW757" s="152"/>
      <c r="DX757" s="152"/>
      <c r="DY757" s="152"/>
      <c r="DZ757" s="152"/>
      <c r="EA757" s="152"/>
      <c r="EB757" s="152"/>
      <c r="EC757" s="152"/>
      <c r="ED757" s="152"/>
      <c r="EE757" s="152"/>
      <c r="EF757" s="152"/>
      <c r="EG757" s="152"/>
      <c r="EH757" s="152"/>
      <c r="EI757" s="152"/>
      <c r="EJ757" s="152"/>
      <c r="EK757" s="152"/>
      <c r="EL757" s="152"/>
      <c r="EM757" s="152"/>
      <c r="EN757" s="152"/>
      <c r="EO757" s="152"/>
      <c r="EP757" s="152"/>
      <c r="EQ757" s="152"/>
      <c r="ER757" s="152"/>
      <c r="ES757" s="152"/>
      <c r="ET757" s="152"/>
      <c r="EU757" s="152"/>
      <c r="EV757" s="152"/>
      <c r="EW757" s="152"/>
      <c r="EX757" s="152"/>
      <c r="EY757" s="152"/>
      <c r="EZ757" s="152"/>
      <c r="FA757" s="152"/>
      <c r="FB757" s="152"/>
      <c r="FC757" s="152"/>
      <c r="FD757" s="152"/>
    </row>
    <row r="758" spans="1:160">
      <c r="A758" s="89"/>
      <c r="B758" s="89"/>
      <c r="C758" s="89"/>
      <c r="D758" s="89"/>
      <c r="E758" s="89"/>
      <c r="F758" s="89"/>
      <c r="G758" s="89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152"/>
      <c r="AE758" s="152"/>
      <c r="AF758" s="152"/>
      <c r="AG758" s="152"/>
      <c r="AH758" s="152"/>
      <c r="AI758" s="152"/>
      <c r="AJ758" s="152"/>
      <c r="AK758" s="152"/>
      <c r="AL758" s="152"/>
      <c r="AM758" s="152"/>
      <c r="AN758" s="152"/>
      <c r="AO758" s="152"/>
      <c r="AP758" s="152"/>
      <c r="AQ758" s="152"/>
      <c r="AR758" s="152"/>
      <c r="AS758" s="152"/>
      <c r="AT758" s="152"/>
      <c r="AU758" s="152"/>
      <c r="AV758" s="152"/>
      <c r="AW758" s="152"/>
      <c r="AX758" s="152"/>
      <c r="AY758" s="152"/>
      <c r="AZ758" s="152"/>
      <c r="BA758" s="152"/>
      <c r="BB758" s="152"/>
      <c r="BC758" s="152"/>
      <c r="BD758" s="152"/>
      <c r="BE758" s="152"/>
      <c r="BF758" s="152"/>
      <c r="BG758" s="152"/>
      <c r="BH758" s="152"/>
      <c r="BI758" s="152"/>
      <c r="BJ758" s="152"/>
      <c r="BK758" s="152"/>
      <c r="BL758" s="152"/>
      <c r="BM758" s="152"/>
      <c r="BN758" s="152"/>
      <c r="BO758" s="152"/>
      <c r="BP758" s="152"/>
      <c r="BQ758" s="152"/>
      <c r="BR758" s="152"/>
      <c r="BS758" s="152"/>
      <c r="BT758" s="152"/>
      <c r="BU758" s="152"/>
      <c r="BV758" s="152"/>
      <c r="BW758" s="152"/>
      <c r="BX758" s="152"/>
      <c r="BY758" s="152"/>
      <c r="BZ758" s="152"/>
      <c r="CA758" s="152"/>
      <c r="CB758" s="152"/>
      <c r="CC758" s="152"/>
      <c r="CD758" s="152"/>
      <c r="CE758" s="152"/>
      <c r="CF758" s="152"/>
      <c r="CG758" s="152"/>
      <c r="CH758" s="152"/>
      <c r="CI758" s="152"/>
      <c r="CJ758" s="152"/>
      <c r="CK758" s="152"/>
      <c r="CL758" s="152"/>
      <c r="CM758" s="152"/>
      <c r="CN758" s="152"/>
      <c r="CO758" s="152"/>
      <c r="CP758" s="152"/>
      <c r="CQ758" s="152"/>
      <c r="CR758" s="152"/>
      <c r="CS758" s="152"/>
      <c r="CT758" s="152"/>
      <c r="CU758" s="152"/>
      <c r="CV758" s="152"/>
      <c r="CW758" s="152"/>
      <c r="CX758" s="152"/>
      <c r="CY758" s="152"/>
      <c r="CZ758" s="152"/>
      <c r="DA758" s="152"/>
      <c r="DB758" s="152"/>
      <c r="DC758" s="152"/>
      <c r="DD758" s="152"/>
      <c r="DE758" s="152"/>
      <c r="DF758" s="152"/>
      <c r="DG758" s="152"/>
      <c r="DH758" s="152"/>
      <c r="DI758" s="152"/>
      <c r="DJ758" s="152"/>
      <c r="DK758" s="152"/>
      <c r="DL758" s="152"/>
      <c r="DM758" s="152"/>
      <c r="DN758" s="152"/>
      <c r="DO758" s="152"/>
      <c r="DP758" s="152"/>
      <c r="DQ758" s="152"/>
      <c r="DR758" s="152"/>
      <c r="DS758" s="152"/>
      <c r="DT758" s="152"/>
      <c r="DU758" s="152"/>
      <c r="DV758" s="152"/>
      <c r="DW758" s="152"/>
      <c r="DX758" s="152"/>
      <c r="DY758" s="152"/>
      <c r="DZ758" s="152"/>
      <c r="EA758" s="152"/>
      <c r="EB758" s="152"/>
      <c r="EC758" s="152"/>
      <c r="ED758" s="152"/>
      <c r="EE758" s="152"/>
      <c r="EF758" s="152"/>
      <c r="EG758" s="152"/>
      <c r="EH758" s="152"/>
      <c r="EI758" s="152"/>
      <c r="EJ758" s="152"/>
      <c r="EK758" s="152"/>
      <c r="EL758" s="152"/>
      <c r="EM758" s="152"/>
      <c r="EN758" s="152"/>
      <c r="EO758" s="152"/>
      <c r="EP758" s="152"/>
      <c r="EQ758" s="152"/>
      <c r="ER758" s="152"/>
      <c r="ES758" s="152"/>
      <c r="ET758" s="152"/>
      <c r="EU758" s="152"/>
      <c r="EV758" s="152"/>
      <c r="EW758" s="152"/>
      <c r="EX758" s="152"/>
      <c r="EY758" s="152"/>
      <c r="EZ758" s="152"/>
      <c r="FA758" s="152"/>
      <c r="FB758" s="152"/>
      <c r="FC758" s="152"/>
      <c r="FD758" s="152"/>
    </row>
    <row r="759" spans="1:160">
      <c r="A759" s="89"/>
      <c r="B759" s="89"/>
      <c r="C759" s="89"/>
      <c r="D759" s="89"/>
      <c r="E759" s="89"/>
      <c r="F759" s="89"/>
      <c r="G759" s="89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152"/>
      <c r="AE759" s="152"/>
      <c r="AF759" s="152"/>
      <c r="AG759" s="152"/>
      <c r="AH759" s="152"/>
      <c r="AI759" s="152"/>
      <c r="AJ759" s="152"/>
      <c r="AK759" s="152"/>
      <c r="AL759" s="152"/>
      <c r="AM759" s="152"/>
      <c r="AN759" s="152"/>
      <c r="AO759" s="152"/>
      <c r="AP759" s="152"/>
      <c r="AQ759" s="152"/>
      <c r="AR759" s="152"/>
      <c r="AS759" s="152"/>
      <c r="AT759" s="152"/>
      <c r="AU759" s="152"/>
      <c r="AV759" s="152"/>
      <c r="AW759" s="152"/>
      <c r="AX759" s="152"/>
      <c r="AY759" s="152"/>
      <c r="AZ759" s="152"/>
      <c r="BA759" s="152"/>
      <c r="BB759" s="152"/>
      <c r="BC759" s="152"/>
      <c r="BD759" s="152"/>
      <c r="BE759" s="152"/>
      <c r="BF759" s="152"/>
      <c r="BG759" s="152"/>
      <c r="BH759" s="152"/>
      <c r="BI759" s="152"/>
      <c r="BJ759" s="152"/>
      <c r="BK759" s="152"/>
      <c r="BL759" s="152"/>
      <c r="BM759" s="152"/>
      <c r="BN759" s="152"/>
      <c r="BO759" s="152"/>
      <c r="BP759" s="152"/>
      <c r="BQ759" s="152"/>
      <c r="BR759" s="152"/>
      <c r="BS759" s="152"/>
      <c r="BT759" s="152"/>
      <c r="BU759" s="152"/>
      <c r="BV759" s="152"/>
      <c r="BW759" s="152"/>
      <c r="BX759" s="152"/>
      <c r="BY759" s="152"/>
      <c r="BZ759" s="152"/>
      <c r="CA759" s="152"/>
      <c r="CB759" s="152"/>
      <c r="CC759" s="152"/>
      <c r="CD759" s="152"/>
      <c r="CE759" s="152"/>
      <c r="CF759" s="152"/>
      <c r="CG759" s="152"/>
      <c r="CH759" s="152"/>
      <c r="CI759" s="152"/>
      <c r="CJ759" s="152"/>
      <c r="CK759" s="152"/>
      <c r="CL759" s="152"/>
      <c r="CM759" s="152"/>
      <c r="CN759" s="152"/>
      <c r="CO759" s="152"/>
      <c r="CP759" s="152"/>
      <c r="CQ759" s="152"/>
      <c r="CR759" s="152"/>
      <c r="CS759" s="152"/>
      <c r="CT759" s="152"/>
      <c r="CU759" s="152"/>
      <c r="CV759" s="152"/>
      <c r="CW759" s="152"/>
      <c r="CX759" s="152"/>
      <c r="CY759" s="152"/>
      <c r="CZ759" s="152"/>
      <c r="DA759" s="152"/>
      <c r="DB759" s="152"/>
      <c r="DC759" s="152"/>
      <c r="DD759" s="152"/>
      <c r="DE759" s="152"/>
      <c r="DF759" s="152"/>
      <c r="DG759" s="152"/>
      <c r="DH759" s="152"/>
      <c r="DI759" s="152"/>
      <c r="DJ759" s="152"/>
      <c r="DK759" s="152"/>
      <c r="DL759" s="152"/>
      <c r="DM759" s="152"/>
      <c r="DN759" s="152"/>
      <c r="DO759" s="152"/>
      <c r="DP759" s="152"/>
      <c r="DQ759" s="152"/>
      <c r="DR759" s="152"/>
      <c r="DS759" s="152"/>
      <c r="DT759" s="152"/>
      <c r="DU759" s="152"/>
      <c r="DV759" s="152"/>
      <c r="DW759" s="152"/>
      <c r="DX759" s="152"/>
      <c r="DY759" s="152"/>
      <c r="DZ759" s="152"/>
      <c r="EA759" s="152"/>
      <c r="EB759" s="152"/>
      <c r="EC759" s="152"/>
      <c r="ED759" s="152"/>
      <c r="EE759" s="152"/>
      <c r="EF759" s="152"/>
      <c r="EG759" s="152"/>
      <c r="EH759" s="152"/>
      <c r="EI759" s="152"/>
      <c r="EJ759" s="152"/>
      <c r="EK759" s="152"/>
      <c r="EL759" s="152"/>
      <c r="EM759" s="152"/>
      <c r="EN759" s="152"/>
      <c r="EO759" s="152"/>
      <c r="EP759" s="152"/>
      <c r="EQ759" s="152"/>
      <c r="ER759" s="152"/>
      <c r="ES759" s="152"/>
      <c r="ET759" s="152"/>
      <c r="EU759" s="152"/>
      <c r="EV759" s="152"/>
      <c r="EW759" s="152"/>
      <c r="EX759" s="152"/>
      <c r="EY759" s="152"/>
      <c r="EZ759" s="152"/>
      <c r="FA759" s="152"/>
      <c r="FB759" s="152"/>
      <c r="FC759" s="152"/>
      <c r="FD759" s="152"/>
    </row>
    <row r="760" spans="1:160">
      <c r="A760" s="89"/>
      <c r="B760" s="89"/>
      <c r="C760" s="89"/>
      <c r="D760" s="89"/>
      <c r="E760" s="89"/>
      <c r="F760" s="89"/>
      <c r="G760" s="89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152"/>
      <c r="AE760" s="152"/>
      <c r="AF760" s="152"/>
      <c r="AG760" s="152"/>
      <c r="AH760" s="152"/>
      <c r="AI760" s="152"/>
      <c r="AJ760" s="152"/>
      <c r="AK760" s="152"/>
      <c r="AL760" s="152"/>
      <c r="AM760" s="152"/>
      <c r="AN760" s="152"/>
      <c r="AO760" s="152"/>
      <c r="AP760" s="152"/>
      <c r="AQ760" s="152"/>
      <c r="AR760" s="152"/>
      <c r="AS760" s="152"/>
      <c r="AT760" s="152"/>
      <c r="AU760" s="152"/>
      <c r="AV760" s="152"/>
      <c r="AW760" s="152"/>
      <c r="AX760" s="152"/>
      <c r="AY760" s="152"/>
      <c r="AZ760" s="152"/>
      <c r="BA760" s="152"/>
      <c r="BB760" s="152"/>
      <c r="BC760" s="152"/>
      <c r="BD760" s="152"/>
      <c r="BE760" s="152"/>
      <c r="BF760" s="152"/>
      <c r="BG760" s="152"/>
      <c r="BH760" s="152"/>
      <c r="BI760" s="152"/>
      <c r="BJ760" s="152"/>
      <c r="BK760" s="152"/>
      <c r="BL760" s="152"/>
      <c r="BM760" s="152"/>
      <c r="BN760" s="152"/>
      <c r="BO760" s="152"/>
      <c r="BP760" s="152"/>
      <c r="BQ760" s="152"/>
      <c r="BR760" s="152"/>
      <c r="BS760" s="152"/>
      <c r="BT760" s="152"/>
      <c r="BU760" s="152"/>
      <c r="BV760" s="152"/>
      <c r="BW760" s="152"/>
      <c r="BX760" s="152"/>
      <c r="BY760" s="152"/>
      <c r="BZ760" s="152"/>
      <c r="CA760" s="152"/>
      <c r="CB760" s="152"/>
      <c r="CC760" s="152"/>
      <c r="CD760" s="152"/>
      <c r="CE760" s="152"/>
      <c r="CF760" s="152"/>
      <c r="CG760" s="152"/>
      <c r="CH760" s="152"/>
      <c r="CI760" s="152"/>
      <c r="CJ760" s="152"/>
      <c r="CK760" s="152"/>
      <c r="CL760" s="152"/>
      <c r="CM760" s="152"/>
      <c r="CN760" s="152"/>
      <c r="CO760" s="152"/>
      <c r="CP760" s="152"/>
      <c r="CQ760" s="152"/>
      <c r="CR760" s="152"/>
      <c r="CS760" s="152"/>
      <c r="CT760" s="152"/>
      <c r="CU760" s="152"/>
      <c r="CV760" s="152"/>
      <c r="CW760" s="152"/>
      <c r="CX760" s="152"/>
      <c r="CY760" s="152"/>
      <c r="CZ760" s="152"/>
      <c r="DA760" s="152"/>
      <c r="DB760" s="152"/>
      <c r="DC760" s="152"/>
      <c r="DD760" s="152"/>
      <c r="DE760" s="152"/>
      <c r="DF760" s="152"/>
      <c r="DG760" s="152"/>
      <c r="DH760" s="152"/>
      <c r="DI760" s="152"/>
      <c r="DJ760" s="152"/>
      <c r="DK760" s="152"/>
      <c r="DL760" s="152"/>
      <c r="DM760" s="152"/>
      <c r="DN760" s="152"/>
      <c r="DO760" s="152"/>
      <c r="DP760" s="152"/>
      <c r="DQ760" s="152"/>
      <c r="DR760" s="152"/>
      <c r="DS760" s="152"/>
      <c r="DT760" s="152"/>
      <c r="DU760" s="152"/>
      <c r="DV760" s="152"/>
      <c r="DW760" s="152"/>
      <c r="DX760" s="152"/>
      <c r="DY760" s="152"/>
      <c r="DZ760" s="152"/>
      <c r="EA760" s="152"/>
      <c r="EB760" s="152"/>
      <c r="EC760" s="152"/>
      <c r="ED760" s="152"/>
      <c r="EE760" s="152"/>
      <c r="EF760" s="152"/>
      <c r="EG760" s="152"/>
      <c r="EH760" s="152"/>
      <c r="EI760" s="152"/>
      <c r="EJ760" s="152"/>
      <c r="EK760" s="152"/>
      <c r="EL760" s="152"/>
      <c r="EM760" s="152"/>
      <c r="EN760" s="152"/>
      <c r="EO760" s="152"/>
      <c r="EP760" s="152"/>
      <c r="EQ760" s="152"/>
      <c r="ER760" s="152"/>
      <c r="ES760" s="152"/>
      <c r="ET760" s="152"/>
      <c r="EU760" s="152"/>
      <c r="EV760" s="152"/>
      <c r="EW760" s="152"/>
      <c r="EX760" s="152"/>
      <c r="EY760" s="152"/>
      <c r="EZ760" s="152"/>
      <c r="FA760" s="152"/>
      <c r="FB760" s="152"/>
      <c r="FC760" s="152"/>
      <c r="FD760" s="152"/>
    </row>
    <row r="761" spans="1:160">
      <c r="A761" s="89"/>
      <c r="B761" s="89"/>
      <c r="C761" s="89"/>
      <c r="D761" s="89"/>
      <c r="E761" s="89"/>
      <c r="F761" s="89"/>
      <c r="G761" s="89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152"/>
      <c r="AE761" s="152"/>
      <c r="AF761" s="152"/>
      <c r="AG761" s="152"/>
      <c r="AH761" s="152"/>
      <c r="AI761" s="152"/>
      <c r="AJ761" s="152"/>
      <c r="AK761" s="152"/>
      <c r="AL761" s="152"/>
      <c r="AM761" s="152"/>
      <c r="AN761" s="152"/>
      <c r="AO761" s="152"/>
      <c r="AP761" s="152"/>
      <c r="AQ761" s="152"/>
      <c r="AR761" s="152"/>
      <c r="AS761" s="152"/>
      <c r="AT761" s="152"/>
      <c r="AU761" s="152"/>
      <c r="AV761" s="152"/>
      <c r="AW761" s="152"/>
      <c r="AX761" s="152"/>
      <c r="AY761" s="152"/>
      <c r="AZ761" s="152"/>
      <c r="BA761" s="152"/>
      <c r="BB761" s="152"/>
      <c r="BC761" s="152"/>
      <c r="BD761" s="152"/>
      <c r="BE761" s="152"/>
      <c r="BF761" s="152"/>
      <c r="BG761" s="152"/>
      <c r="BH761" s="152"/>
      <c r="BI761" s="152"/>
      <c r="BJ761" s="152"/>
      <c r="BK761" s="152"/>
      <c r="BL761" s="152"/>
      <c r="BM761" s="152"/>
      <c r="BN761" s="152"/>
      <c r="BO761" s="152"/>
      <c r="BP761" s="152"/>
      <c r="BQ761" s="152"/>
      <c r="BR761" s="152"/>
      <c r="BS761" s="152"/>
      <c r="BT761" s="152"/>
      <c r="BU761" s="152"/>
      <c r="BV761" s="152"/>
      <c r="BW761" s="152"/>
      <c r="BX761" s="152"/>
      <c r="BY761" s="152"/>
      <c r="BZ761" s="152"/>
      <c r="CA761" s="152"/>
      <c r="CB761" s="152"/>
      <c r="CC761" s="152"/>
      <c r="CD761" s="152"/>
      <c r="CE761" s="152"/>
      <c r="CF761" s="152"/>
      <c r="CG761" s="152"/>
      <c r="CH761" s="152"/>
      <c r="CI761" s="152"/>
      <c r="CJ761" s="152"/>
      <c r="CK761" s="152"/>
      <c r="CL761" s="152"/>
      <c r="CM761" s="152"/>
      <c r="CN761" s="152"/>
      <c r="CO761" s="152"/>
      <c r="CP761" s="152"/>
      <c r="CQ761" s="152"/>
      <c r="CR761" s="152"/>
      <c r="CS761" s="152"/>
      <c r="CT761" s="152"/>
      <c r="CU761" s="152"/>
      <c r="CV761" s="152"/>
      <c r="CW761" s="152"/>
      <c r="CX761" s="152"/>
      <c r="CY761" s="152"/>
      <c r="CZ761" s="152"/>
      <c r="DA761" s="152"/>
      <c r="DB761" s="152"/>
      <c r="DC761" s="152"/>
      <c r="DD761" s="152"/>
      <c r="DE761" s="152"/>
      <c r="DF761" s="152"/>
      <c r="DG761" s="152"/>
      <c r="DH761" s="152"/>
      <c r="DI761" s="152"/>
      <c r="DJ761" s="152"/>
      <c r="DK761" s="152"/>
      <c r="DL761" s="152"/>
      <c r="DM761" s="152"/>
      <c r="DN761" s="152"/>
      <c r="DO761" s="152"/>
      <c r="DP761" s="152"/>
      <c r="DQ761" s="152"/>
      <c r="DR761" s="152"/>
      <c r="DS761" s="152"/>
      <c r="DT761" s="152"/>
      <c r="DU761" s="152"/>
      <c r="DV761" s="152"/>
      <c r="DW761" s="152"/>
      <c r="DX761" s="152"/>
      <c r="DY761" s="152"/>
      <c r="DZ761" s="152"/>
      <c r="EA761" s="152"/>
      <c r="EB761" s="152"/>
      <c r="EC761" s="152"/>
      <c r="ED761" s="152"/>
      <c r="EE761" s="152"/>
      <c r="EF761" s="152"/>
      <c r="EG761" s="152"/>
      <c r="EH761" s="152"/>
      <c r="EI761" s="152"/>
      <c r="EJ761" s="152"/>
      <c r="EK761" s="152"/>
      <c r="EL761" s="152"/>
      <c r="EM761" s="152"/>
      <c r="EN761" s="152"/>
      <c r="EO761" s="152"/>
      <c r="EP761" s="152"/>
      <c r="EQ761" s="152"/>
      <c r="ER761" s="152"/>
      <c r="ES761" s="152"/>
      <c r="ET761" s="152"/>
      <c r="EU761" s="152"/>
      <c r="EV761" s="152"/>
      <c r="EW761" s="152"/>
      <c r="EX761" s="152"/>
      <c r="EY761" s="152"/>
      <c r="EZ761" s="152"/>
      <c r="FA761" s="152"/>
      <c r="FB761" s="152"/>
      <c r="FC761" s="152"/>
      <c r="FD761" s="152"/>
    </row>
    <row r="762" spans="1:160">
      <c r="A762" s="89"/>
      <c r="B762" s="89"/>
      <c r="C762" s="89"/>
      <c r="D762" s="89"/>
      <c r="E762" s="89"/>
      <c r="F762" s="89"/>
      <c r="G762" s="89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152"/>
      <c r="AE762" s="152"/>
      <c r="AF762" s="152"/>
      <c r="AG762" s="152"/>
      <c r="AH762" s="152"/>
      <c r="AI762" s="152"/>
      <c r="AJ762" s="152"/>
      <c r="AK762" s="152"/>
      <c r="AL762" s="152"/>
      <c r="AM762" s="152"/>
      <c r="AN762" s="152"/>
      <c r="AO762" s="152"/>
      <c r="AP762" s="152"/>
      <c r="AQ762" s="152"/>
      <c r="AR762" s="152"/>
      <c r="AS762" s="152"/>
      <c r="AT762" s="152"/>
      <c r="AU762" s="152"/>
      <c r="AV762" s="152"/>
      <c r="AW762" s="152"/>
      <c r="AX762" s="152"/>
      <c r="AY762" s="152"/>
      <c r="AZ762" s="152"/>
      <c r="BA762" s="152"/>
      <c r="BB762" s="152"/>
      <c r="BC762" s="152"/>
      <c r="BD762" s="152"/>
      <c r="BE762" s="152"/>
      <c r="BF762" s="152"/>
      <c r="BG762" s="152"/>
      <c r="BH762" s="152"/>
      <c r="BI762" s="152"/>
      <c r="BJ762" s="152"/>
      <c r="BK762" s="152"/>
      <c r="BL762" s="152"/>
      <c r="BM762" s="152"/>
      <c r="BN762" s="152"/>
      <c r="BO762" s="152"/>
      <c r="BP762" s="152"/>
      <c r="BQ762" s="152"/>
      <c r="BR762" s="152"/>
      <c r="BS762" s="152"/>
      <c r="BT762" s="152"/>
      <c r="BU762" s="152"/>
      <c r="BV762" s="152"/>
      <c r="BW762" s="152"/>
      <c r="BX762" s="152"/>
      <c r="BY762" s="152"/>
      <c r="BZ762" s="152"/>
      <c r="CA762" s="152"/>
      <c r="CB762" s="152"/>
      <c r="CC762" s="152"/>
      <c r="CD762" s="152"/>
      <c r="CE762" s="152"/>
      <c r="CF762" s="152"/>
      <c r="CG762" s="152"/>
      <c r="CH762" s="152"/>
      <c r="CI762" s="152"/>
      <c r="CJ762" s="152"/>
      <c r="CK762" s="152"/>
      <c r="CL762" s="152"/>
      <c r="CM762" s="152"/>
      <c r="CN762" s="152"/>
      <c r="CO762" s="152"/>
      <c r="CP762" s="152"/>
      <c r="CQ762" s="152"/>
      <c r="CR762" s="152"/>
      <c r="CS762" s="152"/>
      <c r="CT762" s="152"/>
      <c r="CU762" s="152"/>
      <c r="CV762" s="152"/>
      <c r="CW762" s="152"/>
      <c r="CX762" s="152"/>
      <c r="CY762" s="152"/>
      <c r="CZ762" s="152"/>
      <c r="DA762" s="152"/>
      <c r="DB762" s="152"/>
      <c r="DC762" s="152"/>
      <c r="DD762" s="152"/>
      <c r="DE762" s="152"/>
      <c r="DF762" s="152"/>
      <c r="DG762" s="152"/>
      <c r="DH762" s="152"/>
      <c r="DI762" s="152"/>
      <c r="DJ762" s="152"/>
      <c r="DK762" s="152"/>
      <c r="DL762" s="152"/>
      <c r="DM762" s="152"/>
      <c r="DN762" s="152"/>
      <c r="DO762" s="152"/>
      <c r="DP762" s="152"/>
      <c r="DQ762" s="152"/>
      <c r="DR762" s="152"/>
      <c r="DS762" s="152"/>
      <c r="DT762" s="152"/>
      <c r="DU762" s="152"/>
      <c r="DV762" s="152"/>
      <c r="DW762" s="152"/>
      <c r="DX762" s="152"/>
      <c r="DY762" s="152"/>
      <c r="DZ762" s="152"/>
      <c r="EA762" s="152"/>
      <c r="EB762" s="152"/>
      <c r="EC762" s="152"/>
      <c r="ED762" s="152"/>
      <c r="EE762" s="152"/>
      <c r="EF762" s="152"/>
      <c r="EG762" s="152"/>
      <c r="EH762" s="152"/>
      <c r="EI762" s="152"/>
      <c r="EJ762" s="152"/>
      <c r="EK762" s="152"/>
      <c r="EL762" s="152"/>
      <c r="EM762" s="152"/>
      <c r="EN762" s="152"/>
      <c r="EO762" s="152"/>
      <c r="EP762" s="152"/>
      <c r="EQ762" s="152"/>
      <c r="ER762" s="152"/>
      <c r="ES762" s="152"/>
      <c r="ET762" s="152"/>
      <c r="EU762" s="152"/>
      <c r="EV762" s="152"/>
      <c r="EW762" s="152"/>
      <c r="EX762" s="152"/>
      <c r="EY762" s="152"/>
      <c r="EZ762" s="152"/>
      <c r="FA762" s="152"/>
      <c r="FB762" s="152"/>
      <c r="FC762" s="152"/>
      <c r="FD762" s="152"/>
    </row>
    <row r="763" spans="1:160">
      <c r="A763" s="89"/>
      <c r="B763" s="89"/>
      <c r="C763" s="89"/>
      <c r="D763" s="89"/>
      <c r="E763" s="89"/>
      <c r="F763" s="89"/>
      <c r="G763" s="89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152"/>
      <c r="AE763" s="152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/>
      <c r="AP763" s="152"/>
      <c r="AQ763" s="152"/>
      <c r="AR763" s="152"/>
      <c r="AS763" s="152"/>
      <c r="AT763" s="152"/>
      <c r="AU763" s="152"/>
      <c r="AV763" s="152"/>
      <c r="AW763" s="152"/>
      <c r="AX763" s="152"/>
      <c r="AY763" s="152"/>
      <c r="AZ763" s="152"/>
      <c r="BA763" s="152"/>
      <c r="BB763" s="152"/>
      <c r="BC763" s="152"/>
      <c r="BD763" s="152"/>
      <c r="BE763" s="152"/>
      <c r="BF763" s="152"/>
      <c r="BG763" s="152"/>
      <c r="BH763" s="152"/>
      <c r="BI763" s="152"/>
      <c r="BJ763" s="152"/>
      <c r="BK763" s="152"/>
      <c r="BL763" s="152"/>
      <c r="BM763" s="152"/>
      <c r="BN763" s="152"/>
      <c r="BO763" s="152"/>
      <c r="BP763" s="152"/>
      <c r="BQ763" s="152"/>
      <c r="BR763" s="152"/>
      <c r="BS763" s="152"/>
      <c r="BT763" s="152"/>
      <c r="BU763" s="152"/>
      <c r="BV763" s="152"/>
      <c r="BW763" s="152"/>
      <c r="BX763" s="152"/>
      <c r="BY763" s="152"/>
      <c r="BZ763" s="152"/>
      <c r="CA763" s="152"/>
      <c r="CB763" s="152"/>
      <c r="CC763" s="152"/>
      <c r="CD763" s="152"/>
      <c r="CE763" s="152"/>
      <c r="CF763" s="152"/>
      <c r="CG763" s="152"/>
      <c r="CH763" s="152"/>
      <c r="CI763" s="152"/>
      <c r="CJ763" s="152"/>
      <c r="CK763" s="152"/>
      <c r="CL763" s="152"/>
      <c r="CM763" s="152"/>
      <c r="CN763" s="152"/>
      <c r="CO763" s="152"/>
      <c r="CP763" s="152"/>
      <c r="CQ763" s="152"/>
      <c r="CR763" s="152"/>
      <c r="CS763" s="152"/>
      <c r="CT763" s="152"/>
      <c r="CU763" s="152"/>
      <c r="CV763" s="152"/>
      <c r="CW763" s="152"/>
      <c r="CX763" s="152"/>
      <c r="CY763" s="152"/>
      <c r="CZ763" s="152"/>
      <c r="DA763" s="152"/>
      <c r="DB763" s="152"/>
      <c r="DC763" s="152"/>
      <c r="DD763" s="152"/>
      <c r="DE763" s="152"/>
      <c r="DF763" s="152"/>
      <c r="DG763" s="152"/>
      <c r="DH763" s="152"/>
      <c r="DI763" s="152"/>
      <c r="DJ763" s="152"/>
      <c r="DK763" s="152"/>
      <c r="DL763" s="152"/>
      <c r="DM763" s="152"/>
      <c r="DN763" s="152"/>
      <c r="DO763" s="152"/>
      <c r="DP763" s="152"/>
      <c r="DQ763" s="152"/>
      <c r="DR763" s="152"/>
      <c r="DS763" s="152"/>
      <c r="DT763" s="152"/>
      <c r="DU763" s="152"/>
      <c r="DV763" s="152"/>
      <c r="DW763" s="152"/>
      <c r="DX763" s="152"/>
      <c r="DY763" s="152"/>
      <c r="DZ763" s="152"/>
      <c r="EA763" s="152"/>
      <c r="EB763" s="152"/>
      <c r="EC763" s="152"/>
      <c r="ED763" s="152"/>
      <c r="EE763" s="152"/>
      <c r="EF763" s="152"/>
      <c r="EG763" s="152"/>
      <c r="EH763" s="152"/>
      <c r="EI763" s="152"/>
      <c r="EJ763" s="152"/>
      <c r="EK763" s="152"/>
      <c r="EL763" s="152"/>
      <c r="EM763" s="152"/>
      <c r="EN763" s="152"/>
      <c r="EO763" s="152"/>
      <c r="EP763" s="152"/>
      <c r="EQ763" s="152"/>
      <c r="ER763" s="152"/>
      <c r="ES763" s="152"/>
      <c r="ET763" s="152"/>
      <c r="EU763" s="152"/>
      <c r="EV763" s="152"/>
      <c r="EW763" s="152"/>
      <c r="EX763" s="152"/>
      <c r="EY763" s="152"/>
      <c r="EZ763" s="152"/>
      <c r="FA763" s="152"/>
      <c r="FB763" s="152"/>
      <c r="FC763" s="152"/>
      <c r="FD763" s="152"/>
    </row>
    <row r="764" spans="1:160">
      <c r="A764" s="89"/>
      <c r="B764" s="89"/>
      <c r="C764" s="89"/>
      <c r="D764" s="89"/>
      <c r="E764" s="89"/>
      <c r="F764" s="89"/>
      <c r="G764" s="89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152"/>
      <c r="AE764" s="152"/>
      <c r="AF764" s="152"/>
      <c r="AG764" s="152"/>
      <c r="AH764" s="152"/>
      <c r="AI764" s="152"/>
      <c r="AJ764" s="152"/>
      <c r="AK764" s="152"/>
      <c r="AL764" s="152"/>
      <c r="AM764" s="152"/>
      <c r="AN764" s="152"/>
      <c r="AO764" s="152"/>
      <c r="AP764" s="152"/>
      <c r="AQ764" s="152"/>
      <c r="AR764" s="152"/>
      <c r="AS764" s="152"/>
      <c r="AT764" s="152"/>
      <c r="AU764" s="152"/>
      <c r="AV764" s="152"/>
      <c r="AW764" s="152"/>
      <c r="AX764" s="152"/>
      <c r="AY764" s="152"/>
      <c r="AZ764" s="152"/>
      <c r="BA764" s="152"/>
      <c r="BB764" s="152"/>
      <c r="BC764" s="152"/>
      <c r="BD764" s="152"/>
      <c r="BE764" s="152"/>
      <c r="BF764" s="152"/>
      <c r="BG764" s="152"/>
      <c r="BH764" s="152"/>
      <c r="BI764" s="152"/>
      <c r="BJ764" s="152"/>
      <c r="BK764" s="152"/>
      <c r="BL764" s="152"/>
      <c r="BM764" s="152"/>
      <c r="BN764" s="152"/>
      <c r="BO764" s="152"/>
      <c r="BP764" s="152"/>
      <c r="BQ764" s="152"/>
      <c r="BR764" s="152"/>
      <c r="BS764" s="152"/>
      <c r="BT764" s="152"/>
      <c r="BU764" s="152"/>
      <c r="BV764" s="152"/>
      <c r="BW764" s="152"/>
      <c r="BX764" s="152"/>
      <c r="BY764" s="152"/>
      <c r="BZ764" s="152"/>
      <c r="CA764" s="152"/>
      <c r="CB764" s="152"/>
      <c r="CC764" s="152"/>
      <c r="CD764" s="152"/>
      <c r="CE764" s="152"/>
      <c r="CF764" s="152"/>
      <c r="CG764" s="152"/>
      <c r="CH764" s="152"/>
      <c r="CI764" s="152"/>
      <c r="CJ764" s="152"/>
      <c r="CK764" s="152"/>
      <c r="CL764" s="152"/>
      <c r="CM764" s="152"/>
      <c r="CN764" s="152"/>
      <c r="CO764" s="152"/>
      <c r="CP764" s="152"/>
      <c r="CQ764" s="152"/>
      <c r="CR764" s="152"/>
      <c r="CS764" s="152"/>
      <c r="CT764" s="152"/>
      <c r="CU764" s="152"/>
      <c r="CV764" s="152"/>
      <c r="CW764" s="152"/>
      <c r="CX764" s="152"/>
      <c r="CY764" s="152"/>
      <c r="CZ764" s="152"/>
      <c r="DA764" s="152"/>
      <c r="DB764" s="152"/>
      <c r="DC764" s="152"/>
      <c r="DD764" s="152"/>
      <c r="DE764" s="152"/>
      <c r="DF764" s="152"/>
      <c r="DG764" s="152"/>
      <c r="DH764" s="152"/>
      <c r="DI764" s="152"/>
      <c r="DJ764" s="152"/>
      <c r="DK764" s="152"/>
      <c r="DL764" s="152"/>
      <c r="DM764" s="152"/>
      <c r="DN764" s="152"/>
      <c r="DO764" s="152"/>
      <c r="DP764" s="152"/>
      <c r="DQ764" s="152"/>
      <c r="DR764" s="152"/>
      <c r="DS764" s="152"/>
      <c r="DT764" s="152"/>
      <c r="DU764" s="152"/>
      <c r="DV764" s="152"/>
      <c r="DW764" s="152"/>
      <c r="DX764" s="152"/>
      <c r="DY764" s="152"/>
      <c r="DZ764" s="152"/>
      <c r="EA764" s="152"/>
      <c r="EB764" s="152"/>
      <c r="EC764" s="152"/>
      <c r="ED764" s="152"/>
      <c r="EE764" s="152"/>
      <c r="EF764" s="152"/>
      <c r="EG764" s="152"/>
      <c r="EH764" s="152"/>
      <c r="EI764" s="152"/>
      <c r="EJ764" s="152"/>
      <c r="EK764" s="152"/>
      <c r="EL764" s="152"/>
      <c r="EM764" s="152"/>
      <c r="EN764" s="152"/>
      <c r="EO764" s="152"/>
      <c r="EP764" s="152"/>
      <c r="EQ764" s="152"/>
      <c r="ER764" s="152"/>
      <c r="ES764" s="152"/>
      <c r="ET764" s="152"/>
      <c r="EU764" s="152"/>
      <c r="EV764" s="152"/>
      <c r="EW764" s="152"/>
      <c r="EX764" s="152"/>
      <c r="EY764" s="152"/>
      <c r="EZ764" s="152"/>
      <c r="FA764" s="152"/>
      <c r="FB764" s="152"/>
      <c r="FC764" s="152"/>
      <c r="FD764" s="152"/>
    </row>
    <row r="765" spans="1:160">
      <c r="A765" s="89"/>
      <c r="B765" s="89"/>
      <c r="C765" s="89"/>
      <c r="D765" s="89"/>
      <c r="E765" s="89"/>
      <c r="F765" s="89"/>
      <c r="G765" s="89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152"/>
      <c r="AE765" s="152"/>
      <c r="AF765" s="152"/>
      <c r="AG765" s="152"/>
      <c r="AH765" s="152"/>
      <c r="AI765" s="152"/>
      <c r="AJ765" s="152"/>
      <c r="AK765" s="152"/>
      <c r="AL765" s="152"/>
      <c r="AM765" s="152"/>
      <c r="AN765" s="152"/>
      <c r="AO765" s="152"/>
      <c r="AP765" s="152"/>
      <c r="AQ765" s="152"/>
      <c r="AR765" s="152"/>
      <c r="AS765" s="152"/>
      <c r="AT765" s="152"/>
      <c r="AU765" s="152"/>
      <c r="AV765" s="152"/>
      <c r="AW765" s="152"/>
      <c r="AX765" s="152"/>
      <c r="AY765" s="152"/>
      <c r="AZ765" s="152"/>
      <c r="BA765" s="152"/>
      <c r="BB765" s="152"/>
      <c r="BC765" s="152"/>
      <c r="BD765" s="152"/>
      <c r="BE765" s="152"/>
      <c r="BF765" s="152"/>
      <c r="BG765" s="152"/>
      <c r="BH765" s="152"/>
      <c r="BI765" s="152"/>
      <c r="BJ765" s="152"/>
      <c r="BK765" s="152"/>
      <c r="BL765" s="152"/>
      <c r="BM765" s="152"/>
      <c r="BN765" s="152"/>
      <c r="BO765" s="152"/>
      <c r="BP765" s="152"/>
      <c r="BQ765" s="152"/>
      <c r="BR765" s="152"/>
      <c r="BS765" s="152"/>
      <c r="BT765" s="152"/>
      <c r="BU765" s="152"/>
      <c r="BV765" s="152"/>
      <c r="BW765" s="152"/>
      <c r="BX765" s="152"/>
      <c r="BY765" s="152"/>
      <c r="BZ765" s="152"/>
      <c r="CA765" s="152"/>
      <c r="CB765" s="152"/>
      <c r="CC765" s="152"/>
      <c r="CD765" s="152"/>
      <c r="CE765" s="152"/>
      <c r="CF765" s="152"/>
      <c r="CG765" s="152"/>
      <c r="CH765" s="152"/>
      <c r="CI765" s="152"/>
      <c r="CJ765" s="152"/>
      <c r="CK765" s="152"/>
      <c r="CL765" s="152"/>
      <c r="CM765" s="152"/>
      <c r="CN765" s="152"/>
      <c r="CO765" s="152"/>
      <c r="CP765" s="152"/>
      <c r="CQ765" s="152"/>
      <c r="CR765" s="152"/>
      <c r="CS765" s="152"/>
      <c r="CT765" s="152"/>
      <c r="CU765" s="152"/>
      <c r="CV765" s="152"/>
      <c r="CW765" s="152"/>
      <c r="CX765" s="152"/>
      <c r="CY765" s="152"/>
      <c r="CZ765" s="152"/>
      <c r="DA765" s="152"/>
      <c r="DB765" s="152"/>
      <c r="DC765" s="152"/>
      <c r="DD765" s="152"/>
      <c r="DE765" s="152"/>
      <c r="DF765" s="152"/>
      <c r="DG765" s="152"/>
      <c r="DH765" s="152"/>
      <c r="DI765" s="152"/>
      <c r="DJ765" s="152"/>
      <c r="DK765" s="152"/>
      <c r="DL765" s="152"/>
      <c r="DM765" s="152"/>
      <c r="DN765" s="152"/>
      <c r="DO765" s="152"/>
      <c r="DP765" s="152"/>
      <c r="DQ765" s="152"/>
      <c r="DR765" s="152"/>
      <c r="DS765" s="152"/>
      <c r="DT765" s="152"/>
      <c r="DU765" s="152"/>
      <c r="DV765" s="152"/>
      <c r="DW765" s="152"/>
      <c r="DX765" s="152"/>
      <c r="DY765" s="152"/>
      <c r="DZ765" s="152"/>
      <c r="EA765" s="152"/>
      <c r="EB765" s="152"/>
      <c r="EC765" s="152"/>
      <c r="ED765" s="152"/>
      <c r="EE765" s="152"/>
      <c r="EF765" s="152"/>
      <c r="EG765" s="152"/>
      <c r="EH765" s="152"/>
      <c r="EI765" s="152"/>
      <c r="EJ765" s="152"/>
      <c r="EK765" s="152"/>
      <c r="EL765" s="152"/>
      <c r="EM765" s="152"/>
      <c r="EN765" s="152"/>
      <c r="EO765" s="152"/>
      <c r="EP765" s="152"/>
      <c r="EQ765" s="152"/>
      <c r="ER765" s="152"/>
      <c r="ES765" s="152"/>
      <c r="ET765" s="152"/>
      <c r="EU765" s="152"/>
      <c r="EV765" s="152"/>
      <c r="EW765" s="152"/>
      <c r="EX765" s="152"/>
      <c r="EY765" s="152"/>
      <c r="EZ765" s="152"/>
      <c r="FA765" s="152"/>
      <c r="FB765" s="152"/>
      <c r="FC765" s="152"/>
      <c r="FD765" s="152"/>
    </row>
    <row r="766" spans="1:160">
      <c r="A766" s="89"/>
      <c r="B766" s="89"/>
      <c r="C766" s="89"/>
      <c r="D766" s="89"/>
      <c r="E766" s="89"/>
      <c r="F766" s="89"/>
      <c r="G766" s="89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152"/>
      <c r="AE766" s="152"/>
      <c r="AF766" s="152"/>
      <c r="AG766" s="152"/>
      <c r="AH766" s="152"/>
      <c r="AI766" s="152"/>
      <c r="AJ766" s="152"/>
      <c r="AK766" s="152"/>
      <c r="AL766" s="152"/>
      <c r="AM766" s="152"/>
      <c r="AN766" s="152"/>
      <c r="AO766" s="152"/>
      <c r="AP766" s="152"/>
      <c r="AQ766" s="152"/>
      <c r="AR766" s="152"/>
      <c r="AS766" s="152"/>
      <c r="AT766" s="152"/>
      <c r="AU766" s="152"/>
      <c r="AV766" s="152"/>
      <c r="AW766" s="152"/>
      <c r="AX766" s="152"/>
      <c r="AY766" s="152"/>
      <c r="AZ766" s="152"/>
      <c r="BA766" s="152"/>
      <c r="BB766" s="152"/>
      <c r="BC766" s="152"/>
      <c r="BD766" s="152"/>
      <c r="BE766" s="152"/>
      <c r="BF766" s="152"/>
      <c r="BG766" s="152"/>
      <c r="BH766" s="152"/>
      <c r="BI766" s="152"/>
      <c r="BJ766" s="152"/>
      <c r="BK766" s="152"/>
      <c r="BL766" s="152"/>
      <c r="BM766" s="152"/>
      <c r="BN766" s="152"/>
      <c r="BO766" s="152"/>
      <c r="BP766" s="152"/>
      <c r="BQ766" s="152"/>
      <c r="BR766" s="152"/>
      <c r="BS766" s="152"/>
      <c r="BT766" s="152"/>
      <c r="BU766" s="152"/>
      <c r="BV766" s="152"/>
      <c r="BW766" s="152"/>
      <c r="BX766" s="152"/>
      <c r="BY766" s="152"/>
      <c r="BZ766" s="152"/>
      <c r="CA766" s="152"/>
      <c r="CB766" s="152"/>
      <c r="CC766" s="152"/>
      <c r="CD766" s="152"/>
      <c r="CE766" s="152"/>
      <c r="CF766" s="152"/>
      <c r="CG766" s="152"/>
      <c r="CH766" s="152"/>
      <c r="CI766" s="152"/>
      <c r="CJ766" s="152"/>
      <c r="CK766" s="152"/>
      <c r="CL766" s="152"/>
      <c r="CM766" s="152"/>
      <c r="CN766" s="152"/>
      <c r="CO766" s="152"/>
      <c r="CP766" s="152"/>
      <c r="CQ766" s="152"/>
      <c r="CR766" s="152"/>
      <c r="CS766" s="152"/>
      <c r="CT766" s="152"/>
      <c r="CU766" s="152"/>
      <c r="CV766" s="152"/>
      <c r="CW766" s="152"/>
      <c r="CX766" s="152"/>
      <c r="CY766" s="152"/>
      <c r="CZ766" s="152"/>
      <c r="DA766" s="152"/>
      <c r="DB766" s="152"/>
      <c r="DC766" s="152"/>
      <c r="DD766" s="152"/>
      <c r="DE766" s="152"/>
      <c r="DF766" s="152"/>
      <c r="DG766" s="152"/>
      <c r="DH766" s="152"/>
      <c r="DI766" s="152"/>
      <c r="DJ766" s="152"/>
      <c r="DK766" s="152"/>
      <c r="DL766" s="152"/>
      <c r="DM766" s="152"/>
      <c r="DN766" s="152"/>
      <c r="DO766" s="152"/>
      <c r="DP766" s="152"/>
      <c r="DQ766" s="152"/>
      <c r="DR766" s="152"/>
      <c r="DS766" s="152"/>
      <c r="DT766" s="152"/>
      <c r="DU766" s="152"/>
      <c r="DV766" s="152"/>
      <c r="DW766" s="152"/>
      <c r="DX766" s="152"/>
      <c r="DY766" s="152"/>
      <c r="DZ766" s="152"/>
      <c r="EA766" s="152"/>
      <c r="EB766" s="152"/>
      <c r="EC766" s="152"/>
      <c r="ED766" s="152"/>
      <c r="EE766" s="152"/>
      <c r="EF766" s="152"/>
      <c r="EG766" s="152"/>
      <c r="EH766" s="152"/>
      <c r="EI766" s="152"/>
      <c r="EJ766" s="152"/>
      <c r="EK766" s="152"/>
      <c r="EL766" s="152"/>
      <c r="EM766" s="152"/>
      <c r="EN766" s="152"/>
      <c r="EO766" s="152"/>
      <c r="EP766" s="152"/>
      <c r="EQ766" s="152"/>
      <c r="ER766" s="152"/>
      <c r="ES766" s="152"/>
      <c r="ET766" s="152"/>
      <c r="EU766" s="152"/>
      <c r="EV766" s="152"/>
      <c r="EW766" s="152"/>
      <c r="EX766" s="152"/>
      <c r="EY766" s="152"/>
      <c r="EZ766" s="152"/>
      <c r="FA766" s="152"/>
      <c r="FB766" s="152"/>
      <c r="FC766" s="152"/>
      <c r="FD766" s="152"/>
    </row>
    <row r="767" spans="1:160">
      <c r="A767" s="89"/>
      <c r="B767" s="89"/>
      <c r="C767" s="89"/>
      <c r="D767" s="89"/>
      <c r="E767" s="89"/>
      <c r="F767" s="89"/>
      <c r="G767" s="89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152"/>
      <c r="AE767" s="152"/>
      <c r="AF767" s="152"/>
      <c r="AG767" s="152"/>
      <c r="AH767" s="152"/>
      <c r="AI767" s="152"/>
      <c r="AJ767" s="152"/>
      <c r="AK767" s="152"/>
      <c r="AL767" s="152"/>
      <c r="AM767" s="152"/>
      <c r="AN767" s="152"/>
      <c r="AO767" s="152"/>
      <c r="AP767" s="152"/>
      <c r="AQ767" s="152"/>
      <c r="AR767" s="152"/>
      <c r="AS767" s="152"/>
      <c r="AT767" s="152"/>
      <c r="AU767" s="152"/>
      <c r="AV767" s="152"/>
      <c r="AW767" s="152"/>
      <c r="AX767" s="152"/>
      <c r="AY767" s="152"/>
      <c r="AZ767" s="152"/>
      <c r="BA767" s="152"/>
      <c r="BB767" s="152"/>
      <c r="BC767" s="152"/>
      <c r="BD767" s="152"/>
      <c r="BE767" s="152"/>
      <c r="BF767" s="152"/>
      <c r="BG767" s="152"/>
      <c r="BH767" s="152"/>
      <c r="BI767" s="152"/>
      <c r="BJ767" s="152"/>
      <c r="BK767" s="152"/>
      <c r="BL767" s="152"/>
      <c r="BM767" s="152"/>
      <c r="BN767" s="152"/>
      <c r="BO767" s="152"/>
      <c r="BP767" s="152"/>
      <c r="BQ767" s="152"/>
      <c r="BR767" s="152"/>
      <c r="BS767" s="152"/>
      <c r="BT767" s="152"/>
      <c r="BU767" s="152"/>
      <c r="BV767" s="152"/>
      <c r="BW767" s="152"/>
      <c r="BX767" s="152"/>
      <c r="BY767" s="152"/>
      <c r="BZ767" s="152"/>
      <c r="CA767" s="152"/>
      <c r="CB767" s="152"/>
      <c r="CC767" s="152"/>
      <c r="CD767" s="152"/>
      <c r="CE767" s="152"/>
      <c r="CF767" s="152"/>
      <c r="CG767" s="152"/>
      <c r="CH767" s="152"/>
      <c r="CI767" s="152"/>
      <c r="CJ767" s="152"/>
      <c r="CK767" s="152"/>
      <c r="CL767" s="152"/>
      <c r="CM767" s="152"/>
      <c r="CN767" s="152"/>
      <c r="CO767" s="152"/>
      <c r="CP767" s="152"/>
      <c r="CQ767" s="152"/>
      <c r="CR767" s="152"/>
      <c r="CS767" s="152"/>
      <c r="CT767" s="152"/>
      <c r="CU767" s="152"/>
      <c r="CV767" s="152"/>
      <c r="CW767" s="152"/>
      <c r="CX767" s="152"/>
      <c r="CY767" s="152"/>
      <c r="CZ767" s="152"/>
      <c r="DA767" s="152"/>
      <c r="DB767" s="152"/>
      <c r="DC767" s="152"/>
      <c r="DD767" s="152"/>
      <c r="DE767" s="152"/>
      <c r="DF767" s="152"/>
      <c r="DG767" s="152"/>
      <c r="DH767" s="152"/>
      <c r="DI767" s="152"/>
      <c r="DJ767" s="152"/>
      <c r="DK767" s="152"/>
      <c r="DL767" s="152"/>
      <c r="DM767" s="152"/>
      <c r="DN767" s="152"/>
      <c r="DO767" s="152"/>
      <c r="DP767" s="152"/>
      <c r="DQ767" s="152"/>
      <c r="DR767" s="152"/>
      <c r="DS767" s="152"/>
      <c r="DT767" s="152"/>
      <c r="DU767" s="152"/>
      <c r="DV767" s="152"/>
      <c r="DW767" s="152"/>
      <c r="DX767" s="152"/>
      <c r="DY767" s="152"/>
      <c r="DZ767" s="152"/>
      <c r="EA767" s="152"/>
      <c r="EB767" s="152"/>
      <c r="EC767" s="152"/>
      <c r="ED767" s="152"/>
      <c r="EE767" s="152"/>
      <c r="EF767" s="152"/>
      <c r="EG767" s="152"/>
      <c r="EH767" s="152"/>
      <c r="EI767" s="152"/>
      <c r="EJ767" s="152"/>
      <c r="EK767" s="152"/>
      <c r="EL767" s="152"/>
      <c r="EM767" s="152"/>
      <c r="EN767" s="152"/>
      <c r="EO767" s="152"/>
      <c r="EP767" s="152"/>
      <c r="EQ767" s="152"/>
      <c r="ER767" s="152"/>
      <c r="ES767" s="152"/>
      <c r="ET767" s="152"/>
      <c r="EU767" s="152"/>
      <c r="EV767" s="152"/>
      <c r="EW767" s="152"/>
      <c r="EX767" s="152"/>
      <c r="EY767" s="152"/>
      <c r="EZ767" s="152"/>
      <c r="FA767" s="152"/>
      <c r="FB767" s="152"/>
      <c r="FC767" s="152"/>
      <c r="FD767" s="152"/>
    </row>
    <row r="768" spans="1:160">
      <c r="A768" s="89"/>
      <c r="B768" s="89"/>
      <c r="C768" s="89"/>
      <c r="D768" s="89"/>
      <c r="E768" s="89"/>
      <c r="F768" s="89"/>
      <c r="G768" s="89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152"/>
      <c r="AE768" s="152"/>
      <c r="AF768" s="152"/>
      <c r="AG768" s="152"/>
      <c r="AH768" s="152"/>
      <c r="AI768" s="152"/>
      <c r="AJ768" s="152"/>
      <c r="AK768" s="152"/>
      <c r="AL768" s="152"/>
      <c r="AM768" s="152"/>
      <c r="AN768" s="152"/>
      <c r="AO768" s="152"/>
      <c r="AP768" s="152"/>
      <c r="AQ768" s="152"/>
      <c r="AR768" s="152"/>
      <c r="AS768" s="152"/>
      <c r="AT768" s="152"/>
      <c r="AU768" s="152"/>
      <c r="AV768" s="152"/>
      <c r="AW768" s="152"/>
      <c r="AX768" s="152"/>
      <c r="AY768" s="152"/>
      <c r="AZ768" s="152"/>
      <c r="BA768" s="152"/>
      <c r="BB768" s="152"/>
      <c r="BC768" s="152"/>
      <c r="BD768" s="152"/>
      <c r="BE768" s="152"/>
      <c r="BF768" s="152"/>
      <c r="BG768" s="152"/>
      <c r="BH768" s="152"/>
      <c r="BI768" s="152"/>
      <c r="BJ768" s="152"/>
      <c r="BK768" s="152"/>
      <c r="BL768" s="152"/>
      <c r="BM768" s="152"/>
      <c r="BN768" s="152"/>
      <c r="BO768" s="152"/>
      <c r="BP768" s="152"/>
      <c r="BQ768" s="152"/>
      <c r="BR768" s="152"/>
      <c r="BS768" s="152"/>
      <c r="BT768" s="152"/>
      <c r="BU768" s="152"/>
      <c r="BV768" s="152"/>
      <c r="BW768" s="152"/>
      <c r="BX768" s="152"/>
      <c r="BY768" s="152"/>
      <c r="BZ768" s="152"/>
      <c r="CA768" s="152"/>
      <c r="CB768" s="152"/>
      <c r="CC768" s="152"/>
      <c r="CD768" s="152"/>
      <c r="CE768" s="152"/>
      <c r="CF768" s="152"/>
      <c r="CG768" s="152"/>
      <c r="CH768" s="152"/>
      <c r="CI768" s="152"/>
      <c r="CJ768" s="152"/>
      <c r="CK768" s="152"/>
      <c r="CL768" s="152"/>
      <c r="CM768" s="152"/>
      <c r="CN768" s="152"/>
      <c r="CO768" s="152"/>
      <c r="CP768" s="152"/>
      <c r="CQ768" s="152"/>
      <c r="CR768" s="152"/>
      <c r="CS768" s="152"/>
      <c r="CT768" s="152"/>
      <c r="CU768" s="152"/>
      <c r="CV768" s="152"/>
      <c r="CW768" s="152"/>
      <c r="CX768" s="152"/>
      <c r="CY768" s="152"/>
      <c r="CZ768" s="152"/>
      <c r="DA768" s="152"/>
      <c r="DB768" s="152"/>
      <c r="DC768" s="152"/>
      <c r="DD768" s="152"/>
      <c r="DE768" s="152"/>
      <c r="DF768" s="152"/>
      <c r="DG768" s="152"/>
      <c r="DH768" s="152"/>
      <c r="DI768" s="152"/>
      <c r="DJ768" s="152"/>
      <c r="DK768" s="152"/>
      <c r="DL768" s="152"/>
      <c r="DM768" s="152"/>
      <c r="DN768" s="152"/>
      <c r="DO768" s="152"/>
      <c r="DP768" s="152"/>
      <c r="DQ768" s="152"/>
      <c r="DR768" s="152"/>
      <c r="DS768" s="152"/>
      <c r="DT768" s="152"/>
      <c r="DU768" s="152"/>
      <c r="DV768" s="152"/>
      <c r="DW768" s="152"/>
      <c r="DX768" s="152"/>
      <c r="DY768" s="152"/>
      <c r="DZ768" s="152"/>
      <c r="EA768" s="152"/>
      <c r="EB768" s="152"/>
      <c r="EC768" s="152"/>
      <c r="ED768" s="152"/>
      <c r="EE768" s="152"/>
      <c r="EF768" s="152"/>
      <c r="EG768" s="152"/>
      <c r="EH768" s="152"/>
      <c r="EI768" s="152"/>
      <c r="EJ768" s="152"/>
      <c r="EK768" s="152"/>
      <c r="EL768" s="152"/>
      <c r="EM768" s="152"/>
      <c r="EN768" s="152"/>
      <c r="EO768" s="152"/>
      <c r="EP768" s="152"/>
      <c r="EQ768" s="152"/>
      <c r="ER768" s="152"/>
      <c r="ES768" s="152"/>
      <c r="ET768" s="152"/>
      <c r="EU768" s="152"/>
      <c r="EV768" s="152"/>
      <c r="EW768" s="152"/>
      <c r="EX768" s="152"/>
      <c r="EY768" s="152"/>
      <c r="EZ768" s="152"/>
      <c r="FA768" s="152"/>
      <c r="FB768" s="152"/>
      <c r="FC768" s="152"/>
      <c r="FD768" s="152"/>
    </row>
    <row r="769" spans="1:160">
      <c r="A769" s="89"/>
      <c r="B769" s="89"/>
      <c r="C769" s="89"/>
      <c r="D769" s="89"/>
      <c r="E769" s="89"/>
      <c r="F769" s="89"/>
      <c r="G769" s="89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152"/>
      <c r="AE769" s="152"/>
      <c r="AF769" s="152"/>
      <c r="AG769" s="152"/>
      <c r="AH769" s="152"/>
      <c r="AI769" s="152"/>
      <c r="AJ769" s="152"/>
      <c r="AK769" s="152"/>
      <c r="AL769" s="152"/>
      <c r="AM769" s="152"/>
      <c r="AN769" s="152"/>
      <c r="AO769" s="152"/>
      <c r="AP769" s="152"/>
      <c r="AQ769" s="152"/>
      <c r="AR769" s="152"/>
      <c r="AS769" s="152"/>
      <c r="AT769" s="152"/>
      <c r="AU769" s="152"/>
      <c r="AV769" s="152"/>
      <c r="AW769" s="152"/>
      <c r="AX769" s="152"/>
      <c r="AY769" s="152"/>
      <c r="AZ769" s="152"/>
      <c r="BA769" s="152"/>
      <c r="BB769" s="152"/>
      <c r="BC769" s="152"/>
      <c r="BD769" s="152"/>
      <c r="BE769" s="152"/>
      <c r="BF769" s="152"/>
      <c r="BG769" s="152"/>
      <c r="BH769" s="152"/>
      <c r="BI769" s="152"/>
      <c r="BJ769" s="152"/>
      <c r="BK769" s="152"/>
      <c r="BL769" s="152"/>
      <c r="BM769" s="152"/>
      <c r="BN769" s="152"/>
      <c r="BO769" s="152"/>
      <c r="BP769" s="152"/>
      <c r="BQ769" s="152"/>
      <c r="BR769" s="152"/>
      <c r="BS769" s="152"/>
      <c r="BT769" s="152"/>
      <c r="BU769" s="152"/>
      <c r="BV769" s="152"/>
      <c r="BW769" s="152"/>
      <c r="BX769" s="152"/>
      <c r="BY769" s="152"/>
      <c r="BZ769" s="152"/>
      <c r="CA769" s="152"/>
      <c r="CB769" s="152"/>
      <c r="CC769" s="152"/>
      <c r="CD769" s="152"/>
      <c r="CE769" s="152"/>
      <c r="CF769" s="152"/>
      <c r="CG769" s="152"/>
      <c r="CH769" s="152"/>
      <c r="CI769" s="152"/>
      <c r="CJ769" s="152"/>
      <c r="CK769" s="152"/>
      <c r="CL769" s="152"/>
      <c r="CM769" s="152"/>
      <c r="CN769" s="152"/>
      <c r="CO769" s="152"/>
      <c r="CP769" s="152"/>
      <c r="CQ769" s="152"/>
      <c r="CR769" s="152"/>
      <c r="CS769" s="152"/>
      <c r="CT769" s="152"/>
      <c r="CU769" s="152"/>
      <c r="CV769" s="152"/>
      <c r="CW769" s="152"/>
      <c r="CX769" s="152"/>
      <c r="CY769" s="152"/>
      <c r="CZ769" s="152"/>
      <c r="DA769" s="152"/>
      <c r="DB769" s="152"/>
      <c r="DC769" s="152"/>
      <c r="DD769" s="152"/>
      <c r="DE769" s="152"/>
      <c r="DF769" s="152"/>
      <c r="DG769" s="152"/>
      <c r="DH769" s="152"/>
      <c r="DI769" s="152"/>
      <c r="DJ769" s="152"/>
      <c r="DK769" s="152"/>
      <c r="DL769" s="152"/>
      <c r="DM769" s="152"/>
      <c r="DN769" s="152"/>
      <c r="DO769" s="152"/>
      <c r="DP769" s="152"/>
      <c r="DQ769" s="152"/>
      <c r="DR769" s="152"/>
      <c r="DS769" s="152"/>
      <c r="DT769" s="152"/>
      <c r="DU769" s="152"/>
      <c r="DV769" s="152"/>
      <c r="DW769" s="152"/>
      <c r="DX769" s="152"/>
      <c r="DY769" s="152"/>
      <c r="DZ769" s="152"/>
      <c r="EA769" s="152"/>
      <c r="EB769" s="152"/>
      <c r="EC769" s="152"/>
      <c r="ED769" s="152"/>
      <c r="EE769" s="152"/>
      <c r="EF769" s="152"/>
      <c r="EG769" s="152"/>
      <c r="EH769" s="152"/>
      <c r="EI769" s="152"/>
      <c r="EJ769" s="152"/>
      <c r="EK769" s="152"/>
      <c r="EL769" s="152"/>
      <c r="EM769" s="152"/>
      <c r="EN769" s="152"/>
      <c r="EO769" s="152"/>
      <c r="EP769" s="152"/>
      <c r="EQ769" s="152"/>
      <c r="ER769" s="152"/>
      <c r="ES769" s="152"/>
      <c r="ET769" s="152"/>
      <c r="EU769" s="152"/>
      <c r="EV769" s="152"/>
      <c r="EW769" s="152"/>
      <c r="EX769" s="152"/>
      <c r="EY769" s="152"/>
      <c r="EZ769" s="152"/>
      <c r="FA769" s="152"/>
      <c r="FB769" s="152"/>
      <c r="FC769" s="152"/>
      <c r="FD769" s="152"/>
    </row>
    <row r="770" spans="1:160">
      <c r="A770" s="89"/>
      <c r="B770" s="89"/>
      <c r="C770" s="89"/>
      <c r="D770" s="89"/>
      <c r="E770" s="89"/>
      <c r="F770" s="89"/>
      <c r="G770" s="89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152"/>
      <c r="AE770" s="152"/>
      <c r="AF770" s="152"/>
      <c r="AG770" s="152"/>
      <c r="AH770" s="152"/>
      <c r="AI770" s="152"/>
      <c r="AJ770" s="152"/>
      <c r="AK770" s="152"/>
      <c r="AL770" s="152"/>
      <c r="AM770" s="152"/>
      <c r="AN770" s="152"/>
      <c r="AO770" s="152"/>
      <c r="AP770" s="152"/>
      <c r="AQ770" s="152"/>
      <c r="AR770" s="152"/>
      <c r="AS770" s="152"/>
      <c r="AT770" s="152"/>
      <c r="AU770" s="152"/>
      <c r="AV770" s="152"/>
      <c r="AW770" s="152"/>
      <c r="AX770" s="152"/>
      <c r="AY770" s="152"/>
      <c r="AZ770" s="152"/>
      <c r="BA770" s="152"/>
      <c r="BB770" s="152"/>
      <c r="BC770" s="152"/>
      <c r="BD770" s="152"/>
      <c r="BE770" s="152"/>
      <c r="BF770" s="152"/>
      <c r="BG770" s="152"/>
      <c r="BH770" s="152"/>
      <c r="BI770" s="152"/>
      <c r="BJ770" s="152"/>
      <c r="BK770" s="152"/>
      <c r="BL770" s="152"/>
      <c r="BM770" s="152"/>
      <c r="BN770" s="152"/>
      <c r="BO770" s="152"/>
      <c r="BP770" s="152"/>
      <c r="BQ770" s="152"/>
      <c r="BR770" s="152"/>
      <c r="BS770" s="152"/>
      <c r="BT770" s="152"/>
      <c r="BU770" s="152"/>
      <c r="BV770" s="152"/>
      <c r="BW770" s="152"/>
      <c r="BX770" s="152"/>
      <c r="BY770" s="152"/>
      <c r="BZ770" s="152"/>
      <c r="CA770" s="152"/>
      <c r="CB770" s="152"/>
      <c r="CC770" s="152"/>
      <c r="CD770" s="152"/>
      <c r="CE770" s="152"/>
      <c r="CF770" s="152"/>
      <c r="CG770" s="152"/>
      <c r="CH770" s="152"/>
      <c r="CI770" s="152"/>
      <c r="CJ770" s="152"/>
      <c r="CK770" s="152"/>
      <c r="CL770" s="152"/>
      <c r="CM770" s="152"/>
      <c r="CN770" s="152"/>
      <c r="CO770" s="152"/>
      <c r="CP770" s="152"/>
      <c r="CQ770" s="152"/>
      <c r="CR770" s="152"/>
      <c r="CS770" s="152"/>
      <c r="CT770" s="152"/>
      <c r="CU770" s="152"/>
      <c r="CV770" s="152"/>
      <c r="CW770" s="152"/>
      <c r="CX770" s="152"/>
      <c r="CY770" s="152"/>
      <c r="CZ770" s="152"/>
      <c r="DA770" s="152"/>
      <c r="DB770" s="152"/>
      <c r="DC770" s="152"/>
      <c r="DD770" s="152"/>
      <c r="DE770" s="152"/>
      <c r="DF770" s="152"/>
      <c r="DG770" s="152"/>
      <c r="DH770" s="152"/>
      <c r="DI770" s="152"/>
      <c r="DJ770" s="152"/>
      <c r="DK770" s="152"/>
      <c r="DL770" s="152"/>
      <c r="DM770" s="152"/>
      <c r="DN770" s="152"/>
      <c r="DO770" s="152"/>
      <c r="DP770" s="152"/>
      <c r="DQ770" s="152"/>
      <c r="DR770" s="152"/>
      <c r="DS770" s="152"/>
      <c r="DT770" s="152"/>
      <c r="DU770" s="152"/>
      <c r="DV770" s="152"/>
      <c r="DW770" s="152"/>
      <c r="DX770" s="152"/>
      <c r="DY770" s="152"/>
      <c r="DZ770" s="152"/>
      <c r="EA770" s="152"/>
      <c r="EB770" s="152"/>
      <c r="EC770" s="152"/>
      <c r="ED770" s="152"/>
      <c r="EE770" s="152"/>
      <c r="EF770" s="152"/>
      <c r="EG770" s="152"/>
      <c r="EH770" s="152"/>
      <c r="EI770" s="152"/>
      <c r="EJ770" s="152"/>
      <c r="EK770" s="152"/>
      <c r="EL770" s="152"/>
      <c r="EM770" s="152"/>
      <c r="EN770" s="152"/>
      <c r="EO770" s="152"/>
      <c r="EP770" s="152"/>
      <c r="EQ770" s="152"/>
      <c r="ER770" s="152"/>
      <c r="ES770" s="152"/>
      <c r="ET770" s="152"/>
      <c r="EU770" s="152"/>
      <c r="EV770" s="152"/>
      <c r="EW770" s="152"/>
      <c r="EX770" s="152"/>
      <c r="EY770" s="152"/>
      <c r="EZ770" s="152"/>
      <c r="FA770" s="152"/>
      <c r="FB770" s="152"/>
      <c r="FC770" s="152"/>
      <c r="FD770" s="152"/>
    </row>
    <row r="771" spans="1:160">
      <c r="A771" s="89"/>
      <c r="B771" s="89"/>
      <c r="C771" s="89"/>
      <c r="D771" s="89"/>
      <c r="E771" s="89"/>
      <c r="F771" s="89"/>
      <c r="G771" s="89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152"/>
      <c r="AE771" s="152"/>
      <c r="AF771" s="152"/>
      <c r="AG771" s="152"/>
      <c r="AH771" s="152"/>
      <c r="AI771" s="152"/>
      <c r="AJ771" s="152"/>
      <c r="AK771" s="152"/>
      <c r="AL771" s="152"/>
      <c r="AM771" s="152"/>
      <c r="AN771" s="152"/>
      <c r="AO771" s="152"/>
      <c r="AP771" s="152"/>
      <c r="AQ771" s="152"/>
      <c r="AR771" s="152"/>
      <c r="AS771" s="152"/>
      <c r="AT771" s="152"/>
      <c r="AU771" s="152"/>
      <c r="AV771" s="152"/>
      <c r="AW771" s="152"/>
      <c r="AX771" s="152"/>
      <c r="AY771" s="152"/>
      <c r="AZ771" s="152"/>
      <c r="BA771" s="152"/>
      <c r="BB771" s="152"/>
      <c r="BC771" s="152"/>
      <c r="BD771" s="152"/>
      <c r="BE771" s="152"/>
      <c r="BF771" s="152"/>
      <c r="BG771" s="152"/>
      <c r="BH771" s="152"/>
      <c r="BI771" s="152"/>
      <c r="BJ771" s="152"/>
      <c r="BK771" s="152"/>
      <c r="BL771" s="152"/>
      <c r="BM771" s="152"/>
      <c r="BN771" s="152"/>
      <c r="BO771" s="152"/>
      <c r="BP771" s="152"/>
      <c r="BQ771" s="152"/>
      <c r="BR771" s="152"/>
      <c r="BS771" s="152"/>
      <c r="BT771" s="152"/>
      <c r="BU771" s="152"/>
      <c r="BV771" s="152"/>
      <c r="BW771" s="152"/>
      <c r="BX771" s="152"/>
      <c r="BY771" s="152"/>
      <c r="BZ771" s="152"/>
      <c r="CA771" s="152"/>
      <c r="CB771" s="152"/>
      <c r="CC771" s="152"/>
      <c r="CD771" s="152"/>
      <c r="CE771" s="152"/>
      <c r="CF771" s="152"/>
      <c r="CG771" s="152"/>
      <c r="CH771" s="152"/>
      <c r="CI771" s="152"/>
      <c r="CJ771" s="152"/>
      <c r="CK771" s="152"/>
      <c r="CL771" s="152"/>
      <c r="CM771" s="152"/>
      <c r="CN771" s="152"/>
      <c r="CO771" s="152"/>
      <c r="CP771" s="152"/>
      <c r="CQ771" s="152"/>
      <c r="CR771" s="152"/>
      <c r="CS771" s="152"/>
      <c r="CT771" s="152"/>
      <c r="CU771" s="152"/>
      <c r="CV771" s="152"/>
      <c r="CW771" s="152"/>
      <c r="CX771" s="152"/>
      <c r="CY771" s="152"/>
      <c r="CZ771" s="152"/>
      <c r="DA771" s="152"/>
      <c r="DB771" s="152"/>
      <c r="DC771" s="152"/>
      <c r="DD771" s="152"/>
      <c r="DE771" s="152"/>
      <c r="DF771" s="152"/>
      <c r="DG771" s="152"/>
      <c r="DH771" s="152"/>
      <c r="DI771" s="152"/>
      <c r="DJ771" s="152"/>
      <c r="DK771" s="152"/>
      <c r="DL771" s="152"/>
      <c r="DM771" s="152"/>
      <c r="DN771" s="152"/>
      <c r="DO771" s="152"/>
      <c r="DP771" s="152"/>
      <c r="DQ771" s="152"/>
      <c r="DR771" s="152"/>
      <c r="DS771" s="152"/>
      <c r="DT771" s="152"/>
      <c r="DU771" s="152"/>
      <c r="DV771" s="152"/>
      <c r="DW771" s="152"/>
      <c r="DX771" s="152"/>
      <c r="DY771" s="152"/>
      <c r="DZ771" s="152"/>
      <c r="EA771" s="152"/>
      <c r="EB771" s="152"/>
      <c r="EC771" s="152"/>
      <c r="ED771" s="152"/>
      <c r="EE771" s="152"/>
      <c r="EF771" s="152"/>
      <c r="EG771" s="152"/>
      <c r="EH771" s="152"/>
      <c r="EI771" s="152"/>
      <c r="EJ771" s="152"/>
      <c r="EK771" s="152"/>
      <c r="EL771" s="152"/>
      <c r="EM771" s="152"/>
      <c r="EN771" s="152"/>
      <c r="EO771" s="152"/>
      <c r="EP771" s="152"/>
      <c r="EQ771" s="152"/>
      <c r="ER771" s="152"/>
      <c r="ES771" s="152"/>
      <c r="ET771" s="152"/>
      <c r="EU771" s="152"/>
      <c r="EV771" s="152"/>
      <c r="EW771" s="152"/>
      <c r="EX771" s="152"/>
      <c r="EY771" s="152"/>
      <c r="EZ771" s="152"/>
      <c r="FA771" s="152"/>
      <c r="FB771" s="152"/>
      <c r="FC771" s="152"/>
      <c r="FD771" s="152"/>
    </row>
    <row r="772" spans="1:160">
      <c r="A772" s="89"/>
      <c r="B772" s="89"/>
      <c r="C772" s="89"/>
      <c r="D772" s="89"/>
      <c r="E772" s="89"/>
      <c r="F772" s="89"/>
      <c r="G772" s="89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152"/>
      <c r="AE772" s="152"/>
      <c r="AF772" s="152"/>
      <c r="AG772" s="152"/>
      <c r="AH772" s="152"/>
      <c r="AI772" s="152"/>
      <c r="AJ772" s="152"/>
      <c r="AK772" s="152"/>
      <c r="AL772" s="152"/>
      <c r="AM772" s="152"/>
      <c r="AN772" s="152"/>
      <c r="AO772" s="152"/>
      <c r="AP772" s="152"/>
      <c r="AQ772" s="152"/>
      <c r="AR772" s="152"/>
      <c r="AS772" s="152"/>
      <c r="AT772" s="152"/>
      <c r="AU772" s="152"/>
      <c r="AV772" s="152"/>
      <c r="AW772" s="152"/>
      <c r="AX772" s="152"/>
      <c r="AY772" s="152"/>
      <c r="AZ772" s="152"/>
      <c r="BA772" s="152"/>
      <c r="BB772" s="152"/>
      <c r="BC772" s="152"/>
      <c r="BD772" s="152"/>
      <c r="BE772" s="152"/>
      <c r="BF772" s="152"/>
      <c r="BG772" s="152"/>
      <c r="BH772" s="152"/>
      <c r="BI772" s="152"/>
      <c r="BJ772" s="152"/>
      <c r="BK772" s="152"/>
      <c r="BL772" s="152"/>
      <c r="BM772" s="152"/>
      <c r="BN772" s="152"/>
      <c r="BO772" s="152"/>
      <c r="BP772" s="152"/>
      <c r="BQ772" s="152"/>
      <c r="BR772" s="152"/>
      <c r="BS772" s="152"/>
      <c r="BT772" s="152"/>
      <c r="BU772" s="152"/>
      <c r="BV772" s="152"/>
      <c r="BW772" s="152"/>
      <c r="BX772" s="152"/>
      <c r="BY772" s="152"/>
      <c r="BZ772" s="152"/>
      <c r="CA772" s="152"/>
      <c r="CB772" s="152"/>
      <c r="CC772" s="152"/>
      <c r="CD772" s="152"/>
      <c r="CE772" s="152"/>
      <c r="CF772" s="152"/>
      <c r="CG772" s="152"/>
      <c r="CH772" s="152"/>
      <c r="CI772" s="152"/>
      <c r="CJ772" s="152"/>
      <c r="CK772" s="152"/>
      <c r="CL772" s="152"/>
      <c r="CM772" s="152"/>
      <c r="CN772" s="152"/>
      <c r="CO772" s="152"/>
      <c r="CP772" s="152"/>
      <c r="CQ772" s="152"/>
      <c r="CR772" s="152"/>
      <c r="CS772" s="152"/>
      <c r="CT772" s="152"/>
      <c r="CU772" s="152"/>
      <c r="CV772" s="152"/>
      <c r="CW772" s="152"/>
      <c r="CX772" s="152"/>
      <c r="CY772" s="152"/>
      <c r="CZ772" s="152"/>
      <c r="DA772" s="152"/>
      <c r="DB772" s="152"/>
      <c r="DC772" s="152"/>
      <c r="DD772" s="152"/>
      <c r="DE772" s="152"/>
      <c r="DF772" s="152"/>
      <c r="DG772" s="152"/>
      <c r="DH772" s="152"/>
      <c r="DI772" s="152"/>
      <c r="DJ772" s="152"/>
      <c r="DK772" s="152"/>
      <c r="DL772" s="152"/>
      <c r="DM772" s="152"/>
      <c r="DN772" s="152"/>
      <c r="DO772" s="152"/>
      <c r="DP772" s="152"/>
      <c r="DQ772" s="152"/>
      <c r="DR772" s="152"/>
      <c r="DS772" s="152"/>
      <c r="DT772" s="152"/>
      <c r="DU772" s="152"/>
      <c r="DV772" s="152"/>
      <c r="DW772" s="152"/>
      <c r="DX772" s="152"/>
      <c r="DY772" s="152"/>
      <c r="DZ772" s="152"/>
      <c r="EA772" s="152"/>
      <c r="EB772" s="152"/>
      <c r="EC772" s="152"/>
      <c r="ED772" s="152"/>
      <c r="EE772" s="152"/>
      <c r="EF772" s="152"/>
      <c r="EG772" s="152"/>
      <c r="EH772" s="152"/>
      <c r="EI772" s="152"/>
      <c r="EJ772" s="152"/>
      <c r="EK772" s="152"/>
      <c r="EL772" s="152"/>
      <c r="EM772" s="152"/>
      <c r="EN772" s="152"/>
      <c r="EO772" s="152"/>
      <c r="EP772" s="152"/>
      <c r="EQ772" s="152"/>
      <c r="ER772" s="152"/>
      <c r="ES772" s="152"/>
      <c r="ET772" s="152"/>
      <c r="EU772" s="152"/>
      <c r="EV772" s="152"/>
      <c r="EW772" s="152"/>
      <c r="EX772" s="152"/>
      <c r="EY772" s="152"/>
      <c r="EZ772" s="152"/>
      <c r="FA772" s="152"/>
      <c r="FB772" s="152"/>
      <c r="FC772" s="152"/>
      <c r="FD772" s="152"/>
    </row>
    <row r="773" spans="1:160">
      <c r="A773" s="89"/>
      <c r="B773" s="89"/>
      <c r="C773" s="89"/>
      <c r="D773" s="89"/>
      <c r="E773" s="89"/>
      <c r="F773" s="89"/>
      <c r="G773" s="89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152"/>
      <c r="AE773" s="152"/>
      <c r="AF773" s="152"/>
      <c r="AG773" s="152"/>
      <c r="AH773" s="152"/>
      <c r="AI773" s="152"/>
      <c r="AJ773" s="152"/>
      <c r="AK773" s="152"/>
      <c r="AL773" s="152"/>
      <c r="AM773" s="152"/>
      <c r="AN773" s="152"/>
      <c r="AO773" s="152"/>
      <c r="AP773" s="152"/>
      <c r="AQ773" s="152"/>
      <c r="AR773" s="152"/>
      <c r="AS773" s="152"/>
      <c r="AT773" s="152"/>
      <c r="AU773" s="152"/>
      <c r="AV773" s="152"/>
      <c r="AW773" s="152"/>
      <c r="AX773" s="152"/>
      <c r="AY773" s="152"/>
      <c r="AZ773" s="152"/>
      <c r="BA773" s="152"/>
      <c r="BB773" s="152"/>
      <c r="BC773" s="152"/>
      <c r="BD773" s="152"/>
      <c r="BE773" s="152"/>
      <c r="BF773" s="152"/>
      <c r="BG773" s="152"/>
      <c r="BH773" s="152"/>
      <c r="BI773" s="152"/>
      <c r="BJ773" s="152"/>
      <c r="BK773" s="152"/>
      <c r="BL773" s="152"/>
      <c r="BM773" s="152"/>
      <c r="BN773" s="152"/>
      <c r="BO773" s="152"/>
      <c r="BP773" s="152"/>
      <c r="BQ773" s="152"/>
      <c r="BR773" s="152"/>
      <c r="BS773" s="152"/>
      <c r="BT773" s="152"/>
      <c r="BU773" s="152"/>
      <c r="BV773" s="152"/>
      <c r="BW773" s="152"/>
      <c r="BX773" s="152"/>
      <c r="BY773" s="152"/>
      <c r="BZ773" s="152"/>
      <c r="CA773" s="152"/>
      <c r="CB773" s="152"/>
      <c r="CC773" s="152"/>
      <c r="CD773" s="152"/>
      <c r="CE773" s="152"/>
      <c r="CF773" s="152"/>
      <c r="CG773" s="152"/>
      <c r="CH773" s="152"/>
      <c r="CI773" s="152"/>
      <c r="CJ773" s="152"/>
      <c r="CK773" s="152"/>
      <c r="CL773" s="152"/>
      <c r="CM773" s="152"/>
      <c r="CN773" s="152"/>
      <c r="CO773" s="152"/>
      <c r="CP773" s="152"/>
      <c r="CQ773" s="152"/>
      <c r="CR773" s="152"/>
      <c r="CS773" s="152"/>
      <c r="CT773" s="152"/>
      <c r="CU773" s="152"/>
      <c r="CV773" s="152"/>
      <c r="CW773" s="152"/>
      <c r="CX773" s="152"/>
      <c r="CY773" s="152"/>
      <c r="CZ773" s="152"/>
      <c r="DA773" s="152"/>
      <c r="DB773" s="152"/>
      <c r="DC773" s="152"/>
      <c r="DD773" s="152"/>
      <c r="DE773" s="152"/>
      <c r="DF773" s="152"/>
      <c r="DG773" s="152"/>
      <c r="DH773" s="152"/>
      <c r="DI773" s="152"/>
      <c r="DJ773" s="152"/>
      <c r="DK773" s="152"/>
      <c r="DL773" s="152"/>
      <c r="DM773" s="152"/>
      <c r="DN773" s="152"/>
      <c r="DO773" s="152"/>
      <c r="DP773" s="152"/>
      <c r="DQ773" s="152"/>
      <c r="DR773" s="152"/>
      <c r="DS773" s="152"/>
      <c r="DT773" s="152"/>
      <c r="DU773" s="152"/>
      <c r="DV773" s="152"/>
      <c r="DW773" s="152"/>
      <c r="DX773" s="152"/>
      <c r="DY773" s="152"/>
      <c r="DZ773" s="152"/>
      <c r="EA773" s="152"/>
      <c r="EB773" s="152"/>
      <c r="EC773" s="152"/>
      <c r="ED773" s="152"/>
      <c r="EE773" s="152"/>
      <c r="EF773" s="152"/>
      <c r="EG773" s="152"/>
      <c r="EH773" s="152"/>
      <c r="EI773" s="152"/>
      <c r="EJ773" s="152"/>
      <c r="EK773" s="152"/>
      <c r="EL773" s="152"/>
      <c r="EM773" s="152"/>
      <c r="EN773" s="152"/>
      <c r="EO773" s="152"/>
      <c r="EP773" s="152"/>
      <c r="EQ773" s="152"/>
      <c r="ER773" s="152"/>
      <c r="ES773" s="152"/>
      <c r="ET773" s="152"/>
      <c r="EU773" s="152"/>
      <c r="EV773" s="152"/>
      <c r="EW773" s="152"/>
      <c r="EX773" s="152"/>
      <c r="EY773" s="152"/>
      <c r="EZ773" s="152"/>
      <c r="FA773" s="152"/>
      <c r="FB773" s="152"/>
      <c r="FC773" s="152"/>
      <c r="FD773" s="152"/>
    </row>
    <row r="774" spans="1:160">
      <c r="A774" s="89"/>
      <c r="B774" s="89"/>
      <c r="C774" s="89"/>
      <c r="D774" s="89"/>
      <c r="E774" s="89"/>
      <c r="F774" s="89"/>
      <c r="G774" s="89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152"/>
      <c r="AE774" s="152"/>
      <c r="AF774" s="152"/>
      <c r="AG774" s="152"/>
      <c r="AH774" s="152"/>
      <c r="AI774" s="152"/>
      <c r="AJ774" s="152"/>
      <c r="AK774" s="152"/>
      <c r="AL774" s="152"/>
      <c r="AM774" s="152"/>
      <c r="AN774" s="152"/>
      <c r="AO774" s="152"/>
      <c r="AP774" s="152"/>
      <c r="AQ774" s="152"/>
      <c r="AR774" s="152"/>
      <c r="AS774" s="152"/>
      <c r="AT774" s="152"/>
      <c r="AU774" s="152"/>
      <c r="AV774" s="152"/>
      <c r="AW774" s="152"/>
      <c r="AX774" s="152"/>
      <c r="AY774" s="152"/>
      <c r="AZ774" s="152"/>
      <c r="BA774" s="152"/>
      <c r="BB774" s="152"/>
      <c r="BC774" s="152"/>
      <c r="BD774" s="152"/>
      <c r="BE774" s="152"/>
      <c r="BF774" s="152"/>
      <c r="BG774" s="152"/>
      <c r="BH774" s="152"/>
      <c r="BI774" s="152"/>
      <c r="BJ774" s="152"/>
      <c r="BK774" s="152"/>
      <c r="BL774" s="152"/>
      <c r="BM774" s="152"/>
      <c r="BN774" s="152"/>
      <c r="BO774" s="152"/>
      <c r="BP774" s="152"/>
      <c r="BQ774" s="152"/>
      <c r="BR774" s="152"/>
      <c r="BS774" s="152"/>
      <c r="BT774" s="152"/>
      <c r="BU774" s="152"/>
      <c r="BV774" s="152"/>
      <c r="BW774" s="152"/>
      <c r="BX774" s="152"/>
      <c r="BY774" s="152"/>
      <c r="BZ774" s="152"/>
      <c r="CA774" s="152"/>
      <c r="CB774" s="152"/>
      <c r="CC774" s="152"/>
      <c r="CD774" s="152"/>
      <c r="CE774" s="152"/>
      <c r="CF774" s="152"/>
      <c r="CG774" s="152"/>
      <c r="CH774" s="152"/>
      <c r="CI774" s="152"/>
      <c r="CJ774" s="152"/>
      <c r="CK774" s="152"/>
      <c r="CL774" s="152"/>
      <c r="CM774" s="152"/>
      <c r="CN774" s="152"/>
      <c r="CO774" s="152"/>
      <c r="CP774" s="152"/>
      <c r="CQ774" s="152"/>
      <c r="CR774" s="152"/>
      <c r="CS774" s="152"/>
      <c r="CT774" s="152"/>
      <c r="CU774" s="152"/>
      <c r="CV774" s="152"/>
      <c r="CW774" s="152"/>
      <c r="CX774" s="152"/>
      <c r="CY774" s="152"/>
      <c r="CZ774" s="152"/>
      <c r="DA774" s="152"/>
      <c r="DB774" s="152"/>
      <c r="DC774" s="152"/>
      <c r="DD774" s="152"/>
      <c r="DE774" s="152"/>
      <c r="DF774" s="152"/>
      <c r="DG774" s="152"/>
      <c r="DH774" s="152"/>
      <c r="DI774" s="152"/>
      <c r="DJ774" s="152"/>
      <c r="DK774" s="152"/>
      <c r="DL774" s="152"/>
      <c r="DM774" s="152"/>
      <c r="DN774" s="152"/>
      <c r="DO774" s="152"/>
      <c r="DP774" s="152"/>
      <c r="DQ774" s="152"/>
      <c r="DR774" s="152"/>
      <c r="DS774" s="152"/>
      <c r="DT774" s="152"/>
      <c r="DU774" s="152"/>
      <c r="DV774" s="152"/>
      <c r="DW774" s="152"/>
      <c r="DX774" s="152"/>
      <c r="DY774" s="152"/>
      <c r="DZ774" s="152"/>
      <c r="EA774" s="152"/>
      <c r="EB774" s="152"/>
      <c r="EC774" s="152"/>
      <c r="ED774" s="152"/>
      <c r="EE774" s="152"/>
      <c r="EF774" s="152"/>
      <c r="EG774" s="152"/>
      <c r="EH774" s="152"/>
      <c r="EI774" s="152"/>
      <c r="EJ774" s="152"/>
      <c r="EK774" s="152"/>
      <c r="EL774" s="152"/>
      <c r="EM774" s="152"/>
      <c r="EN774" s="152"/>
      <c r="EO774" s="152"/>
      <c r="EP774" s="152"/>
      <c r="EQ774" s="152"/>
      <c r="ER774" s="152"/>
      <c r="ES774" s="152"/>
      <c r="ET774" s="152"/>
      <c r="EU774" s="152"/>
      <c r="EV774" s="152"/>
      <c r="EW774" s="152"/>
      <c r="EX774" s="152"/>
      <c r="EY774" s="152"/>
      <c r="EZ774" s="152"/>
      <c r="FA774" s="152"/>
      <c r="FB774" s="152"/>
      <c r="FC774" s="152"/>
      <c r="FD774" s="152"/>
    </row>
    <row r="775" spans="1:160">
      <c r="A775" s="89"/>
      <c r="B775" s="89"/>
      <c r="C775" s="89"/>
      <c r="D775" s="89"/>
      <c r="E775" s="89"/>
      <c r="F775" s="89"/>
      <c r="G775" s="89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152"/>
      <c r="AE775" s="152"/>
      <c r="AF775" s="152"/>
      <c r="AG775" s="152"/>
      <c r="AH775" s="152"/>
      <c r="AI775" s="152"/>
      <c r="AJ775" s="152"/>
      <c r="AK775" s="152"/>
      <c r="AL775" s="152"/>
      <c r="AM775" s="152"/>
      <c r="AN775" s="152"/>
      <c r="AO775" s="152"/>
      <c r="AP775" s="152"/>
      <c r="AQ775" s="152"/>
      <c r="AR775" s="152"/>
      <c r="AS775" s="152"/>
      <c r="AT775" s="152"/>
      <c r="AU775" s="152"/>
      <c r="AV775" s="152"/>
      <c r="AW775" s="152"/>
      <c r="AX775" s="152"/>
      <c r="AY775" s="152"/>
      <c r="AZ775" s="152"/>
      <c r="BA775" s="152"/>
      <c r="BB775" s="152"/>
      <c r="BC775" s="152"/>
      <c r="BD775" s="152"/>
      <c r="BE775" s="152"/>
      <c r="BF775" s="152"/>
      <c r="BG775" s="152"/>
      <c r="BH775" s="152"/>
      <c r="BI775" s="152"/>
      <c r="BJ775" s="152"/>
      <c r="BK775" s="152"/>
      <c r="BL775" s="152"/>
      <c r="BM775" s="152"/>
      <c r="BN775" s="152"/>
      <c r="BO775" s="152"/>
      <c r="BP775" s="152"/>
      <c r="BQ775" s="152"/>
      <c r="BR775" s="152"/>
      <c r="BS775" s="152"/>
      <c r="BT775" s="152"/>
      <c r="BU775" s="152"/>
      <c r="BV775" s="152"/>
      <c r="BW775" s="152"/>
      <c r="BX775" s="152"/>
      <c r="BY775" s="152"/>
      <c r="BZ775" s="152"/>
      <c r="CA775" s="152"/>
      <c r="CB775" s="152"/>
      <c r="CC775" s="152"/>
      <c r="CD775" s="152"/>
      <c r="CE775" s="152"/>
      <c r="CF775" s="152"/>
      <c r="CG775" s="152"/>
      <c r="CH775" s="152"/>
      <c r="CI775" s="152"/>
      <c r="CJ775" s="152"/>
      <c r="CK775" s="152"/>
      <c r="CL775" s="152"/>
      <c r="CM775" s="152"/>
      <c r="CN775" s="152"/>
      <c r="CO775" s="152"/>
      <c r="CP775" s="152"/>
      <c r="CQ775" s="152"/>
      <c r="CR775" s="152"/>
      <c r="CS775" s="152"/>
      <c r="CT775" s="152"/>
      <c r="CU775" s="152"/>
      <c r="CV775" s="152"/>
      <c r="CW775" s="152"/>
      <c r="CX775" s="152"/>
      <c r="CY775" s="152"/>
      <c r="CZ775" s="152"/>
      <c r="DA775" s="152"/>
      <c r="DB775" s="152"/>
      <c r="DC775" s="152"/>
      <c r="DD775" s="152"/>
      <c r="DE775" s="152"/>
      <c r="DF775" s="152"/>
      <c r="DG775" s="152"/>
      <c r="DH775" s="152"/>
      <c r="DI775" s="152"/>
      <c r="DJ775" s="152"/>
      <c r="DK775" s="152"/>
      <c r="DL775" s="152"/>
      <c r="DM775" s="152"/>
      <c r="DN775" s="152"/>
      <c r="DO775" s="152"/>
      <c r="DP775" s="152"/>
      <c r="DQ775" s="152"/>
      <c r="DR775" s="152"/>
      <c r="DS775" s="152"/>
      <c r="DT775" s="152"/>
      <c r="DU775" s="152"/>
      <c r="DV775" s="152"/>
      <c r="DW775" s="152"/>
      <c r="DX775" s="152"/>
      <c r="DY775" s="152"/>
      <c r="DZ775" s="152"/>
      <c r="EA775" s="152"/>
      <c r="EB775" s="152"/>
      <c r="EC775" s="152"/>
      <c r="ED775" s="152"/>
      <c r="EE775" s="152"/>
      <c r="EF775" s="152"/>
      <c r="EG775" s="152"/>
      <c r="EH775" s="152"/>
      <c r="EI775" s="152"/>
      <c r="EJ775" s="152"/>
      <c r="EK775" s="152"/>
      <c r="EL775" s="152"/>
      <c r="EM775" s="152"/>
      <c r="EN775" s="152"/>
      <c r="EO775" s="152"/>
      <c r="EP775" s="152"/>
      <c r="EQ775" s="152"/>
      <c r="ER775" s="152"/>
      <c r="ES775" s="152"/>
      <c r="ET775" s="152"/>
      <c r="EU775" s="152"/>
      <c r="EV775" s="152"/>
      <c r="EW775" s="152"/>
      <c r="EX775" s="152"/>
      <c r="EY775" s="152"/>
      <c r="EZ775" s="152"/>
      <c r="FA775" s="152"/>
      <c r="FB775" s="152"/>
      <c r="FC775" s="152"/>
      <c r="FD775" s="152"/>
    </row>
    <row r="776" spans="1:160">
      <c r="A776" s="89"/>
      <c r="B776" s="89"/>
      <c r="C776" s="89"/>
      <c r="D776" s="89"/>
      <c r="E776" s="89"/>
      <c r="F776" s="89"/>
      <c r="G776" s="89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152"/>
      <c r="AE776" s="152"/>
      <c r="AF776" s="152"/>
      <c r="AG776" s="152"/>
      <c r="AH776" s="152"/>
      <c r="AI776" s="152"/>
      <c r="AJ776" s="152"/>
      <c r="AK776" s="152"/>
      <c r="AL776" s="152"/>
      <c r="AM776" s="152"/>
      <c r="AN776" s="152"/>
      <c r="AO776" s="152"/>
      <c r="AP776" s="152"/>
      <c r="AQ776" s="152"/>
      <c r="AR776" s="152"/>
      <c r="AS776" s="152"/>
      <c r="AT776" s="152"/>
      <c r="AU776" s="152"/>
      <c r="AV776" s="152"/>
      <c r="AW776" s="152"/>
      <c r="AX776" s="152"/>
      <c r="AY776" s="152"/>
      <c r="AZ776" s="152"/>
      <c r="BA776" s="152"/>
      <c r="BB776" s="152"/>
      <c r="BC776" s="152"/>
      <c r="BD776" s="152"/>
      <c r="BE776" s="152"/>
      <c r="BF776" s="152"/>
      <c r="BG776" s="152"/>
      <c r="BH776" s="152"/>
      <c r="BI776" s="152"/>
      <c r="BJ776" s="152"/>
      <c r="BK776" s="152"/>
      <c r="BL776" s="152"/>
      <c r="BM776" s="152"/>
      <c r="BN776" s="152"/>
      <c r="BO776" s="152"/>
      <c r="BP776" s="152"/>
      <c r="BQ776" s="152"/>
      <c r="BR776" s="152"/>
      <c r="BS776" s="152"/>
      <c r="BT776" s="152"/>
      <c r="BU776" s="152"/>
      <c r="BV776" s="152"/>
      <c r="BW776" s="152"/>
      <c r="BX776" s="152"/>
      <c r="BY776" s="152"/>
      <c r="BZ776" s="152"/>
      <c r="CA776" s="152"/>
      <c r="CB776" s="152"/>
      <c r="CC776" s="152"/>
      <c r="CD776" s="152"/>
      <c r="CE776" s="152"/>
      <c r="CF776" s="152"/>
      <c r="CG776" s="152"/>
      <c r="CH776" s="152"/>
      <c r="CI776" s="152"/>
      <c r="CJ776" s="152"/>
      <c r="CK776" s="152"/>
      <c r="CL776" s="152"/>
      <c r="CM776" s="152"/>
      <c r="CN776" s="152"/>
      <c r="CO776" s="152"/>
      <c r="CP776" s="152"/>
      <c r="CQ776" s="152"/>
      <c r="CR776" s="152"/>
      <c r="CS776" s="152"/>
      <c r="CT776" s="152"/>
      <c r="CU776" s="152"/>
      <c r="CV776" s="152"/>
      <c r="CW776" s="152"/>
      <c r="CX776" s="152"/>
      <c r="CY776" s="152"/>
      <c r="CZ776" s="152"/>
      <c r="DA776" s="152"/>
      <c r="DB776" s="152"/>
      <c r="DC776" s="152"/>
      <c r="DD776" s="152"/>
      <c r="DE776" s="152"/>
      <c r="DF776" s="152"/>
      <c r="DG776" s="152"/>
      <c r="DH776" s="152"/>
      <c r="DI776" s="152"/>
      <c r="DJ776" s="152"/>
      <c r="DK776" s="152"/>
      <c r="DL776" s="152"/>
      <c r="DM776" s="152"/>
      <c r="DN776" s="152"/>
      <c r="DO776" s="152"/>
      <c r="DP776" s="152"/>
      <c r="DQ776" s="152"/>
      <c r="DR776" s="152"/>
      <c r="DS776" s="152"/>
      <c r="DT776" s="152"/>
      <c r="DU776" s="152"/>
      <c r="DV776" s="152"/>
      <c r="DW776" s="152"/>
      <c r="DX776" s="152"/>
      <c r="DY776" s="152"/>
      <c r="DZ776" s="152"/>
      <c r="EA776" s="152"/>
      <c r="EB776" s="152"/>
      <c r="EC776" s="152"/>
      <c r="ED776" s="152"/>
      <c r="EE776" s="152"/>
      <c r="EF776" s="152"/>
      <c r="EG776" s="152"/>
      <c r="EH776" s="152"/>
      <c r="EI776" s="152"/>
      <c r="EJ776" s="152"/>
      <c r="EK776" s="152"/>
      <c r="EL776" s="152"/>
      <c r="EM776" s="152"/>
      <c r="EN776" s="152"/>
      <c r="EO776" s="152"/>
      <c r="EP776" s="152"/>
      <c r="EQ776" s="152"/>
      <c r="ER776" s="152"/>
      <c r="ES776" s="152"/>
      <c r="ET776" s="152"/>
      <c r="EU776" s="152"/>
      <c r="EV776" s="152"/>
      <c r="EW776" s="152"/>
      <c r="EX776" s="152"/>
      <c r="EY776" s="152"/>
      <c r="EZ776" s="152"/>
      <c r="FA776" s="152"/>
      <c r="FB776" s="152"/>
      <c r="FC776" s="152"/>
      <c r="FD776" s="152"/>
    </row>
    <row r="777" spans="1:160">
      <c r="A777" s="89"/>
      <c r="B777" s="89"/>
      <c r="C777" s="89"/>
      <c r="D777" s="89"/>
      <c r="E777" s="89"/>
      <c r="F777" s="89"/>
      <c r="G777" s="89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152"/>
      <c r="AE777" s="152"/>
      <c r="AF777" s="152"/>
      <c r="AG777" s="152"/>
      <c r="AH777" s="152"/>
      <c r="AI777" s="152"/>
      <c r="AJ777" s="152"/>
      <c r="AK777" s="152"/>
      <c r="AL777" s="152"/>
      <c r="AM777" s="152"/>
      <c r="AN777" s="152"/>
      <c r="AO777" s="152"/>
      <c r="AP777" s="152"/>
      <c r="AQ777" s="152"/>
      <c r="AR777" s="152"/>
      <c r="AS777" s="152"/>
      <c r="AT777" s="152"/>
      <c r="AU777" s="152"/>
      <c r="AV777" s="152"/>
      <c r="AW777" s="152"/>
      <c r="AX777" s="152"/>
      <c r="AY777" s="152"/>
      <c r="AZ777" s="152"/>
      <c r="BA777" s="152"/>
      <c r="BB777" s="152"/>
      <c r="BC777" s="152"/>
      <c r="BD777" s="152"/>
      <c r="BE777" s="152"/>
      <c r="BF777" s="152"/>
      <c r="BG777" s="152"/>
      <c r="BH777" s="152"/>
      <c r="BI777" s="152"/>
      <c r="BJ777" s="152"/>
      <c r="BK777" s="152"/>
      <c r="BL777" s="152"/>
      <c r="BM777" s="152"/>
      <c r="BN777" s="152"/>
      <c r="BO777" s="152"/>
      <c r="BP777" s="152"/>
      <c r="BQ777" s="152"/>
      <c r="BR777" s="152"/>
      <c r="BS777" s="152"/>
      <c r="BT777" s="152"/>
      <c r="BU777" s="152"/>
      <c r="BV777" s="152"/>
      <c r="BW777" s="152"/>
      <c r="BX777" s="152"/>
      <c r="BY777" s="152"/>
      <c r="BZ777" s="152"/>
      <c r="CA777" s="152"/>
      <c r="CB777" s="152"/>
      <c r="CC777" s="152"/>
      <c r="CD777" s="152"/>
      <c r="CE777" s="152"/>
      <c r="CF777" s="152"/>
      <c r="CG777" s="152"/>
      <c r="CH777" s="152"/>
      <c r="CI777" s="152"/>
      <c r="CJ777" s="152"/>
      <c r="CK777" s="152"/>
      <c r="CL777" s="152"/>
      <c r="CM777" s="152"/>
      <c r="CN777" s="152"/>
      <c r="CO777" s="152"/>
      <c r="CP777" s="152"/>
      <c r="CQ777" s="152"/>
      <c r="CR777" s="152"/>
      <c r="CS777" s="152"/>
      <c r="CT777" s="152"/>
      <c r="CU777" s="152"/>
      <c r="CV777" s="152"/>
      <c r="CW777" s="152"/>
      <c r="CX777" s="152"/>
      <c r="CY777" s="152"/>
      <c r="CZ777" s="152"/>
      <c r="DA777" s="152"/>
      <c r="DB777" s="152"/>
      <c r="DC777" s="152"/>
      <c r="DD777" s="152"/>
      <c r="DE777" s="152"/>
      <c r="DF777" s="152"/>
      <c r="DG777" s="152"/>
      <c r="DH777" s="152"/>
      <c r="DI777" s="152"/>
      <c r="DJ777" s="152"/>
      <c r="DK777" s="152"/>
      <c r="DL777" s="152"/>
      <c r="DM777" s="152"/>
      <c r="DN777" s="152"/>
      <c r="DO777" s="152"/>
      <c r="DP777" s="152"/>
      <c r="DQ777" s="152"/>
      <c r="DR777" s="152"/>
      <c r="DS777" s="152"/>
      <c r="DT777" s="152"/>
      <c r="DU777" s="152"/>
      <c r="DV777" s="152"/>
      <c r="DW777" s="152"/>
      <c r="DX777" s="152"/>
      <c r="DY777" s="152"/>
      <c r="DZ777" s="152"/>
      <c r="EA777" s="152"/>
      <c r="EB777" s="152"/>
      <c r="EC777" s="152"/>
      <c r="ED777" s="152"/>
      <c r="EE777" s="152"/>
      <c r="EF777" s="152"/>
      <c r="EG777" s="152"/>
      <c r="EH777" s="152"/>
      <c r="EI777" s="152"/>
      <c r="EJ777" s="152"/>
      <c r="EK777" s="152"/>
      <c r="EL777" s="152"/>
      <c r="EM777" s="152"/>
      <c r="EN777" s="152"/>
      <c r="EO777" s="152"/>
      <c r="EP777" s="152"/>
      <c r="EQ777" s="152"/>
      <c r="ER777" s="152"/>
      <c r="ES777" s="152"/>
      <c r="ET777" s="152"/>
      <c r="EU777" s="152"/>
      <c r="EV777" s="152"/>
      <c r="EW777" s="152"/>
      <c r="EX777" s="152"/>
      <c r="EY777" s="152"/>
      <c r="EZ777" s="152"/>
      <c r="FA777" s="152"/>
      <c r="FB777" s="152"/>
      <c r="FC777" s="152"/>
      <c r="FD777" s="152"/>
    </row>
    <row r="778" spans="1:160">
      <c r="A778" s="89"/>
      <c r="B778" s="89"/>
      <c r="C778" s="89"/>
      <c r="D778" s="89"/>
      <c r="E778" s="89"/>
      <c r="F778" s="89"/>
      <c r="G778" s="89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152"/>
      <c r="AE778" s="152"/>
      <c r="AF778" s="152"/>
      <c r="AG778" s="152"/>
      <c r="AH778" s="152"/>
      <c r="AI778" s="152"/>
      <c r="AJ778" s="152"/>
      <c r="AK778" s="152"/>
      <c r="AL778" s="152"/>
      <c r="AM778" s="152"/>
      <c r="AN778" s="152"/>
      <c r="AO778" s="152"/>
      <c r="AP778" s="152"/>
      <c r="AQ778" s="152"/>
      <c r="AR778" s="152"/>
      <c r="AS778" s="152"/>
      <c r="AT778" s="152"/>
      <c r="AU778" s="152"/>
      <c r="AV778" s="152"/>
      <c r="AW778" s="152"/>
      <c r="AX778" s="152"/>
      <c r="AY778" s="152"/>
      <c r="AZ778" s="152"/>
      <c r="BA778" s="152"/>
      <c r="BB778" s="152"/>
      <c r="BC778" s="152"/>
      <c r="BD778" s="152"/>
      <c r="BE778" s="152"/>
      <c r="BF778" s="152"/>
      <c r="BG778" s="152"/>
      <c r="BH778" s="152"/>
      <c r="BI778" s="152"/>
      <c r="BJ778" s="152"/>
      <c r="BK778" s="152"/>
      <c r="BL778" s="152"/>
      <c r="BM778" s="152"/>
      <c r="BN778" s="152"/>
      <c r="BO778" s="152"/>
      <c r="BP778" s="152"/>
      <c r="BQ778" s="152"/>
      <c r="BR778" s="152"/>
      <c r="BS778" s="152"/>
      <c r="BT778" s="152"/>
      <c r="BU778" s="152"/>
      <c r="BV778" s="152"/>
      <c r="BW778" s="152"/>
      <c r="BX778" s="152"/>
      <c r="BY778" s="152"/>
      <c r="BZ778" s="152"/>
      <c r="CA778" s="152"/>
      <c r="CB778" s="152"/>
      <c r="CC778" s="152"/>
      <c r="CD778" s="152"/>
      <c r="CE778" s="152"/>
      <c r="CF778" s="152"/>
      <c r="CG778" s="152"/>
      <c r="CH778" s="152"/>
      <c r="CI778" s="152"/>
      <c r="CJ778" s="152"/>
      <c r="CK778" s="152"/>
      <c r="CL778" s="152"/>
      <c r="CM778" s="152"/>
      <c r="CN778" s="152"/>
      <c r="CO778" s="152"/>
      <c r="CP778" s="152"/>
      <c r="CQ778" s="152"/>
      <c r="CR778" s="152"/>
      <c r="CS778" s="152"/>
      <c r="CT778" s="152"/>
      <c r="CU778" s="152"/>
      <c r="CV778" s="152"/>
      <c r="CW778" s="152"/>
      <c r="CX778" s="152"/>
      <c r="CY778" s="152"/>
      <c r="CZ778" s="152"/>
      <c r="DA778" s="152"/>
      <c r="DB778" s="152"/>
      <c r="DC778" s="152"/>
      <c r="DD778" s="152"/>
      <c r="DE778" s="152"/>
      <c r="DF778" s="152"/>
      <c r="DG778" s="152"/>
      <c r="DH778" s="152"/>
      <c r="DI778" s="152"/>
      <c r="DJ778" s="152"/>
      <c r="DK778" s="152"/>
      <c r="DL778" s="152"/>
      <c r="DM778" s="152"/>
      <c r="DN778" s="152"/>
      <c r="DO778" s="152"/>
      <c r="DP778" s="152"/>
      <c r="DQ778" s="152"/>
      <c r="DR778" s="152"/>
      <c r="DS778" s="152"/>
      <c r="DT778" s="152"/>
      <c r="DU778" s="152"/>
      <c r="DV778" s="152"/>
      <c r="DW778" s="152"/>
      <c r="DX778" s="152"/>
      <c r="DY778" s="152"/>
      <c r="DZ778" s="152"/>
      <c r="EA778" s="152"/>
      <c r="EB778" s="152"/>
      <c r="EC778" s="152"/>
      <c r="ED778" s="152"/>
      <c r="EE778" s="152"/>
      <c r="EF778" s="152"/>
      <c r="EG778" s="152"/>
      <c r="EH778" s="152"/>
      <c r="EI778" s="152"/>
      <c r="EJ778" s="152"/>
      <c r="EK778" s="152"/>
      <c r="EL778" s="152"/>
      <c r="EM778" s="152"/>
      <c r="EN778" s="152"/>
      <c r="EO778" s="152"/>
      <c r="EP778" s="152"/>
      <c r="EQ778" s="152"/>
      <c r="ER778" s="152"/>
      <c r="ES778" s="152"/>
      <c r="ET778" s="152"/>
      <c r="EU778" s="152"/>
      <c r="EV778" s="152"/>
      <c r="EW778" s="152"/>
      <c r="EX778" s="152"/>
      <c r="EY778" s="152"/>
      <c r="EZ778" s="152"/>
      <c r="FA778" s="152"/>
      <c r="FB778" s="152"/>
      <c r="FC778" s="152"/>
      <c r="FD778" s="152"/>
    </row>
    <row r="779" spans="1:160">
      <c r="A779" s="89"/>
      <c r="B779" s="89"/>
      <c r="C779" s="89"/>
      <c r="D779" s="89"/>
      <c r="E779" s="89"/>
      <c r="F779" s="89"/>
      <c r="G779" s="89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152"/>
      <c r="AE779" s="152"/>
      <c r="AF779" s="152"/>
      <c r="AG779" s="152"/>
      <c r="AH779" s="152"/>
      <c r="AI779" s="152"/>
      <c r="AJ779" s="152"/>
      <c r="AK779" s="152"/>
      <c r="AL779" s="152"/>
      <c r="AM779" s="152"/>
      <c r="AN779" s="152"/>
      <c r="AO779" s="152"/>
      <c r="AP779" s="152"/>
      <c r="AQ779" s="152"/>
      <c r="AR779" s="152"/>
      <c r="AS779" s="152"/>
      <c r="AT779" s="152"/>
      <c r="AU779" s="152"/>
      <c r="AV779" s="152"/>
      <c r="AW779" s="152"/>
      <c r="AX779" s="152"/>
      <c r="AY779" s="152"/>
      <c r="AZ779" s="152"/>
      <c r="BA779" s="152"/>
      <c r="BB779" s="152"/>
      <c r="BC779" s="152"/>
      <c r="BD779" s="152"/>
      <c r="BE779" s="152"/>
      <c r="BF779" s="152"/>
      <c r="BG779" s="152"/>
      <c r="BH779" s="152"/>
      <c r="BI779" s="152"/>
      <c r="BJ779" s="152"/>
      <c r="BK779" s="152"/>
      <c r="BL779" s="152"/>
      <c r="BM779" s="152"/>
      <c r="BN779" s="152"/>
      <c r="BO779" s="152"/>
      <c r="BP779" s="152"/>
      <c r="BQ779" s="152"/>
      <c r="BR779" s="152"/>
      <c r="BS779" s="152"/>
      <c r="BT779" s="152"/>
      <c r="BU779" s="152"/>
      <c r="BV779" s="152"/>
      <c r="BW779" s="152"/>
      <c r="BX779" s="152"/>
      <c r="BY779" s="152"/>
      <c r="BZ779" s="152"/>
      <c r="CA779" s="152"/>
      <c r="CB779" s="152"/>
      <c r="CC779" s="152"/>
      <c r="CD779" s="152"/>
      <c r="CE779" s="152"/>
      <c r="CF779" s="152"/>
      <c r="CG779" s="152"/>
      <c r="CH779" s="152"/>
      <c r="CI779" s="152"/>
      <c r="CJ779" s="152"/>
      <c r="CK779" s="152"/>
      <c r="CL779" s="152"/>
      <c r="CM779" s="152"/>
      <c r="CN779" s="152"/>
      <c r="CO779" s="152"/>
      <c r="CP779" s="152"/>
      <c r="CQ779" s="152"/>
      <c r="CR779" s="152"/>
      <c r="CS779" s="152"/>
      <c r="CT779" s="152"/>
      <c r="CU779" s="152"/>
      <c r="CV779" s="152"/>
      <c r="CW779" s="152"/>
      <c r="CX779" s="152"/>
      <c r="CY779" s="152"/>
      <c r="CZ779" s="152"/>
      <c r="DA779" s="152"/>
      <c r="DB779" s="152"/>
      <c r="DC779" s="152"/>
      <c r="DD779" s="152"/>
      <c r="DE779" s="152"/>
      <c r="DF779" s="152"/>
      <c r="DG779" s="152"/>
      <c r="DH779" s="152"/>
      <c r="DI779" s="152"/>
      <c r="DJ779" s="152"/>
      <c r="DK779" s="152"/>
      <c r="DL779" s="152"/>
      <c r="DM779" s="152"/>
      <c r="DN779" s="152"/>
      <c r="DO779" s="152"/>
      <c r="DP779" s="152"/>
      <c r="DQ779" s="152"/>
      <c r="DR779" s="152"/>
      <c r="DS779" s="152"/>
      <c r="DT779" s="152"/>
      <c r="DU779" s="152"/>
      <c r="DV779" s="152"/>
      <c r="DW779" s="152"/>
      <c r="DX779" s="152"/>
      <c r="DY779" s="152"/>
      <c r="DZ779" s="152"/>
      <c r="EA779" s="152"/>
      <c r="EB779" s="152"/>
      <c r="EC779" s="152"/>
      <c r="ED779" s="152"/>
      <c r="EE779" s="152"/>
      <c r="EF779" s="152"/>
      <c r="EG779" s="152"/>
      <c r="EH779" s="152"/>
      <c r="EI779" s="152"/>
      <c r="EJ779" s="152"/>
      <c r="EK779" s="152"/>
      <c r="EL779" s="152"/>
      <c r="EM779" s="152"/>
      <c r="EN779" s="152"/>
      <c r="EO779" s="152"/>
      <c r="EP779" s="152"/>
      <c r="EQ779" s="152"/>
      <c r="ER779" s="152"/>
      <c r="ES779" s="152"/>
      <c r="ET779" s="152"/>
      <c r="EU779" s="152"/>
      <c r="EV779" s="152"/>
      <c r="EW779" s="152"/>
      <c r="EX779" s="152"/>
      <c r="EY779" s="152"/>
      <c r="EZ779" s="152"/>
      <c r="FA779" s="152"/>
      <c r="FB779" s="152"/>
      <c r="FC779" s="152"/>
      <c r="FD779" s="152"/>
    </row>
    <row r="780" spans="1:160">
      <c r="A780" s="89"/>
      <c r="B780" s="89"/>
      <c r="C780" s="89"/>
      <c r="D780" s="89"/>
      <c r="E780" s="89"/>
      <c r="F780" s="89"/>
      <c r="G780" s="89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152"/>
      <c r="AE780" s="152"/>
      <c r="AF780" s="152"/>
      <c r="AG780" s="152"/>
      <c r="AH780" s="152"/>
      <c r="AI780" s="152"/>
      <c r="AJ780" s="152"/>
      <c r="AK780" s="152"/>
      <c r="AL780" s="152"/>
      <c r="AM780" s="152"/>
      <c r="AN780" s="152"/>
      <c r="AO780" s="152"/>
      <c r="AP780" s="152"/>
      <c r="AQ780" s="152"/>
      <c r="AR780" s="152"/>
      <c r="AS780" s="152"/>
      <c r="AT780" s="152"/>
      <c r="AU780" s="152"/>
      <c r="AV780" s="152"/>
      <c r="AW780" s="152"/>
      <c r="AX780" s="152"/>
      <c r="AY780" s="152"/>
      <c r="AZ780" s="152"/>
      <c r="BA780" s="152"/>
      <c r="BB780" s="152"/>
      <c r="BC780" s="152"/>
      <c r="BD780" s="152"/>
      <c r="BE780" s="152"/>
      <c r="BF780" s="152"/>
      <c r="BG780" s="152"/>
      <c r="BH780" s="152"/>
      <c r="BI780" s="152"/>
      <c r="BJ780" s="152"/>
      <c r="BK780" s="152"/>
      <c r="BL780" s="152"/>
      <c r="BM780" s="152"/>
      <c r="BN780" s="152"/>
      <c r="BO780" s="152"/>
      <c r="BP780" s="152"/>
      <c r="BQ780" s="152"/>
      <c r="BR780" s="152"/>
      <c r="BS780" s="152"/>
      <c r="BT780" s="152"/>
      <c r="BU780" s="152"/>
      <c r="BV780" s="152"/>
      <c r="BW780" s="152"/>
      <c r="BX780" s="152"/>
      <c r="BY780" s="152"/>
      <c r="BZ780" s="152"/>
      <c r="CA780" s="152"/>
      <c r="CB780" s="152"/>
      <c r="CC780" s="152"/>
      <c r="CD780" s="152"/>
      <c r="CE780" s="152"/>
      <c r="CF780" s="152"/>
      <c r="CG780" s="152"/>
      <c r="CH780" s="152"/>
      <c r="CI780" s="152"/>
      <c r="CJ780" s="152"/>
      <c r="CK780" s="152"/>
      <c r="CL780" s="152"/>
      <c r="CM780" s="152"/>
      <c r="CN780" s="152"/>
      <c r="CO780" s="152"/>
      <c r="CP780" s="152"/>
      <c r="CQ780" s="152"/>
      <c r="CR780" s="152"/>
      <c r="CS780" s="152"/>
      <c r="CT780" s="152"/>
      <c r="CU780" s="152"/>
      <c r="CV780" s="152"/>
      <c r="CW780" s="152"/>
      <c r="CX780" s="152"/>
      <c r="CY780" s="152"/>
      <c r="CZ780" s="152"/>
      <c r="DA780" s="152"/>
      <c r="DB780" s="152"/>
      <c r="DC780" s="152"/>
      <c r="DD780" s="152"/>
      <c r="DE780" s="152"/>
      <c r="DF780" s="152"/>
      <c r="DG780" s="152"/>
      <c r="DH780" s="152"/>
      <c r="DI780" s="152"/>
      <c r="DJ780" s="152"/>
      <c r="DK780" s="152"/>
      <c r="DL780" s="152"/>
      <c r="DM780" s="152"/>
      <c r="DN780" s="152"/>
      <c r="DO780" s="152"/>
      <c r="DP780" s="152"/>
      <c r="DQ780" s="152"/>
      <c r="DR780" s="152"/>
      <c r="DS780" s="152"/>
      <c r="DT780" s="152"/>
      <c r="DU780" s="152"/>
      <c r="DV780" s="152"/>
      <c r="DW780" s="152"/>
      <c r="DX780" s="152"/>
      <c r="DY780" s="152"/>
      <c r="DZ780" s="152"/>
      <c r="EA780" s="152"/>
      <c r="EB780" s="152"/>
      <c r="EC780" s="152"/>
      <c r="ED780" s="152"/>
      <c r="EE780" s="152"/>
      <c r="EF780" s="152"/>
      <c r="EG780" s="152"/>
      <c r="EH780" s="152"/>
      <c r="EI780" s="152"/>
      <c r="EJ780" s="152"/>
      <c r="EK780" s="152"/>
      <c r="EL780" s="152"/>
      <c r="EM780" s="152"/>
      <c r="EN780" s="152"/>
      <c r="EO780" s="152"/>
      <c r="EP780" s="152"/>
      <c r="EQ780" s="152"/>
      <c r="ER780" s="152"/>
      <c r="ES780" s="152"/>
      <c r="ET780" s="152"/>
      <c r="EU780" s="152"/>
      <c r="EV780" s="152"/>
      <c r="EW780" s="152"/>
      <c r="EX780" s="152"/>
      <c r="EY780" s="152"/>
      <c r="EZ780" s="152"/>
      <c r="FA780" s="152"/>
      <c r="FB780" s="152"/>
      <c r="FC780" s="152"/>
      <c r="FD780" s="152"/>
    </row>
    <row r="781" spans="1:160">
      <c r="A781" s="89"/>
      <c r="B781" s="89"/>
      <c r="C781" s="89"/>
      <c r="D781" s="89"/>
      <c r="E781" s="89"/>
      <c r="F781" s="89"/>
      <c r="G781" s="89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152"/>
      <c r="AE781" s="152"/>
      <c r="AF781" s="152"/>
      <c r="AG781" s="152"/>
      <c r="AH781" s="152"/>
      <c r="AI781" s="152"/>
      <c r="AJ781" s="152"/>
      <c r="AK781" s="152"/>
      <c r="AL781" s="152"/>
      <c r="AM781" s="152"/>
      <c r="AN781" s="152"/>
      <c r="AO781" s="152"/>
      <c r="AP781" s="152"/>
      <c r="AQ781" s="152"/>
      <c r="AR781" s="152"/>
      <c r="AS781" s="152"/>
      <c r="AT781" s="152"/>
      <c r="AU781" s="152"/>
      <c r="AV781" s="152"/>
      <c r="AW781" s="152"/>
      <c r="AX781" s="152"/>
      <c r="AY781" s="152"/>
      <c r="AZ781" s="152"/>
      <c r="BA781" s="152"/>
      <c r="BB781" s="152"/>
      <c r="BC781" s="152"/>
      <c r="BD781" s="152"/>
      <c r="BE781" s="152"/>
      <c r="BF781" s="152"/>
      <c r="BG781" s="152"/>
      <c r="BH781" s="152"/>
      <c r="BI781" s="152"/>
      <c r="BJ781" s="152"/>
      <c r="BK781" s="152"/>
      <c r="BL781" s="152"/>
      <c r="BM781" s="152"/>
      <c r="BN781" s="152"/>
      <c r="BO781" s="152"/>
      <c r="BP781" s="152"/>
      <c r="BQ781" s="152"/>
      <c r="BR781" s="152"/>
      <c r="BS781" s="152"/>
      <c r="BT781" s="152"/>
      <c r="BU781" s="152"/>
      <c r="BV781" s="152"/>
      <c r="BW781" s="152"/>
      <c r="BX781" s="152"/>
      <c r="BY781" s="152"/>
      <c r="BZ781" s="152"/>
      <c r="CA781" s="152"/>
      <c r="CB781" s="152"/>
      <c r="CC781" s="152"/>
      <c r="CD781" s="152"/>
      <c r="CE781" s="152"/>
      <c r="CF781" s="152"/>
      <c r="CG781" s="152"/>
      <c r="CH781" s="152"/>
      <c r="CI781" s="152"/>
      <c r="CJ781" s="152"/>
      <c r="CK781" s="152"/>
      <c r="CL781" s="152"/>
      <c r="CM781" s="152"/>
      <c r="CN781" s="152"/>
      <c r="CO781" s="152"/>
      <c r="CP781" s="152"/>
      <c r="CQ781" s="152"/>
      <c r="CR781" s="152"/>
      <c r="CS781" s="152"/>
      <c r="CT781" s="152"/>
      <c r="CU781" s="152"/>
      <c r="CV781" s="152"/>
      <c r="CW781" s="152"/>
      <c r="CX781" s="152"/>
      <c r="CY781" s="152"/>
      <c r="CZ781" s="152"/>
      <c r="DA781" s="152"/>
      <c r="DB781" s="152"/>
      <c r="DC781" s="152"/>
      <c r="DD781" s="152"/>
      <c r="DE781" s="152"/>
      <c r="DF781" s="152"/>
      <c r="DG781" s="152"/>
      <c r="DH781" s="152"/>
      <c r="DI781" s="152"/>
      <c r="DJ781" s="152"/>
      <c r="DK781" s="152"/>
      <c r="DL781" s="152"/>
      <c r="DM781" s="152"/>
      <c r="DN781" s="152"/>
      <c r="DO781" s="152"/>
      <c r="DP781" s="152"/>
      <c r="DQ781" s="152"/>
      <c r="DR781" s="152"/>
      <c r="DS781" s="152"/>
      <c r="DT781" s="152"/>
      <c r="DU781" s="152"/>
      <c r="DV781" s="152"/>
      <c r="DW781" s="152"/>
      <c r="DX781" s="152"/>
      <c r="DY781" s="152"/>
      <c r="DZ781" s="152"/>
      <c r="EA781" s="152"/>
      <c r="EB781" s="152"/>
      <c r="EC781" s="152"/>
      <c r="ED781" s="152"/>
      <c r="EE781" s="152"/>
      <c r="EF781" s="152"/>
      <c r="EG781" s="152"/>
      <c r="EH781" s="152"/>
      <c r="EI781" s="152"/>
      <c r="EJ781" s="152"/>
      <c r="EK781" s="152"/>
      <c r="EL781" s="152"/>
      <c r="EM781" s="152"/>
      <c r="EN781" s="152"/>
      <c r="EO781" s="152"/>
      <c r="EP781" s="152"/>
      <c r="EQ781" s="152"/>
      <c r="ER781" s="152"/>
      <c r="ES781" s="152"/>
      <c r="ET781" s="152"/>
      <c r="EU781" s="152"/>
      <c r="EV781" s="152"/>
      <c r="EW781" s="152"/>
      <c r="EX781" s="152"/>
      <c r="EY781" s="152"/>
      <c r="EZ781" s="152"/>
      <c r="FA781" s="152"/>
      <c r="FB781" s="152"/>
      <c r="FC781" s="152"/>
      <c r="FD781" s="152"/>
    </row>
    <row r="782" spans="1:160">
      <c r="A782" s="89"/>
      <c r="B782" s="89"/>
      <c r="C782" s="89"/>
      <c r="D782" s="89"/>
      <c r="E782" s="89"/>
      <c r="F782" s="89"/>
      <c r="G782" s="89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152"/>
      <c r="AE782" s="152"/>
      <c r="AF782" s="152"/>
      <c r="AG782" s="152"/>
      <c r="AH782" s="152"/>
      <c r="AI782" s="152"/>
      <c r="AJ782" s="152"/>
      <c r="AK782" s="152"/>
      <c r="AL782" s="152"/>
      <c r="AM782" s="152"/>
      <c r="AN782" s="152"/>
      <c r="AO782" s="152"/>
      <c r="AP782" s="152"/>
      <c r="AQ782" s="152"/>
      <c r="AR782" s="152"/>
      <c r="AS782" s="152"/>
      <c r="AT782" s="152"/>
      <c r="AU782" s="152"/>
      <c r="AV782" s="152"/>
      <c r="AW782" s="152"/>
      <c r="AX782" s="152"/>
      <c r="AY782" s="152"/>
      <c r="AZ782" s="152"/>
      <c r="BA782" s="152"/>
      <c r="BB782" s="152"/>
      <c r="BC782" s="152"/>
      <c r="BD782" s="152"/>
      <c r="BE782" s="152"/>
      <c r="BF782" s="152"/>
      <c r="BG782" s="152"/>
      <c r="BH782" s="152"/>
      <c r="BI782" s="152"/>
      <c r="BJ782" s="152"/>
      <c r="BK782" s="152"/>
      <c r="BL782" s="152"/>
      <c r="BM782" s="152"/>
      <c r="BN782" s="152"/>
      <c r="BO782" s="152"/>
      <c r="BP782" s="152"/>
      <c r="BQ782" s="152"/>
      <c r="BR782" s="152"/>
      <c r="BS782" s="152"/>
      <c r="BT782" s="152"/>
      <c r="BU782" s="152"/>
      <c r="BV782" s="152"/>
      <c r="BW782" s="152"/>
      <c r="BX782" s="152"/>
      <c r="BY782" s="152"/>
      <c r="BZ782" s="152"/>
      <c r="CA782" s="152"/>
      <c r="CB782" s="152"/>
      <c r="CC782" s="152"/>
      <c r="CD782" s="152"/>
      <c r="CE782" s="152"/>
      <c r="CF782" s="152"/>
      <c r="CG782" s="152"/>
      <c r="CH782" s="152"/>
      <c r="CI782" s="152"/>
      <c r="CJ782" s="152"/>
      <c r="CK782" s="152"/>
      <c r="CL782" s="152"/>
      <c r="CM782" s="152"/>
      <c r="CN782" s="152"/>
      <c r="CO782" s="152"/>
      <c r="CP782" s="152"/>
      <c r="CQ782" s="152"/>
      <c r="CR782" s="152"/>
      <c r="CS782" s="152"/>
      <c r="CT782" s="152"/>
      <c r="CU782" s="152"/>
      <c r="CV782" s="152"/>
      <c r="CW782" s="152"/>
      <c r="CX782" s="152"/>
      <c r="CY782" s="152"/>
      <c r="CZ782" s="152"/>
      <c r="DA782" s="152"/>
      <c r="DB782" s="152"/>
      <c r="DC782" s="152"/>
      <c r="DD782" s="152"/>
      <c r="DE782" s="152"/>
      <c r="DF782" s="152"/>
      <c r="DG782" s="152"/>
      <c r="DH782" s="152"/>
      <c r="DI782" s="152"/>
      <c r="DJ782" s="152"/>
      <c r="DK782" s="152"/>
      <c r="DL782" s="152"/>
      <c r="DM782" s="152"/>
      <c r="DN782" s="152"/>
      <c r="DO782" s="152"/>
      <c r="DP782" s="152"/>
      <c r="DQ782" s="152"/>
      <c r="DR782" s="152"/>
      <c r="DS782" s="152"/>
      <c r="DT782" s="152"/>
      <c r="DU782" s="152"/>
      <c r="DV782" s="152"/>
      <c r="DW782" s="152"/>
      <c r="DX782" s="152"/>
      <c r="DY782" s="152"/>
      <c r="DZ782" s="152"/>
      <c r="EA782" s="152"/>
      <c r="EB782" s="152"/>
      <c r="EC782" s="152"/>
      <c r="ED782" s="152"/>
      <c r="EE782" s="152"/>
      <c r="EF782" s="152"/>
      <c r="EG782" s="152"/>
      <c r="EH782" s="152"/>
      <c r="EI782" s="152"/>
      <c r="EJ782" s="152"/>
      <c r="EK782" s="152"/>
      <c r="EL782" s="152"/>
      <c r="EM782" s="152"/>
      <c r="EN782" s="152"/>
      <c r="EO782" s="152"/>
      <c r="EP782" s="152"/>
      <c r="EQ782" s="152"/>
      <c r="ER782" s="152"/>
      <c r="ES782" s="152"/>
      <c r="ET782" s="152"/>
      <c r="EU782" s="152"/>
      <c r="EV782" s="152"/>
      <c r="EW782" s="152"/>
      <c r="EX782" s="152"/>
      <c r="EY782" s="152"/>
      <c r="EZ782" s="152"/>
      <c r="FA782" s="152"/>
      <c r="FB782" s="152"/>
      <c r="FC782" s="152"/>
      <c r="FD782" s="152"/>
    </row>
    <row r="783" spans="1:160">
      <c r="A783" s="89"/>
      <c r="B783" s="89"/>
      <c r="C783" s="89"/>
      <c r="D783" s="89"/>
      <c r="E783" s="89"/>
      <c r="F783" s="89"/>
      <c r="G783" s="89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152"/>
      <c r="AE783" s="152"/>
      <c r="AF783" s="152"/>
      <c r="AG783" s="152"/>
      <c r="AH783" s="152"/>
      <c r="AI783" s="152"/>
      <c r="AJ783" s="152"/>
      <c r="AK783" s="152"/>
      <c r="AL783" s="152"/>
      <c r="AM783" s="152"/>
      <c r="AN783" s="152"/>
      <c r="AO783" s="152"/>
      <c r="AP783" s="152"/>
      <c r="AQ783" s="152"/>
      <c r="AR783" s="152"/>
      <c r="AS783" s="152"/>
      <c r="AT783" s="152"/>
      <c r="AU783" s="152"/>
      <c r="AV783" s="152"/>
      <c r="AW783" s="152"/>
      <c r="AX783" s="152"/>
      <c r="AY783" s="152"/>
      <c r="AZ783" s="152"/>
      <c r="BA783" s="152"/>
      <c r="BB783" s="152"/>
      <c r="BC783" s="152"/>
      <c r="BD783" s="152"/>
      <c r="BE783" s="152"/>
      <c r="BF783" s="152"/>
      <c r="BG783" s="152"/>
      <c r="BH783" s="152"/>
      <c r="BI783" s="152"/>
      <c r="BJ783" s="152"/>
      <c r="BK783" s="152"/>
      <c r="BL783" s="152"/>
      <c r="BM783" s="152"/>
      <c r="BN783" s="152"/>
      <c r="BO783" s="152"/>
      <c r="BP783" s="152"/>
      <c r="BQ783" s="152"/>
      <c r="BR783" s="152"/>
      <c r="BS783" s="152"/>
      <c r="BT783" s="152"/>
      <c r="BU783" s="152"/>
      <c r="BV783" s="152"/>
      <c r="BW783" s="152"/>
      <c r="BX783" s="152"/>
      <c r="BY783" s="152"/>
      <c r="BZ783" s="152"/>
      <c r="CA783" s="152"/>
      <c r="CB783" s="152"/>
      <c r="CC783" s="152"/>
      <c r="CD783" s="152"/>
      <c r="CE783" s="152"/>
      <c r="CF783" s="152"/>
      <c r="CG783" s="152"/>
      <c r="CH783" s="152"/>
      <c r="CI783" s="152"/>
      <c r="CJ783" s="152"/>
      <c r="CK783" s="152"/>
      <c r="CL783" s="152"/>
      <c r="CM783" s="152"/>
      <c r="CN783" s="152"/>
      <c r="CO783" s="152"/>
      <c r="CP783" s="152"/>
      <c r="CQ783" s="152"/>
      <c r="CR783" s="152"/>
      <c r="CS783" s="152"/>
      <c r="CT783" s="152"/>
      <c r="CU783" s="152"/>
      <c r="CV783" s="152"/>
      <c r="CW783" s="152"/>
      <c r="CX783" s="152"/>
      <c r="CY783" s="152"/>
      <c r="CZ783" s="152"/>
      <c r="DA783" s="152"/>
      <c r="DB783" s="152"/>
      <c r="DC783" s="152"/>
      <c r="DD783" s="152"/>
      <c r="DE783" s="152"/>
      <c r="DF783" s="152"/>
      <c r="DG783" s="152"/>
      <c r="DH783" s="152"/>
      <c r="DI783" s="152"/>
      <c r="DJ783" s="152"/>
      <c r="DK783" s="152"/>
      <c r="DL783" s="152"/>
      <c r="DM783" s="152"/>
      <c r="DN783" s="152"/>
      <c r="DO783" s="152"/>
      <c r="DP783" s="152"/>
      <c r="DQ783" s="152"/>
      <c r="DR783" s="152"/>
      <c r="DS783" s="152"/>
      <c r="DT783" s="152"/>
      <c r="DU783" s="152"/>
      <c r="DV783" s="152"/>
      <c r="DW783" s="152"/>
      <c r="DX783" s="152"/>
      <c r="DY783" s="152"/>
      <c r="DZ783" s="152"/>
      <c r="EA783" s="152"/>
      <c r="EB783" s="152"/>
      <c r="EC783" s="152"/>
      <c r="ED783" s="152"/>
      <c r="EE783" s="152"/>
      <c r="EF783" s="152"/>
      <c r="EG783" s="152"/>
      <c r="EH783" s="152"/>
      <c r="EI783" s="152"/>
      <c r="EJ783" s="152"/>
      <c r="EK783" s="152"/>
      <c r="EL783" s="152"/>
      <c r="EM783" s="152"/>
      <c r="EN783" s="152"/>
      <c r="EO783" s="152"/>
      <c r="EP783" s="152"/>
      <c r="EQ783" s="152"/>
      <c r="ER783" s="152"/>
      <c r="ES783" s="152"/>
      <c r="ET783" s="152"/>
      <c r="EU783" s="152"/>
      <c r="EV783" s="152"/>
      <c r="EW783" s="152"/>
      <c r="EX783" s="152"/>
      <c r="EY783" s="152"/>
      <c r="EZ783" s="152"/>
      <c r="FA783" s="152"/>
      <c r="FB783" s="152"/>
      <c r="FC783" s="152"/>
      <c r="FD783" s="152"/>
    </row>
    <row r="784" spans="1:160">
      <c r="A784" s="89"/>
      <c r="B784" s="89"/>
      <c r="C784" s="89"/>
      <c r="D784" s="89"/>
      <c r="E784" s="89"/>
      <c r="F784" s="89"/>
      <c r="G784" s="89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152"/>
      <c r="AE784" s="152"/>
      <c r="AF784" s="152"/>
      <c r="AG784" s="152"/>
      <c r="AH784" s="152"/>
      <c r="AI784" s="152"/>
      <c r="AJ784" s="152"/>
      <c r="AK784" s="152"/>
      <c r="AL784" s="152"/>
      <c r="AM784" s="152"/>
      <c r="AN784" s="152"/>
      <c r="AO784" s="152"/>
      <c r="AP784" s="152"/>
      <c r="AQ784" s="152"/>
      <c r="AR784" s="152"/>
      <c r="AS784" s="152"/>
      <c r="AT784" s="152"/>
      <c r="AU784" s="152"/>
      <c r="AV784" s="152"/>
      <c r="AW784" s="152"/>
      <c r="AX784" s="152"/>
      <c r="AY784" s="152"/>
      <c r="AZ784" s="152"/>
      <c r="BA784" s="152"/>
      <c r="BB784" s="152"/>
      <c r="BC784" s="152"/>
      <c r="BD784" s="152"/>
      <c r="BE784" s="152"/>
      <c r="BF784" s="152"/>
      <c r="BG784" s="152"/>
      <c r="BH784" s="152"/>
      <c r="BI784" s="152"/>
      <c r="BJ784" s="152"/>
      <c r="BK784" s="152"/>
      <c r="BL784" s="152"/>
      <c r="BM784" s="152"/>
      <c r="BN784" s="152"/>
      <c r="BO784" s="152"/>
      <c r="BP784" s="152"/>
      <c r="BQ784" s="152"/>
      <c r="BR784" s="152"/>
      <c r="BS784" s="152"/>
      <c r="BT784" s="152"/>
      <c r="BU784" s="152"/>
      <c r="BV784" s="152"/>
      <c r="BW784" s="152"/>
      <c r="BX784" s="152"/>
      <c r="BY784" s="152"/>
      <c r="BZ784" s="152"/>
      <c r="CA784" s="152"/>
      <c r="CB784" s="152"/>
      <c r="CC784" s="152"/>
      <c r="CD784" s="152"/>
      <c r="CE784" s="152"/>
      <c r="CF784" s="152"/>
      <c r="CG784" s="152"/>
      <c r="CH784" s="152"/>
      <c r="CI784" s="152"/>
      <c r="CJ784" s="152"/>
      <c r="CK784" s="152"/>
      <c r="CL784" s="152"/>
      <c r="CM784" s="152"/>
      <c r="CN784" s="152"/>
      <c r="CO784" s="152"/>
      <c r="CP784" s="152"/>
      <c r="CQ784" s="152"/>
      <c r="CR784" s="152"/>
      <c r="CS784" s="152"/>
      <c r="CT784" s="152"/>
      <c r="CU784" s="152"/>
      <c r="CV784" s="152"/>
      <c r="CW784" s="152"/>
      <c r="CX784" s="152"/>
      <c r="CY784" s="152"/>
      <c r="CZ784" s="152"/>
      <c r="DA784" s="152"/>
      <c r="DB784" s="152"/>
      <c r="DC784" s="152"/>
      <c r="DD784" s="152"/>
      <c r="DE784" s="152"/>
      <c r="DF784" s="152"/>
      <c r="DG784" s="152"/>
      <c r="DH784" s="152"/>
      <c r="DI784" s="152"/>
      <c r="DJ784" s="152"/>
      <c r="DK784" s="152"/>
      <c r="DL784" s="152"/>
      <c r="DM784" s="152"/>
      <c r="DN784" s="152"/>
      <c r="DO784" s="152"/>
      <c r="DP784" s="152"/>
      <c r="DQ784" s="152"/>
      <c r="DR784" s="152"/>
      <c r="DS784" s="152"/>
      <c r="DT784" s="152"/>
      <c r="DU784" s="152"/>
      <c r="DV784" s="152"/>
      <c r="DW784" s="152"/>
      <c r="DX784" s="152"/>
      <c r="DY784" s="152"/>
      <c r="DZ784" s="152"/>
      <c r="EA784" s="152"/>
      <c r="EB784" s="152"/>
      <c r="EC784" s="152"/>
      <c r="ED784" s="152"/>
      <c r="EE784" s="152"/>
      <c r="EF784" s="152"/>
      <c r="EG784" s="152"/>
      <c r="EH784" s="152"/>
      <c r="EI784" s="152"/>
      <c r="EJ784" s="152"/>
      <c r="EK784" s="152"/>
      <c r="EL784" s="152"/>
      <c r="EM784" s="152"/>
      <c r="EN784" s="152"/>
      <c r="EO784" s="152"/>
      <c r="EP784" s="152"/>
      <c r="EQ784" s="152"/>
      <c r="ER784" s="152"/>
      <c r="ES784" s="152"/>
      <c r="ET784" s="152"/>
      <c r="EU784" s="152"/>
      <c r="EV784" s="152"/>
      <c r="EW784" s="152"/>
      <c r="EX784" s="152"/>
      <c r="EY784" s="152"/>
      <c r="EZ784" s="152"/>
      <c r="FA784" s="152"/>
      <c r="FB784" s="152"/>
      <c r="FC784" s="152"/>
      <c r="FD784" s="152"/>
    </row>
    <row r="785" spans="1:160">
      <c r="A785" s="89"/>
      <c r="B785" s="89"/>
      <c r="C785" s="89"/>
      <c r="D785" s="89"/>
      <c r="E785" s="89"/>
      <c r="F785" s="89"/>
      <c r="G785" s="89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152"/>
      <c r="AE785" s="152"/>
      <c r="AF785" s="152"/>
      <c r="AG785" s="152"/>
      <c r="AH785" s="152"/>
      <c r="AI785" s="152"/>
      <c r="AJ785" s="152"/>
      <c r="AK785" s="152"/>
      <c r="AL785" s="152"/>
      <c r="AM785" s="152"/>
      <c r="AN785" s="152"/>
      <c r="AO785" s="152"/>
      <c r="AP785" s="152"/>
      <c r="AQ785" s="152"/>
      <c r="AR785" s="152"/>
      <c r="AS785" s="152"/>
      <c r="AT785" s="152"/>
      <c r="AU785" s="152"/>
      <c r="AV785" s="152"/>
      <c r="AW785" s="152"/>
      <c r="AX785" s="152"/>
      <c r="AY785" s="152"/>
      <c r="AZ785" s="152"/>
      <c r="BA785" s="152"/>
      <c r="BB785" s="152"/>
      <c r="BC785" s="152"/>
      <c r="BD785" s="152"/>
      <c r="BE785" s="152"/>
      <c r="BF785" s="152"/>
      <c r="BG785" s="152"/>
      <c r="BH785" s="152"/>
      <c r="BI785" s="152"/>
      <c r="BJ785" s="152"/>
      <c r="BK785" s="152"/>
      <c r="BL785" s="152"/>
      <c r="BM785" s="152"/>
      <c r="BN785" s="152"/>
      <c r="BO785" s="152"/>
      <c r="BP785" s="152"/>
      <c r="BQ785" s="152"/>
      <c r="BR785" s="152"/>
      <c r="BS785" s="152"/>
      <c r="BT785" s="152"/>
      <c r="BU785" s="152"/>
      <c r="BV785" s="152"/>
      <c r="BW785" s="152"/>
      <c r="BX785" s="152"/>
      <c r="BY785" s="152"/>
      <c r="BZ785" s="152"/>
      <c r="CA785" s="152"/>
      <c r="CB785" s="152"/>
      <c r="CC785" s="152"/>
      <c r="CD785" s="152"/>
      <c r="CE785" s="152"/>
      <c r="CF785" s="152"/>
      <c r="CG785" s="152"/>
      <c r="CH785" s="152"/>
      <c r="CI785" s="152"/>
      <c r="CJ785" s="152"/>
      <c r="CK785" s="152"/>
      <c r="CL785" s="152"/>
      <c r="CM785" s="152"/>
      <c r="CN785" s="152"/>
      <c r="CO785" s="152"/>
      <c r="CP785" s="152"/>
      <c r="CQ785" s="152"/>
      <c r="CR785" s="152"/>
      <c r="CS785" s="152"/>
      <c r="CT785" s="152"/>
      <c r="CU785" s="152"/>
      <c r="CV785" s="152"/>
      <c r="CW785" s="152"/>
      <c r="CX785" s="152"/>
      <c r="CY785" s="152"/>
      <c r="CZ785" s="152"/>
      <c r="DA785" s="152"/>
      <c r="DB785" s="152"/>
      <c r="DC785" s="152"/>
      <c r="DD785" s="152"/>
      <c r="DE785" s="152"/>
      <c r="DF785" s="152"/>
      <c r="DG785" s="152"/>
      <c r="DH785" s="152"/>
      <c r="DI785" s="152"/>
      <c r="DJ785" s="152"/>
      <c r="DK785" s="152"/>
      <c r="DL785" s="152"/>
      <c r="DM785" s="152"/>
      <c r="DN785" s="152"/>
      <c r="DO785" s="152"/>
      <c r="DP785" s="152"/>
      <c r="DQ785" s="152"/>
      <c r="DR785" s="152"/>
      <c r="DS785" s="152"/>
      <c r="DT785" s="152"/>
      <c r="DU785" s="152"/>
      <c r="DV785" s="152"/>
      <c r="DW785" s="152"/>
      <c r="DX785" s="152"/>
      <c r="DY785" s="152"/>
      <c r="DZ785" s="152"/>
      <c r="EA785" s="152"/>
      <c r="EB785" s="152"/>
      <c r="EC785" s="152"/>
      <c r="ED785" s="152"/>
      <c r="EE785" s="152"/>
      <c r="EF785" s="152"/>
      <c r="EG785" s="152"/>
      <c r="EH785" s="152"/>
      <c r="EI785" s="152"/>
      <c r="EJ785" s="152"/>
      <c r="EK785" s="152"/>
      <c r="EL785" s="152"/>
      <c r="EM785" s="152"/>
      <c r="EN785" s="152"/>
      <c r="EO785" s="152"/>
      <c r="EP785" s="152"/>
      <c r="EQ785" s="152"/>
      <c r="ER785" s="152"/>
      <c r="ES785" s="152"/>
      <c r="ET785" s="152"/>
      <c r="EU785" s="152"/>
      <c r="EV785" s="152"/>
      <c r="EW785" s="152"/>
      <c r="EX785" s="152"/>
      <c r="EY785" s="152"/>
      <c r="EZ785" s="152"/>
      <c r="FA785" s="152"/>
      <c r="FB785" s="152"/>
      <c r="FC785" s="152"/>
      <c r="FD785" s="152"/>
    </row>
    <row r="786" spans="1:160">
      <c r="A786" s="89"/>
      <c r="B786" s="89"/>
      <c r="C786" s="89"/>
      <c r="D786" s="89"/>
      <c r="E786" s="89"/>
      <c r="F786" s="89"/>
      <c r="G786" s="89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152"/>
      <c r="AE786" s="152"/>
      <c r="AF786" s="152"/>
      <c r="AG786" s="152"/>
      <c r="AH786" s="152"/>
      <c r="AI786" s="152"/>
      <c r="AJ786" s="152"/>
      <c r="AK786" s="152"/>
      <c r="AL786" s="152"/>
      <c r="AM786" s="152"/>
      <c r="AN786" s="152"/>
      <c r="AO786" s="152"/>
      <c r="AP786" s="152"/>
      <c r="AQ786" s="152"/>
      <c r="AR786" s="152"/>
      <c r="AS786" s="152"/>
      <c r="AT786" s="152"/>
      <c r="AU786" s="152"/>
      <c r="AV786" s="152"/>
      <c r="AW786" s="152"/>
      <c r="AX786" s="152"/>
      <c r="AY786" s="152"/>
      <c r="AZ786" s="152"/>
      <c r="BA786" s="152"/>
      <c r="BB786" s="152"/>
      <c r="BC786" s="152"/>
      <c r="BD786" s="152"/>
      <c r="BE786" s="152"/>
      <c r="BF786" s="152"/>
      <c r="BG786" s="152"/>
      <c r="BH786" s="152"/>
      <c r="BI786" s="152"/>
      <c r="BJ786" s="152"/>
      <c r="BK786" s="152"/>
      <c r="BL786" s="152"/>
      <c r="BM786" s="152"/>
      <c r="BN786" s="152"/>
      <c r="BO786" s="152"/>
      <c r="BP786" s="152"/>
      <c r="BQ786" s="152"/>
      <c r="BR786" s="152"/>
      <c r="BS786" s="152"/>
      <c r="BT786" s="152"/>
      <c r="BU786" s="152"/>
      <c r="BV786" s="152"/>
      <c r="BW786" s="152"/>
      <c r="BX786" s="152"/>
      <c r="BY786" s="152"/>
      <c r="BZ786" s="152"/>
      <c r="CA786" s="152"/>
      <c r="CB786" s="152"/>
      <c r="CC786" s="152"/>
      <c r="CD786" s="152"/>
      <c r="CE786" s="152"/>
      <c r="CF786" s="152"/>
      <c r="CG786" s="152"/>
      <c r="CH786" s="152"/>
      <c r="CI786" s="152"/>
      <c r="CJ786" s="152"/>
      <c r="CK786" s="152"/>
      <c r="CL786" s="152"/>
      <c r="CM786" s="152"/>
      <c r="CN786" s="152"/>
      <c r="CO786" s="152"/>
      <c r="CP786" s="152"/>
      <c r="CQ786" s="152"/>
      <c r="CR786" s="152"/>
      <c r="CS786" s="152"/>
      <c r="CT786" s="152"/>
      <c r="CU786" s="152"/>
      <c r="CV786" s="152"/>
      <c r="CW786" s="152"/>
      <c r="CX786" s="152"/>
      <c r="CY786" s="152"/>
      <c r="CZ786" s="152"/>
      <c r="DA786" s="152"/>
      <c r="DB786" s="152"/>
      <c r="DC786" s="152"/>
      <c r="DD786" s="152"/>
      <c r="DE786" s="152"/>
      <c r="DF786" s="152"/>
      <c r="DG786" s="152"/>
      <c r="DH786" s="152"/>
      <c r="DI786" s="152"/>
      <c r="DJ786" s="152"/>
      <c r="DK786" s="152"/>
      <c r="DL786" s="152"/>
      <c r="DM786" s="152"/>
      <c r="DN786" s="152"/>
      <c r="DO786" s="152"/>
      <c r="DP786" s="152"/>
      <c r="DQ786" s="152"/>
      <c r="DR786" s="152"/>
      <c r="DS786" s="152"/>
      <c r="DT786" s="152"/>
      <c r="DU786" s="152"/>
      <c r="DV786" s="152"/>
      <c r="DW786" s="152"/>
      <c r="DX786" s="152"/>
      <c r="DY786" s="152"/>
      <c r="DZ786" s="152"/>
      <c r="EA786" s="152"/>
      <c r="EB786" s="152"/>
      <c r="EC786" s="152"/>
      <c r="ED786" s="152"/>
      <c r="EE786" s="152"/>
      <c r="EF786" s="152"/>
      <c r="EG786" s="152"/>
      <c r="EH786" s="152"/>
      <c r="EI786" s="152"/>
      <c r="EJ786" s="152"/>
      <c r="EK786" s="152"/>
      <c r="EL786" s="152"/>
      <c r="EM786" s="152"/>
      <c r="EN786" s="152"/>
      <c r="EO786" s="152"/>
      <c r="EP786" s="152"/>
      <c r="EQ786" s="152"/>
      <c r="ER786" s="152"/>
      <c r="ES786" s="152"/>
      <c r="ET786" s="152"/>
      <c r="EU786" s="152"/>
      <c r="EV786" s="152"/>
      <c r="EW786" s="152"/>
      <c r="EX786" s="152"/>
      <c r="EY786" s="152"/>
      <c r="EZ786" s="152"/>
      <c r="FA786" s="152"/>
      <c r="FB786" s="152"/>
      <c r="FC786" s="152"/>
      <c r="FD786" s="152"/>
    </row>
    <row r="787" spans="1:160">
      <c r="A787" s="89"/>
      <c r="B787" s="89"/>
      <c r="C787" s="89"/>
      <c r="D787" s="89"/>
      <c r="E787" s="89"/>
      <c r="F787" s="89"/>
      <c r="G787" s="89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152"/>
      <c r="AE787" s="152"/>
      <c r="AF787" s="152"/>
      <c r="AG787" s="152"/>
      <c r="AH787" s="152"/>
      <c r="AI787" s="152"/>
      <c r="AJ787" s="152"/>
      <c r="AK787" s="152"/>
      <c r="AL787" s="152"/>
      <c r="AM787" s="152"/>
      <c r="AN787" s="152"/>
      <c r="AO787" s="152"/>
      <c r="AP787" s="152"/>
      <c r="AQ787" s="152"/>
      <c r="AR787" s="152"/>
      <c r="AS787" s="152"/>
      <c r="AT787" s="152"/>
      <c r="AU787" s="152"/>
      <c r="AV787" s="152"/>
      <c r="AW787" s="152"/>
      <c r="AX787" s="152"/>
      <c r="AY787" s="152"/>
      <c r="AZ787" s="152"/>
      <c r="BA787" s="152"/>
      <c r="BB787" s="152"/>
      <c r="BC787" s="152"/>
      <c r="BD787" s="152"/>
      <c r="BE787" s="152"/>
      <c r="BF787" s="152"/>
      <c r="BG787" s="152"/>
      <c r="BH787" s="152"/>
      <c r="BI787" s="152"/>
      <c r="BJ787" s="152"/>
      <c r="BK787" s="152"/>
      <c r="BL787" s="152"/>
      <c r="BM787" s="152"/>
      <c r="BN787" s="152"/>
      <c r="BO787" s="152"/>
      <c r="BP787" s="152"/>
      <c r="BQ787" s="152"/>
      <c r="BR787" s="152"/>
      <c r="BS787" s="152"/>
      <c r="BT787" s="152"/>
      <c r="BU787" s="152"/>
      <c r="BV787" s="152"/>
      <c r="BW787" s="152"/>
      <c r="BX787" s="152"/>
      <c r="BY787" s="152"/>
      <c r="BZ787" s="152"/>
      <c r="CA787" s="152"/>
      <c r="CB787" s="152"/>
      <c r="CC787" s="152"/>
      <c r="CD787" s="152"/>
      <c r="CE787" s="152"/>
      <c r="CF787" s="152"/>
      <c r="CG787" s="152"/>
      <c r="CH787" s="152"/>
      <c r="CI787" s="152"/>
      <c r="CJ787" s="152"/>
      <c r="CK787" s="152"/>
      <c r="CL787" s="152"/>
      <c r="CM787" s="152"/>
      <c r="CN787" s="152"/>
      <c r="CO787" s="152"/>
      <c r="CP787" s="152"/>
      <c r="CQ787" s="152"/>
      <c r="CR787" s="152"/>
      <c r="CS787" s="152"/>
      <c r="CT787" s="152"/>
      <c r="CU787" s="152"/>
      <c r="CV787" s="152"/>
      <c r="CW787" s="152"/>
      <c r="CX787" s="152"/>
      <c r="CY787" s="152"/>
      <c r="CZ787" s="152"/>
      <c r="DA787" s="152"/>
      <c r="DB787" s="152"/>
      <c r="DC787" s="152"/>
      <c r="DD787" s="152"/>
      <c r="DE787" s="152"/>
      <c r="DF787" s="152"/>
      <c r="DG787" s="152"/>
      <c r="DH787" s="152"/>
      <c r="DI787" s="152"/>
      <c r="DJ787" s="152"/>
      <c r="DK787" s="152"/>
      <c r="DL787" s="152"/>
      <c r="DM787" s="152"/>
      <c r="DN787" s="152"/>
      <c r="DO787" s="152"/>
      <c r="DP787" s="152"/>
      <c r="DQ787" s="152"/>
      <c r="DR787" s="152"/>
      <c r="DS787" s="152"/>
      <c r="DT787" s="152"/>
      <c r="DU787" s="152"/>
      <c r="DV787" s="152"/>
      <c r="DW787" s="152"/>
      <c r="DX787" s="152"/>
      <c r="DY787" s="152"/>
      <c r="DZ787" s="152"/>
      <c r="EA787" s="152"/>
      <c r="EB787" s="152"/>
      <c r="EC787" s="152"/>
      <c r="ED787" s="152"/>
      <c r="EE787" s="152"/>
      <c r="EF787" s="152"/>
      <c r="EG787" s="152"/>
      <c r="EH787" s="152"/>
      <c r="EI787" s="152"/>
      <c r="EJ787" s="152"/>
      <c r="EK787" s="152"/>
      <c r="EL787" s="152"/>
      <c r="EM787" s="152"/>
      <c r="EN787" s="152"/>
      <c r="EO787" s="152"/>
      <c r="EP787" s="152"/>
      <c r="EQ787" s="152"/>
      <c r="ER787" s="152"/>
      <c r="ES787" s="152"/>
      <c r="ET787" s="152"/>
      <c r="EU787" s="152"/>
      <c r="EV787" s="152"/>
      <c r="EW787" s="152"/>
      <c r="EX787" s="152"/>
      <c r="EY787" s="152"/>
      <c r="EZ787" s="152"/>
      <c r="FA787" s="152"/>
      <c r="FB787" s="152"/>
      <c r="FC787" s="152"/>
      <c r="FD787" s="152"/>
    </row>
    <row r="788" spans="1:160">
      <c r="A788" s="89"/>
      <c r="B788" s="89"/>
      <c r="C788" s="89"/>
      <c r="D788" s="89"/>
      <c r="E788" s="89"/>
      <c r="F788" s="89"/>
      <c r="G788" s="89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152"/>
      <c r="AE788" s="152"/>
      <c r="AF788" s="152"/>
      <c r="AG788" s="152"/>
      <c r="AH788" s="152"/>
      <c r="AI788" s="152"/>
      <c r="AJ788" s="152"/>
      <c r="AK788" s="152"/>
      <c r="AL788" s="152"/>
      <c r="AM788" s="152"/>
      <c r="AN788" s="152"/>
      <c r="AO788" s="152"/>
      <c r="AP788" s="152"/>
      <c r="AQ788" s="152"/>
      <c r="AR788" s="152"/>
      <c r="AS788" s="152"/>
      <c r="AT788" s="152"/>
      <c r="AU788" s="152"/>
      <c r="AV788" s="152"/>
      <c r="AW788" s="152"/>
      <c r="AX788" s="152"/>
      <c r="AY788" s="152"/>
      <c r="AZ788" s="152"/>
      <c r="BA788" s="152"/>
      <c r="BB788" s="152"/>
      <c r="BC788" s="152"/>
      <c r="BD788" s="152"/>
      <c r="BE788" s="152"/>
      <c r="BF788" s="152"/>
      <c r="BG788" s="152"/>
      <c r="BH788" s="152"/>
      <c r="BI788" s="152"/>
      <c r="BJ788" s="152"/>
      <c r="BK788" s="152"/>
      <c r="BL788" s="152"/>
      <c r="BM788" s="152"/>
      <c r="BN788" s="152"/>
      <c r="BO788" s="152"/>
      <c r="BP788" s="152"/>
      <c r="BQ788" s="152"/>
      <c r="BR788" s="152"/>
      <c r="BS788" s="152"/>
      <c r="BT788" s="152"/>
      <c r="BU788" s="152"/>
      <c r="BV788" s="152"/>
      <c r="BW788" s="152"/>
      <c r="BX788" s="152"/>
      <c r="BY788" s="152"/>
      <c r="BZ788" s="152"/>
      <c r="CA788" s="152"/>
      <c r="CB788" s="152"/>
      <c r="CC788" s="152"/>
      <c r="CD788" s="152"/>
      <c r="CE788" s="152"/>
      <c r="CF788" s="152"/>
      <c r="CG788" s="152"/>
      <c r="CH788" s="152"/>
      <c r="CI788" s="152"/>
      <c r="CJ788" s="152"/>
      <c r="CK788" s="152"/>
      <c r="CL788" s="152"/>
      <c r="CM788" s="152"/>
      <c r="CN788" s="152"/>
      <c r="CO788" s="152"/>
      <c r="CP788" s="152"/>
      <c r="CQ788" s="152"/>
      <c r="CR788" s="152"/>
      <c r="CS788" s="152"/>
      <c r="CT788" s="152"/>
      <c r="CU788" s="152"/>
      <c r="CV788" s="152"/>
      <c r="CW788" s="152"/>
      <c r="CX788" s="152"/>
      <c r="CY788" s="152"/>
      <c r="CZ788" s="152"/>
      <c r="DA788" s="152"/>
      <c r="DB788" s="152"/>
      <c r="DC788" s="152"/>
      <c r="DD788" s="152"/>
      <c r="DE788" s="152"/>
      <c r="DF788" s="152"/>
      <c r="DG788" s="152"/>
      <c r="DH788" s="152"/>
      <c r="DI788" s="152"/>
      <c r="DJ788" s="152"/>
      <c r="DK788" s="152"/>
      <c r="DL788" s="152"/>
      <c r="DM788" s="152"/>
      <c r="DN788" s="152"/>
      <c r="DO788" s="152"/>
      <c r="DP788" s="152"/>
      <c r="DQ788" s="152"/>
      <c r="DR788" s="152"/>
      <c r="DS788" s="152"/>
      <c r="DT788" s="152"/>
      <c r="DU788" s="152"/>
      <c r="DV788" s="152"/>
      <c r="DW788" s="152"/>
      <c r="DX788" s="152"/>
      <c r="DY788" s="152"/>
      <c r="DZ788" s="152"/>
      <c r="EA788" s="152"/>
      <c r="EB788" s="152"/>
      <c r="EC788" s="152"/>
      <c r="ED788" s="152"/>
      <c r="EE788" s="152"/>
      <c r="EF788" s="152"/>
      <c r="EG788" s="152"/>
      <c r="EH788" s="152"/>
      <c r="EI788" s="152"/>
      <c r="EJ788" s="152"/>
      <c r="EK788" s="152"/>
      <c r="EL788" s="152"/>
      <c r="EM788" s="152"/>
      <c r="EN788" s="152"/>
      <c r="EO788" s="152"/>
      <c r="EP788" s="152"/>
      <c r="EQ788" s="152"/>
      <c r="ER788" s="152"/>
      <c r="ES788" s="152"/>
      <c r="ET788" s="152"/>
      <c r="EU788" s="152"/>
      <c r="EV788" s="152"/>
      <c r="EW788" s="152"/>
      <c r="EX788" s="152"/>
      <c r="EY788" s="152"/>
      <c r="EZ788" s="152"/>
      <c r="FA788" s="152"/>
      <c r="FB788" s="152"/>
      <c r="FC788" s="152"/>
      <c r="FD788" s="152"/>
    </row>
    <row r="789" spans="1:160">
      <c r="A789" s="89"/>
      <c r="B789" s="89"/>
      <c r="C789" s="89"/>
      <c r="D789" s="89"/>
      <c r="E789" s="89"/>
      <c r="F789" s="89"/>
      <c r="G789" s="89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152"/>
      <c r="AE789" s="152"/>
      <c r="AF789" s="152"/>
      <c r="AG789" s="152"/>
      <c r="AH789" s="152"/>
      <c r="AI789" s="152"/>
      <c r="AJ789" s="152"/>
      <c r="AK789" s="152"/>
      <c r="AL789" s="152"/>
      <c r="AM789" s="152"/>
      <c r="AN789" s="152"/>
      <c r="AO789" s="152"/>
      <c r="AP789" s="152"/>
      <c r="AQ789" s="152"/>
      <c r="AR789" s="152"/>
      <c r="AS789" s="152"/>
      <c r="AT789" s="152"/>
      <c r="AU789" s="152"/>
      <c r="AV789" s="152"/>
      <c r="AW789" s="152"/>
      <c r="AX789" s="152"/>
      <c r="AY789" s="152"/>
      <c r="AZ789" s="152"/>
      <c r="BA789" s="152"/>
      <c r="BB789" s="152"/>
      <c r="BC789" s="152"/>
      <c r="BD789" s="152"/>
      <c r="BE789" s="152"/>
      <c r="BF789" s="152"/>
      <c r="BG789" s="152"/>
      <c r="BH789" s="152"/>
      <c r="BI789" s="152"/>
      <c r="BJ789" s="152"/>
      <c r="BK789" s="152"/>
      <c r="BL789" s="152"/>
      <c r="BM789" s="152"/>
      <c r="BN789" s="152"/>
      <c r="BO789" s="152"/>
      <c r="BP789" s="152"/>
      <c r="BQ789" s="152"/>
      <c r="BR789" s="152"/>
      <c r="BS789" s="152"/>
      <c r="BT789" s="152"/>
      <c r="BU789" s="152"/>
      <c r="BV789" s="152"/>
      <c r="BW789" s="152"/>
      <c r="BX789" s="152"/>
      <c r="BY789" s="152"/>
      <c r="BZ789" s="152"/>
      <c r="CA789" s="152"/>
      <c r="CB789" s="152"/>
      <c r="CC789" s="152"/>
      <c r="CD789" s="152"/>
      <c r="CE789" s="152"/>
      <c r="CF789" s="152"/>
      <c r="CG789" s="152"/>
      <c r="CH789" s="152"/>
      <c r="CI789" s="152"/>
      <c r="CJ789" s="152"/>
      <c r="CK789" s="152"/>
      <c r="CL789" s="152"/>
      <c r="CM789" s="152"/>
      <c r="CN789" s="152"/>
      <c r="CO789" s="152"/>
      <c r="CP789" s="152"/>
      <c r="CQ789" s="152"/>
      <c r="CR789" s="152"/>
      <c r="CS789" s="152"/>
      <c r="CT789" s="152"/>
      <c r="CU789" s="152"/>
      <c r="CV789" s="152"/>
      <c r="CW789" s="152"/>
      <c r="CX789" s="152"/>
      <c r="CY789" s="152"/>
      <c r="CZ789" s="152"/>
      <c r="DA789" s="152"/>
      <c r="DB789" s="152"/>
      <c r="DC789" s="152"/>
      <c r="DD789" s="152"/>
      <c r="DE789" s="152"/>
      <c r="DF789" s="152"/>
      <c r="DG789" s="152"/>
      <c r="DH789" s="152"/>
      <c r="DI789" s="152"/>
      <c r="DJ789" s="152"/>
      <c r="DK789" s="152"/>
      <c r="DL789" s="152"/>
      <c r="DM789" s="152"/>
      <c r="DN789" s="152"/>
      <c r="DO789" s="152"/>
      <c r="DP789" s="152"/>
      <c r="DQ789" s="152"/>
      <c r="DR789" s="152"/>
      <c r="DS789" s="152"/>
      <c r="DT789" s="152"/>
      <c r="DU789" s="152"/>
      <c r="DV789" s="152"/>
      <c r="DW789" s="152"/>
      <c r="DX789" s="152"/>
      <c r="DY789" s="152"/>
      <c r="DZ789" s="152"/>
      <c r="EA789" s="152"/>
      <c r="EB789" s="152"/>
      <c r="EC789" s="152"/>
      <c r="ED789" s="152"/>
      <c r="EE789" s="152"/>
      <c r="EF789" s="152"/>
      <c r="EG789" s="152"/>
      <c r="EH789" s="152"/>
      <c r="EI789" s="152"/>
      <c r="EJ789" s="152"/>
      <c r="EK789" s="152"/>
      <c r="EL789" s="152"/>
      <c r="EM789" s="152"/>
      <c r="EN789" s="152"/>
      <c r="EO789" s="152"/>
      <c r="EP789" s="152"/>
      <c r="EQ789" s="152"/>
      <c r="ER789" s="152"/>
      <c r="ES789" s="152"/>
      <c r="ET789" s="152"/>
      <c r="EU789" s="152"/>
      <c r="EV789" s="152"/>
      <c r="EW789" s="152"/>
      <c r="EX789" s="152"/>
      <c r="EY789" s="152"/>
      <c r="EZ789" s="152"/>
      <c r="FA789" s="152"/>
      <c r="FB789" s="152"/>
      <c r="FC789" s="152"/>
      <c r="FD789" s="152"/>
    </row>
    <row r="790" spans="1:160">
      <c r="A790" s="89"/>
      <c r="B790" s="89"/>
      <c r="C790" s="89"/>
      <c r="D790" s="89"/>
      <c r="E790" s="89"/>
      <c r="F790" s="89"/>
      <c r="G790" s="89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152"/>
      <c r="AE790" s="152"/>
      <c r="AF790" s="152"/>
      <c r="AG790" s="152"/>
      <c r="AH790" s="152"/>
      <c r="AI790" s="152"/>
      <c r="AJ790" s="152"/>
      <c r="AK790" s="152"/>
      <c r="AL790" s="152"/>
      <c r="AM790" s="152"/>
      <c r="AN790" s="152"/>
      <c r="AO790" s="152"/>
      <c r="AP790" s="152"/>
      <c r="AQ790" s="152"/>
      <c r="AR790" s="152"/>
      <c r="AS790" s="152"/>
      <c r="AT790" s="152"/>
      <c r="AU790" s="152"/>
      <c r="AV790" s="152"/>
      <c r="AW790" s="152"/>
      <c r="AX790" s="152"/>
      <c r="AY790" s="152"/>
      <c r="AZ790" s="152"/>
      <c r="BA790" s="152"/>
      <c r="BB790" s="152"/>
      <c r="BC790" s="152"/>
      <c r="BD790" s="152"/>
      <c r="BE790" s="152"/>
      <c r="BF790" s="152"/>
      <c r="BG790" s="152"/>
      <c r="BH790" s="152"/>
      <c r="BI790" s="152"/>
      <c r="BJ790" s="152"/>
      <c r="BK790" s="152"/>
      <c r="BL790" s="152"/>
      <c r="BM790" s="152"/>
      <c r="BN790" s="152"/>
      <c r="BO790" s="152"/>
      <c r="BP790" s="152"/>
      <c r="BQ790" s="152"/>
      <c r="BR790" s="152"/>
      <c r="BS790" s="152"/>
      <c r="BT790" s="152"/>
      <c r="BU790" s="152"/>
      <c r="BV790" s="152"/>
      <c r="BW790" s="152"/>
      <c r="BX790" s="152"/>
      <c r="BY790" s="152"/>
      <c r="BZ790" s="152"/>
      <c r="CA790" s="152"/>
      <c r="CB790" s="152"/>
      <c r="CC790" s="152"/>
      <c r="CD790" s="152"/>
      <c r="CE790" s="152"/>
      <c r="CF790" s="152"/>
      <c r="CG790" s="152"/>
      <c r="CH790" s="152"/>
      <c r="CI790" s="152"/>
      <c r="CJ790" s="152"/>
      <c r="CK790" s="152"/>
      <c r="CL790" s="152"/>
      <c r="CM790" s="152"/>
      <c r="CN790" s="152"/>
      <c r="CO790" s="152"/>
      <c r="CP790" s="152"/>
      <c r="CQ790" s="152"/>
      <c r="CR790" s="152"/>
      <c r="CS790" s="152"/>
      <c r="CT790" s="152"/>
      <c r="CU790" s="152"/>
      <c r="CV790" s="152"/>
      <c r="CW790" s="152"/>
      <c r="CX790" s="152"/>
      <c r="CY790" s="152"/>
      <c r="CZ790" s="152"/>
      <c r="DA790" s="152"/>
      <c r="DB790" s="152"/>
      <c r="DC790" s="152"/>
      <c r="DD790" s="152"/>
      <c r="DE790" s="152"/>
      <c r="DF790" s="152"/>
      <c r="DG790" s="152"/>
      <c r="DH790" s="152"/>
      <c r="DI790" s="152"/>
      <c r="DJ790" s="152"/>
      <c r="DK790" s="152"/>
      <c r="DL790" s="152"/>
      <c r="DM790" s="152"/>
      <c r="DN790" s="152"/>
      <c r="DO790" s="152"/>
      <c r="DP790" s="152"/>
      <c r="DQ790" s="152"/>
      <c r="DR790" s="152"/>
      <c r="DS790" s="152"/>
      <c r="DT790" s="152"/>
      <c r="DU790" s="152"/>
      <c r="DV790" s="152"/>
      <c r="DW790" s="152"/>
      <c r="DX790" s="152"/>
      <c r="DY790" s="152"/>
      <c r="DZ790" s="152"/>
      <c r="EA790" s="152"/>
      <c r="EB790" s="152"/>
      <c r="EC790" s="152"/>
      <c r="ED790" s="152"/>
      <c r="EE790" s="152"/>
      <c r="EF790" s="152"/>
      <c r="EG790" s="152"/>
      <c r="EH790" s="152"/>
      <c r="EI790" s="152"/>
      <c r="EJ790" s="152"/>
      <c r="EK790" s="152"/>
      <c r="EL790" s="152"/>
      <c r="EM790" s="152"/>
      <c r="EN790" s="152"/>
      <c r="EO790" s="152"/>
      <c r="EP790" s="152"/>
      <c r="EQ790" s="152"/>
      <c r="ER790" s="152"/>
      <c r="ES790" s="152"/>
      <c r="ET790" s="152"/>
      <c r="EU790" s="152"/>
      <c r="EV790" s="152"/>
      <c r="EW790" s="152"/>
      <c r="EX790" s="152"/>
      <c r="EY790" s="152"/>
      <c r="EZ790" s="152"/>
      <c r="FA790" s="152"/>
      <c r="FB790" s="152"/>
      <c r="FC790" s="152"/>
      <c r="FD790" s="152"/>
    </row>
    <row r="791" spans="1:160">
      <c r="A791" s="89"/>
      <c r="B791" s="89"/>
      <c r="C791" s="89"/>
      <c r="D791" s="89"/>
      <c r="E791" s="89"/>
      <c r="F791" s="89"/>
      <c r="G791" s="89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152"/>
      <c r="AE791" s="152"/>
      <c r="AF791" s="152"/>
      <c r="AG791" s="152"/>
      <c r="AH791" s="152"/>
      <c r="AI791" s="152"/>
      <c r="AJ791" s="152"/>
      <c r="AK791" s="152"/>
      <c r="AL791" s="152"/>
      <c r="AM791" s="152"/>
      <c r="AN791" s="152"/>
      <c r="AO791" s="152"/>
      <c r="AP791" s="152"/>
      <c r="AQ791" s="152"/>
      <c r="AR791" s="152"/>
      <c r="AS791" s="152"/>
      <c r="AT791" s="152"/>
      <c r="AU791" s="152"/>
      <c r="AV791" s="152"/>
      <c r="AW791" s="152"/>
      <c r="AX791" s="152"/>
      <c r="AY791" s="152"/>
      <c r="AZ791" s="152"/>
      <c r="BA791" s="152"/>
      <c r="BB791" s="152"/>
      <c r="BC791" s="152"/>
      <c r="BD791" s="152"/>
      <c r="BE791" s="152"/>
      <c r="BF791" s="152"/>
      <c r="BG791" s="152"/>
      <c r="BH791" s="152"/>
      <c r="BI791" s="152"/>
      <c r="BJ791" s="152"/>
      <c r="BK791" s="152"/>
      <c r="BL791" s="152"/>
      <c r="BM791" s="152"/>
      <c r="BN791" s="152"/>
      <c r="BO791" s="152"/>
      <c r="BP791" s="152"/>
      <c r="BQ791" s="152"/>
      <c r="BR791" s="152"/>
      <c r="BS791" s="152"/>
      <c r="BT791" s="152"/>
      <c r="BU791" s="152"/>
      <c r="BV791" s="152"/>
      <c r="BW791" s="152"/>
      <c r="BX791" s="152"/>
      <c r="BY791" s="152"/>
      <c r="BZ791" s="152"/>
      <c r="CA791" s="152"/>
      <c r="CB791" s="152"/>
      <c r="CC791" s="152"/>
      <c r="CD791" s="152"/>
      <c r="CE791" s="152"/>
      <c r="CF791" s="152"/>
      <c r="CG791" s="152"/>
      <c r="CH791" s="152"/>
      <c r="CI791" s="152"/>
      <c r="CJ791" s="152"/>
      <c r="CK791" s="152"/>
      <c r="CL791" s="152"/>
      <c r="CM791" s="152"/>
      <c r="CN791" s="152"/>
      <c r="CO791" s="152"/>
      <c r="CP791" s="152"/>
      <c r="CQ791" s="152"/>
      <c r="CR791" s="152"/>
      <c r="CS791" s="152"/>
      <c r="CT791" s="152"/>
      <c r="CU791" s="152"/>
      <c r="CV791" s="152"/>
      <c r="CW791" s="152"/>
      <c r="CX791" s="152"/>
      <c r="CY791" s="152"/>
      <c r="CZ791" s="152"/>
      <c r="DA791" s="152"/>
      <c r="DB791" s="152"/>
      <c r="DC791" s="152"/>
      <c r="DD791" s="152"/>
      <c r="DE791" s="152"/>
      <c r="DF791" s="152"/>
      <c r="DG791" s="152"/>
      <c r="DH791" s="152"/>
      <c r="DI791" s="152"/>
      <c r="DJ791" s="152"/>
      <c r="DK791" s="152"/>
      <c r="DL791" s="152"/>
      <c r="DM791" s="152"/>
      <c r="DN791" s="152"/>
      <c r="DO791" s="152"/>
      <c r="DP791" s="152"/>
      <c r="DQ791" s="152"/>
      <c r="DR791" s="152"/>
      <c r="DS791" s="152"/>
      <c r="DT791" s="152"/>
      <c r="DU791" s="152"/>
      <c r="DV791" s="152"/>
      <c r="DW791" s="152"/>
      <c r="DX791" s="152"/>
      <c r="DY791" s="152"/>
      <c r="DZ791" s="152"/>
      <c r="EA791" s="152"/>
      <c r="EB791" s="152"/>
      <c r="EC791" s="152"/>
      <c r="ED791" s="152"/>
      <c r="EE791" s="152"/>
      <c r="EF791" s="152"/>
      <c r="EG791" s="152"/>
      <c r="EH791" s="152"/>
      <c r="EI791" s="152"/>
      <c r="EJ791" s="152"/>
      <c r="EK791" s="152"/>
      <c r="EL791" s="152"/>
      <c r="EM791" s="152"/>
      <c r="EN791" s="152"/>
      <c r="EO791" s="152"/>
      <c r="EP791" s="152"/>
      <c r="EQ791" s="152"/>
      <c r="ER791" s="152"/>
      <c r="ES791" s="152"/>
      <c r="ET791" s="152"/>
      <c r="EU791" s="152"/>
      <c r="EV791" s="152"/>
      <c r="EW791" s="152"/>
      <c r="EX791" s="152"/>
      <c r="EY791" s="152"/>
      <c r="EZ791" s="152"/>
      <c r="FA791" s="152"/>
      <c r="FB791" s="152"/>
      <c r="FC791" s="152"/>
      <c r="FD791" s="152"/>
    </row>
    <row r="792" spans="1:160">
      <c r="A792" s="89"/>
      <c r="B792" s="89"/>
      <c r="C792" s="89"/>
      <c r="D792" s="89"/>
      <c r="E792" s="89"/>
      <c r="F792" s="89"/>
      <c r="G792" s="89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152"/>
      <c r="AE792" s="152"/>
      <c r="AF792" s="152"/>
      <c r="AG792" s="152"/>
      <c r="AH792" s="152"/>
      <c r="AI792" s="152"/>
      <c r="AJ792" s="152"/>
      <c r="AK792" s="152"/>
      <c r="AL792" s="152"/>
      <c r="AM792" s="152"/>
      <c r="AN792" s="152"/>
      <c r="AO792" s="152"/>
      <c r="AP792" s="152"/>
      <c r="AQ792" s="152"/>
      <c r="AR792" s="152"/>
      <c r="AS792" s="152"/>
      <c r="AT792" s="152"/>
      <c r="AU792" s="152"/>
      <c r="AV792" s="152"/>
      <c r="AW792" s="152"/>
      <c r="AX792" s="152"/>
      <c r="AY792" s="152"/>
      <c r="AZ792" s="152"/>
      <c r="BA792" s="152"/>
      <c r="BB792" s="152"/>
      <c r="BC792" s="152"/>
      <c r="BD792" s="152"/>
      <c r="BE792" s="152"/>
      <c r="BF792" s="152"/>
      <c r="BG792" s="152"/>
      <c r="BH792" s="152"/>
      <c r="BI792" s="152"/>
      <c r="BJ792" s="152"/>
      <c r="BK792" s="152"/>
      <c r="BL792" s="152"/>
      <c r="BM792" s="152"/>
      <c r="BN792" s="152"/>
      <c r="BO792" s="152"/>
      <c r="BP792" s="152"/>
      <c r="BQ792" s="152"/>
      <c r="BR792" s="152"/>
      <c r="BS792" s="152"/>
      <c r="BT792" s="152"/>
      <c r="BU792" s="152"/>
      <c r="BV792" s="152"/>
      <c r="BW792" s="152"/>
      <c r="BX792" s="152"/>
      <c r="BY792" s="152"/>
      <c r="BZ792" s="152"/>
      <c r="CA792" s="152"/>
      <c r="CB792" s="152"/>
      <c r="CC792" s="152"/>
      <c r="CD792" s="152"/>
      <c r="CE792" s="152"/>
      <c r="CF792" s="152"/>
      <c r="CG792" s="152"/>
      <c r="CH792" s="152"/>
      <c r="CI792" s="152"/>
      <c r="CJ792" s="152"/>
      <c r="CK792" s="152"/>
      <c r="CL792" s="152"/>
      <c r="CM792" s="152"/>
      <c r="CN792" s="152"/>
      <c r="CO792" s="152"/>
      <c r="CP792" s="152"/>
      <c r="CQ792" s="152"/>
      <c r="CR792" s="152"/>
      <c r="CS792" s="152"/>
      <c r="CT792" s="152"/>
      <c r="CU792" s="152"/>
      <c r="CV792" s="152"/>
      <c r="CW792" s="152"/>
      <c r="CX792" s="152"/>
      <c r="CY792" s="152"/>
      <c r="CZ792" s="152"/>
      <c r="DA792" s="152"/>
      <c r="DB792" s="152"/>
      <c r="DC792" s="152"/>
      <c r="DD792" s="152"/>
      <c r="DE792" s="152"/>
      <c r="DF792" s="152"/>
      <c r="DG792" s="152"/>
      <c r="DH792" s="152"/>
      <c r="DI792" s="152"/>
      <c r="DJ792" s="152"/>
      <c r="DK792" s="152"/>
      <c r="DL792" s="152"/>
      <c r="DM792" s="152"/>
      <c r="DN792" s="152"/>
      <c r="DO792" s="152"/>
      <c r="DP792" s="152"/>
      <c r="DQ792" s="152"/>
      <c r="DR792" s="152"/>
      <c r="DS792" s="152"/>
      <c r="DT792" s="152"/>
      <c r="DU792" s="152"/>
      <c r="DV792" s="152"/>
      <c r="DW792" s="152"/>
      <c r="DX792" s="152"/>
      <c r="DY792" s="152"/>
      <c r="DZ792" s="152"/>
      <c r="EA792" s="152"/>
      <c r="EB792" s="152"/>
      <c r="EC792" s="152"/>
      <c r="ED792" s="152"/>
      <c r="EE792" s="152"/>
      <c r="EF792" s="152"/>
      <c r="EG792" s="152"/>
      <c r="EH792" s="152"/>
      <c r="EI792" s="152"/>
      <c r="EJ792" s="152"/>
      <c r="EK792" s="152"/>
      <c r="EL792" s="152"/>
      <c r="EM792" s="152"/>
      <c r="EN792" s="152"/>
      <c r="EO792" s="152"/>
      <c r="EP792" s="152"/>
      <c r="EQ792" s="152"/>
      <c r="ER792" s="152"/>
      <c r="ES792" s="152"/>
      <c r="ET792" s="152"/>
      <c r="EU792" s="152"/>
      <c r="EV792" s="152"/>
      <c r="EW792" s="152"/>
      <c r="EX792" s="152"/>
      <c r="EY792" s="152"/>
      <c r="EZ792" s="152"/>
      <c r="FA792" s="152"/>
      <c r="FB792" s="152"/>
      <c r="FC792" s="152"/>
      <c r="FD792" s="152"/>
    </row>
    <row r="793" spans="1:160">
      <c r="A793" s="89"/>
      <c r="B793" s="89"/>
      <c r="C793" s="89"/>
      <c r="D793" s="89"/>
      <c r="E793" s="89"/>
      <c r="F793" s="89"/>
      <c r="G793" s="89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152"/>
      <c r="AE793" s="152"/>
      <c r="AF793" s="152"/>
      <c r="AG793" s="152"/>
      <c r="AH793" s="152"/>
      <c r="AI793" s="152"/>
      <c r="AJ793" s="152"/>
      <c r="AK793" s="152"/>
      <c r="AL793" s="152"/>
      <c r="AM793" s="152"/>
      <c r="AN793" s="152"/>
      <c r="AO793" s="152"/>
      <c r="AP793" s="152"/>
      <c r="AQ793" s="152"/>
      <c r="AR793" s="152"/>
      <c r="AS793" s="152"/>
      <c r="AT793" s="152"/>
      <c r="AU793" s="152"/>
      <c r="AV793" s="152"/>
      <c r="AW793" s="152"/>
      <c r="AX793" s="152"/>
      <c r="AY793" s="152"/>
      <c r="AZ793" s="152"/>
      <c r="BA793" s="152"/>
      <c r="BB793" s="152"/>
      <c r="BC793" s="152"/>
      <c r="BD793" s="152"/>
      <c r="BE793" s="152"/>
      <c r="BF793" s="152"/>
      <c r="BG793" s="152"/>
      <c r="BH793" s="152"/>
      <c r="BI793" s="152"/>
      <c r="BJ793" s="152"/>
      <c r="BK793" s="152"/>
      <c r="BL793" s="152"/>
      <c r="BM793" s="152"/>
      <c r="BN793" s="152"/>
      <c r="BO793" s="152"/>
      <c r="BP793" s="152"/>
      <c r="BQ793" s="152"/>
      <c r="BR793" s="152"/>
      <c r="BS793" s="152"/>
      <c r="BT793" s="152"/>
      <c r="BU793" s="152"/>
      <c r="BV793" s="152"/>
      <c r="BW793" s="152"/>
      <c r="BX793" s="152"/>
      <c r="BY793" s="152"/>
      <c r="BZ793" s="152"/>
      <c r="CA793" s="152"/>
      <c r="CB793" s="152"/>
      <c r="CC793" s="152"/>
      <c r="CD793" s="152"/>
      <c r="CE793" s="152"/>
      <c r="CF793" s="152"/>
      <c r="CG793" s="152"/>
      <c r="CH793" s="152"/>
      <c r="CI793" s="152"/>
      <c r="CJ793" s="152"/>
      <c r="CK793" s="152"/>
      <c r="CL793" s="152"/>
      <c r="CM793" s="152"/>
      <c r="CN793" s="152"/>
      <c r="CO793" s="152"/>
      <c r="CP793" s="152"/>
      <c r="CQ793" s="152"/>
      <c r="CR793" s="152"/>
      <c r="CS793" s="152"/>
      <c r="CT793" s="152"/>
      <c r="CU793" s="152"/>
      <c r="CV793" s="152"/>
      <c r="CW793" s="152"/>
      <c r="CX793" s="152"/>
      <c r="CY793" s="152"/>
      <c r="CZ793" s="152"/>
      <c r="DA793" s="152"/>
      <c r="DB793" s="152"/>
      <c r="DC793" s="152"/>
      <c r="DD793" s="152"/>
      <c r="DE793" s="152"/>
      <c r="DF793" s="152"/>
      <c r="DG793" s="152"/>
      <c r="DH793" s="152"/>
      <c r="DI793" s="152"/>
      <c r="DJ793" s="152"/>
      <c r="DK793" s="152"/>
      <c r="DL793" s="152"/>
      <c r="DM793" s="152"/>
      <c r="DN793" s="152"/>
      <c r="DO793" s="152"/>
      <c r="DP793" s="152"/>
      <c r="DQ793" s="152"/>
      <c r="DR793" s="152"/>
      <c r="DS793" s="152"/>
      <c r="DT793" s="152"/>
      <c r="DU793" s="152"/>
      <c r="DV793" s="152"/>
      <c r="DW793" s="152"/>
      <c r="DX793" s="152"/>
      <c r="DY793" s="152"/>
      <c r="DZ793" s="152"/>
      <c r="EA793" s="152"/>
      <c r="EB793" s="152"/>
      <c r="EC793" s="152"/>
      <c r="ED793" s="152"/>
      <c r="EE793" s="152"/>
      <c r="EF793" s="152"/>
      <c r="EG793" s="152"/>
      <c r="EH793" s="152"/>
      <c r="EI793" s="152"/>
      <c r="EJ793" s="152"/>
      <c r="EK793" s="152"/>
      <c r="EL793" s="152"/>
      <c r="EM793" s="152"/>
      <c r="EN793" s="152"/>
      <c r="EO793" s="152"/>
      <c r="EP793" s="152"/>
      <c r="EQ793" s="152"/>
      <c r="ER793" s="152"/>
      <c r="ES793" s="152"/>
      <c r="ET793" s="152"/>
      <c r="EU793" s="152"/>
      <c r="EV793" s="152"/>
      <c r="EW793" s="152"/>
      <c r="EX793" s="152"/>
      <c r="EY793" s="152"/>
      <c r="EZ793" s="152"/>
      <c r="FA793" s="152"/>
      <c r="FB793" s="152"/>
      <c r="FC793" s="152"/>
      <c r="FD793" s="152"/>
    </row>
    <row r="794" spans="1:160">
      <c r="A794" s="89"/>
      <c r="B794" s="89"/>
      <c r="C794" s="89"/>
      <c r="D794" s="89"/>
      <c r="E794" s="89"/>
      <c r="F794" s="89"/>
      <c r="G794" s="89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152"/>
      <c r="AE794" s="152"/>
      <c r="AF794" s="152"/>
      <c r="AG794" s="152"/>
      <c r="AH794" s="152"/>
      <c r="AI794" s="152"/>
      <c r="AJ794" s="152"/>
      <c r="AK794" s="152"/>
      <c r="AL794" s="152"/>
      <c r="AM794" s="152"/>
      <c r="AN794" s="152"/>
      <c r="AO794" s="152"/>
      <c r="AP794" s="152"/>
      <c r="AQ794" s="152"/>
      <c r="AR794" s="152"/>
      <c r="AS794" s="152"/>
      <c r="AT794" s="152"/>
      <c r="AU794" s="152"/>
      <c r="AV794" s="152"/>
      <c r="AW794" s="152"/>
      <c r="AX794" s="152"/>
      <c r="AY794" s="152"/>
      <c r="AZ794" s="152"/>
      <c r="BA794" s="152"/>
      <c r="BB794" s="152"/>
      <c r="BC794" s="152"/>
      <c r="BD794" s="152"/>
      <c r="BE794" s="152"/>
      <c r="BF794" s="152"/>
      <c r="BG794" s="152"/>
      <c r="BH794" s="152"/>
      <c r="BI794" s="152"/>
      <c r="BJ794" s="152"/>
      <c r="BK794" s="152"/>
      <c r="BL794" s="152"/>
      <c r="BM794" s="152"/>
      <c r="BN794" s="152"/>
      <c r="BO794" s="152"/>
      <c r="BP794" s="152"/>
      <c r="BQ794" s="152"/>
      <c r="BR794" s="152"/>
      <c r="BS794" s="152"/>
      <c r="BT794" s="152"/>
      <c r="BU794" s="152"/>
      <c r="BV794" s="152"/>
      <c r="BW794" s="152"/>
      <c r="BX794" s="152"/>
      <c r="BY794" s="152"/>
      <c r="BZ794" s="152"/>
      <c r="CA794" s="152"/>
      <c r="CB794" s="152"/>
      <c r="CC794" s="152"/>
      <c r="CD794" s="152"/>
      <c r="CE794" s="152"/>
      <c r="CF794" s="152"/>
      <c r="CG794" s="152"/>
      <c r="CH794" s="152"/>
      <c r="CI794" s="152"/>
      <c r="CJ794" s="152"/>
      <c r="CK794" s="152"/>
      <c r="CL794" s="152"/>
      <c r="CM794" s="152"/>
      <c r="CN794" s="152"/>
      <c r="CO794" s="152"/>
      <c r="CP794" s="152"/>
      <c r="CQ794" s="152"/>
      <c r="CR794" s="152"/>
      <c r="CS794" s="152"/>
      <c r="CT794" s="152"/>
      <c r="CU794" s="152"/>
      <c r="CV794" s="152"/>
      <c r="CW794" s="152"/>
      <c r="CX794" s="152"/>
      <c r="CY794" s="152"/>
      <c r="CZ794" s="152"/>
      <c r="DA794" s="152"/>
      <c r="DB794" s="152"/>
      <c r="DC794" s="152"/>
      <c r="DD794" s="152"/>
      <c r="DE794" s="152"/>
      <c r="DF794" s="152"/>
      <c r="DG794" s="152"/>
      <c r="DH794" s="152"/>
      <c r="DI794" s="152"/>
      <c r="DJ794" s="152"/>
      <c r="DK794" s="152"/>
      <c r="DL794" s="152"/>
      <c r="DM794" s="152"/>
      <c r="DN794" s="152"/>
      <c r="DO794" s="152"/>
      <c r="DP794" s="152"/>
      <c r="DQ794" s="152"/>
      <c r="DR794" s="152"/>
      <c r="DS794" s="152"/>
      <c r="DT794" s="152"/>
      <c r="DU794" s="152"/>
      <c r="DV794" s="152"/>
      <c r="DW794" s="152"/>
      <c r="DX794" s="152"/>
      <c r="DY794" s="152"/>
      <c r="DZ794" s="152"/>
      <c r="EA794" s="152"/>
      <c r="EB794" s="152"/>
      <c r="EC794" s="152"/>
      <c r="ED794" s="152"/>
      <c r="EE794" s="152"/>
      <c r="EF794" s="152"/>
      <c r="EG794" s="152"/>
      <c r="EH794" s="152"/>
      <c r="EI794" s="152"/>
      <c r="EJ794" s="152"/>
      <c r="EK794" s="152"/>
      <c r="EL794" s="152"/>
      <c r="EM794" s="152"/>
      <c r="EN794" s="152"/>
      <c r="EO794" s="152"/>
      <c r="EP794" s="152"/>
      <c r="EQ794" s="152"/>
      <c r="ER794" s="152"/>
      <c r="ES794" s="152"/>
      <c r="ET794" s="152"/>
      <c r="EU794" s="152"/>
      <c r="EV794" s="152"/>
      <c r="EW794" s="152"/>
      <c r="EX794" s="152"/>
      <c r="EY794" s="152"/>
      <c r="EZ794" s="152"/>
      <c r="FA794" s="152"/>
      <c r="FB794" s="152"/>
      <c r="FC794" s="152"/>
      <c r="FD794" s="152"/>
    </row>
    <row r="795" spans="1:160">
      <c r="A795" s="89"/>
      <c r="B795" s="89"/>
      <c r="C795" s="89"/>
      <c r="D795" s="89"/>
      <c r="E795" s="89"/>
      <c r="F795" s="89"/>
      <c r="G795" s="89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152"/>
      <c r="AE795" s="152"/>
      <c r="AF795" s="152"/>
      <c r="AG795" s="152"/>
      <c r="AH795" s="152"/>
      <c r="AI795" s="152"/>
      <c r="AJ795" s="152"/>
      <c r="AK795" s="152"/>
      <c r="AL795" s="152"/>
      <c r="AM795" s="152"/>
      <c r="AN795" s="152"/>
      <c r="AO795" s="152"/>
      <c r="AP795" s="152"/>
      <c r="AQ795" s="152"/>
      <c r="AR795" s="152"/>
      <c r="AS795" s="152"/>
      <c r="AT795" s="152"/>
      <c r="AU795" s="152"/>
      <c r="AV795" s="152"/>
      <c r="AW795" s="152"/>
      <c r="AX795" s="152"/>
      <c r="AY795" s="152"/>
      <c r="AZ795" s="152"/>
      <c r="BA795" s="152"/>
      <c r="BB795" s="152"/>
      <c r="BC795" s="152"/>
      <c r="BD795" s="152"/>
      <c r="BE795" s="152"/>
      <c r="BF795" s="152"/>
      <c r="BG795" s="152"/>
      <c r="BH795" s="152"/>
      <c r="BI795" s="152"/>
      <c r="BJ795" s="152"/>
      <c r="BK795" s="152"/>
      <c r="BL795" s="152"/>
      <c r="BM795" s="152"/>
      <c r="BN795" s="152"/>
      <c r="BO795" s="152"/>
      <c r="BP795" s="152"/>
      <c r="BQ795" s="152"/>
      <c r="BR795" s="152"/>
      <c r="BS795" s="152"/>
      <c r="BT795" s="152"/>
      <c r="BU795" s="152"/>
      <c r="BV795" s="152"/>
      <c r="BW795" s="152"/>
      <c r="BX795" s="152"/>
      <c r="BY795" s="152"/>
      <c r="BZ795" s="152"/>
      <c r="CA795" s="152"/>
      <c r="CB795" s="152"/>
      <c r="CC795" s="152"/>
      <c r="CD795" s="152"/>
      <c r="CE795" s="152"/>
      <c r="CF795" s="152"/>
      <c r="CG795" s="152"/>
      <c r="CH795" s="152"/>
      <c r="CI795" s="152"/>
      <c r="CJ795" s="152"/>
      <c r="CK795" s="152"/>
      <c r="CL795" s="152"/>
      <c r="CM795" s="152"/>
      <c r="CN795" s="152"/>
      <c r="CO795" s="152"/>
      <c r="CP795" s="152"/>
      <c r="CQ795" s="152"/>
      <c r="CR795" s="152"/>
      <c r="CS795" s="152"/>
      <c r="CT795" s="152"/>
      <c r="CU795" s="152"/>
      <c r="CV795" s="152"/>
      <c r="CW795" s="152"/>
      <c r="CX795" s="152"/>
      <c r="CY795" s="152"/>
      <c r="CZ795" s="152"/>
      <c r="DA795" s="152"/>
      <c r="DB795" s="152"/>
      <c r="DC795" s="152"/>
      <c r="DD795" s="152"/>
      <c r="DE795" s="152"/>
      <c r="DF795" s="152"/>
      <c r="DG795" s="152"/>
      <c r="DH795" s="152"/>
      <c r="DI795" s="152"/>
      <c r="DJ795" s="152"/>
      <c r="DK795" s="152"/>
      <c r="DL795" s="152"/>
      <c r="DM795" s="152"/>
      <c r="DN795" s="152"/>
      <c r="DO795" s="152"/>
      <c r="DP795" s="152"/>
      <c r="DQ795" s="152"/>
      <c r="DR795" s="152"/>
      <c r="DS795" s="152"/>
      <c r="DT795" s="152"/>
      <c r="DU795" s="152"/>
      <c r="DV795" s="152"/>
      <c r="DW795" s="152"/>
      <c r="DX795" s="152"/>
      <c r="DY795" s="152"/>
      <c r="DZ795" s="152"/>
      <c r="EA795" s="152"/>
      <c r="EB795" s="152"/>
      <c r="EC795" s="152"/>
      <c r="ED795" s="152"/>
      <c r="EE795" s="152"/>
      <c r="EF795" s="152"/>
      <c r="EG795" s="152"/>
      <c r="EH795" s="152"/>
      <c r="EI795" s="152"/>
      <c r="EJ795" s="152"/>
      <c r="EK795" s="152"/>
      <c r="EL795" s="152"/>
      <c r="EM795" s="152"/>
      <c r="EN795" s="152"/>
      <c r="EO795" s="152"/>
      <c r="EP795" s="152"/>
      <c r="EQ795" s="152"/>
      <c r="ER795" s="152"/>
      <c r="ES795" s="152"/>
      <c r="ET795" s="152"/>
      <c r="EU795" s="152"/>
      <c r="EV795" s="152"/>
      <c r="EW795" s="152"/>
      <c r="EX795" s="152"/>
      <c r="EY795" s="152"/>
      <c r="EZ795" s="152"/>
      <c r="FA795" s="152"/>
      <c r="FB795" s="152"/>
      <c r="FC795" s="152"/>
      <c r="FD795" s="152"/>
    </row>
    <row r="796" spans="1:160">
      <c r="A796" s="89"/>
      <c r="B796" s="89"/>
      <c r="C796" s="89"/>
      <c r="D796" s="89"/>
      <c r="E796" s="89"/>
      <c r="F796" s="89"/>
      <c r="G796" s="89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152"/>
      <c r="AE796" s="152"/>
      <c r="AF796" s="152"/>
      <c r="AG796" s="152"/>
      <c r="AH796" s="152"/>
      <c r="AI796" s="152"/>
      <c r="AJ796" s="152"/>
      <c r="AK796" s="152"/>
      <c r="AL796" s="152"/>
      <c r="AM796" s="152"/>
      <c r="AN796" s="152"/>
      <c r="AO796" s="152"/>
      <c r="AP796" s="152"/>
      <c r="AQ796" s="152"/>
      <c r="AR796" s="152"/>
      <c r="AS796" s="152"/>
      <c r="AT796" s="152"/>
      <c r="AU796" s="152"/>
      <c r="AV796" s="152"/>
      <c r="AW796" s="152"/>
      <c r="AX796" s="152"/>
      <c r="AY796" s="152"/>
      <c r="AZ796" s="152"/>
      <c r="BA796" s="152"/>
      <c r="BB796" s="152"/>
      <c r="BC796" s="152"/>
      <c r="BD796" s="152"/>
      <c r="BE796" s="152"/>
      <c r="BF796" s="152"/>
      <c r="BG796" s="152"/>
      <c r="BH796" s="152"/>
      <c r="BI796" s="152"/>
      <c r="BJ796" s="152"/>
      <c r="BK796" s="152"/>
      <c r="BL796" s="152"/>
      <c r="BM796" s="152"/>
      <c r="BN796" s="152"/>
      <c r="BO796" s="152"/>
      <c r="BP796" s="152"/>
      <c r="BQ796" s="152"/>
      <c r="BR796" s="152"/>
      <c r="BS796" s="152"/>
      <c r="BT796" s="152"/>
      <c r="BU796" s="152"/>
      <c r="BV796" s="152"/>
      <c r="BW796" s="152"/>
      <c r="BX796" s="152"/>
      <c r="BY796" s="152"/>
      <c r="BZ796" s="152"/>
      <c r="CA796" s="152"/>
      <c r="CB796" s="152"/>
      <c r="CC796" s="152"/>
      <c r="CD796" s="152"/>
      <c r="CE796" s="152"/>
      <c r="CF796" s="152"/>
      <c r="CG796" s="152"/>
      <c r="CH796" s="152"/>
      <c r="CI796" s="152"/>
      <c r="CJ796" s="152"/>
      <c r="CK796" s="152"/>
      <c r="CL796" s="152"/>
      <c r="CM796" s="152"/>
      <c r="CN796" s="152"/>
      <c r="CO796" s="152"/>
      <c r="CP796" s="152"/>
      <c r="CQ796" s="152"/>
      <c r="CR796" s="152"/>
      <c r="CS796" s="152"/>
      <c r="CT796" s="152"/>
      <c r="CU796" s="152"/>
      <c r="CV796" s="152"/>
      <c r="CW796" s="152"/>
      <c r="CX796" s="152"/>
      <c r="CY796" s="152"/>
      <c r="CZ796" s="152"/>
      <c r="DA796" s="152"/>
      <c r="DB796" s="152"/>
      <c r="DC796" s="152"/>
      <c r="DD796" s="152"/>
      <c r="DE796" s="152"/>
      <c r="DF796" s="152"/>
      <c r="DG796" s="152"/>
      <c r="DH796" s="152"/>
      <c r="DI796" s="152"/>
      <c r="DJ796" s="152"/>
      <c r="DK796" s="152"/>
      <c r="DL796" s="152"/>
      <c r="DM796" s="152"/>
      <c r="DN796" s="152"/>
      <c r="DO796" s="152"/>
      <c r="DP796" s="152"/>
      <c r="DQ796" s="152"/>
      <c r="DR796" s="152"/>
      <c r="DS796" s="152"/>
      <c r="DT796" s="152"/>
      <c r="DU796" s="152"/>
      <c r="DV796" s="152"/>
      <c r="DW796" s="152"/>
      <c r="DX796" s="152"/>
      <c r="DY796" s="152"/>
      <c r="DZ796" s="152"/>
      <c r="EA796" s="152"/>
      <c r="EB796" s="152"/>
      <c r="EC796" s="152"/>
      <c r="ED796" s="152"/>
      <c r="EE796" s="152"/>
      <c r="EF796" s="152"/>
      <c r="EG796" s="152"/>
      <c r="EH796" s="152"/>
      <c r="EI796" s="152"/>
      <c r="EJ796" s="152"/>
      <c r="EK796" s="152"/>
      <c r="EL796" s="152"/>
      <c r="EM796" s="152"/>
      <c r="EN796" s="152"/>
      <c r="EO796" s="152"/>
      <c r="EP796" s="152"/>
      <c r="EQ796" s="152"/>
      <c r="ER796" s="152"/>
      <c r="ES796" s="152"/>
      <c r="ET796" s="152"/>
      <c r="EU796" s="152"/>
      <c r="EV796" s="152"/>
      <c r="EW796" s="152"/>
      <c r="EX796" s="152"/>
      <c r="EY796" s="152"/>
      <c r="EZ796" s="152"/>
      <c r="FA796" s="152"/>
      <c r="FB796" s="152"/>
      <c r="FC796" s="152"/>
      <c r="FD796" s="152"/>
    </row>
    <row r="797" spans="1:160">
      <c r="A797" s="89"/>
      <c r="B797" s="89"/>
      <c r="C797" s="89"/>
      <c r="D797" s="89"/>
      <c r="E797" s="89"/>
      <c r="F797" s="89"/>
      <c r="G797" s="89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152"/>
      <c r="AE797" s="152"/>
      <c r="AF797" s="152"/>
      <c r="AG797" s="152"/>
      <c r="AH797" s="152"/>
      <c r="AI797" s="152"/>
      <c r="AJ797" s="152"/>
      <c r="AK797" s="152"/>
      <c r="AL797" s="152"/>
      <c r="AM797" s="152"/>
      <c r="AN797" s="152"/>
      <c r="AO797" s="152"/>
      <c r="AP797" s="152"/>
      <c r="AQ797" s="152"/>
      <c r="AR797" s="152"/>
      <c r="AS797" s="152"/>
      <c r="AT797" s="152"/>
      <c r="AU797" s="152"/>
      <c r="AV797" s="152"/>
      <c r="AW797" s="152"/>
      <c r="AX797" s="152"/>
      <c r="AY797" s="152"/>
      <c r="AZ797" s="152"/>
      <c r="BA797" s="152"/>
      <c r="BB797" s="152"/>
      <c r="BC797" s="152"/>
      <c r="BD797" s="152"/>
      <c r="BE797" s="152"/>
      <c r="BF797" s="152"/>
      <c r="BG797" s="152"/>
      <c r="BH797" s="152"/>
      <c r="BI797" s="152"/>
      <c r="BJ797" s="152"/>
      <c r="BK797" s="152"/>
      <c r="BL797" s="152"/>
      <c r="BM797" s="152"/>
      <c r="BN797" s="152"/>
      <c r="BO797" s="152"/>
      <c r="BP797" s="152"/>
      <c r="BQ797" s="152"/>
      <c r="BR797" s="152"/>
      <c r="BS797" s="152"/>
      <c r="BT797" s="152"/>
      <c r="BU797" s="152"/>
      <c r="BV797" s="152"/>
      <c r="BW797" s="152"/>
      <c r="BX797" s="152"/>
      <c r="BY797" s="152"/>
      <c r="BZ797" s="152"/>
      <c r="CA797" s="152"/>
      <c r="CB797" s="152"/>
      <c r="CC797" s="152"/>
      <c r="CD797" s="152"/>
      <c r="CE797" s="152"/>
      <c r="CF797" s="152"/>
      <c r="CG797" s="152"/>
      <c r="CH797" s="152"/>
      <c r="CI797" s="152"/>
      <c r="CJ797" s="152"/>
      <c r="CK797" s="152"/>
      <c r="CL797" s="152"/>
      <c r="CM797" s="152"/>
      <c r="CN797" s="152"/>
      <c r="CO797" s="152"/>
      <c r="CP797" s="152"/>
      <c r="CQ797" s="152"/>
      <c r="CR797" s="152"/>
      <c r="CS797" s="152"/>
      <c r="CT797" s="152"/>
      <c r="CU797" s="152"/>
      <c r="CV797" s="152"/>
      <c r="CW797" s="152"/>
      <c r="CX797" s="152"/>
      <c r="CY797" s="152"/>
      <c r="CZ797" s="152"/>
      <c r="DA797" s="152"/>
      <c r="DB797" s="152"/>
      <c r="DC797" s="152"/>
      <c r="DD797" s="152"/>
      <c r="DE797" s="152"/>
      <c r="DF797" s="152"/>
      <c r="DG797" s="152"/>
      <c r="DH797" s="152"/>
      <c r="DI797" s="152"/>
      <c r="DJ797" s="152"/>
      <c r="DK797" s="152"/>
      <c r="DL797" s="152"/>
      <c r="DM797" s="152"/>
      <c r="DN797" s="152"/>
      <c r="DO797" s="152"/>
      <c r="DP797" s="152"/>
      <c r="DQ797" s="152"/>
      <c r="DR797" s="152"/>
      <c r="DS797" s="152"/>
      <c r="DT797" s="152"/>
      <c r="DU797" s="152"/>
      <c r="DV797" s="152"/>
      <c r="DW797" s="152"/>
      <c r="DX797" s="152"/>
      <c r="DY797" s="152"/>
      <c r="DZ797" s="152"/>
      <c r="EA797" s="152"/>
      <c r="EB797" s="152"/>
      <c r="EC797" s="152"/>
      <c r="ED797" s="152"/>
      <c r="EE797" s="152"/>
      <c r="EF797" s="152"/>
      <c r="EG797" s="152"/>
      <c r="EH797" s="152"/>
      <c r="EI797" s="152"/>
      <c r="EJ797" s="152"/>
      <c r="EK797" s="152"/>
      <c r="EL797" s="152"/>
      <c r="EM797" s="152"/>
      <c r="EN797" s="152"/>
      <c r="EO797" s="152"/>
      <c r="EP797" s="152"/>
      <c r="EQ797" s="152"/>
      <c r="ER797" s="152"/>
      <c r="ES797" s="152"/>
      <c r="ET797" s="152"/>
      <c r="EU797" s="152"/>
      <c r="EV797" s="152"/>
      <c r="EW797" s="152"/>
      <c r="EX797" s="152"/>
      <c r="EY797" s="152"/>
      <c r="EZ797" s="152"/>
      <c r="FA797" s="152"/>
      <c r="FB797" s="152"/>
      <c r="FC797" s="152"/>
      <c r="FD797" s="152"/>
    </row>
    <row r="798" spans="1:160">
      <c r="A798" s="89"/>
      <c r="B798" s="89"/>
      <c r="C798" s="89"/>
      <c r="D798" s="89"/>
      <c r="E798" s="89"/>
      <c r="F798" s="89"/>
      <c r="G798" s="89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152"/>
      <c r="AE798" s="152"/>
      <c r="AF798" s="152"/>
      <c r="AG798" s="152"/>
      <c r="AH798" s="152"/>
      <c r="AI798" s="152"/>
      <c r="AJ798" s="152"/>
      <c r="AK798" s="152"/>
      <c r="AL798" s="152"/>
      <c r="AM798" s="152"/>
      <c r="AN798" s="152"/>
      <c r="AO798" s="152"/>
      <c r="AP798" s="152"/>
      <c r="AQ798" s="152"/>
      <c r="AR798" s="152"/>
      <c r="AS798" s="152"/>
      <c r="AT798" s="152"/>
      <c r="AU798" s="152"/>
      <c r="AV798" s="152"/>
      <c r="AW798" s="152"/>
      <c r="AX798" s="152"/>
      <c r="AY798" s="152"/>
      <c r="AZ798" s="152"/>
      <c r="BA798" s="152"/>
      <c r="BB798" s="152"/>
      <c r="BC798" s="152"/>
      <c r="BD798" s="152"/>
      <c r="BE798" s="152"/>
      <c r="BF798" s="152"/>
      <c r="BG798" s="152"/>
      <c r="BH798" s="152"/>
      <c r="BI798" s="152"/>
      <c r="BJ798" s="152"/>
      <c r="BK798" s="152"/>
      <c r="BL798" s="152"/>
      <c r="BM798" s="152"/>
      <c r="BN798" s="152"/>
      <c r="BO798" s="152"/>
      <c r="BP798" s="152"/>
      <c r="BQ798" s="152"/>
      <c r="BR798" s="152"/>
      <c r="BS798" s="152"/>
      <c r="BT798" s="152"/>
      <c r="BU798" s="152"/>
      <c r="BV798" s="152"/>
      <c r="BW798" s="152"/>
      <c r="BX798" s="152"/>
      <c r="BY798" s="152"/>
      <c r="BZ798" s="152"/>
      <c r="CA798" s="152"/>
      <c r="CB798" s="152"/>
      <c r="CC798" s="152"/>
      <c r="CD798" s="152"/>
      <c r="CE798" s="152"/>
      <c r="CF798" s="152"/>
      <c r="CG798" s="152"/>
      <c r="CH798" s="152"/>
      <c r="CI798" s="152"/>
      <c r="CJ798" s="152"/>
      <c r="CK798" s="152"/>
      <c r="CL798" s="152"/>
      <c r="CM798" s="152"/>
      <c r="CN798" s="152"/>
      <c r="CO798" s="152"/>
      <c r="CP798" s="152"/>
      <c r="CQ798" s="152"/>
      <c r="CR798" s="152"/>
      <c r="CS798" s="152"/>
      <c r="CT798" s="152"/>
      <c r="CU798" s="152"/>
      <c r="CV798" s="152"/>
      <c r="CW798" s="152"/>
      <c r="CX798" s="152"/>
      <c r="CY798" s="152"/>
      <c r="CZ798" s="152"/>
      <c r="DA798" s="152"/>
      <c r="DB798" s="152"/>
      <c r="DC798" s="152"/>
      <c r="DD798" s="152"/>
      <c r="DE798" s="152"/>
      <c r="DF798" s="152"/>
      <c r="DG798" s="152"/>
      <c r="DH798" s="152"/>
      <c r="DI798" s="152"/>
      <c r="DJ798" s="152"/>
      <c r="DK798" s="152"/>
      <c r="DL798" s="152"/>
      <c r="DM798" s="152"/>
      <c r="DN798" s="152"/>
      <c r="DO798" s="152"/>
      <c r="DP798" s="152"/>
      <c r="DQ798" s="152"/>
      <c r="DR798" s="152"/>
      <c r="DS798" s="152"/>
      <c r="DT798" s="152"/>
      <c r="DU798" s="152"/>
      <c r="DV798" s="152"/>
      <c r="DW798" s="152"/>
      <c r="DX798" s="152"/>
      <c r="DY798" s="152"/>
      <c r="DZ798" s="152"/>
      <c r="EA798" s="152"/>
      <c r="EB798" s="152"/>
      <c r="EC798" s="152"/>
      <c r="ED798" s="152"/>
      <c r="EE798" s="152"/>
      <c r="EF798" s="152"/>
      <c r="EG798" s="152"/>
      <c r="EH798" s="152"/>
      <c r="EI798" s="152"/>
      <c r="EJ798" s="152"/>
      <c r="EK798" s="152"/>
      <c r="EL798" s="152"/>
      <c r="EM798" s="152"/>
      <c r="EN798" s="152"/>
      <c r="EO798" s="152"/>
      <c r="EP798" s="152"/>
      <c r="EQ798" s="152"/>
      <c r="ER798" s="152"/>
      <c r="ES798" s="152"/>
      <c r="ET798" s="152"/>
      <c r="EU798" s="152"/>
      <c r="EV798" s="152"/>
      <c r="EW798" s="152"/>
      <c r="EX798" s="152"/>
      <c r="EY798" s="152"/>
      <c r="EZ798" s="152"/>
      <c r="FA798" s="152"/>
      <c r="FB798" s="152"/>
      <c r="FC798" s="152"/>
      <c r="FD798" s="152"/>
    </row>
    <row r="799" spans="1:160">
      <c r="A799" s="89"/>
      <c r="B799" s="89"/>
      <c r="C799" s="89"/>
      <c r="D799" s="89"/>
      <c r="E799" s="89"/>
      <c r="F799" s="89"/>
      <c r="G799" s="89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152"/>
      <c r="AE799" s="152"/>
      <c r="AF799" s="152"/>
      <c r="AG799" s="152"/>
      <c r="AH799" s="152"/>
      <c r="AI799" s="152"/>
      <c r="AJ799" s="152"/>
      <c r="AK799" s="152"/>
      <c r="AL799" s="152"/>
      <c r="AM799" s="152"/>
      <c r="AN799" s="152"/>
      <c r="AO799" s="152"/>
      <c r="AP799" s="152"/>
      <c r="AQ799" s="152"/>
      <c r="AR799" s="152"/>
      <c r="AS799" s="152"/>
      <c r="AT799" s="152"/>
      <c r="AU799" s="152"/>
      <c r="AV799" s="152"/>
      <c r="AW799" s="152"/>
      <c r="AX799" s="152"/>
      <c r="AY799" s="152"/>
      <c r="AZ799" s="152"/>
      <c r="BA799" s="152"/>
      <c r="BB799" s="152"/>
      <c r="BC799" s="152"/>
      <c r="BD799" s="152"/>
      <c r="BE799" s="152"/>
      <c r="BF799" s="152"/>
      <c r="BG799" s="152"/>
      <c r="BH799" s="152"/>
      <c r="BI799" s="152"/>
      <c r="BJ799" s="152"/>
      <c r="BK799" s="152"/>
      <c r="BL799" s="152"/>
      <c r="BM799" s="152"/>
      <c r="BN799" s="152"/>
      <c r="BO799" s="152"/>
      <c r="BP799" s="152"/>
      <c r="BQ799" s="152"/>
      <c r="BR799" s="152"/>
      <c r="BS799" s="152"/>
      <c r="BT799" s="152"/>
      <c r="BU799" s="152"/>
      <c r="BV799" s="152"/>
      <c r="BW799" s="152"/>
      <c r="BX799" s="152"/>
      <c r="BY799" s="152"/>
      <c r="BZ799" s="152"/>
      <c r="CA799" s="152"/>
      <c r="CB799" s="152"/>
      <c r="CC799" s="152"/>
      <c r="CD799" s="152"/>
      <c r="CE799" s="152"/>
      <c r="CF799" s="152"/>
      <c r="CG799" s="152"/>
      <c r="CH799" s="152"/>
      <c r="CI799" s="152"/>
      <c r="CJ799" s="152"/>
      <c r="CK799" s="152"/>
      <c r="CL799" s="152"/>
      <c r="CM799" s="152"/>
      <c r="CN799" s="152"/>
      <c r="CO799" s="152"/>
      <c r="CP799" s="152"/>
      <c r="CQ799" s="152"/>
      <c r="CR799" s="152"/>
      <c r="CS799" s="152"/>
      <c r="CT799" s="152"/>
      <c r="CU799" s="152"/>
      <c r="CV799" s="152"/>
      <c r="CW799" s="152"/>
      <c r="CX799" s="152"/>
      <c r="CY799" s="152"/>
      <c r="CZ799" s="152"/>
      <c r="DA799" s="152"/>
      <c r="DB799" s="152"/>
      <c r="DC799" s="152"/>
      <c r="DD799" s="152"/>
      <c r="DE799" s="152"/>
      <c r="DF799" s="152"/>
      <c r="DG799" s="152"/>
      <c r="DH799" s="152"/>
      <c r="DI799" s="152"/>
      <c r="DJ799" s="152"/>
      <c r="DK799" s="152"/>
      <c r="DL799" s="152"/>
      <c r="DM799" s="152"/>
      <c r="DN799" s="152"/>
      <c r="DO799" s="152"/>
      <c r="DP799" s="152"/>
      <c r="DQ799" s="152"/>
      <c r="DR799" s="152"/>
      <c r="DS799" s="152"/>
      <c r="DT799" s="152"/>
      <c r="DU799" s="152"/>
      <c r="DV799" s="152"/>
      <c r="DW799" s="152"/>
      <c r="DX799" s="152"/>
      <c r="DY799" s="152"/>
      <c r="DZ799" s="152"/>
      <c r="EA799" s="152"/>
      <c r="EB799" s="152"/>
      <c r="EC799" s="152"/>
      <c r="ED799" s="152"/>
      <c r="EE799" s="152"/>
      <c r="EF799" s="152"/>
      <c r="EG799" s="152"/>
      <c r="EH799" s="152"/>
      <c r="EI799" s="152"/>
      <c r="EJ799" s="152"/>
      <c r="EK799" s="152"/>
      <c r="EL799" s="152"/>
      <c r="EM799" s="152"/>
      <c r="EN799" s="152"/>
      <c r="EO799" s="152"/>
      <c r="EP799" s="152"/>
      <c r="EQ799" s="152"/>
      <c r="ER799" s="152"/>
      <c r="ES799" s="152"/>
      <c r="ET799" s="152"/>
      <c r="EU799" s="152"/>
      <c r="EV799" s="152"/>
      <c r="EW799" s="152"/>
      <c r="EX799" s="152"/>
      <c r="EY799" s="152"/>
      <c r="EZ799" s="152"/>
      <c r="FA799" s="152"/>
      <c r="FB799" s="152"/>
      <c r="FC799" s="152"/>
      <c r="FD799" s="152"/>
    </row>
    <row r="800" spans="1:160">
      <c r="A800" s="89"/>
      <c r="B800" s="89"/>
      <c r="C800" s="89"/>
      <c r="D800" s="89"/>
      <c r="E800" s="89"/>
      <c r="F800" s="89"/>
      <c r="G800" s="89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152"/>
      <c r="AE800" s="152"/>
      <c r="AF800" s="152"/>
      <c r="AG800" s="152"/>
      <c r="AH800" s="152"/>
      <c r="AI800" s="152"/>
      <c r="AJ800" s="152"/>
      <c r="AK800" s="152"/>
      <c r="AL800" s="152"/>
      <c r="AM800" s="152"/>
      <c r="AN800" s="152"/>
      <c r="AO800" s="152"/>
      <c r="AP800" s="152"/>
      <c r="AQ800" s="152"/>
      <c r="AR800" s="152"/>
      <c r="AS800" s="152"/>
      <c r="AT800" s="152"/>
      <c r="AU800" s="152"/>
      <c r="AV800" s="152"/>
      <c r="AW800" s="152"/>
      <c r="AX800" s="152"/>
      <c r="AY800" s="152"/>
      <c r="AZ800" s="152"/>
      <c r="BA800" s="152"/>
      <c r="BB800" s="152"/>
      <c r="BC800" s="152"/>
      <c r="BD800" s="152"/>
      <c r="BE800" s="152"/>
      <c r="BF800" s="152"/>
      <c r="BG800" s="152"/>
      <c r="BH800" s="152"/>
      <c r="BI800" s="152"/>
      <c r="BJ800" s="152"/>
      <c r="BK800" s="152"/>
      <c r="BL800" s="152"/>
      <c r="BM800" s="152"/>
      <c r="BN800" s="152"/>
      <c r="BO800" s="152"/>
      <c r="BP800" s="152"/>
      <c r="BQ800" s="152"/>
      <c r="BR800" s="152"/>
      <c r="BS800" s="152"/>
      <c r="BT800" s="152"/>
      <c r="BU800" s="152"/>
      <c r="BV800" s="152"/>
      <c r="BW800" s="152"/>
      <c r="BX800" s="152"/>
      <c r="BY800" s="152"/>
      <c r="BZ800" s="152"/>
      <c r="CA800" s="152"/>
      <c r="CB800" s="152"/>
      <c r="CC800" s="152"/>
      <c r="CD800" s="152"/>
      <c r="CE800" s="152"/>
      <c r="CF800" s="152"/>
      <c r="CG800" s="152"/>
      <c r="CH800" s="152"/>
      <c r="CI800" s="152"/>
      <c r="CJ800" s="152"/>
      <c r="CK800" s="152"/>
      <c r="CL800" s="152"/>
      <c r="CM800" s="152"/>
      <c r="CN800" s="152"/>
      <c r="CO800" s="152"/>
      <c r="CP800" s="152"/>
      <c r="CQ800" s="152"/>
      <c r="CR800" s="152"/>
      <c r="CS800" s="152"/>
      <c r="CT800" s="152"/>
      <c r="CU800" s="152"/>
      <c r="CV800" s="152"/>
      <c r="CW800" s="152"/>
      <c r="CX800" s="152"/>
      <c r="CY800" s="152"/>
      <c r="CZ800" s="152"/>
      <c r="DA800" s="152"/>
      <c r="DB800" s="152"/>
      <c r="DC800" s="152"/>
      <c r="DD800" s="152"/>
      <c r="DE800" s="152"/>
      <c r="DF800" s="152"/>
      <c r="DG800" s="152"/>
      <c r="DH800" s="152"/>
      <c r="DI800" s="152"/>
      <c r="DJ800" s="152"/>
      <c r="DK800" s="152"/>
      <c r="DL800" s="152"/>
      <c r="DM800" s="152"/>
      <c r="DN800" s="152"/>
      <c r="DO800" s="152"/>
      <c r="DP800" s="152"/>
      <c r="DQ800" s="152"/>
      <c r="DR800" s="152"/>
      <c r="DS800" s="152"/>
      <c r="DT800" s="152"/>
      <c r="DU800" s="152"/>
      <c r="DV800" s="152"/>
      <c r="DW800" s="152"/>
      <c r="DX800" s="152"/>
      <c r="DY800" s="152"/>
      <c r="DZ800" s="152"/>
      <c r="EA800" s="152"/>
      <c r="EB800" s="152"/>
      <c r="EC800" s="152"/>
      <c r="ED800" s="152"/>
      <c r="EE800" s="152"/>
      <c r="EF800" s="152"/>
      <c r="EG800" s="152"/>
      <c r="EH800" s="152"/>
      <c r="EI800" s="152"/>
      <c r="EJ800" s="152"/>
      <c r="EK800" s="152"/>
      <c r="EL800" s="152"/>
      <c r="EM800" s="152"/>
      <c r="EN800" s="152"/>
      <c r="EO800" s="152"/>
      <c r="EP800" s="152"/>
      <c r="EQ800" s="152"/>
      <c r="ER800" s="152"/>
      <c r="ES800" s="152"/>
      <c r="ET800" s="152"/>
      <c r="EU800" s="152"/>
      <c r="EV800" s="152"/>
      <c r="EW800" s="152"/>
      <c r="EX800" s="152"/>
      <c r="EY800" s="152"/>
      <c r="EZ800" s="152"/>
      <c r="FA800" s="152"/>
      <c r="FB800" s="152"/>
      <c r="FC800" s="152"/>
      <c r="FD800" s="152"/>
    </row>
    <row r="801" spans="1:160">
      <c r="A801" s="89"/>
      <c r="B801" s="89"/>
      <c r="C801" s="89"/>
      <c r="D801" s="89"/>
      <c r="E801" s="89"/>
      <c r="F801" s="89"/>
      <c r="G801" s="89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152"/>
      <c r="AE801" s="152"/>
      <c r="AF801" s="152"/>
      <c r="AG801" s="152"/>
      <c r="AH801" s="152"/>
      <c r="AI801" s="152"/>
      <c r="AJ801" s="152"/>
      <c r="AK801" s="152"/>
      <c r="AL801" s="152"/>
      <c r="AM801" s="152"/>
      <c r="AN801" s="152"/>
      <c r="AO801" s="152"/>
      <c r="AP801" s="152"/>
      <c r="AQ801" s="152"/>
      <c r="AR801" s="152"/>
      <c r="AS801" s="152"/>
      <c r="AT801" s="152"/>
      <c r="AU801" s="152"/>
      <c r="AV801" s="152"/>
      <c r="AW801" s="152"/>
      <c r="AX801" s="152"/>
      <c r="AY801" s="152"/>
      <c r="AZ801" s="152"/>
      <c r="BA801" s="152"/>
      <c r="BB801" s="152"/>
      <c r="BC801" s="152"/>
      <c r="BD801" s="152"/>
      <c r="BE801" s="152"/>
      <c r="BF801" s="152"/>
      <c r="BG801" s="152"/>
      <c r="BH801" s="152"/>
      <c r="BI801" s="152"/>
      <c r="BJ801" s="152"/>
      <c r="BK801" s="152"/>
      <c r="BL801" s="152"/>
      <c r="BM801" s="152"/>
      <c r="BN801" s="152"/>
      <c r="BO801" s="152"/>
      <c r="BP801" s="152"/>
      <c r="BQ801" s="152"/>
      <c r="BR801" s="152"/>
      <c r="BS801" s="152"/>
      <c r="BT801" s="152"/>
      <c r="BU801" s="152"/>
      <c r="BV801" s="152"/>
      <c r="BW801" s="152"/>
      <c r="BX801" s="152"/>
      <c r="BY801" s="152"/>
      <c r="BZ801" s="152"/>
      <c r="CA801" s="152"/>
      <c r="CB801" s="152"/>
      <c r="CC801" s="152"/>
      <c r="CD801" s="152"/>
      <c r="CE801" s="152"/>
      <c r="CF801" s="152"/>
      <c r="CG801" s="152"/>
      <c r="CH801" s="152"/>
      <c r="CI801" s="152"/>
      <c r="CJ801" s="152"/>
      <c r="CK801" s="152"/>
      <c r="CL801" s="152"/>
      <c r="CM801" s="152"/>
      <c r="CN801" s="152"/>
      <c r="CO801" s="152"/>
      <c r="CP801" s="152"/>
      <c r="CQ801" s="152"/>
      <c r="CR801" s="152"/>
      <c r="CS801" s="152"/>
      <c r="CT801" s="152"/>
      <c r="CU801" s="152"/>
      <c r="CV801" s="152"/>
      <c r="CW801" s="152"/>
      <c r="CX801" s="152"/>
      <c r="CY801" s="152"/>
      <c r="CZ801" s="152"/>
      <c r="DA801" s="152"/>
      <c r="DB801" s="152"/>
      <c r="DC801" s="152"/>
      <c r="DD801" s="152"/>
      <c r="DE801" s="152"/>
      <c r="DF801" s="152"/>
      <c r="DG801" s="152"/>
      <c r="DH801" s="152"/>
      <c r="DI801" s="152"/>
      <c r="DJ801" s="152"/>
      <c r="DK801" s="152"/>
      <c r="DL801" s="152"/>
      <c r="DM801" s="152"/>
      <c r="DN801" s="152"/>
      <c r="DO801" s="152"/>
      <c r="DP801" s="152"/>
      <c r="DQ801" s="152"/>
      <c r="DR801" s="152"/>
      <c r="DS801" s="152"/>
      <c r="DT801" s="152"/>
      <c r="DU801" s="152"/>
      <c r="DV801" s="152"/>
      <c r="DW801" s="152"/>
      <c r="DX801" s="152"/>
      <c r="DY801" s="152"/>
      <c r="DZ801" s="152"/>
      <c r="EA801" s="152"/>
      <c r="EB801" s="152"/>
      <c r="EC801" s="152"/>
      <c r="ED801" s="152"/>
      <c r="EE801" s="152"/>
      <c r="EF801" s="152"/>
      <c r="EG801" s="152"/>
      <c r="EH801" s="152"/>
      <c r="EI801" s="152"/>
      <c r="EJ801" s="152"/>
      <c r="EK801" s="152"/>
      <c r="EL801" s="152"/>
      <c r="EM801" s="152"/>
      <c r="EN801" s="152"/>
      <c r="EO801" s="152"/>
      <c r="EP801" s="152"/>
      <c r="EQ801" s="152"/>
      <c r="ER801" s="152"/>
      <c r="ES801" s="152"/>
      <c r="ET801" s="152"/>
      <c r="EU801" s="152"/>
      <c r="EV801" s="152"/>
      <c r="EW801" s="152"/>
      <c r="EX801" s="152"/>
      <c r="EY801" s="152"/>
      <c r="EZ801" s="152"/>
      <c r="FA801" s="152"/>
      <c r="FB801" s="152"/>
      <c r="FC801" s="152"/>
      <c r="FD801" s="152"/>
    </row>
    <row r="802" spans="1:160">
      <c r="A802" s="89"/>
      <c r="B802" s="89"/>
      <c r="C802" s="89"/>
      <c r="D802" s="89"/>
      <c r="E802" s="89"/>
      <c r="F802" s="89"/>
      <c r="G802" s="89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152"/>
      <c r="AE802" s="152"/>
      <c r="AF802" s="152"/>
      <c r="AG802" s="152"/>
      <c r="AH802" s="152"/>
      <c r="AI802" s="152"/>
      <c r="AJ802" s="152"/>
      <c r="AK802" s="152"/>
      <c r="AL802" s="152"/>
      <c r="AM802" s="152"/>
      <c r="AN802" s="152"/>
      <c r="AO802" s="152"/>
      <c r="AP802" s="152"/>
      <c r="AQ802" s="152"/>
      <c r="AR802" s="152"/>
      <c r="AS802" s="152"/>
      <c r="AT802" s="152"/>
      <c r="AU802" s="152"/>
      <c r="AV802" s="152"/>
      <c r="AW802" s="152"/>
      <c r="AX802" s="152"/>
      <c r="AY802" s="152"/>
      <c r="AZ802" s="152"/>
      <c r="BA802" s="152"/>
      <c r="BB802" s="152"/>
      <c r="BC802" s="152"/>
      <c r="BD802" s="152"/>
      <c r="BE802" s="152"/>
      <c r="BF802" s="152"/>
      <c r="BG802" s="152"/>
      <c r="BH802" s="152"/>
      <c r="BI802" s="152"/>
      <c r="BJ802" s="152"/>
      <c r="BK802" s="152"/>
      <c r="BL802" s="152"/>
      <c r="BM802" s="152"/>
      <c r="BN802" s="152"/>
      <c r="BO802" s="152"/>
      <c r="BP802" s="152"/>
      <c r="BQ802" s="152"/>
      <c r="BR802" s="152"/>
      <c r="BS802" s="152"/>
      <c r="BT802" s="152"/>
      <c r="BU802" s="152"/>
      <c r="BV802" s="152"/>
      <c r="BW802" s="152"/>
      <c r="BX802" s="152"/>
      <c r="BY802" s="152"/>
      <c r="BZ802" s="152"/>
      <c r="CA802" s="152"/>
      <c r="CB802" s="152"/>
      <c r="CC802" s="152"/>
      <c r="CD802" s="152"/>
      <c r="CE802" s="152"/>
      <c r="CF802" s="152"/>
      <c r="CG802" s="152"/>
      <c r="CH802" s="152"/>
      <c r="CI802" s="152"/>
      <c r="CJ802" s="152"/>
      <c r="CK802" s="152"/>
      <c r="CL802" s="152"/>
      <c r="CM802" s="152"/>
      <c r="CN802" s="152"/>
      <c r="CO802" s="152"/>
      <c r="CP802" s="152"/>
      <c r="CQ802" s="152"/>
      <c r="CR802" s="152"/>
      <c r="CS802" s="152"/>
      <c r="CT802" s="152"/>
      <c r="CU802" s="152"/>
      <c r="CV802" s="152"/>
      <c r="CW802" s="152"/>
      <c r="CX802" s="152"/>
      <c r="CY802" s="152"/>
      <c r="CZ802" s="152"/>
      <c r="DA802" s="152"/>
      <c r="DB802" s="152"/>
      <c r="DC802" s="152"/>
      <c r="DD802" s="152"/>
      <c r="DE802" s="152"/>
      <c r="DF802" s="152"/>
      <c r="DG802" s="152"/>
      <c r="DH802" s="152"/>
      <c r="DI802" s="152"/>
      <c r="DJ802" s="152"/>
      <c r="DK802" s="152"/>
      <c r="DL802" s="152"/>
      <c r="DM802" s="152"/>
      <c r="DN802" s="152"/>
      <c r="DO802" s="152"/>
      <c r="DP802" s="152"/>
      <c r="DQ802" s="152"/>
      <c r="DR802" s="152"/>
      <c r="DS802" s="152"/>
      <c r="DT802" s="152"/>
      <c r="DU802" s="152"/>
      <c r="DV802" s="152"/>
      <c r="DW802" s="152"/>
      <c r="DX802" s="152"/>
      <c r="DY802" s="152"/>
      <c r="DZ802" s="152"/>
      <c r="EA802" s="152"/>
      <c r="EB802" s="152"/>
      <c r="EC802" s="152"/>
      <c r="ED802" s="152"/>
      <c r="EE802" s="152"/>
      <c r="EF802" s="152"/>
      <c r="EG802" s="152"/>
      <c r="EH802" s="152"/>
      <c r="EI802" s="152"/>
      <c r="EJ802" s="152"/>
      <c r="EK802" s="152"/>
      <c r="EL802" s="152"/>
      <c r="EM802" s="152"/>
      <c r="EN802" s="152"/>
      <c r="EO802" s="152"/>
      <c r="EP802" s="152"/>
      <c r="EQ802" s="152"/>
      <c r="ER802" s="152"/>
      <c r="ES802" s="152"/>
      <c r="ET802" s="152"/>
      <c r="EU802" s="152"/>
      <c r="EV802" s="152"/>
      <c r="EW802" s="152"/>
      <c r="EX802" s="152"/>
      <c r="EY802" s="152"/>
      <c r="EZ802" s="152"/>
      <c r="FA802" s="152"/>
      <c r="FB802" s="152"/>
      <c r="FC802" s="152"/>
      <c r="FD802" s="152"/>
    </row>
    <row r="803" spans="1:160">
      <c r="A803" s="89"/>
      <c r="B803" s="89"/>
      <c r="C803" s="89"/>
      <c r="D803" s="89"/>
      <c r="E803" s="89"/>
      <c r="F803" s="89"/>
      <c r="G803" s="89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152"/>
      <c r="AE803" s="152"/>
      <c r="AF803" s="152"/>
      <c r="AG803" s="152"/>
      <c r="AH803" s="152"/>
      <c r="AI803" s="152"/>
      <c r="AJ803" s="152"/>
      <c r="AK803" s="152"/>
      <c r="AL803" s="152"/>
      <c r="AM803" s="152"/>
      <c r="AN803" s="152"/>
      <c r="AO803" s="152"/>
      <c r="AP803" s="152"/>
      <c r="AQ803" s="152"/>
      <c r="AR803" s="152"/>
      <c r="AS803" s="152"/>
      <c r="AT803" s="152"/>
      <c r="AU803" s="152"/>
      <c r="AV803" s="152"/>
      <c r="AW803" s="152"/>
      <c r="AX803" s="152"/>
      <c r="AY803" s="152"/>
      <c r="AZ803" s="152"/>
      <c r="BA803" s="152"/>
      <c r="BB803" s="152"/>
      <c r="BC803" s="152"/>
      <c r="BD803" s="152"/>
      <c r="BE803" s="152"/>
      <c r="BF803" s="152"/>
      <c r="BG803" s="152"/>
      <c r="BH803" s="152"/>
      <c r="BI803" s="152"/>
      <c r="BJ803" s="152"/>
      <c r="BK803" s="152"/>
      <c r="BL803" s="152"/>
      <c r="BM803" s="152"/>
      <c r="BN803" s="152"/>
      <c r="BO803" s="152"/>
      <c r="BP803" s="152"/>
      <c r="BQ803" s="152"/>
      <c r="BR803" s="152"/>
      <c r="BS803" s="152"/>
      <c r="BT803" s="152"/>
      <c r="BU803" s="152"/>
      <c r="BV803" s="152"/>
      <c r="BW803" s="152"/>
      <c r="BX803" s="152"/>
      <c r="BY803" s="152"/>
      <c r="BZ803" s="152"/>
      <c r="CA803" s="152"/>
      <c r="CB803" s="152"/>
      <c r="CC803" s="152"/>
      <c r="CD803" s="152"/>
      <c r="CE803" s="152"/>
      <c r="CF803" s="152"/>
      <c r="CG803" s="152"/>
      <c r="CH803" s="152"/>
      <c r="CI803" s="152"/>
      <c r="CJ803" s="152"/>
      <c r="CK803" s="152"/>
      <c r="CL803" s="152"/>
      <c r="CM803" s="152"/>
      <c r="CN803" s="152"/>
      <c r="CO803" s="152"/>
      <c r="CP803" s="152"/>
      <c r="CQ803" s="152"/>
      <c r="CR803" s="152"/>
      <c r="CS803" s="152"/>
      <c r="CT803" s="152"/>
      <c r="CU803" s="152"/>
      <c r="CV803" s="152"/>
      <c r="CW803" s="152"/>
      <c r="CX803" s="152"/>
      <c r="CY803" s="152"/>
      <c r="CZ803" s="152"/>
      <c r="DA803" s="152"/>
      <c r="DB803" s="152"/>
      <c r="DC803" s="152"/>
      <c r="DD803" s="152"/>
      <c r="DE803" s="152"/>
      <c r="DF803" s="152"/>
      <c r="DG803" s="152"/>
      <c r="DH803" s="152"/>
      <c r="DI803" s="152"/>
      <c r="DJ803" s="152"/>
      <c r="DK803" s="152"/>
      <c r="DL803" s="152"/>
      <c r="DM803" s="152"/>
      <c r="DN803" s="152"/>
      <c r="DO803" s="152"/>
      <c r="DP803" s="152"/>
      <c r="DQ803" s="152"/>
      <c r="DR803" s="152"/>
      <c r="DS803" s="152"/>
      <c r="DT803" s="152"/>
      <c r="DU803" s="152"/>
      <c r="DV803" s="152"/>
      <c r="DW803" s="152"/>
      <c r="DX803" s="152"/>
      <c r="DY803" s="152"/>
      <c r="DZ803" s="152"/>
      <c r="EA803" s="152"/>
      <c r="EB803" s="152"/>
      <c r="EC803" s="152"/>
      <c r="ED803" s="152"/>
      <c r="EE803" s="152"/>
      <c r="EF803" s="152"/>
      <c r="EG803" s="152"/>
      <c r="EH803" s="152"/>
      <c r="EI803" s="152"/>
      <c r="EJ803" s="152"/>
      <c r="EK803" s="152"/>
      <c r="EL803" s="152"/>
      <c r="EM803" s="152"/>
      <c r="EN803" s="152"/>
      <c r="EO803" s="152"/>
      <c r="EP803" s="152"/>
      <c r="EQ803" s="152"/>
      <c r="ER803" s="152"/>
      <c r="ES803" s="152"/>
      <c r="ET803" s="152"/>
      <c r="EU803" s="152"/>
      <c r="EV803" s="152"/>
      <c r="EW803" s="152"/>
      <c r="EX803" s="152"/>
      <c r="EY803" s="152"/>
      <c r="EZ803" s="152"/>
      <c r="FA803" s="152"/>
      <c r="FB803" s="152"/>
      <c r="FC803" s="152"/>
      <c r="FD803" s="152"/>
    </row>
    <row r="804" spans="1:160">
      <c r="A804" s="89"/>
      <c r="B804" s="89"/>
      <c r="C804" s="89"/>
      <c r="D804" s="89"/>
      <c r="E804" s="89"/>
      <c r="F804" s="89"/>
      <c r="G804" s="89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152"/>
      <c r="AE804" s="152"/>
      <c r="AF804" s="152"/>
      <c r="AG804" s="152"/>
      <c r="AH804" s="152"/>
      <c r="AI804" s="152"/>
      <c r="AJ804" s="152"/>
      <c r="AK804" s="152"/>
      <c r="AL804" s="152"/>
      <c r="AM804" s="152"/>
      <c r="AN804" s="152"/>
      <c r="AO804" s="152"/>
      <c r="AP804" s="152"/>
      <c r="AQ804" s="152"/>
      <c r="AR804" s="152"/>
      <c r="AS804" s="152"/>
      <c r="AT804" s="152"/>
      <c r="AU804" s="152"/>
      <c r="AV804" s="152"/>
      <c r="AW804" s="152"/>
      <c r="AX804" s="152"/>
      <c r="AY804" s="152"/>
      <c r="AZ804" s="152"/>
      <c r="BA804" s="152"/>
      <c r="BB804" s="152"/>
      <c r="BC804" s="152"/>
      <c r="BD804" s="152"/>
      <c r="BE804" s="152"/>
      <c r="BF804" s="152"/>
      <c r="BG804" s="152"/>
      <c r="BH804" s="152"/>
      <c r="BI804" s="152"/>
      <c r="BJ804" s="152"/>
      <c r="BK804" s="152"/>
      <c r="BL804" s="152"/>
      <c r="BM804" s="152"/>
      <c r="BN804" s="152"/>
      <c r="BO804" s="152"/>
      <c r="BP804" s="152"/>
      <c r="BQ804" s="152"/>
      <c r="BR804" s="152"/>
      <c r="BS804" s="152"/>
      <c r="BT804" s="152"/>
      <c r="BU804" s="152"/>
      <c r="BV804" s="152"/>
      <c r="BW804" s="152"/>
      <c r="BX804" s="152"/>
      <c r="BY804" s="152"/>
      <c r="BZ804" s="152"/>
      <c r="CA804" s="152"/>
      <c r="CB804" s="152"/>
      <c r="CC804" s="152"/>
      <c r="CD804" s="152"/>
      <c r="CE804" s="152"/>
      <c r="CF804" s="152"/>
      <c r="CG804" s="152"/>
      <c r="CH804" s="152"/>
      <c r="CI804" s="152"/>
      <c r="CJ804" s="152"/>
      <c r="CK804" s="152"/>
      <c r="CL804" s="152"/>
      <c r="CM804" s="152"/>
      <c r="CN804" s="152"/>
      <c r="CO804" s="152"/>
      <c r="CP804" s="152"/>
      <c r="CQ804" s="152"/>
      <c r="CR804" s="152"/>
      <c r="CS804" s="152"/>
      <c r="CT804" s="152"/>
      <c r="CU804" s="152"/>
      <c r="CV804" s="152"/>
      <c r="CW804" s="152"/>
      <c r="CX804" s="152"/>
      <c r="CY804" s="152"/>
      <c r="CZ804" s="152"/>
      <c r="DA804" s="152"/>
      <c r="DB804" s="152"/>
      <c r="DC804" s="152"/>
      <c r="DD804" s="152"/>
      <c r="DE804" s="152"/>
      <c r="DF804" s="152"/>
      <c r="DG804" s="152"/>
      <c r="DH804" s="152"/>
      <c r="DI804" s="152"/>
      <c r="DJ804" s="152"/>
      <c r="DK804" s="152"/>
      <c r="DL804" s="152"/>
      <c r="DM804" s="152"/>
      <c r="DN804" s="152"/>
      <c r="DO804" s="152"/>
      <c r="DP804" s="152"/>
      <c r="DQ804" s="152"/>
      <c r="DR804" s="152"/>
      <c r="DS804" s="152"/>
      <c r="DT804" s="152"/>
      <c r="DU804" s="152"/>
      <c r="DV804" s="152"/>
      <c r="DW804" s="152"/>
      <c r="DX804" s="152"/>
      <c r="DY804" s="152"/>
      <c r="DZ804" s="152"/>
      <c r="EA804" s="152"/>
      <c r="EB804" s="152"/>
      <c r="EC804" s="152"/>
      <c r="ED804" s="152"/>
      <c r="EE804" s="152"/>
      <c r="EF804" s="152"/>
      <c r="EG804" s="152"/>
      <c r="EH804" s="152"/>
      <c r="EI804" s="152"/>
      <c r="EJ804" s="152"/>
      <c r="EK804" s="152"/>
      <c r="EL804" s="152"/>
      <c r="EM804" s="152"/>
      <c r="EN804" s="152"/>
      <c r="EO804" s="152"/>
      <c r="EP804" s="152"/>
      <c r="EQ804" s="152"/>
      <c r="ER804" s="152"/>
      <c r="ES804" s="152"/>
      <c r="ET804" s="152"/>
      <c r="EU804" s="152"/>
      <c r="EV804" s="152"/>
      <c r="EW804" s="152"/>
      <c r="EX804" s="152"/>
      <c r="EY804" s="152"/>
      <c r="EZ804" s="152"/>
      <c r="FA804" s="152"/>
      <c r="FB804" s="152"/>
      <c r="FC804" s="152"/>
      <c r="FD804" s="152"/>
    </row>
    <row r="805" spans="1:160">
      <c r="A805" s="89"/>
      <c r="B805" s="89"/>
      <c r="C805" s="89"/>
      <c r="D805" s="89"/>
      <c r="E805" s="89"/>
      <c r="F805" s="89"/>
      <c r="G805" s="89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152"/>
      <c r="AE805" s="152"/>
      <c r="AF805" s="152"/>
      <c r="AG805" s="152"/>
      <c r="AH805" s="152"/>
      <c r="AI805" s="152"/>
      <c r="AJ805" s="152"/>
      <c r="AK805" s="152"/>
      <c r="AL805" s="152"/>
      <c r="AM805" s="152"/>
      <c r="AN805" s="152"/>
      <c r="AO805" s="152"/>
      <c r="AP805" s="152"/>
      <c r="AQ805" s="152"/>
      <c r="AR805" s="152"/>
      <c r="AS805" s="152"/>
      <c r="AT805" s="152"/>
      <c r="AU805" s="152"/>
      <c r="AV805" s="152"/>
      <c r="AW805" s="152"/>
      <c r="AX805" s="152"/>
      <c r="AY805" s="152"/>
      <c r="AZ805" s="152"/>
      <c r="BA805" s="152"/>
      <c r="BB805" s="152"/>
      <c r="BC805" s="152"/>
      <c r="BD805" s="152"/>
      <c r="BE805" s="152"/>
      <c r="BF805" s="152"/>
      <c r="BG805" s="152"/>
      <c r="BH805" s="152"/>
      <c r="BI805" s="152"/>
      <c r="BJ805" s="152"/>
      <c r="BK805" s="152"/>
      <c r="BL805" s="152"/>
      <c r="BM805" s="152"/>
      <c r="BN805" s="152"/>
      <c r="BO805" s="152"/>
      <c r="BP805" s="152"/>
      <c r="BQ805" s="152"/>
      <c r="BR805" s="152"/>
      <c r="BS805" s="152"/>
      <c r="BT805" s="152"/>
      <c r="BU805" s="152"/>
      <c r="BV805" s="152"/>
      <c r="BW805" s="152"/>
      <c r="BX805" s="152"/>
      <c r="BY805" s="152"/>
      <c r="BZ805" s="152"/>
      <c r="CA805" s="152"/>
      <c r="CB805" s="152"/>
      <c r="CC805" s="152"/>
      <c r="CD805" s="152"/>
      <c r="CE805" s="152"/>
      <c r="CF805" s="152"/>
      <c r="CG805" s="152"/>
      <c r="CH805" s="152"/>
      <c r="CI805" s="152"/>
      <c r="CJ805" s="152"/>
      <c r="CK805" s="152"/>
      <c r="CL805" s="152"/>
      <c r="CM805" s="152"/>
      <c r="CN805" s="152"/>
      <c r="CO805" s="152"/>
      <c r="CP805" s="152"/>
      <c r="CQ805" s="152"/>
      <c r="CR805" s="152"/>
      <c r="CS805" s="152"/>
      <c r="CT805" s="152"/>
      <c r="CU805" s="152"/>
      <c r="CV805" s="152"/>
      <c r="CW805" s="152"/>
      <c r="CX805" s="152"/>
      <c r="CY805" s="152"/>
      <c r="CZ805" s="152"/>
      <c r="DA805" s="152"/>
      <c r="DB805" s="152"/>
      <c r="DC805" s="152"/>
      <c r="DD805" s="152"/>
      <c r="DE805" s="152"/>
      <c r="DF805" s="152"/>
      <c r="DG805" s="152"/>
      <c r="DH805" s="152"/>
      <c r="DI805" s="152"/>
      <c r="DJ805" s="152"/>
      <c r="DK805" s="152"/>
      <c r="DL805" s="152"/>
      <c r="DM805" s="152"/>
      <c r="DN805" s="152"/>
      <c r="DO805" s="152"/>
      <c r="DP805" s="152"/>
      <c r="DQ805" s="152"/>
      <c r="DR805" s="152"/>
      <c r="DS805" s="152"/>
      <c r="DT805" s="152"/>
      <c r="DU805" s="152"/>
      <c r="DV805" s="152"/>
      <c r="DW805" s="152"/>
      <c r="DX805" s="152"/>
      <c r="DY805" s="152"/>
      <c r="DZ805" s="152"/>
      <c r="EA805" s="152"/>
      <c r="EB805" s="152"/>
      <c r="EC805" s="152"/>
      <c r="ED805" s="152"/>
      <c r="EE805" s="152"/>
      <c r="EF805" s="152"/>
      <c r="EG805" s="152"/>
      <c r="EH805" s="152"/>
      <c r="EI805" s="152"/>
      <c r="EJ805" s="152"/>
      <c r="EK805" s="152"/>
      <c r="EL805" s="152"/>
      <c r="EM805" s="152"/>
      <c r="EN805" s="152"/>
      <c r="EO805" s="152"/>
      <c r="EP805" s="152"/>
      <c r="EQ805" s="152"/>
      <c r="ER805" s="152"/>
      <c r="ES805" s="152"/>
      <c r="ET805" s="152"/>
      <c r="EU805" s="152"/>
      <c r="EV805" s="152"/>
      <c r="EW805" s="152"/>
      <c r="EX805" s="152"/>
      <c r="EY805" s="152"/>
      <c r="EZ805" s="152"/>
      <c r="FA805" s="152"/>
      <c r="FB805" s="152"/>
      <c r="FC805" s="152"/>
      <c r="FD805" s="152"/>
    </row>
    <row r="806" spans="1:160">
      <c r="A806" s="89"/>
      <c r="B806" s="89"/>
      <c r="C806" s="89"/>
      <c r="D806" s="89"/>
      <c r="E806" s="89"/>
      <c r="F806" s="89"/>
      <c r="G806" s="89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152"/>
      <c r="AE806" s="152"/>
      <c r="AF806" s="152"/>
      <c r="AG806" s="152"/>
      <c r="AH806" s="152"/>
      <c r="AI806" s="152"/>
      <c r="AJ806" s="152"/>
      <c r="AK806" s="152"/>
      <c r="AL806" s="152"/>
      <c r="AM806" s="152"/>
      <c r="AN806" s="152"/>
      <c r="AO806" s="152"/>
      <c r="AP806" s="152"/>
      <c r="AQ806" s="152"/>
      <c r="AR806" s="152"/>
      <c r="AS806" s="152"/>
      <c r="AT806" s="152"/>
      <c r="AU806" s="152"/>
      <c r="AV806" s="152"/>
      <c r="AW806" s="152"/>
      <c r="AX806" s="152"/>
      <c r="AY806" s="152"/>
      <c r="AZ806" s="152"/>
      <c r="BA806" s="152"/>
      <c r="BB806" s="152"/>
      <c r="BC806" s="152"/>
      <c r="BD806" s="152"/>
      <c r="BE806" s="152"/>
      <c r="BF806" s="152"/>
      <c r="BG806" s="152"/>
      <c r="BH806" s="152"/>
      <c r="BI806" s="152"/>
      <c r="BJ806" s="152"/>
      <c r="BK806" s="152"/>
      <c r="BL806" s="152"/>
      <c r="BM806" s="152"/>
      <c r="BN806" s="152"/>
      <c r="BO806" s="152"/>
      <c r="BP806" s="152"/>
      <c r="BQ806" s="152"/>
      <c r="BR806" s="152"/>
      <c r="BS806" s="152"/>
      <c r="BT806" s="152"/>
      <c r="BU806" s="152"/>
      <c r="BV806" s="152"/>
      <c r="BW806" s="152"/>
      <c r="BX806" s="152"/>
      <c r="BY806" s="152"/>
      <c r="BZ806" s="152"/>
      <c r="CA806" s="152"/>
      <c r="CB806" s="152"/>
      <c r="CC806" s="152"/>
      <c r="CD806" s="152"/>
      <c r="CE806" s="152"/>
      <c r="CF806" s="152"/>
      <c r="CG806" s="152"/>
      <c r="CH806" s="152"/>
      <c r="CI806" s="152"/>
      <c r="CJ806" s="152"/>
      <c r="CK806" s="152"/>
      <c r="CL806" s="152"/>
      <c r="CM806" s="152"/>
      <c r="CN806" s="152"/>
      <c r="CO806" s="152"/>
      <c r="CP806" s="152"/>
      <c r="CQ806" s="152"/>
      <c r="CR806" s="152"/>
      <c r="CS806" s="152"/>
      <c r="CT806" s="152"/>
      <c r="CU806" s="152"/>
      <c r="CV806" s="152"/>
      <c r="CW806" s="152"/>
      <c r="CX806" s="152"/>
      <c r="CY806" s="152"/>
      <c r="CZ806" s="152"/>
      <c r="DA806" s="152"/>
      <c r="DB806" s="152"/>
      <c r="DC806" s="152"/>
      <c r="DD806" s="152"/>
      <c r="DE806" s="152"/>
      <c r="DF806" s="152"/>
      <c r="DG806" s="152"/>
      <c r="DH806" s="152"/>
      <c r="DI806" s="152"/>
      <c r="DJ806" s="152"/>
      <c r="DK806" s="152"/>
      <c r="DL806" s="152"/>
      <c r="DM806" s="152"/>
      <c r="DN806" s="152"/>
      <c r="DO806" s="152"/>
      <c r="DP806" s="152"/>
      <c r="DQ806" s="152"/>
      <c r="DR806" s="152"/>
      <c r="DS806" s="152"/>
      <c r="DT806" s="152"/>
      <c r="DU806" s="152"/>
      <c r="DV806" s="152"/>
      <c r="DW806" s="152"/>
      <c r="DX806" s="152"/>
      <c r="DY806" s="152"/>
      <c r="DZ806" s="152"/>
      <c r="EA806" s="152"/>
      <c r="EB806" s="152"/>
      <c r="EC806" s="152"/>
      <c r="ED806" s="152"/>
      <c r="EE806" s="152"/>
      <c r="EF806" s="152"/>
      <c r="EG806" s="152"/>
      <c r="EH806" s="152"/>
      <c r="EI806" s="152"/>
      <c r="EJ806" s="152"/>
      <c r="EK806" s="152"/>
      <c r="EL806" s="152"/>
      <c r="EM806" s="152"/>
      <c r="EN806" s="152"/>
      <c r="EO806" s="152"/>
      <c r="EP806" s="152"/>
      <c r="EQ806" s="152"/>
      <c r="ER806" s="152"/>
      <c r="ES806" s="152"/>
      <c r="ET806" s="152"/>
      <c r="EU806" s="152"/>
      <c r="EV806" s="152"/>
      <c r="EW806" s="152"/>
      <c r="EX806" s="152"/>
      <c r="EY806" s="152"/>
      <c r="EZ806" s="152"/>
      <c r="FA806" s="152"/>
      <c r="FB806" s="152"/>
      <c r="FC806" s="152"/>
      <c r="FD806" s="152"/>
    </row>
    <row r="807" spans="1:160">
      <c r="A807" s="89"/>
      <c r="B807" s="89"/>
      <c r="C807" s="89"/>
      <c r="D807" s="89"/>
      <c r="E807" s="89"/>
      <c r="F807" s="89"/>
      <c r="G807" s="89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152"/>
      <c r="AE807" s="152"/>
      <c r="AF807" s="152"/>
      <c r="AG807" s="152"/>
      <c r="AH807" s="152"/>
      <c r="AI807" s="152"/>
      <c r="AJ807" s="152"/>
      <c r="AK807" s="152"/>
      <c r="AL807" s="152"/>
      <c r="AM807" s="152"/>
      <c r="AN807" s="152"/>
      <c r="AO807" s="152"/>
      <c r="AP807" s="152"/>
      <c r="AQ807" s="152"/>
      <c r="AR807" s="152"/>
      <c r="AS807" s="152"/>
      <c r="AT807" s="152"/>
      <c r="AU807" s="152"/>
      <c r="AV807" s="152"/>
      <c r="AW807" s="152"/>
      <c r="AX807" s="152"/>
      <c r="AY807" s="152"/>
      <c r="AZ807" s="152"/>
      <c r="BA807" s="152"/>
      <c r="BB807" s="152"/>
      <c r="BC807" s="152"/>
      <c r="BD807" s="152"/>
      <c r="BE807" s="152"/>
      <c r="BF807" s="152"/>
      <c r="BG807" s="152"/>
      <c r="BH807" s="152"/>
      <c r="BI807" s="152"/>
      <c r="BJ807" s="152"/>
      <c r="BK807" s="152"/>
      <c r="BL807" s="152"/>
      <c r="BM807" s="152"/>
      <c r="BN807" s="152"/>
      <c r="BO807" s="152"/>
      <c r="BP807" s="152"/>
      <c r="BQ807" s="152"/>
      <c r="BR807" s="152"/>
      <c r="BS807" s="152"/>
      <c r="BT807" s="152"/>
      <c r="BU807" s="152"/>
      <c r="BV807" s="152"/>
      <c r="BW807" s="152"/>
      <c r="BX807" s="152"/>
      <c r="BY807" s="152"/>
      <c r="BZ807" s="152"/>
      <c r="CA807" s="152"/>
      <c r="CB807" s="152"/>
      <c r="CC807" s="152"/>
      <c r="CD807" s="152"/>
      <c r="CE807" s="152"/>
      <c r="CF807" s="152"/>
      <c r="CG807" s="152"/>
      <c r="CH807" s="152"/>
      <c r="CI807" s="152"/>
      <c r="CJ807" s="152"/>
      <c r="CK807" s="152"/>
      <c r="CL807" s="152"/>
      <c r="CM807" s="152"/>
      <c r="CN807" s="152"/>
      <c r="CO807" s="152"/>
      <c r="CP807" s="152"/>
      <c r="CQ807" s="152"/>
      <c r="CR807" s="152"/>
      <c r="CS807" s="152"/>
      <c r="CT807" s="152"/>
      <c r="CU807" s="152"/>
      <c r="CV807" s="152"/>
      <c r="CW807" s="152"/>
      <c r="CX807" s="152"/>
      <c r="CY807" s="152"/>
      <c r="CZ807" s="152"/>
      <c r="DA807" s="152"/>
      <c r="DB807" s="152"/>
      <c r="DC807" s="152"/>
      <c r="DD807" s="152"/>
      <c r="DE807" s="152"/>
      <c r="DF807" s="152"/>
      <c r="DG807" s="152"/>
      <c r="DH807" s="152"/>
      <c r="DI807" s="152"/>
      <c r="DJ807" s="152"/>
      <c r="DK807" s="152"/>
      <c r="DL807" s="152"/>
      <c r="DM807" s="152"/>
      <c r="DN807" s="152"/>
      <c r="DO807" s="152"/>
      <c r="DP807" s="152"/>
      <c r="DQ807" s="152"/>
      <c r="DR807" s="152"/>
      <c r="DS807" s="152"/>
      <c r="DT807" s="152"/>
      <c r="DU807" s="152"/>
      <c r="DV807" s="152"/>
      <c r="DW807" s="152"/>
      <c r="DX807" s="152"/>
      <c r="DY807" s="152"/>
      <c r="DZ807" s="152"/>
      <c r="EA807" s="152"/>
      <c r="EB807" s="152"/>
      <c r="EC807" s="152"/>
      <c r="ED807" s="152"/>
      <c r="EE807" s="152"/>
      <c r="EF807" s="152"/>
      <c r="EG807" s="152"/>
      <c r="EH807" s="152"/>
      <c r="EI807" s="152"/>
      <c r="EJ807" s="152"/>
      <c r="EK807" s="152"/>
      <c r="EL807" s="152"/>
      <c r="EM807" s="152"/>
      <c r="EN807" s="152"/>
      <c r="EO807" s="152"/>
      <c r="EP807" s="152"/>
      <c r="EQ807" s="152"/>
      <c r="ER807" s="152"/>
      <c r="ES807" s="152"/>
      <c r="ET807" s="152"/>
      <c r="EU807" s="152"/>
      <c r="EV807" s="152"/>
      <c r="EW807" s="152"/>
      <c r="EX807" s="152"/>
      <c r="EY807" s="152"/>
      <c r="EZ807" s="152"/>
      <c r="FA807" s="152"/>
      <c r="FB807" s="152"/>
      <c r="FC807" s="152"/>
      <c r="FD807" s="152"/>
    </row>
    <row r="808" spans="1:160">
      <c r="A808" s="89"/>
      <c r="B808" s="89"/>
      <c r="C808" s="89"/>
      <c r="D808" s="89"/>
      <c r="E808" s="89"/>
      <c r="F808" s="89"/>
      <c r="G808" s="89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152"/>
      <c r="AE808" s="152"/>
      <c r="AF808" s="152"/>
      <c r="AG808" s="152"/>
      <c r="AH808" s="152"/>
      <c r="AI808" s="152"/>
      <c r="AJ808" s="152"/>
      <c r="AK808" s="152"/>
      <c r="AL808" s="152"/>
      <c r="AM808" s="152"/>
      <c r="AN808" s="152"/>
      <c r="AO808" s="152"/>
      <c r="AP808" s="152"/>
      <c r="AQ808" s="152"/>
      <c r="AR808" s="152"/>
      <c r="AS808" s="152"/>
      <c r="AT808" s="152"/>
      <c r="AU808" s="152"/>
      <c r="AV808" s="152"/>
      <c r="AW808" s="152"/>
      <c r="AX808" s="152"/>
      <c r="AY808" s="152"/>
      <c r="AZ808" s="152"/>
      <c r="BA808" s="152"/>
      <c r="BB808" s="152"/>
      <c r="BC808" s="152"/>
      <c r="BD808" s="152"/>
      <c r="BE808" s="152"/>
      <c r="BF808" s="152"/>
      <c r="BG808" s="152"/>
      <c r="BH808" s="152"/>
      <c r="BI808" s="152"/>
      <c r="BJ808" s="152"/>
      <c r="BK808" s="152"/>
      <c r="BL808" s="152"/>
      <c r="BM808" s="152"/>
      <c r="BN808" s="152"/>
      <c r="BO808" s="152"/>
      <c r="BP808" s="152"/>
      <c r="BQ808" s="152"/>
      <c r="BR808" s="152"/>
      <c r="BS808" s="152"/>
      <c r="BT808" s="152"/>
      <c r="BU808" s="152"/>
      <c r="BV808" s="152"/>
      <c r="BW808" s="152"/>
      <c r="BX808" s="152"/>
      <c r="BY808" s="152"/>
      <c r="BZ808" s="152"/>
      <c r="CA808" s="152"/>
      <c r="CB808" s="152"/>
      <c r="CC808" s="152"/>
      <c r="CD808" s="152"/>
      <c r="CE808" s="152"/>
      <c r="CF808" s="152"/>
      <c r="CG808" s="152"/>
      <c r="CH808" s="152"/>
      <c r="CI808" s="152"/>
      <c r="CJ808" s="152"/>
      <c r="CK808" s="152"/>
      <c r="CL808" s="152"/>
      <c r="CM808" s="152"/>
      <c r="CN808" s="152"/>
      <c r="CO808" s="152"/>
      <c r="CP808" s="152"/>
      <c r="CQ808" s="152"/>
      <c r="CR808" s="152"/>
      <c r="CS808" s="152"/>
      <c r="CT808" s="152"/>
      <c r="CU808" s="152"/>
      <c r="CV808" s="152"/>
      <c r="CW808" s="152"/>
      <c r="CX808" s="152"/>
      <c r="CY808" s="152"/>
      <c r="CZ808" s="152"/>
      <c r="DA808" s="152"/>
      <c r="DB808" s="152"/>
      <c r="DC808" s="152"/>
      <c r="DD808" s="152"/>
      <c r="DE808" s="152"/>
      <c r="DF808" s="152"/>
      <c r="DG808" s="152"/>
      <c r="DH808" s="152"/>
      <c r="DI808" s="152"/>
      <c r="DJ808" s="152"/>
      <c r="DK808" s="152"/>
      <c r="DL808" s="152"/>
      <c r="DM808" s="152"/>
      <c r="DN808" s="152"/>
      <c r="DO808" s="152"/>
      <c r="DP808" s="152"/>
      <c r="DQ808" s="152"/>
      <c r="DR808" s="152"/>
      <c r="DS808" s="152"/>
      <c r="DT808" s="152"/>
      <c r="DU808" s="152"/>
      <c r="DV808" s="152"/>
      <c r="DW808" s="152"/>
      <c r="DX808" s="152"/>
      <c r="DY808" s="152"/>
      <c r="DZ808" s="152"/>
      <c r="EA808" s="152"/>
      <c r="EB808" s="152"/>
      <c r="EC808" s="152"/>
      <c r="ED808" s="152"/>
      <c r="EE808" s="152"/>
      <c r="EF808" s="152"/>
      <c r="EG808" s="152"/>
      <c r="EH808" s="152"/>
      <c r="EI808" s="152"/>
      <c r="EJ808" s="152"/>
      <c r="EK808" s="152"/>
      <c r="EL808" s="152"/>
      <c r="EM808" s="152"/>
      <c r="EN808" s="152"/>
      <c r="EO808" s="152"/>
      <c r="EP808" s="152"/>
      <c r="EQ808" s="152"/>
      <c r="ER808" s="152"/>
      <c r="ES808" s="152"/>
      <c r="ET808" s="152"/>
      <c r="EU808" s="152"/>
      <c r="EV808" s="152"/>
      <c r="EW808" s="152"/>
      <c r="EX808" s="152"/>
      <c r="EY808" s="152"/>
      <c r="EZ808" s="152"/>
      <c r="FA808" s="152"/>
      <c r="FB808" s="152"/>
      <c r="FC808" s="152"/>
      <c r="FD808" s="152"/>
    </row>
    <row r="809" spans="1:160">
      <c r="A809" s="89"/>
      <c r="B809" s="89"/>
      <c r="C809" s="89"/>
      <c r="D809" s="89"/>
      <c r="E809" s="89"/>
      <c r="F809" s="89"/>
      <c r="G809" s="89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152"/>
      <c r="AE809" s="152"/>
      <c r="AF809" s="152"/>
      <c r="AG809" s="152"/>
      <c r="AH809" s="152"/>
      <c r="AI809" s="152"/>
      <c r="AJ809" s="152"/>
      <c r="AK809" s="152"/>
      <c r="AL809" s="152"/>
      <c r="AM809" s="152"/>
      <c r="AN809" s="152"/>
      <c r="AO809" s="152"/>
      <c r="AP809" s="152"/>
      <c r="AQ809" s="152"/>
      <c r="AR809" s="152"/>
      <c r="AS809" s="152"/>
      <c r="AT809" s="152"/>
      <c r="AU809" s="152"/>
      <c r="AV809" s="152"/>
      <c r="AW809" s="152"/>
      <c r="AX809" s="152"/>
      <c r="AY809" s="152"/>
      <c r="AZ809" s="152"/>
      <c r="BA809" s="152"/>
      <c r="BB809" s="152"/>
      <c r="BC809" s="152"/>
      <c r="BD809" s="152"/>
      <c r="BE809" s="152"/>
      <c r="BF809" s="152"/>
      <c r="BG809" s="152"/>
      <c r="BH809" s="152"/>
      <c r="BI809" s="152"/>
      <c r="BJ809" s="152"/>
      <c r="BK809" s="152"/>
      <c r="BL809" s="152"/>
      <c r="BM809" s="152"/>
      <c r="BN809" s="152"/>
      <c r="BO809" s="152"/>
      <c r="BP809" s="152"/>
      <c r="BQ809" s="152"/>
      <c r="BR809" s="152"/>
      <c r="BS809" s="152"/>
      <c r="BT809" s="152"/>
      <c r="BU809" s="152"/>
      <c r="BV809" s="152"/>
      <c r="BW809" s="152"/>
      <c r="BX809" s="152"/>
      <c r="BY809" s="152"/>
      <c r="BZ809" s="152"/>
      <c r="CA809" s="152"/>
      <c r="CB809" s="152"/>
      <c r="CC809" s="152"/>
      <c r="CD809" s="152"/>
      <c r="CE809" s="152"/>
      <c r="CF809" s="152"/>
      <c r="CG809" s="152"/>
      <c r="CH809" s="152"/>
      <c r="CI809" s="152"/>
      <c r="CJ809" s="152"/>
      <c r="CK809" s="152"/>
      <c r="CL809" s="152"/>
      <c r="CM809" s="152"/>
      <c r="CN809" s="152"/>
      <c r="CO809" s="152"/>
      <c r="CP809" s="152"/>
      <c r="CQ809" s="152"/>
      <c r="CR809" s="152"/>
      <c r="CS809" s="152"/>
      <c r="CT809" s="152"/>
      <c r="CU809" s="152"/>
      <c r="CV809" s="152"/>
      <c r="CW809" s="152"/>
      <c r="CX809" s="152"/>
      <c r="CY809" s="152"/>
      <c r="CZ809" s="152"/>
      <c r="DA809" s="152"/>
      <c r="DB809" s="152"/>
      <c r="DC809" s="152"/>
      <c r="DD809" s="152"/>
      <c r="DE809" s="152"/>
      <c r="DF809" s="152"/>
      <c r="DG809" s="152"/>
      <c r="DH809" s="152"/>
      <c r="DI809" s="152"/>
      <c r="DJ809" s="152"/>
      <c r="DK809" s="152"/>
      <c r="DL809" s="152"/>
      <c r="DM809" s="152"/>
      <c r="DN809" s="152"/>
      <c r="DO809" s="152"/>
      <c r="DP809" s="152"/>
      <c r="DQ809" s="152"/>
      <c r="DR809" s="152"/>
      <c r="DS809" s="152"/>
      <c r="DT809" s="152"/>
      <c r="DU809" s="152"/>
      <c r="DV809" s="152"/>
      <c r="DW809" s="152"/>
      <c r="DX809" s="152"/>
      <c r="DY809" s="152"/>
      <c r="DZ809" s="152"/>
      <c r="EA809" s="152"/>
      <c r="EB809" s="152"/>
      <c r="EC809" s="152"/>
      <c r="ED809" s="152"/>
      <c r="EE809" s="152"/>
      <c r="EF809" s="152"/>
      <c r="EG809" s="152"/>
      <c r="EH809" s="152"/>
      <c r="EI809" s="152"/>
      <c r="EJ809" s="152"/>
      <c r="EK809" s="152"/>
      <c r="EL809" s="152"/>
      <c r="EM809" s="152"/>
      <c r="EN809" s="152"/>
      <c r="EO809" s="152"/>
      <c r="EP809" s="152"/>
      <c r="EQ809" s="152"/>
      <c r="ER809" s="152"/>
      <c r="ES809" s="152"/>
      <c r="ET809" s="152"/>
      <c r="EU809" s="152"/>
      <c r="EV809" s="152"/>
      <c r="EW809" s="152"/>
      <c r="EX809" s="152"/>
      <c r="EY809" s="152"/>
      <c r="EZ809" s="152"/>
      <c r="FA809" s="152"/>
      <c r="FB809" s="152"/>
      <c r="FC809" s="152"/>
      <c r="FD809" s="152"/>
    </row>
    <row r="810" spans="1:160">
      <c r="A810" s="89"/>
      <c r="B810" s="89"/>
      <c r="C810" s="89"/>
      <c r="D810" s="89"/>
      <c r="E810" s="89"/>
      <c r="F810" s="89"/>
      <c r="G810" s="89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152"/>
      <c r="AE810" s="152"/>
      <c r="AF810" s="152"/>
      <c r="AG810" s="152"/>
      <c r="AH810" s="152"/>
      <c r="AI810" s="152"/>
      <c r="AJ810" s="152"/>
      <c r="AK810" s="152"/>
      <c r="AL810" s="152"/>
      <c r="AM810" s="152"/>
      <c r="AN810" s="152"/>
      <c r="AO810" s="152"/>
      <c r="AP810" s="152"/>
      <c r="AQ810" s="152"/>
      <c r="AR810" s="152"/>
      <c r="AS810" s="152"/>
      <c r="AT810" s="152"/>
      <c r="AU810" s="152"/>
      <c r="AV810" s="152"/>
      <c r="AW810" s="152"/>
      <c r="AX810" s="152"/>
      <c r="AY810" s="152"/>
      <c r="AZ810" s="152"/>
      <c r="BA810" s="152"/>
      <c r="BB810" s="152"/>
      <c r="BC810" s="152"/>
      <c r="BD810" s="152"/>
      <c r="BE810" s="152"/>
      <c r="BF810" s="152"/>
      <c r="BG810" s="152"/>
      <c r="BH810" s="152"/>
      <c r="BI810" s="152"/>
      <c r="BJ810" s="152"/>
      <c r="BK810" s="152"/>
      <c r="BL810" s="152"/>
      <c r="BM810" s="152"/>
      <c r="BN810" s="152"/>
      <c r="BO810" s="152"/>
      <c r="BP810" s="152"/>
      <c r="BQ810" s="152"/>
      <c r="BR810" s="152"/>
      <c r="BS810" s="152"/>
      <c r="BT810" s="152"/>
      <c r="BU810" s="152"/>
      <c r="BV810" s="152"/>
      <c r="BW810" s="152"/>
      <c r="BX810" s="152"/>
      <c r="BY810" s="152"/>
      <c r="BZ810" s="152"/>
      <c r="CA810" s="152"/>
      <c r="CB810" s="152"/>
      <c r="CC810" s="152"/>
      <c r="CD810" s="152"/>
      <c r="CE810" s="152"/>
      <c r="CF810" s="152"/>
      <c r="CG810" s="152"/>
      <c r="CH810" s="152"/>
      <c r="CI810" s="152"/>
      <c r="CJ810" s="152"/>
      <c r="CK810" s="152"/>
      <c r="CL810" s="152"/>
      <c r="CM810" s="152"/>
      <c r="CN810" s="152"/>
      <c r="CO810" s="152"/>
      <c r="CP810" s="152"/>
      <c r="CQ810" s="152"/>
      <c r="CR810" s="152"/>
      <c r="CS810" s="152"/>
      <c r="CT810" s="152"/>
      <c r="CU810" s="152"/>
      <c r="CV810" s="152"/>
      <c r="CW810" s="152"/>
      <c r="CX810" s="152"/>
      <c r="CY810" s="152"/>
      <c r="CZ810" s="152"/>
      <c r="DA810" s="152"/>
      <c r="DB810" s="152"/>
      <c r="DC810" s="152"/>
      <c r="DD810" s="152"/>
      <c r="DE810" s="152"/>
      <c r="DF810" s="152"/>
      <c r="DG810" s="152"/>
      <c r="DH810" s="152"/>
      <c r="DI810" s="152"/>
      <c r="DJ810" s="152"/>
      <c r="DK810" s="152"/>
      <c r="DL810" s="152"/>
      <c r="DM810" s="152"/>
      <c r="DN810" s="152"/>
      <c r="DO810" s="152"/>
      <c r="DP810" s="152"/>
      <c r="DQ810" s="152"/>
      <c r="DR810" s="152"/>
      <c r="DS810" s="152"/>
      <c r="DT810" s="152"/>
      <c r="DU810" s="152"/>
      <c r="DV810" s="152"/>
      <c r="DW810" s="152"/>
      <c r="DX810" s="152"/>
      <c r="DY810" s="152"/>
      <c r="DZ810" s="152"/>
      <c r="EA810" s="152"/>
      <c r="EB810" s="152"/>
      <c r="EC810" s="152"/>
      <c r="ED810" s="152"/>
      <c r="EE810" s="152"/>
      <c r="EF810" s="152"/>
      <c r="EG810" s="152"/>
      <c r="EH810" s="152"/>
      <c r="EI810" s="152"/>
      <c r="EJ810" s="152"/>
      <c r="EK810" s="152"/>
      <c r="EL810" s="152"/>
      <c r="EM810" s="152"/>
      <c r="EN810" s="152"/>
      <c r="EO810" s="152"/>
      <c r="EP810" s="152"/>
      <c r="EQ810" s="152"/>
      <c r="ER810" s="152"/>
      <c r="ES810" s="152"/>
      <c r="ET810" s="152"/>
      <c r="EU810" s="152"/>
      <c r="EV810" s="152"/>
      <c r="EW810" s="152"/>
      <c r="EX810" s="152"/>
      <c r="EY810" s="152"/>
      <c r="EZ810" s="152"/>
      <c r="FA810" s="152"/>
      <c r="FB810" s="152"/>
      <c r="FC810" s="152"/>
      <c r="FD810" s="152"/>
    </row>
    <row r="811" spans="1:160">
      <c r="A811" s="89"/>
      <c r="B811" s="89"/>
      <c r="C811" s="89"/>
      <c r="D811" s="89"/>
      <c r="E811" s="89"/>
      <c r="F811" s="89"/>
      <c r="G811" s="89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152"/>
      <c r="AE811" s="152"/>
      <c r="AF811" s="152"/>
      <c r="AG811" s="152"/>
      <c r="AH811" s="152"/>
      <c r="AI811" s="152"/>
      <c r="AJ811" s="152"/>
      <c r="AK811" s="152"/>
      <c r="AL811" s="152"/>
      <c r="AM811" s="152"/>
      <c r="AN811" s="152"/>
      <c r="AO811" s="152"/>
      <c r="AP811" s="152"/>
      <c r="AQ811" s="152"/>
      <c r="AR811" s="152"/>
      <c r="AS811" s="152"/>
      <c r="AT811" s="152"/>
      <c r="AU811" s="152"/>
      <c r="AV811" s="152"/>
      <c r="AW811" s="152"/>
      <c r="AX811" s="152"/>
      <c r="AY811" s="152"/>
      <c r="AZ811" s="152"/>
      <c r="BA811" s="152"/>
      <c r="BB811" s="152"/>
      <c r="BC811" s="152"/>
      <c r="BD811" s="152"/>
      <c r="BE811" s="152"/>
      <c r="BF811" s="152"/>
      <c r="BG811" s="152"/>
      <c r="BH811" s="152"/>
      <c r="BI811" s="152"/>
      <c r="BJ811" s="152"/>
      <c r="BK811" s="152"/>
      <c r="BL811" s="152"/>
      <c r="BM811" s="152"/>
      <c r="BN811" s="152"/>
      <c r="BO811" s="152"/>
      <c r="BP811" s="152"/>
      <c r="BQ811" s="152"/>
      <c r="BR811" s="152"/>
      <c r="BS811" s="152"/>
      <c r="BT811" s="152"/>
      <c r="BU811" s="152"/>
      <c r="BV811" s="152"/>
      <c r="BW811" s="152"/>
      <c r="BX811" s="152"/>
      <c r="BY811" s="152"/>
      <c r="BZ811" s="152"/>
      <c r="CA811" s="152"/>
      <c r="CB811" s="152"/>
      <c r="CC811" s="152"/>
      <c r="CD811" s="152"/>
      <c r="CE811" s="152"/>
      <c r="CF811" s="152"/>
      <c r="CG811" s="152"/>
      <c r="CH811" s="152"/>
      <c r="CI811" s="152"/>
      <c r="CJ811" s="152"/>
      <c r="CK811" s="152"/>
      <c r="CL811" s="152"/>
      <c r="CM811" s="152"/>
      <c r="CN811" s="152"/>
      <c r="CO811" s="152"/>
      <c r="CP811" s="152"/>
      <c r="CQ811" s="152"/>
      <c r="CR811" s="152"/>
      <c r="CS811" s="152"/>
      <c r="CT811" s="152"/>
      <c r="CU811" s="152"/>
      <c r="CV811" s="152"/>
      <c r="CW811" s="152"/>
      <c r="CX811" s="152"/>
      <c r="CY811" s="152"/>
      <c r="CZ811" s="152"/>
      <c r="DA811" s="152"/>
      <c r="DB811" s="152"/>
      <c r="DC811" s="152"/>
      <c r="DD811" s="152"/>
      <c r="DE811" s="152"/>
      <c r="DF811" s="152"/>
      <c r="DG811" s="152"/>
      <c r="DH811" s="152"/>
      <c r="DI811" s="152"/>
      <c r="DJ811" s="152"/>
      <c r="DK811" s="152"/>
      <c r="DL811" s="152"/>
      <c r="DM811" s="152"/>
      <c r="DN811" s="152"/>
      <c r="DO811" s="152"/>
      <c r="DP811" s="152"/>
      <c r="DQ811" s="152"/>
      <c r="DR811" s="152"/>
      <c r="DS811" s="152"/>
      <c r="DT811" s="152"/>
      <c r="DU811" s="152"/>
      <c r="DV811" s="152"/>
      <c r="DW811" s="152"/>
      <c r="DX811" s="152"/>
      <c r="DY811" s="152"/>
      <c r="DZ811" s="152"/>
      <c r="EA811" s="152"/>
      <c r="EB811" s="152"/>
      <c r="EC811" s="152"/>
      <c r="ED811" s="152"/>
      <c r="EE811" s="152"/>
      <c r="EF811" s="152"/>
      <c r="EG811" s="152"/>
      <c r="EH811" s="152"/>
      <c r="EI811" s="152"/>
      <c r="EJ811" s="152"/>
      <c r="EK811" s="152"/>
      <c r="EL811" s="152"/>
      <c r="EM811" s="152"/>
      <c r="EN811" s="152"/>
      <c r="EO811" s="152"/>
      <c r="EP811" s="152"/>
      <c r="EQ811" s="152"/>
      <c r="ER811" s="152"/>
      <c r="ES811" s="152"/>
      <c r="ET811" s="152"/>
      <c r="EU811" s="152"/>
      <c r="EV811" s="152"/>
      <c r="EW811" s="152"/>
      <c r="EX811" s="152"/>
      <c r="EY811" s="152"/>
      <c r="EZ811" s="152"/>
      <c r="FA811" s="152"/>
      <c r="FB811" s="152"/>
      <c r="FC811" s="152"/>
      <c r="FD811" s="152"/>
    </row>
    <row r="812" spans="1:160">
      <c r="A812" s="89"/>
      <c r="B812" s="89"/>
      <c r="C812" s="89"/>
      <c r="D812" s="89"/>
      <c r="E812" s="89"/>
      <c r="F812" s="89"/>
      <c r="G812" s="89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152"/>
      <c r="AE812" s="152"/>
      <c r="AF812" s="152"/>
      <c r="AG812" s="152"/>
      <c r="AH812" s="152"/>
      <c r="AI812" s="152"/>
      <c r="AJ812" s="152"/>
      <c r="AK812" s="152"/>
      <c r="AL812" s="152"/>
      <c r="AM812" s="152"/>
      <c r="AN812" s="152"/>
      <c r="AO812" s="152"/>
      <c r="AP812" s="152"/>
      <c r="AQ812" s="152"/>
      <c r="AR812" s="152"/>
      <c r="AS812" s="152"/>
      <c r="AT812" s="152"/>
      <c r="AU812" s="152"/>
      <c r="AV812" s="152"/>
      <c r="AW812" s="152"/>
      <c r="AX812" s="152"/>
      <c r="AY812" s="152"/>
      <c r="AZ812" s="152"/>
      <c r="BA812" s="152"/>
      <c r="BB812" s="152"/>
      <c r="BC812" s="152"/>
      <c r="BD812" s="152"/>
      <c r="BE812" s="152"/>
      <c r="BF812" s="152"/>
      <c r="BG812" s="152"/>
      <c r="BH812" s="152"/>
      <c r="BI812" s="152"/>
      <c r="BJ812" s="152"/>
      <c r="BK812" s="152"/>
      <c r="BL812" s="152"/>
      <c r="BM812" s="152"/>
      <c r="BN812" s="152"/>
      <c r="BO812" s="152"/>
      <c r="BP812" s="152"/>
      <c r="BQ812" s="152"/>
      <c r="BR812" s="152"/>
      <c r="BS812" s="152"/>
      <c r="BT812" s="152"/>
      <c r="BU812" s="152"/>
      <c r="BV812" s="152"/>
      <c r="BW812" s="152"/>
      <c r="BX812" s="152"/>
      <c r="BY812" s="152"/>
      <c r="BZ812" s="152"/>
      <c r="CA812" s="152"/>
      <c r="CB812" s="152"/>
      <c r="CC812" s="152"/>
      <c r="CD812" s="152"/>
      <c r="CE812" s="152"/>
      <c r="CF812" s="152"/>
      <c r="CG812" s="152"/>
      <c r="CH812" s="152"/>
      <c r="CI812" s="152"/>
      <c r="CJ812" s="152"/>
      <c r="CK812" s="152"/>
      <c r="CL812" s="152"/>
      <c r="CM812" s="152"/>
      <c r="CN812" s="152"/>
      <c r="CO812" s="152"/>
      <c r="CP812" s="152"/>
      <c r="CQ812" s="152"/>
      <c r="CR812" s="152"/>
      <c r="CS812" s="152"/>
      <c r="CT812" s="152"/>
      <c r="CU812" s="152"/>
      <c r="CV812" s="152"/>
      <c r="CW812" s="152"/>
      <c r="CX812" s="152"/>
      <c r="CY812" s="152"/>
      <c r="CZ812" s="152"/>
      <c r="DA812" s="152"/>
      <c r="DB812" s="152"/>
      <c r="DC812" s="152"/>
      <c r="DD812" s="152"/>
      <c r="DE812" s="152"/>
      <c r="DF812" s="152"/>
      <c r="DG812" s="152"/>
      <c r="DH812" s="152"/>
      <c r="DI812" s="152"/>
      <c r="DJ812" s="152"/>
      <c r="DK812" s="152"/>
      <c r="DL812" s="152"/>
      <c r="DM812" s="152"/>
      <c r="DN812" s="152"/>
      <c r="DO812" s="152"/>
      <c r="DP812" s="152"/>
      <c r="DQ812" s="152"/>
      <c r="DR812" s="152"/>
      <c r="DS812" s="152"/>
      <c r="DT812" s="152"/>
      <c r="DU812" s="152"/>
      <c r="DV812" s="152"/>
      <c r="DW812" s="152"/>
      <c r="DX812" s="152"/>
      <c r="DY812" s="152"/>
      <c r="DZ812" s="152"/>
      <c r="EA812" s="152"/>
      <c r="EB812" s="152"/>
      <c r="EC812" s="152"/>
      <c r="ED812" s="152"/>
      <c r="EE812" s="152"/>
      <c r="EF812" s="152"/>
      <c r="EG812" s="152"/>
      <c r="EH812" s="152"/>
      <c r="EI812" s="152"/>
      <c r="EJ812" s="152"/>
      <c r="EK812" s="152"/>
      <c r="EL812" s="152"/>
      <c r="EM812" s="152"/>
      <c r="EN812" s="152"/>
      <c r="EO812" s="152"/>
      <c r="EP812" s="152"/>
      <c r="EQ812" s="152"/>
      <c r="ER812" s="152"/>
      <c r="ES812" s="152"/>
      <c r="ET812" s="152"/>
      <c r="EU812" s="152"/>
      <c r="EV812" s="152"/>
      <c r="EW812" s="152"/>
      <c r="EX812" s="152"/>
      <c r="EY812" s="152"/>
      <c r="EZ812" s="152"/>
      <c r="FA812" s="152"/>
      <c r="FB812" s="152"/>
      <c r="FC812" s="152"/>
      <c r="FD812" s="152"/>
    </row>
    <row r="813" spans="1:160">
      <c r="A813" s="89"/>
      <c r="B813" s="89"/>
      <c r="C813" s="89"/>
      <c r="D813" s="89"/>
      <c r="E813" s="89"/>
      <c r="F813" s="89"/>
      <c r="G813" s="89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152"/>
      <c r="AE813" s="152"/>
      <c r="AF813" s="152"/>
      <c r="AG813" s="152"/>
      <c r="AH813" s="152"/>
      <c r="AI813" s="152"/>
      <c r="AJ813" s="152"/>
      <c r="AK813" s="152"/>
      <c r="AL813" s="152"/>
      <c r="AM813" s="152"/>
      <c r="AN813" s="152"/>
      <c r="AO813" s="152"/>
      <c r="AP813" s="152"/>
      <c r="AQ813" s="152"/>
      <c r="AR813" s="152"/>
      <c r="AS813" s="152"/>
      <c r="AT813" s="152"/>
      <c r="AU813" s="152"/>
      <c r="AV813" s="152"/>
      <c r="AW813" s="152"/>
      <c r="AX813" s="152"/>
      <c r="AY813" s="152"/>
      <c r="AZ813" s="152"/>
      <c r="BA813" s="152"/>
      <c r="BB813" s="152"/>
      <c r="BC813" s="152"/>
      <c r="BD813" s="152"/>
      <c r="BE813" s="152"/>
      <c r="BF813" s="152"/>
      <c r="BG813" s="152"/>
      <c r="BH813" s="152"/>
      <c r="BI813" s="152"/>
      <c r="BJ813" s="152"/>
      <c r="BK813" s="152"/>
      <c r="BL813" s="152"/>
      <c r="BM813" s="152"/>
      <c r="BN813" s="152"/>
      <c r="BO813" s="152"/>
      <c r="BP813" s="152"/>
      <c r="BQ813" s="152"/>
      <c r="BR813" s="152"/>
      <c r="BS813" s="152"/>
      <c r="BT813" s="152"/>
      <c r="BU813" s="152"/>
      <c r="BV813" s="152"/>
      <c r="BW813" s="152"/>
      <c r="BX813" s="152"/>
      <c r="BY813" s="152"/>
      <c r="BZ813" s="152"/>
      <c r="CA813" s="152"/>
      <c r="CB813" s="152"/>
      <c r="CC813" s="152"/>
      <c r="CD813" s="152"/>
      <c r="CE813" s="152"/>
      <c r="CF813" s="152"/>
      <c r="CG813" s="152"/>
      <c r="CH813" s="152"/>
      <c r="CI813" s="152"/>
      <c r="CJ813" s="152"/>
      <c r="CK813" s="152"/>
      <c r="CL813" s="152"/>
      <c r="CM813" s="152"/>
      <c r="CN813" s="152"/>
      <c r="CO813" s="152"/>
      <c r="CP813" s="152"/>
      <c r="CQ813" s="152"/>
      <c r="CR813" s="152"/>
      <c r="CS813" s="152"/>
      <c r="CT813" s="152"/>
      <c r="CU813" s="152"/>
      <c r="CV813" s="152"/>
      <c r="CW813" s="152"/>
      <c r="CX813" s="152"/>
      <c r="CY813" s="152"/>
      <c r="CZ813" s="152"/>
      <c r="DA813" s="152"/>
      <c r="DB813" s="152"/>
      <c r="DC813" s="152"/>
      <c r="DD813" s="152"/>
      <c r="DE813" s="152"/>
      <c r="DF813" s="152"/>
      <c r="DG813" s="152"/>
      <c r="DH813" s="152"/>
      <c r="DI813" s="152"/>
      <c r="DJ813" s="152"/>
      <c r="DK813" s="152"/>
      <c r="DL813" s="152"/>
      <c r="DM813" s="152"/>
      <c r="DN813" s="152"/>
      <c r="DO813" s="152"/>
      <c r="DP813" s="152"/>
      <c r="DQ813" s="152"/>
      <c r="DR813" s="152"/>
      <c r="DS813" s="152"/>
      <c r="DT813" s="152"/>
      <c r="DU813" s="152"/>
      <c r="DV813" s="152"/>
      <c r="DW813" s="152"/>
      <c r="DX813" s="152"/>
      <c r="DY813" s="152"/>
      <c r="DZ813" s="152"/>
      <c r="EA813" s="152"/>
      <c r="EB813" s="152"/>
      <c r="EC813" s="152"/>
      <c r="ED813" s="152"/>
      <c r="EE813" s="152"/>
      <c r="EF813" s="152"/>
      <c r="EG813" s="152"/>
      <c r="EH813" s="152"/>
      <c r="EI813" s="152"/>
      <c r="EJ813" s="152"/>
      <c r="EK813" s="152"/>
      <c r="EL813" s="152"/>
      <c r="EM813" s="152"/>
      <c r="EN813" s="152"/>
      <c r="EO813" s="152"/>
      <c r="EP813" s="152"/>
      <c r="EQ813" s="152"/>
      <c r="ER813" s="152"/>
      <c r="ES813" s="152"/>
      <c r="ET813" s="152"/>
      <c r="EU813" s="152"/>
      <c r="EV813" s="152"/>
      <c r="EW813" s="152"/>
      <c r="EX813" s="152"/>
      <c r="EY813" s="152"/>
      <c r="EZ813" s="152"/>
      <c r="FA813" s="152"/>
      <c r="FB813" s="152"/>
      <c r="FC813" s="152"/>
      <c r="FD813" s="152"/>
    </row>
    <row r="814" spans="1:160">
      <c r="A814" s="89"/>
      <c r="B814" s="89"/>
      <c r="C814" s="89"/>
      <c r="D814" s="89"/>
      <c r="E814" s="89"/>
      <c r="F814" s="89"/>
      <c r="G814" s="89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152"/>
      <c r="AE814" s="152"/>
      <c r="AF814" s="152"/>
      <c r="AG814" s="152"/>
      <c r="AH814" s="152"/>
      <c r="AI814" s="152"/>
      <c r="AJ814" s="152"/>
      <c r="AK814" s="152"/>
      <c r="AL814" s="152"/>
      <c r="AM814" s="152"/>
      <c r="AN814" s="152"/>
      <c r="AO814" s="152"/>
      <c r="AP814" s="152"/>
      <c r="AQ814" s="152"/>
      <c r="AR814" s="152"/>
      <c r="AS814" s="152"/>
      <c r="AT814" s="152"/>
      <c r="AU814" s="152"/>
      <c r="AV814" s="152"/>
      <c r="AW814" s="152"/>
      <c r="AX814" s="152"/>
      <c r="AY814" s="152"/>
      <c r="AZ814" s="152"/>
      <c r="BA814" s="152"/>
      <c r="BB814" s="152"/>
      <c r="BC814" s="152"/>
      <c r="BD814" s="152"/>
      <c r="BE814" s="152"/>
      <c r="BF814" s="152"/>
      <c r="BG814" s="152"/>
      <c r="BH814" s="152"/>
      <c r="BI814" s="152"/>
      <c r="BJ814" s="152"/>
      <c r="BK814" s="152"/>
      <c r="BL814" s="152"/>
      <c r="BM814" s="152"/>
      <c r="BN814" s="152"/>
      <c r="BO814" s="152"/>
      <c r="BP814" s="152"/>
      <c r="BQ814" s="152"/>
      <c r="BR814" s="152"/>
      <c r="BS814" s="152"/>
      <c r="BT814" s="152"/>
      <c r="BU814" s="152"/>
      <c r="BV814" s="152"/>
      <c r="BW814" s="152"/>
      <c r="BX814" s="152"/>
      <c r="BY814" s="152"/>
      <c r="BZ814" s="152"/>
      <c r="CA814" s="152"/>
      <c r="CB814" s="152"/>
      <c r="CC814" s="152"/>
      <c r="CD814" s="152"/>
      <c r="CE814" s="152"/>
      <c r="CF814" s="152"/>
      <c r="CG814" s="152"/>
      <c r="CH814" s="152"/>
      <c r="CI814" s="152"/>
      <c r="CJ814" s="152"/>
      <c r="CK814" s="152"/>
      <c r="CL814" s="152"/>
      <c r="CM814" s="152"/>
      <c r="CN814" s="152"/>
      <c r="CO814" s="152"/>
      <c r="CP814" s="152"/>
      <c r="CQ814" s="152"/>
      <c r="CR814" s="152"/>
      <c r="CS814" s="152"/>
      <c r="CT814" s="152"/>
      <c r="CU814" s="152"/>
      <c r="CV814" s="152"/>
      <c r="CW814" s="152"/>
      <c r="CX814" s="152"/>
      <c r="CY814" s="152"/>
      <c r="CZ814" s="152"/>
      <c r="DA814" s="152"/>
      <c r="DB814" s="152"/>
      <c r="DC814" s="152"/>
      <c r="DD814" s="152"/>
      <c r="DE814" s="152"/>
      <c r="DF814" s="152"/>
      <c r="DG814" s="152"/>
      <c r="DH814" s="152"/>
      <c r="DI814" s="152"/>
      <c r="DJ814" s="152"/>
      <c r="DK814" s="152"/>
      <c r="DL814" s="152"/>
      <c r="DM814" s="152"/>
      <c r="DN814" s="152"/>
      <c r="DO814" s="152"/>
      <c r="DP814" s="152"/>
      <c r="DQ814" s="152"/>
      <c r="DR814" s="152"/>
      <c r="DS814" s="152"/>
      <c r="DT814" s="152"/>
      <c r="DU814" s="152"/>
      <c r="DV814" s="152"/>
      <c r="DW814" s="152"/>
      <c r="DX814" s="152"/>
      <c r="DY814" s="152"/>
      <c r="DZ814" s="152"/>
      <c r="EA814" s="152"/>
      <c r="EB814" s="152"/>
      <c r="EC814" s="152"/>
      <c r="ED814" s="152"/>
      <c r="EE814" s="152"/>
      <c r="EF814" s="152"/>
      <c r="EG814" s="152"/>
      <c r="EH814" s="152"/>
      <c r="EI814" s="152"/>
      <c r="EJ814" s="152"/>
      <c r="EK814" s="152"/>
      <c r="EL814" s="152"/>
      <c r="EM814" s="152"/>
      <c r="EN814" s="152"/>
      <c r="EO814" s="152"/>
      <c r="EP814" s="152"/>
      <c r="EQ814" s="152"/>
      <c r="ER814" s="152"/>
      <c r="ES814" s="152"/>
      <c r="ET814" s="152"/>
      <c r="EU814" s="152"/>
      <c r="EV814" s="152"/>
      <c r="EW814" s="152"/>
      <c r="EX814" s="152"/>
      <c r="EY814" s="152"/>
      <c r="EZ814" s="152"/>
      <c r="FA814" s="152"/>
      <c r="FB814" s="152"/>
      <c r="FC814" s="152"/>
      <c r="FD814" s="152"/>
    </row>
    <row r="815" spans="1:160">
      <c r="A815" s="89"/>
      <c r="B815" s="89"/>
      <c r="C815" s="89"/>
      <c r="D815" s="89"/>
      <c r="E815" s="89"/>
      <c r="F815" s="89"/>
      <c r="G815" s="89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152"/>
      <c r="AE815" s="152"/>
      <c r="AF815" s="152"/>
      <c r="AG815" s="152"/>
      <c r="AH815" s="152"/>
      <c r="AI815" s="152"/>
      <c r="AJ815" s="152"/>
      <c r="AK815" s="152"/>
      <c r="AL815" s="152"/>
      <c r="AM815" s="152"/>
      <c r="AN815" s="152"/>
      <c r="AO815" s="152"/>
      <c r="AP815" s="152"/>
      <c r="AQ815" s="152"/>
      <c r="AR815" s="152"/>
      <c r="AS815" s="152"/>
      <c r="AT815" s="152"/>
      <c r="AU815" s="152"/>
      <c r="AV815" s="152"/>
      <c r="AW815" s="152"/>
      <c r="AX815" s="152"/>
      <c r="AY815" s="152"/>
      <c r="AZ815" s="152"/>
      <c r="BA815" s="152"/>
      <c r="BB815" s="152"/>
      <c r="BC815" s="152"/>
      <c r="BD815" s="152"/>
      <c r="BE815" s="152"/>
      <c r="BF815" s="152"/>
      <c r="BG815" s="152"/>
      <c r="BH815" s="152"/>
      <c r="BI815" s="152"/>
      <c r="BJ815" s="152"/>
      <c r="BK815" s="152"/>
      <c r="BL815" s="152"/>
      <c r="BM815" s="152"/>
      <c r="BN815" s="152"/>
      <c r="BO815" s="152"/>
      <c r="BP815" s="152"/>
      <c r="BQ815" s="152"/>
      <c r="BR815" s="152"/>
      <c r="BS815" s="152"/>
      <c r="BT815" s="152"/>
      <c r="BU815" s="152"/>
      <c r="BV815" s="152"/>
      <c r="BW815" s="152"/>
      <c r="BX815" s="152"/>
      <c r="BY815" s="152"/>
      <c r="BZ815" s="152"/>
      <c r="CA815" s="152"/>
      <c r="CB815" s="152"/>
      <c r="CC815" s="152"/>
      <c r="CD815" s="152"/>
      <c r="CE815" s="152"/>
      <c r="CF815" s="152"/>
      <c r="CG815" s="152"/>
      <c r="CH815" s="152"/>
      <c r="CI815" s="152"/>
      <c r="CJ815" s="152"/>
      <c r="CK815" s="152"/>
      <c r="CL815" s="152"/>
      <c r="CM815" s="152"/>
      <c r="CN815" s="152"/>
      <c r="CO815" s="152"/>
      <c r="CP815" s="152"/>
      <c r="CQ815" s="152"/>
      <c r="CR815" s="152"/>
      <c r="CS815" s="152"/>
      <c r="CT815" s="152"/>
      <c r="CU815" s="152"/>
      <c r="CV815" s="152"/>
      <c r="CW815" s="152"/>
      <c r="CX815" s="152"/>
      <c r="CY815" s="152"/>
      <c r="CZ815" s="152"/>
      <c r="DA815" s="152"/>
      <c r="DB815" s="152"/>
      <c r="DC815" s="152"/>
      <c r="DD815" s="152"/>
      <c r="DE815" s="152"/>
      <c r="DF815" s="152"/>
      <c r="DG815" s="152"/>
      <c r="DH815" s="152"/>
      <c r="DI815" s="152"/>
      <c r="DJ815" s="152"/>
      <c r="DK815" s="152"/>
      <c r="DL815" s="152"/>
      <c r="DM815" s="152"/>
      <c r="DN815" s="152"/>
      <c r="DO815" s="152"/>
      <c r="DP815" s="152"/>
      <c r="DQ815" s="152"/>
      <c r="DR815" s="152"/>
      <c r="DS815" s="152"/>
      <c r="DT815" s="152"/>
      <c r="DU815" s="152"/>
      <c r="DV815" s="152"/>
      <c r="DW815" s="152"/>
      <c r="DX815" s="152"/>
      <c r="DY815" s="152"/>
      <c r="DZ815" s="152"/>
      <c r="EA815" s="152"/>
      <c r="EB815" s="152"/>
      <c r="EC815" s="152"/>
      <c r="ED815" s="152"/>
      <c r="EE815" s="152"/>
      <c r="EF815" s="152"/>
      <c r="EG815" s="152"/>
      <c r="EH815" s="152"/>
      <c r="EI815" s="152"/>
      <c r="EJ815" s="152"/>
      <c r="EK815" s="152"/>
      <c r="EL815" s="152"/>
      <c r="EM815" s="152"/>
      <c r="EN815" s="152"/>
      <c r="EO815" s="152"/>
      <c r="EP815" s="152"/>
      <c r="EQ815" s="152"/>
      <c r="ER815" s="152"/>
      <c r="ES815" s="152"/>
      <c r="ET815" s="152"/>
      <c r="EU815" s="152"/>
      <c r="EV815" s="152"/>
      <c r="EW815" s="152"/>
      <c r="EX815" s="152"/>
      <c r="EY815" s="152"/>
      <c r="EZ815" s="152"/>
      <c r="FA815" s="152"/>
      <c r="FB815" s="152"/>
      <c r="FC815" s="152"/>
      <c r="FD815" s="152"/>
    </row>
    <row r="816" spans="1:160">
      <c r="A816" s="89"/>
      <c r="B816" s="89"/>
      <c r="C816" s="89"/>
      <c r="D816" s="89"/>
      <c r="E816" s="89"/>
      <c r="F816" s="89"/>
      <c r="G816" s="89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152"/>
      <c r="AE816" s="152"/>
      <c r="AF816" s="152"/>
      <c r="AG816" s="152"/>
      <c r="AH816" s="152"/>
      <c r="AI816" s="152"/>
      <c r="AJ816" s="152"/>
      <c r="AK816" s="152"/>
      <c r="AL816" s="152"/>
      <c r="AM816" s="152"/>
      <c r="AN816" s="152"/>
      <c r="AO816" s="152"/>
      <c r="AP816" s="152"/>
      <c r="AQ816" s="152"/>
      <c r="AR816" s="152"/>
      <c r="AS816" s="152"/>
      <c r="AT816" s="152"/>
      <c r="AU816" s="152"/>
      <c r="AV816" s="152"/>
      <c r="AW816" s="152"/>
      <c r="AX816" s="152"/>
      <c r="AY816" s="152"/>
      <c r="AZ816" s="152"/>
      <c r="BA816" s="152"/>
      <c r="BB816" s="152"/>
      <c r="BC816" s="152"/>
      <c r="BD816" s="152"/>
      <c r="BE816" s="152"/>
      <c r="BF816" s="152"/>
      <c r="BG816" s="152"/>
      <c r="BH816" s="152"/>
      <c r="BI816" s="152"/>
      <c r="BJ816" s="152"/>
      <c r="BK816" s="152"/>
      <c r="BL816" s="152"/>
      <c r="BM816" s="152"/>
      <c r="BN816" s="152"/>
      <c r="BO816" s="152"/>
      <c r="BP816" s="152"/>
      <c r="BQ816" s="152"/>
      <c r="BR816" s="152"/>
      <c r="BS816" s="152"/>
      <c r="BT816" s="152"/>
      <c r="BU816" s="152"/>
      <c r="BV816" s="152"/>
      <c r="BW816" s="152"/>
      <c r="BX816" s="152"/>
      <c r="BY816" s="152"/>
      <c r="BZ816" s="152"/>
      <c r="CA816" s="152"/>
      <c r="CB816" s="152"/>
      <c r="CC816" s="152"/>
      <c r="CD816" s="152"/>
      <c r="CE816" s="152"/>
      <c r="CF816" s="152"/>
      <c r="CG816" s="152"/>
      <c r="CH816" s="152"/>
      <c r="CI816" s="152"/>
      <c r="CJ816" s="152"/>
      <c r="CK816" s="152"/>
      <c r="CL816" s="152"/>
      <c r="CM816" s="152"/>
      <c r="CN816" s="152"/>
      <c r="CO816" s="152"/>
      <c r="CP816" s="152"/>
      <c r="CQ816" s="152"/>
      <c r="CR816" s="152"/>
      <c r="CS816" s="152"/>
      <c r="CT816" s="152"/>
      <c r="CU816" s="152"/>
      <c r="CV816" s="152"/>
      <c r="CW816" s="152"/>
      <c r="CX816" s="152"/>
      <c r="CY816" s="152"/>
      <c r="CZ816" s="152"/>
      <c r="DA816" s="152"/>
      <c r="DB816" s="152"/>
      <c r="DC816" s="152"/>
      <c r="DD816" s="152"/>
      <c r="DE816" s="152"/>
      <c r="DF816" s="152"/>
      <c r="DG816" s="152"/>
      <c r="DH816" s="152"/>
      <c r="DI816" s="152"/>
      <c r="DJ816" s="152"/>
      <c r="DK816" s="152"/>
      <c r="DL816" s="152"/>
      <c r="DM816" s="152"/>
      <c r="DN816" s="152"/>
      <c r="DO816" s="152"/>
      <c r="DP816" s="152"/>
      <c r="DQ816" s="152"/>
      <c r="DR816" s="152"/>
      <c r="DS816" s="152"/>
      <c r="DT816" s="152"/>
      <c r="DU816" s="152"/>
      <c r="DV816" s="152"/>
      <c r="DW816" s="152"/>
      <c r="DX816" s="152"/>
      <c r="DY816" s="152"/>
      <c r="DZ816" s="152"/>
      <c r="EA816" s="152"/>
      <c r="EB816" s="152"/>
      <c r="EC816" s="152"/>
      <c r="ED816" s="152"/>
      <c r="EE816" s="152"/>
      <c r="EF816" s="152"/>
      <c r="EG816" s="152"/>
      <c r="EH816" s="152"/>
      <c r="EI816" s="152"/>
      <c r="EJ816" s="152"/>
      <c r="EK816" s="152"/>
      <c r="EL816" s="152"/>
      <c r="EM816" s="152"/>
      <c r="EN816" s="152"/>
      <c r="EO816" s="152"/>
      <c r="EP816" s="152"/>
      <c r="EQ816" s="152"/>
      <c r="ER816" s="152"/>
      <c r="ES816" s="152"/>
      <c r="ET816" s="152"/>
      <c r="EU816" s="152"/>
      <c r="EV816" s="152"/>
      <c r="EW816" s="152"/>
      <c r="EX816" s="152"/>
      <c r="EY816" s="152"/>
      <c r="EZ816" s="152"/>
      <c r="FA816" s="152"/>
      <c r="FB816" s="152"/>
      <c r="FC816" s="152"/>
      <c r="FD816" s="152"/>
    </row>
    <row r="817" spans="1:160">
      <c r="A817" s="89"/>
      <c r="B817" s="89"/>
      <c r="C817" s="89"/>
      <c r="D817" s="89"/>
      <c r="E817" s="89"/>
      <c r="F817" s="89"/>
      <c r="G817" s="89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152"/>
      <c r="AE817" s="152"/>
      <c r="AF817" s="152"/>
      <c r="AG817" s="152"/>
      <c r="AH817" s="152"/>
      <c r="AI817" s="152"/>
      <c r="AJ817" s="152"/>
      <c r="AK817" s="152"/>
      <c r="AL817" s="152"/>
      <c r="AM817" s="152"/>
      <c r="AN817" s="152"/>
      <c r="AO817" s="152"/>
      <c r="AP817" s="152"/>
      <c r="AQ817" s="152"/>
      <c r="AR817" s="152"/>
      <c r="AS817" s="152"/>
      <c r="AT817" s="152"/>
      <c r="AU817" s="152"/>
      <c r="AV817" s="152"/>
      <c r="AW817" s="152"/>
      <c r="AX817" s="152"/>
      <c r="AY817" s="152"/>
      <c r="AZ817" s="152"/>
      <c r="BA817" s="152"/>
      <c r="BB817" s="152"/>
      <c r="BC817" s="152"/>
      <c r="BD817" s="152"/>
      <c r="BE817" s="152"/>
      <c r="BF817" s="152"/>
      <c r="BG817" s="152"/>
      <c r="BH817" s="152"/>
      <c r="BI817" s="152"/>
      <c r="BJ817" s="152"/>
      <c r="BK817" s="152"/>
      <c r="BL817" s="152"/>
      <c r="BM817" s="152"/>
      <c r="BN817" s="152"/>
      <c r="BO817" s="152"/>
      <c r="BP817" s="152"/>
      <c r="BQ817" s="152"/>
      <c r="BR817" s="152"/>
      <c r="BS817" s="152"/>
      <c r="BT817" s="152"/>
      <c r="BU817" s="152"/>
      <c r="BV817" s="152"/>
      <c r="BW817" s="152"/>
      <c r="BX817" s="152"/>
      <c r="BY817" s="152"/>
      <c r="BZ817" s="152"/>
      <c r="CA817" s="152"/>
      <c r="CB817" s="152"/>
      <c r="CC817" s="152"/>
      <c r="CD817" s="152"/>
      <c r="CE817" s="152"/>
      <c r="CF817" s="152"/>
      <c r="CG817" s="152"/>
      <c r="CH817" s="152"/>
      <c r="CI817" s="152"/>
      <c r="CJ817" s="152"/>
      <c r="CK817" s="152"/>
      <c r="CL817" s="152"/>
      <c r="CM817" s="152"/>
      <c r="CN817" s="152"/>
      <c r="CO817" s="152"/>
      <c r="CP817" s="152"/>
      <c r="CQ817" s="152"/>
      <c r="CR817" s="152"/>
      <c r="CS817" s="152"/>
      <c r="CT817" s="152"/>
      <c r="CU817" s="152"/>
      <c r="CV817" s="152"/>
      <c r="CW817" s="152"/>
      <c r="CX817" s="152"/>
      <c r="CY817" s="152"/>
      <c r="CZ817" s="152"/>
      <c r="DA817" s="152"/>
      <c r="DB817" s="152"/>
      <c r="DC817" s="152"/>
      <c r="DD817" s="152"/>
      <c r="DE817" s="152"/>
      <c r="DF817" s="152"/>
      <c r="DG817" s="152"/>
      <c r="DH817" s="152"/>
      <c r="DI817" s="152"/>
      <c r="DJ817" s="152"/>
      <c r="DK817" s="152"/>
      <c r="DL817" s="152"/>
      <c r="DM817" s="152"/>
      <c r="DN817" s="152"/>
      <c r="DO817" s="152"/>
      <c r="DP817" s="152"/>
      <c r="DQ817" s="152"/>
      <c r="DR817" s="152"/>
      <c r="DS817" s="152"/>
      <c r="DT817" s="152"/>
      <c r="DU817" s="152"/>
      <c r="DV817" s="152"/>
      <c r="DW817" s="152"/>
      <c r="DX817" s="152"/>
      <c r="DY817" s="152"/>
      <c r="DZ817" s="152"/>
      <c r="EA817" s="152"/>
      <c r="EB817" s="152"/>
      <c r="EC817" s="152"/>
      <c r="ED817" s="152"/>
      <c r="EE817" s="152"/>
      <c r="EF817" s="152"/>
      <c r="EG817" s="152"/>
      <c r="EH817" s="152"/>
      <c r="EI817" s="152"/>
      <c r="EJ817" s="152"/>
      <c r="EK817" s="152"/>
      <c r="EL817" s="152"/>
      <c r="EM817" s="152"/>
      <c r="EN817" s="152"/>
      <c r="EO817" s="152"/>
      <c r="EP817" s="152"/>
      <c r="EQ817" s="152"/>
      <c r="ER817" s="152"/>
      <c r="ES817" s="152"/>
      <c r="ET817" s="152"/>
      <c r="EU817" s="152"/>
      <c r="EV817" s="152"/>
      <c r="EW817" s="152"/>
      <c r="EX817" s="152"/>
      <c r="EY817" s="152"/>
      <c r="EZ817" s="152"/>
      <c r="FA817" s="152"/>
      <c r="FB817" s="152"/>
      <c r="FC817" s="152"/>
      <c r="FD817" s="152"/>
    </row>
    <row r="818" spans="1:160">
      <c r="A818" s="89"/>
      <c r="B818" s="89"/>
      <c r="C818" s="89"/>
      <c r="D818" s="89"/>
      <c r="E818" s="89"/>
      <c r="F818" s="89"/>
      <c r="G818" s="89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152"/>
      <c r="AE818" s="152"/>
      <c r="AF818" s="152"/>
      <c r="AG818" s="152"/>
      <c r="AH818" s="152"/>
      <c r="AI818" s="152"/>
      <c r="AJ818" s="152"/>
      <c r="AK818" s="152"/>
      <c r="AL818" s="152"/>
      <c r="AM818" s="152"/>
      <c r="AN818" s="152"/>
      <c r="AO818" s="152"/>
      <c r="AP818" s="152"/>
      <c r="AQ818" s="152"/>
      <c r="AR818" s="152"/>
      <c r="AS818" s="152"/>
      <c r="AT818" s="152"/>
      <c r="AU818" s="152"/>
      <c r="AV818" s="152"/>
      <c r="AW818" s="152"/>
      <c r="AX818" s="152"/>
      <c r="AY818" s="152"/>
      <c r="AZ818" s="152"/>
      <c r="BA818" s="152"/>
      <c r="BB818" s="152"/>
      <c r="BC818" s="152"/>
      <c r="BD818" s="152"/>
      <c r="BE818" s="152"/>
      <c r="BF818" s="152"/>
      <c r="BG818" s="152"/>
      <c r="BH818" s="152"/>
      <c r="BI818" s="152"/>
      <c r="BJ818" s="152"/>
      <c r="BK818" s="152"/>
      <c r="BL818" s="152"/>
      <c r="BM818" s="152"/>
      <c r="BN818" s="152"/>
      <c r="BO818" s="152"/>
      <c r="BP818" s="152"/>
      <c r="BQ818" s="152"/>
      <c r="BR818" s="152"/>
      <c r="BS818" s="152"/>
      <c r="BT818" s="152"/>
      <c r="BU818" s="152"/>
      <c r="BV818" s="152"/>
      <c r="BW818" s="152"/>
      <c r="BX818" s="152"/>
      <c r="BY818" s="152"/>
      <c r="BZ818" s="152"/>
      <c r="CA818" s="152"/>
      <c r="CB818" s="152"/>
      <c r="CC818" s="152"/>
      <c r="CD818" s="152"/>
      <c r="CE818" s="152"/>
      <c r="CF818" s="152"/>
      <c r="CG818" s="152"/>
      <c r="CH818" s="152"/>
      <c r="CI818" s="152"/>
      <c r="CJ818" s="152"/>
      <c r="CK818" s="152"/>
      <c r="CL818" s="152"/>
      <c r="CM818" s="152"/>
      <c r="CN818" s="152"/>
      <c r="CO818" s="152"/>
      <c r="CP818" s="152"/>
      <c r="CQ818" s="152"/>
      <c r="CR818" s="152"/>
      <c r="CS818" s="152"/>
      <c r="CT818" s="152"/>
      <c r="CU818" s="152"/>
      <c r="CV818" s="152"/>
      <c r="CW818" s="152"/>
      <c r="CX818" s="152"/>
      <c r="CY818" s="152"/>
      <c r="CZ818" s="152"/>
      <c r="DA818" s="152"/>
      <c r="DB818" s="152"/>
      <c r="DC818" s="152"/>
      <c r="DD818" s="152"/>
      <c r="DE818" s="152"/>
      <c r="DF818" s="152"/>
      <c r="DG818" s="152"/>
      <c r="DH818" s="152"/>
      <c r="DI818" s="152"/>
      <c r="DJ818" s="152"/>
      <c r="DK818" s="152"/>
      <c r="DL818" s="152"/>
      <c r="DM818" s="152"/>
      <c r="DN818" s="152"/>
      <c r="DO818" s="152"/>
      <c r="DP818" s="152"/>
      <c r="DQ818" s="152"/>
      <c r="DR818" s="152"/>
      <c r="DS818" s="152"/>
      <c r="DT818" s="152"/>
      <c r="DU818" s="152"/>
      <c r="DV818" s="152"/>
      <c r="DW818" s="152"/>
      <c r="DX818" s="152"/>
      <c r="DY818" s="152"/>
      <c r="DZ818" s="152"/>
      <c r="EA818" s="152"/>
      <c r="EB818" s="152"/>
      <c r="EC818" s="152"/>
      <c r="ED818" s="152"/>
      <c r="EE818" s="152"/>
      <c r="EF818" s="152"/>
      <c r="EG818" s="152"/>
      <c r="EH818" s="152"/>
      <c r="EI818" s="152"/>
      <c r="EJ818" s="152"/>
      <c r="EK818" s="152"/>
      <c r="EL818" s="152"/>
      <c r="EM818" s="152"/>
      <c r="EN818" s="152"/>
      <c r="EO818" s="152"/>
      <c r="EP818" s="152"/>
      <c r="EQ818" s="152"/>
      <c r="ER818" s="152"/>
      <c r="ES818" s="152"/>
      <c r="ET818" s="152"/>
      <c r="EU818" s="152"/>
      <c r="EV818" s="152"/>
      <c r="EW818" s="152"/>
      <c r="EX818" s="152"/>
      <c r="EY818" s="152"/>
      <c r="EZ818" s="152"/>
      <c r="FA818" s="152"/>
      <c r="FB818" s="152"/>
      <c r="FC818" s="152"/>
      <c r="FD818" s="152"/>
    </row>
    <row r="819" spans="1:160">
      <c r="A819" s="89"/>
      <c r="B819" s="89"/>
      <c r="C819" s="89"/>
      <c r="D819" s="89"/>
      <c r="E819" s="89"/>
      <c r="F819" s="89"/>
      <c r="G819" s="89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152"/>
      <c r="AE819" s="152"/>
      <c r="AF819" s="152"/>
      <c r="AG819" s="152"/>
      <c r="AH819" s="152"/>
      <c r="AI819" s="152"/>
      <c r="AJ819" s="152"/>
      <c r="AK819" s="152"/>
      <c r="AL819" s="152"/>
      <c r="AM819" s="152"/>
      <c r="AN819" s="152"/>
      <c r="AO819" s="152"/>
      <c r="AP819" s="152"/>
      <c r="AQ819" s="152"/>
      <c r="AR819" s="152"/>
      <c r="AS819" s="152"/>
      <c r="AT819" s="152"/>
      <c r="AU819" s="152"/>
      <c r="AV819" s="152"/>
      <c r="AW819" s="152"/>
      <c r="AX819" s="152"/>
      <c r="AY819" s="152"/>
      <c r="AZ819" s="152"/>
      <c r="BA819" s="152"/>
      <c r="BB819" s="152"/>
      <c r="BC819" s="152"/>
      <c r="BD819" s="152"/>
      <c r="BE819" s="152"/>
      <c r="BF819" s="152"/>
      <c r="BG819" s="152"/>
      <c r="BH819" s="152"/>
      <c r="BI819" s="152"/>
      <c r="BJ819" s="152"/>
      <c r="BK819" s="152"/>
      <c r="BL819" s="152"/>
      <c r="BM819" s="152"/>
      <c r="BN819" s="152"/>
      <c r="BO819" s="152"/>
      <c r="BP819" s="152"/>
      <c r="BQ819" s="152"/>
      <c r="BR819" s="152"/>
      <c r="BS819" s="152"/>
      <c r="BT819" s="152"/>
      <c r="BU819" s="152"/>
      <c r="BV819" s="152"/>
      <c r="BW819" s="152"/>
      <c r="BX819" s="152"/>
      <c r="BY819" s="152"/>
      <c r="BZ819" s="152"/>
      <c r="CA819" s="152"/>
      <c r="CB819" s="152"/>
      <c r="CC819" s="152"/>
      <c r="CD819" s="152"/>
      <c r="CE819" s="152"/>
      <c r="CF819" s="152"/>
      <c r="CG819" s="152"/>
      <c r="CH819" s="152"/>
      <c r="CI819" s="152"/>
      <c r="CJ819" s="152"/>
      <c r="CK819" s="152"/>
      <c r="CL819" s="152"/>
      <c r="CM819" s="152"/>
      <c r="CN819" s="152"/>
      <c r="CO819" s="152"/>
      <c r="CP819" s="152"/>
      <c r="CQ819" s="152"/>
      <c r="CR819" s="152"/>
      <c r="CS819" s="152"/>
      <c r="CT819" s="152"/>
      <c r="CU819" s="152"/>
      <c r="CV819" s="152"/>
      <c r="CW819" s="152"/>
      <c r="CX819" s="152"/>
      <c r="CY819" s="152"/>
      <c r="CZ819" s="152"/>
      <c r="DA819" s="152"/>
      <c r="DB819" s="152"/>
      <c r="DC819" s="152"/>
      <c r="DD819" s="152"/>
      <c r="DE819" s="152"/>
      <c r="DF819" s="152"/>
      <c r="DG819" s="152"/>
      <c r="DH819" s="152"/>
      <c r="DI819" s="152"/>
      <c r="DJ819" s="152"/>
      <c r="DK819" s="152"/>
      <c r="DL819" s="152"/>
      <c r="DM819" s="152"/>
      <c r="DN819" s="152"/>
      <c r="DO819" s="152"/>
      <c r="DP819" s="152"/>
      <c r="DQ819" s="152"/>
      <c r="DR819" s="152"/>
      <c r="DS819" s="152"/>
      <c r="DT819" s="152"/>
      <c r="DU819" s="152"/>
      <c r="DV819" s="152"/>
      <c r="DW819" s="152"/>
      <c r="DX819" s="152"/>
      <c r="DY819" s="152"/>
      <c r="DZ819" s="152"/>
      <c r="EA819" s="152"/>
      <c r="EB819" s="152"/>
      <c r="EC819" s="152"/>
      <c r="ED819" s="152"/>
      <c r="EE819" s="152"/>
      <c r="EF819" s="152"/>
      <c r="EG819" s="152"/>
      <c r="EH819" s="152"/>
      <c r="EI819" s="152"/>
      <c r="EJ819" s="152"/>
      <c r="EK819" s="152"/>
      <c r="EL819" s="152"/>
      <c r="EM819" s="152"/>
      <c r="EN819" s="152"/>
      <c r="EO819" s="152"/>
      <c r="EP819" s="152"/>
      <c r="EQ819" s="152"/>
      <c r="ER819" s="152"/>
      <c r="ES819" s="152"/>
      <c r="ET819" s="152"/>
      <c r="EU819" s="152"/>
      <c r="EV819" s="152"/>
      <c r="EW819" s="152"/>
      <c r="EX819" s="152"/>
      <c r="EY819" s="152"/>
      <c r="EZ819" s="152"/>
      <c r="FA819" s="152"/>
      <c r="FB819" s="152"/>
      <c r="FC819" s="152"/>
      <c r="FD819" s="152"/>
    </row>
    <row r="820" spans="1:160">
      <c r="A820" s="89"/>
      <c r="B820" s="89"/>
      <c r="C820" s="89"/>
      <c r="D820" s="89"/>
      <c r="E820" s="89"/>
      <c r="F820" s="89"/>
      <c r="G820" s="89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152"/>
      <c r="AE820" s="152"/>
      <c r="AF820" s="152"/>
      <c r="AG820" s="152"/>
      <c r="AH820" s="152"/>
      <c r="AI820" s="152"/>
      <c r="AJ820" s="152"/>
      <c r="AK820" s="152"/>
      <c r="AL820" s="152"/>
      <c r="AM820" s="152"/>
      <c r="AN820" s="152"/>
      <c r="AO820" s="152"/>
      <c r="AP820" s="152"/>
      <c r="AQ820" s="152"/>
      <c r="AR820" s="152"/>
      <c r="AS820" s="152"/>
      <c r="AT820" s="152"/>
      <c r="AU820" s="152"/>
      <c r="AV820" s="152"/>
      <c r="AW820" s="152"/>
      <c r="AX820" s="152"/>
      <c r="AY820" s="152"/>
      <c r="AZ820" s="152"/>
      <c r="BA820" s="152"/>
      <c r="BB820" s="152"/>
      <c r="BC820" s="152"/>
      <c r="BD820" s="152"/>
      <c r="BE820" s="152"/>
      <c r="BF820" s="152"/>
      <c r="BG820" s="152"/>
      <c r="BH820" s="152"/>
      <c r="BI820" s="152"/>
      <c r="BJ820" s="152"/>
      <c r="BK820" s="152"/>
      <c r="BL820" s="152"/>
      <c r="BM820" s="152"/>
      <c r="BN820" s="152"/>
      <c r="BO820" s="152"/>
      <c r="BP820" s="152"/>
      <c r="BQ820" s="152"/>
      <c r="BR820" s="152"/>
      <c r="BS820" s="152"/>
      <c r="BT820" s="152"/>
      <c r="BU820" s="152"/>
      <c r="BV820" s="152"/>
      <c r="BW820" s="152"/>
      <c r="BX820" s="152"/>
      <c r="BY820" s="152"/>
      <c r="BZ820" s="152"/>
      <c r="CA820" s="152"/>
      <c r="CB820" s="152"/>
      <c r="CC820" s="152"/>
      <c r="CD820" s="152"/>
      <c r="CE820" s="152"/>
      <c r="CF820" s="152"/>
      <c r="CG820" s="152"/>
      <c r="CH820" s="152"/>
      <c r="CI820" s="152"/>
      <c r="CJ820" s="152"/>
      <c r="CK820" s="152"/>
      <c r="CL820" s="152"/>
      <c r="CM820" s="152"/>
      <c r="CN820" s="152"/>
      <c r="CO820" s="152"/>
      <c r="CP820" s="152"/>
      <c r="CQ820" s="152"/>
      <c r="CR820" s="152"/>
      <c r="CS820" s="152"/>
      <c r="CT820" s="152"/>
      <c r="CU820" s="152"/>
      <c r="CV820" s="152"/>
      <c r="CW820" s="152"/>
      <c r="CX820" s="152"/>
      <c r="CY820" s="152"/>
      <c r="CZ820" s="152"/>
      <c r="DA820" s="152"/>
      <c r="DB820" s="152"/>
      <c r="DC820" s="152"/>
      <c r="DD820" s="152"/>
      <c r="DE820" s="152"/>
      <c r="DF820" s="152"/>
      <c r="DG820" s="152"/>
      <c r="DH820" s="152"/>
      <c r="DI820" s="152"/>
      <c r="DJ820" s="152"/>
      <c r="DK820" s="152"/>
      <c r="DL820" s="152"/>
      <c r="DM820" s="152"/>
      <c r="DN820" s="152"/>
      <c r="DO820" s="152"/>
      <c r="DP820" s="152"/>
      <c r="DQ820" s="152"/>
      <c r="DR820" s="152"/>
      <c r="DS820" s="152"/>
      <c r="DT820" s="152"/>
      <c r="DU820" s="152"/>
      <c r="DV820" s="152"/>
      <c r="DW820" s="152"/>
      <c r="DX820" s="152"/>
      <c r="DY820" s="152"/>
      <c r="DZ820" s="152"/>
      <c r="EA820" s="152"/>
      <c r="EB820" s="152"/>
      <c r="EC820" s="152"/>
      <c r="ED820" s="152"/>
      <c r="EE820" s="152"/>
      <c r="EF820" s="152"/>
      <c r="EG820" s="152"/>
      <c r="EH820" s="152"/>
      <c r="EI820" s="152"/>
      <c r="EJ820" s="152"/>
      <c r="EK820" s="152"/>
      <c r="EL820" s="152"/>
      <c r="EM820" s="152"/>
      <c r="EN820" s="152"/>
      <c r="EO820" s="152"/>
      <c r="EP820" s="152"/>
      <c r="EQ820" s="152"/>
      <c r="ER820" s="152"/>
      <c r="ES820" s="152"/>
      <c r="ET820" s="152"/>
      <c r="EU820" s="152"/>
      <c r="EV820" s="152"/>
      <c r="EW820" s="152"/>
      <c r="EX820" s="152"/>
      <c r="EY820" s="152"/>
      <c r="EZ820" s="152"/>
      <c r="FA820" s="152"/>
      <c r="FB820" s="152"/>
      <c r="FC820" s="152"/>
      <c r="FD820" s="152"/>
    </row>
    <row r="821" spans="1:160">
      <c r="A821" s="89"/>
      <c r="B821" s="89"/>
      <c r="C821" s="89"/>
      <c r="D821" s="89"/>
      <c r="E821" s="89"/>
      <c r="F821" s="89"/>
      <c r="G821" s="89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152"/>
      <c r="AE821" s="152"/>
      <c r="AF821" s="152"/>
      <c r="AG821" s="152"/>
      <c r="AH821" s="152"/>
      <c r="AI821" s="152"/>
      <c r="AJ821" s="152"/>
      <c r="AK821" s="152"/>
      <c r="AL821" s="152"/>
      <c r="AM821" s="152"/>
      <c r="AN821" s="152"/>
      <c r="AO821" s="152"/>
      <c r="AP821" s="152"/>
      <c r="AQ821" s="152"/>
      <c r="AR821" s="152"/>
      <c r="AS821" s="152"/>
      <c r="AT821" s="152"/>
      <c r="AU821" s="152"/>
      <c r="AV821" s="152"/>
      <c r="AW821" s="152"/>
      <c r="AX821" s="152"/>
      <c r="AY821" s="152"/>
      <c r="AZ821" s="152"/>
      <c r="BA821" s="152"/>
      <c r="BB821" s="152"/>
      <c r="BC821" s="152"/>
      <c r="BD821" s="152"/>
      <c r="BE821" s="152"/>
      <c r="BF821" s="152"/>
      <c r="BG821" s="152"/>
      <c r="BH821" s="152"/>
      <c r="BI821" s="152"/>
      <c r="BJ821" s="152"/>
      <c r="BK821" s="152"/>
      <c r="BL821" s="152"/>
      <c r="BM821" s="152"/>
      <c r="BN821" s="152"/>
      <c r="BO821" s="152"/>
      <c r="BP821" s="152"/>
      <c r="BQ821" s="152"/>
      <c r="BR821" s="152"/>
      <c r="BS821" s="152"/>
      <c r="BT821" s="152"/>
      <c r="BU821" s="152"/>
      <c r="BV821" s="152"/>
      <c r="BW821" s="152"/>
      <c r="BX821" s="152"/>
      <c r="BY821" s="152"/>
      <c r="BZ821" s="152"/>
      <c r="CA821" s="152"/>
      <c r="CB821" s="152"/>
      <c r="CC821" s="152"/>
      <c r="CD821" s="152"/>
      <c r="CE821" s="152"/>
      <c r="CF821" s="152"/>
      <c r="CG821" s="152"/>
      <c r="CH821" s="152"/>
      <c r="CI821" s="152"/>
      <c r="CJ821" s="152"/>
      <c r="CK821" s="152"/>
      <c r="CL821" s="152"/>
      <c r="CM821" s="152"/>
      <c r="CN821" s="152"/>
      <c r="CO821" s="152"/>
      <c r="CP821" s="152"/>
      <c r="CQ821" s="152"/>
      <c r="CR821" s="152"/>
      <c r="CS821" s="152"/>
      <c r="CT821" s="152"/>
      <c r="CU821" s="152"/>
      <c r="CV821" s="152"/>
      <c r="CW821" s="152"/>
      <c r="CX821" s="152"/>
      <c r="CY821" s="152"/>
      <c r="CZ821" s="152"/>
      <c r="DA821" s="152"/>
      <c r="DB821" s="152"/>
      <c r="DC821" s="152"/>
      <c r="DD821" s="152"/>
      <c r="DE821" s="152"/>
      <c r="DF821" s="152"/>
      <c r="DG821" s="152"/>
      <c r="DH821" s="152"/>
      <c r="DI821" s="152"/>
      <c r="DJ821" s="152"/>
      <c r="DK821" s="152"/>
      <c r="DL821" s="152"/>
      <c r="DM821" s="152"/>
      <c r="DN821" s="152"/>
      <c r="DO821" s="152"/>
      <c r="DP821" s="152"/>
      <c r="DQ821" s="152"/>
      <c r="DR821" s="152"/>
      <c r="DS821" s="152"/>
      <c r="DT821" s="152"/>
      <c r="DU821" s="152"/>
      <c r="DV821" s="152"/>
      <c r="DW821" s="152"/>
      <c r="DX821" s="152"/>
      <c r="DY821" s="152"/>
      <c r="DZ821" s="152"/>
      <c r="EA821" s="152"/>
      <c r="EB821" s="152"/>
      <c r="EC821" s="152"/>
      <c r="ED821" s="152"/>
      <c r="EE821" s="152"/>
      <c r="EF821" s="152"/>
      <c r="EG821" s="152"/>
      <c r="EH821" s="152"/>
      <c r="EI821" s="152"/>
      <c r="EJ821" s="152"/>
      <c r="EK821" s="152"/>
      <c r="EL821" s="152"/>
      <c r="EM821" s="152"/>
      <c r="EN821" s="152"/>
      <c r="EO821" s="152"/>
      <c r="EP821" s="152"/>
      <c r="EQ821" s="152"/>
      <c r="ER821" s="152"/>
      <c r="ES821" s="152"/>
      <c r="ET821" s="152"/>
      <c r="EU821" s="152"/>
      <c r="EV821" s="152"/>
      <c r="EW821" s="152"/>
      <c r="EX821" s="152"/>
      <c r="EY821" s="152"/>
      <c r="EZ821" s="152"/>
      <c r="FA821" s="152"/>
      <c r="FB821" s="152"/>
      <c r="FC821" s="152"/>
      <c r="FD821" s="152"/>
    </row>
    <row r="822" spans="1:160">
      <c r="A822" s="89"/>
      <c r="B822" s="89"/>
      <c r="C822" s="89"/>
      <c r="D822" s="89"/>
      <c r="E822" s="89"/>
      <c r="F822" s="89"/>
      <c r="G822" s="89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152"/>
      <c r="AE822" s="152"/>
      <c r="AF822" s="152"/>
      <c r="AG822" s="152"/>
      <c r="AH822" s="152"/>
      <c r="AI822" s="152"/>
      <c r="AJ822" s="152"/>
      <c r="AK822" s="152"/>
      <c r="AL822" s="152"/>
      <c r="AM822" s="152"/>
      <c r="AN822" s="152"/>
      <c r="AO822" s="152"/>
      <c r="AP822" s="152"/>
      <c r="AQ822" s="152"/>
      <c r="AR822" s="152"/>
      <c r="AS822" s="152"/>
      <c r="AT822" s="152"/>
      <c r="AU822" s="152"/>
      <c r="AV822" s="152"/>
      <c r="AW822" s="152"/>
      <c r="AX822" s="152"/>
      <c r="AY822" s="152"/>
      <c r="AZ822" s="152"/>
      <c r="BA822" s="152"/>
      <c r="BB822" s="152"/>
      <c r="BC822" s="152"/>
      <c r="BD822" s="152"/>
      <c r="BE822" s="152"/>
      <c r="BF822" s="152"/>
      <c r="BG822" s="152"/>
      <c r="BH822" s="152"/>
      <c r="BI822" s="152"/>
      <c r="BJ822" s="152"/>
      <c r="BK822" s="152"/>
      <c r="BL822" s="152"/>
      <c r="BM822" s="152"/>
      <c r="BN822" s="152"/>
      <c r="BO822" s="152"/>
      <c r="BP822" s="152"/>
      <c r="BQ822" s="152"/>
      <c r="BR822" s="152"/>
      <c r="BS822" s="152"/>
      <c r="BT822" s="152"/>
      <c r="BU822" s="152"/>
      <c r="BV822" s="152"/>
      <c r="BW822" s="152"/>
      <c r="BX822" s="152"/>
      <c r="BY822" s="152"/>
      <c r="BZ822" s="152"/>
      <c r="CA822" s="152"/>
      <c r="CB822" s="152"/>
      <c r="CC822" s="152"/>
      <c r="CD822" s="152"/>
      <c r="CE822" s="152"/>
      <c r="CF822" s="152"/>
      <c r="CG822" s="152"/>
      <c r="CH822" s="152"/>
      <c r="CI822" s="152"/>
      <c r="CJ822" s="152"/>
      <c r="CK822" s="152"/>
      <c r="CL822" s="152"/>
      <c r="CM822" s="152"/>
      <c r="CN822" s="152"/>
      <c r="CO822" s="152"/>
      <c r="CP822" s="152"/>
      <c r="CQ822" s="152"/>
      <c r="CR822" s="152"/>
      <c r="CS822" s="152"/>
      <c r="CT822" s="152"/>
      <c r="CU822" s="152"/>
      <c r="CV822" s="152"/>
      <c r="CW822" s="152"/>
      <c r="CX822" s="152"/>
      <c r="CY822" s="152"/>
      <c r="CZ822" s="152"/>
      <c r="DA822" s="152"/>
      <c r="DB822" s="152"/>
      <c r="DC822" s="152"/>
      <c r="DD822" s="152"/>
      <c r="DE822" s="152"/>
      <c r="DF822" s="152"/>
      <c r="DG822" s="152"/>
      <c r="DH822" s="152"/>
      <c r="DI822" s="152"/>
      <c r="DJ822" s="152"/>
      <c r="DK822" s="152"/>
      <c r="DL822" s="152"/>
      <c r="DM822" s="152"/>
      <c r="DN822" s="152"/>
      <c r="DO822" s="152"/>
      <c r="DP822" s="152"/>
      <c r="DQ822" s="152"/>
      <c r="DR822" s="152"/>
      <c r="DS822" s="152"/>
      <c r="DT822" s="152"/>
      <c r="DU822" s="152"/>
      <c r="DV822" s="152"/>
      <c r="DW822" s="152"/>
      <c r="DX822" s="152"/>
      <c r="DY822" s="152"/>
      <c r="DZ822" s="152"/>
      <c r="EA822" s="152"/>
      <c r="EB822" s="152"/>
      <c r="EC822" s="152"/>
      <c r="ED822" s="152"/>
      <c r="EE822" s="152"/>
      <c r="EF822" s="152"/>
      <c r="EG822" s="152"/>
      <c r="EH822" s="152"/>
      <c r="EI822" s="152"/>
      <c r="EJ822" s="152"/>
      <c r="EK822" s="152"/>
      <c r="EL822" s="152"/>
      <c r="EM822" s="152"/>
      <c r="EN822" s="152"/>
      <c r="EO822" s="152"/>
      <c r="EP822" s="152"/>
      <c r="EQ822" s="152"/>
      <c r="ER822" s="152"/>
      <c r="ES822" s="152"/>
      <c r="ET822" s="152"/>
      <c r="EU822" s="152"/>
      <c r="EV822" s="152"/>
      <c r="EW822" s="152"/>
      <c r="EX822" s="152"/>
      <c r="EY822" s="152"/>
      <c r="EZ822" s="152"/>
      <c r="FA822" s="152"/>
      <c r="FB822" s="152"/>
      <c r="FC822" s="152"/>
      <c r="FD822" s="152"/>
    </row>
    <row r="823" spans="1:160">
      <c r="A823" s="89"/>
      <c r="B823" s="89"/>
      <c r="C823" s="89"/>
      <c r="D823" s="89"/>
      <c r="E823" s="89"/>
      <c r="F823" s="89"/>
      <c r="G823" s="89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152"/>
      <c r="AE823" s="152"/>
      <c r="AF823" s="152"/>
      <c r="AG823" s="152"/>
      <c r="AH823" s="152"/>
      <c r="AI823" s="152"/>
      <c r="AJ823" s="152"/>
      <c r="AK823" s="152"/>
      <c r="AL823" s="152"/>
      <c r="AM823" s="152"/>
      <c r="AN823" s="152"/>
      <c r="AO823" s="152"/>
      <c r="AP823" s="152"/>
      <c r="AQ823" s="152"/>
      <c r="AR823" s="152"/>
      <c r="AS823" s="152"/>
      <c r="AT823" s="152"/>
      <c r="AU823" s="152"/>
      <c r="AV823" s="152"/>
      <c r="AW823" s="152"/>
      <c r="AX823" s="152"/>
      <c r="AY823" s="152"/>
      <c r="AZ823" s="152"/>
      <c r="BA823" s="152"/>
      <c r="BB823" s="152"/>
      <c r="BC823" s="152"/>
      <c r="BD823" s="152"/>
      <c r="BE823" s="152"/>
      <c r="BF823" s="152"/>
      <c r="BG823" s="152"/>
      <c r="BH823" s="152"/>
      <c r="BI823" s="152"/>
      <c r="BJ823" s="152"/>
      <c r="BK823" s="152"/>
      <c r="BL823" s="152"/>
      <c r="BM823" s="152"/>
      <c r="BN823" s="152"/>
      <c r="BO823" s="152"/>
      <c r="BP823" s="152"/>
      <c r="BQ823" s="152"/>
      <c r="BR823" s="152"/>
      <c r="BS823" s="152"/>
      <c r="BT823" s="152"/>
      <c r="BU823" s="152"/>
      <c r="BV823" s="152"/>
      <c r="BW823" s="152"/>
      <c r="BX823" s="152"/>
      <c r="BY823" s="152"/>
      <c r="BZ823" s="152"/>
      <c r="CA823" s="152"/>
      <c r="CB823" s="152"/>
      <c r="CC823" s="152"/>
      <c r="CD823" s="152"/>
      <c r="CE823" s="152"/>
      <c r="CF823" s="152"/>
      <c r="CG823" s="152"/>
      <c r="CH823" s="152"/>
      <c r="CI823" s="152"/>
      <c r="CJ823" s="152"/>
      <c r="CK823" s="152"/>
      <c r="CL823" s="152"/>
      <c r="CM823" s="152"/>
      <c r="CN823" s="152"/>
      <c r="CO823" s="152"/>
      <c r="CP823" s="152"/>
      <c r="CQ823" s="152"/>
      <c r="CR823" s="152"/>
      <c r="CS823" s="152"/>
      <c r="CT823" s="152"/>
      <c r="CU823" s="152"/>
      <c r="CV823" s="152"/>
      <c r="CW823" s="152"/>
      <c r="CX823" s="152"/>
      <c r="CY823" s="152"/>
      <c r="CZ823" s="152"/>
      <c r="DA823" s="152"/>
      <c r="DB823" s="152"/>
      <c r="DC823" s="152"/>
      <c r="DD823" s="152"/>
      <c r="DE823" s="152"/>
      <c r="DF823" s="152"/>
      <c r="DG823" s="152"/>
      <c r="DH823" s="152"/>
      <c r="DI823" s="152"/>
      <c r="DJ823" s="152"/>
      <c r="DK823" s="152"/>
      <c r="DL823" s="152"/>
      <c r="DM823" s="152"/>
      <c r="DN823" s="152"/>
      <c r="DO823" s="152"/>
      <c r="DP823" s="152"/>
      <c r="DQ823" s="152"/>
      <c r="DR823" s="152"/>
      <c r="DS823" s="152"/>
      <c r="DT823" s="152"/>
      <c r="DU823" s="152"/>
      <c r="DV823" s="152"/>
      <c r="DW823" s="152"/>
      <c r="DX823" s="152"/>
      <c r="DY823" s="152"/>
      <c r="DZ823" s="152"/>
      <c r="EA823" s="152"/>
      <c r="EB823" s="152"/>
      <c r="EC823" s="152"/>
      <c r="ED823" s="152"/>
      <c r="EE823" s="152"/>
      <c r="EF823" s="152"/>
      <c r="EG823" s="152"/>
      <c r="EH823" s="152"/>
      <c r="EI823" s="152"/>
      <c r="EJ823" s="152"/>
      <c r="EK823" s="152"/>
      <c r="EL823" s="152"/>
      <c r="EM823" s="152"/>
      <c r="EN823" s="152"/>
      <c r="EO823" s="152"/>
      <c r="EP823" s="152"/>
      <c r="EQ823" s="152"/>
      <c r="ER823" s="152"/>
      <c r="ES823" s="152"/>
      <c r="ET823" s="152"/>
      <c r="EU823" s="152"/>
      <c r="EV823" s="152"/>
      <c r="EW823" s="152"/>
      <c r="EX823" s="152"/>
      <c r="EY823" s="152"/>
      <c r="EZ823" s="152"/>
      <c r="FA823" s="152"/>
      <c r="FB823" s="152"/>
      <c r="FC823" s="152"/>
      <c r="FD823" s="152"/>
    </row>
    <row r="824" spans="1:160">
      <c r="A824" s="89"/>
      <c r="B824" s="89"/>
      <c r="C824" s="89"/>
      <c r="D824" s="89"/>
      <c r="E824" s="89"/>
      <c r="F824" s="89"/>
      <c r="G824" s="89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152"/>
      <c r="AE824" s="152"/>
      <c r="AF824" s="152"/>
      <c r="AG824" s="152"/>
      <c r="AH824" s="152"/>
      <c r="AI824" s="152"/>
      <c r="AJ824" s="152"/>
      <c r="AK824" s="152"/>
      <c r="AL824" s="152"/>
      <c r="AM824" s="152"/>
      <c r="AN824" s="152"/>
      <c r="AO824" s="152"/>
      <c r="AP824" s="152"/>
      <c r="AQ824" s="152"/>
      <c r="AR824" s="152"/>
      <c r="AS824" s="152"/>
      <c r="AT824" s="152"/>
      <c r="AU824" s="152"/>
      <c r="AV824" s="152"/>
      <c r="AW824" s="152"/>
      <c r="AX824" s="152"/>
      <c r="AY824" s="152"/>
      <c r="AZ824" s="152"/>
      <c r="BA824" s="152"/>
      <c r="BB824" s="152"/>
      <c r="BC824" s="152"/>
      <c r="BD824" s="152"/>
      <c r="BE824" s="152"/>
      <c r="BF824" s="152"/>
      <c r="BG824" s="152"/>
      <c r="BH824" s="152"/>
      <c r="BI824" s="152"/>
      <c r="BJ824" s="152"/>
      <c r="BK824" s="152"/>
      <c r="BL824" s="152"/>
      <c r="BM824" s="152"/>
      <c r="BN824" s="152"/>
      <c r="BO824" s="152"/>
      <c r="BP824" s="152"/>
      <c r="BQ824" s="152"/>
      <c r="BR824" s="152"/>
      <c r="BS824" s="152"/>
      <c r="BT824" s="152"/>
      <c r="BU824" s="152"/>
      <c r="BV824" s="152"/>
      <c r="BW824" s="152"/>
      <c r="BX824" s="152"/>
      <c r="BY824" s="152"/>
      <c r="BZ824" s="152"/>
      <c r="CA824" s="152"/>
      <c r="CB824" s="152"/>
      <c r="CC824" s="152"/>
      <c r="CD824" s="152"/>
      <c r="CE824" s="152"/>
      <c r="CF824" s="152"/>
      <c r="CG824" s="152"/>
      <c r="CH824" s="152"/>
      <c r="CI824" s="152"/>
      <c r="CJ824" s="152"/>
      <c r="CK824" s="152"/>
      <c r="CL824" s="152"/>
      <c r="CM824" s="152"/>
      <c r="CN824" s="152"/>
      <c r="CO824" s="152"/>
      <c r="CP824" s="152"/>
      <c r="CQ824" s="152"/>
      <c r="CR824" s="152"/>
      <c r="CS824" s="152"/>
      <c r="CT824" s="152"/>
      <c r="CU824" s="152"/>
      <c r="CV824" s="152"/>
      <c r="CW824" s="152"/>
      <c r="CX824" s="152"/>
      <c r="CY824" s="152"/>
      <c r="CZ824" s="152"/>
      <c r="DA824" s="152"/>
      <c r="DB824" s="152"/>
      <c r="DC824" s="152"/>
      <c r="DD824" s="152"/>
      <c r="DE824" s="152"/>
      <c r="DF824" s="152"/>
      <c r="DG824" s="152"/>
      <c r="DH824" s="152"/>
      <c r="DI824" s="152"/>
      <c r="DJ824" s="152"/>
      <c r="DK824" s="152"/>
      <c r="DL824" s="152"/>
      <c r="DM824" s="152"/>
      <c r="DN824" s="152"/>
      <c r="DO824" s="152"/>
      <c r="DP824" s="152"/>
      <c r="DQ824" s="152"/>
      <c r="DR824" s="152"/>
      <c r="DS824" s="152"/>
      <c r="DT824" s="152"/>
      <c r="DU824" s="152"/>
      <c r="DV824" s="152"/>
      <c r="DW824" s="152"/>
      <c r="DX824" s="152"/>
      <c r="DY824" s="152"/>
      <c r="DZ824" s="152"/>
      <c r="EA824" s="152"/>
      <c r="EB824" s="152"/>
      <c r="EC824" s="152"/>
      <c r="ED824" s="152"/>
      <c r="EE824" s="152"/>
      <c r="EF824" s="152"/>
      <c r="EG824" s="152"/>
      <c r="EH824" s="152"/>
      <c r="EI824" s="152"/>
      <c r="EJ824" s="152"/>
      <c r="EK824" s="152"/>
      <c r="EL824" s="152"/>
      <c r="EM824" s="152"/>
      <c r="EN824" s="152"/>
      <c r="EO824" s="152"/>
      <c r="EP824" s="152"/>
      <c r="EQ824" s="152"/>
      <c r="ER824" s="152"/>
      <c r="ES824" s="152"/>
      <c r="ET824" s="152"/>
      <c r="EU824" s="152"/>
      <c r="EV824" s="152"/>
      <c r="EW824" s="152"/>
      <c r="EX824" s="152"/>
      <c r="EY824" s="152"/>
      <c r="EZ824" s="152"/>
      <c r="FA824" s="152"/>
      <c r="FB824" s="152"/>
      <c r="FC824" s="152"/>
      <c r="FD824" s="152"/>
    </row>
    <row r="825" spans="1:160">
      <c r="A825" s="89"/>
      <c r="B825" s="89"/>
      <c r="C825" s="89"/>
      <c r="D825" s="89"/>
      <c r="E825" s="89"/>
      <c r="F825" s="89"/>
      <c r="G825" s="89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152"/>
      <c r="AE825" s="152"/>
      <c r="AF825" s="152"/>
      <c r="AG825" s="152"/>
      <c r="AH825" s="152"/>
      <c r="AI825" s="152"/>
      <c r="AJ825" s="152"/>
      <c r="AK825" s="152"/>
      <c r="AL825" s="152"/>
      <c r="AM825" s="152"/>
      <c r="AN825" s="152"/>
      <c r="AO825" s="152"/>
      <c r="AP825" s="152"/>
      <c r="AQ825" s="152"/>
      <c r="AR825" s="152"/>
      <c r="AS825" s="152"/>
      <c r="AT825" s="152"/>
      <c r="AU825" s="152"/>
      <c r="AV825" s="152"/>
      <c r="AW825" s="152"/>
      <c r="AX825" s="152"/>
      <c r="AY825" s="152"/>
      <c r="AZ825" s="152"/>
      <c r="BA825" s="152"/>
      <c r="BB825" s="152"/>
      <c r="BC825" s="152"/>
      <c r="BD825" s="152"/>
      <c r="BE825" s="152"/>
      <c r="BF825" s="152"/>
      <c r="BG825" s="152"/>
      <c r="BH825" s="152"/>
      <c r="BI825" s="152"/>
      <c r="BJ825" s="152"/>
      <c r="BK825" s="152"/>
      <c r="BL825" s="152"/>
      <c r="BM825" s="152"/>
      <c r="BN825" s="152"/>
      <c r="BO825" s="152"/>
      <c r="BP825" s="152"/>
      <c r="BQ825" s="152"/>
      <c r="BR825" s="152"/>
      <c r="BS825" s="152"/>
      <c r="BT825" s="152"/>
      <c r="BU825" s="152"/>
      <c r="BV825" s="152"/>
      <c r="BW825" s="152"/>
      <c r="BX825" s="152"/>
      <c r="BY825" s="152"/>
      <c r="BZ825" s="152"/>
      <c r="CA825" s="152"/>
      <c r="CB825" s="152"/>
      <c r="CC825" s="152"/>
      <c r="CD825" s="152"/>
      <c r="CE825" s="152"/>
      <c r="CF825" s="152"/>
      <c r="CG825" s="152"/>
      <c r="CH825" s="152"/>
      <c r="CI825" s="152"/>
      <c r="CJ825" s="152"/>
      <c r="CK825" s="152"/>
      <c r="CL825" s="152"/>
      <c r="CM825" s="152"/>
      <c r="CN825" s="152"/>
      <c r="CO825" s="152"/>
      <c r="CP825" s="152"/>
      <c r="CQ825" s="152"/>
      <c r="CR825" s="152"/>
      <c r="CS825" s="152"/>
      <c r="CT825" s="152"/>
      <c r="CU825" s="152"/>
      <c r="CV825" s="152"/>
      <c r="CW825" s="152"/>
      <c r="CX825" s="152"/>
      <c r="CY825" s="152"/>
      <c r="CZ825" s="152"/>
      <c r="DA825" s="152"/>
      <c r="DB825" s="152"/>
      <c r="DC825" s="152"/>
      <c r="DD825" s="152"/>
      <c r="DE825" s="152"/>
      <c r="DF825" s="152"/>
      <c r="DG825" s="152"/>
      <c r="DH825" s="152"/>
      <c r="DI825" s="152"/>
      <c r="DJ825" s="152"/>
      <c r="DK825" s="152"/>
      <c r="DL825" s="152"/>
      <c r="DM825" s="152"/>
      <c r="DN825" s="152"/>
      <c r="DO825" s="152"/>
      <c r="DP825" s="152"/>
      <c r="DQ825" s="152"/>
      <c r="DR825" s="152"/>
      <c r="DS825" s="152"/>
      <c r="DT825" s="152"/>
      <c r="DU825" s="152"/>
      <c r="DV825" s="152"/>
      <c r="DW825" s="152"/>
      <c r="DX825" s="152"/>
      <c r="DY825" s="152"/>
      <c r="DZ825" s="152"/>
      <c r="EA825" s="152"/>
      <c r="EB825" s="152"/>
      <c r="EC825" s="152"/>
      <c r="ED825" s="152"/>
      <c r="EE825" s="152"/>
      <c r="EF825" s="152"/>
      <c r="EG825" s="152"/>
      <c r="EH825" s="152"/>
      <c r="EI825" s="152"/>
      <c r="EJ825" s="152"/>
      <c r="EK825" s="152"/>
      <c r="EL825" s="152"/>
      <c r="EM825" s="152"/>
      <c r="EN825" s="152"/>
      <c r="EO825" s="152"/>
      <c r="EP825" s="152"/>
      <c r="EQ825" s="152"/>
      <c r="ER825" s="152"/>
      <c r="ES825" s="152"/>
      <c r="ET825" s="152"/>
      <c r="EU825" s="152"/>
      <c r="EV825" s="152"/>
      <c r="EW825" s="152"/>
      <c r="EX825" s="152"/>
      <c r="EY825" s="152"/>
      <c r="EZ825" s="152"/>
      <c r="FA825" s="152"/>
      <c r="FB825" s="152"/>
      <c r="FC825" s="152"/>
      <c r="FD825" s="152"/>
    </row>
    <row r="826" spans="1:160">
      <c r="A826" s="89"/>
      <c r="B826" s="89"/>
      <c r="C826" s="89"/>
      <c r="D826" s="89"/>
      <c r="E826" s="89"/>
      <c r="F826" s="89"/>
      <c r="G826" s="89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152"/>
      <c r="AE826" s="152"/>
      <c r="AF826" s="152"/>
      <c r="AG826" s="152"/>
      <c r="AH826" s="152"/>
      <c r="AI826" s="152"/>
      <c r="AJ826" s="152"/>
      <c r="AK826" s="152"/>
      <c r="AL826" s="152"/>
      <c r="AM826" s="152"/>
      <c r="AN826" s="152"/>
      <c r="AO826" s="152"/>
      <c r="AP826" s="152"/>
      <c r="AQ826" s="152"/>
      <c r="AR826" s="152"/>
      <c r="AS826" s="152"/>
      <c r="AT826" s="152"/>
      <c r="AU826" s="152"/>
      <c r="AV826" s="152"/>
      <c r="AW826" s="152"/>
      <c r="AX826" s="152"/>
      <c r="AY826" s="152"/>
      <c r="AZ826" s="152"/>
      <c r="BA826" s="152"/>
      <c r="BB826" s="152"/>
      <c r="BC826" s="152"/>
      <c r="BD826" s="152"/>
      <c r="BE826" s="152"/>
      <c r="BF826" s="152"/>
      <c r="BG826" s="152"/>
      <c r="BH826" s="152"/>
      <c r="BI826" s="152"/>
      <c r="BJ826" s="152"/>
      <c r="BK826" s="152"/>
      <c r="BL826" s="152"/>
      <c r="BM826" s="152"/>
      <c r="BN826" s="152"/>
      <c r="BO826" s="152"/>
      <c r="BP826" s="152"/>
      <c r="BQ826" s="152"/>
      <c r="BR826" s="152"/>
      <c r="BS826" s="152"/>
      <c r="BT826" s="152"/>
      <c r="BU826" s="152"/>
      <c r="BV826" s="152"/>
      <c r="BW826" s="152"/>
      <c r="BX826" s="152"/>
      <c r="BY826" s="152"/>
      <c r="BZ826" s="152"/>
      <c r="CA826" s="152"/>
      <c r="CB826" s="152"/>
      <c r="CC826" s="152"/>
      <c r="CD826" s="152"/>
      <c r="CE826" s="152"/>
      <c r="CF826" s="152"/>
      <c r="CG826" s="152"/>
      <c r="CH826" s="152"/>
      <c r="CI826" s="152"/>
      <c r="CJ826" s="152"/>
      <c r="CK826" s="152"/>
      <c r="CL826" s="152"/>
      <c r="CM826" s="152"/>
      <c r="CN826" s="152"/>
      <c r="CO826" s="152"/>
      <c r="CP826" s="152"/>
      <c r="CQ826" s="152"/>
      <c r="CR826" s="152"/>
      <c r="CS826" s="152"/>
      <c r="CT826" s="152"/>
      <c r="CU826" s="152"/>
      <c r="CV826" s="152"/>
      <c r="CW826" s="152"/>
      <c r="CX826" s="152"/>
      <c r="CY826" s="152"/>
      <c r="CZ826" s="152"/>
      <c r="DA826" s="152"/>
      <c r="DB826" s="152"/>
      <c r="DC826" s="152"/>
      <c r="DD826" s="152"/>
      <c r="DE826" s="152"/>
      <c r="DF826" s="152"/>
      <c r="DG826" s="152"/>
      <c r="DH826" s="152"/>
      <c r="DI826" s="152"/>
      <c r="DJ826" s="152"/>
      <c r="DK826" s="152"/>
      <c r="DL826" s="152"/>
      <c r="DM826" s="152"/>
      <c r="DN826" s="152"/>
      <c r="DO826" s="152"/>
      <c r="DP826" s="152"/>
      <c r="DQ826" s="152"/>
      <c r="DR826" s="152"/>
      <c r="DS826" s="152"/>
      <c r="DT826" s="152"/>
      <c r="DU826" s="152"/>
      <c r="DV826" s="152"/>
      <c r="DW826" s="152"/>
      <c r="DX826" s="152"/>
      <c r="DY826" s="152"/>
      <c r="DZ826" s="152"/>
      <c r="EA826" s="152"/>
      <c r="EB826" s="152"/>
      <c r="EC826" s="152"/>
      <c r="ED826" s="152"/>
      <c r="EE826" s="152"/>
      <c r="EF826" s="152"/>
      <c r="EG826" s="152"/>
      <c r="EH826" s="152"/>
      <c r="EI826" s="152"/>
      <c r="EJ826" s="152"/>
      <c r="EK826" s="152"/>
      <c r="EL826" s="152"/>
      <c r="EM826" s="152"/>
      <c r="EN826" s="152"/>
      <c r="EO826" s="152"/>
      <c r="EP826" s="152"/>
      <c r="EQ826" s="152"/>
      <c r="ER826" s="152"/>
      <c r="ES826" s="152"/>
      <c r="ET826" s="152"/>
      <c r="EU826" s="152"/>
      <c r="EV826" s="152"/>
      <c r="EW826" s="152"/>
      <c r="EX826" s="152"/>
      <c r="EY826" s="152"/>
      <c r="EZ826" s="152"/>
      <c r="FA826" s="152"/>
      <c r="FB826" s="152"/>
      <c r="FC826" s="152"/>
      <c r="FD826" s="152"/>
    </row>
    <row r="827" spans="1:160">
      <c r="A827" s="89"/>
      <c r="B827" s="89"/>
      <c r="C827" s="89"/>
      <c r="D827" s="89"/>
      <c r="E827" s="89"/>
      <c r="F827" s="89"/>
      <c r="G827" s="89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152"/>
      <c r="AE827" s="152"/>
      <c r="AF827" s="152"/>
      <c r="AG827" s="152"/>
      <c r="AH827" s="152"/>
      <c r="AI827" s="152"/>
      <c r="AJ827" s="152"/>
      <c r="AK827" s="152"/>
      <c r="AL827" s="152"/>
      <c r="AM827" s="152"/>
      <c r="AN827" s="152"/>
      <c r="AO827" s="152"/>
      <c r="AP827" s="152"/>
      <c r="AQ827" s="152"/>
      <c r="AR827" s="152"/>
      <c r="AS827" s="152"/>
      <c r="AT827" s="152"/>
      <c r="AU827" s="152"/>
      <c r="AV827" s="152"/>
      <c r="AW827" s="152"/>
      <c r="AX827" s="152"/>
      <c r="AY827" s="152"/>
      <c r="AZ827" s="152"/>
      <c r="BA827" s="152"/>
      <c r="BB827" s="152"/>
      <c r="BC827" s="152"/>
      <c r="BD827" s="152"/>
      <c r="BE827" s="152"/>
      <c r="BF827" s="152"/>
      <c r="BG827" s="152"/>
      <c r="BH827" s="152"/>
      <c r="BI827" s="152"/>
      <c r="BJ827" s="152"/>
      <c r="BK827" s="152"/>
      <c r="BL827" s="152"/>
      <c r="BM827" s="152"/>
      <c r="BN827" s="152"/>
      <c r="BO827" s="152"/>
      <c r="BP827" s="152"/>
      <c r="BQ827" s="152"/>
      <c r="BR827" s="152"/>
      <c r="BS827" s="152"/>
      <c r="BT827" s="152"/>
      <c r="BU827" s="152"/>
      <c r="BV827" s="152"/>
      <c r="BW827" s="152"/>
      <c r="BX827" s="152"/>
      <c r="BY827" s="152"/>
      <c r="BZ827" s="152"/>
      <c r="CA827" s="152"/>
      <c r="CB827" s="152"/>
      <c r="CC827" s="152"/>
      <c r="CD827" s="152"/>
      <c r="CE827" s="152"/>
      <c r="CF827" s="152"/>
      <c r="CG827" s="152"/>
      <c r="CH827" s="152"/>
      <c r="CI827" s="152"/>
      <c r="CJ827" s="152"/>
      <c r="CK827" s="152"/>
      <c r="CL827" s="152"/>
      <c r="CM827" s="152"/>
      <c r="CN827" s="152"/>
      <c r="CO827" s="152"/>
      <c r="CP827" s="152"/>
      <c r="CQ827" s="152"/>
      <c r="CR827" s="152"/>
      <c r="CS827" s="152"/>
      <c r="CT827" s="152"/>
      <c r="CU827" s="152"/>
      <c r="CV827" s="152"/>
      <c r="CW827" s="152"/>
      <c r="CX827" s="152"/>
      <c r="CY827" s="152"/>
      <c r="CZ827" s="152"/>
      <c r="DA827" s="152"/>
      <c r="DB827" s="152"/>
      <c r="DC827" s="152"/>
      <c r="DD827" s="152"/>
      <c r="DE827" s="152"/>
      <c r="DF827" s="152"/>
      <c r="DG827" s="152"/>
      <c r="DH827" s="152"/>
      <c r="DI827" s="152"/>
      <c r="DJ827" s="152"/>
      <c r="DK827" s="152"/>
      <c r="DL827" s="152"/>
      <c r="DM827" s="152"/>
      <c r="DN827" s="152"/>
      <c r="DO827" s="152"/>
      <c r="DP827" s="152"/>
      <c r="DQ827" s="152"/>
      <c r="DR827" s="152"/>
      <c r="DS827" s="152"/>
      <c r="DT827" s="152"/>
      <c r="DU827" s="152"/>
      <c r="DV827" s="152"/>
      <c r="DW827" s="152"/>
      <c r="DX827" s="152"/>
      <c r="DY827" s="152"/>
      <c r="DZ827" s="152"/>
      <c r="EA827" s="152"/>
      <c r="EB827" s="152"/>
      <c r="EC827" s="152"/>
      <c r="ED827" s="152"/>
      <c r="EE827" s="152"/>
      <c r="EF827" s="152"/>
      <c r="EG827" s="152"/>
      <c r="EH827" s="152"/>
      <c r="EI827" s="152"/>
      <c r="EJ827" s="152"/>
      <c r="EK827" s="152"/>
      <c r="EL827" s="152"/>
      <c r="EM827" s="152"/>
      <c r="EN827" s="152"/>
      <c r="EO827" s="152"/>
      <c r="EP827" s="152"/>
      <c r="EQ827" s="152"/>
      <c r="ER827" s="152"/>
      <c r="ES827" s="152"/>
      <c r="ET827" s="152"/>
      <c r="EU827" s="152"/>
      <c r="EV827" s="152"/>
      <c r="EW827" s="152"/>
      <c r="EX827" s="152"/>
      <c r="EY827" s="152"/>
      <c r="EZ827" s="152"/>
      <c r="FA827" s="152"/>
      <c r="FB827" s="152"/>
      <c r="FC827" s="152"/>
      <c r="FD827" s="152"/>
    </row>
    <row r="828" spans="1:160">
      <c r="A828" s="89"/>
      <c r="B828" s="89"/>
      <c r="C828" s="89"/>
      <c r="D828" s="89"/>
      <c r="E828" s="89"/>
      <c r="F828" s="89"/>
      <c r="G828" s="89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152"/>
      <c r="AE828" s="152"/>
      <c r="AF828" s="152"/>
      <c r="AG828" s="152"/>
      <c r="AH828" s="152"/>
      <c r="AI828" s="152"/>
      <c r="AJ828" s="152"/>
      <c r="AK828" s="152"/>
      <c r="AL828" s="152"/>
      <c r="AM828" s="152"/>
      <c r="AN828" s="152"/>
      <c r="AO828" s="152"/>
      <c r="AP828" s="152"/>
      <c r="AQ828" s="152"/>
      <c r="AR828" s="152"/>
      <c r="AS828" s="152"/>
      <c r="AT828" s="152"/>
      <c r="AU828" s="152"/>
      <c r="AV828" s="152"/>
      <c r="AW828" s="152"/>
      <c r="AX828" s="152"/>
      <c r="AY828" s="152"/>
      <c r="AZ828" s="152"/>
      <c r="BA828" s="152"/>
      <c r="BB828" s="152"/>
      <c r="BC828" s="152"/>
      <c r="BD828" s="152"/>
      <c r="BE828" s="152"/>
      <c r="BF828" s="152"/>
      <c r="BG828" s="152"/>
      <c r="BH828" s="152"/>
      <c r="BI828" s="152"/>
      <c r="BJ828" s="152"/>
      <c r="BK828" s="152"/>
      <c r="BL828" s="152"/>
      <c r="BM828" s="152"/>
      <c r="BN828" s="152"/>
      <c r="BO828" s="152"/>
      <c r="BP828" s="152"/>
      <c r="BQ828" s="152"/>
      <c r="BR828" s="152"/>
      <c r="BS828" s="152"/>
      <c r="BT828" s="152"/>
      <c r="BU828" s="152"/>
      <c r="BV828" s="152"/>
      <c r="BW828" s="152"/>
      <c r="BX828" s="152"/>
      <c r="BY828" s="152"/>
      <c r="BZ828" s="152"/>
      <c r="CA828" s="152"/>
      <c r="CB828" s="152"/>
      <c r="CC828" s="152"/>
      <c r="CD828" s="152"/>
      <c r="CE828" s="152"/>
      <c r="CF828" s="152"/>
      <c r="CG828" s="152"/>
      <c r="CH828" s="152"/>
      <c r="CI828" s="152"/>
      <c r="CJ828" s="152"/>
      <c r="CK828" s="152"/>
      <c r="CL828" s="152"/>
      <c r="CM828" s="152"/>
      <c r="CN828" s="152"/>
      <c r="CO828" s="152"/>
      <c r="CP828" s="152"/>
      <c r="CQ828" s="152"/>
      <c r="CR828" s="152"/>
      <c r="CS828" s="152"/>
      <c r="CT828" s="152"/>
      <c r="CU828" s="152"/>
      <c r="CV828" s="152"/>
      <c r="CW828" s="152"/>
      <c r="CX828" s="152"/>
      <c r="CY828" s="152"/>
      <c r="CZ828" s="152"/>
      <c r="DA828" s="152"/>
      <c r="DB828" s="152"/>
      <c r="DC828" s="152"/>
      <c r="DD828" s="152"/>
      <c r="DE828" s="152"/>
      <c r="DF828" s="152"/>
      <c r="DG828" s="152"/>
      <c r="DH828" s="152"/>
      <c r="DI828" s="152"/>
      <c r="DJ828" s="152"/>
      <c r="DK828" s="152"/>
      <c r="DL828" s="152"/>
      <c r="DM828" s="152"/>
      <c r="DN828" s="152"/>
      <c r="DO828" s="152"/>
      <c r="DP828" s="152"/>
      <c r="DQ828" s="152"/>
      <c r="DR828" s="152"/>
      <c r="DS828" s="152"/>
      <c r="DT828" s="152"/>
      <c r="DU828" s="152"/>
      <c r="DV828" s="152"/>
      <c r="DW828" s="152"/>
      <c r="DX828" s="152"/>
      <c r="DY828" s="152"/>
      <c r="DZ828" s="152"/>
      <c r="EA828" s="152"/>
      <c r="EB828" s="152"/>
      <c r="EC828" s="152"/>
      <c r="ED828" s="152"/>
      <c r="EE828" s="152"/>
      <c r="EF828" s="152"/>
      <c r="EG828" s="152"/>
      <c r="EH828" s="152"/>
      <c r="EI828" s="152"/>
      <c r="EJ828" s="152"/>
      <c r="EK828" s="152"/>
      <c r="EL828" s="152"/>
      <c r="EM828" s="152"/>
      <c r="EN828" s="152"/>
      <c r="EO828" s="152"/>
      <c r="EP828" s="152"/>
      <c r="EQ828" s="152"/>
      <c r="ER828" s="152"/>
      <c r="ES828" s="152"/>
      <c r="ET828" s="152"/>
      <c r="EU828" s="152"/>
      <c r="EV828" s="152"/>
      <c r="EW828" s="152"/>
      <c r="EX828" s="152"/>
      <c r="EY828" s="152"/>
      <c r="EZ828" s="152"/>
      <c r="FA828" s="152"/>
      <c r="FB828" s="152"/>
      <c r="FC828" s="152"/>
      <c r="FD828" s="152"/>
    </row>
    <row r="829" spans="1:160">
      <c r="A829" s="89"/>
      <c r="B829" s="89"/>
      <c r="C829" s="89"/>
      <c r="D829" s="89"/>
      <c r="E829" s="89"/>
      <c r="F829" s="89"/>
      <c r="G829" s="89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152"/>
      <c r="AE829" s="152"/>
      <c r="AF829" s="152"/>
      <c r="AG829" s="152"/>
      <c r="AH829" s="152"/>
      <c r="AI829" s="152"/>
      <c r="AJ829" s="152"/>
      <c r="AK829" s="152"/>
      <c r="AL829" s="152"/>
      <c r="AM829" s="152"/>
      <c r="AN829" s="152"/>
      <c r="AO829" s="152"/>
      <c r="AP829" s="152"/>
      <c r="AQ829" s="152"/>
      <c r="AR829" s="152"/>
      <c r="AS829" s="152"/>
      <c r="AT829" s="152"/>
      <c r="AU829" s="152"/>
      <c r="AV829" s="152"/>
      <c r="AW829" s="152"/>
      <c r="AX829" s="152"/>
      <c r="AY829" s="152"/>
      <c r="AZ829" s="152"/>
      <c r="BA829" s="152"/>
      <c r="BB829" s="152"/>
      <c r="BC829" s="152"/>
      <c r="BD829" s="152"/>
      <c r="BE829" s="152"/>
      <c r="BF829" s="152"/>
      <c r="BG829" s="152"/>
      <c r="BH829" s="152"/>
      <c r="BI829" s="152"/>
      <c r="BJ829" s="152"/>
      <c r="BK829" s="152"/>
      <c r="BL829" s="152"/>
      <c r="BM829" s="152"/>
      <c r="BN829" s="152"/>
      <c r="BO829" s="152"/>
      <c r="BP829" s="152"/>
      <c r="BQ829" s="152"/>
      <c r="BR829" s="152"/>
      <c r="BS829" s="152"/>
      <c r="BT829" s="152"/>
      <c r="BU829" s="152"/>
      <c r="BV829" s="152"/>
      <c r="BW829" s="152"/>
      <c r="BX829" s="152"/>
      <c r="BY829" s="152"/>
      <c r="BZ829" s="152"/>
      <c r="CA829" s="152"/>
      <c r="CB829" s="152"/>
      <c r="CC829" s="152"/>
      <c r="CD829" s="152"/>
      <c r="CE829" s="152"/>
      <c r="CF829" s="152"/>
      <c r="CG829" s="152"/>
      <c r="CH829" s="152"/>
      <c r="CI829" s="152"/>
      <c r="CJ829" s="152"/>
      <c r="CK829" s="152"/>
      <c r="CL829" s="152"/>
      <c r="CM829" s="152"/>
      <c r="CN829" s="152"/>
      <c r="CO829" s="152"/>
      <c r="CP829" s="152"/>
      <c r="CQ829" s="152"/>
      <c r="CR829" s="152"/>
      <c r="CS829" s="152"/>
      <c r="CT829" s="152"/>
      <c r="CU829" s="152"/>
      <c r="CV829" s="152"/>
      <c r="CW829" s="152"/>
      <c r="CX829" s="152"/>
      <c r="CY829" s="152"/>
      <c r="CZ829" s="152"/>
      <c r="DA829" s="152"/>
      <c r="DB829" s="152"/>
      <c r="DC829" s="152"/>
      <c r="DD829" s="152"/>
      <c r="DE829" s="152"/>
      <c r="DF829" s="152"/>
      <c r="DG829" s="152"/>
      <c r="DH829" s="152"/>
      <c r="DI829" s="152"/>
      <c r="DJ829" s="152"/>
      <c r="DK829" s="152"/>
      <c r="DL829" s="152"/>
      <c r="DM829" s="152"/>
      <c r="DN829" s="152"/>
      <c r="DO829" s="152"/>
      <c r="DP829" s="152"/>
      <c r="DQ829" s="152"/>
      <c r="DR829" s="152"/>
      <c r="DS829" s="152"/>
      <c r="DT829" s="152"/>
      <c r="DU829" s="152"/>
      <c r="DV829" s="152"/>
      <c r="DW829" s="152"/>
      <c r="DX829" s="152"/>
      <c r="DY829" s="152"/>
      <c r="DZ829" s="152"/>
      <c r="EA829" s="152"/>
      <c r="EB829" s="152"/>
      <c r="EC829" s="152"/>
      <c r="ED829" s="152"/>
      <c r="EE829" s="152"/>
      <c r="EF829" s="152"/>
      <c r="EG829" s="152"/>
      <c r="EH829" s="152"/>
      <c r="EI829" s="152"/>
      <c r="EJ829" s="152"/>
      <c r="EK829" s="152"/>
      <c r="EL829" s="152"/>
      <c r="EM829" s="152"/>
      <c r="EN829" s="152"/>
      <c r="EO829" s="152"/>
      <c r="EP829" s="152"/>
      <c r="EQ829" s="152"/>
      <c r="ER829" s="152"/>
      <c r="ES829" s="152"/>
      <c r="ET829" s="152"/>
      <c r="EU829" s="152"/>
      <c r="EV829" s="152"/>
      <c r="EW829" s="152"/>
      <c r="EX829" s="152"/>
      <c r="EY829" s="152"/>
      <c r="EZ829" s="152"/>
      <c r="FA829" s="152"/>
      <c r="FB829" s="152"/>
      <c r="FC829" s="152"/>
      <c r="FD829" s="152"/>
    </row>
    <row r="830" spans="1:160">
      <c r="A830" s="89"/>
      <c r="B830" s="89"/>
      <c r="C830" s="89"/>
      <c r="D830" s="89"/>
      <c r="E830" s="89"/>
      <c r="F830" s="89"/>
      <c r="G830" s="89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152"/>
      <c r="AE830" s="152"/>
      <c r="AF830" s="152"/>
      <c r="AG830" s="152"/>
      <c r="AH830" s="152"/>
      <c r="AI830" s="152"/>
      <c r="AJ830" s="152"/>
      <c r="AK830" s="152"/>
      <c r="AL830" s="152"/>
      <c r="AM830" s="152"/>
      <c r="AN830" s="152"/>
      <c r="AO830" s="152"/>
      <c r="AP830" s="152"/>
      <c r="AQ830" s="152"/>
      <c r="AR830" s="152"/>
      <c r="AS830" s="152"/>
      <c r="AT830" s="152"/>
      <c r="AU830" s="152"/>
      <c r="AV830" s="152"/>
      <c r="AW830" s="152"/>
      <c r="AX830" s="152"/>
      <c r="AY830" s="152"/>
      <c r="AZ830" s="152"/>
      <c r="BA830" s="152"/>
      <c r="BB830" s="152"/>
      <c r="BC830" s="152"/>
      <c r="BD830" s="152"/>
      <c r="BE830" s="152"/>
      <c r="BF830" s="152"/>
      <c r="BG830" s="152"/>
      <c r="BH830" s="152"/>
      <c r="BI830" s="152"/>
      <c r="BJ830" s="152"/>
      <c r="BK830" s="152"/>
      <c r="BL830" s="152"/>
      <c r="BM830" s="152"/>
      <c r="BN830" s="152"/>
      <c r="BO830" s="152"/>
      <c r="BP830" s="152"/>
      <c r="BQ830" s="152"/>
      <c r="BR830" s="152"/>
      <c r="BS830" s="152"/>
      <c r="BT830" s="152"/>
      <c r="BU830" s="152"/>
      <c r="BV830" s="152"/>
      <c r="BW830" s="152"/>
      <c r="BX830" s="152"/>
      <c r="BY830" s="152"/>
      <c r="BZ830" s="152"/>
      <c r="CA830" s="152"/>
      <c r="CB830" s="152"/>
      <c r="CC830" s="152"/>
      <c r="CD830" s="152"/>
      <c r="CE830" s="152"/>
      <c r="CF830" s="152"/>
      <c r="CG830" s="152"/>
      <c r="CH830" s="152"/>
      <c r="CI830" s="152"/>
      <c r="CJ830" s="152"/>
      <c r="CK830" s="152"/>
      <c r="CL830" s="152"/>
      <c r="CM830" s="152"/>
      <c r="CN830" s="152"/>
      <c r="CO830" s="152"/>
      <c r="CP830" s="152"/>
      <c r="CQ830" s="152"/>
      <c r="CR830" s="152"/>
      <c r="CS830" s="152"/>
      <c r="CT830" s="152"/>
      <c r="CU830" s="152"/>
      <c r="CV830" s="152"/>
      <c r="CW830" s="152"/>
      <c r="CX830" s="152"/>
      <c r="CY830" s="152"/>
      <c r="CZ830" s="152"/>
      <c r="DA830" s="152"/>
      <c r="DB830" s="152"/>
      <c r="DC830" s="152"/>
      <c r="DD830" s="152"/>
      <c r="DE830" s="152"/>
      <c r="DF830" s="152"/>
      <c r="DG830" s="152"/>
      <c r="DH830" s="152"/>
      <c r="DI830" s="152"/>
      <c r="DJ830" s="152"/>
      <c r="DK830" s="152"/>
      <c r="DL830" s="152"/>
      <c r="DM830" s="152"/>
      <c r="DN830" s="152"/>
      <c r="DO830" s="152"/>
      <c r="DP830" s="152"/>
      <c r="DQ830" s="152"/>
      <c r="DR830" s="152"/>
      <c r="DS830" s="152"/>
      <c r="DT830" s="152"/>
      <c r="DU830" s="152"/>
      <c r="DV830" s="152"/>
      <c r="DW830" s="152"/>
      <c r="DX830" s="152"/>
      <c r="DY830" s="152"/>
      <c r="DZ830" s="152"/>
      <c r="EA830" s="152"/>
      <c r="EB830" s="152"/>
      <c r="EC830" s="152"/>
      <c r="ED830" s="152"/>
      <c r="EE830" s="152"/>
      <c r="EF830" s="152"/>
      <c r="EG830" s="152"/>
      <c r="EH830" s="152"/>
      <c r="EI830" s="152"/>
      <c r="EJ830" s="152"/>
      <c r="EK830" s="152"/>
      <c r="EL830" s="152"/>
      <c r="EM830" s="152"/>
      <c r="EN830" s="152"/>
      <c r="EO830" s="152"/>
      <c r="EP830" s="152"/>
      <c r="EQ830" s="152"/>
      <c r="ER830" s="152"/>
      <c r="ES830" s="152"/>
      <c r="ET830" s="152"/>
      <c r="EU830" s="152"/>
      <c r="EV830" s="152"/>
      <c r="EW830" s="152"/>
      <c r="EX830" s="152"/>
      <c r="EY830" s="152"/>
      <c r="EZ830" s="152"/>
      <c r="FA830" s="152"/>
      <c r="FB830" s="152"/>
      <c r="FC830" s="152"/>
      <c r="FD830" s="152"/>
    </row>
    <row r="831" spans="1:160">
      <c r="A831" s="89"/>
      <c r="B831" s="89"/>
      <c r="C831" s="89"/>
      <c r="D831" s="89"/>
      <c r="E831" s="89"/>
      <c r="F831" s="89"/>
      <c r="G831" s="89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152"/>
      <c r="AE831" s="152"/>
      <c r="AF831" s="152"/>
      <c r="AG831" s="152"/>
      <c r="AH831" s="152"/>
      <c r="AI831" s="152"/>
      <c r="AJ831" s="152"/>
      <c r="AK831" s="152"/>
      <c r="AL831" s="152"/>
      <c r="AM831" s="152"/>
      <c r="AN831" s="152"/>
      <c r="AO831" s="152"/>
      <c r="AP831" s="152"/>
      <c r="AQ831" s="152"/>
      <c r="AR831" s="152"/>
      <c r="AS831" s="152"/>
      <c r="AT831" s="152"/>
      <c r="AU831" s="152"/>
      <c r="AV831" s="152"/>
      <c r="AW831" s="152"/>
      <c r="AX831" s="152"/>
      <c r="AY831" s="152"/>
      <c r="AZ831" s="152"/>
      <c r="BA831" s="152"/>
      <c r="BB831" s="152"/>
      <c r="BC831" s="152"/>
      <c r="BD831" s="152"/>
      <c r="BE831" s="152"/>
      <c r="BF831" s="152"/>
      <c r="BG831" s="152"/>
      <c r="BH831" s="152"/>
      <c r="BI831" s="152"/>
      <c r="BJ831" s="152"/>
      <c r="BK831" s="152"/>
      <c r="BL831" s="152"/>
      <c r="BM831" s="152"/>
      <c r="BN831" s="152"/>
      <c r="BO831" s="152"/>
      <c r="BP831" s="152"/>
      <c r="BQ831" s="152"/>
      <c r="BR831" s="152"/>
      <c r="BS831" s="152"/>
      <c r="BT831" s="152"/>
      <c r="BU831" s="152"/>
      <c r="BV831" s="152"/>
      <c r="BW831" s="152"/>
      <c r="BX831" s="152"/>
      <c r="BY831" s="152"/>
      <c r="BZ831" s="152"/>
      <c r="CA831" s="152"/>
      <c r="CB831" s="152"/>
      <c r="CC831" s="152"/>
      <c r="CD831" s="152"/>
      <c r="CE831" s="152"/>
      <c r="CF831" s="152"/>
      <c r="CG831" s="152"/>
      <c r="CH831" s="152"/>
      <c r="CI831" s="152"/>
      <c r="CJ831" s="152"/>
      <c r="CK831" s="152"/>
      <c r="CL831" s="152"/>
      <c r="CM831" s="152"/>
      <c r="CN831" s="152"/>
      <c r="CO831" s="152"/>
      <c r="CP831" s="152"/>
      <c r="CQ831" s="152"/>
      <c r="CR831" s="152"/>
      <c r="CS831" s="152"/>
      <c r="CT831" s="152"/>
      <c r="CU831" s="152"/>
      <c r="CV831" s="152"/>
      <c r="CW831" s="152"/>
      <c r="CX831" s="152"/>
      <c r="CY831" s="152"/>
      <c r="CZ831" s="152"/>
      <c r="DA831" s="152"/>
      <c r="DB831" s="152"/>
      <c r="DC831" s="152"/>
      <c r="DD831" s="152"/>
      <c r="DE831" s="152"/>
      <c r="DF831" s="152"/>
      <c r="DG831" s="152"/>
      <c r="DH831" s="152"/>
      <c r="DI831" s="152"/>
      <c r="DJ831" s="152"/>
      <c r="DK831" s="152"/>
      <c r="DL831" s="152"/>
      <c r="DM831" s="152"/>
      <c r="DN831" s="152"/>
      <c r="DO831" s="152"/>
      <c r="DP831" s="152"/>
      <c r="DQ831" s="152"/>
      <c r="DR831" s="152"/>
      <c r="DS831" s="152"/>
      <c r="DT831" s="152"/>
      <c r="DU831" s="152"/>
      <c r="DV831" s="152"/>
      <c r="DW831" s="152"/>
      <c r="DX831" s="152"/>
      <c r="DY831" s="152"/>
      <c r="DZ831" s="152"/>
      <c r="EA831" s="152"/>
      <c r="EB831" s="152"/>
      <c r="EC831" s="152"/>
      <c r="ED831" s="152"/>
      <c r="EE831" s="152"/>
      <c r="EF831" s="152"/>
      <c r="EG831" s="152"/>
      <c r="EH831" s="152"/>
      <c r="EI831" s="152"/>
      <c r="EJ831" s="152"/>
      <c r="EK831" s="152"/>
      <c r="EL831" s="152"/>
      <c r="EM831" s="152"/>
      <c r="EN831" s="152"/>
      <c r="EO831" s="152"/>
      <c r="EP831" s="152"/>
      <c r="EQ831" s="152"/>
      <c r="ER831" s="152"/>
      <c r="ES831" s="152"/>
      <c r="ET831" s="152"/>
      <c r="EU831" s="152"/>
      <c r="EV831" s="152"/>
      <c r="EW831" s="152"/>
      <c r="EX831" s="152"/>
      <c r="EY831" s="152"/>
      <c r="EZ831" s="152"/>
      <c r="FA831" s="152"/>
      <c r="FB831" s="152"/>
      <c r="FC831" s="152"/>
      <c r="FD831" s="152"/>
    </row>
    <row r="832" spans="1:160">
      <c r="A832" s="89"/>
      <c r="B832" s="89"/>
      <c r="C832" s="89"/>
      <c r="D832" s="89"/>
      <c r="E832" s="89"/>
      <c r="F832" s="89"/>
      <c r="G832" s="89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152"/>
      <c r="AE832" s="152"/>
      <c r="AF832" s="152"/>
      <c r="AG832" s="152"/>
      <c r="AH832" s="152"/>
      <c r="AI832" s="152"/>
      <c r="AJ832" s="152"/>
      <c r="AK832" s="152"/>
      <c r="AL832" s="152"/>
      <c r="AM832" s="152"/>
      <c r="AN832" s="152"/>
      <c r="AO832" s="152"/>
      <c r="AP832" s="152"/>
      <c r="AQ832" s="152"/>
      <c r="AR832" s="152"/>
      <c r="AS832" s="152"/>
      <c r="AT832" s="152"/>
      <c r="AU832" s="152"/>
      <c r="AV832" s="152"/>
      <c r="AW832" s="152"/>
      <c r="AX832" s="152"/>
      <c r="AY832" s="152"/>
      <c r="AZ832" s="152"/>
      <c r="BA832" s="152"/>
      <c r="BB832" s="152"/>
      <c r="BC832" s="152"/>
      <c r="BD832" s="152"/>
      <c r="BE832" s="152"/>
      <c r="BF832" s="152"/>
      <c r="BG832" s="152"/>
      <c r="BH832" s="152"/>
      <c r="BI832" s="152"/>
      <c r="BJ832" s="152"/>
      <c r="BK832" s="152"/>
      <c r="BL832" s="152"/>
      <c r="BM832" s="152"/>
      <c r="BN832" s="152"/>
      <c r="BO832" s="152"/>
      <c r="BP832" s="152"/>
      <c r="BQ832" s="152"/>
      <c r="BR832" s="152"/>
      <c r="BS832" s="152"/>
      <c r="BT832" s="152"/>
      <c r="BU832" s="152"/>
      <c r="BV832" s="152"/>
      <c r="BW832" s="152"/>
      <c r="BX832" s="152"/>
      <c r="BY832" s="152"/>
      <c r="BZ832" s="152"/>
      <c r="CA832" s="152"/>
      <c r="CB832" s="152"/>
      <c r="CC832" s="152"/>
      <c r="CD832" s="152"/>
      <c r="CE832" s="152"/>
      <c r="CF832" s="152"/>
      <c r="CG832" s="152"/>
      <c r="CH832" s="152"/>
      <c r="CI832" s="152"/>
      <c r="CJ832" s="152"/>
      <c r="CK832" s="152"/>
      <c r="CL832" s="152"/>
      <c r="CM832" s="152"/>
      <c r="CN832" s="152"/>
      <c r="CO832" s="152"/>
      <c r="CP832" s="152"/>
      <c r="CQ832" s="152"/>
      <c r="CR832" s="152"/>
      <c r="CS832" s="152"/>
      <c r="CT832" s="152"/>
      <c r="CU832" s="152"/>
      <c r="CV832" s="152"/>
      <c r="CW832" s="152"/>
      <c r="CX832" s="152"/>
      <c r="CY832" s="152"/>
      <c r="CZ832" s="152"/>
      <c r="DA832" s="152"/>
      <c r="DB832" s="152"/>
      <c r="DC832" s="152"/>
      <c r="DD832" s="152"/>
      <c r="DE832" s="152"/>
      <c r="DF832" s="152"/>
      <c r="DG832" s="152"/>
      <c r="DH832" s="152"/>
      <c r="DI832" s="152"/>
      <c r="DJ832" s="152"/>
      <c r="DK832" s="152"/>
      <c r="DL832" s="152"/>
      <c r="DM832" s="152"/>
      <c r="DN832" s="152"/>
      <c r="DO832" s="152"/>
      <c r="DP832" s="152"/>
      <c r="DQ832" s="152"/>
      <c r="DR832" s="152"/>
      <c r="DS832" s="152"/>
      <c r="DT832" s="152"/>
      <c r="DU832" s="152"/>
      <c r="DV832" s="152"/>
      <c r="DW832" s="152"/>
      <c r="DX832" s="152"/>
      <c r="DY832" s="152"/>
      <c r="DZ832" s="152"/>
      <c r="EA832" s="152"/>
      <c r="EB832" s="152"/>
      <c r="EC832" s="152"/>
      <c r="ED832" s="152"/>
      <c r="EE832" s="152"/>
      <c r="EF832" s="152"/>
      <c r="EG832" s="152"/>
      <c r="EH832" s="152"/>
      <c r="EI832" s="152"/>
      <c r="EJ832" s="152"/>
      <c r="EK832" s="152"/>
      <c r="EL832" s="152"/>
      <c r="EM832" s="152"/>
      <c r="EN832" s="152"/>
      <c r="EO832" s="152"/>
      <c r="EP832" s="152"/>
      <c r="EQ832" s="152"/>
      <c r="ER832" s="152"/>
      <c r="ES832" s="152"/>
      <c r="ET832" s="152"/>
      <c r="EU832" s="152"/>
      <c r="EV832" s="152"/>
      <c r="EW832" s="152"/>
      <c r="EX832" s="152"/>
      <c r="EY832" s="152"/>
      <c r="EZ832" s="152"/>
      <c r="FA832" s="152"/>
      <c r="FB832" s="152"/>
      <c r="FC832" s="152"/>
      <c r="FD832" s="152"/>
    </row>
    <row r="833" spans="1:160">
      <c r="A833" s="89"/>
      <c r="B833" s="89"/>
      <c r="C833" s="89"/>
      <c r="D833" s="89"/>
      <c r="E833" s="89"/>
      <c r="F833" s="89"/>
      <c r="G833" s="89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152"/>
      <c r="AE833" s="152"/>
      <c r="AF833" s="152"/>
      <c r="AG833" s="152"/>
      <c r="AH833" s="152"/>
      <c r="AI833" s="152"/>
      <c r="AJ833" s="152"/>
      <c r="AK833" s="152"/>
      <c r="AL833" s="152"/>
      <c r="AM833" s="152"/>
      <c r="AN833" s="152"/>
      <c r="AO833" s="152"/>
      <c r="AP833" s="152"/>
      <c r="AQ833" s="152"/>
      <c r="AR833" s="152"/>
      <c r="AS833" s="152"/>
      <c r="AT833" s="152"/>
      <c r="AU833" s="152"/>
      <c r="AV833" s="152"/>
      <c r="AW833" s="152"/>
      <c r="AX833" s="152"/>
      <c r="AY833" s="152"/>
      <c r="AZ833" s="152"/>
      <c r="BA833" s="152"/>
      <c r="BB833" s="152"/>
      <c r="BC833" s="152"/>
      <c r="BD833" s="152"/>
      <c r="BE833" s="152"/>
      <c r="BF833" s="152"/>
      <c r="BG833" s="152"/>
      <c r="BH833" s="152"/>
      <c r="BI833" s="152"/>
      <c r="BJ833" s="152"/>
      <c r="BK833" s="152"/>
      <c r="BL833" s="152"/>
      <c r="BM833" s="152"/>
      <c r="BN833" s="152"/>
      <c r="BO833" s="152"/>
      <c r="BP833" s="152"/>
      <c r="BQ833" s="152"/>
      <c r="BR833" s="152"/>
      <c r="BS833" s="152"/>
      <c r="BT833" s="152"/>
      <c r="BU833" s="152"/>
      <c r="BV833" s="152"/>
      <c r="BW833" s="152"/>
      <c r="BX833" s="152"/>
      <c r="BY833" s="152"/>
      <c r="BZ833" s="152"/>
      <c r="CA833" s="152"/>
      <c r="CB833" s="152"/>
      <c r="CC833" s="152"/>
      <c r="CD833" s="152"/>
      <c r="CE833" s="152"/>
      <c r="CF833" s="152"/>
      <c r="CG833" s="152"/>
      <c r="CH833" s="152"/>
      <c r="CI833" s="152"/>
      <c r="CJ833" s="152"/>
      <c r="CK833" s="152"/>
      <c r="CL833" s="152"/>
      <c r="CM833" s="152"/>
      <c r="CN833" s="152"/>
      <c r="CO833" s="152"/>
      <c r="CP833" s="152"/>
      <c r="CQ833" s="152"/>
      <c r="CR833" s="152"/>
      <c r="CS833" s="152"/>
      <c r="CT833" s="152"/>
      <c r="CU833" s="152"/>
      <c r="CV833" s="152"/>
      <c r="CW833" s="152"/>
      <c r="CX833" s="152"/>
      <c r="CY833" s="152"/>
      <c r="CZ833" s="152"/>
      <c r="DA833" s="152"/>
      <c r="DB833" s="152"/>
      <c r="DC833" s="152"/>
      <c r="DD833" s="152"/>
      <c r="DE833" s="152"/>
      <c r="DF833" s="152"/>
      <c r="DG833" s="152"/>
      <c r="DH833" s="152"/>
      <c r="DI833" s="152"/>
      <c r="DJ833" s="152"/>
      <c r="DK833" s="152"/>
      <c r="DL833" s="152"/>
      <c r="DM833" s="152"/>
      <c r="DN833" s="152"/>
      <c r="DO833" s="152"/>
      <c r="DP833" s="152"/>
      <c r="DQ833" s="152"/>
      <c r="DR833" s="152"/>
      <c r="DS833" s="152"/>
      <c r="DT833" s="152"/>
      <c r="DU833" s="152"/>
      <c r="DV833" s="152"/>
      <c r="DW833" s="152"/>
      <c r="DX833" s="152"/>
      <c r="DY833" s="152"/>
      <c r="DZ833" s="152"/>
      <c r="EA833" s="152"/>
      <c r="EB833" s="152"/>
      <c r="EC833" s="152"/>
      <c r="ED833" s="152"/>
      <c r="EE833" s="152"/>
      <c r="EF833" s="152"/>
      <c r="EG833" s="152"/>
      <c r="EH833" s="152"/>
      <c r="EI833" s="152"/>
      <c r="EJ833" s="152"/>
      <c r="EK833" s="152"/>
      <c r="EL833" s="152"/>
      <c r="EM833" s="152"/>
      <c r="EN833" s="152"/>
      <c r="EO833" s="152"/>
      <c r="EP833" s="152"/>
      <c r="EQ833" s="152"/>
      <c r="ER833" s="152"/>
      <c r="ES833" s="152"/>
      <c r="ET833" s="152"/>
      <c r="EU833" s="152"/>
      <c r="EV833" s="152"/>
      <c r="EW833" s="152"/>
      <c r="EX833" s="152"/>
      <c r="EY833" s="152"/>
      <c r="EZ833" s="152"/>
      <c r="FA833" s="152"/>
      <c r="FB833" s="152"/>
      <c r="FC833" s="152"/>
      <c r="FD833" s="152"/>
    </row>
    <row r="834" spans="1:160">
      <c r="A834" s="89"/>
      <c r="B834" s="89"/>
      <c r="C834" s="89"/>
      <c r="D834" s="89"/>
      <c r="E834" s="89"/>
      <c r="F834" s="89"/>
      <c r="G834" s="89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2"/>
      <c r="AI834" s="152"/>
      <c r="AJ834" s="152"/>
      <c r="AK834" s="152"/>
      <c r="AL834" s="152"/>
      <c r="AM834" s="152"/>
      <c r="AN834" s="152"/>
      <c r="AO834" s="152"/>
      <c r="AP834" s="152"/>
      <c r="AQ834" s="152"/>
      <c r="AR834" s="152"/>
      <c r="AS834" s="152"/>
      <c r="AT834" s="152"/>
      <c r="AU834" s="152"/>
      <c r="AV834" s="152"/>
      <c r="AW834" s="152"/>
      <c r="AX834" s="152"/>
      <c r="AY834" s="152"/>
      <c r="AZ834" s="152"/>
      <c r="BA834" s="152"/>
      <c r="BB834" s="152"/>
      <c r="BC834" s="152"/>
      <c r="BD834" s="152"/>
      <c r="BE834" s="152"/>
      <c r="BF834" s="152"/>
      <c r="BG834" s="152"/>
      <c r="BH834" s="152"/>
      <c r="BI834" s="152"/>
      <c r="BJ834" s="152"/>
      <c r="BK834" s="152"/>
      <c r="BL834" s="152"/>
      <c r="BM834" s="152"/>
      <c r="BN834" s="152"/>
      <c r="BO834" s="152"/>
      <c r="BP834" s="152"/>
      <c r="BQ834" s="152"/>
      <c r="BR834" s="152"/>
      <c r="BS834" s="152"/>
      <c r="BT834" s="152"/>
      <c r="BU834" s="152"/>
      <c r="BV834" s="152"/>
      <c r="BW834" s="152"/>
      <c r="BX834" s="152"/>
      <c r="BY834" s="152"/>
      <c r="BZ834" s="152"/>
      <c r="CA834" s="152"/>
      <c r="CB834" s="152"/>
      <c r="CC834" s="152"/>
      <c r="CD834" s="152"/>
      <c r="CE834" s="152"/>
      <c r="CF834" s="152"/>
      <c r="CG834" s="152"/>
      <c r="CH834" s="152"/>
      <c r="CI834" s="152"/>
      <c r="CJ834" s="152"/>
      <c r="CK834" s="152"/>
      <c r="CL834" s="152"/>
      <c r="CM834" s="152"/>
      <c r="CN834" s="152"/>
      <c r="CO834" s="152"/>
      <c r="CP834" s="152"/>
      <c r="CQ834" s="152"/>
      <c r="CR834" s="152"/>
      <c r="CS834" s="152"/>
      <c r="CT834" s="152"/>
      <c r="CU834" s="152"/>
      <c r="CV834" s="152"/>
      <c r="CW834" s="152"/>
      <c r="CX834" s="152"/>
      <c r="CY834" s="152"/>
      <c r="CZ834" s="152"/>
      <c r="DA834" s="152"/>
      <c r="DB834" s="152"/>
      <c r="DC834" s="152"/>
      <c r="DD834" s="152"/>
      <c r="DE834" s="152"/>
      <c r="DF834" s="152"/>
      <c r="DG834" s="152"/>
      <c r="DH834" s="152"/>
      <c r="DI834" s="152"/>
      <c r="DJ834" s="152"/>
      <c r="DK834" s="152"/>
      <c r="DL834" s="152"/>
      <c r="DM834" s="152"/>
      <c r="DN834" s="152"/>
      <c r="DO834" s="152"/>
      <c r="DP834" s="152"/>
      <c r="DQ834" s="152"/>
      <c r="DR834" s="152"/>
      <c r="DS834" s="152"/>
      <c r="DT834" s="152"/>
      <c r="DU834" s="152"/>
      <c r="DV834" s="152"/>
      <c r="DW834" s="152"/>
      <c r="DX834" s="152"/>
      <c r="DY834" s="152"/>
      <c r="DZ834" s="152"/>
      <c r="EA834" s="152"/>
      <c r="EB834" s="152"/>
      <c r="EC834" s="152"/>
      <c r="ED834" s="152"/>
      <c r="EE834" s="152"/>
      <c r="EF834" s="152"/>
      <c r="EG834" s="152"/>
      <c r="EH834" s="152"/>
      <c r="EI834" s="152"/>
      <c r="EJ834" s="152"/>
      <c r="EK834" s="152"/>
      <c r="EL834" s="152"/>
      <c r="EM834" s="152"/>
      <c r="EN834" s="152"/>
      <c r="EO834" s="152"/>
      <c r="EP834" s="152"/>
      <c r="EQ834" s="152"/>
      <c r="ER834" s="152"/>
      <c r="ES834" s="152"/>
      <c r="ET834" s="152"/>
      <c r="EU834" s="152"/>
      <c r="EV834" s="152"/>
      <c r="EW834" s="152"/>
      <c r="EX834" s="152"/>
      <c r="EY834" s="152"/>
      <c r="EZ834" s="152"/>
      <c r="FA834" s="152"/>
      <c r="FB834" s="152"/>
      <c r="FC834" s="152"/>
      <c r="FD834" s="152"/>
    </row>
    <row r="835" spans="1:160">
      <c r="A835" s="89"/>
      <c r="B835" s="89"/>
      <c r="C835" s="89"/>
      <c r="D835" s="89"/>
      <c r="E835" s="89"/>
      <c r="F835" s="89"/>
      <c r="G835" s="89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152"/>
      <c r="AE835" s="152"/>
      <c r="AF835" s="152"/>
      <c r="AG835" s="152"/>
      <c r="AH835" s="152"/>
      <c r="AI835" s="152"/>
      <c r="AJ835" s="152"/>
      <c r="AK835" s="152"/>
      <c r="AL835" s="152"/>
      <c r="AM835" s="152"/>
      <c r="AN835" s="152"/>
      <c r="AO835" s="152"/>
      <c r="AP835" s="152"/>
      <c r="AQ835" s="152"/>
      <c r="AR835" s="152"/>
      <c r="AS835" s="152"/>
      <c r="AT835" s="152"/>
      <c r="AU835" s="152"/>
      <c r="AV835" s="152"/>
      <c r="AW835" s="152"/>
      <c r="AX835" s="152"/>
      <c r="AY835" s="152"/>
      <c r="AZ835" s="152"/>
      <c r="BA835" s="152"/>
      <c r="BB835" s="152"/>
      <c r="BC835" s="152"/>
      <c r="BD835" s="152"/>
      <c r="BE835" s="152"/>
      <c r="BF835" s="152"/>
      <c r="BG835" s="152"/>
      <c r="BH835" s="152"/>
      <c r="BI835" s="152"/>
      <c r="BJ835" s="152"/>
      <c r="BK835" s="152"/>
      <c r="BL835" s="152"/>
      <c r="BM835" s="152"/>
      <c r="BN835" s="152"/>
      <c r="BO835" s="152"/>
      <c r="BP835" s="152"/>
      <c r="BQ835" s="152"/>
      <c r="BR835" s="152"/>
      <c r="BS835" s="152"/>
      <c r="BT835" s="152"/>
      <c r="BU835" s="152"/>
      <c r="BV835" s="152"/>
      <c r="BW835" s="152"/>
      <c r="BX835" s="152"/>
      <c r="BY835" s="152"/>
      <c r="BZ835" s="152"/>
      <c r="CA835" s="152"/>
      <c r="CB835" s="152"/>
      <c r="CC835" s="152"/>
      <c r="CD835" s="152"/>
      <c r="CE835" s="152"/>
      <c r="CF835" s="152"/>
      <c r="CG835" s="152"/>
      <c r="CH835" s="152"/>
      <c r="CI835" s="152"/>
      <c r="CJ835" s="152"/>
      <c r="CK835" s="152"/>
      <c r="CL835" s="152"/>
      <c r="CM835" s="152"/>
      <c r="CN835" s="152"/>
      <c r="CO835" s="152"/>
      <c r="CP835" s="152"/>
      <c r="CQ835" s="152"/>
      <c r="CR835" s="152"/>
      <c r="CS835" s="152"/>
      <c r="CT835" s="152"/>
      <c r="CU835" s="152"/>
      <c r="CV835" s="152"/>
      <c r="CW835" s="152"/>
      <c r="CX835" s="152"/>
      <c r="CY835" s="152"/>
      <c r="CZ835" s="152"/>
      <c r="DA835" s="152"/>
      <c r="DB835" s="152"/>
      <c r="DC835" s="152"/>
      <c r="DD835" s="152"/>
      <c r="DE835" s="152"/>
      <c r="DF835" s="152"/>
      <c r="DG835" s="152"/>
      <c r="DH835" s="152"/>
      <c r="DI835" s="152"/>
      <c r="DJ835" s="152"/>
      <c r="DK835" s="152"/>
      <c r="DL835" s="152"/>
      <c r="DM835" s="152"/>
      <c r="DN835" s="152"/>
      <c r="DO835" s="152"/>
      <c r="DP835" s="152"/>
      <c r="DQ835" s="152"/>
      <c r="DR835" s="152"/>
      <c r="DS835" s="152"/>
      <c r="DT835" s="152"/>
      <c r="DU835" s="152"/>
      <c r="DV835" s="152"/>
      <c r="DW835" s="152"/>
      <c r="DX835" s="152"/>
      <c r="DY835" s="152"/>
      <c r="DZ835" s="152"/>
      <c r="EA835" s="152"/>
      <c r="EB835" s="152"/>
      <c r="EC835" s="152"/>
      <c r="ED835" s="152"/>
      <c r="EE835" s="152"/>
      <c r="EF835" s="152"/>
      <c r="EG835" s="152"/>
      <c r="EH835" s="152"/>
      <c r="EI835" s="152"/>
      <c r="EJ835" s="152"/>
      <c r="EK835" s="152"/>
      <c r="EL835" s="152"/>
      <c r="EM835" s="152"/>
      <c r="EN835" s="152"/>
      <c r="EO835" s="152"/>
      <c r="EP835" s="152"/>
      <c r="EQ835" s="152"/>
      <c r="ER835" s="152"/>
      <c r="ES835" s="152"/>
      <c r="ET835" s="152"/>
      <c r="EU835" s="152"/>
      <c r="EV835" s="152"/>
      <c r="EW835" s="152"/>
      <c r="EX835" s="152"/>
      <c r="EY835" s="152"/>
      <c r="EZ835" s="152"/>
      <c r="FA835" s="152"/>
      <c r="FB835" s="152"/>
      <c r="FC835" s="152"/>
      <c r="FD835" s="152"/>
    </row>
    <row r="836" spans="1:160">
      <c r="A836" s="89"/>
      <c r="B836" s="89"/>
      <c r="C836" s="89"/>
      <c r="D836" s="89"/>
      <c r="E836" s="89"/>
      <c r="F836" s="89"/>
      <c r="G836" s="89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152"/>
      <c r="AE836" s="152"/>
      <c r="AF836" s="152"/>
      <c r="AG836" s="152"/>
      <c r="AH836" s="152"/>
      <c r="AI836" s="152"/>
      <c r="AJ836" s="152"/>
      <c r="AK836" s="152"/>
      <c r="AL836" s="152"/>
      <c r="AM836" s="152"/>
      <c r="AN836" s="152"/>
      <c r="AO836" s="152"/>
      <c r="AP836" s="152"/>
      <c r="AQ836" s="152"/>
      <c r="AR836" s="152"/>
      <c r="AS836" s="152"/>
      <c r="AT836" s="152"/>
      <c r="AU836" s="152"/>
      <c r="AV836" s="152"/>
      <c r="AW836" s="152"/>
      <c r="AX836" s="152"/>
      <c r="AY836" s="152"/>
      <c r="AZ836" s="152"/>
      <c r="BA836" s="152"/>
      <c r="BB836" s="152"/>
      <c r="BC836" s="152"/>
      <c r="BD836" s="152"/>
      <c r="BE836" s="152"/>
      <c r="BF836" s="152"/>
      <c r="BG836" s="152"/>
      <c r="BH836" s="152"/>
      <c r="BI836" s="152"/>
      <c r="BJ836" s="152"/>
      <c r="BK836" s="152"/>
      <c r="BL836" s="152"/>
      <c r="BM836" s="152"/>
      <c r="BN836" s="152"/>
      <c r="BO836" s="152"/>
      <c r="BP836" s="152"/>
      <c r="BQ836" s="152"/>
      <c r="BR836" s="152"/>
      <c r="BS836" s="152"/>
      <c r="BT836" s="152"/>
      <c r="BU836" s="152"/>
      <c r="BV836" s="152"/>
      <c r="BW836" s="152"/>
      <c r="BX836" s="152"/>
      <c r="BY836" s="152"/>
      <c r="BZ836" s="152"/>
      <c r="CA836" s="152"/>
      <c r="CB836" s="152"/>
      <c r="CC836" s="152"/>
      <c r="CD836" s="152"/>
      <c r="CE836" s="152"/>
      <c r="CF836" s="152"/>
      <c r="CG836" s="152"/>
      <c r="CH836" s="152"/>
      <c r="CI836" s="152"/>
      <c r="CJ836" s="152"/>
      <c r="CK836" s="152"/>
      <c r="CL836" s="152"/>
      <c r="CM836" s="152"/>
      <c r="CN836" s="152"/>
      <c r="CO836" s="152"/>
      <c r="CP836" s="152"/>
      <c r="CQ836" s="152"/>
      <c r="CR836" s="152"/>
      <c r="CS836" s="152"/>
      <c r="CT836" s="152"/>
      <c r="CU836" s="152"/>
      <c r="CV836" s="152"/>
      <c r="CW836" s="152"/>
      <c r="CX836" s="152"/>
      <c r="CY836" s="152"/>
      <c r="CZ836" s="152"/>
      <c r="DA836" s="152"/>
      <c r="DB836" s="152"/>
      <c r="DC836" s="152"/>
      <c r="DD836" s="152"/>
      <c r="DE836" s="152"/>
      <c r="DF836" s="152"/>
      <c r="DG836" s="152"/>
      <c r="DH836" s="152"/>
      <c r="DI836" s="152"/>
      <c r="DJ836" s="152"/>
      <c r="DK836" s="152"/>
      <c r="DL836" s="152"/>
      <c r="DM836" s="152"/>
      <c r="DN836" s="152"/>
      <c r="DO836" s="152"/>
      <c r="DP836" s="152"/>
      <c r="DQ836" s="152"/>
      <c r="DR836" s="152"/>
      <c r="DS836" s="152"/>
      <c r="DT836" s="152"/>
      <c r="DU836" s="152"/>
      <c r="DV836" s="152"/>
      <c r="DW836" s="152"/>
      <c r="DX836" s="152"/>
      <c r="DY836" s="152"/>
      <c r="DZ836" s="152"/>
      <c r="EA836" s="152"/>
      <c r="EB836" s="152"/>
      <c r="EC836" s="152"/>
      <c r="ED836" s="152"/>
      <c r="EE836" s="152"/>
      <c r="EF836" s="152"/>
      <c r="EG836" s="152"/>
      <c r="EH836" s="152"/>
      <c r="EI836" s="152"/>
      <c r="EJ836" s="152"/>
      <c r="EK836" s="152"/>
      <c r="EL836" s="152"/>
      <c r="EM836" s="152"/>
      <c r="EN836" s="152"/>
      <c r="EO836" s="152"/>
      <c r="EP836" s="152"/>
      <c r="EQ836" s="152"/>
      <c r="ER836" s="152"/>
      <c r="ES836" s="152"/>
      <c r="ET836" s="152"/>
      <c r="EU836" s="152"/>
      <c r="EV836" s="152"/>
      <c r="EW836" s="152"/>
      <c r="EX836" s="152"/>
      <c r="EY836" s="152"/>
      <c r="EZ836" s="152"/>
      <c r="FA836" s="152"/>
      <c r="FB836" s="152"/>
      <c r="FC836" s="152"/>
      <c r="FD836" s="152"/>
    </row>
    <row r="837" spans="1:160">
      <c r="A837" s="89"/>
      <c r="B837" s="89"/>
      <c r="C837" s="89"/>
      <c r="D837" s="89"/>
      <c r="E837" s="89"/>
      <c r="F837" s="89"/>
      <c r="G837" s="89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152"/>
      <c r="AE837" s="152"/>
      <c r="AF837" s="152"/>
      <c r="AG837" s="152"/>
      <c r="AH837" s="152"/>
      <c r="AI837" s="152"/>
      <c r="AJ837" s="152"/>
      <c r="AK837" s="152"/>
      <c r="AL837" s="152"/>
      <c r="AM837" s="152"/>
      <c r="AN837" s="152"/>
      <c r="AO837" s="152"/>
      <c r="AP837" s="152"/>
      <c r="AQ837" s="152"/>
      <c r="AR837" s="152"/>
      <c r="AS837" s="152"/>
      <c r="AT837" s="152"/>
      <c r="AU837" s="152"/>
      <c r="AV837" s="152"/>
      <c r="AW837" s="152"/>
      <c r="AX837" s="152"/>
      <c r="AY837" s="152"/>
      <c r="AZ837" s="152"/>
      <c r="BA837" s="152"/>
      <c r="BB837" s="152"/>
      <c r="BC837" s="152"/>
      <c r="BD837" s="152"/>
      <c r="BE837" s="152"/>
      <c r="BF837" s="152"/>
      <c r="BG837" s="152"/>
      <c r="BH837" s="152"/>
      <c r="BI837" s="152"/>
      <c r="BJ837" s="152"/>
      <c r="BK837" s="152"/>
      <c r="BL837" s="152"/>
      <c r="BM837" s="152"/>
      <c r="BN837" s="152"/>
      <c r="BO837" s="152"/>
      <c r="BP837" s="152"/>
      <c r="BQ837" s="152"/>
      <c r="BR837" s="152"/>
      <c r="BS837" s="152"/>
      <c r="BT837" s="152"/>
      <c r="BU837" s="152"/>
      <c r="BV837" s="152"/>
      <c r="BW837" s="152"/>
      <c r="BX837" s="152"/>
      <c r="BY837" s="152"/>
      <c r="BZ837" s="152"/>
      <c r="CA837" s="152"/>
      <c r="CB837" s="152"/>
      <c r="CC837" s="152"/>
      <c r="CD837" s="152"/>
      <c r="CE837" s="152"/>
      <c r="CF837" s="152"/>
      <c r="CG837" s="152"/>
      <c r="CH837" s="152"/>
      <c r="CI837" s="152"/>
      <c r="CJ837" s="152"/>
      <c r="CK837" s="152"/>
      <c r="CL837" s="152"/>
      <c r="CM837" s="152"/>
      <c r="CN837" s="152"/>
      <c r="CO837" s="152"/>
      <c r="CP837" s="152"/>
      <c r="CQ837" s="152"/>
      <c r="CR837" s="152"/>
      <c r="CS837" s="152"/>
      <c r="CT837" s="152"/>
      <c r="CU837" s="152"/>
      <c r="CV837" s="152"/>
      <c r="CW837" s="152"/>
      <c r="CX837" s="152"/>
      <c r="CY837" s="152"/>
      <c r="CZ837" s="152"/>
      <c r="DA837" s="152"/>
      <c r="DB837" s="152"/>
      <c r="DC837" s="152"/>
      <c r="DD837" s="152"/>
      <c r="DE837" s="152"/>
      <c r="DF837" s="152"/>
      <c r="DG837" s="152"/>
      <c r="DH837" s="152"/>
      <c r="DI837" s="152"/>
      <c r="DJ837" s="152"/>
      <c r="DK837" s="152"/>
      <c r="DL837" s="152"/>
      <c r="DM837" s="152"/>
      <c r="DN837" s="152"/>
      <c r="DO837" s="152"/>
      <c r="DP837" s="152"/>
      <c r="DQ837" s="152"/>
      <c r="DR837" s="152"/>
      <c r="DS837" s="152"/>
      <c r="DT837" s="152"/>
      <c r="DU837" s="152"/>
      <c r="DV837" s="152"/>
      <c r="DW837" s="152"/>
      <c r="DX837" s="152"/>
      <c r="DY837" s="152"/>
      <c r="DZ837" s="152"/>
      <c r="EA837" s="152"/>
      <c r="EB837" s="152"/>
      <c r="EC837" s="152"/>
      <c r="ED837" s="152"/>
      <c r="EE837" s="152"/>
      <c r="EF837" s="152"/>
      <c r="EG837" s="152"/>
      <c r="EH837" s="152"/>
      <c r="EI837" s="152"/>
      <c r="EJ837" s="152"/>
      <c r="EK837" s="152"/>
      <c r="EL837" s="152"/>
      <c r="EM837" s="152"/>
      <c r="EN837" s="152"/>
      <c r="EO837" s="152"/>
      <c r="EP837" s="152"/>
      <c r="EQ837" s="152"/>
      <c r="ER837" s="152"/>
      <c r="ES837" s="152"/>
      <c r="ET837" s="152"/>
      <c r="EU837" s="152"/>
      <c r="EV837" s="152"/>
      <c r="EW837" s="152"/>
      <c r="EX837" s="152"/>
      <c r="EY837" s="152"/>
      <c r="EZ837" s="152"/>
      <c r="FA837" s="152"/>
      <c r="FB837" s="152"/>
      <c r="FC837" s="152"/>
      <c r="FD837" s="152"/>
    </row>
    <row r="838" spans="1:160">
      <c r="A838" s="89"/>
      <c r="B838" s="89"/>
      <c r="C838" s="89"/>
      <c r="D838" s="89"/>
      <c r="E838" s="89"/>
      <c r="F838" s="89"/>
      <c r="G838" s="89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152"/>
      <c r="AE838" s="152"/>
      <c r="AF838" s="152"/>
      <c r="AG838" s="152"/>
      <c r="AH838" s="152"/>
      <c r="AI838" s="152"/>
      <c r="AJ838" s="152"/>
      <c r="AK838" s="152"/>
      <c r="AL838" s="152"/>
      <c r="AM838" s="152"/>
      <c r="AN838" s="152"/>
      <c r="AO838" s="152"/>
      <c r="AP838" s="152"/>
      <c r="AQ838" s="152"/>
      <c r="AR838" s="152"/>
      <c r="AS838" s="152"/>
      <c r="AT838" s="152"/>
      <c r="AU838" s="152"/>
      <c r="AV838" s="152"/>
      <c r="AW838" s="152"/>
      <c r="AX838" s="152"/>
      <c r="AY838" s="152"/>
      <c r="AZ838" s="152"/>
      <c r="BA838" s="152"/>
      <c r="BB838" s="152"/>
      <c r="BC838" s="152"/>
      <c r="BD838" s="152"/>
      <c r="BE838" s="152"/>
      <c r="BF838" s="152"/>
      <c r="BG838" s="152"/>
      <c r="BH838" s="152"/>
      <c r="BI838" s="152"/>
      <c r="BJ838" s="152"/>
      <c r="BK838" s="152"/>
      <c r="BL838" s="152"/>
      <c r="BM838" s="152"/>
      <c r="BN838" s="152"/>
      <c r="BO838" s="152"/>
      <c r="BP838" s="152"/>
      <c r="BQ838" s="152"/>
      <c r="BR838" s="152"/>
      <c r="BS838" s="152"/>
      <c r="BT838" s="152"/>
      <c r="BU838" s="152"/>
      <c r="BV838" s="152"/>
      <c r="BW838" s="152"/>
      <c r="BX838" s="152"/>
      <c r="BY838" s="152"/>
      <c r="BZ838" s="152"/>
      <c r="CA838" s="152"/>
      <c r="CB838" s="152"/>
      <c r="CC838" s="152"/>
      <c r="CD838" s="152"/>
      <c r="CE838" s="152"/>
      <c r="CF838" s="152"/>
      <c r="CG838" s="152"/>
      <c r="CH838" s="152"/>
      <c r="CI838" s="152"/>
      <c r="CJ838" s="152"/>
      <c r="CK838" s="152"/>
      <c r="CL838" s="152"/>
      <c r="CM838" s="152"/>
      <c r="CN838" s="152"/>
      <c r="CO838" s="152"/>
      <c r="CP838" s="152"/>
      <c r="CQ838" s="152"/>
      <c r="CR838" s="152"/>
      <c r="CS838" s="152"/>
      <c r="CT838" s="152"/>
      <c r="CU838" s="152"/>
      <c r="CV838" s="152"/>
      <c r="CW838" s="152"/>
      <c r="CX838" s="152"/>
      <c r="CY838" s="152"/>
      <c r="CZ838" s="152"/>
      <c r="DA838" s="152"/>
      <c r="DB838" s="152"/>
      <c r="DC838" s="152"/>
      <c r="DD838" s="152"/>
      <c r="DE838" s="152"/>
      <c r="DF838" s="152"/>
      <c r="DG838" s="152"/>
      <c r="DH838" s="152"/>
      <c r="DI838" s="152"/>
      <c r="DJ838" s="152"/>
      <c r="DK838" s="152"/>
      <c r="DL838" s="152"/>
      <c r="DM838" s="152"/>
      <c r="DN838" s="152"/>
      <c r="DO838" s="152"/>
      <c r="DP838" s="152"/>
      <c r="DQ838" s="152"/>
      <c r="DR838" s="152"/>
      <c r="DS838" s="152"/>
      <c r="DT838" s="152"/>
      <c r="DU838" s="152"/>
      <c r="DV838" s="152"/>
      <c r="DW838" s="152"/>
      <c r="DX838" s="152"/>
      <c r="DY838" s="152"/>
      <c r="DZ838" s="152"/>
      <c r="EA838" s="152"/>
      <c r="EB838" s="152"/>
      <c r="EC838" s="152"/>
      <c r="ED838" s="152"/>
      <c r="EE838" s="152"/>
      <c r="EF838" s="152"/>
      <c r="EG838" s="152"/>
      <c r="EH838" s="152"/>
      <c r="EI838" s="152"/>
      <c r="EJ838" s="152"/>
      <c r="EK838" s="152"/>
      <c r="EL838" s="152"/>
      <c r="EM838" s="152"/>
      <c r="EN838" s="152"/>
      <c r="EO838" s="152"/>
      <c r="EP838" s="152"/>
      <c r="EQ838" s="152"/>
      <c r="ER838" s="152"/>
      <c r="ES838" s="152"/>
      <c r="ET838" s="152"/>
      <c r="EU838" s="152"/>
      <c r="EV838" s="152"/>
      <c r="EW838" s="152"/>
      <c r="EX838" s="152"/>
      <c r="EY838" s="152"/>
      <c r="EZ838" s="152"/>
      <c r="FA838" s="152"/>
      <c r="FB838" s="152"/>
      <c r="FC838" s="152"/>
      <c r="FD838" s="152"/>
    </row>
    <row r="839" spans="1:160">
      <c r="A839" s="89"/>
      <c r="B839" s="89"/>
      <c r="C839" s="89"/>
      <c r="D839" s="89"/>
      <c r="E839" s="89"/>
      <c r="F839" s="89"/>
      <c r="G839" s="89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152"/>
      <c r="AE839" s="152"/>
      <c r="AF839" s="152"/>
      <c r="AG839" s="152"/>
      <c r="AH839" s="152"/>
      <c r="AI839" s="152"/>
      <c r="AJ839" s="152"/>
      <c r="AK839" s="152"/>
      <c r="AL839" s="152"/>
      <c r="AM839" s="152"/>
      <c r="AN839" s="152"/>
      <c r="AO839" s="152"/>
      <c r="AP839" s="152"/>
      <c r="AQ839" s="152"/>
      <c r="AR839" s="152"/>
      <c r="AS839" s="152"/>
      <c r="AT839" s="152"/>
      <c r="AU839" s="152"/>
      <c r="AV839" s="152"/>
      <c r="AW839" s="152"/>
      <c r="AX839" s="152"/>
      <c r="AY839" s="152"/>
      <c r="AZ839" s="152"/>
      <c r="BA839" s="152"/>
      <c r="BB839" s="152"/>
      <c r="BC839" s="152"/>
      <c r="BD839" s="152"/>
      <c r="BE839" s="152"/>
      <c r="BF839" s="152"/>
      <c r="BG839" s="152"/>
      <c r="BH839" s="152"/>
      <c r="BI839" s="152"/>
      <c r="BJ839" s="152"/>
      <c r="BK839" s="152"/>
      <c r="BL839" s="152"/>
      <c r="BM839" s="152"/>
      <c r="BN839" s="152"/>
      <c r="BO839" s="152"/>
      <c r="BP839" s="152"/>
      <c r="BQ839" s="152"/>
      <c r="BR839" s="152"/>
      <c r="BS839" s="152"/>
      <c r="BT839" s="152"/>
      <c r="BU839" s="152"/>
      <c r="BV839" s="152"/>
      <c r="BW839" s="152"/>
      <c r="BX839" s="152"/>
      <c r="BY839" s="152"/>
      <c r="BZ839" s="152"/>
      <c r="CA839" s="152"/>
      <c r="CB839" s="152"/>
      <c r="CC839" s="152"/>
      <c r="CD839" s="152"/>
      <c r="CE839" s="152"/>
      <c r="CF839" s="152"/>
      <c r="CG839" s="152"/>
      <c r="CH839" s="152"/>
      <c r="CI839" s="152"/>
      <c r="CJ839" s="152"/>
      <c r="CK839" s="152"/>
      <c r="CL839" s="152"/>
      <c r="CM839" s="152"/>
      <c r="CN839" s="152"/>
      <c r="CO839" s="152"/>
      <c r="CP839" s="152"/>
      <c r="CQ839" s="152"/>
      <c r="CR839" s="152"/>
      <c r="CS839" s="152"/>
      <c r="CT839" s="152"/>
      <c r="CU839" s="152"/>
      <c r="CV839" s="152"/>
      <c r="CW839" s="152"/>
      <c r="CX839" s="152"/>
      <c r="CY839" s="152"/>
      <c r="CZ839" s="152"/>
      <c r="DA839" s="152"/>
      <c r="DB839" s="152"/>
      <c r="DC839" s="152"/>
      <c r="DD839" s="152"/>
      <c r="DE839" s="152"/>
      <c r="DF839" s="152"/>
      <c r="DG839" s="152"/>
      <c r="DH839" s="152"/>
      <c r="DI839" s="152"/>
      <c r="DJ839" s="152"/>
      <c r="DK839" s="152"/>
      <c r="DL839" s="152"/>
      <c r="DM839" s="152"/>
      <c r="DN839" s="152"/>
      <c r="DO839" s="152"/>
      <c r="DP839" s="152"/>
      <c r="DQ839" s="152"/>
      <c r="DR839" s="152"/>
      <c r="DS839" s="152"/>
      <c r="DT839" s="152"/>
      <c r="DU839" s="152"/>
      <c r="DV839" s="152"/>
      <c r="DW839" s="152"/>
      <c r="DX839" s="152"/>
      <c r="DY839" s="152"/>
      <c r="DZ839" s="152"/>
      <c r="EA839" s="152"/>
      <c r="EB839" s="152"/>
      <c r="EC839" s="152"/>
      <c r="ED839" s="152"/>
      <c r="EE839" s="152"/>
      <c r="EF839" s="152"/>
      <c r="EG839" s="152"/>
      <c r="EH839" s="152"/>
      <c r="EI839" s="152"/>
      <c r="EJ839" s="152"/>
      <c r="EK839" s="152"/>
      <c r="EL839" s="152"/>
      <c r="EM839" s="152"/>
      <c r="EN839" s="152"/>
      <c r="EO839" s="152"/>
      <c r="EP839" s="152"/>
      <c r="EQ839" s="152"/>
      <c r="ER839" s="152"/>
      <c r="ES839" s="152"/>
      <c r="ET839" s="152"/>
      <c r="EU839" s="152"/>
      <c r="EV839" s="152"/>
      <c r="EW839" s="152"/>
      <c r="EX839" s="152"/>
      <c r="EY839" s="152"/>
      <c r="EZ839" s="152"/>
      <c r="FA839" s="152"/>
      <c r="FB839" s="152"/>
      <c r="FC839" s="152"/>
      <c r="FD839" s="152"/>
    </row>
    <row r="840" spans="1:160">
      <c r="A840" s="89"/>
      <c r="B840" s="89"/>
      <c r="C840" s="89"/>
      <c r="D840" s="89"/>
      <c r="E840" s="89"/>
      <c r="F840" s="89"/>
      <c r="G840" s="89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152"/>
      <c r="AE840" s="152"/>
      <c r="AF840" s="152"/>
      <c r="AG840" s="152"/>
      <c r="AH840" s="152"/>
      <c r="AI840" s="152"/>
      <c r="AJ840" s="152"/>
      <c r="AK840" s="152"/>
      <c r="AL840" s="152"/>
      <c r="AM840" s="152"/>
      <c r="AN840" s="152"/>
      <c r="AO840" s="152"/>
      <c r="AP840" s="152"/>
      <c r="AQ840" s="152"/>
      <c r="AR840" s="152"/>
      <c r="AS840" s="152"/>
      <c r="AT840" s="152"/>
      <c r="AU840" s="152"/>
      <c r="AV840" s="152"/>
      <c r="AW840" s="152"/>
      <c r="AX840" s="152"/>
      <c r="AY840" s="152"/>
      <c r="AZ840" s="152"/>
      <c r="BA840" s="152"/>
      <c r="BB840" s="152"/>
      <c r="BC840" s="152"/>
      <c r="BD840" s="152"/>
      <c r="BE840" s="152"/>
      <c r="BF840" s="152"/>
      <c r="BG840" s="152"/>
      <c r="BH840" s="152"/>
      <c r="BI840" s="152"/>
      <c r="BJ840" s="152"/>
      <c r="BK840" s="152"/>
      <c r="BL840" s="152"/>
      <c r="BM840" s="152"/>
      <c r="BN840" s="152"/>
      <c r="BO840" s="152"/>
      <c r="BP840" s="152"/>
      <c r="BQ840" s="152"/>
      <c r="BR840" s="152"/>
      <c r="BS840" s="152"/>
      <c r="BT840" s="152"/>
      <c r="BU840" s="152"/>
      <c r="BV840" s="152"/>
      <c r="BW840" s="152"/>
      <c r="BX840" s="152"/>
      <c r="BY840" s="152"/>
      <c r="BZ840" s="152"/>
      <c r="CA840" s="152"/>
      <c r="CB840" s="152"/>
      <c r="CC840" s="152"/>
      <c r="CD840" s="152"/>
      <c r="CE840" s="152"/>
      <c r="CF840" s="152"/>
      <c r="CG840" s="152"/>
      <c r="CH840" s="152"/>
      <c r="CI840" s="152"/>
      <c r="CJ840" s="152"/>
      <c r="CK840" s="152"/>
      <c r="CL840" s="152"/>
      <c r="CM840" s="152"/>
      <c r="CN840" s="152"/>
      <c r="CO840" s="152"/>
      <c r="CP840" s="152"/>
      <c r="CQ840" s="152"/>
      <c r="CR840" s="152"/>
      <c r="CS840" s="152"/>
      <c r="CT840" s="152"/>
      <c r="CU840" s="152"/>
      <c r="CV840" s="152"/>
      <c r="CW840" s="152"/>
      <c r="CX840" s="152"/>
      <c r="CY840" s="152"/>
      <c r="CZ840" s="152"/>
      <c r="DA840" s="152"/>
      <c r="DB840" s="152"/>
      <c r="DC840" s="152"/>
      <c r="DD840" s="152"/>
      <c r="DE840" s="152"/>
      <c r="DF840" s="152"/>
      <c r="DG840" s="152"/>
      <c r="DH840" s="152"/>
      <c r="DI840" s="152"/>
      <c r="DJ840" s="152"/>
      <c r="DK840" s="152"/>
      <c r="DL840" s="152"/>
      <c r="DM840" s="152"/>
      <c r="DN840" s="152"/>
      <c r="DO840" s="152"/>
      <c r="DP840" s="152"/>
      <c r="DQ840" s="152"/>
      <c r="DR840" s="152"/>
      <c r="DS840" s="152"/>
      <c r="DT840" s="152"/>
      <c r="DU840" s="152"/>
      <c r="DV840" s="152"/>
      <c r="DW840" s="152"/>
      <c r="DX840" s="152"/>
      <c r="DY840" s="152"/>
      <c r="DZ840" s="152"/>
      <c r="EA840" s="152"/>
      <c r="EB840" s="152"/>
      <c r="EC840" s="152"/>
      <c r="ED840" s="152"/>
      <c r="EE840" s="152"/>
      <c r="EF840" s="152"/>
      <c r="EG840" s="152"/>
      <c r="EH840" s="152"/>
      <c r="EI840" s="152"/>
      <c r="EJ840" s="152"/>
      <c r="EK840" s="152"/>
      <c r="EL840" s="152"/>
      <c r="EM840" s="152"/>
      <c r="EN840" s="152"/>
      <c r="EO840" s="152"/>
      <c r="EP840" s="152"/>
      <c r="EQ840" s="152"/>
      <c r="ER840" s="152"/>
      <c r="ES840" s="152"/>
      <c r="ET840" s="152"/>
      <c r="EU840" s="152"/>
      <c r="EV840" s="152"/>
      <c r="EW840" s="152"/>
      <c r="EX840" s="152"/>
      <c r="EY840" s="152"/>
      <c r="EZ840" s="152"/>
      <c r="FA840" s="152"/>
      <c r="FB840" s="152"/>
      <c r="FC840" s="152"/>
      <c r="FD840" s="152"/>
    </row>
    <row r="841" spans="1:160">
      <c r="A841" s="89"/>
      <c r="B841" s="89"/>
      <c r="C841" s="89"/>
      <c r="D841" s="89"/>
      <c r="E841" s="89"/>
      <c r="F841" s="89"/>
      <c r="G841" s="89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152"/>
      <c r="AE841" s="152"/>
      <c r="AF841" s="152"/>
      <c r="AG841" s="152"/>
      <c r="AH841" s="152"/>
      <c r="AI841" s="152"/>
      <c r="AJ841" s="152"/>
      <c r="AK841" s="152"/>
      <c r="AL841" s="152"/>
      <c r="AM841" s="152"/>
      <c r="AN841" s="152"/>
      <c r="AO841" s="152"/>
      <c r="AP841" s="152"/>
      <c r="AQ841" s="152"/>
      <c r="AR841" s="152"/>
      <c r="AS841" s="152"/>
      <c r="AT841" s="152"/>
      <c r="AU841" s="152"/>
      <c r="AV841" s="152"/>
      <c r="AW841" s="152"/>
      <c r="AX841" s="152"/>
      <c r="AY841" s="152"/>
      <c r="AZ841" s="152"/>
      <c r="BA841" s="152"/>
      <c r="BB841" s="152"/>
      <c r="BC841" s="152"/>
      <c r="BD841" s="152"/>
      <c r="BE841" s="152"/>
      <c r="BF841" s="152"/>
      <c r="BG841" s="152"/>
      <c r="BH841" s="152"/>
      <c r="BI841" s="152"/>
      <c r="BJ841" s="152"/>
      <c r="BK841" s="152"/>
      <c r="BL841" s="152"/>
      <c r="BM841" s="152"/>
      <c r="BN841" s="152"/>
      <c r="BO841" s="152"/>
      <c r="BP841" s="152"/>
      <c r="BQ841" s="152"/>
      <c r="BR841" s="152"/>
      <c r="BS841" s="152"/>
      <c r="BT841" s="152"/>
      <c r="BU841" s="152"/>
      <c r="BV841" s="152"/>
      <c r="BW841" s="152"/>
      <c r="BX841" s="152"/>
      <c r="BY841" s="152"/>
      <c r="BZ841" s="152"/>
      <c r="CA841" s="152"/>
      <c r="CB841" s="152"/>
      <c r="CC841" s="152"/>
      <c r="CD841" s="152"/>
      <c r="CE841" s="152"/>
      <c r="CF841" s="152"/>
      <c r="CG841" s="152"/>
      <c r="CH841" s="152"/>
      <c r="CI841" s="152"/>
      <c r="CJ841" s="152"/>
      <c r="CK841" s="152"/>
      <c r="CL841" s="152"/>
      <c r="CM841" s="152"/>
      <c r="CN841" s="152"/>
      <c r="CO841" s="152"/>
      <c r="CP841" s="152"/>
      <c r="CQ841" s="152"/>
      <c r="CR841" s="152"/>
      <c r="CS841" s="152"/>
      <c r="CT841" s="152"/>
      <c r="CU841" s="152"/>
      <c r="CV841" s="152"/>
      <c r="CW841" s="152"/>
      <c r="CX841" s="152"/>
      <c r="CY841" s="152"/>
      <c r="CZ841" s="152"/>
      <c r="DA841" s="152"/>
      <c r="DB841" s="152"/>
      <c r="DC841" s="152"/>
      <c r="DD841" s="152"/>
      <c r="DE841" s="152"/>
      <c r="DF841" s="152"/>
      <c r="DG841" s="152"/>
      <c r="DH841" s="152"/>
      <c r="DI841" s="152"/>
      <c r="DJ841" s="152"/>
      <c r="DK841" s="152"/>
      <c r="DL841" s="152"/>
      <c r="DM841" s="152"/>
      <c r="DN841" s="152"/>
      <c r="DO841" s="152"/>
      <c r="DP841" s="152"/>
      <c r="DQ841" s="152"/>
      <c r="DR841" s="152"/>
      <c r="DS841" s="152"/>
      <c r="DT841" s="152"/>
      <c r="DU841" s="152"/>
      <c r="DV841" s="152"/>
      <c r="DW841" s="152"/>
      <c r="DX841" s="152"/>
      <c r="DY841" s="152"/>
      <c r="DZ841" s="152"/>
      <c r="EA841" s="152"/>
      <c r="EB841" s="152"/>
      <c r="EC841" s="152"/>
      <c r="ED841" s="152"/>
      <c r="EE841" s="152"/>
      <c r="EF841" s="152"/>
      <c r="EG841" s="152"/>
      <c r="EH841" s="152"/>
      <c r="EI841" s="152"/>
      <c r="EJ841" s="152"/>
      <c r="EK841" s="152"/>
      <c r="EL841" s="152"/>
      <c r="EM841" s="152"/>
      <c r="EN841" s="152"/>
      <c r="EO841" s="152"/>
      <c r="EP841" s="152"/>
      <c r="EQ841" s="152"/>
      <c r="ER841" s="152"/>
      <c r="ES841" s="152"/>
      <c r="ET841" s="152"/>
      <c r="EU841" s="152"/>
      <c r="EV841" s="152"/>
      <c r="EW841" s="152"/>
      <c r="EX841" s="152"/>
      <c r="EY841" s="152"/>
      <c r="EZ841" s="152"/>
      <c r="FA841" s="152"/>
      <c r="FB841" s="152"/>
      <c r="FC841" s="152"/>
      <c r="FD841" s="152"/>
    </row>
    <row r="842" spans="1:160">
      <c r="A842" s="89"/>
      <c r="B842" s="89"/>
      <c r="C842" s="89"/>
      <c r="D842" s="89"/>
      <c r="E842" s="89"/>
      <c r="F842" s="89"/>
      <c r="G842" s="89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152"/>
      <c r="AE842" s="152"/>
      <c r="AF842" s="152"/>
      <c r="AG842" s="152"/>
      <c r="AH842" s="152"/>
      <c r="AI842" s="152"/>
      <c r="AJ842" s="152"/>
      <c r="AK842" s="152"/>
      <c r="AL842" s="152"/>
      <c r="AM842" s="152"/>
      <c r="AN842" s="152"/>
      <c r="AO842" s="152"/>
      <c r="AP842" s="152"/>
      <c r="AQ842" s="152"/>
      <c r="AR842" s="152"/>
      <c r="AS842" s="152"/>
      <c r="AT842" s="152"/>
      <c r="AU842" s="152"/>
      <c r="AV842" s="152"/>
      <c r="AW842" s="152"/>
      <c r="AX842" s="152"/>
      <c r="AY842" s="152"/>
      <c r="AZ842" s="152"/>
      <c r="BA842" s="152"/>
      <c r="BB842" s="152"/>
      <c r="BC842" s="152"/>
      <c r="BD842" s="152"/>
      <c r="BE842" s="152"/>
      <c r="BF842" s="152"/>
      <c r="BG842" s="152"/>
      <c r="BH842" s="152"/>
      <c r="BI842" s="152"/>
      <c r="BJ842" s="152"/>
      <c r="BK842" s="152"/>
      <c r="BL842" s="152"/>
      <c r="BM842" s="152"/>
      <c r="BN842" s="152"/>
      <c r="BO842" s="152"/>
      <c r="BP842" s="152"/>
      <c r="BQ842" s="152"/>
      <c r="BR842" s="152"/>
      <c r="BS842" s="152"/>
      <c r="BT842" s="152"/>
      <c r="BU842" s="152"/>
      <c r="BV842" s="152"/>
      <c r="BW842" s="152"/>
      <c r="BX842" s="152"/>
      <c r="BY842" s="152"/>
      <c r="BZ842" s="152"/>
      <c r="CA842" s="152"/>
      <c r="CB842" s="152"/>
      <c r="CC842" s="152"/>
      <c r="CD842" s="152"/>
      <c r="CE842" s="152"/>
      <c r="CF842" s="152"/>
      <c r="CG842" s="152"/>
      <c r="CH842" s="152"/>
      <c r="CI842" s="152"/>
      <c r="CJ842" s="152"/>
      <c r="CK842" s="152"/>
      <c r="CL842" s="152"/>
      <c r="CM842" s="152"/>
      <c r="CN842" s="152"/>
      <c r="CO842" s="152"/>
      <c r="CP842" s="152"/>
      <c r="CQ842" s="152"/>
      <c r="CR842" s="152"/>
      <c r="CS842" s="152"/>
      <c r="CT842" s="152"/>
      <c r="CU842" s="152"/>
      <c r="CV842" s="152"/>
      <c r="CW842" s="152"/>
      <c r="CX842" s="152"/>
      <c r="CY842" s="152"/>
      <c r="CZ842" s="152"/>
      <c r="DA842" s="152"/>
      <c r="DB842" s="152"/>
      <c r="DC842" s="152"/>
      <c r="DD842" s="152"/>
      <c r="DE842" s="152"/>
      <c r="DF842" s="152"/>
      <c r="DG842" s="152"/>
      <c r="DH842" s="152"/>
      <c r="DI842" s="152"/>
      <c r="DJ842" s="152"/>
      <c r="DK842" s="152"/>
      <c r="DL842" s="152"/>
      <c r="DM842" s="152"/>
      <c r="DN842" s="152"/>
      <c r="DO842" s="152"/>
      <c r="DP842" s="152"/>
      <c r="DQ842" s="152"/>
      <c r="DR842" s="152"/>
      <c r="DS842" s="152"/>
      <c r="DT842" s="152"/>
      <c r="DU842" s="152"/>
      <c r="DV842" s="152"/>
      <c r="DW842" s="152"/>
      <c r="DX842" s="152"/>
      <c r="DY842" s="152"/>
      <c r="DZ842" s="152"/>
      <c r="EA842" s="152"/>
      <c r="EB842" s="152"/>
      <c r="EC842" s="152"/>
      <c r="ED842" s="152"/>
      <c r="EE842" s="152"/>
      <c r="EF842" s="152"/>
      <c r="EG842" s="152"/>
      <c r="EH842" s="152"/>
      <c r="EI842" s="152"/>
      <c r="EJ842" s="152"/>
      <c r="EK842" s="152"/>
      <c r="EL842" s="152"/>
      <c r="EM842" s="152"/>
      <c r="EN842" s="152"/>
      <c r="EO842" s="152"/>
      <c r="EP842" s="152"/>
      <c r="EQ842" s="152"/>
      <c r="ER842" s="152"/>
      <c r="ES842" s="152"/>
      <c r="ET842" s="152"/>
      <c r="EU842" s="152"/>
      <c r="EV842" s="152"/>
      <c r="EW842" s="152"/>
      <c r="EX842" s="152"/>
      <c r="EY842" s="152"/>
      <c r="EZ842" s="152"/>
      <c r="FA842" s="152"/>
      <c r="FB842" s="152"/>
      <c r="FC842" s="152"/>
      <c r="FD842" s="152"/>
    </row>
    <row r="843" spans="1:160">
      <c r="A843" s="89"/>
      <c r="B843" s="89"/>
      <c r="C843" s="89"/>
      <c r="D843" s="89"/>
      <c r="E843" s="89"/>
      <c r="F843" s="89"/>
      <c r="G843" s="89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152"/>
      <c r="AE843" s="152"/>
      <c r="AF843" s="152"/>
      <c r="AG843" s="152"/>
      <c r="AH843" s="152"/>
      <c r="AI843" s="152"/>
      <c r="AJ843" s="152"/>
      <c r="AK843" s="152"/>
      <c r="AL843" s="152"/>
      <c r="AM843" s="152"/>
      <c r="AN843" s="152"/>
      <c r="AO843" s="152"/>
      <c r="AP843" s="152"/>
      <c r="AQ843" s="152"/>
      <c r="AR843" s="152"/>
      <c r="AS843" s="152"/>
      <c r="AT843" s="152"/>
      <c r="AU843" s="152"/>
      <c r="AV843" s="152"/>
      <c r="AW843" s="152"/>
      <c r="AX843" s="152"/>
      <c r="AY843" s="152"/>
      <c r="AZ843" s="152"/>
      <c r="BA843" s="152"/>
      <c r="BB843" s="152"/>
      <c r="BC843" s="152"/>
      <c r="BD843" s="152"/>
      <c r="BE843" s="152"/>
      <c r="BF843" s="152"/>
      <c r="BG843" s="152"/>
      <c r="BH843" s="152"/>
      <c r="BI843" s="152"/>
      <c r="BJ843" s="152"/>
      <c r="BK843" s="152"/>
      <c r="BL843" s="152"/>
      <c r="BM843" s="152"/>
      <c r="BN843" s="152"/>
      <c r="BO843" s="152"/>
      <c r="BP843" s="152"/>
      <c r="BQ843" s="152"/>
      <c r="BR843" s="152"/>
      <c r="BS843" s="152"/>
      <c r="BT843" s="152"/>
      <c r="BU843" s="152"/>
      <c r="BV843" s="152"/>
      <c r="BW843" s="152"/>
      <c r="BX843" s="152"/>
      <c r="BY843" s="152"/>
      <c r="BZ843" s="152"/>
      <c r="CA843" s="152"/>
      <c r="CB843" s="152"/>
      <c r="CC843" s="152"/>
      <c r="CD843" s="152"/>
      <c r="CE843" s="152"/>
      <c r="CF843" s="152"/>
      <c r="CG843" s="152"/>
      <c r="CH843" s="152"/>
      <c r="CI843" s="152"/>
      <c r="CJ843" s="152"/>
      <c r="CK843" s="152"/>
      <c r="CL843" s="152"/>
      <c r="CM843" s="152"/>
      <c r="CN843" s="152"/>
      <c r="CO843" s="152"/>
      <c r="CP843" s="152"/>
      <c r="CQ843" s="152"/>
      <c r="CR843" s="152"/>
      <c r="CS843" s="152"/>
      <c r="CT843" s="152"/>
      <c r="CU843" s="152"/>
      <c r="CV843" s="152"/>
      <c r="CW843" s="152"/>
      <c r="CX843" s="152"/>
      <c r="CY843" s="152"/>
      <c r="CZ843" s="152"/>
      <c r="DA843" s="152"/>
      <c r="DB843" s="152"/>
      <c r="DC843" s="152"/>
      <c r="DD843" s="152"/>
      <c r="DE843" s="152"/>
      <c r="DF843" s="152"/>
      <c r="DG843" s="152"/>
      <c r="DH843" s="152"/>
      <c r="DI843" s="152"/>
      <c r="DJ843" s="152"/>
      <c r="DK843" s="152"/>
      <c r="DL843" s="152"/>
      <c r="DM843" s="152"/>
      <c r="DN843" s="152"/>
      <c r="DO843" s="152"/>
      <c r="DP843" s="152"/>
      <c r="DQ843" s="152"/>
      <c r="DR843" s="152"/>
      <c r="DS843" s="152"/>
      <c r="DT843" s="152"/>
      <c r="DU843" s="152"/>
      <c r="DV843" s="152"/>
      <c r="DW843" s="152"/>
      <c r="DX843" s="152"/>
      <c r="DY843" s="152"/>
      <c r="DZ843" s="152"/>
      <c r="EA843" s="152"/>
      <c r="EB843" s="152"/>
      <c r="EC843" s="152"/>
      <c r="ED843" s="152"/>
      <c r="EE843" s="152"/>
      <c r="EF843" s="152"/>
      <c r="EG843" s="152"/>
      <c r="EH843" s="152"/>
      <c r="EI843" s="152"/>
      <c r="EJ843" s="152"/>
      <c r="EK843" s="152"/>
      <c r="EL843" s="152"/>
      <c r="EM843" s="152"/>
      <c r="EN843" s="152"/>
      <c r="EO843" s="152"/>
      <c r="EP843" s="152"/>
      <c r="EQ843" s="152"/>
      <c r="ER843" s="152"/>
      <c r="ES843" s="152"/>
      <c r="ET843" s="152"/>
      <c r="EU843" s="152"/>
      <c r="EV843" s="152"/>
      <c r="EW843" s="152"/>
      <c r="EX843" s="152"/>
      <c r="EY843" s="152"/>
      <c r="EZ843" s="152"/>
      <c r="FA843" s="152"/>
      <c r="FB843" s="152"/>
      <c r="FC843" s="152"/>
      <c r="FD843" s="152"/>
    </row>
    <row r="844" spans="1:160">
      <c r="A844" s="89"/>
      <c r="B844" s="89"/>
      <c r="C844" s="89"/>
      <c r="D844" s="89"/>
      <c r="E844" s="89"/>
      <c r="F844" s="89"/>
      <c r="G844" s="89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152"/>
      <c r="AE844" s="152"/>
      <c r="AF844" s="152"/>
      <c r="AG844" s="152"/>
      <c r="AH844" s="152"/>
      <c r="AI844" s="152"/>
      <c r="AJ844" s="152"/>
      <c r="AK844" s="152"/>
      <c r="AL844" s="152"/>
      <c r="AM844" s="152"/>
      <c r="AN844" s="152"/>
      <c r="AO844" s="152"/>
      <c r="AP844" s="152"/>
      <c r="AQ844" s="152"/>
      <c r="AR844" s="152"/>
      <c r="AS844" s="152"/>
      <c r="AT844" s="152"/>
      <c r="AU844" s="152"/>
      <c r="AV844" s="152"/>
      <c r="AW844" s="152"/>
      <c r="AX844" s="152"/>
      <c r="AY844" s="152"/>
      <c r="AZ844" s="152"/>
      <c r="BA844" s="152"/>
      <c r="BB844" s="152"/>
      <c r="BC844" s="152"/>
      <c r="BD844" s="152"/>
      <c r="BE844" s="152"/>
      <c r="BF844" s="152"/>
      <c r="BG844" s="152"/>
      <c r="BH844" s="152"/>
      <c r="BI844" s="152"/>
      <c r="BJ844" s="152"/>
      <c r="BK844" s="152"/>
      <c r="BL844" s="152"/>
      <c r="BM844" s="152"/>
      <c r="BN844" s="152"/>
      <c r="BO844" s="152"/>
      <c r="BP844" s="152"/>
      <c r="BQ844" s="152"/>
      <c r="BR844" s="152"/>
      <c r="BS844" s="152"/>
      <c r="BT844" s="152"/>
      <c r="BU844" s="152"/>
      <c r="BV844" s="152"/>
      <c r="BW844" s="152"/>
      <c r="BX844" s="152"/>
      <c r="BY844" s="152"/>
      <c r="BZ844" s="152"/>
      <c r="CA844" s="152"/>
      <c r="CB844" s="152"/>
      <c r="CC844" s="152"/>
      <c r="CD844" s="152"/>
      <c r="CE844" s="152"/>
      <c r="CF844" s="152"/>
      <c r="CG844" s="152"/>
      <c r="CH844" s="152"/>
      <c r="CI844" s="152"/>
      <c r="CJ844" s="152"/>
      <c r="CK844" s="152"/>
      <c r="CL844" s="152"/>
      <c r="CM844" s="152"/>
      <c r="CN844" s="152"/>
      <c r="CO844" s="152"/>
      <c r="CP844" s="152"/>
      <c r="CQ844" s="152"/>
      <c r="CR844" s="152"/>
      <c r="CS844" s="152"/>
      <c r="CT844" s="152"/>
      <c r="CU844" s="152"/>
      <c r="CV844" s="152"/>
      <c r="CW844" s="152"/>
      <c r="CX844" s="152"/>
      <c r="CY844" s="152"/>
      <c r="CZ844" s="152"/>
      <c r="DA844" s="152"/>
      <c r="DB844" s="152"/>
      <c r="DC844" s="152"/>
      <c r="DD844" s="152"/>
      <c r="DE844" s="152"/>
      <c r="DF844" s="152"/>
      <c r="DG844" s="152"/>
      <c r="DH844" s="152"/>
      <c r="DI844" s="152"/>
      <c r="DJ844" s="152"/>
      <c r="DK844" s="152"/>
      <c r="DL844" s="152"/>
      <c r="DM844" s="152"/>
      <c r="DN844" s="152"/>
      <c r="DO844" s="152"/>
      <c r="DP844" s="152"/>
      <c r="DQ844" s="152"/>
      <c r="DR844" s="152"/>
      <c r="DS844" s="152"/>
      <c r="DT844" s="152"/>
      <c r="DU844" s="152"/>
      <c r="DV844" s="152"/>
      <c r="DW844" s="152"/>
      <c r="DX844" s="152"/>
      <c r="DY844" s="152"/>
      <c r="DZ844" s="152"/>
      <c r="EA844" s="152"/>
      <c r="EB844" s="152"/>
      <c r="EC844" s="152"/>
      <c r="ED844" s="152"/>
      <c r="EE844" s="152"/>
      <c r="EF844" s="152"/>
      <c r="EG844" s="152"/>
      <c r="EH844" s="152"/>
      <c r="EI844" s="152"/>
      <c r="EJ844" s="152"/>
      <c r="EK844" s="152"/>
      <c r="EL844" s="152"/>
      <c r="EM844" s="152"/>
      <c r="EN844" s="152"/>
      <c r="EO844" s="152"/>
      <c r="EP844" s="152"/>
      <c r="EQ844" s="152"/>
      <c r="ER844" s="152"/>
      <c r="ES844" s="152"/>
      <c r="ET844" s="152"/>
      <c r="EU844" s="152"/>
      <c r="EV844" s="152"/>
      <c r="EW844" s="152"/>
      <c r="EX844" s="152"/>
      <c r="EY844" s="152"/>
      <c r="EZ844" s="152"/>
      <c r="FA844" s="152"/>
      <c r="FB844" s="152"/>
      <c r="FC844" s="152"/>
      <c r="FD844" s="152"/>
    </row>
    <row r="845" spans="1:160">
      <c r="A845" s="89"/>
      <c r="B845" s="89"/>
      <c r="C845" s="89"/>
      <c r="D845" s="89"/>
      <c r="E845" s="89"/>
      <c r="F845" s="89"/>
      <c r="G845" s="89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152"/>
      <c r="AE845" s="152"/>
      <c r="AF845" s="152"/>
      <c r="AG845" s="152"/>
      <c r="AH845" s="152"/>
      <c r="AI845" s="152"/>
      <c r="AJ845" s="152"/>
      <c r="AK845" s="152"/>
      <c r="AL845" s="152"/>
      <c r="AM845" s="152"/>
      <c r="AN845" s="152"/>
      <c r="AO845" s="152"/>
      <c r="AP845" s="152"/>
      <c r="AQ845" s="152"/>
      <c r="AR845" s="152"/>
      <c r="AS845" s="152"/>
      <c r="AT845" s="152"/>
      <c r="AU845" s="152"/>
      <c r="AV845" s="152"/>
      <c r="AW845" s="152"/>
      <c r="AX845" s="152"/>
      <c r="AY845" s="152"/>
      <c r="AZ845" s="152"/>
      <c r="BA845" s="152"/>
      <c r="BB845" s="152"/>
      <c r="BC845" s="152"/>
      <c r="BD845" s="152"/>
      <c r="BE845" s="152"/>
      <c r="BF845" s="152"/>
      <c r="BG845" s="152"/>
      <c r="BH845" s="152"/>
      <c r="BI845" s="152"/>
      <c r="BJ845" s="152"/>
      <c r="BK845" s="152"/>
      <c r="BL845" s="152"/>
      <c r="BM845" s="152"/>
      <c r="BN845" s="152"/>
      <c r="BO845" s="152"/>
      <c r="BP845" s="152"/>
      <c r="BQ845" s="152"/>
      <c r="BR845" s="152"/>
      <c r="BS845" s="152"/>
      <c r="BT845" s="152"/>
      <c r="BU845" s="152"/>
      <c r="BV845" s="152"/>
      <c r="BW845" s="152"/>
      <c r="BX845" s="152"/>
      <c r="BY845" s="152"/>
      <c r="BZ845" s="152"/>
      <c r="CA845" s="152"/>
      <c r="CB845" s="152"/>
      <c r="CC845" s="152"/>
      <c r="CD845" s="152"/>
      <c r="CE845" s="152"/>
      <c r="CF845" s="152"/>
      <c r="CG845" s="152"/>
      <c r="CH845" s="152"/>
      <c r="CI845" s="152"/>
      <c r="CJ845" s="152"/>
      <c r="CK845" s="152"/>
      <c r="CL845" s="152"/>
      <c r="CM845" s="152"/>
      <c r="CN845" s="152"/>
      <c r="CO845" s="152"/>
      <c r="CP845" s="152"/>
      <c r="CQ845" s="152"/>
      <c r="CR845" s="152"/>
      <c r="CS845" s="152"/>
      <c r="CT845" s="152"/>
      <c r="CU845" s="152"/>
      <c r="CV845" s="152"/>
      <c r="CW845" s="152"/>
      <c r="CX845" s="152"/>
      <c r="CY845" s="152"/>
      <c r="CZ845" s="152"/>
      <c r="DA845" s="152"/>
      <c r="DB845" s="152"/>
      <c r="DC845" s="152"/>
      <c r="DD845" s="152"/>
      <c r="DE845" s="152"/>
      <c r="DF845" s="152"/>
      <c r="DG845" s="152"/>
      <c r="DH845" s="152"/>
      <c r="DI845" s="152"/>
      <c r="DJ845" s="152"/>
      <c r="DK845" s="152"/>
      <c r="DL845" s="152"/>
      <c r="DM845" s="152"/>
      <c r="DN845" s="152"/>
      <c r="DO845" s="152"/>
      <c r="DP845" s="152"/>
      <c r="DQ845" s="152"/>
      <c r="DR845" s="152"/>
      <c r="DS845" s="152"/>
      <c r="DT845" s="152"/>
      <c r="DU845" s="152"/>
      <c r="DV845" s="152"/>
      <c r="DW845" s="152"/>
      <c r="DX845" s="152"/>
      <c r="DY845" s="152"/>
      <c r="DZ845" s="152"/>
      <c r="EA845" s="152"/>
      <c r="EB845" s="152"/>
      <c r="EC845" s="152"/>
      <c r="ED845" s="152"/>
      <c r="EE845" s="152"/>
      <c r="EF845" s="152"/>
      <c r="EG845" s="152"/>
      <c r="EH845" s="152"/>
      <c r="EI845" s="152"/>
      <c r="EJ845" s="152"/>
      <c r="EK845" s="152"/>
      <c r="EL845" s="152"/>
      <c r="EM845" s="152"/>
      <c r="EN845" s="152"/>
      <c r="EO845" s="152"/>
      <c r="EP845" s="152"/>
      <c r="EQ845" s="152"/>
      <c r="ER845" s="152"/>
      <c r="ES845" s="152"/>
      <c r="ET845" s="152"/>
      <c r="EU845" s="152"/>
      <c r="EV845" s="152"/>
      <c r="EW845" s="152"/>
      <c r="EX845" s="152"/>
      <c r="EY845" s="152"/>
      <c r="EZ845" s="152"/>
      <c r="FA845" s="152"/>
      <c r="FB845" s="152"/>
      <c r="FC845" s="152"/>
      <c r="FD845" s="152"/>
    </row>
    <row r="846" spans="1:160">
      <c r="A846" s="89"/>
      <c r="B846" s="89"/>
      <c r="C846" s="89"/>
      <c r="D846" s="89"/>
      <c r="E846" s="89"/>
      <c r="F846" s="89"/>
      <c r="G846" s="89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152"/>
      <c r="AE846" s="152"/>
      <c r="AF846" s="152"/>
      <c r="AG846" s="152"/>
      <c r="AH846" s="152"/>
      <c r="AI846" s="152"/>
      <c r="AJ846" s="152"/>
      <c r="AK846" s="152"/>
      <c r="AL846" s="152"/>
      <c r="AM846" s="152"/>
      <c r="AN846" s="152"/>
      <c r="AO846" s="152"/>
      <c r="AP846" s="152"/>
      <c r="AQ846" s="152"/>
      <c r="AR846" s="152"/>
      <c r="AS846" s="152"/>
      <c r="AT846" s="152"/>
      <c r="AU846" s="152"/>
      <c r="AV846" s="152"/>
      <c r="AW846" s="152"/>
      <c r="AX846" s="152"/>
      <c r="AY846" s="152"/>
      <c r="AZ846" s="152"/>
      <c r="BA846" s="152"/>
      <c r="BB846" s="152"/>
      <c r="BC846" s="152"/>
      <c r="BD846" s="152"/>
      <c r="BE846" s="152"/>
      <c r="BF846" s="152"/>
      <c r="BG846" s="152"/>
      <c r="BH846" s="152"/>
      <c r="BI846" s="152"/>
      <c r="BJ846" s="152"/>
      <c r="BK846" s="152"/>
      <c r="BL846" s="152"/>
      <c r="BM846" s="152"/>
      <c r="BN846" s="152"/>
      <c r="BO846" s="152"/>
      <c r="BP846" s="152"/>
      <c r="BQ846" s="152"/>
      <c r="BR846" s="152"/>
      <c r="BS846" s="152"/>
      <c r="BT846" s="152"/>
      <c r="BU846" s="152"/>
      <c r="BV846" s="152"/>
      <c r="BW846" s="152"/>
      <c r="BX846" s="152"/>
      <c r="BY846" s="152"/>
      <c r="BZ846" s="152"/>
      <c r="CA846" s="152"/>
      <c r="CB846" s="152"/>
      <c r="CC846" s="152"/>
      <c r="CD846" s="152"/>
      <c r="CE846" s="152"/>
      <c r="CF846" s="152"/>
      <c r="CG846" s="152"/>
      <c r="CH846" s="152"/>
      <c r="CI846" s="152"/>
      <c r="CJ846" s="152"/>
      <c r="CK846" s="152"/>
      <c r="CL846" s="152"/>
      <c r="CM846" s="152"/>
      <c r="CN846" s="152"/>
      <c r="CO846" s="152"/>
      <c r="CP846" s="152"/>
      <c r="CQ846" s="152"/>
      <c r="CR846" s="152"/>
      <c r="CS846" s="152"/>
      <c r="CT846" s="152"/>
      <c r="CU846" s="152"/>
      <c r="CV846" s="152"/>
      <c r="CW846" s="152"/>
      <c r="CX846" s="152"/>
      <c r="CY846" s="152"/>
      <c r="CZ846" s="152"/>
      <c r="DA846" s="152"/>
      <c r="DB846" s="152"/>
      <c r="DC846" s="152"/>
      <c r="DD846" s="152"/>
      <c r="DE846" s="152"/>
      <c r="DF846" s="152"/>
      <c r="DG846" s="152"/>
      <c r="DH846" s="152"/>
      <c r="DI846" s="152"/>
      <c r="DJ846" s="152"/>
      <c r="DK846" s="152"/>
      <c r="DL846" s="152"/>
      <c r="DM846" s="152"/>
      <c r="DN846" s="152"/>
      <c r="DO846" s="152"/>
      <c r="DP846" s="152"/>
      <c r="DQ846" s="152"/>
      <c r="DR846" s="152"/>
      <c r="DS846" s="152"/>
      <c r="DT846" s="152"/>
      <c r="DU846" s="152"/>
      <c r="DV846" s="152"/>
      <c r="DW846" s="152"/>
      <c r="DX846" s="152"/>
      <c r="DY846" s="152"/>
      <c r="DZ846" s="152"/>
      <c r="EA846" s="152"/>
      <c r="EB846" s="152"/>
      <c r="EC846" s="152"/>
      <c r="ED846" s="152"/>
      <c r="EE846" s="152"/>
      <c r="EF846" s="152"/>
      <c r="EG846" s="152"/>
      <c r="EH846" s="152"/>
      <c r="EI846" s="152"/>
      <c r="EJ846" s="152"/>
      <c r="EK846" s="152"/>
      <c r="EL846" s="152"/>
      <c r="EM846" s="152"/>
      <c r="EN846" s="152"/>
      <c r="EO846" s="152"/>
      <c r="EP846" s="152"/>
      <c r="EQ846" s="152"/>
      <c r="ER846" s="152"/>
      <c r="ES846" s="152"/>
      <c r="ET846" s="152"/>
      <c r="EU846" s="152"/>
      <c r="EV846" s="152"/>
      <c r="EW846" s="152"/>
      <c r="EX846" s="152"/>
      <c r="EY846" s="152"/>
      <c r="EZ846" s="152"/>
      <c r="FA846" s="152"/>
      <c r="FB846" s="152"/>
      <c r="FC846" s="152"/>
      <c r="FD846" s="152"/>
    </row>
    <row r="847" spans="1:160">
      <c r="A847" s="89"/>
      <c r="B847" s="89"/>
      <c r="C847" s="89"/>
      <c r="D847" s="89"/>
      <c r="E847" s="89"/>
      <c r="F847" s="89"/>
      <c r="G847" s="89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152"/>
      <c r="AE847" s="152"/>
      <c r="AF847" s="152"/>
      <c r="AG847" s="152"/>
      <c r="AH847" s="152"/>
      <c r="AI847" s="152"/>
      <c r="AJ847" s="152"/>
      <c r="AK847" s="152"/>
      <c r="AL847" s="152"/>
      <c r="AM847" s="152"/>
      <c r="AN847" s="152"/>
      <c r="AO847" s="152"/>
      <c r="AP847" s="152"/>
      <c r="AQ847" s="152"/>
      <c r="AR847" s="152"/>
      <c r="AS847" s="152"/>
      <c r="AT847" s="152"/>
      <c r="AU847" s="152"/>
      <c r="AV847" s="152"/>
      <c r="AW847" s="152"/>
      <c r="AX847" s="152"/>
      <c r="AY847" s="152"/>
      <c r="AZ847" s="152"/>
      <c r="BA847" s="152"/>
      <c r="BB847" s="152"/>
      <c r="BC847" s="152"/>
      <c r="BD847" s="152"/>
      <c r="BE847" s="152"/>
      <c r="BF847" s="152"/>
      <c r="BG847" s="152"/>
      <c r="BH847" s="152"/>
      <c r="BI847" s="152"/>
      <c r="BJ847" s="152"/>
      <c r="BK847" s="152"/>
      <c r="BL847" s="152"/>
      <c r="BM847" s="152"/>
      <c r="BN847" s="152"/>
      <c r="BO847" s="152"/>
      <c r="BP847" s="152"/>
      <c r="BQ847" s="152"/>
      <c r="BR847" s="152"/>
      <c r="BS847" s="152"/>
      <c r="BT847" s="152"/>
      <c r="BU847" s="152"/>
      <c r="BV847" s="152"/>
      <c r="BW847" s="152"/>
      <c r="BX847" s="152"/>
      <c r="BY847" s="152"/>
      <c r="BZ847" s="152"/>
      <c r="CA847" s="152"/>
      <c r="CB847" s="152"/>
      <c r="CC847" s="152"/>
      <c r="CD847" s="152"/>
      <c r="CE847" s="152"/>
      <c r="CF847" s="152"/>
      <c r="CG847" s="152"/>
      <c r="CH847" s="152"/>
      <c r="CI847" s="152"/>
      <c r="CJ847" s="152"/>
      <c r="CK847" s="152"/>
      <c r="CL847" s="152"/>
      <c r="CM847" s="152"/>
      <c r="CN847" s="152"/>
      <c r="CO847" s="152"/>
      <c r="CP847" s="152"/>
      <c r="CQ847" s="152"/>
      <c r="CR847" s="152"/>
      <c r="CS847" s="152"/>
      <c r="CT847" s="152"/>
      <c r="CU847" s="152"/>
      <c r="CV847" s="152"/>
      <c r="CW847" s="152"/>
      <c r="CX847" s="152"/>
      <c r="CY847" s="152"/>
      <c r="CZ847" s="152"/>
      <c r="DA847" s="152"/>
      <c r="DB847" s="152"/>
      <c r="DC847" s="152"/>
      <c r="DD847" s="152"/>
      <c r="DE847" s="152"/>
      <c r="DF847" s="152"/>
      <c r="DG847" s="152"/>
      <c r="DH847" s="152"/>
      <c r="DI847" s="152"/>
      <c r="DJ847" s="152"/>
      <c r="DK847" s="152"/>
      <c r="DL847" s="152"/>
      <c r="DM847" s="152"/>
      <c r="DN847" s="152"/>
      <c r="DO847" s="152"/>
      <c r="DP847" s="152"/>
      <c r="DQ847" s="152"/>
      <c r="DR847" s="152"/>
      <c r="DS847" s="152"/>
      <c r="DT847" s="152"/>
      <c r="DU847" s="152"/>
      <c r="DV847" s="152"/>
      <c r="DW847" s="152"/>
      <c r="DX847" s="152"/>
      <c r="DY847" s="152"/>
      <c r="DZ847" s="152"/>
      <c r="EA847" s="152"/>
      <c r="EB847" s="152"/>
      <c r="EC847" s="152"/>
      <c r="ED847" s="152"/>
      <c r="EE847" s="152"/>
      <c r="EF847" s="152"/>
      <c r="EG847" s="152"/>
      <c r="EH847" s="152"/>
      <c r="EI847" s="152"/>
      <c r="EJ847" s="152"/>
      <c r="EK847" s="152"/>
      <c r="EL847" s="152"/>
      <c r="EM847" s="152"/>
      <c r="EN847" s="152"/>
      <c r="EO847" s="152"/>
      <c r="EP847" s="152"/>
      <c r="EQ847" s="152"/>
      <c r="ER847" s="152"/>
      <c r="ES847" s="152"/>
      <c r="ET847" s="152"/>
      <c r="EU847" s="152"/>
      <c r="EV847" s="152"/>
      <c r="EW847" s="152"/>
      <c r="EX847" s="152"/>
      <c r="EY847" s="152"/>
      <c r="EZ847" s="152"/>
      <c r="FA847" s="152"/>
      <c r="FB847" s="152"/>
      <c r="FC847" s="152"/>
      <c r="FD847" s="152"/>
    </row>
    <row r="848" spans="1:160">
      <c r="A848" s="89"/>
      <c r="B848" s="89"/>
      <c r="C848" s="89"/>
      <c r="D848" s="89"/>
      <c r="E848" s="89"/>
      <c r="F848" s="89"/>
      <c r="G848" s="89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152"/>
      <c r="AE848" s="152"/>
      <c r="AF848" s="152"/>
      <c r="AG848" s="152"/>
      <c r="AH848" s="152"/>
      <c r="AI848" s="152"/>
      <c r="AJ848" s="152"/>
      <c r="AK848" s="152"/>
      <c r="AL848" s="152"/>
      <c r="AM848" s="152"/>
      <c r="AN848" s="152"/>
      <c r="AO848" s="152"/>
      <c r="AP848" s="152"/>
      <c r="AQ848" s="152"/>
      <c r="AR848" s="152"/>
      <c r="AS848" s="152"/>
      <c r="AT848" s="152"/>
      <c r="AU848" s="152"/>
      <c r="AV848" s="152"/>
      <c r="AW848" s="152"/>
      <c r="AX848" s="152"/>
      <c r="AY848" s="152"/>
      <c r="AZ848" s="152"/>
      <c r="BA848" s="152"/>
      <c r="BB848" s="152"/>
      <c r="BC848" s="152"/>
      <c r="BD848" s="152"/>
      <c r="BE848" s="152"/>
      <c r="BF848" s="152"/>
      <c r="BG848" s="152"/>
      <c r="BH848" s="152"/>
      <c r="BI848" s="152"/>
      <c r="BJ848" s="152"/>
      <c r="BK848" s="152"/>
      <c r="BL848" s="152"/>
      <c r="BM848" s="152"/>
      <c r="BN848" s="152"/>
      <c r="BO848" s="152"/>
      <c r="BP848" s="152"/>
      <c r="BQ848" s="152"/>
      <c r="BR848" s="152"/>
      <c r="BS848" s="152"/>
      <c r="BT848" s="152"/>
      <c r="BU848" s="152"/>
      <c r="BV848" s="152"/>
      <c r="BW848" s="152"/>
      <c r="BX848" s="152"/>
      <c r="BY848" s="152"/>
      <c r="BZ848" s="152"/>
      <c r="CA848" s="152"/>
      <c r="CB848" s="152"/>
      <c r="CC848" s="152"/>
      <c r="CD848" s="152"/>
      <c r="CE848" s="152"/>
      <c r="CF848" s="152"/>
      <c r="CG848" s="152"/>
      <c r="CH848" s="152"/>
      <c r="CI848" s="152"/>
      <c r="CJ848" s="152"/>
      <c r="CK848" s="152"/>
      <c r="CL848" s="152"/>
      <c r="CM848" s="152"/>
      <c r="CN848" s="152"/>
      <c r="CO848" s="152"/>
      <c r="CP848" s="152"/>
      <c r="CQ848" s="152"/>
      <c r="CR848" s="152"/>
      <c r="CS848" s="152"/>
      <c r="CT848" s="152"/>
      <c r="CU848" s="152"/>
      <c r="CV848" s="152"/>
      <c r="CW848" s="152"/>
      <c r="CX848" s="152"/>
      <c r="CY848" s="152"/>
      <c r="CZ848" s="152"/>
      <c r="DA848" s="152"/>
      <c r="DB848" s="152"/>
      <c r="DC848" s="152"/>
      <c r="DD848" s="152"/>
      <c r="DE848" s="152"/>
      <c r="DF848" s="152"/>
      <c r="DG848" s="152"/>
      <c r="DH848" s="152"/>
      <c r="DI848" s="152"/>
      <c r="DJ848" s="152"/>
      <c r="DK848" s="152"/>
      <c r="DL848" s="152"/>
      <c r="DM848" s="152"/>
      <c r="DN848" s="152"/>
      <c r="DO848" s="152"/>
      <c r="DP848" s="152"/>
      <c r="DQ848" s="152"/>
      <c r="DR848" s="152"/>
      <c r="DS848" s="152"/>
      <c r="DT848" s="152"/>
      <c r="DU848" s="152"/>
      <c r="DV848" s="152"/>
      <c r="DW848" s="152"/>
      <c r="DX848" s="152"/>
      <c r="DY848" s="152"/>
      <c r="DZ848" s="152"/>
      <c r="EA848" s="152"/>
      <c r="EB848" s="152"/>
      <c r="EC848" s="152"/>
      <c r="ED848" s="152"/>
      <c r="EE848" s="152"/>
      <c r="EF848" s="152"/>
      <c r="EG848" s="152"/>
      <c r="EH848" s="152"/>
      <c r="EI848" s="152"/>
      <c r="EJ848" s="152"/>
      <c r="EK848" s="152"/>
      <c r="EL848" s="152"/>
      <c r="EM848" s="152"/>
      <c r="EN848" s="152"/>
      <c r="EO848" s="152"/>
      <c r="EP848" s="152"/>
      <c r="EQ848" s="152"/>
      <c r="ER848" s="152"/>
      <c r="ES848" s="152"/>
      <c r="ET848" s="152"/>
      <c r="EU848" s="152"/>
      <c r="EV848" s="152"/>
      <c r="EW848" s="152"/>
      <c r="EX848" s="152"/>
      <c r="EY848" s="152"/>
      <c r="EZ848" s="152"/>
      <c r="FA848" s="152"/>
      <c r="FB848" s="152"/>
      <c r="FC848" s="152"/>
      <c r="FD848" s="152"/>
    </row>
    <row r="849" spans="1:160">
      <c r="A849" s="89"/>
      <c r="B849" s="89"/>
      <c r="C849" s="89"/>
      <c r="D849" s="89"/>
      <c r="E849" s="89"/>
      <c r="F849" s="89"/>
      <c r="G849" s="89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152"/>
      <c r="AE849" s="152"/>
      <c r="AF849" s="152"/>
      <c r="AG849" s="152"/>
      <c r="AH849" s="152"/>
      <c r="AI849" s="152"/>
      <c r="AJ849" s="152"/>
      <c r="AK849" s="152"/>
      <c r="AL849" s="152"/>
      <c r="AM849" s="152"/>
      <c r="AN849" s="152"/>
      <c r="AO849" s="152"/>
      <c r="AP849" s="152"/>
      <c r="AQ849" s="152"/>
      <c r="AR849" s="152"/>
      <c r="AS849" s="152"/>
      <c r="AT849" s="152"/>
      <c r="AU849" s="152"/>
      <c r="AV849" s="152"/>
      <c r="AW849" s="152"/>
      <c r="AX849" s="152"/>
      <c r="AY849" s="152"/>
      <c r="AZ849" s="152"/>
      <c r="BA849" s="152"/>
      <c r="BB849" s="152"/>
      <c r="BC849" s="152"/>
      <c r="BD849" s="152"/>
      <c r="BE849" s="152"/>
      <c r="BF849" s="152"/>
      <c r="BG849" s="152"/>
      <c r="BH849" s="152"/>
      <c r="BI849" s="152"/>
      <c r="BJ849" s="152"/>
      <c r="BK849" s="152"/>
      <c r="BL849" s="152"/>
      <c r="BM849" s="152"/>
      <c r="BN849" s="152"/>
      <c r="BO849" s="152"/>
      <c r="BP849" s="152"/>
      <c r="BQ849" s="152"/>
      <c r="BR849" s="152"/>
      <c r="BS849" s="152"/>
      <c r="BT849" s="152"/>
      <c r="BU849" s="152"/>
      <c r="BV849" s="152"/>
      <c r="BW849" s="152"/>
      <c r="BX849" s="152"/>
      <c r="BY849" s="152"/>
      <c r="BZ849" s="152"/>
      <c r="CA849" s="152"/>
      <c r="CB849" s="152"/>
      <c r="CC849" s="152"/>
      <c r="CD849" s="152"/>
      <c r="CE849" s="152"/>
      <c r="CF849" s="152"/>
      <c r="CG849" s="152"/>
      <c r="CH849" s="152"/>
      <c r="CI849" s="152"/>
      <c r="CJ849" s="152"/>
      <c r="CK849" s="152"/>
      <c r="CL849" s="152"/>
      <c r="CM849" s="152"/>
      <c r="CN849" s="152"/>
      <c r="CO849" s="152"/>
      <c r="CP849" s="152"/>
      <c r="CQ849" s="152"/>
      <c r="CR849" s="152"/>
      <c r="CS849" s="152"/>
      <c r="CT849" s="152"/>
      <c r="CU849" s="152"/>
      <c r="CV849" s="152"/>
      <c r="CW849" s="152"/>
      <c r="CX849" s="152"/>
      <c r="CY849" s="152"/>
      <c r="CZ849" s="152"/>
      <c r="DA849" s="152"/>
      <c r="DB849" s="152"/>
      <c r="DC849" s="152"/>
      <c r="DD849" s="152"/>
      <c r="DE849" s="152"/>
      <c r="DF849" s="152"/>
      <c r="DG849" s="152"/>
      <c r="DH849" s="152"/>
      <c r="DI849" s="152"/>
      <c r="DJ849" s="152"/>
      <c r="DK849" s="152"/>
      <c r="DL849" s="152"/>
      <c r="DM849" s="152"/>
      <c r="DN849" s="152"/>
      <c r="DO849" s="152"/>
      <c r="DP849" s="152"/>
      <c r="DQ849" s="152"/>
      <c r="DR849" s="152"/>
      <c r="DS849" s="152"/>
      <c r="DT849" s="152"/>
      <c r="DU849" s="152"/>
      <c r="DV849" s="152"/>
      <c r="DW849" s="152"/>
      <c r="DX849" s="152"/>
      <c r="DY849" s="152"/>
      <c r="DZ849" s="152"/>
      <c r="EA849" s="152"/>
      <c r="EB849" s="152"/>
      <c r="EC849" s="152"/>
      <c r="ED849" s="152"/>
      <c r="EE849" s="152"/>
      <c r="EF849" s="152"/>
      <c r="EG849" s="152"/>
      <c r="EH849" s="152"/>
      <c r="EI849" s="152"/>
      <c r="EJ849" s="152"/>
      <c r="EK849" s="152"/>
      <c r="EL849" s="152"/>
      <c r="EM849" s="152"/>
      <c r="EN849" s="152"/>
      <c r="EO849" s="152"/>
      <c r="EP849" s="152"/>
      <c r="EQ849" s="152"/>
      <c r="ER849" s="152"/>
      <c r="ES849" s="152"/>
      <c r="ET849" s="152"/>
      <c r="EU849" s="152"/>
      <c r="EV849" s="152"/>
      <c r="EW849" s="152"/>
      <c r="EX849" s="152"/>
      <c r="EY849" s="152"/>
      <c r="EZ849" s="152"/>
      <c r="FA849" s="152"/>
      <c r="FB849" s="152"/>
      <c r="FC849" s="152"/>
      <c r="FD849" s="152"/>
    </row>
    <row r="850" spans="1:160">
      <c r="A850" s="89"/>
      <c r="B850" s="89"/>
      <c r="C850" s="89"/>
      <c r="D850" s="89"/>
      <c r="E850" s="89"/>
      <c r="F850" s="89"/>
      <c r="G850" s="89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152"/>
      <c r="AE850" s="152"/>
      <c r="AF850" s="152"/>
      <c r="AG850" s="152"/>
      <c r="AH850" s="152"/>
      <c r="AI850" s="152"/>
      <c r="AJ850" s="152"/>
      <c r="AK850" s="152"/>
      <c r="AL850" s="152"/>
      <c r="AM850" s="152"/>
      <c r="AN850" s="152"/>
      <c r="AO850" s="152"/>
      <c r="AP850" s="152"/>
      <c r="AQ850" s="152"/>
      <c r="AR850" s="152"/>
      <c r="AS850" s="152"/>
      <c r="AT850" s="152"/>
      <c r="AU850" s="152"/>
      <c r="AV850" s="152"/>
      <c r="AW850" s="152"/>
      <c r="AX850" s="152"/>
      <c r="AY850" s="152"/>
      <c r="AZ850" s="152"/>
      <c r="BA850" s="152"/>
      <c r="BB850" s="152"/>
      <c r="BC850" s="152"/>
      <c r="BD850" s="152"/>
      <c r="BE850" s="152"/>
      <c r="BF850" s="152"/>
      <c r="BG850" s="152"/>
      <c r="BH850" s="152"/>
      <c r="BI850" s="152"/>
      <c r="BJ850" s="152"/>
      <c r="BK850" s="152"/>
      <c r="BL850" s="152"/>
      <c r="BM850" s="152"/>
      <c r="BN850" s="152"/>
      <c r="BO850" s="152"/>
      <c r="BP850" s="152"/>
      <c r="BQ850" s="152"/>
      <c r="BR850" s="152"/>
      <c r="BS850" s="152"/>
      <c r="BT850" s="152"/>
      <c r="BU850" s="152"/>
      <c r="BV850" s="152"/>
      <c r="BW850" s="152"/>
      <c r="BX850" s="152"/>
      <c r="BY850" s="152"/>
      <c r="BZ850" s="152"/>
      <c r="CA850" s="152"/>
      <c r="CB850" s="152"/>
      <c r="CC850" s="152"/>
      <c r="CD850" s="152"/>
      <c r="CE850" s="152"/>
      <c r="CF850" s="152"/>
      <c r="CG850" s="152"/>
      <c r="CH850" s="152"/>
      <c r="CI850" s="152"/>
      <c r="CJ850" s="152"/>
      <c r="CK850" s="152"/>
      <c r="CL850" s="152"/>
      <c r="CM850" s="152"/>
      <c r="CN850" s="152"/>
      <c r="CO850" s="152"/>
      <c r="CP850" s="152"/>
      <c r="CQ850" s="152"/>
      <c r="CR850" s="152"/>
      <c r="CS850" s="152"/>
      <c r="CT850" s="152"/>
      <c r="CU850" s="152"/>
      <c r="CV850" s="152"/>
      <c r="CW850" s="152"/>
      <c r="CX850" s="152"/>
      <c r="CY850" s="152"/>
      <c r="CZ850" s="152"/>
      <c r="DA850" s="152"/>
      <c r="DB850" s="152"/>
      <c r="DC850" s="152"/>
      <c r="DD850" s="152"/>
      <c r="DE850" s="152"/>
      <c r="DF850" s="152"/>
      <c r="DG850" s="152"/>
      <c r="DH850" s="152"/>
      <c r="DI850" s="152"/>
      <c r="DJ850" s="152"/>
      <c r="DK850" s="152"/>
      <c r="DL850" s="152"/>
      <c r="DM850" s="152"/>
      <c r="DN850" s="152"/>
      <c r="DO850" s="152"/>
      <c r="DP850" s="152"/>
      <c r="DQ850" s="152"/>
      <c r="DR850" s="152"/>
      <c r="DS850" s="152"/>
      <c r="DT850" s="152"/>
      <c r="DU850" s="152"/>
      <c r="DV850" s="152"/>
      <c r="DW850" s="152"/>
      <c r="DX850" s="152"/>
      <c r="DY850" s="152"/>
      <c r="DZ850" s="152"/>
      <c r="EA850" s="152"/>
      <c r="EB850" s="152"/>
      <c r="EC850" s="152"/>
      <c r="ED850" s="152"/>
      <c r="EE850" s="152"/>
      <c r="EF850" s="152"/>
      <c r="EG850" s="152"/>
      <c r="EH850" s="152"/>
      <c r="EI850" s="152"/>
      <c r="EJ850" s="152"/>
      <c r="EK850" s="152"/>
      <c r="EL850" s="152"/>
      <c r="EM850" s="152"/>
      <c r="EN850" s="152"/>
      <c r="EO850" s="152"/>
      <c r="EP850" s="152"/>
      <c r="EQ850" s="152"/>
      <c r="ER850" s="152"/>
      <c r="ES850" s="152"/>
      <c r="ET850" s="152"/>
      <c r="EU850" s="152"/>
      <c r="EV850" s="152"/>
      <c r="EW850" s="152"/>
      <c r="EX850" s="152"/>
      <c r="EY850" s="152"/>
      <c r="EZ850" s="152"/>
      <c r="FA850" s="152"/>
      <c r="FB850" s="152"/>
      <c r="FC850" s="152"/>
      <c r="FD850" s="152"/>
    </row>
    <row r="851" spans="1:160">
      <c r="A851" s="89"/>
      <c r="B851" s="89"/>
      <c r="C851" s="89"/>
      <c r="D851" s="89"/>
      <c r="E851" s="89"/>
      <c r="F851" s="89"/>
      <c r="G851" s="89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152"/>
      <c r="AE851" s="152"/>
      <c r="AF851" s="152"/>
      <c r="AG851" s="152"/>
      <c r="AH851" s="152"/>
      <c r="AI851" s="152"/>
      <c r="AJ851" s="152"/>
      <c r="AK851" s="152"/>
      <c r="AL851" s="152"/>
      <c r="AM851" s="152"/>
      <c r="AN851" s="152"/>
      <c r="AO851" s="152"/>
      <c r="AP851" s="152"/>
      <c r="AQ851" s="152"/>
      <c r="AR851" s="152"/>
      <c r="AS851" s="152"/>
      <c r="AT851" s="152"/>
      <c r="AU851" s="152"/>
      <c r="AV851" s="152"/>
      <c r="AW851" s="152"/>
      <c r="AX851" s="152"/>
      <c r="AY851" s="152"/>
      <c r="AZ851" s="152"/>
      <c r="BA851" s="152"/>
      <c r="BB851" s="152"/>
      <c r="BC851" s="152"/>
      <c r="BD851" s="152"/>
      <c r="BE851" s="152"/>
      <c r="BF851" s="152"/>
      <c r="BG851" s="152"/>
      <c r="BH851" s="152"/>
      <c r="BI851" s="152"/>
      <c r="BJ851" s="152"/>
      <c r="BK851" s="152"/>
      <c r="BL851" s="152"/>
      <c r="BM851" s="152"/>
      <c r="BN851" s="152"/>
      <c r="BO851" s="152"/>
      <c r="BP851" s="152"/>
      <c r="BQ851" s="152"/>
      <c r="BR851" s="152"/>
      <c r="BS851" s="152"/>
      <c r="BT851" s="152"/>
      <c r="BU851" s="152"/>
      <c r="BV851" s="152"/>
      <c r="BW851" s="152"/>
      <c r="BX851" s="152"/>
      <c r="BY851" s="152"/>
      <c r="BZ851" s="152"/>
      <c r="CA851" s="152"/>
      <c r="CB851" s="152"/>
      <c r="CC851" s="152"/>
      <c r="CD851" s="152"/>
      <c r="CE851" s="152"/>
      <c r="CF851" s="152"/>
      <c r="CG851" s="152"/>
      <c r="CH851" s="152"/>
      <c r="CI851" s="152"/>
      <c r="CJ851" s="152"/>
      <c r="CK851" s="152"/>
      <c r="CL851" s="152"/>
      <c r="CM851" s="152"/>
      <c r="CN851" s="152"/>
      <c r="CO851" s="152"/>
      <c r="CP851" s="152"/>
      <c r="CQ851" s="152"/>
      <c r="CR851" s="152"/>
      <c r="CS851" s="152"/>
      <c r="CT851" s="152"/>
      <c r="CU851" s="152"/>
      <c r="CV851" s="152"/>
      <c r="CW851" s="152"/>
      <c r="CX851" s="152"/>
      <c r="CY851" s="152"/>
      <c r="CZ851" s="152"/>
      <c r="DA851" s="152"/>
      <c r="DB851" s="152"/>
      <c r="DC851" s="152"/>
      <c r="DD851" s="152"/>
      <c r="DE851" s="152"/>
      <c r="DF851" s="152"/>
      <c r="DG851" s="152"/>
      <c r="DH851" s="152"/>
      <c r="DI851" s="152"/>
      <c r="DJ851" s="152"/>
      <c r="DK851" s="152"/>
      <c r="DL851" s="152"/>
      <c r="DM851" s="152"/>
      <c r="DN851" s="152"/>
      <c r="DO851" s="152"/>
      <c r="DP851" s="152"/>
      <c r="DQ851" s="152"/>
      <c r="DR851" s="152"/>
      <c r="DS851" s="152"/>
      <c r="DT851" s="152"/>
      <c r="DU851" s="152"/>
      <c r="DV851" s="152"/>
      <c r="DW851" s="152"/>
      <c r="DX851" s="152"/>
      <c r="DY851" s="152"/>
      <c r="DZ851" s="152"/>
      <c r="EA851" s="152"/>
      <c r="EB851" s="152"/>
      <c r="EC851" s="152"/>
      <c r="ED851" s="152"/>
      <c r="EE851" s="152"/>
      <c r="EF851" s="152"/>
      <c r="EG851" s="152"/>
      <c r="EH851" s="152"/>
      <c r="EI851" s="152"/>
      <c r="EJ851" s="152"/>
      <c r="EK851" s="152"/>
      <c r="EL851" s="152"/>
      <c r="EM851" s="152"/>
      <c r="EN851" s="152"/>
      <c r="EO851" s="152"/>
      <c r="EP851" s="152"/>
      <c r="EQ851" s="152"/>
      <c r="ER851" s="152"/>
      <c r="ES851" s="152"/>
      <c r="ET851" s="152"/>
      <c r="EU851" s="152"/>
      <c r="EV851" s="152"/>
      <c r="EW851" s="152"/>
      <c r="EX851" s="152"/>
      <c r="EY851" s="152"/>
      <c r="EZ851" s="152"/>
      <c r="FA851" s="152"/>
      <c r="FB851" s="152"/>
      <c r="FC851" s="152"/>
      <c r="FD851" s="152"/>
    </row>
    <row r="852" spans="1:160">
      <c r="A852" s="89"/>
      <c r="B852" s="89"/>
      <c r="C852" s="89"/>
      <c r="D852" s="89"/>
      <c r="E852" s="89"/>
      <c r="F852" s="89"/>
      <c r="G852" s="89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152"/>
      <c r="AE852" s="152"/>
      <c r="AF852" s="152"/>
      <c r="AG852" s="152"/>
      <c r="AH852" s="152"/>
      <c r="AI852" s="152"/>
      <c r="AJ852" s="152"/>
      <c r="AK852" s="152"/>
      <c r="AL852" s="152"/>
      <c r="AM852" s="152"/>
      <c r="AN852" s="152"/>
      <c r="AO852" s="152"/>
      <c r="AP852" s="152"/>
      <c r="AQ852" s="152"/>
      <c r="AR852" s="152"/>
      <c r="AS852" s="152"/>
      <c r="AT852" s="152"/>
      <c r="AU852" s="152"/>
      <c r="AV852" s="152"/>
      <c r="AW852" s="152"/>
      <c r="AX852" s="152"/>
      <c r="AY852" s="152"/>
      <c r="AZ852" s="152"/>
      <c r="BA852" s="152"/>
      <c r="BB852" s="152"/>
      <c r="BC852" s="152"/>
      <c r="BD852" s="152"/>
      <c r="BE852" s="152"/>
      <c r="BF852" s="152"/>
      <c r="BG852" s="152"/>
      <c r="BH852" s="152"/>
      <c r="BI852" s="152"/>
      <c r="BJ852" s="152"/>
      <c r="BK852" s="152"/>
      <c r="BL852" s="152"/>
      <c r="BM852" s="152"/>
      <c r="BN852" s="152"/>
      <c r="BO852" s="152"/>
      <c r="BP852" s="152"/>
      <c r="BQ852" s="152"/>
      <c r="BR852" s="152"/>
      <c r="BS852" s="152"/>
      <c r="BT852" s="152"/>
      <c r="BU852" s="152"/>
      <c r="BV852" s="152"/>
      <c r="BW852" s="152"/>
      <c r="BX852" s="152"/>
      <c r="BY852" s="152"/>
      <c r="BZ852" s="152"/>
      <c r="CA852" s="152"/>
      <c r="CB852" s="152"/>
      <c r="CC852" s="152"/>
      <c r="CD852" s="152"/>
      <c r="CE852" s="152"/>
      <c r="CF852" s="152"/>
      <c r="CG852" s="152"/>
      <c r="CH852" s="152"/>
      <c r="CI852" s="152"/>
      <c r="CJ852" s="152"/>
      <c r="CK852" s="152"/>
      <c r="CL852" s="152"/>
      <c r="CM852" s="152"/>
      <c r="CN852" s="152"/>
      <c r="CO852" s="152"/>
      <c r="CP852" s="152"/>
      <c r="CQ852" s="152"/>
      <c r="CR852" s="152"/>
      <c r="CS852" s="152"/>
      <c r="CT852" s="152"/>
      <c r="CU852" s="152"/>
      <c r="CV852" s="152"/>
      <c r="CW852" s="152"/>
      <c r="CX852" s="152"/>
      <c r="CY852" s="152"/>
      <c r="CZ852" s="152"/>
      <c r="DA852" s="152"/>
      <c r="DB852" s="152"/>
      <c r="DC852" s="152"/>
      <c r="DD852" s="152"/>
      <c r="DE852" s="152"/>
      <c r="DF852" s="152"/>
      <c r="DG852" s="152"/>
      <c r="DH852" s="152"/>
      <c r="DI852" s="152"/>
      <c r="DJ852" s="152"/>
      <c r="DK852" s="152"/>
      <c r="DL852" s="152"/>
      <c r="DM852" s="152"/>
      <c r="DN852" s="152"/>
      <c r="DO852" s="152"/>
      <c r="DP852" s="152"/>
      <c r="DQ852" s="152"/>
      <c r="DR852" s="152"/>
      <c r="DS852" s="152"/>
      <c r="DT852" s="152"/>
      <c r="DU852" s="152"/>
      <c r="DV852" s="152"/>
      <c r="DW852" s="152"/>
      <c r="DX852" s="152"/>
      <c r="DY852" s="152"/>
      <c r="DZ852" s="152"/>
      <c r="EA852" s="152"/>
      <c r="EB852" s="152"/>
      <c r="EC852" s="152"/>
      <c r="ED852" s="152"/>
      <c r="EE852" s="152"/>
      <c r="EF852" s="152"/>
      <c r="EG852" s="152"/>
      <c r="EH852" s="152"/>
      <c r="EI852" s="152"/>
      <c r="EJ852" s="152"/>
      <c r="EK852" s="152"/>
      <c r="EL852" s="152"/>
      <c r="EM852" s="152"/>
      <c r="EN852" s="152"/>
      <c r="EO852" s="152"/>
      <c r="EP852" s="152"/>
      <c r="EQ852" s="152"/>
      <c r="ER852" s="152"/>
      <c r="ES852" s="152"/>
      <c r="ET852" s="152"/>
      <c r="EU852" s="152"/>
      <c r="EV852" s="152"/>
      <c r="EW852" s="152"/>
      <c r="EX852" s="152"/>
      <c r="EY852" s="152"/>
      <c r="EZ852" s="152"/>
      <c r="FA852" s="152"/>
      <c r="FB852" s="152"/>
      <c r="FC852" s="152"/>
      <c r="FD852" s="152"/>
    </row>
    <row r="853" spans="1:160">
      <c r="A853" s="89"/>
      <c r="B853" s="89"/>
      <c r="C853" s="89"/>
      <c r="D853" s="89"/>
      <c r="E853" s="89"/>
      <c r="F853" s="89"/>
      <c r="G853" s="89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152"/>
      <c r="AE853" s="152"/>
      <c r="AF853" s="152"/>
      <c r="AG853" s="152"/>
      <c r="AH853" s="152"/>
      <c r="AI853" s="152"/>
      <c r="AJ853" s="152"/>
      <c r="AK853" s="152"/>
      <c r="AL853" s="152"/>
      <c r="AM853" s="152"/>
      <c r="AN853" s="152"/>
      <c r="AO853" s="152"/>
      <c r="AP853" s="152"/>
      <c r="AQ853" s="152"/>
      <c r="AR853" s="152"/>
      <c r="AS853" s="152"/>
      <c r="AT853" s="152"/>
      <c r="AU853" s="152"/>
      <c r="AV853" s="152"/>
      <c r="AW853" s="152"/>
      <c r="AX853" s="152"/>
      <c r="AY853" s="152"/>
      <c r="AZ853" s="152"/>
      <c r="BA853" s="152"/>
      <c r="BB853" s="152"/>
      <c r="BC853" s="152"/>
      <c r="BD853" s="152"/>
      <c r="BE853" s="152"/>
      <c r="BF853" s="152"/>
      <c r="BG853" s="152"/>
      <c r="BH853" s="152"/>
      <c r="BI853" s="152"/>
      <c r="BJ853" s="152"/>
      <c r="BK853" s="152"/>
      <c r="BL853" s="152"/>
      <c r="BM853" s="152"/>
      <c r="BN853" s="152"/>
      <c r="BO853" s="152"/>
      <c r="BP853" s="152"/>
      <c r="BQ853" s="152"/>
      <c r="BR853" s="152"/>
      <c r="BS853" s="152"/>
      <c r="BT853" s="152"/>
      <c r="BU853" s="152"/>
      <c r="BV853" s="152"/>
      <c r="BW853" s="152"/>
      <c r="BX853" s="152"/>
      <c r="BY853" s="152"/>
      <c r="BZ853" s="152"/>
      <c r="CA853" s="152"/>
      <c r="CB853" s="152"/>
      <c r="CC853" s="152"/>
      <c r="CD853" s="152"/>
      <c r="CE853" s="152"/>
      <c r="CF853" s="152"/>
      <c r="CG853" s="152"/>
      <c r="CH853" s="152"/>
      <c r="CI853" s="152"/>
      <c r="CJ853" s="152"/>
      <c r="CK853" s="152"/>
      <c r="CL853" s="152"/>
      <c r="CM853" s="152"/>
      <c r="CN853" s="152"/>
      <c r="CO853" s="152"/>
      <c r="CP853" s="152"/>
      <c r="CQ853" s="152"/>
      <c r="CR853" s="152"/>
      <c r="CS853" s="152"/>
      <c r="CT853" s="152"/>
      <c r="CU853" s="152"/>
      <c r="CV853" s="152"/>
      <c r="CW853" s="152"/>
      <c r="CX853" s="152"/>
      <c r="CY853" s="152"/>
      <c r="CZ853" s="152"/>
      <c r="DA853" s="152"/>
      <c r="DB853" s="152"/>
      <c r="DC853" s="152"/>
      <c r="DD853" s="152"/>
      <c r="DE853" s="152"/>
      <c r="DF853" s="152"/>
      <c r="DG853" s="152"/>
      <c r="DH853" s="152"/>
      <c r="DI853" s="152"/>
      <c r="DJ853" s="152"/>
      <c r="DK853" s="152"/>
      <c r="DL853" s="152"/>
      <c r="DM853" s="152"/>
      <c r="DN853" s="152"/>
      <c r="DO853" s="152"/>
      <c r="DP853" s="152"/>
      <c r="DQ853" s="152"/>
      <c r="DR853" s="152"/>
      <c r="DS853" s="152"/>
      <c r="DT853" s="152"/>
      <c r="DU853" s="152"/>
      <c r="DV853" s="152"/>
      <c r="DW853" s="152"/>
      <c r="DX853" s="152"/>
      <c r="DY853" s="152"/>
      <c r="DZ853" s="152"/>
      <c r="EA853" s="152"/>
      <c r="EB853" s="152"/>
      <c r="EC853" s="152"/>
      <c r="ED853" s="152"/>
      <c r="EE853" s="152"/>
      <c r="EF853" s="152"/>
      <c r="EG853" s="152"/>
      <c r="EH853" s="152"/>
      <c r="EI853" s="152"/>
      <c r="EJ853" s="152"/>
      <c r="EK853" s="152"/>
      <c r="EL853" s="152"/>
      <c r="EM853" s="152"/>
      <c r="EN853" s="152"/>
      <c r="EO853" s="152"/>
      <c r="EP853" s="152"/>
      <c r="EQ853" s="152"/>
      <c r="ER853" s="152"/>
      <c r="ES853" s="152"/>
      <c r="ET853" s="152"/>
      <c r="EU853" s="152"/>
      <c r="EV853" s="152"/>
      <c r="EW853" s="152"/>
      <c r="EX853" s="152"/>
      <c r="EY853" s="152"/>
      <c r="EZ853" s="152"/>
      <c r="FA853" s="152"/>
      <c r="FB853" s="152"/>
      <c r="FC853" s="152"/>
      <c r="FD853" s="152"/>
    </row>
    <row r="854" spans="1:160">
      <c r="A854" s="89"/>
      <c r="B854" s="89"/>
      <c r="C854" s="89"/>
      <c r="D854" s="89"/>
      <c r="E854" s="89"/>
      <c r="F854" s="89"/>
      <c r="G854" s="89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152"/>
      <c r="AE854" s="152"/>
      <c r="AF854" s="152"/>
      <c r="AG854" s="152"/>
      <c r="AH854" s="152"/>
      <c r="AI854" s="152"/>
      <c r="AJ854" s="152"/>
      <c r="AK854" s="152"/>
      <c r="AL854" s="152"/>
      <c r="AM854" s="152"/>
      <c r="AN854" s="152"/>
      <c r="AO854" s="152"/>
      <c r="AP854" s="152"/>
      <c r="AQ854" s="152"/>
      <c r="AR854" s="152"/>
      <c r="AS854" s="152"/>
      <c r="AT854" s="152"/>
      <c r="AU854" s="152"/>
      <c r="AV854" s="152"/>
      <c r="AW854" s="152"/>
      <c r="AX854" s="152"/>
      <c r="AY854" s="152"/>
      <c r="AZ854" s="152"/>
      <c r="BA854" s="152"/>
      <c r="BB854" s="152"/>
      <c r="BC854" s="152"/>
      <c r="BD854" s="152"/>
      <c r="BE854" s="152"/>
      <c r="BF854" s="152"/>
      <c r="BG854" s="152"/>
      <c r="BH854" s="152"/>
      <c r="BI854" s="152"/>
      <c r="BJ854" s="152"/>
      <c r="BK854" s="152"/>
      <c r="BL854" s="152"/>
      <c r="BM854" s="152"/>
      <c r="BN854" s="152"/>
      <c r="BO854" s="152"/>
      <c r="BP854" s="152"/>
      <c r="BQ854" s="152"/>
      <c r="BR854" s="152"/>
      <c r="BS854" s="152"/>
      <c r="BT854" s="152"/>
      <c r="BU854" s="152"/>
      <c r="BV854" s="152"/>
      <c r="BW854" s="152"/>
      <c r="BX854" s="152"/>
      <c r="BY854" s="152"/>
      <c r="BZ854" s="152"/>
      <c r="CA854" s="152"/>
      <c r="CB854" s="152"/>
      <c r="CC854" s="152"/>
      <c r="CD854" s="152"/>
      <c r="CE854" s="152"/>
      <c r="CF854" s="152"/>
      <c r="CG854" s="152"/>
      <c r="CH854" s="152"/>
      <c r="CI854" s="152"/>
      <c r="CJ854" s="152"/>
      <c r="CK854" s="152"/>
      <c r="CL854" s="152"/>
      <c r="CM854" s="152"/>
      <c r="CN854" s="152"/>
      <c r="CO854" s="152"/>
      <c r="CP854" s="152"/>
      <c r="CQ854" s="152"/>
      <c r="CR854" s="152"/>
      <c r="CS854" s="152"/>
      <c r="CT854" s="152"/>
      <c r="CU854" s="152"/>
      <c r="CV854" s="152"/>
      <c r="CW854" s="152"/>
      <c r="CX854" s="152"/>
      <c r="CY854" s="152"/>
      <c r="CZ854" s="152"/>
      <c r="DA854" s="152"/>
      <c r="DB854" s="152"/>
      <c r="DC854" s="152"/>
      <c r="DD854" s="152"/>
      <c r="DE854" s="152"/>
      <c r="DF854" s="152"/>
      <c r="DG854" s="152"/>
      <c r="DH854" s="152"/>
      <c r="DI854" s="152"/>
      <c r="DJ854" s="152"/>
      <c r="DK854" s="152"/>
      <c r="DL854" s="152"/>
      <c r="DM854" s="152"/>
      <c r="DN854" s="152"/>
      <c r="DO854" s="152"/>
      <c r="DP854" s="152"/>
      <c r="DQ854" s="152"/>
      <c r="DR854" s="152"/>
      <c r="DS854" s="152"/>
      <c r="DT854" s="152"/>
      <c r="DU854" s="152"/>
      <c r="DV854" s="152"/>
      <c r="DW854" s="152"/>
      <c r="DX854" s="152"/>
      <c r="DY854" s="152"/>
      <c r="DZ854" s="152"/>
      <c r="EA854" s="152"/>
      <c r="EB854" s="152"/>
      <c r="EC854" s="152"/>
      <c r="ED854" s="152"/>
      <c r="EE854" s="152"/>
      <c r="EF854" s="152"/>
      <c r="EG854" s="152"/>
      <c r="EH854" s="152"/>
      <c r="EI854" s="152"/>
      <c r="EJ854" s="152"/>
      <c r="EK854" s="152"/>
      <c r="EL854" s="152"/>
      <c r="EM854" s="152"/>
      <c r="EN854" s="152"/>
      <c r="EO854" s="152"/>
      <c r="EP854" s="152"/>
      <c r="EQ854" s="152"/>
      <c r="ER854" s="152"/>
      <c r="ES854" s="152"/>
      <c r="ET854" s="152"/>
      <c r="EU854" s="152"/>
      <c r="EV854" s="152"/>
      <c r="EW854" s="152"/>
      <c r="EX854" s="152"/>
      <c r="EY854" s="152"/>
      <c r="EZ854" s="152"/>
      <c r="FA854" s="152"/>
      <c r="FB854" s="152"/>
      <c r="FC854" s="152"/>
      <c r="FD854" s="152"/>
    </row>
    <row r="855" spans="1:160">
      <c r="A855" s="89"/>
      <c r="B855" s="89"/>
      <c r="C855" s="89"/>
      <c r="D855" s="89"/>
      <c r="E855" s="89"/>
      <c r="F855" s="89"/>
      <c r="G855" s="89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152"/>
      <c r="AE855" s="152"/>
      <c r="AF855" s="152"/>
      <c r="AG855" s="152"/>
      <c r="AH855" s="152"/>
      <c r="AI855" s="152"/>
      <c r="AJ855" s="152"/>
      <c r="AK855" s="152"/>
      <c r="AL855" s="152"/>
      <c r="AM855" s="152"/>
      <c r="AN855" s="152"/>
      <c r="AO855" s="152"/>
      <c r="AP855" s="152"/>
      <c r="AQ855" s="152"/>
      <c r="AR855" s="152"/>
      <c r="AS855" s="152"/>
      <c r="AT855" s="152"/>
      <c r="AU855" s="152"/>
      <c r="AV855" s="152"/>
      <c r="AW855" s="152"/>
      <c r="AX855" s="152"/>
      <c r="AY855" s="152"/>
      <c r="AZ855" s="152"/>
      <c r="BA855" s="152"/>
      <c r="BB855" s="152"/>
      <c r="BC855" s="152"/>
      <c r="BD855" s="152"/>
      <c r="BE855" s="152"/>
      <c r="BF855" s="152"/>
      <c r="BG855" s="152"/>
      <c r="BH855" s="152"/>
      <c r="BI855" s="152"/>
      <c r="BJ855" s="152"/>
      <c r="BK855" s="152"/>
      <c r="BL855" s="152"/>
      <c r="BM855" s="152"/>
      <c r="BN855" s="152"/>
      <c r="BO855" s="152"/>
      <c r="BP855" s="152"/>
      <c r="BQ855" s="152"/>
      <c r="BR855" s="152"/>
      <c r="BS855" s="152"/>
      <c r="BT855" s="152"/>
      <c r="BU855" s="152"/>
      <c r="BV855" s="152"/>
      <c r="BW855" s="152"/>
      <c r="BX855" s="152"/>
      <c r="BY855" s="152"/>
      <c r="BZ855" s="152"/>
      <c r="CA855" s="152"/>
      <c r="CB855" s="152"/>
      <c r="CC855" s="152"/>
      <c r="CD855" s="152"/>
      <c r="CE855" s="152"/>
      <c r="CF855" s="152"/>
      <c r="CG855" s="152"/>
      <c r="CH855" s="152"/>
      <c r="CI855" s="152"/>
      <c r="CJ855" s="152"/>
      <c r="CK855" s="152"/>
      <c r="CL855" s="152"/>
      <c r="CM855" s="152"/>
      <c r="CN855" s="152"/>
      <c r="CO855" s="152"/>
      <c r="CP855" s="152"/>
      <c r="CQ855" s="152"/>
      <c r="CR855" s="152"/>
      <c r="CS855" s="152"/>
      <c r="CT855" s="152"/>
      <c r="CU855" s="152"/>
      <c r="CV855" s="152"/>
      <c r="CW855" s="152"/>
      <c r="CX855" s="152"/>
      <c r="CY855" s="152"/>
      <c r="CZ855" s="152"/>
      <c r="DA855" s="152"/>
      <c r="DB855" s="152"/>
      <c r="DC855" s="152"/>
      <c r="DD855" s="152"/>
      <c r="DE855" s="152"/>
      <c r="DF855" s="152"/>
      <c r="DG855" s="152"/>
      <c r="DH855" s="152"/>
      <c r="DI855" s="152"/>
      <c r="DJ855" s="152"/>
      <c r="DK855" s="152"/>
      <c r="DL855" s="152"/>
      <c r="DM855" s="152"/>
      <c r="DN855" s="152"/>
      <c r="DO855" s="152"/>
      <c r="DP855" s="152"/>
      <c r="DQ855" s="152"/>
      <c r="DR855" s="152"/>
      <c r="DS855" s="152"/>
      <c r="DT855" s="152"/>
      <c r="DU855" s="152"/>
      <c r="DV855" s="152"/>
      <c r="DW855" s="152"/>
      <c r="DX855" s="152"/>
      <c r="DY855" s="152"/>
      <c r="DZ855" s="152"/>
      <c r="EA855" s="152"/>
      <c r="EB855" s="152"/>
      <c r="EC855" s="152"/>
      <c r="ED855" s="152"/>
      <c r="EE855" s="152"/>
      <c r="EF855" s="152"/>
      <c r="EG855" s="152"/>
      <c r="EH855" s="152"/>
      <c r="EI855" s="152"/>
      <c r="EJ855" s="152"/>
      <c r="EK855" s="152"/>
      <c r="EL855" s="152"/>
      <c r="EM855" s="152"/>
      <c r="EN855" s="152"/>
      <c r="EO855" s="152"/>
      <c r="EP855" s="152"/>
      <c r="EQ855" s="152"/>
      <c r="ER855" s="152"/>
      <c r="ES855" s="152"/>
      <c r="ET855" s="152"/>
      <c r="EU855" s="152"/>
      <c r="EV855" s="152"/>
      <c r="EW855" s="152"/>
      <c r="EX855" s="152"/>
      <c r="EY855" s="152"/>
      <c r="EZ855" s="152"/>
      <c r="FA855" s="152"/>
      <c r="FB855" s="152"/>
      <c r="FC855" s="152"/>
      <c r="FD855" s="152"/>
    </row>
    <row r="856" spans="1:160">
      <c r="A856" s="89"/>
      <c r="B856" s="89"/>
      <c r="C856" s="89"/>
      <c r="D856" s="89"/>
      <c r="E856" s="89"/>
      <c r="F856" s="89"/>
      <c r="G856" s="89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152"/>
      <c r="AE856" s="152"/>
      <c r="AF856" s="152"/>
      <c r="AG856" s="152"/>
      <c r="AH856" s="152"/>
      <c r="AI856" s="152"/>
      <c r="AJ856" s="152"/>
      <c r="AK856" s="152"/>
      <c r="AL856" s="152"/>
      <c r="AM856" s="152"/>
      <c r="AN856" s="152"/>
      <c r="AO856" s="152"/>
      <c r="AP856" s="152"/>
      <c r="AQ856" s="152"/>
      <c r="AR856" s="152"/>
      <c r="AS856" s="152"/>
      <c r="AT856" s="152"/>
      <c r="AU856" s="152"/>
      <c r="AV856" s="152"/>
      <c r="AW856" s="152"/>
      <c r="AX856" s="152"/>
      <c r="AY856" s="152"/>
      <c r="AZ856" s="152"/>
      <c r="BA856" s="152"/>
      <c r="BB856" s="152"/>
      <c r="BC856" s="152"/>
      <c r="BD856" s="152"/>
      <c r="BE856" s="152"/>
      <c r="BF856" s="152"/>
      <c r="BG856" s="152"/>
      <c r="BH856" s="152"/>
      <c r="BI856" s="152"/>
      <c r="BJ856" s="152"/>
      <c r="BK856" s="152"/>
      <c r="BL856" s="152"/>
      <c r="BM856" s="152"/>
      <c r="BN856" s="152"/>
      <c r="BO856" s="152"/>
      <c r="BP856" s="152"/>
      <c r="BQ856" s="152"/>
      <c r="BR856" s="152"/>
      <c r="BS856" s="152"/>
      <c r="BT856" s="152"/>
      <c r="BU856" s="152"/>
      <c r="BV856" s="152"/>
      <c r="BW856" s="152"/>
      <c r="BX856" s="152"/>
      <c r="BY856" s="152"/>
      <c r="BZ856" s="152"/>
      <c r="CA856" s="152"/>
      <c r="CB856" s="152"/>
      <c r="CC856" s="152"/>
      <c r="CD856" s="152"/>
      <c r="CE856" s="152"/>
      <c r="CF856" s="152"/>
      <c r="CG856" s="152"/>
      <c r="CH856" s="152"/>
      <c r="CI856" s="152"/>
      <c r="CJ856" s="152"/>
      <c r="CK856" s="152"/>
      <c r="CL856" s="152"/>
      <c r="CM856" s="152"/>
      <c r="CN856" s="152"/>
      <c r="CO856" s="152"/>
      <c r="CP856" s="152"/>
      <c r="CQ856" s="152"/>
      <c r="CR856" s="152"/>
      <c r="CS856" s="152"/>
      <c r="CT856" s="152"/>
      <c r="CU856" s="152"/>
      <c r="CV856" s="152"/>
      <c r="CW856" s="152"/>
      <c r="CX856" s="152"/>
      <c r="CY856" s="152"/>
      <c r="CZ856" s="152"/>
      <c r="DA856" s="152"/>
      <c r="DB856" s="152"/>
      <c r="DC856" s="152"/>
      <c r="DD856" s="152"/>
      <c r="DE856" s="152"/>
      <c r="DF856" s="152"/>
      <c r="DG856" s="152"/>
      <c r="DH856" s="152"/>
      <c r="DI856" s="152"/>
      <c r="DJ856" s="152"/>
      <c r="DK856" s="152"/>
      <c r="DL856" s="152"/>
      <c r="DM856" s="152"/>
      <c r="DN856" s="152"/>
      <c r="DO856" s="152"/>
      <c r="DP856" s="152"/>
      <c r="DQ856" s="152"/>
      <c r="DR856" s="152"/>
      <c r="DS856" s="152"/>
      <c r="DT856" s="152"/>
      <c r="DU856" s="152"/>
      <c r="DV856" s="152"/>
      <c r="DW856" s="152"/>
      <c r="DX856" s="152"/>
      <c r="DY856" s="152"/>
      <c r="DZ856" s="152"/>
      <c r="EA856" s="152"/>
      <c r="EB856" s="152"/>
      <c r="EC856" s="152"/>
      <c r="ED856" s="152"/>
      <c r="EE856" s="152"/>
      <c r="EF856" s="152"/>
      <c r="EG856" s="152"/>
      <c r="EH856" s="152"/>
      <c r="EI856" s="152"/>
      <c r="EJ856" s="152"/>
      <c r="EK856" s="152"/>
      <c r="EL856" s="152"/>
      <c r="EM856" s="152"/>
      <c r="EN856" s="152"/>
      <c r="EO856" s="152"/>
      <c r="EP856" s="152"/>
      <c r="EQ856" s="152"/>
      <c r="ER856" s="152"/>
      <c r="ES856" s="152"/>
      <c r="ET856" s="152"/>
      <c r="EU856" s="152"/>
      <c r="EV856" s="152"/>
      <c r="EW856" s="152"/>
      <c r="EX856" s="152"/>
      <c r="EY856" s="152"/>
      <c r="EZ856" s="152"/>
      <c r="FA856" s="152"/>
      <c r="FB856" s="152"/>
      <c r="FC856" s="152"/>
      <c r="FD856" s="152"/>
    </row>
    <row r="857" spans="1:160">
      <c r="A857" s="89"/>
      <c r="B857" s="89"/>
      <c r="C857" s="89"/>
      <c r="D857" s="89"/>
      <c r="E857" s="89"/>
      <c r="F857" s="89"/>
      <c r="G857" s="89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152"/>
      <c r="AE857" s="152"/>
      <c r="AF857" s="152"/>
      <c r="AG857" s="152"/>
      <c r="AH857" s="152"/>
      <c r="AI857" s="152"/>
      <c r="AJ857" s="152"/>
      <c r="AK857" s="152"/>
      <c r="AL857" s="152"/>
      <c r="AM857" s="152"/>
      <c r="AN857" s="152"/>
      <c r="AO857" s="152"/>
      <c r="AP857" s="152"/>
      <c r="AQ857" s="152"/>
      <c r="AR857" s="152"/>
      <c r="AS857" s="152"/>
      <c r="AT857" s="152"/>
      <c r="AU857" s="152"/>
      <c r="AV857" s="152"/>
      <c r="AW857" s="152"/>
      <c r="AX857" s="152"/>
      <c r="AY857" s="152"/>
      <c r="AZ857" s="152"/>
      <c r="BA857" s="152"/>
      <c r="BB857" s="152"/>
      <c r="BC857" s="152"/>
      <c r="BD857" s="152"/>
      <c r="BE857" s="152"/>
      <c r="BF857" s="152"/>
      <c r="BG857" s="152"/>
      <c r="BH857" s="152"/>
      <c r="BI857" s="152"/>
      <c r="BJ857" s="152"/>
      <c r="BK857" s="152"/>
      <c r="BL857" s="152"/>
      <c r="BM857" s="152"/>
      <c r="BN857" s="152"/>
      <c r="BO857" s="152"/>
      <c r="BP857" s="152"/>
      <c r="BQ857" s="152"/>
      <c r="BR857" s="152"/>
      <c r="BS857" s="152"/>
      <c r="BT857" s="152"/>
      <c r="BU857" s="152"/>
      <c r="BV857" s="152"/>
      <c r="BW857" s="152"/>
      <c r="BX857" s="152"/>
      <c r="BY857" s="152"/>
      <c r="BZ857" s="152"/>
      <c r="CA857" s="152"/>
      <c r="CB857" s="152"/>
      <c r="CC857" s="152"/>
      <c r="CD857" s="152"/>
      <c r="CE857" s="152"/>
      <c r="CF857" s="152"/>
      <c r="CG857" s="152"/>
      <c r="CH857" s="152"/>
      <c r="CI857" s="152"/>
      <c r="CJ857" s="152"/>
      <c r="CK857" s="152"/>
      <c r="CL857" s="152"/>
      <c r="CM857" s="152"/>
      <c r="CN857" s="152"/>
      <c r="CO857" s="152"/>
      <c r="CP857" s="152"/>
      <c r="CQ857" s="152"/>
      <c r="CR857" s="152"/>
      <c r="CS857" s="152"/>
      <c r="CT857" s="152"/>
      <c r="CU857" s="152"/>
      <c r="CV857" s="152"/>
      <c r="CW857" s="152"/>
      <c r="CX857" s="152"/>
      <c r="CY857" s="152"/>
      <c r="CZ857" s="152"/>
      <c r="DA857" s="152"/>
      <c r="DB857" s="152"/>
      <c r="DC857" s="152"/>
      <c r="DD857" s="152"/>
      <c r="DE857" s="152"/>
      <c r="DF857" s="152"/>
      <c r="DG857" s="152"/>
      <c r="DH857" s="152"/>
      <c r="DI857" s="152"/>
      <c r="DJ857" s="152"/>
      <c r="DK857" s="152"/>
      <c r="DL857" s="152"/>
      <c r="DM857" s="152"/>
      <c r="DN857" s="152"/>
      <c r="DO857" s="152"/>
      <c r="DP857" s="152"/>
      <c r="DQ857" s="152"/>
      <c r="DR857" s="152"/>
      <c r="DS857" s="152"/>
      <c r="DT857" s="152"/>
      <c r="DU857" s="152"/>
      <c r="DV857" s="152"/>
      <c r="DW857" s="152"/>
      <c r="DX857" s="152"/>
      <c r="DY857" s="152"/>
      <c r="DZ857" s="152"/>
      <c r="EA857" s="152"/>
      <c r="EB857" s="152"/>
      <c r="EC857" s="152"/>
      <c r="ED857" s="152"/>
      <c r="EE857" s="152"/>
      <c r="EF857" s="152"/>
      <c r="EG857" s="152"/>
      <c r="EH857" s="152"/>
      <c r="EI857" s="152"/>
      <c r="EJ857" s="152"/>
      <c r="EK857" s="152"/>
      <c r="EL857" s="152"/>
      <c r="EM857" s="152"/>
      <c r="EN857" s="152"/>
      <c r="EO857" s="152"/>
      <c r="EP857" s="152"/>
      <c r="EQ857" s="152"/>
      <c r="ER857" s="152"/>
      <c r="ES857" s="152"/>
      <c r="ET857" s="152"/>
      <c r="EU857" s="152"/>
      <c r="EV857" s="152"/>
      <c r="EW857" s="152"/>
      <c r="EX857" s="152"/>
      <c r="EY857" s="152"/>
      <c r="EZ857" s="152"/>
      <c r="FA857" s="152"/>
      <c r="FB857" s="152"/>
      <c r="FC857" s="152"/>
      <c r="FD857" s="152"/>
    </row>
    <row r="858" spans="1:160">
      <c r="A858" s="89"/>
      <c r="B858" s="89"/>
      <c r="C858" s="89"/>
      <c r="D858" s="89"/>
      <c r="E858" s="89"/>
      <c r="F858" s="89"/>
      <c r="G858" s="89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152"/>
      <c r="AE858" s="152"/>
      <c r="AF858" s="152"/>
      <c r="AG858" s="152"/>
      <c r="AH858" s="152"/>
      <c r="AI858" s="152"/>
      <c r="AJ858" s="152"/>
      <c r="AK858" s="152"/>
      <c r="AL858" s="152"/>
      <c r="AM858" s="152"/>
      <c r="AN858" s="152"/>
      <c r="AO858" s="152"/>
      <c r="AP858" s="152"/>
      <c r="AQ858" s="152"/>
      <c r="AR858" s="152"/>
      <c r="AS858" s="152"/>
      <c r="AT858" s="152"/>
      <c r="AU858" s="152"/>
      <c r="AV858" s="152"/>
      <c r="AW858" s="152"/>
      <c r="AX858" s="152"/>
      <c r="AY858" s="152"/>
      <c r="AZ858" s="152"/>
      <c r="BA858" s="152"/>
      <c r="BB858" s="152"/>
      <c r="BC858" s="152"/>
      <c r="BD858" s="152"/>
      <c r="BE858" s="152"/>
      <c r="BF858" s="152"/>
      <c r="BG858" s="152"/>
      <c r="BH858" s="152"/>
      <c r="BI858" s="152"/>
      <c r="BJ858" s="152"/>
      <c r="BK858" s="152"/>
      <c r="BL858" s="152"/>
      <c r="BM858" s="152"/>
      <c r="BN858" s="152"/>
      <c r="BO858" s="152"/>
      <c r="BP858" s="152"/>
      <c r="BQ858" s="152"/>
      <c r="BR858" s="152"/>
      <c r="BS858" s="152"/>
      <c r="BT858" s="152"/>
      <c r="BU858" s="152"/>
      <c r="BV858" s="152"/>
      <c r="BW858" s="152"/>
      <c r="BX858" s="152"/>
      <c r="BY858" s="152"/>
      <c r="BZ858" s="152"/>
      <c r="CA858" s="152"/>
      <c r="CB858" s="152"/>
      <c r="CC858" s="152"/>
      <c r="CD858" s="152"/>
      <c r="CE858" s="152"/>
      <c r="CF858" s="152"/>
      <c r="CG858" s="152"/>
      <c r="CH858" s="152"/>
      <c r="CI858" s="152"/>
      <c r="CJ858" s="152"/>
      <c r="CK858" s="152"/>
      <c r="CL858" s="152"/>
      <c r="CM858" s="152"/>
      <c r="CN858" s="152"/>
      <c r="CO858" s="152"/>
      <c r="CP858" s="152"/>
      <c r="CQ858" s="152"/>
      <c r="CR858" s="152"/>
      <c r="CS858" s="152"/>
      <c r="CT858" s="152"/>
      <c r="CU858" s="152"/>
      <c r="CV858" s="152"/>
      <c r="CW858" s="152"/>
      <c r="CX858" s="152"/>
      <c r="CY858" s="152"/>
      <c r="CZ858" s="152"/>
      <c r="DA858" s="152"/>
      <c r="DB858" s="152"/>
      <c r="DC858" s="152"/>
      <c r="DD858" s="152"/>
      <c r="DE858" s="152"/>
      <c r="DF858" s="152"/>
      <c r="DG858" s="152"/>
      <c r="DH858" s="152"/>
      <c r="DI858" s="152"/>
      <c r="DJ858" s="152"/>
      <c r="DK858" s="152"/>
      <c r="DL858" s="152"/>
      <c r="DM858" s="152"/>
      <c r="DN858" s="152"/>
      <c r="DO858" s="152"/>
      <c r="DP858" s="152"/>
      <c r="DQ858" s="152"/>
      <c r="DR858" s="152"/>
      <c r="DS858" s="152"/>
      <c r="DT858" s="152"/>
      <c r="DU858" s="152"/>
      <c r="DV858" s="152"/>
      <c r="DW858" s="152"/>
      <c r="DX858" s="152"/>
      <c r="DY858" s="152"/>
      <c r="DZ858" s="152"/>
      <c r="EA858" s="152"/>
      <c r="EB858" s="152"/>
      <c r="EC858" s="152"/>
      <c r="ED858" s="152"/>
      <c r="EE858" s="152"/>
      <c r="EF858" s="152"/>
      <c r="EG858" s="152"/>
      <c r="EH858" s="152"/>
      <c r="EI858" s="152"/>
      <c r="EJ858" s="152"/>
      <c r="EK858" s="152"/>
      <c r="EL858" s="152"/>
      <c r="EM858" s="152"/>
      <c r="EN858" s="152"/>
      <c r="EO858" s="152"/>
      <c r="EP858" s="152"/>
      <c r="EQ858" s="152"/>
      <c r="ER858" s="152"/>
      <c r="ES858" s="152"/>
      <c r="ET858" s="152"/>
      <c r="EU858" s="152"/>
      <c r="EV858" s="152"/>
      <c r="EW858" s="152"/>
      <c r="EX858" s="152"/>
      <c r="EY858" s="152"/>
      <c r="EZ858" s="152"/>
      <c r="FA858" s="152"/>
      <c r="FB858" s="152"/>
      <c r="FC858" s="152"/>
      <c r="FD858" s="152"/>
    </row>
    <row r="859" spans="1:160">
      <c r="A859" s="89"/>
      <c r="B859" s="89"/>
      <c r="C859" s="89"/>
      <c r="D859" s="89"/>
      <c r="E859" s="89"/>
      <c r="F859" s="89"/>
      <c r="G859" s="89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152"/>
      <c r="AE859" s="152"/>
      <c r="AF859" s="152"/>
      <c r="AG859" s="152"/>
      <c r="AH859" s="152"/>
      <c r="AI859" s="152"/>
      <c r="AJ859" s="152"/>
      <c r="AK859" s="152"/>
      <c r="AL859" s="152"/>
      <c r="AM859" s="152"/>
      <c r="AN859" s="152"/>
      <c r="AO859" s="152"/>
      <c r="AP859" s="152"/>
      <c r="AQ859" s="152"/>
      <c r="AR859" s="152"/>
      <c r="AS859" s="152"/>
      <c r="AT859" s="152"/>
      <c r="AU859" s="152"/>
      <c r="AV859" s="152"/>
      <c r="AW859" s="152"/>
      <c r="AX859" s="152"/>
      <c r="AY859" s="152"/>
      <c r="AZ859" s="152"/>
      <c r="BA859" s="152"/>
      <c r="BB859" s="152"/>
      <c r="BC859" s="152"/>
      <c r="BD859" s="152"/>
      <c r="BE859" s="152"/>
      <c r="BF859" s="152"/>
      <c r="BG859" s="152"/>
      <c r="BH859" s="152"/>
      <c r="BI859" s="152"/>
      <c r="BJ859" s="152"/>
      <c r="BK859" s="152"/>
      <c r="BL859" s="152"/>
      <c r="BM859" s="152"/>
      <c r="BN859" s="152"/>
      <c r="BO859" s="152"/>
      <c r="BP859" s="152"/>
      <c r="BQ859" s="152"/>
      <c r="BR859" s="152"/>
      <c r="BS859" s="152"/>
      <c r="BT859" s="152"/>
      <c r="BU859" s="152"/>
      <c r="BV859" s="152"/>
      <c r="BW859" s="152"/>
      <c r="BX859" s="152"/>
      <c r="BY859" s="152"/>
      <c r="BZ859" s="152"/>
      <c r="CA859" s="152"/>
      <c r="CB859" s="152"/>
      <c r="CC859" s="152"/>
      <c r="CD859" s="152"/>
      <c r="CE859" s="152"/>
      <c r="CF859" s="152"/>
      <c r="CG859" s="152"/>
      <c r="CH859" s="152"/>
      <c r="CI859" s="152"/>
      <c r="CJ859" s="152"/>
      <c r="CK859" s="152"/>
      <c r="CL859" s="152"/>
      <c r="CM859" s="152"/>
      <c r="CN859" s="152"/>
      <c r="CO859" s="152"/>
      <c r="CP859" s="152"/>
      <c r="CQ859" s="152"/>
      <c r="CR859" s="152"/>
      <c r="CS859" s="152"/>
      <c r="CT859" s="152"/>
      <c r="CU859" s="152"/>
      <c r="CV859" s="152"/>
      <c r="CW859" s="152"/>
      <c r="CX859" s="152"/>
      <c r="CY859" s="152"/>
      <c r="CZ859" s="152"/>
      <c r="DA859" s="152"/>
      <c r="DB859" s="152"/>
      <c r="DC859" s="152"/>
      <c r="DD859" s="152"/>
      <c r="DE859" s="152"/>
      <c r="DF859" s="152"/>
      <c r="DG859" s="152"/>
      <c r="DH859" s="152"/>
      <c r="DI859" s="152"/>
      <c r="DJ859" s="152"/>
      <c r="DK859" s="152"/>
      <c r="DL859" s="152"/>
      <c r="DM859" s="152"/>
      <c r="DN859" s="152"/>
      <c r="DO859" s="152"/>
      <c r="DP859" s="152"/>
      <c r="DQ859" s="152"/>
      <c r="DR859" s="152"/>
      <c r="DS859" s="152"/>
      <c r="DT859" s="152"/>
      <c r="DU859" s="152"/>
      <c r="DV859" s="152"/>
      <c r="DW859" s="152"/>
      <c r="DX859" s="152"/>
      <c r="DY859" s="152"/>
      <c r="DZ859" s="152"/>
      <c r="EA859" s="152"/>
      <c r="EB859" s="152"/>
      <c r="EC859" s="152"/>
      <c r="ED859" s="152"/>
      <c r="EE859" s="152"/>
      <c r="EF859" s="152"/>
      <c r="EG859" s="152"/>
      <c r="EH859" s="152"/>
      <c r="EI859" s="152"/>
      <c r="EJ859" s="152"/>
      <c r="EK859" s="152"/>
      <c r="EL859" s="152"/>
      <c r="EM859" s="152"/>
      <c r="EN859" s="152"/>
      <c r="EO859" s="152"/>
      <c r="EP859" s="152"/>
      <c r="EQ859" s="152"/>
      <c r="ER859" s="152"/>
      <c r="ES859" s="152"/>
      <c r="ET859" s="152"/>
      <c r="EU859" s="152"/>
      <c r="EV859" s="152"/>
      <c r="EW859" s="152"/>
      <c r="EX859" s="152"/>
      <c r="EY859" s="152"/>
      <c r="EZ859" s="152"/>
      <c r="FA859" s="152"/>
      <c r="FB859" s="152"/>
      <c r="FC859" s="152"/>
      <c r="FD859" s="152"/>
    </row>
    <row r="860" spans="1:160">
      <c r="A860" s="89"/>
      <c r="B860" s="89"/>
      <c r="C860" s="89"/>
      <c r="D860" s="89"/>
      <c r="E860" s="89"/>
      <c r="F860" s="89"/>
      <c r="G860" s="89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152"/>
      <c r="AE860" s="152"/>
      <c r="AF860" s="152"/>
      <c r="AG860" s="152"/>
      <c r="AH860" s="152"/>
      <c r="AI860" s="152"/>
      <c r="AJ860" s="152"/>
      <c r="AK860" s="152"/>
      <c r="AL860" s="152"/>
      <c r="AM860" s="152"/>
      <c r="AN860" s="152"/>
      <c r="AO860" s="152"/>
      <c r="AP860" s="152"/>
      <c r="AQ860" s="152"/>
      <c r="AR860" s="152"/>
      <c r="AS860" s="152"/>
      <c r="AT860" s="152"/>
      <c r="AU860" s="152"/>
      <c r="AV860" s="152"/>
      <c r="AW860" s="152"/>
      <c r="AX860" s="152"/>
      <c r="AY860" s="152"/>
      <c r="AZ860" s="152"/>
      <c r="BA860" s="152"/>
      <c r="BB860" s="152"/>
      <c r="BC860" s="152"/>
      <c r="BD860" s="152"/>
      <c r="BE860" s="152"/>
      <c r="BF860" s="152"/>
      <c r="BG860" s="152"/>
      <c r="BH860" s="152"/>
      <c r="BI860" s="152"/>
      <c r="BJ860" s="152"/>
      <c r="BK860" s="152"/>
      <c r="BL860" s="152"/>
      <c r="BM860" s="152"/>
      <c r="BN860" s="152"/>
      <c r="BO860" s="152"/>
      <c r="BP860" s="152"/>
      <c r="BQ860" s="152"/>
      <c r="BR860" s="152"/>
      <c r="BS860" s="152"/>
      <c r="BT860" s="152"/>
      <c r="BU860" s="152"/>
      <c r="BV860" s="152"/>
      <c r="BW860" s="152"/>
      <c r="BX860" s="152"/>
      <c r="BY860" s="152"/>
      <c r="BZ860" s="152"/>
      <c r="CA860" s="152"/>
      <c r="CB860" s="152"/>
      <c r="CC860" s="152"/>
      <c r="CD860" s="152"/>
      <c r="CE860" s="152"/>
      <c r="CF860" s="152"/>
      <c r="CG860" s="152"/>
      <c r="CH860" s="152"/>
      <c r="CI860" s="152"/>
      <c r="CJ860" s="152"/>
      <c r="CK860" s="152"/>
      <c r="CL860" s="152"/>
      <c r="CM860" s="152"/>
      <c r="CN860" s="152"/>
      <c r="CO860" s="152"/>
      <c r="CP860" s="152"/>
      <c r="CQ860" s="152"/>
      <c r="CR860" s="152"/>
      <c r="CS860" s="152"/>
      <c r="CT860" s="152"/>
      <c r="CU860" s="152"/>
      <c r="CV860" s="152"/>
      <c r="CW860" s="152"/>
      <c r="CX860" s="152"/>
      <c r="CY860" s="152"/>
      <c r="CZ860" s="152"/>
      <c r="DA860" s="152"/>
      <c r="DB860" s="152"/>
      <c r="DC860" s="152"/>
      <c r="DD860" s="152"/>
      <c r="DE860" s="152"/>
      <c r="DF860" s="152"/>
      <c r="DG860" s="152"/>
      <c r="DH860" s="152"/>
      <c r="DI860" s="152"/>
      <c r="DJ860" s="152"/>
      <c r="DK860" s="152"/>
      <c r="DL860" s="152"/>
      <c r="DM860" s="152"/>
      <c r="DN860" s="152"/>
      <c r="DO860" s="152"/>
      <c r="DP860" s="152"/>
      <c r="DQ860" s="152"/>
      <c r="DR860" s="152"/>
      <c r="DS860" s="152"/>
      <c r="DT860" s="152"/>
      <c r="DU860" s="152"/>
      <c r="DV860" s="152"/>
      <c r="DW860" s="152"/>
      <c r="DX860" s="152"/>
      <c r="DY860" s="152"/>
      <c r="DZ860" s="152"/>
      <c r="EA860" s="152"/>
      <c r="EB860" s="152"/>
      <c r="EC860" s="152"/>
      <c r="ED860" s="152"/>
      <c r="EE860" s="152"/>
      <c r="EF860" s="152"/>
      <c r="EG860" s="152"/>
      <c r="EH860" s="152"/>
      <c r="EI860" s="152"/>
      <c r="EJ860" s="152"/>
      <c r="EK860" s="152"/>
      <c r="EL860" s="152"/>
      <c r="EM860" s="152"/>
      <c r="EN860" s="152"/>
      <c r="EO860" s="152"/>
      <c r="EP860" s="152"/>
      <c r="EQ860" s="152"/>
      <c r="ER860" s="152"/>
      <c r="ES860" s="152"/>
      <c r="ET860" s="152"/>
      <c r="EU860" s="152"/>
      <c r="EV860" s="152"/>
      <c r="EW860" s="152"/>
      <c r="EX860" s="152"/>
      <c r="EY860" s="152"/>
      <c r="EZ860" s="152"/>
      <c r="FA860" s="152"/>
      <c r="FB860" s="152"/>
      <c r="FC860" s="152"/>
      <c r="FD860" s="152"/>
    </row>
    <row r="861" spans="1:160">
      <c r="A861" s="89"/>
      <c r="B861" s="89"/>
      <c r="C861" s="89"/>
      <c r="D861" s="89"/>
      <c r="E861" s="89"/>
      <c r="F861" s="89"/>
      <c r="G861" s="89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152"/>
      <c r="AE861" s="152"/>
      <c r="AF861" s="152"/>
      <c r="AG861" s="152"/>
      <c r="AH861" s="152"/>
      <c r="AI861" s="152"/>
      <c r="AJ861" s="152"/>
      <c r="AK861" s="152"/>
      <c r="AL861" s="152"/>
      <c r="AM861" s="152"/>
      <c r="AN861" s="152"/>
      <c r="AO861" s="152"/>
      <c r="AP861" s="152"/>
      <c r="AQ861" s="152"/>
      <c r="AR861" s="152"/>
      <c r="AS861" s="152"/>
      <c r="AT861" s="152"/>
      <c r="AU861" s="152"/>
      <c r="AV861" s="152"/>
      <c r="AW861" s="152"/>
      <c r="AX861" s="152"/>
      <c r="AY861" s="152"/>
      <c r="AZ861" s="152"/>
      <c r="BA861" s="152"/>
      <c r="BB861" s="152"/>
      <c r="BC861" s="152"/>
      <c r="BD861" s="152"/>
      <c r="BE861" s="152"/>
      <c r="BF861" s="152"/>
      <c r="BG861" s="152"/>
      <c r="BH861" s="152"/>
      <c r="BI861" s="152"/>
      <c r="BJ861" s="152"/>
      <c r="BK861" s="152"/>
      <c r="BL861" s="152"/>
      <c r="BM861" s="152"/>
      <c r="BN861" s="152"/>
      <c r="BO861" s="152"/>
      <c r="BP861" s="152"/>
      <c r="BQ861" s="152"/>
      <c r="BR861" s="152"/>
      <c r="BS861" s="152"/>
      <c r="BT861" s="152"/>
      <c r="BU861" s="152"/>
      <c r="BV861" s="152"/>
      <c r="BW861" s="152"/>
      <c r="BX861" s="152"/>
      <c r="BY861" s="152"/>
      <c r="BZ861" s="152"/>
      <c r="CA861" s="152"/>
      <c r="CB861" s="152"/>
      <c r="CC861" s="152"/>
      <c r="CD861" s="152"/>
      <c r="CE861" s="152"/>
      <c r="CF861" s="152"/>
      <c r="CG861" s="152"/>
      <c r="CH861" s="152"/>
      <c r="CI861" s="152"/>
      <c r="CJ861" s="152"/>
      <c r="CK861" s="152"/>
      <c r="CL861" s="152"/>
      <c r="CM861" s="152"/>
      <c r="CN861" s="152"/>
      <c r="CO861" s="152"/>
      <c r="CP861" s="152"/>
      <c r="CQ861" s="152"/>
      <c r="CR861" s="152"/>
      <c r="CS861" s="152"/>
      <c r="CT861" s="152"/>
      <c r="CU861" s="152"/>
      <c r="CV861" s="152"/>
      <c r="CW861" s="152"/>
      <c r="CX861" s="152"/>
      <c r="CY861" s="152"/>
      <c r="CZ861" s="152"/>
      <c r="DA861" s="152"/>
      <c r="DB861" s="152"/>
      <c r="DC861" s="152"/>
      <c r="DD861" s="152"/>
      <c r="DE861" s="152"/>
      <c r="DF861" s="152"/>
      <c r="DG861" s="152"/>
      <c r="DH861" s="152"/>
      <c r="DI861" s="152"/>
      <c r="DJ861" s="152"/>
      <c r="DK861" s="152"/>
      <c r="DL861" s="152"/>
      <c r="DM861" s="152"/>
      <c r="DN861" s="152"/>
      <c r="DO861" s="152"/>
      <c r="DP861" s="152"/>
      <c r="DQ861" s="152"/>
      <c r="DR861" s="152"/>
      <c r="DS861" s="152"/>
      <c r="DT861" s="152"/>
      <c r="DU861" s="152"/>
      <c r="DV861" s="152"/>
      <c r="DW861" s="152"/>
      <c r="DX861" s="152"/>
      <c r="DY861" s="152"/>
      <c r="DZ861" s="152"/>
      <c r="EA861" s="152"/>
      <c r="EB861" s="152"/>
      <c r="EC861" s="152"/>
      <c r="ED861" s="152"/>
      <c r="EE861" s="152"/>
      <c r="EF861" s="152"/>
      <c r="EG861" s="152"/>
      <c r="EH861" s="152"/>
      <c r="EI861" s="152"/>
      <c r="EJ861" s="152"/>
      <c r="EK861" s="152"/>
      <c r="EL861" s="152"/>
      <c r="EM861" s="152"/>
      <c r="EN861" s="152"/>
      <c r="EO861" s="152"/>
      <c r="EP861" s="152"/>
      <c r="EQ861" s="152"/>
      <c r="ER861" s="152"/>
      <c r="ES861" s="152"/>
      <c r="ET861" s="152"/>
      <c r="EU861" s="152"/>
      <c r="EV861" s="152"/>
      <c r="EW861" s="152"/>
      <c r="EX861" s="152"/>
      <c r="EY861" s="152"/>
      <c r="EZ861" s="152"/>
      <c r="FA861" s="152"/>
      <c r="FB861" s="152"/>
      <c r="FC861" s="152"/>
      <c r="FD861" s="152"/>
    </row>
    <row r="862" spans="1:160">
      <c r="A862" s="89"/>
      <c r="B862" s="89"/>
      <c r="C862" s="89"/>
      <c r="D862" s="89"/>
      <c r="E862" s="89"/>
      <c r="F862" s="89"/>
      <c r="G862" s="89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152"/>
      <c r="AE862" s="152"/>
      <c r="AF862" s="152"/>
      <c r="AG862" s="152"/>
      <c r="AH862" s="152"/>
      <c r="AI862" s="152"/>
      <c r="AJ862" s="152"/>
      <c r="AK862" s="152"/>
      <c r="AL862" s="152"/>
      <c r="AM862" s="152"/>
      <c r="AN862" s="152"/>
      <c r="AO862" s="152"/>
      <c r="AP862" s="152"/>
      <c r="AQ862" s="152"/>
      <c r="AR862" s="152"/>
      <c r="AS862" s="152"/>
      <c r="AT862" s="152"/>
      <c r="AU862" s="152"/>
      <c r="AV862" s="152"/>
      <c r="AW862" s="152"/>
      <c r="AX862" s="152"/>
      <c r="AY862" s="152"/>
      <c r="AZ862" s="152"/>
      <c r="BA862" s="152"/>
      <c r="BB862" s="152"/>
      <c r="BC862" s="152"/>
      <c r="BD862" s="152"/>
      <c r="BE862" s="152"/>
      <c r="BF862" s="152"/>
      <c r="BG862" s="152"/>
      <c r="BH862" s="152"/>
      <c r="BI862" s="152"/>
      <c r="BJ862" s="152"/>
      <c r="BK862" s="152"/>
      <c r="BL862" s="152"/>
      <c r="BM862" s="152"/>
      <c r="BN862" s="152"/>
      <c r="BO862" s="152"/>
      <c r="BP862" s="152"/>
      <c r="BQ862" s="152"/>
      <c r="BR862" s="152"/>
      <c r="BS862" s="152"/>
      <c r="BT862" s="152"/>
      <c r="BU862" s="152"/>
      <c r="BV862" s="152"/>
      <c r="BW862" s="152"/>
      <c r="BX862" s="152"/>
      <c r="BY862" s="152"/>
      <c r="BZ862" s="152"/>
      <c r="CA862" s="152"/>
      <c r="CB862" s="152"/>
      <c r="CC862" s="152"/>
      <c r="CD862" s="152"/>
      <c r="CE862" s="152"/>
      <c r="CF862" s="152"/>
      <c r="CG862" s="152"/>
      <c r="CH862" s="152"/>
      <c r="CI862" s="152"/>
      <c r="CJ862" s="152"/>
      <c r="CK862" s="152"/>
      <c r="CL862" s="152"/>
      <c r="CM862" s="152"/>
      <c r="CN862" s="152"/>
      <c r="CO862" s="152"/>
      <c r="CP862" s="152"/>
      <c r="CQ862" s="152"/>
      <c r="CR862" s="152"/>
      <c r="CS862" s="152"/>
      <c r="CT862" s="152"/>
      <c r="CU862" s="152"/>
      <c r="CV862" s="152"/>
      <c r="CW862" s="152"/>
      <c r="CX862" s="152"/>
      <c r="CY862" s="152"/>
      <c r="CZ862" s="152"/>
      <c r="DA862" s="152"/>
      <c r="DB862" s="152"/>
      <c r="DC862" s="152"/>
      <c r="DD862" s="152"/>
      <c r="DE862" s="152"/>
      <c r="DF862" s="152"/>
      <c r="DG862" s="152"/>
      <c r="DH862" s="152"/>
      <c r="DI862" s="152"/>
      <c r="DJ862" s="152"/>
      <c r="DK862" s="152"/>
      <c r="DL862" s="152"/>
      <c r="DM862" s="152"/>
      <c r="DN862" s="152"/>
      <c r="DO862" s="152"/>
      <c r="DP862" s="152"/>
      <c r="DQ862" s="152"/>
      <c r="DR862" s="152"/>
      <c r="DS862" s="152"/>
      <c r="DT862" s="152"/>
      <c r="DU862" s="152"/>
      <c r="DV862" s="152"/>
      <c r="DW862" s="152"/>
      <c r="DX862" s="152"/>
      <c r="DY862" s="152"/>
      <c r="DZ862" s="152"/>
      <c r="EA862" s="152"/>
      <c r="EB862" s="152"/>
      <c r="EC862" s="152"/>
      <c r="ED862" s="152"/>
      <c r="EE862" s="152"/>
      <c r="EF862" s="152"/>
      <c r="EG862" s="152"/>
      <c r="EH862" s="152"/>
      <c r="EI862" s="152"/>
      <c r="EJ862" s="152"/>
      <c r="EK862" s="152"/>
      <c r="EL862" s="152"/>
      <c r="EM862" s="152"/>
      <c r="EN862" s="152"/>
      <c r="EO862" s="152"/>
      <c r="EP862" s="152"/>
      <c r="EQ862" s="152"/>
      <c r="ER862" s="152"/>
      <c r="ES862" s="152"/>
      <c r="ET862" s="152"/>
      <c r="EU862" s="152"/>
      <c r="EV862" s="152"/>
      <c r="EW862" s="152"/>
      <c r="EX862" s="152"/>
      <c r="EY862" s="152"/>
      <c r="EZ862" s="152"/>
      <c r="FA862" s="152"/>
      <c r="FB862" s="152"/>
      <c r="FC862" s="152"/>
      <c r="FD862" s="152"/>
    </row>
    <row r="863" spans="1:160">
      <c r="A863" s="89"/>
      <c r="B863" s="89"/>
      <c r="C863" s="89"/>
      <c r="D863" s="89"/>
      <c r="E863" s="89"/>
      <c r="F863" s="89"/>
      <c r="G863" s="89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152"/>
      <c r="AE863" s="152"/>
      <c r="AF863" s="152"/>
      <c r="AG863" s="152"/>
      <c r="AH863" s="152"/>
      <c r="AI863" s="152"/>
      <c r="AJ863" s="152"/>
      <c r="AK863" s="152"/>
      <c r="AL863" s="152"/>
      <c r="AM863" s="152"/>
      <c r="AN863" s="152"/>
      <c r="AO863" s="152"/>
      <c r="AP863" s="152"/>
      <c r="AQ863" s="152"/>
      <c r="AR863" s="152"/>
      <c r="AS863" s="152"/>
      <c r="AT863" s="152"/>
      <c r="AU863" s="152"/>
      <c r="AV863" s="152"/>
      <c r="AW863" s="152"/>
      <c r="AX863" s="152"/>
      <c r="AY863" s="152"/>
      <c r="AZ863" s="152"/>
      <c r="BA863" s="152"/>
      <c r="BB863" s="152"/>
      <c r="BC863" s="152"/>
      <c r="BD863" s="152"/>
      <c r="BE863" s="152"/>
      <c r="BF863" s="152"/>
      <c r="BG863" s="152"/>
      <c r="BH863" s="152"/>
      <c r="BI863" s="152"/>
      <c r="BJ863" s="152"/>
      <c r="BK863" s="152"/>
      <c r="BL863" s="152"/>
      <c r="BM863" s="152"/>
      <c r="BN863" s="152"/>
      <c r="BO863" s="152"/>
      <c r="BP863" s="152"/>
      <c r="BQ863" s="152"/>
      <c r="BR863" s="152"/>
      <c r="BS863" s="152"/>
      <c r="BT863" s="152"/>
      <c r="BU863" s="152"/>
      <c r="BV863" s="152"/>
      <c r="BW863" s="152"/>
      <c r="BX863" s="152"/>
      <c r="BY863" s="152"/>
      <c r="BZ863" s="152"/>
      <c r="CA863" s="152"/>
      <c r="CB863" s="152"/>
      <c r="CC863" s="152"/>
      <c r="CD863" s="152"/>
      <c r="CE863" s="152"/>
      <c r="CF863" s="152"/>
      <c r="CG863" s="152"/>
      <c r="CH863" s="152"/>
      <c r="CI863" s="152"/>
      <c r="CJ863" s="152"/>
      <c r="CK863" s="152"/>
      <c r="CL863" s="152"/>
      <c r="CM863" s="152"/>
      <c r="CN863" s="152"/>
      <c r="CO863" s="152"/>
      <c r="CP863" s="152"/>
      <c r="CQ863" s="152"/>
      <c r="CR863" s="152"/>
      <c r="CS863" s="152"/>
      <c r="CT863" s="152"/>
      <c r="CU863" s="152"/>
      <c r="CV863" s="152"/>
      <c r="CW863" s="152"/>
      <c r="CX863" s="152"/>
      <c r="CY863" s="152"/>
      <c r="CZ863" s="152"/>
      <c r="DA863" s="152"/>
      <c r="DB863" s="152"/>
      <c r="DC863" s="152"/>
      <c r="DD863" s="152"/>
      <c r="DE863" s="152"/>
      <c r="DF863" s="152"/>
      <c r="DG863" s="152"/>
      <c r="DH863" s="152"/>
      <c r="DI863" s="152"/>
      <c r="DJ863" s="152"/>
      <c r="DK863" s="152"/>
      <c r="DL863" s="152"/>
      <c r="DM863" s="152"/>
      <c r="DN863" s="152"/>
      <c r="DO863" s="152"/>
      <c r="DP863" s="152"/>
      <c r="DQ863" s="152"/>
      <c r="DR863" s="152"/>
      <c r="DS863" s="152"/>
      <c r="DT863" s="152"/>
      <c r="DU863" s="152"/>
      <c r="DV863" s="152"/>
      <c r="DW863" s="152"/>
      <c r="DX863" s="152"/>
      <c r="DY863" s="152"/>
      <c r="DZ863" s="152"/>
      <c r="EA863" s="152"/>
      <c r="EB863" s="152"/>
      <c r="EC863" s="152"/>
      <c r="ED863" s="152"/>
      <c r="EE863" s="152"/>
      <c r="EF863" s="152"/>
      <c r="EG863" s="152"/>
      <c r="EH863" s="152"/>
      <c r="EI863" s="152"/>
      <c r="EJ863" s="152"/>
      <c r="EK863" s="152"/>
      <c r="EL863" s="152"/>
      <c r="EM863" s="152"/>
      <c r="EN863" s="152"/>
      <c r="EO863" s="152"/>
      <c r="EP863" s="152"/>
      <c r="EQ863" s="152"/>
      <c r="ER863" s="152"/>
      <c r="ES863" s="152"/>
      <c r="ET863" s="152"/>
      <c r="EU863" s="152"/>
      <c r="EV863" s="152"/>
      <c r="EW863" s="152"/>
      <c r="EX863" s="152"/>
      <c r="EY863" s="152"/>
      <c r="EZ863" s="152"/>
      <c r="FA863" s="152"/>
      <c r="FB863" s="152"/>
      <c r="FC863" s="152"/>
      <c r="FD863" s="152"/>
    </row>
    <row r="864" spans="1:160">
      <c r="A864" s="89"/>
      <c r="B864" s="89"/>
      <c r="C864" s="89"/>
      <c r="D864" s="89"/>
      <c r="E864" s="89"/>
      <c r="F864" s="89"/>
      <c r="G864" s="89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152"/>
      <c r="AE864" s="152"/>
      <c r="AF864" s="152"/>
      <c r="AG864" s="152"/>
      <c r="AH864" s="152"/>
      <c r="AI864" s="152"/>
      <c r="AJ864" s="152"/>
      <c r="AK864" s="152"/>
      <c r="AL864" s="152"/>
      <c r="AM864" s="152"/>
      <c r="AN864" s="152"/>
      <c r="AO864" s="152"/>
      <c r="AP864" s="152"/>
      <c r="AQ864" s="152"/>
      <c r="AR864" s="152"/>
      <c r="AS864" s="152"/>
      <c r="AT864" s="152"/>
      <c r="AU864" s="152"/>
      <c r="AV864" s="152"/>
      <c r="AW864" s="152"/>
      <c r="AX864" s="152"/>
      <c r="AY864" s="152"/>
      <c r="AZ864" s="152"/>
      <c r="BA864" s="152"/>
      <c r="BB864" s="152"/>
      <c r="BC864" s="152"/>
      <c r="BD864" s="152"/>
      <c r="BE864" s="152"/>
      <c r="BF864" s="152"/>
      <c r="BG864" s="152"/>
      <c r="BH864" s="152"/>
      <c r="BI864" s="152"/>
      <c r="BJ864" s="152"/>
      <c r="BK864" s="152"/>
      <c r="BL864" s="152"/>
      <c r="BM864" s="152"/>
      <c r="BN864" s="152"/>
      <c r="BO864" s="152"/>
      <c r="BP864" s="152"/>
      <c r="BQ864" s="152"/>
      <c r="BR864" s="152"/>
      <c r="BS864" s="152"/>
      <c r="BT864" s="152"/>
      <c r="BU864" s="152"/>
      <c r="BV864" s="152"/>
      <c r="BW864" s="152"/>
      <c r="BX864" s="152"/>
      <c r="BY864" s="152"/>
      <c r="BZ864" s="152"/>
      <c r="CA864" s="152"/>
      <c r="CB864" s="152"/>
      <c r="CC864" s="152"/>
      <c r="CD864" s="152"/>
      <c r="CE864" s="152"/>
      <c r="CF864" s="152"/>
      <c r="CG864" s="152"/>
      <c r="CH864" s="152"/>
      <c r="CI864" s="152"/>
      <c r="CJ864" s="152"/>
      <c r="CK864" s="152"/>
      <c r="CL864" s="152"/>
      <c r="CM864" s="152"/>
      <c r="CN864" s="152"/>
      <c r="CO864" s="152"/>
      <c r="CP864" s="152"/>
      <c r="CQ864" s="152"/>
      <c r="CR864" s="152"/>
      <c r="CS864" s="152"/>
      <c r="CT864" s="152"/>
      <c r="CU864" s="152"/>
      <c r="CV864" s="152"/>
      <c r="CW864" s="152"/>
      <c r="CX864" s="152"/>
      <c r="CY864" s="152"/>
      <c r="CZ864" s="152"/>
      <c r="DA864" s="152"/>
      <c r="DB864" s="152"/>
      <c r="DC864" s="152"/>
      <c r="DD864" s="152"/>
      <c r="DE864" s="152"/>
      <c r="DF864" s="152"/>
      <c r="DG864" s="152"/>
      <c r="DH864" s="152"/>
      <c r="DI864" s="152"/>
      <c r="DJ864" s="152"/>
      <c r="DK864" s="152"/>
      <c r="DL864" s="152"/>
      <c r="DM864" s="152"/>
      <c r="DN864" s="152"/>
      <c r="DO864" s="152"/>
      <c r="DP864" s="152"/>
      <c r="DQ864" s="152"/>
      <c r="DR864" s="152"/>
      <c r="DS864" s="152"/>
      <c r="DT864" s="152"/>
      <c r="DU864" s="152"/>
      <c r="DV864" s="152"/>
      <c r="DW864" s="152"/>
      <c r="DX864" s="152"/>
      <c r="DY864" s="152"/>
      <c r="DZ864" s="152"/>
      <c r="EA864" s="152"/>
      <c r="EB864" s="152"/>
      <c r="EC864" s="152"/>
      <c r="ED864" s="152"/>
      <c r="EE864" s="152"/>
      <c r="EF864" s="152"/>
      <c r="EG864" s="152"/>
      <c r="EH864" s="152"/>
      <c r="EI864" s="152"/>
      <c r="EJ864" s="152"/>
      <c r="EK864" s="152"/>
      <c r="EL864" s="152"/>
      <c r="EM864" s="152"/>
      <c r="EN864" s="152"/>
      <c r="EO864" s="152"/>
      <c r="EP864" s="152"/>
      <c r="EQ864" s="152"/>
      <c r="ER864" s="152"/>
      <c r="ES864" s="152"/>
      <c r="ET864" s="152"/>
      <c r="EU864" s="152"/>
      <c r="EV864" s="152"/>
      <c r="EW864" s="152"/>
      <c r="EX864" s="152"/>
      <c r="EY864" s="152"/>
      <c r="EZ864" s="152"/>
      <c r="FA864" s="152"/>
      <c r="FB864" s="152"/>
      <c r="FC864" s="152"/>
      <c r="FD864" s="152"/>
    </row>
    <row r="865" spans="1:160">
      <c r="A865" s="89"/>
      <c r="B865" s="89"/>
      <c r="C865" s="89"/>
      <c r="D865" s="89"/>
      <c r="E865" s="89"/>
      <c r="F865" s="89"/>
      <c r="G865" s="89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152"/>
      <c r="AE865" s="152"/>
      <c r="AF865" s="152"/>
      <c r="AG865" s="152"/>
      <c r="AH865" s="152"/>
      <c r="AI865" s="152"/>
      <c r="AJ865" s="152"/>
      <c r="AK865" s="152"/>
      <c r="AL865" s="152"/>
      <c r="AM865" s="152"/>
      <c r="AN865" s="152"/>
      <c r="AO865" s="152"/>
      <c r="AP865" s="152"/>
      <c r="AQ865" s="152"/>
      <c r="AR865" s="152"/>
      <c r="AS865" s="152"/>
      <c r="AT865" s="152"/>
      <c r="AU865" s="152"/>
      <c r="AV865" s="152"/>
      <c r="AW865" s="152"/>
      <c r="AX865" s="152"/>
      <c r="AY865" s="152"/>
      <c r="AZ865" s="152"/>
      <c r="BA865" s="152"/>
      <c r="BB865" s="152"/>
      <c r="BC865" s="152"/>
      <c r="BD865" s="152"/>
      <c r="BE865" s="152"/>
      <c r="BF865" s="152"/>
      <c r="BG865" s="152"/>
      <c r="BH865" s="152"/>
      <c r="BI865" s="152"/>
      <c r="BJ865" s="152"/>
      <c r="BK865" s="152"/>
      <c r="BL865" s="152"/>
      <c r="BM865" s="152"/>
      <c r="BN865" s="152"/>
      <c r="BO865" s="152"/>
      <c r="BP865" s="152"/>
      <c r="BQ865" s="152"/>
      <c r="BR865" s="152"/>
      <c r="BS865" s="152"/>
      <c r="BT865" s="152"/>
      <c r="BU865" s="152"/>
      <c r="BV865" s="152"/>
      <c r="BW865" s="152"/>
      <c r="BX865" s="152"/>
      <c r="BY865" s="152"/>
      <c r="BZ865" s="152"/>
      <c r="CA865" s="152"/>
      <c r="CB865" s="152"/>
      <c r="CC865" s="152"/>
      <c r="CD865" s="152"/>
      <c r="CE865" s="152"/>
      <c r="CF865" s="152"/>
      <c r="CG865" s="152"/>
      <c r="CH865" s="152"/>
      <c r="CI865" s="152"/>
      <c r="CJ865" s="152"/>
      <c r="CK865" s="152"/>
      <c r="CL865" s="152"/>
      <c r="CM865" s="152"/>
      <c r="CN865" s="152"/>
      <c r="CO865" s="152"/>
      <c r="CP865" s="152"/>
      <c r="CQ865" s="152"/>
      <c r="CR865" s="152"/>
      <c r="CS865" s="152"/>
      <c r="CT865" s="152"/>
      <c r="CU865" s="152"/>
      <c r="CV865" s="152"/>
      <c r="CW865" s="152"/>
      <c r="CX865" s="152"/>
      <c r="CY865" s="152"/>
      <c r="CZ865" s="152"/>
      <c r="DA865" s="152"/>
      <c r="DB865" s="152"/>
      <c r="DC865" s="152"/>
      <c r="DD865" s="152"/>
      <c r="DE865" s="152"/>
      <c r="DF865" s="152"/>
      <c r="DG865" s="152"/>
      <c r="DH865" s="152"/>
      <c r="DI865" s="152"/>
      <c r="DJ865" s="152"/>
      <c r="DK865" s="152"/>
      <c r="DL865" s="152"/>
      <c r="DM865" s="152"/>
      <c r="DN865" s="152"/>
      <c r="DO865" s="152"/>
      <c r="DP865" s="152"/>
      <c r="DQ865" s="152"/>
      <c r="DR865" s="152"/>
      <c r="DS865" s="152"/>
      <c r="DT865" s="152"/>
      <c r="DU865" s="152"/>
      <c r="DV865" s="152"/>
      <c r="DW865" s="152"/>
      <c r="DX865" s="152"/>
      <c r="DY865" s="152"/>
      <c r="DZ865" s="152"/>
      <c r="EA865" s="152"/>
      <c r="EB865" s="152"/>
      <c r="EC865" s="152"/>
      <c r="ED865" s="152"/>
      <c r="EE865" s="152"/>
      <c r="EF865" s="152"/>
      <c r="EG865" s="152"/>
      <c r="EH865" s="152"/>
      <c r="EI865" s="152"/>
      <c r="EJ865" s="152"/>
      <c r="EK865" s="152"/>
      <c r="EL865" s="152"/>
      <c r="EM865" s="152"/>
      <c r="EN865" s="152"/>
      <c r="EO865" s="152"/>
      <c r="EP865" s="152"/>
      <c r="EQ865" s="152"/>
      <c r="ER865" s="152"/>
      <c r="ES865" s="152"/>
      <c r="ET865" s="152"/>
      <c r="EU865" s="152"/>
      <c r="EV865" s="152"/>
      <c r="EW865" s="152"/>
      <c r="EX865" s="152"/>
      <c r="EY865" s="152"/>
      <c r="EZ865" s="152"/>
      <c r="FA865" s="152"/>
      <c r="FB865" s="152"/>
      <c r="FC865" s="152"/>
      <c r="FD865" s="152"/>
    </row>
    <row r="866" spans="1:160">
      <c r="A866" s="89"/>
      <c r="B866" s="89"/>
      <c r="C866" s="89"/>
      <c r="D866" s="89"/>
      <c r="E866" s="89"/>
      <c r="F866" s="89"/>
      <c r="G866" s="89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152"/>
      <c r="AE866" s="152"/>
      <c r="AF866" s="152"/>
      <c r="AG866" s="152"/>
      <c r="AH866" s="152"/>
      <c r="AI866" s="152"/>
      <c r="AJ866" s="152"/>
      <c r="AK866" s="152"/>
      <c r="AL866" s="152"/>
      <c r="AM866" s="152"/>
      <c r="AN866" s="152"/>
      <c r="AO866" s="152"/>
      <c r="AP866" s="152"/>
      <c r="AQ866" s="152"/>
      <c r="AR866" s="152"/>
      <c r="AS866" s="152"/>
      <c r="AT866" s="152"/>
      <c r="AU866" s="152"/>
      <c r="AV866" s="152"/>
      <c r="AW866" s="152"/>
      <c r="AX866" s="152"/>
      <c r="AY866" s="152"/>
      <c r="AZ866" s="152"/>
      <c r="BA866" s="152"/>
      <c r="BB866" s="152"/>
      <c r="BC866" s="152"/>
      <c r="BD866" s="152"/>
      <c r="BE866" s="152"/>
      <c r="BF866" s="152"/>
      <c r="BG866" s="152"/>
      <c r="BH866" s="152"/>
      <c r="BI866" s="152"/>
      <c r="BJ866" s="152"/>
      <c r="BK866" s="152"/>
      <c r="BL866" s="152"/>
      <c r="BM866" s="152"/>
      <c r="BN866" s="152"/>
      <c r="BO866" s="152"/>
      <c r="BP866" s="152"/>
      <c r="BQ866" s="152"/>
      <c r="BR866" s="152"/>
      <c r="BS866" s="152"/>
      <c r="BT866" s="152"/>
      <c r="BU866" s="152"/>
      <c r="BV866" s="152"/>
      <c r="BW866" s="152"/>
      <c r="BX866" s="152"/>
      <c r="BY866" s="152"/>
      <c r="BZ866" s="152"/>
      <c r="CA866" s="152"/>
      <c r="CB866" s="152"/>
      <c r="CC866" s="152"/>
      <c r="CD866" s="152"/>
      <c r="CE866" s="152"/>
      <c r="CF866" s="152"/>
      <c r="CG866" s="152"/>
      <c r="CH866" s="152"/>
      <c r="CI866" s="152"/>
      <c r="CJ866" s="152"/>
      <c r="CK866" s="152"/>
      <c r="CL866" s="152"/>
      <c r="CM866" s="152"/>
      <c r="CN866" s="152"/>
      <c r="CO866" s="152"/>
      <c r="CP866" s="152"/>
      <c r="CQ866" s="152"/>
      <c r="CR866" s="152"/>
      <c r="CS866" s="152"/>
      <c r="CT866" s="152"/>
      <c r="CU866" s="152"/>
      <c r="CV866" s="152"/>
      <c r="CW866" s="152"/>
      <c r="CX866" s="152"/>
      <c r="CY866" s="152"/>
      <c r="CZ866" s="152"/>
      <c r="DA866" s="152"/>
      <c r="DB866" s="152"/>
      <c r="DC866" s="152"/>
      <c r="DD866" s="152"/>
      <c r="DE866" s="152"/>
      <c r="DF866" s="152"/>
      <c r="DG866" s="152"/>
      <c r="DH866" s="152"/>
      <c r="DI866" s="152"/>
      <c r="DJ866" s="152"/>
      <c r="DK866" s="152"/>
      <c r="DL866" s="152"/>
      <c r="DM866" s="152"/>
      <c r="DN866" s="152"/>
      <c r="DO866" s="152"/>
      <c r="DP866" s="152"/>
      <c r="DQ866" s="152"/>
      <c r="DR866" s="152"/>
      <c r="DS866" s="152"/>
      <c r="DT866" s="152"/>
      <c r="DU866" s="152"/>
      <c r="DV866" s="152"/>
      <c r="DW866" s="152"/>
      <c r="DX866" s="152"/>
      <c r="DY866" s="152"/>
      <c r="DZ866" s="152"/>
      <c r="EA866" s="152"/>
      <c r="EB866" s="152"/>
      <c r="EC866" s="152"/>
      <c r="ED866" s="152"/>
      <c r="EE866" s="152"/>
      <c r="EF866" s="152"/>
      <c r="EG866" s="152"/>
      <c r="EH866" s="152"/>
      <c r="EI866" s="152"/>
      <c r="EJ866" s="152"/>
      <c r="EK866" s="152"/>
      <c r="EL866" s="152"/>
      <c r="EM866" s="152"/>
      <c r="EN866" s="152"/>
      <c r="EO866" s="152"/>
      <c r="EP866" s="152"/>
      <c r="EQ866" s="152"/>
      <c r="ER866" s="152"/>
      <c r="ES866" s="152"/>
      <c r="ET866" s="152"/>
      <c r="EU866" s="152"/>
      <c r="EV866" s="152"/>
      <c r="EW866" s="152"/>
      <c r="EX866" s="152"/>
      <c r="EY866" s="152"/>
      <c r="EZ866" s="152"/>
      <c r="FA866" s="152"/>
      <c r="FB866" s="152"/>
      <c r="FC866" s="152"/>
      <c r="FD866" s="152"/>
    </row>
    <row r="867" spans="1:160">
      <c r="A867" s="89"/>
      <c r="B867" s="89"/>
      <c r="C867" s="89"/>
      <c r="D867" s="89"/>
      <c r="E867" s="89"/>
      <c r="F867" s="89"/>
      <c r="G867" s="89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152"/>
      <c r="AE867" s="152"/>
      <c r="AF867" s="152"/>
      <c r="AG867" s="152"/>
      <c r="AH867" s="152"/>
      <c r="AI867" s="152"/>
      <c r="AJ867" s="152"/>
      <c r="AK867" s="152"/>
      <c r="AL867" s="152"/>
      <c r="AM867" s="152"/>
      <c r="AN867" s="152"/>
      <c r="AO867" s="152"/>
      <c r="AP867" s="152"/>
      <c r="AQ867" s="152"/>
      <c r="AR867" s="152"/>
      <c r="AS867" s="152"/>
      <c r="AT867" s="152"/>
      <c r="AU867" s="152"/>
      <c r="AV867" s="152"/>
      <c r="AW867" s="152"/>
      <c r="AX867" s="152"/>
      <c r="AY867" s="152"/>
      <c r="AZ867" s="152"/>
      <c r="BA867" s="152"/>
      <c r="BB867" s="152"/>
      <c r="BC867" s="152"/>
      <c r="BD867" s="152"/>
      <c r="BE867" s="152"/>
      <c r="BF867" s="152"/>
      <c r="BG867" s="152"/>
      <c r="BH867" s="152"/>
      <c r="BI867" s="152"/>
      <c r="BJ867" s="152"/>
      <c r="BK867" s="152"/>
      <c r="BL867" s="152"/>
      <c r="BM867" s="152"/>
      <c r="BN867" s="152"/>
      <c r="BO867" s="152"/>
      <c r="BP867" s="152"/>
      <c r="BQ867" s="152"/>
      <c r="BR867" s="152"/>
      <c r="BS867" s="152"/>
      <c r="BT867" s="152"/>
      <c r="BU867" s="152"/>
      <c r="BV867" s="152"/>
      <c r="BW867" s="152"/>
      <c r="BX867" s="152"/>
      <c r="BY867" s="152"/>
      <c r="BZ867" s="152"/>
      <c r="CA867" s="152"/>
      <c r="CB867" s="152"/>
      <c r="CC867" s="152"/>
      <c r="CD867" s="152"/>
      <c r="CE867" s="152"/>
      <c r="CF867" s="152"/>
      <c r="CG867" s="152"/>
      <c r="CH867" s="152"/>
      <c r="CI867" s="152"/>
      <c r="CJ867" s="152"/>
      <c r="CK867" s="152"/>
      <c r="CL867" s="152"/>
      <c r="CM867" s="152"/>
      <c r="CN867" s="152"/>
      <c r="CO867" s="152"/>
      <c r="CP867" s="152"/>
      <c r="CQ867" s="152"/>
      <c r="CR867" s="152"/>
      <c r="CS867" s="152"/>
      <c r="CT867" s="152"/>
      <c r="CU867" s="152"/>
      <c r="CV867" s="152"/>
      <c r="CW867" s="152"/>
      <c r="CX867" s="152"/>
      <c r="CY867" s="152"/>
      <c r="CZ867" s="152"/>
      <c r="DA867" s="152"/>
      <c r="DB867" s="152"/>
      <c r="DC867" s="152"/>
      <c r="DD867" s="152"/>
      <c r="DE867" s="152"/>
      <c r="DF867" s="152"/>
      <c r="DG867" s="152"/>
      <c r="DH867" s="152"/>
      <c r="DI867" s="152"/>
      <c r="DJ867" s="152"/>
      <c r="DK867" s="152"/>
      <c r="DL867" s="152"/>
      <c r="DM867" s="152"/>
      <c r="DN867" s="152"/>
      <c r="DO867" s="152"/>
      <c r="DP867" s="152"/>
      <c r="DQ867" s="152"/>
      <c r="DR867" s="152"/>
      <c r="DS867" s="152"/>
      <c r="DT867" s="152"/>
      <c r="DU867" s="152"/>
      <c r="DV867" s="152"/>
      <c r="DW867" s="152"/>
      <c r="DX867" s="152"/>
      <c r="DY867" s="152"/>
      <c r="DZ867" s="152"/>
      <c r="EA867" s="152"/>
      <c r="EB867" s="152"/>
      <c r="EC867" s="152"/>
      <c r="ED867" s="152"/>
      <c r="EE867" s="152"/>
      <c r="EF867" s="152"/>
      <c r="EG867" s="152"/>
      <c r="EH867" s="152"/>
      <c r="EI867" s="152"/>
      <c r="EJ867" s="152"/>
      <c r="EK867" s="152"/>
      <c r="EL867" s="152"/>
      <c r="EM867" s="152"/>
      <c r="EN867" s="152"/>
      <c r="EO867" s="152"/>
      <c r="EP867" s="152"/>
      <c r="EQ867" s="152"/>
      <c r="ER867" s="152"/>
      <c r="ES867" s="152"/>
      <c r="ET867" s="152"/>
      <c r="EU867" s="152"/>
      <c r="EV867" s="152"/>
      <c r="EW867" s="152"/>
      <c r="EX867" s="152"/>
      <c r="EY867" s="152"/>
      <c r="EZ867" s="152"/>
      <c r="FA867" s="152"/>
      <c r="FB867" s="152"/>
      <c r="FC867" s="152"/>
      <c r="FD867" s="152"/>
    </row>
    <row r="868" spans="1:160">
      <c r="A868" s="89"/>
      <c r="B868" s="89"/>
      <c r="C868" s="89"/>
      <c r="D868" s="89"/>
      <c r="E868" s="89"/>
      <c r="F868" s="89"/>
      <c r="G868" s="89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152"/>
      <c r="AE868" s="152"/>
      <c r="AF868" s="152"/>
      <c r="AG868" s="152"/>
      <c r="AH868" s="152"/>
      <c r="AI868" s="152"/>
      <c r="AJ868" s="152"/>
      <c r="AK868" s="152"/>
      <c r="AL868" s="152"/>
      <c r="AM868" s="152"/>
      <c r="AN868" s="152"/>
      <c r="AO868" s="152"/>
      <c r="AP868" s="152"/>
      <c r="AQ868" s="152"/>
      <c r="AR868" s="152"/>
      <c r="AS868" s="152"/>
      <c r="AT868" s="152"/>
      <c r="AU868" s="152"/>
      <c r="AV868" s="152"/>
      <c r="AW868" s="152"/>
      <c r="AX868" s="152"/>
      <c r="AY868" s="152"/>
      <c r="AZ868" s="152"/>
      <c r="BA868" s="152"/>
      <c r="BB868" s="152"/>
      <c r="BC868" s="152"/>
      <c r="BD868" s="152"/>
      <c r="BE868" s="152"/>
      <c r="BF868" s="152"/>
      <c r="BG868" s="152"/>
      <c r="BH868" s="152"/>
      <c r="BI868" s="152"/>
      <c r="BJ868" s="152"/>
      <c r="BK868" s="152"/>
      <c r="BL868" s="152"/>
      <c r="BM868" s="152"/>
      <c r="BN868" s="152"/>
      <c r="BO868" s="152"/>
      <c r="BP868" s="152"/>
      <c r="BQ868" s="152"/>
      <c r="BR868" s="152"/>
      <c r="BS868" s="152"/>
      <c r="BT868" s="152"/>
      <c r="BU868" s="152"/>
      <c r="BV868" s="152"/>
      <c r="BW868" s="152"/>
      <c r="BX868" s="152"/>
      <c r="BY868" s="152"/>
      <c r="BZ868" s="152"/>
      <c r="CA868" s="152"/>
      <c r="CB868" s="152"/>
      <c r="CC868" s="152"/>
      <c r="CD868" s="152"/>
      <c r="CE868" s="152"/>
      <c r="CF868" s="152"/>
      <c r="CG868" s="152"/>
      <c r="CH868" s="152"/>
      <c r="CI868" s="152"/>
      <c r="CJ868" s="152"/>
      <c r="CK868" s="152"/>
      <c r="CL868" s="152"/>
      <c r="CM868" s="152"/>
      <c r="CN868" s="152"/>
      <c r="CO868" s="152"/>
      <c r="CP868" s="152"/>
      <c r="CQ868" s="152"/>
      <c r="CR868" s="152"/>
      <c r="CS868" s="152"/>
      <c r="CT868" s="152"/>
      <c r="CU868" s="152"/>
      <c r="CV868" s="152"/>
      <c r="CW868" s="152"/>
      <c r="CX868" s="152"/>
      <c r="CY868" s="152"/>
      <c r="CZ868" s="152"/>
      <c r="DA868" s="152"/>
      <c r="DB868" s="152"/>
      <c r="DC868" s="152"/>
      <c r="DD868" s="152"/>
      <c r="DE868" s="152"/>
      <c r="DF868" s="152"/>
      <c r="DG868" s="152"/>
      <c r="DH868" s="152"/>
      <c r="DI868" s="152"/>
      <c r="DJ868" s="152"/>
      <c r="DK868" s="152"/>
      <c r="DL868" s="152"/>
      <c r="DM868" s="152"/>
      <c r="DN868" s="152"/>
      <c r="DO868" s="152"/>
      <c r="DP868" s="152"/>
      <c r="DQ868" s="152"/>
      <c r="DR868" s="152"/>
      <c r="DS868" s="152"/>
      <c r="DT868" s="152"/>
      <c r="DU868" s="152"/>
      <c r="DV868" s="152"/>
      <c r="DW868" s="152"/>
      <c r="DX868" s="152"/>
      <c r="DY868" s="152"/>
      <c r="DZ868" s="152"/>
      <c r="EA868" s="152"/>
      <c r="EB868" s="152"/>
      <c r="EC868" s="152"/>
      <c r="ED868" s="152"/>
      <c r="EE868" s="152"/>
      <c r="EF868" s="152"/>
      <c r="EG868" s="152"/>
      <c r="EH868" s="152"/>
      <c r="EI868" s="152"/>
      <c r="EJ868" s="152"/>
      <c r="EK868" s="152"/>
      <c r="EL868" s="152"/>
      <c r="EM868" s="152"/>
      <c r="EN868" s="152"/>
      <c r="EO868" s="152"/>
      <c r="EP868" s="152"/>
      <c r="EQ868" s="152"/>
      <c r="ER868" s="152"/>
      <c r="ES868" s="152"/>
      <c r="ET868" s="152"/>
      <c r="EU868" s="152"/>
      <c r="EV868" s="152"/>
      <c r="EW868" s="152"/>
      <c r="EX868" s="152"/>
      <c r="EY868" s="152"/>
      <c r="EZ868" s="152"/>
      <c r="FA868" s="152"/>
      <c r="FB868" s="152"/>
      <c r="FC868" s="152"/>
      <c r="FD868" s="152"/>
    </row>
    <row r="869" spans="1:160">
      <c r="A869" s="89"/>
      <c r="B869" s="89"/>
      <c r="C869" s="89"/>
      <c r="D869" s="89"/>
      <c r="E869" s="89"/>
      <c r="F869" s="89"/>
      <c r="G869" s="89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152"/>
      <c r="AE869" s="152"/>
      <c r="AF869" s="152"/>
      <c r="AG869" s="152"/>
      <c r="AH869" s="152"/>
      <c r="AI869" s="152"/>
      <c r="AJ869" s="152"/>
      <c r="AK869" s="152"/>
      <c r="AL869" s="152"/>
      <c r="AM869" s="152"/>
      <c r="AN869" s="152"/>
      <c r="AO869" s="152"/>
      <c r="AP869" s="152"/>
      <c r="AQ869" s="152"/>
      <c r="AR869" s="152"/>
      <c r="AS869" s="152"/>
      <c r="AT869" s="152"/>
      <c r="AU869" s="152"/>
      <c r="AV869" s="152"/>
      <c r="AW869" s="152"/>
      <c r="AX869" s="152"/>
      <c r="AY869" s="152"/>
      <c r="AZ869" s="152"/>
      <c r="BA869" s="152"/>
      <c r="BB869" s="152"/>
      <c r="BC869" s="152"/>
      <c r="BD869" s="152"/>
      <c r="BE869" s="152"/>
      <c r="BF869" s="152"/>
      <c r="BG869" s="152"/>
      <c r="BH869" s="152"/>
      <c r="BI869" s="152"/>
      <c r="BJ869" s="152"/>
      <c r="BK869" s="152"/>
      <c r="BL869" s="152"/>
      <c r="BM869" s="152"/>
      <c r="BN869" s="152"/>
      <c r="BO869" s="152"/>
      <c r="BP869" s="152"/>
      <c r="BQ869" s="152"/>
      <c r="BR869" s="152"/>
      <c r="BS869" s="152"/>
      <c r="BT869" s="152"/>
      <c r="BU869" s="152"/>
      <c r="BV869" s="152"/>
      <c r="BW869" s="152"/>
      <c r="BX869" s="152"/>
      <c r="BY869" s="152"/>
      <c r="BZ869" s="152"/>
      <c r="CA869" s="152"/>
      <c r="CB869" s="152"/>
      <c r="CC869" s="152"/>
      <c r="CD869" s="152"/>
      <c r="CE869" s="152"/>
      <c r="CF869" s="152"/>
      <c r="CG869" s="152"/>
      <c r="CH869" s="152"/>
      <c r="CI869" s="152"/>
      <c r="CJ869" s="152"/>
      <c r="CK869" s="152"/>
      <c r="CL869" s="152"/>
      <c r="CM869" s="152"/>
      <c r="CN869" s="152"/>
      <c r="CO869" s="152"/>
      <c r="CP869" s="152"/>
      <c r="CQ869" s="152"/>
      <c r="CR869" s="152"/>
      <c r="CS869" s="152"/>
      <c r="CT869" s="152"/>
      <c r="CU869" s="152"/>
      <c r="CV869" s="152"/>
      <c r="CW869" s="152"/>
      <c r="CX869" s="152"/>
      <c r="CY869" s="152"/>
      <c r="CZ869" s="152"/>
      <c r="DA869" s="152"/>
      <c r="DB869" s="152"/>
      <c r="DC869" s="152"/>
      <c r="DD869" s="152"/>
      <c r="DE869" s="152"/>
      <c r="DF869" s="152"/>
      <c r="DG869" s="152"/>
      <c r="DH869" s="152"/>
      <c r="DI869" s="152"/>
      <c r="DJ869" s="152"/>
      <c r="DK869" s="152"/>
      <c r="DL869" s="152"/>
      <c r="DM869" s="152"/>
      <c r="DN869" s="152"/>
      <c r="DO869" s="152"/>
      <c r="DP869" s="152"/>
      <c r="DQ869" s="152"/>
      <c r="DR869" s="152"/>
      <c r="DS869" s="152"/>
      <c r="DT869" s="152"/>
      <c r="DU869" s="152"/>
      <c r="DV869" s="152"/>
      <c r="DW869" s="152"/>
      <c r="DX869" s="152"/>
      <c r="DY869" s="152"/>
      <c r="DZ869" s="152"/>
      <c r="EA869" s="152"/>
      <c r="EB869" s="152"/>
      <c r="EC869" s="152"/>
      <c r="ED869" s="152"/>
      <c r="EE869" s="152"/>
      <c r="EF869" s="152"/>
      <c r="EG869" s="152"/>
      <c r="EH869" s="152"/>
      <c r="EI869" s="152"/>
      <c r="EJ869" s="152"/>
      <c r="EK869" s="152"/>
      <c r="EL869" s="152"/>
      <c r="EM869" s="152"/>
      <c r="EN869" s="152"/>
      <c r="EO869" s="152"/>
      <c r="EP869" s="152"/>
      <c r="EQ869" s="152"/>
      <c r="ER869" s="152"/>
      <c r="ES869" s="152"/>
      <c r="ET869" s="152"/>
      <c r="EU869" s="152"/>
      <c r="EV869" s="152"/>
      <c r="EW869" s="152"/>
      <c r="EX869" s="152"/>
      <c r="EY869" s="152"/>
      <c r="EZ869" s="152"/>
      <c r="FA869" s="152"/>
      <c r="FB869" s="152"/>
      <c r="FC869" s="152"/>
      <c r="FD869" s="152"/>
    </row>
    <row r="870" spans="1:160">
      <c r="A870" s="89"/>
      <c r="B870" s="89"/>
      <c r="C870" s="89"/>
      <c r="D870" s="89"/>
      <c r="E870" s="89"/>
      <c r="F870" s="89"/>
      <c r="G870" s="89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152"/>
      <c r="AE870" s="152"/>
      <c r="AF870" s="152"/>
      <c r="AG870" s="152"/>
      <c r="AH870" s="152"/>
      <c r="AI870" s="152"/>
      <c r="AJ870" s="152"/>
      <c r="AK870" s="152"/>
      <c r="AL870" s="152"/>
      <c r="AM870" s="152"/>
      <c r="AN870" s="152"/>
      <c r="AO870" s="152"/>
      <c r="AP870" s="152"/>
      <c r="AQ870" s="152"/>
      <c r="AR870" s="152"/>
      <c r="AS870" s="152"/>
      <c r="AT870" s="152"/>
      <c r="AU870" s="152"/>
      <c r="AV870" s="152"/>
      <c r="AW870" s="152"/>
      <c r="AX870" s="152"/>
      <c r="AY870" s="152"/>
      <c r="AZ870" s="152"/>
      <c r="BA870" s="152"/>
      <c r="BB870" s="152"/>
      <c r="BC870" s="152"/>
      <c r="BD870" s="152"/>
      <c r="BE870" s="152"/>
      <c r="BF870" s="152"/>
      <c r="BG870" s="152"/>
      <c r="BH870" s="152"/>
      <c r="BI870" s="152"/>
      <c r="BJ870" s="152"/>
      <c r="BK870" s="152"/>
      <c r="BL870" s="152"/>
      <c r="BM870" s="152"/>
      <c r="BN870" s="152"/>
      <c r="BO870" s="152"/>
      <c r="BP870" s="152"/>
      <c r="BQ870" s="152"/>
      <c r="BR870" s="152"/>
      <c r="BS870" s="152"/>
      <c r="BT870" s="152"/>
      <c r="BU870" s="152"/>
      <c r="BV870" s="152"/>
      <c r="BW870" s="152"/>
      <c r="BX870" s="152"/>
      <c r="BY870" s="152"/>
      <c r="BZ870" s="152"/>
      <c r="CA870" s="152"/>
      <c r="CB870" s="152"/>
      <c r="CC870" s="152"/>
      <c r="CD870" s="152"/>
      <c r="CE870" s="152"/>
      <c r="CF870" s="152"/>
      <c r="CG870" s="152"/>
      <c r="CH870" s="152"/>
      <c r="CI870" s="152"/>
      <c r="CJ870" s="152"/>
      <c r="CK870" s="152"/>
      <c r="CL870" s="152"/>
      <c r="CM870" s="152"/>
      <c r="CN870" s="152"/>
      <c r="CO870" s="152"/>
      <c r="CP870" s="152"/>
      <c r="CQ870" s="152"/>
      <c r="CR870" s="152"/>
      <c r="CS870" s="152"/>
      <c r="CT870" s="152"/>
      <c r="CU870" s="152"/>
      <c r="CV870" s="152"/>
      <c r="CW870" s="152"/>
      <c r="CX870" s="152"/>
      <c r="CY870" s="152"/>
      <c r="CZ870" s="152"/>
      <c r="DA870" s="152"/>
      <c r="DB870" s="152"/>
      <c r="DC870" s="152"/>
      <c r="DD870" s="152"/>
      <c r="DE870" s="152"/>
      <c r="DF870" s="152"/>
      <c r="DG870" s="152"/>
      <c r="DH870" s="152"/>
      <c r="DI870" s="152"/>
      <c r="DJ870" s="152"/>
      <c r="DK870" s="152"/>
      <c r="DL870" s="152"/>
      <c r="DM870" s="152"/>
      <c r="DN870" s="152"/>
      <c r="DO870" s="152"/>
      <c r="DP870" s="152"/>
      <c r="DQ870" s="152"/>
      <c r="DR870" s="152"/>
      <c r="DS870" s="152"/>
      <c r="DT870" s="152"/>
      <c r="DU870" s="152"/>
      <c r="DV870" s="152"/>
      <c r="DW870" s="152"/>
      <c r="DX870" s="152"/>
      <c r="DY870" s="152"/>
      <c r="DZ870" s="152"/>
      <c r="EA870" s="152"/>
      <c r="EB870" s="152"/>
      <c r="EC870" s="152"/>
      <c r="ED870" s="152"/>
      <c r="EE870" s="152"/>
      <c r="EF870" s="152"/>
      <c r="EG870" s="152"/>
      <c r="EH870" s="152"/>
      <c r="EI870" s="152"/>
      <c r="EJ870" s="152"/>
      <c r="EK870" s="152"/>
      <c r="EL870" s="152"/>
      <c r="EM870" s="152"/>
      <c r="EN870" s="152"/>
      <c r="EO870" s="152"/>
      <c r="EP870" s="152"/>
      <c r="EQ870" s="152"/>
      <c r="ER870" s="152"/>
      <c r="ES870" s="152"/>
      <c r="ET870" s="152"/>
      <c r="EU870" s="152"/>
      <c r="EV870" s="152"/>
      <c r="EW870" s="152"/>
      <c r="EX870" s="152"/>
      <c r="EY870" s="152"/>
      <c r="EZ870" s="152"/>
      <c r="FA870" s="152"/>
      <c r="FB870" s="152"/>
      <c r="FC870" s="152"/>
      <c r="FD870" s="152"/>
    </row>
    <row r="871" spans="1:160">
      <c r="A871" s="89"/>
      <c r="B871" s="89"/>
      <c r="C871" s="89"/>
      <c r="D871" s="89"/>
      <c r="E871" s="89"/>
      <c r="F871" s="89"/>
      <c r="G871" s="89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152"/>
      <c r="AE871" s="152"/>
      <c r="AF871" s="152"/>
      <c r="AG871" s="152"/>
      <c r="AH871" s="152"/>
      <c r="AI871" s="152"/>
      <c r="AJ871" s="152"/>
      <c r="AK871" s="152"/>
      <c r="AL871" s="152"/>
      <c r="AM871" s="152"/>
      <c r="AN871" s="152"/>
      <c r="AO871" s="152"/>
      <c r="AP871" s="152"/>
      <c r="AQ871" s="152"/>
      <c r="AR871" s="152"/>
      <c r="AS871" s="152"/>
      <c r="AT871" s="152"/>
      <c r="AU871" s="152"/>
      <c r="AV871" s="152"/>
      <c r="AW871" s="152"/>
      <c r="AX871" s="152"/>
      <c r="AY871" s="152"/>
      <c r="AZ871" s="152"/>
      <c r="BA871" s="152"/>
      <c r="BB871" s="152"/>
      <c r="BC871" s="152"/>
      <c r="BD871" s="152"/>
      <c r="BE871" s="152"/>
      <c r="BF871" s="152"/>
      <c r="BG871" s="152"/>
      <c r="BH871" s="152"/>
      <c r="BI871" s="152"/>
      <c r="BJ871" s="152"/>
      <c r="BK871" s="152"/>
      <c r="BL871" s="152"/>
      <c r="BM871" s="152"/>
      <c r="BN871" s="152"/>
      <c r="BO871" s="152"/>
      <c r="BP871" s="152"/>
      <c r="BQ871" s="152"/>
      <c r="BR871" s="152"/>
      <c r="BS871" s="152"/>
      <c r="BT871" s="152"/>
      <c r="BU871" s="152"/>
      <c r="BV871" s="152"/>
      <c r="BW871" s="152"/>
      <c r="BX871" s="152"/>
      <c r="BY871" s="152"/>
      <c r="BZ871" s="152"/>
      <c r="CA871" s="152"/>
      <c r="CB871" s="152"/>
      <c r="CC871" s="152"/>
      <c r="CD871" s="152"/>
      <c r="CE871" s="152"/>
      <c r="CF871" s="152"/>
      <c r="CG871" s="152"/>
      <c r="CH871" s="152"/>
      <c r="CI871" s="152"/>
      <c r="CJ871" s="152"/>
      <c r="CK871" s="152"/>
      <c r="CL871" s="152"/>
      <c r="CM871" s="152"/>
      <c r="CN871" s="152"/>
      <c r="CO871" s="152"/>
      <c r="CP871" s="152"/>
      <c r="CQ871" s="152"/>
      <c r="CR871" s="152"/>
      <c r="CS871" s="152"/>
      <c r="CT871" s="152"/>
      <c r="CU871" s="152"/>
      <c r="CV871" s="152"/>
      <c r="CW871" s="152"/>
      <c r="CX871" s="152"/>
      <c r="CY871" s="152"/>
      <c r="CZ871" s="152"/>
      <c r="DA871" s="152"/>
      <c r="DB871" s="152"/>
      <c r="DC871" s="152"/>
      <c r="DD871" s="152"/>
      <c r="DE871" s="152"/>
      <c r="DF871" s="152"/>
      <c r="DG871" s="152"/>
      <c r="DH871" s="152"/>
      <c r="DI871" s="152"/>
      <c r="DJ871" s="152"/>
      <c r="DK871" s="152"/>
      <c r="DL871" s="152"/>
      <c r="DM871" s="152"/>
      <c r="DN871" s="152"/>
      <c r="DO871" s="152"/>
      <c r="DP871" s="152"/>
      <c r="DQ871" s="152"/>
      <c r="DR871" s="152"/>
      <c r="DS871" s="152"/>
      <c r="DT871" s="152"/>
      <c r="DU871" s="152"/>
      <c r="DV871" s="152"/>
      <c r="DW871" s="152"/>
      <c r="DX871" s="152"/>
      <c r="DY871" s="152"/>
      <c r="DZ871" s="152"/>
      <c r="EA871" s="152"/>
      <c r="EB871" s="152"/>
      <c r="EC871" s="152"/>
      <c r="ED871" s="152"/>
      <c r="EE871" s="152"/>
      <c r="EF871" s="152"/>
      <c r="EG871" s="152"/>
      <c r="EH871" s="152"/>
      <c r="EI871" s="152"/>
      <c r="EJ871" s="152"/>
      <c r="EK871" s="152"/>
      <c r="EL871" s="152"/>
      <c r="EM871" s="152"/>
      <c r="EN871" s="152"/>
      <c r="EO871" s="152"/>
      <c r="EP871" s="152"/>
      <c r="EQ871" s="152"/>
      <c r="ER871" s="152"/>
      <c r="ES871" s="152"/>
      <c r="ET871" s="152"/>
      <c r="EU871" s="152"/>
      <c r="EV871" s="152"/>
      <c r="EW871" s="152"/>
      <c r="EX871" s="152"/>
      <c r="EY871" s="152"/>
      <c r="EZ871" s="152"/>
      <c r="FA871" s="152"/>
      <c r="FB871" s="152"/>
      <c r="FC871" s="152"/>
      <c r="FD871" s="152"/>
    </row>
    <row r="872" spans="1:160">
      <c r="A872" s="89"/>
      <c r="B872" s="89"/>
      <c r="C872" s="89"/>
      <c r="D872" s="89"/>
      <c r="E872" s="89"/>
      <c r="F872" s="89"/>
      <c r="G872" s="89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152"/>
      <c r="AE872" s="152"/>
      <c r="AF872" s="152"/>
      <c r="AG872" s="152"/>
      <c r="AH872" s="152"/>
      <c r="AI872" s="152"/>
      <c r="AJ872" s="152"/>
      <c r="AK872" s="152"/>
      <c r="AL872" s="152"/>
      <c r="AM872" s="152"/>
      <c r="AN872" s="152"/>
      <c r="AO872" s="152"/>
      <c r="AP872" s="152"/>
      <c r="AQ872" s="152"/>
      <c r="AR872" s="152"/>
      <c r="AS872" s="152"/>
      <c r="AT872" s="152"/>
      <c r="AU872" s="152"/>
      <c r="AV872" s="152"/>
      <c r="AW872" s="152"/>
      <c r="AX872" s="152"/>
      <c r="AY872" s="152"/>
      <c r="AZ872" s="152"/>
      <c r="BA872" s="152"/>
      <c r="BB872" s="152"/>
      <c r="BC872" s="152"/>
      <c r="BD872" s="152"/>
      <c r="BE872" s="152"/>
      <c r="BF872" s="152"/>
      <c r="BG872" s="152"/>
      <c r="BH872" s="152"/>
      <c r="BI872" s="152"/>
      <c r="BJ872" s="152"/>
      <c r="BK872" s="152"/>
      <c r="BL872" s="152"/>
      <c r="BM872" s="152"/>
      <c r="BN872" s="152"/>
      <c r="BO872" s="152"/>
      <c r="BP872" s="152"/>
      <c r="BQ872" s="152"/>
      <c r="BR872" s="152"/>
      <c r="BS872" s="152"/>
      <c r="BT872" s="152"/>
      <c r="BU872" s="152"/>
      <c r="BV872" s="152"/>
      <c r="BW872" s="152"/>
      <c r="BX872" s="152"/>
      <c r="BY872" s="152"/>
      <c r="BZ872" s="152"/>
      <c r="CA872" s="152"/>
      <c r="CB872" s="152"/>
      <c r="CC872" s="152"/>
      <c r="CD872" s="152"/>
      <c r="CE872" s="152"/>
      <c r="CF872" s="152"/>
      <c r="CG872" s="152"/>
      <c r="CH872" s="152"/>
      <c r="CI872" s="152"/>
      <c r="CJ872" s="152"/>
      <c r="CK872" s="152"/>
      <c r="CL872" s="152"/>
      <c r="CM872" s="152"/>
      <c r="CN872" s="152"/>
      <c r="CO872" s="152"/>
      <c r="CP872" s="152"/>
      <c r="CQ872" s="152"/>
      <c r="CR872" s="152"/>
      <c r="CS872" s="152"/>
      <c r="CT872" s="152"/>
      <c r="CU872" s="152"/>
      <c r="CV872" s="152"/>
      <c r="CW872" s="152"/>
      <c r="CX872" s="152"/>
      <c r="CY872" s="152"/>
      <c r="CZ872" s="152"/>
      <c r="DA872" s="152"/>
      <c r="DB872" s="152"/>
      <c r="DC872" s="152"/>
      <c r="DD872" s="152"/>
      <c r="DE872" s="152"/>
      <c r="DF872" s="152"/>
      <c r="DG872" s="152"/>
      <c r="DH872" s="152"/>
      <c r="DI872" s="152"/>
      <c r="DJ872" s="152"/>
      <c r="DK872" s="152"/>
      <c r="DL872" s="152"/>
      <c r="DM872" s="152"/>
      <c r="DN872" s="152"/>
      <c r="DO872" s="152"/>
      <c r="DP872" s="152"/>
      <c r="DQ872" s="152"/>
      <c r="DR872" s="152"/>
      <c r="DS872" s="152"/>
      <c r="DT872" s="152"/>
      <c r="DU872" s="152"/>
      <c r="DV872" s="152"/>
      <c r="DW872" s="152"/>
      <c r="DX872" s="152"/>
      <c r="DY872" s="152"/>
      <c r="DZ872" s="152"/>
      <c r="EA872" s="152"/>
      <c r="EB872" s="152"/>
      <c r="EC872" s="152"/>
      <c r="ED872" s="152"/>
      <c r="EE872" s="152"/>
      <c r="EF872" s="152"/>
      <c r="EG872" s="152"/>
      <c r="EH872" s="152"/>
      <c r="EI872" s="152"/>
      <c r="EJ872" s="152"/>
      <c r="EK872" s="152"/>
      <c r="EL872" s="152"/>
      <c r="EM872" s="152"/>
      <c r="EN872" s="152"/>
      <c r="EO872" s="152"/>
      <c r="EP872" s="152"/>
      <c r="EQ872" s="152"/>
      <c r="ER872" s="152"/>
      <c r="ES872" s="152"/>
      <c r="ET872" s="152"/>
      <c r="EU872" s="152"/>
      <c r="EV872" s="152"/>
      <c r="EW872" s="152"/>
      <c r="EX872" s="152"/>
      <c r="EY872" s="152"/>
      <c r="EZ872" s="152"/>
      <c r="FA872" s="152"/>
      <c r="FB872" s="152"/>
      <c r="FC872" s="152"/>
      <c r="FD872" s="152"/>
    </row>
    <row r="873" spans="1:160">
      <c r="A873" s="89"/>
      <c r="B873" s="89"/>
      <c r="C873" s="89"/>
      <c r="D873" s="89"/>
      <c r="E873" s="89"/>
      <c r="F873" s="89"/>
      <c r="G873" s="89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152"/>
      <c r="AE873" s="152"/>
      <c r="AF873" s="152"/>
      <c r="AG873" s="152"/>
      <c r="AH873" s="152"/>
      <c r="AI873" s="152"/>
      <c r="AJ873" s="152"/>
      <c r="AK873" s="152"/>
      <c r="AL873" s="152"/>
      <c r="AM873" s="152"/>
      <c r="AN873" s="152"/>
      <c r="AO873" s="152"/>
      <c r="AP873" s="152"/>
      <c r="AQ873" s="152"/>
      <c r="AR873" s="152"/>
      <c r="AS873" s="152"/>
      <c r="AT873" s="152"/>
      <c r="AU873" s="152"/>
      <c r="AV873" s="152"/>
      <c r="AW873" s="152"/>
      <c r="AX873" s="152"/>
      <c r="AY873" s="152"/>
      <c r="AZ873" s="152"/>
      <c r="BA873" s="152"/>
      <c r="BB873" s="152"/>
      <c r="BC873" s="152"/>
      <c r="BD873" s="152"/>
      <c r="BE873" s="152"/>
      <c r="BF873" s="152"/>
      <c r="BG873" s="152"/>
      <c r="BH873" s="152"/>
      <c r="BI873" s="152"/>
      <c r="BJ873" s="152"/>
      <c r="BK873" s="152"/>
      <c r="BL873" s="152"/>
      <c r="BM873" s="152"/>
      <c r="BN873" s="152"/>
      <c r="BO873" s="152"/>
      <c r="BP873" s="152"/>
      <c r="BQ873" s="152"/>
      <c r="BR873" s="152"/>
      <c r="BS873" s="152"/>
      <c r="BT873" s="152"/>
      <c r="BU873" s="152"/>
      <c r="BV873" s="152"/>
      <c r="BW873" s="152"/>
      <c r="BX873" s="152"/>
      <c r="BY873" s="152"/>
      <c r="BZ873" s="152"/>
      <c r="CA873" s="152"/>
      <c r="CB873" s="152"/>
      <c r="CC873" s="152"/>
      <c r="CD873" s="152"/>
      <c r="CE873" s="152"/>
      <c r="CF873" s="152"/>
      <c r="CG873" s="152"/>
      <c r="CH873" s="152"/>
      <c r="CI873" s="152"/>
      <c r="CJ873" s="152"/>
      <c r="CK873" s="152"/>
      <c r="CL873" s="152"/>
      <c r="CM873" s="152"/>
      <c r="CN873" s="152"/>
      <c r="CO873" s="152"/>
      <c r="CP873" s="152"/>
      <c r="CQ873" s="152"/>
      <c r="CR873" s="152"/>
      <c r="CS873" s="152"/>
      <c r="CT873" s="152"/>
      <c r="CU873" s="152"/>
      <c r="CV873" s="152"/>
      <c r="CW873" s="152"/>
      <c r="CX873" s="152"/>
      <c r="CY873" s="152"/>
      <c r="CZ873" s="152"/>
      <c r="DA873" s="152"/>
      <c r="DB873" s="152"/>
      <c r="DC873" s="152"/>
      <c r="DD873" s="152"/>
      <c r="DE873" s="152"/>
      <c r="DF873" s="152"/>
      <c r="DG873" s="152"/>
      <c r="DH873" s="152"/>
      <c r="DI873" s="152"/>
      <c r="DJ873" s="152"/>
      <c r="DK873" s="152"/>
      <c r="DL873" s="152"/>
      <c r="DM873" s="152"/>
      <c r="DN873" s="152"/>
      <c r="DO873" s="152"/>
      <c r="DP873" s="152"/>
      <c r="DQ873" s="152"/>
      <c r="DR873" s="152"/>
      <c r="DS873" s="152"/>
      <c r="DT873" s="152"/>
      <c r="DU873" s="152"/>
      <c r="DV873" s="152"/>
      <c r="DW873" s="152"/>
      <c r="DX873" s="152"/>
      <c r="DY873" s="152"/>
      <c r="DZ873" s="152"/>
      <c r="EA873" s="152"/>
      <c r="EB873" s="152"/>
      <c r="EC873" s="152"/>
      <c r="ED873" s="152"/>
      <c r="EE873" s="152"/>
      <c r="EF873" s="152"/>
      <c r="EG873" s="152"/>
      <c r="EH873" s="152"/>
      <c r="EI873" s="152"/>
      <c r="EJ873" s="152"/>
      <c r="EK873" s="152"/>
      <c r="EL873" s="152"/>
      <c r="EM873" s="152"/>
      <c r="EN873" s="152"/>
      <c r="EO873" s="152"/>
      <c r="EP873" s="152"/>
      <c r="EQ873" s="152"/>
      <c r="ER873" s="152"/>
      <c r="ES873" s="152"/>
      <c r="ET873" s="152"/>
      <c r="EU873" s="152"/>
      <c r="EV873" s="152"/>
      <c r="EW873" s="152"/>
      <c r="EX873" s="152"/>
      <c r="EY873" s="152"/>
      <c r="EZ873" s="152"/>
      <c r="FA873" s="152"/>
      <c r="FB873" s="152"/>
      <c r="FC873" s="152"/>
      <c r="FD873" s="152"/>
    </row>
    <row r="874" spans="1:160">
      <c r="A874" s="89"/>
      <c r="B874" s="89"/>
      <c r="C874" s="89"/>
      <c r="D874" s="89"/>
      <c r="E874" s="89"/>
      <c r="F874" s="89"/>
      <c r="G874" s="89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152"/>
      <c r="AE874" s="152"/>
      <c r="AF874" s="152"/>
      <c r="AG874" s="152"/>
      <c r="AH874" s="152"/>
      <c r="AI874" s="152"/>
      <c r="AJ874" s="152"/>
      <c r="AK874" s="152"/>
      <c r="AL874" s="152"/>
      <c r="AM874" s="152"/>
      <c r="AN874" s="152"/>
      <c r="AO874" s="152"/>
      <c r="AP874" s="152"/>
      <c r="AQ874" s="152"/>
      <c r="AR874" s="152"/>
      <c r="AS874" s="152"/>
      <c r="AT874" s="152"/>
      <c r="AU874" s="152"/>
      <c r="AV874" s="152"/>
      <c r="AW874" s="152"/>
      <c r="AX874" s="152"/>
      <c r="AY874" s="152"/>
      <c r="AZ874" s="152"/>
      <c r="BA874" s="152"/>
      <c r="BB874" s="152"/>
      <c r="BC874" s="152"/>
      <c r="BD874" s="152"/>
      <c r="BE874" s="152"/>
      <c r="BF874" s="152"/>
      <c r="BG874" s="152"/>
      <c r="BH874" s="152"/>
      <c r="BI874" s="152"/>
      <c r="BJ874" s="152"/>
      <c r="BK874" s="152"/>
      <c r="BL874" s="152"/>
      <c r="BM874" s="152"/>
      <c r="BN874" s="152"/>
      <c r="BO874" s="152"/>
      <c r="BP874" s="152"/>
      <c r="BQ874" s="152"/>
      <c r="BR874" s="152"/>
      <c r="BS874" s="152"/>
      <c r="BT874" s="152"/>
      <c r="BU874" s="152"/>
      <c r="BV874" s="152"/>
      <c r="BW874" s="152"/>
      <c r="BX874" s="152"/>
      <c r="BY874" s="152"/>
      <c r="BZ874" s="152"/>
      <c r="CA874" s="152"/>
      <c r="CB874" s="152"/>
      <c r="CC874" s="152"/>
      <c r="CD874" s="152"/>
      <c r="CE874" s="152"/>
      <c r="CF874" s="152"/>
      <c r="CG874" s="152"/>
      <c r="CH874" s="152"/>
      <c r="CI874" s="152"/>
      <c r="CJ874" s="152"/>
      <c r="CK874" s="152"/>
      <c r="CL874" s="152"/>
      <c r="CM874" s="152"/>
      <c r="CN874" s="152"/>
      <c r="CO874" s="152"/>
      <c r="CP874" s="152"/>
      <c r="CQ874" s="152"/>
      <c r="CR874" s="152"/>
      <c r="CS874" s="152"/>
      <c r="CT874" s="152"/>
      <c r="CU874" s="152"/>
      <c r="CV874" s="152"/>
      <c r="CW874" s="152"/>
      <c r="CX874" s="152"/>
      <c r="CY874" s="152"/>
      <c r="CZ874" s="152"/>
      <c r="DA874" s="152"/>
      <c r="DB874" s="152"/>
      <c r="DC874" s="152"/>
      <c r="DD874" s="152"/>
      <c r="DE874" s="152"/>
      <c r="DF874" s="152"/>
      <c r="DG874" s="152"/>
      <c r="DH874" s="152"/>
      <c r="DI874" s="152"/>
      <c r="DJ874" s="152"/>
      <c r="DK874" s="152"/>
      <c r="DL874" s="152"/>
      <c r="DM874" s="152"/>
      <c r="DN874" s="152"/>
      <c r="DO874" s="152"/>
      <c r="DP874" s="152"/>
      <c r="DQ874" s="152"/>
      <c r="DR874" s="152"/>
      <c r="DS874" s="152"/>
      <c r="DT874" s="152"/>
      <c r="DU874" s="152"/>
      <c r="DV874" s="152"/>
      <c r="DW874" s="152"/>
      <c r="DX874" s="152"/>
      <c r="DY874" s="152"/>
      <c r="DZ874" s="152"/>
      <c r="EA874" s="152"/>
      <c r="EB874" s="152"/>
      <c r="EC874" s="152"/>
      <c r="ED874" s="152"/>
      <c r="EE874" s="152"/>
      <c r="EF874" s="152"/>
      <c r="EG874" s="152"/>
      <c r="EH874" s="152"/>
      <c r="EI874" s="152"/>
      <c r="EJ874" s="152"/>
      <c r="EK874" s="152"/>
      <c r="EL874" s="152"/>
      <c r="EM874" s="152"/>
      <c r="EN874" s="152"/>
      <c r="EO874" s="152"/>
      <c r="EP874" s="152"/>
      <c r="EQ874" s="152"/>
      <c r="ER874" s="152"/>
      <c r="ES874" s="152"/>
      <c r="ET874" s="152"/>
      <c r="EU874" s="152"/>
      <c r="EV874" s="152"/>
      <c r="EW874" s="152"/>
      <c r="EX874" s="152"/>
      <c r="EY874" s="152"/>
      <c r="EZ874" s="152"/>
      <c r="FA874" s="152"/>
      <c r="FB874" s="152"/>
      <c r="FC874" s="152"/>
      <c r="FD874" s="152"/>
    </row>
    <row r="875" spans="1:160">
      <c r="A875" s="89"/>
      <c r="B875" s="89"/>
      <c r="C875" s="89"/>
      <c r="D875" s="89"/>
      <c r="E875" s="89"/>
      <c r="F875" s="89"/>
      <c r="G875" s="89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152"/>
      <c r="AE875" s="152"/>
      <c r="AF875" s="152"/>
      <c r="AG875" s="152"/>
      <c r="AH875" s="152"/>
      <c r="AI875" s="152"/>
      <c r="AJ875" s="152"/>
      <c r="AK875" s="152"/>
      <c r="AL875" s="152"/>
      <c r="AM875" s="152"/>
      <c r="AN875" s="152"/>
      <c r="AO875" s="152"/>
      <c r="AP875" s="152"/>
      <c r="AQ875" s="152"/>
      <c r="AR875" s="152"/>
      <c r="AS875" s="152"/>
      <c r="AT875" s="152"/>
      <c r="AU875" s="152"/>
      <c r="AV875" s="152"/>
      <c r="AW875" s="152"/>
      <c r="AX875" s="152"/>
      <c r="AY875" s="152"/>
      <c r="AZ875" s="152"/>
      <c r="BA875" s="152"/>
      <c r="BB875" s="152"/>
      <c r="BC875" s="152"/>
      <c r="BD875" s="152"/>
      <c r="BE875" s="152"/>
      <c r="BF875" s="152"/>
      <c r="BG875" s="152"/>
      <c r="BH875" s="152"/>
      <c r="BI875" s="152"/>
      <c r="BJ875" s="152"/>
      <c r="BK875" s="152"/>
      <c r="BL875" s="152"/>
      <c r="BM875" s="152"/>
      <c r="BN875" s="152"/>
      <c r="BO875" s="152"/>
      <c r="BP875" s="152"/>
      <c r="BQ875" s="152"/>
      <c r="BR875" s="152"/>
      <c r="BS875" s="152"/>
      <c r="BT875" s="152"/>
      <c r="BU875" s="152"/>
      <c r="BV875" s="152"/>
      <c r="BW875" s="152"/>
      <c r="BX875" s="152"/>
      <c r="BY875" s="152"/>
      <c r="BZ875" s="152"/>
      <c r="CA875" s="152"/>
      <c r="CB875" s="152"/>
      <c r="CC875" s="152"/>
      <c r="CD875" s="152"/>
      <c r="CE875" s="152"/>
      <c r="CF875" s="152"/>
      <c r="CG875" s="152"/>
      <c r="CH875" s="152"/>
      <c r="CI875" s="152"/>
      <c r="CJ875" s="152"/>
      <c r="CK875" s="152"/>
      <c r="CL875" s="152"/>
      <c r="CM875" s="152"/>
      <c r="CN875" s="152"/>
      <c r="CO875" s="152"/>
      <c r="CP875" s="152"/>
      <c r="CQ875" s="152"/>
      <c r="CR875" s="152"/>
      <c r="CS875" s="152"/>
      <c r="CT875" s="152"/>
      <c r="CU875" s="152"/>
      <c r="CV875" s="152"/>
      <c r="CW875" s="152"/>
      <c r="CX875" s="152"/>
      <c r="CY875" s="152"/>
      <c r="CZ875" s="152"/>
      <c r="DA875" s="152"/>
      <c r="DB875" s="152"/>
      <c r="DC875" s="152"/>
      <c r="DD875" s="152"/>
      <c r="DE875" s="152"/>
      <c r="DF875" s="152"/>
      <c r="DG875" s="152"/>
      <c r="DH875" s="152"/>
      <c r="DI875" s="152"/>
      <c r="DJ875" s="152"/>
      <c r="DK875" s="152"/>
      <c r="DL875" s="152"/>
      <c r="DM875" s="152"/>
      <c r="DN875" s="152"/>
      <c r="DO875" s="152"/>
      <c r="DP875" s="152"/>
      <c r="DQ875" s="152"/>
      <c r="DR875" s="152"/>
      <c r="DS875" s="152"/>
      <c r="DT875" s="152"/>
      <c r="DU875" s="152"/>
      <c r="DV875" s="152"/>
      <c r="DW875" s="152"/>
      <c r="DX875" s="152"/>
      <c r="DY875" s="152"/>
      <c r="DZ875" s="152"/>
      <c r="EA875" s="152"/>
      <c r="EB875" s="152"/>
      <c r="EC875" s="152"/>
      <c r="ED875" s="152"/>
      <c r="EE875" s="152"/>
      <c r="EF875" s="152"/>
      <c r="EG875" s="152"/>
      <c r="EH875" s="152"/>
      <c r="EI875" s="152"/>
      <c r="EJ875" s="152"/>
      <c r="EK875" s="152"/>
      <c r="EL875" s="152"/>
      <c r="EM875" s="152"/>
      <c r="EN875" s="152"/>
      <c r="EO875" s="152"/>
      <c r="EP875" s="152"/>
      <c r="EQ875" s="152"/>
      <c r="ER875" s="152"/>
      <c r="ES875" s="152"/>
      <c r="ET875" s="152"/>
      <c r="EU875" s="152"/>
      <c r="EV875" s="152"/>
      <c r="EW875" s="152"/>
      <c r="EX875" s="152"/>
      <c r="EY875" s="152"/>
      <c r="EZ875" s="152"/>
      <c r="FA875" s="152"/>
      <c r="FB875" s="152"/>
      <c r="FC875" s="152"/>
      <c r="FD875" s="152"/>
    </row>
    <row r="876" spans="1:160">
      <c r="A876" s="89"/>
      <c r="B876" s="89"/>
      <c r="C876" s="89"/>
      <c r="D876" s="89"/>
      <c r="E876" s="89"/>
      <c r="F876" s="89"/>
      <c r="G876" s="89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152"/>
      <c r="AE876" s="152"/>
      <c r="AF876" s="152"/>
      <c r="AG876" s="152"/>
      <c r="AH876" s="152"/>
      <c r="AI876" s="152"/>
      <c r="AJ876" s="152"/>
      <c r="AK876" s="152"/>
      <c r="AL876" s="152"/>
      <c r="AM876" s="152"/>
      <c r="AN876" s="152"/>
      <c r="AO876" s="152"/>
      <c r="AP876" s="152"/>
      <c r="AQ876" s="152"/>
      <c r="AR876" s="152"/>
      <c r="AS876" s="152"/>
      <c r="AT876" s="152"/>
      <c r="AU876" s="152"/>
      <c r="AV876" s="152"/>
      <c r="AW876" s="152"/>
      <c r="AX876" s="152"/>
      <c r="AY876" s="152"/>
      <c r="AZ876" s="152"/>
      <c r="BA876" s="152"/>
      <c r="BB876" s="152"/>
      <c r="BC876" s="152"/>
      <c r="BD876" s="152"/>
      <c r="BE876" s="152"/>
      <c r="BF876" s="152"/>
      <c r="BG876" s="152"/>
      <c r="BH876" s="152"/>
      <c r="BI876" s="152"/>
      <c r="BJ876" s="152"/>
      <c r="BK876" s="152"/>
      <c r="BL876" s="152"/>
      <c r="BM876" s="152"/>
      <c r="BN876" s="152"/>
      <c r="BO876" s="152"/>
      <c r="BP876" s="152"/>
      <c r="BQ876" s="152"/>
      <c r="BR876" s="152"/>
      <c r="BS876" s="152"/>
      <c r="BT876" s="152"/>
      <c r="BU876" s="152"/>
      <c r="BV876" s="152"/>
      <c r="BW876" s="152"/>
      <c r="BX876" s="152"/>
      <c r="BY876" s="152"/>
      <c r="BZ876" s="152"/>
      <c r="CA876" s="152"/>
      <c r="CB876" s="152"/>
      <c r="CC876" s="152"/>
      <c r="CD876" s="152"/>
      <c r="CE876" s="152"/>
      <c r="CF876" s="152"/>
      <c r="CG876" s="152"/>
      <c r="CH876" s="152"/>
      <c r="CI876" s="152"/>
      <c r="CJ876" s="152"/>
      <c r="CK876" s="152"/>
      <c r="CL876" s="152"/>
      <c r="CM876" s="152"/>
      <c r="CN876" s="152"/>
      <c r="CO876" s="152"/>
      <c r="CP876" s="152"/>
      <c r="CQ876" s="152"/>
      <c r="CR876" s="152"/>
      <c r="CS876" s="152"/>
      <c r="CT876" s="152"/>
      <c r="CU876" s="152"/>
      <c r="CV876" s="152"/>
      <c r="CW876" s="152"/>
      <c r="CX876" s="152"/>
      <c r="CY876" s="152"/>
      <c r="CZ876" s="152"/>
      <c r="DA876" s="152"/>
      <c r="DB876" s="152"/>
      <c r="DC876" s="152"/>
      <c r="DD876" s="152"/>
      <c r="DE876" s="152"/>
      <c r="DF876" s="152"/>
      <c r="DG876" s="152"/>
      <c r="DH876" s="152"/>
      <c r="DI876" s="152"/>
      <c r="DJ876" s="152"/>
      <c r="DK876" s="152"/>
      <c r="DL876" s="152"/>
      <c r="DM876" s="152"/>
      <c r="DN876" s="152"/>
      <c r="DO876" s="152"/>
      <c r="DP876" s="152"/>
      <c r="DQ876" s="152"/>
      <c r="DR876" s="152"/>
      <c r="DS876" s="152"/>
      <c r="DT876" s="152"/>
      <c r="DU876" s="152"/>
      <c r="DV876" s="152"/>
      <c r="DW876" s="152"/>
      <c r="DX876" s="152"/>
      <c r="DY876" s="152"/>
      <c r="DZ876" s="152"/>
      <c r="EA876" s="152"/>
      <c r="EB876" s="152"/>
      <c r="EC876" s="152"/>
      <c r="ED876" s="152"/>
      <c r="EE876" s="152"/>
      <c r="EF876" s="152"/>
      <c r="EG876" s="152"/>
      <c r="EH876" s="152"/>
      <c r="EI876" s="152"/>
      <c r="EJ876" s="152"/>
      <c r="EK876" s="152"/>
      <c r="EL876" s="152"/>
      <c r="EM876" s="152"/>
      <c r="EN876" s="152"/>
      <c r="EO876" s="152"/>
      <c r="EP876" s="152"/>
      <c r="EQ876" s="152"/>
      <c r="ER876" s="152"/>
      <c r="ES876" s="152"/>
      <c r="ET876" s="152"/>
      <c r="EU876" s="152"/>
      <c r="EV876" s="152"/>
      <c r="EW876" s="152"/>
      <c r="EX876" s="152"/>
      <c r="EY876" s="152"/>
      <c r="EZ876" s="152"/>
      <c r="FA876" s="152"/>
      <c r="FB876" s="152"/>
      <c r="FC876" s="152"/>
      <c r="FD876" s="152"/>
    </row>
    <row r="877" spans="1:160">
      <c r="A877" s="89"/>
      <c r="B877" s="89"/>
      <c r="C877" s="89"/>
      <c r="D877" s="89"/>
      <c r="E877" s="89"/>
      <c r="F877" s="89"/>
      <c r="G877" s="89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152"/>
      <c r="AE877" s="152"/>
      <c r="AF877" s="152"/>
      <c r="AG877" s="152"/>
      <c r="AH877" s="152"/>
      <c r="AI877" s="152"/>
      <c r="AJ877" s="152"/>
      <c r="AK877" s="152"/>
      <c r="AL877" s="152"/>
      <c r="AM877" s="152"/>
      <c r="AN877" s="152"/>
      <c r="AO877" s="152"/>
      <c r="AP877" s="152"/>
      <c r="AQ877" s="152"/>
      <c r="AR877" s="152"/>
      <c r="AS877" s="152"/>
      <c r="AT877" s="152"/>
      <c r="AU877" s="152"/>
      <c r="AV877" s="152"/>
      <c r="AW877" s="152"/>
      <c r="AX877" s="152"/>
      <c r="AY877" s="152"/>
      <c r="AZ877" s="152"/>
      <c r="BA877" s="152"/>
      <c r="BB877" s="152"/>
      <c r="BC877" s="152"/>
      <c r="BD877" s="152"/>
      <c r="BE877" s="152"/>
      <c r="BF877" s="152"/>
      <c r="BG877" s="152"/>
      <c r="BH877" s="152"/>
      <c r="BI877" s="152"/>
      <c r="BJ877" s="152"/>
      <c r="BK877" s="152"/>
      <c r="BL877" s="152"/>
      <c r="BM877" s="152"/>
      <c r="BN877" s="152"/>
      <c r="BO877" s="152"/>
      <c r="BP877" s="152"/>
      <c r="BQ877" s="152"/>
      <c r="BR877" s="152"/>
      <c r="BS877" s="152"/>
      <c r="BT877" s="152"/>
      <c r="BU877" s="152"/>
      <c r="BV877" s="152"/>
      <c r="BW877" s="152"/>
      <c r="BX877" s="152"/>
      <c r="BY877" s="152"/>
      <c r="BZ877" s="152"/>
      <c r="CA877" s="152"/>
      <c r="CB877" s="152"/>
      <c r="CC877" s="152"/>
      <c r="CD877" s="152"/>
      <c r="CE877" s="152"/>
      <c r="CF877" s="152"/>
      <c r="CG877" s="152"/>
      <c r="CH877" s="152"/>
      <c r="CI877" s="152"/>
      <c r="CJ877" s="152"/>
      <c r="CK877" s="152"/>
      <c r="CL877" s="152"/>
      <c r="CM877" s="152"/>
      <c r="CN877" s="152"/>
      <c r="CO877" s="152"/>
      <c r="CP877" s="152"/>
      <c r="CQ877" s="152"/>
      <c r="CR877" s="152"/>
      <c r="CS877" s="152"/>
      <c r="CT877" s="152"/>
      <c r="CU877" s="152"/>
      <c r="CV877" s="152"/>
      <c r="CW877" s="152"/>
      <c r="CX877" s="152"/>
      <c r="CY877" s="152"/>
      <c r="CZ877" s="152"/>
      <c r="DA877" s="152"/>
      <c r="DB877" s="152"/>
      <c r="DC877" s="152"/>
      <c r="DD877" s="152"/>
      <c r="DE877" s="152"/>
      <c r="DF877" s="152"/>
      <c r="DG877" s="152"/>
      <c r="DH877" s="152"/>
      <c r="DI877" s="152"/>
      <c r="DJ877" s="152"/>
      <c r="DK877" s="152"/>
      <c r="DL877" s="152"/>
      <c r="DM877" s="152"/>
      <c r="DN877" s="152"/>
      <c r="DO877" s="152"/>
      <c r="DP877" s="152"/>
      <c r="DQ877" s="152"/>
      <c r="DR877" s="152"/>
      <c r="DS877" s="152"/>
      <c r="DT877" s="152"/>
      <c r="DU877" s="152"/>
      <c r="DV877" s="152"/>
      <c r="DW877" s="152"/>
      <c r="DX877" s="152"/>
      <c r="DY877" s="152"/>
      <c r="DZ877" s="152"/>
      <c r="EA877" s="152"/>
      <c r="EB877" s="152"/>
      <c r="EC877" s="152"/>
      <c r="ED877" s="152"/>
      <c r="EE877" s="152"/>
      <c r="EF877" s="152"/>
      <c r="EG877" s="152"/>
      <c r="EH877" s="152"/>
      <c r="EI877" s="152"/>
      <c r="EJ877" s="152"/>
      <c r="EK877" s="152"/>
      <c r="EL877" s="152"/>
      <c r="EM877" s="152"/>
      <c r="EN877" s="152"/>
      <c r="EO877" s="152"/>
      <c r="EP877" s="152"/>
      <c r="EQ877" s="152"/>
      <c r="ER877" s="152"/>
      <c r="ES877" s="152"/>
      <c r="ET877" s="152"/>
      <c r="EU877" s="152"/>
      <c r="EV877" s="152"/>
      <c r="EW877" s="152"/>
      <c r="EX877" s="152"/>
      <c r="EY877" s="152"/>
      <c r="EZ877" s="152"/>
      <c r="FA877" s="152"/>
      <c r="FB877" s="152"/>
      <c r="FC877" s="152"/>
      <c r="FD877" s="152"/>
    </row>
    <row r="878" spans="1:160">
      <c r="A878" s="89"/>
      <c r="B878" s="89"/>
      <c r="C878" s="89"/>
      <c r="D878" s="89"/>
      <c r="E878" s="89"/>
      <c r="F878" s="89"/>
      <c r="G878" s="89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152"/>
      <c r="AE878" s="152"/>
      <c r="AF878" s="152"/>
      <c r="AG878" s="152"/>
      <c r="AH878" s="152"/>
      <c r="AI878" s="152"/>
      <c r="AJ878" s="152"/>
      <c r="AK878" s="152"/>
      <c r="AL878" s="152"/>
      <c r="AM878" s="152"/>
      <c r="AN878" s="152"/>
      <c r="AO878" s="152"/>
      <c r="AP878" s="152"/>
      <c r="AQ878" s="152"/>
      <c r="AR878" s="152"/>
      <c r="AS878" s="152"/>
      <c r="AT878" s="152"/>
      <c r="AU878" s="152"/>
      <c r="AV878" s="152"/>
      <c r="AW878" s="152"/>
      <c r="AX878" s="152"/>
      <c r="AY878" s="152"/>
      <c r="AZ878" s="152"/>
      <c r="BA878" s="152"/>
      <c r="BB878" s="152"/>
      <c r="BC878" s="152"/>
      <c r="BD878" s="152"/>
      <c r="BE878" s="152"/>
      <c r="BF878" s="152"/>
      <c r="BG878" s="152"/>
      <c r="BH878" s="152"/>
      <c r="BI878" s="152"/>
      <c r="BJ878" s="152"/>
      <c r="BK878" s="152"/>
      <c r="BL878" s="152"/>
      <c r="BM878" s="152"/>
      <c r="BN878" s="152"/>
      <c r="BO878" s="152"/>
      <c r="BP878" s="152"/>
      <c r="BQ878" s="152"/>
      <c r="BR878" s="152"/>
      <c r="BS878" s="152"/>
      <c r="BT878" s="152"/>
      <c r="BU878" s="152"/>
      <c r="BV878" s="152"/>
      <c r="BW878" s="152"/>
      <c r="BX878" s="152"/>
      <c r="BY878" s="152"/>
      <c r="BZ878" s="152"/>
      <c r="CA878" s="152"/>
      <c r="CB878" s="152"/>
      <c r="CC878" s="152"/>
      <c r="CD878" s="152"/>
      <c r="CE878" s="152"/>
      <c r="CF878" s="152"/>
      <c r="CG878" s="152"/>
      <c r="CH878" s="152"/>
      <c r="CI878" s="152"/>
      <c r="CJ878" s="152"/>
      <c r="CK878" s="152"/>
      <c r="CL878" s="152"/>
      <c r="CM878" s="152"/>
      <c r="CN878" s="152"/>
      <c r="CO878" s="152"/>
      <c r="CP878" s="152"/>
      <c r="CQ878" s="152"/>
      <c r="CR878" s="152"/>
      <c r="CS878" s="152"/>
      <c r="CT878" s="152"/>
      <c r="CU878" s="152"/>
      <c r="CV878" s="152"/>
      <c r="CW878" s="152"/>
      <c r="CX878" s="152"/>
      <c r="CY878" s="152"/>
      <c r="CZ878" s="152"/>
      <c r="DA878" s="152"/>
      <c r="DB878" s="152"/>
      <c r="DC878" s="152"/>
      <c r="DD878" s="152"/>
      <c r="DE878" s="152"/>
      <c r="DF878" s="152"/>
      <c r="DG878" s="152"/>
      <c r="DH878" s="152"/>
      <c r="DI878" s="152"/>
      <c r="DJ878" s="152"/>
      <c r="DK878" s="152"/>
      <c r="DL878" s="152"/>
      <c r="DM878" s="152"/>
      <c r="DN878" s="152"/>
      <c r="DO878" s="152"/>
      <c r="DP878" s="152"/>
      <c r="DQ878" s="152"/>
      <c r="DR878" s="152"/>
      <c r="DS878" s="152"/>
      <c r="DT878" s="152"/>
      <c r="DU878" s="152"/>
      <c r="DV878" s="152"/>
      <c r="DW878" s="152"/>
      <c r="DX878" s="152"/>
      <c r="DY878" s="152"/>
      <c r="DZ878" s="152"/>
      <c r="EA878" s="152"/>
      <c r="EB878" s="152"/>
      <c r="EC878" s="152"/>
      <c r="ED878" s="152"/>
      <c r="EE878" s="152"/>
      <c r="EF878" s="152"/>
      <c r="EG878" s="152"/>
      <c r="EH878" s="152"/>
      <c r="EI878" s="152"/>
      <c r="EJ878" s="152"/>
      <c r="EK878" s="152"/>
      <c r="EL878" s="152"/>
      <c r="EM878" s="152"/>
      <c r="EN878" s="152"/>
      <c r="EO878" s="152"/>
      <c r="EP878" s="152"/>
      <c r="EQ878" s="152"/>
      <c r="ER878" s="152"/>
      <c r="ES878" s="152"/>
      <c r="ET878" s="152"/>
      <c r="EU878" s="152"/>
      <c r="EV878" s="152"/>
      <c r="EW878" s="152"/>
      <c r="EX878" s="152"/>
      <c r="EY878" s="152"/>
      <c r="EZ878" s="152"/>
      <c r="FA878" s="152"/>
      <c r="FB878" s="152"/>
      <c r="FC878" s="152"/>
      <c r="FD878" s="152"/>
    </row>
    <row r="879" spans="1:160">
      <c r="A879" s="89"/>
      <c r="B879" s="89"/>
      <c r="C879" s="89"/>
      <c r="D879" s="89"/>
      <c r="E879" s="89"/>
      <c r="F879" s="89"/>
      <c r="G879" s="89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152"/>
      <c r="AE879" s="152"/>
      <c r="AF879" s="152"/>
      <c r="AG879" s="152"/>
      <c r="AH879" s="152"/>
      <c r="AI879" s="152"/>
      <c r="AJ879" s="152"/>
      <c r="AK879" s="152"/>
      <c r="AL879" s="152"/>
      <c r="AM879" s="152"/>
      <c r="AN879" s="152"/>
      <c r="AO879" s="152"/>
      <c r="AP879" s="152"/>
      <c r="AQ879" s="152"/>
      <c r="AR879" s="152"/>
      <c r="AS879" s="152"/>
      <c r="AT879" s="152"/>
      <c r="AU879" s="152"/>
      <c r="AV879" s="152"/>
      <c r="AW879" s="152"/>
      <c r="AX879" s="152"/>
      <c r="AY879" s="152"/>
      <c r="AZ879" s="152"/>
      <c r="BA879" s="152"/>
      <c r="BB879" s="152"/>
      <c r="BC879" s="152"/>
      <c r="BD879" s="152"/>
      <c r="BE879" s="152"/>
      <c r="BF879" s="152"/>
      <c r="BG879" s="152"/>
      <c r="BH879" s="152"/>
      <c r="BI879" s="152"/>
      <c r="BJ879" s="152"/>
      <c r="BK879" s="152"/>
      <c r="BL879" s="152"/>
      <c r="BM879" s="152"/>
      <c r="BN879" s="152"/>
      <c r="BO879" s="152"/>
      <c r="BP879" s="152"/>
      <c r="BQ879" s="152"/>
      <c r="BR879" s="152"/>
      <c r="BS879" s="152"/>
      <c r="BT879" s="152"/>
      <c r="BU879" s="152"/>
      <c r="BV879" s="152"/>
      <c r="BW879" s="152"/>
      <c r="BX879" s="152"/>
      <c r="BY879" s="152"/>
      <c r="BZ879" s="152"/>
      <c r="CA879" s="152"/>
      <c r="CB879" s="152"/>
      <c r="CC879" s="152"/>
      <c r="CD879" s="152"/>
      <c r="CE879" s="152"/>
      <c r="CF879" s="152"/>
      <c r="CG879" s="152"/>
      <c r="CH879" s="152"/>
      <c r="CI879" s="152"/>
      <c r="CJ879" s="152"/>
      <c r="CK879" s="152"/>
      <c r="CL879" s="152"/>
      <c r="CM879" s="152"/>
      <c r="CN879" s="152"/>
      <c r="CO879" s="152"/>
      <c r="CP879" s="152"/>
      <c r="CQ879" s="152"/>
      <c r="CR879" s="152"/>
      <c r="CS879" s="152"/>
      <c r="CT879" s="152"/>
      <c r="CU879" s="152"/>
      <c r="CV879" s="152"/>
      <c r="CW879" s="152"/>
      <c r="CX879" s="152"/>
      <c r="CY879" s="152"/>
      <c r="CZ879" s="152"/>
      <c r="DA879" s="152"/>
      <c r="DB879" s="152"/>
      <c r="DC879" s="152"/>
      <c r="DD879" s="152"/>
      <c r="DE879" s="152"/>
      <c r="DF879" s="152"/>
      <c r="DG879" s="152"/>
      <c r="DH879" s="152"/>
      <c r="DI879" s="152"/>
      <c r="DJ879" s="152"/>
      <c r="DK879" s="152"/>
      <c r="DL879" s="152"/>
      <c r="DM879" s="152"/>
      <c r="DN879" s="152"/>
      <c r="DO879" s="152"/>
      <c r="DP879" s="152"/>
      <c r="DQ879" s="152"/>
      <c r="DR879" s="152"/>
      <c r="DS879" s="152"/>
      <c r="DT879" s="152"/>
      <c r="DU879" s="152"/>
      <c r="DV879" s="152"/>
      <c r="DW879" s="152"/>
      <c r="DX879" s="152"/>
      <c r="DY879" s="152"/>
      <c r="DZ879" s="152"/>
      <c r="EA879" s="152"/>
      <c r="EB879" s="152"/>
      <c r="EC879" s="152"/>
      <c r="ED879" s="152"/>
      <c r="EE879" s="152"/>
      <c r="EF879" s="152"/>
      <c r="EG879" s="152"/>
      <c r="EH879" s="152"/>
      <c r="EI879" s="152"/>
      <c r="EJ879" s="152"/>
      <c r="EK879" s="152"/>
      <c r="EL879" s="152"/>
      <c r="EM879" s="152"/>
      <c r="EN879" s="152"/>
      <c r="EO879" s="152"/>
      <c r="EP879" s="152"/>
      <c r="EQ879" s="152"/>
      <c r="ER879" s="152"/>
      <c r="ES879" s="152"/>
      <c r="ET879" s="152"/>
      <c r="EU879" s="152"/>
      <c r="EV879" s="152"/>
      <c r="EW879" s="152"/>
      <c r="EX879" s="152"/>
      <c r="EY879" s="152"/>
      <c r="EZ879" s="152"/>
      <c r="FA879" s="152"/>
      <c r="FB879" s="152"/>
      <c r="FC879" s="152"/>
      <c r="FD879" s="152"/>
    </row>
    <row r="880" spans="1:160">
      <c r="A880" s="89"/>
      <c r="B880" s="89"/>
      <c r="C880" s="89"/>
      <c r="D880" s="89"/>
      <c r="E880" s="89"/>
      <c r="F880" s="89"/>
      <c r="G880" s="89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152"/>
      <c r="AE880" s="152"/>
      <c r="AF880" s="152"/>
      <c r="AG880" s="152"/>
      <c r="AH880" s="152"/>
      <c r="AI880" s="152"/>
      <c r="AJ880" s="152"/>
      <c r="AK880" s="152"/>
      <c r="AL880" s="152"/>
      <c r="AM880" s="152"/>
      <c r="AN880" s="152"/>
      <c r="AO880" s="152"/>
      <c r="AP880" s="152"/>
      <c r="AQ880" s="152"/>
      <c r="AR880" s="152"/>
      <c r="AS880" s="152"/>
      <c r="AT880" s="152"/>
      <c r="AU880" s="152"/>
      <c r="AV880" s="152"/>
      <c r="AW880" s="152"/>
      <c r="AX880" s="152"/>
      <c r="AY880" s="152"/>
      <c r="AZ880" s="152"/>
      <c r="BA880" s="152"/>
      <c r="BB880" s="152"/>
      <c r="BC880" s="152"/>
      <c r="BD880" s="152"/>
      <c r="BE880" s="152"/>
      <c r="BF880" s="152"/>
      <c r="BG880" s="152"/>
      <c r="BH880" s="152"/>
      <c r="BI880" s="152"/>
      <c r="BJ880" s="152"/>
      <c r="BK880" s="152"/>
      <c r="BL880" s="152"/>
      <c r="BM880" s="152"/>
      <c r="BN880" s="152"/>
      <c r="BO880" s="152"/>
      <c r="BP880" s="152"/>
      <c r="BQ880" s="152"/>
      <c r="BR880" s="152"/>
      <c r="BS880" s="152"/>
      <c r="BT880" s="152"/>
      <c r="BU880" s="152"/>
      <c r="BV880" s="152"/>
      <c r="BW880" s="152"/>
      <c r="BX880" s="152"/>
      <c r="BY880" s="152"/>
      <c r="BZ880" s="152"/>
      <c r="CA880" s="152"/>
      <c r="CB880" s="152"/>
      <c r="CC880" s="152"/>
      <c r="CD880" s="152"/>
      <c r="CE880" s="152"/>
      <c r="CF880" s="152"/>
      <c r="CG880" s="152"/>
      <c r="CH880" s="152"/>
      <c r="CI880" s="152"/>
      <c r="CJ880" s="152"/>
      <c r="CK880" s="152"/>
      <c r="CL880" s="152"/>
      <c r="CM880" s="152"/>
      <c r="CN880" s="152"/>
      <c r="CO880" s="152"/>
      <c r="CP880" s="152"/>
      <c r="CQ880" s="152"/>
      <c r="CR880" s="152"/>
      <c r="CS880" s="152"/>
      <c r="CT880" s="152"/>
      <c r="CU880" s="152"/>
      <c r="CV880" s="152"/>
      <c r="CW880" s="152"/>
      <c r="CX880" s="152"/>
      <c r="CY880" s="152"/>
      <c r="CZ880" s="152"/>
      <c r="DA880" s="152"/>
      <c r="DB880" s="152"/>
      <c r="DC880" s="152"/>
      <c r="DD880" s="152"/>
      <c r="DE880" s="152"/>
      <c r="DF880" s="152"/>
      <c r="DG880" s="152"/>
      <c r="DH880" s="152"/>
      <c r="DI880" s="152"/>
      <c r="DJ880" s="152"/>
      <c r="DK880" s="152"/>
      <c r="DL880" s="152"/>
      <c r="DM880" s="152"/>
      <c r="DN880" s="152"/>
      <c r="DO880" s="152"/>
      <c r="DP880" s="152"/>
      <c r="DQ880" s="152"/>
      <c r="DR880" s="152"/>
      <c r="DS880" s="152"/>
      <c r="DT880" s="152"/>
      <c r="DU880" s="152"/>
      <c r="DV880" s="152"/>
      <c r="DW880" s="152"/>
      <c r="DX880" s="152"/>
      <c r="DY880" s="152"/>
      <c r="DZ880" s="152"/>
      <c r="EA880" s="152"/>
      <c r="EB880" s="152"/>
      <c r="EC880" s="152"/>
      <c r="ED880" s="152"/>
      <c r="EE880" s="152"/>
      <c r="EF880" s="152"/>
      <c r="EG880" s="152"/>
      <c r="EH880" s="152"/>
      <c r="EI880" s="152"/>
      <c r="EJ880" s="152"/>
      <c r="EK880" s="152"/>
      <c r="EL880" s="152"/>
      <c r="EM880" s="152"/>
      <c r="EN880" s="152"/>
      <c r="EO880" s="152"/>
      <c r="EP880" s="152"/>
      <c r="EQ880" s="152"/>
      <c r="ER880" s="152"/>
      <c r="ES880" s="152"/>
      <c r="ET880" s="152"/>
      <c r="EU880" s="152"/>
      <c r="EV880" s="152"/>
      <c r="EW880" s="152"/>
      <c r="EX880" s="152"/>
      <c r="EY880" s="152"/>
      <c r="EZ880" s="152"/>
      <c r="FA880" s="152"/>
      <c r="FB880" s="152"/>
      <c r="FC880" s="152"/>
      <c r="FD880" s="152"/>
    </row>
    <row r="881" spans="1:160">
      <c r="A881" s="89"/>
      <c r="B881" s="89"/>
      <c r="C881" s="89"/>
      <c r="D881" s="89"/>
      <c r="E881" s="89"/>
      <c r="F881" s="89"/>
      <c r="G881" s="89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152"/>
      <c r="AE881" s="152"/>
      <c r="AF881" s="152"/>
      <c r="AG881" s="152"/>
      <c r="AH881" s="152"/>
      <c r="AI881" s="152"/>
      <c r="AJ881" s="152"/>
      <c r="AK881" s="152"/>
      <c r="AL881" s="152"/>
      <c r="AM881" s="152"/>
      <c r="AN881" s="152"/>
      <c r="AO881" s="152"/>
      <c r="AP881" s="152"/>
      <c r="AQ881" s="152"/>
      <c r="AR881" s="152"/>
      <c r="AS881" s="152"/>
      <c r="AT881" s="152"/>
      <c r="AU881" s="152"/>
      <c r="AV881" s="152"/>
      <c r="AW881" s="152"/>
      <c r="AX881" s="152"/>
      <c r="AY881" s="152"/>
      <c r="AZ881" s="152"/>
      <c r="BA881" s="152"/>
      <c r="BB881" s="152"/>
      <c r="BC881" s="152"/>
      <c r="BD881" s="152"/>
      <c r="BE881" s="152"/>
      <c r="BF881" s="152"/>
      <c r="BG881" s="152"/>
      <c r="BH881" s="152"/>
      <c r="BI881" s="152"/>
      <c r="BJ881" s="152"/>
      <c r="BK881" s="152"/>
      <c r="BL881" s="152"/>
      <c r="BM881" s="152"/>
      <c r="BN881" s="152"/>
      <c r="BO881" s="152"/>
      <c r="BP881" s="152"/>
      <c r="BQ881" s="152"/>
      <c r="BR881" s="152"/>
      <c r="BS881" s="152"/>
      <c r="BT881" s="152"/>
      <c r="BU881" s="152"/>
      <c r="BV881" s="152"/>
      <c r="BW881" s="152"/>
      <c r="BX881" s="152"/>
      <c r="BY881" s="152"/>
      <c r="BZ881" s="152"/>
      <c r="CA881" s="152"/>
      <c r="CB881" s="152"/>
      <c r="CC881" s="152"/>
      <c r="CD881" s="152"/>
      <c r="CE881" s="152"/>
      <c r="CF881" s="152"/>
      <c r="CG881" s="152"/>
      <c r="CH881" s="152"/>
      <c r="CI881" s="152"/>
      <c r="CJ881" s="152"/>
      <c r="CK881" s="152"/>
      <c r="CL881" s="152"/>
      <c r="CM881" s="152"/>
      <c r="CN881" s="152"/>
      <c r="CO881" s="152"/>
      <c r="CP881" s="152"/>
      <c r="CQ881" s="152"/>
      <c r="CR881" s="152"/>
      <c r="CS881" s="152"/>
      <c r="CT881" s="152"/>
      <c r="CU881" s="152"/>
      <c r="CV881" s="152"/>
      <c r="CW881" s="152"/>
      <c r="CX881" s="152"/>
      <c r="CY881" s="152"/>
      <c r="CZ881" s="152"/>
      <c r="DA881" s="152"/>
      <c r="DB881" s="152"/>
      <c r="DC881" s="152"/>
      <c r="DD881" s="152"/>
      <c r="DE881" s="152"/>
      <c r="DF881" s="152"/>
      <c r="DG881" s="152"/>
      <c r="DH881" s="152"/>
      <c r="DI881" s="152"/>
      <c r="DJ881" s="152"/>
      <c r="DK881" s="152"/>
      <c r="DL881" s="152"/>
      <c r="DM881" s="152"/>
      <c r="DN881" s="152"/>
      <c r="DO881" s="152"/>
      <c r="DP881" s="152"/>
      <c r="DQ881" s="152"/>
      <c r="DR881" s="152"/>
      <c r="DS881" s="152"/>
      <c r="DT881" s="152"/>
      <c r="DU881" s="152"/>
      <c r="DV881" s="152"/>
      <c r="DW881" s="152"/>
      <c r="DX881" s="152"/>
      <c r="DY881" s="152"/>
      <c r="DZ881" s="152"/>
      <c r="EA881" s="152"/>
      <c r="EB881" s="152"/>
      <c r="EC881" s="152"/>
      <c r="ED881" s="152"/>
      <c r="EE881" s="152"/>
      <c r="EF881" s="152"/>
      <c r="EG881" s="152"/>
      <c r="EH881" s="152"/>
      <c r="EI881" s="152"/>
      <c r="EJ881" s="152"/>
      <c r="EK881" s="152"/>
      <c r="EL881" s="152"/>
      <c r="EM881" s="152"/>
      <c r="EN881" s="152"/>
      <c r="EO881" s="152"/>
      <c r="EP881" s="152"/>
      <c r="EQ881" s="152"/>
      <c r="ER881" s="152"/>
      <c r="ES881" s="152"/>
      <c r="ET881" s="152"/>
      <c r="EU881" s="152"/>
      <c r="EV881" s="152"/>
      <c r="EW881" s="152"/>
      <c r="EX881" s="152"/>
      <c r="EY881" s="152"/>
      <c r="EZ881" s="152"/>
      <c r="FA881" s="152"/>
      <c r="FB881" s="152"/>
      <c r="FC881" s="152"/>
      <c r="FD881" s="152"/>
    </row>
    <row r="882" spans="1:160">
      <c r="A882" s="89"/>
      <c r="B882" s="89"/>
      <c r="C882" s="89"/>
      <c r="D882" s="89"/>
      <c r="E882" s="89"/>
      <c r="F882" s="89"/>
      <c r="G882" s="89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152"/>
      <c r="AE882" s="152"/>
      <c r="AF882" s="152"/>
      <c r="AG882" s="152"/>
      <c r="AH882" s="152"/>
      <c r="AI882" s="152"/>
      <c r="AJ882" s="152"/>
      <c r="AK882" s="152"/>
      <c r="AL882" s="152"/>
      <c r="AM882" s="152"/>
      <c r="AN882" s="152"/>
      <c r="AO882" s="152"/>
      <c r="AP882" s="152"/>
      <c r="AQ882" s="152"/>
      <c r="AR882" s="152"/>
      <c r="AS882" s="152"/>
      <c r="AT882" s="152"/>
      <c r="AU882" s="152"/>
      <c r="AV882" s="152"/>
      <c r="AW882" s="152"/>
      <c r="AX882" s="152"/>
      <c r="AY882" s="152"/>
      <c r="AZ882" s="152"/>
      <c r="BA882" s="152"/>
      <c r="BB882" s="152"/>
      <c r="BC882" s="152"/>
      <c r="BD882" s="152"/>
      <c r="BE882" s="152"/>
      <c r="BF882" s="152"/>
      <c r="BG882" s="152"/>
      <c r="BH882" s="152"/>
      <c r="BI882" s="152"/>
      <c r="BJ882" s="152"/>
      <c r="BK882" s="152"/>
      <c r="BL882" s="152"/>
      <c r="BM882" s="152"/>
      <c r="BN882" s="152"/>
      <c r="BO882" s="152"/>
      <c r="BP882" s="152"/>
      <c r="BQ882" s="152"/>
      <c r="BR882" s="152"/>
      <c r="BS882" s="152"/>
      <c r="BT882" s="152"/>
      <c r="BU882" s="152"/>
      <c r="BV882" s="152"/>
      <c r="BW882" s="152"/>
      <c r="BX882" s="152"/>
      <c r="BY882" s="152"/>
      <c r="BZ882" s="152"/>
      <c r="CA882" s="152"/>
      <c r="CB882" s="152"/>
      <c r="CC882" s="152"/>
      <c r="CD882" s="152"/>
      <c r="CE882" s="152"/>
      <c r="CF882" s="152"/>
      <c r="CG882" s="152"/>
      <c r="CH882" s="152"/>
      <c r="CI882" s="152"/>
      <c r="CJ882" s="152"/>
      <c r="CK882" s="152"/>
      <c r="CL882" s="152"/>
      <c r="CM882" s="152"/>
      <c r="CN882" s="152"/>
      <c r="CO882" s="152"/>
      <c r="CP882" s="152"/>
      <c r="CQ882" s="152"/>
      <c r="CR882" s="152"/>
      <c r="CS882" s="152"/>
      <c r="CT882" s="152"/>
      <c r="CU882" s="152"/>
      <c r="CV882" s="152"/>
      <c r="CW882" s="152"/>
      <c r="CX882" s="152"/>
      <c r="CY882" s="152"/>
      <c r="CZ882" s="152"/>
      <c r="DA882" s="152"/>
      <c r="DB882" s="152"/>
      <c r="DC882" s="152"/>
      <c r="DD882" s="152"/>
      <c r="DE882" s="152"/>
      <c r="DF882" s="152"/>
      <c r="DG882" s="152"/>
      <c r="DH882" s="152"/>
      <c r="DI882" s="152"/>
      <c r="DJ882" s="152"/>
      <c r="DK882" s="152"/>
      <c r="DL882" s="152"/>
      <c r="DM882" s="152"/>
      <c r="DN882" s="152"/>
      <c r="DO882" s="152"/>
      <c r="DP882" s="152"/>
      <c r="DQ882" s="152"/>
      <c r="DR882" s="152"/>
      <c r="DS882" s="152"/>
      <c r="DT882" s="152"/>
      <c r="DU882" s="152"/>
      <c r="DV882" s="152"/>
      <c r="DW882" s="152"/>
      <c r="DX882" s="152"/>
      <c r="DY882" s="152"/>
      <c r="DZ882" s="152"/>
      <c r="EA882" s="152"/>
      <c r="EB882" s="152"/>
      <c r="EC882" s="152"/>
      <c r="ED882" s="152"/>
      <c r="EE882" s="152"/>
      <c r="EF882" s="152"/>
      <c r="EG882" s="152"/>
      <c r="EH882" s="152"/>
      <c r="EI882" s="152"/>
      <c r="EJ882" s="152"/>
      <c r="EK882" s="152"/>
      <c r="EL882" s="152"/>
      <c r="EM882" s="152"/>
      <c r="EN882" s="152"/>
      <c r="EO882" s="152"/>
      <c r="EP882" s="152"/>
      <c r="EQ882" s="152"/>
      <c r="ER882" s="152"/>
      <c r="ES882" s="152"/>
      <c r="ET882" s="152"/>
      <c r="EU882" s="152"/>
      <c r="EV882" s="152"/>
      <c r="EW882" s="152"/>
      <c r="EX882" s="152"/>
      <c r="EY882" s="152"/>
      <c r="EZ882" s="152"/>
      <c r="FA882" s="152"/>
      <c r="FB882" s="152"/>
      <c r="FC882" s="152"/>
      <c r="FD882" s="152"/>
    </row>
    <row r="883" spans="1:160">
      <c r="A883" s="89"/>
      <c r="B883" s="89"/>
      <c r="C883" s="89"/>
      <c r="D883" s="89"/>
      <c r="E883" s="89"/>
      <c r="F883" s="89"/>
      <c r="G883" s="89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152"/>
      <c r="AE883" s="152"/>
      <c r="AF883" s="152"/>
      <c r="AG883" s="152"/>
      <c r="AH883" s="152"/>
      <c r="AI883" s="152"/>
      <c r="AJ883" s="152"/>
      <c r="AK883" s="152"/>
      <c r="AL883" s="152"/>
      <c r="AM883" s="152"/>
      <c r="AN883" s="152"/>
      <c r="AO883" s="152"/>
      <c r="AP883" s="152"/>
      <c r="AQ883" s="152"/>
      <c r="AR883" s="152"/>
      <c r="AS883" s="152"/>
      <c r="AT883" s="152"/>
      <c r="AU883" s="152"/>
      <c r="AV883" s="152"/>
      <c r="AW883" s="152"/>
      <c r="AX883" s="152"/>
      <c r="AY883" s="152"/>
      <c r="AZ883" s="152"/>
      <c r="BA883" s="152"/>
      <c r="BB883" s="152"/>
      <c r="BC883" s="152"/>
      <c r="BD883" s="152"/>
      <c r="BE883" s="152"/>
      <c r="BF883" s="152"/>
      <c r="BG883" s="152"/>
      <c r="BH883" s="152"/>
      <c r="BI883" s="152"/>
      <c r="BJ883" s="152"/>
      <c r="BK883" s="152"/>
      <c r="BL883" s="152"/>
      <c r="BM883" s="152"/>
      <c r="BN883" s="152"/>
      <c r="BO883" s="152"/>
      <c r="BP883" s="152"/>
      <c r="BQ883" s="152"/>
      <c r="BR883" s="152"/>
      <c r="BS883" s="152"/>
      <c r="BT883" s="152"/>
      <c r="BU883" s="152"/>
      <c r="BV883" s="152"/>
      <c r="BW883" s="152"/>
      <c r="BX883" s="152"/>
      <c r="BY883" s="152"/>
      <c r="BZ883" s="152"/>
      <c r="CA883" s="152"/>
      <c r="CB883" s="152"/>
      <c r="CC883" s="152"/>
      <c r="CD883" s="152"/>
      <c r="CE883" s="152"/>
      <c r="CF883" s="152"/>
      <c r="CG883" s="152"/>
      <c r="CH883" s="152"/>
      <c r="CI883" s="152"/>
      <c r="CJ883" s="152"/>
      <c r="CK883" s="152"/>
      <c r="CL883" s="152"/>
      <c r="CM883" s="152"/>
      <c r="CN883" s="152"/>
      <c r="CO883" s="152"/>
      <c r="CP883" s="152"/>
      <c r="CQ883" s="152"/>
      <c r="CR883" s="152"/>
      <c r="CS883" s="152"/>
      <c r="CT883" s="152"/>
      <c r="CU883" s="152"/>
      <c r="CV883" s="152"/>
      <c r="CW883" s="152"/>
      <c r="CX883" s="152"/>
      <c r="CY883" s="152"/>
      <c r="CZ883" s="152"/>
      <c r="DA883" s="152"/>
      <c r="DB883" s="152"/>
      <c r="DC883" s="152"/>
      <c r="DD883" s="152"/>
      <c r="DE883" s="152"/>
      <c r="DF883" s="152"/>
      <c r="DG883" s="152"/>
      <c r="DH883" s="152"/>
      <c r="DI883" s="152"/>
      <c r="DJ883" s="152"/>
      <c r="DK883" s="152"/>
      <c r="DL883" s="152"/>
      <c r="DM883" s="152"/>
      <c r="DN883" s="152"/>
      <c r="DO883" s="152"/>
      <c r="DP883" s="152"/>
      <c r="DQ883" s="152"/>
      <c r="DR883" s="152"/>
      <c r="DS883" s="152"/>
      <c r="DT883" s="152"/>
      <c r="DU883" s="152"/>
      <c r="DV883" s="152"/>
      <c r="DW883" s="152"/>
      <c r="DX883" s="152"/>
      <c r="DY883" s="152"/>
      <c r="DZ883" s="152"/>
      <c r="EA883" s="152"/>
      <c r="EB883" s="152"/>
      <c r="EC883" s="152"/>
      <c r="ED883" s="152"/>
      <c r="EE883" s="152"/>
      <c r="EF883" s="152"/>
      <c r="EG883" s="152"/>
      <c r="EH883" s="152"/>
      <c r="EI883" s="152"/>
      <c r="EJ883" s="152"/>
      <c r="EK883" s="152"/>
      <c r="EL883" s="152"/>
      <c r="EM883" s="152"/>
      <c r="EN883" s="152"/>
      <c r="EO883" s="152"/>
      <c r="EP883" s="152"/>
      <c r="EQ883" s="152"/>
      <c r="ER883" s="152"/>
      <c r="ES883" s="152"/>
      <c r="ET883" s="152"/>
      <c r="EU883" s="152"/>
      <c r="EV883" s="152"/>
      <c r="EW883" s="152"/>
      <c r="EX883" s="152"/>
      <c r="EY883" s="152"/>
      <c r="EZ883" s="152"/>
      <c r="FA883" s="152"/>
      <c r="FB883" s="152"/>
      <c r="FC883" s="152"/>
      <c r="FD883" s="152"/>
    </row>
    <row r="884" spans="1:160">
      <c r="A884" s="89"/>
      <c r="B884" s="89"/>
      <c r="C884" s="89"/>
      <c r="D884" s="89"/>
      <c r="E884" s="89"/>
      <c r="F884" s="89"/>
      <c r="G884" s="89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152"/>
      <c r="AE884" s="152"/>
      <c r="AF884" s="152"/>
      <c r="AG884" s="152"/>
      <c r="AH884" s="152"/>
      <c r="AI884" s="152"/>
      <c r="AJ884" s="152"/>
      <c r="AK884" s="152"/>
      <c r="AL884" s="152"/>
      <c r="AM884" s="152"/>
      <c r="AN884" s="152"/>
      <c r="AO884" s="152"/>
      <c r="AP884" s="152"/>
      <c r="AQ884" s="152"/>
      <c r="AR884" s="152"/>
      <c r="AS884" s="152"/>
      <c r="AT884" s="152"/>
      <c r="AU884" s="152"/>
      <c r="AV884" s="152"/>
      <c r="AW884" s="152"/>
      <c r="AX884" s="152"/>
      <c r="AY884" s="152"/>
      <c r="AZ884" s="152"/>
      <c r="BA884" s="152"/>
      <c r="BB884" s="152"/>
      <c r="BC884" s="152"/>
      <c r="BD884" s="152"/>
      <c r="BE884" s="152"/>
      <c r="BF884" s="152"/>
      <c r="BG884" s="152"/>
      <c r="BH884" s="152"/>
      <c r="BI884" s="152"/>
      <c r="BJ884" s="152"/>
      <c r="BK884" s="152"/>
      <c r="BL884" s="152"/>
      <c r="BM884" s="152"/>
      <c r="BN884" s="152"/>
      <c r="BO884" s="152"/>
      <c r="BP884" s="152"/>
      <c r="BQ884" s="152"/>
      <c r="BR884" s="152"/>
      <c r="BS884" s="152"/>
      <c r="BT884" s="152"/>
      <c r="BU884" s="152"/>
      <c r="BV884" s="152"/>
      <c r="BW884" s="152"/>
      <c r="BX884" s="152"/>
      <c r="BY884" s="152"/>
      <c r="BZ884" s="152"/>
      <c r="CA884" s="152"/>
      <c r="CB884" s="152"/>
      <c r="CC884" s="152"/>
      <c r="CD884" s="152"/>
      <c r="CE884" s="152"/>
      <c r="CF884" s="152"/>
      <c r="CG884" s="152"/>
      <c r="CH884" s="152"/>
      <c r="CI884" s="152"/>
      <c r="CJ884" s="152"/>
      <c r="CK884" s="152"/>
      <c r="CL884" s="152"/>
      <c r="CM884" s="152"/>
      <c r="CN884" s="152"/>
      <c r="CO884" s="152"/>
      <c r="CP884" s="152"/>
      <c r="CQ884" s="152"/>
      <c r="CR884" s="152"/>
      <c r="CS884" s="152"/>
      <c r="CT884" s="152"/>
      <c r="CU884" s="152"/>
      <c r="CV884" s="152"/>
      <c r="CW884" s="152"/>
      <c r="CX884" s="152"/>
      <c r="CY884" s="152"/>
      <c r="CZ884" s="152"/>
      <c r="DA884" s="152"/>
      <c r="DB884" s="152"/>
      <c r="DC884" s="152"/>
      <c r="DD884" s="152"/>
      <c r="DE884" s="152"/>
      <c r="DF884" s="152"/>
      <c r="DG884" s="152"/>
      <c r="DH884" s="152"/>
      <c r="DI884" s="152"/>
      <c r="DJ884" s="152"/>
      <c r="DK884" s="152"/>
      <c r="DL884" s="152"/>
      <c r="DM884" s="152"/>
      <c r="DN884" s="152"/>
      <c r="DO884" s="152"/>
      <c r="DP884" s="152"/>
      <c r="DQ884" s="152"/>
      <c r="DR884" s="152"/>
      <c r="DS884" s="152"/>
      <c r="DT884" s="152"/>
      <c r="DU884" s="152"/>
      <c r="DV884" s="152"/>
      <c r="DW884" s="152"/>
      <c r="DX884" s="152"/>
      <c r="DY884" s="152"/>
      <c r="DZ884" s="152"/>
      <c r="EA884" s="152"/>
      <c r="EB884" s="152"/>
      <c r="EC884" s="152"/>
      <c r="ED884" s="152"/>
      <c r="EE884" s="152"/>
      <c r="EF884" s="152"/>
      <c r="EG884" s="152"/>
      <c r="EH884" s="152"/>
      <c r="EI884" s="152"/>
      <c r="EJ884" s="152"/>
      <c r="EK884" s="152"/>
      <c r="EL884" s="152"/>
      <c r="EM884" s="152"/>
      <c r="EN884" s="152"/>
      <c r="EO884" s="152"/>
      <c r="EP884" s="152"/>
      <c r="EQ884" s="152"/>
      <c r="ER884" s="152"/>
      <c r="ES884" s="152"/>
      <c r="ET884" s="152"/>
      <c r="EU884" s="152"/>
      <c r="EV884" s="152"/>
      <c r="EW884" s="152"/>
      <c r="EX884" s="152"/>
      <c r="EY884" s="152"/>
      <c r="EZ884" s="152"/>
      <c r="FA884" s="152"/>
      <c r="FB884" s="152"/>
      <c r="FC884" s="152"/>
      <c r="FD884" s="152"/>
    </row>
    <row r="885" spans="1:160">
      <c r="A885" s="89"/>
      <c r="B885" s="89"/>
      <c r="C885" s="89"/>
      <c r="D885" s="89"/>
      <c r="E885" s="89"/>
      <c r="F885" s="89"/>
      <c r="G885" s="89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152"/>
      <c r="AE885" s="152"/>
      <c r="AF885" s="152"/>
      <c r="AG885" s="152"/>
      <c r="AH885" s="152"/>
      <c r="AI885" s="152"/>
      <c r="AJ885" s="152"/>
      <c r="AK885" s="152"/>
      <c r="AL885" s="152"/>
      <c r="AM885" s="152"/>
      <c r="AN885" s="152"/>
      <c r="AO885" s="152"/>
      <c r="AP885" s="152"/>
      <c r="AQ885" s="152"/>
      <c r="AR885" s="152"/>
      <c r="AS885" s="152"/>
      <c r="AT885" s="152"/>
      <c r="AU885" s="152"/>
      <c r="AV885" s="152"/>
      <c r="AW885" s="152"/>
      <c r="AX885" s="152"/>
      <c r="AY885" s="152"/>
      <c r="AZ885" s="152"/>
      <c r="BA885" s="152"/>
      <c r="BB885" s="152"/>
      <c r="BC885" s="152"/>
      <c r="BD885" s="152"/>
      <c r="BE885" s="152"/>
      <c r="BF885" s="152"/>
      <c r="BG885" s="152"/>
      <c r="BH885" s="152"/>
      <c r="BI885" s="152"/>
      <c r="BJ885" s="152"/>
      <c r="BK885" s="152"/>
      <c r="BL885" s="152"/>
      <c r="BM885" s="152"/>
      <c r="BN885" s="152"/>
      <c r="BO885" s="152"/>
      <c r="BP885" s="152"/>
      <c r="BQ885" s="152"/>
      <c r="BR885" s="152"/>
      <c r="BS885" s="152"/>
      <c r="BT885" s="152"/>
      <c r="BU885" s="152"/>
      <c r="BV885" s="152"/>
      <c r="BW885" s="152"/>
      <c r="BX885" s="152"/>
      <c r="BY885" s="152"/>
      <c r="BZ885" s="152"/>
      <c r="CA885" s="152"/>
      <c r="CB885" s="152"/>
      <c r="CC885" s="152"/>
      <c r="CD885" s="152"/>
      <c r="CE885" s="152"/>
      <c r="CF885" s="152"/>
      <c r="CG885" s="152"/>
      <c r="CH885" s="152"/>
      <c r="CI885" s="152"/>
      <c r="CJ885" s="152"/>
      <c r="CK885" s="152"/>
      <c r="CL885" s="152"/>
      <c r="CM885" s="152"/>
      <c r="CN885" s="152"/>
      <c r="CO885" s="152"/>
      <c r="CP885" s="152"/>
      <c r="CQ885" s="152"/>
      <c r="CR885" s="152"/>
      <c r="CS885" s="152"/>
      <c r="CT885" s="152"/>
      <c r="CU885" s="152"/>
      <c r="CV885" s="152"/>
      <c r="CW885" s="152"/>
      <c r="CX885" s="152"/>
      <c r="CY885" s="152"/>
      <c r="CZ885" s="152"/>
      <c r="DA885" s="152"/>
      <c r="DB885" s="152"/>
      <c r="DC885" s="152"/>
      <c r="DD885" s="152"/>
      <c r="DE885" s="152"/>
      <c r="DF885" s="152"/>
      <c r="DG885" s="152"/>
      <c r="DH885" s="152"/>
      <c r="DI885" s="152"/>
      <c r="DJ885" s="152"/>
      <c r="DK885" s="152"/>
      <c r="DL885" s="152"/>
      <c r="DM885" s="152"/>
      <c r="DN885" s="152"/>
      <c r="DO885" s="152"/>
      <c r="DP885" s="152"/>
      <c r="DQ885" s="152"/>
      <c r="DR885" s="152"/>
      <c r="DS885" s="152"/>
      <c r="DT885" s="152"/>
      <c r="DU885" s="152"/>
      <c r="DV885" s="152"/>
      <c r="DW885" s="152"/>
      <c r="DX885" s="152"/>
      <c r="DY885" s="152"/>
      <c r="DZ885" s="152"/>
      <c r="EA885" s="152"/>
      <c r="EB885" s="152"/>
      <c r="EC885" s="152"/>
      <c r="ED885" s="152"/>
      <c r="EE885" s="152"/>
      <c r="EF885" s="152"/>
      <c r="EG885" s="152"/>
      <c r="EH885" s="152"/>
      <c r="EI885" s="152"/>
      <c r="EJ885" s="152"/>
      <c r="EK885" s="152"/>
      <c r="EL885" s="152"/>
      <c r="EM885" s="152"/>
      <c r="EN885" s="152"/>
      <c r="EO885" s="152"/>
      <c r="EP885" s="152"/>
      <c r="EQ885" s="152"/>
      <c r="ER885" s="152"/>
      <c r="ES885" s="152"/>
      <c r="ET885" s="152"/>
      <c r="EU885" s="152"/>
      <c r="EV885" s="152"/>
      <c r="EW885" s="152"/>
      <c r="EX885" s="152"/>
      <c r="EY885" s="152"/>
      <c r="EZ885" s="152"/>
      <c r="FA885" s="152"/>
      <c r="FB885" s="152"/>
      <c r="FC885" s="152"/>
      <c r="FD885" s="152"/>
    </row>
    <row r="886" spans="1:160">
      <c r="A886" s="89"/>
      <c r="B886" s="89"/>
      <c r="C886" s="89"/>
      <c r="D886" s="89"/>
      <c r="E886" s="89"/>
      <c r="F886" s="89"/>
      <c r="G886" s="89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152"/>
      <c r="AE886" s="152"/>
      <c r="AF886" s="152"/>
      <c r="AG886" s="152"/>
      <c r="AH886" s="152"/>
      <c r="AI886" s="152"/>
      <c r="AJ886" s="152"/>
      <c r="AK886" s="152"/>
      <c r="AL886" s="152"/>
      <c r="AM886" s="152"/>
      <c r="AN886" s="152"/>
      <c r="AO886" s="152"/>
      <c r="AP886" s="152"/>
      <c r="AQ886" s="152"/>
      <c r="AR886" s="152"/>
      <c r="AS886" s="152"/>
      <c r="AT886" s="152"/>
      <c r="AU886" s="152"/>
      <c r="AV886" s="152"/>
      <c r="AW886" s="152"/>
      <c r="AX886" s="152"/>
      <c r="AY886" s="152"/>
      <c r="AZ886" s="152"/>
      <c r="BA886" s="152"/>
      <c r="BB886" s="152"/>
      <c r="BC886" s="152"/>
      <c r="BD886" s="152"/>
      <c r="BE886" s="152"/>
      <c r="BF886" s="152"/>
      <c r="BG886" s="152"/>
      <c r="BH886" s="152"/>
      <c r="BI886" s="152"/>
      <c r="BJ886" s="152"/>
      <c r="BK886" s="152"/>
      <c r="BL886" s="152"/>
      <c r="BM886" s="152"/>
      <c r="BN886" s="152"/>
      <c r="BO886" s="152"/>
      <c r="BP886" s="152"/>
      <c r="BQ886" s="152"/>
      <c r="BR886" s="152"/>
      <c r="BS886" s="152"/>
      <c r="BT886" s="152"/>
      <c r="BU886" s="152"/>
      <c r="BV886" s="152"/>
      <c r="BW886" s="152"/>
      <c r="BX886" s="152"/>
      <c r="BY886" s="152"/>
      <c r="BZ886" s="152"/>
      <c r="CA886" s="152"/>
      <c r="CB886" s="152"/>
      <c r="CC886" s="152"/>
      <c r="CD886" s="152"/>
      <c r="CE886" s="152"/>
      <c r="CF886" s="152"/>
      <c r="CG886" s="152"/>
      <c r="CH886" s="152"/>
      <c r="CI886" s="152"/>
      <c r="CJ886" s="152"/>
      <c r="CK886" s="152"/>
      <c r="CL886" s="152"/>
      <c r="CM886" s="152"/>
      <c r="CN886" s="152"/>
      <c r="CO886" s="152"/>
      <c r="CP886" s="152"/>
      <c r="CQ886" s="152"/>
      <c r="CR886" s="152"/>
      <c r="CS886" s="152"/>
      <c r="CT886" s="152"/>
      <c r="CU886" s="152"/>
      <c r="CV886" s="152"/>
      <c r="CW886" s="152"/>
      <c r="CX886" s="152"/>
      <c r="CY886" s="152"/>
      <c r="CZ886" s="152"/>
      <c r="DA886" s="152"/>
      <c r="DB886" s="152"/>
      <c r="DC886" s="152"/>
      <c r="DD886" s="152"/>
      <c r="DE886" s="152"/>
      <c r="DF886" s="152"/>
      <c r="DG886" s="152"/>
      <c r="DH886" s="152"/>
      <c r="DI886" s="152"/>
      <c r="DJ886" s="152"/>
      <c r="DK886" s="152"/>
      <c r="DL886" s="152"/>
      <c r="DM886" s="152"/>
      <c r="DN886" s="152"/>
      <c r="DO886" s="152"/>
      <c r="DP886" s="152"/>
      <c r="DQ886" s="152"/>
      <c r="DR886" s="152"/>
      <c r="DS886" s="152"/>
      <c r="DT886" s="152"/>
      <c r="DU886" s="152"/>
      <c r="DV886" s="152"/>
      <c r="DW886" s="152"/>
      <c r="DX886" s="152"/>
      <c r="DY886" s="152"/>
      <c r="DZ886" s="152"/>
      <c r="EA886" s="152"/>
      <c r="EB886" s="152"/>
      <c r="EC886" s="152"/>
      <c r="ED886" s="152"/>
      <c r="EE886" s="152"/>
      <c r="EF886" s="152"/>
      <c r="EG886" s="152"/>
      <c r="EH886" s="152"/>
      <c r="EI886" s="152"/>
      <c r="EJ886" s="152"/>
      <c r="EK886" s="152"/>
      <c r="EL886" s="152"/>
      <c r="EM886" s="152"/>
      <c r="EN886" s="152"/>
      <c r="EO886" s="152"/>
      <c r="EP886" s="152"/>
      <c r="EQ886" s="152"/>
      <c r="ER886" s="152"/>
      <c r="ES886" s="152"/>
      <c r="ET886" s="152"/>
      <c r="EU886" s="152"/>
      <c r="EV886" s="152"/>
      <c r="EW886" s="152"/>
      <c r="EX886" s="152"/>
      <c r="EY886" s="152"/>
      <c r="EZ886" s="152"/>
      <c r="FA886" s="152"/>
      <c r="FB886" s="152"/>
      <c r="FC886" s="152"/>
      <c r="FD886" s="152"/>
    </row>
    <row r="887" spans="1:160">
      <c r="A887" s="89"/>
      <c r="B887" s="89"/>
      <c r="C887" s="89"/>
      <c r="D887" s="89"/>
      <c r="E887" s="89"/>
      <c r="F887" s="89"/>
      <c r="G887" s="89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152"/>
      <c r="AE887" s="152"/>
      <c r="AF887" s="152"/>
      <c r="AG887" s="152"/>
      <c r="AH887" s="152"/>
      <c r="AI887" s="152"/>
      <c r="AJ887" s="152"/>
      <c r="AK887" s="152"/>
      <c r="AL887" s="152"/>
      <c r="AM887" s="152"/>
      <c r="AN887" s="152"/>
      <c r="AO887" s="152"/>
      <c r="AP887" s="152"/>
      <c r="AQ887" s="152"/>
      <c r="AR887" s="152"/>
      <c r="AS887" s="152"/>
      <c r="AT887" s="152"/>
      <c r="AU887" s="152"/>
      <c r="AV887" s="152"/>
      <c r="AW887" s="152"/>
      <c r="AX887" s="152"/>
      <c r="AY887" s="152"/>
      <c r="AZ887" s="152"/>
      <c r="BA887" s="152"/>
      <c r="BB887" s="152"/>
      <c r="BC887" s="152"/>
      <c r="BD887" s="152"/>
      <c r="BE887" s="152"/>
      <c r="BF887" s="152"/>
      <c r="BG887" s="152"/>
      <c r="BH887" s="152"/>
      <c r="BI887" s="152"/>
      <c r="BJ887" s="152"/>
      <c r="BK887" s="152"/>
      <c r="BL887" s="152"/>
      <c r="BM887" s="152"/>
      <c r="BN887" s="152"/>
      <c r="BO887" s="152"/>
      <c r="BP887" s="152"/>
      <c r="BQ887" s="152"/>
      <c r="BR887" s="152"/>
      <c r="BS887" s="152"/>
      <c r="BT887" s="152"/>
      <c r="BU887" s="152"/>
      <c r="BV887" s="152"/>
      <c r="BW887" s="152"/>
      <c r="BX887" s="152"/>
      <c r="BY887" s="152"/>
      <c r="BZ887" s="152"/>
      <c r="CA887" s="152"/>
      <c r="CB887" s="152"/>
      <c r="CC887" s="152"/>
      <c r="CD887" s="152"/>
      <c r="CE887" s="152"/>
      <c r="CF887" s="152"/>
      <c r="CG887" s="152"/>
      <c r="CH887" s="152"/>
      <c r="CI887" s="152"/>
      <c r="CJ887" s="152"/>
      <c r="CK887" s="152"/>
      <c r="CL887" s="152"/>
      <c r="CM887" s="152"/>
      <c r="CN887" s="152"/>
      <c r="CO887" s="152"/>
      <c r="CP887" s="152"/>
      <c r="CQ887" s="152"/>
      <c r="CR887" s="152"/>
      <c r="CS887" s="152"/>
      <c r="CT887" s="152"/>
      <c r="CU887" s="152"/>
      <c r="CV887" s="152"/>
      <c r="CW887" s="152"/>
      <c r="CX887" s="152"/>
      <c r="CY887" s="152"/>
      <c r="CZ887" s="152"/>
      <c r="DA887" s="152"/>
      <c r="DB887" s="152"/>
      <c r="DC887" s="152"/>
      <c r="DD887" s="152"/>
      <c r="DE887" s="152"/>
      <c r="DF887" s="152"/>
      <c r="DG887" s="152"/>
      <c r="DH887" s="152"/>
      <c r="DI887" s="152"/>
      <c r="DJ887" s="152"/>
      <c r="DK887" s="152"/>
      <c r="DL887" s="152"/>
      <c r="DM887" s="152"/>
      <c r="DN887" s="152"/>
      <c r="DO887" s="152"/>
      <c r="DP887" s="152"/>
      <c r="DQ887" s="152"/>
      <c r="DR887" s="152"/>
      <c r="DS887" s="152"/>
      <c r="DT887" s="152"/>
      <c r="DU887" s="152"/>
      <c r="DV887" s="152"/>
      <c r="DW887" s="152"/>
      <c r="DX887" s="152"/>
      <c r="DY887" s="152"/>
      <c r="DZ887" s="152"/>
      <c r="EA887" s="152"/>
      <c r="EB887" s="152"/>
      <c r="EC887" s="152"/>
      <c r="ED887" s="152"/>
      <c r="EE887" s="152"/>
      <c r="EF887" s="152"/>
      <c r="EG887" s="152"/>
      <c r="EH887" s="152"/>
      <c r="EI887" s="152"/>
      <c r="EJ887" s="152"/>
      <c r="EK887" s="152"/>
      <c r="EL887" s="152"/>
      <c r="EM887" s="152"/>
      <c r="EN887" s="152"/>
      <c r="EO887" s="152"/>
      <c r="EP887" s="152"/>
      <c r="EQ887" s="152"/>
      <c r="ER887" s="152"/>
      <c r="ES887" s="152"/>
      <c r="ET887" s="152"/>
      <c r="EU887" s="152"/>
      <c r="EV887" s="152"/>
      <c r="EW887" s="152"/>
      <c r="EX887" s="152"/>
      <c r="EY887" s="152"/>
      <c r="EZ887" s="152"/>
      <c r="FA887" s="152"/>
      <c r="FB887" s="152"/>
      <c r="FC887" s="152"/>
      <c r="FD887" s="152"/>
    </row>
    <row r="888" spans="1:160">
      <c r="A888" s="89"/>
      <c r="B888" s="89"/>
      <c r="C888" s="89"/>
      <c r="D888" s="89"/>
      <c r="E888" s="89"/>
      <c r="F888" s="89"/>
      <c r="G888" s="89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152"/>
      <c r="AE888" s="152"/>
      <c r="AF888" s="152"/>
      <c r="AG888" s="152"/>
      <c r="AH888" s="152"/>
      <c r="AI888" s="152"/>
      <c r="AJ888" s="152"/>
      <c r="AK888" s="152"/>
      <c r="AL888" s="152"/>
      <c r="AM888" s="152"/>
      <c r="AN888" s="152"/>
      <c r="AO888" s="152"/>
      <c r="AP888" s="152"/>
      <c r="AQ888" s="152"/>
      <c r="AR888" s="152"/>
      <c r="AS888" s="152"/>
      <c r="AT888" s="152"/>
      <c r="AU888" s="152"/>
      <c r="AV888" s="152"/>
      <c r="AW888" s="152"/>
      <c r="AX888" s="152"/>
      <c r="AY888" s="152"/>
      <c r="AZ888" s="152"/>
      <c r="BA888" s="152"/>
      <c r="BB888" s="152"/>
      <c r="BC888" s="152"/>
      <c r="BD888" s="152"/>
      <c r="BE888" s="152"/>
      <c r="BF888" s="152"/>
      <c r="BG888" s="152"/>
      <c r="BH888" s="152"/>
      <c r="BI888" s="152"/>
      <c r="BJ888" s="152"/>
      <c r="BK888" s="152"/>
      <c r="BL888" s="152"/>
      <c r="BM888" s="152"/>
      <c r="BN888" s="152"/>
      <c r="BO888" s="152"/>
      <c r="BP888" s="152"/>
      <c r="BQ888" s="152"/>
      <c r="BR888" s="152"/>
      <c r="BS888" s="152"/>
      <c r="BT888" s="152"/>
      <c r="BU888" s="152"/>
      <c r="BV888" s="152"/>
      <c r="BW888" s="152"/>
      <c r="BX888" s="152"/>
      <c r="BY888" s="152"/>
      <c r="BZ888" s="152"/>
      <c r="CA888" s="152"/>
      <c r="CB888" s="152"/>
      <c r="CC888" s="152"/>
      <c r="CD888" s="152"/>
      <c r="CE888" s="152"/>
      <c r="CF888" s="152"/>
      <c r="CG888" s="152"/>
      <c r="CH888" s="152"/>
      <c r="CI888" s="152"/>
      <c r="CJ888" s="152"/>
      <c r="CK888" s="152"/>
      <c r="CL888" s="152"/>
      <c r="CM888" s="152"/>
      <c r="CN888" s="152"/>
      <c r="CO888" s="152"/>
      <c r="CP888" s="152"/>
      <c r="CQ888" s="152"/>
      <c r="CR888" s="152"/>
      <c r="CS888" s="152"/>
      <c r="CT888" s="152"/>
      <c r="CU888" s="152"/>
      <c r="CV888" s="152"/>
      <c r="CW888" s="152"/>
      <c r="CX888" s="152"/>
      <c r="CY888" s="152"/>
      <c r="CZ888" s="152"/>
      <c r="DA888" s="152"/>
      <c r="DB888" s="152"/>
      <c r="DC888" s="152"/>
      <c r="DD888" s="152"/>
      <c r="DE888" s="152"/>
      <c r="DF888" s="152"/>
      <c r="DG888" s="152"/>
      <c r="DH888" s="152"/>
      <c r="DI888" s="152"/>
      <c r="DJ888" s="152"/>
      <c r="DK888" s="152"/>
      <c r="DL888" s="152"/>
      <c r="DM888" s="152"/>
      <c r="DN888" s="152"/>
      <c r="DO888" s="152"/>
      <c r="DP888" s="152"/>
      <c r="DQ888" s="152"/>
      <c r="DR888" s="152"/>
      <c r="DS888" s="152"/>
      <c r="DT888" s="152"/>
      <c r="DU888" s="152"/>
      <c r="DV888" s="152"/>
      <c r="DW888" s="152"/>
      <c r="DX888" s="152"/>
      <c r="DY888" s="152"/>
      <c r="DZ888" s="152"/>
      <c r="EA888" s="152"/>
      <c r="EB888" s="152"/>
      <c r="EC888" s="152"/>
      <c r="ED888" s="152"/>
      <c r="EE888" s="152"/>
      <c r="EF888" s="152"/>
      <c r="EG888" s="152"/>
      <c r="EH888" s="152"/>
      <c r="EI888" s="152"/>
      <c r="EJ888" s="152"/>
      <c r="EK888" s="152"/>
      <c r="EL888" s="152"/>
      <c r="EM888" s="152"/>
      <c r="EN888" s="152"/>
      <c r="EO888" s="152"/>
      <c r="EP888" s="152"/>
      <c r="EQ888" s="152"/>
      <c r="ER888" s="152"/>
      <c r="ES888" s="152"/>
      <c r="ET888" s="152"/>
      <c r="EU888" s="152"/>
      <c r="EV888" s="152"/>
      <c r="EW888" s="152"/>
      <c r="EX888" s="152"/>
      <c r="EY888" s="152"/>
      <c r="EZ888" s="152"/>
      <c r="FA888" s="152"/>
      <c r="FB888" s="152"/>
      <c r="FC888" s="152"/>
      <c r="FD888" s="152"/>
    </row>
    <row r="889" spans="1:160">
      <c r="A889" s="89"/>
      <c r="B889" s="89"/>
      <c r="C889" s="89"/>
      <c r="D889" s="89"/>
      <c r="E889" s="89"/>
      <c r="F889" s="89"/>
      <c r="G889" s="89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152"/>
      <c r="AE889" s="152"/>
      <c r="AF889" s="152"/>
      <c r="AG889" s="152"/>
      <c r="AH889" s="152"/>
      <c r="AI889" s="152"/>
      <c r="AJ889" s="152"/>
      <c r="AK889" s="152"/>
      <c r="AL889" s="152"/>
      <c r="AM889" s="152"/>
      <c r="AN889" s="152"/>
      <c r="AO889" s="152"/>
      <c r="AP889" s="152"/>
      <c r="AQ889" s="152"/>
      <c r="AR889" s="152"/>
      <c r="AS889" s="152"/>
      <c r="AT889" s="152"/>
      <c r="AU889" s="152"/>
      <c r="AV889" s="152"/>
      <c r="AW889" s="152"/>
      <c r="AX889" s="152"/>
      <c r="AY889" s="152"/>
      <c r="AZ889" s="152"/>
      <c r="BA889" s="152"/>
      <c r="BB889" s="152"/>
      <c r="BC889" s="152"/>
      <c r="BD889" s="152"/>
      <c r="BE889" s="152"/>
      <c r="BF889" s="152"/>
      <c r="BG889" s="152"/>
      <c r="BH889" s="152"/>
      <c r="BI889" s="152"/>
      <c r="BJ889" s="152"/>
      <c r="BK889" s="152"/>
      <c r="BL889" s="152"/>
      <c r="BM889" s="152"/>
      <c r="BN889" s="152"/>
      <c r="BO889" s="152"/>
      <c r="BP889" s="152"/>
      <c r="BQ889" s="152"/>
      <c r="BR889" s="152"/>
      <c r="BS889" s="152"/>
      <c r="BT889" s="152"/>
      <c r="BU889" s="152"/>
      <c r="BV889" s="152"/>
      <c r="BW889" s="152"/>
      <c r="BX889" s="152"/>
      <c r="BY889" s="152"/>
      <c r="BZ889" s="152"/>
      <c r="CA889" s="152"/>
      <c r="CB889" s="152"/>
      <c r="CC889" s="152"/>
      <c r="CD889" s="152"/>
      <c r="CE889" s="152"/>
      <c r="CF889" s="152"/>
      <c r="CG889" s="152"/>
      <c r="CH889" s="152"/>
      <c r="CI889" s="152"/>
      <c r="CJ889" s="152"/>
      <c r="CK889" s="152"/>
      <c r="CL889" s="152"/>
      <c r="CM889" s="152"/>
      <c r="CN889" s="152"/>
      <c r="CO889" s="152"/>
      <c r="CP889" s="152"/>
      <c r="CQ889" s="152"/>
      <c r="CR889" s="152"/>
      <c r="CS889" s="152"/>
      <c r="CT889" s="152"/>
      <c r="CU889" s="152"/>
      <c r="CV889" s="152"/>
      <c r="CW889" s="152"/>
      <c r="CX889" s="152"/>
      <c r="CY889" s="152"/>
      <c r="CZ889" s="152"/>
      <c r="DA889" s="152"/>
      <c r="DB889" s="152"/>
      <c r="DC889" s="152"/>
      <c r="DD889" s="152"/>
      <c r="DE889" s="152"/>
      <c r="DF889" s="152"/>
      <c r="DG889" s="152"/>
      <c r="DH889" s="152"/>
      <c r="DI889" s="152"/>
      <c r="DJ889" s="152"/>
      <c r="DK889" s="152"/>
      <c r="DL889" s="152"/>
      <c r="DM889" s="152"/>
      <c r="DN889" s="152"/>
      <c r="DO889" s="152"/>
      <c r="DP889" s="152"/>
      <c r="DQ889" s="152"/>
      <c r="DR889" s="152"/>
      <c r="DS889" s="152"/>
      <c r="DT889" s="152"/>
      <c r="DU889" s="152"/>
      <c r="DV889" s="152"/>
      <c r="DW889" s="152"/>
      <c r="DX889" s="152"/>
      <c r="DY889" s="152"/>
      <c r="DZ889" s="152"/>
      <c r="EA889" s="152"/>
      <c r="EB889" s="152"/>
      <c r="EC889" s="152"/>
      <c r="ED889" s="152"/>
      <c r="EE889" s="152"/>
      <c r="EF889" s="152"/>
      <c r="EG889" s="152"/>
      <c r="EH889" s="152"/>
      <c r="EI889" s="152"/>
      <c r="EJ889" s="152"/>
      <c r="EK889" s="152"/>
      <c r="EL889" s="152"/>
      <c r="EM889" s="152"/>
      <c r="EN889" s="152"/>
      <c r="EO889" s="152"/>
      <c r="EP889" s="152"/>
      <c r="EQ889" s="152"/>
      <c r="ER889" s="152"/>
      <c r="ES889" s="152"/>
      <c r="ET889" s="152"/>
      <c r="EU889" s="152"/>
      <c r="EV889" s="152"/>
      <c r="EW889" s="152"/>
      <c r="EX889" s="152"/>
      <c r="EY889" s="152"/>
      <c r="EZ889" s="152"/>
      <c r="FA889" s="152"/>
      <c r="FB889" s="152"/>
      <c r="FC889" s="152"/>
      <c r="FD889" s="152"/>
    </row>
    <row r="890" spans="1:160">
      <c r="A890" s="89"/>
      <c r="B890" s="89"/>
      <c r="C890" s="89"/>
      <c r="D890" s="89"/>
      <c r="E890" s="89"/>
      <c r="F890" s="89"/>
      <c r="G890" s="89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152"/>
      <c r="AE890" s="152"/>
      <c r="AF890" s="152"/>
      <c r="AG890" s="152"/>
      <c r="AH890" s="152"/>
      <c r="AI890" s="152"/>
      <c r="AJ890" s="152"/>
      <c r="AK890" s="152"/>
      <c r="AL890" s="152"/>
      <c r="AM890" s="152"/>
      <c r="AN890" s="152"/>
      <c r="AO890" s="152"/>
      <c r="AP890" s="152"/>
      <c r="AQ890" s="152"/>
      <c r="AR890" s="152"/>
      <c r="AS890" s="152"/>
      <c r="AT890" s="152"/>
      <c r="AU890" s="152"/>
      <c r="AV890" s="152"/>
      <c r="AW890" s="152"/>
      <c r="AX890" s="152"/>
      <c r="AY890" s="152"/>
      <c r="AZ890" s="152"/>
      <c r="BA890" s="152"/>
      <c r="BB890" s="152"/>
      <c r="BC890" s="152"/>
      <c r="BD890" s="152"/>
      <c r="BE890" s="152"/>
      <c r="BF890" s="152"/>
      <c r="BG890" s="152"/>
      <c r="BH890" s="152"/>
      <c r="BI890" s="152"/>
      <c r="BJ890" s="152"/>
      <c r="BK890" s="152"/>
      <c r="BL890" s="152"/>
      <c r="BM890" s="152"/>
      <c r="BN890" s="152"/>
      <c r="BO890" s="152"/>
      <c r="BP890" s="152"/>
      <c r="BQ890" s="152"/>
      <c r="BR890" s="152"/>
      <c r="BS890" s="152"/>
      <c r="BT890" s="152"/>
      <c r="BU890" s="152"/>
      <c r="BV890" s="152"/>
      <c r="BW890" s="152"/>
      <c r="BX890" s="152"/>
      <c r="BY890" s="152"/>
      <c r="BZ890" s="152"/>
      <c r="CA890" s="152"/>
      <c r="CB890" s="152"/>
      <c r="CC890" s="152"/>
      <c r="CD890" s="152"/>
      <c r="CE890" s="152"/>
      <c r="CF890" s="152"/>
      <c r="CG890" s="152"/>
      <c r="CH890" s="152"/>
      <c r="CI890" s="152"/>
      <c r="CJ890" s="152"/>
      <c r="CK890" s="152"/>
      <c r="CL890" s="152"/>
      <c r="CM890" s="152"/>
      <c r="CN890" s="152"/>
      <c r="CO890" s="152"/>
      <c r="CP890" s="152"/>
      <c r="CQ890" s="152"/>
      <c r="CR890" s="152"/>
      <c r="CS890" s="152"/>
      <c r="CT890" s="152"/>
      <c r="CU890" s="152"/>
      <c r="CV890" s="152"/>
      <c r="CW890" s="152"/>
      <c r="CX890" s="152"/>
      <c r="CY890" s="152"/>
      <c r="CZ890" s="152"/>
      <c r="DA890" s="152"/>
      <c r="DB890" s="152"/>
      <c r="DC890" s="152"/>
      <c r="DD890" s="152"/>
      <c r="DE890" s="152"/>
      <c r="DF890" s="152"/>
      <c r="DG890" s="152"/>
      <c r="DH890" s="152"/>
      <c r="DI890" s="152"/>
      <c r="DJ890" s="152"/>
      <c r="DK890" s="152"/>
      <c r="DL890" s="152"/>
      <c r="DM890" s="152"/>
      <c r="DN890" s="152"/>
      <c r="DO890" s="152"/>
      <c r="DP890" s="152"/>
      <c r="DQ890" s="152"/>
      <c r="DR890" s="152"/>
      <c r="DS890" s="152"/>
      <c r="DT890" s="152"/>
      <c r="DU890" s="152"/>
      <c r="DV890" s="152"/>
      <c r="DW890" s="152"/>
      <c r="DX890" s="152"/>
      <c r="DY890" s="152"/>
      <c r="DZ890" s="152"/>
      <c r="EA890" s="152"/>
      <c r="EB890" s="152"/>
      <c r="EC890" s="152"/>
      <c r="ED890" s="152"/>
      <c r="EE890" s="152"/>
      <c r="EF890" s="152"/>
      <c r="EG890" s="152"/>
      <c r="EH890" s="152"/>
      <c r="EI890" s="152"/>
      <c r="EJ890" s="152"/>
      <c r="EK890" s="152"/>
      <c r="EL890" s="152"/>
      <c r="EM890" s="152"/>
      <c r="EN890" s="152"/>
      <c r="EO890" s="152"/>
      <c r="EP890" s="152"/>
      <c r="EQ890" s="152"/>
      <c r="ER890" s="152"/>
      <c r="ES890" s="152"/>
      <c r="ET890" s="152"/>
      <c r="EU890" s="152"/>
      <c r="EV890" s="152"/>
      <c r="EW890" s="152"/>
      <c r="EX890" s="152"/>
      <c r="EY890" s="152"/>
      <c r="EZ890" s="152"/>
      <c r="FA890" s="152"/>
      <c r="FB890" s="152"/>
      <c r="FC890" s="152"/>
      <c r="FD890" s="152"/>
    </row>
    <row r="891" spans="1:160">
      <c r="A891" s="89"/>
      <c r="B891" s="89"/>
      <c r="C891" s="89"/>
      <c r="D891" s="89"/>
      <c r="E891" s="89"/>
      <c r="F891" s="89"/>
      <c r="G891" s="89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152"/>
      <c r="AE891" s="152"/>
      <c r="AF891" s="152"/>
      <c r="AG891" s="152"/>
      <c r="AH891" s="152"/>
      <c r="AI891" s="152"/>
      <c r="AJ891" s="152"/>
      <c r="AK891" s="152"/>
      <c r="AL891" s="152"/>
      <c r="AM891" s="152"/>
      <c r="AN891" s="152"/>
      <c r="AO891" s="152"/>
      <c r="AP891" s="152"/>
      <c r="AQ891" s="152"/>
      <c r="AR891" s="152"/>
      <c r="AS891" s="152"/>
      <c r="AT891" s="152"/>
      <c r="AU891" s="152"/>
      <c r="AV891" s="152"/>
      <c r="AW891" s="152"/>
      <c r="AX891" s="152"/>
      <c r="AY891" s="152"/>
      <c r="AZ891" s="152"/>
      <c r="BA891" s="152"/>
      <c r="BB891" s="152"/>
      <c r="BC891" s="152"/>
      <c r="BD891" s="152"/>
      <c r="BE891" s="152"/>
      <c r="BF891" s="152"/>
      <c r="BG891" s="152"/>
      <c r="BH891" s="152"/>
      <c r="BI891" s="152"/>
      <c r="BJ891" s="152"/>
      <c r="BK891" s="152"/>
      <c r="BL891" s="152"/>
      <c r="BM891" s="152"/>
      <c r="BN891" s="152"/>
      <c r="BO891" s="152"/>
      <c r="BP891" s="152"/>
      <c r="BQ891" s="152"/>
      <c r="BR891" s="152"/>
      <c r="BS891" s="152"/>
      <c r="BT891" s="152"/>
      <c r="BU891" s="152"/>
      <c r="BV891" s="152"/>
      <c r="BW891" s="152"/>
      <c r="BX891" s="152"/>
      <c r="BY891" s="152"/>
      <c r="BZ891" s="152"/>
      <c r="CA891" s="152"/>
      <c r="CB891" s="152"/>
      <c r="CC891" s="152"/>
      <c r="CD891" s="152"/>
      <c r="CE891" s="152"/>
      <c r="CF891" s="152"/>
      <c r="CG891" s="152"/>
      <c r="CH891" s="152"/>
      <c r="CI891" s="152"/>
      <c r="CJ891" s="152"/>
      <c r="CK891" s="152"/>
      <c r="CL891" s="152"/>
      <c r="CM891" s="152"/>
      <c r="CN891" s="152"/>
      <c r="CO891" s="152"/>
      <c r="CP891" s="152"/>
      <c r="CQ891" s="152"/>
      <c r="CR891" s="152"/>
      <c r="CS891" s="152"/>
      <c r="CT891" s="152"/>
      <c r="CU891" s="152"/>
      <c r="CV891" s="152"/>
      <c r="CW891" s="152"/>
      <c r="CX891" s="152"/>
      <c r="CY891" s="152"/>
      <c r="CZ891" s="152"/>
      <c r="DA891" s="152"/>
      <c r="DB891" s="152"/>
      <c r="DC891" s="152"/>
      <c r="DD891" s="152"/>
      <c r="DE891" s="152"/>
      <c r="DF891" s="152"/>
      <c r="DG891" s="152"/>
      <c r="DH891" s="152"/>
      <c r="DI891" s="152"/>
      <c r="DJ891" s="152"/>
      <c r="DK891" s="152"/>
      <c r="DL891" s="152"/>
      <c r="DM891" s="152"/>
      <c r="DN891" s="152"/>
      <c r="DO891" s="152"/>
      <c r="DP891" s="152"/>
      <c r="DQ891" s="152"/>
      <c r="DR891" s="152"/>
      <c r="DS891" s="152"/>
      <c r="DT891" s="152"/>
      <c r="DU891" s="152"/>
      <c r="DV891" s="152"/>
      <c r="DW891" s="152"/>
      <c r="DX891" s="152"/>
      <c r="DY891" s="152"/>
      <c r="DZ891" s="152"/>
      <c r="EA891" s="152"/>
      <c r="EB891" s="152"/>
      <c r="EC891" s="152"/>
      <c r="ED891" s="152"/>
      <c r="EE891" s="152"/>
      <c r="EF891" s="152"/>
      <c r="EG891" s="152"/>
      <c r="EH891" s="152"/>
      <c r="EI891" s="152"/>
      <c r="EJ891" s="152"/>
      <c r="EK891" s="152"/>
      <c r="EL891" s="152"/>
      <c r="EM891" s="152"/>
      <c r="EN891" s="152"/>
      <c r="EO891" s="152"/>
      <c r="EP891" s="152"/>
      <c r="EQ891" s="152"/>
      <c r="ER891" s="152"/>
      <c r="ES891" s="152"/>
      <c r="ET891" s="152"/>
      <c r="EU891" s="152"/>
      <c r="EV891" s="152"/>
      <c r="EW891" s="152"/>
      <c r="EX891" s="152"/>
      <c r="EY891" s="152"/>
      <c r="EZ891" s="152"/>
      <c r="FA891" s="152"/>
      <c r="FB891" s="152"/>
      <c r="FC891" s="152"/>
      <c r="FD891" s="152"/>
    </row>
    <row r="892" spans="1:160">
      <c r="A892" s="89"/>
      <c r="B892" s="89"/>
      <c r="C892" s="89"/>
      <c r="D892" s="89"/>
      <c r="E892" s="89"/>
      <c r="F892" s="89"/>
      <c r="G892" s="89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152"/>
      <c r="AE892" s="152"/>
      <c r="AF892" s="152"/>
      <c r="AG892" s="152"/>
      <c r="AH892" s="152"/>
      <c r="AI892" s="152"/>
      <c r="AJ892" s="152"/>
      <c r="AK892" s="152"/>
      <c r="AL892" s="152"/>
      <c r="AM892" s="152"/>
      <c r="AN892" s="152"/>
      <c r="AO892" s="152"/>
      <c r="AP892" s="152"/>
      <c r="AQ892" s="152"/>
      <c r="AR892" s="152"/>
      <c r="AS892" s="152"/>
      <c r="AT892" s="152"/>
      <c r="AU892" s="152"/>
      <c r="AV892" s="152"/>
      <c r="AW892" s="152"/>
      <c r="AX892" s="152"/>
      <c r="AY892" s="152"/>
      <c r="AZ892" s="152"/>
      <c r="BA892" s="152"/>
      <c r="BB892" s="152"/>
      <c r="BC892" s="152"/>
      <c r="BD892" s="152"/>
      <c r="BE892" s="152"/>
      <c r="BF892" s="152"/>
      <c r="BG892" s="152"/>
      <c r="BH892" s="152"/>
      <c r="BI892" s="152"/>
      <c r="BJ892" s="152"/>
      <c r="BK892" s="152"/>
      <c r="BL892" s="152"/>
      <c r="BM892" s="152"/>
      <c r="BN892" s="152"/>
      <c r="BO892" s="152"/>
      <c r="BP892" s="152"/>
      <c r="BQ892" s="152"/>
      <c r="BR892" s="152"/>
      <c r="BS892" s="152"/>
      <c r="BT892" s="152"/>
      <c r="BU892" s="152"/>
      <c r="BV892" s="152"/>
      <c r="BW892" s="152"/>
      <c r="BX892" s="152"/>
      <c r="BY892" s="152"/>
      <c r="BZ892" s="152"/>
      <c r="CA892" s="152"/>
      <c r="CB892" s="152"/>
      <c r="CC892" s="152"/>
      <c r="CD892" s="152"/>
      <c r="CE892" s="152"/>
      <c r="CF892" s="152"/>
      <c r="CG892" s="152"/>
      <c r="CH892" s="152"/>
      <c r="CI892" s="152"/>
      <c r="CJ892" s="152"/>
      <c r="CK892" s="152"/>
      <c r="CL892" s="152"/>
      <c r="CM892" s="152"/>
      <c r="CN892" s="152"/>
      <c r="CO892" s="152"/>
      <c r="CP892" s="152"/>
      <c r="CQ892" s="152"/>
      <c r="CR892" s="152"/>
      <c r="CS892" s="152"/>
      <c r="CT892" s="152"/>
      <c r="CU892" s="152"/>
      <c r="CV892" s="152"/>
      <c r="CW892" s="152"/>
      <c r="CX892" s="152"/>
      <c r="CY892" s="152"/>
      <c r="CZ892" s="152"/>
      <c r="DA892" s="152"/>
      <c r="DB892" s="152"/>
      <c r="DC892" s="152"/>
      <c r="DD892" s="152"/>
      <c r="DE892" s="152"/>
      <c r="DF892" s="152"/>
      <c r="DG892" s="152"/>
      <c r="DH892" s="152"/>
      <c r="DI892" s="152"/>
      <c r="DJ892" s="152"/>
      <c r="DK892" s="152"/>
      <c r="DL892" s="152"/>
      <c r="DM892" s="152"/>
      <c r="DN892" s="152"/>
      <c r="DO892" s="152"/>
      <c r="DP892" s="152"/>
      <c r="DQ892" s="152"/>
      <c r="DR892" s="152"/>
      <c r="DS892" s="152"/>
      <c r="DT892" s="152"/>
      <c r="DU892" s="152"/>
      <c r="DV892" s="152"/>
      <c r="DW892" s="152"/>
      <c r="DX892" s="152"/>
      <c r="DY892" s="152"/>
      <c r="DZ892" s="152"/>
      <c r="EA892" s="152"/>
      <c r="EB892" s="152"/>
      <c r="EC892" s="152"/>
      <c r="ED892" s="152"/>
      <c r="EE892" s="152"/>
      <c r="EF892" s="152"/>
      <c r="EG892" s="152"/>
      <c r="EH892" s="152"/>
      <c r="EI892" s="152"/>
      <c r="EJ892" s="152"/>
      <c r="EK892" s="152"/>
      <c r="EL892" s="152"/>
      <c r="EM892" s="152"/>
      <c r="EN892" s="152"/>
      <c r="EO892" s="152"/>
      <c r="EP892" s="152"/>
      <c r="EQ892" s="152"/>
      <c r="ER892" s="152"/>
      <c r="ES892" s="152"/>
      <c r="ET892" s="152"/>
      <c r="EU892" s="152"/>
      <c r="EV892" s="152"/>
      <c r="EW892" s="152"/>
      <c r="EX892" s="152"/>
      <c r="EY892" s="152"/>
      <c r="EZ892" s="152"/>
      <c r="FA892" s="152"/>
      <c r="FB892" s="152"/>
      <c r="FC892" s="152"/>
      <c r="FD892" s="152"/>
    </row>
    <row r="893" spans="1:160">
      <c r="A893" s="89"/>
      <c r="B893" s="89"/>
      <c r="C893" s="89"/>
      <c r="D893" s="89"/>
      <c r="E893" s="89"/>
      <c r="F893" s="89"/>
      <c r="G893" s="89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152"/>
      <c r="AE893" s="152"/>
      <c r="AF893" s="152"/>
      <c r="AG893" s="152"/>
      <c r="AH893" s="152"/>
      <c r="AI893" s="152"/>
      <c r="AJ893" s="152"/>
      <c r="AK893" s="152"/>
      <c r="AL893" s="152"/>
      <c r="AM893" s="152"/>
      <c r="AN893" s="152"/>
      <c r="AO893" s="152"/>
      <c r="AP893" s="152"/>
      <c r="AQ893" s="152"/>
      <c r="AR893" s="152"/>
      <c r="AS893" s="152"/>
      <c r="AT893" s="152"/>
      <c r="AU893" s="152"/>
      <c r="AV893" s="152"/>
      <c r="AW893" s="152"/>
      <c r="AX893" s="152"/>
      <c r="AY893" s="152"/>
      <c r="AZ893" s="152"/>
      <c r="BA893" s="152"/>
      <c r="BB893" s="152"/>
      <c r="BC893" s="152"/>
      <c r="BD893" s="152"/>
      <c r="BE893" s="152"/>
      <c r="BF893" s="152"/>
      <c r="BG893" s="152"/>
      <c r="BH893" s="152"/>
      <c r="BI893" s="152"/>
      <c r="BJ893" s="152"/>
      <c r="BK893" s="152"/>
      <c r="BL893" s="152"/>
      <c r="BM893" s="152"/>
      <c r="BN893" s="152"/>
      <c r="BO893" s="152"/>
      <c r="BP893" s="152"/>
      <c r="BQ893" s="152"/>
      <c r="BR893" s="152"/>
      <c r="BS893" s="152"/>
      <c r="BT893" s="152"/>
      <c r="BU893" s="152"/>
      <c r="BV893" s="152"/>
      <c r="BW893" s="152"/>
      <c r="BX893" s="152"/>
      <c r="BY893" s="152"/>
      <c r="BZ893" s="152"/>
      <c r="CA893" s="152"/>
      <c r="CB893" s="152"/>
      <c r="CC893" s="152"/>
      <c r="CD893" s="152"/>
      <c r="CE893" s="152"/>
      <c r="CF893" s="152"/>
      <c r="CG893" s="152"/>
      <c r="CH893" s="152"/>
      <c r="CI893" s="152"/>
      <c r="CJ893" s="152"/>
      <c r="CK893" s="152"/>
      <c r="CL893" s="152"/>
      <c r="CM893" s="152"/>
      <c r="CN893" s="152"/>
      <c r="CO893" s="152"/>
      <c r="CP893" s="152"/>
      <c r="CQ893" s="152"/>
      <c r="CR893" s="152"/>
      <c r="CS893" s="152"/>
      <c r="CT893" s="152"/>
      <c r="CU893" s="152"/>
      <c r="CV893" s="152"/>
      <c r="CW893" s="152"/>
      <c r="CX893" s="152"/>
      <c r="CY893" s="152"/>
      <c r="CZ893" s="152"/>
      <c r="DA893" s="152"/>
      <c r="DB893" s="152"/>
      <c r="DC893" s="152"/>
      <c r="DD893" s="152"/>
      <c r="DE893" s="152"/>
      <c r="DF893" s="152"/>
      <c r="DG893" s="152"/>
      <c r="DH893" s="152"/>
      <c r="DI893" s="152"/>
      <c r="DJ893" s="152"/>
      <c r="DK893" s="152"/>
      <c r="DL893" s="152"/>
      <c r="DM893" s="152"/>
      <c r="DN893" s="152"/>
      <c r="DO893" s="152"/>
      <c r="DP893" s="152"/>
      <c r="DQ893" s="152"/>
      <c r="DR893" s="152"/>
      <c r="DS893" s="152"/>
      <c r="DT893" s="152"/>
      <c r="DU893" s="152"/>
      <c r="DV893" s="152"/>
      <c r="DW893" s="152"/>
      <c r="DX893" s="152"/>
      <c r="DY893" s="152"/>
      <c r="DZ893" s="152"/>
      <c r="EA893" s="152"/>
      <c r="EB893" s="152"/>
      <c r="EC893" s="152"/>
      <c r="ED893" s="152"/>
      <c r="EE893" s="152"/>
      <c r="EF893" s="152"/>
      <c r="EG893" s="152"/>
      <c r="EH893" s="152"/>
      <c r="EI893" s="152"/>
      <c r="EJ893" s="152"/>
      <c r="EK893" s="152"/>
      <c r="EL893" s="152"/>
      <c r="EM893" s="152"/>
      <c r="EN893" s="152"/>
      <c r="EO893" s="152"/>
      <c r="EP893" s="152"/>
      <c r="EQ893" s="152"/>
      <c r="ER893" s="152"/>
      <c r="ES893" s="152"/>
      <c r="ET893" s="152"/>
      <c r="EU893" s="152"/>
      <c r="EV893" s="152"/>
      <c r="EW893" s="152"/>
      <c r="EX893" s="152"/>
      <c r="EY893" s="152"/>
      <c r="EZ893" s="152"/>
      <c r="FA893" s="152"/>
      <c r="FB893" s="152"/>
      <c r="FC893" s="152"/>
      <c r="FD893" s="152"/>
    </row>
    <row r="894" spans="1:160">
      <c r="A894" s="89"/>
      <c r="B894" s="89"/>
      <c r="C894" s="89"/>
      <c r="D894" s="89"/>
      <c r="E894" s="89"/>
      <c r="F894" s="89"/>
      <c r="G894" s="89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152"/>
      <c r="AE894" s="152"/>
      <c r="AF894" s="152"/>
      <c r="AG894" s="152"/>
      <c r="AH894" s="152"/>
      <c r="AI894" s="152"/>
      <c r="AJ894" s="152"/>
      <c r="AK894" s="152"/>
      <c r="AL894" s="152"/>
      <c r="AM894" s="152"/>
      <c r="AN894" s="152"/>
      <c r="AO894" s="152"/>
      <c r="AP894" s="152"/>
      <c r="AQ894" s="152"/>
      <c r="AR894" s="152"/>
      <c r="AS894" s="152"/>
      <c r="AT894" s="152"/>
      <c r="AU894" s="152"/>
      <c r="AV894" s="152"/>
      <c r="AW894" s="152"/>
      <c r="AX894" s="152"/>
      <c r="AY894" s="152"/>
      <c r="AZ894" s="152"/>
      <c r="BA894" s="152"/>
      <c r="BB894" s="152"/>
      <c r="BC894" s="152"/>
      <c r="BD894" s="152"/>
      <c r="BE894" s="152"/>
      <c r="BF894" s="152"/>
      <c r="BG894" s="152"/>
      <c r="BH894" s="152"/>
      <c r="BI894" s="152"/>
      <c r="BJ894" s="152"/>
      <c r="BK894" s="152"/>
      <c r="BL894" s="152"/>
      <c r="BM894" s="152"/>
      <c r="BN894" s="152"/>
      <c r="BO894" s="152"/>
      <c r="BP894" s="152"/>
      <c r="BQ894" s="152"/>
      <c r="BR894" s="152"/>
      <c r="BS894" s="152"/>
      <c r="BT894" s="152"/>
      <c r="BU894" s="152"/>
      <c r="BV894" s="152"/>
      <c r="BW894" s="152"/>
      <c r="BX894" s="152"/>
      <c r="BY894" s="152"/>
      <c r="BZ894" s="152"/>
      <c r="CA894" s="152"/>
      <c r="CB894" s="152"/>
      <c r="CC894" s="152"/>
      <c r="CD894" s="152"/>
      <c r="CE894" s="152"/>
      <c r="CF894" s="152"/>
      <c r="CG894" s="152"/>
      <c r="CH894" s="152"/>
      <c r="CI894" s="152"/>
      <c r="CJ894" s="152"/>
      <c r="CK894" s="152"/>
      <c r="CL894" s="152"/>
      <c r="CM894" s="152"/>
      <c r="CN894" s="152"/>
      <c r="CO894" s="152"/>
      <c r="CP894" s="152"/>
      <c r="CQ894" s="152"/>
      <c r="CR894" s="152"/>
      <c r="CS894" s="152"/>
      <c r="CT894" s="152"/>
      <c r="CU894" s="152"/>
      <c r="CV894" s="152"/>
      <c r="CW894" s="152"/>
      <c r="CX894" s="152"/>
      <c r="CY894" s="152"/>
      <c r="CZ894" s="152"/>
      <c r="DA894" s="152"/>
      <c r="DB894" s="152"/>
      <c r="DC894" s="152"/>
      <c r="DD894" s="152"/>
      <c r="DE894" s="152"/>
      <c r="DF894" s="152"/>
      <c r="DG894" s="152"/>
      <c r="DH894" s="152"/>
      <c r="DI894" s="152"/>
      <c r="DJ894" s="152"/>
      <c r="DK894" s="152"/>
      <c r="DL894" s="152"/>
      <c r="DM894" s="152"/>
      <c r="DN894" s="152"/>
      <c r="DO894" s="152"/>
      <c r="DP894" s="152"/>
      <c r="DQ894" s="152"/>
      <c r="DR894" s="152"/>
      <c r="DS894" s="152"/>
      <c r="DT894" s="152"/>
      <c r="DU894" s="152"/>
      <c r="DV894" s="152"/>
      <c r="DW894" s="152"/>
      <c r="DX894" s="152"/>
      <c r="DY894" s="152"/>
      <c r="DZ894" s="152"/>
      <c r="EA894" s="152"/>
      <c r="EB894" s="152"/>
      <c r="EC894" s="152"/>
      <c r="ED894" s="152"/>
      <c r="EE894" s="152"/>
      <c r="EF894" s="152"/>
      <c r="EG894" s="152"/>
      <c r="EH894" s="152"/>
      <c r="EI894" s="152"/>
      <c r="EJ894" s="152"/>
      <c r="EK894" s="152"/>
      <c r="EL894" s="152"/>
      <c r="EM894" s="152"/>
      <c r="EN894" s="152"/>
      <c r="EO894" s="152"/>
      <c r="EP894" s="152"/>
      <c r="EQ894" s="152"/>
      <c r="ER894" s="152"/>
      <c r="ES894" s="152"/>
      <c r="ET894" s="152"/>
      <c r="EU894" s="152"/>
      <c r="EV894" s="152"/>
      <c r="EW894" s="152"/>
      <c r="EX894" s="152"/>
      <c r="EY894" s="152"/>
      <c r="EZ894" s="152"/>
      <c r="FA894" s="152"/>
      <c r="FB894" s="152"/>
      <c r="FC894" s="152"/>
      <c r="FD894" s="152"/>
    </row>
    <row r="895" spans="1:160">
      <c r="A895" s="89"/>
      <c r="B895" s="89"/>
      <c r="C895" s="89"/>
      <c r="D895" s="89"/>
      <c r="E895" s="89"/>
      <c r="F895" s="89"/>
      <c r="G895" s="89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152"/>
      <c r="AE895" s="152"/>
      <c r="AF895" s="152"/>
      <c r="AG895" s="152"/>
      <c r="AH895" s="152"/>
      <c r="AI895" s="152"/>
      <c r="AJ895" s="152"/>
      <c r="AK895" s="152"/>
      <c r="AL895" s="152"/>
      <c r="AM895" s="152"/>
      <c r="AN895" s="152"/>
      <c r="AO895" s="152"/>
      <c r="AP895" s="152"/>
      <c r="AQ895" s="152"/>
      <c r="AR895" s="152"/>
      <c r="AS895" s="152"/>
      <c r="AT895" s="152"/>
      <c r="AU895" s="152"/>
      <c r="AV895" s="152"/>
      <c r="AW895" s="152"/>
      <c r="AX895" s="152"/>
      <c r="AY895" s="152"/>
      <c r="AZ895" s="152"/>
      <c r="BA895" s="152"/>
      <c r="BB895" s="152"/>
      <c r="BC895" s="152"/>
      <c r="BD895" s="152"/>
      <c r="BE895" s="152"/>
      <c r="BF895" s="152"/>
      <c r="BG895" s="152"/>
      <c r="BH895" s="152"/>
      <c r="BI895" s="152"/>
      <c r="BJ895" s="152"/>
      <c r="BK895" s="152"/>
      <c r="BL895" s="152"/>
      <c r="BM895" s="152"/>
      <c r="BN895" s="152"/>
      <c r="BO895" s="152"/>
      <c r="BP895" s="152"/>
      <c r="BQ895" s="152"/>
      <c r="BR895" s="152"/>
      <c r="BS895" s="152"/>
      <c r="BT895" s="152"/>
      <c r="BU895" s="152"/>
      <c r="BV895" s="152"/>
      <c r="BW895" s="152"/>
      <c r="BX895" s="152"/>
      <c r="BY895" s="152"/>
      <c r="BZ895" s="152"/>
      <c r="CA895" s="152"/>
      <c r="CB895" s="152"/>
      <c r="CC895" s="152"/>
      <c r="CD895" s="152"/>
      <c r="CE895" s="152"/>
      <c r="CF895" s="152"/>
      <c r="CG895" s="152"/>
      <c r="CH895" s="152"/>
      <c r="CI895" s="152"/>
      <c r="CJ895" s="152"/>
      <c r="CK895" s="152"/>
      <c r="CL895" s="152"/>
      <c r="CM895" s="152"/>
      <c r="CN895" s="152"/>
      <c r="CO895" s="152"/>
      <c r="CP895" s="152"/>
      <c r="CQ895" s="152"/>
      <c r="CR895" s="152"/>
      <c r="CS895" s="152"/>
      <c r="CT895" s="152"/>
      <c r="CU895" s="152"/>
      <c r="CV895" s="152"/>
      <c r="CW895" s="152"/>
      <c r="CX895" s="152"/>
      <c r="CY895" s="152"/>
      <c r="CZ895" s="152"/>
      <c r="DA895" s="152"/>
      <c r="DB895" s="152"/>
      <c r="DC895" s="152"/>
      <c r="DD895" s="152"/>
      <c r="DE895" s="152"/>
      <c r="DF895" s="152"/>
      <c r="DG895" s="152"/>
      <c r="DH895" s="152"/>
      <c r="DI895" s="152"/>
      <c r="DJ895" s="152"/>
      <c r="DK895" s="152"/>
      <c r="DL895" s="152"/>
      <c r="DM895" s="152"/>
      <c r="DN895" s="152"/>
      <c r="DO895" s="152"/>
      <c r="DP895" s="152"/>
      <c r="DQ895" s="152"/>
      <c r="DR895" s="152"/>
      <c r="DS895" s="152"/>
      <c r="DT895" s="152"/>
      <c r="DU895" s="152"/>
      <c r="DV895" s="152"/>
      <c r="DW895" s="152"/>
      <c r="DX895" s="152"/>
      <c r="DY895" s="152"/>
      <c r="DZ895" s="152"/>
      <c r="EA895" s="152"/>
      <c r="EB895" s="152"/>
      <c r="EC895" s="152"/>
      <c r="ED895" s="152"/>
      <c r="EE895" s="152"/>
      <c r="EF895" s="152"/>
      <c r="EG895" s="152"/>
      <c r="EH895" s="152"/>
      <c r="EI895" s="152"/>
      <c r="EJ895" s="152"/>
      <c r="EK895" s="152"/>
      <c r="EL895" s="152"/>
      <c r="EM895" s="152"/>
      <c r="EN895" s="152"/>
      <c r="EO895" s="152"/>
      <c r="EP895" s="152"/>
      <c r="EQ895" s="152"/>
      <c r="ER895" s="152"/>
      <c r="ES895" s="152"/>
      <c r="ET895" s="152"/>
      <c r="EU895" s="152"/>
      <c r="EV895" s="152"/>
      <c r="EW895" s="152"/>
      <c r="EX895" s="152"/>
      <c r="EY895" s="152"/>
      <c r="EZ895" s="152"/>
      <c r="FA895" s="152"/>
      <c r="FB895" s="152"/>
      <c r="FC895" s="152"/>
      <c r="FD895" s="152"/>
    </row>
    <row r="896" spans="1:160">
      <c r="A896" s="89"/>
      <c r="B896" s="89"/>
      <c r="C896" s="89"/>
      <c r="D896" s="89"/>
      <c r="E896" s="89"/>
      <c r="F896" s="89"/>
      <c r="G896" s="89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152"/>
      <c r="AE896" s="152"/>
      <c r="AF896" s="152"/>
      <c r="AG896" s="152"/>
      <c r="AH896" s="152"/>
      <c r="AI896" s="152"/>
      <c r="AJ896" s="152"/>
      <c r="AK896" s="152"/>
      <c r="AL896" s="152"/>
      <c r="AM896" s="152"/>
      <c r="AN896" s="152"/>
      <c r="AO896" s="152"/>
      <c r="AP896" s="152"/>
      <c r="AQ896" s="152"/>
      <c r="AR896" s="152"/>
      <c r="AS896" s="152"/>
      <c r="AT896" s="152"/>
      <c r="AU896" s="152"/>
      <c r="AV896" s="152"/>
      <c r="AW896" s="152"/>
      <c r="AX896" s="152"/>
      <c r="AY896" s="152"/>
      <c r="AZ896" s="152"/>
      <c r="BA896" s="152"/>
      <c r="BB896" s="152"/>
      <c r="BC896" s="152"/>
      <c r="BD896" s="152"/>
      <c r="BE896" s="152"/>
      <c r="BF896" s="152"/>
      <c r="BG896" s="152"/>
      <c r="BH896" s="152"/>
      <c r="BI896" s="152"/>
      <c r="BJ896" s="152"/>
      <c r="BK896" s="152"/>
      <c r="BL896" s="152"/>
      <c r="BM896" s="152"/>
      <c r="BN896" s="152"/>
      <c r="BO896" s="152"/>
      <c r="BP896" s="152"/>
      <c r="BQ896" s="152"/>
      <c r="BR896" s="152"/>
      <c r="BS896" s="152"/>
      <c r="BT896" s="152"/>
      <c r="BU896" s="152"/>
      <c r="BV896" s="152"/>
      <c r="BW896" s="152"/>
      <c r="BX896" s="152"/>
      <c r="BY896" s="152"/>
      <c r="BZ896" s="152"/>
      <c r="CA896" s="152"/>
      <c r="CB896" s="152"/>
      <c r="CC896" s="152"/>
      <c r="CD896" s="152"/>
      <c r="CE896" s="152"/>
      <c r="CF896" s="152"/>
      <c r="CG896" s="152"/>
      <c r="CH896" s="152"/>
      <c r="CI896" s="152"/>
      <c r="CJ896" s="152"/>
      <c r="CK896" s="152"/>
      <c r="CL896" s="152"/>
      <c r="CM896" s="152"/>
      <c r="CN896" s="152"/>
      <c r="CO896" s="152"/>
      <c r="CP896" s="152"/>
      <c r="CQ896" s="152"/>
      <c r="CR896" s="152"/>
      <c r="CS896" s="152"/>
      <c r="CT896" s="152"/>
      <c r="CU896" s="152"/>
      <c r="CV896" s="152"/>
      <c r="CW896" s="152"/>
      <c r="CX896" s="152"/>
      <c r="CY896" s="152"/>
      <c r="CZ896" s="152"/>
      <c r="DA896" s="152"/>
      <c r="DB896" s="152"/>
      <c r="DC896" s="152"/>
      <c r="DD896" s="152"/>
      <c r="DE896" s="152"/>
      <c r="DF896" s="152"/>
      <c r="DG896" s="152"/>
      <c r="DH896" s="152"/>
      <c r="DI896" s="152"/>
      <c r="DJ896" s="152"/>
      <c r="DK896" s="152"/>
      <c r="DL896" s="152"/>
      <c r="DM896" s="152"/>
      <c r="DN896" s="152"/>
      <c r="DO896" s="152"/>
      <c r="DP896" s="152"/>
      <c r="DQ896" s="152"/>
      <c r="DR896" s="152"/>
      <c r="DS896" s="152"/>
      <c r="DT896" s="152"/>
      <c r="DU896" s="152"/>
      <c r="DV896" s="152"/>
      <c r="DW896" s="152"/>
      <c r="DX896" s="152"/>
      <c r="DY896" s="152"/>
      <c r="DZ896" s="152"/>
      <c r="EA896" s="152"/>
      <c r="EB896" s="152"/>
      <c r="EC896" s="152"/>
      <c r="ED896" s="152"/>
      <c r="EE896" s="152"/>
      <c r="EF896" s="152"/>
      <c r="EG896" s="152"/>
      <c r="EH896" s="152"/>
      <c r="EI896" s="152"/>
      <c r="EJ896" s="152"/>
      <c r="EK896" s="152"/>
      <c r="EL896" s="152"/>
      <c r="EM896" s="152"/>
      <c r="EN896" s="152"/>
      <c r="EO896" s="152"/>
      <c r="EP896" s="152"/>
      <c r="EQ896" s="152"/>
      <c r="ER896" s="152"/>
      <c r="ES896" s="152"/>
      <c r="ET896" s="152"/>
      <c r="EU896" s="152"/>
      <c r="EV896" s="152"/>
      <c r="EW896" s="152"/>
      <c r="EX896" s="152"/>
      <c r="EY896" s="152"/>
      <c r="EZ896" s="152"/>
      <c r="FA896" s="152"/>
      <c r="FB896" s="152"/>
      <c r="FC896" s="152"/>
      <c r="FD896" s="152"/>
    </row>
    <row r="897" spans="1:160">
      <c r="A897" s="89"/>
      <c r="B897" s="89"/>
      <c r="C897" s="89"/>
      <c r="D897" s="89"/>
      <c r="E897" s="89"/>
      <c r="F897" s="89"/>
      <c r="G897" s="89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152"/>
      <c r="AE897" s="152"/>
      <c r="AF897" s="152"/>
      <c r="AG897" s="152"/>
      <c r="AH897" s="152"/>
      <c r="AI897" s="152"/>
      <c r="AJ897" s="152"/>
      <c r="AK897" s="152"/>
      <c r="AL897" s="152"/>
      <c r="AM897" s="152"/>
      <c r="AN897" s="152"/>
      <c r="AO897" s="152"/>
      <c r="AP897" s="152"/>
      <c r="AQ897" s="152"/>
      <c r="AR897" s="152"/>
      <c r="AS897" s="152"/>
      <c r="AT897" s="152"/>
      <c r="AU897" s="152"/>
      <c r="AV897" s="152"/>
      <c r="AW897" s="152"/>
      <c r="AX897" s="152"/>
      <c r="AY897" s="152"/>
      <c r="AZ897" s="152"/>
      <c r="BA897" s="152"/>
      <c r="BB897" s="152"/>
      <c r="BC897" s="152"/>
      <c r="BD897" s="152"/>
      <c r="BE897" s="152"/>
      <c r="BF897" s="152"/>
      <c r="BG897" s="152"/>
      <c r="BH897" s="152"/>
      <c r="BI897" s="152"/>
      <c r="BJ897" s="152"/>
      <c r="BK897" s="152"/>
      <c r="BL897" s="152"/>
      <c r="BM897" s="152"/>
      <c r="BN897" s="152"/>
      <c r="BO897" s="152"/>
      <c r="BP897" s="152"/>
      <c r="BQ897" s="152"/>
      <c r="BR897" s="152"/>
      <c r="BS897" s="152"/>
      <c r="BT897" s="152"/>
      <c r="BU897" s="152"/>
      <c r="BV897" s="152"/>
      <c r="BW897" s="152"/>
      <c r="BX897" s="152"/>
      <c r="BY897" s="152"/>
      <c r="BZ897" s="152"/>
      <c r="CA897" s="152"/>
      <c r="CB897" s="152"/>
      <c r="CC897" s="152"/>
      <c r="CD897" s="152"/>
      <c r="CE897" s="152"/>
      <c r="CF897" s="152"/>
      <c r="CG897" s="152"/>
      <c r="CH897" s="152"/>
      <c r="CI897" s="152"/>
      <c r="CJ897" s="152"/>
      <c r="CK897" s="152"/>
      <c r="CL897" s="152"/>
      <c r="CM897" s="152"/>
      <c r="CN897" s="152"/>
      <c r="CO897" s="152"/>
      <c r="CP897" s="152"/>
      <c r="CQ897" s="152"/>
      <c r="CR897" s="152"/>
      <c r="CS897" s="152"/>
      <c r="CT897" s="152"/>
      <c r="CU897" s="152"/>
      <c r="CV897" s="152"/>
      <c r="CW897" s="152"/>
      <c r="CX897" s="152"/>
      <c r="CY897" s="152"/>
      <c r="CZ897" s="152"/>
      <c r="DA897" s="152"/>
      <c r="DB897" s="152"/>
      <c r="DC897" s="152"/>
      <c r="DD897" s="152"/>
      <c r="DE897" s="152"/>
      <c r="DF897" s="152"/>
      <c r="DG897" s="152"/>
      <c r="DH897" s="152"/>
      <c r="DI897" s="152"/>
      <c r="DJ897" s="152"/>
      <c r="DK897" s="152"/>
      <c r="DL897" s="152"/>
      <c r="DM897" s="152"/>
      <c r="DN897" s="152"/>
      <c r="DO897" s="152"/>
      <c r="DP897" s="152"/>
      <c r="DQ897" s="152"/>
      <c r="DR897" s="152"/>
      <c r="DS897" s="152"/>
      <c r="DT897" s="152"/>
      <c r="DU897" s="152"/>
      <c r="DV897" s="152"/>
      <c r="DW897" s="152"/>
      <c r="DX897" s="152"/>
      <c r="DY897" s="152"/>
      <c r="DZ897" s="152"/>
      <c r="EA897" s="152"/>
      <c r="EB897" s="152"/>
      <c r="EC897" s="152"/>
      <c r="ED897" s="152"/>
      <c r="EE897" s="152"/>
      <c r="EF897" s="152"/>
      <c r="EG897" s="152"/>
      <c r="EH897" s="152"/>
      <c r="EI897" s="152"/>
      <c r="EJ897" s="152"/>
      <c r="EK897" s="152"/>
      <c r="EL897" s="152"/>
      <c r="EM897" s="152"/>
      <c r="EN897" s="152"/>
      <c r="EO897" s="152"/>
      <c r="EP897" s="152"/>
      <c r="EQ897" s="152"/>
      <c r="ER897" s="152"/>
      <c r="ES897" s="152"/>
      <c r="ET897" s="152"/>
      <c r="EU897" s="152"/>
      <c r="EV897" s="152"/>
      <c r="EW897" s="152"/>
      <c r="EX897" s="152"/>
      <c r="EY897" s="152"/>
      <c r="EZ897" s="152"/>
      <c r="FA897" s="152"/>
      <c r="FB897" s="152"/>
      <c r="FC897" s="152"/>
      <c r="FD897" s="152"/>
    </row>
    <row r="898" spans="1:160">
      <c r="A898" s="89"/>
      <c r="B898" s="89"/>
      <c r="C898" s="89"/>
      <c r="D898" s="89"/>
      <c r="E898" s="89"/>
      <c r="F898" s="89"/>
      <c r="G898" s="89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2"/>
      <c r="AI898" s="152"/>
      <c r="AJ898" s="152"/>
      <c r="AK898" s="152"/>
      <c r="AL898" s="152"/>
      <c r="AM898" s="152"/>
      <c r="AN898" s="152"/>
      <c r="AO898" s="152"/>
      <c r="AP898" s="152"/>
      <c r="AQ898" s="152"/>
      <c r="AR898" s="152"/>
      <c r="AS898" s="152"/>
      <c r="AT898" s="152"/>
      <c r="AU898" s="152"/>
      <c r="AV898" s="152"/>
      <c r="AW898" s="152"/>
      <c r="AX898" s="152"/>
      <c r="AY898" s="152"/>
      <c r="AZ898" s="152"/>
      <c r="BA898" s="152"/>
      <c r="BB898" s="152"/>
      <c r="BC898" s="152"/>
      <c r="BD898" s="152"/>
      <c r="BE898" s="152"/>
      <c r="BF898" s="152"/>
      <c r="BG898" s="152"/>
      <c r="BH898" s="152"/>
      <c r="BI898" s="152"/>
      <c r="BJ898" s="152"/>
      <c r="BK898" s="152"/>
      <c r="BL898" s="152"/>
      <c r="BM898" s="152"/>
      <c r="BN898" s="152"/>
      <c r="BO898" s="152"/>
      <c r="BP898" s="152"/>
      <c r="BQ898" s="152"/>
      <c r="BR898" s="152"/>
      <c r="BS898" s="152"/>
      <c r="BT898" s="152"/>
      <c r="BU898" s="152"/>
      <c r="BV898" s="152"/>
      <c r="BW898" s="152"/>
      <c r="BX898" s="152"/>
      <c r="BY898" s="152"/>
      <c r="BZ898" s="152"/>
      <c r="CA898" s="152"/>
      <c r="CB898" s="152"/>
      <c r="CC898" s="152"/>
      <c r="CD898" s="152"/>
      <c r="CE898" s="152"/>
      <c r="CF898" s="152"/>
      <c r="CG898" s="152"/>
      <c r="CH898" s="152"/>
      <c r="CI898" s="152"/>
      <c r="CJ898" s="152"/>
      <c r="CK898" s="152"/>
      <c r="CL898" s="152"/>
      <c r="CM898" s="152"/>
      <c r="CN898" s="152"/>
      <c r="CO898" s="152"/>
      <c r="CP898" s="152"/>
      <c r="CQ898" s="152"/>
      <c r="CR898" s="152"/>
      <c r="CS898" s="152"/>
      <c r="CT898" s="152"/>
      <c r="CU898" s="152"/>
      <c r="CV898" s="152"/>
      <c r="CW898" s="152"/>
      <c r="CX898" s="152"/>
      <c r="CY898" s="152"/>
      <c r="CZ898" s="152"/>
      <c r="DA898" s="152"/>
      <c r="DB898" s="152"/>
      <c r="DC898" s="152"/>
      <c r="DD898" s="152"/>
      <c r="DE898" s="152"/>
      <c r="DF898" s="152"/>
      <c r="DG898" s="152"/>
      <c r="DH898" s="152"/>
      <c r="DI898" s="152"/>
      <c r="DJ898" s="152"/>
      <c r="DK898" s="152"/>
      <c r="DL898" s="152"/>
      <c r="DM898" s="152"/>
      <c r="DN898" s="152"/>
      <c r="DO898" s="152"/>
      <c r="DP898" s="152"/>
      <c r="DQ898" s="152"/>
      <c r="DR898" s="152"/>
      <c r="DS898" s="152"/>
      <c r="DT898" s="152"/>
      <c r="DU898" s="152"/>
      <c r="DV898" s="152"/>
      <c r="DW898" s="152"/>
      <c r="DX898" s="152"/>
      <c r="DY898" s="152"/>
      <c r="DZ898" s="152"/>
      <c r="EA898" s="152"/>
      <c r="EB898" s="152"/>
      <c r="EC898" s="152"/>
      <c r="ED898" s="152"/>
      <c r="EE898" s="152"/>
      <c r="EF898" s="152"/>
      <c r="EG898" s="152"/>
      <c r="EH898" s="152"/>
      <c r="EI898" s="152"/>
      <c r="EJ898" s="152"/>
      <c r="EK898" s="152"/>
      <c r="EL898" s="152"/>
      <c r="EM898" s="152"/>
      <c r="EN898" s="152"/>
      <c r="EO898" s="152"/>
      <c r="EP898" s="152"/>
      <c r="EQ898" s="152"/>
      <c r="ER898" s="152"/>
      <c r="ES898" s="152"/>
      <c r="ET898" s="152"/>
      <c r="EU898" s="152"/>
      <c r="EV898" s="152"/>
      <c r="EW898" s="152"/>
      <c r="EX898" s="152"/>
      <c r="EY898" s="152"/>
      <c r="EZ898" s="152"/>
      <c r="FA898" s="152"/>
      <c r="FB898" s="152"/>
      <c r="FC898" s="152"/>
      <c r="FD898" s="152"/>
    </row>
    <row r="899" spans="1:160">
      <c r="A899" s="89"/>
      <c r="B899" s="89"/>
      <c r="C899" s="89"/>
      <c r="D899" s="89"/>
      <c r="E899" s="89"/>
      <c r="F899" s="89"/>
      <c r="G899" s="89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152"/>
      <c r="AE899" s="152"/>
      <c r="AF899" s="152"/>
      <c r="AG899" s="152"/>
      <c r="AH899" s="152"/>
      <c r="AI899" s="152"/>
      <c r="AJ899" s="152"/>
      <c r="AK899" s="152"/>
      <c r="AL899" s="152"/>
      <c r="AM899" s="152"/>
      <c r="AN899" s="152"/>
      <c r="AO899" s="152"/>
      <c r="AP899" s="152"/>
      <c r="AQ899" s="152"/>
      <c r="AR899" s="152"/>
      <c r="AS899" s="152"/>
      <c r="AT899" s="152"/>
      <c r="AU899" s="152"/>
      <c r="AV899" s="152"/>
      <c r="AW899" s="152"/>
      <c r="AX899" s="152"/>
      <c r="AY899" s="152"/>
      <c r="AZ899" s="152"/>
      <c r="BA899" s="152"/>
      <c r="BB899" s="152"/>
      <c r="BC899" s="152"/>
      <c r="BD899" s="152"/>
      <c r="BE899" s="152"/>
      <c r="BF899" s="152"/>
      <c r="BG899" s="152"/>
      <c r="BH899" s="152"/>
      <c r="BI899" s="152"/>
      <c r="BJ899" s="152"/>
      <c r="BK899" s="152"/>
      <c r="BL899" s="152"/>
      <c r="BM899" s="152"/>
      <c r="BN899" s="152"/>
      <c r="BO899" s="152"/>
      <c r="BP899" s="152"/>
      <c r="BQ899" s="152"/>
      <c r="BR899" s="152"/>
      <c r="BS899" s="152"/>
      <c r="BT899" s="152"/>
      <c r="BU899" s="152"/>
      <c r="BV899" s="152"/>
      <c r="BW899" s="152"/>
      <c r="BX899" s="152"/>
      <c r="BY899" s="152"/>
      <c r="BZ899" s="152"/>
      <c r="CA899" s="152"/>
      <c r="CB899" s="152"/>
      <c r="CC899" s="152"/>
      <c r="CD899" s="152"/>
      <c r="CE899" s="152"/>
      <c r="CF899" s="152"/>
      <c r="CG899" s="152"/>
      <c r="CH899" s="152"/>
      <c r="CI899" s="152"/>
      <c r="CJ899" s="152"/>
      <c r="CK899" s="152"/>
      <c r="CL899" s="152"/>
      <c r="CM899" s="152"/>
      <c r="CN899" s="152"/>
      <c r="CO899" s="152"/>
      <c r="CP899" s="152"/>
      <c r="CQ899" s="152"/>
      <c r="CR899" s="152"/>
      <c r="CS899" s="152"/>
      <c r="CT899" s="152"/>
      <c r="CU899" s="152"/>
      <c r="CV899" s="152"/>
      <c r="CW899" s="152"/>
      <c r="CX899" s="152"/>
      <c r="CY899" s="152"/>
      <c r="CZ899" s="152"/>
      <c r="DA899" s="152"/>
      <c r="DB899" s="152"/>
      <c r="DC899" s="152"/>
      <c r="DD899" s="152"/>
      <c r="DE899" s="152"/>
      <c r="DF899" s="152"/>
      <c r="DG899" s="152"/>
      <c r="DH899" s="152"/>
      <c r="DI899" s="152"/>
      <c r="DJ899" s="152"/>
      <c r="DK899" s="152"/>
      <c r="DL899" s="152"/>
      <c r="DM899" s="152"/>
      <c r="DN899" s="152"/>
      <c r="DO899" s="152"/>
      <c r="DP899" s="152"/>
      <c r="DQ899" s="152"/>
      <c r="DR899" s="152"/>
      <c r="DS899" s="152"/>
      <c r="DT899" s="152"/>
      <c r="DU899" s="152"/>
      <c r="DV899" s="152"/>
      <c r="DW899" s="152"/>
      <c r="DX899" s="152"/>
      <c r="DY899" s="152"/>
      <c r="DZ899" s="152"/>
      <c r="EA899" s="152"/>
      <c r="EB899" s="152"/>
      <c r="EC899" s="152"/>
      <c r="ED899" s="152"/>
      <c r="EE899" s="152"/>
      <c r="EF899" s="152"/>
      <c r="EG899" s="152"/>
      <c r="EH899" s="152"/>
      <c r="EI899" s="152"/>
      <c r="EJ899" s="152"/>
      <c r="EK899" s="152"/>
      <c r="EL899" s="152"/>
      <c r="EM899" s="152"/>
      <c r="EN899" s="152"/>
      <c r="EO899" s="152"/>
      <c r="EP899" s="152"/>
      <c r="EQ899" s="152"/>
      <c r="ER899" s="152"/>
      <c r="ES899" s="152"/>
      <c r="ET899" s="152"/>
      <c r="EU899" s="152"/>
      <c r="EV899" s="152"/>
      <c r="EW899" s="152"/>
      <c r="EX899" s="152"/>
      <c r="EY899" s="152"/>
      <c r="EZ899" s="152"/>
      <c r="FA899" s="152"/>
      <c r="FB899" s="152"/>
      <c r="FC899" s="152"/>
      <c r="FD899" s="152"/>
    </row>
    <row r="900" spans="1:160">
      <c r="A900" s="89"/>
      <c r="B900" s="89"/>
      <c r="C900" s="89"/>
      <c r="D900" s="89"/>
      <c r="E900" s="89"/>
      <c r="F900" s="89"/>
      <c r="G900" s="89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152"/>
      <c r="AE900" s="152"/>
      <c r="AF900" s="152"/>
      <c r="AG900" s="152"/>
      <c r="AH900" s="152"/>
      <c r="AI900" s="152"/>
      <c r="AJ900" s="152"/>
      <c r="AK900" s="152"/>
      <c r="AL900" s="152"/>
      <c r="AM900" s="152"/>
      <c r="AN900" s="152"/>
      <c r="AO900" s="152"/>
      <c r="AP900" s="152"/>
      <c r="AQ900" s="152"/>
      <c r="AR900" s="152"/>
      <c r="AS900" s="152"/>
      <c r="AT900" s="152"/>
      <c r="AU900" s="152"/>
      <c r="AV900" s="152"/>
      <c r="AW900" s="152"/>
      <c r="AX900" s="152"/>
      <c r="AY900" s="152"/>
      <c r="AZ900" s="152"/>
      <c r="BA900" s="152"/>
      <c r="BB900" s="152"/>
      <c r="BC900" s="152"/>
      <c r="BD900" s="152"/>
      <c r="BE900" s="152"/>
      <c r="BF900" s="152"/>
      <c r="BG900" s="152"/>
      <c r="BH900" s="152"/>
      <c r="BI900" s="152"/>
      <c r="BJ900" s="152"/>
      <c r="BK900" s="152"/>
      <c r="BL900" s="152"/>
      <c r="BM900" s="152"/>
      <c r="BN900" s="152"/>
      <c r="BO900" s="152"/>
      <c r="BP900" s="152"/>
      <c r="BQ900" s="152"/>
      <c r="BR900" s="152"/>
      <c r="BS900" s="152"/>
      <c r="BT900" s="152"/>
      <c r="BU900" s="152"/>
      <c r="BV900" s="152"/>
      <c r="BW900" s="152"/>
      <c r="BX900" s="152"/>
      <c r="BY900" s="152"/>
      <c r="BZ900" s="152"/>
      <c r="CA900" s="152"/>
      <c r="CB900" s="152"/>
      <c r="CC900" s="152"/>
      <c r="CD900" s="152"/>
      <c r="CE900" s="152"/>
      <c r="CF900" s="152"/>
      <c r="CG900" s="152"/>
      <c r="CH900" s="152"/>
      <c r="CI900" s="152"/>
      <c r="CJ900" s="152"/>
      <c r="CK900" s="152"/>
      <c r="CL900" s="152"/>
      <c r="CM900" s="152"/>
      <c r="CN900" s="152"/>
      <c r="CO900" s="152"/>
      <c r="CP900" s="152"/>
      <c r="CQ900" s="152"/>
      <c r="CR900" s="152"/>
      <c r="CS900" s="152"/>
      <c r="CT900" s="152"/>
      <c r="CU900" s="152"/>
      <c r="CV900" s="152"/>
      <c r="CW900" s="152"/>
      <c r="CX900" s="152"/>
      <c r="CY900" s="152"/>
      <c r="CZ900" s="152"/>
      <c r="DA900" s="152"/>
      <c r="DB900" s="152"/>
      <c r="DC900" s="152"/>
      <c r="DD900" s="152"/>
      <c r="DE900" s="152"/>
      <c r="DF900" s="152"/>
      <c r="DG900" s="152"/>
      <c r="DH900" s="152"/>
      <c r="DI900" s="152"/>
      <c r="DJ900" s="152"/>
      <c r="DK900" s="152"/>
      <c r="DL900" s="152"/>
      <c r="DM900" s="152"/>
      <c r="DN900" s="152"/>
      <c r="DO900" s="152"/>
      <c r="DP900" s="152"/>
      <c r="DQ900" s="152"/>
      <c r="DR900" s="152"/>
      <c r="DS900" s="152"/>
      <c r="DT900" s="152"/>
      <c r="DU900" s="152"/>
      <c r="DV900" s="152"/>
      <c r="DW900" s="152"/>
      <c r="DX900" s="152"/>
      <c r="DY900" s="152"/>
      <c r="DZ900" s="152"/>
      <c r="EA900" s="152"/>
      <c r="EB900" s="152"/>
      <c r="EC900" s="152"/>
      <c r="ED900" s="152"/>
      <c r="EE900" s="152"/>
      <c r="EF900" s="152"/>
      <c r="EG900" s="152"/>
      <c r="EH900" s="152"/>
      <c r="EI900" s="152"/>
      <c r="EJ900" s="152"/>
      <c r="EK900" s="152"/>
      <c r="EL900" s="152"/>
      <c r="EM900" s="152"/>
      <c r="EN900" s="152"/>
      <c r="EO900" s="152"/>
      <c r="EP900" s="152"/>
      <c r="EQ900" s="152"/>
      <c r="ER900" s="152"/>
      <c r="ES900" s="152"/>
      <c r="ET900" s="152"/>
      <c r="EU900" s="152"/>
      <c r="EV900" s="152"/>
      <c r="EW900" s="152"/>
      <c r="EX900" s="152"/>
      <c r="EY900" s="152"/>
      <c r="EZ900" s="152"/>
      <c r="FA900" s="152"/>
      <c r="FB900" s="152"/>
      <c r="FC900" s="152"/>
      <c r="FD900" s="152"/>
    </row>
    <row r="901" spans="1:160">
      <c r="A901" s="89"/>
      <c r="B901" s="89"/>
      <c r="C901" s="89"/>
      <c r="D901" s="89"/>
      <c r="E901" s="89"/>
      <c r="F901" s="89"/>
      <c r="G901" s="89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152"/>
      <c r="AE901" s="152"/>
      <c r="AF901" s="152"/>
      <c r="AG901" s="152"/>
      <c r="AH901" s="152"/>
      <c r="AI901" s="152"/>
      <c r="AJ901" s="152"/>
      <c r="AK901" s="152"/>
      <c r="AL901" s="152"/>
      <c r="AM901" s="152"/>
      <c r="AN901" s="152"/>
      <c r="AO901" s="152"/>
      <c r="AP901" s="152"/>
      <c r="AQ901" s="152"/>
      <c r="AR901" s="152"/>
      <c r="AS901" s="152"/>
      <c r="AT901" s="152"/>
      <c r="AU901" s="152"/>
      <c r="AV901" s="152"/>
      <c r="AW901" s="152"/>
      <c r="AX901" s="152"/>
      <c r="AY901" s="152"/>
      <c r="AZ901" s="152"/>
      <c r="BA901" s="152"/>
      <c r="BB901" s="152"/>
      <c r="BC901" s="152"/>
      <c r="BD901" s="152"/>
      <c r="BE901" s="152"/>
      <c r="BF901" s="152"/>
      <c r="BG901" s="152"/>
      <c r="BH901" s="152"/>
      <c r="BI901" s="152"/>
      <c r="BJ901" s="152"/>
      <c r="BK901" s="152"/>
      <c r="BL901" s="152"/>
      <c r="BM901" s="152"/>
      <c r="BN901" s="152"/>
      <c r="BO901" s="152"/>
      <c r="BP901" s="152"/>
      <c r="BQ901" s="152"/>
      <c r="BR901" s="152"/>
      <c r="BS901" s="152"/>
      <c r="BT901" s="152"/>
      <c r="BU901" s="152"/>
      <c r="BV901" s="152"/>
      <c r="BW901" s="152"/>
      <c r="BX901" s="152"/>
      <c r="BY901" s="152"/>
      <c r="BZ901" s="152"/>
      <c r="CA901" s="152"/>
      <c r="CB901" s="152"/>
      <c r="CC901" s="152"/>
      <c r="CD901" s="152"/>
      <c r="CE901" s="152"/>
      <c r="CF901" s="152"/>
      <c r="CG901" s="152"/>
      <c r="CH901" s="152"/>
      <c r="CI901" s="152"/>
      <c r="CJ901" s="152"/>
      <c r="CK901" s="152"/>
      <c r="CL901" s="152"/>
      <c r="CM901" s="152"/>
      <c r="CN901" s="152"/>
      <c r="CO901" s="152"/>
      <c r="CP901" s="152"/>
      <c r="CQ901" s="152"/>
      <c r="CR901" s="152"/>
      <c r="CS901" s="152"/>
      <c r="CT901" s="152"/>
      <c r="CU901" s="152"/>
      <c r="CV901" s="152"/>
      <c r="CW901" s="152"/>
      <c r="CX901" s="152"/>
      <c r="CY901" s="152"/>
      <c r="CZ901" s="152"/>
      <c r="DA901" s="152"/>
      <c r="DB901" s="152"/>
      <c r="DC901" s="152"/>
      <c r="DD901" s="152"/>
      <c r="DE901" s="152"/>
      <c r="DF901" s="152"/>
      <c r="DG901" s="152"/>
      <c r="DH901" s="152"/>
      <c r="DI901" s="152"/>
      <c r="DJ901" s="152"/>
      <c r="DK901" s="152"/>
      <c r="DL901" s="152"/>
      <c r="DM901" s="152"/>
      <c r="DN901" s="152"/>
      <c r="DO901" s="152"/>
      <c r="DP901" s="152"/>
      <c r="DQ901" s="152"/>
      <c r="DR901" s="152"/>
      <c r="DS901" s="152"/>
      <c r="DT901" s="152"/>
      <c r="DU901" s="152"/>
      <c r="DV901" s="152"/>
      <c r="DW901" s="152"/>
      <c r="DX901" s="152"/>
      <c r="DY901" s="152"/>
      <c r="DZ901" s="152"/>
      <c r="EA901" s="152"/>
      <c r="EB901" s="152"/>
      <c r="EC901" s="152"/>
      <c r="ED901" s="152"/>
      <c r="EE901" s="152"/>
      <c r="EF901" s="152"/>
      <c r="EG901" s="152"/>
      <c r="EH901" s="152"/>
      <c r="EI901" s="152"/>
      <c r="EJ901" s="152"/>
      <c r="EK901" s="152"/>
      <c r="EL901" s="152"/>
      <c r="EM901" s="152"/>
      <c r="EN901" s="152"/>
      <c r="EO901" s="152"/>
      <c r="EP901" s="152"/>
      <c r="EQ901" s="152"/>
      <c r="ER901" s="152"/>
      <c r="ES901" s="152"/>
      <c r="ET901" s="152"/>
      <c r="EU901" s="152"/>
      <c r="EV901" s="152"/>
      <c r="EW901" s="152"/>
      <c r="EX901" s="152"/>
      <c r="EY901" s="152"/>
      <c r="EZ901" s="152"/>
      <c r="FA901" s="152"/>
      <c r="FB901" s="152"/>
      <c r="FC901" s="152"/>
      <c r="FD901" s="152"/>
    </row>
    <row r="902" spans="1:160">
      <c r="A902" s="89"/>
      <c r="B902" s="89"/>
      <c r="C902" s="89"/>
      <c r="D902" s="89"/>
      <c r="E902" s="89"/>
      <c r="F902" s="89"/>
      <c r="G902" s="89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152"/>
      <c r="AE902" s="152"/>
      <c r="AF902" s="152"/>
      <c r="AG902" s="152"/>
      <c r="AH902" s="152"/>
      <c r="AI902" s="152"/>
      <c r="AJ902" s="152"/>
      <c r="AK902" s="152"/>
      <c r="AL902" s="152"/>
      <c r="AM902" s="152"/>
      <c r="AN902" s="152"/>
      <c r="AO902" s="152"/>
      <c r="AP902" s="152"/>
      <c r="AQ902" s="152"/>
      <c r="AR902" s="152"/>
      <c r="AS902" s="152"/>
      <c r="AT902" s="152"/>
      <c r="AU902" s="152"/>
      <c r="AV902" s="152"/>
      <c r="AW902" s="152"/>
      <c r="AX902" s="152"/>
      <c r="AY902" s="152"/>
      <c r="AZ902" s="152"/>
      <c r="BA902" s="152"/>
      <c r="BB902" s="152"/>
      <c r="BC902" s="152"/>
      <c r="BD902" s="152"/>
      <c r="BE902" s="152"/>
      <c r="BF902" s="152"/>
      <c r="BG902" s="152"/>
      <c r="BH902" s="152"/>
      <c r="BI902" s="152"/>
      <c r="BJ902" s="152"/>
      <c r="BK902" s="152"/>
      <c r="BL902" s="152"/>
      <c r="BM902" s="152"/>
      <c r="BN902" s="152"/>
      <c r="BO902" s="152"/>
      <c r="BP902" s="152"/>
      <c r="BQ902" s="152"/>
      <c r="BR902" s="152"/>
      <c r="BS902" s="152"/>
      <c r="BT902" s="152"/>
      <c r="BU902" s="152"/>
      <c r="BV902" s="152"/>
      <c r="BW902" s="152"/>
      <c r="BX902" s="152"/>
      <c r="BY902" s="152"/>
      <c r="BZ902" s="152"/>
      <c r="CA902" s="152"/>
      <c r="CB902" s="152"/>
      <c r="CC902" s="152"/>
      <c r="CD902" s="152"/>
      <c r="CE902" s="152"/>
      <c r="CF902" s="152"/>
      <c r="CG902" s="152"/>
      <c r="CH902" s="152"/>
      <c r="CI902" s="152"/>
      <c r="CJ902" s="152"/>
      <c r="CK902" s="152"/>
      <c r="CL902" s="152"/>
      <c r="CM902" s="152"/>
      <c r="CN902" s="152"/>
      <c r="CO902" s="152"/>
      <c r="CP902" s="152"/>
      <c r="CQ902" s="152"/>
      <c r="CR902" s="152"/>
      <c r="CS902" s="152"/>
      <c r="CT902" s="152"/>
      <c r="CU902" s="152"/>
      <c r="CV902" s="152"/>
      <c r="CW902" s="152"/>
      <c r="CX902" s="152"/>
      <c r="CY902" s="152"/>
      <c r="CZ902" s="152"/>
      <c r="DA902" s="152"/>
      <c r="DB902" s="152"/>
      <c r="DC902" s="152"/>
      <c r="DD902" s="152"/>
      <c r="DE902" s="152"/>
      <c r="DF902" s="152"/>
      <c r="DG902" s="152"/>
      <c r="DH902" s="152"/>
      <c r="DI902" s="152"/>
      <c r="DJ902" s="152"/>
      <c r="DK902" s="152"/>
      <c r="DL902" s="152"/>
      <c r="DM902" s="152"/>
      <c r="DN902" s="152"/>
      <c r="DO902" s="152"/>
      <c r="DP902" s="152"/>
      <c r="DQ902" s="152"/>
      <c r="DR902" s="152"/>
      <c r="DS902" s="152"/>
      <c r="DT902" s="152"/>
      <c r="DU902" s="152"/>
      <c r="DV902" s="152"/>
      <c r="DW902" s="152"/>
      <c r="DX902" s="152"/>
      <c r="DY902" s="152"/>
      <c r="DZ902" s="152"/>
      <c r="EA902" s="152"/>
      <c r="EB902" s="152"/>
      <c r="EC902" s="152"/>
      <c r="ED902" s="152"/>
      <c r="EE902" s="152"/>
      <c r="EF902" s="152"/>
      <c r="EG902" s="152"/>
      <c r="EH902" s="152"/>
      <c r="EI902" s="152"/>
      <c r="EJ902" s="152"/>
      <c r="EK902" s="152"/>
      <c r="EL902" s="152"/>
      <c r="EM902" s="152"/>
      <c r="EN902" s="152"/>
      <c r="EO902" s="152"/>
      <c r="EP902" s="152"/>
      <c r="EQ902" s="152"/>
      <c r="ER902" s="152"/>
      <c r="ES902" s="152"/>
      <c r="ET902" s="152"/>
      <c r="EU902" s="152"/>
      <c r="EV902" s="152"/>
      <c r="EW902" s="152"/>
      <c r="EX902" s="152"/>
      <c r="EY902" s="152"/>
      <c r="EZ902" s="152"/>
      <c r="FA902" s="152"/>
      <c r="FB902" s="152"/>
      <c r="FC902" s="152"/>
      <c r="FD902" s="152"/>
    </row>
    <row r="903" spans="1:160">
      <c r="A903" s="89"/>
      <c r="B903" s="89"/>
      <c r="C903" s="89"/>
      <c r="D903" s="89"/>
      <c r="E903" s="89"/>
      <c r="F903" s="89"/>
      <c r="G903" s="89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152"/>
      <c r="AE903" s="152"/>
      <c r="AF903" s="152"/>
      <c r="AG903" s="152"/>
      <c r="AH903" s="152"/>
      <c r="AI903" s="152"/>
      <c r="AJ903" s="152"/>
      <c r="AK903" s="152"/>
      <c r="AL903" s="152"/>
      <c r="AM903" s="152"/>
      <c r="AN903" s="152"/>
      <c r="AO903" s="152"/>
      <c r="AP903" s="152"/>
      <c r="AQ903" s="152"/>
      <c r="AR903" s="152"/>
      <c r="AS903" s="152"/>
      <c r="AT903" s="152"/>
      <c r="AU903" s="152"/>
      <c r="AV903" s="152"/>
      <c r="AW903" s="152"/>
      <c r="AX903" s="152"/>
      <c r="AY903" s="152"/>
      <c r="AZ903" s="152"/>
      <c r="BA903" s="152"/>
      <c r="BB903" s="152"/>
      <c r="BC903" s="152"/>
      <c r="BD903" s="152"/>
      <c r="BE903" s="152"/>
      <c r="BF903" s="152"/>
      <c r="BG903" s="152"/>
      <c r="BH903" s="152"/>
      <c r="BI903" s="152"/>
      <c r="BJ903" s="152"/>
      <c r="BK903" s="152"/>
      <c r="BL903" s="152"/>
      <c r="BM903" s="152"/>
      <c r="BN903" s="152"/>
      <c r="BO903" s="152"/>
      <c r="BP903" s="152"/>
      <c r="BQ903" s="152"/>
      <c r="BR903" s="152"/>
      <c r="BS903" s="152"/>
      <c r="BT903" s="152"/>
      <c r="BU903" s="152"/>
      <c r="BV903" s="152"/>
      <c r="BW903" s="152"/>
      <c r="BX903" s="152"/>
      <c r="BY903" s="152"/>
      <c r="BZ903" s="152"/>
      <c r="CA903" s="152"/>
      <c r="CB903" s="152"/>
      <c r="CC903" s="152"/>
      <c r="CD903" s="152"/>
      <c r="CE903" s="152"/>
      <c r="CF903" s="152"/>
      <c r="CG903" s="152"/>
      <c r="CH903" s="152"/>
      <c r="CI903" s="152"/>
      <c r="CJ903" s="152"/>
      <c r="CK903" s="152"/>
      <c r="CL903" s="152"/>
      <c r="CM903" s="152"/>
      <c r="CN903" s="152"/>
      <c r="CO903" s="152"/>
      <c r="CP903" s="152"/>
      <c r="CQ903" s="152"/>
      <c r="CR903" s="152"/>
      <c r="CS903" s="152"/>
      <c r="CT903" s="152"/>
      <c r="CU903" s="152"/>
      <c r="CV903" s="152"/>
      <c r="CW903" s="152"/>
      <c r="CX903" s="152"/>
      <c r="CY903" s="152"/>
      <c r="CZ903" s="152"/>
      <c r="DA903" s="152"/>
      <c r="DB903" s="152"/>
      <c r="DC903" s="152"/>
      <c r="DD903" s="152"/>
      <c r="DE903" s="152"/>
      <c r="DF903" s="152"/>
      <c r="DG903" s="152"/>
      <c r="DH903" s="152"/>
      <c r="DI903" s="152"/>
      <c r="DJ903" s="152"/>
      <c r="DK903" s="152"/>
      <c r="DL903" s="152"/>
      <c r="DM903" s="152"/>
      <c r="DN903" s="152"/>
      <c r="DO903" s="152"/>
      <c r="DP903" s="152"/>
      <c r="DQ903" s="152"/>
      <c r="DR903" s="152"/>
      <c r="DS903" s="152"/>
      <c r="DT903" s="152"/>
      <c r="DU903" s="152"/>
      <c r="DV903" s="152"/>
      <c r="DW903" s="152"/>
      <c r="DX903" s="152"/>
      <c r="DY903" s="152"/>
      <c r="DZ903" s="152"/>
      <c r="EA903" s="152"/>
      <c r="EB903" s="152"/>
      <c r="EC903" s="152"/>
      <c r="ED903" s="152"/>
      <c r="EE903" s="152"/>
      <c r="EF903" s="152"/>
      <c r="EG903" s="152"/>
      <c r="EH903" s="152"/>
      <c r="EI903" s="152"/>
      <c r="EJ903" s="152"/>
      <c r="EK903" s="152"/>
      <c r="EL903" s="152"/>
      <c r="EM903" s="152"/>
      <c r="EN903" s="152"/>
      <c r="EO903" s="152"/>
      <c r="EP903" s="152"/>
      <c r="EQ903" s="152"/>
      <c r="ER903" s="152"/>
      <c r="ES903" s="152"/>
      <c r="ET903" s="152"/>
      <c r="EU903" s="152"/>
      <c r="EV903" s="152"/>
      <c r="EW903" s="152"/>
      <c r="EX903" s="152"/>
      <c r="EY903" s="152"/>
      <c r="EZ903" s="152"/>
      <c r="FA903" s="152"/>
      <c r="FB903" s="152"/>
      <c r="FC903" s="152"/>
      <c r="FD903" s="152"/>
    </row>
    <row r="904" spans="1:160">
      <c r="A904" s="89"/>
      <c r="B904" s="89"/>
      <c r="C904" s="89"/>
      <c r="D904" s="89"/>
      <c r="E904" s="89"/>
      <c r="F904" s="89"/>
      <c r="G904" s="89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152"/>
      <c r="AE904" s="152"/>
      <c r="AF904" s="152"/>
      <c r="AG904" s="152"/>
      <c r="AH904" s="152"/>
      <c r="AI904" s="152"/>
      <c r="AJ904" s="152"/>
      <c r="AK904" s="152"/>
      <c r="AL904" s="152"/>
      <c r="AM904" s="152"/>
      <c r="AN904" s="152"/>
      <c r="AO904" s="152"/>
      <c r="AP904" s="152"/>
      <c r="AQ904" s="152"/>
      <c r="AR904" s="152"/>
      <c r="AS904" s="152"/>
      <c r="AT904" s="152"/>
      <c r="AU904" s="152"/>
      <c r="AV904" s="152"/>
      <c r="AW904" s="152"/>
      <c r="AX904" s="152"/>
      <c r="AY904" s="152"/>
      <c r="AZ904" s="152"/>
      <c r="BA904" s="152"/>
      <c r="BB904" s="152"/>
      <c r="BC904" s="152"/>
      <c r="BD904" s="152"/>
      <c r="BE904" s="152"/>
      <c r="BF904" s="152"/>
      <c r="BG904" s="152"/>
      <c r="BH904" s="152"/>
      <c r="BI904" s="152"/>
      <c r="BJ904" s="152"/>
      <c r="BK904" s="152"/>
      <c r="BL904" s="152"/>
      <c r="BM904" s="152"/>
      <c r="BN904" s="152"/>
      <c r="BO904" s="152"/>
      <c r="BP904" s="152"/>
      <c r="BQ904" s="152"/>
      <c r="BR904" s="152"/>
      <c r="BS904" s="152"/>
      <c r="BT904" s="152"/>
      <c r="BU904" s="152"/>
      <c r="BV904" s="152"/>
      <c r="BW904" s="152"/>
      <c r="BX904" s="152"/>
      <c r="BY904" s="152"/>
      <c r="BZ904" s="152"/>
      <c r="CA904" s="152"/>
      <c r="CB904" s="152"/>
      <c r="CC904" s="152"/>
      <c r="CD904" s="152"/>
      <c r="CE904" s="152"/>
      <c r="CF904" s="152"/>
      <c r="CG904" s="152"/>
      <c r="CH904" s="152"/>
      <c r="CI904" s="152"/>
      <c r="CJ904" s="152"/>
      <c r="CK904" s="152"/>
      <c r="CL904" s="152"/>
      <c r="CM904" s="152"/>
      <c r="CN904" s="152"/>
      <c r="CO904" s="152"/>
      <c r="CP904" s="152"/>
      <c r="CQ904" s="152"/>
      <c r="CR904" s="152"/>
      <c r="CS904" s="152"/>
      <c r="CT904" s="152"/>
      <c r="CU904" s="152"/>
      <c r="CV904" s="152"/>
      <c r="CW904" s="152"/>
      <c r="CX904" s="152"/>
      <c r="CY904" s="152"/>
      <c r="CZ904" s="152"/>
      <c r="DA904" s="152"/>
      <c r="DB904" s="152"/>
      <c r="DC904" s="152"/>
      <c r="DD904" s="152"/>
      <c r="DE904" s="152"/>
      <c r="DF904" s="152"/>
      <c r="DG904" s="152"/>
      <c r="DH904" s="152"/>
      <c r="DI904" s="152"/>
      <c r="DJ904" s="152"/>
      <c r="DK904" s="152"/>
      <c r="DL904" s="152"/>
      <c r="DM904" s="152"/>
      <c r="DN904" s="152"/>
      <c r="DO904" s="152"/>
      <c r="DP904" s="152"/>
      <c r="DQ904" s="152"/>
      <c r="DR904" s="152"/>
      <c r="DS904" s="152"/>
      <c r="DT904" s="152"/>
      <c r="DU904" s="152"/>
      <c r="DV904" s="152"/>
      <c r="DW904" s="152"/>
      <c r="DX904" s="152"/>
      <c r="DY904" s="152"/>
      <c r="DZ904" s="152"/>
      <c r="EA904" s="152"/>
      <c r="EB904" s="152"/>
      <c r="EC904" s="152"/>
      <c r="ED904" s="152"/>
      <c r="EE904" s="152"/>
      <c r="EF904" s="152"/>
      <c r="EG904" s="152"/>
      <c r="EH904" s="152"/>
      <c r="EI904" s="152"/>
      <c r="EJ904" s="152"/>
      <c r="EK904" s="152"/>
      <c r="EL904" s="152"/>
      <c r="EM904" s="152"/>
      <c r="EN904" s="152"/>
      <c r="EO904" s="152"/>
      <c r="EP904" s="152"/>
      <c r="EQ904" s="152"/>
      <c r="ER904" s="152"/>
      <c r="ES904" s="152"/>
      <c r="ET904" s="152"/>
      <c r="EU904" s="152"/>
      <c r="EV904" s="152"/>
      <c r="EW904" s="152"/>
      <c r="EX904" s="152"/>
      <c r="EY904" s="152"/>
      <c r="EZ904" s="152"/>
      <c r="FA904" s="152"/>
      <c r="FB904" s="152"/>
      <c r="FC904" s="152"/>
      <c r="FD904" s="152"/>
    </row>
    <row r="905" spans="1:160">
      <c r="A905" s="89"/>
      <c r="B905" s="89"/>
      <c r="C905" s="89"/>
      <c r="D905" s="89"/>
      <c r="E905" s="89"/>
      <c r="F905" s="89"/>
      <c r="G905" s="89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152"/>
      <c r="AE905" s="152"/>
      <c r="AF905" s="152"/>
      <c r="AG905" s="152"/>
      <c r="AH905" s="152"/>
      <c r="AI905" s="152"/>
      <c r="AJ905" s="152"/>
      <c r="AK905" s="152"/>
      <c r="AL905" s="152"/>
      <c r="AM905" s="152"/>
      <c r="AN905" s="152"/>
      <c r="AO905" s="152"/>
      <c r="AP905" s="152"/>
      <c r="AQ905" s="152"/>
      <c r="AR905" s="152"/>
      <c r="AS905" s="152"/>
      <c r="AT905" s="152"/>
      <c r="AU905" s="152"/>
      <c r="AV905" s="152"/>
      <c r="AW905" s="152"/>
      <c r="AX905" s="152"/>
      <c r="AY905" s="152"/>
      <c r="AZ905" s="152"/>
      <c r="BA905" s="152"/>
      <c r="BB905" s="152"/>
      <c r="BC905" s="152"/>
      <c r="BD905" s="152"/>
      <c r="BE905" s="152"/>
      <c r="BF905" s="152"/>
      <c r="BG905" s="152"/>
      <c r="BH905" s="152"/>
      <c r="BI905" s="152"/>
      <c r="BJ905" s="152"/>
      <c r="BK905" s="152"/>
      <c r="BL905" s="152"/>
      <c r="BM905" s="152"/>
      <c r="BN905" s="152"/>
      <c r="BO905" s="152"/>
      <c r="BP905" s="152"/>
      <c r="BQ905" s="152"/>
      <c r="BR905" s="152"/>
      <c r="BS905" s="152"/>
      <c r="BT905" s="152"/>
      <c r="BU905" s="152"/>
      <c r="BV905" s="152"/>
      <c r="BW905" s="152"/>
      <c r="BX905" s="152"/>
      <c r="BY905" s="152"/>
      <c r="BZ905" s="152"/>
      <c r="CA905" s="152"/>
      <c r="CB905" s="152"/>
      <c r="CC905" s="152"/>
      <c r="CD905" s="152"/>
      <c r="CE905" s="152"/>
      <c r="CF905" s="152"/>
      <c r="CG905" s="152"/>
      <c r="CH905" s="152"/>
      <c r="CI905" s="152"/>
      <c r="CJ905" s="152"/>
      <c r="CK905" s="152"/>
      <c r="CL905" s="152"/>
      <c r="CM905" s="152"/>
      <c r="CN905" s="152"/>
      <c r="CO905" s="152"/>
      <c r="CP905" s="152"/>
      <c r="CQ905" s="152"/>
      <c r="CR905" s="152"/>
      <c r="CS905" s="152"/>
      <c r="CT905" s="152"/>
      <c r="CU905" s="152"/>
      <c r="CV905" s="152"/>
      <c r="CW905" s="152"/>
      <c r="CX905" s="152"/>
      <c r="CY905" s="152"/>
      <c r="CZ905" s="152"/>
      <c r="DA905" s="152"/>
      <c r="DB905" s="152"/>
      <c r="DC905" s="152"/>
      <c r="DD905" s="152"/>
      <c r="DE905" s="152"/>
      <c r="DF905" s="152"/>
      <c r="DG905" s="152"/>
      <c r="DH905" s="152"/>
      <c r="DI905" s="152"/>
      <c r="DJ905" s="152"/>
      <c r="DK905" s="152"/>
      <c r="DL905" s="152"/>
      <c r="DM905" s="152"/>
      <c r="DN905" s="152"/>
      <c r="DO905" s="152"/>
      <c r="DP905" s="152"/>
      <c r="DQ905" s="152"/>
      <c r="DR905" s="152"/>
      <c r="DS905" s="152"/>
      <c r="DT905" s="152"/>
      <c r="DU905" s="152"/>
      <c r="DV905" s="152"/>
      <c r="DW905" s="152"/>
      <c r="DX905" s="152"/>
      <c r="DY905" s="152"/>
      <c r="DZ905" s="152"/>
      <c r="EA905" s="152"/>
      <c r="EB905" s="152"/>
      <c r="EC905" s="152"/>
      <c r="ED905" s="152"/>
      <c r="EE905" s="152"/>
      <c r="EF905" s="152"/>
      <c r="EG905" s="152"/>
      <c r="EH905" s="152"/>
      <c r="EI905" s="152"/>
      <c r="EJ905" s="152"/>
      <c r="EK905" s="152"/>
      <c r="EL905" s="152"/>
      <c r="EM905" s="152"/>
      <c r="EN905" s="152"/>
      <c r="EO905" s="152"/>
      <c r="EP905" s="152"/>
      <c r="EQ905" s="152"/>
      <c r="ER905" s="152"/>
      <c r="ES905" s="152"/>
      <c r="ET905" s="152"/>
      <c r="EU905" s="152"/>
      <c r="EV905" s="152"/>
      <c r="EW905" s="152"/>
      <c r="EX905" s="152"/>
      <c r="EY905" s="152"/>
      <c r="EZ905" s="152"/>
      <c r="FA905" s="152"/>
      <c r="FB905" s="152"/>
      <c r="FC905" s="152"/>
      <c r="FD905" s="152"/>
    </row>
    <row r="906" spans="1:160">
      <c r="A906" s="89"/>
      <c r="B906" s="89"/>
      <c r="C906" s="89"/>
      <c r="D906" s="89"/>
      <c r="E906" s="89"/>
      <c r="F906" s="89"/>
      <c r="G906" s="89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152"/>
      <c r="AE906" s="152"/>
      <c r="AF906" s="152"/>
      <c r="AG906" s="152"/>
      <c r="AH906" s="152"/>
      <c r="AI906" s="152"/>
      <c r="AJ906" s="152"/>
      <c r="AK906" s="152"/>
      <c r="AL906" s="152"/>
      <c r="AM906" s="152"/>
      <c r="AN906" s="152"/>
      <c r="AO906" s="152"/>
      <c r="AP906" s="152"/>
      <c r="AQ906" s="152"/>
      <c r="AR906" s="152"/>
      <c r="AS906" s="152"/>
      <c r="AT906" s="152"/>
      <c r="AU906" s="152"/>
      <c r="AV906" s="152"/>
      <c r="AW906" s="152"/>
      <c r="AX906" s="152"/>
      <c r="AY906" s="152"/>
      <c r="AZ906" s="152"/>
      <c r="BA906" s="152"/>
      <c r="BB906" s="152"/>
      <c r="BC906" s="152"/>
      <c r="BD906" s="152"/>
      <c r="BE906" s="152"/>
      <c r="BF906" s="152"/>
      <c r="BG906" s="152"/>
      <c r="BH906" s="152"/>
      <c r="BI906" s="152"/>
      <c r="BJ906" s="152"/>
      <c r="BK906" s="152"/>
      <c r="BL906" s="152"/>
      <c r="BM906" s="152"/>
      <c r="BN906" s="152"/>
      <c r="BO906" s="152"/>
      <c r="BP906" s="152"/>
      <c r="BQ906" s="152"/>
      <c r="BR906" s="152"/>
      <c r="BS906" s="152"/>
      <c r="BT906" s="152"/>
      <c r="BU906" s="152"/>
      <c r="BV906" s="152"/>
      <c r="BW906" s="152"/>
      <c r="BX906" s="152"/>
      <c r="BY906" s="152"/>
      <c r="BZ906" s="152"/>
      <c r="CA906" s="152"/>
      <c r="CB906" s="152"/>
      <c r="CC906" s="152"/>
      <c r="CD906" s="152"/>
      <c r="CE906" s="152"/>
      <c r="CF906" s="152"/>
      <c r="CG906" s="152"/>
      <c r="CH906" s="152"/>
      <c r="CI906" s="152"/>
      <c r="CJ906" s="152"/>
      <c r="CK906" s="152"/>
      <c r="CL906" s="152"/>
      <c r="CM906" s="152"/>
      <c r="CN906" s="152"/>
      <c r="CO906" s="152"/>
      <c r="CP906" s="152"/>
      <c r="CQ906" s="152"/>
      <c r="CR906" s="152"/>
      <c r="CS906" s="152"/>
      <c r="CT906" s="152"/>
      <c r="CU906" s="152"/>
      <c r="CV906" s="152"/>
      <c r="CW906" s="152"/>
      <c r="CX906" s="152"/>
      <c r="CY906" s="152"/>
      <c r="CZ906" s="152"/>
      <c r="DA906" s="152"/>
      <c r="DB906" s="152"/>
      <c r="DC906" s="152"/>
      <c r="DD906" s="152"/>
      <c r="DE906" s="152"/>
      <c r="DF906" s="152"/>
      <c r="DG906" s="152"/>
      <c r="DH906" s="152"/>
      <c r="DI906" s="152"/>
      <c r="DJ906" s="152"/>
      <c r="DK906" s="152"/>
      <c r="DL906" s="152"/>
      <c r="DM906" s="152"/>
      <c r="DN906" s="152"/>
      <c r="DO906" s="152"/>
      <c r="DP906" s="152"/>
      <c r="DQ906" s="152"/>
      <c r="DR906" s="152"/>
      <c r="DS906" s="152"/>
      <c r="DT906" s="152"/>
      <c r="DU906" s="152"/>
      <c r="DV906" s="152"/>
      <c r="DW906" s="152"/>
      <c r="DX906" s="152"/>
      <c r="DY906" s="152"/>
      <c r="DZ906" s="152"/>
      <c r="EA906" s="152"/>
      <c r="EB906" s="152"/>
      <c r="EC906" s="152"/>
      <c r="ED906" s="152"/>
      <c r="EE906" s="152"/>
      <c r="EF906" s="152"/>
      <c r="EG906" s="152"/>
      <c r="EH906" s="152"/>
      <c r="EI906" s="152"/>
      <c r="EJ906" s="152"/>
      <c r="EK906" s="152"/>
      <c r="EL906" s="152"/>
      <c r="EM906" s="152"/>
      <c r="EN906" s="152"/>
      <c r="EO906" s="152"/>
      <c r="EP906" s="152"/>
      <c r="EQ906" s="152"/>
      <c r="ER906" s="152"/>
      <c r="ES906" s="152"/>
      <c r="ET906" s="152"/>
      <c r="EU906" s="152"/>
      <c r="EV906" s="152"/>
      <c r="EW906" s="152"/>
      <c r="EX906" s="152"/>
      <c r="EY906" s="152"/>
      <c r="EZ906" s="152"/>
      <c r="FA906" s="152"/>
      <c r="FB906" s="152"/>
      <c r="FC906" s="152"/>
      <c r="FD906" s="152"/>
    </row>
    <row r="907" spans="1:160">
      <c r="A907" s="89"/>
      <c r="B907" s="89"/>
      <c r="C907" s="89"/>
      <c r="D907" s="89"/>
      <c r="E907" s="89"/>
      <c r="F907" s="89"/>
      <c r="G907" s="89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152"/>
      <c r="AE907" s="152"/>
      <c r="AF907" s="152"/>
      <c r="AG907" s="152"/>
      <c r="AH907" s="152"/>
      <c r="AI907" s="152"/>
      <c r="AJ907" s="152"/>
      <c r="AK907" s="152"/>
      <c r="AL907" s="152"/>
      <c r="AM907" s="152"/>
      <c r="AN907" s="152"/>
      <c r="AO907" s="152"/>
      <c r="AP907" s="152"/>
      <c r="AQ907" s="152"/>
      <c r="AR907" s="152"/>
      <c r="AS907" s="152"/>
      <c r="AT907" s="152"/>
      <c r="AU907" s="152"/>
      <c r="AV907" s="152"/>
      <c r="AW907" s="152"/>
      <c r="AX907" s="152"/>
      <c r="AY907" s="152"/>
      <c r="AZ907" s="152"/>
      <c r="BA907" s="152"/>
      <c r="BB907" s="152"/>
      <c r="BC907" s="152"/>
      <c r="BD907" s="152"/>
      <c r="BE907" s="152"/>
      <c r="BF907" s="152"/>
      <c r="BG907" s="152"/>
      <c r="BH907" s="152"/>
      <c r="BI907" s="152"/>
      <c r="BJ907" s="152"/>
      <c r="BK907" s="152"/>
      <c r="BL907" s="152"/>
      <c r="BM907" s="152"/>
      <c r="BN907" s="152"/>
      <c r="BO907" s="152"/>
      <c r="BP907" s="152"/>
      <c r="BQ907" s="152"/>
      <c r="BR907" s="152"/>
      <c r="BS907" s="152"/>
      <c r="BT907" s="152"/>
      <c r="BU907" s="152"/>
      <c r="BV907" s="152"/>
      <c r="BW907" s="152"/>
      <c r="BX907" s="152"/>
      <c r="BY907" s="152"/>
      <c r="BZ907" s="152"/>
      <c r="CA907" s="152"/>
      <c r="CB907" s="152"/>
      <c r="CC907" s="152"/>
      <c r="CD907" s="152"/>
      <c r="CE907" s="152"/>
      <c r="CF907" s="152"/>
      <c r="CG907" s="152"/>
      <c r="CH907" s="152"/>
      <c r="CI907" s="152"/>
      <c r="CJ907" s="152"/>
      <c r="CK907" s="152"/>
      <c r="CL907" s="152"/>
      <c r="CM907" s="152"/>
      <c r="CN907" s="152"/>
      <c r="CO907" s="152"/>
      <c r="CP907" s="152"/>
      <c r="CQ907" s="152"/>
      <c r="CR907" s="152"/>
      <c r="CS907" s="152"/>
      <c r="CT907" s="152"/>
      <c r="CU907" s="152"/>
      <c r="CV907" s="152"/>
      <c r="CW907" s="152"/>
      <c r="CX907" s="152"/>
      <c r="CY907" s="152"/>
      <c r="CZ907" s="152"/>
      <c r="DA907" s="152"/>
      <c r="DB907" s="152"/>
      <c r="DC907" s="152"/>
      <c r="DD907" s="152"/>
      <c r="DE907" s="152"/>
      <c r="DF907" s="152"/>
      <c r="DG907" s="152"/>
      <c r="DH907" s="152"/>
      <c r="DI907" s="152"/>
      <c r="DJ907" s="152"/>
      <c r="DK907" s="152"/>
      <c r="DL907" s="152"/>
      <c r="DM907" s="152"/>
      <c r="DN907" s="152"/>
      <c r="DO907" s="152"/>
      <c r="DP907" s="152"/>
      <c r="DQ907" s="152"/>
      <c r="DR907" s="152"/>
      <c r="DS907" s="152"/>
      <c r="DT907" s="152"/>
      <c r="DU907" s="152"/>
      <c r="DV907" s="152"/>
      <c r="DW907" s="152"/>
      <c r="DX907" s="152"/>
      <c r="DY907" s="152"/>
      <c r="DZ907" s="152"/>
      <c r="EA907" s="152"/>
      <c r="EB907" s="152"/>
      <c r="EC907" s="152"/>
      <c r="ED907" s="152"/>
      <c r="EE907" s="152"/>
      <c r="EF907" s="152"/>
      <c r="EG907" s="152"/>
      <c r="EH907" s="152"/>
      <c r="EI907" s="152"/>
      <c r="EJ907" s="152"/>
      <c r="EK907" s="152"/>
      <c r="EL907" s="152"/>
      <c r="EM907" s="152"/>
      <c r="EN907" s="152"/>
      <c r="EO907" s="152"/>
      <c r="EP907" s="152"/>
      <c r="EQ907" s="152"/>
      <c r="ER907" s="152"/>
      <c r="ES907" s="152"/>
      <c r="ET907" s="152"/>
      <c r="EU907" s="152"/>
      <c r="EV907" s="152"/>
      <c r="EW907" s="152"/>
      <c r="EX907" s="152"/>
      <c r="EY907" s="152"/>
      <c r="EZ907" s="152"/>
      <c r="FA907" s="152"/>
      <c r="FB907" s="152"/>
      <c r="FC907" s="152"/>
      <c r="FD907" s="152"/>
    </row>
    <row r="908" spans="1:160">
      <c r="A908" s="89"/>
      <c r="B908" s="89"/>
      <c r="C908" s="89"/>
      <c r="D908" s="89"/>
      <c r="E908" s="89"/>
      <c r="F908" s="89"/>
      <c r="G908" s="89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152"/>
      <c r="AE908" s="152"/>
      <c r="AF908" s="152"/>
      <c r="AG908" s="152"/>
      <c r="AH908" s="152"/>
      <c r="AI908" s="152"/>
      <c r="AJ908" s="152"/>
      <c r="AK908" s="152"/>
      <c r="AL908" s="152"/>
      <c r="AM908" s="152"/>
      <c r="AN908" s="152"/>
      <c r="AO908" s="152"/>
      <c r="AP908" s="152"/>
      <c r="AQ908" s="152"/>
      <c r="AR908" s="152"/>
      <c r="AS908" s="152"/>
      <c r="AT908" s="152"/>
      <c r="AU908" s="152"/>
      <c r="AV908" s="152"/>
      <c r="AW908" s="152"/>
      <c r="AX908" s="152"/>
      <c r="AY908" s="152"/>
      <c r="AZ908" s="152"/>
      <c r="BA908" s="152"/>
      <c r="BB908" s="152"/>
      <c r="BC908" s="152"/>
      <c r="BD908" s="152"/>
      <c r="BE908" s="152"/>
      <c r="BF908" s="152"/>
      <c r="BG908" s="152"/>
      <c r="BH908" s="152"/>
      <c r="BI908" s="152"/>
      <c r="BJ908" s="152"/>
      <c r="BK908" s="152"/>
      <c r="BL908" s="152"/>
      <c r="BM908" s="152"/>
      <c r="BN908" s="152"/>
      <c r="BO908" s="152"/>
      <c r="BP908" s="152"/>
      <c r="BQ908" s="152"/>
      <c r="BR908" s="152"/>
      <c r="BS908" s="152"/>
      <c r="BT908" s="152"/>
      <c r="BU908" s="152"/>
      <c r="BV908" s="152"/>
      <c r="BW908" s="152"/>
      <c r="BX908" s="152"/>
      <c r="BY908" s="152"/>
      <c r="BZ908" s="152"/>
      <c r="CA908" s="152"/>
      <c r="CB908" s="152"/>
      <c r="CC908" s="152"/>
      <c r="CD908" s="152"/>
      <c r="CE908" s="152"/>
      <c r="CF908" s="152"/>
      <c r="CG908" s="152"/>
      <c r="CH908" s="152"/>
      <c r="CI908" s="152"/>
      <c r="CJ908" s="152"/>
      <c r="CK908" s="152"/>
      <c r="CL908" s="152"/>
      <c r="CM908" s="152"/>
      <c r="CN908" s="152"/>
      <c r="CO908" s="152"/>
      <c r="CP908" s="152"/>
      <c r="CQ908" s="152"/>
      <c r="CR908" s="152"/>
      <c r="CS908" s="152"/>
      <c r="CT908" s="152"/>
      <c r="CU908" s="152"/>
      <c r="CV908" s="152"/>
      <c r="CW908" s="152"/>
      <c r="CX908" s="152"/>
      <c r="CY908" s="152"/>
      <c r="CZ908" s="152"/>
      <c r="DA908" s="152"/>
      <c r="DB908" s="152"/>
      <c r="DC908" s="152"/>
      <c r="DD908" s="152"/>
      <c r="DE908" s="152"/>
      <c r="DF908" s="152"/>
      <c r="DG908" s="152"/>
      <c r="DH908" s="152"/>
      <c r="DI908" s="152"/>
      <c r="DJ908" s="152"/>
      <c r="DK908" s="152"/>
      <c r="DL908" s="152"/>
      <c r="DM908" s="152"/>
      <c r="DN908" s="152"/>
      <c r="DO908" s="152"/>
      <c r="DP908" s="152"/>
      <c r="DQ908" s="152"/>
      <c r="DR908" s="152"/>
      <c r="DS908" s="152"/>
      <c r="DT908" s="152"/>
      <c r="DU908" s="152"/>
      <c r="DV908" s="152"/>
      <c r="DW908" s="152"/>
      <c r="DX908" s="152"/>
      <c r="DY908" s="152"/>
      <c r="DZ908" s="152"/>
      <c r="EA908" s="152"/>
      <c r="EB908" s="152"/>
      <c r="EC908" s="152"/>
      <c r="ED908" s="152"/>
      <c r="EE908" s="152"/>
      <c r="EF908" s="152"/>
      <c r="EG908" s="152"/>
      <c r="EH908" s="152"/>
      <c r="EI908" s="152"/>
      <c r="EJ908" s="152"/>
      <c r="EK908" s="152"/>
      <c r="EL908" s="152"/>
      <c r="EM908" s="152"/>
      <c r="EN908" s="152"/>
      <c r="EO908" s="152"/>
      <c r="EP908" s="152"/>
      <c r="EQ908" s="152"/>
      <c r="ER908" s="152"/>
      <c r="ES908" s="152"/>
      <c r="ET908" s="152"/>
      <c r="EU908" s="152"/>
      <c r="EV908" s="152"/>
      <c r="EW908" s="152"/>
      <c r="EX908" s="152"/>
      <c r="EY908" s="152"/>
      <c r="EZ908" s="152"/>
      <c r="FA908" s="152"/>
      <c r="FB908" s="152"/>
      <c r="FC908" s="152"/>
      <c r="FD908" s="152"/>
    </row>
    <row r="909" spans="1:160">
      <c r="A909" s="89"/>
      <c r="B909" s="89"/>
      <c r="C909" s="89"/>
      <c r="D909" s="89"/>
      <c r="E909" s="89"/>
      <c r="F909" s="89"/>
      <c r="G909" s="89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152"/>
      <c r="AE909" s="152"/>
      <c r="AF909" s="152"/>
      <c r="AG909" s="152"/>
      <c r="AH909" s="152"/>
      <c r="AI909" s="152"/>
      <c r="AJ909" s="152"/>
      <c r="AK909" s="152"/>
      <c r="AL909" s="152"/>
      <c r="AM909" s="152"/>
      <c r="AN909" s="152"/>
      <c r="AO909" s="152"/>
      <c r="AP909" s="152"/>
      <c r="AQ909" s="152"/>
      <c r="AR909" s="152"/>
      <c r="AS909" s="152"/>
      <c r="AT909" s="152"/>
      <c r="AU909" s="152"/>
      <c r="AV909" s="152"/>
      <c r="AW909" s="152"/>
      <c r="AX909" s="152"/>
      <c r="AY909" s="152"/>
      <c r="AZ909" s="152"/>
      <c r="BA909" s="152"/>
      <c r="BB909" s="152"/>
      <c r="BC909" s="152"/>
      <c r="BD909" s="152"/>
      <c r="BE909" s="152"/>
      <c r="BF909" s="152"/>
      <c r="BG909" s="152"/>
      <c r="BH909" s="152"/>
      <c r="BI909" s="152"/>
      <c r="BJ909" s="152"/>
      <c r="BK909" s="152"/>
      <c r="BL909" s="152"/>
      <c r="BM909" s="152"/>
      <c r="BN909" s="152"/>
      <c r="BO909" s="152"/>
      <c r="BP909" s="152"/>
      <c r="BQ909" s="152"/>
      <c r="BR909" s="152"/>
      <c r="BS909" s="152"/>
      <c r="BT909" s="152"/>
      <c r="BU909" s="152"/>
      <c r="BV909" s="152"/>
      <c r="BW909" s="152"/>
      <c r="BX909" s="152"/>
      <c r="BY909" s="152"/>
      <c r="BZ909" s="152"/>
      <c r="CA909" s="152"/>
      <c r="CB909" s="152"/>
      <c r="CC909" s="152"/>
      <c r="CD909" s="152"/>
      <c r="CE909" s="152"/>
      <c r="CF909" s="152"/>
      <c r="CG909" s="152"/>
      <c r="CH909" s="152"/>
      <c r="CI909" s="152"/>
      <c r="CJ909" s="152"/>
      <c r="CK909" s="152"/>
      <c r="CL909" s="152"/>
      <c r="CM909" s="152"/>
      <c r="CN909" s="152"/>
      <c r="CO909" s="152"/>
      <c r="CP909" s="152"/>
      <c r="CQ909" s="152"/>
      <c r="CR909" s="152"/>
      <c r="CS909" s="152"/>
      <c r="CT909" s="152"/>
      <c r="CU909" s="152"/>
      <c r="CV909" s="152"/>
      <c r="CW909" s="152"/>
      <c r="CX909" s="152"/>
      <c r="CY909" s="152"/>
      <c r="CZ909" s="152"/>
      <c r="DA909" s="152"/>
      <c r="DB909" s="152"/>
      <c r="DC909" s="152"/>
      <c r="DD909" s="152"/>
      <c r="DE909" s="152"/>
      <c r="DF909" s="152"/>
      <c r="DG909" s="152"/>
      <c r="DH909" s="152"/>
      <c r="DI909" s="152"/>
      <c r="DJ909" s="152"/>
      <c r="DK909" s="152"/>
      <c r="DL909" s="152"/>
      <c r="DM909" s="152"/>
      <c r="DN909" s="152"/>
      <c r="DO909" s="152"/>
      <c r="DP909" s="152"/>
      <c r="DQ909" s="152"/>
      <c r="DR909" s="152"/>
      <c r="DS909" s="152"/>
      <c r="DT909" s="152"/>
      <c r="DU909" s="152"/>
      <c r="DV909" s="152"/>
      <c r="DW909" s="152"/>
      <c r="DX909" s="152"/>
      <c r="DY909" s="152"/>
      <c r="DZ909" s="152"/>
      <c r="EA909" s="152"/>
      <c r="EB909" s="152"/>
      <c r="EC909" s="152"/>
      <c r="ED909" s="152"/>
      <c r="EE909" s="152"/>
      <c r="EF909" s="152"/>
      <c r="EG909" s="152"/>
      <c r="EH909" s="152"/>
      <c r="EI909" s="152"/>
      <c r="EJ909" s="152"/>
      <c r="EK909" s="152"/>
      <c r="EL909" s="152"/>
      <c r="EM909" s="152"/>
      <c r="EN909" s="152"/>
      <c r="EO909" s="152"/>
      <c r="EP909" s="152"/>
      <c r="EQ909" s="152"/>
      <c r="ER909" s="152"/>
      <c r="ES909" s="152"/>
      <c r="ET909" s="152"/>
      <c r="EU909" s="152"/>
      <c r="EV909" s="152"/>
      <c r="EW909" s="152"/>
      <c r="EX909" s="152"/>
      <c r="EY909" s="152"/>
      <c r="EZ909" s="152"/>
      <c r="FA909" s="152"/>
      <c r="FB909" s="152"/>
      <c r="FC909" s="152"/>
      <c r="FD909" s="152"/>
    </row>
    <row r="910" spans="1:160">
      <c r="A910" s="89"/>
      <c r="B910" s="89"/>
      <c r="C910" s="89"/>
      <c r="D910" s="89"/>
      <c r="E910" s="89"/>
      <c r="F910" s="89"/>
      <c r="G910" s="89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152"/>
      <c r="AE910" s="152"/>
      <c r="AF910" s="152"/>
      <c r="AG910" s="152"/>
      <c r="AH910" s="152"/>
      <c r="AI910" s="152"/>
      <c r="AJ910" s="152"/>
      <c r="AK910" s="152"/>
      <c r="AL910" s="152"/>
      <c r="AM910" s="152"/>
      <c r="AN910" s="152"/>
      <c r="AO910" s="152"/>
      <c r="AP910" s="152"/>
      <c r="AQ910" s="152"/>
      <c r="AR910" s="152"/>
      <c r="AS910" s="152"/>
      <c r="AT910" s="152"/>
      <c r="AU910" s="152"/>
      <c r="AV910" s="152"/>
      <c r="AW910" s="152"/>
      <c r="AX910" s="152"/>
      <c r="AY910" s="152"/>
      <c r="AZ910" s="152"/>
      <c r="BA910" s="152"/>
      <c r="BB910" s="152"/>
      <c r="BC910" s="152"/>
      <c r="BD910" s="152"/>
      <c r="BE910" s="152"/>
      <c r="BF910" s="152"/>
      <c r="BG910" s="152"/>
      <c r="BH910" s="152"/>
      <c r="BI910" s="152"/>
      <c r="BJ910" s="152"/>
      <c r="BK910" s="152"/>
      <c r="BL910" s="152"/>
      <c r="BM910" s="152"/>
      <c r="BN910" s="152"/>
      <c r="BO910" s="152"/>
      <c r="BP910" s="152"/>
      <c r="BQ910" s="152"/>
      <c r="BR910" s="152"/>
      <c r="BS910" s="152"/>
      <c r="BT910" s="152"/>
      <c r="BU910" s="152"/>
      <c r="BV910" s="152"/>
      <c r="BW910" s="152"/>
      <c r="BX910" s="152"/>
      <c r="BY910" s="152"/>
      <c r="BZ910" s="152"/>
      <c r="CA910" s="152"/>
      <c r="CB910" s="152"/>
      <c r="CC910" s="152"/>
      <c r="CD910" s="152"/>
      <c r="CE910" s="152"/>
      <c r="CF910" s="152"/>
      <c r="CG910" s="152"/>
      <c r="CH910" s="152"/>
      <c r="CI910" s="152"/>
      <c r="CJ910" s="152"/>
      <c r="CK910" s="152"/>
      <c r="CL910" s="152"/>
      <c r="CM910" s="152"/>
      <c r="CN910" s="152"/>
      <c r="CO910" s="152"/>
      <c r="CP910" s="152"/>
      <c r="CQ910" s="152"/>
      <c r="CR910" s="152"/>
      <c r="CS910" s="152"/>
      <c r="CT910" s="152"/>
      <c r="CU910" s="152"/>
      <c r="CV910" s="152"/>
      <c r="CW910" s="152"/>
      <c r="CX910" s="152"/>
      <c r="CY910" s="152"/>
      <c r="CZ910" s="152"/>
      <c r="DA910" s="152"/>
      <c r="DB910" s="152"/>
      <c r="DC910" s="152"/>
      <c r="DD910" s="152"/>
      <c r="DE910" s="152"/>
      <c r="DF910" s="152"/>
      <c r="DG910" s="152"/>
      <c r="DH910" s="152"/>
      <c r="DI910" s="152"/>
      <c r="DJ910" s="152"/>
      <c r="DK910" s="152"/>
      <c r="DL910" s="152"/>
      <c r="DM910" s="152"/>
      <c r="DN910" s="152"/>
      <c r="DO910" s="152"/>
      <c r="DP910" s="152"/>
      <c r="DQ910" s="152"/>
      <c r="DR910" s="152"/>
      <c r="DS910" s="152"/>
      <c r="DT910" s="152"/>
      <c r="DU910" s="152"/>
      <c r="DV910" s="152"/>
      <c r="DW910" s="152"/>
      <c r="DX910" s="152"/>
      <c r="DY910" s="152"/>
      <c r="DZ910" s="152"/>
      <c r="EA910" s="152"/>
      <c r="EB910" s="152"/>
      <c r="EC910" s="152"/>
      <c r="ED910" s="152"/>
      <c r="EE910" s="152"/>
      <c r="EF910" s="152"/>
      <c r="EG910" s="152"/>
      <c r="EH910" s="152"/>
      <c r="EI910" s="152"/>
      <c r="EJ910" s="152"/>
      <c r="EK910" s="152"/>
      <c r="EL910" s="152"/>
      <c r="EM910" s="152"/>
      <c r="EN910" s="152"/>
      <c r="EO910" s="152"/>
      <c r="EP910" s="152"/>
      <c r="EQ910" s="152"/>
      <c r="ER910" s="152"/>
      <c r="ES910" s="152"/>
      <c r="ET910" s="152"/>
      <c r="EU910" s="152"/>
      <c r="EV910" s="152"/>
      <c r="EW910" s="152"/>
      <c r="EX910" s="152"/>
      <c r="EY910" s="152"/>
      <c r="EZ910" s="152"/>
      <c r="FA910" s="152"/>
      <c r="FB910" s="152"/>
      <c r="FC910" s="152"/>
      <c r="FD910" s="152"/>
    </row>
    <row r="911" spans="1:160">
      <c r="A911" s="89"/>
      <c r="B911" s="89"/>
      <c r="C911" s="89"/>
      <c r="D911" s="89"/>
      <c r="E911" s="89"/>
      <c r="F911" s="89"/>
      <c r="G911" s="89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152"/>
      <c r="AE911" s="152"/>
      <c r="AF911" s="152"/>
      <c r="AG911" s="152"/>
      <c r="AH911" s="152"/>
      <c r="AI911" s="152"/>
      <c r="AJ911" s="152"/>
      <c r="AK911" s="152"/>
      <c r="AL911" s="152"/>
      <c r="AM911" s="152"/>
      <c r="AN911" s="152"/>
      <c r="AO911" s="152"/>
      <c r="AP911" s="152"/>
      <c r="AQ911" s="152"/>
      <c r="AR911" s="152"/>
      <c r="AS911" s="152"/>
      <c r="AT911" s="152"/>
      <c r="AU911" s="152"/>
      <c r="AV911" s="152"/>
      <c r="AW911" s="152"/>
      <c r="AX911" s="152"/>
      <c r="AY911" s="152"/>
      <c r="AZ911" s="152"/>
      <c r="BA911" s="152"/>
      <c r="BB911" s="152"/>
      <c r="BC911" s="152"/>
      <c r="BD911" s="152"/>
      <c r="BE911" s="152"/>
      <c r="BF911" s="152"/>
      <c r="BG911" s="152"/>
      <c r="BH911" s="152"/>
      <c r="BI911" s="152"/>
      <c r="BJ911" s="152"/>
      <c r="BK911" s="152"/>
      <c r="BL911" s="152"/>
      <c r="BM911" s="152"/>
      <c r="BN911" s="152"/>
      <c r="BO911" s="152"/>
      <c r="BP911" s="152"/>
      <c r="BQ911" s="152"/>
      <c r="BR911" s="152"/>
      <c r="BS911" s="152"/>
      <c r="BT911" s="152"/>
      <c r="BU911" s="152"/>
      <c r="BV911" s="152"/>
      <c r="BW911" s="152"/>
      <c r="BX911" s="152"/>
      <c r="BY911" s="152"/>
      <c r="BZ911" s="152"/>
      <c r="CA911" s="152"/>
      <c r="CB911" s="152"/>
      <c r="CC911" s="152"/>
      <c r="CD911" s="152"/>
      <c r="CE911" s="152"/>
      <c r="CF911" s="152"/>
      <c r="CG911" s="152"/>
      <c r="CH911" s="152"/>
      <c r="CI911" s="152"/>
      <c r="CJ911" s="152"/>
      <c r="CK911" s="152"/>
      <c r="CL911" s="152"/>
      <c r="CM911" s="152"/>
      <c r="CN911" s="152"/>
      <c r="CO911" s="152"/>
      <c r="CP911" s="152"/>
      <c r="CQ911" s="152"/>
      <c r="CR911" s="152"/>
      <c r="CS911" s="152"/>
      <c r="CT911" s="152"/>
      <c r="CU911" s="152"/>
      <c r="CV911" s="152"/>
      <c r="CW911" s="152"/>
      <c r="CX911" s="152"/>
      <c r="CY911" s="152"/>
      <c r="CZ911" s="152"/>
      <c r="DA911" s="152"/>
      <c r="DB911" s="152"/>
      <c r="DC911" s="152"/>
      <c r="DD911" s="152"/>
      <c r="DE911" s="152"/>
      <c r="DF911" s="152"/>
      <c r="DG911" s="152"/>
      <c r="DH911" s="152"/>
      <c r="DI911" s="152"/>
      <c r="DJ911" s="152"/>
      <c r="DK911" s="152"/>
      <c r="DL911" s="152"/>
      <c r="DM911" s="152"/>
      <c r="DN911" s="152"/>
      <c r="DO911" s="152"/>
      <c r="DP911" s="152"/>
      <c r="DQ911" s="152"/>
      <c r="DR911" s="152"/>
      <c r="DS911" s="152"/>
      <c r="DT911" s="152"/>
      <c r="DU911" s="152"/>
      <c r="DV911" s="152"/>
      <c r="DW911" s="152"/>
      <c r="DX911" s="152"/>
      <c r="DY911" s="152"/>
      <c r="DZ911" s="152"/>
      <c r="EA911" s="152"/>
      <c r="EB911" s="152"/>
      <c r="EC911" s="152"/>
      <c r="ED911" s="152"/>
      <c r="EE911" s="152"/>
      <c r="EF911" s="152"/>
      <c r="EG911" s="152"/>
      <c r="EH911" s="152"/>
      <c r="EI911" s="152"/>
      <c r="EJ911" s="152"/>
      <c r="EK911" s="152"/>
      <c r="EL911" s="152"/>
      <c r="EM911" s="152"/>
      <c r="EN911" s="152"/>
      <c r="EO911" s="152"/>
      <c r="EP911" s="152"/>
      <c r="EQ911" s="152"/>
      <c r="ER911" s="152"/>
      <c r="ES911" s="152"/>
      <c r="ET911" s="152"/>
      <c r="EU911" s="152"/>
      <c r="EV911" s="152"/>
      <c r="EW911" s="152"/>
      <c r="EX911" s="152"/>
      <c r="EY911" s="152"/>
      <c r="EZ911" s="152"/>
      <c r="FA911" s="152"/>
      <c r="FB911" s="152"/>
      <c r="FC911" s="152"/>
      <c r="FD911" s="152"/>
    </row>
    <row r="912" spans="1:160">
      <c r="A912" s="89"/>
      <c r="B912" s="89"/>
      <c r="C912" s="89"/>
      <c r="D912" s="89"/>
      <c r="E912" s="89"/>
      <c r="F912" s="89"/>
      <c r="G912" s="89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152"/>
      <c r="AE912" s="152"/>
      <c r="AF912" s="152"/>
      <c r="AG912" s="152"/>
      <c r="AH912" s="152"/>
      <c r="AI912" s="152"/>
      <c r="AJ912" s="152"/>
      <c r="AK912" s="152"/>
      <c r="AL912" s="152"/>
      <c r="AM912" s="152"/>
      <c r="AN912" s="152"/>
      <c r="AO912" s="152"/>
      <c r="AP912" s="152"/>
      <c r="AQ912" s="152"/>
      <c r="AR912" s="152"/>
      <c r="AS912" s="152"/>
      <c r="AT912" s="152"/>
      <c r="AU912" s="152"/>
      <c r="AV912" s="152"/>
      <c r="AW912" s="152"/>
      <c r="AX912" s="152"/>
      <c r="AY912" s="152"/>
      <c r="AZ912" s="152"/>
      <c r="BA912" s="152"/>
      <c r="BB912" s="152"/>
      <c r="BC912" s="152"/>
      <c r="BD912" s="152"/>
      <c r="BE912" s="152"/>
      <c r="BF912" s="152"/>
      <c r="BG912" s="152"/>
      <c r="BH912" s="152"/>
      <c r="BI912" s="152"/>
      <c r="BJ912" s="152"/>
      <c r="BK912" s="152"/>
      <c r="BL912" s="152"/>
      <c r="BM912" s="152"/>
      <c r="BN912" s="152"/>
      <c r="BO912" s="152"/>
      <c r="BP912" s="152"/>
      <c r="BQ912" s="152"/>
      <c r="BR912" s="152"/>
      <c r="BS912" s="152"/>
      <c r="BT912" s="152"/>
      <c r="BU912" s="152"/>
      <c r="BV912" s="152"/>
      <c r="BW912" s="152"/>
      <c r="BX912" s="152"/>
      <c r="BY912" s="152"/>
      <c r="BZ912" s="152"/>
      <c r="CA912" s="152"/>
      <c r="CB912" s="152"/>
      <c r="CC912" s="152"/>
      <c r="CD912" s="152"/>
      <c r="CE912" s="152"/>
      <c r="CF912" s="152"/>
      <c r="CG912" s="152"/>
      <c r="CH912" s="152"/>
      <c r="CI912" s="152"/>
      <c r="CJ912" s="152"/>
      <c r="CK912" s="152"/>
      <c r="CL912" s="152"/>
      <c r="CM912" s="152"/>
      <c r="CN912" s="152"/>
      <c r="CO912" s="152"/>
      <c r="CP912" s="152"/>
      <c r="CQ912" s="152"/>
      <c r="CR912" s="152"/>
      <c r="CS912" s="152"/>
      <c r="CT912" s="152"/>
      <c r="CU912" s="152"/>
      <c r="CV912" s="152"/>
      <c r="CW912" s="152"/>
      <c r="CX912" s="152"/>
      <c r="CY912" s="152"/>
      <c r="CZ912" s="152"/>
      <c r="DA912" s="152"/>
      <c r="DB912" s="152"/>
      <c r="DC912" s="152"/>
      <c r="DD912" s="152"/>
      <c r="DE912" s="152"/>
      <c r="DF912" s="152"/>
      <c r="DG912" s="152"/>
      <c r="DH912" s="152"/>
      <c r="DI912" s="152"/>
      <c r="DJ912" s="152"/>
      <c r="DK912" s="152"/>
      <c r="DL912" s="152"/>
      <c r="DM912" s="152"/>
      <c r="DN912" s="152"/>
      <c r="DO912" s="152"/>
      <c r="DP912" s="152"/>
      <c r="DQ912" s="152"/>
      <c r="DR912" s="152"/>
      <c r="DS912" s="152"/>
      <c r="DT912" s="152"/>
      <c r="DU912" s="152"/>
      <c r="DV912" s="152"/>
      <c r="DW912" s="152"/>
      <c r="DX912" s="152"/>
      <c r="DY912" s="152"/>
      <c r="DZ912" s="152"/>
      <c r="EA912" s="152"/>
      <c r="EB912" s="152"/>
      <c r="EC912" s="152"/>
      <c r="ED912" s="152"/>
      <c r="EE912" s="152"/>
      <c r="EF912" s="152"/>
      <c r="EG912" s="152"/>
      <c r="EH912" s="152"/>
      <c r="EI912" s="152"/>
      <c r="EJ912" s="152"/>
      <c r="EK912" s="152"/>
      <c r="EL912" s="152"/>
      <c r="EM912" s="152"/>
      <c r="EN912" s="152"/>
      <c r="EO912" s="152"/>
      <c r="EP912" s="152"/>
      <c r="EQ912" s="152"/>
      <c r="ER912" s="152"/>
      <c r="ES912" s="152"/>
      <c r="ET912" s="152"/>
      <c r="EU912" s="152"/>
      <c r="EV912" s="152"/>
      <c r="EW912" s="152"/>
      <c r="EX912" s="152"/>
      <c r="EY912" s="152"/>
      <c r="EZ912" s="152"/>
      <c r="FA912" s="152"/>
      <c r="FB912" s="152"/>
      <c r="FC912" s="152"/>
      <c r="FD912" s="152"/>
    </row>
    <row r="913" spans="1:160">
      <c r="A913" s="89"/>
      <c r="B913" s="89"/>
      <c r="C913" s="89"/>
      <c r="D913" s="89"/>
      <c r="E913" s="89"/>
      <c r="F913" s="89"/>
      <c r="G913" s="89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152"/>
      <c r="AE913" s="152"/>
      <c r="AF913" s="152"/>
      <c r="AG913" s="152"/>
      <c r="AH913" s="152"/>
      <c r="AI913" s="152"/>
      <c r="AJ913" s="152"/>
      <c r="AK913" s="152"/>
      <c r="AL913" s="152"/>
      <c r="AM913" s="152"/>
      <c r="AN913" s="152"/>
      <c r="AO913" s="152"/>
      <c r="AP913" s="152"/>
      <c r="AQ913" s="152"/>
      <c r="AR913" s="152"/>
      <c r="AS913" s="152"/>
      <c r="AT913" s="152"/>
      <c r="AU913" s="152"/>
      <c r="AV913" s="152"/>
      <c r="AW913" s="152"/>
      <c r="AX913" s="152"/>
      <c r="AY913" s="152"/>
      <c r="AZ913" s="152"/>
      <c r="BA913" s="152"/>
      <c r="BB913" s="152"/>
      <c r="BC913" s="152"/>
      <c r="BD913" s="152"/>
      <c r="BE913" s="152"/>
      <c r="BF913" s="152"/>
      <c r="BG913" s="152"/>
      <c r="BH913" s="152"/>
      <c r="BI913" s="152"/>
      <c r="BJ913" s="152"/>
      <c r="BK913" s="152"/>
      <c r="BL913" s="152"/>
      <c r="BM913" s="152"/>
      <c r="BN913" s="152"/>
      <c r="BO913" s="152"/>
      <c r="BP913" s="152"/>
      <c r="BQ913" s="152"/>
      <c r="BR913" s="152"/>
      <c r="BS913" s="152"/>
      <c r="BT913" s="152"/>
      <c r="BU913" s="152"/>
      <c r="BV913" s="152"/>
      <c r="BW913" s="152"/>
      <c r="BX913" s="152"/>
      <c r="BY913" s="152"/>
      <c r="BZ913" s="152"/>
      <c r="CA913" s="152"/>
      <c r="CB913" s="152"/>
      <c r="CC913" s="152"/>
      <c r="CD913" s="152"/>
      <c r="CE913" s="152"/>
      <c r="CF913" s="152"/>
      <c r="CG913" s="152"/>
      <c r="CH913" s="152"/>
      <c r="CI913" s="152"/>
      <c r="CJ913" s="152"/>
      <c r="CK913" s="152"/>
      <c r="CL913" s="152"/>
      <c r="CM913" s="152"/>
      <c r="CN913" s="152"/>
      <c r="CO913" s="152"/>
      <c r="CP913" s="152"/>
      <c r="CQ913" s="152"/>
      <c r="CR913" s="152"/>
      <c r="CS913" s="152"/>
      <c r="CT913" s="152"/>
      <c r="CU913" s="152"/>
      <c r="CV913" s="152"/>
      <c r="CW913" s="152"/>
      <c r="CX913" s="152"/>
      <c r="CY913" s="152"/>
      <c r="CZ913" s="152"/>
      <c r="DA913" s="152"/>
      <c r="DB913" s="152"/>
      <c r="DC913" s="152"/>
      <c r="DD913" s="152"/>
      <c r="DE913" s="152"/>
      <c r="DF913" s="152"/>
      <c r="DG913" s="152"/>
      <c r="DH913" s="152"/>
      <c r="DI913" s="152"/>
      <c r="DJ913" s="152"/>
      <c r="DK913" s="152"/>
      <c r="DL913" s="152"/>
      <c r="DM913" s="152"/>
      <c r="DN913" s="152"/>
      <c r="DO913" s="152"/>
      <c r="DP913" s="152"/>
      <c r="DQ913" s="152"/>
      <c r="DR913" s="152"/>
      <c r="DS913" s="152"/>
      <c r="DT913" s="152"/>
      <c r="DU913" s="152"/>
      <c r="DV913" s="152"/>
      <c r="DW913" s="152"/>
      <c r="DX913" s="152"/>
      <c r="DY913" s="152"/>
      <c r="DZ913" s="152"/>
      <c r="EA913" s="152"/>
      <c r="EB913" s="152"/>
      <c r="EC913" s="152"/>
      <c r="ED913" s="152"/>
      <c r="EE913" s="152"/>
      <c r="EF913" s="152"/>
      <c r="EG913" s="152"/>
      <c r="EH913" s="152"/>
      <c r="EI913" s="152"/>
      <c r="EJ913" s="152"/>
      <c r="EK913" s="152"/>
      <c r="EL913" s="152"/>
      <c r="EM913" s="152"/>
      <c r="EN913" s="152"/>
      <c r="EO913" s="152"/>
      <c r="EP913" s="152"/>
      <c r="EQ913" s="152"/>
      <c r="ER913" s="152"/>
      <c r="ES913" s="152"/>
      <c r="ET913" s="152"/>
      <c r="EU913" s="152"/>
      <c r="EV913" s="152"/>
      <c r="EW913" s="152"/>
      <c r="EX913" s="152"/>
      <c r="EY913" s="152"/>
      <c r="EZ913" s="152"/>
      <c r="FA913" s="152"/>
      <c r="FB913" s="152"/>
      <c r="FC913" s="152"/>
      <c r="FD913" s="152"/>
    </row>
    <row r="914" spans="1:160">
      <c r="A914" s="89"/>
      <c r="B914" s="89"/>
      <c r="C914" s="89"/>
      <c r="D914" s="89"/>
      <c r="E914" s="89"/>
      <c r="F914" s="89"/>
      <c r="G914" s="89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152"/>
      <c r="AE914" s="152"/>
      <c r="AF914" s="152"/>
      <c r="AG914" s="152"/>
      <c r="AH914" s="152"/>
      <c r="AI914" s="152"/>
      <c r="AJ914" s="152"/>
      <c r="AK914" s="152"/>
      <c r="AL914" s="152"/>
      <c r="AM914" s="152"/>
      <c r="AN914" s="152"/>
      <c r="AO914" s="152"/>
      <c r="AP914" s="152"/>
      <c r="AQ914" s="152"/>
      <c r="AR914" s="152"/>
      <c r="AS914" s="152"/>
      <c r="AT914" s="152"/>
      <c r="AU914" s="152"/>
      <c r="AV914" s="152"/>
      <c r="AW914" s="152"/>
      <c r="AX914" s="152"/>
      <c r="AY914" s="152"/>
      <c r="AZ914" s="152"/>
      <c r="BA914" s="152"/>
      <c r="BB914" s="152"/>
      <c r="BC914" s="152"/>
      <c r="BD914" s="152"/>
      <c r="BE914" s="152"/>
      <c r="BF914" s="152"/>
      <c r="BG914" s="152"/>
      <c r="BH914" s="152"/>
      <c r="BI914" s="152"/>
      <c r="BJ914" s="152"/>
      <c r="BK914" s="152"/>
      <c r="BL914" s="152"/>
      <c r="BM914" s="152"/>
      <c r="BN914" s="152"/>
      <c r="BO914" s="152"/>
      <c r="BP914" s="152"/>
      <c r="BQ914" s="152"/>
      <c r="BR914" s="152"/>
      <c r="BS914" s="152"/>
      <c r="BT914" s="152"/>
      <c r="BU914" s="152"/>
      <c r="BV914" s="152"/>
      <c r="BW914" s="152"/>
      <c r="BX914" s="152"/>
      <c r="BY914" s="152"/>
      <c r="BZ914" s="152"/>
      <c r="CA914" s="152"/>
      <c r="CB914" s="152"/>
      <c r="CC914" s="152"/>
      <c r="CD914" s="152"/>
      <c r="CE914" s="152"/>
      <c r="CF914" s="152"/>
      <c r="CG914" s="152"/>
      <c r="CH914" s="152"/>
      <c r="CI914" s="152"/>
      <c r="CJ914" s="152"/>
      <c r="CK914" s="152"/>
      <c r="CL914" s="152"/>
      <c r="CM914" s="152"/>
      <c r="CN914" s="152"/>
      <c r="CO914" s="152"/>
      <c r="CP914" s="152"/>
      <c r="CQ914" s="152"/>
      <c r="CR914" s="152"/>
      <c r="CS914" s="152"/>
      <c r="CT914" s="152"/>
      <c r="CU914" s="152"/>
      <c r="CV914" s="152"/>
      <c r="CW914" s="152"/>
      <c r="CX914" s="152"/>
      <c r="CY914" s="152"/>
      <c r="CZ914" s="152"/>
      <c r="DA914" s="152"/>
      <c r="DB914" s="152"/>
      <c r="DC914" s="152"/>
      <c r="DD914" s="152"/>
      <c r="DE914" s="152"/>
      <c r="DF914" s="152"/>
      <c r="DG914" s="152"/>
      <c r="DH914" s="152"/>
      <c r="DI914" s="152"/>
      <c r="DJ914" s="152"/>
      <c r="DK914" s="152"/>
      <c r="DL914" s="152"/>
      <c r="DM914" s="152"/>
      <c r="DN914" s="152"/>
      <c r="DO914" s="152"/>
      <c r="DP914" s="152"/>
      <c r="DQ914" s="152"/>
      <c r="DR914" s="152"/>
      <c r="DS914" s="152"/>
      <c r="DT914" s="152"/>
      <c r="DU914" s="152"/>
      <c r="DV914" s="152"/>
      <c r="DW914" s="152"/>
      <c r="DX914" s="152"/>
      <c r="DY914" s="152"/>
      <c r="DZ914" s="152"/>
      <c r="EA914" s="152"/>
      <c r="EB914" s="152"/>
      <c r="EC914" s="152"/>
      <c r="ED914" s="152"/>
      <c r="EE914" s="152"/>
      <c r="EF914" s="152"/>
      <c r="EG914" s="152"/>
      <c r="EH914" s="152"/>
      <c r="EI914" s="152"/>
      <c r="EJ914" s="152"/>
      <c r="EK914" s="152"/>
      <c r="EL914" s="152"/>
      <c r="EM914" s="152"/>
      <c r="EN914" s="152"/>
      <c r="EO914" s="152"/>
      <c r="EP914" s="152"/>
      <c r="EQ914" s="152"/>
      <c r="ER914" s="152"/>
      <c r="ES914" s="152"/>
      <c r="ET914" s="152"/>
      <c r="EU914" s="152"/>
      <c r="EV914" s="152"/>
      <c r="EW914" s="152"/>
      <c r="EX914" s="152"/>
      <c r="EY914" s="152"/>
      <c r="EZ914" s="152"/>
      <c r="FA914" s="152"/>
      <c r="FB914" s="152"/>
      <c r="FC914" s="152"/>
      <c r="FD914" s="152"/>
    </row>
    <row r="915" spans="1:160">
      <c r="A915" s="89"/>
      <c r="B915" s="89"/>
      <c r="C915" s="89"/>
      <c r="D915" s="89"/>
      <c r="E915" s="89"/>
      <c r="F915" s="89"/>
      <c r="G915" s="89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152"/>
      <c r="AE915" s="152"/>
      <c r="AF915" s="152"/>
      <c r="AG915" s="152"/>
      <c r="AH915" s="152"/>
      <c r="AI915" s="152"/>
      <c r="AJ915" s="152"/>
      <c r="AK915" s="152"/>
      <c r="AL915" s="152"/>
      <c r="AM915" s="152"/>
      <c r="AN915" s="152"/>
      <c r="AO915" s="152"/>
      <c r="AP915" s="152"/>
      <c r="AQ915" s="152"/>
      <c r="AR915" s="152"/>
      <c r="AS915" s="152"/>
      <c r="AT915" s="152"/>
      <c r="AU915" s="152"/>
      <c r="AV915" s="152"/>
      <c r="AW915" s="152"/>
      <c r="AX915" s="152"/>
      <c r="AY915" s="152"/>
      <c r="AZ915" s="152"/>
      <c r="BA915" s="152"/>
      <c r="BB915" s="152"/>
      <c r="BC915" s="152"/>
      <c r="BD915" s="152"/>
      <c r="BE915" s="152"/>
      <c r="BF915" s="152"/>
      <c r="BG915" s="152"/>
      <c r="BH915" s="152"/>
      <c r="BI915" s="152"/>
      <c r="BJ915" s="152"/>
      <c r="BK915" s="152"/>
      <c r="BL915" s="152"/>
      <c r="BM915" s="152"/>
      <c r="BN915" s="152"/>
      <c r="BO915" s="152"/>
      <c r="BP915" s="152"/>
      <c r="BQ915" s="152"/>
      <c r="BR915" s="152"/>
      <c r="BS915" s="152"/>
      <c r="BT915" s="152"/>
      <c r="BU915" s="152"/>
      <c r="BV915" s="152"/>
      <c r="BW915" s="152"/>
      <c r="BX915" s="152"/>
      <c r="BY915" s="152"/>
      <c r="BZ915" s="152"/>
      <c r="CA915" s="152"/>
      <c r="CB915" s="152"/>
      <c r="CC915" s="152"/>
      <c r="CD915" s="152"/>
      <c r="CE915" s="152"/>
      <c r="CF915" s="152"/>
      <c r="CG915" s="152"/>
      <c r="CH915" s="152"/>
      <c r="CI915" s="152"/>
      <c r="CJ915" s="152"/>
      <c r="CK915" s="152"/>
      <c r="CL915" s="152"/>
      <c r="CM915" s="152"/>
      <c r="CN915" s="152"/>
      <c r="CO915" s="152"/>
      <c r="CP915" s="152"/>
      <c r="CQ915" s="152"/>
      <c r="CR915" s="152"/>
      <c r="CS915" s="152"/>
      <c r="CT915" s="152"/>
      <c r="CU915" s="152"/>
      <c r="CV915" s="152"/>
      <c r="CW915" s="152"/>
      <c r="CX915" s="152"/>
      <c r="CY915" s="152"/>
      <c r="CZ915" s="152"/>
      <c r="DA915" s="152"/>
      <c r="DB915" s="152"/>
      <c r="DC915" s="152"/>
      <c r="DD915" s="152"/>
      <c r="DE915" s="152"/>
      <c r="DF915" s="152"/>
      <c r="DG915" s="152"/>
      <c r="DH915" s="152"/>
      <c r="DI915" s="152"/>
      <c r="DJ915" s="152"/>
      <c r="DK915" s="152"/>
      <c r="DL915" s="152"/>
      <c r="DM915" s="152"/>
      <c r="DN915" s="152"/>
      <c r="DO915" s="152"/>
      <c r="DP915" s="152"/>
      <c r="DQ915" s="152"/>
      <c r="DR915" s="152"/>
      <c r="DS915" s="152"/>
      <c r="DT915" s="152"/>
      <c r="DU915" s="152"/>
      <c r="DV915" s="152"/>
      <c r="DW915" s="152"/>
      <c r="DX915" s="152"/>
      <c r="DY915" s="152"/>
      <c r="DZ915" s="152"/>
      <c r="EA915" s="152"/>
      <c r="EB915" s="152"/>
      <c r="EC915" s="152"/>
      <c r="ED915" s="152"/>
      <c r="EE915" s="152"/>
      <c r="EF915" s="152"/>
      <c r="EG915" s="152"/>
      <c r="EH915" s="152"/>
      <c r="EI915" s="152"/>
      <c r="EJ915" s="152"/>
      <c r="EK915" s="152"/>
      <c r="EL915" s="152"/>
      <c r="EM915" s="152"/>
      <c r="EN915" s="152"/>
      <c r="EO915" s="152"/>
      <c r="EP915" s="152"/>
      <c r="EQ915" s="152"/>
      <c r="ER915" s="152"/>
      <c r="ES915" s="152"/>
      <c r="ET915" s="152"/>
      <c r="EU915" s="152"/>
      <c r="EV915" s="152"/>
      <c r="EW915" s="152"/>
      <c r="EX915" s="152"/>
      <c r="EY915" s="152"/>
      <c r="EZ915" s="152"/>
      <c r="FA915" s="152"/>
      <c r="FB915" s="152"/>
      <c r="FC915" s="152"/>
      <c r="FD915" s="152"/>
    </row>
    <row r="916" spans="1:160">
      <c r="A916" s="89"/>
      <c r="B916" s="89"/>
      <c r="C916" s="89"/>
      <c r="D916" s="89"/>
      <c r="E916" s="89"/>
      <c r="F916" s="89"/>
      <c r="G916" s="89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152"/>
      <c r="AE916" s="152"/>
      <c r="AF916" s="152"/>
      <c r="AG916" s="152"/>
      <c r="AH916" s="152"/>
      <c r="AI916" s="152"/>
      <c r="AJ916" s="152"/>
      <c r="AK916" s="152"/>
      <c r="AL916" s="152"/>
      <c r="AM916" s="152"/>
      <c r="AN916" s="152"/>
      <c r="AO916" s="152"/>
      <c r="AP916" s="152"/>
      <c r="AQ916" s="152"/>
      <c r="AR916" s="152"/>
      <c r="AS916" s="152"/>
      <c r="AT916" s="152"/>
      <c r="AU916" s="152"/>
      <c r="AV916" s="152"/>
      <c r="AW916" s="152"/>
      <c r="AX916" s="152"/>
      <c r="AY916" s="152"/>
      <c r="AZ916" s="152"/>
      <c r="BA916" s="152"/>
      <c r="BB916" s="152"/>
      <c r="BC916" s="152"/>
      <c r="BD916" s="152"/>
      <c r="BE916" s="152"/>
      <c r="BF916" s="152"/>
      <c r="BG916" s="152"/>
      <c r="BH916" s="152"/>
      <c r="BI916" s="152"/>
      <c r="BJ916" s="152"/>
      <c r="BK916" s="152"/>
      <c r="BL916" s="152"/>
      <c r="BM916" s="152"/>
      <c r="BN916" s="152"/>
      <c r="BO916" s="152"/>
      <c r="BP916" s="152"/>
      <c r="BQ916" s="152"/>
      <c r="BR916" s="152"/>
      <c r="BS916" s="152"/>
      <c r="BT916" s="152"/>
      <c r="BU916" s="152"/>
      <c r="BV916" s="152"/>
      <c r="BW916" s="152"/>
      <c r="BX916" s="152"/>
      <c r="BY916" s="152"/>
      <c r="BZ916" s="152"/>
      <c r="CA916" s="152"/>
      <c r="CB916" s="152"/>
      <c r="CC916" s="152"/>
      <c r="CD916" s="152"/>
      <c r="CE916" s="152"/>
      <c r="CF916" s="152"/>
      <c r="CG916" s="152"/>
      <c r="CH916" s="152"/>
      <c r="CI916" s="152"/>
      <c r="CJ916" s="152"/>
      <c r="CK916" s="152"/>
      <c r="CL916" s="152"/>
      <c r="CM916" s="152"/>
      <c r="CN916" s="152"/>
      <c r="CO916" s="152"/>
      <c r="CP916" s="152"/>
      <c r="CQ916" s="152"/>
      <c r="CR916" s="152"/>
      <c r="CS916" s="152"/>
      <c r="CT916" s="152"/>
      <c r="CU916" s="152"/>
      <c r="CV916" s="152"/>
      <c r="CW916" s="152"/>
      <c r="CX916" s="152"/>
      <c r="CY916" s="152"/>
      <c r="CZ916" s="152"/>
      <c r="DA916" s="152"/>
      <c r="DB916" s="152"/>
      <c r="DC916" s="152"/>
      <c r="DD916" s="152"/>
      <c r="DE916" s="152"/>
      <c r="DF916" s="152"/>
      <c r="DG916" s="152"/>
      <c r="DH916" s="152"/>
      <c r="DI916" s="152"/>
      <c r="DJ916" s="152"/>
      <c r="DK916" s="152"/>
      <c r="DL916" s="152"/>
      <c r="DM916" s="152"/>
      <c r="DN916" s="152"/>
      <c r="DO916" s="152"/>
      <c r="DP916" s="152"/>
      <c r="DQ916" s="152"/>
      <c r="DR916" s="152"/>
      <c r="DS916" s="152"/>
      <c r="DT916" s="152"/>
      <c r="DU916" s="152"/>
      <c r="DV916" s="152"/>
      <c r="DW916" s="152"/>
      <c r="DX916" s="152"/>
      <c r="DY916" s="152"/>
      <c r="DZ916" s="152"/>
      <c r="EA916" s="152"/>
      <c r="EB916" s="152"/>
      <c r="EC916" s="152"/>
      <c r="ED916" s="152"/>
      <c r="EE916" s="152"/>
      <c r="EF916" s="152"/>
      <c r="EG916" s="152"/>
      <c r="EH916" s="152"/>
      <c r="EI916" s="152"/>
      <c r="EJ916" s="152"/>
      <c r="EK916" s="152"/>
      <c r="EL916" s="152"/>
      <c r="EM916" s="152"/>
      <c r="EN916" s="152"/>
      <c r="EO916" s="152"/>
      <c r="EP916" s="152"/>
      <c r="EQ916" s="152"/>
      <c r="ER916" s="152"/>
      <c r="ES916" s="152"/>
      <c r="ET916" s="152"/>
      <c r="EU916" s="152"/>
      <c r="EV916" s="152"/>
      <c r="EW916" s="152"/>
      <c r="EX916" s="152"/>
      <c r="EY916" s="152"/>
      <c r="EZ916" s="152"/>
      <c r="FA916" s="152"/>
      <c r="FB916" s="152"/>
      <c r="FC916" s="152"/>
      <c r="FD916" s="152"/>
    </row>
    <row r="917" spans="1:160">
      <c r="A917" s="89"/>
      <c r="B917" s="89"/>
      <c r="C917" s="89"/>
      <c r="D917" s="89"/>
      <c r="E917" s="89"/>
      <c r="F917" s="89"/>
      <c r="G917" s="89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152"/>
      <c r="AE917" s="152"/>
      <c r="AF917" s="152"/>
      <c r="AG917" s="152"/>
      <c r="AH917" s="152"/>
      <c r="AI917" s="152"/>
      <c r="AJ917" s="152"/>
      <c r="AK917" s="152"/>
      <c r="AL917" s="152"/>
      <c r="AM917" s="152"/>
      <c r="AN917" s="152"/>
      <c r="AO917" s="152"/>
      <c r="AP917" s="152"/>
      <c r="AQ917" s="152"/>
      <c r="AR917" s="152"/>
      <c r="AS917" s="152"/>
      <c r="AT917" s="152"/>
      <c r="AU917" s="152"/>
      <c r="AV917" s="152"/>
      <c r="AW917" s="152"/>
      <c r="AX917" s="152"/>
      <c r="AY917" s="152"/>
      <c r="AZ917" s="152"/>
      <c r="BA917" s="152"/>
      <c r="BB917" s="152"/>
      <c r="BC917" s="152"/>
      <c r="BD917" s="152"/>
      <c r="BE917" s="152"/>
      <c r="BF917" s="152"/>
      <c r="BG917" s="152"/>
      <c r="BH917" s="152"/>
      <c r="BI917" s="152"/>
      <c r="BJ917" s="152"/>
      <c r="BK917" s="152"/>
      <c r="BL917" s="152"/>
      <c r="BM917" s="152"/>
      <c r="BN917" s="152"/>
      <c r="BO917" s="152"/>
      <c r="BP917" s="152"/>
      <c r="BQ917" s="152"/>
      <c r="BR917" s="152"/>
      <c r="BS917" s="152"/>
      <c r="BT917" s="152"/>
      <c r="BU917" s="152"/>
      <c r="BV917" s="152"/>
      <c r="BW917" s="152"/>
      <c r="BX917" s="152"/>
      <c r="BY917" s="152"/>
      <c r="BZ917" s="152"/>
      <c r="CA917" s="152"/>
      <c r="CB917" s="152"/>
      <c r="CC917" s="152"/>
      <c r="CD917" s="152"/>
      <c r="CE917" s="152"/>
      <c r="CF917" s="152"/>
      <c r="CG917" s="152"/>
      <c r="CH917" s="152"/>
      <c r="CI917" s="152"/>
      <c r="CJ917" s="152"/>
      <c r="CK917" s="152"/>
      <c r="CL917" s="152"/>
      <c r="CM917" s="152"/>
      <c r="CN917" s="152"/>
      <c r="CO917" s="152"/>
      <c r="CP917" s="152"/>
      <c r="CQ917" s="152"/>
      <c r="CR917" s="152"/>
      <c r="CS917" s="152"/>
      <c r="CT917" s="152"/>
      <c r="CU917" s="152"/>
      <c r="CV917" s="152"/>
      <c r="CW917" s="152"/>
      <c r="CX917" s="152"/>
      <c r="CY917" s="152"/>
      <c r="CZ917" s="152"/>
      <c r="DA917" s="152"/>
      <c r="DB917" s="152"/>
      <c r="DC917" s="152"/>
      <c r="DD917" s="152"/>
      <c r="DE917" s="152"/>
      <c r="DF917" s="152"/>
      <c r="DG917" s="152"/>
      <c r="DH917" s="152"/>
      <c r="DI917" s="152"/>
      <c r="DJ917" s="152"/>
      <c r="DK917" s="152"/>
      <c r="DL917" s="152"/>
      <c r="DM917" s="152"/>
      <c r="DN917" s="152"/>
      <c r="DO917" s="152"/>
      <c r="DP917" s="152"/>
      <c r="DQ917" s="152"/>
      <c r="DR917" s="152"/>
      <c r="DS917" s="152"/>
      <c r="DT917" s="152"/>
      <c r="DU917" s="152"/>
      <c r="DV917" s="152"/>
      <c r="DW917" s="152"/>
      <c r="DX917" s="152"/>
      <c r="DY917" s="152"/>
      <c r="DZ917" s="152"/>
      <c r="EA917" s="152"/>
      <c r="EB917" s="152"/>
      <c r="EC917" s="152"/>
      <c r="ED917" s="152"/>
      <c r="EE917" s="152"/>
      <c r="EF917" s="152"/>
      <c r="EG917" s="152"/>
      <c r="EH917" s="152"/>
      <c r="EI917" s="152"/>
      <c r="EJ917" s="152"/>
      <c r="EK917" s="152"/>
      <c r="EL917" s="152"/>
      <c r="EM917" s="152"/>
      <c r="EN917" s="152"/>
      <c r="EO917" s="152"/>
      <c r="EP917" s="152"/>
      <c r="EQ917" s="152"/>
      <c r="ER917" s="152"/>
      <c r="ES917" s="152"/>
      <c r="ET917" s="152"/>
      <c r="EU917" s="152"/>
      <c r="EV917" s="152"/>
      <c r="EW917" s="152"/>
      <c r="EX917" s="152"/>
      <c r="EY917" s="152"/>
      <c r="EZ917" s="152"/>
      <c r="FA917" s="152"/>
      <c r="FB917" s="152"/>
      <c r="FC917" s="152"/>
      <c r="FD917" s="152"/>
    </row>
    <row r="918" spans="1:160">
      <c r="A918" s="89"/>
      <c r="B918" s="89"/>
      <c r="C918" s="89"/>
      <c r="D918" s="89"/>
      <c r="E918" s="89"/>
      <c r="F918" s="89"/>
      <c r="G918" s="89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152"/>
      <c r="AE918" s="152"/>
      <c r="AF918" s="152"/>
      <c r="AG918" s="152"/>
      <c r="AH918" s="152"/>
      <c r="AI918" s="152"/>
      <c r="AJ918" s="152"/>
      <c r="AK918" s="152"/>
      <c r="AL918" s="152"/>
      <c r="AM918" s="152"/>
      <c r="AN918" s="152"/>
      <c r="AO918" s="152"/>
      <c r="AP918" s="152"/>
      <c r="AQ918" s="152"/>
      <c r="AR918" s="152"/>
      <c r="AS918" s="152"/>
      <c r="AT918" s="152"/>
      <c r="AU918" s="152"/>
      <c r="AV918" s="152"/>
      <c r="AW918" s="152"/>
      <c r="AX918" s="152"/>
      <c r="AY918" s="152"/>
      <c r="AZ918" s="152"/>
      <c r="BA918" s="152"/>
      <c r="BB918" s="152"/>
      <c r="BC918" s="152"/>
      <c r="BD918" s="152"/>
      <c r="BE918" s="152"/>
      <c r="BF918" s="152"/>
      <c r="BG918" s="152"/>
      <c r="BH918" s="152"/>
      <c r="BI918" s="152"/>
      <c r="BJ918" s="152"/>
      <c r="BK918" s="152"/>
      <c r="BL918" s="152"/>
      <c r="BM918" s="152"/>
      <c r="BN918" s="152"/>
      <c r="BO918" s="152"/>
      <c r="BP918" s="152"/>
      <c r="BQ918" s="152"/>
      <c r="BR918" s="152"/>
      <c r="BS918" s="152"/>
      <c r="BT918" s="152"/>
      <c r="BU918" s="152"/>
      <c r="BV918" s="152"/>
      <c r="BW918" s="152"/>
      <c r="BX918" s="152"/>
      <c r="BY918" s="152"/>
      <c r="BZ918" s="152"/>
      <c r="CA918" s="152"/>
      <c r="CB918" s="152"/>
      <c r="CC918" s="152"/>
      <c r="CD918" s="152"/>
      <c r="CE918" s="152"/>
      <c r="CF918" s="152"/>
      <c r="CG918" s="152"/>
      <c r="CH918" s="152"/>
      <c r="CI918" s="152"/>
      <c r="CJ918" s="152"/>
      <c r="CK918" s="152"/>
      <c r="CL918" s="152"/>
      <c r="CM918" s="152"/>
      <c r="CN918" s="152"/>
      <c r="CO918" s="152"/>
      <c r="CP918" s="152"/>
      <c r="CQ918" s="152"/>
      <c r="CR918" s="152"/>
      <c r="CS918" s="152"/>
      <c r="CT918" s="152"/>
      <c r="CU918" s="152"/>
      <c r="CV918" s="152"/>
      <c r="CW918" s="152"/>
      <c r="CX918" s="152"/>
      <c r="CY918" s="152"/>
      <c r="CZ918" s="152"/>
      <c r="DA918" s="152"/>
      <c r="DB918" s="152"/>
      <c r="DC918" s="152"/>
      <c r="DD918" s="152"/>
      <c r="DE918" s="152"/>
      <c r="DF918" s="152"/>
      <c r="DG918" s="152"/>
      <c r="DH918" s="152"/>
      <c r="DI918" s="152"/>
      <c r="DJ918" s="152"/>
      <c r="DK918" s="152"/>
      <c r="DL918" s="152"/>
      <c r="DM918" s="152"/>
      <c r="DN918" s="152"/>
      <c r="DO918" s="152"/>
      <c r="DP918" s="152"/>
      <c r="DQ918" s="152"/>
      <c r="DR918" s="152"/>
      <c r="DS918" s="152"/>
      <c r="DT918" s="152"/>
      <c r="DU918" s="152"/>
      <c r="DV918" s="152"/>
      <c r="DW918" s="152"/>
      <c r="DX918" s="152"/>
      <c r="DY918" s="152"/>
      <c r="DZ918" s="152"/>
      <c r="EA918" s="152"/>
      <c r="EB918" s="152"/>
      <c r="EC918" s="152"/>
      <c r="ED918" s="152"/>
      <c r="EE918" s="152"/>
      <c r="EF918" s="152"/>
      <c r="EG918" s="152"/>
      <c r="EH918" s="152"/>
      <c r="EI918" s="152"/>
      <c r="EJ918" s="152"/>
      <c r="EK918" s="152"/>
      <c r="EL918" s="152"/>
      <c r="EM918" s="152"/>
      <c r="EN918" s="152"/>
      <c r="EO918" s="152"/>
      <c r="EP918" s="152"/>
      <c r="EQ918" s="152"/>
      <c r="ER918" s="152"/>
      <c r="ES918" s="152"/>
      <c r="ET918" s="152"/>
      <c r="EU918" s="152"/>
      <c r="EV918" s="152"/>
      <c r="EW918" s="152"/>
      <c r="EX918" s="152"/>
      <c r="EY918" s="152"/>
      <c r="EZ918" s="152"/>
      <c r="FA918" s="152"/>
      <c r="FB918" s="152"/>
      <c r="FC918" s="152"/>
      <c r="FD918" s="152"/>
    </row>
    <row r="919" spans="1:160">
      <c r="A919" s="89"/>
      <c r="B919" s="89"/>
      <c r="C919" s="89"/>
      <c r="D919" s="89"/>
      <c r="E919" s="89"/>
      <c r="F919" s="89"/>
      <c r="G919" s="89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152"/>
      <c r="AE919" s="152"/>
      <c r="AF919" s="152"/>
      <c r="AG919" s="152"/>
      <c r="AH919" s="152"/>
      <c r="AI919" s="152"/>
      <c r="AJ919" s="152"/>
      <c r="AK919" s="152"/>
      <c r="AL919" s="152"/>
      <c r="AM919" s="152"/>
      <c r="AN919" s="152"/>
      <c r="AO919" s="152"/>
      <c r="AP919" s="152"/>
      <c r="AQ919" s="152"/>
      <c r="AR919" s="152"/>
      <c r="AS919" s="152"/>
      <c r="AT919" s="152"/>
      <c r="AU919" s="152"/>
      <c r="AV919" s="152"/>
      <c r="AW919" s="152"/>
      <c r="AX919" s="152"/>
      <c r="AY919" s="152"/>
      <c r="AZ919" s="152"/>
      <c r="BA919" s="152"/>
      <c r="BB919" s="152"/>
      <c r="BC919" s="152"/>
      <c r="BD919" s="152"/>
      <c r="BE919" s="152"/>
      <c r="BF919" s="152"/>
      <c r="BG919" s="152"/>
      <c r="BH919" s="152"/>
      <c r="BI919" s="152"/>
      <c r="BJ919" s="152"/>
      <c r="BK919" s="152"/>
      <c r="BL919" s="152"/>
      <c r="BM919" s="152"/>
      <c r="BN919" s="152"/>
      <c r="BO919" s="152"/>
      <c r="BP919" s="152"/>
      <c r="BQ919" s="152"/>
      <c r="BR919" s="152"/>
      <c r="BS919" s="152"/>
      <c r="BT919" s="152"/>
      <c r="BU919" s="152"/>
      <c r="BV919" s="152"/>
      <c r="BW919" s="152"/>
      <c r="BX919" s="152"/>
      <c r="BY919" s="152"/>
      <c r="BZ919" s="152"/>
      <c r="CA919" s="152"/>
      <c r="CB919" s="152"/>
      <c r="CC919" s="152"/>
      <c r="CD919" s="152"/>
      <c r="CE919" s="152"/>
      <c r="CF919" s="152"/>
      <c r="CG919" s="152"/>
      <c r="CH919" s="152"/>
      <c r="CI919" s="152"/>
      <c r="CJ919" s="152"/>
      <c r="CK919" s="152"/>
      <c r="CL919" s="152"/>
      <c r="CM919" s="152"/>
      <c r="CN919" s="152"/>
      <c r="CO919" s="152"/>
      <c r="CP919" s="152"/>
      <c r="CQ919" s="152"/>
      <c r="CR919" s="152"/>
      <c r="CS919" s="152"/>
      <c r="CT919" s="152"/>
      <c r="CU919" s="152"/>
      <c r="CV919" s="152"/>
      <c r="CW919" s="152"/>
      <c r="CX919" s="152"/>
      <c r="CY919" s="152"/>
      <c r="CZ919" s="152"/>
      <c r="DA919" s="152"/>
      <c r="DB919" s="152"/>
      <c r="DC919" s="152"/>
      <c r="DD919" s="152"/>
      <c r="DE919" s="152"/>
      <c r="DF919" s="152"/>
      <c r="DG919" s="152"/>
      <c r="DH919" s="152"/>
      <c r="DI919" s="152"/>
      <c r="DJ919" s="152"/>
      <c r="DK919" s="152"/>
      <c r="DL919" s="152"/>
      <c r="DM919" s="152"/>
      <c r="DN919" s="152"/>
      <c r="DO919" s="152"/>
      <c r="DP919" s="152"/>
      <c r="DQ919" s="152"/>
      <c r="DR919" s="152"/>
      <c r="DS919" s="152"/>
      <c r="DT919" s="152"/>
      <c r="DU919" s="152"/>
      <c r="DV919" s="152"/>
      <c r="DW919" s="152"/>
      <c r="DX919" s="152"/>
      <c r="DY919" s="152"/>
      <c r="DZ919" s="152"/>
      <c r="EA919" s="152"/>
      <c r="EB919" s="152"/>
      <c r="EC919" s="152"/>
      <c r="ED919" s="152"/>
      <c r="EE919" s="152"/>
      <c r="EF919" s="152"/>
      <c r="EG919" s="152"/>
      <c r="EH919" s="152"/>
      <c r="EI919" s="152"/>
      <c r="EJ919" s="152"/>
      <c r="EK919" s="152"/>
      <c r="EL919" s="152"/>
      <c r="EM919" s="152"/>
      <c r="EN919" s="152"/>
      <c r="EO919" s="152"/>
      <c r="EP919" s="152"/>
      <c r="EQ919" s="152"/>
      <c r="ER919" s="152"/>
      <c r="ES919" s="152"/>
      <c r="ET919" s="152"/>
      <c r="EU919" s="152"/>
      <c r="EV919" s="152"/>
      <c r="EW919" s="152"/>
      <c r="EX919" s="152"/>
      <c r="EY919" s="152"/>
      <c r="EZ919" s="152"/>
      <c r="FA919" s="152"/>
      <c r="FB919" s="152"/>
      <c r="FC919" s="152"/>
      <c r="FD919" s="152"/>
    </row>
    <row r="920" spans="1:160">
      <c r="A920" s="89"/>
      <c r="B920" s="89"/>
      <c r="C920" s="89"/>
      <c r="D920" s="89"/>
      <c r="E920" s="89"/>
      <c r="F920" s="89"/>
      <c r="G920" s="89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152"/>
      <c r="AE920" s="152"/>
      <c r="AF920" s="152"/>
      <c r="AG920" s="152"/>
      <c r="AH920" s="152"/>
      <c r="AI920" s="152"/>
      <c r="AJ920" s="152"/>
      <c r="AK920" s="152"/>
      <c r="AL920" s="152"/>
      <c r="AM920" s="152"/>
      <c r="AN920" s="152"/>
      <c r="AO920" s="152"/>
      <c r="AP920" s="152"/>
      <c r="AQ920" s="152"/>
      <c r="AR920" s="152"/>
      <c r="AS920" s="152"/>
      <c r="AT920" s="152"/>
      <c r="AU920" s="152"/>
      <c r="AV920" s="152"/>
      <c r="AW920" s="152"/>
      <c r="AX920" s="152"/>
      <c r="AY920" s="152"/>
      <c r="AZ920" s="152"/>
      <c r="BA920" s="152"/>
      <c r="BB920" s="152"/>
      <c r="BC920" s="152"/>
      <c r="BD920" s="152"/>
      <c r="BE920" s="152"/>
      <c r="BF920" s="152"/>
      <c r="BG920" s="152"/>
      <c r="BH920" s="152"/>
      <c r="BI920" s="152"/>
      <c r="BJ920" s="152"/>
      <c r="BK920" s="152"/>
      <c r="BL920" s="152"/>
      <c r="BM920" s="152"/>
      <c r="BN920" s="152"/>
      <c r="BO920" s="152"/>
      <c r="BP920" s="152"/>
      <c r="BQ920" s="152"/>
      <c r="BR920" s="152"/>
      <c r="BS920" s="152"/>
      <c r="BT920" s="152"/>
      <c r="BU920" s="152"/>
      <c r="BV920" s="152"/>
      <c r="BW920" s="152"/>
      <c r="BX920" s="152"/>
      <c r="BY920" s="152"/>
      <c r="BZ920" s="152"/>
      <c r="CA920" s="152"/>
      <c r="CB920" s="152"/>
      <c r="CC920" s="152"/>
      <c r="CD920" s="152"/>
      <c r="CE920" s="152"/>
      <c r="CF920" s="152"/>
      <c r="CG920" s="152"/>
      <c r="CH920" s="152"/>
      <c r="CI920" s="152"/>
      <c r="CJ920" s="152"/>
      <c r="CK920" s="152"/>
      <c r="CL920" s="152"/>
      <c r="CM920" s="152"/>
      <c r="CN920" s="152"/>
      <c r="CO920" s="152"/>
      <c r="CP920" s="152"/>
      <c r="CQ920" s="152"/>
      <c r="CR920" s="152"/>
      <c r="CS920" s="152"/>
      <c r="CT920" s="152"/>
      <c r="CU920" s="152"/>
      <c r="CV920" s="152"/>
      <c r="CW920" s="152"/>
      <c r="CX920" s="152"/>
      <c r="CY920" s="152"/>
      <c r="CZ920" s="152"/>
      <c r="DA920" s="152"/>
      <c r="DB920" s="152"/>
      <c r="DC920" s="152"/>
      <c r="DD920" s="152"/>
      <c r="DE920" s="152"/>
      <c r="DF920" s="152"/>
      <c r="DG920" s="152"/>
      <c r="DH920" s="152"/>
      <c r="DI920" s="152"/>
      <c r="DJ920" s="152"/>
      <c r="DK920" s="152"/>
      <c r="DL920" s="152"/>
      <c r="DM920" s="152"/>
      <c r="DN920" s="152"/>
      <c r="DO920" s="152"/>
      <c r="DP920" s="152"/>
      <c r="DQ920" s="152"/>
      <c r="DR920" s="152"/>
      <c r="DS920" s="152"/>
      <c r="DT920" s="152"/>
      <c r="DU920" s="152"/>
      <c r="DV920" s="152"/>
      <c r="DW920" s="152"/>
      <c r="DX920" s="152"/>
      <c r="DY920" s="152"/>
      <c r="DZ920" s="152"/>
      <c r="EA920" s="152"/>
      <c r="EB920" s="152"/>
      <c r="EC920" s="152"/>
      <c r="ED920" s="152"/>
      <c r="EE920" s="152"/>
      <c r="EF920" s="152"/>
      <c r="EG920" s="152"/>
      <c r="EH920" s="152"/>
      <c r="EI920" s="152"/>
      <c r="EJ920" s="152"/>
      <c r="EK920" s="152"/>
      <c r="EL920" s="152"/>
      <c r="EM920" s="152"/>
      <c r="EN920" s="152"/>
      <c r="EO920" s="152"/>
      <c r="EP920" s="152"/>
      <c r="EQ920" s="152"/>
      <c r="ER920" s="152"/>
      <c r="ES920" s="152"/>
      <c r="ET920" s="152"/>
      <c r="EU920" s="152"/>
      <c r="EV920" s="152"/>
      <c r="EW920" s="152"/>
      <c r="EX920" s="152"/>
      <c r="EY920" s="152"/>
      <c r="EZ920" s="152"/>
      <c r="FA920" s="152"/>
      <c r="FB920" s="152"/>
      <c r="FC920" s="152"/>
      <c r="FD920" s="152"/>
    </row>
    <row r="921" spans="1:160">
      <c r="A921" s="89"/>
      <c r="B921" s="89"/>
      <c r="C921" s="89"/>
      <c r="D921" s="89"/>
      <c r="E921" s="89"/>
      <c r="F921" s="89"/>
      <c r="G921" s="89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152"/>
      <c r="AE921" s="152"/>
      <c r="AF921" s="152"/>
      <c r="AG921" s="152"/>
      <c r="AH921" s="152"/>
      <c r="AI921" s="152"/>
      <c r="AJ921" s="152"/>
      <c r="AK921" s="152"/>
      <c r="AL921" s="152"/>
      <c r="AM921" s="152"/>
      <c r="AN921" s="152"/>
      <c r="AO921" s="152"/>
      <c r="AP921" s="152"/>
      <c r="AQ921" s="152"/>
      <c r="AR921" s="152"/>
      <c r="AS921" s="152"/>
      <c r="AT921" s="152"/>
      <c r="AU921" s="152"/>
      <c r="AV921" s="152"/>
      <c r="AW921" s="152"/>
      <c r="AX921" s="152"/>
      <c r="AY921" s="152"/>
      <c r="AZ921" s="152"/>
      <c r="BA921" s="152"/>
      <c r="BB921" s="152"/>
      <c r="BC921" s="152"/>
      <c r="BD921" s="152"/>
      <c r="BE921" s="152"/>
      <c r="BF921" s="152"/>
      <c r="BG921" s="152"/>
      <c r="BH921" s="152"/>
      <c r="BI921" s="152"/>
      <c r="BJ921" s="152"/>
      <c r="BK921" s="152"/>
      <c r="BL921" s="152"/>
      <c r="BM921" s="152"/>
      <c r="BN921" s="152"/>
      <c r="BO921" s="152"/>
      <c r="BP921" s="152"/>
      <c r="BQ921" s="152"/>
      <c r="BR921" s="152"/>
      <c r="BS921" s="152"/>
      <c r="BT921" s="152"/>
      <c r="BU921" s="152"/>
      <c r="BV921" s="152"/>
      <c r="BW921" s="152"/>
      <c r="BX921" s="152"/>
      <c r="BY921" s="152"/>
      <c r="BZ921" s="152"/>
      <c r="CA921" s="152"/>
      <c r="CB921" s="152"/>
      <c r="CC921" s="152"/>
      <c r="CD921" s="152"/>
      <c r="CE921" s="152"/>
      <c r="CF921" s="152"/>
      <c r="CG921" s="152"/>
      <c r="CH921" s="152"/>
      <c r="CI921" s="152"/>
      <c r="CJ921" s="152"/>
      <c r="CK921" s="152"/>
      <c r="CL921" s="152"/>
      <c r="CM921" s="152"/>
      <c r="CN921" s="152"/>
      <c r="CO921" s="152"/>
      <c r="CP921" s="152"/>
      <c r="CQ921" s="152"/>
      <c r="CR921" s="152"/>
      <c r="CS921" s="152"/>
      <c r="CT921" s="152"/>
      <c r="CU921" s="152"/>
      <c r="CV921" s="152"/>
      <c r="CW921" s="152"/>
      <c r="CX921" s="152"/>
      <c r="CY921" s="152"/>
      <c r="CZ921" s="152"/>
      <c r="DA921" s="152"/>
      <c r="DB921" s="152"/>
      <c r="DC921" s="152"/>
      <c r="DD921" s="152"/>
      <c r="DE921" s="152"/>
      <c r="DF921" s="152"/>
      <c r="DG921" s="152"/>
      <c r="DH921" s="152"/>
      <c r="DI921" s="152"/>
      <c r="DJ921" s="152"/>
      <c r="DK921" s="152"/>
      <c r="DL921" s="152"/>
      <c r="DM921" s="152"/>
      <c r="DN921" s="152"/>
      <c r="DO921" s="152"/>
      <c r="DP921" s="152"/>
      <c r="DQ921" s="152"/>
      <c r="DR921" s="152"/>
      <c r="DS921" s="152"/>
      <c r="DT921" s="152"/>
      <c r="DU921" s="152"/>
      <c r="DV921" s="152"/>
      <c r="DW921" s="152"/>
      <c r="DX921" s="152"/>
      <c r="DY921" s="152"/>
      <c r="DZ921" s="152"/>
      <c r="EA921" s="152"/>
      <c r="EB921" s="152"/>
      <c r="EC921" s="152"/>
      <c r="ED921" s="152"/>
      <c r="EE921" s="152"/>
      <c r="EF921" s="152"/>
      <c r="EG921" s="152"/>
      <c r="EH921" s="152"/>
      <c r="EI921" s="152"/>
      <c r="EJ921" s="152"/>
      <c r="EK921" s="152"/>
      <c r="EL921" s="152"/>
      <c r="EM921" s="152"/>
      <c r="EN921" s="152"/>
      <c r="EO921" s="152"/>
      <c r="EP921" s="152"/>
      <c r="EQ921" s="152"/>
      <c r="ER921" s="152"/>
      <c r="ES921" s="152"/>
      <c r="ET921" s="152"/>
      <c r="EU921" s="152"/>
      <c r="EV921" s="152"/>
      <c r="EW921" s="152"/>
      <c r="EX921" s="152"/>
      <c r="EY921" s="152"/>
      <c r="EZ921" s="152"/>
      <c r="FA921" s="152"/>
      <c r="FB921" s="152"/>
      <c r="FC921" s="152"/>
      <c r="FD921" s="152"/>
    </row>
    <row r="922" spans="1:160">
      <c r="A922" s="89"/>
      <c r="B922" s="89"/>
      <c r="C922" s="89"/>
      <c r="D922" s="89"/>
      <c r="E922" s="89"/>
      <c r="F922" s="89"/>
      <c r="G922" s="89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152"/>
      <c r="AE922" s="152"/>
      <c r="AF922" s="152"/>
      <c r="AG922" s="152"/>
      <c r="AH922" s="152"/>
      <c r="AI922" s="152"/>
      <c r="AJ922" s="152"/>
      <c r="AK922" s="152"/>
      <c r="AL922" s="152"/>
      <c r="AM922" s="152"/>
      <c r="AN922" s="152"/>
      <c r="AO922" s="152"/>
      <c r="AP922" s="152"/>
      <c r="AQ922" s="152"/>
      <c r="AR922" s="152"/>
      <c r="AS922" s="152"/>
      <c r="AT922" s="152"/>
      <c r="AU922" s="152"/>
      <c r="AV922" s="152"/>
      <c r="AW922" s="152"/>
      <c r="AX922" s="152"/>
      <c r="AY922" s="152"/>
      <c r="AZ922" s="152"/>
      <c r="BA922" s="152"/>
      <c r="BB922" s="152"/>
      <c r="BC922" s="152"/>
      <c r="BD922" s="152"/>
      <c r="BE922" s="152"/>
      <c r="BF922" s="152"/>
      <c r="BG922" s="152"/>
      <c r="BH922" s="152"/>
      <c r="BI922" s="152"/>
      <c r="BJ922" s="152"/>
      <c r="BK922" s="152"/>
      <c r="BL922" s="152"/>
      <c r="BM922" s="152"/>
      <c r="BN922" s="152"/>
      <c r="BO922" s="152"/>
      <c r="BP922" s="152"/>
      <c r="BQ922" s="152"/>
      <c r="BR922" s="152"/>
      <c r="BS922" s="152"/>
      <c r="BT922" s="152"/>
      <c r="BU922" s="152"/>
      <c r="BV922" s="152"/>
      <c r="BW922" s="152"/>
      <c r="BX922" s="152"/>
      <c r="BY922" s="152"/>
      <c r="BZ922" s="152"/>
      <c r="CA922" s="152"/>
      <c r="CB922" s="152"/>
      <c r="CC922" s="152"/>
      <c r="CD922" s="152"/>
      <c r="CE922" s="152"/>
      <c r="CF922" s="152"/>
      <c r="CG922" s="152"/>
      <c r="CH922" s="152"/>
      <c r="CI922" s="152"/>
      <c r="CJ922" s="152"/>
      <c r="CK922" s="152"/>
      <c r="CL922" s="152"/>
      <c r="CM922" s="152"/>
      <c r="CN922" s="152"/>
      <c r="CO922" s="152"/>
      <c r="CP922" s="152"/>
      <c r="CQ922" s="152"/>
      <c r="CR922" s="152"/>
      <c r="CS922" s="152"/>
      <c r="CT922" s="152"/>
      <c r="CU922" s="152"/>
      <c r="CV922" s="152"/>
      <c r="CW922" s="152"/>
      <c r="CX922" s="152"/>
      <c r="CY922" s="152"/>
      <c r="CZ922" s="152"/>
      <c r="DA922" s="152"/>
      <c r="DB922" s="152"/>
      <c r="DC922" s="152"/>
      <c r="DD922" s="152"/>
      <c r="DE922" s="152"/>
      <c r="DF922" s="152"/>
      <c r="DG922" s="152"/>
      <c r="DH922" s="152"/>
      <c r="DI922" s="152"/>
      <c r="DJ922" s="152"/>
      <c r="DK922" s="152"/>
      <c r="DL922" s="152"/>
      <c r="DM922" s="152"/>
      <c r="DN922" s="152"/>
      <c r="DO922" s="152"/>
      <c r="DP922" s="152"/>
      <c r="DQ922" s="152"/>
      <c r="DR922" s="152"/>
      <c r="DS922" s="152"/>
      <c r="DT922" s="152"/>
      <c r="DU922" s="152"/>
      <c r="DV922" s="152"/>
      <c r="DW922" s="152"/>
      <c r="DX922" s="152"/>
      <c r="DY922" s="152"/>
      <c r="DZ922" s="152"/>
      <c r="EA922" s="152"/>
      <c r="EB922" s="152"/>
      <c r="EC922" s="152"/>
      <c r="ED922" s="152"/>
      <c r="EE922" s="152"/>
      <c r="EF922" s="152"/>
      <c r="EG922" s="152"/>
      <c r="EH922" s="152"/>
      <c r="EI922" s="152"/>
      <c r="EJ922" s="152"/>
      <c r="EK922" s="152"/>
      <c r="EL922" s="152"/>
      <c r="EM922" s="152"/>
      <c r="EN922" s="152"/>
      <c r="EO922" s="152"/>
      <c r="EP922" s="152"/>
      <c r="EQ922" s="152"/>
      <c r="ER922" s="152"/>
      <c r="ES922" s="152"/>
      <c r="ET922" s="152"/>
      <c r="EU922" s="152"/>
      <c r="EV922" s="152"/>
      <c r="EW922" s="152"/>
      <c r="EX922" s="152"/>
      <c r="EY922" s="152"/>
      <c r="EZ922" s="152"/>
      <c r="FA922" s="152"/>
      <c r="FB922" s="152"/>
      <c r="FC922" s="152"/>
      <c r="FD922" s="152"/>
    </row>
    <row r="923" spans="1:160">
      <c r="A923" s="89"/>
      <c r="B923" s="89"/>
      <c r="C923" s="89"/>
      <c r="D923" s="89"/>
      <c r="E923" s="89"/>
      <c r="F923" s="89"/>
      <c r="G923" s="89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152"/>
      <c r="AE923" s="152"/>
      <c r="AF923" s="152"/>
      <c r="AG923" s="152"/>
      <c r="AH923" s="152"/>
      <c r="AI923" s="152"/>
      <c r="AJ923" s="152"/>
      <c r="AK923" s="152"/>
      <c r="AL923" s="152"/>
      <c r="AM923" s="152"/>
      <c r="AN923" s="152"/>
      <c r="AO923" s="152"/>
      <c r="AP923" s="152"/>
      <c r="AQ923" s="152"/>
      <c r="AR923" s="152"/>
      <c r="AS923" s="152"/>
      <c r="AT923" s="152"/>
      <c r="AU923" s="152"/>
      <c r="AV923" s="152"/>
      <c r="AW923" s="152"/>
      <c r="AX923" s="152"/>
      <c r="AY923" s="152"/>
      <c r="AZ923" s="152"/>
      <c r="BA923" s="152"/>
      <c r="BB923" s="152"/>
      <c r="BC923" s="152"/>
      <c r="BD923" s="152"/>
      <c r="BE923" s="152"/>
      <c r="BF923" s="152"/>
      <c r="BG923" s="152"/>
      <c r="BH923" s="152"/>
      <c r="BI923" s="152"/>
      <c r="BJ923" s="152"/>
      <c r="BK923" s="152"/>
      <c r="BL923" s="152"/>
      <c r="BM923" s="152"/>
      <c r="BN923" s="152"/>
      <c r="BO923" s="152"/>
      <c r="BP923" s="152"/>
      <c r="BQ923" s="152"/>
      <c r="BR923" s="152"/>
      <c r="BS923" s="152"/>
      <c r="BT923" s="152"/>
      <c r="BU923" s="152"/>
      <c r="BV923" s="152"/>
      <c r="BW923" s="152"/>
      <c r="BX923" s="152"/>
      <c r="BY923" s="152"/>
      <c r="BZ923" s="152"/>
      <c r="CA923" s="152"/>
      <c r="CB923" s="152"/>
      <c r="CC923" s="152"/>
      <c r="CD923" s="152"/>
      <c r="CE923" s="152"/>
      <c r="CF923" s="152"/>
      <c r="CG923" s="152"/>
      <c r="CH923" s="152"/>
      <c r="CI923" s="152"/>
      <c r="CJ923" s="152"/>
      <c r="CK923" s="152"/>
      <c r="CL923" s="152"/>
      <c r="CM923" s="152"/>
      <c r="CN923" s="152"/>
      <c r="CO923" s="152"/>
      <c r="CP923" s="152"/>
      <c r="CQ923" s="152"/>
      <c r="CR923" s="152"/>
      <c r="CS923" s="152"/>
      <c r="CT923" s="152"/>
      <c r="CU923" s="152"/>
      <c r="CV923" s="152"/>
      <c r="CW923" s="152"/>
      <c r="CX923" s="152"/>
      <c r="CY923" s="152"/>
      <c r="CZ923" s="152"/>
      <c r="DA923" s="152"/>
      <c r="DB923" s="152"/>
      <c r="DC923" s="152"/>
      <c r="DD923" s="152"/>
      <c r="DE923" s="152"/>
      <c r="DF923" s="152"/>
      <c r="DG923" s="152"/>
      <c r="DH923" s="152"/>
      <c r="DI923" s="152"/>
      <c r="DJ923" s="152"/>
      <c r="DK923" s="152"/>
      <c r="DL923" s="152"/>
      <c r="DM923" s="152"/>
      <c r="DN923" s="152"/>
      <c r="DO923" s="152"/>
      <c r="DP923" s="152"/>
      <c r="DQ923" s="152"/>
      <c r="DR923" s="152"/>
      <c r="DS923" s="152"/>
      <c r="DT923" s="152"/>
      <c r="DU923" s="152"/>
      <c r="DV923" s="152"/>
      <c r="DW923" s="152"/>
      <c r="DX923" s="152"/>
      <c r="DY923" s="152"/>
      <c r="DZ923" s="152"/>
      <c r="EA923" s="152"/>
      <c r="EB923" s="152"/>
      <c r="EC923" s="152"/>
      <c r="ED923" s="152"/>
      <c r="EE923" s="152"/>
      <c r="EF923" s="152"/>
      <c r="EG923" s="152"/>
      <c r="EH923" s="152"/>
      <c r="EI923" s="152"/>
      <c r="EJ923" s="152"/>
      <c r="EK923" s="152"/>
      <c r="EL923" s="152"/>
      <c r="EM923" s="152"/>
      <c r="EN923" s="152"/>
      <c r="EO923" s="152"/>
      <c r="EP923" s="152"/>
      <c r="EQ923" s="152"/>
      <c r="ER923" s="152"/>
      <c r="ES923" s="152"/>
      <c r="ET923" s="152"/>
      <c r="EU923" s="152"/>
      <c r="EV923" s="152"/>
      <c r="EW923" s="152"/>
      <c r="EX923" s="152"/>
      <c r="EY923" s="152"/>
      <c r="EZ923" s="152"/>
      <c r="FA923" s="152"/>
      <c r="FB923" s="152"/>
      <c r="FC923" s="152"/>
      <c r="FD923" s="152"/>
    </row>
    <row r="924" spans="1:160">
      <c r="A924" s="89"/>
      <c r="B924" s="89"/>
      <c r="C924" s="89"/>
      <c r="D924" s="89"/>
      <c r="E924" s="89"/>
      <c r="F924" s="89"/>
      <c r="G924" s="89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152"/>
      <c r="AE924" s="152"/>
      <c r="AF924" s="152"/>
      <c r="AG924" s="152"/>
      <c r="AH924" s="152"/>
      <c r="AI924" s="152"/>
      <c r="AJ924" s="152"/>
      <c r="AK924" s="152"/>
      <c r="AL924" s="152"/>
      <c r="AM924" s="152"/>
      <c r="AN924" s="152"/>
      <c r="AO924" s="152"/>
      <c r="AP924" s="152"/>
      <c r="AQ924" s="152"/>
      <c r="AR924" s="152"/>
      <c r="AS924" s="152"/>
      <c r="AT924" s="152"/>
      <c r="AU924" s="152"/>
      <c r="AV924" s="152"/>
      <c r="AW924" s="152"/>
      <c r="AX924" s="152"/>
      <c r="AY924" s="152"/>
      <c r="AZ924" s="152"/>
      <c r="BA924" s="152"/>
      <c r="BB924" s="152"/>
      <c r="BC924" s="152"/>
      <c r="BD924" s="152"/>
      <c r="BE924" s="152"/>
      <c r="BF924" s="152"/>
      <c r="BG924" s="152"/>
      <c r="BH924" s="152"/>
      <c r="BI924" s="152"/>
      <c r="BJ924" s="152"/>
      <c r="BK924" s="152"/>
      <c r="BL924" s="152"/>
      <c r="BM924" s="152"/>
      <c r="BN924" s="152"/>
      <c r="BO924" s="152"/>
      <c r="BP924" s="152"/>
      <c r="BQ924" s="152"/>
      <c r="BR924" s="152"/>
      <c r="BS924" s="152"/>
      <c r="BT924" s="152"/>
      <c r="BU924" s="152"/>
      <c r="BV924" s="152"/>
      <c r="BW924" s="152"/>
      <c r="BX924" s="152"/>
      <c r="BY924" s="152"/>
      <c r="BZ924" s="152"/>
      <c r="CA924" s="152"/>
      <c r="CB924" s="152"/>
      <c r="CC924" s="152"/>
      <c r="CD924" s="152"/>
      <c r="CE924" s="152"/>
      <c r="CF924" s="152"/>
      <c r="CG924" s="152"/>
      <c r="CH924" s="152"/>
      <c r="CI924" s="152"/>
      <c r="CJ924" s="152"/>
      <c r="CK924" s="152"/>
      <c r="CL924" s="152"/>
      <c r="CM924" s="152"/>
      <c r="CN924" s="152"/>
      <c r="CO924" s="152"/>
      <c r="CP924" s="152"/>
      <c r="CQ924" s="152"/>
      <c r="CR924" s="152"/>
      <c r="CS924" s="152"/>
      <c r="CT924" s="152"/>
      <c r="CU924" s="152"/>
      <c r="CV924" s="152"/>
      <c r="CW924" s="152"/>
      <c r="CX924" s="152"/>
      <c r="CY924" s="152"/>
      <c r="CZ924" s="152"/>
      <c r="DA924" s="152"/>
      <c r="DB924" s="152"/>
      <c r="DC924" s="152"/>
      <c r="DD924" s="152"/>
      <c r="DE924" s="152"/>
      <c r="DF924" s="152"/>
      <c r="DG924" s="152"/>
      <c r="DH924" s="152"/>
      <c r="DI924" s="152"/>
      <c r="DJ924" s="152"/>
      <c r="DK924" s="152"/>
      <c r="DL924" s="152"/>
      <c r="DM924" s="152"/>
      <c r="DN924" s="152"/>
      <c r="DO924" s="152"/>
      <c r="DP924" s="152"/>
      <c r="DQ924" s="152"/>
      <c r="DR924" s="152"/>
      <c r="DS924" s="152"/>
      <c r="DT924" s="152"/>
      <c r="DU924" s="152"/>
      <c r="DV924" s="152"/>
      <c r="DW924" s="152"/>
      <c r="DX924" s="152"/>
      <c r="DY924" s="152"/>
      <c r="DZ924" s="152"/>
      <c r="EA924" s="152"/>
      <c r="EB924" s="152"/>
      <c r="EC924" s="152"/>
      <c r="ED924" s="152"/>
      <c r="EE924" s="152"/>
      <c r="EF924" s="152"/>
      <c r="EG924" s="152"/>
      <c r="EH924" s="152"/>
      <c r="EI924" s="152"/>
      <c r="EJ924" s="152"/>
      <c r="EK924" s="152"/>
      <c r="EL924" s="152"/>
      <c r="EM924" s="152"/>
      <c r="EN924" s="152"/>
      <c r="EO924" s="152"/>
      <c r="EP924" s="152"/>
      <c r="EQ924" s="152"/>
      <c r="ER924" s="152"/>
      <c r="ES924" s="152"/>
      <c r="ET924" s="152"/>
      <c r="EU924" s="152"/>
      <c r="EV924" s="152"/>
      <c r="EW924" s="152"/>
      <c r="EX924" s="152"/>
      <c r="EY924" s="152"/>
      <c r="EZ924" s="152"/>
      <c r="FA924" s="152"/>
      <c r="FB924" s="152"/>
      <c r="FC924" s="152"/>
      <c r="FD924" s="152"/>
    </row>
    <row r="925" spans="1:160">
      <c r="A925" s="89"/>
      <c r="B925" s="89"/>
      <c r="C925" s="89"/>
      <c r="D925" s="89"/>
      <c r="E925" s="89"/>
      <c r="F925" s="89"/>
      <c r="G925" s="89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152"/>
      <c r="AE925" s="152"/>
      <c r="AF925" s="152"/>
      <c r="AG925" s="152"/>
      <c r="AH925" s="152"/>
      <c r="AI925" s="152"/>
      <c r="AJ925" s="152"/>
      <c r="AK925" s="152"/>
      <c r="AL925" s="152"/>
      <c r="AM925" s="152"/>
      <c r="AN925" s="152"/>
      <c r="AO925" s="152"/>
      <c r="AP925" s="152"/>
      <c r="AQ925" s="152"/>
      <c r="AR925" s="152"/>
      <c r="AS925" s="152"/>
      <c r="AT925" s="152"/>
      <c r="AU925" s="152"/>
      <c r="AV925" s="152"/>
      <c r="AW925" s="152"/>
      <c r="AX925" s="152"/>
      <c r="AY925" s="152"/>
      <c r="AZ925" s="152"/>
      <c r="BA925" s="152"/>
      <c r="BB925" s="152"/>
      <c r="BC925" s="152"/>
      <c r="BD925" s="152"/>
      <c r="BE925" s="152"/>
      <c r="BF925" s="152"/>
      <c r="BG925" s="152"/>
      <c r="BH925" s="152"/>
      <c r="BI925" s="152"/>
      <c r="BJ925" s="152"/>
      <c r="BK925" s="152"/>
      <c r="BL925" s="152"/>
      <c r="BM925" s="152"/>
      <c r="BN925" s="152"/>
      <c r="BO925" s="152"/>
      <c r="BP925" s="152"/>
      <c r="BQ925" s="152"/>
      <c r="BR925" s="152"/>
      <c r="BS925" s="152"/>
      <c r="BT925" s="152"/>
      <c r="BU925" s="152"/>
      <c r="BV925" s="152"/>
      <c r="BW925" s="152"/>
      <c r="BX925" s="152"/>
      <c r="BY925" s="152"/>
      <c r="BZ925" s="152"/>
      <c r="CA925" s="152"/>
      <c r="CB925" s="152"/>
      <c r="CC925" s="152"/>
      <c r="CD925" s="152"/>
      <c r="CE925" s="152"/>
      <c r="CF925" s="152"/>
      <c r="CG925" s="152"/>
      <c r="CH925" s="152"/>
      <c r="CI925" s="152"/>
      <c r="CJ925" s="152"/>
      <c r="CK925" s="152"/>
      <c r="CL925" s="152"/>
      <c r="CM925" s="152"/>
      <c r="CN925" s="152"/>
      <c r="CO925" s="152"/>
      <c r="CP925" s="152"/>
      <c r="CQ925" s="152"/>
      <c r="CR925" s="152"/>
      <c r="CS925" s="152"/>
      <c r="CT925" s="152"/>
      <c r="CU925" s="152"/>
      <c r="CV925" s="152"/>
      <c r="CW925" s="152"/>
      <c r="CX925" s="152"/>
      <c r="CY925" s="152"/>
      <c r="CZ925" s="152"/>
      <c r="DA925" s="152"/>
      <c r="DB925" s="152"/>
      <c r="DC925" s="152"/>
      <c r="DD925" s="152"/>
      <c r="DE925" s="152"/>
      <c r="DF925" s="152"/>
      <c r="DG925" s="152"/>
      <c r="DH925" s="152"/>
      <c r="DI925" s="152"/>
      <c r="DJ925" s="152"/>
      <c r="DK925" s="152"/>
      <c r="DL925" s="152"/>
      <c r="DM925" s="152"/>
      <c r="DN925" s="152"/>
      <c r="DO925" s="152"/>
      <c r="DP925" s="152"/>
      <c r="DQ925" s="152"/>
      <c r="DR925" s="152"/>
      <c r="DS925" s="152"/>
      <c r="DT925" s="152"/>
      <c r="DU925" s="152"/>
      <c r="DV925" s="152"/>
      <c r="DW925" s="152"/>
      <c r="DX925" s="152"/>
      <c r="DY925" s="152"/>
      <c r="DZ925" s="152"/>
      <c r="EA925" s="152"/>
      <c r="EB925" s="152"/>
      <c r="EC925" s="152"/>
      <c r="ED925" s="152"/>
      <c r="EE925" s="152"/>
      <c r="EF925" s="152"/>
      <c r="EG925" s="152"/>
      <c r="EH925" s="152"/>
      <c r="EI925" s="152"/>
      <c r="EJ925" s="152"/>
      <c r="EK925" s="152"/>
      <c r="EL925" s="152"/>
      <c r="EM925" s="152"/>
      <c r="EN925" s="152"/>
      <c r="EO925" s="152"/>
      <c r="EP925" s="152"/>
      <c r="EQ925" s="152"/>
      <c r="ER925" s="152"/>
      <c r="ES925" s="152"/>
      <c r="ET925" s="152"/>
      <c r="EU925" s="152"/>
      <c r="EV925" s="152"/>
      <c r="EW925" s="152"/>
      <c r="EX925" s="152"/>
      <c r="EY925" s="152"/>
      <c r="EZ925" s="152"/>
      <c r="FA925" s="152"/>
      <c r="FB925" s="152"/>
      <c r="FC925" s="152"/>
      <c r="FD925" s="152"/>
    </row>
    <row r="926" spans="1:160">
      <c r="A926" s="89"/>
      <c r="B926" s="89"/>
      <c r="C926" s="89"/>
      <c r="D926" s="89"/>
      <c r="E926" s="89"/>
      <c r="F926" s="89"/>
      <c r="G926" s="89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152"/>
      <c r="AE926" s="152"/>
      <c r="AF926" s="152"/>
      <c r="AG926" s="152"/>
      <c r="AH926" s="152"/>
      <c r="AI926" s="152"/>
      <c r="AJ926" s="152"/>
      <c r="AK926" s="152"/>
      <c r="AL926" s="152"/>
      <c r="AM926" s="152"/>
      <c r="AN926" s="152"/>
      <c r="AO926" s="152"/>
      <c r="AP926" s="152"/>
      <c r="AQ926" s="152"/>
      <c r="AR926" s="152"/>
      <c r="AS926" s="152"/>
      <c r="AT926" s="152"/>
      <c r="AU926" s="152"/>
      <c r="AV926" s="152"/>
      <c r="AW926" s="152"/>
      <c r="AX926" s="152"/>
      <c r="AY926" s="152"/>
      <c r="AZ926" s="152"/>
      <c r="BA926" s="152"/>
      <c r="BB926" s="152"/>
      <c r="BC926" s="152"/>
      <c r="BD926" s="152"/>
      <c r="BE926" s="152"/>
      <c r="BF926" s="152"/>
      <c r="BG926" s="152"/>
      <c r="BH926" s="152"/>
      <c r="BI926" s="152"/>
      <c r="BJ926" s="152"/>
      <c r="BK926" s="152"/>
      <c r="BL926" s="152"/>
      <c r="BM926" s="152"/>
      <c r="BN926" s="152"/>
      <c r="BO926" s="152"/>
      <c r="BP926" s="152"/>
      <c r="BQ926" s="152"/>
      <c r="BR926" s="152"/>
      <c r="BS926" s="152"/>
      <c r="BT926" s="152"/>
      <c r="BU926" s="152"/>
      <c r="BV926" s="152"/>
      <c r="BW926" s="152"/>
      <c r="BX926" s="152"/>
      <c r="BY926" s="152"/>
      <c r="BZ926" s="152"/>
      <c r="CA926" s="152"/>
      <c r="CB926" s="152"/>
      <c r="CC926" s="152"/>
      <c r="CD926" s="152"/>
      <c r="CE926" s="152"/>
      <c r="CF926" s="152"/>
      <c r="CG926" s="152"/>
      <c r="CH926" s="152"/>
      <c r="CI926" s="152"/>
      <c r="CJ926" s="152"/>
      <c r="CK926" s="152"/>
      <c r="CL926" s="152"/>
      <c r="CM926" s="152"/>
      <c r="CN926" s="152"/>
      <c r="CO926" s="152"/>
      <c r="CP926" s="152"/>
      <c r="CQ926" s="152"/>
      <c r="CR926" s="152"/>
      <c r="CS926" s="152"/>
      <c r="CT926" s="152"/>
      <c r="CU926" s="152"/>
      <c r="CV926" s="152"/>
      <c r="CW926" s="152"/>
      <c r="CX926" s="152"/>
      <c r="CY926" s="152"/>
      <c r="CZ926" s="152"/>
      <c r="DA926" s="152"/>
      <c r="DB926" s="152"/>
      <c r="DC926" s="152"/>
      <c r="DD926" s="152"/>
      <c r="DE926" s="152"/>
      <c r="DF926" s="152"/>
      <c r="DG926" s="152"/>
      <c r="DH926" s="152"/>
      <c r="DI926" s="152"/>
      <c r="DJ926" s="152"/>
      <c r="DK926" s="152"/>
      <c r="DL926" s="152"/>
      <c r="DM926" s="152"/>
      <c r="DN926" s="152"/>
      <c r="DO926" s="152"/>
      <c r="DP926" s="152"/>
      <c r="DQ926" s="152"/>
      <c r="DR926" s="152"/>
      <c r="DS926" s="152"/>
      <c r="DT926" s="152"/>
      <c r="DU926" s="152"/>
      <c r="DV926" s="152"/>
      <c r="DW926" s="152"/>
      <c r="DX926" s="152"/>
      <c r="DY926" s="152"/>
      <c r="DZ926" s="152"/>
      <c r="EA926" s="152"/>
      <c r="EB926" s="152"/>
      <c r="EC926" s="152"/>
      <c r="ED926" s="152"/>
      <c r="EE926" s="152"/>
      <c r="EF926" s="152"/>
      <c r="EG926" s="152"/>
      <c r="EH926" s="152"/>
      <c r="EI926" s="152"/>
      <c r="EJ926" s="152"/>
      <c r="EK926" s="152"/>
      <c r="EL926" s="152"/>
      <c r="EM926" s="152"/>
      <c r="EN926" s="152"/>
      <c r="EO926" s="152"/>
      <c r="EP926" s="152"/>
      <c r="EQ926" s="152"/>
      <c r="ER926" s="152"/>
      <c r="ES926" s="152"/>
      <c r="ET926" s="152"/>
      <c r="EU926" s="152"/>
      <c r="EV926" s="152"/>
      <c r="EW926" s="152"/>
      <c r="EX926" s="152"/>
      <c r="EY926" s="152"/>
      <c r="EZ926" s="152"/>
      <c r="FA926" s="152"/>
      <c r="FB926" s="152"/>
      <c r="FC926" s="152"/>
      <c r="FD926" s="152"/>
    </row>
    <row r="927" spans="1:160">
      <c r="A927" s="89"/>
      <c r="B927" s="89"/>
      <c r="C927" s="89"/>
      <c r="D927" s="89"/>
      <c r="E927" s="89"/>
      <c r="F927" s="89"/>
      <c r="G927" s="89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152"/>
      <c r="AE927" s="152"/>
      <c r="AF927" s="152"/>
      <c r="AG927" s="152"/>
      <c r="AH927" s="152"/>
      <c r="AI927" s="152"/>
      <c r="AJ927" s="152"/>
      <c r="AK927" s="152"/>
      <c r="AL927" s="152"/>
      <c r="AM927" s="152"/>
      <c r="AN927" s="152"/>
      <c r="AO927" s="152"/>
      <c r="AP927" s="152"/>
      <c r="AQ927" s="152"/>
      <c r="AR927" s="152"/>
      <c r="AS927" s="152"/>
      <c r="AT927" s="152"/>
      <c r="AU927" s="152"/>
      <c r="AV927" s="152"/>
      <c r="AW927" s="152"/>
      <c r="AX927" s="152"/>
      <c r="AY927" s="152"/>
      <c r="AZ927" s="152"/>
      <c r="BA927" s="152"/>
      <c r="BB927" s="152"/>
      <c r="BC927" s="152"/>
      <c r="BD927" s="152"/>
      <c r="BE927" s="152"/>
      <c r="BF927" s="152"/>
      <c r="BG927" s="152"/>
      <c r="BH927" s="152"/>
      <c r="BI927" s="152"/>
      <c r="BJ927" s="152"/>
      <c r="BK927" s="152"/>
      <c r="BL927" s="152"/>
      <c r="BM927" s="152"/>
      <c r="BN927" s="152"/>
      <c r="BO927" s="152"/>
      <c r="BP927" s="152"/>
      <c r="BQ927" s="152"/>
      <c r="BR927" s="152"/>
      <c r="BS927" s="152"/>
      <c r="BT927" s="152"/>
      <c r="BU927" s="152"/>
      <c r="BV927" s="152"/>
      <c r="BW927" s="152"/>
      <c r="BX927" s="152"/>
      <c r="BY927" s="152"/>
      <c r="BZ927" s="152"/>
      <c r="CA927" s="152"/>
      <c r="CB927" s="152"/>
      <c r="CC927" s="152"/>
      <c r="CD927" s="152"/>
      <c r="CE927" s="152"/>
      <c r="CF927" s="152"/>
      <c r="CG927" s="152"/>
      <c r="CH927" s="152"/>
      <c r="CI927" s="152"/>
      <c r="CJ927" s="152"/>
      <c r="CK927" s="152"/>
      <c r="CL927" s="152"/>
      <c r="CM927" s="152"/>
      <c r="CN927" s="152"/>
      <c r="CO927" s="152"/>
      <c r="CP927" s="152"/>
      <c r="CQ927" s="152"/>
      <c r="CR927" s="152"/>
      <c r="CS927" s="152"/>
      <c r="CT927" s="152"/>
      <c r="CU927" s="152"/>
      <c r="CV927" s="152"/>
      <c r="CW927" s="152"/>
      <c r="CX927" s="152"/>
      <c r="CY927" s="152"/>
      <c r="CZ927" s="152"/>
      <c r="DA927" s="152"/>
      <c r="DB927" s="152"/>
      <c r="DC927" s="152"/>
      <c r="DD927" s="152"/>
      <c r="DE927" s="152"/>
      <c r="DF927" s="152"/>
      <c r="DG927" s="152"/>
      <c r="DH927" s="152"/>
      <c r="DI927" s="152"/>
      <c r="DJ927" s="152"/>
      <c r="DK927" s="152"/>
      <c r="DL927" s="152"/>
      <c r="DM927" s="152"/>
      <c r="DN927" s="152"/>
      <c r="DO927" s="152"/>
      <c r="DP927" s="152"/>
      <c r="DQ927" s="152"/>
      <c r="DR927" s="152"/>
      <c r="DS927" s="152"/>
      <c r="DT927" s="152"/>
      <c r="DU927" s="152"/>
      <c r="DV927" s="152"/>
      <c r="DW927" s="152"/>
      <c r="DX927" s="152"/>
      <c r="DY927" s="152"/>
      <c r="DZ927" s="152"/>
      <c r="EA927" s="152"/>
      <c r="EB927" s="152"/>
      <c r="EC927" s="152"/>
      <c r="ED927" s="152"/>
      <c r="EE927" s="152"/>
      <c r="EF927" s="152"/>
      <c r="EG927" s="152"/>
      <c r="EH927" s="152"/>
      <c r="EI927" s="152"/>
      <c r="EJ927" s="152"/>
      <c r="EK927" s="152"/>
      <c r="EL927" s="152"/>
      <c r="EM927" s="152"/>
      <c r="EN927" s="152"/>
      <c r="EO927" s="152"/>
      <c r="EP927" s="152"/>
      <c r="EQ927" s="152"/>
      <c r="ER927" s="152"/>
      <c r="ES927" s="152"/>
      <c r="ET927" s="152"/>
      <c r="EU927" s="152"/>
      <c r="EV927" s="152"/>
      <c r="EW927" s="152"/>
      <c r="EX927" s="152"/>
      <c r="EY927" s="152"/>
      <c r="EZ927" s="152"/>
      <c r="FA927" s="152"/>
      <c r="FB927" s="152"/>
      <c r="FC927" s="152"/>
      <c r="FD927" s="152"/>
    </row>
    <row r="928" spans="1:160">
      <c r="A928" s="89"/>
      <c r="B928" s="89"/>
      <c r="C928" s="89"/>
      <c r="D928" s="89"/>
      <c r="E928" s="89"/>
      <c r="F928" s="89"/>
      <c r="G928" s="89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152"/>
      <c r="AE928" s="152"/>
      <c r="AF928" s="152"/>
      <c r="AG928" s="152"/>
      <c r="AH928" s="152"/>
      <c r="AI928" s="152"/>
      <c r="AJ928" s="152"/>
      <c r="AK928" s="152"/>
      <c r="AL928" s="152"/>
      <c r="AM928" s="152"/>
      <c r="AN928" s="152"/>
      <c r="AO928" s="152"/>
      <c r="AP928" s="152"/>
      <c r="AQ928" s="152"/>
      <c r="AR928" s="152"/>
      <c r="AS928" s="152"/>
      <c r="AT928" s="152"/>
      <c r="AU928" s="152"/>
      <c r="AV928" s="152"/>
      <c r="AW928" s="152"/>
      <c r="AX928" s="152"/>
      <c r="AY928" s="152"/>
      <c r="AZ928" s="152"/>
      <c r="BA928" s="152"/>
      <c r="BB928" s="152"/>
      <c r="BC928" s="152"/>
      <c r="BD928" s="152"/>
      <c r="BE928" s="152"/>
      <c r="BF928" s="152"/>
      <c r="BG928" s="152"/>
      <c r="BH928" s="152"/>
      <c r="BI928" s="152"/>
      <c r="BJ928" s="152"/>
      <c r="BK928" s="152"/>
      <c r="BL928" s="152"/>
      <c r="BM928" s="152"/>
      <c r="BN928" s="152"/>
      <c r="BO928" s="152"/>
      <c r="BP928" s="152"/>
      <c r="BQ928" s="152"/>
      <c r="BR928" s="152"/>
      <c r="BS928" s="152"/>
      <c r="BT928" s="152"/>
      <c r="BU928" s="152"/>
      <c r="BV928" s="152"/>
      <c r="BW928" s="152"/>
      <c r="BX928" s="152"/>
      <c r="BY928" s="152"/>
      <c r="BZ928" s="152"/>
      <c r="CA928" s="152"/>
      <c r="CB928" s="152"/>
      <c r="CC928" s="152"/>
      <c r="CD928" s="152"/>
      <c r="CE928" s="152"/>
      <c r="CF928" s="152"/>
      <c r="CG928" s="152"/>
      <c r="CH928" s="152"/>
      <c r="CI928" s="152"/>
      <c r="CJ928" s="152"/>
      <c r="CK928" s="152"/>
      <c r="CL928" s="152"/>
      <c r="CM928" s="152"/>
      <c r="CN928" s="152"/>
      <c r="CO928" s="152"/>
      <c r="CP928" s="152"/>
      <c r="CQ928" s="152"/>
      <c r="CR928" s="152"/>
      <c r="CS928" s="152"/>
      <c r="CT928" s="152"/>
      <c r="CU928" s="152"/>
      <c r="CV928" s="152"/>
      <c r="CW928" s="152"/>
      <c r="CX928" s="152"/>
      <c r="CY928" s="152"/>
      <c r="CZ928" s="152"/>
      <c r="DA928" s="152"/>
      <c r="DB928" s="152"/>
      <c r="DC928" s="152"/>
      <c r="DD928" s="152"/>
      <c r="DE928" s="152"/>
      <c r="DF928" s="152"/>
      <c r="DG928" s="152"/>
      <c r="DH928" s="152"/>
      <c r="DI928" s="152"/>
      <c r="DJ928" s="152"/>
      <c r="DK928" s="152"/>
      <c r="DL928" s="152"/>
      <c r="DM928" s="152"/>
      <c r="DN928" s="152"/>
      <c r="DO928" s="152"/>
      <c r="DP928" s="152"/>
      <c r="DQ928" s="152"/>
      <c r="DR928" s="152"/>
      <c r="DS928" s="152"/>
      <c r="DT928" s="152"/>
      <c r="DU928" s="152"/>
      <c r="DV928" s="152"/>
      <c r="DW928" s="152"/>
      <c r="DX928" s="152"/>
      <c r="DY928" s="152"/>
      <c r="DZ928" s="152"/>
      <c r="EA928" s="152"/>
      <c r="EB928" s="152"/>
      <c r="EC928" s="152"/>
      <c r="ED928" s="152"/>
      <c r="EE928" s="152"/>
      <c r="EF928" s="152"/>
      <c r="EG928" s="152"/>
      <c r="EH928" s="152"/>
      <c r="EI928" s="152"/>
      <c r="EJ928" s="152"/>
      <c r="EK928" s="152"/>
      <c r="EL928" s="152"/>
      <c r="EM928" s="152"/>
      <c r="EN928" s="152"/>
      <c r="EO928" s="152"/>
      <c r="EP928" s="152"/>
      <c r="EQ928" s="152"/>
      <c r="ER928" s="152"/>
      <c r="ES928" s="152"/>
      <c r="ET928" s="152"/>
      <c r="EU928" s="152"/>
      <c r="EV928" s="152"/>
      <c r="EW928" s="152"/>
      <c r="EX928" s="152"/>
      <c r="EY928" s="152"/>
      <c r="EZ928" s="152"/>
      <c r="FA928" s="152"/>
      <c r="FB928" s="152"/>
      <c r="FC928" s="152"/>
      <c r="FD928" s="152"/>
    </row>
    <row r="929" spans="1:160">
      <c r="A929" s="89"/>
      <c r="B929" s="89"/>
      <c r="C929" s="89"/>
      <c r="D929" s="89"/>
      <c r="E929" s="89"/>
      <c r="F929" s="89"/>
      <c r="G929" s="89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152"/>
      <c r="AE929" s="152"/>
      <c r="AF929" s="152"/>
      <c r="AG929" s="152"/>
      <c r="AH929" s="152"/>
      <c r="AI929" s="152"/>
      <c r="AJ929" s="152"/>
      <c r="AK929" s="152"/>
      <c r="AL929" s="152"/>
      <c r="AM929" s="152"/>
      <c r="AN929" s="152"/>
      <c r="AO929" s="152"/>
      <c r="AP929" s="152"/>
      <c r="AQ929" s="152"/>
      <c r="AR929" s="152"/>
      <c r="AS929" s="152"/>
      <c r="AT929" s="152"/>
      <c r="AU929" s="152"/>
      <c r="AV929" s="152"/>
      <c r="AW929" s="152"/>
      <c r="AX929" s="152"/>
      <c r="AY929" s="152"/>
      <c r="AZ929" s="152"/>
      <c r="BA929" s="152"/>
      <c r="BB929" s="152"/>
      <c r="BC929" s="152"/>
      <c r="BD929" s="152"/>
      <c r="BE929" s="152"/>
      <c r="BF929" s="152"/>
      <c r="BG929" s="152"/>
      <c r="BH929" s="152"/>
      <c r="BI929" s="152"/>
      <c r="BJ929" s="152"/>
      <c r="BK929" s="152"/>
      <c r="BL929" s="152"/>
      <c r="BM929" s="152"/>
      <c r="BN929" s="152"/>
      <c r="BO929" s="152"/>
      <c r="BP929" s="152"/>
      <c r="BQ929" s="152"/>
      <c r="BR929" s="152"/>
      <c r="BS929" s="152"/>
      <c r="BT929" s="152"/>
      <c r="BU929" s="152"/>
      <c r="BV929" s="152"/>
      <c r="BW929" s="152"/>
      <c r="BX929" s="152"/>
      <c r="BY929" s="152"/>
      <c r="BZ929" s="152"/>
      <c r="CA929" s="152"/>
      <c r="CB929" s="152"/>
      <c r="CC929" s="152"/>
      <c r="CD929" s="152"/>
      <c r="CE929" s="152"/>
      <c r="CF929" s="152"/>
      <c r="CG929" s="152"/>
      <c r="CH929" s="152"/>
      <c r="CI929" s="152"/>
      <c r="CJ929" s="152"/>
      <c r="CK929" s="152"/>
      <c r="CL929" s="152"/>
      <c r="CM929" s="152"/>
      <c r="CN929" s="152"/>
      <c r="CO929" s="152"/>
      <c r="CP929" s="152"/>
      <c r="CQ929" s="152"/>
      <c r="CR929" s="152"/>
      <c r="CS929" s="152"/>
      <c r="CT929" s="152"/>
      <c r="CU929" s="152"/>
      <c r="CV929" s="152"/>
      <c r="CW929" s="152"/>
      <c r="CX929" s="152"/>
      <c r="CY929" s="152"/>
      <c r="CZ929" s="152"/>
      <c r="DA929" s="152"/>
      <c r="DB929" s="152"/>
      <c r="DC929" s="152"/>
      <c r="DD929" s="152"/>
      <c r="DE929" s="152"/>
      <c r="DF929" s="152"/>
      <c r="DG929" s="152"/>
      <c r="DH929" s="152"/>
      <c r="DI929" s="152"/>
      <c r="DJ929" s="152"/>
      <c r="DK929" s="152"/>
      <c r="DL929" s="152"/>
      <c r="DM929" s="152"/>
      <c r="DN929" s="152"/>
      <c r="DO929" s="152"/>
      <c r="DP929" s="152"/>
      <c r="DQ929" s="152"/>
      <c r="DR929" s="152"/>
      <c r="DS929" s="152"/>
      <c r="DT929" s="152"/>
      <c r="DU929" s="152"/>
      <c r="DV929" s="152"/>
      <c r="DW929" s="152"/>
      <c r="DX929" s="152"/>
      <c r="DY929" s="152"/>
      <c r="DZ929" s="152"/>
      <c r="EA929" s="152"/>
      <c r="EB929" s="152"/>
      <c r="EC929" s="152"/>
      <c r="ED929" s="152"/>
      <c r="EE929" s="152"/>
      <c r="EF929" s="152"/>
      <c r="EG929" s="152"/>
      <c r="EH929" s="152"/>
      <c r="EI929" s="152"/>
      <c r="EJ929" s="152"/>
      <c r="EK929" s="152"/>
      <c r="EL929" s="152"/>
      <c r="EM929" s="152"/>
      <c r="EN929" s="152"/>
      <c r="EO929" s="152"/>
      <c r="EP929" s="152"/>
      <c r="EQ929" s="152"/>
      <c r="ER929" s="152"/>
      <c r="ES929" s="152"/>
      <c r="ET929" s="152"/>
      <c r="EU929" s="152"/>
      <c r="EV929" s="152"/>
      <c r="EW929" s="152"/>
      <c r="EX929" s="152"/>
      <c r="EY929" s="152"/>
      <c r="EZ929" s="152"/>
      <c r="FA929" s="152"/>
      <c r="FB929" s="152"/>
      <c r="FC929" s="152"/>
      <c r="FD929" s="152"/>
    </row>
    <row r="930" spans="1:160">
      <c r="A930" s="89"/>
      <c r="B930" s="89"/>
      <c r="C930" s="89"/>
      <c r="D930" s="89"/>
      <c r="E930" s="89"/>
      <c r="F930" s="89"/>
      <c r="G930" s="89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152"/>
      <c r="AE930" s="152"/>
      <c r="AF930" s="152"/>
      <c r="AG930" s="152"/>
      <c r="AH930" s="152"/>
      <c r="AI930" s="152"/>
      <c r="AJ930" s="152"/>
      <c r="AK930" s="152"/>
      <c r="AL930" s="152"/>
      <c r="AM930" s="152"/>
      <c r="AN930" s="152"/>
      <c r="AO930" s="152"/>
      <c r="AP930" s="152"/>
      <c r="AQ930" s="152"/>
      <c r="AR930" s="152"/>
      <c r="AS930" s="152"/>
      <c r="AT930" s="152"/>
      <c r="AU930" s="152"/>
      <c r="AV930" s="152"/>
      <c r="AW930" s="152"/>
      <c r="AX930" s="152"/>
      <c r="AY930" s="152"/>
      <c r="AZ930" s="152"/>
      <c r="BA930" s="152"/>
      <c r="BB930" s="152"/>
      <c r="BC930" s="152"/>
      <c r="BD930" s="152"/>
      <c r="BE930" s="152"/>
      <c r="BF930" s="152"/>
      <c r="BG930" s="152"/>
      <c r="BH930" s="152"/>
      <c r="BI930" s="152"/>
      <c r="BJ930" s="152"/>
      <c r="BK930" s="152"/>
      <c r="BL930" s="152"/>
      <c r="BM930" s="152"/>
      <c r="BN930" s="152"/>
      <c r="BO930" s="152"/>
      <c r="BP930" s="152"/>
      <c r="BQ930" s="152"/>
      <c r="BR930" s="152"/>
      <c r="BS930" s="152"/>
      <c r="BT930" s="152"/>
      <c r="BU930" s="152"/>
      <c r="BV930" s="152"/>
      <c r="BW930" s="152"/>
      <c r="BX930" s="152"/>
      <c r="BY930" s="152"/>
      <c r="BZ930" s="152"/>
      <c r="CA930" s="152"/>
      <c r="CB930" s="152"/>
      <c r="CC930" s="152"/>
      <c r="CD930" s="152"/>
      <c r="CE930" s="152"/>
      <c r="CF930" s="152"/>
      <c r="CG930" s="152"/>
      <c r="CH930" s="152"/>
      <c r="CI930" s="152"/>
      <c r="CJ930" s="152"/>
      <c r="CK930" s="152"/>
      <c r="CL930" s="152"/>
      <c r="CM930" s="152"/>
      <c r="CN930" s="152"/>
      <c r="CO930" s="152"/>
      <c r="CP930" s="152"/>
      <c r="CQ930" s="152"/>
      <c r="CR930" s="152"/>
      <c r="CS930" s="152"/>
      <c r="CT930" s="152"/>
      <c r="CU930" s="152"/>
      <c r="CV930" s="152"/>
      <c r="CW930" s="152"/>
      <c r="CX930" s="152"/>
      <c r="CY930" s="152"/>
      <c r="CZ930" s="152"/>
      <c r="DA930" s="152"/>
      <c r="DB930" s="152"/>
      <c r="DC930" s="152"/>
      <c r="DD930" s="152"/>
      <c r="DE930" s="152"/>
      <c r="DF930" s="152"/>
      <c r="DG930" s="152"/>
      <c r="DH930" s="152"/>
      <c r="DI930" s="152"/>
      <c r="DJ930" s="152"/>
      <c r="DK930" s="152"/>
      <c r="DL930" s="152"/>
      <c r="DM930" s="152"/>
      <c r="DN930" s="152"/>
      <c r="DO930" s="152"/>
      <c r="DP930" s="152"/>
      <c r="DQ930" s="152"/>
      <c r="DR930" s="152"/>
      <c r="DS930" s="152"/>
      <c r="DT930" s="152"/>
      <c r="DU930" s="152"/>
      <c r="DV930" s="152"/>
      <c r="DW930" s="152"/>
      <c r="DX930" s="152"/>
      <c r="DY930" s="152"/>
      <c r="DZ930" s="152"/>
      <c r="EA930" s="152"/>
      <c r="EB930" s="152"/>
      <c r="EC930" s="152"/>
      <c r="ED930" s="152"/>
      <c r="EE930" s="152"/>
      <c r="EF930" s="152"/>
      <c r="EG930" s="152"/>
      <c r="EH930" s="152"/>
      <c r="EI930" s="152"/>
      <c r="EJ930" s="152"/>
      <c r="EK930" s="152"/>
      <c r="EL930" s="152"/>
      <c r="EM930" s="152"/>
      <c r="EN930" s="152"/>
      <c r="EO930" s="152"/>
      <c r="EP930" s="152"/>
      <c r="EQ930" s="152"/>
      <c r="ER930" s="152"/>
      <c r="ES930" s="152"/>
      <c r="ET930" s="152"/>
      <c r="EU930" s="152"/>
      <c r="EV930" s="152"/>
      <c r="EW930" s="152"/>
      <c r="EX930" s="152"/>
      <c r="EY930" s="152"/>
      <c r="EZ930" s="152"/>
      <c r="FA930" s="152"/>
      <c r="FB930" s="152"/>
      <c r="FC930" s="152"/>
      <c r="FD930" s="152"/>
    </row>
    <row r="931" spans="1:160">
      <c r="A931" s="89"/>
      <c r="B931" s="89"/>
      <c r="C931" s="89"/>
      <c r="D931" s="89"/>
      <c r="E931" s="89"/>
      <c r="F931" s="89"/>
      <c r="G931" s="89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152"/>
      <c r="AE931" s="152"/>
      <c r="AF931" s="152"/>
      <c r="AG931" s="152"/>
      <c r="AH931" s="152"/>
      <c r="AI931" s="152"/>
      <c r="AJ931" s="152"/>
      <c r="AK931" s="152"/>
      <c r="AL931" s="152"/>
      <c r="AM931" s="152"/>
      <c r="AN931" s="152"/>
      <c r="AO931" s="152"/>
      <c r="AP931" s="152"/>
      <c r="AQ931" s="152"/>
      <c r="AR931" s="152"/>
      <c r="AS931" s="152"/>
      <c r="AT931" s="152"/>
      <c r="AU931" s="152"/>
      <c r="AV931" s="152"/>
      <c r="AW931" s="152"/>
      <c r="AX931" s="152"/>
      <c r="AY931" s="152"/>
      <c r="AZ931" s="152"/>
      <c r="BA931" s="152"/>
      <c r="BB931" s="152"/>
      <c r="BC931" s="152"/>
      <c r="BD931" s="152"/>
      <c r="BE931" s="152"/>
      <c r="BF931" s="152"/>
      <c r="BG931" s="152"/>
      <c r="BH931" s="152"/>
      <c r="BI931" s="152"/>
      <c r="BJ931" s="152"/>
      <c r="BK931" s="152"/>
      <c r="BL931" s="152"/>
      <c r="BM931" s="152"/>
      <c r="BN931" s="152"/>
      <c r="BO931" s="152"/>
      <c r="BP931" s="152"/>
      <c r="BQ931" s="152"/>
      <c r="BR931" s="152"/>
      <c r="BS931" s="152"/>
      <c r="BT931" s="152"/>
      <c r="BU931" s="152"/>
      <c r="BV931" s="152"/>
      <c r="BW931" s="152"/>
      <c r="BX931" s="152"/>
      <c r="BY931" s="152"/>
      <c r="BZ931" s="152"/>
      <c r="CA931" s="152"/>
      <c r="CB931" s="152"/>
      <c r="CC931" s="152"/>
      <c r="CD931" s="152"/>
      <c r="CE931" s="152"/>
      <c r="CF931" s="152"/>
      <c r="CG931" s="152"/>
      <c r="CH931" s="152"/>
      <c r="CI931" s="152"/>
      <c r="CJ931" s="152"/>
      <c r="CK931" s="152"/>
      <c r="CL931" s="152"/>
      <c r="CM931" s="152"/>
      <c r="CN931" s="152"/>
      <c r="CO931" s="152"/>
      <c r="CP931" s="152"/>
      <c r="CQ931" s="152"/>
      <c r="CR931" s="152"/>
      <c r="CS931" s="152"/>
      <c r="CT931" s="152"/>
      <c r="CU931" s="152"/>
      <c r="CV931" s="152"/>
      <c r="CW931" s="152"/>
      <c r="CX931" s="152"/>
      <c r="CY931" s="152"/>
      <c r="CZ931" s="152"/>
      <c r="DA931" s="152"/>
      <c r="DB931" s="152"/>
      <c r="DC931" s="152"/>
      <c r="DD931" s="152"/>
      <c r="DE931" s="152"/>
      <c r="DF931" s="152"/>
      <c r="DG931" s="152"/>
      <c r="DH931" s="152"/>
      <c r="DI931" s="152"/>
      <c r="DJ931" s="152"/>
      <c r="DK931" s="152"/>
      <c r="DL931" s="152"/>
      <c r="DM931" s="152"/>
      <c r="DN931" s="152"/>
      <c r="DO931" s="152"/>
      <c r="DP931" s="152"/>
      <c r="DQ931" s="152"/>
      <c r="DR931" s="152"/>
      <c r="DS931" s="152"/>
      <c r="DT931" s="152"/>
      <c r="DU931" s="152"/>
      <c r="DV931" s="152"/>
      <c r="DW931" s="152"/>
      <c r="DX931" s="152"/>
      <c r="DY931" s="152"/>
      <c r="DZ931" s="152"/>
      <c r="EA931" s="152"/>
      <c r="EB931" s="152"/>
      <c r="EC931" s="152"/>
      <c r="ED931" s="152"/>
      <c r="EE931" s="152"/>
      <c r="EF931" s="152"/>
      <c r="EG931" s="152"/>
      <c r="EH931" s="152"/>
      <c r="EI931" s="152"/>
      <c r="EJ931" s="152"/>
      <c r="EK931" s="152"/>
      <c r="EL931" s="152"/>
      <c r="EM931" s="152"/>
      <c r="EN931" s="152"/>
      <c r="EO931" s="152"/>
      <c r="EP931" s="152"/>
      <c r="EQ931" s="152"/>
      <c r="ER931" s="152"/>
      <c r="ES931" s="152"/>
      <c r="ET931" s="152"/>
      <c r="EU931" s="152"/>
      <c r="EV931" s="152"/>
      <c r="EW931" s="152"/>
      <c r="EX931" s="152"/>
      <c r="EY931" s="152"/>
      <c r="EZ931" s="152"/>
      <c r="FA931" s="152"/>
      <c r="FB931" s="152"/>
      <c r="FC931" s="152"/>
      <c r="FD931" s="152"/>
    </row>
    <row r="932" spans="1:160">
      <c r="A932" s="89"/>
      <c r="B932" s="89"/>
      <c r="C932" s="89"/>
      <c r="D932" s="89"/>
      <c r="E932" s="89"/>
      <c r="F932" s="89"/>
      <c r="G932" s="89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152"/>
      <c r="AE932" s="152"/>
      <c r="AF932" s="152"/>
      <c r="AG932" s="152"/>
      <c r="AH932" s="152"/>
      <c r="AI932" s="152"/>
      <c r="AJ932" s="152"/>
      <c r="AK932" s="152"/>
      <c r="AL932" s="152"/>
      <c r="AM932" s="152"/>
      <c r="AN932" s="152"/>
      <c r="AO932" s="152"/>
      <c r="AP932" s="152"/>
      <c r="AQ932" s="152"/>
      <c r="AR932" s="152"/>
      <c r="AS932" s="152"/>
      <c r="AT932" s="152"/>
      <c r="AU932" s="152"/>
      <c r="AV932" s="152"/>
      <c r="AW932" s="152"/>
      <c r="AX932" s="152"/>
      <c r="AY932" s="152"/>
      <c r="AZ932" s="152"/>
      <c r="BA932" s="152"/>
      <c r="BB932" s="152"/>
      <c r="BC932" s="152"/>
      <c r="BD932" s="152"/>
      <c r="BE932" s="152"/>
      <c r="BF932" s="152"/>
      <c r="BG932" s="152"/>
      <c r="BH932" s="152"/>
      <c r="BI932" s="152"/>
      <c r="BJ932" s="152"/>
      <c r="BK932" s="152"/>
      <c r="BL932" s="152"/>
      <c r="BM932" s="152"/>
      <c r="BN932" s="152"/>
      <c r="BO932" s="152"/>
      <c r="BP932" s="152"/>
      <c r="BQ932" s="152"/>
      <c r="BR932" s="152"/>
      <c r="BS932" s="152"/>
      <c r="BT932" s="152"/>
      <c r="BU932" s="152"/>
      <c r="BV932" s="152"/>
      <c r="BW932" s="152"/>
      <c r="BX932" s="152"/>
      <c r="BY932" s="152"/>
      <c r="BZ932" s="152"/>
      <c r="CA932" s="152"/>
      <c r="CB932" s="152"/>
      <c r="CC932" s="152"/>
      <c r="CD932" s="152"/>
      <c r="CE932" s="152"/>
      <c r="CF932" s="152"/>
      <c r="CG932" s="152"/>
      <c r="CH932" s="152"/>
      <c r="CI932" s="152"/>
      <c r="CJ932" s="152"/>
      <c r="CK932" s="152"/>
      <c r="CL932" s="152"/>
      <c r="CM932" s="152"/>
      <c r="CN932" s="152"/>
      <c r="CO932" s="152"/>
      <c r="CP932" s="152"/>
      <c r="CQ932" s="152"/>
      <c r="CR932" s="152"/>
      <c r="CS932" s="152"/>
      <c r="CT932" s="152"/>
      <c r="CU932" s="152"/>
      <c r="CV932" s="152"/>
      <c r="CW932" s="152"/>
      <c r="CX932" s="152"/>
      <c r="CY932" s="152"/>
      <c r="CZ932" s="152"/>
      <c r="DA932" s="152"/>
      <c r="DB932" s="152"/>
      <c r="DC932" s="152"/>
      <c r="DD932" s="152"/>
      <c r="DE932" s="152"/>
      <c r="DF932" s="152"/>
      <c r="DG932" s="152"/>
      <c r="DH932" s="152"/>
      <c r="DI932" s="152"/>
      <c r="DJ932" s="152"/>
      <c r="DK932" s="152"/>
      <c r="DL932" s="152"/>
      <c r="DM932" s="152"/>
      <c r="DN932" s="152"/>
      <c r="DO932" s="152"/>
      <c r="DP932" s="152"/>
      <c r="DQ932" s="152"/>
      <c r="DR932" s="152"/>
      <c r="DS932" s="152"/>
      <c r="DT932" s="152"/>
      <c r="DU932" s="152"/>
      <c r="DV932" s="152"/>
      <c r="DW932" s="152"/>
      <c r="DX932" s="152"/>
      <c r="DY932" s="152"/>
      <c r="DZ932" s="152"/>
      <c r="EA932" s="152"/>
      <c r="EB932" s="152"/>
      <c r="EC932" s="152"/>
      <c r="ED932" s="152"/>
      <c r="EE932" s="152"/>
      <c r="EF932" s="152"/>
      <c r="EG932" s="152"/>
      <c r="EH932" s="152"/>
      <c r="EI932" s="152"/>
      <c r="EJ932" s="152"/>
      <c r="EK932" s="152"/>
      <c r="EL932" s="152"/>
      <c r="EM932" s="152"/>
      <c r="EN932" s="152"/>
      <c r="EO932" s="152"/>
      <c r="EP932" s="152"/>
      <c r="EQ932" s="152"/>
      <c r="ER932" s="152"/>
      <c r="ES932" s="152"/>
      <c r="ET932" s="152"/>
      <c r="EU932" s="152"/>
      <c r="EV932" s="152"/>
      <c r="EW932" s="152"/>
      <c r="EX932" s="152"/>
      <c r="EY932" s="152"/>
      <c r="EZ932" s="152"/>
      <c r="FA932" s="152"/>
      <c r="FB932" s="152"/>
      <c r="FC932" s="152"/>
      <c r="FD932" s="152"/>
    </row>
    <row r="933" spans="1:160">
      <c r="A933" s="89"/>
      <c r="B933" s="89"/>
      <c r="C933" s="89"/>
      <c r="D933" s="89"/>
      <c r="E933" s="89"/>
      <c r="F933" s="89"/>
      <c r="G933" s="89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152"/>
      <c r="AE933" s="152"/>
      <c r="AF933" s="152"/>
      <c r="AG933" s="152"/>
      <c r="AH933" s="152"/>
      <c r="AI933" s="152"/>
      <c r="AJ933" s="152"/>
      <c r="AK933" s="152"/>
      <c r="AL933" s="152"/>
      <c r="AM933" s="152"/>
      <c r="AN933" s="152"/>
      <c r="AO933" s="152"/>
      <c r="AP933" s="152"/>
      <c r="AQ933" s="152"/>
      <c r="AR933" s="152"/>
      <c r="AS933" s="152"/>
      <c r="AT933" s="152"/>
      <c r="AU933" s="152"/>
      <c r="AV933" s="152"/>
      <c r="AW933" s="152"/>
      <c r="AX933" s="152"/>
      <c r="AY933" s="152"/>
      <c r="AZ933" s="152"/>
      <c r="BA933" s="152"/>
      <c r="BB933" s="152"/>
      <c r="BC933" s="152"/>
      <c r="BD933" s="152"/>
      <c r="BE933" s="152"/>
      <c r="BF933" s="152"/>
      <c r="BG933" s="152"/>
      <c r="BH933" s="152"/>
      <c r="BI933" s="152"/>
      <c r="BJ933" s="152"/>
      <c r="BK933" s="152"/>
      <c r="BL933" s="152"/>
      <c r="BM933" s="152"/>
      <c r="BN933" s="152"/>
      <c r="BO933" s="152"/>
      <c r="BP933" s="152"/>
      <c r="BQ933" s="152"/>
      <c r="BR933" s="152"/>
      <c r="BS933" s="152"/>
      <c r="BT933" s="152"/>
      <c r="BU933" s="152"/>
      <c r="BV933" s="152"/>
      <c r="BW933" s="152"/>
      <c r="BX933" s="152"/>
      <c r="BY933" s="152"/>
      <c r="BZ933" s="152"/>
      <c r="CA933" s="152"/>
      <c r="CB933" s="152"/>
      <c r="CC933" s="152"/>
      <c r="CD933" s="152"/>
      <c r="CE933" s="152"/>
      <c r="CF933" s="152"/>
      <c r="CG933" s="152"/>
      <c r="CH933" s="152"/>
      <c r="CI933" s="152"/>
      <c r="CJ933" s="152"/>
      <c r="CK933" s="152"/>
      <c r="CL933" s="152"/>
      <c r="CM933" s="152"/>
      <c r="CN933" s="152"/>
      <c r="CO933" s="152"/>
      <c r="CP933" s="152"/>
      <c r="CQ933" s="152"/>
      <c r="CR933" s="152"/>
      <c r="CS933" s="152"/>
      <c r="CT933" s="152"/>
      <c r="CU933" s="152"/>
      <c r="CV933" s="152"/>
      <c r="CW933" s="152"/>
      <c r="CX933" s="152"/>
      <c r="CY933" s="152"/>
      <c r="CZ933" s="152"/>
      <c r="DA933" s="152"/>
      <c r="DB933" s="152"/>
      <c r="DC933" s="152"/>
      <c r="DD933" s="152"/>
      <c r="DE933" s="152"/>
      <c r="DF933" s="152"/>
      <c r="DG933" s="152"/>
      <c r="DH933" s="152"/>
      <c r="DI933" s="152"/>
      <c r="DJ933" s="152"/>
      <c r="DK933" s="152"/>
      <c r="DL933" s="152"/>
      <c r="DM933" s="152"/>
      <c r="DN933" s="152"/>
      <c r="DO933" s="152"/>
      <c r="DP933" s="152"/>
      <c r="DQ933" s="152"/>
      <c r="DR933" s="152"/>
      <c r="DS933" s="152"/>
      <c r="DT933" s="152"/>
      <c r="DU933" s="152"/>
      <c r="DV933" s="152"/>
      <c r="DW933" s="152"/>
      <c r="DX933" s="152"/>
      <c r="DY933" s="152"/>
      <c r="DZ933" s="152"/>
      <c r="EA933" s="152"/>
      <c r="EB933" s="152"/>
      <c r="EC933" s="152"/>
      <c r="ED933" s="152"/>
      <c r="EE933" s="152"/>
      <c r="EF933" s="152"/>
      <c r="EG933" s="152"/>
      <c r="EH933" s="152"/>
      <c r="EI933" s="152"/>
      <c r="EJ933" s="152"/>
      <c r="EK933" s="152"/>
      <c r="EL933" s="152"/>
      <c r="EM933" s="152"/>
      <c r="EN933" s="152"/>
      <c r="EO933" s="152"/>
      <c r="EP933" s="152"/>
      <c r="EQ933" s="152"/>
      <c r="ER933" s="152"/>
      <c r="ES933" s="152"/>
      <c r="ET933" s="152"/>
      <c r="EU933" s="152"/>
      <c r="EV933" s="152"/>
      <c r="EW933" s="152"/>
      <c r="EX933" s="152"/>
      <c r="EY933" s="152"/>
      <c r="EZ933" s="152"/>
      <c r="FA933" s="152"/>
      <c r="FB933" s="152"/>
      <c r="FC933" s="152"/>
      <c r="FD933" s="152"/>
    </row>
    <row r="934" spans="1:160">
      <c r="A934" s="89"/>
      <c r="B934" s="89"/>
      <c r="C934" s="89"/>
      <c r="D934" s="89"/>
      <c r="E934" s="89"/>
      <c r="F934" s="89"/>
      <c r="G934" s="89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152"/>
      <c r="AE934" s="152"/>
      <c r="AF934" s="152"/>
      <c r="AG934" s="152"/>
      <c r="AH934" s="152"/>
      <c r="AI934" s="152"/>
      <c r="AJ934" s="152"/>
      <c r="AK934" s="152"/>
      <c r="AL934" s="152"/>
      <c r="AM934" s="152"/>
      <c r="AN934" s="152"/>
      <c r="AO934" s="152"/>
      <c r="AP934" s="152"/>
      <c r="AQ934" s="152"/>
      <c r="AR934" s="152"/>
      <c r="AS934" s="152"/>
      <c r="AT934" s="152"/>
      <c r="AU934" s="152"/>
      <c r="AV934" s="152"/>
      <c r="AW934" s="152"/>
      <c r="AX934" s="152"/>
      <c r="AY934" s="152"/>
      <c r="AZ934" s="152"/>
      <c r="BA934" s="152"/>
      <c r="BB934" s="152"/>
      <c r="BC934" s="152"/>
      <c r="BD934" s="152"/>
      <c r="BE934" s="152"/>
      <c r="BF934" s="152"/>
      <c r="BG934" s="152"/>
      <c r="BH934" s="152"/>
      <c r="BI934" s="152"/>
      <c r="BJ934" s="152"/>
      <c r="BK934" s="152"/>
      <c r="BL934" s="152"/>
      <c r="BM934" s="152"/>
      <c r="BN934" s="152"/>
      <c r="BO934" s="152"/>
      <c r="BP934" s="152"/>
      <c r="BQ934" s="152"/>
      <c r="BR934" s="152"/>
      <c r="BS934" s="152"/>
      <c r="BT934" s="152"/>
      <c r="BU934" s="152"/>
      <c r="BV934" s="152"/>
      <c r="BW934" s="152"/>
      <c r="BX934" s="152"/>
      <c r="BY934" s="152"/>
      <c r="BZ934" s="152"/>
      <c r="CA934" s="152"/>
      <c r="CB934" s="152"/>
      <c r="CC934" s="152"/>
      <c r="CD934" s="152"/>
      <c r="CE934" s="152"/>
      <c r="CF934" s="152"/>
      <c r="CG934" s="152"/>
      <c r="CH934" s="152"/>
      <c r="CI934" s="152"/>
      <c r="CJ934" s="152"/>
      <c r="CK934" s="152"/>
      <c r="CL934" s="152"/>
      <c r="CM934" s="152"/>
      <c r="CN934" s="152"/>
      <c r="CO934" s="152"/>
      <c r="CP934" s="152"/>
      <c r="CQ934" s="152"/>
      <c r="CR934" s="152"/>
      <c r="CS934" s="152"/>
      <c r="CT934" s="152"/>
      <c r="CU934" s="152"/>
      <c r="CV934" s="152"/>
      <c r="CW934" s="152"/>
      <c r="CX934" s="152"/>
      <c r="CY934" s="152"/>
      <c r="CZ934" s="152"/>
      <c r="DA934" s="152"/>
      <c r="DB934" s="152"/>
      <c r="DC934" s="152"/>
      <c r="DD934" s="152"/>
      <c r="DE934" s="152"/>
      <c r="DF934" s="152"/>
      <c r="DG934" s="152"/>
      <c r="DH934" s="152"/>
      <c r="DI934" s="152"/>
      <c r="DJ934" s="152"/>
      <c r="DK934" s="152"/>
      <c r="DL934" s="152"/>
      <c r="DM934" s="152"/>
      <c r="DN934" s="152"/>
      <c r="DO934" s="152"/>
      <c r="DP934" s="152"/>
      <c r="DQ934" s="152"/>
      <c r="DR934" s="152"/>
      <c r="DS934" s="152"/>
      <c r="DT934" s="152"/>
      <c r="DU934" s="152"/>
      <c r="DV934" s="152"/>
      <c r="DW934" s="152"/>
      <c r="DX934" s="152"/>
      <c r="DY934" s="152"/>
      <c r="DZ934" s="152"/>
      <c r="EA934" s="152"/>
      <c r="EB934" s="152"/>
      <c r="EC934" s="152"/>
      <c r="ED934" s="152"/>
      <c r="EE934" s="152"/>
      <c r="EF934" s="152"/>
      <c r="EG934" s="152"/>
      <c r="EH934" s="152"/>
      <c r="EI934" s="152"/>
      <c r="EJ934" s="152"/>
      <c r="EK934" s="152"/>
      <c r="EL934" s="152"/>
      <c r="EM934" s="152"/>
      <c r="EN934" s="152"/>
      <c r="EO934" s="152"/>
      <c r="EP934" s="152"/>
      <c r="EQ934" s="152"/>
      <c r="ER934" s="152"/>
      <c r="ES934" s="152"/>
      <c r="ET934" s="152"/>
      <c r="EU934" s="152"/>
      <c r="EV934" s="152"/>
      <c r="EW934" s="152"/>
      <c r="EX934" s="152"/>
      <c r="EY934" s="152"/>
      <c r="EZ934" s="152"/>
      <c r="FA934" s="152"/>
      <c r="FB934" s="152"/>
      <c r="FC934" s="152"/>
      <c r="FD934" s="152"/>
    </row>
    <row r="935" spans="1:160">
      <c r="A935" s="89"/>
      <c r="B935" s="89"/>
      <c r="C935" s="89"/>
      <c r="D935" s="89"/>
      <c r="E935" s="89"/>
      <c r="F935" s="89"/>
      <c r="G935" s="89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152"/>
      <c r="AE935" s="152"/>
      <c r="AF935" s="152"/>
      <c r="AG935" s="152"/>
      <c r="AH935" s="152"/>
      <c r="AI935" s="152"/>
      <c r="AJ935" s="152"/>
      <c r="AK935" s="152"/>
      <c r="AL935" s="152"/>
      <c r="AM935" s="152"/>
      <c r="AN935" s="152"/>
      <c r="AO935" s="152"/>
      <c r="AP935" s="152"/>
      <c r="AQ935" s="152"/>
      <c r="AR935" s="152"/>
      <c r="AS935" s="152"/>
      <c r="AT935" s="152"/>
      <c r="AU935" s="152"/>
      <c r="AV935" s="152"/>
      <c r="AW935" s="152"/>
      <c r="AX935" s="152"/>
      <c r="AY935" s="152"/>
      <c r="AZ935" s="152"/>
      <c r="BA935" s="152"/>
      <c r="BB935" s="152"/>
      <c r="BC935" s="152"/>
      <c r="BD935" s="152"/>
      <c r="BE935" s="152"/>
      <c r="BF935" s="152"/>
      <c r="BG935" s="152"/>
      <c r="BH935" s="152"/>
      <c r="BI935" s="152"/>
      <c r="BJ935" s="152"/>
      <c r="BK935" s="152"/>
      <c r="BL935" s="152"/>
      <c r="BM935" s="152"/>
      <c r="BN935" s="152"/>
      <c r="BO935" s="152"/>
      <c r="BP935" s="152"/>
      <c r="BQ935" s="152"/>
      <c r="BR935" s="152"/>
      <c r="BS935" s="152"/>
      <c r="BT935" s="152"/>
      <c r="BU935" s="152"/>
      <c r="BV935" s="152"/>
      <c r="BW935" s="152"/>
      <c r="BX935" s="152"/>
      <c r="BY935" s="152"/>
      <c r="BZ935" s="152"/>
      <c r="CA935" s="152"/>
      <c r="CB935" s="152"/>
      <c r="CC935" s="152"/>
      <c r="CD935" s="152"/>
      <c r="CE935" s="152"/>
      <c r="CF935" s="152"/>
      <c r="CG935" s="152"/>
      <c r="CH935" s="152"/>
      <c r="CI935" s="152"/>
      <c r="CJ935" s="152"/>
      <c r="CK935" s="152"/>
      <c r="CL935" s="152"/>
      <c r="CM935" s="152"/>
      <c r="CN935" s="152"/>
      <c r="CO935" s="152"/>
      <c r="CP935" s="152"/>
      <c r="CQ935" s="152"/>
      <c r="CR935" s="152"/>
      <c r="CS935" s="152"/>
      <c r="CT935" s="152"/>
      <c r="CU935" s="152"/>
      <c r="CV935" s="152"/>
      <c r="CW935" s="152"/>
      <c r="CX935" s="152"/>
      <c r="CY935" s="152"/>
      <c r="CZ935" s="152"/>
      <c r="DA935" s="152"/>
      <c r="DB935" s="152"/>
      <c r="DC935" s="152"/>
      <c r="DD935" s="152"/>
      <c r="DE935" s="152"/>
      <c r="DF935" s="152"/>
      <c r="DG935" s="152"/>
      <c r="DH935" s="152"/>
      <c r="DI935" s="152"/>
      <c r="DJ935" s="152"/>
      <c r="DK935" s="152"/>
      <c r="DL935" s="152"/>
      <c r="DM935" s="152"/>
      <c r="DN935" s="152"/>
      <c r="DO935" s="152"/>
      <c r="DP935" s="152"/>
      <c r="DQ935" s="152"/>
      <c r="DR935" s="152"/>
      <c r="DS935" s="152"/>
      <c r="DT935" s="152"/>
      <c r="DU935" s="152"/>
      <c r="DV935" s="152"/>
      <c r="DW935" s="152"/>
      <c r="DX935" s="152"/>
      <c r="DY935" s="152"/>
      <c r="DZ935" s="152"/>
      <c r="EA935" s="152"/>
      <c r="EB935" s="152"/>
      <c r="EC935" s="152"/>
      <c r="ED935" s="152"/>
      <c r="EE935" s="152"/>
      <c r="EF935" s="152"/>
      <c r="EG935" s="152"/>
      <c r="EH935" s="152"/>
      <c r="EI935" s="152"/>
      <c r="EJ935" s="152"/>
      <c r="EK935" s="152"/>
      <c r="EL935" s="152"/>
      <c r="EM935" s="152"/>
      <c r="EN935" s="152"/>
      <c r="EO935" s="152"/>
      <c r="EP935" s="152"/>
      <c r="EQ935" s="152"/>
      <c r="ER935" s="152"/>
      <c r="ES935" s="152"/>
      <c r="ET935" s="152"/>
      <c r="EU935" s="152"/>
      <c r="EV935" s="152"/>
      <c r="EW935" s="152"/>
      <c r="EX935" s="152"/>
      <c r="EY935" s="152"/>
      <c r="EZ935" s="152"/>
      <c r="FA935" s="152"/>
      <c r="FB935" s="152"/>
      <c r="FC935" s="152"/>
      <c r="FD935" s="152"/>
    </row>
    <row r="936" spans="1:160">
      <c r="A936" s="89"/>
      <c r="B936" s="89"/>
      <c r="C936" s="89"/>
      <c r="D936" s="89"/>
      <c r="E936" s="89"/>
      <c r="F936" s="89"/>
      <c r="G936" s="89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152"/>
      <c r="AE936" s="152"/>
      <c r="AF936" s="152"/>
      <c r="AG936" s="152"/>
      <c r="AH936" s="152"/>
      <c r="AI936" s="152"/>
      <c r="AJ936" s="152"/>
      <c r="AK936" s="152"/>
      <c r="AL936" s="152"/>
      <c r="AM936" s="152"/>
      <c r="AN936" s="152"/>
      <c r="AO936" s="152"/>
      <c r="AP936" s="152"/>
      <c r="AQ936" s="152"/>
      <c r="AR936" s="152"/>
      <c r="AS936" s="152"/>
      <c r="AT936" s="152"/>
      <c r="AU936" s="152"/>
      <c r="AV936" s="152"/>
      <c r="AW936" s="152"/>
      <c r="AX936" s="152"/>
      <c r="AY936" s="152"/>
      <c r="AZ936" s="152"/>
      <c r="BA936" s="152"/>
      <c r="BB936" s="152"/>
      <c r="BC936" s="152"/>
      <c r="BD936" s="152"/>
      <c r="BE936" s="152"/>
      <c r="BF936" s="152"/>
      <c r="BG936" s="152"/>
      <c r="BH936" s="152"/>
      <c r="BI936" s="152"/>
      <c r="BJ936" s="152"/>
      <c r="BK936" s="152"/>
      <c r="BL936" s="152"/>
      <c r="BM936" s="152"/>
      <c r="BN936" s="152"/>
      <c r="BO936" s="152"/>
      <c r="BP936" s="152"/>
      <c r="BQ936" s="152"/>
      <c r="BR936" s="152"/>
      <c r="BS936" s="152"/>
      <c r="BT936" s="152"/>
      <c r="BU936" s="152"/>
      <c r="BV936" s="152"/>
      <c r="BW936" s="152"/>
      <c r="BX936" s="152"/>
      <c r="BY936" s="152"/>
      <c r="BZ936" s="152"/>
      <c r="CA936" s="152"/>
      <c r="CB936" s="152"/>
      <c r="CC936" s="152"/>
      <c r="CD936" s="152"/>
      <c r="CE936" s="152"/>
      <c r="CF936" s="152"/>
      <c r="CG936" s="152"/>
      <c r="CH936" s="152"/>
      <c r="CI936" s="152"/>
      <c r="CJ936" s="152"/>
      <c r="CK936" s="152"/>
      <c r="CL936" s="152"/>
      <c r="CM936" s="152"/>
      <c r="CN936" s="152"/>
      <c r="CO936" s="152"/>
      <c r="CP936" s="152"/>
      <c r="CQ936" s="152"/>
      <c r="CR936" s="152"/>
      <c r="CS936" s="152"/>
      <c r="CT936" s="152"/>
      <c r="CU936" s="152"/>
      <c r="CV936" s="152"/>
      <c r="CW936" s="152"/>
      <c r="CX936" s="152"/>
      <c r="CY936" s="152"/>
      <c r="CZ936" s="152"/>
      <c r="DA936" s="152"/>
      <c r="DB936" s="152"/>
      <c r="DC936" s="152"/>
      <c r="DD936" s="152"/>
      <c r="DE936" s="152"/>
      <c r="DF936" s="152"/>
      <c r="DG936" s="152"/>
      <c r="DH936" s="152"/>
      <c r="DI936" s="152"/>
      <c r="DJ936" s="152"/>
      <c r="DK936" s="152"/>
      <c r="DL936" s="152"/>
      <c r="DM936" s="152"/>
      <c r="DN936" s="152"/>
      <c r="DO936" s="152"/>
      <c r="DP936" s="152"/>
      <c r="DQ936" s="152"/>
      <c r="DR936" s="152"/>
      <c r="DS936" s="152"/>
      <c r="DT936" s="152"/>
      <c r="DU936" s="152"/>
      <c r="DV936" s="152"/>
      <c r="DW936" s="152"/>
      <c r="DX936" s="152"/>
      <c r="DY936" s="152"/>
      <c r="DZ936" s="152"/>
      <c r="EA936" s="152"/>
      <c r="EB936" s="152"/>
      <c r="EC936" s="152"/>
      <c r="ED936" s="152"/>
      <c r="EE936" s="152"/>
      <c r="EF936" s="152"/>
      <c r="EG936" s="152"/>
      <c r="EH936" s="152"/>
      <c r="EI936" s="152"/>
      <c r="EJ936" s="152"/>
      <c r="EK936" s="152"/>
      <c r="EL936" s="152"/>
      <c r="EM936" s="152"/>
      <c r="EN936" s="152"/>
      <c r="EO936" s="152"/>
      <c r="EP936" s="152"/>
      <c r="EQ936" s="152"/>
      <c r="ER936" s="152"/>
      <c r="ES936" s="152"/>
      <c r="ET936" s="152"/>
      <c r="EU936" s="152"/>
      <c r="EV936" s="152"/>
      <c r="EW936" s="152"/>
      <c r="EX936" s="152"/>
      <c r="EY936" s="152"/>
      <c r="EZ936" s="152"/>
      <c r="FA936" s="152"/>
      <c r="FB936" s="152"/>
      <c r="FC936" s="152"/>
      <c r="FD936" s="152"/>
    </row>
    <row r="937" spans="1:160">
      <c r="A937" s="89"/>
      <c r="B937" s="89"/>
      <c r="C937" s="89"/>
      <c r="D937" s="89"/>
      <c r="E937" s="89"/>
      <c r="F937" s="89"/>
      <c r="G937" s="89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152"/>
      <c r="AE937" s="152"/>
      <c r="AF937" s="152"/>
      <c r="AG937" s="152"/>
      <c r="AH937" s="152"/>
      <c r="AI937" s="152"/>
      <c r="AJ937" s="152"/>
      <c r="AK937" s="152"/>
      <c r="AL937" s="152"/>
      <c r="AM937" s="152"/>
      <c r="AN937" s="152"/>
      <c r="AO937" s="152"/>
      <c r="AP937" s="152"/>
      <c r="AQ937" s="152"/>
      <c r="AR937" s="152"/>
      <c r="AS937" s="152"/>
      <c r="AT937" s="152"/>
      <c r="AU937" s="152"/>
      <c r="AV937" s="152"/>
      <c r="AW937" s="152"/>
      <c r="AX937" s="152"/>
      <c r="AY937" s="152"/>
      <c r="AZ937" s="152"/>
      <c r="BA937" s="152"/>
      <c r="BB937" s="152"/>
      <c r="BC937" s="152"/>
      <c r="BD937" s="152"/>
      <c r="BE937" s="152"/>
      <c r="BF937" s="152"/>
      <c r="BG937" s="152"/>
      <c r="BH937" s="152"/>
      <c r="BI937" s="152"/>
      <c r="BJ937" s="152"/>
      <c r="BK937" s="152"/>
      <c r="BL937" s="152"/>
      <c r="BM937" s="152"/>
      <c r="BN937" s="152"/>
      <c r="BO937" s="152"/>
      <c r="BP937" s="152"/>
      <c r="BQ937" s="152"/>
      <c r="BR937" s="152"/>
      <c r="BS937" s="152"/>
      <c r="BT937" s="152"/>
      <c r="BU937" s="152"/>
      <c r="BV937" s="152"/>
      <c r="BW937" s="152"/>
      <c r="BX937" s="152"/>
      <c r="BY937" s="152"/>
      <c r="BZ937" s="152"/>
      <c r="CA937" s="152"/>
      <c r="CB937" s="152"/>
      <c r="CC937" s="152"/>
      <c r="CD937" s="152"/>
      <c r="CE937" s="152"/>
      <c r="CF937" s="152"/>
      <c r="CG937" s="152"/>
      <c r="CH937" s="152"/>
      <c r="CI937" s="152"/>
      <c r="CJ937" s="152"/>
      <c r="CK937" s="152"/>
      <c r="CL937" s="152"/>
      <c r="CM937" s="152"/>
      <c r="CN937" s="152"/>
      <c r="CO937" s="152"/>
      <c r="CP937" s="152"/>
      <c r="CQ937" s="152"/>
      <c r="CR937" s="152"/>
      <c r="CS937" s="152"/>
      <c r="CT937" s="152"/>
      <c r="CU937" s="152"/>
      <c r="CV937" s="152"/>
      <c r="CW937" s="152"/>
      <c r="CX937" s="152"/>
      <c r="CY937" s="152"/>
      <c r="CZ937" s="152"/>
      <c r="DA937" s="152"/>
      <c r="DB937" s="152"/>
      <c r="DC937" s="152"/>
      <c r="DD937" s="152"/>
      <c r="DE937" s="152"/>
      <c r="DF937" s="152"/>
      <c r="DG937" s="152"/>
      <c r="DH937" s="152"/>
      <c r="DI937" s="152"/>
      <c r="DJ937" s="152"/>
      <c r="DK937" s="152"/>
      <c r="DL937" s="152"/>
      <c r="DM937" s="152"/>
      <c r="DN937" s="152"/>
      <c r="DO937" s="152"/>
      <c r="DP937" s="152"/>
      <c r="DQ937" s="152"/>
      <c r="DR937" s="152"/>
      <c r="DS937" s="152"/>
      <c r="DT937" s="152"/>
      <c r="DU937" s="152"/>
      <c r="DV937" s="152"/>
      <c r="DW937" s="152"/>
      <c r="DX937" s="152"/>
      <c r="DY937" s="152"/>
      <c r="DZ937" s="152"/>
      <c r="EA937" s="152"/>
      <c r="EB937" s="152"/>
      <c r="EC937" s="152"/>
      <c r="ED937" s="152"/>
      <c r="EE937" s="152"/>
      <c r="EF937" s="152"/>
      <c r="EG937" s="152"/>
      <c r="EH937" s="152"/>
      <c r="EI937" s="152"/>
      <c r="EJ937" s="152"/>
      <c r="EK937" s="152"/>
      <c r="EL937" s="152"/>
      <c r="EM937" s="152"/>
      <c r="EN937" s="152"/>
      <c r="EO937" s="152"/>
      <c r="EP937" s="152"/>
      <c r="EQ937" s="152"/>
      <c r="ER937" s="152"/>
      <c r="ES937" s="152"/>
      <c r="ET937" s="152"/>
      <c r="EU937" s="152"/>
      <c r="EV937" s="152"/>
      <c r="EW937" s="152"/>
      <c r="EX937" s="152"/>
      <c r="EY937" s="152"/>
      <c r="EZ937" s="152"/>
      <c r="FA937" s="152"/>
      <c r="FB937" s="152"/>
      <c r="FC937" s="152"/>
      <c r="FD937" s="152"/>
    </row>
    <row r="938" spans="1:160">
      <c r="A938" s="89"/>
      <c r="B938" s="89"/>
      <c r="C938" s="89"/>
      <c r="D938" s="89"/>
      <c r="E938" s="89"/>
      <c r="F938" s="89"/>
      <c r="G938" s="89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152"/>
      <c r="AE938" s="152"/>
      <c r="AF938" s="152"/>
      <c r="AG938" s="152"/>
      <c r="AH938" s="152"/>
      <c r="AI938" s="152"/>
      <c r="AJ938" s="152"/>
      <c r="AK938" s="152"/>
      <c r="AL938" s="152"/>
      <c r="AM938" s="152"/>
      <c r="AN938" s="152"/>
      <c r="AO938" s="152"/>
      <c r="AP938" s="152"/>
      <c r="AQ938" s="152"/>
      <c r="AR938" s="152"/>
      <c r="AS938" s="152"/>
      <c r="AT938" s="152"/>
      <c r="AU938" s="152"/>
      <c r="AV938" s="152"/>
      <c r="AW938" s="152"/>
      <c r="AX938" s="152"/>
      <c r="AY938" s="152"/>
      <c r="AZ938" s="152"/>
      <c r="BA938" s="152"/>
      <c r="BB938" s="152"/>
      <c r="BC938" s="152"/>
      <c r="BD938" s="152"/>
      <c r="BE938" s="152"/>
      <c r="BF938" s="152"/>
      <c r="BG938" s="152"/>
      <c r="BH938" s="152"/>
      <c r="BI938" s="152"/>
      <c r="BJ938" s="152"/>
      <c r="BK938" s="152"/>
      <c r="BL938" s="152"/>
      <c r="BM938" s="152"/>
      <c r="BN938" s="152"/>
      <c r="BO938" s="152"/>
      <c r="BP938" s="152"/>
      <c r="BQ938" s="152"/>
      <c r="BR938" s="152"/>
      <c r="BS938" s="152"/>
      <c r="BT938" s="152"/>
      <c r="BU938" s="152"/>
      <c r="BV938" s="152"/>
      <c r="BW938" s="152"/>
      <c r="BX938" s="152"/>
      <c r="BY938" s="152"/>
      <c r="BZ938" s="152"/>
      <c r="CA938" s="152"/>
      <c r="CB938" s="152"/>
      <c r="CC938" s="152"/>
      <c r="CD938" s="152"/>
      <c r="CE938" s="152"/>
      <c r="CF938" s="152"/>
      <c r="CG938" s="152"/>
      <c r="CH938" s="152"/>
      <c r="CI938" s="152"/>
      <c r="CJ938" s="152"/>
      <c r="CK938" s="152"/>
      <c r="CL938" s="152"/>
      <c r="CM938" s="152"/>
      <c r="CN938" s="152"/>
      <c r="CO938" s="152"/>
      <c r="CP938" s="152"/>
      <c r="CQ938" s="152"/>
      <c r="CR938" s="152"/>
      <c r="CS938" s="152"/>
      <c r="CT938" s="152"/>
      <c r="CU938" s="152"/>
      <c r="CV938" s="152"/>
      <c r="CW938" s="152"/>
      <c r="CX938" s="152"/>
      <c r="CY938" s="152"/>
      <c r="CZ938" s="152"/>
      <c r="DA938" s="152"/>
      <c r="DB938" s="152"/>
      <c r="DC938" s="152"/>
      <c r="DD938" s="152"/>
      <c r="DE938" s="152"/>
      <c r="DF938" s="152"/>
      <c r="DG938" s="152"/>
      <c r="DH938" s="152"/>
      <c r="DI938" s="152"/>
      <c r="DJ938" s="152"/>
      <c r="DK938" s="152"/>
      <c r="DL938" s="152"/>
      <c r="DM938" s="152"/>
      <c r="DN938" s="152"/>
      <c r="DO938" s="152"/>
      <c r="DP938" s="152"/>
      <c r="DQ938" s="152"/>
      <c r="DR938" s="152"/>
      <c r="DS938" s="152"/>
      <c r="DT938" s="152"/>
      <c r="DU938" s="152"/>
      <c r="DV938" s="152"/>
      <c r="DW938" s="152"/>
      <c r="DX938" s="152"/>
      <c r="DY938" s="152"/>
      <c r="DZ938" s="152"/>
      <c r="EA938" s="152"/>
      <c r="EB938" s="152"/>
      <c r="EC938" s="152"/>
      <c r="ED938" s="152"/>
      <c r="EE938" s="152"/>
      <c r="EF938" s="152"/>
      <c r="EG938" s="152"/>
      <c r="EH938" s="152"/>
      <c r="EI938" s="152"/>
      <c r="EJ938" s="152"/>
      <c r="EK938" s="152"/>
      <c r="EL938" s="152"/>
      <c r="EM938" s="152"/>
      <c r="EN938" s="152"/>
      <c r="EO938" s="152"/>
      <c r="EP938" s="152"/>
      <c r="EQ938" s="152"/>
      <c r="ER938" s="152"/>
      <c r="ES938" s="152"/>
      <c r="ET938" s="152"/>
      <c r="EU938" s="152"/>
      <c r="EV938" s="152"/>
      <c r="EW938" s="152"/>
      <c r="EX938" s="152"/>
      <c r="EY938" s="152"/>
      <c r="EZ938" s="152"/>
      <c r="FA938" s="152"/>
      <c r="FB938" s="152"/>
      <c r="FC938" s="152"/>
      <c r="FD938" s="152"/>
    </row>
    <row r="939" spans="1:160">
      <c r="A939" s="89"/>
      <c r="B939" s="89"/>
      <c r="C939" s="89"/>
      <c r="D939" s="89"/>
      <c r="E939" s="89"/>
      <c r="F939" s="89"/>
      <c r="G939" s="89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152"/>
      <c r="AE939" s="152"/>
      <c r="AF939" s="152"/>
      <c r="AG939" s="152"/>
      <c r="AH939" s="152"/>
      <c r="AI939" s="152"/>
      <c r="AJ939" s="152"/>
      <c r="AK939" s="152"/>
      <c r="AL939" s="152"/>
      <c r="AM939" s="152"/>
      <c r="AN939" s="152"/>
      <c r="AO939" s="152"/>
      <c r="AP939" s="152"/>
      <c r="AQ939" s="152"/>
      <c r="AR939" s="152"/>
      <c r="AS939" s="152"/>
      <c r="AT939" s="152"/>
      <c r="AU939" s="152"/>
      <c r="AV939" s="152"/>
      <c r="AW939" s="152"/>
      <c r="AX939" s="152"/>
      <c r="AY939" s="152"/>
      <c r="AZ939" s="152"/>
      <c r="BA939" s="152"/>
      <c r="BB939" s="152"/>
      <c r="BC939" s="152"/>
      <c r="BD939" s="152"/>
      <c r="BE939" s="152"/>
      <c r="BF939" s="152"/>
      <c r="BG939" s="152"/>
      <c r="BH939" s="152"/>
      <c r="BI939" s="152"/>
      <c r="BJ939" s="152"/>
      <c r="BK939" s="152"/>
      <c r="BL939" s="152"/>
      <c r="BM939" s="152"/>
      <c r="BN939" s="152"/>
      <c r="BO939" s="152"/>
      <c r="BP939" s="152"/>
      <c r="BQ939" s="152"/>
      <c r="BR939" s="152"/>
      <c r="BS939" s="152"/>
      <c r="BT939" s="152"/>
      <c r="BU939" s="152"/>
      <c r="BV939" s="152"/>
      <c r="BW939" s="152"/>
      <c r="BX939" s="152"/>
      <c r="BY939" s="152"/>
      <c r="BZ939" s="152"/>
      <c r="CA939" s="152"/>
      <c r="CB939" s="152"/>
      <c r="CC939" s="152"/>
      <c r="CD939" s="152"/>
      <c r="CE939" s="152"/>
      <c r="CF939" s="152"/>
      <c r="CG939" s="152"/>
      <c r="CH939" s="152"/>
      <c r="CI939" s="152"/>
      <c r="CJ939" s="152"/>
      <c r="CK939" s="152"/>
      <c r="CL939" s="152"/>
      <c r="CM939" s="152"/>
      <c r="CN939" s="152"/>
      <c r="CO939" s="152"/>
      <c r="CP939" s="152"/>
      <c r="CQ939" s="152"/>
      <c r="CR939" s="152"/>
      <c r="CS939" s="152"/>
      <c r="CT939" s="152"/>
      <c r="CU939" s="152"/>
      <c r="CV939" s="152"/>
      <c r="CW939" s="152"/>
      <c r="CX939" s="152"/>
      <c r="CY939" s="152"/>
      <c r="CZ939" s="152"/>
      <c r="DA939" s="152"/>
      <c r="DB939" s="152"/>
      <c r="DC939" s="152"/>
      <c r="DD939" s="152"/>
      <c r="DE939" s="152"/>
      <c r="DF939" s="152"/>
      <c r="DG939" s="152"/>
      <c r="DH939" s="152"/>
      <c r="DI939" s="152"/>
      <c r="DJ939" s="152"/>
      <c r="DK939" s="152"/>
      <c r="DL939" s="152"/>
      <c r="DM939" s="152"/>
      <c r="DN939" s="152"/>
      <c r="DO939" s="152"/>
      <c r="DP939" s="152"/>
      <c r="DQ939" s="152"/>
      <c r="DR939" s="152"/>
      <c r="DS939" s="152"/>
      <c r="DT939" s="152"/>
      <c r="DU939" s="152"/>
      <c r="DV939" s="152"/>
      <c r="DW939" s="152"/>
      <c r="DX939" s="152"/>
      <c r="DY939" s="152"/>
      <c r="DZ939" s="152"/>
      <c r="EA939" s="152"/>
      <c r="EB939" s="152"/>
      <c r="EC939" s="152"/>
      <c r="ED939" s="152"/>
      <c r="EE939" s="152"/>
      <c r="EF939" s="152"/>
      <c r="EG939" s="152"/>
      <c r="EH939" s="152"/>
      <c r="EI939" s="152"/>
      <c r="EJ939" s="152"/>
      <c r="EK939" s="152"/>
      <c r="EL939" s="152"/>
      <c r="EM939" s="152"/>
      <c r="EN939" s="152"/>
      <c r="EO939" s="152"/>
      <c r="EP939" s="152"/>
      <c r="EQ939" s="152"/>
      <c r="ER939" s="152"/>
      <c r="ES939" s="152"/>
      <c r="ET939" s="152"/>
      <c r="EU939" s="152"/>
      <c r="EV939" s="152"/>
      <c r="EW939" s="152"/>
      <c r="EX939" s="152"/>
      <c r="EY939" s="152"/>
      <c r="EZ939" s="152"/>
      <c r="FA939" s="152"/>
      <c r="FB939" s="152"/>
      <c r="FC939" s="152"/>
      <c r="FD939" s="152"/>
    </row>
    <row r="940" spans="1:160">
      <c r="A940" s="89"/>
      <c r="B940" s="89"/>
      <c r="C940" s="89"/>
      <c r="D940" s="89"/>
      <c r="E940" s="89"/>
      <c r="F940" s="89"/>
      <c r="G940" s="89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152"/>
      <c r="AE940" s="152"/>
      <c r="AF940" s="152"/>
      <c r="AG940" s="152"/>
      <c r="AH940" s="152"/>
      <c r="AI940" s="152"/>
      <c r="AJ940" s="152"/>
      <c r="AK940" s="152"/>
      <c r="AL940" s="152"/>
      <c r="AM940" s="152"/>
      <c r="AN940" s="152"/>
      <c r="AO940" s="152"/>
      <c r="AP940" s="152"/>
      <c r="AQ940" s="152"/>
      <c r="AR940" s="152"/>
      <c r="AS940" s="152"/>
      <c r="AT940" s="152"/>
      <c r="AU940" s="152"/>
      <c r="AV940" s="152"/>
      <c r="AW940" s="152"/>
      <c r="AX940" s="152"/>
      <c r="AY940" s="152"/>
      <c r="AZ940" s="152"/>
      <c r="BA940" s="152"/>
      <c r="BB940" s="152"/>
      <c r="BC940" s="152"/>
      <c r="BD940" s="152"/>
      <c r="BE940" s="152"/>
      <c r="BF940" s="152"/>
      <c r="BG940" s="152"/>
      <c r="BH940" s="152"/>
      <c r="BI940" s="152"/>
      <c r="BJ940" s="152"/>
      <c r="BK940" s="152"/>
      <c r="BL940" s="152"/>
      <c r="BM940" s="152"/>
      <c r="BN940" s="152"/>
      <c r="BO940" s="152"/>
      <c r="BP940" s="152"/>
      <c r="BQ940" s="152"/>
      <c r="BR940" s="152"/>
      <c r="BS940" s="152"/>
      <c r="BT940" s="152"/>
      <c r="BU940" s="152"/>
      <c r="BV940" s="152"/>
      <c r="BW940" s="152"/>
      <c r="BX940" s="152"/>
      <c r="BY940" s="152"/>
      <c r="BZ940" s="152"/>
      <c r="CA940" s="152"/>
      <c r="CB940" s="152"/>
      <c r="CC940" s="152"/>
      <c r="CD940" s="152"/>
      <c r="CE940" s="152"/>
      <c r="CF940" s="152"/>
      <c r="CG940" s="152"/>
      <c r="CH940" s="152"/>
      <c r="CI940" s="152"/>
      <c r="CJ940" s="152"/>
      <c r="CK940" s="152"/>
      <c r="CL940" s="152"/>
      <c r="CM940" s="152"/>
      <c r="CN940" s="152"/>
      <c r="CO940" s="152"/>
      <c r="CP940" s="152"/>
      <c r="CQ940" s="152"/>
      <c r="CR940" s="152"/>
      <c r="CS940" s="152"/>
      <c r="CT940" s="152"/>
      <c r="CU940" s="152"/>
      <c r="CV940" s="152"/>
      <c r="CW940" s="152"/>
      <c r="CX940" s="152"/>
      <c r="CY940" s="152"/>
      <c r="CZ940" s="152"/>
      <c r="DA940" s="152"/>
      <c r="DB940" s="152"/>
      <c r="DC940" s="152"/>
      <c r="DD940" s="152"/>
      <c r="DE940" s="152"/>
      <c r="DF940" s="152"/>
      <c r="DG940" s="152"/>
      <c r="DH940" s="152"/>
      <c r="DI940" s="152"/>
      <c r="DJ940" s="152"/>
      <c r="DK940" s="152"/>
      <c r="DL940" s="152"/>
      <c r="DM940" s="152"/>
      <c r="DN940" s="152"/>
      <c r="DO940" s="152"/>
      <c r="DP940" s="152"/>
      <c r="DQ940" s="152"/>
      <c r="DR940" s="152"/>
      <c r="DS940" s="152"/>
      <c r="DT940" s="152"/>
      <c r="DU940" s="152"/>
      <c r="DV940" s="152"/>
      <c r="DW940" s="152"/>
      <c r="DX940" s="152"/>
      <c r="DY940" s="152"/>
      <c r="DZ940" s="152"/>
      <c r="EA940" s="152"/>
      <c r="EB940" s="152"/>
      <c r="EC940" s="152"/>
      <c r="ED940" s="152"/>
      <c r="EE940" s="152"/>
      <c r="EF940" s="152"/>
      <c r="EG940" s="152"/>
      <c r="EH940" s="152"/>
      <c r="EI940" s="152"/>
      <c r="EJ940" s="152"/>
      <c r="EK940" s="152"/>
      <c r="EL940" s="152"/>
      <c r="EM940" s="152"/>
      <c r="EN940" s="152"/>
      <c r="EO940" s="152"/>
      <c r="EP940" s="152"/>
      <c r="EQ940" s="152"/>
      <c r="ER940" s="152"/>
      <c r="ES940" s="152"/>
      <c r="ET940" s="152"/>
      <c r="EU940" s="152"/>
      <c r="EV940" s="152"/>
      <c r="EW940" s="152"/>
      <c r="EX940" s="152"/>
      <c r="EY940" s="152"/>
      <c r="EZ940" s="152"/>
      <c r="FA940" s="152"/>
      <c r="FB940" s="152"/>
      <c r="FC940" s="152"/>
      <c r="FD940" s="152"/>
    </row>
    <row r="941" spans="1:160">
      <c r="A941" s="89"/>
      <c r="B941" s="89"/>
      <c r="C941" s="89"/>
      <c r="D941" s="89"/>
      <c r="E941" s="89"/>
      <c r="F941" s="89"/>
      <c r="G941" s="89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152"/>
      <c r="AE941" s="152"/>
      <c r="AF941" s="152"/>
      <c r="AG941" s="152"/>
      <c r="AH941" s="152"/>
      <c r="AI941" s="152"/>
      <c r="AJ941" s="152"/>
      <c r="AK941" s="152"/>
      <c r="AL941" s="152"/>
      <c r="AM941" s="152"/>
      <c r="AN941" s="152"/>
      <c r="AO941" s="152"/>
      <c r="AP941" s="152"/>
      <c r="AQ941" s="152"/>
      <c r="AR941" s="152"/>
      <c r="AS941" s="152"/>
      <c r="AT941" s="152"/>
      <c r="AU941" s="152"/>
      <c r="AV941" s="152"/>
      <c r="AW941" s="152"/>
      <c r="AX941" s="152"/>
      <c r="AY941" s="152"/>
      <c r="AZ941" s="152"/>
      <c r="BA941" s="152"/>
      <c r="BB941" s="152"/>
      <c r="BC941" s="152"/>
      <c r="BD941" s="152"/>
      <c r="BE941" s="152"/>
      <c r="BF941" s="152"/>
      <c r="BG941" s="152"/>
      <c r="BH941" s="152"/>
      <c r="BI941" s="152"/>
      <c r="BJ941" s="152"/>
      <c r="BK941" s="152"/>
      <c r="BL941" s="152"/>
      <c r="BM941" s="152"/>
      <c r="BN941" s="152"/>
      <c r="BO941" s="152"/>
      <c r="BP941" s="152"/>
      <c r="BQ941" s="152"/>
      <c r="BR941" s="152"/>
      <c r="BS941" s="152"/>
      <c r="BT941" s="152"/>
      <c r="BU941" s="152"/>
      <c r="BV941" s="152"/>
      <c r="BW941" s="152"/>
      <c r="BX941" s="152"/>
      <c r="BY941" s="152"/>
      <c r="BZ941" s="152"/>
      <c r="CA941" s="152"/>
      <c r="CB941" s="152"/>
      <c r="CC941" s="152"/>
      <c r="CD941" s="152"/>
      <c r="CE941" s="152"/>
      <c r="CF941" s="152"/>
      <c r="CG941" s="152"/>
      <c r="CH941" s="152"/>
      <c r="CI941" s="152"/>
      <c r="CJ941" s="152"/>
      <c r="CK941" s="152"/>
      <c r="CL941" s="152"/>
      <c r="CM941" s="152"/>
      <c r="CN941" s="152"/>
      <c r="CO941" s="152"/>
      <c r="CP941" s="152"/>
      <c r="CQ941" s="152"/>
      <c r="CR941" s="152"/>
      <c r="CS941" s="152"/>
      <c r="CT941" s="152"/>
      <c r="CU941" s="152"/>
      <c r="CV941" s="152"/>
      <c r="CW941" s="152"/>
      <c r="CX941" s="152"/>
      <c r="CY941" s="152"/>
      <c r="CZ941" s="152"/>
      <c r="DA941" s="152"/>
      <c r="DB941" s="152"/>
      <c r="DC941" s="152"/>
      <c r="DD941" s="152"/>
      <c r="DE941" s="152"/>
      <c r="DF941" s="152"/>
      <c r="DG941" s="152"/>
      <c r="DH941" s="152"/>
      <c r="DI941" s="152"/>
      <c r="DJ941" s="152"/>
      <c r="DK941" s="152"/>
      <c r="DL941" s="152"/>
      <c r="DM941" s="152"/>
      <c r="DN941" s="152"/>
      <c r="DO941" s="152"/>
      <c r="DP941" s="152"/>
      <c r="DQ941" s="152"/>
      <c r="DR941" s="152"/>
      <c r="DS941" s="152"/>
      <c r="DT941" s="152"/>
      <c r="DU941" s="152"/>
      <c r="DV941" s="152"/>
      <c r="DW941" s="152"/>
      <c r="DX941" s="152"/>
      <c r="DY941" s="152"/>
      <c r="DZ941" s="152"/>
      <c r="EA941" s="152"/>
      <c r="EB941" s="152"/>
      <c r="EC941" s="152"/>
      <c r="ED941" s="152"/>
      <c r="EE941" s="152"/>
      <c r="EF941" s="152"/>
      <c r="EG941" s="152"/>
      <c r="EH941" s="152"/>
      <c r="EI941" s="152"/>
      <c r="EJ941" s="152"/>
      <c r="EK941" s="152"/>
      <c r="EL941" s="152"/>
      <c r="EM941" s="152"/>
      <c r="EN941" s="152"/>
      <c r="EO941" s="152"/>
      <c r="EP941" s="152"/>
      <c r="EQ941" s="152"/>
      <c r="ER941" s="152"/>
      <c r="ES941" s="152"/>
      <c r="ET941" s="152"/>
      <c r="EU941" s="152"/>
      <c r="EV941" s="152"/>
      <c r="EW941" s="152"/>
      <c r="EX941" s="152"/>
      <c r="EY941" s="152"/>
      <c r="EZ941" s="152"/>
      <c r="FA941" s="152"/>
      <c r="FB941" s="152"/>
      <c r="FC941" s="152"/>
      <c r="FD941" s="152"/>
    </row>
    <row r="942" spans="1:160">
      <c r="A942" s="89"/>
      <c r="B942" s="89"/>
      <c r="C942" s="89"/>
      <c r="D942" s="89"/>
      <c r="E942" s="89"/>
      <c r="F942" s="89"/>
      <c r="G942" s="89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152"/>
      <c r="AE942" s="152"/>
      <c r="AF942" s="152"/>
      <c r="AG942" s="152"/>
      <c r="AH942" s="152"/>
      <c r="AI942" s="152"/>
      <c r="AJ942" s="152"/>
      <c r="AK942" s="152"/>
      <c r="AL942" s="152"/>
      <c r="AM942" s="152"/>
      <c r="AN942" s="152"/>
      <c r="AO942" s="152"/>
      <c r="AP942" s="152"/>
      <c r="AQ942" s="152"/>
      <c r="AR942" s="152"/>
      <c r="AS942" s="152"/>
      <c r="AT942" s="152"/>
      <c r="AU942" s="152"/>
      <c r="AV942" s="152"/>
      <c r="AW942" s="152"/>
      <c r="AX942" s="152"/>
      <c r="AY942" s="152"/>
      <c r="AZ942" s="152"/>
      <c r="BA942" s="152"/>
      <c r="BB942" s="152"/>
      <c r="BC942" s="152"/>
      <c r="BD942" s="152"/>
      <c r="BE942" s="152"/>
      <c r="BF942" s="152"/>
      <c r="BG942" s="152"/>
      <c r="BH942" s="152"/>
      <c r="BI942" s="152"/>
      <c r="BJ942" s="152"/>
      <c r="BK942" s="152"/>
      <c r="BL942" s="152"/>
      <c r="BM942" s="152"/>
      <c r="BN942" s="152"/>
      <c r="BO942" s="152"/>
      <c r="BP942" s="152"/>
      <c r="BQ942" s="152"/>
      <c r="BR942" s="152"/>
      <c r="BS942" s="152"/>
      <c r="BT942" s="152"/>
      <c r="BU942" s="152"/>
      <c r="BV942" s="152"/>
      <c r="BW942" s="152"/>
      <c r="BX942" s="152"/>
      <c r="BY942" s="152"/>
      <c r="BZ942" s="152"/>
      <c r="CA942" s="152"/>
      <c r="CB942" s="152"/>
      <c r="CC942" s="152"/>
      <c r="CD942" s="152"/>
      <c r="CE942" s="152"/>
      <c r="CF942" s="152"/>
      <c r="CG942" s="152"/>
      <c r="CH942" s="152"/>
      <c r="CI942" s="152"/>
      <c r="CJ942" s="152"/>
      <c r="CK942" s="152"/>
      <c r="CL942" s="152"/>
      <c r="CM942" s="152"/>
      <c r="CN942" s="152"/>
      <c r="CO942" s="152"/>
      <c r="CP942" s="152"/>
      <c r="CQ942" s="152"/>
      <c r="CR942" s="152"/>
      <c r="CS942" s="152"/>
      <c r="CT942" s="152"/>
      <c r="CU942" s="152"/>
      <c r="CV942" s="152"/>
      <c r="CW942" s="152"/>
      <c r="CX942" s="152"/>
      <c r="CY942" s="152"/>
      <c r="CZ942" s="152"/>
      <c r="DA942" s="152"/>
      <c r="DB942" s="152"/>
      <c r="DC942" s="152"/>
      <c r="DD942" s="152"/>
      <c r="DE942" s="152"/>
      <c r="DF942" s="152"/>
      <c r="DG942" s="152"/>
      <c r="DH942" s="152"/>
      <c r="DI942" s="152"/>
      <c r="DJ942" s="152"/>
      <c r="DK942" s="152"/>
      <c r="DL942" s="152"/>
      <c r="DM942" s="152"/>
      <c r="DN942" s="152"/>
      <c r="DO942" s="152"/>
      <c r="DP942" s="152"/>
      <c r="DQ942" s="152"/>
      <c r="DR942" s="152"/>
      <c r="DS942" s="152"/>
      <c r="DT942" s="152"/>
      <c r="DU942" s="152"/>
      <c r="DV942" s="152"/>
      <c r="DW942" s="152"/>
      <c r="DX942" s="152"/>
      <c r="DY942" s="152"/>
      <c r="DZ942" s="152"/>
      <c r="EA942" s="152"/>
      <c r="EB942" s="152"/>
      <c r="EC942" s="152"/>
      <c r="ED942" s="152"/>
      <c r="EE942" s="152"/>
      <c r="EF942" s="152"/>
      <c r="EG942" s="152"/>
      <c r="EH942" s="152"/>
      <c r="EI942" s="152"/>
      <c r="EJ942" s="152"/>
      <c r="EK942" s="152"/>
      <c r="EL942" s="152"/>
      <c r="EM942" s="152"/>
      <c r="EN942" s="152"/>
      <c r="EO942" s="152"/>
      <c r="EP942" s="152"/>
      <c r="EQ942" s="152"/>
      <c r="ER942" s="152"/>
      <c r="ES942" s="152"/>
      <c r="ET942" s="152"/>
      <c r="EU942" s="152"/>
      <c r="EV942" s="152"/>
      <c r="EW942" s="152"/>
      <c r="EX942" s="152"/>
      <c r="EY942" s="152"/>
      <c r="EZ942" s="152"/>
      <c r="FA942" s="152"/>
      <c r="FB942" s="152"/>
      <c r="FC942" s="152"/>
      <c r="FD942" s="152"/>
    </row>
    <row r="943" spans="1:160">
      <c r="A943" s="89"/>
      <c r="B943" s="89"/>
      <c r="C943" s="89"/>
      <c r="D943" s="89"/>
      <c r="E943" s="89"/>
      <c r="F943" s="89"/>
      <c r="G943" s="89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152"/>
      <c r="AE943" s="152"/>
      <c r="AF943" s="152"/>
      <c r="AG943" s="152"/>
      <c r="AH943" s="152"/>
      <c r="AI943" s="152"/>
      <c r="AJ943" s="152"/>
      <c r="AK943" s="152"/>
      <c r="AL943" s="152"/>
      <c r="AM943" s="152"/>
      <c r="AN943" s="152"/>
      <c r="AO943" s="152"/>
      <c r="AP943" s="152"/>
      <c r="AQ943" s="152"/>
      <c r="AR943" s="152"/>
      <c r="AS943" s="152"/>
      <c r="AT943" s="152"/>
      <c r="AU943" s="152"/>
      <c r="AV943" s="152"/>
      <c r="AW943" s="152"/>
      <c r="AX943" s="152"/>
      <c r="AY943" s="152"/>
      <c r="AZ943" s="152"/>
      <c r="BA943" s="152"/>
      <c r="BB943" s="152"/>
      <c r="BC943" s="152"/>
      <c r="BD943" s="152"/>
      <c r="BE943" s="152"/>
      <c r="BF943" s="152"/>
      <c r="BG943" s="152"/>
      <c r="BH943" s="152"/>
      <c r="BI943" s="152"/>
      <c r="BJ943" s="152"/>
      <c r="BK943" s="152"/>
      <c r="BL943" s="152"/>
      <c r="BM943" s="152"/>
      <c r="BN943" s="152"/>
      <c r="BO943" s="152"/>
      <c r="BP943" s="152"/>
      <c r="BQ943" s="152"/>
      <c r="BR943" s="152"/>
      <c r="BS943" s="152"/>
      <c r="BT943" s="152"/>
      <c r="BU943" s="152"/>
      <c r="BV943" s="152"/>
      <c r="BW943" s="152"/>
      <c r="BX943" s="152"/>
      <c r="BY943" s="152"/>
      <c r="BZ943" s="152"/>
      <c r="CA943" s="152"/>
      <c r="CB943" s="152"/>
      <c r="CC943" s="152"/>
      <c r="CD943" s="152"/>
      <c r="CE943" s="152"/>
      <c r="CF943" s="152"/>
      <c r="CG943" s="152"/>
      <c r="CH943" s="152"/>
      <c r="CI943" s="152"/>
      <c r="CJ943" s="152"/>
      <c r="CK943" s="152"/>
      <c r="CL943" s="152"/>
      <c r="CM943" s="152"/>
      <c r="CN943" s="152"/>
      <c r="CO943" s="152"/>
      <c r="CP943" s="152"/>
      <c r="CQ943" s="152"/>
      <c r="CR943" s="152"/>
      <c r="CS943" s="152"/>
      <c r="CT943" s="152"/>
      <c r="CU943" s="152"/>
      <c r="CV943" s="152"/>
      <c r="CW943" s="152"/>
      <c r="CX943" s="152"/>
      <c r="CY943" s="152"/>
      <c r="CZ943" s="152"/>
      <c r="DA943" s="152"/>
      <c r="DB943" s="152"/>
      <c r="DC943" s="152"/>
      <c r="DD943" s="152"/>
      <c r="DE943" s="152"/>
      <c r="DF943" s="152"/>
      <c r="DG943" s="152"/>
      <c r="DH943" s="152"/>
      <c r="DI943" s="152"/>
      <c r="DJ943" s="152"/>
      <c r="DK943" s="152"/>
      <c r="DL943" s="152"/>
      <c r="DM943" s="152"/>
      <c r="DN943" s="152"/>
      <c r="DO943" s="152"/>
      <c r="DP943" s="152"/>
      <c r="DQ943" s="152"/>
      <c r="DR943" s="152"/>
      <c r="DS943" s="152"/>
      <c r="DT943" s="152"/>
      <c r="DU943" s="152"/>
      <c r="DV943" s="152"/>
      <c r="DW943" s="152"/>
      <c r="DX943" s="152"/>
      <c r="DY943" s="152"/>
      <c r="DZ943" s="152"/>
      <c r="EA943" s="152"/>
      <c r="EB943" s="152"/>
      <c r="EC943" s="152"/>
      <c r="ED943" s="152"/>
      <c r="EE943" s="152"/>
      <c r="EF943" s="152"/>
      <c r="EG943" s="152"/>
      <c r="EH943" s="152"/>
      <c r="EI943" s="152"/>
      <c r="EJ943" s="152"/>
      <c r="EK943" s="152"/>
      <c r="EL943" s="152"/>
      <c r="EM943" s="152"/>
      <c r="EN943" s="152"/>
      <c r="EO943" s="152"/>
      <c r="EP943" s="152"/>
      <c r="EQ943" s="152"/>
      <c r="ER943" s="152"/>
      <c r="ES943" s="152"/>
      <c r="ET943" s="152"/>
      <c r="EU943" s="152"/>
      <c r="EV943" s="152"/>
      <c r="EW943" s="152"/>
      <c r="EX943" s="152"/>
      <c r="EY943" s="152"/>
      <c r="EZ943" s="152"/>
      <c r="FA943" s="152"/>
      <c r="FB943" s="152"/>
      <c r="FC943" s="152"/>
      <c r="FD943" s="152"/>
    </row>
    <row r="944" spans="1:160">
      <c r="A944" s="89"/>
      <c r="B944" s="89"/>
      <c r="C944" s="89"/>
      <c r="D944" s="89"/>
      <c r="E944" s="89"/>
      <c r="F944" s="89"/>
      <c r="G944" s="89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152"/>
      <c r="AE944" s="152"/>
      <c r="AF944" s="152"/>
      <c r="AG944" s="152"/>
      <c r="AH944" s="152"/>
      <c r="AI944" s="152"/>
      <c r="AJ944" s="152"/>
      <c r="AK944" s="152"/>
      <c r="AL944" s="152"/>
      <c r="AM944" s="152"/>
      <c r="AN944" s="152"/>
      <c r="AO944" s="152"/>
      <c r="AP944" s="152"/>
      <c r="AQ944" s="152"/>
      <c r="AR944" s="152"/>
      <c r="AS944" s="152"/>
      <c r="AT944" s="152"/>
      <c r="AU944" s="152"/>
      <c r="AV944" s="152"/>
      <c r="AW944" s="152"/>
      <c r="AX944" s="152"/>
      <c r="AY944" s="152"/>
      <c r="AZ944" s="152"/>
      <c r="BA944" s="152"/>
      <c r="BB944" s="152"/>
      <c r="BC944" s="152"/>
      <c r="BD944" s="152"/>
      <c r="BE944" s="152"/>
      <c r="BF944" s="152"/>
      <c r="BG944" s="152"/>
      <c r="BH944" s="152"/>
      <c r="BI944" s="152"/>
      <c r="BJ944" s="152"/>
      <c r="BK944" s="152"/>
      <c r="BL944" s="152"/>
      <c r="BM944" s="152"/>
      <c r="BN944" s="152"/>
      <c r="BO944" s="152"/>
      <c r="BP944" s="152"/>
      <c r="BQ944" s="152"/>
      <c r="BR944" s="152"/>
      <c r="BS944" s="152"/>
      <c r="BT944" s="152"/>
      <c r="BU944" s="152"/>
      <c r="BV944" s="152"/>
      <c r="BW944" s="152"/>
      <c r="BX944" s="152"/>
      <c r="BY944" s="152"/>
      <c r="BZ944" s="152"/>
      <c r="CA944" s="152"/>
      <c r="CB944" s="152"/>
      <c r="CC944" s="152"/>
      <c r="CD944" s="152"/>
      <c r="CE944" s="152"/>
      <c r="CF944" s="152"/>
      <c r="CG944" s="152"/>
      <c r="CH944" s="152"/>
      <c r="CI944" s="152"/>
      <c r="CJ944" s="152"/>
      <c r="CK944" s="152"/>
      <c r="CL944" s="152"/>
      <c r="CM944" s="152"/>
      <c r="CN944" s="152"/>
      <c r="CO944" s="152"/>
      <c r="CP944" s="152"/>
      <c r="CQ944" s="152"/>
      <c r="CR944" s="152"/>
      <c r="CS944" s="152"/>
      <c r="CT944" s="152"/>
      <c r="CU944" s="152"/>
      <c r="CV944" s="152"/>
      <c r="CW944" s="152"/>
      <c r="CX944" s="152"/>
      <c r="CY944" s="152"/>
      <c r="CZ944" s="152"/>
      <c r="DA944" s="152"/>
      <c r="DB944" s="152"/>
      <c r="DC944" s="152"/>
      <c r="DD944" s="152"/>
      <c r="DE944" s="152"/>
      <c r="DF944" s="152"/>
      <c r="DG944" s="152"/>
      <c r="DH944" s="152"/>
      <c r="DI944" s="152"/>
      <c r="DJ944" s="152"/>
      <c r="DK944" s="152"/>
      <c r="DL944" s="152"/>
      <c r="DM944" s="152"/>
      <c r="DN944" s="152"/>
      <c r="DO944" s="152"/>
      <c r="DP944" s="152"/>
      <c r="DQ944" s="152"/>
      <c r="DR944" s="152"/>
      <c r="DS944" s="152"/>
      <c r="DT944" s="152"/>
      <c r="DU944" s="152"/>
      <c r="DV944" s="152"/>
      <c r="DW944" s="152"/>
      <c r="DX944" s="152"/>
      <c r="DY944" s="152"/>
      <c r="DZ944" s="152"/>
      <c r="EA944" s="152"/>
      <c r="EB944" s="152"/>
      <c r="EC944" s="152"/>
      <c r="ED944" s="152"/>
      <c r="EE944" s="152"/>
      <c r="EF944" s="152"/>
      <c r="EG944" s="152"/>
      <c r="EH944" s="152"/>
      <c r="EI944" s="152"/>
      <c r="EJ944" s="152"/>
      <c r="EK944" s="152"/>
      <c r="EL944" s="152"/>
      <c r="EM944" s="152"/>
      <c r="EN944" s="152"/>
      <c r="EO944" s="152"/>
      <c r="EP944" s="152"/>
      <c r="EQ944" s="152"/>
      <c r="ER944" s="152"/>
      <c r="ES944" s="152"/>
      <c r="ET944" s="152"/>
      <c r="EU944" s="152"/>
      <c r="EV944" s="152"/>
      <c r="EW944" s="152"/>
      <c r="EX944" s="152"/>
      <c r="EY944" s="152"/>
      <c r="EZ944" s="152"/>
      <c r="FA944" s="152"/>
      <c r="FB944" s="152"/>
      <c r="FC944" s="152"/>
      <c r="FD944" s="152"/>
    </row>
    <row r="945" spans="1:160">
      <c r="A945" s="89"/>
      <c r="B945" s="89"/>
      <c r="C945" s="89"/>
      <c r="D945" s="89"/>
      <c r="E945" s="89"/>
      <c r="F945" s="89"/>
      <c r="G945" s="89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152"/>
      <c r="AE945" s="152"/>
      <c r="AF945" s="152"/>
      <c r="AG945" s="152"/>
      <c r="AH945" s="152"/>
      <c r="AI945" s="152"/>
      <c r="AJ945" s="152"/>
      <c r="AK945" s="152"/>
      <c r="AL945" s="152"/>
      <c r="AM945" s="152"/>
      <c r="AN945" s="152"/>
      <c r="AO945" s="152"/>
      <c r="AP945" s="152"/>
      <c r="AQ945" s="152"/>
      <c r="AR945" s="152"/>
      <c r="AS945" s="152"/>
      <c r="AT945" s="152"/>
      <c r="AU945" s="152"/>
      <c r="AV945" s="152"/>
      <c r="AW945" s="152"/>
      <c r="AX945" s="152"/>
      <c r="AY945" s="152"/>
      <c r="AZ945" s="152"/>
      <c r="BA945" s="152"/>
      <c r="BB945" s="152"/>
      <c r="BC945" s="152"/>
      <c r="BD945" s="152"/>
      <c r="BE945" s="152"/>
      <c r="BF945" s="152"/>
      <c r="BG945" s="152"/>
      <c r="BH945" s="152"/>
      <c r="BI945" s="152"/>
      <c r="BJ945" s="152"/>
      <c r="BK945" s="152"/>
      <c r="BL945" s="152"/>
      <c r="BM945" s="152"/>
      <c r="BN945" s="152"/>
      <c r="BO945" s="152"/>
      <c r="BP945" s="152"/>
      <c r="BQ945" s="152"/>
      <c r="BR945" s="152"/>
      <c r="BS945" s="152"/>
      <c r="BT945" s="152"/>
      <c r="BU945" s="152"/>
      <c r="BV945" s="152"/>
      <c r="BW945" s="152"/>
      <c r="BX945" s="152"/>
      <c r="BY945" s="152"/>
      <c r="BZ945" s="152"/>
      <c r="CA945" s="152"/>
      <c r="CB945" s="152"/>
      <c r="CC945" s="152"/>
      <c r="CD945" s="152"/>
      <c r="CE945" s="152"/>
      <c r="CF945" s="152"/>
      <c r="CG945" s="152"/>
      <c r="CH945" s="152"/>
      <c r="CI945" s="152"/>
      <c r="CJ945" s="152"/>
      <c r="CK945" s="152"/>
      <c r="CL945" s="152"/>
      <c r="CM945" s="152"/>
      <c r="CN945" s="152"/>
      <c r="CO945" s="152"/>
      <c r="CP945" s="152"/>
      <c r="CQ945" s="152"/>
      <c r="CR945" s="152"/>
      <c r="CS945" s="152"/>
      <c r="CT945" s="152"/>
      <c r="CU945" s="152"/>
      <c r="CV945" s="152"/>
      <c r="CW945" s="152"/>
      <c r="CX945" s="152"/>
      <c r="CY945" s="152"/>
      <c r="CZ945" s="152"/>
      <c r="DA945" s="152"/>
      <c r="DB945" s="152"/>
      <c r="DC945" s="152"/>
      <c r="DD945" s="152"/>
      <c r="DE945" s="152"/>
      <c r="DF945" s="152"/>
      <c r="DG945" s="152"/>
      <c r="DH945" s="152"/>
      <c r="DI945" s="152"/>
      <c r="DJ945" s="152"/>
      <c r="DK945" s="152"/>
      <c r="DL945" s="152"/>
      <c r="DM945" s="152"/>
      <c r="DN945" s="152"/>
      <c r="DO945" s="152"/>
      <c r="DP945" s="152"/>
      <c r="DQ945" s="152"/>
      <c r="DR945" s="152"/>
      <c r="DS945" s="152"/>
      <c r="DT945" s="152"/>
      <c r="DU945" s="152"/>
      <c r="DV945" s="152"/>
      <c r="DW945" s="152"/>
      <c r="DX945" s="152"/>
      <c r="DY945" s="152"/>
      <c r="DZ945" s="152"/>
      <c r="EA945" s="152"/>
      <c r="EB945" s="152"/>
      <c r="EC945" s="152"/>
      <c r="ED945" s="152"/>
      <c r="EE945" s="152"/>
      <c r="EF945" s="152"/>
      <c r="EG945" s="152"/>
      <c r="EH945" s="152"/>
      <c r="EI945" s="152"/>
      <c r="EJ945" s="152"/>
      <c r="EK945" s="152"/>
      <c r="EL945" s="152"/>
      <c r="EM945" s="152"/>
      <c r="EN945" s="152"/>
      <c r="EO945" s="152"/>
      <c r="EP945" s="152"/>
      <c r="EQ945" s="152"/>
      <c r="ER945" s="152"/>
      <c r="ES945" s="152"/>
      <c r="ET945" s="152"/>
      <c r="EU945" s="152"/>
      <c r="EV945" s="152"/>
      <c r="EW945" s="152"/>
      <c r="EX945" s="152"/>
      <c r="EY945" s="152"/>
      <c r="EZ945" s="152"/>
      <c r="FA945" s="152"/>
      <c r="FB945" s="152"/>
      <c r="FC945" s="152"/>
      <c r="FD945" s="152"/>
    </row>
    <row r="946" spans="1:160">
      <c r="A946" s="89"/>
      <c r="B946" s="89"/>
      <c r="C946" s="89"/>
      <c r="D946" s="89"/>
      <c r="E946" s="89"/>
      <c r="F946" s="89"/>
      <c r="G946" s="89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152"/>
      <c r="AE946" s="152"/>
      <c r="AF946" s="152"/>
      <c r="AG946" s="152"/>
      <c r="AH946" s="152"/>
      <c r="AI946" s="152"/>
      <c r="AJ946" s="152"/>
      <c r="AK946" s="152"/>
      <c r="AL946" s="152"/>
      <c r="AM946" s="152"/>
      <c r="AN946" s="152"/>
      <c r="AO946" s="152"/>
      <c r="AP946" s="152"/>
      <c r="AQ946" s="152"/>
      <c r="AR946" s="152"/>
      <c r="AS946" s="152"/>
      <c r="AT946" s="152"/>
      <c r="AU946" s="152"/>
      <c r="AV946" s="152"/>
      <c r="AW946" s="152"/>
      <c r="AX946" s="152"/>
      <c r="AY946" s="152"/>
      <c r="AZ946" s="152"/>
      <c r="BA946" s="152"/>
      <c r="BB946" s="152"/>
      <c r="BC946" s="152"/>
      <c r="BD946" s="152"/>
      <c r="BE946" s="152"/>
      <c r="BF946" s="152"/>
      <c r="BG946" s="152"/>
      <c r="BH946" s="152"/>
      <c r="BI946" s="152"/>
      <c r="BJ946" s="152"/>
      <c r="BK946" s="152"/>
      <c r="BL946" s="152"/>
      <c r="BM946" s="152"/>
      <c r="BN946" s="152"/>
      <c r="BO946" s="152"/>
      <c r="BP946" s="152"/>
      <c r="BQ946" s="152"/>
      <c r="BR946" s="152"/>
      <c r="BS946" s="152"/>
      <c r="BT946" s="152"/>
      <c r="BU946" s="152"/>
      <c r="BV946" s="152"/>
      <c r="BW946" s="152"/>
      <c r="BX946" s="152"/>
      <c r="BY946" s="152"/>
      <c r="BZ946" s="152"/>
      <c r="CA946" s="152"/>
      <c r="CB946" s="152"/>
      <c r="CC946" s="152"/>
      <c r="CD946" s="152"/>
      <c r="CE946" s="152"/>
      <c r="CF946" s="152"/>
      <c r="CG946" s="152"/>
      <c r="CH946" s="152"/>
      <c r="CI946" s="152"/>
      <c r="CJ946" s="152"/>
      <c r="CK946" s="152"/>
      <c r="CL946" s="152"/>
      <c r="CM946" s="152"/>
      <c r="CN946" s="152"/>
      <c r="CO946" s="152"/>
      <c r="CP946" s="152"/>
      <c r="CQ946" s="152"/>
      <c r="CR946" s="152"/>
      <c r="CS946" s="152"/>
      <c r="CT946" s="152"/>
      <c r="CU946" s="152"/>
      <c r="CV946" s="152"/>
      <c r="CW946" s="152"/>
      <c r="CX946" s="152"/>
      <c r="CY946" s="152"/>
      <c r="CZ946" s="152"/>
      <c r="DA946" s="152"/>
      <c r="DB946" s="152"/>
      <c r="DC946" s="152"/>
      <c r="DD946" s="152"/>
      <c r="DE946" s="152"/>
      <c r="DF946" s="152"/>
      <c r="DG946" s="152"/>
      <c r="DH946" s="152"/>
      <c r="DI946" s="152"/>
      <c r="DJ946" s="152"/>
      <c r="DK946" s="152"/>
      <c r="DL946" s="152"/>
      <c r="DM946" s="152"/>
      <c r="DN946" s="152"/>
      <c r="DO946" s="152"/>
      <c r="DP946" s="152"/>
      <c r="DQ946" s="152"/>
      <c r="DR946" s="152"/>
      <c r="DS946" s="152"/>
      <c r="DT946" s="152"/>
      <c r="DU946" s="152"/>
      <c r="DV946" s="152"/>
      <c r="DW946" s="152"/>
      <c r="DX946" s="152"/>
      <c r="DY946" s="152"/>
      <c r="DZ946" s="152"/>
      <c r="EA946" s="152"/>
      <c r="EB946" s="152"/>
      <c r="EC946" s="152"/>
      <c r="ED946" s="152"/>
      <c r="EE946" s="152"/>
      <c r="EF946" s="152"/>
      <c r="EG946" s="152"/>
      <c r="EH946" s="152"/>
      <c r="EI946" s="152"/>
      <c r="EJ946" s="152"/>
      <c r="EK946" s="152"/>
      <c r="EL946" s="152"/>
      <c r="EM946" s="152"/>
      <c r="EN946" s="152"/>
      <c r="EO946" s="152"/>
      <c r="EP946" s="152"/>
      <c r="EQ946" s="152"/>
      <c r="ER946" s="152"/>
      <c r="ES946" s="152"/>
      <c r="ET946" s="152"/>
      <c r="EU946" s="152"/>
      <c r="EV946" s="152"/>
      <c r="EW946" s="152"/>
      <c r="EX946" s="152"/>
      <c r="EY946" s="152"/>
      <c r="EZ946" s="152"/>
      <c r="FA946" s="152"/>
      <c r="FB946" s="152"/>
      <c r="FC946" s="152"/>
      <c r="FD946" s="152"/>
    </row>
    <row r="947" spans="1:160">
      <c r="A947" s="89"/>
      <c r="B947" s="89"/>
      <c r="C947" s="89"/>
      <c r="D947" s="89"/>
      <c r="E947" s="89"/>
      <c r="F947" s="89"/>
      <c r="G947" s="89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152"/>
      <c r="AE947" s="152"/>
      <c r="AF947" s="152"/>
      <c r="AG947" s="152"/>
      <c r="AH947" s="152"/>
      <c r="AI947" s="152"/>
      <c r="AJ947" s="152"/>
      <c r="AK947" s="152"/>
      <c r="AL947" s="152"/>
      <c r="AM947" s="152"/>
      <c r="AN947" s="152"/>
      <c r="AO947" s="152"/>
      <c r="AP947" s="152"/>
      <c r="AQ947" s="152"/>
      <c r="AR947" s="152"/>
      <c r="AS947" s="152"/>
      <c r="AT947" s="152"/>
      <c r="AU947" s="152"/>
      <c r="AV947" s="152"/>
      <c r="AW947" s="152"/>
      <c r="AX947" s="152"/>
      <c r="AY947" s="152"/>
      <c r="AZ947" s="152"/>
      <c r="BA947" s="152"/>
      <c r="BB947" s="152"/>
      <c r="BC947" s="152"/>
      <c r="BD947" s="152"/>
      <c r="BE947" s="152"/>
      <c r="BF947" s="152"/>
      <c r="BG947" s="152"/>
      <c r="BH947" s="152"/>
      <c r="BI947" s="152"/>
      <c r="BJ947" s="152"/>
      <c r="BK947" s="152"/>
      <c r="BL947" s="152"/>
      <c r="BM947" s="152"/>
      <c r="BN947" s="152"/>
      <c r="BO947" s="152"/>
      <c r="BP947" s="152"/>
      <c r="BQ947" s="152"/>
      <c r="BR947" s="152"/>
      <c r="BS947" s="152"/>
      <c r="BT947" s="152"/>
      <c r="BU947" s="152"/>
      <c r="BV947" s="152"/>
      <c r="BW947" s="152"/>
      <c r="BX947" s="152"/>
      <c r="BY947" s="152"/>
      <c r="BZ947" s="152"/>
      <c r="CA947" s="152"/>
      <c r="CB947" s="152"/>
      <c r="CC947" s="152"/>
      <c r="CD947" s="152"/>
      <c r="CE947" s="152"/>
      <c r="CF947" s="152"/>
      <c r="CG947" s="152"/>
      <c r="CH947" s="152"/>
      <c r="CI947" s="152"/>
      <c r="CJ947" s="152"/>
      <c r="CK947" s="152"/>
      <c r="CL947" s="152"/>
      <c r="CM947" s="152"/>
      <c r="CN947" s="152"/>
      <c r="CO947" s="152"/>
      <c r="CP947" s="152"/>
      <c r="CQ947" s="152"/>
      <c r="CR947" s="152"/>
      <c r="CS947" s="152"/>
      <c r="CT947" s="152"/>
      <c r="CU947" s="152"/>
      <c r="CV947" s="152"/>
      <c r="CW947" s="152"/>
      <c r="CX947" s="152"/>
      <c r="CY947" s="152"/>
      <c r="CZ947" s="152"/>
      <c r="DA947" s="152"/>
      <c r="DB947" s="152"/>
      <c r="DC947" s="152"/>
      <c r="DD947" s="152"/>
      <c r="DE947" s="152"/>
      <c r="DF947" s="152"/>
      <c r="DG947" s="152"/>
      <c r="DH947" s="152"/>
      <c r="DI947" s="152"/>
      <c r="DJ947" s="152"/>
      <c r="DK947" s="152"/>
      <c r="DL947" s="152"/>
      <c r="DM947" s="152"/>
      <c r="DN947" s="152"/>
      <c r="DO947" s="152"/>
      <c r="DP947" s="152"/>
      <c r="DQ947" s="152"/>
      <c r="DR947" s="152"/>
      <c r="DS947" s="152"/>
      <c r="DT947" s="152"/>
      <c r="DU947" s="152"/>
      <c r="DV947" s="152"/>
      <c r="DW947" s="152"/>
      <c r="DX947" s="152"/>
      <c r="DY947" s="152"/>
      <c r="DZ947" s="152"/>
      <c r="EA947" s="152"/>
      <c r="EB947" s="152"/>
      <c r="EC947" s="152"/>
      <c r="ED947" s="152"/>
      <c r="EE947" s="152"/>
      <c r="EF947" s="152"/>
      <c r="EG947" s="152"/>
      <c r="EH947" s="152"/>
      <c r="EI947" s="152"/>
      <c r="EJ947" s="152"/>
      <c r="EK947" s="152"/>
      <c r="EL947" s="152"/>
      <c r="EM947" s="152"/>
      <c r="EN947" s="152"/>
      <c r="EO947" s="152"/>
      <c r="EP947" s="152"/>
      <c r="EQ947" s="152"/>
      <c r="ER947" s="152"/>
      <c r="ES947" s="152"/>
      <c r="ET947" s="152"/>
      <c r="EU947" s="152"/>
      <c r="EV947" s="152"/>
      <c r="EW947" s="152"/>
      <c r="EX947" s="152"/>
      <c r="EY947" s="152"/>
      <c r="EZ947" s="152"/>
      <c r="FA947" s="152"/>
      <c r="FB947" s="152"/>
      <c r="FC947" s="152"/>
      <c r="FD947" s="152"/>
    </row>
    <row r="948" spans="1:160">
      <c r="A948" s="89"/>
      <c r="B948" s="89"/>
      <c r="C948" s="89"/>
      <c r="D948" s="89"/>
      <c r="E948" s="89"/>
      <c r="F948" s="89"/>
      <c r="G948" s="89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152"/>
      <c r="AE948" s="152"/>
      <c r="AF948" s="152"/>
      <c r="AG948" s="152"/>
      <c r="AH948" s="152"/>
      <c r="AI948" s="152"/>
      <c r="AJ948" s="152"/>
      <c r="AK948" s="152"/>
      <c r="AL948" s="152"/>
      <c r="AM948" s="152"/>
      <c r="AN948" s="152"/>
      <c r="AO948" s="152"/>
      <c r="AP948" s="152"/>
      <c r="AQ948" s="152"/>
      <c r="AR948" s="152"/>
      <c r="AS948" s="152"/>
      <c r="AT948" s="152"/>
      <c r="AU948" s="152"/>
      <c r="AV948" s="152"/>
      <c r="AW948" s="152"/>
      <c r="AX948" s="152"/>
      <c r="AY948" s="152"/>
      <c r="AZ948" s="152"/>
      <c r="BA948" s="152"/>
      <c r="BB948" s="152"/>
      <c r="BC948" s="152"/>
      <c r="BD948" s="152"/>
      <c r="BE948" s="152"/>
      <c r="BF948" s="152"/>
      <c r="BG948" s="152"/>
      <c r="BH948" s="152"/>
      <c r="BI948" s="152"/>
      <c r="BJ948" s="152"/>
      <c r="BK948" s="152"/>
      <c r="BL948" s="152"/>
      <c r="BM948" s="152"/>
      <c r="BN948" s="152"/>
      <c r="BO948" s="152"/>
      <c r="BP948" s="152"/>
      <c r="BQ948" s="152"/>
      <c r="BR948" s="152"/>
      <c r="BS948" s="152"/>
      <c r="BT948" s="152"/>
      <c r="BU948" s="152"/>
      <c r="BV948" s="152"/>
      <c r="BW948" s="152"/>
      <c r="BX948" s="152"/>
      <c r="BY948" s="152"/>
      <c r="BZ948" s="152"/>
      <c r="CA948" s="152"/>
      <c r="CB948" s="152"/>
      <c r="CC948" s="152"/>
      <c r="CD948" s="152"/>
      <c r="CE948" s="152"/>
      <c r="CF948" s="152"/>
      <c r="CG948" s="152"/>
      <c r="CH948" s="152"/>
      <c r="CI948" s="152"/>
      <c r="CJ948" s="152"/>
      <c r="CK948" s="152"/>
      <c r="CL948" s="152"/>
      <c r="CM948" s="152"/>
      <c r="CN948" s="152"/>
      <c r="CO948" s="152"/>
      <c r="CP948" s="152"/>
      <c r="CQ948" s="152"/>
      <c r="CR948" s="152"/>
      <c r="CS948" s="152"/>
      <c r="CT948" s="152"/>
      <c r="CU948" s="152"/>
      <c r="CV948" s="152"/>
      <c r="CW948" s="152"/>
      <c r="CX948" s="152"/>
      <c r="CY948" s="152"/>
      <c r="CZ948" s="152"/>
      <c r="DA948" s="152"/>
      <c r="DB948" s="152"/>
      <c r="DC948" s="152"/>
      <c r="DD948" s="152"/>
      <c r="DE948" s="152"/>
      <c r="DF948" s="152"/>
      <c r="DG948" s="152"/>
      <c r="DH948" s="152"/>
      <c r="DI948" s="152"/>
      <c r="DJ948" s="152"/>
      <c r="DK948" s="152"/>
      <c r="DL948" s="152"/>
      <c r="DM948" s="152"/>
      <c r="DN948" s="152"/>
      <c r="DO948" s="152"/>
      <c r="DP948" s="152"/>
      <c r="DQ948" s="152"/>
      <c r="DR948" s="152"/>
      <c r="DS948" s="152"/>
      <c r="DT948" s="152"/>
      <c r="DU948" s="152"/>
      <c r="DV948" s="152"/>
      <c r="DW948" s="152"/>
      <c r="DX948" s="152"/>
      <c r="DY948" s="152"/>
      <c r="DZ948" s="152"/>
      <c r="EA948" s="152"/>
      <c r="EB948" s="152"/>
      <c r="EC948" s="152"/>
      <c r="ED948" s="152"/>
      <c r="EE948" s="152"/>
      <c r="EF948" s="152"/>
      <c r="EG948" s="152"/>
      <c r="EH948" s="152"/>
      <c r="EI948" s="152"/>
      <c r="EJ948" s="152"/>
      <c r="EK948" s="152"/>
      <c r="EL948" s="152"/>
      <c r="EM948" s="152"/>
      <c r="EN948" s="152"/>
      <c r="EO948" s="152"/>
      <c r="EP948" s="152"/>
      <c r="EQ948" s="152"/>
      <c r="ER948" s="152"/>
      <c r="ES948" s="152"/>
      <c r="ET948" s="152"/>
      <c r="EU948" s="152"/>
      <c r="EV948" s="152"/>
      <c r="EW948" s="152"/>
      <c r="EX948" s="152"/>
      <c r="EY948" s="152"/>
      <c r="EZ948" s="152"/>
      <c r="FA948" s="152"/>
      <c r="FB948" s="152"/>
      <c r="FC948" s="152"/>
      <c r="FD948" s="152"/>
    </row>
    <row r="949" spans="1:160">
      <c r="A949" s="89"/>
      <c r="B949" s="89"/>
      <c r="C949" s="89"/>
      <c r="D949" s="89"/>
      <c r="E949" s="89"/>
      <c r="F949" s="89"/>
      <c r="G949" s="89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152"/>
      <c r="AE949" s="152"/>
      <c r="AF949" s="152"/>
      <c r="AG949" s="152"/>
      <c r="AH949" s="152"/>
      <c r="AI949" s="152"/>
      <c r="AJ949" s="152"/>
      <c r="AK949" s="152"/>
      <c r="AL949" s="152"/>
      <c r="AM949" s="152"/>
      <c r="AN949" s="152"/>
      <c r="AO949" s="152"/>
      <c r="AP949" s="152"/>
      <c r="AQ949" s="152"/>
      <c r="AR949" s="152"/>
      <c r="AS949" s="152"/>
      <c r="AT949" s="152"/>
      <c r="AU949" s="152"/>
      <c r="AV949" s="152"/>
      <c r="AW949" s="152"/>
      <c r="AX949" s="152"/>
      <c r="AY949" s="152"/>
      <c r="AZ949" s="152"/>
      <c r="BA949" s="152"/>
      <c r="BB949" s="152"/>
      <c r="BC949" s="152"/>
      <c r="BD949" s="152"/>
      <c r="BE949" s="152"/>
      <c r="BF949" s="152"/>
      <c r="BG949" s="152"/>
      <c r="BH949" s="152"/>
      <c r="BI949" s="152"/>
      <c r="BJ949" s="152"/>
      <c r="BK949" s="152"/>
      <c r="BL949" s="152"/>
      <c r="BM949" s="152"/>
      <c r="BN949" s="152"/>
      <c r="BO949" s="152"/>
      <c r="BP949" s="152"/>
      <c r="BQ949" s="152"/>
      <c r="BR949" s="152"/>
      <c r="BS949" s="152"/>
      <c r="BT949" s="152"/>
      <c r="BU949" s="152"/>
      <c r="BV949" s="152"/>
      <c r="BW949" s="152"/>
      <c r="BX949" s="152"/>
      <c r="BY949" s="152"/>
      <c r="BZ949" s="152"/>
      <c r="CA949" s="152"/>
      <c r="CB949" s="152"/>
      <c r="CC949" s="152"/>
      <c r="CD949" s="152"/>
      <c r="CE949" s="152"/>
      <c r="CF949" s="152"/>
      <c r="CG949" s="152"/>
      <c r="CH949" s="152"/>
      <c r="CI949" s="152"/>
      <c r="CJ949" s="152"/>
      <c r="CK949" s="152"/>
      <c r="CL949" s="152"/>
      <c r="CM949" s="152"/>
      <c r="CN949" s="152"/>
      <c r="CO949" s="152"/>
      <c r="CP949" s="152"/>
      <c r="CQ949" s="152"/>
      <c r="CR949" s="152"/>
      <c r="CS949" s="152"/>
      <c r="CT949" s="152"/>
      <c r="CU949" s="152"/>
      <c r="CV949" s="152"/>
      <c r="CW949" s="152"/>
      <c r="CX949" s="152"/>
      <c r="CY949" s="152"/>
      <c r="CZ949" s="152"/>
      <c r="DA949" s="152"/>
      <c r="DB949" s="152"/>
      <c r="DC949" s="152"/>
      <c r="DD949" s="152"/>
      <c r="DE949" s="152"/>
      <c r="DF949" s="152"/>
      <c r="DG949" s="152"/>
      <c r="DH949" s="152"/>
      <c r="DI949" s="152"/>
      <c r="DJ949" s="152"/>
      <c r="DK949" s="152"/>
      <c r="DL949" s="152"/>
      <c r="DM949" s="152"/>
      <c r="DN949" s="152"/>
      <c r="DO949" s="152"/>
      <c r="DP949" s="152"/>
      <c r="DQ949" s="152"/>
      <c r="DR949" s="152"/>
      <c r="DS949" s="152"/>
      <c r="DT949" s="152"/>
      <c r="DU949" s="152"/>
      <c r="DV949" s="152"/>
      <c r="DW949" s="152"/>
      <c r="DX949" s="152"/>
      <c r="DY949" s="152"/>
      <c r="DZ949" s="152"/>
      <c r="EA949" s="152"/>
      <c r="EB949" s="152"/>
      <c r="EC949" s="152"/>
      <c r="ED949" s="152"/>
      <c r="EE949" s="152"/>
      <c r="EF949" s="152"/>
      <c r="EG949" s="152"/>
      <c r="EH949" s="152"/>
      <c r="EI949" s="152"/>
      <c r="EJ949" s="152"/>
      <c r="EK949" s="152"/>
      <c r="EL949" s="152"/>
      <c r="EM949" s="152"/>
      <c r="EN949" s="152"/>
      <c r="EO949" s="152"/>
      <c r="EP949" s="152"/>
      <c r="EQ949" s="152"/>
      <c r="ER949" s="152"/>
      <c r="ES949" s="152"/>
      <c r="ET949" s="152"/>
      <c r="EU949" s="152"/>
      <c r="EV949" s="152"/>
      <c r="EW949" s="152"/>
      <c r="EX949" s="152"/>
      <c r="EY949" s="152"/>
      <c r="EZ949" s="152"/>
      <c r="FA949" s="152"/>
      <c r="FB949" s="152"/>
      <c r="FC949" s="152"/>
      <c r="FD949" s="152"/>
    </row>
    <row r="950" spans="1:160">
      <c r="A950" s="89"/>
      <c r="B950" s="89"/>
      <c r="C950" s="89"/>
      <c r="D950" s="89"/>
      <c r="E950" s="89"/>
      <c r="F950" s="89"/>
      <c r="G950" s="89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152"/>
      <c r="AE950" s="152"/>
      <c r="AF950" s="152"/>
      <c r="AG950" s="152"/>
      <c r="AH950" s="152"/>
      <c r="AI950" s="152"/>
      <c r="AJ950" s="152"/>
      <c r="AK950" s="152"/>
      <c r="AL950" s="152"/>
      <c r="AM950" s="152"/>
      <c r="AN950" s="152"/>
      <c r="AO950" s="152"/>
      <c r="AP950" s="152"/>
      <c r="AQ950" s="152"/>
      <c r="AR950" s="152"/>
      <c r="AS950" s="152"/>
      <c r="AT950" s="152"/>
      <c r="AU950" s="152"/>
      <c r="AV950" s="152"/>
      <c r="AW950" s="152"/>
      <c r="AX950" s="152"/>
      <c r="AY950" s="152"/>
      <c r="AZ950" s="152"/>
      <c r="BA950" s="152"/>
      <c r="BB950" s="152"/>
      <c r="BC950" s="152"/>
      <c r="BD950" s="152"/>
      <c r="BE950" s="152"/>
      <c r="BF950" s="152"/>
      <c r="BG950" s="152"/>
      <c r="BH950" s="152"/>
      <c r="BI950" s="152"/>
      <c r="BJ950" s="152"/>
      <c r="BK950" s="152"/>
      <c r="BL950" s="152"/>
      <c r="BM950" s="152"/>
      <c r="BN950" s="152"/>
      <c r="BO950" s="152"/>
      <c r="BP950" s="152"/>
      <c r="BQ950" s="152"/>
      <c r="BR950" s="152"/>
      <c r="BS950" s="152"/>
      <c r="BT950" s="152"/>
      <c r="BU950" s="152"/>
      <c r="BV950" s="152"/>
      <c r="BW950" s="152"/>
      <c r="BX950" s="152"/>
      <c r="BY950" s="152"/>
      <c r="BZ950" s="152"/>
      <c r="CA950" s="152"/>
      <c r="CB950" s="152"/>
      <c r="CC950" s="152"/>
      <c r="CD950" s="152"/>
      <c r="CE950" s="152"/>
      <c r="CF950" s="152"/>
      <c r="CG950" s="152"/>
      <c r="CH950" s="152"/>
      <c r="CI950" s="152"/>
      <c r="CJ950" s="152"/>
      <c r="CK950" s="152"/>
      <c r="CL950" s="152"/>
      <c r="CM950" s="152"/>
      <c r="CN950" s="152"/>
      <c r="CO950" s="152"/>
      <c r="CP950" s="152"/>
      <c r="CQ950" s="152"/>
      <c r="CR950" s="152"/>
      <c r="CS950" s="152"/>
      <c r="CT950" s="152"/>
      <c r="CU950" s="152"/>
      <c r="CV950" s="152"/>
      <c r="CW950" s="152"/>
      <c r="CX950" s="152"/>
      <c r="CY950" s="152"/>
      <c r="CZ950" s="152"/>
      <c r="DA950" s="152"/>
      <c r="DB950" s="152"/>
      <c r="DC950" s="152"/>
      <c r="DD950" s="152"/>
      <c r="DE950" s="152"/>
      <c r="DF950" s="152"/>
      <c r="DG950" s="152"/>
      <c r="DH950" s="152"/>
      <c r="DI950" s="152"/>
      <c r="DJ950" s="152"/>
      <c r="DK950" s="152"/>
      <c r="DL950" s="152"/>
      <c r="DM950" s="152"/>
      <c r="DN950" s="152"/>
      <c r="DO950" s="152"/>
      <c r="DP950" s="152"/>
      <c r="DQ950" s="152"/>
      <c r="DR950" s="152"/>
      <c r="DS950" s="152"/>
      <c r="DT950" s="152"/>
      <c r="DU950" s="152"/>
      <c r="DV950" s="152"/>
      <c r="DW950" s="152"/>
      <c r="DX950" s="152"/>
      <c r="DY950" s="152"/>
      <c r="DZ950" s="152"/>
      <c r="EA950" s="152"/>
      <c r="EB950" s="152"/>
      <c r="EC950" s="152"/>
      <c r="ED950" s="152"/>
      <c r="EE950" s="152"/>
      <c r="EF950" s="152"/>
      <c r="EG950" s="152"/>
      <c r="EH950" s="152"/>
      <c r="EI950" s="152"/>
      <c r="EJ950" s="152"/>
      <c r="EK950" s="152"/>
      <c r="EL950" s="152"/>
      <c r="EM950" s="152"/>
      <c r="EN950" s="152"/>
      <c r="EO950" s="152"/>
      <c r="EP950" s="152"/>
      <c r="EQ950" s="152"/>
      <c r="ER950" s="152"/>
      <c r="ES950" s="152"/>
      <c r="ET950" s="152"/>
      <c r="EU950" s="152"/>
      <c r="EV950" s="152"/>
      <c r="EW950" s="152"/>
      <c r="EX950" s="152"/>
      <c r="EY950" s="152"/>
      <c r="EZ950" s="152"/>
      <c r="FA950" s="152"/>
      <c r="FB950" s="152"/>
      <c r="FC950" s="152"/>
      <c r="FD950" s="152"/>
    </row>
    <row r="951" spans="1:160">
      <c r="A951" s="89"/>
      <c r="B951" s="89"/>
      <c r="C951" s="89"/>
      <c r="D951" s="89"/>
      <c r="E951" s="89"/>
      <c r="F951" s="89"/>
      <c r="G951" s="89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152"/>
      <c r="AE951" s="152"/>
      <c r="AF951" s="152"/>
      <c r="AG951" s="152"/>
      <c r="AH951" s="152"/>
      <c r="AI951" s="152"/>
      <c r="AJ951" s="152"/>
      <c r="AK951" s="152"/>
      <c r="AL951" s="152"/>
      <c r="AM951" s="152"/>
      <c r="AN951" s="152"/>
      <c r="AO951" s="152"/>
      <c r="AP951" s="152"/>
      <c r="AQ951" s="152"/>
      <c r="AR951" s="152"/>
      <c r="AS951" s="152"/>
      <c r="AT951" s="152"/>
      <c r="AU951" s="152"/>
      <c r="AV951" s="152"/>
      <c r="AW951" s="152"/>
      <c r="AX951" s="152"/>
      <c r="AY951" s="152"/>
      <c r="AZ951" s="152"/>
      <c r="BA951" s="152"/>
      <c r="BB951" s="152"/>
      <c r="BC951" s="152"/>
      <c r="BD951" s="152"/>
      <c r="BE951" s="152"/>
      <c r="BF951" s="152"/>
      <c r="BG951" s="152"/>
      <c r="BH951" s="152"/>
      <c r="BI951" s="152"/>
      <c r="BJ951" s="152"/>
      <c r="BK951" s="152"/>
      <c r="BL951" s="152"/>
      <c r="BM951" s="152"/>
      <c r="BN951" s="152"/>
      <c r="BO951" s="152"/>
      <c r="BP951" s="152"/>
      <c r="BQ951" s="152"/>
      <c r="BR951" s="152"/>
      <c r="BS951" s="152"/>
      <c r="BT951" s="152"/>
      <c r="BU951" s="152"/>
      <c r="BV951" s="152"/>
      <c r="BW951" s="152"/>
      <c r="BX951" s="152"/>
      <c r="BY951" s="152"/>
      <c r="BZ951" s="152"/>
      <c r="CA951" s="152"/>
      <c r="CB951" s="152"/>
      <c r="CC951" s="152"/>
      <c r="CD951" s="152"/>
      <c r="CE951" s="152"/>
      <c r="CF951" s="152"/>
      <c r="CG951" s="152"/>
      <c r="CH951" s="152"/>
      <c r="CI951" s="152"/>
      <c r="CJ951" s="152"/>
      <c r="CK951" s="152"/>
      <c r="CL951" s="152"/>
      <c r="CM951" s="152"/>
      <c r="CN951" s="152"/>
      <c r="CO951" s="152"/>
      <c r="CP951" s="152"/>
      <c r="CQ951" s="152"/>
      <c r="CR951" s="152"/>
      <c r="CS951" s="152"/>
      <c r="CT951" s="152"/>
      <c r="CU951" s="152"/>
      <c r="CV951" s="152"/>
      <c r="CW951" s="152"/>
      <c r="CX951" s="152"/>
      <c r="CY951" s="152"/>
      <c r="CZ951" s="152"/>
      <c r="DA951" s="152"/>
      <c r="DB951" s="152"/>
      <c r="DC951" s="152"/>
      <c r="DD951" s="152"/>
      <c r="DE951" s="152"/>
      <c r="DF951" s="152"/>
      <c r="DG951" s="152"/>
      <c r="DH951" s="152"/>
      <c r="DI951" s="152"/>
      <c r="DJ951" s="152"/>
      <c r="DK951" s="152"/>
      <c r="DL951" s="152"/>
      <c r="DM951" s="152"/>
      <c r="DN951" s="152"/>
      <c r="DO951" s="152"/>
      <c r="DP951" s="152"/>
      <c r="DQ951" s="152"/>
      <c r="DR951" s="152"/>
      <c r="DS951" s="152"/>
      <c r="DT951" s="152"/>
      <c r="DU951" s="152"/>
      <c r="DV951" s="152"/>
      <c r="DW951" s="152"/>
      <c r="DX951" s="152"/>
      <c r="DY951" s="152"/>
      <c r="DZ951" s="152"/>
      <c r="EA951" s="152"/>
      <c r="EB951" s="152"/>
      <c r="EC951" s="152"/>
      <c r="ED951" s="152"/>
      <c r="EE951" s="152"/>
      <c r="EF951" s="152"/>
      <c r="EG951" s="152"/>
      <c r="EH951" s="152"/>
      <c r="EI951" s="152"/>
      <c r="EJ951" s="152"/>
      <c r="EK951" s="152"/>
      <c r="EL951" s="152"/>
      <c r="EM951" s="152"/>
      <c r="EN951" s="152"/>
      <c r="EO951" s="152"/>
      <c r="EP951" s="152"/>
      <c r="EQ951" s="152"/>
      <c r="ER951" s="152"/>
      <c r="ES951" s="152"/>
      <c r="ET951" s="152"/>
      <c r="EU951" s="152"/>
      <c r="EV951" s="152"/>
      <c r="EW951" s="152"/>
      <c r="EX951" s="152"/>
      <c r="EY951" s="152"/>
      <c r="EZ951" s="152"/>
      <c r="FA951" s="152"/>
      <c r="FB951" s="152"/>
      <c r="FC951" s="152"/>
      <c r="FD951" s="152"/>
    </row>
    <row r="952" spans="1:160">
      <c r="A952" s="89"/>
      <c r="B952" s="89"/>
      <c r="C952" s="89"/>
      <c r="D952" s="89"/>
      <c r="E952" s="89"/>
      <c r="F952" s="89"/>
      <c r="G952" s="89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152"/>
      <c r="AE952" s="152"/>
      <c r="AF952" s="152"/>
      <c r="AG952" s="152"/>
      <c r="AH952" s="152"/>
      <c r="AI952" s="152"/>
      <c r="AJ952" s="152"/>
      <c r="AK952" s="152"/>
      <c r="AL952" s="152"/>
      <c r="AM952" s="152"/>
      <c r="AN952" s="152"/>
      <c r="AO952" s="152"/>
      <c r="AP952" s="152"/>
      <c r="AQ952" s="152"/>
      <c r="AR952" s="152"/>
      <c r="AS952" s="152"/>
      <c r="AT952" s="152"/>
      <c r="AU952" s="152"/>
      <c r="AV952" s="152"/>
      <c r="AW952" s="152"/>
      <c r="AX952" s="152"/>
      <c r="AY952" s="152"/>
      <c r="AZ952" s="152"/>
      <c r="BA952" s="152"/>
      <c r="BB952" s="152"/>
      <c r="BC952" s="152"/>
      <c r="BD952" s="152"/>
      <c r="BE952" s="152"/>
      <c r="BF952" s="152"/>
      <c r="BG952" s="152"/>
      <c r="BH952" s="152"/>
      <c r="BI952" s="152"/>
      <c r="BJ952" s="152"/>
      <c r="BK952" s="152"/>
      <c r="BL952" s="152"/>
      <c r="BM952" s="152"/>
      <c r="BN952" s="152"/>
      <c r="BO952" s="152"/>
      <c r="BP952" s="152"/>
      <c r="BQ952" s="152"/>
      <c r="BR952" s="152"/>
      <c r="BS952" s="152"/>
      <c r="BT952" s="152"/>
      <c r="BU952" s="152"/>
      <c r="BV952" s="152"/>
      <c r="BW952" s="152"/>
      <c r="BX952" s="152"/>
      <c r="BY952" s="152"/>
      <c r="BZ952" s="152"/>
      <c r="CA952" s="152"/>
      <c r="CB952" s="152"/>
      <c r="CC952" s="152"/>
      <c r="CD952" s="152"/>
      <c r="CE952" s="152"/>
      <c r="CF952" s="152"/>
      <c r="CG952" s="152"/>
      <c r="CH952" s="152"/>
      <c r="CI952" s="152"/>
      <c r="CJ952" s="152"/>
      <c r="CK952" s="152"/>
      <c r="CL952" s="152"/>
      <c r="CM952" s="152"/>
      <c r="CN952" s="152"/>
      <c r="CO952" s="152"/>
      <c r="CP952" s="152"/>
      <c r="CQ952" s="152"/>
      <c r="CR952" s="152"/>
      <c r="CS952" s="152"/>
      <c r="CT952" s="152"/>
      <c r="CU952" s="152"/>
      <c r="CV952" s="152"/>
      <c r="CW952" s="152"/>
      <c r="CX952" s="152"/>
      <c r="CY952" s="152"/>
      <c r="CZ952" s="152"/>
      <c r="DA952" s="152"/>
      <c r="DB952" s="152"/>
      <c r="DC952" s="152"/>
      <c r="DD952" s="152"/>
      <c r="DE952" s="152"/>
      <c r="DF952" s="152"/>
      <c r="DG952" s="152"/>
      <c r="DH952" s="152"/>
      <c r="DI952" s="152"/>
      <c r="DJ952" s="152"/>
      <c r="DK952" s="152"/>
      <c r="DL952" s="152"/>
      <c r="DM952" s="152"/>
      <c r="DN952" s="152"/>
      <c r="DO952" s="152"/>
      <c r="DP952" s="152"/>
      <c r="DQ952" s="152"/>
      <c r="DR952" s="152"/>
      <c r="DS952" s="152"/>
      <c r="DT952" s="152"/>
      <c r="DU952" s="152"/>
      <c r="DV952" s="152"/>
      <c r="DW952" s="152"/>
      <c r="DX952" s="152"/>
      <c r="DY952" s="152"/>
      <c r="DZ952" s="152"/>
      <c r="EA952" s="152"/>
      <c r="EB952" s="152"/>
      <c r="EC952" s="152"/>
      <c r="ED952" s="152"/>
      <c r="EE952" s="152"/>
      <c r="EF952" s="152"/>
      <c r="EG952" s="152"/>
      <c r="EH952" s="152"/>
      <c r="EI952" s="152"/>
      <c r="EJ952" s="152"/>
      <c r="EK952" s="152"/>
      <c r="EL952" s="152"/>
      <c r="EM952" s="152"/>
      <c r="EN952" s="152"/>
      <c r="EO952" s="152"/>
      <c r="EP952" s="152"/>
      <c r="EQ952" s="152"/>
      <c r="ER952" s="152"/>
      <c r="ES952" s="152"/>
      <c r="ET952" s="152"/>
      <c r="EU952" s="152"/>
      <c r="EV952" s="152"/>
      <c r="EW952" s="152"/>
      <c r="EX952" s="152"/>
      <c r="EY952" s="152"/>
      <c r="EZ952" s="152"/>
      <c r="FA952" s="152"/>
      <c r="FB952" s="152"/>
      <c r="FC952" s="152"/>
      <c r="FD952" s="152"/>
    </row>
    <row r="953" spans="1:160">
      <c r="A953" s="89"/>
      <c r="B953" s="89"/>
      <c r="C953" s="89"/>
      <c r="D953" s="89"/>
      <c r="E953" s="89"/>
      <c r="F953" s="89"/>
      <c r="G953" s="89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152"/>
      <c r="AE953" s="152"/>
      <c r="AF953" s="152"/>
      <c r="AG953" s="152"/>
      <c r="AH953" s="152"/>
      <c r="AI953" s="152"/>
      <c r="AJ953" s="152"/>
      <c r="AK953" s="152"/>
      <c r="AL953" s="152"/>
      <c r="AM953" s="152"/>
      <c r="AN953" s="152"/>
      <c r="AO953" s="152"/>
      <c r="AP953" s="152"/>
      <c r="AQ953" s="152"/>
      <c r="AR953" s="152"/>
      <c r="AS953" s="152"/>
      <c r="AT953" s="152"/>
      <c r="AU953" s="152"/>
      <c r="AV953" s="152"/>
      <c r="AW953" s="152"/>
      <c r="AX953" s="152"/>
      <c r="AY953" s="152"/>
      <c r="AZ953" s="152"/>
      <c r="BA953" s="152"/>
      <c r="BB953" s="152"/>
      <c r="BC953" s="152"/>
      <c r="BD953" s="152"/>
      <c r="BE953" s="152"/>
      <c r="BF953" s="152"/>
      <c r="BG953" s="152"/>
      <c r="BH953" s="152"/>
      <c r="BI953" s="152"/>
      <c r="BJ953" s="152"/>
      <c r="BK953" s="152"/>
      <c r="BL953" s="152"/>
      <c r="BM953" s="152"/>
      <c r="BN953" s="152"/>
      <c r="BO953" s="152"/>
      <c r="BP953" s="152"/>
      <c r="BQ953" s="152"/>
      <c r="BR953" s="152"/>
      <c r="BS953" s="152"/>
      <c r="BT953" s="152"/>
      <c r="BU953" s="152"/>
      <c r="BV953" s="152"/>
      <c r="BW953" s="152"/>
      <c r="BX953" s="152"/>
      <c r="BY953" s="152"/>
      <c r="BZ953" s="152"/>
      <c r="CA953" s="152"/>
      <c r="CB953" s="152"/>
      <c r="CC953" s="152"/>
      <c r="CD953" s="152"/>
      <c r="CE953" s="152"/>
      <c r="CF953" s="152"/>
      <c r="CG953" s="152"/>
      <c r="CH953" s="152"/>
      <c r="CI953" s="152"/>
      <c r="CJ953" s="152"/>
      <c r="CK953" s="152"/>
      <c r="CL953" s="152"/>
      <c r="CM953" s="152"/>
      <c r="CN953" s="152"/>
      <c r="CO953" s="152"/>
      <c r="CP953" s="152"/>
      <c r="CQ953" s="152"/>
      <c r="CR953" s="152"/>
      <c r="CS953" s="152"/>
      <c r="CT953" s="152"/>
      <c r="CU953" s="152"/>
      <c r="CV953" s="152"/>
      <c r="CW953" s="152"/>
      <c r="CX953" s="152"/>
      <c r="CY953" s="152"/>
      <c r="CZ953" s="152"/>
      <c r="DA953" s="152"/>
      <c r="DB953" s="152"/>
      <c r="DC953" s="152"/>
      <c r="DD953" s="152"/>
      <c r="DE953" s="152"/>
      <c r="DF953" s="152"/>
      <c r="DG953" s="152"/>
      <c r="DH953" s="152"/>
      <c r="DI953" s="152"/>
      <c r="DJ953" s="152"/>
      <c r="DK953" s="152"/>
      <c r="DL953" s="152"/>
      <c r="DM953" s="152"/>
      <c r="DN953" s="152"/>
      <c r="DO953" s="152"/>
      <c r="DP953" s="152"/>
      <c r="DQ953" s="152"/>
      <c r="DR953" s="152"/>
      <c r="DS953" s="152"/>
      <c r="DT953" s="152"/>
      <c r="DU953" s="152"/>
      <c r="DV953" s="152"/>
      <c r="DW953" s="152"/>
      <c r="DX953" s="152"/>
      <c r="DY953" s="152"/>
      <c r="DZ953" s="152"/>
      <c r="EA953" s="152"/>
      <c r="EB953" s="152"/>
      <c r="EC953" s="152"/>
      <c r="ED953" s="152"/>
      <c r="EE953" s="152"/>
      <c r="EF953" s="152"/>
      <c r="EG953" s="152"/>
      <c r="EH953" s="152"/>
      <c r="EI953" s="152"/>
      <c r="EJ953" s="152"/>
      <c r="EK953" s="152"/>
      <c r="EL953" s="152"/>
      <c r="EM953" s="152"/>
      <c r="EN953" s="152"/>
      <c r="EO953" s="152"/>
      <c r="EP953" s="152"/>
      <c r="EQ953" s="152"/>
      <c r="ER953" s="152"/>
      <c r="ES953" s="152"/>
      <c r="ET953" s="152"/>
      <c r="EU953" s="152"/>
      <c r="EV953" s="152"/>
      <c r="EW953" s="152"/>
      <c r="EX953" s="152"/>
      <c r="EY953" s="152"/>
      <c r="EZ953" s="152"/>
      <c r="FA953" s="152"/>
      <c r="FB953" s="152"/>
      <c r="FC953" s="152"/>
      <c r="FD953" s="152"/>
    </row>
    <row r="954" spans="1:160">
      <c r="A954" s="89"/>
      <c r="B954" s="89"/>
      <c r="C954" s="89"/>
      <c r="D954" s="89"/>
      <c r="E954" s="89"/>
      <c r="F954" s="89"/>
      <c r="G954" s="89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152"/>
      <c r="AE954" s="152"/>
      <c r="AF954" s="152"/>
      <c r="AG954" s="152"/>
      <c r="AH954" s="152"/>
      <c r="AI954" s="152"/>
      <c r="AJ954" s="152"/>
      <c r="AK954" s="152"/>
      <c r="AL954" s="152"/>
      <c r="AM954" s="152"/>
      <c r="AN954" s="152"/>
      <c r="AO954" s="152"/>
      <c r="AP954" s="152"/>
      <c r="AQ954" s="152"/>
      <c r="AR954" s="152"/>
      <c r="AS954" s="152"/>
      <c r="AT954" s="152"/>
      <c r="AU954" s="152"/>
      <c r="AV954" s="152"/>
      <c r="AW954" s="152"/>
      <c r="AX954" s="152"/>
      <c r="AY954" s="152"/>
      <c r="AZ954" s="152"/>
      <c r="BA954" s="152"/>
      <c r="BB954" s="152"/>
      <c r="BC954" s="152"/>
      <c r="BD954" s="152"/>
      <c r="BE954" s="152"/>
      <c r="BF954" s="152"/>
      <c r="BG954" s="152"/>
      <c r="BH954" s="152"/>
      <c r="BI954" s="152"/>
      <c r="BJ954" s="152"/>
      <c r="BK954" s="152"/>
      <c r="BL954" s="152"/>
      <c r="BM954" s="152"/>
      <c r="BN954" s="152"/>
      <c r="BO954" s="152"/>
      <c r="BP954" s="152"/>
      <c r="BQ954" s="152"/>
      <c r="BR954" s="152"/>
      <c r="BS954" s="152"/>
      <c r="BT954" s="152"/>
      <c r="BU954" s="152"/>
      <c r="BV954" s="152"/>
      <c r="BW954" s="152"/>
      <c r="BX954" s="152"/>
      <c r="BY954" s="152"/>
      <c r="BZ954" s="152"/>
      <c r="CA954" s="152"/>
      <c r="CB954" s="152"/>
      <c r="CC954" s="152"/>
      <c r="CD954" s="152"/>
      <c r="CE954" s="152"/>
      <c r="CF954" s="152"/>
      <c r="CG954" s="152"/>
      <c r="CH954" s="152"/>
      <c r="CI954" s="152"/>
      <c r="CJ954" s="152"/>
      <c r="CK954" s="152"/>
      <c r="CL954" s="152"/>
      <c r="CM954" s="152"/>
      <c r="CN954" s="152"/>
      <c r="CO954" s="152"/>
      <c r="CP954" s="152"/>
      <c r="CQ954" s="152"/>
      <c r="CR954" s="152"/>
      <c r="CS954" s="152"/>
      <c r="CT954" s="152"/>
      <c r="CU954" s="152"/>
      <c r="CV954" s="152"/>
      <c r="CW954" s="152"/>
      <c r="CX954" s="152"/>
      <c r="CY954" s="152"/>
      <c r="CZ954" s="152"/>
      <c r="DA954" s="152"/>
      <c r="DB954" s="152"/>
      <c r="DC954" s="152"/>
      <c r="DD954" s="152"/>
      <c r="DE954" s="152"/>
      <c r="DF954" s="152"/>
      <c r="DG954" s="152"/>
      <c r="DH954" s="152"/>
      <c r="DI954" s="152"/>
      <c r="DJ954" s="152"/>
      <c r="DK954" s="152"/>
      <c r="DL954" s="152"/>
      <c r="DM954" s="152"/>
      <c r="DN954" s="152"/>
      <c r="DO954" s="152"/>
      <c r="DP954" s="152"/>
      <c r="DQ954" s="152"/>
      <c r="DR954" s="152"/>
      <c r="DS954" s="152"/>
      <c r="DT954" s="152"/>
      <c r="DU954" s="152"/>
      <c r="DV954" s="152"/>
      <c r="DW954" s="152"/>
      <c r="DX954" s="152"/>
      <c r="DY954" s="152"/>
      <c r="DZ954" s="152"/>
      <c r="EA954" s="152"/>
      <c r="EB954" s="152"/>
      <c r="EC954" s="152"/>
      <c r="ED954" s="152"/>
      <c r="EE954" s="152"/>
      <c r="EF954" s="152"/>
      <c r="EG954" s="152"/>
      <c r="EH954" s="152"/>
      <c r="EI954" s="152"/>
      <c r="EJ954" s="152"/>
      <c r="EK954" s="152"/>
      <c r="EL954" s="152"/>
      <c r="EM954" s="152"/>
      <c r="EN954" s="152"/>
      <c r="EO954" s="152"/>
      <c r="EP954" s="152"/>
      <c r="EQ954" s="152"/>
      <c r="ER954" s="152"/>
      <c r="ES954" s="152"/>
      <c r="ET954" s="152"/>
      <c r="EU954" s="152"/>
      <c r="EV954" s="152"/>
      <c r="EW954" s="152"/>
      <c r="EX954" s="152"/>
      <c r="EY954" s="152"/>
      <c r="EZ954" s="152"/>
      <c r="FA954" s="152"/>
      <c r="FB954" s="152"/>
      <c r="FC954" s="152"/>
      <c r="FD954" s="152"/>
    </row>
    <row r="955" spans="1:160">
      <c r="A955" s="89"/>
      <c r="B955" s="89"/>
      <c r="C955" s="89"/>
      <c r="D955" s="89"/>
      <c r="E955" s="89"/>
      <c r="F955" s="89"/>
      <c r="G955" s="89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152"/>
      <c r="AE955" s="152"/>
      <c r="AF955" s="152"/>
      <c r="AG955" s="152"/>
      <c r="AH955" s="152"/>
      <c r="AI955" s="152"/>
      <c r="AJ955" s="152"/>
      <c r="AK955" s="152"/>
      <c r="AL955" s="152"/>
      <c r="AM955" s="152"/>
      <c r="AN955" s="152"/>
      <c r="AO955" s="152"/>
      <c r="AP955" s="152"/>
      <c r="AQ955" s="152"/>
      <c r="AR955" s="152"/>
      <c r="AS955" s="152"/>
      <c r="AT955" s="152"/>
      <c r="AU955" s="152"/>
      <c r="AV955" s="152"/>
      <c r="AW955" s="152"/>
      <c r="AX955" s="152"/>
      <c r="AY955" s="152"/>
      <c r="AZ955" s="152"/>
      <c r="BA955" s="152"/>
      <c r="BB955" s="152"/>
      <c r="BC955" s="152"/>
      <c r="BD955" s="152"/>
      <c r="BE955" s="152"/>
      <c r="BF955" s="152"/>
      <c r="BG955" s="152"/>
      <c r="BH955" s="152"/>
      <c r="BI955" s="152"/>
      <c r="BJ955" s="152"/>
      <c r="BK955" s="152"/>
      <c r="BL955" s="152"/>
      <c r="BM955" s="152"/>
      <c r="BN955" s="152"/>
      <c r="BO955" s="152"/>
      <c r="BP955" s="152"/>
      <c r="BQ955" s="152"/>
      <c r="BR955" s="152"/>
      <c r="BS955" s="152"/>
      <c r="BT955" s="152"/>
      <c r="BU955" s="152"/>
      <c r="BV955" s="152"/>
      <c r="BW955" s="152"/>
      <c r="BX955" s="152"/>
      <c r="BY955" s="152"/>
      <c r="BZ955" s="152"/>
      <c r="CA955" s="152"/>
      <c r="CB955" s="152"/>
      <c r="CC955" s="152"/>
      <c r="CD955" s="152"/>
      <c r="CE955" s="152"/>
      <c r="CF955" s="152"/>
      <c r="CG955" s="152"/>
      <c r="CH955" s="152"/>
      <c r="CI955" s="152"/>
      <c r="CJ955" s="152"/>
      <c r="CK955" s="152"/>
      <c r="CL955" s="152"/>
      <c r="CM955" s="152"/>
      <c r="CN955" s="152"/>
      <c r="CO955" s="152"/>
      <c r="CP955" s="152"/>
      <c r="CQ955" s="152"/>
      <c r="CR955" s="152"/>
      <c r="CS955" s="152"/>
      <c r="CT955" s="152"/>
      <c r="CU955" s="152"/>
      <c r="CV955" s="152"/>
      <c r="CW955" s="152"/>
      <c r="CX955" s="152"/>
      <c r="CY955" s="152"/>
      <c r="CZ955" s="152"/>
      <c r="DA955" s="152"/>
      <c r="DB955" s="152"/>
      <c r="DC955" s="152"/>
      <c r="DD955" s="152"/>
      <c r="DE955" s="152"/>
      <c r="DF955" s="152"/>
      <c r="DG955" s="152"/>
      <c r="DH955" s="152"/>
      <c r="DI955" s="152"/>
      <c r="DJ955" s="152"/>
      <c r="DK955" s="152"/>
      <c r="DL955" s="152"/>
      <c r="DM955" s="152"/>
      <c r="DN955" s="152"/>
      <c r="DO955" s="152"/>
      <c r="DP955" s="152"/>
      <c r="DQ955" s="152"/>
      <c r="DR955" s="152"/>
      <c r="DS955" s="152"/>
      <c r="DT955" s="152"/>
      <c r="DU955" s="152"/>
      <c r="DV955" s="152"/>
      <c r="DW955" s="152"/>
      <c r="DX955" s="152"/>
      <c r="DY955" s="152"/>
      <c r="DZ955" s="152"/>
      <c r="EA955" s="152"/>
      <c r="EB955" s="152"/>
      <c r="EC955" s="152"/>
      <c r="ED955" s="152"/>
      <c r="EE955" s="152"/>
      <c r="EF955" s="152"/>
      <c r="EG955" s="152"/>
      <c r="EH955" s="152"/>
      <c r="EI955" s="152"/>
      <c r="EJ955" s="152"/>
      <c r="EK955" s="152"/>
      <c r="EL955" s="152"/>
      <c r="EM955" s="152"/>
      <c r="EN955" s="152"/>
      <c r="EO955" s="152"/>
      <c r="EP955" s="152"/>
      <c r="EQ955" s="152"/>
      <c r="ER955" s="152"/>
      <c r="ES955" s="152"/>
      <c r="ET955" s="152"/>
      <c r="EU955" s="152"/>
      <c r="EV955" s="152"/>
      <c r="EW955" s="152"/>
      <c r="EX955" s="152"/>
      <c r="EY955" s="152"/>
      <c r="EZ955" s="152"/>
      <c r="FA955" s="152"/>
      <c r="FB955" s="152"/>
      <c r="FC955" s="152"/>
      <c r="FD955" s="152"/>
    </row>
    <row r="956" spans="1:160">
      <c r="A956" s="89"/>
      <c r="B956" s="89"/>
      <c r="C956" s="89"/>
      <c r="D956" s="89"/>
      <c r="E956" s="89"/>
      <c r="F956" s="89"/>
      <c r="G956" s="89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152"/>
      <c r="AE956" s="152"/>
      <c r="AF956" s="152"/>
      <c r="AG956" s="152"/>
      <c r="AH956" s="152"/>
      <c r="AI956" s="152"/>
      <c r="AJ956" s="152"/>
      <c r="AK956" s="152"/>
      <c r="AL956" s="152"/>
      <c r="AM956" s="152"/>
      <c r="AN956" s="152"/>
      <c r="AO956" s="152"/>
      <c r="AP956" s="152"/>
      <c r="AQ956" s="152"/>
      <c r="AR956" s="152"/>
      <c r="AS956" s="152"/>
      <c r="AT956" s="152"/>
      <c r="AU956" s="152"/>
      <c r="AV956" s="152"/>
      <c r="AW956" s="152"/>
      <c r="AX956" s="152"/>
      <c r="AY956" s="152"/>
      <c r="AZ956" s="152"/>
      <c r="BA956" s="152"/>
      <c r="BB956" s="152"/>
      <c r="BC956" s="152"/>
      <c r="BD956" s="152"/>
      <c r="BE956" s="152"/>
      <c r="BF956" s="152"/>
      <c r="BG956" s="152"/>
      <c r="BH956" s="152"/>
      <c r="BI956" s="152"/>
      <c r="BJ956" s="152"/>
      <c r="BK956" s="152"/>
      <c r="BL956" s="152"/>
      <c r="BM956" s="152"/>
      <c r="BN956" s="152"/>
      <c r="BO956" s="152"/>
      <c r="BP956" s="152"/>
      <c r="BQ956" s="152"/>
      <c r="BR956" s="152"/>
      <c r="BS956" s="152"/>
      <c r="BT956" s="152"/>
      <c r="BU956" s="152"/>
      <c r="BV956" s="152"/>
      <c r="BW956" s="152"/>
      <c r="BX956" s="152"/>
      <c r="BY956" s="152"/>
      <c r="BZ956" s="152"/>
      <c r="CA956" s="152"/>
      <c r="CB956" s="152"/>
      <c r="CC956" s="152"/>
      <c r="CD956" s="152"/>
      <c r="CE956" s="152"/>
      <c r="CF956" s="152"/>
      <c r="CG956" s="152"/>
      <c r="CH956" s="152"/>
      <c r="CI956" s="152"/>
      <c r="CJ956" s="152"/>
      <c r="CK956" s="152"/>
      <c r="CL956" s="152"/>
      <c r="CM956" s="152"/>
      <c r="CN956" s="152"/>
      <c r="CO956" s="152"/>
      <c r="CP956" s="152"/>
      <c r="CQ956" s="152"/>
      <c r="CR956" s="152"/>
      <c r="CS956" s="152"/>
      <c r="CT956" s="152"/>
      <c r="CU956" s="152"/>
      <c r="CV956" s="152"/>
      <c r="CW956" s="152"/>
      <c r="CX956" s="152"/>
      <c r="CY956" s="152"/>
      <c r="CZ956" s="152"/>
      <c r="DA956" s="152"/>
      <c r="DB956" s="152"/>
      <c r="DC956" s="152"/>
      <c r="DD956" s="152"/>
      <c r="DE956" s="152"/>
      <c r="DF956" s="152"/>
      <c r="DG956" s="152"/>
      <c r="DH956" s="152"/>
      <c r="DI956" s="152"/>
      <c r="DJ956" s="152"/>
      <c r="DK956" s="152"/>
      <c r="DL956" s="152"/>
      <c r="DM956" s="152"/>
      <c r="DN956" s="152"/>
      <c r="DO956" s="152"/>
      <c r="DP956" s="152"/>
      <c r="DQ956" s="152"/>
      <c r="DR956" s="152"/>
      <c r="DS956" s="152"/>
      <c r="DT956" s="152"/>
      <c r="DU956" s="152"/>
      <c r="DV956" s="152"/>
      <c r="DW956" s="152"/>
      <c r="DX956" s="152"/>
      <c r="DY956" s="152"/>
      <c r="DZ956" s="152"/>
      <c r="EA956" s="152"/>
      <c r="EB956" s="152"/>
      <c r="EC956" s="152"/>
      <c r="ED956" s="152"/>
      <c r="EE956" s="152"/>
      <c r="EF956" s="152"/>
      <c r="EG956" s="152"/>
      <c r="EH956" s="152"/>
      <c r="EI956" s="152"/>
      <c r="EJ956" s="152"/>
      <c r="EK956" s="152"/>
      <c r="EL956" s="152"/>
      <c r="EM956" s="152"/>
      <c r="EN956" s="152"/>
      <c r="EO956" s="152"/>
      <c r="EP956" s="152"/>
      <c r="EQ956" s="152"/>
      <c r="ER956" s="152"/>
      <c r="ES956" s="152"/>
      <c r="ET956" s="152"/>
      <c r="EU956" s="152"/>
      <c r="EV956" s="152"/>
      <c r="EW956" s="152"/>
      <c r="EX956" s="152"/>
      <c r="EY956" s="152"/>
      <c r="EZ956" s="152"/>
      <c r="FA956" s="152"/>
      <c r="FB956" s="152"/>
      <c r="FC956" s="152"/>
      <c r="FD956" s="152"/>
    </row>
    <row r="957" spans="1:160">
      <c r="A957" s="89"/>
      <c r="B957" s="89"/>
      <c r="C957" s="89"/>
      <c r="D957" s="89"/>
      <c r="E957" s="89"/>
      <c r="F957" s="89"/>
      <c r="G957" s="89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152"/>
      <c r="AE957" s="152"/>
      <c r="AF957" s="152"/>
      <c r="AG957" s="152"/>
      <c r="AH957" s="152"/>
      <c r="AI957" s="152"/>
      <c r="AJ957" s="152"/>
      <c r="AK957" s="152"/>
      <c r="AL957" s="152"/>
      <c r="AM957" s="152"/>
      <c r="AN957" s="152"/>
      <c r="AO957" s="152"/>
      <c r="AP957" s="152"/>
      <c r="AQ957" s="152"/>
      <c r="AR957" s="152"/>
      <c r="AS957" s="152"/>
      <c r="AT957" s="152"/>
      <c r="AU957" s="152"/>
      <c r="AV957" s="152"/>
      <c r="AW957" s="152"/>
      <c r="AX957" s="152"/>
      <c r="AY957" s="152"/>
      <c r="AZ957" s="152"/>
      <c r="BA957" s="152"/>
      <c r="BB957" s="152"/>
      <c r="BC957" s="152"/>
      <c r="BD957" s="152"/>
      <c r="BE957" s="152"/>
      <c r="BF957" s="152"/>
      <c r="BG957" s="152"/>
      <c r="BH957" s="152"/>
      <c r="BI957" s="152"/>
      <c r="BJ957" s="152"/>
      <c r="BK957" s="152"/>
      <c r="BL957" s="152"/>
      <c r="BM957" s="152"/>
      <c r="BN957" s="152"/>
      <c r="BO957" s="152"/>
      <c r="BP957" s="152"/>
      <c r="BQ957" s="152"/>
      <c r="BR957" s="152"/>
      <c r="BS957" s="152"/>
      <c r="BT957" s="152"/>
      <c r="BU957" s="152"/>
      <c r="BV957" s="152"/>
      <c r="BW957" s="152"/>
      <c r="BX957" s="152"/>
      <c r="BY957" s="152"/>
      <c r="BZ957" s="152"/>
      <c r="CA957" s="152"/>
      <c r="CB957" s="152"/>
      <c r="CC957" s="152"/>
      <c r="CD957" s="152"/>
      <c r="CE957" s="152"/>
      <c r="CF957" s="152"/>
      <c r="CG957" s="152"/>
      <c r="CH957" s="152"/>
      <c r="CI957" s="152"/>
      <c r="CJ957" s="152"/>
      <c r="CK957" s="152"/>
      <c r="CL957" s="152"/>
      <c r="CM957" s="152"/>
      <c r="CN957" s="152"/>
      <c r="CO957" s="152"/>
      <c r="CP957" s="152"/>
      <c r="CQ957" s="152"/>
      <c r="CR957" s="152"/>
      <c r="CS957" s="152"/>
      <c r="CT957" s="152"/>
      <c r="CU957" s="152"/>
      <c r="CV957" s="152"/>
      <c r="CW957" s="152"/>
      <c r="CX957" s="152"/>
      <c r="CY957" s="152"/>
      <c r="CZ957" s="152"/>
      <c r="DA957" s="152"/>
      <c r="DB957" s="152"/>
      <c r="DC957" s="152"/>
      <c r="DD957" s="152"/>
      <c r="DE957" s="152"/>
      <c r="DF957" s="152"/>
      <c r="DG957" s="152"/>
      <c r="DH957" s="152"/>
      <c r="DI957" s="152"/>
      <c r="DJ957" s="152"/>
      <c r="DK957" s="152"/>
      <c r="DL957" s="152"/>
      <c r="DM957" s="152"/>
      <c r="DN957" s="152"/>
      <c r="DO957" s="152"/>
      <c r="DP957" s="152"/>
      <c r="DQ957" s="152"/>
      <c r="DR957" s="152"/>
      <c r="DS957" s="152"/>
      <c r="DT957" s="152"/>
      <c r="DU957" s="152"/>
      <c r="DV957" s="152"/>
      <c r="DW957" s="152"/>
      <c r="DX957" s="152"/>
      <c r="DY957" s="152"/>
      <c r="DZ957" s="152"/>
      <c r="EA957" s="152"/>
      <c r="EB957" s="152"/>
      <c r="EC957" s="152"/>
      <c r="ED957" s="152"/>
      <c r="EE957" s="152"/>
      <c r="EF957" s="152"/>
      <c r="EG957" s="152"/>
      <c r="EH957" s="152"/>
      <c r="EI957" s="152"/>
      <c r="EJ957" s="152"/>
      <c r="EK957" s="152"/>
      <c r="EL957" s="152"/>
      <c r="EM957" s="152"/>
      <c r="EN957" s="152"/>
      <c r="EO957" s="152"/>
      <c r="EP957" s="152"/>
      <c r="EQ957" s="152"/>
      <c r="ER957" s="152"/>
      <c r="ES957" s="152"/>
      <c r="ET957" s="152"/>
      <c r="EU957" s="152"/>
      <c r="EV957" s="152"/>
      <c r="EW957" s="152"/>
      <c r="EX957" s="152"/>
      <c r="EY957" s="152"/>
      <c r="EZ957" s="152"/>
      <c r="FA957" s="152"/>
      <c r="FB957" s="152"/>
      <c r="FC957" s="152"/>
      <c r="FD957" s="152"/>
    </row>
    <row r="958" spans="1:160">
      <c r="A958" s="89"/>
      <c r="B958" s="89"/>
      <c r="C958" s="89"/>
      <c r="D958" s="89"/>
      <c r="E958" s="89"/>
      <c r="F958" s="89"/>
      <c r="G958" s="89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152"/>
      <c r="AE958" s="152"/>
      <c r="AF958" s="152"/>
      <c r="AG958" s="152"/>
      <c r="AH958" s="152"/>
      <c r="AI958" s="152"/>
      <c r="AJ958" s="152"/>
      <c r="AK958" s="152"/>
      <c r="AL958" s="152"/>
      <c r="AM958" s="152"/>
      <c r="AN958" s="152"/>
      <c r="AO958" s="152"/>
      <c r="AP958" s="152"/>
      <c r="AQ958" s="152"/>
      <c r="AR958" s="152"/>
      <c r="AS958" s="152"/>
      <c r="AT958" s="152"/>
      <c r="AU958" s="152"/>
      <c r="AV958" s="152"/>
      <c r="AW958" s="152"/>
      <c r="AX958" s="152"/>
      <c r="AY958" s="152"/>
      <c r="AZ958" s="152"/>
      <c r="BA958" s="152"/>
      <c r="BB958" s="152"/>
      <c r="BC958" s="152"/>
      <c r="BD958" s="152"/>
      <c r="BE958" s="152"/>
      <c r="BF958" s="152"/>
      <c r="BG958" s="152"/>
      <c r="BH958" s="152"/>
      <c r="BI958" s="152"/>
      <c r="BJ958" s="152"/>
      <c r="BK958" s="152"/>
      <c r="BL958" s="152"/>
      <c r="BM958" s="152"/>
      <c r="BN958" s="152"/>
      <c r="BO958" s="152"/>
      <c r="BP958" s="152"/>
      <c r="BQ958" s="152"/>
      <c r="BR958" s="152"/>
      <c r="BS958" s="152"/>
      <c r="BT958" s="152"/>
      <c r="BU958" s="152"/>
      <c r="BV958" s="152"/>
      <c r="BW958" s="152"/>
      <c r="BX958" s="152"/>
      <c r="BY958" s="152"/>
      <c r="BZ958" s="152"/>
      <c r="CA958" s="152"/>
      <c r="CB958" s="152"/>
      <c r="CC958" s="152"/>
      <c r="CD958" s="152"/>
      <c r="CE958" s="152"/>
      <c r="CF958" s="152"/>
      <c r="CG958" s="152"/>
      <c r="CH958" s="152"/>
      <c r="CI958" s="152"/>
      <c r="CJ958" s="152"/>
      <c r="CK958" s="152"/>
      <c r="CL958" s="152"/>
      <c r="CM958" s="152"/>
      <c r="CN958" s="152"/>
      <c r="CO958" s="152"/>
      <c r="CP958" s="152"/>
      <c r="CQ958" s="152"/>
      <c r="CR958" s="152"/>
      <c r="CS958" s="152"/>
      <c r="CT958" s="152"/>
      <c r="CU958" s="152"/>
      <c r="CV958" s="152"/>
      <c r="CW958" s="152"/>
      <c r="CX958" s="152"/>
      <c r="CY958" s="152"/>
      <c r="CZ958" s="152"/>
      <c r="DA958" s="152"/>
      <c r="DB958" s="152"/>
      <c r="DC958" s="152"/>
      <c r="DD958" s="152"/>
      <c r="DE958" s="152"/>
      <c r="DF958" s="152"/>
      <c r="DG958" s="152"/>
      <c r="DH958" s="152"/>
      <c r="DI958" s="152"/>
      <c r="DJ958" s="152"/>
      <c r="DK958" s="152"/>
      <c r="DL958" s="152"/>
      <c r="DM958" s="152"/>
      <c r="DN958" s="152"/>
      <c r="DO958" s="152"/>
      <c r="DP958" s="152"/>
      <c r="DQ958" s="152"/>
      <c r="DR958" s="152"/>
      <c r="DS958" s="152"/>
      <c r="DT958" s="152"/>
      <c r="DU958" s="152"/>
      <c r="DV958" s="152"/>
      <c r="DW958" s="152"/>
      <c r="DX958" s="152"/>
      <c r="DY958" s="152"/>
      <c r="DZ958" s="152"/>
      <c r="EA958" s="152"/>
      <c r="EB958" s="152"/>
      <c r="EC958" s="152"/>
      <c r="ED958" s="152"/>
      <c r="EE958" s="152"/>
      <c r="EF958" s="152"/>
      <c r="EG958" s="152"/>
      <c r="EH958" s="152"/>
      <c r="EI958" s="152"/>
      <c r="EJ958" s="152"/>
      <c r="EK958" s="152"/>
      <c r="EL958" s="152"/>
      <c r="EM958" s="152"/>
      <c r="EN958" s="152"/>
      <c r="EO958" s="152"/>
      <c r="EP958" s="152"/>
      <c r="EQ958" s="152"/>
      <c r="ER958" s="152"/>
      <c r="ES958" s="152"/>
      <c r="ET958" s="152"/>
      <c r="EU958" s="152"/>
      <c r="EV958" s="152"/>
      <c r="EW958" s="152"/>
      <c r="EX958" s="152"/>
      <c r="EY958" s="152"/>
      <c r="EZ958" s="152"/>
      <c r="FA958" s="152"/>
      <c r="FB958" s="152"/>
      <c r="FC958" s="152"/>
      <c r="FD958" s="152"/>
    </row>
    <row r="959" spans="1:160">
      <c r="A959" s="89"/>
      <c r="B959" s="89"/>
      <c r="C959" s="89"/>
      <c r="D959" s="89"/>
      <c r="E959" s="89"/>
      <c r="F959" s="89"/>
      <c r="G959" s="89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152"/>
      <c r="AE959" s="152"/>
      <c r="AF959" s="152"/>
      <c r="AG959" s="152"/>
      <c r="AH959" s="152"/>
      <c r="AI959" s="152"/>
      <c r="AJ959" s="152"/>
      <c r="AK959" s="152"/>
      <c r="AL959" s="152"/>
      <c r="AM959" s="152"/>
      <c r="AN959" s="152"/>
      <c r="AO959" s="152"/>
      <c r="AP959" s="152"/>
      <c r="AQ959" s="152"/>
      <c r="AR959" s="152"/>
      <c r="AS959" s="152"/>
      <c r="AT959" s="152"/>
      <c r="AU959" s="152"/>
      <c r="AV959" s="152"/>
      <c r="AW959" s="152"/>
      <c r="AX959" s="152"/>
      <c r="AY959" s="152"/>
      <c r="AZ959" s="152"/>
      <c r="BA959" s="152"/>
      <c r="BB959" s="152"/>
      <c r="BC959" s="152"/>
      <c r="BD959" s="152"/>
      <c r="BE959" s="152"/>
      <c r="BF959" s="152"/>
      <c r="BG959" s="152"/>
      <c r="BH959" s="152"/>
      <c r="BI959" s="152"/>
      <c r="BJ959" s="152"/>
      <c r="BK959" s="152"/>
      <c r="BL959" s="152"/>
      <c r="BM959" s="152"/>
      <c r="BN959" s="152"/>
      <c r="BO959" s="152"/>
      <c r="BP959" s="152"/>
      <c r="BQ959" s="152"/>
      <c r="BR959" s="152"/>
      <c r="BS959" s="152"/>
      <c r="BT959" s="152"/>
      <c r="BU959" s="152"/>
      <c r="BV959" s="152"/>
      <c r="BW959" s="152"/>
      <c r="BX959" s="152"/>
      <c r="BY959" s="152"/>
      <c r="BZ959" s="152"/>
      <c r="CA959" s="152"/>
      <c r="CB959" s="152"/>
      <c r="CC959" s="152"/>
      <c r="CD959" s="152"/>
      <c r="CE959" s="152"/>
      <c r="CF959" s="152"/>
      <c r="CG959" s="152"/>
      <c r="CH959" s="152"/>
      <c r="CI959" s="152"/>
      <c r="CJ959" s="152"/>
      <c r="CK959" s="152"/>
      <c r="CL959" s="152"/>
      <c r="CM959" s="152"/>
      <c r="CN959" s="152"/>
      <c r="CO959" s="152"/>
      <c r="CP959" s="152"/>
      <c r="CQ959" s="152"/>
      <c r="CR959" s="152"/>
      <c r="CS959" s="152"/>
      <c r="CT959" s="152"/>
      <c r="CU959" s="152"/>
      <c r="CV959" s="152"/>
      <c r="CW959" s="152"/>
      <c r="CX959" s="152"/>
      <c r="CY959" s="152"/>
      <c r="CZ959" s="152"/>
      <c r="DA959" s="152"/>
      <c r="DB959" s="152"/>
      <c r="DC959" s="152"/>
      <c r="DD959" s="152"/>
      <c r="DE959" s="152"/>
      <c r="DF959" s="152"/>
      <c r="DG959" s="152"/>
      <c r="DH959" s="152"/>
      <c r="DI959" s="152"/>
      <c r="DJ959" s="152"/>
      <c r="DK959" s="152"/>
      <c r="DL959" s="152"/>
      <c r="DM959" s="152"/>
      <c r="DN959" s="152"/>
      <c r="DO959" s="152"/>
      <c r="DP959" s="152"/>
      <c r="DQ959" s="152"/>
      <c r="DR959" s="152"/>
      <c r="DS959" s="152"/>
      <c r="DT959" s="152"/>
      <c r="DU959" s="152"/>
      <c r="DV959" s="152"/>
      <c r="DW959" s="152"/>
      <c r="DX959" s="152"/>
      <c r="DY959" s="152"/>
      <c r="DZ959" s="152"/>
      <c r="EA959" s="152"/>
      <c r="EB959" s="152"/>
      <c r="EC959" s="152"/>
      <c r="ED959" s="152"/>
      <c r="EE959" s="152"/>
      <c r="EF959" s="152"/>
      <c r="EG959" s="152"/>
      <c r="EH959" s="152"/>
      <c r="EI959" s="152"/>
      <c r="EJ959" s="152"/>
      <c r="EK959" s="152"/>
      <c r="EL959" s="152"/>
      <c r="EM959" s="152"/>
      <c r="EN959" s="152"/>
      <c r="EO959" s="152"/>
      <c r="EP959" s="152"/>
      <c r="EQ959" s="152"/>
      <c r="ER959" s="152"/>
      <c r="ES959" s="152"/>
      <c r="ET959" s="152"/>
      <c r="EU959" s="152"/>
      <c r="EV959" s="152"/>
      <c r="EW959" s="152"/>
      <c r="EX959" s="152"/>
      <c r="EY959" s="152"/>
      <c r="EZ959" s="152"/>
      <c r="FA959" s="152"/>
      <c r="FB959" s="152"/>
      <c r="FC959" s="152"/>
      <c r="FD959" s="152"/>
    </row>
    <row r="960" spans="1:160">
      <c r="A960" s="89"/>
      <c r="B960" s="89"/>
      <c r="C960" s="89"/>
      <c r="D960" s="89"/>
      <c r="E960" s="89"/>
      <c r="F960" s="89"/>
      <c r="G960" s="89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152"/>
      <c r="AE960" s="152"/>
      <c r="AF960" s="152"/>
      <c r="AG960" s="152"/>
      <c r="AH960" s="152"/>
      <c r="AI960" s="152"/>
      <c r="AJ960" s="152"/>
      <c r="AK960" s="152"/>
      <c r="AL960" s="152"/>
      <c r="AM960" s="152"/>
      <c r="AN960" s="152"/>
      <c r="AO960" s="152"/>
      <c r="AP960" s="152"/>
      <c r="AQ960" s="152"/>
      <c r="AR960" s="152"/>
      <c r="AS960" s="152"/>
      <c r="AT960" s="152"/>
      <c r="AU960" s="152"/>
      <c r="AV960" s="152"/>
      <c r="AW960" s="152"/>
      <c r="AX960" s="152"/>
      <c r="AY960" s="152"/>
      <c r="AZ960" s="152"/>
      <c r="BA960" s="152"/>
      <c r="BB960" s="152"/>
      <c r="BC960" s="152"/>
      <c r="BD960" s="152"/>
      <c r="BE960" s="152"/>
      <c r="BF960" s="152"/>
      <c r="BG960" s="152"/>
      <c r="BH960" s="152"/>
      <c r="BI960" s="152"/>
      <c r="BJ960" s="152"/>
      <c r="BK960" s="152"/>
      <c r="BL960" s="152"/>
      <c r="BM960" s="152"/>
      <c r="BN960" s="152"/>
      <c r="BO960" s="152"/>
      <c r="BP960" s="152"/>
      <c r="BQ960" s="152"/>
      <c r="BR960" s="152"/>
      <c r="BS960" s="152"/>
      <c r="BT960" s="152"/>
      <c r="BU960" s="152"/>
      <c r="BV960" s="152"/>
      <c r="BW960" s="152"/>
      <c r="BX960" s="152"/>
      <c r="BY960" s="152"/>
      <c r="BZ960" s="152"/>
      <c r="CA960" s="152"/>
      <c r="CB960" s="152"/>
      <c r="CC960" s="152"/>
      <c r="CD960" s="152"/>
      <c r="CE960" s="152"/>
      <c r="CF960" s="152"/>
      <c r="CG960" s="152"/>
      <c r="CH960" s="152"/>
      <c r="CI960" s="152"/>
      <c r="CJ960" s="152"/>
      <c r="CK960" s="152"/>
      <c r="CL960" s="152"/>
      <c r="CM960" s="152"/>
      <c r="CN960" s="152"/>
      <c r="CO960" s="152"/>
      <c r="CP960" s="152"/>
      <c r="CQ960" s="152"/>
      <c r="CR960" s="152"/>
      <c r="CS960" s="152"/>
      <c r="CT960" s="152"/>
      <c r="CU960" s="152"/>
      <c r="CV960" s="152"/>
      <c r="CW960" s="152"/>
      <c r="CX960" s="152"/>
      <c r="CY960" s="152"/>
      <c r="CZ960" s="152"/>
      <c r="DA960" s="152"/>
      <c r="DB960" s="152"/>
      <c r="DC960" s="152"/>
      <c r="DD960" s="152"/>
      <c r="DE960" s="152"/>
      <c r="DF960" s="152"/>
      <c r="DG960" s="152"/>
      <c r="DH960" s="152"/>
      <c r="DI960" s="152"/>
      <c r="DJ960" s="152"/>
      <c r="DK960" s="152"/>
      <c r="DL960" s="152"/>
      <c r="DM960" s="152"/>
      <c r="DN960" s="152"/>
      <c r="DO960" s="152"/>
      <c r="DP960" s="152"/>
      <c r="DQ960" s="152"/>
      <c r="DR960" s="152"/>
      <c r="DS960" s="152"/>
      <c r="DT960" s="152"/>
      <c r="DU960" s="152"/>
      <c r="DV960" s="152"/>
      <c r="DW960" s="152"/>
      <c r="DX960" s="152"/>
      <c r="DY960" s="152"/>
      <c r="DZ960" s="152"/>
      <c r="EA960" s="152"/>
      <c r="EB960" s="152"/>
      <c r="EC960" s="152"/>
      <c r="ED960" s="152"/>
      <c r="EE960" s="152"/>
      <c r="EF960" s="152"/>
      <c r="EG960" s="152"/>
      <c r="EH960" s="152"/>
      <c r="EI960" s="152"/>
      <c r="EJ960" s="152"/>
      <c r="EK960" s="152"/>
      <c r="EL960" s="152"/>
      <c r="EM960" s="152"/>
      <c r="EN960" s="152"/>
      <c r="EO960" s="152"/>
      <c r="EP960" s="152"/>
      <c r="EQ960" s="152"/>
      <c r="ER960" s="152"/>
      <c r="ES960" s="152"/>
      <c r="ET960" s="152"/>
      <c r="EU960" s="152"/>
      <c r="EV960" s="152"/>
      <c r="EW960" s="152"/>
      <c r="EX960" s="152"/>
      <c r="EY960" s="152"/>
      <c r="EZ960" s="152"/>
      <c r="FA960" s="152"/>
      <c r="FB960" s="152"/>
      <c r="FC960" s="152"/>
      <c r="FD960" s="152"/>
    </row>
    <row r="961" spans="1:160">
      <c r="A961" s="89"/>
      <c r="B961" s="89"/>
      <c r="C961" s="89"/>
      <c r="D961" s="89"/>
      <c r="E961" s="89"/>
      <c r="F961" s="89"/>
      <c r="G961" s="89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152"/>
      <c r="AE961" s="152"/>
      <c r="AF961" s="152"/>
      <c r="AG961" s="152"/>
      <c r="AH961" s="152"/>
      <c r="AI961" s="152"/>
      <c r="AJ961" s="152"/>
      <c r="AK961" s="152"/>
      <c r="AL961" s="152"/>
      <c r="AM961" s="152"/>
      <c r="AN961" s="152"/>
      <c r="AO961" s="152"/>
      <c r="AP961" s="152"/>
      <c r="AQ961" s="152"/>
      <c r="AR961" s="152"/>
      <c r="AS961" s="152"/>
      <c r="AT961" s="152"/>
      <c r="AU961" s="152"/>
      <c r="AV961" s="152"/>
      <c r="AW961" s="152"/>
      <c r="AX961" s="152"/>
      <c r="AY961" s="152"/>
      <c r="AZ961" s="152"/>
      <c r="BA961" s="152"/>
      <c r="BB961" s="152"/>
      <c r="BC961" s="152"/>
      <c r="BD961" s="152"/>
      <c r="BE961" s="152"/>
      <c r="BF961" s="152"/>
      <c r="BG961" s="152"/>
      <c r="BH961" s="152"/>
      <c r="BI961" s="152"/>
      <c r="BJ961" s="152"/>
      <c r="BK961" s="152"/>
      <c r="BL961" s="152"/>
      <c r="BM961" s="152"/>
      <c r="BN961" s="152"/>
      <c r="BO961" s="152"/>
      <c r="BP961" s="152"/>
      <c r="BQ961" s="152"/>
      <c r="BR961" s="152"/>
      <c r="BS961" s="152"/>
      <c r="BT961" s="152"/>
      <c r="BU961" s="152"/>
      <c r="BV961" s="152"/>
      <c r="BW961" s="152"/>
      <c r="BX961" s="152"/>
      <c r="BY961" s="152"/>
      <c r="BZ961" s="152"/>
      <c r="CA961" s="152"/>
      <c r="CB961" s="152"/>
      <c r="CC961" s="152"/>
      <c r="CD961" s="152"/>
      <c r="CE961" s="152"/>
      <c r="CF961" s="152"/>
      <c r="CG961" s="152"/>
      <c r="CH961" s="152"/>
      <c r="CI961" s="152"/>
      <c r="CJ961" s="152"/>
      <c r="CK961" s="152"/>
      <c r="CL961" s="152"/>
      <c r="CM961" s="152"/>
      <c r="CN961" s="152"/>
      <c r="CO961" s="152"/>
      <c r="CP961" s="152"/>
      <c r="CQ961" s="152"/>
      <c r="CR961" s="152"/>
      <c r="CS961" s="152"/>
      <c r="CT961" s="152"/>
      <c r="CU961" s="152"/>
      <c r="CV961" s="152"/>
      <c r="CW961" s="152"/>
      <c r="CX961" s="152"/>
      <c r="CY961" s="152"/>
      <c r="CZ961" s="152"/>
      <c r="DA961" s="152"/>
      <c r="DB961" s="152"/>
      <c r="DC961" s="152"/>
      <c r="DD961" s="152"/>
      <c r="DE961" s="152"/>
      <c r="DF961" s="152"/>
      <c r="DG961" s="152"/>
      <c r="DH961" s="152"/>
      <c r="DI961" s="152"/>
      <c r="DJ961" s="152"/>
      <c r="DK961" s="152"/>
      <c r="DL961" s="152"/>
      <c r="DM961" s="152"/>
      <c r="DN961" s="152"/>
      <c r="DO961" s="152"/>
      <c r="DP961" s="152"/>
      <c r="DQ961" s="152"/>
      <c r="DR961" s="152"/>
      <c r="DS961" s="152"/>
      <c r="DT961" s="152"/>
      <c r="DU961" s="152"/>
      <c r="DV961" s="152"/>
      <c r="DW961" s="152"/>
      <c r="DX961" s="152"/>
      <c r="DY961" s="152"/>
      <c r="DZ961" s="152"/>
      <c r="EA961" s="152"/>
      <c r="EB961" s="152"/>
      <c r="EC961" s="152"/>
      <c r="ED961" s="152"/>
      <c r="EE961" s="152"/>
      <c r="EF961" s="152"/>
      <c r="EG961" s="152"/>
      <c r="EH961" s="152"/>
      <c r="EI961" s="152"/>
      <c r="EJ961" s="152"/>
      <c r="EK961" s="152"/>
      <c r="EL961" s="152"/>
      <c r="EM961" s="152"/>
      <c r="EN961" s="152"/>
      <c r="EO961" s="152"/>
      <c r="EP961" s="152"/>
      <c r="EQ961" s="152"/>
      <c r="ER961" s="152"/>
      <c r="ES961" s="152"/>
      <c r="ET961" s="152"/>
      <c r="EU961" s="152"/>
      <c r="EV961" s="152"/>
      <c r="EW961" s="152"/>
      <c r="EX961" s="152"/>
      <c r="EY961" s="152"/>
      <c r="EZ961" s="152"/>
      <c r="FA961" s="152"/>
      <c r="FB961" s="152"/>
      <c r="FC961" s="152"/>
      <c r="FD961" s="152"/>
    </row>
    <row r="962" spans="1:160">
      <c r="A962" s="89"/>
      <c r="B962" s="89"/>
      <c r="C962" s="89"/>
      <c r="D962" s="89"/>
      <c r="E962" s="89"/>
      <c r="F962" s="89"/>
      <c r="G962" s="89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152"/>
      <c r="AE962" s="152"/>
      <c r="AF962" s="152"/>
      <c r="AG962" s="152"/>
      <c r="AH962" s="152"/>
      <c r="AI962" s="152"/>
      <c r="AJ962" s="152"/>
      <c r="AK962" s="152"/>
      <c r="AL962" s="152"/>
      <c r="AM962" s="152"/>
      <c r="AN962" s="152"/>
      <c r="AO962" s="152"/>
      <c r="AP962" s="152"/>
      <c r="AQ962" s="152"/>
      <c r="AR962" s="152"/>
      <c r="AS962" s="152"/>
      <c r="AT962" s="152"/>
      <c r="AU962" s="152"/>
      <c r="AV962" s="152"/>
      <c r="AW962" s="152"/>
      <c r="AX962" s="152"/>
      <c r="AY962" s="152"/>
      <c r="AZ962" s="152"/>
      <c r="BA962" s="152"/>
      <c r="BB962" s="152"/>
      <c r="BC962" s="152"/>
      <c r="BD962" s="152"/>
      <c r="BE962" s="152"/>
      <c r="BF962" s="152"/>
      <c r="BG962" s="152"/>
      <c r="BH962" s="152"/>
      <c r="BI962" s="152"/>
      <c r="BJ962" s="152"/>
      <c r="BK962" s="152"/>
      <c r="BL962" s="152"/>
      <c r="BM962" s="152"/>
      <c r="BN962" s="152"/>
      <c r="BO962" s="152"/>
      <c r="BP962" s="152"/>
      <c r="BQ962" s="152"/>
      <c r="BR962" s="152"/>
      <c r="BS962" s="152"/>
      <c r="BT962" s="152"/>
      <c r="BU962" s="152"/>
      <c r="BV962" s="152"/>
      <c r="BW962" s="152"/>
      <c r="BX962" s="152"/>
      <c r="BY962" s="152"/>
      <c r="BZ962" s="152"/>
      <c r="CA962" s="152"/>
      <c r="CB962" s="152"/>
      <c r="CC962" s="152"/>
      <c r="CD962" s="152"/>
      <c r="CE962" s="152"/>
      <c r="CF962" s="152"/>
      <c r="CG962" s="152"/>
      <c r="CH962" s="152"/>
      <c r="CI962" s="152"/>
      <c r="CJ962" s="152"/>
      <c r="CK962" s="152"/>
      <c r="CL962" s="152"/>
      <c r="CM962" s="152"/>
      <c r="CN962" s="152"/>
      <c r="CO962" s="152"/>
      <c r="CP962" s="152"/>
      <c r="CQ962" s="152"/>
      <c r="CR962" s="152"/>
      <c r="CS962" s="152"/>
      <c r="CT962" s="152"/>
      <c r="CU962" s="152"/>
      <c r="CV962" s="152"/>
      <c r="CW962" s="152"/>
      <c r="CX962" s="152"/>
      <c r="CY962" s="152"/>
      <c r="CZ962" s="152"/>
      <c r="DA962" s="152"/>
      <c r="DB962" s="152"/>
      <c r="DC962" s="152"/>
      <c r="DD962" s="152"/>
      <c r="DE962" s="152"/>
      <c r="DF962" s="152"/>
      <c r="DG962" s="152"/>
      <c r="DH962" s="152"/>
      <c r="DI962" s="152"/>
      <c r="DJ962" s="152"/>
      <c r="DK962" s="152"/>
      <c r="DL962" s="152"/>
      <c r="DM962" s="152"/>
      <c r="DN962" s="152"/>
      <c r="DO962" s="152"/>
      <c r="DP962" s="152"/>
      <c r="DQ962" s="152"/>
      <c r="DR962" s="152"/>
      <c r="DS962" s="152"/>
      <c r="DT962" s="152"/>
      <c r="DU962" s="152"/>
      <c r="DV962" s="152"/>
      <c r="DW962" s="152"/>
      <c r="DX962" s="152"/>
      <c r="DY962" s="152"/>
      <c r="DZ962" s="152"/>
      <c r="EA962" s="152"/>
      <c r="EB962" s="152"/>
      <c r="EC962" s="152"/>
      <c r="ED962" s="152"/>
      <c r="EE962" s="152"/>
      <c r="EF962" s="152"/>
      <c r="EG962" s="152"/>
      <c r="EH962" s="152"/>
      <c r="EI962" s="152"/>
      <c r="EJ962" s="152"/>
      <c r="EK962" s="152"/>
      <c r="EL962" s="152"/>
      <c r="EM962" s="152"/>
      <c r="EN962" s="152"/>
      <c r="EO962" s="152"/>
      <c r="EP962" s="152"/>
      <c r="EQ962" s="152"/>
      <c r="ER962" s="152"/>
      <c r="ES962" s="152"/>
      <c r="ET962" s="152"/>
      <c r="EU962" s="152"/>
      <c r="EV962" s="152"/>
      <c r="EW962" s="152"/>
      <c r="EX962" s="152"/>
      <c r="EY962" s="152"/>
      <c r="EZ962" s="152"/>
      <c r="FA962" s="152"/>
      <c r="FB962" s="152"/>
      <c r="FC962" s="152"/>
      <c r="FD962" s="152"/>
    </row>
    <row r="963" spans="1:160">
      <c r="A963" s="89"/>
      <c r="B963" s="89"/>
      <c r="C963" s="89"/>
      <c r="D963" s="89"/>
      <c r="E963" s="89"/>
      <c r="F963" s="89"/>
      <c r="G963" s="89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152"/>
      <c r="AE963" s="152"/>
      <c r="AF963" s="152"/>
      <c r="AG963" s="152"/>
      <c r="AH963" s="152"/>
      <c r="AI963" s="152"/>
      <c r="AJ963" s="152"/>
      <c r="AK963" s="152"/>
      <c r="AL963" s="152"/>
      <c r="AM963" s="152"/>
      <c r="AN963" s="152"/>
      <c r="AO963" s="152"/>
      <c r="AP963" s="152"/>
      <c r="AQ963" s="152"/>
      <c r="AR963" s="152"/>
      <c r="AS963" s="152"/>
      <c r="AT963" s="152"/>
      <c r="AU963" s="152"/>
      <c r="AV963" s="152"/>
      <c r="AW963" s="152"/>
      <c r="AX963" s="152"/>
      <c r="AY963" s="152"/>
      <c r="AZ963" s="152"/>
      <c r="BA963" s="152"/>
      <c r="BB963" s="152"/>
      <c r="BC963" s="152"/>
      <c r="BD963" s="152"/>
      <c r="BE963" s="152"/>
      <c r="BF963" s="152"/>
      <c r="BG963" s="152"/>
      <c r="BH963" s="152"/>
      <c r="BI963" s="152"/>
      <c r="BJ963" s="152"/>
      <c r="BK963" s="152"/>
      <c r="BL963" s="152"/>
      <c r="BM963" s="152"/>
      <c r="BN963" s="152"/>
      <c r="BO963" s="152"/>
      <c r="BP963" s="152"/>
      <c r="BQ963" s="152"/>
      <c r="BR963" s="152"/>
      <c r="BS963" s="152"/>
      <c r="BT963" s="152"/>
      <c r="BU963" s="152"/>
      <c r="BV963" s="152"/>
      <c r="BW963" s="152"/>
      <c r="BX963" s="152"/>
      <c r="BY963" s="152"/>
      <c r="BZ963" s="152"/>
      <c r="CA963" s="152"/>
      <c r="CB963" s="152"/>
      <c r="CC963" s="152"/>
      <c r="CD963" s="152"/>
      <c r="CE963" s="152"/>
      <c r="CF963" s="152"/>
      <c r="CG963" s="152"/>
      <c r="CH963" s="152"/>
      <c r="CI963" s="152"/>
      <c r="CJ963" s="152"/>
      <c r="CK963" s="152"/>
      <c r="CL963" s="152"/>
      <c r="CM963" s="152"/>
      <c r="CN963" s="152"/>
      <c r="CO963" s="152"/>
      <c r="CP963" s="152"/>
      <c r="CQ963" s="152"/>
      <c r="CR963" s="152"/>
      <c r="CS963" s="152"/>
      <c r="CT963" s="152"/>
      <c r="CU963" s="152"/>
      <c r="CV963" s="152"/>
      <c r="CW963" s="152"/>
      <c r="CX963" s="152"/>
      <c r="CY963" s="152"/>
      <c r="CZ963" s="152"/>
      <c r="DA963" s="152"/>
      <c r="DB963" s="152"/>
      <c r="DC963" s="152"/>
      <c r="DD963" s="152"/>
      <c r="DE963" s="152"/>
      <c r="DF963" s="152"/>
      <c r="DG963" s="152"/>
      <c r="DH963" s="152"/>
      <c r="DI963" s="152"/>
      <c r="DJ963" s="152"/>
      <c r="DK963" s="152"/>
      <c r="DL963" s="152"/>
      <c r="DM963" s="152"/>
      <c r="DN963" s="152"/>
      <c r="DO963" s="152"/>
      <c r="DP963" s="152"/>
      <c r="DQ963" s="152"/>
      <c r="DR963" s="152"/>
      <c r="DS963" s="152"/>
      <c r="DT963" s="152"/>
      <c r="DU963" s="152"/>
      <c r="DV963" s="152"/>
      <c r="DW963" s="152"/>
      <c r="DX963" s="152"/>
      <c r="DY963" s="152"/>
      <c r="DZ963" s="152"/>
      <c r="EA963" s="152"/>
      <c r="EB963" s="152"/>
      <c r="EC963" s="152"/>
      <c r="ED963" s="152"/>
      <c r="EE963" s="152"/>
      <c r="EF963" s="152"/>
      <c r="EG963" s="152"/>
      <c r="EH963" s="152"/>
      <c r="EI963" s="152"/>
      <c r="EJ963" s="152"/>
      <c r="EK963" s="152"/>
      <c r="EL963" s="152"/>
      <c r="EM963" s="152"/>
      <c r="EN963" s="152"/>
      <c r="EO963" s="152"/>
      <c r="EP963" s="152"/>
      <c r="EQ963" s="152"/>
      <c r="ER963" s="152"/>
      <c r="ES963" s="152"/>
      <c r="ET963" s="152"/>
      <c r="EU963" s="152"/>
      <c r="EV963" s="152"/>
      <c r="EW963" s="152"/>
      <c r="EX963" s="152"/>
      <c r="EY963" s="152"/>
      <c r="EZ963" s="152"/>
      <c r="FA963" s="152"/>
      <c r="FB963" s="152"/>
      <c r="FC963" s="152"/>
      <c r="FD963" s="152"/>
    </row>
    <row r="964" spans="1:160">
      <c r="A964" s="89"/>
      <c r="B964" s="89"/>
      <c r="C964" s="89"/>
      <c r="D964" s="89"/>
      <c r="E964" s="89"/>
      <c r="F964" s="89"/>
      <c r="G964" s="89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152"/>
      <c r="AE964" s="152"/>
      <c r="AF964" s="152"/>
      <c r="AG964" s="152"/>
      <c r="AH964" s="152"/>
      <c r="AI964" s="152"/>
      <c r="AJ964" s="152"/>
      <c r="AK964" s="152"/>
      <c r="AL964" s="152"/>
      <c r="AM964" s="152"/>
      <c r="AN964" s="152"/>
      <c r="AO964" s="152"/>
      <c r="AP964" s="152"/>
      <c r="AQ964" s="152"/>
      <c r="AR964" s="152"/>
      <c r="AS964" s="152"/>
      <c r="AT964" s="152"/>
      <c r="AU964" s="152"/>
      <c r="AV964" s="152"/>
      <c r="AW964" s="152"/>
      <c r="AX964" s="152"/>
      <c r="AY964" s="152"/>
      <c r="AZ964" s="152"/>
      <c r="BA964" s="152"/>
      <c r="BB964" s="152"/>
      <c r="BC964" s="152"/>
      <c r="BD964" s="152"/>
      <c r="BE964" s="152"/>
      <c r="BF964" s="152"/>
      <c r="BG964" s="152"/>
      <c r="BH964" s="152"/>
      <c r="BI964" s="152"/>
      <c r="BJ964" s="152"/>
      <c r="BK964" s="152"/>
      <c r="BL964" s="152"/>
      <c r="BM964" s="152"/>
      <c r="BN964" s="152"/>
      <c r="BO964" s="152"/>
      <c r="BP964" s="152"/>
      <c r="BQ964" s="152"/>
      <c r="BR964" s="152"/>
      <c r="BS964" s="152"/>
      <c r="BT964" s="152"/>
      <c r="BU964" s="152"/>
      <c r="BV964" s="152"/>
      <c r="BW964" s="152"/>
      <c r="BX964" s="152"/>
      <c r="BY964" s="152"/>
      <c r="BZ964" s="152"/>
      <c r="CA964" s="152"/>
      <c r="CB964" s="152"/>
      <c r="CC964" s="152"/>
      <c r="CD964" s="152"/>
      <c r="CE964" s="152"/>
      <c r="CF964" s="152"/>
      <c r="CG964" s="152"/>
      <c r="CH964" s="152"/>
      <c r="CI964" s="152"/>
      <c r="CJ964" s="152"/>
      <c r="CK964" s="152"/>
      <c r="CL964" s="152"/>
      <c r="CM964" s="152"/>
      <c r="CN964" s="152"/>
      <c r="CO964" s="152"/>
      <c r="CP964" s="152"/>
      <c r="CQ964" s="152"/>
      <c r="CR964" s="152"/>
      <c r="CS964" s="152"/>
      <c r="CT964" s="152"/>
      <c r="CU964" s="152"/>
      <c r="CV964" s="152"/>
      <c r="CW964" s="152"/>
      <c r="CX964" s="152"/>
      <c r="CY964" s="152"/>
      <c r="CZ964" s="152"/>
      <c r="DA964" s="152"/>
      <c r="DB964" s="152"/>
      <c r="DC964" s="152"/>
      <c r="DD964" s="152"/>
      <c r="DE964" s="152"/>
      <c r="DF964" s="152"/>
      <c r="DG964" s="152"/>
      <c r="DH964" s="152"/>
      <c r="DI964" s="152"/>
      <c r="DJ964" s="152"/>
      <c r="DK964" s="152"/>
      <c r="DL964" s="152"/>
      <c r="DM964" s="152"/>
      <c r="DN964" s="152"/>
      <c r="DO964" s="152"/>
      <c r="DP964" s="152"/>
      <c r="DQ964" s="152"/>
      <c r="DR964" s="152"/>
      <c r="DS964" s="152"/>
      <c r="DT964" s="152"/>
      <c r="DU964" s="152"/>
      <c r="DV964" s="152"/>
      <c r="DW964" s="152"/>
      <c r="DX964" s="152"/>
      <c r="DY964" s="152"/>
      <c r="DZ964" s="152"/>
      <c r="EA964" s="152"/>
      <c r="EB964" s="152"/>
      <c r="EC964" s="152"/>
      <c r="ED964" s="152"/>
      <c r="EE964" s="152"/>
      <c r="EF964" s="152"/>
      <c r="EG964" s="152"/>
      <c r="EH964" s="152"/>
      <c r="EI964" s="152"/>
      <c r="EJ964" s="152"/>
      <c r="EK964" s="152"/>
      <c r="EL964" s="152"/>
      <c r="EM964" s="152"/>
      <c r="EN964" s="152"/>
      <c r="EO964" s="152"/>
      <c r="EP964" s="152"/>
      <c r="EQ964" s="152"/>
      <c r="ER964" s="152"/>
      <c r="ES964" s="152"/>
      <c r="ET964" s="152"/>
      <c r="EU964" s="152"/>
      <c r="EV964" s="152"/>
      <c r="EW964" s="152"/>
      <c r="EX964" s="152"/>
      <c r="EY964" s="152"/>
      <c r="EZ964" s="152"/>
      <c r="FA964" s="152"/>
      <c r="FB964" s="152"/>
      <c r="FC964" s="152"/>
      <c r="FD964" s="152"/>
    </row>
    <row r="965" spans="1:160">
      <c r="A965" s="89"/>
      <c r="B965" s="89"/>
      <c r="C965" s="89"/>
      <c r="D965" s="89"/>
      <c r="E965" s="89"/>
      <c r="F965" s="89"/>
      <c r="G965" s="89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152"/>
      <c r="AE965" s="152"/>
      <c r="AF965" s="152"/>
      <c r="AG965" s="152"/>
      <c r="AH965" s="152"/>
      <c r="AI965" s="152"/>
      <c r="AJ965" s="152"/>
      <c r="AK965" s="152"/>
      <c r="AL965" s="152"/>
      <c r="AM965" s="152"/>
      <c r="AN965" s="152"/>
      <c r="AO965" s="152"/>
      <c r="AP965" s="152"/>
      <c r="AQ965" s="152"/>
      <c r="AR965" s="152"/>
      <c r="AS965" s="152"/>
      <c r="AT965" s="152"/>
      <c r="AU965" s="152"/>
      <c r="AV965" s="152"/>
      <c r="AW965" s="152"/>
      <c r="AX965" s="152"/>
      <c r="AY965" s="152"/>
      <c r="AZ965" s="152"/>
      <c r="BA965" s="152"/>
      <c r="BB965" s="152"/>
      <c r="BC965" s="152"/>
      <c r="BD965" s="152"/>
      <c r="BE965" s="152"/>
      <c r="BF965" s="152"/>
      <c r="BG965" s="152"/>
      <c r="BH965" s="152"/>
      <c r="BI965" s="152"/>
      <c r="BJ965" s="152"/>
      <c r="BK965" s="152"/>
      <c r="BL965" s="152"/>
      <c r="BM965" s="152"/>
      <c r="BN965" s="152"/>
      <c r="BO965" s="152"/>
      <c r="BP965" s="152"/>
      <c r="BQ965" s="152"/>
      <c r="BR965" s="152"/>
      <c r="BS965" s="152"/>
      <c r="BT965" s="152"/>
      <c r="BU965" s="152"/>
      <c r="BV965" s="152"/>
      <c r="BW965" s="152"/>
      <c r="BX965" s="152"/>
      <c r="BY965" s="152"/>
      <c r="BZ965" s="152"/>
      <c r="CA965" s="152"/>
      <c r="CB965" s="152"/>
      <c r="CC965" s="152"/>
      <c r="CD965" s="152"/>
      <c r="CE965" s="152"/>
      <c r="CF965" s="152"/>
      <c r="CG965" s="152"/>
      <c r="CH965" s="152"/>
      <c r="CI965" s="152"/>
      <c r="CJ965" s="152"/>
      <c r="CK965" s="152"/>
      <c r="CL965" s="152"/>
      <c r="CM965" s="152"/>
      <c r="CN965" s="152"/>
      <c r="CO965" s="152"/>
      <c r="CP965" s="152"/>
      <c r="CQ965" s="152"/>
      <c r="CR965" s="152"/>
      <c r="CS965" s="152"/>
      <c r="CT965" s="152"/>
      <c r="CU965" s="152"/>
      <c r="CV965" s="152"/>
      <c r="CW965" s="152"/>
      <c r="CX965" s="152"/>
      <c r="CY965" s="152"/>
      <c r="CZ965" s="152"/>
      <c r="DA965" s="152"/>
      <c r="DB965" s="152"/>
      <c r="DC965" s="152"/>
      <c r="DD965" s="152"/>
      <c r="DE965" s="152"/>
      <c r="DF965" s="152"/>
      <c r="DG965" s="152"/>
      <c r="DH965" s="152"/>
      <c r="DI965" s="152"/>
      <c r="DJ965" s="152"/>
      <c r="DK965" s="152"/>
      <c r="DL965" s="152"/>
      <c r="DM965" s="152"/>
      <c r="DN965" s="152"/>
      <c r="DO965" s="152"/>
      <c r="DP965" s="152"/>
      <c r="DQ965" s="152"/>
      <c r="DR965" s="152"/>
      <c r="DS965" s="152"/>
      <c r="DT965" s="152"/>
      <c r="DU965" s="152"/>
      <c r="DV965" s="152"/>
      <c r="DW965" s="152"/>
      <c r="DX965" s="152"/>
      <c r="DY965" s="152"/>
      <c r="DZ965" s="152"/>
      <c r="EA965" s="152"/>
      <c r="EB965" s="152"/>
      <c r="EC965" s="152"/>
      <c r="ED965" s="152"/>
      <c r="EE965" s="152"/>
      <c r="EF965" s="152"/>
      <c r="EG965" s="152"/>
      <c r="EH965" s="152"/>
      <c r="EI965" s="152"/>
      <c r="EJ965" s="152"/>
      <c r="EK965" s="152"/>
      <c r="EL965" s="152"/>
      <c r="EM965" s="152"/>
      <c r="EN965" s="152"/>
      <c r="EO965" s="152"/>
      <c r="EP965" s="152"/>
      <c r="EQ965" s="152"/>
      <c r="ER965" s="152"/>
      <c r="ES965" s="152"/>
      <c r="ET965" s="152"/>
      <c r="EU965" s="152"/>
      <c r="EV965" s="152"/>
      <c r="EW965" s="152"/>
      <c r="EX965" s="152"/>
      <c r="EY965" s="152"/>
      <c r="EZ965" s="152"/>
      <c r="FA965" s="152"/>
      <c r="FB965" s="152"/>
      <c r="FC965" s="152"/>
      <c r="FD965" s="152"/>
    </row>
    <row r="966" spans="1:160">
      <c r="A966" s="89"/>
      <c r="B966" s="89"/>
      <c r="C966" s="89"/>
      <c r="D966" s="89"/>
      <c r="E966" s="89"/>
      <c r="F966" s="89"/>
      <c r="G966" s="89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152"/>
      <c r="AE966" s="152"/>
      <c r="AF966" s="152"/>
      <c r="AG966" s="152"/>
      <c r="AH966" s="152"/>
      <c r="AI966" s="152"/>
      <c r="AJ966" s="152"/>
      <c r="AK966" s="152"/>
      <c r="AL966" s="152"/>
      <c r="AM966" s="152"/>
      <c r="AN966" s="152"/>
      <c r="AO966" s="152"/>
      <c r="AP966" s="152"/>
      <c r="AQ966" s="152"/>
      <c r="AR966" s="152"/>
      <c r="AS966" s="152"/>
      <c r="AT966" s="152"/>
      <c r="AU966" s="152"/>
      <c r="AV966" s="152"/>
      <c r="AW966" s="152"/>
      <c r="AX966" s="152"/>
      <c r="AY966" s="152"/>
      <c r="AZ966" s="152"/>
      <c r="BA966" s="152"/>
      <c r="BB966" s="152"/>
      <c r="BC966" s="152"/>
      <c r="BD966" s="152"/>
      <c r="BE966" s="152"/>
      <c r="BF966" s="152"/>
      <c r="BG966" s="152"/>
      <c r="BH966" s="152"/>
      <c r="BI966" s="152"/>
      <c r="BJ966" s="152"/>
      <c r="BK966" s="152"/>
      <c r="BL966" s="152"/>
      <c r="BM966" s="152"/>
      <c r="BN966" s="152"/>
      <c r="BO966" s="152"/>
      <c r="BP966" s="152"/>
      <c r="BQ966" s="152"/>
      <c r="BR966" s="152"/>
      <c r="BS966" s="152"/>
      <c r="BT966" s="152"/>
      <c r="BU966" s="152"/>
      <c r="BV966" s="152"/>
      <c r="BW966" s="152"/>
      <c r="BX966" s="152"/>
      <c r="BY966" s="152"/>
      <c r="BZ966" s="152"/>
      <c r="CA966" s="152"/>
      <c r="CB966" s="152"/>
      <c r="CC966" s="152"/>
      <c r="CD966" s="152"/>
      <c r="CE966" s="152"/>
      <c r="CF966" s="152"/>
      <c r="CG966" s="152"/>
      <c r="CH966" s="152"/>
      <c r="CI966" s="152"/>
      <c r="CJ966" s="152"/>
      <c r="CK966" s="152"/>
      <c r="CL966" s="152"/>
      <c r="CM966" s="152"/>
      <c r="CN966" s="152"/>
      <c r="CO966" s="152"/>
      <c r="CP966" s="152"/>
      <c r="CQ966" s="152"/>
      <c r="CR966" s="152"/>
      <c r="CS966" s="152"/>
      <c r="CT966" s="152"/>
      <c r="CU966" s="152"/>
      <c r="CV966" s="152"/>
      <c r="CW966" s="152"/>
      <c r="CX966" s="152"/>
      <c r="CY966" s="152"/>
      <c r="CZ966" s="152"/>
      <c r="DA966" s="152"/>
      <c r="DB966" s="152"/>
      <c r="DC966" s="152"/>
      <c r="DD966" s="152"/>
      <c r="DE966" s="152"/>
      <c r="DF966" s="152"/>
      <c r="DG966" s="152"/>
      <c r="DH966" s="152"/>
      <c r="DI966" s="152"/>
      <c r="DJ966" s="152"/>
      <c r="DK966" s="152"/>
      <c r="DL966" s="152"/>
      <c r="DM966" s="152"/>
      <c r="DN966" s="152"/>
      <c r="DO966" s="152"/>
      <c r="DP966" s="152"/>
      <c r="DQ966" s="152"/>
      <c r="DR966" s="152"/>
      <c r="DS966" s="152"/>
      <c r="DT966" s="152"/>
      <c r="DU966" s="152"/>
      <c r="DV966" s="152"/>
      <c r="DW966" s="152"/>
      <c r="DX966" s="152"/>
      <c r="DY966" s="152"/>
      <c r="DZ966" s="152"/>
      <c r="EA966" s="152"/>
      <c r="EB966" s="152"/>
      <c r="EC966" s="152"/>
      <c r="ED966" s="152"/>
      <c r="EE966" s="152"/>
      <c r="EF966" s="152"/>
      <c r="EG966" s="152"/>
      <c r="EH966" s="152"/>
      <c r="EI966" s="152"/>
      <c r="EJ966" s="152"/>
      <c r="EK966" s="152"/>
      <c r="EL966" s="152"/>
      <c r="EM966" s="152"/>
      <c r="EN966" s="152"/>
      <c r="EO966" s="152"/>
      <c r="EP966" s="152"/>
      <c r="EQ966" s="152"/>
      <c r="ER966" s="152"/>
      <c r="ES966" s="152"/>
      <c r="ET966" s="152"/>
      <c r="EU966" s="152"/>
      <c r="EV966" s="152"/>
      <c r="EW966" s="152"/>
      <c r="EX966" s="152"/>
      <c r="EY966" s="152"/>
      <c r="EZ966" s="152"/>
      <c r="FA966" s="152"/>
      <c r="FB966" s="152"/>
      <c r="FC966" s="152"/>
      <c r="FD966" s="152"/>
    </row>
    <row r="967" spans="1:160">
      <c r="A967" s="89"/>
      <c r="B967" s="89"/>
      <c r="C967" s="89"/>
      <c r="D967" s="89"/>
      <c r="E967" s="89"/>
      <c r="F967" s="89"/>
      <c r="G967" s="89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152"/>
      <c r="AE967" s="152"/>
      <c r="AF967" s="152"/>
      <c r="AG967" s="152"/>
      <c r="AH967" s="152"/>
      <c r="AI967" s="152"/>
      <c r="AJ967" s="152"/>
      <c r="AK967" s="152"/>
      <c r="AL967" s="152"/>
      <c r="AM967" s="152"/>
      <c r="AN967" s="152"/>
      <c r="AO967" s="152"/>
      <c r="AP967" s="152"/>
      <c r="AQ967" s="152"/>
      <c r="AR967" s="152"/>
      <c r="AS967" s="152"/>
      <c r="AT967" s="152"/>
      <c r="AU967" s="152"/>
      <c r="AV967" s="152"/>
      <c r="AW967" s="152"/>
      <c r="AX967" s="152"/>
      <c r="AY967" s="152"/>
      <c r="AZ967" s="152"/>
      <c r="BA967" s="152"/>
      <c r="BB967" s="152"/>
      <c r="BC967" s="152"/>
      <c r="BD967" s="152"/>
      <c r="BE967" s="152"/>
      <c r="BF967" s="152"/>
      <c r="BG967" s="152"/>
      <c r="BH967" s="152"/>
      <c r="BI967" s="152"/>
      <c r="BJ967" s="152"/>
      <c r="BK967" s="152"/>
      <c r="BL967" s="152"/>
      <c r="BM967" s="152"/>
      <c r="BN967" s="152"/>
      <c r="BO967" s="152"/>
      <c r="BP967" s="152"/>
      <c r="BQ967" s="152"/>
      <c r="BR967" s="152"/>
      <c r="BS967" s="152"/>
      <c r="BT967" s="152"/>
      <c r="BU967" s="152"/>
      <c r="BV967" s="152"/>
      <c r="BW967" s="152"/>
      <c r="BX967" s="152"/>
      <c r="BY967" s="152"/>
      <c r="BZ967" s="152"/>
      <c r="CA967" s="152"/>
      <c r="CB967" s="152"/>
      <c r="CC967" s="152"/>
      <c r="CD967" s="152"/>
      <c r="CE967" s="152"/>
      <c r="CF967" s="152"/>
      <c r="CG967" s="152"/>
      <c r="CH967" s="152"/>
      <c r="CI967" s="152"/>
      <c r="CJ967" s="152"/>
      <c r="CK967" s="152"/>
      <c r="CL967" s="152"/>
      <c r="CM967" s="152"/>
      <c r="CN967" s="152"/>
      <c r="CO967" s="152"/>
      <c r="CP967" s="152"/>
      <c r="CQ967" s="152"/>
      <c r="CR967" s="152"/>
      <c r="CS967" s="152"/>
      <c r="CT967" s="152"/>
      <c r="CU967" s="152"/>
      <c r="CV967" s="152"/>
      <c r="CW967" s="152"/>
      <c r="CX967" s="152"/>
      <c r="CY967" s="152"/>
      <c r="CZ967" s="152"/>
      <c r="DA967" s="152"/>
      <c r="DB967" s="152"/>
      <c r="DC967" s="152"/>
      <c r="DD967" s="152"/>
      <c r="DE967" s="152"/>
      <c r="DF967" s="152"/>
      <c r="DG967" s="152"/>
      <c r="DH967" s="152"/>
      <c r="DI967" s="152"/>
      <c r="DJ967" s="152"/>
      <c r="DK967" s="152"/>
      <c r="DL967" s="152"/>
      <c r="DM967" s="152"/>
      <c r="DN967" s="152"/>
      <c r="DO967" s="152"/>
      <c r="DP967" s="152"/>
      <c r="DQ967" s="152"/>
      <c r="DR967" s="152"/>
      <c r="DS967" s="152"/>
      <c r="DT967" s="152"/>
      <c r="DU967" s="152"/>
      <c r="DV967" s="152"/>
      <c r="DW967" s="152"/>
      <c r="DX967" s="152"/>
      <c r="DY967" s="152"/>
      <c r="DZ967" s="152"/>
      <c r="EA967" s="152"/>
      <c r="EB967" s="152"/>
      <c r="EC967" s="152"/>
      <c r="ED967" s="152"/>
      <c r="EE967" s="152"/>
      <c r="EF967" s="152"/>
      <c r="EG967" s="152"/>
      <c r="EH967" s="152"/>
      <c r="EI967" s="152"/>
      <c r="EJ967" s="152"/>
      <c r="EK967" s="152"/>
      <c r="EL967" s="152"/>
      <c r="EM967" s="152"/>
      <c r="EN967" s="152"/>
      <c r="EO967" s="152"/>
      <c r="EP967" s="152"/>
      <c r="EQ967" s="152"/>
      <c r="ER967" s="152"/>
      <c r="ES967" s="152"/>
      <c r="ET967" s="152"/>
      <c r="EU967" s="152"/>
      <c r="EV967" s="152"/>
      <c r="EW967" s="152"/>
      <c r="EX967" s="152"/>
      <c r="EY967" s="152"/>
      <c r="EZ967" s="152"/>
      <c r="FA967" s="152"/>
      <c r="FB967" s="152"/>
      <c r="FC967" s="152"/>
      <c r="FD967" s="152"/>
    </row>
    <row r="968" spans="1:160">
      <c r="A968" s="89"/>
      <c r="B968" s="89"/>
      <c r="C968" s="89"/>
      <c r="D968" s="89"/>
      <c r="E968" s="89"/>
      <c r="F968" s="89"/>
      <c r="G968" s="89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152"/>
      <c r="AE968" s="152"/>
      <c r="AF968" s="152"/>
      <c r="AG968" s="152"/>
      <c r="AH968" s="152"/>
      <c r="AI968" s="152"/>
      <c r="AJ968" s="152"/>
      <c r="AK968" s="152"/>
      <c r="AL968" s="152"/>
      <c r="AM968" s="152"/>
      <c r="AN968" s="152"/>
      <c r="AO968" s="152"/>
      <c r="AP968" s="152"/>
      <c r="AQ968" s="152"/>
      <c r="AR968" s="152"/>
      <c r="AS968" s="152"/>
      <c r="AT968" s="152"/>
      <c r="AU968" s="152"/>
      <c r="AV968" s="152"/>
      <c r="AW968" s="152"/>
      <c r="AX968" s="152"/>
      <c r="AY968" s="152"/>
      <c r="AZ968" s="152"/>
      <c r="BA968" s="152"/>
      <c r="BB968" s="152"/>
      <c r="BC968" s="152"/>
      <c r="BD968" s="152"/>
      <c r="BE968" s="152"/>
      <c r="BF968" s="152"/>
      <c r="BG968" s="152"/>
      <c r="BH968" s="152"/>
      <c r="BI968" s="152"/>
      <c r="BJ968" s="152"/>
      <c r="BK968" s="152"/>
      <c r="BL968" s="152"/>
      <c r="BM968" s="152"/>
      <c r="BN968" s="152"/>
      <c r="BO968" s="152"/>
      <c r="BP968" s="152"/>
      <c r="BQ968" s="152"/>
      <c r="BR968" s="152"/>
      <c r="BS968" s="152"/>
      <c r="BT968" s="152"/>
      <c r="BU968" s="152"/>
      <c r="BV968" s="152"/>
      <c r="BW968" s="152"/>
      <c r="BX968" s="152"/>
      <c r="BY968" s="152"/>
      <c r="BZ968" s="152"/>
      <c r="CA968" s="152"/>
      <c r="CB968" s="152"/>
      <c r="CC968" s="152"/>
      <c r="CD968" s="152"/>
      <c r="CE968" s="152"/>
      <c r="CF968" s="152"/>
      <c r="CG968" s="152"/>
      <c r="CH968" s="152"/>
      <c r="CI968" s="152"/>
      <c r="CJ968" s="152"/>
      <c r="CK968" s="152"/>
      <c r="CL968" s="152"/>
      <c r="CM968" s="152"/>
      <c r="CN968" s="152"/>
      <c r="CO968" s="152"/>
      <c r="CP968" s="152"/>
      <c r="CQ968" s="152"/>
      <c r="CR968" s="152"/>
      <c r="CS968" s="152"/>
      <c r="CT968" s="152"/>
      <c r="CU968" s="152"/>
      <c r="CV968" s="152"/>
      <c r="CW968" s="152"/>
      <c r="CX968" s="152"/>
      <c r="CY968" s="152"/>
      <c r="CZ968" s="152"/>
      <c r="DA968" s="152"/>
      <c r="DB968" s="152"/>
      <c r="DC968" s="152"/>
      <c r="DD968" s="152"/>
      <c r="DE968" s="152"/>
      <c r="DF968" s="152"/>
      <c r="DG968" s="152"/>
      <c r="DH968" s="152"/>
      <c r="DI968" s="152"/>
      <c r="DJ968" s="152"/>
      <c r="DK968" s="152"/>
      <c r="DL968" s="152"/>
      <c r="DM968" s="152"/>
      <c r="DN968" s="152"/>
      <c r="DO968" s="152"/>
      <c r="DP968" s="152"/>
      <c r="DQ968" s="152"/>
      <c r="DR968" s="152"/>
      <c r="DS968" s="152"/>
      <c r="DT968" s="152"/>
      <c r="DU968" s="152"/>
      <c r="DV968" s="152"/>
      <c r="DW968" s="152"/>
      <c r="DX968" s="152"/>
      <c r="DY968" s="152"/>
      <c r="DZ968" s="152"/>
      <c r="EA968" s="152"/>
      <c r="EB968" s="152"/>
      <c r="EC968" s="152"/>
      <c r="ED968" s="152"/>
      <c r="EE968" s="152"/>
      <c r="EF968" s="152"/>
      <c r="EG968" s="152"/>
      <c r="EH968" s="152"/>
      <c r="EI968" s="152"/>
      <c r="EJ968" s="152"/>
      <c r="EK968" s="152"/>
      <c r="EL968" s="152"/>
      <c r="EM968" s="152"/>
      <c r="EN968" s="152"/>
      <c r="EO968" s="152"/>
      <c r="EP968" s="152"/>
      <c r="EQ968" s="152"/>
      <c r="ER968" s="152"/>
      <c r="ES968" s="152"/>
      <c r="ET968" s="152"/>
      <c r="EU968" s="152"/>
      <c r="EV968" s="152"/>
      <c r="EW968" s="152"/>
      <c r="EX968" s="152"/>
      <c r="EY968" s="152"/>
      <c r="EZ968" s="152"/>
      <c r="FA968" s="152"/>
      <c r="FB968" s="152"/>
      <c r="FC968" s="152"/>
      <c r="FD968" s="152"/>
    </row>
    <row r="969" spans="1:160">
      <c r="A969" s="89"/>
      <c r="B969" s="89"/>
      <c r="C969" s="89"/>
      <c r="D969" s="89"/>
      <c r="E969" s="89"/>
      <c r="F969" s="89"/>
      <c r="G969" s="89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152"/>
      <c r="AE969" s="152"/>
      <c r="AF969" s="152"/>
      <c r="AG969" s="152"/>
      <c r="AH969" s="152"/>
      <c r="AI969" s="152"/>
      <c r="AJ969" s="152"/>
      <c r="AK969" s="152"/>
      <c r="AL969" s="152"/>
      <c r="AM969" s="152"/>
      <c r="AN969" s="152"/>
      <c r="AO969" s="152"/>
      <c r="AP969" s="152"/>
      <c r="AQ969" s="152"/>
      <c r="AR969" s="152"/>
      <c r="AS969" s="152"/>
      <c r="AT969" s="152"/>
      <c r="AU969" s="152"/>
      <c r="AV969" s="152"/>
      <c r="AW969" s="152"/>
      <c r="AX969" s="152"/>
      <c r="AY969" s="152"/>
      <c r="AZ969" s="152"/>
      <c r="BA969" s="152"/>
      <c r="BB969" s="152"/>
      <c r="BC969" s="152"/>
      <c r="BD969" s="152"/>
      <c r="BE969" s="152"/>
      <c r="BF969" s="152"/>
      <c r="BG969" s="152"/>
      <c r="BH969" s="152"/>
      <c r="BI969" s="152"/>
      <c r="BJ969" s="152"/>
      <c r="BK969" s="152"/>
      <c r="BL969" s="152"/>
      <c r="BM969" s="152"/>
      <c r="BN969" s="152"/>
      <c r="BO969" s="152"/>
      <c r="BP969" s="152"/>
      <c r="BQ969" s="152"/>
      <c r="BR969" s="152"/>
      <c r="BS969" s="152"/>
      <c r="BT969" s="152"/>
      <c r="BU969" s="152"/>
      <c r="BV969" s="152"/>
      <c r="BW969" s="152"/>
      <c r="BX969" s="152"/>
      <c r="BY969" s="152"/>
      <c r="BZ969" s="152"/>
      <c r="CA969" s="152"/>
      <c r="CB969" s="152"/>
      <c r="CC969" s="152"/>
      <c r="CD969" s="152"/>
      <c r="CE969" s="152"/>
      <c r="CF969" s="152"/>
      <c r="CG969" s="152"/>
      <c r="CH969" s="152"/>
      <c r="CI969" s="152"/>
      <c r="CJ969" s="152"/>
      <c r="CK969" s="152"/>
      <c r="CL969" s="152"/>
      <c r="CM969" s="152"/>
      <c r="CN969" s="152"/>
      <c r="CO969" s="152"/>
      <c r="CP969" s="152"/>
      <c r="CQ969" s="152"/>
      <c r="CR969" s="152"/>
      <c r="CS969" s="152"/>
      <c r="CT969" s="152"/>
      <c r="CU969" s="152"/>
      <c r="CV969" s="152"/>
      <c r="CW969" s="152"/>
      <c r="CX969" s="152"/>
      <c r="CY969" s="152"/>
      <c r="CZ969" s="152"/>
      <c r="DA969" s="152"/>
      <c r="DB969" s="152"/>
      <c r="DC969" s="152"/>
      <c r="DD969" s="152"/>
      <c r="DE969" s="152"/>
      <c r="DF969" s="152"/>
      <c r="DG969" s="152"/>
      <c r="DH969" s="152"/>
      <c r="DI969" s="152"/>
      <c r="DJ969" s="152"/>
      <c r="DK969" s="152"/>
      <c r="DL969" s="152"/>
      <c r="DM969" s="152"/>
      <c r="DN969" s="152"/>
      <c r="DO969" s="152"/>
      <c r="DP969" s="152"/>
      <c r="DQ969" s="152"/>
      <c r="DR969" s="152"/>
      <c r="DS969" s="152"/>
      <c r="DT969" s="152"/>
      <c r="DU969" s="152"/>
      <c r="DV969" s="152"/>
      <c r="DW969" s="152"/>
      <c r="DX969" s="152"/>
      <c r="DY969" s="152"/>
      <c r="DZ969" s="152"/>
      <c r="EA969" s="152"/>
      <c r="EB969" s="152"/>
      <c r="EC969" s="152"/>
      <c r="ED969" s="152"/>
      <c r="EE969" s="152"/>
      <c r="EF969" s="152"/>
      <c r="EG969" s="152"/>
      <c r="EH969" s="152"/>
      <c r="EI969" s="152"/>
      <c r="EJ969" s="152"/>
      <c r="EK969" s="152"/>
      <c r="EL969" s="152"/>
      <c r="EM969" s="152"/>
      <c r="EN969" s="152"/>
      <c r="EO969" s="152"/>
      <c r="EP969" s="152"/>
      <c r="EQ969" s="152"/>
      <c r="ER969" s="152"/>
      <c r="ES969" s="152"/>
      <c r="ET969" s="152"/>
      <c r="EU969" s="152"/>
      <c r="EV969" s="152"/>
      <c r="EW969" s="152"/>
      <c r="EX969" s="152"/>
      <c r="EY969" s="152"/>
      <c r="EZ969" s="152"/>
      <c r="FA969" s="152"/>
      <c r="FB969" s="152"/>
      <c r="FC969" s="152"/>
      <c r="FD969" s="152"/>
    </row>
    <row r="970" spans="1:160">
      <c r="A970" s="89"/>
      <c r="B970" s="89"/>
      <c r="C970" s="89"/>
      <c r="D970" s="89"/>
      <c r="E970" s="89"/>
      <c r="F970" s="89"/>
      <c r="G970" s="89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152"/>
      <c r="AE970" s="152"/>
      <c r="AF970" s="152"/>
      <c r="AG970" s="152"/>
      <c r="AH970" s="152"/>
      <c r="AI970" s="152"/>
      <c r="AJ970" s="152"/>
      <c r="AK970" s="152"/>
      <c r="AL970" s="152"/>
      <c r="AM970" s="152"/>
      <c r="AN970" s="152"/>
      <c r="AO970" s="152"/>
      <c r="AP970" s="152"/>
      <c r="AQ970" s="152"/>
      <c r="AR970" s="152"/>
      <c r="AS970" s="152"/>
      <c r="AT970" s="152"/>
      <c r="AU970" s="152"/>
      <c r="AV970" s="152"/>
      <c r="AW970" s="152"/>
      <c r="AX970" s="152"/>
      <c r="AY970" s="152"/>
      <c r="AZ970" s="152"/>
      <c r="BA970" s="152"/>
      <c r="BB970" s="152"/>
      <c r="BC970" s="152"/>
      <c r="BD970" s="152"/>
      <c r="BE970" s="152"/>
      <c r="BF970" s="152"/>
      <c r="BG970" s="152"/>
      <c r="BH970" s="152"/>
      <c r="BI970" s="152"/>
      <c r="BJ970" s="152"/>
      <c r="BK970" s="152"/>
      <c r="BL970" s="152"/>
      <c r="BM970" s="152"/>
      <c r="BN970" s="152"/>
      <c r="BO970" s="152"/>
      <c r="BP970" s="152"/>
      <c r="BQ970" s="152"/>
      <c r="BR970" s="152"/>
      <c r="BS970" s="152"/>
      <c r="BT970" s="152"/>
      <c r="BU970" s="152"/>
      <c r="BV970" s="152"/>
      <c r="BW970" s="152"/>
      <c r="BX970" s="152"/>
      <c r="BY970" s="152"/>
      <c r="BZ970" s="152"/>
      <c r="CA970" s="152"/>
      <c r="CB970" s="152"/>
      <c r="CC970" s="152"/>
      <c r="CD970" s="152"/>
      <c r="CE970" s="152"/>
      <c r="CF970" s="152"/>
      <c r="CG970" s="152"/>
      <c r="CH970" s="152"/>
      <c r="CI970" s="152"/>
      <c r="CJ970" s="152"/>
      <c r="CK970" s="152"/>
      <c r="CL970" s="152"/>
      <c r="CM970" s="152"/>
      <c r="CN970" s="152"/>
      <c r="CO970" s="152"/>
      <c r="CP970" s="152"/>
      <c r="CQ970" s="152"/>
      <c r="CR970" s="152"/>
      <c r="CS970" s="152"/>
      <c r="CT970" s="152"/>
      <c r="CU970" s="152"/>
      <c r="CV970" s="152"/>
      <c r="CW970" s="152"/>
      <c r="CX970" s="152"/>
      <c r="CY970" s="152"/>
      <c r="CZ970" s="152"/>
      <c r="DA970" s="152"/>
      <c r="DB970" s="152"/>
      <c r="DC970" s="152"/>
      <c r="DD970" s="152"/>
      <c r="DE970" s="152"/>
      <c r="DF970" s="152"/>
      <c r="DG970" s="152"/>
      <c r="DH970" s="152"/>
      <c r="DI970" s="152"/>
      <c r="DJ970" s="152"/>
      <c r="DK970" s="152"/>
      <c r="DL970" s="152"/>
      <c r="DM970" s="152"/>
      <c r="DN970" s="152"/>
      <c r="DO970" s="152"/>
      <c r="DP970" s="152"/>
      <c r="DQ970" s="152"/>
      <c r="DR970" s="152"/>
      <c r="DS970" s="152"/>
      <c r="DT970" s="152"/>
      <c r="DU970" s="152"/>
      <c r="DV970" s="152"/>
      <c r="DW970" s="152"/>
      <c r="DX970" s="152"/>
      <c r="DY970" s="152"/>
      <c r="DZ970" s="152"/>
      <c r="EA970" s="152"/>
      <c r="EB970" s="152"/>
      <c r="EC970" s="152"/>
      <c r="ED970" s="152"/>
      <c r="EE970" s="152"/>
      <c r="EF970" s="152"/>
      <c r="EG970" s="152"/>
      <c r="EH970" s="152"/>
      <c r="EI970" s="152"/>
      <c r="EJ970" s="152"/>
      <c r="EK970" s="152"/>
      <c r="EL970" s="152"/>
      <c r="EM970" s="152"/>
      <c r="EN970" s="152"/>
      <c r="EO970" s="152"/>
      <c r="EP970" s="152"/>
      <c r="EQ970" s="152"/>
      <c r="ER970" s="152"/>
      <c r="ES970" s="152"/>
      <c r="ET970" s="152"/>
      <c r="EU970" s="152"/>
      <c r="EV970" s="152"/>
      <c r="EW970" s="152"/>
      <c r="EX970" s="152"/>
      <c r="EY970" s="152"/>
      <c r="EZ970" s="152"/>
      <c r="FA970" s="152"/>
      <c r="FB970" s="152"/>
      <c r="FC970" s="152"/>
      <c r="FD970" s="152"/>
    </row>
    <row r="971" spans="1:160">
      <c r="A971" s="89"/>
      <c r="B971" s="89"/>
      <c r="C971" s="89"/>
      <c r="D971" s="89"/>
      <c r="E971" s="89"/>
      <c r="F971" s="89"/>
      <c r="G971" s="89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152"/>
      <c r="AE971" s="152"/>
      <c r="AF971" s="152"/>
      <c r="AG971" s="152"/>
      <c r="AH971" s="152"/>
      <c r="AI971" s="152"/>
      <c r="AJ971" s="152"/>
      <c r="AK971" s="152"/>
      <c r="AL971" s="152"/>
      <c r="AM971" s="152"/>
      <c r="AN971" s="152"/>
      <c r="AO971" s="152"/>
      <c r="AP971" s="152"/>
      <c r="AQ971" s="152"/>
      <c r="AR971" s="152"/>
      <c r="AS971" s="152"/>
      <c r="AT971" s="152"/>
      <c r="AU971" s="152"/>
      <c r="AV971" s="152"/>
      <c r="AW971" s="152"/>
      <c r="AX971" s="152"/>
      <c r="AY971" s="152"/>
      <c r="AZ971" s="152"/>
      <c r="BA971" s="152"/>
      <c r="BB971" s="152"/>
      <c r="BC971" s="152"/>
      <c r="BD971" s="152"/>
      <c r="BE971" s="152"/>
      <c r="BF971" s="152"/>
      <c r="BG971" s="152"/>
      <c r="BH971" s="152"/>
      <c r="BI971" s="152"/>
      <c r="BJ971" s="152"/>
      <c r="BK971" s="152"/>
      <c r="BL971" s="152"/>
      <c r="BM971" s="152"/>
      <c r="BN971" s="152"/>
      <c r="BO971" s="152"/>
      <c r="BP971" s="152"/>
      <c r="BQ971" s="152"/>
      <c r="BR971" s="152"/>
      <c r="BS971" s="152"/>
      <c r="BT971" s="152"/>
      <c r="BU971" s="152"/>
      <c r="BV971" s="152"/>
      <c r="BW971" s="152"/>
      <c r="BX971" s="152"/>
      <c r="BY971" s="152"/>
      <c r="BZ971" s="152"/>
      <c r="CA971" s="152"/>
      <c r="CB971" s="152"/>
      <c r="CC971" s="152"/>
      <c r="CD971" s="152"/>
      <c r="CE971" s="152"/>
      <c r="CF971" s="152"/>
      <c r="CG971" s="152"/>
      <c r="CH971" s="152"/>
      <c r="CI971" s="152"/>
      <c r="CJ971" s="152"/>
      <c r="CK971" s="152"/>
      <c r="CL971" s="152"/>
      <c r="CM971" s="152"/>
      <c r="CN971" s="152"/>
      <c r="CO971" s="152"/>
      <c r="CP971" s="152"/>
      <c r="CQ971" s="152"/>
      <c r="CR971" s="152"/>
      <c r="CS971" s="152"/>
      <c r="CT971" s="152"/>
      <c r="CU971" s="152"/>
      <c r="CV971" s="152"/>
      <c r="CW971" s="152"/>
      <c r="CX971" s="152"/>
      <c r="CY971" s="152"/>
      <c r="CZ971" s="152"/>
      <c r="DA971" s="152"/>
      <c r="DB971" s="152"/>
      <c r="DC971" s="152"/>
      <c r="DD971" s="152"/>
      <c r="DE971" s="152"/>
      <c r="DF971" s="152"/>
      <c r="DG971" s="152"/>
      <c r="DH971" s="152"/>
      <c r="DI971" s="152"/>
      <c r="DJ971" s="152"/>
      <c r="DK971" s="152"/>
      <c r="DL971" s="152"/>
      <c r="DM971" s="152"/>
      <c r="DN971" s="152"/>
      <c r="DO971" s="152"/>
      <c r="DP971" s="152"/>
      <c r="DQ971" s="152"/>
      <c r="DR971" s="152"/>
      <c r="DS971" s="152"/>
      <c r="DT971" s="152"/>
      <c r="DU971" s="152"/>
      <c r="DV971" s="152"/>
      <c r="DW971" s="152"/>
      <c r="DX971" s="152"/>
      <c r="DY971" s="152"/>
      <c r="DZ971" s="152"/>
      <c r="EA971" s="152"/>
      <c r="EB971" s="152"/>
      <c r="EC971" s="152"/>
      <c r="ED971" s="152"/>
      <c r="EE971" s="152"/>
      <c r="EF971" s="152"/>
      <c r="EG971" s="152"/>
      <c r="EH971" s="152"/>
      <c r="EI971" s="152"/>
      <c r="EJ971" s="152"/>
      <c r="EK971" s="152"/>
      <c r="EL971" s="152"/>
      <c r="EM971" s="152"/>
      <c r="EN971" s="152"/>
      <c r="EO971" s="152"/>
      <c r="EP971" s="152"/>
      <c r="EQ971" s="152"/>
      <c r="ER971" s="152"/>
      <c r="ES971" s="152"/>
      <c r="ET971" s="152"/>
      <c r="EU971" s="152"/>
      <c r="EV971" s="152"/>
      <c r="EW971" s="152"/>
      <c r="EX971" s="152"/>
      <c r="EY971" s="152"/>
      <c r="EZ971" s="152"/>
      <c r="FA971" s="152"/>
      <c r="FB971" s="152"/>
      <c r="FC971" s="152"/>
      <c r="FD971" s="152"/>
    </row>
    <row r="972" spans="1:160">
      <c r="A972" s="89"/>
      <c r="B972" s="89"/>
      <c r="C972" s="89"/>
      <c r="D972" s="89"/>
      <c r="E972" s="89"/>
      <c r="F972" s="89"/>
      <c r="G972" s="89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152"/>
      <c r="AE972" s="152"/>
      <c r="AF972" s="152"/>
      <c r="AG972" s="152"/>
      <c r="AH972" s="152"/>
      <c r="AI972" s="152"/>
      <c r="AJ972" s="152"/>
      <c r="AK972" s="152"/>
      <c r="AL972" s="152"/>
      <c r="AM972" s="152"/>
      <c r="AN972" s="152"/>
      <c r="AO972" s="152"/>
      <c r="AP972" s="152"/>
      <c r="AQ972" s="152"/>
      <c r="AR972" s="152"/>
      <c r="AS972" s="152"/>
      <c r="AT972" s="152"/>
      <c r="AU972" s="152"/>
      <c r="AV972" s="152"/>
      <c r="AW972" s="152"/>
      <c r="AX972" s="152"/>
      <c r="AY972" s="152"/>
      <c r="AZ972" s="152"/>
      <c r="BA972" s="152"/>
      <c r="BB972" s="152"/>
      <c r="BC972" s="152"/>
      <c r="BD972" s="152"/>
      <c r="BE972" s="152"/>
      <c r="BF972" s="152"/>
      <c r="BG972" s="152"/>
      <c r="BH972" s="152"/>
      <c r="BI972" s="152"/>
      <c r="BJ972" s="152"/>
      <c r="BK972" s="152"/>
      <c r="BL972" s="152"/>
      <c r="BM972" s="152"/>
      <c r="BN972" s="152"/>
      <c r="BO972" s="152"/>
      <c r="BP972" s="152"/>
      <c r="BQ972" s="152"/>
      <c r="BR972" s="152"/>
      <c r="BS972" s="152"/>
      <c r="BT972" s="152"/>
      <c r="BU972" s="152"/>
      <c r="BV972" s="152"/>
      <c r="BW972" s="152"/>
      <c r="BX972" s="152"/>
      <c r="BY972" s="152"/>
      <c r="BZ972" s="152"/>
      <c r="CA972" s="152"/>
      <c r="CB972" s="152"/>
      <c r="CC972" s="152"/>
      <c r="CD972" s="152"/>
      <c r="CE972" s="152"/>
      <c r="CF972" s="152"/>
      <c r="CG972" s="152"/>
      <c r="CH972" s="152"/>
      <c r="CI972" s="152"/>
      <c r="CJ972" s="152"/>
      <c r="CK972" s="152"/>
      <c r="CL972" s="152"/>
      <c r="CM972" s="152"/>
      <c r="CN972" s="152"/>
      <c r="CO972" s="152"/>
      <c r="CP972" s="152"/>
      <c r="CQ972" s="152"/>
      <c r="CR972" s="152"/>
      <c r="CS972" s="152"/>
      <c r="CT972" s="152"/>
      <c r="CU972" s="152"/>
      <c r="CV972" s="152"/>
      <c r="CW972" s="152"/>
      <c r="CX972" s="152"/>
      <c r="CY972" s="152"/>
      <c r="CZ972" s="152"/>
      <c r="DA972" s="152"/>
      <c r="DB972" s="152"/>
      <c r="DC972" s="152"/>
      <c r="DD972" s="152"/>
      <c r="DE972" s="152"/>
      <c r="DF972" s="152"/>
      <c r="DG972" s="152"/>
      <c r="DH972" s="152"/>
      <c r="DI972" s="152"/>
      <c r="DJ972" s="152"/>
      <c r="DK972" s="152"/>
      <c r="DL972" s="152"/>
      <c r="DM972" s="152"/>
      <c r="DN972" s="152"/>
      <c r="DO972" s="152"/>
      <c r="DP972" s="152"/>
      <c r="DQ972" s="152"/>
      <c r="DR972" s="152"/>
      <c r="DS972" s="152"/>
      <c r="DT972" s="152"/>
      <c r="DU972" s="152"/>
      <c r="DV972" s="152"/>
      <c r="DW972" s="152"/>
      <c r="DX972" s="152"/>
      <c r="DY972" s="152"/>
      <c r="DZ972" s="152"/>
      <c r="EA972" s="152"/>
      <c r="EB972" s="152"/>
      <c r="EC972" s="152"/>
      <c r="ED972" s="152"/>
      <c r="EE972" s="152"/>
      <c r="EF972" s="152"/>
      <c r="EG972" s="152"/>
      <c r="EH972" s="152"/>
      <c r="EI972" s="152"/>
      <c r="EJ972" s="152"/>
      <c r="EK972" s="152"/>
      <c r="EL972" s="152"/>
      <c r="EM972" s="152"/>
      <c r="EN972" s="152"/>
      <c r="EO972" s="152"/>
      <c r="EP972" s="152"/>
      <c r="EQ972" s="152"/>
      <c r="ER972" s="152"/>
      <c r="ES972" s="152"/>
      <c r="ET972" s="152"/>
      <c r="EU972" s="152"/>
      <c r="EV972" s="152"/>
      <c r="EW972" s="152"/>
      <c r="EX972" s="152"/>
      <c r="EY972" s="152"/>
      <c r="EZ972" s="152"/>
      <c r="FA972" s="152"/>
      <c r="FB972" s="152"/>
      <c r="FC972" s="152"/>
      <c r="FD972" s="152"/>
    </row>
    <row r="973" spans="1:160">
      <c r="A973" s="89"/>
      <c r="B973" s="89"/>
      <c r="C973" s="89"/>
      <c r="D973" s="89"/>
      <c r="E973" s="89"/>
      <c r="F973" s="89"/>
      <c r="G973" s="89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152"/>
      <c r="AE973" s="152"/>
      <c r="AF973" s="152"/>
      <c r="AG973" s="152"/>
      <c r="AH973" s="152"/>
      <c r="AI973" s="152"/>
      <c r="AJ973" s="152"/>
      <c r="AK973" s="152"/>
      <c r="AL973" s="152"/>
      <c r="AM973" s="152"/>
      <c r="AN973" s="152"/>
      <c r="AO973" s="152"/>
      <c r="AP973" s="152"/>
      <c r="AQ973" s="152"/>
      <c r="AR973" s="152"/>
      <c r="AS973" s="152"/>
      <c r="AT973" s="152"/>
      <c r="AU973" s="152"/>
      <c r="AV973" s="152"/>
      <c r="AW973" s="152"/>
      <c r="AX973" s="152"/>
      <c r="AY973" s="152"/>
      <c r="AZ973" s="152"/>
      <c r="BA973" s="152"/>
      <c r="BB973" s="152"/>
      <c r="BC973" s="152"/>
      <c r="BD973" s="152"/>
      <c r="BE973" s="152"/>
      <c r="BF973" s="152"/>
      <c r="BG973" s="152"/>
      <c r="BH973" s="152"/>
      <c r="BI973" s="152"/>
      <c r="BJ973" s="152"/>
      <c r="BK973" s="152"/>
      <c r="BL973" s="152"/>
      <c r="BM973" s="152"/>
      <c r="BN973" s="152"/>
      <c r="BO973" s="152"/>
      <c r="BP973" s="152"/>
      <c r="BQ973" s="152"/>
      <c r="BR973" s="152"/>
      <c r="BS973" s="152"/>
      <c r="BT973" s="152"/>
      <c r="BU973" s="152"/>
      <c r="BV973" s="152"/>
      <c r="BW973" s="152"/>
      <c r="BX973" s="152"/>
      <c r="BY973" s="152"/>
      <c r="BZ973" s="152"/>
      <c r="CA973" s="152"/>
      <c r="CB973" s="152"/>
      <c r="CC973" s="152"/>
      <c r="CD973" s="152"/>
      <c r="CE973" s="152"/>
      <c r="CF973" s="152"/>
      <c r="CG973" s="152"/>
      <c r="CH973" s="152"/>
      <c r="CI973" s="152"/>
      <c r="CJ973" s="152"/>
      <c r="CK973" s="152"/>
      <c r="CL973" s="152"/>
      <c r="CM973" s="152"/>
      <c r="CN973" s="152"/>
      <c r="CO973" s="152"/>
      <c r="CP973" s="152"/>
      <c r="CQ973" s="152"/>
      <c r="CR973" s="152"/>
      <c r="CS973" s="152"/>
      <c r="CT973" s="152"/>
      <c r="CU973" s="152"/>
      <c r="CV973" s="152"/>
      <c r="CW973" s="152"/>
      <c r="CX973" s="152"/>
      <c r="CY973" s="152"/>
      <c r="CZ973" s="152"/>
      <c r="DA973" s="152"/>
      <c r="DB973" s="152"/>
      <c r="DC973" s="152"/>
      <c r="DD973" s="152"/>
      <c r="DE973" s="152"/>
      <c r="DF973" s="152"/>
      <c r="DG973" s="152"/>
      <c r="DH973" s="152"/>
      <c r="DI973" s="152"/>
      <c r="DJ973" s="152"/>
      <c r="DK973" s="152"/>
      <c r="DL973" s="152"/>
      <c r="DM973" s="152"/>
      <c r="DN973" s="152"/>
      <c r="DO973" s="152"/>
      <c r="DP973" s="152"/>
      <c r="DQ973" s="152"/>
      <c r="DR973" s="152"/>
      <c r="DS973" s="152"/>
      <c r="DT973" s="152"/>
      <c r="DU973" s="152"/>
      <c r="DV973" s="152"/>
      <c r="DW973" s="152"/>
      <c r="DX973" s="152"/>
      <c r="DY973" s="152"/>
      <c r="DZ973" s="152"/>
      <c r="EA973" s="152"/>
      <c r="EB973" s="152"/>
      <c r="EC973" s="152"/>
      <c r="ED973" s="152"/>
      <c r="EE973" s="152"/>
      <c r="EF973" s="152"/>
      <c r="EG973" s="152"/>
      <c r="EH973" s="152"/>
      <c r="EI973" s="152"/>
      <c r="EJ973" s="152"/>
      <c r="EK973" s="152"/>
      <c r="EL973" s="152"/>
      <c r="EM973" s="152"/>
      <c r="EN973" s="152"/>
      <c r="EO973" s="152"/>
      <c r="EP973" s="152"/>
      <c r="EQ973" s="152"/>
      <c r="ER973" s="152"/>
      <c r="ES973" s="152"/>
      <c r="ET973" s="152"/>
      <c r="EU973" s="152"/>
      <c r="EV973" s="152"/>
      <c r="EW973" s="152"/>
      <c r="EX973" s="152"/>
      <c r="EY973" s="152"/>
      <c r="EZ973" s="152"/>
      <c r="FA973" s="152"/>
      <c r="FB973" s="152"/>
      <c r="FC973" s="152"/>
      <c r="FD973" s="152"/>
    </row>
    <row r="974" spans="1:160">
      <c r="A974" s="89"/>
      <c r="B974" s="89"/>
      <c r="C974" s="89"/>
      <c r="D974" s="89"/>
      <c r="E974" s="89"/>
      <c r="F974" s="89"/>
      <c r="G974" s="89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152"/>
      <c r="AE974" s="152"/>
      <c r="AF974" s="152"/>
      <c r="AG974" s="152"/>
      <c r="AH974" s="152"/>
      <c r="AI974" s="152"/>
      <c r="AJ974" s="152"/>
      <c r="AK974" s="152"/>
      <c r="AL974" s="152"/>
      <c r="AM974" s="152"/>
      <c r="AN974" s="152"/>
      <c r="AO974" s="152"/>
      <c r="AP974" s="152"/>
      <c r="AQ974" s="152"/>
      <c r="AR974" s="152"/>
      <c r="AS974" s="152"/>
      <c r="AT974" s="152"/>
      <c r="AU974" s="152"/>
      <c r="AV974" s="152"/>
      <c r="AW974" s="152"/>
      <c r="AX974" s="152"/>
      <c r="AY974" s="152"/>
      <c r="AZ974" s="152"/>
      <c r="BA974" s="152"/>
      <c r="BB974" s="152"/>
      <c r="BC974" s="152"/>
      <c r="BD974" s="152"/>
      <c r="BE974" s="152"/>
      <c r="BF974" s="152"/>
      <c r="BG974" s="152"/>
      <c r="BH974" s="152"/>
      <c r="BI974" s="152"/>
      <c r="BJ974" s="152"/>
      <c r="BK974" s="152"/>
      <c r="BL974" s="152"/>
      <c r="BM974" s="152"/>
      <c r="BN974" s="152"/>
      <c r="BO974" s="152"/>
      <c r="BP974" s="152"/>
      <c r="BQ974" s="152"/>
      <c r="BR974" s="152"/>
      <c r="BS974" s="152"/>
      <c r="BT974" s="152"/>
      <c r="BU974" s="152"/>
      <c r="BV974" s="152"/>
      <c r="BW974" s="152"/>
      <c r="BX974" s="152"/>
      <c r="BY974" s="152"/>
      <c r="BZ974" s="152"/>
      <c r="CA974" s="152"/>
      <c r="CB974" s="152"/>
      <c r="CC974" s="152"/>
      <c r="CD974" s="152"/>
      <c r="CE974" s="152"/>
      <c r="CF974" s="152"/>
      <c r="CG974" s="152"/>
      <c r="CH974" s="152"/>
      <c r="CI974" s="152"/>
      <c r="CJ974" s="152"/>
      <c r="CK974" s="152"/>
      <c r="CL974" s="152"/>
      <c r="CM974" s="152"/>
      <c r="CN974" s="152"/>
      <c r="CO974" s="152"/>
      <c r="CP974" s="152"/>
      <c r="CQ974" s="152"/>
      <c r="CR974" s="152"/>
      <c r="CS974" s="152"/>
      <c r="CT974" s="152"/>
      <c r="CU974" s="152"/>
      <c r="CV974" s="152"/>
      <c r="CW974" s="152"/>
      <c r="CX974" s="152"/>
      <c r="CY974" s="152"/>
      <c r="CZ974" s="152"/>
      <c r="DA974" s="152"/>
      <c r="DB974" s="152"/>
      <c r="DC974" s="152"/>
      <c r="DD974" s="152"/>
      <c r="DE974" s="152"/>
      <c r="DF974" s="152"/>
      <c r="DG974" s="152"/>
      <c r="DH974" s="152"/>
      <c r="DI974" s="152"/>
      <c r="DJ974" s="152"/>
      <c r="DK974" s="152"/>
      <c r="DL974" s="152"/>
      <c r="DM974" s="152"/>
      <c r="DN974" s="152"/>
      <c r="DO974" s="152"/>
      <c r="DP974" s="152"/>
      <c r="DQ974" s="152"/>
      <c r="DR974" s="152"/>
      <c r="DS974" s="152"/>
      <c r="DT974" s="152"/>
      <c r="DU974" s="152"/>
      <c r="DV974" s="152"/>
      <c r="DW974" s="152"/>
      <c r="DX974" s="152"/>
      <c r="DY974" s="152"/>
      <c r="DZ974" s="152"/>
      <c r="EA974" s="152"/>
      <c r="EB974" s="152"/>
      <c r="EC974" s="152"/>
      <c r="ED974" s="152"/>
      <c r="EE974" s="152"/>
      <c r="EF974" s="152"/>
      <c r="EG974" s="152"/>
      <c r="EH974" s="152"/>
      <c r="EI974" s="152"/>
      <c r="EJ974" s="152"/>
      <c r="EK974" s="152"/>
      <c r="EL974" s="152"/>
      <c r="EM974" s="152"/>
      <c r="EN974" s="152"/>
      <c r="EO974" s="152"/>
      <c r="EP974" s="152"/>
      <c r="EQ974" s="152"/>
      <c r="ER974" s="152"/>
      <c r="ES974" s="152"/>
      <c r="ET974" s="152"/>
      <c r="EU974" s="152"/>
      <c r="EV974" s="152"/>
      <c r="EW974" s="152"/>
      <c r="EX974" s="152"/>
      <c r="EY974" s="152"/>
      <c r="EZ974" s="152"/>
      <c r="FA974" s="152"/>
      <c r="FB974" s="152"/>
      <c r="FC974" s="152"/>
      <c r="FD974" s="152"/>
    </row>
    <row r="975" spans="1:160">
      <c r="A975" s="89"/>
      <c r="B975" s="89"/>
      <c r="C975" s="89"/>
      <c r="D975" s="89"/>
      <c r="E975" s="89"/>
      <c r="F975" s="89"/>
      <c r="G975" s="89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152"/>
      <c r="AE975" s="152"/>
      <c r="AF975" s="152"/>
      <c r="AG975" s="152"/>
      <c r="AH975" s="152"/>
      <c r="AI975" s="152"/>
      <c r="AJ975" s="152"/>
      <c r="AK975" s="152"/>
      <c r="AL975" s="152"/>
      <c r="AM975" s="152"/>
      <c r="AN975" s="152"/>
      <c r="AO975" s="152"/>
      <c r="AP975" s="152"/>
      <c r="AQ975" s="152"/>
      <c r="AR975" s="152"/>
      <c r="AS975" s="152"/>
      <c r="AT975" s="152"/>
      <c r="AU975" s="152"/>
      <c r="AV975" s="152"/>
      <c r="AW975" s="152"/>
      <c r="AX975" s="152"/>
      <c r="AY975" s="152"/>
      <c r="AZ975" s="152"/>
      <c r="BA975" s="152"/>
      <c r="BB975" s="152"/>
      <c r="BC975" s="152"/>
      <c r="BD975" s="152"/>
      <c r="BE975" s="152"/>
      <c r="BF975" s="152"/>
      <c r="BG975" s="152"/>
      <c r="BH975" s="152"/>
      <c r="BI975" s="152"/>
      <c r="BJ975" s="152"/>
      <c r="BK975" s="152"/>
      <c r="BL975" s="152"/>
      <c r="BM975" s="152"/>
      <c r="BN975" s="152"/>
      <c r="BO975" s="152"/>
      <c r="BP975" s="152"/>
      <c r="BQ975" s="152"/>
      <c r="BR975" s="152"/>
      <c r="BS975" s="152"/>
      <c r="BT975" s="152"/>
      <c r="BU975" s="152"/>
      <c r="BV975" s="152"/>
      <c r="BW975" s="152"/>
      <c r="BX975" s="152"/>
      <c r="BY975" s="152"/>
      <c r="BZ975" s="152"/>
      <c r="CA975" s="152"/>
      <c r="CB975" s="152"/>
      <c r="CC975" s="152"/>
      <c r="CD975" s="152"/>
      <c r="CE975" s="152"/>
      <c r="CF975" s="152"/>
      <c r="CG975" s="152"/>
      <c r="CH975" s="152"/>
      <c r="CI975" s="152"/>
      <c r="CJ975" s="152"/>
      <c r="CK975" s="152"/>
      <c r="CL975" s="152"/>
      <c r="CM975" s="152"/>
      <c r="CN975" s="152"/>
      <c r="CO975" s="152"/>
      <c r="CP975" s="152"/>
      <c r="CQ975" s="152"/>
      <c r="CR975" s="152"/>
      <c r="CS975" s="152"/>
      <c r="CT975" s="152"/>
      <c r="CU975" s="152"/>
      <c r="CV975" s="152"/>
      <c r="CW975" s="152"/>
      <c r="CX975" s="152"/>
      <c r="CY975" s="152"/>
      <c r="CZ975" s="152"/>
      <c r="DA975" s="152"/>
      <c r="DB975" s="152"/>
      <c r="DC975" s="152"/>
      <c r="DD975" s="152"/>
      <c r="DE975" s="152"/>
      <c r="DF975" s="152"/>
      <c r="DG975" s="152"/>
      <c r="DH975" s="152"/>
      <c r="DI975" s="152"/>
      <c r="DJ975" s="152"/>
      <c r="DK975" s="152"/>
      <c r="DL975" s="152"/>
      <c r="DM975" s="152"/>
      <c r="DN975" s="152"/>
      <c r="DO975" s="152"/>
      <c r="DP975" s="152"/>
      <c r="DQ975" s="152"/>
      <c r="DR975" s="152"/>
      <c r="DS975" s="152"/>
      <c r="DT975" s="152"/>
      <c r="DU975" s="152"/>
      <c r="DV975" s="152"/>
      <c r="DW975" s="152"/>
      <c r="DX975" s="152"/>
      <c r="DY975" s="152"/>
      <c r="DZ975" s="152"/>
      <c r="EA975" s="152"/>
      <c r="EB975" s="152"/>
      <c r="EC975" s="152"/>
      <c r="ED975" s="152"/>
      <c r="EE975" s="152"/>
      <c r="EF975" s="152"/>
      <c r="EG975" s="152"/>
      <c r="EH975" s="152"/>
      <c r="EI975" s="152"/>
      <c r="EJ975" s="152"/>
      <c r="EK975" s="152"/>
      <c r="EL975" s="152"/>
      <c r="EM975" s="152"/>
      <c r="EN975" s="152"/>
      <c r="EO975" s="152"/>
      <c r="EP975" s="152"/>
      <c r="EQ975" s="152"/>
      <c r="ER975" s="152"/>
      <c r="ES975" s="152"/>
      <c r="ET975" s="152"/>
      <c r="EU975" s="152"/>
      <c r="EV975" s="152"/>
      <c r="EW975" s="152"/>
      <c r="EX975" s="152"/>
      <c r="EY975" s="152"/>
      <c r="EZ975" s="152"/>
      <c r="FA975" s="152"/>
      <c r="FB975" s="152"/>
      <c r="FC975" s="152"/>
      <c r="FD975" s="152"/>
    </row>
    <row r="976" spans="1:160">
      <c r="A976" s="89"/>
      <c r="B976" s="89"/>
      <c r="C976" s="89"/>
      <c r="D976" s="89"/>
      <c r="E976" s="89"/>
      <c r="F976" s="89"/>
      <c r="G976" s="89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152"/>
      <c r="AE976" s="152"/>
      <c r="AF976" s="152"/>
      <c r="AG976" s="152"/>
      <c r="AH976" s="152"/>
      <c r="AI976" s="152"/>
      <c r="AJ976" s="152"/>
      <c r="AK976" s="152"/>
      <c r="AL976" s="152"/>
      <c r="AM976" s="152"/>
      <c r="AN976" s="152"/>
      <c r="AO976" s="152"/>
      <c r="AP976" s="152"/>
      <c r="AQ976" s="152"/>
      <c r="AR976" s="152"/>
      <c r="AS976" s="152"/>
      <c r="AT976" s="152"/>
      <c r="AU976" s="152"/>
      <c r="AV976" s="152"/>
      <c r="AW976" s="152"/>
      <c r="AX976" s="152"/>
      <c r="AY976" s="152"/>
      <c r="AZ976" s="152"/>
      <c r="BA976" s="152"/>
      <c r="BB976" s="152"/>
      <c r="BC976" s="152"/>
      <c r="BD976" s="152"/>
      <c r="BE976" s="152"/>
      <c r="BF976" s="152"/>
      <c r="BG976" s="152"/>
      <c r="BH976" s="152"/>
      <c r="BI976" s="152"/>
      <c r="BJ976" s="152"/>
      <c r="BK976" s="152"/>
      <c r="BL976" s="152"/>
      <c r="BM976" s="152"/>
      <c r="BN976" s="152"/>
      <c r="BO976" s="152"/>
      <c r="BP976" s="152"/>
      <c r="BQ976" s="152"/>
      <c r="BR976" s="152"/>
      <c r="BS976" s="152"/>
      <c r="BT976" s="152"/>
      <c r="BU976" s="152"/>
      <c r="BV976" s="152"/>
      <c r="BW976" s="152"/>
      <c r="BX976" s="152"/>
      <c r="BY976" s="152"/>
      <c r="BZ976" s="152"/>
      <c r="CA976" s="152"/>
      <c r="CB976" s="152"/>
      <c r="CC976" s="152"/>
      <c r="CD976" s="152"/>
      <c r="CE976" s="152"/>
      <c r="CF976" s="152"/>
      <c r="CG976" s="152"/>
      <c r="CH976" s="152"/>
      <c r="CI976" s="152"/>
      <c r="CJ976" s="152"/>
      <c r="CK976" s="152"/>
      <c r="CL976" s="152"/>
      <c r="CM976" s="152"/>
      <c r="CN976" s="152"/>
      <c r="CO976" s="152"/>
      <c r="CP976" s="152"/>
      <c r="CQ976" s="152"/>
      <c r="CR976" s="152"/>
      <c r="CS976" s="152"/>
      <c r="CT976" s="152"/>
      <c r="CU976" s="152"/>
      <c r="CV976" s="152"/>
      <c r="CW976" s="152"/>
      <c r="CX976" s="152"/>
      <c r="CY976" s="152"/>
      <c r="CZ976" s="152"/>
      <c r="DA976" s="152"/>
      <c r="DB976" s="152"/>
      <c r="DC976" s="152"/>
      <c r="DD976" s="152"/>
      <c r="DE976" s="152"/>
      <c r="DF976" s="152"/>
      <c r="DG976" s="152"/>
      <c r="DH976" s="152"/>
      <c r="DI976" s="152"/>
      <c r="DJ976" s="152"/>
      <c r="DK976" s="152"/>
      <c r="DL976" s="152"/>
      <c r="DM976" s="152"/>
      <c r="DN976" s="152"/>
      <c r="DO976" s="152"/>
      <c r="DP976" s="152"/>
      <c r="DQ976" s="152"/>
      <c r="DR976" s="152"/>
      <c r="DS976" s="152"/>
      <c r="DT976" s="152"/>
      <c r="DU976" s="152"/>
      <c r="DV976" s="152"/>
      <c r="DW976" s="152"/>
      <c r="DX976" s="152"/>
      <c r="DY976" s="152"/>
      <c r="DZ976" s="152"/>
      <c r="EA976" s="152"/>
      <c r="EB976" s="152"/>
      <c r="EC976" s="152"/>
      <c r="ED976" s="152"/>
      <c r="EE976" s="152"/>
      <c r="EF976" s="152"/>
      <c r="EG976" s="152"/>
      <c r="EH976" s="152"/>
      <c r="EI976" s="152"/>
      <c r="EJ976" s="152"/>
      <c r="EK976" s="152"/>
      <c r="EL976" s="152"/>
      <c r="EM976" s="152"/>
      <c r="EN976" s="152"/>
      <c r="EO976" s="152"/>
      <c r="EP976" s="152"/>
      <c r="EQ976" s="152"/>
      <c r="ER976" s="152"/>
      <c r="ES976" s="152"/>
      <c r="ET976" s="152"/>
      <c r="EU976" s="152"/>
      <c r="EV976" s="152"/>
      <c r="EW976" s="152"/>
      <c r="EX976" s="152"/>
      <c r="EY976" s="152"/>
      <c r="EZ976" s="152"/>
      <c r="FA976" s="152"/>
      <c r="FB976" s="152"/>
      <c r="FC976" s="152"/>
      <c r="FD976" s="152"/>
    </row>
    <row r="977" spans="1:160">
      <c r="A977" s="89"/>
      <c r="B977" s="89"/>
      <c r="C977" s="89"/>
      <c r="D977" s="89"/>
      <c r="E977" s="89"/>
      <c r="F977" s="89"/>
      <c r="G977" s="89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152"/>
      <c r="AE977" s="152"/>
      <c r="AF977" s="152"/>
      <c r="AG977" s="152"/>
      <c r="AH977" s="152"/>
      <c r="AI977" s="152"/>
      <c r="AJ977" s="152"/>
      <c r="AK977" s="152"/>
      <c r="AL977" s="152"/>
      <c r="AM977" s="152"/>
      <c r="AN977" s="152"/>
      <c r="AO977" s="152"/>
      <c r="AP977" s="152"/>
      <c r="AQ977" s="152"/>
      <c r="AR977" s="152"/>
      <c r="AS977" s="152"/>
      <c r="AT977" s="152"/>
      <c r="AU977" s="152"/>
      <c r="AV977" s="152"/>
      <c r="AW977" s="152"/>
      <c r="AX977" s="152"/>
      <c r="AY977" s="152"/>
      <c r="AZ977" s="152"/>
      <c r="BA977" s="152"/>
      <c r="BB977" s="152"/>
      <c r="BC977" s="152"/>
      <c r="BD977" s="152"/>
      <c r="BE977" s="152"/>
      <c r="BF977" s="152"/>
      <c r="BG977" s="152"/>
      <c r="BH977" s="152"/>
      <c r="BI977" s="152"/>
      <c r="BJ977" s="152"/>
      <c r="BK977" s="152"/>
      <c r="BL977" s="152"/>
      <c r="BM977" s="152"/>
      <c r="BN977" s="152"/>
      <c r="BO977" s="152"/>
      <c r="BP977" s="152"/>
      <c r="BQ977" s="152"/>
      <c r="BR977" s="152"/>
      <c r="BS977" s="152"/>
      <c r="BT977" s="152"/>
      <c r="BU977" s="152"/>
      <c r="BV977" s="152"/>
      <c r="BW977" s="152"/>
      <c r="BX977" s="152"/>
      <c r="BY977" s="152"/>
      <c r="BZ977" s="152"/>
      <c r="CA977" s="152"/>
      <c r="CB977" s="152"/>
      <c r="CC977" s="152"/>
      <c r="CD977" s="152"/>
      <c r="CE977" s="152"/>
      <c r="CF977" s="152"/>
      <c r="CG977" s="152"/>
      <c r="CH977" s="152"/>
      <c r="CI977" s="152"/>
      <c r="CJ977" s="152"/>
      <c r="CK977" s="152"/>
      <c r="CL977" s="152"/>
      <c r="CM977" s="152"/>
      <c r="CN977" s="152"/>
      <c r="CO977" s="152"/>
      <c r="CP977" s="152"/>
      <c r="CQ977" s="152"/>
      <c r="CR977" s="152"/>
      <c r="CS977" s="152"/>
      <c r="CT977" s="152"/>
      <c r="CU977" s="152"/>
      <c r="CV977" s="152"/>
      <c r="CW977" s="152"/>
      <c r="CX977" s="152"/>
      <c r="CY977" s="152"/>
      <c r="CZ977" s="152"/>
      <c r="DA977" s="152"/>
      <c r="DB977" s="152"/>
      <c r="DC977" s="152"/>
      <c r="DD977" s="152"/>
      <c r="DE977" s="152"/>
      <c r="DF977" s="152"/>
      <c r="DG977" s="152"/>
      <c r="DH977" s="152"/>
      <c r="DI977" s="152"/>
      <c r="DJ977" s="152"/>
      <c r="DK977" s="152"/>
      <c r="DL977" s="152"/>
      <c r="DM977" s="152"/>
      <c r="DN977" s="152"/>
      <c r="DO977" s="152"/>
      <c r="DP977" s="152"/>
      <c r="DQ977" s="152"/>
      <c r="DR977" s="152"/>
      <c r="DS977" s="152"/>
      <c r="DT977" s="152"/>
      <c r="DU977" s="152"/>
      <c r="DV977" s="152"/>
      <c r="DW977" s="152"/>
      <c r="DX977" s="152"/>
      <c r="DY977" s="152"/>
      <c r="DZ977" s="152"/>
      <c r="EA977" s="152"/>
      <c r="EB977" s="152"/>
      <c r="EC977" s="152"/>
      <c r="ED977" s="152"/>
      <c r="EE977" s="152"/>
      <c r="EF977" s="152"/>
      <c r="EG977" s="152"/>
      <c r="EH977" s="152"/>
      <c r="EI977" s="152"/>
      <c r="EJ977" s="152"/>
      <c r="EK977" s="152"/>
      <c r="EL977" s="152"/>
      <c r="EM977" s="152"/>
      <c r="EN977" s="152"/>
      <c r="EO977" s="152"/>
      <c r="EP977" s="152"/>
      <c r="EQ977" s="152"/>
      <c r="ER977" s="152"/>
      <c r="ES977" s="152"/>
      <c r="ET977" s="152"/>
      <c r="EU977" s="152"/>
      <c r="EV977" s="152"/>
      <c r="EW977" s="152"/>
      <c r="EX977" s="152"/>
      <c r="EY977" s="152"/>
      <c r="EZ977" s="152"/>
      <c r="FA977" s="152"/>
      <c r="FB977" s="152"/>
      <c r="FC977" s="152"/>
      <c r="FD977" s="152"/>
    </row>
    <row r="978" spans="1:160">
      <c r="A978" s="89"/>
      <c r="B978" s="89"/>
      <c r="C978" s="89"/>
      <c r="D978" s="89"/>
      <c r="E978" s="89"/>
      <c r="F978" s="89"/>
      <c r="G978" s="89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152"/>
      <c r="AE978" s="152"/>
      <c r="AF978" s="152"/>
      <c r="AG978" s="152"/>
      <c r="AH978" s="152"/>
      <c r="AI978" s="152"/>
      <c r="AJ978" s="152"/>
      <c r="AK978" s="152"/>
      <c r="AL978" s="152"/>
      <c r="AM978" s="152"/>
      <c r="AN978" s="152"/>
      <c r="AO978" s="152"/>
      <c r="AP978" s="152"/>
      <c r="AQ978" s="152"/>
      <c r="AR978" s="152"/>
      <c r="AS978" s="152"/>
      <c r="AT978" s="152"/>
      <c r="AU978" s="152"/>
      <c r="AV978" s="152"/>
      <c r="AW978" s="152"/>
      <c r="AX978" s="152"/>
      <c r="AY978" s="152"/>
      <c r="AZ978" s="152"/>
      <c r="BA978" s="152"/>
      <c r="BB978" s="152"/>
      <c r="BC978" s="152"/>
      <c r="BD978" s="152"/>
      <c r="BE978" s="152"/>
      <c r="BF978" s="152"/>
      <c r="BG978" s="152"/>
      <c r="BH978" s="152"/>
      <c r="BI978" s="152"/>
      <c r="BJ978" s="152"/>
      <c r="BK978" s="152"/>
      <c r="BL978" s="152"/>
      <c r="BM978" s="152"/>
      <c r="BN978" s="152"/>
      <c r="BO978" s="152"/>
      <c r="BP978" s="152"/>
      <c r="BQ978" s="152"/>
      <c r="BR978" s="152"/>
      <c r="BS978" s="152"/>
      <c r="BT978" s="152"/>
      <c r="BU978" s="152"/>
      <c r="BV978" s="152"/>
      <c r="BW978" s="152"/>
      <c r="BX978" s="152"/>
      <c r="BY978" s="152"/>
      <c r="BZ978" s="152"/>
      <c r="CA978" s="152"/>
      <c r="CB978" s="152"/>
      <c r="CC978" s="152"/>
      <c r="CD978" s="152"/>
      <c r="CE978" s="152"/>
      <c r="CF978" s="152"/>
      <c r="CG978" s="152"/>
      <c r="CH978" s="152"/>
      <c r="CI978" s="152"/>
      <c r="CJ978" s="152"/>
      <c r="CK978" s="152"/>
      <c r="CL978" s="152"/>
      <c r="CM978" s="152"/>
      <c r="CN978" s="152"/>
      <c r="CO978" s="152"/>
      <c r="CP978" s="152"/>
      <c r="CQ978" s="152"/>
      <c r="CR978" s="152"/>
      <c r="CS978" s="152"/>
      <c r="CT978" s="152"/>
      <c r="CU978" s="152"/>
      <c r="CV978" s="152"/>
      <c r="CW978" s="152"/>
      <c r="CX978" s="152"/>
      <c r="CY978" s="152"/>
      <c r="CZ978" s="152"/>
      <c r="DA978" s="152"/>
      <c r="DB978" s="152"/>
      <c r="DC978" s="152"/>
      <c r="DD978" s="152"/>
      <c r="DE978" s="152"/>
      <c r="DF978" s="152"/>
      <c r="DG978" s="152"/>
      <c r="DH978" s="152"/>
      <c r="DI978" s="152"/>
      <c r="DJ978" s="152"/>
      <c r="DK978" s="152"/>
      <c r="DL978" s="152"/>
      <c r="DM978" s="152"/>
      <c r="DN978" s="152"/>
      <c r="DO978" s="152"/>
      <c r="DP978" s="152"/>
      <c r="DQ978" s="152"/>
      <c r="DR978" s="152"/>
      <c r="DS978" s="152"/>
      <c r="DT978" s="152"/>
      <c r="DU978" s="152"/>
      <c r="DV978" s="152"/>
      <c r="DW978" s="152"/>
      <c r="DX978" s="152"/>
      <c r="DY978" s="152"/>
      <c r="DZ978" s="152"/>
      <c r="EA978" s="152"/>
      <c r="EB978" s="152"/>
      <c r="EC978" s="152"/>
      <c r="ED978" s="152"/>
      <c r="EE978" s="152"/>
      <c r="EF978" s="152"/>
      <c r="EG978" s="152"/>
      <c r="EH978" s="152"/>
      <c r="EI978" s="152"/>
      <c r="EJ978" s="152"/>
      <c r="EK978" s="152"/>
      <c r="EL978" s="152"/>
      <c r="EM978" s="152"/>
      <c r="EN978" s="152"/>
      <c r="EO978" s="152"/>
      <c r="EP978" s="152"/>
      <c r="EQ978" s="152"/>
      <c r="ER978" s="152"/>
      <c r="ES978" s="152"/>
      <c r="ET978" s="152"/>
      <c r="EU978" s="152"/>
      <c r="EV978" s="152"/>
      <c r="EW978" s="152"/>
      <c r="EX978" s="152"/>
      <c r="EY978" s="152"/>
      <c r="EZ978" s="152"/>
      <c r="FA978" s="152"/>
      <c r="FB978" s="152"/>
      <c r="FC978" s="152"/>
      <c r="FD978" s="152"/>
    </row>
    <row r="979" spans="1:160">
      <c r="A979" s="89"/>
      <c r="B979" s="89"/>
      <c r="C979" s="89"/>
      <c r="D979" s="89"/>
      <c r="E979" s="89"/>
      <c r="F979" s="89"/>
      <c r="G979" s="89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152"/>
      <c r="AE979" s="152"/>
      <c r="AF979" s="152"/>
      <c r="AG979" s="152"/>
      <c r="AH979" s="152"/>
      <c r="AI979" s="152"/>
      <c r="AJ979" s="152"/>
      <c r="AK979" s="152"/>
      <c r="AL979" s="152"/>
      <c r="AM979" s="152"/>
      <c r="AN979" s="152"/>
      <c r="AO979" s="152"/>
      <c r="AP979" s="152"/>
      <c r="AQ979" s="152"/>
      <c r="AR979" s="152"/>
      <c r="AS979" s="152"/>
      <c r="AT979" s="152"/>
      <c r="AU979" s="152"/>
      <c r="AV979" s="152"/>
      <c r="AW979" s="152"/>
      <c r="AX979" s="152"/>
      <c r="AY979" s="152"/>
      <c r="AZ979" s="152"/>
      <c r="BA979" s="152"/>
      <c r="BB979" s="152"/>
      <c r="BC979" s="152"/>
      <c r="BD979" s="152"/>
      <c r="BE979" s="152"/>
      <c r="BF979" s="152"/>
      <c r="BG979" s="152"/>
      <c r="BH979" s="152"/>
      <c r="BI979" s="152"/>
      <c r="BJ979" s="152"/>
      <c r="BK979" s="152"/>
      <c r="BL979" s="152"/>
      <c r="BM979" s="152"/>
      <c r="BN979" s="152"/>
      <c r="BO979" s="152"/>
      <c r="BP979" s="152"/>
      <c r="BQ979" s="152"/>
      <c r="BR979" s="152"/>
      <c r="BS979" s="152"/>
      <c r="BT979" s="152"/>
      <c r="BU979" s="152"/>
      <c r="BV979" s="152"/>
      <c r="BW979" s="152"/>
      <c r="BX979" s="152"/>
      <c r="BY979" s="152"/>
      <c r="BZ979" s="152"/>
      <c r="CA979" s="152"/>
      <c r="CB979" s="152"/>
      <c r="CC979" s="152"/>
      <c r="CD979" s="152"/>
      <c r="CE979" s="152"/>
      <c r="CF979" s="152"/>
      <c r="CG979" s="152"/>
      <c r="CH979" s="152"/>
      <c r="CI979" s="152"/>
      <c r="CJ979" s="152"/>
      <c r="CK979" s="152"/>
      <c r="CL979" s="152"/>
      <c r="CM979" s="152"/>
      <c r="CN979" s="152"/>
      <c r="CO979" s="152"/>
      <c r="CP979" s="152"/>
      <c r="CQ979" s="152"/>
      <c r="CR979" s="152"/>
      <c r="CS979" s="152"/>
      <c r="CT979" s="152"/>
      <c r="CU979" s="152"/>
      <c r="CV979" s="152"/>
      <c r="CW979" s="152"/>
      <c r="CX979" s="152"/>
      <c r="CY979" s="152"/>
      <c r="CZ979" s="152"/>
      <c r="DA979" s="152"/>
      <c r="DB979" s="152"/>
      <c r="DC979" s="152"/>
      <c r="DD979" s="152"/>
      <c r="DE979" s="152"/>
      <c r="DF979" s="152"/>
      <c r="DG979" s="152"/>
      <c r="DH979" s="152"/>
      <c r="DI979" s="152"/>
      <c r="DJ979" s="152"/>
      <c r="DK979" s="152"/>
      <c r="DL979" s="152"/>
      <c r="DM979" s="152"/>
      <c r="DN979" s="152"/>
      <c r="DO979" s="152"/>
      <c r="DP979" s="152"/>
      <c r="DQ979" s="152"/>
      <c r="DR979" s="152"/>
      <c r="DS979" s="152"/>
      <c r="DT979" s="152"/>
      <c r="DU979" s="152"/>
      <c r="DV979" s="152"/>
      <c r="DW979" s="152"/>
      <c r="DX979" s="152"/>
      <c r="DY979" s="152"/>
      <c r="DZ979" s="152"/>
      <c r="EA979" s="152"/>
      <c r="EB979" s="152"/>
      <c r="EC979" s="152"/>
      <c r="ED979" s="152"/>
      <c r="EE979" s="152"/>
      <c r="EF979" s="152"/>
      <c r="EG979" s="152"/>
      <c r="EH979" s="152"/>
      <c r="EI979" s="152"/>
      <c r="EJ979" s="152"/>
      <c r="EK979" s="152"/>
      <c r="EL979" s="152"/>
      <c r="EM979" s="152"/>
      <c r="EN979" s="152"/>
      <c r="EO979" s="152"/>
      <c r="EP979" s="152"/>
      <c r="EQ979" s="152"/>
      <c r="ER979" s="152"/>
      <c r="ES979" s="152"/>
      <c r="ET979" s="152"/>
      <c r="EU979" s="152"/>
      <c r="EV979" s="152"/>
      <c r="EW979" s="152"/>
      <c r="EX979" s="152"/>
      <c r="EY979" s="152"/>
      <c r="EZ979" s="152"/>
      <c r="FA979" s="152"/>
      <c r="FB979" s="152"/>
      <c r="FC979" s="152"/>
      <c r="FD979" s="152"/>
    </row>
    <row r="980" spans="1:160">
      <c r="A980" s="89"/>
      <c r="B980" s="89"/>
      <c r="C980" s="89"/>
      <c r="D980" s="89"/>
      <c r="E980" s="89"/>
      <c r="F980" s="89"/>
      <c r="G980" s="89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152"/>
      <c r="AE980" s="152"/>
      <c r="AF980" s="152"/>
      <c r="AG980" s="152"/>
      <c r="AH980" s="152"/>
      <c r="AI980" s="152"/>
      <c r="AJ980" s="152"/>
      <c r="AK980" s="152"/>
      <c r="AL980" s="152"/>
      <c r="AM980" s="152"/>
      <c r="AN980" s="152"/>
      <c r="AO980" s="152"/>
      <c r="AP980" s="152"/>
      <c r="AQ980" s="152"/>
      <c r="AR980" s="152"/>
      <c r="AS980" s="152"/>
      <c r="AT980" s="152"/>
      <c r="AU980" s="152"/>
      <c r="AV980" s="152"/>
      <c r="AW980" s="152"/>
      <c r="AX980" s="152"/>
      <c r="AY980" s="152"/>
      <c r="AZ980" s="152"/>
      <c r="BA980" s="152"/>
      <c r="BB980" s="152"/>
      <c r="BC980" s="152"/>
      <c r="BD980" s="152"/>
      <c r="BE980" s="152"/>
      <c r="BF980" s="152"/>
      <c r="BG980" s="152"/>
      <c r="BH980" s="152"/>
      <c r="BI980" s="152"/>
      <c r="BJ980" s="152"/>
      <c r="BK980" s="152"/>
      <c r="BL980" s="152"/>
      <c r="BM980" s="152"/>
      <c r="BN980" s="152"/>
      <c r="BO980" s="152"/>
      <c r="BP980" s="152"/>
      <c r="BQ980" s="152"/>
      <c r="BR980" s="152"/>
      <c r="BS980" s="152"/>
      <c r="BT980" s="152"/>
      <c r="BU980" s="152"/>
      <c r="BV980" s="152"/>
      <c r="BW980" s="152"/>
      <c r="BX980" s="152"/>
      <c r="BY980" s="152"/>
      <c r="BZ980" s="152"/>
      <c r="CA980" s="152"/>
      <c r="CB980" s="152"/>
      <c r="CC980" s="152"/>
      <c r="CD980" s="152"/>
      <c r="CE980" s="152"/>
      <c r="CF980" s="152"/>
      <c r="CG980" s="152"/>
      <c r="CH980" s="152"/>
      <c r="CI980" s="152"/>
      <c r="CJ980" s="152"/>
      <c r="CK980" s="152"/>
      <c r="CL980" s="152"/>
      <c r="CM980" s="152"/>
      <c r="CN980" s="152"/>
      <c r="CO980" s="152"/>
      <c r="CP980" s="152"/>
      <c r="CQ980" s="152"/>
      <c r="CR980" s="152"/>
      <c r="CS980" s="152"/>
      <c r="CT980" s="152"/>
      <c r="CU980" s="152"/>
      <c r="CV980" s="152"/>
      <c r="CW980" s="152"/>
      <c r="CX980" s="152"/>
      <c r="CY980" s="152"/>
      <c r="CZ980" s="152"/>
      <c r="DA980" s="152"/>
      <c r="DB980" s="152"/>
      <c r="DC980" s="152"/>
      <c r="DD980" s="152"/>
      <c r="DE980" s="152"/>
      <c r="DF980" s="152"/>
      <c r="DG980" s="152"/>
      <c r="DH980" s="152"/>
      <c r="DI980" s="152"/>
      <c r="DJ980" s="152"/>
      <c r="DK980" s="152"/>
      <c r="DL980" s="152"/>
      <c r="DM980" s="152"/>
      <c r="DN980" s="152"/>
      <c r="DO980" s="152"/>
      <c r="DP980" s="152"/>
      <c r="DQ980" s="152"/>
      <c r="DR980" s="152"/>
      <c r="DS980" s="152"/>
      <c r="DT980" s="152"/>
      <c r="DU980" s="152"/>
      <c r="DV980" s="152"/>
      <c r="DW980" s="152"/>
      <c r="DX980" s="152"/>
      <c r="DY980" s="152"/>
      <c r="DZ980" s="152"/>
      <c r="EA980" s="152"/>
      <c r="EB980" s="152"/>
      <c r="EC980" s="152"/>
      <c r="ED980" s="152"/>
      <c r="EE980" s="152"/>
      <c r="EF980" s="152"/>
      <c r="EG980" s="152"/>
      <c r="EH980" s="152"/>
      <c r="EI980" s="152"/>
      <c r="EJ980" s="152"/>
      <c r="EK980" s="152"/>
      <c r="EL980" s="152"/>
      <c r="EM980" s="152"/>
      <c r="EN980" s="152"/>
      <c r="EO980" s="152"/>
      <c r="EP980" s="152"/>
      <c r="EQ980" s="152"/>
      <c r="ER980" s="152"/>
      <c r="ES980" s="152"/>
      <c r="ET980" s="152"/>
      <c r="EU980" s="152"/>
      <c r="EV980" s="152"/>
      <c r="EW980" s="152"/>
      <c r="EX980" s="152"/>
      <c r="EY980" s="152"/>
      <c r="EZ980" s="152"/>
      <c r="FA980" s="152"/>
      <c r="FB980" s="152"/>
      <c r="FC980" s="152"/>
      <c r="FD980" s="152"/>
    </row>
    <row r="981" spans="1:160">
      <c r="A981" s="89"/>
      <c r="B981" s="89"/>
      <c r="C981" s="89"/>
      <c r="D981" s="89"/>
      <c r="E981" s="89"/>
      <c r="F981" s="89"/>
      <c r="G981" s="89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152"/>
      <c r="AE981" s="152"/>
      <c r="AF981" s="152"/>
      <c r="AG981" s="152"/>
      <c r="AH981" s="152"/>
      <c r="AI981" s="152"/>
      <c r="AJ981" s="152"/>
      <c r="AK981" s="152"/>
      <c r="AL981" s="152"/>
      <c r="AM981" s="152"/>
      <c r="AN981" s="152"/>
      <c r="AO981" s="152"/>
      <c r="AP981" s="152"/>
      <c r="AQ981" s="152"/>
      <c r="AR981" s="152"/>
      <c r="AS981" s="152"/>
      <c r="AT981" s="152"/>
      <c r="AU981" s="152"/>
      <c r="AV981" s="152"/>
      <c r="AW981" s="152"/>
      <c r="AX981" s="152"/>
      <c r="AY981" s="152"/>
      <c r="AZ981" s="152"/>
      <c r="BA981" s="152"/>
      <c r="BB981" s="152"/>
      <c r="BC981" s="152"/>
      <c r="BD981" s="152"/>
      <c r="BE981" s="152"/>
      <c r="BF981" s="152"/>
      <c r="BG981" s="152"/>
      <c r="BH981" s="152"/>
      <c r="BI981" s="152"/>
      <c r="BJ981" s="152"/>
      <c r="BK981" s="152"/>
      <c r="BL981" s="152"/>
      <c r="BM981" s="152"/>
      <c r="BN981" s="152"/>
      <c r="BO981" s="152"/>
      <c r="BP981" s="152"/>
      <c r="BQ981" s="152"/>
      <c r="BR981" s="152"/>
      <c r="BS981" s="152"/>
      <c r="BT981" s="152"/>
      <c r="BU981" s="152"/>
      <c r="BV981" s="152"/>
      <c r="BW981" s="152"/>
      <c r="BX981" s="152"/>
      <c r="BY981" s="152"/>
      <c r="BZ981" s="152"/>
      <c r="CA981" s="152"/>
      <c r="CB981" s="152"/>
      <c r="CC981" s="152"/>
      <c r="CD981" s="152"/>
      <c r="CE981" s="152"/>
      <c r="CF981" s="152"/>
      <c r="CG981" s="152"/>
      <c r="CH981" s="152"/>
      <c r="CI981" s="152"/>
      <c r="CJ981" s="152"/>
      <c r="CK981" s="152"/>
      <c r="CL981" s="152"/>
      <c r="CM981" s="152"/>
      <c r="CN981" s="152"/>
      <c r="CO981" s="152"/>
      <c r="CP981" s="152"/>
      <c r="CQ981" s="152"/>
      <c r="CR981" s="152"/>
      <c r="CS981" s="152"/>
      <c r="CT981" s="152"/>
      <c r="CU981" s="152"/>
      <c r="CV981" s="152"/>
      <c r="CW981" s="152"/>
      <c r="CX981" s="152"/>
      <c r="CY981" s="152"/>
      <c r="CZ981" s="152"/>
      <c r="DA981" s="152"/>
      <c r="DB981" s="152"/>
      <c r="DC981" s="152"/>
      <c r="DD981" s="152"/>
      <c r="DE981" s="152"/>
      <c r="DF981" s="152"/>
      <c r="DG981" s="152"/>
      <c r="DH981" s="152"/>
      <c r="DI981" s="152"/>
      <c r="DJ981" s="152"/>
      <c r="DK981" s="152"/>
      <c r="DL981" s="152"/>
      <c r="DM981" s="152"/>
      <c r="DN981" s="152"/>
      <c r="DO981" s="152"/>
      <c r="DP981" s="152"/>
      <c r="DQ981" s="152"/>
      <c r="DR981" s="152"/>
      <c r="DS981" s="152"/>
      <c r="DT981" s="152"/>
      <c r="DU981" s="152"/>
      <c r="DV981" s="152"/>
      <c r="DW981" s="152"/>
      <c r="DX981" s="152"/>
      <c r="DY981" s="152"/>
      <c r="DZ981" s="152"/>
      <c r="EA981" s="152"/>
      <c r="EB981" s="152"/>
      <c r="EC981" s="152"/>
      <c r="ED981" s="152"/>
      <c r="EE981" s="152"/>
      <c r="EF981" s="152"/>
      <c r="EG981" s="152"/>
      <c r="EH981" s="152"/>
      <c r="EI981" s="152"/>
      <c r="EJ981" s="152"/>
      <c r="EK981" s="152"/>
      <c r="EL981" s="152"/>
      <c r="EM981" s="152"/>
      <c r="EN981" s="152"/>
      <c r="EO981" s="152"/>
      <c r="EP981" s="152"/>
      <c r="EQ981" s="152"/>
      <c r="ER981" s="152"/>
      <c r="ES981" s="152"/>
      <c r="ET981" s="152"/>
      <c r="EU981" s="152"/>
      <c r="EV981" s="152"/>
      <c r="EW981" s="152"/>
      <c r="EX981" s="152"/>
      <c r="EY981" s="152"/>
      <c r="EZ981" s="152"/>
      <c r="FA981" s="152"/>
      <c r="FB981" s="152"/>
      <c r="FC981" s="152"/>
      <c r="FD981" s="152"/>
    </row>
    <row r="982" spans="1:160">
      <c r="A982" s="89"/>
      <c r="B982" s="89"/>
      <c r="C982" s="89"/>
      <c r="D982" s="89"/>
      <c r="E982" s="89"/>
      <c r="F982" s="89"/>
      <c r="G982" s="89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152"/>
      <c r="AE982" s="152"/>
      <c r="AF982" s="152"/>
      <c r="AG982" s="152"/>
      <c r="AH982" s="152"/>
      <c r="AI982" s="152"/>
      <c r="AJ982" s="152"/>
      <c r="AK982" s="152"/>
      <c r="AL982" s="152"/>
      <c r="AM982" s="152"/>
      <c r="AN982" s="152"/>
      <c r="AO982" s="152"/>
      <c r="AP982" s="152"/>
      <c r="AQ982" s="152"/>
      <c r="AR982" s="152"/>
      <c r="AS982" s="152"/>
      <c r="AT982" s="152"/>
      <c r="AU982" s="152"/>
      <c r="AV982" s="152"/>
      <c r="AW982" s="152"/>
      <c r="AX982" s="152"/>
      <c r="AY982" s="152"/>
      <c r="AZ982" s="152"/>
      <c r="BA982" s="152"/>
      <c r="BB982" s="152"/>
      <c r="BC982" s="152"/>
      <c r="BD982" s="152"/>
      <c r="BE982" s="152"/>
      <c r="BF982" s="152"/>
      <c r="BG982" s="152"/>
      <c r="BH982" s="152"/>
      <c r="BI982" s="152"/>
      <c r="BJ982" s="152"/>
      <c r="BK982" s="152"/>
      <c r="BL982" s="152"/>
      <c r="BM982" s="152"/>
      <c r="BN982" s="152"/>
      <c r="BO982" s="152"/>
      <c r="BP982" s="152"/>
      <c r="BQ982" s="152"/>
      <c r="BR982" s="152"/>
      <c r="BS982" s="152"/>
      <c r="BT982" s="152"/>
      <c r="BU982" s="152"/>
      <c r="BV982" s="152"/>
      <c r="BW982" s="152"/>
      <c r="BX982" s="152"/>
      <c r="BY982" s="152"/>
      <c r="BZ982" s="152"/>
      <c r="CA982" s="152"/>
      <c r="CB982" s="152"/>
      <c r="CC982" s="152"/>
      <c r="CD982" s="152"/>
      <c r="CE982" s="152"/>
      <c r="CF982" s="152"/>
      <c r="CG982" s="152"/>
      <c r="CH982" s="152"/>
      <c r="CI982" s="152"/>
      <c r="CJ982" s="152"/>
      <c r="CK982" s="152"/>
      <c r="CL982" s="152"/>
      <c r="CM982" s="152"/>
      <c r="CN982" s="152"/>
      <c r="CO982" s="152"/>
      <c r="CP982" s="152"/>
      <c r="CQ982" s="152"/>
      <c r="CR982" s="152"/>
      <c r="CS982" s="152"/>
      <c r="CT982" s="152"/>
      <c r="CU982" s="152"/>
      <c r="CV982" s="152"/>
      <c r="CW982" s="152"/>
      <c r="CX982" s="152"/>
      <c r="CY982" s="152"/>
      <c r="CZ982" s="152"/>
      <c r="DA982" s="152"/>
      <c r="DB982" s="152"/>
      <c r="DC982" s="152"/>
      <c r="DD982" s="152"/>
      <c r="DE982" s="152"/>
      <c r="DF982" s="152"/>
      <c r="DG982" s="152"/>
      <c r="DH982" s="152"/>
      <c r="DI982" s="152"/>
      <c r="DJ982" s="152"/>
      <c r="DK982" s="152"/>
      <c r="DL982" s="152"/>
      <c r="DM982" s="152"/>
      <c r="DN982" s="152"/>
      <c r="DO982" s="152"/>
      <c r="DP982" s="152"/>
      <c r="DQ982" s="152"/>
      <c r="DR982" s="152"/>
      <c r="DS982" s="152"/>
      <c r="DT982" s="152"/>
      <c r="DU982" s="152"/>
      <c r="DV982" s="152"/>
      <c r="DW982" s="152"/>
      <c r="DX982" s="152"/>
      <c r="DY982" s="152"/>
      <c r="DZ982" s="152"/>
      <c r="EA982" s="152"/>
      <c r="EB982" s="152"/>
      <c r="EC982" s="152"/>
      <c r="ED982" s="152"/>
      <c r="EE982" s="152"/>
      <c r="EF982" s="152"/>
      <c r="EG982" s="152"/>
      <c r="EH982" s="152"/>
      <c r="EI982" s="152"/>
      <c r="EJ982" s="152"/>
      <c r="EK982" s="152"/>
      <c r="EL982" s="152"/>
      <c r="EM982" s="152"/>
      <c r="EN982" s="152"/>
      <c r="EO982" s="152"/>
      <c r="EP982" s="152"/>
      <c r="EQ982" s="152"/>
      <c r="ER982" s="152"/>
      <c r="ES982" s="152"/>
      <c r="ET982" s="152"/>
      <c r="EU982" s="152"/>
      <c r="EV982" s="152"/>
      <c r="EW982" s="152"/>
      <c r="EX982" s="152"/>
      <c r="EY982" s="152"/>
      <c r="EZ982" s="152"/>
      <c r="FA982" s="152"/>
      <c r="FB982" s="152"/>
      <c r="FC982" s="152"/>
      <c r="FD982" s="152"/>
    </row>
    <row r="983" spans="1:160">
      <c r="A983" s="89"/>
      <c r="B983" s="89"/>
      <c r="C983" s="89"/>
      <c r="D983" s="89"/>
      <c r="E983" s="89"/>
      <c r="F983" s="89"/>
      <c r="G983" s="89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152"/>
      <c r="AE983" s="152"/>
      <c r="AF983" s="152"/>
      <c r="AG983" s="152"/>
      <c r="AH983" s="152"/>
      <c r="AI983" s="152"/>
      <c r="AJ983" s="152"/>
      <c r="AK983" s="152"/>
      <c r="AL983" s="152"/>
      <c r="AM983" s="152"/>
      <c r="AN983" s="152"/>
      <c r="AO983" s="152"/>
      <c r="AP983" s="152"/>
      <c r="AQ983" s="152"/>
      <c r="AR983" s="152"/>
      <c r="AS983" s="152"/>
      <c r="AT983" s="152"/>
      <c r="AU983" s="152"/>
      <c r="AV983" s="152"/>
      <c r="AW983" s="152"/>
      <c r="AX983" s="152"/>
      <c r="AY983" s="152"/>
      <c r="AZ983" s="152"/>
      <c r="BA983" s="152"/>
      <c r="BB983" s="152"/>
      <c r="BC983" s="152"/>
      <c r="BD983" s="152"/>
      <c r="BE983" s="152"/>
      <c r="BF983" s="152"/>
      <c r="BG983" s="152"/>
      <c r="BH983" s="152"/>
      <c r="BI983" s="152"/>
      <c r="BJ983" s="152"/>
      <c r="BK983" s="152"/>
      <c r="BL983" s="152"/>
      <c r="BM983" s="152"/>
      <c r="BN983" s="152"/>
      <c r="BO983" s="152"/>
      <c r="BP983" s="152"/>
      <c r="BQ983" s="152"/>
      <c r="BR983" s="152"/>
      <c r="BS983" s="152"/>
      <c r="BT983" s="152"/>
      <c r="BU983" s="152"/>
      <c r="BV983" s="152"/>
      <c r="BW983" s="152"/>
      <c r="BX983" s="152"/>
      <c r="BY983" s="152"/>
      <c r="BZ983" s="152"/>
      <c r="CA983" s="152"/>
      <c r="CB983" s="152"/>
      <c r="CC983" s="152"/>
      <c r="CD983" s="152"/>
      <c r="CE983" s="152"/>
      <c r="CF983" s="152"/>
      <c r="CG983" s="152"/>
      <c r="CH983" s="152"/>
      <c r="CI983" s="152"/>
      <c r="CJ983" s="152"/>
      <c r="CK983" s="152"/>
      <c r="CL983" s="152"/>
      <c r="CM983" s="152"/>
      <c r="CN983" s="152"/>
      <c r="CO983" s="152"/>
      <c r="CP983" s="152"/>
      <c r="CQ983" s="152"/>
      <c r="CR983" s="152"/>
      <c r="CS983" s="152"/>
      <c r="CT983" s="152"/>
      <c r="CU983" s="152"/>
      <c r="CV983" s="152"/>
      <c r="CW983" s="152"/>
      <c r="CX983" s="152"/>
      <c r="CY983" s="152"/>
      <c r="CZ983" s="152"/>
      <c r="DA983" s="152"/>
      <c r="DB983" s="152"/>
      <c r="DC983" s="152"/>
      <c r="DD983" s="152"/>
      <c r="DE983" s="152"/>
      <c r="DF983" s="152"/>
      <c r="DG983" s="152"/>
      <c r="DH983" s="152"/>
      <c r="DI983" s="152"/>
      <c r="DJ983" s="152"/>
      <c r="DK983" s="152"/>
      <c r="DL983" s="152"/>
      <c r="DM983" s="152"/>
      <c r="DN983" s="152"/>
      <c r="DO983" s="152"/>
      <c r="DP983" s="152"/>
      <c r="DQ983" s="152"/>
      <c r="DR983" s="152"/>
      <c r="DS983" s="152"/>
      <c r="DT983" s="152"/>
      <c r="DU983" s="152"/>
      <c r="DV983" s="152"/>
      <c r="DW983" s="152"/>
      <c r="DX983" s="152"/>
      <c r="DY983" s="152"/>
      <c r="DZ983" s="152"/>
      <c r="EA983" s="152"/>
      <c r="EB983" s="152"/>
      <c r="EC983" s="152"/>
      <c r="ED983" s="152"/>
      <c r="EE983" s="152"/>
      <c r="EF983" s="152"/>
      <c r="EG983" s="152"/>
      <c r="EH983" s="152"/>
      <c r="EI983" s="152"/>
      <c r="EJ983" s="152"/>
      <c r="EK983" s="152"/>
      <c r="EL983" s="152"/>
      <c r="EM983" s="152"/>
      <c r="EN983" s="152"/>
      <c r="EO983" s="152"/>
      <c r="EP983" s="152"/>
      <c r="EQ983" s="152"/>
      <c r="ER983" s="152"/>
      <c r="ES983" s="152"/>
      <c r="ET983" s="152"/>
      <c r="EU983" s="152"/>
      <c r="EV983" s="152"/>
      <c r="EW983" s="152"/>
      <c r="EX983" s="152"/>
      <c r="EY983" s="152"/>
      <c r="EZ983" s="152"/>
      <c r="FA983" s="152"/>
      <c r="FB983" s="152"/>
      <c r="FC983" s="152"/>
      <c r="FD983" s="152"/>
    </row>
    <row r="984" spans="1:160">
      <c r="A984" s="89"/>
      <c r="B984" s="89"/>
      <c r="C984" s="89"/>
      <c r="D984" s="89"/>
      <c r="E984" s="89"/>
      <c r="F984" s="89"/>
      <c r="G984" s="89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152"/>
      <c r="AE984" s="152"/>
      <c r="AF984" s="152"/>
      <c r="AG984" s="152"/>
      <c r="AH984" s="152"/>
      <c r="AI984" s="152"/>
      <c r="AJ984" s="152"/>
      <c r="AK984" s="152"/>
      <c r="AL984" s="152"/>
      <c r="AM984" s="152"/>
      <c r="AN984" s="152"/>
      <c r="AO984" s="152"/>
      <c r="AP984" s="152"/>
      <c r="AQ984" s="152"/>
      <c r="AR984" s="152"/>
      <c r="AS984" s="152"/>
      <c r="AT984" s="152"/>
      <c r="AU984" s="152"/>
      <c r="AV984" s="152"/>
      <c r="AW984" s="152"/>
      <c r="AX984" s="152"/>
      <c r="AY984" s="152"/>
      <c r="AZ984" s="152"/>
      <c r="BA984" s="152"/>
      <c r="BB984" s="152"/>
      <c r="BC984" s="152"/>
      <c r="BD984" s="152"/>
      <c r="BE984" s="152"/>
      <c r="BF984" s="152"/>
      <c r="BG984" s="152"/>
      <c r="BH984" s="152"/>
      <c r="BI984" s="152"/>
      <c r="BJ984" s="152"/>
      <c r="BK984" s="152"/>
      <c r="BL984" s="152"/>
      <c r="BM984" s="152"/>
      <c r="BN984" s="152"/>
      <c r="BO984" s="152"/>
      <c r="BP984" s="152"/>
      <c r="BQ984" s="152"/>
      <c r="BR984" s="152"/>
      <c r="BS984" s="152"/>
      <c r="BT984" s="152"/>
      <c r="BU984" s="152"/>
      <c r="BV984" s="152"/>
      <c r="BW984" s="152"/>
      <c r="BX984" s="152"/>
      <c r="BY984" s="152"/>
      <c r="BZ984" s="152"/>
      <c r="CA984" s="152"/>
      <c r="CB984" s="152"/>
      <c r="CC984" s="152"/>
      <c r="CD984" s="152"/>
      <c r="CE984" s="152"/>
      <c r="CF984" s="152"/>
      <c r="CG984" s="152"/>
      <c r="CH984" s="152"/>
      <c r="CI984" s="152"/>
      <c r="CJ984" s="152"/>
      <c r="CK984" s="152"/>
      <c r="CL984" s="152"/>
      <c r="CM984" s="152"/>
      <c r="CN984" s="152"/>
      <c r="CO984" s="152"/>
      <c r="CP984" s="152"/>
      <c r="CQ984" s="152"/>
      <c r="CR984" s="152"/>
      <c r="CS984" s="152"/>
      <c r="CT984" s="152"/>
      <c r="CU984" s="152"/>
      <c r="CV984" s="152"/>
      <c r="CW984" s="152"/>
      <c r="CX984" s="152"/>
      <c r="CY984" s="152"/>
      <c r="CZ984" s="152"/>
      <c r="DA984" s="152"/>
      <c r="DB984" s="152"/>
      <c r="DC984" s="152"/>
      <c r="DD984" s="152"/>
      <c r="DE984" s="152"/>
      <c r="DF984" s="152"/>
      <c r="DG984" s="152"/>
      <c r="DH984" s="152"/>
      <c r="DI984" s="152"/>
      <c r="DJ984" s="152"/>
      <c r="DK984" s="152"/>
      <c r="DL984" s="152"/>
      <c r="DM984" s="152"/>
      <c r="DN984" s="152"/>
      <c r="DO984" s="152"/>
      <c r="DP984" s="152"/>
      <c r="DQ984" s="152"/>
      <c r="DR984" s="152"/>
      <c r="DS984" s="152"/>
      <c r="DT984" s="152"/>
      <c r="DU984" s="152"/>
      <c r="DV984" s="152"/>
      <c r="DW984" s="152"/>
      <c r="DX984" s="152"/>
      <c r="DY984" s="152"/>
      <c r="DZ984" s="152"/>
      <c r="EA984" s="152"/>
      <c r="EB984" s="152"/>
      <c r="EC984" s="152"/>
      <c r="ED984" s="152"/>
      <c r="EE984" s="152"/>
      <c r="EF984" s="152"/>
      <c r="EG984" s="152"/>
      <c r="EH984" s="152"/>
      <c r="EI984" s="152"/>
      <c r="EJ984" s="152"/>
      <c r="EK984" s="152"/>
      <c r="EL984" s="152"/>
      <c r="EM984" s="152"/>
      <c r="EN984" s="152"/>
      <c r="EO984" s="152"/>
      <c r="EP984" s="152"/>
      <c r="EQ984" s="152"/>
      <c r="ER984" s="152"/>
      <c r="ES984" s="152"/>
      <c r="ET984" s="152"/>
      <c r="EU984" s="152"/>
      <c r="EV984" s="152"/>
      <c r="EW984" s="152"/>
      <c r="EX984" s="152"/>
      <c r="EY984" s="152"/>
      <c r="EZ984" s="152"/>
      <c r="FA984" s="152"/>
      <c r="FB984" s="152"/>
      <c r="FC984" s="152"/>
      <c r="FD984" s="152"/>
    </row>
    <row r="985" spans="1:160">
      <c r="A985" s="89"/>
      <c r="B985" s="89"/>
      <c r="C985" s="89"/>
      <c r="D985" s="89"/>
      <c r="E985" s="89"/>
      <c r="F985" s="89"/>
      <c r="G985" s="89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152"/>
      <c r="AE985" s="152"/>
      <c r="AF985" s="152"/>
      <c r="AG985" s="152"/>
      <c r="AH985" s="152"/>
      <c r="AI985" s="152"/>
      <c r="AJ985" s="152"/>
      <c r="AK985" s="152"/>
      <c r="AL985" s="152"/>
      <c r="AM985" s="152"/>
      <c r="AN985" s="152"/>
      <c r="AO985" s="152"/>
      <c r="AP985" s="152"/>
      <c r="AQ985" s="152"/>
      <c r="AR985" s="152"/>
      <c r="AS985" s="152"/>
      <c r="AT985" s="152"/>
      <c r="AU985" s="152"/>
      <c r="AV985" s="152"/>
      <c r="AW985" s="152"/>
      <c r="AX985" s="152"/>
      <c r="AY985" s="152"/>
      <c r="AZ985" s="152"/>
      <c r="BA985" s="152"/>
      <c r="BB985" s="152"/>
      <c r="BC985" s="152"/>
      <c r="BD985" s="152"/>
      <c r="BE985" s="152"/>
      <c r="BF985" s="152"/>
      <c r="BG985" s="152"/>
      <c r="BH985" s="152"/>
      <c r="BI985" s="152"/>
      <c r="BJ985" s="152"/>
      <c r="BK985" s="152"/>
      <c r="BL985" s="152"/>
      <c r="BM985" s="152"/>
      <c r="BN985" s="152"/>
      <c r="BO985" s="152"/>
      <c r="BP985" s="152"/>
      <c r="BQ985" s="152"/>
      <c r="BR985" s="152"/>
      <c r="BS985" s="152"/>
      <c r="BT985" s="152"/>
      <c r="BU985" s="152"/>
      <c r="BV985" s="152"/>
      <c r="BW985" s="152"/>
      <c r="BX985" s="152"/>
      <c r="BY985" s="152"/>
      <c r="BZ985" s="152"/>
      <c r="CA985" s="152"/>
      <c r="CB985" s="152"/>
      <c r="CC985" s="152"/>
      <c r="CD985" s="152"/>
      <c r="CE985" s="152"/>
      <c r="CF985" s="152"/>
      <c r="CG985" s="152"/>
      <c r="CH985" s="152"/>
      <c r="CI985" s="152"/>
      <c r="CJ985" s="152"/>
      <c r="CK985" s="152"/>
      <c r="CL985" s="152"/>
      <c r="CM985" s="152"/>
      <c r="CN985" s="152"/>
      <c r="CO985" s="152"/>
      <c r="CP985" s="152"/>
      <c r="CQ985" s="152"/>
      <c r="CR985" s="152"/>
      <c r="CS985" s="152"/>
      <c r="CT985" s="152"/>
      <c r="CU985" s="152"/>
      <c r="CV985" s="152"/>
      <c r="CW985" s="152"/>
      <c r="CX985" s="152"/>
      <c r="CY985" s="152"/>
      <c r="CZ985" s="152"/>
      <c r="DA985" s="152"/>
      <c r="DB985" s="152"/>
      <c r="DC985" s="152"/>
      <c r="DD985" s="152"/>
      <c r="DE985" s="152"/>
      <c r="DF985" s="152"/>
      <c r="DG985" s="152"/>
      <c r="DH985" s="152"/>
      <c r="DI985" s="152"/>
      <c r="DJ985" s="152"/>
      <c r="DK985" s="152"/>
      <c r="DL985" s="152"/>
      <c r="DM985" s="152"/>
      <c r="DN985" s="152"/>
      <c r="DO985" s="152"/>
      <c r="DP985" s="152"/>
      <c r="DQ985" s="152"/>
      <c r="DR985" s="152"/>
      <c r="DS985" s="152"/>
      <c r="DT985" s="152"/>
      <c r="DU985" s="152"/>
      <c r="DV985" s="152"/>
      <c r="DW985" s="152"/>
      <c r="DX985" s="152"/>
      <c r="DY985" s="152"/>
      <c r="DZ985" s="152"/>
      <c r="EA985" s="152"/>
      <c r="EB985" s="152"/>
      <c r="EC985" s="152"/>
      <c r="ED985" s="152"/>
      <c r="EE985" s="152"/>
      <c r="EF985" s="152"/>
      <c r="EG985" s="152"/>
      <c r="EH985" s="152"/>
      <c r="EI985" s="152"/>
      <c r="EJ985" s="152"/>
      <c r="EK985" s="152"/>
      <c r="EL985" s="152"/>
      <c r="EM985" s="152"/>
      <c r="EN985" s="152"/>
      <c r="EO985" s="152"/>
      <c r="EP985" s="152"/>
      <c r="EQ985" s="152"/>
      <c r="ER985" s="152"/>
      <c r="ES985" s="152"/>
      <c r="ET985" s="152"/>
      <c r="EU985" s="152"/>
      <c r="EV985" s="152"/>
      <c r="EW985" s="152"/>
      <c r="EX985" s="152"/>
      <c r="EY985" s="152"/>
      <c r="EZ985" s="152"/>
      <c r="FA985" s="152"/>
      <c r="FB985" s="152"/>
      <c r="FC985" s="152"/>
      <c r="FD985" s="152"/>
    </row>
    <row r="986" spans="1:160">
      <c r="A986" s="89"/>
      <c r="B986" s="89"/>
      <c r="C986" s="89"/>
      <c r="D986" s="89"/>
      <c r="E986" s="89"/>
      <c r="F986" s="89"/>
      <c r="G986" s="89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152"/>
      <c r="AE986" s="152"/>
      <c r="AF986" s="152"/>
      <c r="AG986" s="152"/>
      <c r="AH986" s="152"/>
      <c r="AI986" s="152"/>
      <c r="AJ986" s="152"/>
      <c r="AK986" s="152"/>
      <c r="AL986" s="152"/>
      <c r="AM986" s="152"/>
      <c r="AN986" s="152"/>
      <c r="AO986" s="152"/>
      <c r="AP986" s="152"/>
      <c r="AQ986" s="152"/>
      <c r="AR986" s="152"/>
      <c r="AS986" s="152"/>
      <c r="AT986" s="152"/>
      <c r="AU986" s="152"/>
      <c r="AV986" s="152"/>
      <c r="AW986" s="152"/>
      <c r="AX986" s="152"/>
      <c r="AY986" s="152"/>
      <c r="AZ986" s="152"/>
      <c r="BA986" s="152"/>
      <c r="BB986" s="152"/>
      <c r="BC986" s="152"/>
      <c r="BD986" s="152"/>
      <c r="BE986" s="152"/>
      <c r="BF986" s="152"/>
      <c r="BG986" s="152"/>
      <c r="BH986" s="152"/>
      <c r="BI986" s="152"/>
      <c r="BJ986" s="152"/>
      <c r="BK986" s="152"/>
      <c r="BL986" s="152"/>
      <c r="BM986" s="152"/>
      <c r="BN986" s="152"/>
      <c r="BO986" s="152"/>
      <c r="BP986" s="152"/>
      <c r="BQ986" s="152"/>
      <c r="BR986" s="152"/>
      <c r="BS986" s="152"/>
      <c r="BT986" s="152"/>
      <c r="BU986" s="152"/>
      <c r="BV986" s="152"/>
      <c r="BW986" s="152"/>
      <c r="BX986" s="152"/>
      <c r="BY986" s="152"/>
      <c r="BZ986" s="152"/>
      <c r="CA986" s="152"/>
      <c r="CB986" s="152"/>
      <c r="CC986" s="152"/>
      <c r="CD986" s="152"/>
      <c r="CE986" s="152"/>
      <c r="CF986" s="152"/>
      <c r="CG986" s="152"/>
      <c r="CH986" s="152"/>
      <c r="CI986" s="152"/>
      <c r="CJ986" s="152"/>
      <c r="CK986" s="152"/>
      <c r="CL986" s="152"/>
      <c r="CM986" s="152"/>
      <c r="CN986" s="152"/>
      <c r="CO986" s="152"/>
      <c r="CP986" s="152"/>
      <c r="CQ986" s="152"/>
      <c r="CR986" s="152"/>
      <c r="CS986" s="152"/>
      <c r="CT986" s="152"/>
      <c r="CU986" s="152"/>
      <c r="CV986" s="152"/>
      <c r="CW986" s="152"/>
      <c r="CX986" s="152"/>
      <c r="CY986" s="152"/>
      <c r="CZ986" s="152"/>
      <c r="DA986" s="152"/>
      <c r="DB986" s="152"/>
      <c r="DC986" s="152"/>
      <c r="DD986" s="152"/>
      <c r="DE986" s="152"/>
      <c r="DF986" s="152"/>
      <c r="DG986" s="152"/>
      <c r="DH986" s="152"/>
      <c r="DI986" s="152"/>
      <c r="DJ986" s="152"/>
      <c r="DK986" s="152"/>
      <c r="DL986" s="152"/>
      <c r="DM986" s="152"/>
      <c r="DN986" s="152"/>
      <c r="DO986" s="152"/>
      <c r="DP986" s="152"/>
      <c r="DQ986" s="152"/>
      <c r="DR986" s="152"/>
      <c r="DS986" s="152"/>
      <c r="DT986" s="152"/>
      <c r="DU986" s="152"/>
      <c r="DV986" s="152"/>
      <c r="DW986" s="152"/>
      <c r="DX986" s="152"/>
      <c r="DY986" s="152"/>
      <c r="DZ986" s="152"/>
      <c r="EA986" s="152"/>
      <c r="EB986" s="152"/>
      <c r="EC986" s="152"/>
      <c r="ED986" s="152"/>
      <c r="EE986" s="152"/>
      <c r="EF986" s="152"/>
      <c r="EG986" s="152"/>
      <c r="EH986" s="152"/>
      <c r="EI986" s="152"/>
      <c r="EJ986" s="152"/>
      <c r="EK986" s="152"/>
      <c r="EL986" s="152"/>
      <c r="EM986" s="152"/>
      <c r="EN986" s="152"/>
      <c r="EO986" s="152"/>
      <c r="EP986" s="152"/>
      <c r="EQ986" s="152"/>
      <c r="ER986" s="152"/>
      <c r="ES986" s="152"/>
      <c r="ET986" s="152"/>
      <c r="EU986" s="152"/>
      <c r="EV986" s="152"/>
      <c r="EW986" s="152"/>
      <c r="EX986" s="152"/>
      <c r="EY986" s="152"/>
      <c r="EZ986" s="152"/>
      <c r="FA986" s="152"/>
      <c r="FB986" s="152"/>
      <c r="FC986" s="152"/>
      <c r="FD986" s="152"/>
    </row>
    <row r="987" spans="1:160">
      <c r="A987" s="89"/>
      <c r="B987" s="89"/>
      <c r="C987" s="89"/>
      <c r="D987" s="89"/>
      <c r="E987" s="89"/>
      <c r="F987" s="89"/>
      <c r="G987" s="89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152"/>
      <c r="AE987" s="152"/>
      <c r="AF987" s="152"/>
      <c r="AG987" s="152"/>
      <c r="AH987" s="152"/>
      <c r="AI987" s="152"/>
      <c r="AJ987" s="152"/>
      <c r="AK987" s="152"/>
      <c r="AL987" s="152"/>
      <c r="AM987" s="152"/>
      <c r="AN987" s="152"/>
      <c r="AO987" s="152"/>
      <c r="AP987" s="152"/>
      <c r="AQ987" s="152"/>
      <c r="AR987" s="152"/>
      <c r="AS987" s="152"/>
      <c r="AT987" s="152"/>
      <c r="AU987" s="152"/>
      <c r="AV987" s="152"/>
      <c r="AW987" s="152"/>
      <c r="AX987" s="152"/>
      <c r="AY987" s="152"/>
      <c r="AZ987" s="152"/>
      <c r="BA987" s="152"/>
      <c r="BB987" s="152"/>
      <c r="BC987" s="152"/>
      <c r="BD987" s="152"/>
      <c r="BE987" s="152"/>
      <c r="BF987" s="152"/>
      <c r="BG987" s="152"/>
      <c r="BH987" s="152"/>
      <c r="BI987" s="152"/>
      <c r="BJ987" s="152"/>
      <c r="BK987" s="152"/>
      <c r="BL987" s="152"/>
      <c r="BM987" s="152"/>
      <c r="BN987" s="152"/>
      <c r="BO987" s="152"/>
      <c r="BP987" s="152"/>
      <c r="BQ987" s="152"/>
      <c r="BR987" s="152"/>
      <c r="BS987" s="152"/>
      <c r="BT987" s="152"/>
      <c r="BU987" s="152"/>
      <c r="BV987" s="152"/>
      <c r="BW987" s="152"/>
      <c r="BX987" s="152"/>
      <c r="BY987" s="152"/>
      <c r="BZ987" s="152"/>
      <c r="CA987" s="152"/>
      <c r="CB987" s="152"/>
      <c r="CC987" s="152"/>
      <c r="CD987" s="152"/>
      <c r="CE987" s="152"/>
      <c r="CF987" s="152"/>
      <c r="CG987" s="152"/>
      <c r="CH987" s="152"/>
      <c r="CI987" s="152"/>
      <c r="CJ987" s="152"/>
      <c r="CK987" s="152"/>
      <c r="CL987" s="152"/>
      <c r="CM987" s="152"/>
      <c r="CN987" s="152"/>
      <c r="CO987" s="152"/>
      <c r="CP987" s="152"/>
      <c r="CQ987" s="152"/>
      <c r="CR987" s="152"/>
      <c r="CS987" s="152"/>
      <c r="CT987" s="152"/>
      <c r="CU987" s="152"/>
      <c r="CV987" s="152"/>
      <c r="CW987" s="152"/>
      <c r="CX987" s="152"/>
      <c r="CY987" s="152"/>
      <c r="CZ987" s="152"/>
      <c r="DA987" s="152"/>
      <c r="DB987" s="152"/>
      <c r="DC987" s="152"/>
      <c r="DD987" s="152"/>
      <c r="DE987" s="152"/>
      <c r="DF987" s="152"/>
      <c r="DG987" s="152"/>
      <c r="DH987" s="152"/>
      <c r="DI987" s="152"/>
      <c r="DJ987" s="152"/>
      <c r="DK987" s="152"/>
      <c r="DL987" s="152"/>
      <c r="DM987" s="152"/>
      <c r="DN987" s="152"/>
      <c r="DO987" s="152"/>
      <c r="DP987" s="152"/>
      <c r="DQ987" s="152"/>
      <c r="DR987" s="152"/>
      <c r="DS987" s="152"/>
      <c r="DT987" s="152"/>
      <c r="DU987" s="152"/>
      <c r="DV987" s="152"/>
      <c r="DW987" s="152"/>
      <c r="DX987" s="152"/>
      <c r="DY987" s="152"/>
      <c r="DZ987" s="152"/>
      <c r="EA987" s="152"/>
      <c r="EB987" s="152"/>
      <c r="EC987" s="152"/>
      <c r="ED987" s="152"/>
      <c r="EE987" s="152"/>
      <c r="EF987" s="152"/>
      <c r="EG987" s="152"/>
      <c r="EH987" s="152"/>
      <c r="EI987" s="152"/>
      <c r="EJ987" s="152"/>
      <c r="EK987" s="152"/>
      <c r="EL987" s="152"/>
      <c r="EM987" s="152"/>
      <c r="EN987" s="152"/>
      <c r="EO987" s="152"/>
      <c r="EP987" s="152"/>
      <c r="EQ987" s="152"/>
      <c r="ER987" s="152"/>
      <c r="ES987" s="152"/>
      <c r="ET987" s="152"/>
      <c r="EU987" s="152"/>
      <c r="EV987" s="152"/>
      <c r="EW987" s="152"/>
      <c r="EX987" s="152"/>
      <c r="EY987" s="152"/>
      <c r="EZ987" s="152"/>
      <c r="FA987" s="152"/>
      <c r="FB987" s="152"/>
      <c r="FC987" s="152"/>
      <c r="FD987" s="152"/>
    </row>
    <row r="988" spans="1:160">
      <c r="A988" s="89"/>
      <c r="B988" s="89"/>
      <c r="C988" s="89"/>
      <c r="D988" s="89"/>
      <c r="E988" s="89"/>
      <c r="F988" s="89"/>
      <c r="G988" s="89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152"/>
      <c r="AE988" s="152"/>
      <c r="AF988" s="152"/>
      <c r="AG988" s="152"/>
      <c r="AH988" s="152"/>
      <c r="AI988" s="152"/>
      <c r="AJ988" s="152"/>
      <c r="AK988" s="152"/>
      <c r="AL988" s="152"/>
      <c r="AM988" s="152"/>
      <c r="AN988" s="152"/>
      <c r="AO988" s="152"/>
      <c r="AP988" s="152"/>
      <c r="AQ988" s="152"/>
      <c r="AR988" s="152"/>
      <c r="AS988" s="152"/>
      <c r="AT988" s="152"/>
      <c r="AU988" s="152"/>
      <c r="AV988" s="152"/>
      <c r="AW988" s="152"/>
      <c r="AX988" s="152"/>
      <c r="AY988" s="152"/>
      <c r="AZ988" s="152"/>
      <c r="BA988" s="152"/>
      <c r="BB988" s="152"/>
      <c r="BC988" s="152"/>
      <c r="BD988" s="152"/>
      <c r="BE988" s="152"/>
      <c r="BF988" s="152"/>
      <c r="BG988" s="152"/>
      <c r="BH988" s="152"/>
      <c r="BI988" s="152"/>
      <c r="BJ988" s="152"/>
      <c r="BK988" s="152"/>
      <c r="BL988" s="152"/>
      <c r="BM988" s="152"/>
      <c r="BN988" s="152"/>
      <c r="BO988" s="152"/>
      <c r="BP988" s="152"/>
      <c r="BQ988" s="152"/>
      <c r="BR988" s="152"/>
      <c r="BS988" s="152"/>
      <c r="BT988" s="152"/>
      <c r="BU988" s="152"/>
      <c r="BV988" s="152"/>
      <c r="BW988" s="152"/>
      <c r="BX988" s="152"/>
      <c r="BY988" s="152"/>
      <c r="BZ988" s="152"/>
      <c r="CA988" s="152"/>
      <c r="CB988" s="152"/>
      <c r="CC988" s="152"/>
      <c r="CD988" s="152"/>
      <c r="CE988" s="152"/>
      <c r="CF988" s="152"/>
      <c r="CG988" s="152"/>
      <c r="CH988" s="152"/>
      <c r="CI988" s="152"/>
      <c r="CJ988" s="152"/>
      <c r="CK988" s="152"/>
      <c r="CL988" s="152"/>
      <c r="CM988" s="152"/>
      <c r="CN988" s="152"/>
      <c r="CO988" s="152"/>
      <c r="CP988" s="152"/>
      <c r="CQ988" s="152"/>
      <c r="CR988" s="152"/>
      <c r="CS988" s="152"/>
      <c r="CT988" s="152"/>
      <c r="CU988" s="152"/>
      <c r="CV988" s="152"/>
      <c r="CW988" s="152"/>
      <c r="CX988" s="152"/>
      <c r="CY988" s="152"/>
      <c r="CZ988" s="152"/>
      <c r="DA988" s="152"/>
      <c r="DB988" s="152"/>
      <c r="DC988" s="152"/>
      <c r="DD988" s="152"/>
      <c r="DE988" s="152"/>
      <c r="DF988" s="152"/>
      <c r="DG988" s="152"/>
      <c r="DH988" s="152"/>
      <c r="DI988" s="152"/>
      <c r="DJ988" s="152"/>
      <c r="DK988" s="152"/>
      <c r="DL988" s="152"/>
      <c r="DM988" s="152"/>
      <c r="DN988" s="152"/>
      <c r="DO988" s="152"/>
      <c r="DP988" s="152"/>
      <c r="DQ988" s="152"/>
      <c r="DR988" s="152"/>
      <c r="DS988" s="152"/>
      <c r="DT988" s="152"/>
      <c r="DU988" s="152"/>
      <c r="DV988" s="152"/>
      <c r="DW988" s="152"/>
      <c r="DX988" s="152"/>
      <c r="DY988" s="152"/>
      <c r="DZ988" s="152"/>
      <c r="EA988" s="152"/>
      <c r="EB988" s="152"/>
      <c r="EC988" s="152"/>
      <c r="ED988" s="152"/>
      <c r="EE988" s="152"/>
      <c r="EF988" s="152"/>
      <c r="EG988" s="152"/>
      <c r="EH988" s="152"/>
      <c r="EI988" s="152"/>
      <c r="EJ988" s="152"/>
      <c r="EK988" s="152"/>
      <c r="EL988" s="152"/>
      <c r="EM988" s="152"/>
      <c r="EN988" s="152"/>
      <c r="EO988" s="152"/>
      <c r="EP988" s="152"/>
      <c r="EQ988" s="152"/>
      <c r="ER988" s="152"/>
      <c r="ES988" s="152"/>
      <c r="ET988" s="152"/>
      <c r="EU988" s="152"/>
      <c r="EV988" s="152"/>
      <c r="EW988" s="152"/>
      <c r="EX988" s="152"/>
      <c r="EY988" s="152"/>
      <c r="EZ988" s="152"/>
      <c r="FA988" s="152"/>
      <c r="FB988" s="152"/>
      <c r="FC988" s="152"/>
      <c r="FD988" s="152"/>
    </row>
    <row r="989" spans="1:160">
      <c r="A989" s="89"/>
      <c r="B989" s="89"/>
      <c r="C989" s="89"/>
      <c r="D989" s="89"/>
      <c r="E989" s="89"/>
      <c r="F989" s="89"/>
      <c r="G989" s="89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152"/>
      <c r="AE989" s="152"/>
      <c r="AF989" s="152"/>
      <c r="AG989" s="152"/>
      <c r="AH989" s="152"/>
      <c r="AI989" s="152"/>
      <c r="AJ989" s="152"/>
      <c r="AK989" s="152"/>
      <c r="AL989" s="152"/>
      <c r="AM989" s="152"/>
      <c r="AN989" s="152"/>
      <c r="AO989" s="152"/>
      <c r="AP989" s="152"/>
      <c r="AQ989" s="152"/>
      <c r="AR989" s="152"/>
      <c r="AS989" s="152"/>
      <c r="AT989" s="152"/>
      <c r="AU989" s="152"/>
      <c r="AV989" s="152"/>
      <c r="AW989" s="152"/>
      <c r="AX989" s="152"/>
      <c r="AY989" s="152"/>
      <c r="AZ989" s="152"/>
      <c r="BA989" s="152"/>
      <c r="BB989" s="152"/>
      <c r="BC989" s="152"/>
      <c r="BD989" s="152"/>
      <c r="BE989" s="152"/>
      <c r="BF989" s="152"/>
      <c r="BG989" s="152"/>
      <c r="BH989" s="152"/>
      <c r="BI989" s="152"/>
      <c r="BJ989" s="152"/>
      <c r="BK989" s="152"/>
      <c r="BL989" s="152"/>
      <c r="BM989" s="152"/>
      <c r="BN989" s="152"/>
      <c r="BO989" s="152"/>
      <c r="BP989" s="152"/>
      <c r="BQ989" s="152"/>
      <c r="BR989" s="152"/>
      <c r="BS989" s="152"/>
      <c r="BT989" s="152"/>
      <c r="BU989" s="152"/>
      <c r="BV989" s="152"/>
      <c r="BW989" s="152"/>
      <c r="BX989" s="152"/>
      <c r="BY989" s="152"/>
      <c r="BZ989" s="152"/>
      <c r="CA989" s="152"/>
      <c r="CB989" s="152"/>
      <c r="CC989" s="152"/>
      <c r="CD989" s="152"/>
      <c r="CE989" s="152"/>
      <c r="CF989" s="152"/>
      <c r="CG989" s="152"/>
      <c r="CH989" s="152"/>
      <c r="CI989" s="152"/>
      <c r="CJ989" s="152"/>
      <c r="CK989" s="152"/>
      <c r="CL989" s="152"/>
      <c r="CM989" s="152"/>
      <c r="CN989" s="152"/>
      <c r="CO989" s="152"/>
      <c r="CP989" s="152"/>
      <c r="CQ989" s="152"/>
      <c r="CR989" s="152"/>
      <c r="CS989" s="152"/>
      <c r="CT989" s="152"/>
      <c r="CU989" s="152"/>
      <c r="CV989" s="152"/>
      <c r="CW989" s="152"/>
      <c r="CX989" s="152"/>
      <c r="CY989" s="152"/>
      <c r="CZ989" s="152"/>
      <c r="DA989" s="152"/>
      <c r="DB989" s="152"/>
      <c r="DC989" s="152"/>
      <c r="DD989" s="152"/>
      <c r="DE989" s="152"/>
      <c r="DF989" s="152"/>
      <c r="DG989" s="152"/>
      <c r="DH989" s="152"/>
      <c r="DI989" s="152"/>
      <c r="DJ989" s="152"/>
      <c r="DK989" s="152"/>
      <c r="DL989" s="152"/>
      <c r="DM989" s="152"/>
      <c r="DN989" s="152"/>
      <c r="DO989" s="152"/>
      <c r="DP989" s="152"/>
      <c r="DQ989" s="152"/>
      <c r="DR989" s="152"/>
      <c r="DS989" s="152"/>
      <c r="DT989" s="152"/>
      <c r="DU989" s="152"/>
      <c r="DV989" s="152"/>
      <c r="DW989" s="152"/>
      <c r="DX989" s="152"/>
      <c r="DY989" s="152"/>
      <c r="DZ989" s="152"/>
      <c r="EA989" s="152"/>
      <c r="EB989" s="152"/>
      <c r="EC989" s="152"/>
      <c r="ED989" s="152"/>
      <c r="EE989" s="152"/>
      <c r="EF989" s="152"/>
      <c r="EG989" s="152"/>
      <c r="EH989" s="152"/>
      <c r="EI989" s="152"/>
      <c r="EJ989" s="152"/>
      <c r="EK989" s="152"/>
      <c r="EL989" s="152"/>
      <c r="EM989" s="152"/>
      <c r="EN989" s="152"/>
      <c r="EO989" s="152"/>
      <c r="EP989" s="152"/>
      <c r="EQ989" s="152"/>
      <c r="ER989" s="152"/>
      <c r="ES989" s="152"/>
      <c r="ET989" s="152"/>
      <c r="EU989" s="152"/>
      <c r="EV989" s="152"/>
      <c r="EW989" s="152"/>
      <c r="EX989" s="152"/>
      <c r="EY989" s="152"/>
      <c r="EZ989" s="152"/>
      <c r="FA989" s="152"/>
      <c r="FB989" s="152"/>
      <c r="FC989" s="152"/>
      <c r="FD989" s="152"/>
    </row>
    <row r="990" spans="1:160">
      <c r="A990" s="89"/>
      <c r="B990" s="89"/>
      <c r="C990" s="89"/>
      <c r="D990" s="89"/>
      <c r="E990" s="89"/>
      <c r="F990" s="89"/>
      <c r="G990" s="89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152"/>
      <c r="AE990" s="152"/>
      <c r="AF990" s="152"/>
      <c r="AG990" s="152"/>
      <c r="AH990" s="152"/>
      <c r="AI990" s="152"/>
      <c r="AJ990" s="152"/>
      <c r="AK990" s="152"/>
      <c r="AL990" s="152"/>
      <c r="AM990" s="152"/>
      <c r="AN990" s="152"/>
      <c r="AO990" s="152"/>
      <c r="AP990" s="152"/>
      <c r="AQ990" s="152"/>
      <c r="AR990" s="152"/>
      <c r="AS990" s="152"/>
      <c r="AT990" s="152"/>
      <c r="AU990" s="152"/>
      <c r="AV990" s="152"/>
      <c r="AW990" s="152"/>
      <c r="AX990" s="152"/>
      <c r="AY990" s="152"/>
      <c r="AZ990" s="152"/>
      <c r="BA990" s="152"/>
      <c r="BB990" s="152"/>
      <c r="BC990" s="152"/>
      <c r="BD990" s="152"/>
      <c r="BE990" s="152"/>
      <c r="BF990" s="152"/>
      <c r="BG990" s="152"/>
      <c r="BH990" s="152"/>
      <c r="BI990" s="152"/>
      <c r="BJ990" s="152"/>
      <c r="BK990" s="152"/>
      <c r="BL990" s="152"/>
      <c r="BM990" s="152"/>
      <c r="BN990" s="152"/>
      <c r="BO990" s="152"/>
      <c r="BP990" s="152"/>
      <c r="BQ990" s="152"/>
      <c r="BR990" s="152"/>
      <c r="BS990" s="152"/>
      <c r="BT990" s="152"/>
      <c r="BU990" s="152"/>
      <c r="BV990" s="152"/>
      <c r="BW990" s="152"/>
      <c r="BX990" s="152"/>
      <c r="BY990" s="152"/>
      <c r="BZ990" s="152"/>
      <c r="CA990" s="152"/>
      <c r="CB990" s="152"/>
      <c r="CC990" s="152"/>
      <c r="CD990" s="152"/>
      <c r="CE990" s="152"/>
      <c r="CF990" s="152"/>
      <c r="CG990" s="152"/>
      <c r="CH990" s="152"/>
      <c r="CI990" s="152"/>
      <c r="CJ990" s="152"/>
      <c r="CK990" s="152"/>
      <c r="CL990" s="152"/>
      <c r="CM990" s="152"/>
      <c r="CN990" s="152"/>
      <c r="CO990" s="152"/>
      <c r="CP990" s="152"/>
      <c r="CQ990" s="152"/>
      <c r="CR990" s="152"/>
      <c r="CS990" s="152"/>
      <c r="CT990" s="152"/>
      <c r="CU990" s="152"/>
      <c r="CV990" s="152"/>
      <c r="CW990" s="152"/>
      <c r="CX990" s="152"/>
      <c r="CY990" s="152"/>
      <c r="CZ990" s="152"/>
      <c r="DA990" s="152"/>
      <c r="DB990" s="152"/>
      <c r="DC990" s="152"/>
      <c r="DD990" s="152"/>
      <c r="DE990" s="152"/>
      <c r="DF990" s="152"/>
      <c r="DG990" s="152"/>
      <c r="DH990" s="152"/>
      <c r="DI990" s="152"/>
      <c r="DJ990" s="152"/>
      <c r="DK990" s="152"/>
      <c r="DL990" s="152"/>
      <c r="DM990" s="152"/>
      <c r="DN990" s="152"/>
      <c r="DO990" s="152"/>
      <c r="DP990" s="152"/>
      <c r="DQ990" s="152"/>
      <c r="DR990" s="152"/>
      <c r="DS990" s="152"/>
      <c r="DT990" s="152"/>
      <c r="DU990" s="152"/>
      <c r="DV990" s="152"/>
      <c r="DW990" s="152"/>
      <c r="DX990" s="152"/>
      <c r="DY990" s="152"/>
      <c r="DZ990" s="152"/>
      <c r="EA990" s="152"/>
      <c r="EB990" s="152"/>
      <c r="EC990" s="152"/>
      <c r="ED990" s="152"/>
      <c r="EE990" s="152"/>
      <c r="EF990" s="152"/>
      <c r="EG990" s="152"/>
      <c r="EH990" s="152"/>
      <c r="EI990" s="152"/>
      <c r="EJ990" s="152"/>
      <c r="EK990" s="152"/>
      <c r="EL990" s="152"/>
      <c r="EM990" s="152"/>
      <c r="EN990" s="152"/>
      <c r="EO990" s="152"/>
      <c r="EP990" s="152"/>
      <c r="EQ990" s="152"/>
      <c r="ER990" s="152"/>
      <c r="ES990" s="152"/>
      <c r="ET990" s="152"/>
      <c r="EU990" s="152"/>
      <c r="EV990" s="152"/>
      <c r="EW990" s="152"/>
      <c r="EX990" s="152"/>
      <c r="EY990" s="152"/>
      <c r="EZ990" s="152"/>
      <c r="FA990" s="152"/>
      <c r="FB990" s="152"/>
      <c r="FC990" s="152"/>
      <c r="FD990" s="152"/>
    </row>
    <row r="991" spans="1:160">
      <c r="A991" s="89"/>
      <c r="B991" s="89"/>
      <c r="C991" s="89"/>
      <c r="D991" s="89"/>
      <c r="E991" s="89"/>
      <c r="F991" s="89"/>
      <c r="G991" s="89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152"/>
      <c r="AE991" s="152"/>
      <c r="AF991" s="152"/>
      <c r="AG991" s="152"/>
      <c r="AH991" s="152"/>
      <c r="AI991" s="152"/>
      <c r="AJ991" s="152"/>
      <c r="AK991" s="152"/>
      <c r="AL991" s="152"/>
      <c r="AM991" s="152"/>
      <c r="AN991" s="152"/>
      <c r="AO991" s="152"/>
      <c r="AP991" s="152"/>
      <c r="AQ991" s="152"/>
      <c r="AR991" s="152"/>
      <c r="AS991" s="152"/>
      <c r="AT991" s="152"/>
      <c r="AU991" s="152"/>
      <c r="AV991" s="152"/>
      <c r="AW991" s="152"/>
      <c r="AX991" s="152"/>
      <c r="AY991" s="152"/>
      <c r="AZ991" s="152"/>
      <c r="BA991" s="152"/>
      <c r="BB991" s="152"/>
      <c r="BC991" s="152"/>
      <c r="BD991" s="152"/>
      <c r="BE991" s="152"/>
      <c r="BF991" s="152"/>
      <c r="BG991" s="152"/>
      <c r="BH991" s="152"/>
      <c r="BI991" s="152"/>
      <c r="BJ991" s="152"/>
      <c r="BK991" s="152"/>
      <c r="BL991" s="152"/>
      <c r="BM991" s="152"/>
      <c r="BN991" s="152"/>
      <c r="BO991" s="152"/>
      <c r="BP991" s="152"/>
      <c r="BQ991" s="152"/>
      <c r="BR991" s="152"/>
      <c r="BS991" s="152"/>
      <c r="BT991" s="152"/>
      <c r="BU991" s="152"/>
      <c r="BV991" s="152"/>
      <c r="BW991" s="152"/>
      <c r="BX991" s="152"/>
      <c r="BY991" s="152"/>
      <c r="BZ991" s="152"/>
      <c r="CA991" s="152"/>
      <c r="CB991" s="152"/>
      <c r="CC991" s="152"/>
      <c r="CD991" s="152"/>
      <c r="CE991" s="152"/>
      <c r="CF991" s="152"/>
      <c r="CG991" s="152"/>
      <c r="CH991" s="152"/>
      <c r="CI991" s="152"/>
      <c r="CJ991" s="152"/>
      <c r="CK991" s="152"/>
      <c r="CL991" s="152"/>
      <c r="CM991" s="152"/>
      <c r="CN991" s="152"/>
      <c r="CO991" s="152"/>
      <c r="CP991" s="152"/>
      <c r="CQ991" s="152"/>
      <c r="CR991" s="152"/>
      <c r="CS991" s="152"/>
      <c r="CT991" s="152"/>
      <c r="CU991" s="152"/>
      <c r="CV991" s="152"/>
      <c r="CW991" s="152"/>
      <c r="CX991" s="152"/>
      <c r="CY991" s="152"/>
      <c r="CZ991" s="152"/>
      <c r="DA991" s="152"/>
      <c r="DB991" s="152"/>
      <c r="DC991" s="152"/>
      <c r="DD991" s="152"/>
      <c r="DE991" s="152"/>
      <c r="DF991" s="152"/>
      <c r="DG991" s="152"/>
      <c r="DH991" s="152"/>
      <c r="DI991" s="152"/>
      <c r="DJ991" s="152"/>
      <c r="DK991" s="152"/>
      <c r="DL991" s="152"/>
      <c r="DM991" s="152"/>
      <c r="DN991" s="152"/>
      <c r="DO991" s="152"/>
      <c r="DP991" s="152"/>
      <c r="DQ991" s="152"/>
      <c r="DR991" s="152"/>
      <c r="DS991" s="152"/>
      <c r="DT991" s="152"/>
      <c r="DU991" s="152"/>
      <c r="DV991" s="152"/>
      <c r="DW991" s="152"/>
      <c r="DX991" s="152"/>
      <c r="DY991" s="152"/>
      <c r="DZ991" s="152"/>
      <c r="EA991" s="152"/>
      <c r="EB991" s="152"/>
      <c r="EC991" s="152"/>
      <c r="ED991" s="152"/>
      <c r="EE991" s="152"/>
      <c r="EF991" s="152"/>
      <c r="EG991" s="152"/>
      <c r="EH991" s="152"/>
      <c r="EI991" s="152"/>
      <c r="EJ991" s="152"/>
      <c r="EK991" s="152"/>
      <c r="EL991" s="152"/>
      <c r="EM991" s="152"/>
      <c r="EN991" s="152"/>
      <c r="EO991" s="152"/>
      <c r="EP991" s="152"/>
      <c r="EQ991" s="152"/>
      <c r="ER991" s="152"/>
      <c r="ES991" s="152"/>
      <c r="ET991" s="152"/>
      <c r="EU991" s="152"/>
      <c r="EV991" s="152"/>
      <c r="EW991" s="152"/>
      <c r="EX991" s="152"/>
      <c r="EY991" s="152"/>
      <c r="EZ991" s="152"/>
      <c r="FA991" s="152"/>
      <c r="FB991" s="152"/>
      <c r="FC991" s="152"/>
      <c r="FD991" s="152"/>
    </row>
    <row r="992" spans="1:160">
      <c r="A992" s="89"/>
      <c r="B992" s="89"/>
      <c r="C992" s="89"/>
      <c r="D992" s="89"/>
      <c r="E992" s="89"/>
      <c r="F992" s="89"/>
      <c r="G992" s="89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152"/>
      <c r="AE992" s="152"/>
      <c r="AF992" s="152"/>
      <c r="AG992" s="152"/>
      <c r="AH992" s="152"/>
      <c r="AI992" s="152"/>
      <c r="AJ992" s="152"/>
      <c r="AK992" s="152"/>
      <c r="AL992" s="152"/>
      <c r="AM992" s="152"/>
      <c r="AN992" s="152"/>
      <c r="AO992" s="152"/>
      <c r="AP992" s="152"/>
      <c r="AQ992" s="152"/>
      <c r="AR992" s="152"/>
      <c r="AS992" s="152"/>
      <c r="AT992" s="152"/>
      <c r="AU992" s="152"/>
      <c r="AV992" s="152"/>
      <c r="AW992" s="152"/>
      <c r="AX992" s="152"/>
      <c r="AY992" s="152"/>
      <c r="AZ992" s="152"/>
      <c r="BA992" s="152"/>
      <c r="BB992" s="152"/>
      <c r="BC992" s="152"/>
      <c r="BD992" s="152"/>
      <c r="BE992" s="152"/>
      <c r="BF992" s="152"/>
      <c r="BG992" s="152"/>
      <c r="BH992" s="152"/>
      <c r="BI992" s="152"/>
      <c r="BJ992" s="152"/>
      <c r="BK992" s="152"/>
      <c r="BL992" s="152"/>
      <c r="BM992" s="152"/>
      <c r="BN992" s="152"/>
      <c r="BO992" s="152"/>
      <c r="BP992" s="152"/>
      <c r="BQ992" s="152"/>
      <c r="BR992" s="152"/>
      <c r="BS992" s="152"/>
      <c r="BT992" s="152"/>
      <c r="BU992" s="152"/>
      <c r="BV992" s="152"/>
      <c r="BW992" s="152"/>
      <c r="BX992" s="152"/>
      <c r="BY992" s="152"/>
      <c r="BZ992" s="152"/>
      <c r="CA992" s="152"/>
      <c r="CB992" s="152"/>
      <c r="CC992" s="152"/>
      <c r="CD992" s="152"/>
      <c r="CE992" s="152"/>
      <c r="CF992" s="152"/>
      <c r="CG992" s="152"/>
      <c r="CH992" s="152"/>
      <c r="CI992" s="152"/>
      <c r="CJ992" s="152"/>
      <c r="CK992" s="152"/>
      <c r="CL992" s="152"/>
      <c r="CM992" s="152"/>
      <c r="CN992" s="152"/>
      <c r="CO992" s="152"/>
      <c r="CP992" s="152"/>
      <c r="CQ992" s="152"/>
      <c r="CR992" s="152"/>
      <c r="CS992" s="152"/>
      <c r="CT992" s="152"/>
      <c r="CU992" s="152"/>
      <c r="CV992" s="152"/>
      <c r="CW992" s="152"/>
      <c r="CX992" s="152"/>
      <c r="CY992" s="152"/>
      <c r="CZ992" s="152"/>
      <c r="DA992" s="152"/>
      <c r="DB992" s="152"/>
      <c r="DC992" s="152"/>
      <c r="DD992" s="152"/>
      <c r="DE992" s="152"/>
      <c r="DF992" s="152"/>
      <c r="DG992" s="152"/>
      <c r="DH992" s="152"/>
      <c r="DI992" s="152"/>
      <c r="DJ992" s="152"/>
      <c r="DK992" s="152"/>
      <c r="DL992" s="152"/>
      <c r="DM992" s="152"/>
      <c r="DN992" s="152"/>
      <c r="DO992" s="152"/>
      <c r="DP992" s="152"/>
      <c r="DQ992" s="152"/>
      <c r="DR992" s="152"/>
      <c r="DS992" s="152"/>
      <c r="DT992" s="152"/>
      <c r="DU992" s="152"/>
      <c r="DV992" s="152"/>
      <c r="DW992" s="152"/>
      <c r="DX992" s="152"/>
      <c r="DY992" s="152"/>
      <c r="DZ992" s="152"/>
      <c r="EA992" s="152"/>
      <c r="EB992" s="152"/>
      <c r="EC992" s="152"/>
      <c r="ED992" s="152"/>
      <c r="EE992" s="152"/>
      <c r="EF992" s="152"/>
      <c r="EG992" s="152"/>
      <c r="EH992" s="152"/>
      <c r="EI992" s="152"/>
      <c r="EJ992" s="152"/>
      <c r="EK992" s="152"/>
      <c r="EL992" s="152"/>
      <c r="EM992" s="152"/>
      <c r="EN992" s="152"/>
      <c r="EO992" s="152"/>
      <c r="EP992" s="152"/>
      <c r="EQ992" s="152"/>
      <c r="ER992" s="152"/>
      <c r="ES992" s="152"/>
      <c r="ET992" s="152"/>
      <c r="EU992" s="152"/>
      <c r="EV992" s="152"/>
      <c r="EW992" s="152"/>
      <c r="EX992" s="152"/>
      <c r="EY992" s="152"/>
      <c r="EZ992" s="152"/>
      <c r="FA992" s="152"/>
      <c r="FB992" s="152"/>
      <c r="FC992" s="152"/>
      <c r="FD992" s="152"/>
    </row>
    <row r="993" spans="1:160">
      <c r="A993" s="89"/>
      <c r="B993" s="89"/>
      <c r="C993" s="89"/>
      <c r="D993" s="89"/>
      <c r="E993" s="89"/>
      <c r="F993" s="89"/>
      <c r="G993" s="89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152"/>
      <c r="AE993" s="152"/>
      <c r="AF993" s="152"/>
      <c r="AG993" s="152"/>
      <c r="AH993" s="152"/>
      <c r="AI993" s="152"/>
      <c r="AJ993" s="152"/>
      <c r="AK993" s="152"/>
      <c r="AL993" s="152"/>
      <c r="AM993" s="152"/>
      <c r="AN993" s="152"/>
      <c r="AO993" s="152"/>
      <c r="AP993" s="152"/>
      <c r="AQ993" s="152"/>
      <c r="AR993" s="152"/>
      <c r="AS993" s="152"/>
      <c r="AT993" s="152"/>
      <c r="AU993" s="152"/>
      <c r="AV993" s="152"/>
      <c r="AW993" s="152"/>
      <c r="AX993" s="152"/>
      <c r="AY993" s="152"/>
      <c r="AZ993" s="152"/>
      <c r="BA993" s="152"/>
      <c r="BB993" s="152"/>
      <c r="BC993" s="152"/>
      <c r="BD993" s="152"/>
      <c r="BE993" s="152"/>
      <c r="BF993" s="152"/>
      <c r="BG993" s="152"/>
      <c r="BH993" s="152"/>
      <c r="BI993" s="152"/>
      <c r="BJ993" s="152"/>
      <c r="BK993" s="152"/>
      <c r="BL993" s="152"/>
      <c r="BM993" s="152"/>
      <c r="BN993" s="152"/>
      <c r="BO993" s="152"/>
      <c r="BP993" s="152"/>
      <c r="BQ993" s="152"/>
      <c r="BR993" s="152"/>
      <c r="BS993" s="152"/>
      <c r="BT993" s="152"/>
      <c r="BU993" s="152"/>
      <c r="BV993" s="152"/>
      <c r="BW993" s="152"/>
      <c r="BX993" s="152"/>
      <c r="BY993" s="152"/>
      <c r="BZ993" s="152"/>
      <c r="CA993" s="152"/>
      <c r="CB993" s="152"/>
      <c r="CC993" s="152"/>
      <c r="CD993" s="152"/>
      <c r="CE993" s="152"/>
      <c r="CF993" s="152"/>
      <c r="CG993" s="152"/>
      <c r="CH993" s="152"/>
      <c r="CI993" s="152"/>
      <c r="CJ993" s="152"/>
      <c r="CK993" s="152"/>
      <c r="CL993" s="152"/>
      <c r="CM993" s="152"/>
      <c r="CN993" s="152"/>
      <c r="CO993" s="152"/>
      <c r="CP993" s="152"/>
      <c r="CQ993" s="152"/>
      <c r="CR993" s="152"/>
      <c r="CS993" s="152"/>
      <c r="CT993" s="152"/>
      <c r="CU993" s="152"/>
      <c r="CV993" s="152"/>
      <c r="CW993" s="152"/>
      <c r="CX993" s="152"/>
      <c r="CY993" s="152"/>
      <c r="CZ993" s="152"/>
      <c r="DA993" s="152"/>
      <c r="DB993" s="152"/>
      <c r="DC993" s="152"/>
      <c r="DD993" s="152"/>
      <c r="DE993" s="152"/>
      <c r="DF993" s="152"/>
      <c r="DG993" s="152"/>
      <c r="DH993" s="152"/>
      <c r="DI993" s="152"/>
      <c r="DJ993" s="152"/>
      <c r="DK993" s="152"/>
      <c r="DL993" s="152"/>
      <c r="DM993" s="152"/>
      <c r="DN993" s="152"/>
      <c r="DO993" s="152"/>
      <c r="DP993" s="152"/>
      <c r="DQ993" s="152"/>
      <c r="DR993" s="152"/>
      <c r="DS993" s="152"/>
      <c r="DT993" s="152"/>
      <c r="DU993" s="152"/>
      <c r="DV993" s="152"/>
      <c r="DW993" s="152"/>
      <c r="DX993" s="152"/>
      <c r="DY993" s="152"/>
      <c r="DZ993" s="152"/>
      <c r="EA993" s="152"/>
      <c r="EB993" s="152"/>
      <c r="EC993" s="152"/>
      <c r="ED993" s="152"/>
      <c r="EE993" s="152"/>
      <c r="EF993" s="152"/>
      <c r="EG993" s="152"/>
      <c r="EH993" s="152"/>
      <c r="EI993" s="152"/>
      <c r="EJ993" s="152"/>
      <c r="EK993" s="152"/>
      <c r="EL993" s="152"/>
      <c r="EM993" s="152"/>
      <c r="EN993" s="152"/>
      <c r="EO993" s="152"/>
      <c r="EP993" s="152"/>
      <c r="EQ993" s="152"/>
      <c r="ER993" s="152"/>
      <c r="ES993" s="152"/>
      <c r="ET993" s="152"/>
      <c r="EU993" s="152"/>
      <c r="EV993" s="152"/>
      <c r="EW993" s="152"/>
      <c r="EX993" s="152"/>
      <c r="EY993" s="152"/>
      <c r="EZ993" s="152"/>
      <c r="FA993" s="152"/>
      <c r="FB993" s="152"/>
      <c r="FC993" s="152"/>
      <c r="FD993" s="152"/>
    </row>
    <row r="994" spans="1:160">
      <c r="A994" s="89"/>
      <c r="B994" s="89"/>
      <c r="C994" s="89"/>
      <c r="D994" s="89"/>
      <c r="E994" s="89"/>
      <c r="F994" s="89"/>
      <c r="G994" s="89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152"/>
      <c r="AE994" s="152"/>
      <c r="AF994" s="152"/>
      <c r="AG994" s="152"/>
      <c r="AH994" s="152"/>
      <c r="AI994" s="152"/>
      <c r="AJ994" s="152"/>
      <c r="AK994" s="152"/>
      <c r="AL994" s="152"/>
      <c r="AM994" s="152"/>
      <c r="AN994" s="152"/>
      <c r="AO994" s="152"/>
      <c r="AP994" s="152"/>
      <c r="AQ994" s="152"/>
      <c r="AR994" s="152"/>
      <c r="AS994" s="152"/>
      <c r="AT994" s="152"/>
      <c r="AU994" s="152"/>
      <c r="AV994" s="152"/>
      <c r="AW994" s="152"/>
      <c r="AX994" s="152"/>
      <c r="AY994" s="152"/>
      <c r="AZ994" s="152"/>
      <c r="BA994" s="152"/>
      <c r="BB994" s="152"/>
      <c r="BC994" s="152"/>
      <c r="BD994" s="152"/>
      <c r="BE994" s="152"/>
      <c r="BF994" s="152"/>
      <c r="BG994" s="152"/>
      <c r="BH994" s="152"/>
      <c r="BI994" s="152"/>
      <c r="BJ994" s="152"/>
      <c r="BK994" s="152"/>
      <c r="BL994" s="152"/>
      <c r="BM994" s="152"/>
      <c r="BN994" s="152"/>
      <c r="BO994" s="152"/>
      <c r="BP994" s="152"/>
      <c r="BQ994" s="152"/>
      <c r="BR994" s="152"/>
      <c r="BS994" s="152"/>
      <c r="BT994" s="152"/>
      <c r="BU994" s="152"/>
      <c r="BV994" s="152"/>
      <c r="BW994" s="152"/>
      <c r="BX994" s="152"/>
      <c r="BY994" s="152"/>
      <c r="BZ994" s="152"/>
      <c r="CA994" s="152"/>
      <c r="CB994" s="152"/>
      <c r="CC994" s="152"/>
      <c r="CD994" s="152"/>
      <c r="CE994" s="152"/>
      <c r="CF994" s="152"/>
      <c r="CG994" s="152"/>
      <c r="CH994" s="152"/>
      <c r="CI994" s="152"/>
      <c r="CJ994" s="152"/>
      <c r="CK994" s="152"/>
      <c r="CL994" s="152"/>
      <c r="CM994" s="152"/>
      <c r="CN994" s="152"/>
      <c r="CO994" s="152"/>
      <c r="CP994" s="152"/>
      <c r="CQ994" s="152"/>
      <c r="CR994" s="152"/>
      <c r="CS994" s="152"/>
      <c r="CT994" s="152"/>
      <c r="CU994" s="152"/>
      <c r="CV994" s="152"/>
      <c r="CW994" s="152"/>
      <c r="CX994" s="152"/>
      <c r="CY994" s="152"/>
      <c r="CZ994" s="152"/>
      <c r="DA994" s="152"/>
      <c r="DB994" s="152"/>
      <c r="DC994" s="152"/>
      <c r="DD994" s="152"/>
      <c r="DE994" s="152"/>
      <c r="DF994" s="152"/>
      <c r="DG994" s="152"/>
      <c r="DH994" s="152"/>
      <c r="DI994" s="152"/>
      <c r="DJ994" s="152"/>
      <c r="DK994" s="152"/>
      <c r="DL994" s="152"/>
      <c r="DM994" s="152"/>
      <c r="DN994" s="152"/>
      <c r="DO994" s="152"/>
      <c r="DP994" s="152"/>
      <c r="DQ994" s="152"/>
      <c r="DR994" s="152"/>
      <c r="DS994" s="152"/>
      <c r="DT994" s="152"/>
      <c r="DU994" s="152"/>
      <c r="DV994" s="152"/>
      <c r="DW994" s="152"/>
      <c r="DX994" s="152"/>
      <c r="DY994" s="152"/>
      <c r="DZ994" s="152"/>
      <c r="EA994" s="152"/>
      <c r="EB994" s="152"/>
      <c r="EC994" s="152"/>
      <c r="ED994" s="152"/>
      <c r="EE994" s="152"/>
      <c r="EF994" s="152"/>
      <c r="EG994" s="152"/>
      <c r="EH994" s="152"/>
      <c r="EI994" s="152"/>
      <c r="EJ994" s="152"/>
      <c r="EK994" s="152"/>
      <c r="EL994" s="152"/>
      <c r="EM994" s="152"/>
      <c r="EN994" s="152"/>
      <c r="EO994" s="152"/>
      <c r="EP994" s="152"/>
      <c r="EQ994" s="152"/>
      <c r="ER994" s="152"/>
      <c r="ES994" s="152"/>
      <c r="ET994" s="152"/>
      <c r="EU994" s="152"/>
      <c r="EV994" s="152"/>
      <c r="EW994" s="152"/>
      <c r="EX994" s="152"/>
      <c r="EY994" s="152"/>
      <c r="EZ994" s="152"/>
      <c r="FA994" s="152"/>
      <c r="FB994" s="152"/>
      <c r="FC994" s="152"/>
      <c r="FD994" s="152"/>
    </row>
    <row r="995" spans="1:160">
      <c r="A995" s="89"/>
      <c r="B995" s="89"/>
      <c r="C995" s="89"/>
      <c r="D995" s="89"/>
      <c r="E995" s="89"/>
      <c r="F995" s="89"/>
      <c r="G995" s="89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152"/>
      <c r="AE995" s="152"/>
      <c r="AF995" s="152"/>
      <c r="AG995" s="152"/>
      <c r="AH995" s="152"/>
      <c r="AI995" s="152"/>
      <c r="AJ995" s="152"/>
      <c r="AK995" s="152"/>
      <c r="AL995" s="152"/>
      <c r="AM995" s="152"/>
      <c r="AN995" s="152"/>
      <c r="AO995" s="152"/>
      <c r="AP995" s="152"/>
      <c r="AQ995" s="152"/>
      <c r="AR995" s="152"/>
      <c r="AS995" s="152"/>
      <c r="AT995" s="152"/>
      <c r="AU995" s="152"/>
      <c r="AV995" s="152"/>
      <c r="AW995" s="152"/>
      <c r="AX995" s="152"/>
      <c r="AY995" s="152"/>
      <c r="AZ995" s="152"/>
      <c r="BA995" s="152"/>
      <c r="BB995" s="152"/>
      <c r="BC995" s="152"/>
      <c r="BD995" s="152"/>
      <c r="BE995" s="152"/>
      <c r="BF995" s="152"/>
      <c r="BG995" s="152"/>
      <c r="BH995" s="152"/>
      <c r="BI995" s="152"/>
      <c r="BJ995" s="152"/>
      <c r="BK995" s="152"/>
      <c r="BL995" s="152"/>
      <c r="BM995" s="152"/>
      <c r="BN995" s="152"/>
      <c r="BO995" s="152"/>
      <c r="BP995" s="152"/>
      <c r="BQ995" s="152"/>
      <c r="BR995" s="152"/>
      <c r="BS995" s="152"/>
      <c r="BT995" s="152"/>
      <c r="BU995" s="152"/>
      <c r="BV995" s="152"/>
      <c r="BW995" s="152"/>
      <c r="BX995" s="152"/>
      <c r="BY995" s="152"/>
      <c r="BZ995" s="152"/>
      <c r="CA995" s="152"/>
      <c r="CB995" s="152"/>
      <c r="CC995" s="152"/>
      <c r="CD995" s="152"/>
      <c r="CE995" s="152"/>
      <c r="CF995" s="152"/>
      <c r="CG995" s="152"/>
      <c r="CH995" s="152"/>
      <c r="CI995" s="152"/>
      <c r="CJ995" s="152"/>
      <c r="CK995" s="152"/>
      <c r="CL995" s="152"/>
      <c r="CM995" s="152"/>
      <c r="CN995" s="152"/>
      <c r="CO995" s="152"/>
      <c r="CP995" s="152"/>
      <c r="CQ995" s="152"/>
      <c r="CR995" s="152"/>
      <c r="CS995" s="152"/>
      <c r="CT995" s="152"/>
      <c r="CU995" s="152"/>
      <c r="CV995" s="152"/>
      <c r="CW995" s="152"/>
      <c r="CX995" s="152"/>
      <c r="CY995" s="152"/>
      <c r="CZ995" s="152"/>
      <c r="DA995" s="152"/>
      <c r="DB995" s="152"/>
      <c r="DC995" s="152"/>
      <c r="DD995" s="152"/>
      <c r="DE995" s="152"/>
      <c r="DF995" s="152"/>
      <c r="DG995" s="152"/>
      <c r="DH995" s="152"/>
      <c r="DI995" s="152"/>
      <c r="DJ995" s="152"/>
      <c r="DK995" s="152"/>
      <c r="DL995" s="152"/>
      <c r="DM995" s="152"/>
      <c r="DN995" s="152"/>
      <c r="DO995" s="152"/>
      <c r="DP995" s="152"/>
      <c r="DQ995" s="152"/>
      <c r="DR995" s="152"/>
      <c r="DS995" s="152"/>
      <c r="DT995" s="152"/>
      <c r="DU995" s="152"/>
      <c r="DV995" s="152"/>
      <c r="DW995" s="152"/>
      <c r="DX995" s="152"/>
      <c r="DY995" s="152"/>
      <c r="DZ995" s="152"/>
      <c r="EA995" s="152"/>
      <c r="EB995" s="152"/>
      <c r="EC995" s="152"/>
      <c r="ED995" s="152"/>
      <c r="EE995" s="152"/>
      <c r="EF995" s="152"/>
      <c r="EG995" s="152"/>
      <c r="EH995" s="152"/>
      <c r="EI995" s="152"/>
      <c r="EJ995" s="152"/>
      <c r="EK995" s="152"/>
      <c r="EL995" s="152"/>
      <c r="EM995" s="152"/>
      <c r="EN995" s="152"/>
      <c r="EO995" s="152"/>
      <c r="EP995" s="152"/>
      <c r="EQ995" s="152"/>
      <c r="ER995" s="152"/>
      <c r="ES995" s="152"/>
      <c r="ET995" s="152"/>
      <c r="EU995" s="152"/>
      <c r="EV995" s="152"/>
      <c r="EW995" s="152"/>
      <c r="EX995" s="152"/>
      <c r="EY995" s="152"/>
      <c r="EZ995" s="152"/>
      <c r="FA995" s="152"/>
      <c r="FB995" s="152"/>
      <c r="FC995" s="152"/>
      <c r="FD995" s="152"/>
    </row>
    <row r="996" spans="1:160">
      <c r="A996" s="89"/>
      <c r="B996" s="89"/>
      <c r="C996" s="89"/>
      <c r="D996" s="89"/>
      <c r="E996" s="89"/>
      <c r="F996" s="89"/>
      <c r="G996" s="89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152"/>
      <c r="AE996" s="152"/>
      <c r="AF996" s="152"/>
      <c r="AG996" s="152"/>
      <c r="AH996" s="152"/>
      <c r="AI996" s="152"/>
      <c r="AJ996" s="152"/>
      <c r="AK996" s="152"/>
      <c r="AL996" s="152"/>
      <c r="AM996" s="152"/>
      <c r="AN996" s="152"/>
      <c r="AO996" s="152"/>
      <c r="AP996" s="152"/>
      <c r="AQ996" s="152"/>
      <c r="AR996" s="152"/>
      <c r="AS996" s="152"/>
      <c r="AT996" s="152"/>
      <c r="AU996" s="152"/>
      <c r="AV996" s="152"/>
      <c r="AW996" s="152"/>
      <c r="AX996" s="152"/>
      <c r="AY996" s="152"/>
      <c r="AZ996" s="152"/>
      <c r="BA996" s="152"/>
      <c r="BB996" s="152"/>
      <c r="BC996" s="152"/>
      <c r="BD996" s="152"/>
      <c r="BE996" s="152"/>
      <c r="BF996" s="152"/>
      <c r="BG996" s="152"/>
      <c r="BH996" s="152"/>
      <c r="BI996" s="152"/>
      <c r="BJ996" s="152"/>
      <c r="BK996" s="152"/>
      <c r="BL996" s="152"/>
      <c r="BM996" s="152"/>
      <c r="BN996" s="152"/>
      <c r="BO996" s="152"/>
      <c r="BP996" s="152"/>
      <c r="BQ996" s="152"/>
      <c r="BR996" s="152"/>
      <c r="BS996" s="152"/>
      <c r="BT996" s="152"/>
      <c r="BU996" s="152"/>
      <c r="BV996" s="152"/>
      <c r="BW996" s="152"/>
      <c r="BX996" s="152"/>
      <c r="BY996" s="152"/>
      <c r="BZ996" s="152"/>
      <c r="CA996" s="152"/>
      <c r="CB996" s="152"/>
      <c r="CC996" s="152"/>
      <c r="CD996" s="152"/>
      <c r="CE996" s="152"/>
      <c r="CF996" s="152"/>
      <c r="CG996" s="152"/>
      <c r="CH996" s="152"/>
      <c r="CI996" s="152"/>
      <c r="CJ996" s="152"/>
      <c r="CK996" s="152"/>
      <c r="CL996" s="152"/>
      <c r="CM996" s="152"/>
      <c r="CN996" s="152"/>
      <c r="CO996" s="152"/>
      <c r="CP996" s="152"/>
      <c r="CQ996" s="152"/>
      <c r="CR996" s="152"/>
      <c r="CS996" s="152"/>
      <c r="CT996" s="152"/>
      <c r="CU996" s="152"/>
      <c r="CV996" s="152"/>
      <c r="CW996" s="152"/>
      <c r="CX996" s="152"/>
      <c r="CY996" s="152"/>
      <c r="CZ996" s="152"/>
      <c r="DA996" s="152"/>
      <c r="DB996" s="152"/>
      <c r="DC996" s="152"/>
      <c r="DD996" s="152"/>
      <c r="DE996" s="152"/>
      <c r="DF996" s="152"/>
      <c r="DG996" s="152"/>
      <c r="DH996" s="152"/>
      <c r="DI996" s="152"/>
      <c r="DJ996" s="152"/>
      <c r="DK996" s="152"/>
      <c r="DL996" s="152"/>
      <c r="DM996" s="152"/>
      <c r="DN996" s="152"/>
      <c r="DO996" s="152"/>
      <c r="DP996" s="152"/>
      <c r="DQ996" s="152"/>
      <c r="DR996" s="152"/>
      <c r="DS996" s="152"/>
      <c r="DT996" s="152"/>
      <c r="DU996" s="152"/>
      <c r="DV996" s="152"/>
      <c r="DW996" s="152"/>
      <c r="DX996" s="152"/>
      <c r="DY996" s="152"/>
      <c r="DZ996" s="152"/>
      <c r="EA996" s="152"/>
      <c r="EB996" s="152"/>
      <c r="EC996" s="152"/>
      <c r="ED996" s="152"/>
      <c r="EE996" s="152"/>
      <c r="EF996" s="152"/>
      <c r="EG996" s="152"/>
      <c r="EH996" s="152"/>
      <c r="EI996" s="152"/>
      <c r="EJ996" s="152"/>
      <c r="EK996" s="152"/>
      <c r="EL996" s="152"/>
      <c r="EM996" s="152"/>
      <c r="EN996" s="152"/>
      <c r="EO996" s="152"/>
      <c r="EP996" s="152"/>
      <c r="EQ996" s="152"/>
      <c r="ER996" s="152"/>
      <c r="ES996" s="152"/>
      <c r="ET996" s="152"/>
      <c r="EU996" s="152"/>
      <c r="EV996" s="152"/>
      <c r="EW996" s="152"/>
      <c r="EX996" s="152"/>
      <c r="EY996" s="152"/>
      <c r="EZ996" s="152"/>
      <c r="FA996" s="152"/>
      <c r="FB996" s="152"/>
      <c r="FC996" s="152"/>
      <c r="FD996" s="152"/>
    </row>
    <row r="997" spans="1:160">
      <c r="A997" s="89"/>
      <c r="B997" s="89"/>
      <c r="C997" s="89"/>
      <c r="D997" s="89"/>
      <c r="E997" s="89"/>
      <c r="F997" s="89"/>
      <c r="G997" s="89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152"/>
      <c r="AE997" s="152"/>
      <c r="AF997" s="152"/>
      <c r="AG997" s="152"/>
      <c r="AH997" s="152"/>
      <c r="AI997" s="152"/>
      <c r="AJ997" s="152"/>
      <c r="AK997" s="152"/>
      <c r="AL997" s="152"/>
      <c r="AM997" s="152"/>
      <c r="AN997" s="152"/>
      <c r="AO997" s="152"/>
      <c r="AP997" s="152"/>
      <c r="AQ997" s="152"/>
      <c r="AR997" s="152"/>
      <c r="AS997" s="152"/>
      <c r="AT997" s="152"/>
      <c r="AU997" s="152"/>
      <c r="AV997" s="152"/>
      <c r="AW997" s="152"/>
      <c r="AX997" s="152"/>
      <c r="AY997" s="152"/>
      <c r="AZ997" s="152"/>
      <c r="BA997" s="152"/>
      <c r="BB997" s="152"/>
      <c r="BC997" s="152"/>
      <c r="BD997" s="152"/>
      <c r="BE997" s="152"/>
      <c r="BF997" s="152"/>
      <c r="BG997" s="152"/>
      <c r="BH997" s="152"/>
      <c r="BI997" s="152"/>
      <c r="BJ997" s="152"/>
      <c r="BK997" s="152"/>
      <c r="BL997" s="152"/>
      <c r="BM997" s="152"/>
      <c r="BN997" s="152"/>
      <c r="BO997" s="152"/>
      <c r="BP997" s="152"/>
      <c r="BQ997" s="152"/>
      <c r="BR997" s="152"/>
      <c r="BS997" s="152"/>
      <c r="BT997" s="152"/>
      <c r="BU997" s="152"/>
      <c r="BV997" s="152"/>
      <c r="BW997" s="152"/>
      <c r="BX997" s="152"/>
      <c r="BY997" s="152"/>
      <c r="BZ997" s="152"/>
      <c r="CA997" s="152"/>
      <c r="CB997" s="152"/>
      <c r="CC997" s="152"/>
      <c r="CD997" s="152"/>
      <c r="CE997" s="152"/>
      <c r="CF997" s="152"/>
      <c r="CG997" s="152"/>
      <c r="CH997" s="152"/>
      <c r="CI997" s="152"/>
      <c r="CJ997" s="152"/>
      <c r="CK997" s="152"/>
      <c r="CL997" s="152"/>
      <c r="CM997" s="152"/>
      <c r="CN997" s="152"/>
      <c r="CO997" s="152"/>
      <c r="CP997" s="152"/>
      <c r="CQ997" s="152"/>
      <c r="CR997" s="152"/>
      <c r="CS997" s="152"/>
      <c r="CT997" s="152"/>
      <c r="CU997" s="152"/>
      <c r="CV997" s="152"/>
      <c r="CW997" s="152"/>
      <c r="CX997" s="152"/>
      <c r="CY997" s="152"/>
      <c r="CZ997" s="152"/>
      <c r="DA997" s="152"/>
      <c r="DB997" s="152"/>
      <c r="DC997" s="152"/>
      <c r="DD997" s="152"/>
      <c r="DE997" s="152"/>
      <c r="DF997" s="152"/>
      <c r="DG997" s="152"/>
      <c r="DH997" s="152"/>
      <c r="DI997" s="152"/>
      <c r="DJ997" s="152"/>
      <c r="DK997" s="152"/>
      <c r="DL997" s="152"/>
      <c r="DM997" s="152"/>
      <c r="DN997" s="152"/>
      <c r="DO997" s="152"/>
      <c r="DP997" s="152"/>
      <c r="DQ997" s="152"/>
      <c r="DR997" s="152"/>
      <c r="DS997" s="152"/>
      <c r="DT997" s="152"/>
      <c r="DU997" s="152"/>
      <c r="DV997" s="152"/>
      <c r="DW997" s="152"/>
      <c r="DX997" s="152"/>
      <c r="DY997" s="152"/>
      <c r="DZ997" s="152"/>
      <c r="EA997" s="152"/>
      <c r="EB997" s="152"/>
      <c r="EC997" s="152"/>
      <c r="ED997" s="152"/>
      <c r="EE997" s="152"/>
      <c r="EF997" s="152"/>
      <c r="EG997" s="152"/>
      <c r="EH997" s="152"/>
      <c r="EI997" s="152"/>
      <c r="EJ997" s="152"/>
      <c r="EK997" s="152"/>
      <c r="EL997" s="152"/>
      <c r="EM997" s="152"/>
      <c r="EN997" s="152"/>
      <c r="EO997" s="152"/>
      <c r="EP997" s="152"/>
      <c r="EQ997" s="152"/>
      <c r="ER997" s="152"/>
      <c r="ES997" s="152"/>
      <c r="ET997" s="152"/>
      <c r="EU997" s="152"/>
      <c r="EV997" s="152"/>
      <c r="EW997" s="152"/>
      <c r="EX997" s="152"/>
      <c r="EY997" s="152"/>
      <c r="EZ997" s="152"/>
      <c r="FA997" s="152"/>
      <c r="FB997" s="152"/>
      <c r="FC997" s="152"/>
      <c r="FD997" s="152"/>
    </row>
    <row r="998" spans="1:160">
      <c r="A998" s="89"/>
      <c r="B998" s="89"/>
      <c r="C998" s="89"/>
      <c r="D998" s="89"/>
      <c r="E998" s="89"/>
      <c r="F998" s="89"/>
      <c r="G998" s="89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152"/>
      <c r="AE998" s="152"/>
      <c r="AF998" s="152"/>
      <c r="AG998" s="152"/>
      <c r="AH998" s="152"/>
      <c r="AI998" s="152"/>
      <c r="AJ998" s="152"/>
      <c r="AK998" s="152"/>
      <c r="AL998" s="152"/>
      <c r="AM998" s="152"/>
      <c r="AN998" s="152"/>
      <c r="AO998" s="152"/>
      <c r="AP998" s="152"/>
      <c r="AQ998" s="152"/>
      <c r="AR998" s="152"/>
      <c r="AS998" s="152"/>
      <c r="AT998" s="152"/>
      <c r="AU998" s="152"/>
      <c r="AV998" s="152"/>
      <c r="AW998" s="152"/>
      <c r="AX998" s="152"/>
      <c r="AY998" s="152"/>
      <c r="AZ998" s="152"/>
      <c r="BA998" s="152"/>
      <c r="BB998" s="152"/>
      <c r="BC998" s="152"/>
      <c r="BD998" s="152"/>
      <c r="BE998" s="152"/>
      <c r="BF998" s="152"/>
      <c r="BG998" s="152"/>
      <c r="BH998" s="152"/>
      <c r="BI998" s="152"/>
      <c r="BJ998" s="152"/>
      <c r="BK998" s="152"/>
      <c r="BL998" s="152"/>
      <c r="BM998" s="152"/>
      <c r="BN998" s="152"/>
      <c r="BO998" s="152"/>
      <c r="BP998" s="152"/>
      <c r="BQ998" s="152"/>
      <c r="BR998" s="152"/>
      <c r="BS998" s="152"/>
      <c r="BT998" s="152"/>
      <c r="BU998" s="152"/>
      <c r="BV998" s="152"/>
      <c r="BW998" s="152"/>
      <c r="BX998" s="152"/>
      <c r="BY998" s="152"/>
      <c r="BZ998" s="152"/>
      <c r="CA998" s="152"/>
      <c r="CB998" s="152"/>
      <c r="CC998" s="152"/>
      <c r="CD998" s="152"/>
      <c r="CE998" s="152"/>
      <c r="CF998" s="152"/>
      <c r="CG998" s="152"/>
      <c r="CH998" s="152"/>
      <c r="CI998" s="152"/>
      <c r="CJ998" s="152"/>
      <c r="CK998" s="152"/>
      <c r="CL998" s="152"/>
      <c r="CM998" s="152"/>
      <c r="CN998" s="152"/>
      <c r="CO998" s="152"/>
      <c r="CP998" s="152"/>
      <c r="CQ998" s="152"/>
      <c r="CR998" s="152"/>
      <c r="CS998" s="152"/>
      <c r="CT998" s="152"/>
      <c r="CU998" s="152"/>
      <c r="CV998" s="152"/>
      <c r="CW998" s="152"/>
      <c r="CX998" s="152"/>
      <c r="CY998" s="152"/>
      <c r="CZ998" s="152"/>
      <c r="DA998" s="152"/>
      <c r="DB998" s="152"/>
      <c r="DC998" s="152"/>
      <c r="DD998" s="152"/>
      <c r="DE998" s="152"/>
      <c r="DF998" s="152"/>
      <c r="DG998" s="152"/>
      <c r="DH998" s="152"/>
      <c r="DI998" s="152"/>
      <c r="DJ998" s="152"/>
      <c r="DK998" s="152"/>
      <c r="DL998" s="152"/>
      <c r="DM998" s="152"/>
      <c r="DN998" s="152"/>
      <c r="DO998" s="152"/>
      <c r="DP998" s="152"/>
      <c r="DQ998" s="152"/>
      <c r="DR998" s="152"/>
      <c r="DS998" s="152"/>
      <c r="DT998" s="152"/>
      <c r="DU998" s="152"/>
      <c r="DV998" s="152"/>
      <c r="DW998" s="152"/>
      <c r="DX998" s="152"/>
      <c r="DY998" s="152"/>
      <c r="DZ998" s="152"/>
      <c r="EA998" s="152"/>
      <c r="EB998" s="152"/>
      <c r="EC998" s="152"/>
      <c r="ED998" s="152"/>
      <c r="EE998" s="152"/>
      <c r="EF998" s="152"/>
      <c r="EG998" s="152"/>
      <c r="EH998" s="152"/>
      <c r="EI998" s="152"/>
      <c r="EJ998" s="152"/>
      <c r="EK998" s="152"/>
      <c r="EL998" s="152"/>
      <c r="EM998" s="152"/>
      <c r="EN998" s="152"/>
      <c r="EO998" s="152"/>
      <c r="EP998" s="152"/>
      <c r="EQ998" s="152"/>
      <c r="ER998" s="152"/>
      <c r="ES998" s="152"/>
      <c r="ET998" s="152"/>
      <c r="EU998" s="152"/>
      <c r="EV998" s="152"/>
      <c r="EW998" s="152"/>
      <c r="EX998" s="152"/>
      <c r="EY998" s="152"/>
      <c r="EZ998" s="152"/>
      <c r="FA998" s="152"/>
      <c r="FB998" s="152"/>
      <c r="FC998" s="152"/>
      <c r="FD998" s="152"/>
    </row>
    <row r="999" spans="1:160">
      <c r="A999" s="89"/>
      <c r="B999" s="89"/>
      <c r="C999" s="89"/>
      <c r="D999" s="89"/>
      <c r="E999" s="89"/>
      <c r="F999" s="89"/>
      <c r="G999" s="89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152"/>
      <c r="AE999" s="152"/>
      <c r="AF999" s="152"/>
      <c r="AG999" s="152"/>
      <c r="AH999" s="152"/>
      <c r="AI999" s="152"/>
      <c r="AJ999" s="152"/>
      <c r="AK999" s="152"/>
      <c r="AL999" s="152"/>
      <c r="AM999" s="152"/>
      <c r="AN999" s="152"/>
      <c r="AO999" s="152"/>
      <c r="AP999" s="152"/>
      <c r="AQ999" s="152"/>
      <c r="AR999" s="152"/>
      <c r="AS999" s="152"/>
      <c r="AT999" s="152"/>
      <c r="AU999" s="152"/>
      <c r="AV999" s="152"/>
      <c r="AW999" s="152"/>
      <c r="AX999" s="152"/>
      <c r="AY999" s="152"/>
      <c r="AZ999" s="152"/>
      <c r="BA999" s="152"/>
      <c r="BB999" s="152"/>
      <c r="BC999" s="152"/>
      <c r="BD999" s="152"/>
      <c r="BE999" s="152"/>
      <c r="BF999" s="152"/>
      <c r="BG999" s="152"/>
      <c r="BH999" s="152"/>
      <c r="BI999" s="152"/>
      <c r="BJ999" s="152"/>
      <c r="BK999" s="152"/>
      <c r="BL999" s="152"/>
      <c r="BM999" s="152"/>
      <c r="BN999" s="152"/>
      <c r="BO999" s="152"/>
      <c r="BP999" s="152"/>
      <c r="BQ999" s="152"/>
      <c r="BR999" s="152"/>
      <c r="BS999" s="152"/>
      <c r="BT999" s="152"/>
      <c r="BU999" s="152"/>
      <c r="BV999" s="152"/>
      <c r="BW999" s="152"/>
      <c r="BX999" s="152"/>
      <c r="BY999" s="152"/>
      <c r="BZ999" s="152"/>
      <c r="CA999" s="152"/>
      <c r="CB999" s="152"/>
      <c r="CC999" s="152"/>
      <c r="CD999" s="152"/>
      <c r="CE999" s="152"/>
      <c r="CF999" s="152"/>
      <c r="CG999" s="152"/>
      <c r="CH999" s="152"/>
      <c r="CI999" s="152"/>
      <c r="CJ999" s="152"/>
      <c r="CK999" s="152"/>
      <c r="CL999" s="152"/>
      <c r="CM999" s="152"/>
      <c r="CN999" s="152"/>
      <c r="CO999" s="152"/>
      <c r="CP999" s="152"/>
      <c r="CQ999" s="152"/>
      <c r="CR999" s="152"/>
      <c r="CS999" s="152"/>
      <c r="CT999" s="152"/>
      <c r="CU999" s="152"/>
      <c r="CV999" s="152"/>
      <c r="CW999" s="152"/>
      <c r="CX999" s="152"/>
      <c r="CY999" s="152"/>
      <c r="CZ999" s="152"/>
      <c r="DA999" s="152"/>
      <c r="DB999" s="152"/>
      <c r="DC999" s="152"/>
      <c r="DD999" s="152"/>
      <c r="DE999" s="152"/>
      <c r="DF999" s="152"/>
      <c r="DG999" s="152"/>
      <c r="DH999" s="152"/>
      <c r="DI999" s="152"/>
      <c r="DJ999" s="152"/>
      <c r="DK999" s="152"/>
      <c r="DL999" s="152"/>
      <c r="DM999" s="152"/>
      <c r="DN999" s="152"/>
      <c r="DO999" s="152"/>
      <c r="DP999" s="152"/>
      <c r="DQ999" s="152"/>
      <c r="DR999" s="152"/>
      <c r="DS999" s="152"/>
      <c r="DT999" s="152"/>
      <c r="DU999" s="152"/>
      <c r="DV999" s="152"/>
      <c r="DW999" s="152"/>
      <c r="DX999" s="152"/>
      <c r="DY999" s="152"/>
      <c r="DZ999" s="152"/>
      <c r="EA999" s="152"/>
      <c r="EB999" s="152"/>
      <c r="EC999" s="152"/>
      <c r="ED999" s="152"/>
      <c r="EE999" s="152"/>
      <c r="EF999" s="152"/>
      <c r="EG999" s="152"/>
      <c r="EH999" s="152"/>
      <c r="EI999" s="152"/>
      <c r="EJ999" s="152"/>
      <c r="EK999" s="152"/>
      <c r="EL999" s="152"/>
      <c r="EM999" s="152"/>
      <c r="EN999" s="152"/>
      <c r="EO999" s="152"/>
      <c r="EP999" s="152"/>
      <c r="EQ999" s="152"/>
      <c r="ER999" s="152"/>
      <c r="ES999" s="152"/>
      <c r="ET999" s="152"/>
      <c r="EU999" s="152"/>
      <c r="EV999" s="152"/>
      <c r="EW999" s="152"/>
      <c r="EX999" s="152"/>
      <c r="EY999" s="152"/>
      <c r="EZ999" s="152"/>
      <c r="FA999" s="152"/>
      <c r="FB999" s="152"/>
      <c r="FC999" s="152"/>
      <c r="FD999" s="152"/>
    </row>
    <row r="1000" spans="1:160">
      <c r="A1000" s="89"/>
      <c r="B1000" s="89"/>
      <c r="C1000" s="89"/>
      <c r="D1000" s="89"/>
      <c r="E1000" s="89"/>
      <c r="F1000" s="89"/>
      <c r="G1000" s="89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152"/>
      <c r="AE1000" s="152"/>
      <c r="AF1000" s="152"/>
      <c r="AG1000" s="152"/>
      <c r="AH1000" s="152"/>
      <c r="AI1000" s="152"/>
      <c r="AJ1000" s="152"/>
      <c r="AK1000" s="152"/>
      <c r="AL1000" s="152"/>
      <c r="AM1000" s="152"/>
      <c r="AN1000" s="152"/>
      <c r="AO1000" s="152"/>
      <c r="AP1000" s="152"/>
      <c r="AQ1000" s="152"/>
      <c r="AR1000" s="152"/>
      <c r="AS1000" s="152"/>
      <c r="AT1000" s="152"/>
      <c r="AU1000" s="152"/>
      <c r="AV1000" s="152"/>
      <c r="AW1000" s="152"/>
      <c r="AX1000" s="152"/>
      <c r="AY1000" s="152"/>
      <c r="AZ1000" s="152"/>
      <c r="BA1000" s="152"/>
      <c r="BB1000" s="152"/>
      <c r="BC1000" s="152"/>
      <c r="BD1000" s="152"/>
      <c r="BE1000" s="152"/>
      <c r="BF1000" s="152"/>
      <c r="BG1000" s="152"/>
      <c r="BH1000" s="152"/>
      <c r="BI1000" s="152"/>
      <c r="BJ1000" s="152"/>
      <c r="BK1000" s="152"/>
      <c r="BL1000" s="152"/>
      <c r="BM1000" s="152"/>
      <c r="BN1000" s="152"/>
      <c r="BO1000" s="152"/>
      <c r="BP1000" s="152"/>
      <c r="BQ1000" s="152"/>
      <c r="BR1000" s="152"/>
      <c r="BS1000" s="152"/>
      <c r="BT1000" s="152"/>
      <c r="BU1000" s="152"/>
      <c r="BV1000" s="152"/>
      <c r="BW1000" s="152"/>
      <c r="BX1000" s="152"/>
      <c r="BY1000" s="152"/>
      <c r="BZ1000" s="152"/>
      <c r="CA1000" s="152"/>
      <c r="CB1000" s="152"/>
      <c r="CC1000" s="152"/>
      <c r="CD1000" s="152"/>
      <c r="CE1000" s="152"/>
      <c r="CF1000" s="152"/>
      <c r="CG1000" s="152"/>
      <c r="CH1000" s="152"/>
      <c r="CI1000" s="152"/>
      <c r="CJ1000" s="152"/>
      <c r="CK1000" s="152"/>
      <c r="CL1000" s="152"/>
      <c r="CM1000" s="152"/>
      <c r="CN1000" s="152"/>
      <c r="CO1000" s="152"/>
      <c r="CP1000" s="152"/>
      <c r="CQ1000" s="152"/>
      <c r="CR1000" s="152"/>
      <c r="CS1000" s="152"/>
      <c r="CT1000" s="152"/>
      <c r="CU1000" s="152"/>
      <c r="CV1000" s="152"/>
      <c r="CW1000" s="152"/>
      <c r="CX1000" s="152"/>
      <c r="CY1000" s="152"/>
      <c r="CZ1000" s="152"/>
      <c r="DA1000" s="152"/>
      <c r="DB1000" s="152"/>
      <c r="DC1000" s="152"/>
      <c r="DD1000" s="152"/>
      <c r="DE1000" s="152"/>
      <c r="DF1000" s="152"/>
      <c r="DG1000" s="152"/>
      <c r="DH1000" s="152"/>
      <c r="DI1000" s="152"/>
      <c r="DJ1000" s="152"/>
      <c r="DK1000" s="152"/>
      <c r="DL1000" s="152"/>
      <c r="DM1000" s="152"/>
      <c r="DN1000" s="152"/>
      <c r="DO1000" s="152"/>
      <c r="DP1000" s="152"/>
      <c r="DQ1000" s="152"/>
      <c r="DR1000" s="152"/>
      <c r="DS1000" s="152"/>
      <c r="DT1000" s="152"/>
      <c r="DU1000" s="152"/>
      <c r="DV1000" s="152"/>
      <c r="DW1000" s="152"/>
      <c r="DX1000" s="152"/>
      <c r="DY1000" s="152"/>
      <c r="DZ1000" s="152"/>
      <c r="EA1000" s="152"/>
      <c r="EB1000" s="152"/>
      <c r="EC1000" s="152"/>
      <c r="ED1000" s="152"/>
      <c r="EE1000" s="152"/>
      <c r="EF1000" s="152"/>
      <c r="EG1000" s="152"/>
      <c r="EH1000" s="152"/>
      <c r="EI1000" s="152"/>
      <c r="EJ1000" s="152"/>
      <c r="EK1000" s="152"/>
      <c r="EL1000" s="152"/>
      <c r="EM1000" s="152"/>
      <c r="EN1000" s="152"/>
      <c r="EO1000" s="152"/>
      <c r="EP1000" s="152"/>
      <c r="EQ1000" s="152"/>
      <c r="ER1000" s="152"/>
      <c r="ES1000" s="152"/>
      <c r="ET1000" s="152"/>
      <c r="EU1000" s="152"/>
      <c r="EV1000" s="152"/>
      <c r="EW1000" s="152"/>
      <c r="EX1000" s="152"/>
      <c r="EY1000" s="152"/>
      <c r="EZ1000" s="152"/>
      <c r="FA1000" s="152"/>
      <c r="FB1000" s="152"/>
      <c r="FC1000" s="152"/>
      <c r="FD1000" s="152"/>
    </row>
    <row r="1001" spans="1:160">
      <c r="A1001" s="89"/>
      <c r="B1001" s="89"/>
      <c r="C1001" s="89"/>
      <c r="D1001" s="89"/>
      <c r="E1001" s="89"/>
      <c r="F1001" s="89"/>
      <c r="G1001" s="89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  <c r="AB1001" s="152"/>
      <c r="AC1001" s="152"/>
      <c r="AD1001" s="152"/>
      <c r="AE1001" s="152"/>
      <c r="AF1001" s="152"/>
      <c r="AG1001" s="152"/>
      <c r="AH1001" s="152"/>
      <c r="AI1001" s="152"/>
      <c r="AJ1001" s="152"/>
      <c r="AK1001" s="152"/>
      <c r="AL1001" s="152"/>
      <c r="AM1001" s="152"/>
      <c r="AN1001" s="152"/>
      <c r="AO1001" s="152"/>
      <c r="AP1001" s="152"/>
      <c r="AQ1001" s="152"/>
      <c r="AR1001" s="152"/>
      <c r="AS1001" s="152"/>
      <c r="AT1001" s="152"/>
      <c r="AU1001" s="152"/>
      <c r="AV1001" s="152"/>
      <c r="AW1001" s="152"/>
      <c r="AX1001" s="152"/>
      <c r="AY1001" s="152"/>
      <c r="AZ1001" s="152"/>
      <c r="BA1001" s="152"/>
      <c r="BB1001" s="152"/>
      <c r="BC1001" s="152"/>
      <c r="BD1001" s="152"/>
      <c r="BE1001" s="152"/>
      <c r="BF1001" s="152"/>
      <c r="BG1001" s="152"/>
      <c r="BH1001" s="152"/>
      <c r="BI1001" s="152"/>
      <c r="BJ1001" s="152"/>
      <c r="BK1001" s="152"/>
      <c r="BL1001" s="152"/>
      <c r="BM1001" s="152"/>
      <c r="BN1001" s="152"/>
      <c r="BO1001" s="152"/>
      <c r="BP1001" s="152"/>
      <c r="BQ1001" s="152"/>
      <c r="BR1001" s="152"/>
      <c r="BS1001" s="152"/>
      <c r="BT1001" s="152"/>
      <c r="BU1001" s="152"/>
      <c r="BV1001" s="152"/>
      <c r="BW1001" s="152"/>
      <c r="BX1001" s="152"/>
      <c r="BY1001" s="152"/>
      <c r="BZ1001" s="152"/>
      <c r="CA1001" s="152"/>
      <c r="CB1001" s="152"/>
      <c r="CC1001" s="152"/>
      <c r="CD1001" s="152"/>
      <c r="CE1001" s="152"/>
      <c r="CF1001" s="152"/>
      <c r="CG1001" s="152"/>
      <c r="CH1001" s="152"/>
      <c r="CI1001" s="152"/>
      <c r="CJ1001" s="152"/>
      <c r="CK1001" s="152"/>
      <c r="CL1001" s="152"/>
      <c r="CM1001" s="152"/>
      <c r="CN1001" s="152"/>
      <c r="CO1001" s="152"/>
      <c r="CP1001" s="152"/>
      <c r="CQ1001" s="152"/>
      <c r="CR1001" s="152"/>
      <c r="CS1001" s="152"/>
      <c r="CT1001" s="152"/>
      <c r="CU1001" s="152"/>
      <c r="CV1001" s="152"/>
      <c r="CW1001" s="152"/>
      <c r="CX1001" s="152"/>
      <c r="CY1001" s="152"/>
      <c r="CZ1001" s="152"/>
      <c r="DA1001" s="152"/>
      <c r="DB1001" s="152"/>
      <c r="DC1001" s="152"/>
      <c r="DD1001" s="152"/>
      <c r="DE1001" s="152"/>
      <c r="DF1001" s="152"/>
      <c r="DG1001" s="152"/>
      <c r="DH1001" s="152"/>
      <c r="DI1001" s="152"/>
      <c r="DJ1001" s="152"/>
      <c r="DK1001" s="152"/>
      <c r="DL1001" s="152"/>
      <c r="DM1001" s="152"/>
      <c r="DN1001" s="152"/>
      <c r="DO1001" s="152"/>
      <c r="DP1001" s="152"/>
      <c r="DQ1001" s="152"/>
      <c r="DR1001" s="152"/>
      <c r="DS1001" s="152"/>
      <c r="DT1001" s="152"/>
      <c r="DU1001" s="152"/>
      <c r="DV1001" s="152"/>
      <c r="DW1001" s="152"/>
      <c r="DX1001" s="152"/>
      <c r="DY1001" s="152"/>
      <c r="DZ1001" s="152"/>
      <c r="EA1001" s="152"/>
      <c r="EB1001" s="152"/>
      <c r="EC1001" s="152"/>
      <c r="ED1001" s="152"/>
      <c r="EE1001" s="152"/>
      <c r="EF1001" s="152"/>
      <c r="EG1001" s="152"/>
      <c r="EH1001" s="152"/>
      <c r="EI1001" s="152"/>
      <c r="EJ1001" s="152"/>
      <c r="EK1001" s="152"/>
      <c r="EL1001" s="152"/>
      <c r="EM1001" s="152"/>
      <c r="EN1001" s="152"/>
      <c r="EO1001" s="152"/>
      <c r="EP1001" s="152"/>
      <c r="EQ1001" s="152"/>
      <c r="ER1001" s="152"/>
      <c r="ES1001" s="152"/>
      <c r="ET1001" s="152"/>
      <c r="EU1001" s="152"/>
      <c r="EV1001" s="152"/>
      <c r="EW1001" s="152"/>
      <c r="EX1001" s="152"/>
      <c r="EY1001" s="152"/>
      <c r="EZ1001" s="152"/>
      <c r="FA1001" s="152"/>
      <c r="FB1001" s="152"/>
      <c r="FC1001" s="152"/>
      <c r="FD1001" s="152"/>
    </row>
  </sheetData>
  <autoFilter ref="A2:FD229" xr:uid="{00000000-0009-0000-0000-00000A000000}"/>
  <mergeCells count="1">
    <mergeCell ref="A1:C1"/>
  </mergeCells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000"/>
  <sheetViews>
    <sheetView workbookViewId="0"/>
  </sheetViews>
  <sheetFormatPr defaultColWidth="12.6640625" defaultRowHeight="15" customHeight="1"/>
  <cols>
    <col min="1" max="1" width="32.88671875" customWidth="1"/>
    <col min="2" max="2" width="78" customWidth="1"/>
    <col min="3" max="3" width="38.109375" customWidth="1"/>
    <col min="4" max="4" width="20" customWidth="1"/>
    <col min="5" max="5" width="19.6640625" customWidth="1"/>
  </cols>
  <sheetData>
    <row r="1" spans="1:5" ht="15" customHeight="1">
      <c r="A1" s="168" t="s">
        <v>1388</v>
      </c>
      <c r="B1" s="69" t="s">
        <v>1389</v>
      </c>
      <c r="C1" s="69"/>
      <c r="D1" s="69" t="s">
        <v>1390</v>
      </c>
      <c r="E1" s="76" t="s">
        <v>1391</v>
      </c>
    </row>
    <row r="2" spans="1:5" ht="15" customHeight="1">
      <c r="A2" s="168" t="s">
        <v>133</v>
      </c>
      <c r="B2" s="69" t="s">
        <v>1392</v>
      </c>
      <c r="C2" s="69" t="s">
        <v>1393</v>
      </c>
    </row>
    <row r="3" spans="1:5">
      <c r="A3" s="69" t="s">
        <v>1394</v>
      </c>
      <c r="B3" s="69" t="s">
        <v>1395</v>
      </c>
      <c r="C3" s="69" t="s">
        <v>1396</v>
      </c>
      <c r="D3" s="76" t="s">
        <v>1397</v>
      </c>
    </row>
    <row r="4" spans="1:5">
      <c r="A4" s="69" t="s">
        <v>1398</v>
      </c>
      <c r="B4" s="69" t="s">
        <v>1395</v>
      </c>
      <c r="C4" s="69" t="s">
        <v>1399</v>
      </c>
      <c r="D4" s="76" t="s">
        <v>1397</v>
      </c>
    </row>
    <row r="5" spans="1:5" ht="15" customHeight="1">
      <c r="A5" s="168" t="s">
        <v>126</v>
      </c>
      <c r="B5" s="69" t="s">
        <v>1400</v>
      </c>
      <c r="E5" s="261" t="s">
        <v>1401</v>
      </c>
    </row>
    <row r="6" spans="1:5" ht="15" customHeight="1">
      <c r="A6" s="168" t="s">
        <v>1161</v>
      </c>
      <c r="B6" s="69" t="s">
        <v>1402</v>
      </c>
      <c r="C6" s="69" t="s">
        <v>1403</v>
      </c>
    </row>
    <row r="7" spans="1:5" ht="15" customHeight="1">
      <c r="A7" s="168"/>
    </row>
    <row r="8" spans="1:5" ht="15" customHeight="1">
      <c r="A8" s="168"/>
    </row>
    <row r="9" spans="1:5" ht="15" customHeight="1">
      <c r="A9" s="168"/>
    </row>
    <row r="10" spans="1:5" ht="15" customHeight="1">
      <c r="A10" s="168"/>
    </row>
    <row r="12" spans="1:5" ht="15" customHeight="1">
      <c r="A12" s="168"/>
    </row>
    <row r="13" spans="1:5" ht="15" customHeight="1">
      <c r="A13" s="168"/>
    </row>
    <row r="14" spans="1:5" ht="15" customHeight="1">
      <c r="A14" s="168"/>
    </row>
    <row r="15" spans="1:5" ht="15" customHeight="1">
      <c r="A15" s="168"/>
    </row>
    <row r="16" spans="1:5" ht="15" customHeight="1">
      <c r="A16" s="168"/>
    </row>
    <row r="17" spans="1:1" ht="15" customHeight="1">
      <c r="A17" s="168"/>
    </row>
    <row r="18" spans="1:1" ht="15" customHeight="1">
      <c r="A18" s="168"/>
    </row>
    <row r="19" spans="1:1" ht="15" customHeight="1">
      <c r="A19" s="168"/>
    </row>
    <row r="20" spans="1:1" ht="15" customHeight="1">
      <c r="A20" s="168"/>
    </row>
    <row r="21" spans="1:1" ht="15" customHeight="1">
      <c r="A21" s="168"/>
    </row>
    <row r="22" spans="1:1" ht="15" customHeight="1">
      <c r="A22" s="168"/>
    </row>
    <row r="23" spans="1:1" ht="15" customHeight="1">
      <c r="A23" s="168"/>
    </row>
    <row r="24" spans="1:1" ht="15" customHeight="1">
      <c r="A24" s="168"/>
    </row>
    <row r="25" spans="1:1" ht="15" customHeight="1">
      <c r="A25" s="168"/>
    </row>
    <row r="26" spans="1:1" ht="15" customHeight="1">
      <c r="A26" s="168"/>
    </row>
    <row r="27" spans="1:1" ht="15" customHeight="1">
      <c r="A27" s="168"/>
    </row>
    <row r="28" spans="1:1" ht="15.6">
      <c r="A28" s="168"/>
    </row>
    <row r="29" spans="1:1" ht="15.6">
      <c r="A29" s="168"/>
    </row>
    <row r="30" spans="1:1" ht="15.6">
      <c r="A30" s="168"/>
    </row>
    <row r="31" spans="1:1" ht="15.6">
      <c r="A31" s="168"/>
    </row>
    <row r="32" spans="1:1" ht="15.6">
      <c r="A32" s="168"/>
    </row>
    <row r="33" spans="1:1" ht="15.6">
      <c r="A33" s="168"/>
    </row>
    <row r="34" spans="1:1" ht="15.6">
      <c r="A34" s="168"/>
    </row>
    <row r="35" spans="1:1" ht="15.6">
      <c r="A35" s="168"/>
    </row>
    <row r="36" spans="1:1" ht="15.6">
      <c r="A36" s="168"/>
    </row>
    <row r="37" spans="1:1" ht="15.6">
      <c r="A37" s="168"/>
    </row>
    <row r="38" spans="1:1" ht="15.6">
      <c r="A38" s="168"/>
    </row>
    <row r="39" spans="1:1" ht="15.6">
      <c r="A39" s="168"/>
    </row>
    <row r="40" spans="1:1" ht="15.6">
      <c r="A40" s="168"/>
    </row>
    <row r="41" spans="1:1" ht="15.6">
      <c r="A41" s="168"/>
    </row>
    <row r="42" spans="1:1" ht="15.6">
      <c r="A42" s="168"/>
    </row>
    <row r="43" spans="1:1" ht="15.6">
      <c r="A43" s="168"/>
    </row>
    <row r="44" spans="1:1" ht="15.6">
      <c r="A44" s="168"/>
    </row>
    <row r="45" spans="1:1" ht="15.6">
      <c r="A45" s="168"/>
    </row>
    <row r="46" spans="1:1" ht="15.6">
      <c r="A46" s="168"/>
    </row>
    <row r="47" spans="1:1" ht="15.6">
      <c r="A47" s="168"/>
    </row>
    <row r="48" spans="1:1" ht="15.6">
      <c r="A48" s="168"/>
    </row>
    <row r="49" spans="1:1" ht="15.6">
      <c r="A49" s="168"/>
    </row>
    <row r="50" spans="1:1" ht="15.6">
      <c r="A50" s="168"/>
    </row>
    <row r="51" spans="1:1" ht="15.6">
      <c r="A51" s="168"/>
    </row>
    <row r="52" spans="1:1" ht="15.6">
      <c r="A52" s="168"/>
    </row>
    <row r="53" spans="1:1" ht="15.6">
      <c r="A53" s="168"/>
    </row>
    <row r="54" spans="1:1" ht="15.6">
      <c r="A54" s="168"/>
    </row>
    <row r="55" spans="1:1" ht="15.6">
      <c r="A55" s="168"/>
    </row>
    <row r="56" spans="1:1" ht="15.6">
      <c r="A56" s="168"/>
    </row>
    <row r="57" spans="1:1" ht="15.6">
      <c r="A57" s="168"/>
    </row>
    <row r="58" spans="1:1" ht="15.6">
      <c r="A58" s="168"/>
    </row>
    <row r="59" spans="1:1" ht="15.6">
      <c r="A59" s="168"/>
    </row>
    <row r="60" spans="1:1" ht="15.6">
      <c r="A60" s="168"/>
    </row>
    <row r="61" spans="1:1" ht="15.6">
      <c r="A61" s="168"/>
    </row>
    <row r="62" spans="1:1" ht="15.6">
      <c r="A62" s="168"/>
    </row>
    <row r="63" spans="1:1" ht="15.6">
      <c r="A63" s="168"/>
    </row>
    <row r="64" spans="1:1" ht="15.6">
      <c r="A64" s="168"/>
    </row>
    <row r="65" spans="1:1" ht="15.6">
      <c r="A65" s="168"/>
    </row>
    <row r="66" spans="1:1" ht="15.6">
      <c r="A66" s="168"/>
    </row>
    <row r="67" spans="1:1" ht="15.6">
      <c r="A67" s="168"/>
    </row>
    <row r="68" spans="1:1" ht="15.6">
      <c r="A68" s="168"/>
    </row>
    <row r="69" spans="1:1" ht="15.6">
      <c r="A69" s="168"/>
    </row>
    <row r="70" spans="1:1" ht="15.6">
      <c r="A70" s="168"/>
    </row>
    <row r="71" spans="1:1" ht="15.6">
      <c r="A71" s="168"/>
    </row>
    <row r="72" spans="1:1" ht="15.6">
      <c r="A72" s="168"/>
    </row>
    <row r="73" spans="1:1" ht="15.6">
      <c r="A73" s="168"/>
    </row>
    <row r="74" spans="1:1" ht="15.6">
      <c r="A74" s="168"/>
    </row>
    <row r="75" spans="1:1" ht="15.6">
      <c r="A75" s="168"/>
    </row>
    <row r="76" spans="1:1" ht="15.6">
      <c r="A76" s="168"/>
    </row>
    <row r="77" spans="1:1" ht="15.6">
      <c r="A77" s="168"/>
    </row>
    <row r="78" spans="1:1" ht="15.6">
      <c r="A78" s="168"/>
    </row>
    <row r="79" spans="1:1" ht="15.6">
      <c r="A79" s="168"/>
    </row>
    <row r="80" spans="1:1" ht="15.6">
      <c r="A80" s="168"/>
    </row>
    <row r="81" spans="1:1" ht="15.6">
      <c r="A81" s="168"/>
    </row>
    <row r="82" spans="1:1" ht="15.6">
      <c r="A82" s="168"/>
    </row>
    <row r="83" spans="1:1" ht="15.6">
      <c r="A83" s="168"/>
    </row>
    <row r="84" spans="1:1" ht="15.6">
      <c r="A84" s="168"/>
    </row>
    <row r="85" spans="1:1" ht="15.6">
      <c r="A85" s="168"/>
    </row>
    <row r="86" spans="1:1" ht="15.6">
      <c r="A86" s="168"/>
    </row>
    <row r="87" spans="1:1" ht="15.6">
      <c r="A87" s="168"/>
    </row>
    <row r="88" spans="1:1" ht="15.6">
      <c r="A88" s="168"/>
    </row>
    <row r="89" spans="1:1" ht="15.6">
      <c r="A89" s="168"/>
    </row>
    <row r="90" spans="1:1" ht="15.6">
      <c r="A90" s="168"/>
    </row>
    <row r="91" spans="1:1" ht="15.6">
      <c r="A91" s="168"/>
    </row>
    <row r="92" spans="1:1" ht="15.6">
      <c r="A92" s="168"/>
    </row>
    <row r="93" spans="1:1" ht="15.6">
      <c r="A93" s="168"/>
    </row>
    <row r="94" spans="1:1" ht="15.6">
      <c r="A94" s="168"/>
    </row>
    <row r="95" spans="1:1" ht="15.6">
      <c r="A95" s="168"/>
    </row>
    <row r="96" spans="1:1" ht="15.6">
      <c r="A96" s="168"/>
    </row>
    <row r="97" spans="1:1" ht="15.6">
      <c r="A97" s="168"/>
    </row>
    <row r="98" spans="1:1" ht="15.6">
      <c r="A98" s="168"/>
    </row>
    <row r="99" spans="1:1" ht="15.6">
      <c r="A99" s="168"/>
    </row>
    <row r="100" spans="1:1" ht="15.6">
      <c r="A100" s="168"/>
    </row>
    <row r="101" spans="1:1" ht="15.6">
      <c r="A101" s="168"/>
    </row>
    <row r="102" spans="1:1" ht="15.6">
      <c r="A102" s="168"/>
    </row>
    <row r="103" spans="1:1" ht="15.6">
      <c r="A103" s="168"/>
    </row>
    <row r="104" spans="1:1" ht="15.6">
      <c r="A104" s="168"/>
    </row>
    <row r="105" spans="1:1" ht="15.6">
      <c r="A105" s="168"/>
    </row>
    <row r="106" spans="1:1" ht="15.6">
      <c r="A106" s="168"/>
    </row>
    <row r="107" spans="1:1" ht="15.6">
      <c r="A107" s="168"/>
    </row>
    <row r="108" spans="1:1" ht="15.6">
      <c r="A108" s="168"/>
    </row>
    <row r="109" spans="1:1" ht="15.6">
      <c r="A109" s="168"/>
    </row>
    <row r="110" spans="1:1" ht="15.6">
      <c r="A110" s="168"/>
    </row>
    <row r="111" spans="1:1" ht="15.6">
      <c r="A111" s="168"/>
    </row>
    <row r="112" spans="1:1" ht="15.6">
      <c r="A112" s="168"/>
    </row>
    <row r="113" spans="1:1" ht="15.6">
      <c r="A113" s="168"/>
    </row>
    <row r="114" spans="1:1" ht="15.6">
      <c r="A114" s="168"/>
    </row>
    <row r="115" spans="1:1" ht="15.6">
      <c r="A115" s="168"/>
    </row>
    <row r="116" spans="1:1" ht="15.6">
      <c r="A116" s="168"/>
    </row>
    <row r="117" spans="1:1" ht="15.6">
      <c r="A117" s="168"/>
    </row>
    <row r="118" spans="1:1" ht="15.6">
      <c r="A118" s="168"/>
    </row>
    <row r="119" spans="1:1" ht="15.6">
      <c r="A119" s="168"/>
    </row>
    <row r="120" spans="1:1" ht="15.6">
      <c r="A120" s="168"/>
    </row>
    <row r="121" spans="1:1" ht="15.6">
      <c r="A121" s="168"/>
    </row>
    <row r="122" spans="1:1" ht="15.6">
      <c r="A122" s="168"/>
    </row>
    <row r="123" spans="1:1" ht="15.6">
      <c r="A123" s="168"/>
    </row>
    <row r="124" spans="1:1" ht="15.6">
      <c r="A124" s="168"/>
    </row>
    <row r="125" spans="1:1" ht="15.6">
      <c r="A125" s="168"/>
    </row>
    <row r="126" spans="1:1" ht="15.6">
      <c r="A126" s="168"/>
    </row>
    <row r="127" spans="1:1" ht="15.6">
      <c r="A127" s="168"/>
    </row>
    <row r="128" spans="1:1" ht="15.6">
      <c r="A128" s="168"/>
    </row>
    <row r="129" spans="1:1" ht="15.6">
      <c r="A129" s="168"/>
    </row>
    <row r="130" spans="1:1" ht="15.6">
      <c r="A130" s="168"/>
    </row>
    <row r="131" spans="1:1" ht="15.6">
      <c r="A131" s="168"/>
    </row>
    <row r="132" spans="1:1" ht="15.6">
      <c r="A132" s="168"/>
    </row>
    <row r="133" spans="1:1" ht="15.6">
      <c r="A133" s="168"/>
    </row>
    <row r="134" spans="1:1" ht="15.6">
      <c r="A134" s="168"/>
    </row>
    <row r="135" spans="1:1" ht="15.6">
      <c r="A135" s="168"/>
    </row>
    <row r="136" spans="1:1" ht="15.6">
      <c r="A136" s="168"/>
    </row>
    <row r="137" spans="1:1" ht="15.6">
      <c r="A137" s="168"/>
    </row>
    <row r="138" spans="1:1" ht="15.6">
      <c r="A138" s="168"/>
    </row>
    <row r="139" spans="1:1" ht="15.6">
      <c r="A139" s="168"/>
    </row>
    <row r="140" spans="1:1" ht="15.6">
      <c r="A140" s="168"/>
    </row>
    <row r="141" spans="1:1" ht="15.6">
      <c r="A141" s="168"/>
    </row>
    <row r="142" spans="1:1" ht="15.6">
      <c r="A142" s="168"/>
    </row>
    <row r="143" spans="1:1" ht="15.6">
      <c r="A143" s="168"/>
    </row>
    <row r="144" spans="1:1" ht="15.6">
      <c r="A144" s="168"/>
    </row>
    <row r="145" spans="1:1" ht="15.6">
      <c r="A145" s="168"/>
    </row>
    <row r="146" spans="1:1" ht="15.6">
      <c r="A146" s="168"/>
    </row>
    <row r="147" spans="1:1" ht="15.6">
      <c r="A147" s="168"/>
    </row>
    <row r="148" spans="1:1" ht="15.6">
      <c r="A148" s="168"/>
    </row>
    <row r="149" spans="1:1" ht="15.6">
      <c r="A149" s="168"/>
    </row>
    <row r="150" spans="1:1" ht="15.6">
      <c r="A150" s="168"/>
    </row>
    <row r="151" spans="1:1" ht="15.6">
      <c r="A151" s="168"/>
    </row>
    <row r="152" spans="1:1" ht="15.6">
      <c r="A152" s="168"/>
    </row>
    <row r="153" spans="1:1" ht="15.6">
      <c r="A153" s="168"/>
    </row>
    <row r="154" spans="1:1" ht="15.6">
      <c r="A154" s="168"/>
    </row>
    <row r="155" spans="1:1" ht="15.6">
      <c r="A155" s="168"/>
    </row>
    <row r="156" spans="1:1" ht="15.6">
      <c r="A156" s="168"/>
    </row>
    <row r="157" spans="1:1" ht="15.6">
      <c r="A157" s="168"/>
    </row>
    <row r="158" spans="1:1" ht="15.6">
      <c r="A158" s="168"/>
    </row>
    <row r="159" spans="1:1" ht="15.6">
      <c r="A159" s="168"/>
    </row>
    <row r="160" spans="1:1" ht="15.6">
      <c r="A160" s="168"/>
    </row>
    <row r="161" spans="1:1" ht="15.6">
      <c r="A161" s="168"/>
    </row>
    <row r="162" spans="1:1" ht="15.6">
      <c r="A162" s="168"/>
    </row>
    <row r="163" spans="1:1" ht="15.6">
      <c r="A163" s="168"/>
    </row>
    <row r="164" spans="1:1" ht="15.6">
      <c r="A164" s="168"/>
    </row>
    <row r="165" spans="1:1" ht="15.6">
      <c r="A165" s="168"/>
    </row>
    <row r="166" spans="1:1" ht="15.6">
      <c r="A166" s="168"/>
    </row>
    <row r="167" spans="1:1" ht="15.6">
      <c r="A167" s="168"/>
    </row>
    <row r="168" spans="1:1" ht="15.6">
      <c r="A168" s="168"/>
    </row>
    <row r="169" spans="1:1" ht="15.6">
      <c r="A169" s="168"/>
    </row>
    <row r="170" spans="1:1" ht="15.6">
      <c r="A170" s="168"/>
    </row>
    <row r="171" spans="1:1" ht="15.6">
      <c r="A171" s="168"/>
    </row>
    <row r="172" spans="1:1" ht="15.6">
      <c r="A172" s="168"/>
    </row>
    <row r="173" spans="1:1" ht="15.6">
      <c r="A173" s="168"/>
    </row>
    <row r="174" spans="1:1" ht="15.6">
      <c r="A174" s="168"/>
    </row>
    <row r="175" spans="1:1" ht="15.6">
      <c r="A175" s="168"/>
    </row>
    <row r="176" spans="1:1" ht="15.6">
      <c r="A176" s="168"/>
    </row>
    <row r="177" spans="1:1" ht="15.6">
      <c r="A177" s="168"/>
    </row>
    <row r="178" spans="1:1" ht="15.6">
      <c r="A178" s="168"/>
    </row>
    <row r="179" spans="1:1" ht="15.6">
      <c r="A179" s="168"/>
    </row>
    <row r="180" spans="1:1" ht="15.6">
      <c r="A180" s="168"/>
    </row>
    <row r="181" spans="1:1" ht="15.6">
      <c r="A181" s="168"/>
    </row>
    <row r="182" spans="1:1" ht="15.6">
      <c r="A182" s="168"/>
    </row>
    <row r="183" spans="1:1" ht="15.6">
      <c r="A183" s="168"/>
    </row>
    <row r="184" spans="1:1" ht="15.6">
      <c r="A184" s="168"/>
    </row>
    <row r="185" spans="1:1" ht="15.6">
      <c r="A185" s="168"/>
    </row>
    <row r="186" spans="1:1" ht="15.6">
      <c r="A186" s="168"/>
    </row>
    <row r="187" spans="1:1" ht="15.6">
      <c r="A187" s="168"/>
    </row>
    <row r="188" spans="1:1" ht="15.6">
      <c r="A188" s="168"/>
    </row>
    <row r="189" spans="1:1" ht="15.6">
      <c r="A189" s="168"/>
    </row>
    <row r="190" spans="1:1" ht="15.6">
      <c r="A190" s="168"/>
    </row>
    <row r="191" spans="1:1" ht="15.6">
      <c r="A191" s="168"/>
    </row>
    <row r="192" spans="1:1" ht="15.6">
      <c r="A192" s="168"/>
    </row>
    <row r="193" spans="1:1" ht="15.6">
      <c r="A193" s="168"/>
    </row>
    <row r="194" spans="1:1" ht="15.6">
      <c r="A194" s="168"/>
    </row>
    <row r="195" spans="1:1" ht="15.6">
      <c r="A195" s="168"/>
    </row>
    <row r="196" spans="1:1" ht="15.6">
      <c r="A196" s="168"/>
    </row>
    <row r="197" spans="1:1" ht="15.6">
      <c r="A197" s="168"/>
    </row>
    <row r="198" spans="1:1" ht="15.6">
      <c r="A198" s="168"/>
    </row>
    <row r="199" spans="1:1" ht="15.6">
      <c r="A199" s="168"/>
    </row>
    <row r="200" spans="1:1" ht="15.6">
      <c r="A200" s="168"/>
    </row>
    <row r="201" spans="1:1" ht="15.6">
      <c r="A201" s="168"/>
    </row>
    <row r="202" spans="1:1" ht="15.6">
      <c r="A202" s="168"/>
    </row>
    <row r="203" spans="1:1" ht="15.6">
      <c r="A203" s="168"/>
    </row>
    <row r="204" spans="1:1" ht="15.6">
      <c r="A204" s="168"/>
    </row>
    <row r="205" spans="1:1" ht="15.6">
      <c r="A205" s="168"/>
    </row>
    <row r="206" spans="1:1" ht="15.6">
      <c r="A206" s="168"/>
    </row>
    <row r="207" spans="1:1" ht="15.6">
      <c r="A207" s="168"/>
    </row>
    <row r="208" spans="1:1" ht="15.6">
      <c r="A208" s="168"/>
    </row>
    <row r="209" spans="1:1" ht="15.6">
      <c r="A209" s="168"/>
    </row>
    <row r="210" spans="1:1" ht="15.6">
      <c r="A210" s="168"/>
    </row>
    <row r="211" spans="1:1" ht="15.6">
      <c r="A211" s="168"/>
    </row>
    <row r="212" spans="1:1" ht="15.6">
      <c r="A212" s="168"/>
    </row>
    <row r="213" spans="1:1" ht="15.6">
      <c r="A213" s="168"/>
    </row>
    <row r="214" spans="1:1" ht="15.6">
      <c r="A214" s="168"/>
    </row>
    <row r="215" spans="1:1" ht="15.6">
      <c r="A215" s="168"/>
    </row>
    <row r="216" spans="1:1" ht="15.6">
      <c r="A216" s="168"/>
    </row>
    <row r="217" spans="1:1" ht="15.6">
      <c r="A217" s="168"/>
    </row>
    <row r="218" spans="1:1" ht="15.6">
      <c r="A218" s="168"/>
    </row>
    <row r="219" spans="1:1" ht="15.6">
      <c r="A219" s="168"/>
    </row>
    <row r="220" spans="1:1" ht="15.6">
      <c r="A220" s="168"/>
    </row>
    <row r="221" spans="1:1" ht="15.6">
      <c r="A221" s="168"/>
    </row>
    <row r="222" spans="1:1" ht="15.6">
      <c r="A222" s="168"/>
    </row>
    <row r="223" spans="1:1" ht="15.6">
      <c r="A223" s="168"/>
    </row>
    <row r="224" spans="1:1" ht="15.6">
      <c r="A224" s="168"/>
    </row>
    <row r="225" spans="1:1" ht="15.6">
      <c r="A225" s="168"/>
    </row>
    <row r="226" spans="1:1" ht="15.6">
      <c r="A226" s="168"/>
    </row>
    <row r="227" spans="1:1" ht="15.6">
      <c r="A227" s="168"/>
    </row>
    <row r="228" spans="1:1" ht="15.6">
      <c r="A228" s="168"/>
    </row>
    <row r="229" spans="1:1" ht="15.6">
      <c r="A229" s="168"/>
    </row>
    <row r="230" spans="1:1" ht="15.6">
      <c r="A230" s="168"/>
    </row>
    <row r="231" spans="1:1" ht="15.6">
      <c r="A231" s="168"/>
    </row>
    <row r="232" spans="1:1" ht="15.6">
      <c r="A232" s="168"/>
    </row>
    <row r="233" spans="1:1" ht="15.6">
      <c r="A233" s="168"/>
    </row>
    <row r="234" spans="1:1" ht="15.6">
      <c r="A234" s="168"/>
    </row>
    <row r="235" spans="1:1" ht="15.6">
      <c r="A235" s="168"/>
    </row>
    <row r="236" spans="1:1" ht="15.6">
      <c r="A236" s="168"/>
    </row>
    <row r="237" spans="1:1" ht="15.6">
      <c r="A237" s="168"/>
    </row>
    <row r="238" spans="1:1" ht="15.6">
      <c r="A238" s="168"/>
    </row>
    <row r="239" spans="1:1" ht="15.6">
      <c r="A239" s="168"/>
    </row>
    <row r="240" spans="1:1" ht="15.6">
      <c r="A240" s="168"/>
    </row>
    <row r="241" spans="1:1" ht="15.6">
      <c r="A241" s="168"/>
    </row>
    <row r="242" spans="1:1" ht="15.6">
      <c r="A242" s="168"/>
    </row>
    <row r="243" spans="1:1" ht="15.6">
      <c r="A243" s="168"/>
    </row>
    <row r="244" spans="1:1" ht="15.6">
      <c r="A244" s="168"/>
    </row>
    <row r="245" spans="1:1" ht="15.6">
      <c r="A245" s="168"/>
    </row>
    <row r="246" spans="1:1" ht="15.6">
      <c r="A246" s="168"/>
    </row>
    <row r="247" spans="1:1" ht="15.6">
      <c r="A247" s="168"/>
    </row>
    <row r="248" spans="1:1" ht="15.6">
      <c r="A248" s="168"/>
    </row>
    <row r="249" spans="1:1" ht="15.6">
      <c r="A249" s="168"/>
    </row>
    <row r="250" spans="1:1" ht="15.6">
      <c r="A250" s="168"/>
    </row>
    <row r="251" spans="1:1" ht="15.6">
      <c r="A251" s="168"/>
    </row>
    <row r="252" spans="1:1" ht="15.6">
      <c r="A252" s="168"/>
    </row>
    <row r="253" spans="1:1" ht="15.6">
      <c r="A253" s="168"/>
    </row>
    <row r="254" spans="1:1" ht="15.6">
      <c r="A254" s="168"/>
    </row>
    <row r="255" spans="1:1" ht="15.6">
      <c r="A255" s="168"/>
    </row>
    <row r="256" spans="1:1" ht="15.6">
      <c r="A256" s="168"/>
    </row>
    <row r="257" spans="1:1" ht="15.6">
      <c r="A257" s="168"/>
    </row>
    <row r="258" spans="1:1" ht="15.6">
      <c r="A258" s="168"/>
    </row>
    <row r="259" spans="1:1" ht="15.6">
      <c r="A259" s="168"/>
    </row>
    <row r="260" spans="1:1" ht="15.6">
      <c r="A260" s="168"/>
    </row>
    <row r="261" spans="1:1" ht="15.6">
      <c r="A261" s="168"/>
    </row>
    <row r="262" spans="1:1" ht="15.6">
      <c r="A262" s="168"/>
    </row>
    <row r="263" spans="1:1" ht="15.6">
      <c r="A263" s="168"/>
    </row>
    <row r="264" spans="1:1" ht="15.6">
      <c r="A264" s="168"/>
    </row>
    <row r="265" spans="1:1" ht="15.6">
      <c r="A265" s="168"/>
    </row>
    <row r="266" spans="1:1" ht="15.6">
      <c r="A266" s="168"/>
    </row>
    <row r="267" spans="1:1" ht="15.6">
      <c r="A267" s="168"/>
    </row>
    <row r="268" spans="1:1" ht="15.6">
      <c r="A268" s="168"/>
    </row>
    <row r="269" spans="1:1" ht="15.6">
      <c r="A269" s="168"/>
    </row>
    <row r="270" spans="1:1" ht="15.6">
      <c r="A270" s="168"/>
    </row>
    <row r="271" spans="1:1" ht="15.6">
      <c r="A271" s="168"/>
    </row>
    <row r="272" spans="1:1" ht="15.6">
      <c r="A272" s="168"/>
    </row>
    <row r="273" spans="1:1" ht="15.6">
      <c r="A273" s="168"/>
    </row>
    <row r="274" spans="1:1" ht="15.6">
      <c r="A274" s="168"/>
    </row>
    <row r="275" spans="1:1" ht="15.6">
      <c r="A275" s="168"/>
    </row>
    <row r="276" spans="1:1" ht="15.6">
      <c r="A276" s="168"/>
    </row>
    <row r="277" spans="1:1" ht="15.6">
      <c r="A277" s="168"/>
    </row>
    <row r="278" spans="1:1" ht="15.6">
      <c r="A278" s="168"/>
    </row>
    <row r="279" spans="1:1" ht="15.6">
      <c r="A279" s="168"/>
    </row>
    <row r="280" spans="1:1" ht="15.6">
      <c r="A280" s="168"/>
    </row>
    <row r="281" spans="1:1" ht="15.6">
      <c r="A281" s="168"/>
    </row>
    <row r="282" spans="1:1" ht="15.6">
      <c r="A282" s="168"/>
    </row>
    <row r="283" spans="1:1" ht="15.6">
      <c r="A283" s="168"/>
    </row>
    <row r="284" spans="1:1" ht="15.6">
      <c r="A284" s="168"/>
    </row>
    <row r="285" spans="1:1" ht="15.6">
      <c r="A285" s="168"/>
    </row>
    <row r="286" spans="1:1" ht="15.6">
      <c r="A286" s="168"/>
    </row>
    <row r="287" spans="1:1" ht="15.6">
      <c r="A287" s="168"/>
    </row>
    <row r="288" spans="1:1" ht="15.6">
      <c r="A288" s="168"/>
    </row>
    <row r="289" spans="1:1" ht="15.6">
      <c r="A289" s="168"/>
    </row>
    <row r="290" spans="1:1" ht="15.6">
      <c r="A290" s="168"/>
    </row>
    <row r="291" spans="1:1" ht="15.6">
      <c r="A291" s="168"/>
    </row>
    <row r="292" spans="1:1" ht="15.6">
      <c r="A292" s="168"/>
    </row>
    <row r="293" spans="1:1" ht="15.6">
      <c r="A293" s="168"/>
    </row>
    <row r="294" spans="1:1" ht="15.6">
      <c r="A294" s="168"/>
    </row>
    <row r="295" spans="1:1" ht="15.6">
      <c r="A295" s="168"/>
    </row>
    <row r="296" spans="1:1" ht="15.6">
      <c r="A296" s="168"/>
    </row>
    <row r="297" spans="1:1" ht="15.6">
      <c r="A297" s="168"/>
    </row>
    <row r="298" spans="1:1" ht="15.6">
      <c r="A298" s="168"/>
    </row>
    <row r="299" spans="1:1" ht="15.6">
      <c r="A299" s="168"/>
    </row>
    <row r="300" spans="1:1" ht="15.6">
      <c r="A300" s="168"/>
    </row>
    <row r="301" spans="1:1" ht="15.6">
      <c r="A301" s="168"/>
    </row>
    <row r="302" spans="1:1" ht="15.6">
      <c r="A302" s="168"/>
    </row>
    <row r="303" spans="1:1" ht="15.6">
      <c r="A303" s="168"/>
    </row>
    <row r="304" spans="1:1" ht="15.6">
      <c r="A304" s="168"/>
    </row>
    <row r="305" spans="1:1" ht="15.6">
      <c r="A305" s="168"/>
    </row>
    <row r="306" spans="1:1" ht="15.6">
      <c r="A306" s="168"/>
    </row>
    <row r="307" spans="1:1" ht="15.6">
      <c r="A307" s="168"/>
    </row>
    <row r="308" spans="1:1" ht="15.6">
      <c r="A308" s="168"/>
    </row>
    <row r="309" spans="1:1" ht="15.6">
      <c r="A309" s="168"/>
    </row>
    <row r="310" spans="1:1" ht="15.6">
      <c r="A310" s="168"/>
    </row>
    <row r="311" spans="1:1" ht="15.6">
      <c r="A311" s="168"/>
    </row>
    <row r="312" spans="1:1" ht="15.6">
      <c r="A312" s="168"/>
    </row>
    <row r="313" spans="1:1" ht="15.6">
      <c r="A313" s="168"/>
    </row>
    <row r="314" spans="1:1" ht="15.6">
      <c r="A314" s="168"/>
    </row>
    <row r="315" spans="1:1" ht="15.6">
      <c r="A315" s="168"/>
    </row>
    <row r="316" spans="1:1" ht="15.6">
      <c r="A316" s="168"/>
    </row>
    <row r="317" spans="1:1" ht="15.6">
      <c r="A317" s="168"/>
    </row>
    <row r="318" spans="1:1" ht="15.6">
      <c r="A318" s="168"/>
    </row>
    <row r="319" spans="1:1" ht="15.6">
      <c r="A319" s="168"/>
    </row>
    <row r="320" spans="1:1" ht="15.6">
      <c r="A320" s="168"/>
    </row>
    <row r="321" spans="1:1" ht="15.6">
      <c r="A321" s="168"/>
    </row>
    <row r="322" spans="1:1" ht="15.6">
      <c r="A322" s="168"/>
    </row>
    <row r="323" spans="1:1" ht="15.6">
      <c r="A323" s="168"/>
    </row>
    <row r="324" spans="1:1" ht="15.6">
      <c r="A324" s="168"/>
    </row>
    <row r="325" spans="1:1" ht="15.6">
      <c r="A325" s="168"/>
    </row>
    <row r="326" spans="1:1" ht="15.6">
      <c r="A326" s="168"/>
    </row>
    <row r="327" spans="1:1" ht="15.6">
      <c r="A327" s="168"/>
    </row>
    <row r="328" spans="1:1" ht="15.6">
      <c r="A328" s="168"/>
    </row>
    <row r="329" spans="1:1" ht="15.6">
      <c r="A329" s="168"/>
    </row>
    <row r="330" spans="1:1" ht="15.6">
      <c r="A330" s="168"/>
    </row>
    <row r="331" spans="1:1" ht="15.6">
      <c r="A331" s="168"/>
    </row>
    <row r="332" spans="1:1" ht="15.6">
      <c r="A332" s="168"/>
    </row>
    <row r="333" spans="1:1" ht="15.6">
      <c r="A333" s="168"/>
    </row>
    <row r="334" spans="1:1" ht="15.6">
      <c r="A334" s="168"/>
    </row>
    <row r="335" spans="1:1" ht="15.6">
      <c r="A335" s="168"/>
    </row>
    <row r="336" spans="1:1" ht="15.6">
      <c r="A336" s="168"/>
    </row>
    <row r="337" spans="1:1" ht="15.6">
      <c r="A337" s="168"/>
    </row>
    <row r="338" spans="1:1" ht="15.6">
      <c r="A338" s="168"/>
    </row>
    <row r="339" spans="1:1" ht="15.6">
      <c r="A339" s="168"/>
    </row>
    <row r="340" spans="1:1" ht="15.6">
      <c r="A340" s="168"/>
    </row>
    <row r="341" spans="1:1" ht="15.6">
      <c r="A341" s="168"/>
    </row>
    <row r="342" spans="1:1" ht="15.6">
      <c r="A342" s="168"/>
    </row>
    <row r="343" spans="1:1" ht="15.6">
      <c r="A343" s="168"/>
    </row>
    <row r="344" spans="1:1" ht="15.6">
      <c r="A344" s="168"/>
    </row>
    <row r="345" spans="1:1" ht="15.6">
      <c r="A345" s="168"/>
    </row>
    <row r="346" spans="1:1" ht="15.6">
      <c r="A346" s="168"/>
    </row>
    <row r="347" spans="1:1" ht="15.6">
      <c r="A347" s="168"/>
    </row>
    <row r="348" spans="1:1" ht="15.6">
      <c r="A348" s="168"/>
    </row>
    <row r="349" spans="1:1" ht="15.6">
      <c r="A349" s="168"/>
    </row>
    <row r="350" spans="1:1" ht="15.6">
      <c r="A350" s="168"/>
    </row>
    <row r="351" spans="1:1" ht="15.6">
      <c r="A351" s="168"/>
    </row>
    <row r="352" spans="1:1" ht="15.6">
      <c r="A352" s="168"/>
    </row>
    <row r="353" spans="1:1" ht="15.6">
      <c r="A353" s="168"/>
    </row>
    <row r="354" spans="1:1" ht="15.6">
      <c r="A354" s="168"/>
    </row>
    <row r="355" spans="1:1" ht="15.6">
      <c r="A355" s="168"/>
    </row>
    <row r="356" spans="1:1" ht="15.6">
      <c r="A356" s="168"/>
    </row>
    <row r="357" spans="1:1" ht="15.6">
      <c r="A357" s="168"/>
    </row>
    <row r="358" spans="1:1" ht="15.6">
      <c r="A358" s="168"/>
    </row>
    <row r="359" spans="1:1" ht="15.6">
      <c r="A359" s="168"/>
    </row>
    <row r="360" spans="1:1" ht="15.6">
      <c r="A360" s="168"/>
    </row>
    <row r="361" spans="1:1" ht="15.6">
      <c r="A361" s="168"/>
    </row>
    <row r="362" spans="1:1" ht="15.6">
      <c r="A362" s="168"/>
    </row>
    <row r="363" spans="1:1" ht="15.6">
      <c r="A363" s="168"/>
    </row>
    <row r="364" spans="1:1" ht="15.6">
      <c r="A364" s="168"/>
    </row>
    <row r="365" spans="1:1" ht="15.6">
      <c r="A365" s="168"/>
    </row>
    <row r="366" spans="1:1" ht="15.6">
      <c r="A366" s="168"/>
    </row>
    <row r="367" spans="1:1" ht="15.6">
      <c r="A367" s="168"/>
    </row>
    <row r="368" spans="1:1" ht="15.6">
      <c r="A368" s="168"/>
    </row>
    <row r="369" spans="1:1" ht="15.6">
      <c r="A369" s="168"/>
    </row>
    <row r="370" spans="1:1" ht="15.6">
      <c r="A370" s="168"/>
    </row>
    <row r="371" spans="1:1" ht="15.6">
      <c r="A371" s="168"/>
    </row>
    <row r="372" spans="1:1" ht="15.6">
      <c r="A372" s="168"/>
    </row>
    <row r="373" spans="1:1" ht="15.6">
      <c r="A373" s="168"/>
    </row>
    <row r="374" spans="1:1" ht="15.6">
      <c r="A374" s="168"/>
    </row>
    <row r="375" spans="1:1" ht="15.6">
      <c r="A375" s="168"/>
    </row>
    <row r="376" spans="1:1" ht="15.6">
      <c r="A376" s="168"/>
    </row>
    <row r="377" spans="1:1" ht="15.6">
      <c r="A377" s="168"/>
    </row>
    <row r="378" spans="1:1" ht="15.6">
      <c r="A378" s="168"/>
    </row>
    <row r="379" spans="1:1" ht="15.6">
      <c r="A379" s="168"/>
    </row>
    <row r="380" spans="1:1" ht="15.6">
      <c r="A380" s="168"/>
    </row>
    <row r="381" spans="1:1" ht="15.6">
      <c r="A381" s="168"/>
    </row>
    <row r="382" spans="1:1" ht="15.6">
      <c r="A382" s="168"/>
    </row>
    <row r="383" spans="1:1" ht="15.6">
      <c r="A383" s="168"/>
    </row>
    <row r="384" spans="1:1" ht="15.6">
      <c r="A384" s="168"/>
    </row>
    <row r="385" spans="1:1" ht="15.6">
      <c r="A385" s="168"/>
    </row>
    <row r="386" spans="1:1" ht="15.6">
      <c r="A386" s="168"/>
    </row>
    <row r="387" spans="1:1" ht="15.6">
      <c r="A387" s="168"/>
    </row>
    <row r="388" spans="1:1" ht="15.6">
      <c r="A388" s="168"/>
    </row>
    <row r="389" spans="1:1" ht="15.6">
      <c r="A389" s="168"/>
    </row>
    <row r="390" spans="1:1" ht="15.6">
      <c r="A390" s="168"/>
    </row>
    <row r="391" spans="1:1" ht="15.6">
      <c r="A391" s="168"/>
    </row>
    <row r="392" spans="1:1" ht="15.6">
      <c r="A392" s="168"/>
    </row>
    <row r="393" spans="1:1" ht="15.6">
      <c r="A393" s="168"/>
    </row>
    <row r="394" spans="1:1" ht="15.6">
      <c r="A394" s="168"/>
    </row>
    <row r="395" spans="1:1" ht="15.6">
      <c r="A395" s="168"/>
    </row>
    <row r="396" spans="1:1" ht="15.6">
      <c r="A396" s="168"/>
    </row>
    <row r="397" spans="1:1" ht="15.6">
      <c r="A397" s="168"/>
    </row>
    <row r="398" spans="1:1" ht="15.6">
      <c r="A398" s="168"/>
    </row>
    <row r="399" spans="1:1" ht="15.6">
      <c r="A399" s="168"/>
    </row>
    <row r="400" spans="1:1" ht="15.6">
      <c r="A400" s="168"/>
    </row>
    <row r="401" spans="1:1" ht="15.6">
      <c r="A401" s="168"/>
    </row>
    <row r="402" spans="1:1" ht="15.6">
      <c r="A402" s="168"/>
    </row>
    <row r="403" spans="1:1" ht="15.6">
      <c r="A403" s="168"/>
    </row>
    <row r="404" spans="1:1" ht="15.6">
      <c r="A404" s="168"/>
    </row>
    <row r="405" spans="1:1" ht="15.6">
      <c r="A405" s="168"/>
    </row>
    <row r="406" spans="1:1" ht="15.6">
      <c r="A406" s="168"/>
    </row>
    <row r="407" spans="1:1" ht="15.6">
      <c r="A407" s="168"/>
    </row>
    <row r="408" spans="1:1" ht="15.6">
      <c r="A408" s="168"/>
    </row>
    <row r="409" spans="1:1" ht="15.6">
      <c r="A409" s="168"/>
    </row>
    <row r="410" spans="1:1" ht="15.6">
      <c r="A410" s="168"/>
    </row>
    <row r="411" spans="1:1" ht="15.6">
      <c r="A411" s="168"/>
    </row>
    <row r="412" spans="1:1" ht="15.6">
      <c r="A412" s="168"/>
    </row>
    <row r="413" spans="1:1" ht="15.6">
      <c r="A413" s="168"/>
    </row>
    <row r="414" spans="1:1" ht="15.6">
      <c r="A414" s="168"/>
    </row>
    <row r="415" spans="1:1" ht="15.6">
      <c r="A415" s="168"/>
    </row>
    <row r="416" spans="1:1" ht="15.6">
      <c r="A416" s="168"/>
    </row>
    <row r="417" spans="1:1" ht="15.6">
      <c r="A417" s="168"/>
    </row>
    <row r="418" spans="1:1" ht="15.6">
      <c r="A418" s="168"/>
    </row>
    <row r="419" spans="1:1" ht="15.6">
      <c r="A419" s="168"/>
    </row>
    <row r="420" spans="1:1" ht="15.6">
      <c r="A420" s="168"/>
    </row>
    <row r="421" spans="1:1" ht="15.6">
      <c r="A421" s="168"/>
    </row>
    <row r="422" spans="1:1" ht="15.6">
      <c r="A422" s="168"/>
    </row>
    <row r="423" spans="1:1" ht="15.6">
      <c r="A423" s="168"/>
    </row>
    <row r="424" spans="1:1" ht="15.6">
      <c r="A424" s="168"/>
    </row>
    <row r="425" spans="1:1" ht="15.6">
      <c r="A425" s="168"/>
    </row>
    <row r="426" spans="1:1" ht="15.6">
      <c r="A426" s="168"/>
    </row>
    <row r="427" spans="1:1" ht="15.6">
      <c r="A427" s="168"/>
    </row>
    <row r="428" spans="1:1" ht="15.6">
      <c r="A428" s="168"/>
    </row>
    <row r="429" spans="1:1" ht="15.6">
      <c r="A429" s="168"/>
    </row>
    <row r="430" spans="1:1" ht="15.6">
      <c r="A430" s="168"/>
    </row>
    <row r="431" spans="1:1" ht="15.6">
      <c r="A431" s="168"/>
    </row>
    <row r="432" spans="1:1" ht="15.6">
      <c r="A432" s="168"/>
    </row>
    <row r="433" spans="1:1" ht="15.6">
      <c r="A433" s="168"/>
    </row>
    <row r="434" spans="1:1" ht="15.6">
      <c r="A434" s="168"/>
    </row>
    <row r="435" spans="1:1" ht="15.6">
      <c r="A435" s="168"/>
    </row>
    <row r="436" spans="1:1" ht="15.6">
      <c r="A436" s="168"/>
    </row>
    <row r="437" spans="1:1" ht="15.6">
      <c r="A437" s="168"/>
    </row>
    <row r="438" spans="1:1" ht="15.6">
      <c r="A438" s="168"/>
    </row>
    <row r="439" spans="1:1" ht="15.6">
      <c r="A439" s="168"/>
    </row>
    <row r="440" spans="1:1" ht="15.6">
      <c r="A440" s="168"/>
    </row>
    <row r="441" spans="1:1" ht="15.6">
      <c r="A441" s="168"/>
    </row>
    <row r="442" spans="1:1" ht="15.6">
      <c r="A442" s="168"/>
    </row>
    <row r="443" spans="1:1" ht="15.6">
      <c r="A443" s="168"/>
    </row>
    <row r="444" spans="1:1" ht="15.6">
      <c r="A444" s="168"/>
    </row>
    <row r="445" spans="1:1" ht="15.6">
      <c r="A445" s="168"/>
    </row>
    <row r="446" spans="1:1" ht="15.6">
      <c r="A446" s="168"/>
    </row>
    <row r="447" spans="1:1" ht="15.6">
      <c r="A447" s="168"/>
    </row>
    <row r="448" spans="1:1" ht="15.6">
      <c r="A448" s="168"/>
    </row>
    <row r="449" spans="1:1" ht="15.6">
      <c r="A449" s="168"/>
    </row>
    <row r="450" spans="1:1" ht="15.6">
      <c r="A450" s="168"/>
    </row>
    <row r="451" spans="1:1" ht="15.6">
      <c r="A451" s="168"/>
    </row>
    <row r="452" spans="1:1" ht="15.6">
      <c r="A452" s="168"/>
    </row>
    <row r="453" spans="1:1" ht="15.6">
      <c r="A453" s="168"/>
    </row>
    <row r="454" spans="1:1" ht="15.6">
      <c r="A454" s="168"/>
    </row>
    <row r="455" spans="1:1" ht="15.6">
      <c r="A455" s="168"/>
    </row>
    <row r="456" spans="1:1" ht="15.6">
      <c r="A456" s="168"/>
    </row>
    <row r="457" spans="1:1" ht="15.6">
      <c r="A457" s="168"/>
    </row>
    <row r="458" spans="1:1" ht="15.6">
      <c r="A458" s="168"/>
    </row>
    <row r="459" spans="1:1" ht="15.6">
      <c r="A459" s="168"/>
    </row>
    <row r="460" spans="1:1" ht="15.6">
      <c r="A460" s="168"/>
    </row>
    <row r="461" spans="1:1" ht="15.6">
      <c r="A461" s="168"/>
    </row>
    <row r="462" spans="1:1" ht="15.6">
      <c r="A462" s="168"/>
    </row>
    <row r="463" spans="1:1" ht="15.6">
      <c r="A463" s="168"/>
    </row>
    <row r="464" spans="1:1" ht="15.6">
      <c r="A464" s="168"/>
    </row>
    <row r="465" spans="1:1" ht="15.6">
      <c r="A465" s="168"/>
    </row>
    <row r="466" spans="1:1" ht="15.6">
      <c r="A466" s="168"/>
    </row>
    <row r="467" spans="1:1" ht="15.6">
      <c r="A467" s="168"/>
    </row>
    <row r="468" spans="1:1" ht="15.6">
      <c r="A468" s="168"/>
    </row>
    <row r="469" spans="1:1" ht="15.6">
      <c r="A469" s="168"/>
    </row>
    <row r="470" spans="1:1" ht="15.6">
      <c r="A470" s="168"/>
    </row>
    <row r="471" spans="1:1" ht="15.6">
      <c r="A471" s="168"/>
    </row>
    <row r="472" spans="1:1" ht="15.6">
      <c r="A472" s="168"/>
    </row>
    <row r="473" spans="1:1" ht="15.6">
      <c r="A473" s="168"/>
    </row>
    <row r="474" spans="1:1" ht="15.6">
      <c r="A474" s="168"/>
    </row>
    <row r="475" spans="1:1" ht="15.6">
      <c r="A475" s="168"/>
    </row>
    <row r="476" spans="1:1" ht="15.6">
      <c r="A476" s="168"/>
    </row>
    <row r="477" spans="1:1" ht="15.6">
      <c r="A477" s="168"/>
    </row>
    <row r="478" spans="1:1" ht="15.6">
      <c r="A478" s="168"/>
    </row>
    <row r="479" spans="1:1" ht="15.6">
      <c r="A479" s="168"/>
    </row>
    <row r="480" spans="1:1" ht="15.6">
      <c r="A480" s="168"/>
    </row>
    <row r="481" spans="1:1" ht="15.6">
      <c r="A481" s="168"/>
    </row>
    <row r="482" spans="1:1" ht="15.6">
      <c r="A482" s="168"/>
    </row>
    <row r="483" spans="1:1" ht="15.6">
      <c r="A483" s="168"/>
    </row>
    <row r="484" spans="1:1" ht="15.6">
      <c r="A484" s="168"/>
    </row>
    <row r="485" spans="1:1" ht="15.6">
      <c r="A485" s="168"/>
    </row>
    <row r="486" spans="1:1" ht="15.6">
      <c r="A486" s="168"/>
    </row>
    <row r="487" spans="1:1" ht="15.6">
      <c r="A487" s="168"/>
    </row>
    <row r="488" spans="1:1" ht="15.6">
      <c r="A488" s="168"/>
    </row>
    <row r="489" spans="1:1" ht="15.6">
      <c r="A489" s="168"/>
    </row>
    <row r="490" spans="1:1" ht="15.6">
      <c r="A490" s="168"/>
    </row>
    <row r="491" spans="1:1" ht="15.6">
      <c r="A491" s="168"/>
    </row>
    <row r="492" spans="1:1" ht="15.6">
      <c r="A492" s="168"/>
    </row>
    <row r="493" spans="1:1" ht="15.6">
      <c r="A493" s="168"/>
    </row>
    <row r="494" spans="1:1" ht="15.6">
      <c r="A494" s="168"/>
    </row>
    <row r="495" spans="1:1" ht="15.6">
      <c r="A495" s="168"/>
    </row>
    <row r="496" spans="1:1" ht="15.6">
      <c r="A496" s="168"/>
    </row>
    <row r="497" spans="1:1" ht="15.6">
      <c r="A497" s="168"/>
    </row>
    <row r="498" spans="1:1" ht="15.6">
      <c r="A498" s="168"/>
    </row>
    <row r="499" spans="1:1" ht="15.6">
      <c r="A499" s="168"/>
    </row>
    <row r="500" spans="1:1" ht="15.6">
      <c r="A500" s="168"/>
    </row>
    <row r="501" spans="1:1" ht="15.6">
      <c r="A501" s="168"/>
    </row>
    <row r="502" spans="1:1" ht="15.6">
      <c r="A502" s="168"/>
    </row>
    <row r="503" spans="1:1" ht="15.6">
      <c r="A503" s="168"/>
    </row>
    <row r="504" spans="1:1" ht="15.6">
      <c r="A504" s="168"/>
    </row>
    <row r="505" spans="1:1" ht="15.6">
      <c r="A505" s="168"/>
    </row>
    <row r="506" spans="1:1" ht="15.6">
      <c r="A506" s="168"/>
    </row>
    <row r="507" spans="1:1" ht="15.6">
      <c r="A507" s="168"/>
    </row>
    <row r="508" spans="1:1" ht="15.6">
      <c r="A508" s="168"/>
    </row>
    <row r="509" spans="1:1" ht="15.6">
      <c r="A509" s="168"/>
    </row>
    <row r="510" spans="1:1" ht="15.6">
      <c r="A510" s="168"/>
    </row>
    <row r="511" spans="1:1" ht="15.6">
      <c r="A511" s="168"/>
    </row>
    <row r="512" spans="1:1" ht="15.6">
      <c r="A512" s="168"/>
    </row>
    <row r="513" spans="1:1" ht="15.6">
      <c r="A513" s="168"/>
    </row>
    <row r="514" spans="1:1" ht="15.6">
      <c r="A514" s="168"/>
    </row>
    <row r="515" spans="1:1" ht="15.6">
      <c r="A515" s="168"/>
    </row>
    <row r="516" spans="1:1" ht="15.6">
      <c r="A516" s="168"/>
    </row>
    <row r="517" spans="1:1" ht="15.6">
      <c r="A517" s="168"/>
    </row>
    <row r="518" spans="1:1" ht="15.6">
      <c r="A518" s="168"/>
    </row>
    <row r="519" spans="1:1" ht="15.6">
      <c r="A519" s="168"/>
    </row>
    <row r="520" spans="1:1" ht="15.6">
      <c r="A520" s="168"/>
    </row>
    <row r="521" spans="1:1" ht="15.6">
      <c r="A521" s="168"/>
    </row>
    <row r="522" spans="1:1" ht="15.6">
      <c r="A522" s="168"/>
    </row>
    <row r="523" spans="1:1" ht="15.6">
      <c r="A523" s="168"/>
    </row>
    <row r="524" spans="1:1" ht="15.6">
      <c r="A524" s="168"/>
    </row>
    <row r="525" spans="1:1" ht="15.6">
      <c r="A525" s="168"/>
    </row>
    <row r="526" spans="1:1" ht="15.6">
      <c r="A526" s="168"/>
    </row>
    <row r="527" spans="1:1" ht="15.6">
      <c r="A527" s="168"/>
    </row>
    <row r="528" spans="1:1" ht="15.6">
      <c r="A528" s="168"/>
    </row>
    <row r="529" spans="1:1" ht="15.6">
      <c r="A529" s="168"/>
    </row>
    <row r="530" spans="1:1" ht="15.6">
      <c r="A530" s="168"/>
    </row>
    <row r="531" spans="1:1" ht="15.6">
      <c r="A531" s="168"/>
    </row>
    <row r="532" spans="1:1" ht="15.6">
      <c r="A532" s="168"/>
    </row>
    <row r="533" spans="1:1" ht="15.6">
      <c r="A533" s="168"/>
    </row>
    <row r="534" spans="1:1" ht="15.6">
      <c r="A534" s="168"/>
    </row>
    <row r="535" spans="1:1" ht="15.6">
      <c r="A535" s="168"/>
    </row>
    <row r="536" spans="1:1" ht="15.6">
      <c r="A536" s="168"/>
    </row>
    <row r="537" spans="1:1" ht="15.6">
      <c r="A537" s="168"/>
    </row>
    <row r="538" spans="1:1" ht="15.6">
      <c r="A538" s="168"/>
    </row>
    <row r="539" spans="1:1" ht="15.6">
      <c r="A539" s="168"/>
    </row>
    <row r="540" spans="1:1" ht="15.6">
      <c r="A540" s="168"/>
    </row>
    <row r="541" spans="1:1" ht="15.6">
      <c r="A541" s="168"/>
    </row>
    <row r="542" spans="1:1" ht="15.6">
      <c r="A542" s="168"/>
    </row>
    <row r="543" spans="1:1" ht="15.6">
      <c r="A543" s="168"/>
    </row>
    <row r="544" spans="1:1" ht="15.6">
      <c r="A544" s="168"/>
    </row>
    <row r="545" spans="1:1" ht="15.6">
      <c r="A545" s="168"/>
    </row>
    <row r="546" spans="1:1" ht="15.6">
      <c r="A546" s="168"/>
    </row>
    <row r="547" spans="1:1" ht="15.6">
      <c r="A547" s="168"/>
    </row>
    <row r="548" spans="1:1" ht="15.6">
      <c r="A548" s="168"/>
    </row>
    <row r="549" spans="1:1" ht="15.6">
      <c r="A549" s="168"/>
    </row>
    <row r="550" spans="1:1" ht="15.6">
      <c r="A550" s="168"/>
    </row>
    <row r="551" spans="1:1" ht="15.6">
      <c r="A551" s="168"/>
    </row>
    <row r="552" spans="1:1" ht="15.6">
      <c r="A552" s="168"/>
    </row>
    <row r="553" spans="1:1" ht="15.6">
      <c r="A553" s="168"/>
    </row>
    <row r="554" spans="1:1" ht="15.6">
      <c r="A554" s="168"/>
    </row>
    <row r="555" spans="1:1" ht="15.6">
      <c r="A555" s="168"/>
    </row>
    <row r="556" spans="1:1" ht="15.6">
      <c r="A556" s="168"/>
    </row>
    <row r="557" spans="1:1" ht="15.6">
      <c r="A557" s="168"/>
    </row>
    <row r="558" spans="1:1" ht="15.6">
      <c r="A558" s="168"/>
    </row>
    <row r="559" spans="1:1" ht="15.6">
      <c r="A559" s="168"/>
    </row>
    <row r="560" spans="1:1" ht="15.6">
      <c r="A560" s="168"/>
    </row>
    <row r="561" spans="1:1" ht="15.6">
      <c r="A561" s="168"/>
    </row>
    <row r="562" spans="1:1" ht="15.6">
      <c r="A562" s="168"/>
    </row>
    <row r="563" spans="1:1" ht="15.6">
      <c r="A563" s="168"/>
    </row>
    <row r="564" spans="1:1" ht="15.6">
      <c r="A564" s="168"/>
    </row>
    <row r="565" spans="1:1" ht="15.6">
      <c r="A565" s="168"/>
    </row>
    <row r="566" spans="1:1" ht="15.6">
      <c r="A566" s="168"/>
    </row>
    <row r="567" spans="1:1" ht="15.6">
      <c r="A567" s="168"/>
    </row>
    <row r="568" spans="1:1" ht="15.6">
      <c r="A568" s="168"/>
    </row>
    <row r="569" spans="1:1" ht="15.6">
      <c r="A569" s="168"/>
    </row>
    <row r="570" spans="1:1" ht="15.6">
      <c r="A570" s="168"/>
    </row>
    <row r="571" spans="1:1" ht="15.6">
      <c r="A571" s="168"/>
    </row>
    <row r="572" spans="1:1" ht="15.6">
      <c r="A572" s="168"/>
    </row>
    <row r="573" spans="1:1" ht="15.6">
      <c r="A573" s="168"/>
    </row>
    <row r="574" spans="1:1" ht="15.6">
      <c r="A574" s="168"/>
    </row>
    <row r="575" spans="1:1" ht="15.6">
      <c r="A575" s="168"/>
    </row>
    <row r="576" spans="1:1" ht="15.6">
      <c r="A576" s="168"/>
    </row>
    <row r="577" spans="1:1" ht="15.6">
      <c r="A577" s="168"/>
    </row>
    <row r="578" spans="1:1" ht="15.6">
      <c r="A578" s="168"/>
    </row>
    <row r="579" spans="1:1" ht="15.6">
      <c r="A579" s="168"/>
    </row>
    <row r="580" spans="1:1" ht="15.6">
      <c r="A580" s="168"/>
    </row>
    <row r="581" spans="1:1" ht="15.6">
      <c r="A581" s="168"/>
    </row>
    <row r="582" spans="1:1" ht="15.6">
      <c r="A582" s="168"/>
    </row>
    <row r="583" spans="1:1" ht="15.6">
      <c r="A583" s="168"/>
    </row>
    <row r="584" spans="1:1" ht="15.6">
      <c r="A584" s="168"/>
    </row>
    <row r="585" spans="1:1" ht="15.6">
      <c r="A585" s="168"/>
    </row>
    <row r="586" spans="1:1" ht="15.6">
      <c r="A586" s="168"/>
    </row>
    <row r="587" spans="1:1" ht="15.6">
      <c r="A587" s="168"/>
    </row>
    <row r="588" spans="1:1" ht="15.6">
      <c r="A588" s="168"/>
    </row>
    <row r="589" spans="1:1" ht="15.6">
      <c r="A589" s="168"/>
    </row>
    <row r="590" spans="1:1" ht="15.6">
      <c r="A590" s="168"/>
    </row>
    <row r="591" spans="1:1" ht="15.6">
      <c r="A591" s="168"/>
    </row>
    <row r="592" spans="1:1" ht="15.6">
      <c r="A592" s="168"/>
    </row>
    <row r="593" spans="1:1" ht="15.6">
      <c r="A593" s="168"/>
    </row>
    <row r="594" spans="1:1" ht="15.6">
      <c r="A594" s="168"/>
    </row>
    <row r="595" spans="1:1" ht="15.6">
      <c r="A595" s="168"/>
    </row>
    <row r="596" spans="1:1" ht="15.6">
      <c r="A596" s="168"/>
    </row>
    <row r="597" spans="1:1" ht="15.6">
      <c r="A597" s="168"/>
    </row>
    <row r="598" spans="1:1" ht="15.6">
      <c r="A598" s="168"/>
    </row>
    <row r="599" spans="1:1" ht="15.6">
      <c r="A599" s="168"/>
    </row>
    <row r="600" spans="1:1" ht="15.6">
      <c r="A600" s="168"/>
    </row>
    <row r="601" spans="1:1" ht="15.6">
      <c r="A601" s="168"/>
    </row>
    <row r="602" spans="1:1" ht="15.6">
      <c r="A602" s="168"/>
    </row>
    <row r="603" spans="1:1" ht="15.6">
      <c r="A603" s="168"/>
    </row>
    <row r="604" spans="1:1" ht="15.6">
      <c r="A604" s="168"/>
    </row>
    <row r="605" spans="1:1" ht="15.6">
      <c r="A605" s="168"/>
    </row>
    <row r="606" spans="1:1" ht="15.6">
      <c r="A606" s="168"/>
    </row>
    <row r="607" spans="1:1" ht="15.6">
      <c r="A607" s="168"/>
    </row>
    <row r="608" spans="1:1" ht="15.6">
      <c r="A608" s="168"/>
    </row>
    <row r="609" spans="1:1" ht="15.6">
      <c r="A609" s="168"/>
    </row>
    <row r="610" spans="1:1" ht="15.6">
      <c r="A610" s="168"/>
    </row>
    <row r="611" spans="1:1" ht="15.6">
      <c r="A611" s="168"/>
    </row>
    <row r="612" spans="1:1" ht="15.6">
      <c r="A612" s="168"/>
    </row>
    <row r="613" spans="1:1" ht="15.6">
      <c r="A613" s="168"/>
    </row>
    <row r="614" spans="1:1" ht="15.6">
      <c r="A614" s="168"/>
    </row>
    <row r="615" spans="1:1" ht="15.6">
      <c r="A615" s="168"/>
    </row>
    <row r="616" spans="1:1" ht="15.6">
      <c r="A616" s="168"/>
    </row>
    <row r="617" spans="1:1" ht="15.6">
      <c r="A617" s="168"/>
    </row>
    <row r="618" spans="1:1" ht="15.6">
      <c r="A618" s="168"/>
    </row>
    <row r="619" spans="1:1" ht="15.6">
      <c r="A619" s="168"/>
    </row>
    <row r="620" spans="1:1" ht="15.6">
      <c r="A620" s="168"/>
    </row>
    <row r="621" spans="1:1" ht="15.6">
      <c r="A621" s="168"/>
    </row>
    <row r="622" spans="1:1" ht="15.6">
      <c r="A622" s="168"/>
    </row>
    <row r="623" spans="1:1" ht="15.6">
      <c r="A623" s="168"/>
    </row>
    <row r="624" spans="1:1" ht="15.6">
      <c r="A624" s="168"/>
    </row>
    <row r="625" spans="1:1" ht="15.6">
      <c r="A625" s="168"/>
    </row>
    <row r="626" spans="1:1" ht="15.6">
      <c r="A626" s="168"/>
    </row>
    <row r="627" spans="1:1" ht="15.6">
      <c r="A627" s="168"/>
    </row>
    <row r="628" spans="1:1" ht="15.6">
      <c r="A628" s="168"/>
    </row>
    <row r="629" spans="1:1" ht="15.6">
      <c r="A629" s="168"/>
    </row>
    <row r="630" spans="1:1" ht="15.6">
      <c r="A630" s="168"/>
    </row>
    <row r="631" spans="1:1" ht="15.6">
      <c r="A631" s="168"/>
    </row>
    <row r="632" spans="1:1" ht="15.6">
      <c r="A632" s="168"/>
    </row>
    <row r="633" spans="1:1" ht="15.6">
      <c r="A633" s="168"/>
    </row>
    <row r="634" spans="1:1" ht="15.6">
      <c r="A634" s="168"/>
    </row>
    <row r="635" spans="1:1" ht="15.6">
      <c r="A635" s="168"/>
    </row>
    <row r="636" spans="1:1" ht="15.6">
      <c r="A636" s="168"/>
    </row>
    <row r="637" spans="1:1" ht="15.6">
      <c r="A637" s="168"/>
    </row>
    <row r="638" spans="1:1" ht="15.6">
      <c r="A638" s="168"/>
    </row>
    <row r="639" spans="1:1" ht="15.6">
      <c r="A639" s="168"/>
    </row>
    <row r="640" spans="1:1" ht="15.6">
      <c r="A640" s="168"/>
    </row>
    <row r="641" spans="1:1" ht="15.6">
      <c r="A641" s="168"/>
    </row>
    <row r="642" spans="1:1" ht="15.6">
      <c r="A642" s="168"/>
    </row>
    <row r="643" spans="1:1" ht="15.6">
      <c r="A643" s="168"/>
    </row>
    <row r="644" spans="1:1" ht="15.6">
      <c r="A644" s="168"/>
    </row>
    <row r="645" spans="1:1" ht="15.6">
      <c r="A645" s="168"/>
    </row>
    <row r="646" spans="1:1" ht="15.6">
      <c r="A646" s="168"/>
    </row>
    <row r="647" spans="1:1" ht="15.6">
      <c r="A647" s="168"/>
    </row>
    <row r="648" spans="1:1" ht="15.6">
      <c r="A648" s="168"/>
    </row>
    <row r="649" spans="1:1" ht="15.6">
      <c r="A649" s="168"/>
    </row>
    <row r="650" spans="1:1" ht="15.6">
      <c r="A650" s="168"/>
    </row>
    <row r="651" spans="1:1" ht="15.6">
      <c r="A651" s="168"/>
    </row>
    <row r="652" spans="1:1" ht="15.6">
      <c r="A652" s="168"/>
    </row>
    <row r="653" spans="1:1" ht="15.6">
      <c r="A653" s="168"/>
    </row>
    <row r="654" spans="1:1" ht="15.6">
      <c r="A654" s="168"/>
    </row>
    <row r="655" spans="1:1" ht="15.6">
      <c r="A655" s="168"/>
    </row>
    <row r="656" spans="1:1" ht="15.6">
      <c r="A656" s="168"/>
    </row>
    <row r="657" spans="1:1" ht="15.6">
      <c r="A657" s="168"/>
    </row>
    <row r="658" spans="1:1" ht="15.6">
      <c r="A658" s="168"/>
    </row>
    <row r="659" spans="1:1" ht="15.6">
      <c r="A659" s="168"/>
    </row>
    <row r="660" spans="1:1" ht="15.6">
      <c r="A660" s="168"/>
    </row>
    <row r="661" spans="1:1" ht="15.6">
      <c r="A661" s="168"/>
    </row>
    <row r="662" spans="1:1" ht="15.6">
      <c r="A662" s="168"/>
    </row>
    <row r="663" spans="1:1" ht="15.6">
      <c r="A663" s="168"/>
    </row>
    <row r="664" spans="1:1" ht="15.6">
      <c r="A664" s="168"/>
    </row>
    <row r="665" spans="1:1" ht="15.6">
      <c r="A665" s="168"/>
    </row>
    <row r="666" spans="1:1" ht="15.6">
      <c r="A666" s="168"/>
    </row>
    <row r="667" spans="1:1" ht="15.6">
      <c r="A667" s="168"/>
    </row>
    <row r="668" spans="1:1" ht="15.6">
      <c r="A668" s="168"/>
    </row>
    <row r="669" spans="1:1" ht="15.6">
      <c r="A669" s="168"/>
    </row>
    <row r="670" spans="1:1" ht="15.6">
      <c r="A670" s="168"/>
    </row>
    <row r="671" spans="1:1" ht="15.6">
      <c r="A671" s="168"/>
    </row>
    <row r="672" spans="1:1" ht="15.6">
      <c r="A672" s="168"/>
    </row>
    <row r="673" spans="1:1" ht="15.6">
      <c r="A673" s="168"/>
    </row>
    <row r="674" spans="1:1" ht="15.6">
      <c r="A674" s="168"/>
    </row>
    <row r="675" spans="1:1" ht="15.6">
      <c r="A675" s="168"/>
    </row>
    <row r="676" spans="1:1" ht="15.6">
      <c r="A676" s="168"/>
    </row>
    <row r="677" spans="1:1" ht="15.6">
      <c r="A677" s="168"/>
    </row>
    <row r="678" spans="1:1" ht="15.6">
      <c r="A678" s="168"/>
    </row>
    <row r="679" spans="1:1" ht="15.6">
      <c r="A679" s="168"/>
    </row>
    <row r="680" spans="1:1" ht="15.6">
      <c r="A680" s="168"/>
    </row>
    <row r="681" spans="1:1" ht="15.6">
      <c r="A681" s="168"/>
    </row>
    <row r="682" spans="1:1" ht="15.6">
      <c r="A682" s="168"/>
    </row>
    <row r="683" spans="1:1" ht="15.6">
      <c r="A683" s="168"/>
    </row>
    <row r="684" spans="1:1" ht="15.6">
      <c r="A684" s="168"/>
    </row>
    <row r="685" spans="1:1" ht="15.6">
      <c r="A685" s="168"/>
    </row>
    <row r="686" spans="1:1" ht="15.6">
      <c r="A686" s="168"/>
    </row>
    <row r="687" spans="1:1" ht="15.6">
      <c r="A687" s="168"/>
    </row>
    <row r="688" spans="1:1" ht="15.6">
      <c r="A688" s="168"/>
    </row>
    <row r="689" spans="1:1" ht="15.6">
      <c r="A689" s="168"/>
    </row>
    <row r="690" spans="1:1" ht="15.6">
      <c r="A690" s="168"/>
    </row>
    <row r="691" spans="1:1" ht="15.6">
      <c r="A691" s="168"/>
    </row>
    <row r="692" spans="1:1" ht="15.6">
      <c r="A692" s="168"/>
    </row>
    <row r="693" spans="1:1" ht="15.6">
      <c r="A693" s="168"/>
    </row>
    <row r="694" spans="1:1" ht="15.6">
      <c r="A694" s="168"/>
    </row>
    <row r="695" spans="1:1" ht="15.6">
      <c r="A695" s="168"/>
    </row>
    <row r="696" spans="1:1" ht="15.6">
      <c r="A696" s="168"/>
    </row>
    <row r="697" spans="1:1" ht="15.6">
      <c r="A697" s="168"/>
    </row>
    <row r="698" spans="1:1" ht="15.6">
      <c r="A698" s="168"/>
    </row>
    <row r="699" spans="1:1" ht="15.6">
      <c r="A699" s="168"/>
    </row>
    <row r="700" spans="1:1" ht="15.6">
      <c r="A700" s="168"/>
    </row>
    <row r="701" spans="1:1" ht="15.6">
      <c r="A701" s="168"/>
    </row>
    <row r="702" spans="1:1" ht="15.6">
      <c r="A702" s="168"/>
    </row>
    <row r="703" spans="1:1" ht="15.6">
      <c r="A703" s="168"/>
    </row>
    <row r="704" spans="1:1" ht="15.6">
      <c r="A704" s="168"/>
    </row>
    <row r="705" spans="1:1" ht="15.6">
      <c r="A705" s="168"/>
    </row>
    <row r="706" spans="1:1" ht="15.6">
      <c r="A706" s="168"/>
    </row>
    <row r="707" spans="1:1" ht="15.6">
      <c r="A707" s="168"/>
    </row>
    <row r="708" spans="1:1" ht="15.6">
      <c r="A708" s="168"/>
    </row>
    <row r="709" spans="1:1" ht="15.6">
      <c r="A709" s="168"/>
    </row>
    <row r="710" spans="1:1" ht="15.6">
      <c r="A710" s="168"/>
    </row>
    <row r="711" spans="1:1" ht="15.6">
      <c r="A711" s="168"/>
    </row>
    <row r="712" spans="1:1" ht="15.6">
      <c r="A712" s="168"/>
    </row>
    <row r="713" spans="1:1" ht="15.6">
      <c r="A713" s="168"/>
    </row>
    <row r="714" spans="1:1" ht="15.6">
      <c r="A714" s="168"/>
    </row>
    <row r="715" spans="1:1" ht="15.6">
      <c r="A715" s="168"/>
    </row>
    <row r="716" spans="1:1" ht="15.6">
      <c r="A716" s="168"/>
    </row>
    <row r="717" spans="1:1" ht="15.6">
      <c r="A717" s="168"/>
    </row>
    <row r="718" spans="1:1" ht="15.6">
      <c r="A718" s="168"/>
    </row>
    <row r="719" spans="1:1" ht="15.6">
      <c r="A719" s="168"/>
    </row>
    <row r="720" spans="1:1" ht="15.6">
      <c r="A720" s="168"/>
    </row>
    <row r="721" spans="1:1" ht="15.6">
      <c r="A721" s="168"/>
    </row>
    <row r="722" spans="1:1" ht="15.6">
      <c r="A722" s="168"/>
    </row>
    <row r="723" spans="1:1" ht="15.6">
      <c r="A723" s="168"/>
    </row>
    <row r="724" spans="1:1" ht="15.6">
      <c r="A724" s="168"/>
    </row>
    <row r="725" spans="1:1" ht="15.6">
      <c r="A725" s="168"/>
    </row>
    <row r="726" spans="1:1" ht="15.6">
      <c r="A726" s="168"/>
    </row>
    <row r="727" spans="1:1" ht="15.6">
      <c r="A727" s="168"/>
    </row>
    <row r="728" spans="1:1" ht="15.6">
      <c r="A728" s="168"/>
    </row>
    <row r="729" spans="1:1" ht="15.6">
      <c r="A729" s="168"/>
    </row>
    <row r="730" spans="1:1" ht="15.6">
      <c r="A730" s="168"/>
    </row>
    <row r="731" spans="1:1" ht="15.6">
      <c r="A731" s="168"/>
    </row>
    <row r="732" spans="1:1" ht="15.6">
      <c r="A732" s="168"/>
    </row>
    <row r="733" spans="1:1" ht="15.6">
      <c r="A733" s="168"/>
    </row>
    <row r="734" spans="1:1" ht="15.6">
      <c r="A734" s="168"/>
    </row>
    <row r="735" spans="1:1" ht="15.6">
      <c r="A735" s="168"/>
    </row>
    <row r="736" spans="1:1" ht="15.6">
      <c r="A736" s="168"/>
    </row>
    <row r="737" spans="1:1" ht="15.6">
      <c r="A737" s="168"/>
    </row>
    <row r="738" spans="1:1" ht="15.6">
      <c r="A738" s="168"/>
    </row>
    <row r="739" spans="1:1" ht="15.6">
      <c r="A739" s="168"/>
    </row>
    <row r="740" spans="1:1" ht="15.6">
      <c r="A740" s="168"/>
    </row>
    <row r="741" spans="1:1" ht="15.6">
      <c r="A741" s="168"/>
    </row>
    <row r="742" spans="1:1" ht="15.6">
      <c r="A742" s="168"/>
    </row>
    <row r="743" spans="1:1" ht="15.6">
      <c r="A743" s="168"/>
    </row>
    <row r="744" spans="1:1" ht="15.6">
      <c r="A744" s="168"/>
    </row>
    <row r="745" spans="1:1" ht="15.6">
      <c r="A745" s="168"/>
    </row>
    <row r="746" spans="1:1" ht="15.6">
      <c r="A746" s="168"/>
    </row>
    <row r="747" spans="1:1" ht="15.6">
      <c r="A747" s="168"/>
    </row>
    <row r="748" spans="1:1" ht="15.6">
      <c r="A748" s="168"/>
    </row>
    <row r="749" spans="1:1" ht="15.6">
      <c r="A749" s="168"/>
    </row>
    <row r="750" spans="1:1" ht="15.6">
      <c r="A750" s="168"/>
    </row>
    <row r="751" spans="1:1" ht="15.6">
      <c r="A751" s="168"/>
    </row>
    <row r="752" spans="1:1" ht="15.6">
      <c r="A752" s="168"/>
    </row>
    <row r="753" spans="1:1" ht="15.6">
      <c r="A753" s="168"/>
    </row>
    <row r="754" spans="1:1" ht="15.6">
      <c r="A754" s="168"/>
    </row>
    <row r="755" spans="1:1" ht="15.6">
      <c r="A755" s="168"/>
    </row>
    <row r="756" spans="1:1" ht="15.6">
      <c r="A756" s="168"/>
    </row>
    <row r="757" spans="1:1" ht="15.6">
      <c r="A757" s="168"/>
    </row>
    <row r="758" spans="1:1" ht="15.6">
      <c r="A758" s="168"/>
    </row>
    <row r="759" spans="1:1" ht="15.6">
      <c r="A759" s="168"/>
    </row>
    <row r="760" spans="1:1" ht="15.6">
      <c r="A760" s="168"/>
    </row>
    <row r="761" spans="1:1" ht="15.6">
      <c r="A761" s="168"/>
    </row>
    <row r="762" spans="1:1" ht="15.6">
      <c r="A762" s="168"/>
    </row>
    <row r="763" spans="1:1" ht="15.6">
      <c r="A763" s="168"/>
    </row>
    <row r="764" spans="1:1" ht="15.6">
      <c r="A764" s="168"/>
    </row>
    <row r="765" spans="1:1" ht="15.6">
      <c r="A765" s="168"/>
    </row>
    <row r="766" spans="1:1" ht="15.6">
      <c r="A766" s="168"/>
    </row>
    <row r="767" spans="1:1" ht="15.6">
      <c r="A767" s="168"/>
    </row>
    <row r="768" spans="1:1" ht="15.6">
      <c r="A768" s="168"/>
    </row>
    <row r="769" spans="1:1" ht="15.6">
      <c r="A769" s="168"/>
    </row>
    <row r="770" spans="1:1" ht="15.6">
      <c r="A770" s="168"/>
    </row>
    <row r="771" spans="1:1" ht="15.6">
      <c r="A771" s="168"/>
    </row>
    <row r="772" spans="1:1" ht="15.6">
      <c r="A772" s="168"/>
    </row>
    <row r="773" spans="1:1" ht="15.6">
      <c r="A773" s="168"/>
    </row>
    <row r="774" spans="1:1" ht="15.6">
      <c r="A774" s="168"/>
    </row>
    <row r="775" spans="1:1" ht="15.6">
      <c r="A775" s="168"/>
    </row>
    <row r="776" spans="1:1" ht="15.6">
      <c r="A776" s="168"/>
    </row>
    <row r="777" spans="1:1" ht="15.6">
      <c r="A777" s="168"/>
    </row>
    <row r="778" spans="1:1" ht="15.6">
      <c r="A778" s="168"/>
    </row>
    <row r="779" spans="1:1" ht="15.6">
      <c r="A779" s="168"/>
    </row>
    <row r="780" spans="1:1" ht="15.6">
      <c r="A780" s="168"/>
    </row>
    <row r="781" spans="1:1" ht="15.6">
      <c r="A781" s="168"/>
    </row>
    <row r="782" spans="1:1" ht="15.6">
      <c r="A782" s="168"/>
    </row>
    <row r="783" spans="1:1" ht="15.6">
      <c r="A783" s="168"/>
    </row>
    <row r="784" spans="1:1" ht="15.6">
      <c r="A784" s="168"/>
    </row>
    <row r="785" spans="1:1" ht="15.6">
      <c r="A785" s="168"/>
    </row>
    <row r="786" spans="1:1" ht="15.6">
      <c r="A786" s="168"/>
    </row>
    <row r="787" spans="1:1" ht="15.6">
      <c r="A787" s="168"/>
    </row>
    <row r="788" spans="1:1" ht="15.6">
      <c r="A788" s="168"/>
    </row>
    <row r="789" spans="1:1" ht="15.6">
      <c r="A789" s="168"/>
    </row>
    <row r="790" spans="1:1" ht="15.6">
      <c r="A790" s="168"/>
    </row>
    <row r="791" spans="1:1" ht="15.6">
      <c r="A791" s="168"/>
    </row>
    <row r="792" spans="1:1" ht="15.6">
      <c r="A792" s="168"/>
    </row>
    <row r="793" spans="1:1" ht="15.6">
      <c r="A793" s="168"/>
    </row>
    <row r="794" spans="1:1" ht="15.6">
      <c r="A794" s="168"/>
    </row>
    <row r="795" spans="1:1" ht="15.6">
      <c r="A795" s="168"/>
    </row>
    <row r="796" spans="1:1" ht="15.6">
      <c r="A796" s="168"/>
    </row>
    <row r="797" spans="1:1" ht="15.6">
      <c r="A797" s="168"/>
    </row>
    <row r="798" spans="1:1" ht="15.6">
      <c r="A798" s="168"/>
    </row>
    <row r="799" spans="1:1" ht="15.6">
      <c r="A799" s="168"/>
    </row>
    <row r="800" spans="1:1" ht="15.6">
      <c r="A800" s="168"/>
    </row>
    <row r="801" spans="1:1" ht="15.6">
      <c r="A801" s="168"/>
    </row>
    <row r="802" spans="1:1" ht="15.6">
      <c r="A802" s="168"/>
    </row>
    <row r="803" spans="1:1" ht="15.6">
      <c r="A803" s="168"/>
    </row>
    <row r="804" spans="1:1" ht="15.6">
      <c r="A804" s="168"/>
    </row>
    <row r="805" spans="1:1" ht="15.6">
      <c r="A805" s="168"/>
    </row>
    <row r="806" spans="1:1" ht="15.6">
      <c r="A806" s="168"/>
    </row>
    <row r="807" spans="1:1" ht="15.6">
      <c r="A807" s="168"/>
    </row>
    <row r="808" spans="1:1" ht="15.6">
      <c r="A808" s="168"/>
    </row>
    <row r="809" spans="1:1" ht="15.6">
      <c r="A809" s="168"/>
    </row>
    <row r="810" spans="1:1" ht="15.6">
      <c r="A810" s="168"/>
    </row>
    <row r="811" spans="1:1" ht="15.6">
      <c r="A811" s="168"/>
    </row>
    <row r="812" spans="1:1" ht="15.6">
      <c r="A812" s="168"/>
    </row>
    <row r="813" spans="1:1" ht="15.6">
      <c r="A813" s="168"/>
    </row>
    <row r="814" spans="1:1" ht="15.6">
      <c r="A814" s="168"/>
    </row>
    <row r="815" spans="1:1" ht="15.6">
      <c r="A815" s="168"/>
    </row>
    <row r="816" spans="1:1" ht="15.6">
      <c r="A816" s="168"/>
    </row>
    <row r="817" spans="1:1" ht="15.6">
      <c r="A817" s="168"/>
    </row>
    <row r="818" spans="1:1" ht="15.6">
      <c r="A818" s="168"/>
    </row>
    <row r="819" spans="1:1" ht="15.6">
      <c r="A819" s="168"/>
    </row>
    <row r="820" spans="1:1" ht="15.6">
      <c r="A820" s="168"/>
    </row>
    <row r="821" spans="1:1" ht="15.6">
      <c r="A821" s="168"/>
    </row>
    <row r="822" spans="1:1" ht="15.6">
      <c r="A822" s="168"/>
    </row>
    <row r="823" spans="1:1" ht="15.6">
      <c r="A823" s="168"/>
    </row>
    <row r="824" spans="1:1" ht="15.6">
      <c r="A824" s="168"/>
    </row>
    <row r="825" spans="1:1" ht="15.6">
      <c r="A825" s="168"/>
    </row>
    <row r="826" spans="1:1" ht="15.6">
      <c r="A826" s="168"/>
    </row>
    <row r="827" spans="1:1" ht="15.6">
      <c r="A827" s="168"/>
    </row>
    <row r="828" spans="1:1" ht="15.6">
      <c r="A828" s="168"/>
    </row>
    <row r="829" spans="1:1" ht="15.6">
      <c r="A829" s="168"/>
    </row>
    <row r="830" spans="1:1" ht="15.6">
      <c r="A830" s="168"/>
    </row>
    <row r="831" spans="1:1" ht="15.6">
      <c r="A831" s="168"/>
    </row>
    <row r="832" spans="1:1" ht="15.6">
      <c r="A832" s="168"/>
    </row>
    <row r="833" spans="1:1" ht="15.6">
      <c r="A833" s="168"/>
    </row>
    <row r="834" spans="1:1" ht="15.6">
      <c r="A834" s="168"/>
    </row>
    <row r="835" spans="1:1" ht="15.6">
      <c r="A835" s="168"/>
    </row>
    <row r="836" spans="1:1" ht="15.6">
      <c r="A836" s="168"/>
    </row>
    <row r="837" spans="1:1" ht="15.6">
      <c r="A837" s="168"/>
    </row>
    <row r="838" spans="1:1" ht="15.6">
      <c r="A838" s="168"/>
    </row>
    <row r="839" spans="1:1" ht="15.6">
      <c r="A839" s="168"/>
    </row>
    <row r="840" spans="1:1" ht="15.6">
      <c r="A840" s="168"/>
    </row>
    <row r="841" spans="1:1" ht="15.6">
      <c r="A841" s="168"/>
    </row>
    <row r="842" spans="1:1" ht="15.6">
      <c r="A842" s="168"/>
    </row>
    <row r="843" spans="1:1" ht="15.6">
      <c r="A843" s="168"/>
    </row>
    <row r="844" spans="1:1" ht="15.6">
      <c r="A844" s="168"/>
    </row>
    <row r="845" spans="1:1" ht="15.6">
      <c r="A845" s="168"/>
    </row>
    <row r="846" spans="1:1" ht="15.6">
      <c r="A846" s="168"/>
    </row>
    <row r="847" spans="1:1" ht="15.6">
      <c r="A847" s="168"/>
    </row>
    <row r="848" spans="1:1" ht="15.6">
      <c r="A848" s="168"/>
    </row>
    <row r="849" spans="1:1" ht="15.6">
      <c r="A849" s="168"/>
    </row>
    <row r="850" spans="1:1" ht="15.6">
      <c r="A850" s="168"/>
    </row>
    <row r="851" spans="1:1" ht="15.6">
      <c r="A851" s="168"/>
    </row>
    <row r="852" spans="1:1" ht="15.6">
      <c r="A852" s="168"/>
    </row>
    <row r="853" spans="1:1" ht="15.6">
      <c r="A853" s="168"/>
    </row>
    <row r="854" spans="1:1" ht="15.6">
      <c r="A854" s="168"/>
    </row>
    <row r="855" spans="1:1" ht="15.6">
      <c r="A855" s="168"/>
    </row>
    <row r="856" spans="1:1" ht="15.6">
      <c r="A856" s="168"/>
    </row>
    <row r="857" spans="1:1" ht="15.6">
      <c r="A857" s="168"/>
    </row>
    <row r="858" spans="1:1" ht="15.6">
      <c r="A858" s="168"/>
    </row>
    <row r="859" spans="1:1" ht="15.6">
      <c r="A859" s="168"/>
    </row>
    <row r="860" spans="1:1" ht="15.6">
      <c r="A860" s="168"/>
    </row>
    <row r="861" spans="1:1" ht="15.6">
      <c r="A861" s="168"/>
    </row>
    <row r="862" spans="1:1" ht="15.6">
      <c r="A862" s="168"/>
    </row>
    <row r="863" spans="1:1" ht="15.6">
      <c r="A863" s="168"/>
    </row>
    <row r="864" spans="1:1" ht="15.6">
      <c r="A864" s="168"/>
    </row>
    <row r="865" spans="1:1" ht="15.6">
      <c r="A865" s="168"/>
    </row>
    <row r="866" spans="1:1" ht="15.6">
      <c r="A866" s="168"/>
    </row>
    <row r="867" spans="1:1" ht="15.6">
      <c r="A867" s="168"/>
    </row>
    <row r="868" spans="1:1" ht="15.6">
      <c r="A868" s="168"/>
    </row>
    <row r="869" spans="1:1" ht="15.6">
      <c r="A869" s="168"/>
    </row>
    <row r="870" spans="1:1" ht="15.6">
      <c r="A870" s="168"/>
    </row>
    <row r="871" spans="1:1" ht="15.6">
      <c r="A871" s="168"/>
    </row>
    <row r="872" spans="1:1" ht="15.6">
      <c r="A872" s="168"/>
    </row>
    <row r="873" spans="1:1" ht="15.6">
      <c r="A873" s="168"/>
    </row>
    <row r="874" spans="1:1" ht="15.6">
      <c r="A874" s="168"/>
    </row>
    <row r="875" spans="1:1" ht="15.6">
      <c r="A875" s="168"/>
    </row>
    <row r="876" spans="1:1" ht="15.6">
      <c r="A876" s="168"/>
    </row>
    <row r="877" spans="1:1" ht="15.6">
      <c r="A877" s="168"/>
    </row>
    <row r="878" spans="1:1" ht="15.6">
      <c r="A878" s="168"/>
    </row>
    <row r="879" spans="1:1" ht="15.6">
      <c r="A879" s="168"/>
    </row>
    <row r="880" spans="1:1" ht="15.6">
      <c r="A880" s="168"/>
    </row>
    <row r="881" spans="1:1" ht="15.6">
      <c r="A881" s="168"/>
    </row>
    <row r="882" spans="1:1" ht="15.6">
      <c r="A882" s="168"/>
    </row>
    <row r="883" spans="1:1" ht="15.6">
      <c r="A883" s="168"/>
    </row>
    <row r="884" spans="1:1" ht="15.6">
      <c r="A884" s="168"/>
    </row>
    <row r="885" spans="1:1" ht="15.6">
      <c r="A885" s="168"/>
    </row>
    <row r="886" spans="1:1" ht="15.6">
      <c r="A886" s="168"/>
    </row>
    <row r="887" spans="1:1" ht="15.6">
      <c r="A887" s="168"/>
    </row>
    <row r="888" spans="1:1" ht="15.6">
      <c r="A888" s="168"/>
    </row>
    <row r="889" spans="1:1" ht="15.6">
      <c r="A889" s="168"/>
    </row>
    <row r="890" spans="1:1" ht="15.6">
      <c r="A890" s="168"/>
    </row>
    <row r="891" spans="1:1" ht="15.6">
      <c r="A891" s="168"/>
    </row>
    <row r="892" spans="1:1" ht="15.6">
      <c r="A892" s="168"/>
    </row>
    <row r="893" spans="1:1" ht="15.6">
      <c r="A893" s="168"/>
    </row>
    <row r="894" spans="1:1" ht="15.6">
      <c r="A894" s="168"/>
    </row>
    <row r="895" spans="1:1" ht="15.6">
      <c r="A895" s="168"/>
    </row>
    <row r="896" spans="1:1" ht="15.6">
      <c r="A896" s="168"/>
    </row>
    <row r="897" spans="1:1" ht="15.6">
      <c r="A897" s="168"/>
    </row>
    <row r="898" spans="1:1" ht="15.6">
      <c r="A898" s="168"/>
    </row>
    <row r="899" spans="1:1" ht="15.6">
      <c r="A899" s="168"/>
    </row>
    <row r="900" spans="1:1" ht="15.6">
      <c r="A900" s="168"/>
    </row>
    <row r="901" spans="1:1" ht="15.6">
      <c r="A901" s="168"/>
    </row>
    <row r="902" spans="1:1" ht="15.6">
      <c r="A902" s="168"/>
    </row>
    <row r="903" spans="1:1" ht="15.6">
      <c r="A903" s="168"/>
    </row>
    <row r="904" spans="1:1" ht="15.6">
      <c r="A904" s="168"/>
    </row>
    <row r="905" spans="1:1" ht="15.6">
      <c r="A905" s="168"/>
    </row>
    <row r="906" spans="1:1" ht="15.6">
      <c r="A906" s="168"/>
    </row>
    <row r="907" spans="1:1" ht="15.6">
      <c r="A907" s="168"/>
    </row>
    <row r="908" spans="1:1" ht="15.6">
      <c r="A908" s="168"/>
    </row>
    <row r="909" spans="1:1" ht="15.6">
      <c r="A909" s="168"/>
    </row>
    <row r="910" spans="1:1" ht="15.6">
      <c r="A910" s="168"/>
    </row>
    <row r="911" spans="1:1" ht="15.6">
      <c r="A911" s="168"/>
    </row>
    <row r="912" spans="1:1" ht="15.6">
      <c r="A912" s="168"/>
    </row>
    <row r="913" spans="1:1" ht="15.6">
      <c r="A913" s="168"/>
    </row>
    <row r="914" spans="1:1" ht="15.6">
      <c r="A914" s="168"/>
    </row>
    <row r="915" spans="1:1" ht="15.6">
      <c r="A915" s="168"/>
    </row>
    <row r="916" spans="1:1" ht="15.6">
      <c r="A916" s="168"/>
    </row>
    <row r="917" spans="1:1" ht="15.6">
      <c r="A917" s="168"/>
    </row>
    <row r="918" spans="1:1" ht="15.6">
      <c r="A918" s="168"/>
    </row>
    <row r="919" spans="1:1" ht="15.6">
      <c r="A919" s="168"/>
    </row>
    <row r="920" spans="1:1" ht="15.6">
      <c r="A920" s="168"/>
    </row>
    <row r="921" spans="1:1" ht="15.6">
      <c r="A921" s="168"/>
    </row>
    <row r="922" spans="1:1" ht="15.6">
      <c r="A922" s="168"/>
    </row>
    <row r="923" spans="1:1" ht="15.6">
      <c r="A923" s="168"/>
    </row>
    <row r="924" spans="1:1" ht="15.6">
      <c r="A924" s="168"/>
    </row>
    <row r="925" spans="1:1" ht="15.6">
      <c r="A925" s="168"/>
    </row>
    <row r="926" spans="1:1" ht="15.6">
      <c r="A926" s="168"/>
    </row>
    <row r="927" spans="1:1" ht="15.6">
      <c r="A927" s="168"/>
    </row>
    <row r="928" spans="1:1" ht="15.6">
      <c r="A928" s="168"/>
    </row>
    <row r="929" spans="1:1" ht="15.6">
      <c r="A929" s="168"/>
    </row>
    <row r="930" spans="1:1" ht="15.6">
      <c r="A930" s="168"/>
    </row>
    <row r="931" spans="1:1" ht="15.6">
      <c r="A931" s="168"/>
    </row>
    <row r="932" spans="1:1" ht="15.6">
      <c r="A932" s="168"/>
    </row>
    <row r="933" spans="1:1" ht="15.6">
      <c r="A933" s="168"/>
    </row>
    <row r="934" spans="1:1" ht="15.6">
      <c r="A934" s="168"/>
    </row>
    <row r="935" spans="1:1" ht="15.6">
      <c r="A935" s="168"/>
    </row>
    <row r="936" spans="1:1" ht="15.6">
      <c r="A936" s="168"/>
    </row>
    <row r="937" spans="1:1" ht="15.6">
      <c r="A937" s="168"/>
    </row>
    <row r="938" spans="1:1" ht="15.6">
      <c r="A938" s="168"/>
    </row>
    <row r="939" spans="1:1" ht="15.6">
      <c r="A939" s="168"/>
    </row>
    <row r="940" spans="1:1" ht="15.6">
      <c r="A940" s="168"/>
    </row>
    <row r="941" spans="1:1" ht="15.6">
      <c r="A941" s="168"/>
    </row>
    <row r="942" spans="1:1" ht="15.6">
      <c r="A942" s="168"/>
    </row>
    <row r="943" spans="1:1" ht="15.6">
      <c r="A943" s="168"/>
    </row>
    <row r="944" spans="1:1" ht="15.6">
      <c r="A944" s="168"/>
    </row>
    <row r="945" spans="1:1" ht="15.6">
      <c r="A945" s="168"/>
    </row>
    <row r="946" spans="1:1" ht="15.6">
      <c r="A946" s="168"/>
    </row>
    <row r="947" spans="1:1" ht="15.6">
      <c r="A947" s="168"/>
    </row>
    <row r="948" spans="1:1" ht="15.6">
      <c r="A948" s="168"/>
    </row>
    <row r="949" spans="1:1" ht="15.6">
      <c r="A949" s="168"/>
    </row>
    <row r="950" spans="1:1" ht="15.6">
      <c r="A950" s="168"/>
    </row>
    <row r="951" spans="1:1" ht="15.6">
      <c r="A951" s="168"/>
    </row>
    <row r="952" spans="1:1" ht="15.6">
      <c r="A952" s="168"/>
    </row>
    <row r="953" spans="1:1" ht="15.6">
      <c r="A953" s="168"/>
    </row>
    <row r="954" spans="1:1" ht="15.6">
      <c r="A954" s="168"/>
    </row>
    <row r="955" spans="1:1" ht="15.6">
      <c r="A955" s="168"/>
    </row>
    <row r="956" spans="1:1" ht="15.6">
      <c r="A956" s="168"/>
    </row>
    <row r="957" spans="1:1" ht="15.6">
      <c r="A957" s="168"/>
    </row>
    <row r="958" spans="1:1" ht="15.6">
      <c r="A958" s="168"/>
    </row>
    <row r="959" spans="1:1" ht="15.6">
      <c r="A959" s="168"/>
    </row>
    <row r="960" spans="1:1" ht="15.6">
      <c r="A960" s="168"/>
    </row>
    <row r="961" spans="1:1" ht="15.6">
      <c r="A961" s="168"/>
    </row>
    <row r="962" spans="1:1" ht="15.6">
      <c r="A962" s="168"/>
    </row>
    <row r="963" spans="1:1" ht="15.6">
      <c r="A963" s="168"/>
    </row>
    <row r="964" spans="1:1" ht="15.6">
      <c r="A964" s="168"/>
    </row>
    <row r="965" spans="1:1" ht="15.6">
      <c r="A965" s="168"/>
    </row>
    <row r="966" spans="1:1" ht="15.6">
      <c r="A966" s="168"/>
    </row>
    <row r="967" spans="1:1" ht="15.6">
      <c r="A967" s="168"/>
    </row>
    <row r="968" spans="1:1" ht="15.6">
      <c r="A968" s="168"/>
    </row>
    <row r="969" spans="1:1" ht="15.6">
      <c r="A969" s="168"/>
    </row>
    <row r="970" spans="1:1" ht="15.6">
      <c r="A970" s="168"/>
    </row>
    <row r="971" spans="1:1" ht="15.6">
      <c r="A971" s="168"/>
    </row>
    <row r="972" spans="1:1" ht="15.6">
      <c r="A972" s="168"/>
    </row>
    <row r="973" spans="1:1" ht="15.6">
      <c r="A973" s="168"/>
    </row>
    <row r="974" spans="1:1" ht="15.6">
      <c r="A974" s="168"/>
    </row>
    <row r="975" spans="1:1" ht="15.6">
      <c r="A975" s="168"/>
    </row>
    <row r="976" spans="1:1" ht="15.6">
      <c r="A976" s="168"/>
    </row>
    <row r="977" spans="1:1" ht="15.6">
      <c r="A977" s="168"/>
    </row>
    <row r="978" spans="1:1" ht="15.6">
      <c r="A978" s="168"/>
    </row>
    <row r="979" spans="1:1" ht="15.6">
      <c r="A979" s="168"/>
    </row>
    <row r="980" spans="1:1" ht="15.6">
      <c r="A980" s="168"/>
    </row>
    <row r="981" spans="1:1" ht="15.6">
      <c r="A981" s="168"/>
    </row>
    <row r="982" spans="1:1" ht="15.6">
      <c r="A982" s="168"/>
    </row>
    <row r="983" spans="1:1" ht="15.6">
      <c r="A983" s="168"/>
    </row>
    <row r="984" spans="1:1" ht="15.6">
      <c r="A984" s="168"/>
    </row>
    <row r="985" spans="1:1" ht="15.6">
      <c r="A985" s="168"/>
    </row>
    <row r="986" spans="1:1" ht="15.6">
      <c r="A986" s="168"/>
    </row>
    <row r="987" spans="1:1" ht="15.6">
      <c r="A987" s="168"/>
    </row>
    <row r="988" spans="1:1" ht="15.6">
      <c r="A988" s="168"/>
    </row>
    <row r="989" spans="1:1" ht="15.6">
      <c r="A989" s="168"/>
    </row>
    <row r="990" spans="1:1" ht="15.6">
      <c r="A990" s="168"/>
    </row>
    <row r="991" spans="1:1" ht="15.6">
      <c r="A991" s="168"/>
    </row>
    <row r="992" spans="1:1" ht="15.6">
      <c r="A992" s="168"/>
    </row>
    <row r="993" spans="1:1" ht="15.6">
      <c r="A993" s="168"/>
    </row>
    <row r="994" spans="1:1" ht="15.6">
      <c r="A994" s="168"/>
    </row>
    <row r="995" spans="1:1" ht="15.6">
      <c r="A995" s="168"/>
    </row>
    <row r="996" spans="1:1" ht="15.6">
      <c r="A996" s="168"/>
    </row>
    <row r="997" spans="1:1" ht="15.6">
      <c r="A997" s="168"/>
    </row>
    <row r="998" spans="1:1" ht="15.6">
      <c r="A998" s="168"/>
    </row>
    <row r="999" spans="1:1" ht="15.6">
      <c r="A999" s="168"/>
    </row>
    <row r="1000" spans="1:1" ht="15.6">
      <c r="A1000" s="168"/>
    </row>
  </sheetData>
  <hyperlinks>
    <hyperlink ref="E5" r:id="rId1" location="gid=0" xr:uid="{00000000-0004-0000-0B00-000000000000}"/>
  </hyperlink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1000"/>
  <sheetViews>
    <sheetView workbookViewId="0"/>
  </sheetViews>
  <sheetFormatPr defaultColWidth="12.6640625" defaultRowHeight="15" customHeight="1"/>
  <cols>
    <col min="1" max="1" width="18.21875" customWidth="1"/>
    <col min="2" max="2" width="50.88671875" customWidth="1"/>
  </cols>
  <sheetData>
    <row r="1" spans="1:11">
      <c r="A1" s="262"/>
      <c r="B1" s="263" t="s">
        <v>1404</v>
      </c>
      <c r="C1" s="264">
        <v>45809</v>
      </c>
      <c r="D1" s="264">
        <v>45839</v>
      </c>
      <c r="E1" s="264">
        <v>45870</v>
      </c>
      <c r="F1" s="264">
        <v>45901</v>
      </c>
      <c r="G1" s="264">
        <v>45931</v>
      </c>
      <c r="H1" s="264">
        <v>45962</v>
      </c>
      <c r="I1" s="264">
        <v>45992</v>
      </c>
    </row>
    <row r="2" spans="1:11">
      <c r="A2" s="118"/>
      <c r="B2" s="265" t="s">
        <v>1405</v>
      </c>
      <c r="C2" s="265" t="b">
        <v>1</v>
      </c>
      <c r="D2" s="265" t="b">
        <v>1</v>
      </c>
      <c r="E2" s="265" t="b">
        <v>0</v>
      </c>
      <c r="F2" s="265" t="b">
        <v>0</v>
      </c>
      <c r="G2" s="265" t="b">
        <v>0</v>
      </c>
      <c r="H2" s="265" t="b">
        <v>0</v>
      </c>
      <c r="I2" s="265" t="b">
        <v>0</v>
      </c>
    </row>
    <row r="3" spans="1:11">
      <c r="A3" s="118"/>
      <c r="B3" s="265" t="s">
        <v>1406</v>
      </c>
      <c r="C3" s="265" t="b">
        <v>0</v>
      </c>
      <c r="D3" s="265" t="b">
        <v>1</v>
      </c>
      <c r="E3" s="265" t="b">
        <v>0</v>
      </c>
      <c r="F3" s="265" t="b">
        <v>0</v>
      </c>
      <c r="G3" s="265" t="b">
        <v>0</v>
      </c>
      <c r="H3" s="265" t="b">
        <v>0</v>
      </c>
      <c r="I3" s="265" t="b">
        <v>0</v>
      </c>
    </row>
    <row r="4" spans="1:11">
      <c r="A4" s="118"/>
      <c r="B4" s="118"/>
      <c r="C4" s="118"/>
      <c r="D4" s="118"/>
      <c r="E4" s="118"/>
      <c r="F4" s="118"/>
      <c r="G4" s="118"/>
      <c r="H4" s="118"/>
      <c r="I4" s="118"/>
    </row>
    <row r="5" spans="1:11">
      <c r="A5" s="118"/>
      <c r="B5" s="118"/>
      <c r="C5" s="118"/>
      <c r="D5" s="118"/>
      <c r="E5" s="118"/>
      <c r="F5" s="118"/>
      <c r="G5" s="118"/>
      <c r="H5" s="118"/>
      <c r="I5" s="118"/>
    </row>
    <row r="6" spans="1:11">
      <c r="A6" s="266" t="s">
        <v>639</v>
      </c>
      <c r="B6" s="263" t="s">
        <v>1404</v>
      </c>
      <c r="C6" s="264">
        <v>45809</v>
      </c>
      <c r="D6" s="264">
        <v>45839</v>
      </c>
      <c r="E6" s="264">
        <v>45870</v>
      </c>
      <c r="F6" s="264">
        <v>45901</v>
      </c>
      <c r="G6" s="264">
        <v>45931</v>
      </c>
      <c r="H6" s="264">
        <v>45962</v>
      </c>
      <c r="I6" s="264">
        <v>45992</v>
      </c>
      <c r="J6" s="76"/>
      <c r="K6" s="76"/>
    </row>
    <row r="7" spans="1:11">
      <c r="A7" s="118" t="s">
        <v>126</v>
      </c>
      <c r="B7" s="118" t="s">
        <v>1401</v>
      </c>
      <c r="C7" s="118" t="b">
        <v>1</v>
      </c>
      <c r="D7" s="118" t="b">
        <v>1</v>
      </c>
      <c r="E7" s="118" t="b">
        <v>1</v>
      </c>
      <c r="F7" s="118" t="b">
        <v>1</v>
      </c>
      <c r="G7" s="118" t="b">
        <v>1</v>
      </c>
      <c r="H7" s="118" t="b">
        <v>1</v>
      </c>
      <c r="I7" s="118" t="b">
        <v>0</v>
      </c>
    </row>
    <row r="8" spans="1:11">
      <c r="A8" s="118" t="s">
        <v>133</v>
      </c>
      <c r="B8" s="118" t="s">
        <v>1407</v>
      </c>
      <c r="C8" s="118" t="b">
        <v>1</v>
      </c>
      <c r="D8" s="118" t="b">
        <v>1</v>
      </c>
      <c r="E8" s="118" t="b">
        <v>1</v>
      </c>
      <c r="F8" s="118" t="b">
        <v>1</v>
      </c>
      <c r="G8" s="118" t="b">
        <v>1</v>
      </c>
      <c r="H8" s="118" t="b">
        <v>1</v>
      </c>
      <c r="I8" s="118" t="b">
        <v>1</v>
      </c>
    </row>
    <row r="9" spans="1:11">
      <c r="A9" s="118" t="s">
        <v>1161</v>
      </c>
      <c r="B9" s="118" t="s">
        <v>1408</v>
      </c>
      <c r="C9" s="118" t="b">
        <v>1</v>
      </c>
      <c r="D9" s="118" t="b">
        <v>1</v>
      </c>
      <c r="E9" s="118" t="b">
        <v>1</v>
      </c>
      <c r="F9" s="118" t="b">
        <v>1</v>
      </c>
      <c r="G9" s="118" t="b">
        <v>1</v>
      </c>
      <c r="H9" s="118" t="b">
        <v>1</v>
      </c>
      <c r="I9" s="118" t="b">
        <v>0</v>
      </c>
    </row>
    <row r="10" spans="1:11">
      <c r="A10" s="172" t="s">
        <v>1161</v>
      </c>
      <c r="B10" s="172" t="s">
        <v>1160</v>
      </c>
      <c r="C10" s="172" t="b">
        <v>0</v>
      </c>
      <c r="D10" s="172" t="b">
        <v>1</v>
      </c>
      <c r="E10" s="172" t="b">
        <v>0</v>
      </c>
      <c r="F10" s="172" t="b">
        <v>0</v>
      </c>
      <c r="G10" s="172" t="b">
        <v>0</v>
      </c>
      <c r="H10" s="172" t="b">
        <v>0</v>
      </c>
      <c r="I10" s="172" t="b">
        <v>0</v>
      </c>
    </row>
    <row r="11" spans="1:11">
      <c r="A11" s="118" t="s">
        <v>1161</v>
      </c>
      <c r="B11" s="118" t="s">
        <v>1409</v>
      </c>
      <c r="C11" s="118" t="b">
        <v>1</v>
      </c>
      <c r="D11" s="118" t="b">
        <v>1</v>
      </c>
      <c r="E11" s="118" t="b">
        <v>1</v>
      </c>
      <c r="F11" s="118" t="b">
        <v>1</v>
      </c>
      <c r="G11" s="118" t="b">
        <v>1</v>
      </c>
      <c r="H11" s="118" t="b">
        <v>0</v>
      </c>
      <c r="I11" s="118" t="b">
        <v>0</v>
      </c>
    </row>
    <row r="12" spans="1:11">
      <c r="A12" s="118" t="s">
        <v>1161</v>
      </c>
      <c r="B12" s="118" t="s">
        <v>1410</v>
      </c>
      <c r="C12" s="118" t="b">
        <v>1</v>
      </c>
      <c r="D12" s="118" t="b">
        <v>1</v>
      </c>
      <c r="E12" s="118" t="b">
        <v>1</v>
      </c>
      <c r="F12" s="118" t="b">
        <v>1</v>
      </c>
      <c r="G12" s="118" t="b">
        <v>1</v>
      </c>
      <c r="H12" s="118" t="b">
        <v>1</v>
      </c>
      <c r="I12" s="118" t="b">
        <v>0</v>
      </c>
    </row>
    <row r="13" spans="1:11">
      <c r="A13" s="118" t="s">
        <v>134</v>
      </c>
      <c r="B13" s="118" t="s">
        <v>1411</v>
      </c>
      <c r="C13" s="118" t="b">
        <v>1</v>
      </c>
      <c r="D13" s="118" t="b">
        <v>1</v>
      </c>
      <c r="E13" s="118" t="b">
        <v>1</v>
      </c>
      <c r="F13" s="118" t="b">
        <v>1</v>
      </c>
      <c r="G13" s="118" t="b">
        <v>1</v>
      </c>
      <c r="H13" s="118" t="b">
        <v>1</v>
      </c>
      <c r="I13" s="118" t="b">
        <v>1</v>
      </c>
    </row>
    <row r="14" spans="1:11">
      <c r="A14" s="118" t="s">
        <v>126</v>
      </c>
      <c r="B14" s="118" t="s">
        <v>1412</v>
      </c>
      <c r="C14" s="118" t="b">
        <v>1</v>
      </c>
      <c r="D14" s="118" t="b">
        <v>1</v>
      </c>
      <c r="E14" s="118" t="b">
        <v>1</v>
      </c>
      <c r="F14" s="118" t="b">
        <v>1</v>
      </c>
      <c r="G14" s="118" t="b">
        <v>0</v>
      </c>
      <c r="H14" s="118" t="b">
        <v>0</v>
      </c>
      <c r="I14" s="118" t="b">
        <v>0</v>
      </c>
    </row>
    <row r="15" spans="1:11">
      <c r="A15" s="118" t="s">
        <v>133</v>
      </c>
      <c r="B15" s="118" t="s">
        <v>1413</v>
      </c>
      <c r="C15" s="118" t="b">
        <v>1</v>
      </c>
      <c r="D15" s="118" t="b">
        <v>1</v>
      </c>
      <c r="E15" s="118" t="b">
        <v>1</v>
      </c>
      <c r="F15" s="118" t="b">
        <v>1</v>
      </c>
      <c r="G15" s="118" t="b">
        <v>1</v>
      </c>
      <c r="H15" s="118" t="b">
        <v>1</v>
      </c>
      <c r="I15" s="118" t="b">
        <v>1</v>
      </c>
    </row>
    <row r="16" spans="1:11">
      <c r="A16" s="174" t="s">
        <v>131</v>
      </c>
      <c r="B16" s="174" t="s">
        <v>1414</v>
      </c>
      <c r="C16" s="118" t="b">
        <v>1</v>
      </c>
      <c r="D16" s="118" t="b">
        <v>1</v>
      </c>
      <c r="E16" s="118" t="b">
        <v>1</v>
      </c>
      <c r="F16" s="118" t="b">
        <v>1</v>
      </c>
      <c r="G16" s="118" t="b">
        <v>0</v>
      </c>
      <c r="H16" s="118" t="b">
        <v>0</v>
      </c>
      <c r="I16" s="118" t="b">
        <v>0</v>
      </c>
    </row>
    <row r="17" spans="1:11">
      <c r="A17" s="174" t="s">
        <v>132</v>
      </c>
      <c r="B17" s="174" t="s">
        <v>24</v>
      </c>
      <c r="C17" s="118" t="b">
        <v>1</v>
      </c>
      <c r="D17" s="118" t="b">
        <v>1</v>
      </c>
      <c r="E17" s="118" t="b">
        <v>1</v>
      </c>
      <c r="F17" s="118" t="b">
        <v>1</v>
      </c>
      <c r="G17" s="118" t="b">
        <v>0</v>
      </c>
      <c r="H17" s="118" t="b">
        <v>0</v>
      </c>
      <c r="I17" s="118" t="b">
        <v>0</v>
      </c>
    </row>
    <row r="18" spans="1:11">
      <c r="A18" s="174" t="s">
        <v>1415</v>
      </c>
      <c r="B18" s="174" t="s">
        <v>1416</v>
      </c>
      <c r="C18" s="118" t="b">
        <v>1</v>
      </c>
      <c r="D18" s="118" t="b">
        <v>1</v>
      </c>
      <c r="E18" s="118" t="b">
        <v>1</v>
      </c>
      <c r="F18" s="118" t="b">
        <v>1</v>
      </c>
      <c r="G18" s="118" t="b">
        <v>1</v>
      </c>
      <c r="H18" s="118" t="b">
        <v>1</v>
      </c>
      <c r="I18" s="118" t="b">
        <v>0</v>
      </c>
    </row>
    <row r="19" spans="1:11">
      <c r="A19" s="174" t="s">
        <v>1161</v>
      </c>
      <c r="B19" s="174" t="s">
        <v>1417</v>
      </c>
      <c r="C19" s="118" t="b">
        <v>0</v>
      </c>
      <c r="D19" s="118" t="b">
        <v>1</v>
      </c>
      <c r="E19" s="118" t="b">
        <v>0</v>
      </c>
      <c r="F19" s="118" t="b">
        <v>0</v>
      </c>
      <c r="G19" s="118" t="b">
        <v>0</v>
      </c>
      <c r="H19" s="118" t="b">
        <v>0</v>
      </c>
      <c r="I19" s="118" t="b">
        <v>0</v>
      </c>
    </row>
    <row r="20" spans="1:11">
      <c r="A20" s="174" t="s">
        <v>133</v>
      </c>
      <c r="B20" s="174" t="s">
        <v>873</v>
      </c>
      <c r="C20" s="118" t="b">
        <v>0</v>
      </c>
      <c r="D20" s="118" t="b">
        <v>1</v>
      </c>
      <c r="E20" s="118" t="b">
        <v>1</v>
      </c>
      <c r="F20" s="118" t="b">
        <v>1</v>
      </c>
      <c r="G20" s="118" t="b">
        <v>1</v>
      </c>
      <c r="H20" s="118" t="b">
        <v>1</v>
      </c>
      <c r="I20" s="118" t="b">
        <v>0</v>
      </c>
    </row>
    <row r="21" spans="1:11">
      <c r="A21" s="174" t="s">
        <v>1161</v>
      </c>
      <c r="B21" s="174" t="s">
        <v>1223</v>
      </c>
      <c r="C21" s="174" t="b">
        <v>0</v>
      </c>
      <c r="D21" s="174" t="b">
        <v>0</v>
      </c>
      <c r="E21" s="174" t="b">
        <v>0</v>
      </c>
      <c r="F21" s="174" t="b">
        <v>0</v>
      </c>
      <c r="G21" s="174" t="b">
        <v>1</v>
      </c>
      <c r="H21" s="174" t="b">
        <v>1</v>
      </c>
      <c r="I21" s="174" t="b">
        <v>0</v>
      </c>
      <c r="J21" s="267"/>
      <c r="K21" s="267"/>
    </row>
    <row r="22" spans="1:11">
      <c r="A22" s="118" t="s">
        <v>1161</v>
      </c>
      <c r="B22" s="174" t="s">
        <v>1201</v>
      </c>
      <c r="C22" s="118" t="b">
        <v>0</v>
      </c>
      <c r="D22" s="118" t="b">
        <v>0</v>
      </c>
      <c r="E22" s="118" t="b">
        <v>0</v>
      </c>
      <c r="F22" s="118" t="b">
        <v>1</v>
      </c>
      <c r="G22" s="118" t="b">
        <v>1</v>
      </c>
      <c r="H22" s="118" t="b">
        <v>1</v>
      </c>
      <c r="I22" s="118" t="b">
        <v>0</v>
      </c>
    </row>
    <row r="23" spans="1:11">
      <c r="A23" s="118" t="s">
        <v>126</v>
      </c>
      <c r="B23" s="118" t="s">
        <v>1418</v>
      </c>
      <c r="C23" s="118" t="b">
        <v>0</v>
      </c>
      <c r="D23" s="118" t="b">
        <v>0</v>
      </c>
      <c r="E23" s="118" t="b">
        <v>0</v>
      </c>
      <c r="F23" s="118" t="b">
        <v>1</v>
      </c>
      <c r="G23" s="118" t="b">
        <v>1</v>
      </c>
      <c r="H23" s="118" t="b">
        <v>0</v>
      </c>
      <c r="I23" s="118" t="b">
        <v>0</v>
      </c>
    </row>
    <row r="24" spans="1:11">
      <c r="A24" s="118" t="s">
        <v>133</v>
      </c>
      <c r="B24" s="118" t="s">
        <v>981</v>
      </c>
      <c r="C24" s="118" t="b">
        <v>0</v>
      </c>
      <c r="D24" s="118" t="b">
        <v>0</v>
      </c>
      <c r="E24" s="118" t="b">
        <v>0</v>
      </c>
      <c r="F24" s="118" t="b">
        <v>1</v>
      </c>
      <c r="G24" s="118" t="b">
        <v>1</v>
      </c>
      <c r="H24" s="118" t="b">
        <v>1</v>
      </c>
      <c r="I24" s="118" t="b">
        <v>0</v>
      </c>
    </row>
    <row r="25" spans="1:11">
      <c r="A25" s="118" t="s">
        <v>1161</v>
      </c>
      <c r="B25" s="118" t="s">
        <v>1419</v>
      </c>
      <c r="C25" s="118" t="b">
        <v>0</v>
      </c>
      <c r="D25" s="118" t="b">
        <v>0</v>
      </c>
      <c r="E25" s="118" t="b">
        <v>0</v>
      </c>
      <c r="F25" s="118" t="b">
        <v>0</v>
      </c>
      <c r="G25" s="118" t="b">
        <v>1</v>
      </c>
      <c r="H25" s="118" t="b">
        <v>0</v>
      </c>
      <c r="I25" s="118" t="b">
        <v>0</v>
      </c>
    </row>
    <row r="26" spans="1:11">
      <c r="A26" s="118" t="s">
        <v>126</v>
      </c>
      <c r="B26" s="118" t="s">
        <v>1094</v>
      </c>
      <c r="C26" s="118" t="b">
        <v>0</v>
      </c>
      <c r="D26" s="118" t="b">
        <v>0</v>
      </c>
      <c r="E26" s="118" t="b">
        <v>0</v>
      </c>
      <c r="F26" s="118" t="b">
        <v>0</v>
      </c>
      <c r="G26" s="118" t="b">
        <v>1</v>
      </c>
      <c r="H26" s="118" t="b">
        <v>0</v>
      </c>
      <c r="I26" s="118" t="b">
        <v>0</v>
      </c>
    </row>
    <row r="27" spans="1:11">
      <c r="A27" s="118" t="s">
        <v>133</v>
      </c>
      <c r="B27" s="69" t="s">
        <v>989</v>
      </c>
      <c r="C27" s="118" t="b">
        <v>0</v>
      </c>
      <c r="D27" s="118" t="b">
        <v>0</v>
      </c>
      <c r="E27" s="118" t="b">
        <v>0</v>
      </c>
      <c r="F27" s="118" t="b">
        <v>0</v>
      </c>
      <c r="G27" s="118" t="b">
        <v>1</v>
      </c>
      <c r="H27" s="118" t="b">
        <v>1</v>
      </c>
      <c r="I27" s="118" t="b">
        <v>0</v>
      </c>
    </row>
    <row r="28" spans="1:11">
      <c r="A28" s="118" t="s">
        <v>1161</v>
      </c>
      <c r="B28" s="118" t="s">
        <v>1225</v>
      </c>
      <c r="C28" s="118" t="b">
        <v>0</v>
      </c>
      <c r="D28" s="118" t="b">
        <v>0</v>
      </c>
      <c r="E28" s="118" t="b">
        <v>0</v>
      </c>
      <c r="F28" s="118" t="b">
        <v>0</v>
      </c>
      <c r="G28" s="118" t="b">
        <v>0</v>
      </c>
      <c r="H28" s="118" t="b">
        <v>1</v>
      </c>
      <c r="I28" s="118" t="b">
        <v>0</v>
      </c>
    </row>
    <row r="29" spans="1:11">
      <c r="A29" s="118"/>
      <c r="B29" s="118"/>
      <c r="C29" s="118"/>
      <c r="D29" s="118"/>
      <c r="E29" s="118"/>
      <c r="F29" s="118"/>
      <c r="G29" s="118"/>
      <c r="H29" s="118"/>
      <c r="I29" s="118"/>
    </row>
    <row r="30" spans="1:11">
      <c r="A30" s="118"/>
      <c r="B30" s="118"/>
      <c r="C30" s="118"/>
      <c r="D30" s="118"/>
      <c r="E30" s="118"/>
      <c r="F30" s="118"/>
      <c r="G30" s="118"/>
      <c r="H30" s="118"/>
      <c r="I30" s="118"/>
    </row>
    <row r="31" spans="1:11">
      <c r="A31" s="118"/>
      <c r="B31" s="118"/>
      <c r="C31" s="118"/>
      <c r="D31" s="118"/>
      <c r="E31" s="118"/>
      <c r="F31" s="118"/>
      <c r="G31" s="118"/>
      <c r="H31" s="118"/>
      <c r="I31" s="118"/>
    </row>
    <row r="32" spans="1:11">
      <c r="A32" s="118"/>
      <c r="B32" s="118"/>
      <c r="C32" s="118"/>
      <c r="D32" s="118"/>
      <c r="E32" s="118"/>
      <c r="F32" s="118"/>
      <c r="G32" s="118"/>
      <c r="H32" s="118"/>
      <c r="I32" s="118"/>
    </row>
    <row r="33" spans="1:9">
      <c r="A33" s="118"/>
      <c r="B33" s="118"/>
      <c r="C33" s="118"/>
      <c r="D33" s="118"/>
      <c r="E33" s="118"/>
      <c r="F33" s="118"/>
      <c r="G33" s="118"/>
      <c r="H33" s="118"/>
      <c r="I33" s="118"/>
    </row>
    <row r="34" spans="1:9">
      <c r="A34" s="118"/>
      <c r="B34" s="118"/>
      <c r="C34" s="118"/>
      <c r="D34" s="118"/>
      <c r="E34" s="118"/>
      <c r="F34" s="118"/>
      <c r="G34" s="118"/>
      <c r="H34" s="118"/>
      <c r="I34" s="118"/>
    </row>
    <row r="35" spans="1:9">
      <c r="A35" s="118"/>
      <c r="B35" s="118"/>
      <c r="C35" s="118"/>
      <c r="D35" s="118"/>
      <c r="E35" s="118"/>
      <c r="F35" s="118"/>
      <c r="G35" s="118"/>
      <c r="H35" s="118"/>
      <c r="I35" s="118"/>
    </row>
    <row r="36" spans="1:9">
      <c r="A36" s="118"/>
      <c r="B36" s="118"/>
      <c r="C36" s="118"/>
      <c r="D36" s="118"/>
      <c r="E36" s="118"/>
      <c r="F36" s="118"/>
      <c r="G36" s="118"/>
      <c r="H36" s="118"/>
      <c r="I36" s="118"/>
    </row>
    <row r="37" spans="1:9">
      <c r="A37" s="118"/>
      <c r="B37" s="118"/>
      <c r="C37" s="118"/>
      <c r="D37" s="118"/>
      <c r="E37" s="118"/>
      <c r="F37" s="118"/>
      <c r="G37" s="118"/>
      <c r="H37" s="118"/>
      <c r="I37" s="118"/>
    </row>
    <row r="38" spans="1:9">
      <c r="A38" s="118"/>
      <c r="B38" s="118"/>
      <c r="C38" s="118"/>
      <c r="D38" s="118"/>
      <c r="E38" s="118"/>
      <c r="F38" s="118"/>
      <c r="G38" s="118"/>
      <c r="H38" s="118"/>
      <c r="I38" s="118"/>
    </row>
    <row r="39" spans="1:9">
      <c r="A39" s="118"/>
      <c r="B39" s="118"/>
      <c r="C39" s="118"/>
      <c r="D39" s="118"/>
      <c r="E39" s="118"/>
      <c r="F39" s="118"/>
      <c r="G39" s="118"/>
      <c r="H39" s="118"/>
      <c r="I39" s="118"/>
    </row>
    <row r="40" spans="1:9">
      <c r="A40" s="118"/>
      <c r="B40" s="118"/>
      <c r="C40" s="118"/>
      <c r="D40" s="118"/>
      <c r="E40" s="118"/>
      <c r="F40" s="118"/>
      <c r="G40" s="118"/>
      <c r="H40" s="118"/>
      <c r="I40" s="118"/>
    </row>
    <row r="41" spans="1:9">
      <c r="A41" s="118"/>
      <c r="B41" s="118"/>
      <c r="C41" s="118"/>
      <c r="D41" s="118"/>
      <c r="E41" s="118"/>
      <c r="F41" s="118"/>
      <c r="G41" s="118"/>
      <c r="H41" s="118"/>
      <c r="I41" s="118"/>
    </row>
    <row r="42" spans="1:9">
      <c r="A42" s="118"/>
      <c r="B42" s="118"/>
      <c r="C42" s="118"/>
      <c r="D42" s="118"/>
      <c r="E42" s="118"/>
      <c r="F42" s="118"/>
      <c r="G42" s="118"/>
      <c r="H42" s="118"/>
      <c r="I42" s="118"/>
    </row>
    <row r="43" spans="1:9">
      <c r="A43" s="118"/>
      <c r="B43" s="118"/>
      <c r="C43" s="118"/>
      <c r="D43" s="118"/>
      <c r="E43" s="118"/>
      <c r="F43" s="118"/>
      <c r="G43" s="118"/>
      <c r="H43" s="118"/>
      <c r="I43" s="118"/>
    </row>
    <row r="44" spans="1:9">
      <c r="A44" s="118"/>
      <c r="B44" s="118"/>
      <c r="C44" s="118"/>
      <c r="D44" s="118"/>
      <c r="E44" s="118"/>
      <c r="F44" s="118"/>
      <c r="G44" s="118"/>
      <c r="H44" s="118"/>
      <c r="I44" s="118"/>
    </row>
    <row r="45" spans="1:9">
      <c r="A45" s="118"/>
      <c r="B45" s="118"/>
      <c r="C45" s="118"/>
      <c r="D45" s="118"/>
      <c r="E45" s="118"/>
      <c r="F45" s="118"/>
      <c r="G45" s="118"/>
      <c r="H45" s="118"/>
      <c r="I45" s="118"/>
    </row>
    <row r="46" spans="1:9">
      <c r="A46" s="118"/>
      <c r="B46" s="118"/>
      <c r="C46" s="118"/>
      <c r="D46" s="118"/>
      <c r="E46" s="118"/>
      <c r="F46" s="118"/>
      <c r="G46" s="118"/>
      <c r="H46" s="118"/>
      <c r="I46" s="118"/>
    </row>
    <row r="47" spans="1:9">
      <c r="A47" s="118"/>
      <c r="B47" s="118"/>
      <c r="C47" s="118"/>
      <c r="D47" s="118"/>
      <c r="E47" s="118"/>
      <c r="F47" s="118"/>
      <c r="G47" s="118"/>
      <c r="H47" s="118"/>
      <c r="I47" s="118"/>
    </row>
    <row r="48" spans="1:9">
      <c r="A48" s="118"/>
      <c r="B48" s="118"/>
      <c r="C48" s="118"/>
      <c r="D48" s="118"/>
      <c r="E48" s="118"/>
      <c r="F48" s="118"/>
      <c r="G48" s="118"/>
      <c r="H48" s="118"/>
      <c r="I48" s="118"/>
    </row>
    <row r="49" spans="1:9">
      <c r="A49" s="118"/>
      <c r="B49" s="118"/>
      <c r="C49" s="118"/>
      <c r="D49" s="118"/>
      <c r="E49" s="118"/>
      <c r="F49" s="118"/>
      <c r="G49" s="118"/>
      <c r="H49" s="118"/>
      <c r="I49" s="118"/>
    </row>
    <row r="50" spans="1:9">
      <c r="A50" s="118"/>
      <c r="B50" s="118"/>
      <c r="C50" s="118"/>
      <c r="D50" s="118"/>
      <c r="E50" s="118"/>
      <c r="F50" s="118"/>
      <c r="G50" s="118"/>
      <c r="H50" s="118"/>
      <c r="I50" s="118"/>
    </row>
    <row r="51" spans="1:9">
      <c r="A51" s="118"/>
      <c r="B51" s="118"/>
      <c r="C51" s="118"/>
      <c r="D51" s="118"/>
      <c r="E51" s="118"/>
      <c r="F51" s="118"/>
      <c r="G51" s="118"/>
      <c r="H51" s="118"/>
      <c r="I51" s="118"/>
    </row>
    <row r="52" spans="1:9">
      <c r="A52" s="118"/>
      <c r="B52" s="118"/>
      <c r="C52" s="118"/>
      <c r="D52" s="118"/>
      <c r="E52" s="118"/>
      <c r="F52" s="118"/>
      <c r="G52" s="118"/>
      <c r="H52" s="118"/>
      <c r="I52" s="118"/>
    </row>
    <row r="53" spans="1:9">
      <c r="A53" s="118"/>
      <c r="B53" s="118"/>
      <c r="C53" s="118"/>
      <c r="D53" s="118"/>
      <c r="E53" s="118"/>
      <c r="F53" s="118"/>
      <c r="G53" s="118"/>
      <c r="H53" s="118"/>
      <c r="I53" s="118"/>
    </row>
    <row r="54" spans="1:9">
      <c r="A54" s="118"/>
      <c r="B54" s="118"/>
      <c r="C54" s="118"/>
      <c r="D54" s="118"/>
      <c r="E54" s="118"/>
      <c r="F54" s="118"/>
      <c r="G54" s="118"/>
      <c r="H54" s="118"/>
      <c r="I54" s="118"/>
    </row>
    <row r="55" spans="1:9">
      <c r="A55" s="118"/>
      <c r="B55" s="118"/>
      <c r="C55" s="118"/>
      <c r="D55" s="118"/>
      <c r="E55" s="118"/>
      <c r="F55" s="118"/>
      <c r="G55" s="118"/>
      <c r="H55" s="118"/>
      <c r="I55" s="118"/>
    </row>
    <row r="56" spans="1:9">
      <c r="A56" s="118"/>
      <c r="B56" s="118"/>
      <c r="C56" s="118"/>
      <c r="D56" s="118"/>
      <c r="E56" s="118"/>
      <c r="F56" s="118"/>
      <c r="G56" s="118"/>
      <c r="H56" s="118"/>
      <c r="I56" s="118"/>
    </row>
    <row r="57" spans="1:9">
      <c r="A57" s="118"/>
      <c r="B57" s="118"/>
      <c r="C57" s="118"/>
      <c r="D57" s="118"/>
      <c r="E57" s="118"/>
      <c r="F57" s="118"/>
      <c r="G57" s="118"/>
      <c r="H57" s="118"/>
      <c r="I57" s="118"/>
    </row>
    <row r="58" spans="1:9">
      <c r="A58" s="118"/>
      <c r="B58" s="118"/>
      <c r="C58" s="118"/>
      <c r="D58" s="118"/>
      <c r="E58" s="118"/>
      <c r="F58" s="118"/>
      <c r="G58" s="118"/>
      <c r="H58" s="118"/>
      <c r="I58" s="118"/>
    </row>
    <row r="59" spans="1:9">
      <c r="A59" s="118"/>
      <c r="B59" s="118"/>
      <c r="C59" s="118"/>
      <c r="D59" s="118"/>
      <c r="E59" s="118"/>
      <c r="F59" s="118"/>
      <c r="G59" s="118"/>
      <c r="H59" s="118"/>
      <c r="I59" s="118"/>
    </row>
    <row r="60" spans="1:9">
      <c r="A60" s="118"/>
      <c r="B60" s="118"/>
      <c r="C60" s="118"/>
      <c r="D60" s="118"/>
      <c r="E60" s="118"/>
      <c r="F60" s="118"/>
      <c r="G60" s="118"/>
      <c r="H60" s="118"/>
      <c r="I60" s="118"/>
    </row>
    <row r="61" spans="1:9">
      <c r="A61" s="118"/>
      <c r="B61" s="118"/>
      <c r="C61" s="118"/>
      <c r="D61" s="118"/>
      <c r="E61" s="118"/>
      <c r="F61" s="118"/>
      <c r="G61" s="118"/>
      <c r="H61" s="118"/>
      <c r="I61" s="118"/>
    </row>
    <row r="62" spans="1:9">
      <c r="A62" s="118"/>
      <c r="B62" s="118"/>
      <c r="C62" s="118"/>
      <c r="D62" s="118"/>
      <c r="E62" s="118"/>
      <c r="F62" s="118"/>
      <c r="G62" s="118"/>
      <c r="H62" s="118"/>
      <c r="I62" s="118"/>
    </row>
    <row r="63" spans="1:9">
      <c r="A63" s="118"/>
      <c r="B63" s="118"/>
      <c r="C63" s="118"/>
      <c r="D63" s="118"/>
      <c r="E63" s="118"/>
      <c r="F63" s="118"/>
      <c r="G63" s="118"/>
      <c r="H63" s="118"/>
      <c r="I63" s="118"/>
    </row>
    <row r="64" spans="1:9">
      <c r="A64" s="118"/>
      <c r="B64" s="118"/>
      <c r="C64" s="118"/>
      <c r="D64" s="118"/>
      <c r="E64" s="118"/>
      <c r="F64" s="118"/>
      <c r="G64" s="118"/>
      <c r="H64" s="118"/>
      <c r="I64" s="118"/>
    </row>
    <row r="65" spans="1:9">
      <c r="A65" s="118"/>
      <c r="B65" s="118"/>
      <c r="C65" s="118"/>
      <c r="D65" s="118"/>
      <c r="E65" s="118"/>
      <c r="F65" s="118"/>
      <c r="G65" s="118"/>
      <c r="H65" s="118"/>
      <c r="I65" s="118"/>
    </row>
    <row r="66" spans="1:9">
      <c r="A66" s="118"/>
      <c r="B66" s="118"/>
      <c r="C66" s="118"/>
      <c r="D66" s="118"/>
      <c r="E66" s="118"/>
      <c r="F66" s="118"/>
      <c r="G66" s="118"/>
      <c r="H66" s="118"/>
      <c r="I66" s="118"/>
    </row>
    <row r="67" spans="1:9">
      <c r="A67" s="118"/>
      <c r="B67" s="118"/>
      <c r="C67" s="118"/>
      <c r="D67" s="118"/>
      <c r="E67" s="118"/>
      <c r="F67" s="118"/>
      <c r="G67" s="118"/>
      <c r="H67" s="118"/>
      <c r="I67" s="118"/>
    </row>
    <row r="68" spans="1:9">
      <c r="A68" s="118"/>
      <c r="B68" s="118"/>
      <c r="C68" s="118"/>
      <c r="D68" s="118"/>
      <c r="E68" s="118"/>
      <c r="F68" s="118"/>
      <c r="G68" s="118"/>
      <c r="H68" s="118"/>
      <c r="I68" s="118"/>
    </row>
    <row r="69" spans="1:9">
      <c r="A69" s="118"/>
      <c r="B69" s="118"/>
      <c r="C69" s="118"/>
      <c r="D69" s="118"/>
      <c r="E69" s="118"/>
      <c r="F69" s="118"/>
      <c r="G69" s="118"/>
      <c r="H69" s="118"/>
      <c r="I69" s="118"/>
    </row>
    <row r="70" spans="1:9">
      <c r="A70" s="118"/>
      <c r="B70" s="118"/>
      <c r="C70" s="118"/>
      <c r="D70" s="118"/>
      <c r="E70" s="118"/>
      <c r="F70" s="118"/>
      <c r="G70" s="118"/>
      <c r="H70" s="118"/>
      <c r="I70" s="118"/>
    </row>
    <row r="71" spans="1:9">
      <c r="A71" s="118"/>
      <c r="B71" s="118"/>
      <c r="C71" s="118"/>
      <c r="D71" s="118"/>
      <c r="E71" s="118"/>
      <c r="F71" s="118"/>
      <c r="G71" s="118"/>
      <c r="H71" s="118"/>
      <c r="I71" s="118"/>
    </row>
    <row r="72" spans="1:9">
      <c r="A72" s="118"/>
      <c r="B72" s="118"/>
      <c r="C72" s="118"/>
      <c r="D72" s="118"/>
      <c r="E72" s="118"/>
      <c r="F72" s="118"/>
      <c r="G72" s="118"/>
      <c r="H72" s="118"/>
      <c r="I72" s="118"/>
    </row>
    <row r="73" spans="1:9">
      <c r="A73" s="118"/>
      <c r="B73" s="118"/>
      <c r="C73" s="118"/>
      <c r="D73" s="118"/>
      <c r="E73" s="118"/>
      <c r="F73" s="118"/>
      <c r="G73" s="118"/>
      <c r="H73" s="118"/>
      <c r="I73" s="118"/>
    </row>
    <row r="74" spans="1:9">
      <c r="A74" s="118"/>
      <c r="B74" s="118"/>
      <c r="C74" s="118"/>
      <c r="D74" s="118"/>
      <c r="E74" s="118"/>
      <c r="F74" s="118"/>
      <c r="G74" s="118"/>
      <c r="H74" s="118"/>
      <c r="I74" s="118"/>
    </row>
    <row r="75" spans="1:9">
      <c r="A75" s="118"/>
      <c r="B75" s="118"/>
      <c r="C75" s="118"/>
      <c r="D75" s="118"/>
      <c r="E75" s="118"/>
      <c r="F75" s="118"/>
      <c r="G75" s="118"/>
      <c r="H75" s="118"/>
      <c r="I75" s="118"/>
    </row>
    <row r="76" spans="1:9">
      <c r="A76" s="118"/>
      <c r="B76" s="118"/>
      <c r="C76" s="118"/>
      <c r="D76" s="118"/>
      <c r="E76" s="118"/>
      <c r="F76" s="118"/>
      <c r="G76" s="118"/>
      <c r="H76" s="118"/>
      <c r="I76" s="118"/>
    </row>
    <row r="77" spans="1:9">
      <c r="A77" s="118"/>
      <c r="B77" s="118"/>
      <c r="C77" s="118"/>
      <c r="D77" s="118"/>
      <c r="E77" s="118"/>
      <c r="F77" s="118"/>
      <c r="G77" s="118"/>
      <c r="H77" s="118"/>
      <c r="I77" s="118"/>
    </row>
    <row r="78" spans="1:9">
      <c r="A78" s="118"/>
      <c r="B78" s="118"/>
      <c r="C78" s="118"/>
      <c r="D78" s="118"/>
      <c r="E78" s="118"/>
      <c r="F78" s="118"/>
      <c r="G78" s="118"/>
      <c r="H78" s="118"/>
      <c r="I78" s="118"/>
    </row>
    <row r="79" spans="1:9">
      <c r="A79" s="118"/>
      <c r="B79" s="118"/>
      <c r="C79" s="118"/>
      <c r="D79" s="118"/>
      <c r="E79" s="118"/>
      <c r="F79" s="118"/>
      <c r="G79" s="118"/>
      <c r="H79" s="118"/>
      <c r="I79" s="118"/>
    </row>
    <row r="80" spans="1:9">
      <c r="A80" s="118"/>
      <c r="B80" s="118"/>
      <c r="C80" s="118"/>
      <c r="D80" s="118"/>
      <c r="E80" s="118"/>
      <c r="F80" s="118"/>
      <c r="G80" s="118"/>
      <c r="H80" s="118"/>
      <c r="I80" s="118"/>
    </row>
    <row r="81" spans="1:9">
      <c r="A81" s="118"/>
      <c r="B81" s="118"/>
      <c r="C81" s="118"/>
      <c r="D81" s="118"/>
      <c r="E81" s="118"/>
      <c r="F81" s="118"/>
      <c r="G81" s="118"/>
      <c r="H81" s="118"/>
      <c r="I81" s="118"/>
    </row>
    <row r="82" spans="1:9">
      <c r="A82" s="118"/>
      <c r="B82" s="118"/>
      <c r="C82" s="118"/>
      <c r="D82" s="118"/>
      <c r="E82" s="118"/>
      <c r="F82" s="118"/>
      <c r="G82" s="118"/>
      <c r="H82" s="118"/>
      <c r="I82" s="118"/>
    </row>
    <row r="83" spans="1:9">
      <c r="A83" s="118"/>
      <c r="B83" s="118"/>
      <c r="C83" s="118"/>
      <c r="D83" s="118"/>
      <c r="E83" s="118"/>
      <c r="F83" s="118"/>
      <c r="G83" s="118"/>
      <c r="H83" s="118"/>
      <c r="I83" s="118"/>
    </row>
    <row r="84" spans="1:9">
      <c r="A84" s="118"/>
      <c r="B84" s="118"/>
      <c r="C84" s="118"/>
      <c r="D84" s="118"/>
      <c r="E84" s="118"/>
      <c r="F84" s="118"/>
      <c r="G84" s="118"/>
      <c r="H84" s="118"/>
      <c r="I84" s="118"/>
    </row>
    <row r="85" spans="1:9">
      <c r="A85" s="118"/>
      <c r="B85" s="118"/>
      <c r="C85" s="118"/>
      <c r="D85" s="118"/>
      <c r="E85" s="118"/>
      <c r="F85" s="118"/>
      <c r="G85" s="118"/>
      <c r="H85" s="118"/>
      <c r="I85" s="118"/>
    </row>
    <row r="86" spans="1:9">
      <c r="A86" s="118"/>
      <c r="B86" s="118"/>
      <c r="C86" s="118"/>
      <c r="D86" s="118"/>
      <c r="E86" s="118"/>
      <c r="F86" s="118"/>
      <c r="G86" s="118"/>
      <c r="H86" s="118"/>
      <c r="I86" s="118"/>
    </row>
    <row r="87" spans="1:9">
      <c r="A87" s="118"/>
      <c r="B87" s="118"/>
      <c r="C87" s="118"/>
      <c r="D87" s="118"/>
      <c r="E87" s="118"/>
      <c r="F87" s="118"/>
      <c r="G87" s="118"/>
      <c r="H87" s="118"/>
      <c r="I87" s="118"/>
    </row>
    <row r="88" spans="1:9">
      <c r="A88" s="118"/>
      <c r="B88" s="118"/>
      <c r="C88" s="118"/>
      <c r="D88" s="118"/>
      <c r="E88" s="118"/>
      <c r="F88" s="118"/>
      <c r="G88" s="118"/>
      <c r="H88" s="118"/>
      <c r="I88" s="118"/>
    </row>
    <row r="89" spans="1:9">
      <c r="A89" s="118"/>
      <c r="B89" s="118"/>
      <c r="C89" s="118"/>
      <c r="D89" s="118"/>
      <c r="E89" s="118"/>
      <c r="F89" s="118"/>
      <c r="G89" s="118"/>
      <c r="H89" s="118"/>
      <c r="I89" s="118"/>
    </row>
    <row r="90" spans="1:9">
      <c r="A90" s="118"/>
      <c r="B90" s="118"/>
      <c r="C90" s="118"/>
      <c r="D90" s="118"/>
      <c r="E90" s="118"/>
      <c r="F90" s="118"/>
      <c r="G90" s="118"/>
      <c r="H90" s="118"/>
      <c r="I90" s="118"/>
    </row>
    <row r="91" spans="1:9">
      <c r="A91" s="118"/>
      <c r="B91" s="118"/>
      <c r="C91" s="118"/>
      <c r="D91" s="118"/>
      <c r="E91" s="118"/>
      <c r="F91" s="118"/>
      <c r="G91" s="118"/>
      <c r="H91" s="118"/>
      <c r="I91" s="118"/>
    </row>
    <row r="92" spans="1:9">
      <c r="A92" s="118"/>
      <c r="B92" s="118"/>
      <c r="C92" s="118"/>
      <c r="D92" s="118"/>
      <c r="E92" s="118"/>
      <c r="F92" s="118"/>
      <c r="G92" s="118"/>
      <c r="H92" s="118"/>
      <c r="I92" s="118"/>
    </row>
    <row r="93" spans="1:9">
      <c r="A93" s="118"/>
      <c r="B93" s="118"/>
      <c r="C93" s="118"/>
      <c r="D93" s="118"/>
      <c r="E93" s="118"/>
      <c r="F93" s="118"/>
      <c r="G93" s="118"/>
      <c r="H93" s="118"/>
      <c r="I93" s="118"/>
    </row>
    <row r="94" spans="1:9">
      <c r="A94" s="118"/>
      <c r="B94" s="118"/>
      <c r="C94" s="118"/>
      <c r="D94" s="118"/>
      <c r="E94" s="118"/>
      <c r="F94" s="118"/>
      <c r="G94" s="118"/>
      <c r="H94" s="118"/>
      <c r="I94" s="118"/>
    </row>
    <row r="95" spans="1:9">
      <c r="A95" s="118"/>
      <c r="B95" s="118"/>
      <c r="C95" s="118"/>
      <c r="D95" s="118"/>
      <c r="E95" s="118"/>
      <c r="F95" s="118"/>
      <c r="G95" s="118"/>
      <c r="H95" s="118"/>
      <c r="I95" s="118"/>
    </row>
    <row r="96" spans="1:9">
      <c r="A96" s="118"/>
      <c r="B96" s="118"/>
      <c r="C96" s="118"/>
      <c r="D96" s="118"/>
      <c r="E96" s="118"/>
      <c r="F96" s="118"/>
      <c r="G96" s="118"/>
      <c r="H96" s="118"/>
      <c r="I96" s="118"/>
    </row>
    <row r="97" spans="1:9">
      <c r="A97" s="118"/>
      <c r="B97" s="118"/>
      <c r="C97" s="118"/>
      <c r="D97" s="118"/>
      <c r="E97" s="118"/>
      <c r="F97" s="118"/>
      <c r="G97" s="118"/>
      <c r="H97" s="118"/>
      <c r="I97" s="118"/>
    </row>
    <row r="98" spans="1:9">
      <c r="A98" s="118"/>
      <c r="B98" s="118"/>
      <c r="C98" s="118"/>
      <c r="D98" s="118"/>
      <c r="E98" s="118"/>
      <c r="F98" s="118"/>
      <c r="G98" s="118"/>
      <c r="H98" s="118"/>
      <c r="I98" s="118"/>
    </row>
    <row r="99" spans="1:9">
      <c r="A99" s="118"/>
      <c r="B99" s="118"/>
      <c r="C99" s="118"/>
      <c r="D99" s="118"/>
      <c r="E99" s="118"/>
      <c r="F99" s="118"/>
      <c r="G99" s="118"/>
      <c r="H99" s="118"/>
      <c r="I99" s="118"/>
    </row>
    <row r="100" spans="1:9">
      <c r="A100" s="118"/>
      <c r="B100" s="118"/>
      <c r="C100" s="118"/>
      <c r="D100" s="118"/>
      <c r="E100" s="118"/>
      <c r="F100" s="118"/>
      <c r="G100" s="118"/>
      <c r="H100" s="118"/>
      <c r="I100" s="118"/>
    </row>
    <row r="101" spans="1:9">
      <c r="A101" s="118"/>
      <c r="B101" s="118"/>
      <c r="C101" s="118"/>
      <c r="D101" s="118"/>
      <c r="E101" s="118"/>
      <c r="F101" s="118"/>
      <c r="G101" s="118"/>
      <c r="H101" s="118"/>
      <c r="I101" s="118"/>
    </row>
    <row r="102" spans="1:9">
      <c r="A102" s="118"/>
      <c r="B102" s="118"/>
      <c r="C102" s="118"/>
      <c r="D102" s="118"/>
      <c r="E102" s="118"/>
      <c r="F102" s="118"/>
      <c r="G102" s="118"/>
      <c r="H102" s="118"/>
      <c r="I102" s="118"/>
    </row>
    <row r="103" spans="1:9">
      <c r="A103" s="118"/>
      <c r="B103" s="118"/>
      <c r="C103" s="118"/>
      <c r="D103" s="118"/>
      <c r="E103" s="118"/>
      <c r="F103" s="118"/>
      <c r="G103" s="118"/>
      <c r="H103" s="118"/>
      <c r="I103" s="118"/>
    </row>
    <row r="104" spans="1:9">
      <c r="A104" s="118"/>
      <c r="B104" s="118"/>
      <c r="C104" s="118"/>
      <c r="D104" s="118"/>
      <c r="E104" s="118"/>
      <c r="F104" s="118"/>
      <c r="G104" s="118"/>
      <c r="H104" s="118"/>
      <c r="I104" s="118"/>
    </row>
    <row r="105" spans="1:9">
      <c r="A105" s="118"/>
      <c r="B105" s="118"/>
      <c r="C105" s="118"/>
      <c r="D105" s="118"/>
      <c r="E105" s="118"/>
      <c r="F105" s="118"/>
      <c r="G105" s="118"/>
      <c r="H105" s="118"/>
      <c r="I105" s="118"/>
    </row>
    <row r="106" spans="1:9">
      <c r="A106" s="118"/>
      <c r="B106" s="118"/>
      <c r="C106" s="118"/>
      <c r="D106" s="118"/>
      <c r="E106" s="118"/>
      <c r="F106" s="118"/>
      <c r="G106" s="118"/>
      <c r="H106" s="118"/>
      <c r="I106" s="118"/>
    </row>
    <row r="107" spans="1:9">
      <c r="A107" s="118"/>
      <c r="B107" s="118"/>
      <c r="C107" s="118"/>
      <c r="D107" s="118"/>
      <c r="E107" s="118"/>
      <c r="F107" s="118"/>
      <c r="G107" s="118"/>
      <c r="H107" s="118"/>
      <c r="I107" s="118"/>
    </row>
    <row r="108" spans="1:9">
      <c r="A108" s="118"/>
      <c r="B108" s="118"/>
      <c r="C108" s="118"/>
      <c r="D108" s="118"/>
      <c r="E108" s="118"/>
      <c r="F108" s="118"/>
      <c r="G108" s="118"/>
      <c r="H108" s="118"/>
      <c r="I108" s="118"/>
    </row>
    <row r="109" spans="1:9">
      <c r="A109" s="118"/>
      <c r="B109" s="118"/>
      <c r="C109" s="118"/>
      <c r="D109" s="118"/>
      <c r="E109" s="118"/>
      <c r="F109" s="118"/>
      <c r="G109" s="118"/>
      <c r="H109" s="118"/>
      <c r="I109" s="118"/>
    </row>
    <row r="110" spans="1:9">
      <c r="A110" s="118"/>
      <c r="B110" s="118"/>
      <c r="C110" s="118"/>
      <c r="D110" s="118"/>
      <c r="E110" s="118"/>
      <c r="F110" s="118"/>
      <c r="G110" s="118"/>
      <c r="H110" s="118"/>
      <c r="I110" s="118"/>
    </row>
    <row r="111" spans="1:9">
      <c r="A111" s="118"/>
      <c r="B111" s="118"/>
      <c r="C111" s="118"/>
      <c r="D111" s="118"/>
      <c r="E111" s="118"/>
      <c r="F111" s="118"/>
      <c r="G111" s="118"/>
      <c r="H111" s="118"/>
      <c r="I111" s="118"/>
    </row>
    <row r="112" spans="1:9">
      <c r="A112" s="118"/>
      <c r="B112" s="118"/>
      <c r="C112" s="118"/>
      <c r="D112" s="118"/>
      <c r="E112" s="118"/>
      <c r="F112" s="118"/>
      <c r="G112" s="118"/>
      <c r="H112" s="118"/>
      <c r="I112" s="118"/>
    </row>
    <row r="113" spans="1:9">
      <c r="A113" s="118"/>
      <c r="B113" s="118"/>
      <c r="C113" s="118"/>
      <c r="D113" s="118"/>
      <c r="E113" s="118"/>
      <c r="F113" s="118"/>
      <c r="G113" s="118"/>
      <c r="H113" s="118"/>
      <c r="I113" s="118"/>
    </row>
    <row r="114" spans="1:9">
      <c r="A114" s="118"/>
      <c r="B114" s="118"/>
      <c r="C114" s="118"/>
      <c r="D114" s="118"/>
      <c r="E114" s="118"/>
      <c r="F114" s="118"/>
      <c r="G114" s="118"/>
      <c r="H114" s="118"/>
      <c r="I114" s="118"/>
    </row>
    <row r="115" spans="1:9">
      <c r="A115" s="118"/>
      <c r="B115" s="118"/>
      <c r="C115" s="118"/>
      <c r="D115" s="118"/>
      <c r="E115" s="118"/>
      <c r="F115" s="118"/>
      <c r="G115" s="118"/>
      <c r="H115" s="118"/>
      <c r="I115" s="118"/>
    </row>
    <row r="116" spans="1:9">
      <c r="A116" s="118"/>
      <c r="B116" s="118"/>
      <c r="C116" s="118"/>
      <c r="D116" s="118"/>
      <c r="E116" s="118"/>
      <c r="F116" s="118"/>
      <c r="G116" s="118"/>
      <c r="H116" s="118"/>
      <c r="I116" s="118"/>
    </row>
    <row r="117" spans="1:9">
      <c r="A117" s="118"/>
      <c r="B117" s="118"/>
      <c r="C117" s="118"/>
      <c r="D117" s="118"/>
      <c r="E117" s="118"/>
      <c r="F117" s="118"/>
      <c r="G117" s="118"/>
      <c r="H117" s="118"/>
      <c r="I117" s="118"/>
    </row>
    <row r="118" spans="1:9">
      <c r="A118" s="118"/>
      <c r="B118" s="118"/>
      <c r="C118" s="118"/>
      <c r="D118" s="118"/>
      <c r="E118" s="118"/>
      <c r="F118" s="118"/>
      <c r="G118" s="118"/>
      <c r="H118" s="118"/>
      <c r="I118" s="118"/>
    </row>
    <row r="119" spans="1:9">
      <c r="A119" s="118"/>
      <c r="B119" s="118"/>
      <c r="C119" s="118"/>
      <c r="D119" s="118"/>
      <c r="E119" s="118"/>
      <c r="F119" s="118"/>
      <c r="G119" s="118"/>
      <c r="H119" s="118"/>
      <c r="I119" s="118"/>
    </row>
    <row r="120" spans="1:9">
      <c r="A120" s="118"/>
      <c r="B120" s="118"/>
      <c r="C120" s="118"/>
      <c r="D120" s="118"/>
      <c r="E120" s="118"/>
      <c r="F120" s="118"/>
      <c r="G120" s="118"/>
      <c r="H120" s="118"/>
      <c r="I120" s="118"/>
    </row>
    <row r="121" spans="1:9">
      <c r="A121" s="118"/>
      <c r="B121" s="118"/>
      <c r="C121" s="118"/>
      <c r="D121" s="118"/>
      <c r="E121" s="118"/>
      <c r="F121" s="118"/>
      <c r="G121" s="118"/>
      <c r="H121" s="118"/>
      <c r="I121" s="118"/>
    </row>
    <row r="122" spans="1:9">
      <c r="A122" s="118"/>
      <c r="B122" s="118"/>
      <c r="C122" s="118"/>
      <c r="D122" s="118"/>
      <c r="E122" s="118"/>
      <c r="F122" s="118"/>
      <c r="G122" s="118"/>
      <c r="H122" s="118"/>
      <c r="I122" s="118"/>
    </row>
    <row r="123" spans="1:9">
      <c r="A123" s="118"/>
      <c r="B123" s="118"/>
      <c r="C123" s="118"/>
      <c r="D123" s="118"/>
      <c r="E123" s="118"/>
      <c r="F123" s="118"/>
      <c r="G123" s="118"/>
      <c r="H123" s="118"/>
      <c r="I123" s="118"/>
    </row>
    <row r="124" spans="1:9">
      <c r="A124" s="118"/>
      <c r="B124" s="118"/>
      <c r="C124" s="118"/>
      <c r="D124" s="118"/>
      <c r="E124" s="118"/>
      <c r="F124" s="118"/>
      <c r="G124" s="118"/>
      <c r="H124" s="118"/>
      <c r="I124" s="118"/>
    </row>
    <row r="125" spans="1:9">
      <c r="A125" s="118"/>
      <c r="B125" s="118"/>
      <c r="C125" s="118"/>
      <c r="D125" s="118"/>
      <c r="E125" s="118"/>
      <c r="F125" s="118"/>
      <c r="G125" s="118"/>
      <c r="H125" s="118"/>
      <c r="I125" s="118"/>
    </row>
    <row r="126" spans="1:9">
      <c r="A126" s="118"/>
      <c r="B126" s="118"/>
      <c r="C126" s="118"/>
      <c r="D126" s="118"/>
      <c r="E126" s="118"/>
      <c r="F126" s="118"/>
      <c r="G126" s="118"/>
      <c r="H126" s="118"/>
      <c r="I126" s="118"/>
    </row>
    <row r="127" spans="1:9">
      <c r="A127" s="118"/>
      <c r="B127" s="118"/>
      <c r="C127" s="118"/>
      <c r="D127" s="118"/>
      <c r="E127" s="118"/>
      <c r="F127" s="118"/>
      <c r="G127" s="118"/>
      <c r="H127" s="118"/>
      <c r="I127" s="118"/>
    </row>
    <row r="128" spans="1:9">
      <c r="A128" s="118"/>
      <c r="B128" s="118"/>
      <c r="C128" s="118"/>
      <c r="D128" s="118"/>
      <c r="E128" s="118"/>
      <c r="F128" s="118"/>
      <c r="G128" s="118"/>
      <c r="H128" s="118"/>
      <c r="I128" s="118"/>
    </row>
    <row r="129" spans="1:9">
      <c r="A129" s="118"/>
      <c r="B129" s="118"/>
      <c r="C129" s="118"/>
      <c r="D129" s="118"/>
      <c r="E129" s="118"/>
      <c r="F129" s="118"/>
      <c r="G129" s="118"/>
      <c r="H129" s="118"/>
      <c r="I129" s="118"/>
    </row>
    <row r="130" spans="1:9">
      <c r="A130" s="118"/>
      <c r="B130" s="118"/>
      <c r="C130" s="118"/>
      <c r="D130" s="118"/>
      <c r="E130" s="118"/>
      <c r="F130" s="118"/>
      <c r="G130" s="118"/>
      <c r="H130" s="118"/>
      <c r="I130" s="118"/>
    </row>
    <row r="131" spans="1:9">
      <c r="A131" s="118"/>
      <c r="B131" s="118"/>
      <c r="C131" s="118"/>
      <c r="D131" s="118"/>
      <c r="E131" s="118"/>
      <c r="F131" s="118"/>
      <c r="G131" s="118"/>
      <c r="H131" s="118"/>
      <c r="I131" s="118"/>
    </row>
    <row r="132" spans="1:9">
      <c r="A132" s="118"/>
      <c r="B132" s="118"/>
      <c r="C132" s="118"/>
      <c r="D132" s="118"/>
      <c r="E132" s="118"/>
      <c r="F132" s="118"/>
      <c r="G132" s="118"/>
      <c r="H132" s="118"/>
      <c r="I132" s="118"/>
    </row>
    <row r="133" spans="1:9">
      <c r="A133" s="118"/>
      <c r="B133" s="118"/>
      <c r="C133" s="118"/>
      <c r="D133" s="118"/>
      <c r="E133" s="118"/>
      <c r="F133" s="118"/>
      <c r="G133" s="118"/>
      <c r="H133" s="118"/>
      <c r="I133" s="118"/>
    </row>
    <row r="134" spans="1:9">
      <c r="A134" s="118"/>
      <c r="B134" s="118"/>
      <c r="C134" s="118"/>
      <c r="D134" s="118"/>
      <c r="E134" s="118"/>
      <c r="F134" s="118"/>
      <c r="G134" s="118"/>
      <c r="H134" s="118"/>
      <c r="I134" s="118"/>
    </row>
    <row r="135" spans="1:9">
      <c r="A135" s="118"/>
      <c r="B135" s="118"/>
      <c r="C135" s="118"/>
      <c r="D135" s="118"/>
      <c r="E135" s="118"/>
      <c r="F135" s="118"/>
      <c r="G135" s="118"/>
      <c r="H135" s="118"/>
      <c r="I135" s="118"/>
    </row>
    <row r="136" spans="1:9">
      <c r="A136" s="118"/>
      <c r="B136" s="118"/>
      <c r="C136" s="118"/>
      <c r="D136" s="118"/>
      <c r="E136" s="118"/>
      <c r="F136" s="118"/>
      <c r="G136" s="118"/>
      <c r="H136" s="118"/>
      <c r="I136" s="118"/>
    </row>
    <row r="137" spans="1:9">
      <c r="A137" s="118"/>
      <c r="B137" s="118"/>
      <c r="C137" s="118"/>
      <c r="D137" s="118"/>
      <c r="E137" s="118"/>
      <c r="F137" s="118"/>
      <c r="G137" s="118"/>
      <c r="H137" s="118"/>
      <c r="I137" s="118"/>
    </row>
    <row r="138" spans="1:9">
      <c r="A138" s="118"/>
      <c r="B138" s="118"/>
      <c r="C138" s="118"/>
      <c r="D138" s="118"/>
      <c r="E138" s="118"/>
      <c r="F138" s="118"/>
      <c r="G138" s="118"/>
      <c r="H138" s="118"/>
      <c r="I138" s="118"/>
    </row>
    <row r="139" spans="1:9">
      <c r="A139" s="118"/>
      <c r="B139" s="118"/>
      <c r="C139" s="118"/>
      <c r="D139" s="118"/>
      <c r="E139" s="118"/>
      <c r="F139" s="118"/>
      <c r="G139" s="118"/>
      <c r="H139" s="118"/>
      <c r="I139" s="118"/>
    </row>
    <row r="140" spans="1:9">
      <c r="A140" s="118"/>
      <c r="B140" s="118"/>
      <c r="C140" s="118"/>
      <c r="D140" s="118"/>
      <c r="E140" s="118"/>
      <c r="F140" s="118"/>
      <c r="G140" s="118"/>
      <c r="H140" s="118"/>
      <c r="I140" s="118"/>
    </row>
    <row r="141" spans="1:9">
      <c r="A141" s="118"/>
      <c r="B141" s="118"/>
      <c r="C141" s="118"/>
      <c r="D141" s="118"/>
      <c r="E141" s="118"/>
      <c r="F141" s="118"/>
      <c r="G141" s="118"/>
      <c r="H141" s="118"/>
      <c r="I141" s="118"/>
    </row>
    <row r="142" spans="1:9">
      <c r="A142" s="118"/>
      <c r="B142" s="118"/>
      <c r="C142" s="118"/>
      <c r="D142" s="118"/>
      <c r="E142" s="118"/>
      <c r="F142" s="118"/>
      <c r="G142" s="118"/>
      <c r="H142" s="118"/>
      <c r="I142" s="118"/>
    </row>
    <row r="143" spans="1:9">
      <c r="A143" s="118"/>
      <c r="B143" s="118"/>
      <c r="C143" s="118"/>
      <c r="D143" s="118"/>
      <c r="E143" s="118"/>
      <c r="F143" s="118"/>
      <c r="G143" s="118"/>
      <c r="H143" s="118"/>
      <c r="I143" s="118"/>
    </row>
    <row r="144" spans="1:9">
      <c r="A144" s="118"/>
      <c r="B144" s="118"/>
      <c r="C144" s="118"/>
      <c r="D144" s="118"/>
      <c r="E144" s="118"/>
      <c r="F144" s="118"/>
      <c r="G144" s="118"/>
      <c r="H144" s="118"/>
      <c r="I144" s="118"/>
    </row>
    <row r="145" spans="1:9">
      <c r="A145" s="118"/>
      <c r="B145" s="118"/>
      <c r="C145" s="118"/>
      <c r="D145" s="118"/>
      <c r="E145" s="118"/>
      <c r="F145" s="118"/>
      <c r="G145" s="118"/>
      <c r="H145" s="118"/>
      <c r="I145" s="118"/>
    </row>
    <row r="146" spans="1:9">
      <c r="A146" s="118"/>
      <c r="B146" s="118"/>
      <c r="C146" s="118"/>
      <c r="D146" s="118"/>
      <c r="E146" s="118"/>
      <c r="F146" s="118"/>
      <c r="G146" s="118"/>
      <c r="H146" s="118"/>
      <c r="I146" s="118"/>
    </row>
    <row r="147" spans="1:9">
      <c r="A147" s="118"/>
      <c r="B147" s="118"/>
      <c r="C147" s="118"/>
      <c r="D147" s="118"/>
      <c r="E147" s="118"/>
      <c r="F147" s="118"/>
      <c r="G147" s="118"/>
      <c r="H147" s="118"/>
      <c r="I147" s="118"/>
    </row>
    <row r="148" spans="1:9">
      <c r="A148" s="118"/>
      <c r="B148" s="118"/>
      <c r="C148" s="118"/>
      <c r="D148" s="118"/>
      <c r="E148" s="118"/>
      <c r="F148" s="118"/>
      <c r="G148" s="118"/>
      <c r="H148" s="118"/>
      <c r="I148" s="118"/>
    </row>
    <row r="149" spans="1:9">
      <c r="A149" s="118"/>
      <c r="B149" s="118"/>
      <c r="C149" s="118"/>
      <c r="D149" s="118"/>
      <c r="E149" s="118"/>
      <c r="F149" s="118"/>
      <c r="G149" s="118"/>
      <c r="H149" s="118"/>
      <c r="I149" s="118"/>
    </row>
    <row r="150" spans="1:9">
      <c r="A150" s="118"/>
      <c r="B150" s="118"/>
      <c r="C150" s="118"/>
      <c r="D150" s="118"/>
      <c r="E150" s="118"/>
      <c r="F150" s="118"/>
      <c r="G150" s="118"/>
      <c r="H150" s="118"/>
      <c r="I150" s="118"/>
    </row>
    <row r="151" spans="1:9">
      <c r="A151" s="118"/>
      <c r="B151" s="118"/>
      <c r="C151" s="118"/>
      <c r="D151" s="118"/>
      <c r="E151" s="118"/>
      <c r="F151" s="118"/>
      <c r="G151" s="118"/>
      <c r="H151" s="118"/>
      <c r="I151" s="118"/>
    </row>
    <row r="152" spans="1:9">
      <c r="A152" s="118"/>
      <c r="B152" s="118"/>
      <c r="C152" s="118"/>
      <c r="D152" s="118"/>
      <c r="E152" s="118"/>
      <c r="F152" s="118"/>
      <c r="G152" s="118"/>
      <c r="H152" s="118"/>
      <c r="I152" s="118"/>
    </row>
    <row r="153" spans="1:9">
      <c r="A153" s="118"/>
      <c r="B153" s="118"/>
      <c r="C153" s="118"/>
      <c r="D153" s="118"/>
      <c r="E153" s="118"/>
      <c r="F153" s="118"/>
      <c r="G153" s="118"/>
      <c r="H153" s="118"/>
      <c r="I153" s="118"/>
    </row>
    <row r="154" spans="1:9">
      <c r="A154" s="118"/>
      <c r="B154" s="118"/>
      <c r="C154" s="118"/>
      <c r="D154" s="118"/>
      <c r="E154" s="118"/>
      <c r="F154" s="118"/>
      <c r="G154" s="118"/>
      <c r="H154" s="118"/>
      <c r="I154" s="118"/>
    </row>
    <row r="155" spans="1:9">
      <c r="A155" s="118"/>
      <c r="B155" s="118"/>
      <c r="C155" s="118"/>
      <c r="D155" s="118"/>
      <c r="E155" s="118"/>
      <c r="F155" s="118"/>
      <c r="G155" s="118"/>
      <c r="H155" s="118"/>
      <c r="I155" s="118"/>
    </row>
    <row r="156" spans="1:9">
      <c r="A156" s="118"/>
      <c r="B156" s="118"/>
      <c r="C156" s="118"/>
      <c r="D156" s="118"/>
      <c r="E156" s="118"/>
      <c r="F156" s="118"/>
      <c r="G156" s="118"/>
      <c r="H156" s="118"/>
      <c r="I156" s="118"/>
    </row>
    <row r="157" spans="1:9">
      <c r="A157" s="118"/>
      <c r="B157" s="118"/>
      <c r="C157" s="118"/>
      <c r="D157" s="118"/>
      <c r="E157" s="118"/>
      <c r="F157" s="118"/>
      <c r="G157" s="118"/>
      <c r="H157" s="118"/>
      <c r="I157" s="118"/>
    </row>
    <row r="158" spans="1:9">
      <c r="A158" s="118"/>
      <c r="B158" s="118"/>
      <c r="C158" s="118"/>
      <c r="D158" s="118"/>
      <c r="E158" s="118"/>
      <c r="F158" s="118"/>
      <c r="G158" s="118"/>
      <c r="H158" s="118"/>
      <c r="I158" s="118"/>
    </row>
    <row r="159" spans="1:9">
      <c r="A159" s="118"/>
      <c r="B159" s="118"/>
      <c r="C159" s="118"/>
      <c r="D159" s="118"/>
      <c r="E159" s="118"/>
      <c r="F159" s="118"/>
      <c r="G159" s="118"/>
      <c r="H159" s="118"/>
      <c r="I159" s="118"/>
    </row>
    <row r="160" spans="1:9">
      <c r="A160" s="118"/>
      <c r="B160" s="118"/>
      <c r="C160" s="118"/>
      <c r="D160" s="118"/>
      <c r="E160" s="118"/>
      <c r="F160" s="118"/>
      <c r="G160" s="118"/>
      <c r="H160" s="118"/>
      <c r="I160" s="118"/>
    </row>
    <row r="161" spans="1:9">
      <c r="A161" s="118"/>
      <c r="B161" s="118"/>
      <c r="C161" s="118"/>
      <c r="D161" s="118"/>
      <c r="E161" s="118"/>
      <c r="F161" s="118"/>
      <c r="G161" s="118"/>
      <c r="H161" s="118"/>
      <c r="I161" s="118"/>
    </row>
    <row r="162" spans="1:9">
      <c r="A162" s="118"/>
      <c r="B162" s="118"/>
      <c r="C162" s="118"/>
      <c r="D162" s="118"/>
      <c r="E162" s="118"/>
      <c r="F162" s="118"/>
      <c r="G162" s="118"/>
      <c r="H162" s="118"/>
      <c r="I162" s="118"/>
    </row>
    <row r="163" spans="1:9">
      <c r="A163" s="118"/>
      <c r="B163" s="118"/>
      <c r="C163" s="118"/>
      <c r="D163" s="118"/>
      <c r="E163" s="118"/>
      <c r="F163" s="118"/>
      <c r="G163" s="118"/>
      <c r="H163" s="118"/>
      <c r="I163" s="118"/>
    </row>
    <row r="164" spans="1:9">
      <c r="A164" s="118"/>
      <c r="B164" s="118"/>
      <c r="C164" s="118"/>
      <c r="D164" s="118"/>
      <c r="E164" s="118"/>
      <c r="F164" s="118"/>
      <c r="G164" s="118"/>
      <c r="H164" s="118"/>
      <c r="I164" s="118"/>
    </row>
    <row r="165" spans="1:9">
      <c r="A165" s="118"/>
      <c r="B165" s="118"/>
      <c r="C165" s="118"/>
      <c r="D165" s="118"/>
      <c r="E165" s="118"/>
      <c r="F165" s="118"/>
      <c r="G165" s="118"/>
      <c r="H165" s="118"/>
      <c r="I165" s="118"/>
    </row>
    <row r="166" spans="1:9">
      <c r="A166" s="118"/>
      <c r="B166" s="118"/>
      <c r="C166" s="118"/>
      <c r="D166" s="118"/>
      <c r="E166" s="118"/>
      <c r="F166" s="118"/>
      <c r="G166" s="118"/>
      <c r="H166" s="118"/>
      <c r="I166" s="118"/>
    </row>
    <row r="167" spans="1:9">
      <c r="A167" s="118"/>
      <c r="B167" s="118"/>
      <c r="C167" s="118"/>
      <c r="D167" s="118"/>
      <c r="E167" s="118"/>
      <c r="F167" s="118"/>
      <c r="G167" s="118"/>
      <c r="H167" s="118"/>
      <c r="I167" s="118"/>
    </row>
    <row r="168" spans="1:9">
      <c r="A168" s="118"/>
      <c r="B168" s="118"/>
      <c r="C168" s="118"/>
      <c r="D168" s="118"/>
      <c r="E168" s="118"/>
      <c r="F168" s="118"/>
      <c r="G168" s="118"/>
      <c r="H168" s="118"/>
      <c r="I168" s="118"/>
    </row>
    <row r="169" spans="1:9">
      <c r="A169" s="118"/>
      <c r="B169" s="118"/>
      <c r="C169" s="118"/>
      <c r="D169" s="118"/>
      <c r="E169" s="118"/>
      <c r="F169" s="118"/>
      <c r="G169" s="118"/>
      <c r="H169" s="118"/>
      <c r="I169" s="118"/>
    </row>
    <row r="170" spans="1:9">
      <c r="A170" s="118"/>
      <c r="B170" s="118"/>
      <c r="C170" s="118"/>
      <c r="D170" s="118"/>
      <c r="E170" s="118"/>
      <c r="F170" s="118"/>
      <c r="G170" s="118"/>
      <c r="H170" s="118"/>
      <c r="I170" s="118"/>
    </row>
    <row r="171" spans="1:9">
      <c r="A171" s="118"/>
      <c r="B171" s="118"/>
      <c r="C171" s="118"/>
      <c r="D171" s="118"/>
      <c r="E171" s="118"/>
      <c r="F171" s="118"/>
      <c r="G171" s="118"/>
      <c r="H171" s="118"/>
      <c r="I171" s="118"/>
    </row>
    <row r="172" spans="1:9">
      <c r="A172" s="118"/>
      <c r="B172" s="118"/>
      <c r="C172" s="118"/>
      <c r="D172" s="118"/>
      <c r="E172" s="118"/>
      <c r="F172" s="118"/>
      <c r="G172" s="118"/>
      <c r="H172" s="118"/>
      <c r="I172" s="118"/>
    </row>
    <row r="173" spans="1:9">
      <c r="A173" s="118"/>
      <c r="B173" s="118"/>
      <c r="C173" s="118"/>
      <c r="D173" s="118"/>
      <c r="E173" s="118"/>
      <c r="F173" s="118"/>
      <c r="G173" s="118"/>
      <c r="H173" s="118"/>
      <c r="I173" s="118"/>
    </row>
    <row r="174" spans="1:9">
      <c r="A174" s="118"/>
      <c r="B174" s="118"/>
      <c r="C174" s="118"/>
      <c r="D174" s="118"/>
      <c r="E174" s="118"/>
      <c r="F174" s="118"/>
      <c r="G174" s="118"/>
      <c r="H174" s="118"/>
      <c r="I174" s="118"/>
    </row>
    <row r="175" spans="1:9">
      <c r="A175" s="118"/>
      <c r="B175" s="118"/>
      <c r="C175" s="118"/>
      <c r="D175" s="118"/>
      <c r="E175" s="118"/>
      <c r="F175" s="118"/>
      <c r="G175" s="118"/>
      <c r="H175" s="118"/>
      <c r="I175" s="118"/>
    </row>
    <row r="176" spans="1:9">
      <c r="A176" s="118"/>
      <c r="B176" s="118"/>
      <c r="C176" s="118"/>
      <c r="D176" s="118"/>
      <c r="E176" s="118"/>
      <c r="F176" s="118"/>
      <c r="G176" s="118"/>
      <c r="H176" s="118"/>
      <c r="I176" s="118"/>
    </row>
    <row r="177" spans="1:9">
      <c r="A177" s="118"/>
      <c r="B177" s="118"/>
      <c r="C177" s="118"/>
      <c r="D177" s="118"/>
      <c r="E177" s="118"/>
      <c r="F177" s="118"/>
      <c r="G177" s="118"/>
      <c r="H177" s="118"/>
      <c r="I177" s="118"/>
    </row>
    <row r="178" spans="1:9">
      <c r="A178" s="118"/>
      <c r="B178" s="118"/>
      <c r="C178" s="118"/>
      <c r="D178" s="118"/>
      <c r="E178" s="118"/>
      <c r="F178" s="118"/>
      <c r="G178" s="118"/>
      <c r="H178" s="118"/>
      <c r="I178" s="118"/>
    </row>
    <row r="179" spans="1:9">
      <c r="A179" s="118"/>
      <c r="B179" s="118"/>
      <c r="C179" s="118"/>
      <c r="D179" s="118"/>
      <c r="E179" s="118"/>
      <c r="F179" s="118"/>
      <c r="G179" s="118"/>
      <c r="H179" s="118"/>
      <c r="I179" s="118"/>
    </row>
    <row r="180" spans="1:9">
      <c r="A180" s="118"/>
      <c r="B180" s="118"/>
      <c r="C180" s="118"/>
      <c r="D180" s="118"/>
      <c r="E180" s="118"/>
      <c r="F180" s="118"/>
      <c r="G180" s="118"/>
      <c r="H180" s="118"/>
      <c r="I180" s="118"/>
    </row>
    <row r="181" spans="1:9">
      <c r="A181" s="118"/>
      <c r="B181" s="118"/>
      <c r="C181" s="118"/>
      <c r="D181" s="118"/>
      <c r="E181" s="118"/>
      <c r="F181" s="118"/>
      <c r="G181" s="118"/>
      <c r="H181" s="118"/>
      <c r="I181" s="118"/>
    </row>
    <row r="182" spans="1:9">
      <c r="A182" s="118"/>
      <c r="B182" s="118"/>
      <c r="C182" s="118"/>
      <c r="D182" s="118"/>
      <c r="E182" s="118"/>
      <c r="F182" s="118"/>
      <c r="G182" s="118"/>
      <c r="H182" s="118"/>
      <c r="I182" s="118"/>
    </row>
    <row r="183" spans="1:9">
      <c r="A183" s="118"/>
      <c r="B183" s="118"/>
      <c r="C183" s="118"/>
      <c r="D183" s="118"/>
      <c r="E183" s="118"/>
      <c r="F183" s="118"/>
      <c r="G183" s="118"/>
      <c r="H183" s="118"/>
      <c r="I183" s="118"/>
    </row>
    <row r="184" spans="1:9">
      <c r="A184" s="118"/>
      <c r="B184" s="118"/>
      <c r="C184" s="118"/>
      <c r="D184" s="118"/>
      <c r="E184" s="118"/>
      <c r="F184" s="118"/>
      <c r="G184" s="118"/>
      <c r="H184" s="118"/>
      <c r="I184" s="118"/>
    </row>
    <row r="185" spans="1:9">
      <c r="A185" s="118"/>
      <c r="B185" s="118"/>
      <c r="C185" s="118"/>
      <c r="D185" s="118"/>
      <c r="E185" s="118"/>
      <c r="F185" s="118"/>
      <c r="G185" s="118"/>
      <c r="H185" s="118"/>
      <c r="I185" s="118"/>
    </row>
    <row r="186" spans="1:9">
      <c r="A186" s="118"/>
      <c r="B186" s="118"/>
      <c r="C186" s="118"/>
      <c r="D186" s="118"/>
      <c r="E186" s="118"/>
      <c r="F186" s="118"/>
      <c r="G186" s="118"/>
      <c r="H186" s="118"/>
      <c r="I186" s="118"/>
    </row>
    <row r="187" spans="1:9">
      <c r="A187" s="118"/>
      <c r="B187" s="118"/>
      <c r="C187" s="118"/>
      <c r="D187" s="118"/>
      <c r="E187" s="118"/>
      <c r="F187" s="118"/>
      <c r="G187" s="118"/>
      <c r="H187" s="118"/>
      <c r="I187" s="118"/>
    </row>
    <row r="188" spans="1:9">
      <c r="A188" s="118"/>
      <c r="B188" s="118"/>
      <c r="C188" s="118"/>
      <c r="D188" s="118"/>
      <c r="E188" s="118"/>
      <c r="F188" s="118"/>
      <c r="G188" s="118"/>
      <c r="H188" s="118"/>
      <c r="I188" s="118"/>
    </row>
    <row r="189" spans="1:9">
      <c r="A189" s="118"/>
      <c r="B189" s="118"/>
      <c r="C189" s="118"/>
      <c r="D189" s="118"/>
      <c r="E189" s="118"/>
      <c r="F189" s="118"/>
      <c r="G189" s="118"/>
      <c r="H189" s="118"/>
      <c r="I189" s="118"/>
    </row>
    <row r="190" spans="1:9">
      <c r="A190" s="118"/>
      <c r="B190" s="118"/>
      <c r="C190" s="118"/>
      <c r="D190" s="118"/>
      <c r="E190" s="118"/>
      <c r="F190" s="118"/>
      <c r="G190" s="118"/>
      <c r="H190" s="118"/>
      <c r="I190" s="118"/>
    </row>
    <row r="191" spans="1:9">
      <c r="A191" s="118"/>
      <c r="B191" s="118"/>
      <c r="C191" s="118"/>
      <c r="D191" s="118"/>
      <c r="E191" s="118"/>
      <c r="F191" s="118"/>
      <c r="G191" s="118"/>
      <c r="H191" s="118"/>
      <c r="I191" s="118"/>
    </row>
    <row r="192" spans="1:9">
      <c r="A192" s="118"/>
      <c r="B192" s="118"/>
      <c r="C192" s="118"/>
      <c r="D192" s="118"/>
      <c r="E192" s="118"/>
      <c r="F192" s="118"/>
      <c r="G192" s="118"/>
      <c r="H192" s="118"/>
      <c r="I192" s="118"/>
    </row>
    <row r="193" spans="1:9">
      <c r="A193" s="118"/>
      <c r="B193" s="118"/>
      <c r="C193" s="118"/>
      <c r="D193" s="118"/>
      <c r="E193" s="118"/>
      <c r="F193" s="118"/>
      <c r="G193" s="118"/>
      <c r="H193" s="118"/>
      <c r="I193" s="118"/>
    </row>
    <row r="194" spans="1:9">
      <c r="A194" s="118"/>
      <c r="B194" s="118"/>
      <c r="C194" s="118"/>
      <c r="D194" s="118"/>
      <c r="E194" s="118"/>
      <c r="F194" s="118"/>
      <c r="G194" s="118"/>
      <c r="H194" s="118"/>
      <c r="I194" s="118"/>
    </row>
    <row r="195" spans="1:9">
      <c r="A195" s="118"/>
      <c r="B195" s="118"/>
      <c r="C195" s="118"/>
      <c r="D195" s="118"/>
      <c r="E195" s="118"/>
      <c r="F195" s="118"/>
      <c r="G195" s="118"/>
      <c r="H195" s="118"/>
      <c r="I195" s="118"/>
    </row>
    <row r="196" spans="1:9">
      <c r="A196" s="118"/>
      <c r="B196" s="118"/>
      <c r="C196" s="118"/>
      <c r="D196" s="118"/>
      <c r="E196" s="118"/>
      <c r="F196" s="118"/>
      <c r="G196" s="118"/>
      <c r="H196" s="118"/>
      <c r="I196" s="118"/>
    </row>
    <row r="197" spans="1:9">
      <c r="A197" s="118"/>
      <c r="B197" s="118"/>
      <c r="C197" s="118"/>
      <c r="D197" s="118"/>
      <c r="E197" s="118"/>
      <c r="F197" s="118"/>
      <c r="G197" s="118"/>
      <c r="H197" s="118"/>
      <c r="I197" s="118"/>
    </row>
    <row r="198" spans="1:9">
      <c r="A198" s="118"/>
      <c r="B198" s="118"/>
      <c r="C198" s="118"/>
      <c r="D198" s="118"/>
      <c r="E198" s="118"/>
      <c r="F198" s="118"/>
      <c r="G198" s="118"/>
      <c r="H198" s="118"/>
      <c r="I198" s="118"/>
    </row>
    <row r="199" spans="1:9">
      <c r="A199" s="118"/>
      <c r="B199" s="118"/>
      <c r="C199" s="118"/>
      <c r="D199" s="118"/>
      <c r="E199" s="118"/>
      <c r="F199" s="118"/>
      <c r="G199" s="118"/>
      <c r="H199" s="118"/>
      <c r="I199" s="118"/>
    </row>
    <row r="200" spans="1:9">
      <c r="A200" s="118"/>
      <c r="B200" s="118"/>
      <c r="C200" s="118"/>
      <c r="D200" s="118"/>
      <c r="E200" s="118"/>
      <c r="F200" s="118"/>
      <c r="G200" s="118"/>
      <c r="H200" s="118"/>
      <c r="I200" s="118"/>
    </row>
    <row r="201" spans="1:9">
      <c r="A201" s="118"/>
      <c r="B201" s="118"/>
      <c r="C201" s="118"/>
      <c r="D201" s="118"/>
      <c r="E201" s="118"/>
      <c r="F201" s="118"/>
      <c r="G201" s="118"/>
      <c r="H201" s="118"/>
      <c r="I201" s="118"/>
    </row>
    <row r="202" spans="1:9">
      <c r="A202" s="118"/>
      <c r="B202" s="118"/>
      <c r="C202" s="118"/>
      <c r="D202" s="118"/>
      <c r="E202" s="118"/>
      <c r="F202" s="118"/>
      <c r="G202" s="118"/>
      <c r="H202" s="118"/>
      <c r="I202" s="118"/>
    </row>
    <row r="203" spans="1:9">
      <c r="A203" s="118"/>
      <c r="B203" s="118"/>
      <c r="C203" s="118"/>
      <c r="D203" s="118"/>
      <c r="E203" s="118"/>
      <c r="F203" s="118"/>
      <c r="G203" s="118"/>
      <c r="H203" s="118"/>
      <c r="I203" s="118"/>
    </row>
    <row r="204" spans="1:9">
      <c r="A204" s="118"/>
      <c r="B204" s="118"/>
      <c r="C204" s="118"/>
      <c r="D204" s="118"/>
      <c r="E204" s="118"/>
      <c r="F204" s="118"/>
      <c r="G204" s="118"/>
      <c r="H204" s="118"/>
      <c r="I204" s="118"/>
    </row>
    <row r="205" spans="1:9">
      <c r="A205" s="118"/>
      <c r="B205" s="118"/>
      <c r="C205" s="118"/>
      <c r="D205" s="118"/>
      <c r="E205" s="118"/>
      <c r="F205" s="118"/>
      <c r="G205" s="118"/>
      <c r="H205" s="118"/>
      <c r="I205" s="118"/>
    </row>
    <row r="206" spans="1:9">
      <c r="A206" s="118"/>
      <c r="B206" s="118"/>
      <c r="C206" s="118"/>
      <c r="D206" s="118"/>
      <c r="E206" s="118"/>
      <c r="F206" s="118"/>
      <c r="G206" s="118"/>
      <c r="H206" s="118"/>
      <c r="I206" s="118"/>
    </row>
    <row r="207" spans="1:9">
      <c r="A207" s="118"/>
      <c r="B207" s="118"/>
      <c r="C207" s="118"/>
      <c r="D207" s="118"/>
      <c r="E207" s="118"/>
      <c r="F207" s="118"/>
      <c r="G207" s="118"/>
      <c r="H207" s="118"/>
      <c r="I207" s="118"/>
    </row>
    <row r="208" spans="1:9">
      <c r="A208" s="118"/>
      <c r="B208" s="118"/>
      <c r="C208" s="118"/>
      <c r="D208" s="118"/>
      <c r="E208" s="118"/>
      <c r="F208" s="118"/>
      <c r="G208" s="118"/>
      <c r="H208" s="118"/>
      <c r="I208" s="118"/>
    </row>
    <row r="209" spans="1:9">
      <c r="A209" s="118"/>
      <c r="B209" s="118"/>
      <c r="C209" s="118"/>
      <c r="D209" s="118"/>
      <c r="E209" s="118"/>
      <c r="F209" s="118"/>
      <c r="G209" s="118"/>
      <c r="H209" s="118"/>
      <c r="I209" s="118"/>
    </row>
    <row r="210" spans="1:9">
      <c r="A210" s="118"/>
      <c r="B210" s="118"/>
      <c r="C210" s="118"/>
      <c r="D210" s="118"/>
      <c r="E210" s="118"/>
      <c r="F210" s="118"/>
      <c r="G210" s="118"/>
      <c r="H210" s="118"/>
      <c r="I210" s="118"/>
    </row>
    <row r="211" spans="1:9">
      <c r="A211" s="118"/>
      <c r="B211" s="118"/>
      <c r="C211" s="118"/>
      <c r="D211" s="118"/>
      <c r="E211" s="118"/>
      <c r="F211" s="118"/>
      <c r="G211" s="118"/>
      <c r="H211" s="118"/>
      <c r="I211" s="118"/>
    </row>
    <row r="212" spans="1:9">
      <c r="A212" s="118"/>
      <c r="B212" s="118"/>
      <c r="C212" s="118"/>
      <c r="D212" s="118"/>
      <c r="E212" s="118"/>
      <c r="F212" s="118"/>
      <c r="G212" s="118"/>
      <c r="H212" s="118"/>
      <c r="I212" s="118"/>
    </row>
    <row r="213" spans="1:9">
      <c r="A213" s="118"/>
      <c r="B213" s="118"/>
      <c r="C213" s="118"/>
      <c r="D213" s="118"/>
      <c r="E213" s="118"/>
      <c r="F213" s="118"/>
      <c r="G213" s="118"/>
      <c r="H213" s="118"/>
      <c r="I213" s="118"/>
    </row>
    <row r="214" spans="1:9">
      <c r="A214" s="118"/>
      <c r="B214" s="118"/>
      <c r="C214" s="118"/>
      <c r="D214" s="118"/>
      <c r="E214" s="118"/>
      <c r="F214" s="118"/>
      <c r="G214" s="118"/>
      <c r="H214" s="118"/>
      <c r="I214" s="118"/>
    </row>
    <row r="215" spans="1:9">
      <c r="A215" s="118"/>
      <c r="B215" s="118"/>
      <c r="C215" s="118"/>
      <c r="D215" s="118"/>
      <c r="E215" s="118"/>
      <c r="F215" s="118"/>
      <c r="G215" s="118"/>
      <c r="H215" s="118"/>
      <c r="I215" s="118"/>
    </row>
    <row r="216" spans="1:9">
      <c r="A216" s="118"/>
      <c r="B216" s="118"/>
      <c r="C216" s="118"/>
      <c r="D216" s="118"/>
      <c r="E216" s="118"/>
      <c r="F216" s="118"/>
      <c r="G216" s="118"/>
      <c r="H216" s="118"/>
      <c r="I216" s="118"/>
    </row>
    <row r="217" spans="1:9">
      <c r="A217" s="118"/>
      <c r="B217" s="118"/>
      <c r="C217" s="118"/>
      <c r="D217" s="118"/>
      <c r="E217" s="118"/>
      <c r="F217" s="118"/>
      <c r="G217" s="118"/>
      <c r="H217" s="118"/>
      <c r="I217" s="118"/>
    </row>
    <row r="218" spans="1:9">
      <c r="A218" s="118"/>
      <c r="B218" s="118"/>
      <c r="C218" s="118"/>
      <c r="D218" s="118"/>
      <c r="E218" s="118"/>
      <c r="F218" s="118"/>
      <c r="G218" s="118"/>
      <c r="H218" s="118"/>
      <c r="I218" s="118"/>
    </row>
    <row r="219" spans="1:9">
      <c r="A219" s="118"/>
      <c r="B219" s="118"/>
      <c r="C219" s="118"/>
      <c r="D219" s="118"/>
      <c r="E219" s="118"/>
      <c r="F219" s="118"/>
      <c r="G219" s="118"/>
      <c r="H219" s="118"/>
      <c r="I219" s="118"/>
    </row>
    <row r="220" spans="1:9">
      <c r="A220" s="118"/>
      <c r="B220" s="118"/>
      <c r="C220" s="118"/>
      <c r="D220" s="118"/>
      <c r="E220" s="118"/>
      <c r="F220" s="118"/>
      <c r="G220" s="118"/>
      <c r="H220" s="118"/>
      <c r="I220" s="118"/>
    </row>
    <row r="221" spans="1:9">
      <c r="A221" s="118"/>
      <c r="B221" s="118"/>
      <c r="C221" s="118"/>
      <c r="D221" s="118"/>
      <c r="E221" s="118"/>
      <c r="F221" s="118"/>
      <c r="G221" s="118"/>
      <c r="H221" s="118"/>
      <c r="I221" s="118"/>
    </row>
    <row r="222" spans="1:9">
      <c r="A222" s="118"/>
      <c r="B222" s="118"/>
      <c r="C222" s="118"/>
      <c r="D222" s="118"/>
      <c r="E222" s="118"/>
      <c r="F222" s="118"/>
      <c r="G222" s="118"/>
      <c r="H222" s="118"/>
      <c r="I222" s="118"/>
    </row>
    <row r="223" spans="1:9">
      <c r="A223" s="118"/>
      <c r="B223" s="118"/>
      <c r="C223" s="118"/>
      <c r="D223" s="118"/>
      <c r="E223" s="118"/>
      <c r="F223" s="118"/>
      <c r="G223" s="118"/>
      <c r="H223" s="118"/>
      <c r="I223" s="118"/>
    </row>
    <row r="224" spans="1:9">
      <c r="A224" s="118"/>
      <c r="B224" s="118"/>
      <c r="C224" s="118"/>
      <c r="D224" s="118"/>
      <c r="E224" s="118"/>
      <c r="F224" s="118"/>
      <c r="G224" s="118"/>
      <c r="H224" s="118"/>
      <c r="I224" s="118"/>
    </row>
    <row r="225" spans="1:9">
      <c r="A225" s="118"/>
      <c r="B225" s="118"/>
      <c r="C225" s="118"/>
      <c r="D225" s="118"/>
      <c r="E225" s="118"/>
      <c r="F225" s="118"/>
      <c r="G225" s="118"/>
      <c r="H225" s="118"/>
      <c r="I225" s="118"/>
    </row>
    <row r="226" spans="1:9">
      <c r="A226" s="118"/>
      <c r="B226" s="118"/>
      <c r="C226" s="118"/>
      <c r="D226" s="118"/>
      <c r="E226" s="118"/>
      <c r="F226" s="118"/>
      <c r="G226" s="118"/>
      <c r="H226" s="118"/>
      <c r="I226" s="118"/>
    </row>
    <row r="227" spans="1:9">
      <c r="A227" s="118"/>
      <c r="B227" s="118"/>
      <c r="C227" s="118"/>
      <c r="D227" s="118"/>
      <c r="E227" s="118"/>
      <c r="F227" s="118"/>
      <c r="G227" s="118"/>
      <c r="H227" s="118"/>
      <c r="I227" s="118"/>
    </row>
    <row r="228" spans="1:9">
      <c r="A228" s="118"/>
      <c r="B228" s="118"/>
      <c r="C228" s="118"/>
      <c r="D228" s="118"/>
      <c r="E228" s="118"/>
      <c r="F228" s="118"/>
      <c r="G228" s="118"/>
      <c r="H228" s="118"/>
      <c r="I228" s="118"/>
    </row>
    <row r="229" spans="1:9">
      <c r="A229" s="118"/>
      <c r="B229" s="118"/>
      <c r="C229" s="118"/>
      <c r="D229" s="118"/>
      <c r="E229" s="118"/>
      <c r="F229" s="118"/>
      <c r="G229" s="118"/>
      <c r="H229" s="118"/>
      <c r="I229" s="118"/>
    </row>
    <row r="230" spans="1:9">
      <c r="A230" s="118"/>
      <c r="B230" s="118"/>
      <c r="C230" s="118"/>
      <c r="D230" s="118"/>
      <c r="E230" s="118"/>
      <c r="F230" s="118"/>
      <c r="G230" s="118"/>
      <c r="H230" s="118"/>
      <c r="I230" s="118"/>
    </row>
    <row r="231" spans="1:9">
      <c r="A231" s="118"/>
      <c r="B231" s="118"/>
      <c r="C231" s="118"/>
      <c r="D231" s="118"/>
      <c r="E231" s="118"/>
      <c r="F231" s="118"/>
      <c r="G231" s="118"/>
      <c r="H231" s="118"/>
      <c r="I231" s="118"/>
    </row>
    <row r="232" spans="1:9">
      <c r="A232" s="118"/>
      <c r="B232" s="118"/>
      <c r="C232" s="118"/>
      <c r="D232" s="118"/>
      <c r="E232" s="118"/>
      <c r="F232" s="118"/>
      <c r="G232" s="118"/>
      <c r="H232" s="118"/>
      <c r="I232" s="118"/>
    </row>
    <row r="233" spans="1:9">
      <c r="A233" s="118"/>
      <c r="B233" s="118"/>
      <c r="C233" s="118"/>
      <c r="D233" s="118"/>
      <c r="E233" s="118"/>
      <c r="F233" s="118"/>
      <c r="G233" s="118"/>
      <c r="H233" s="118"/>
      <c r="I233" s="118"/>
    </row>
    <row r="234" spans="1:9">
      <c r="A234" s="118"/>
      <c r="B234" s="118"/>
      <c r="C234" s="118"/>
      <c r="D234" s="118"/>
      <c r="E234" s="118"/>
      <c r="F234" s="118"/>
      <c r="G234" s="118"/>
      <c r="H234" s="118"/>
      <c r="I234" s="118"/>
    </row>
    <row r="235" spans="1:9">
      <c r="A235" s="118"/>
      <c r="B235" s="118"/>
      <c r="C235" s="118"/>
      <c r="D235" s="118"/>
      <c r="E235" s="118"/>
      <c r="F235" s="118"/>
      <c r="G235" s="118"/>
      <c r="H235" s="118"/>
      <c r="I235" s="118"/>
    </row>
    <row r="236" spans="1:9">
      <c r="A236" s="118"/>
      <c r="B236" s="118"/>
      <c r="C236" s="118"/>
      <c r="D236" s="118"/>
      <c r="E236" s="118"/>
      <c r="F236" s="118"/>
      <c r="G236" s="118"/>
      <c r="H236" s="118"/>
      <c r="I236" s="118"/>
    </row>
    <row r="237" spans="1:9">
      <c r="A237" s="118"/>
      <c r="B237" s="118"/>
      <c r="C237" s="118"/>
      <c r="D237" s="118"/>
      <c r="E237" s="118"/>
      <c r="F237" s="118"/>
      <c r="G237" s="118"/>
      <c r="H237" s="118"/>
      <c r="I237" s="118"/>
    </row>
    <row r="238" spans="1:9">
      <c r="A238" s="118"/>
      <c r="B238" s="118"/>
      <c r="C238" s="118"/>
      <c r="D238" s="118"/>
      <c r="E238" s="118"/>
      <c r="F238" s="118"/>
      <c r="G238" s="118"/>
      <c r="H238" s="118"/>
      <c r="I238" s="118"/>
    </row>
    <row r="239" spans="1:9">
      <c r="A239" s="118"/>
      <c r="B239" s="118"/>
      <c r="C239" s="118"/>
      <c r="D239" s="118"/>
      <c r="E239" s="118"/>
      <c r="F239" s="118"/>
      <c r="G239" s="118"/>
      <c r="H239" s="118"/>
      <c r="I239" s="118"/>
    </row>
    <row r="240" spans="1:9">
      <c r="A240" s="118"/>
      <c r="B240" s="118"/>
      <c r="C240" s="118"/>
      <c r="D240" s="118"/>
      <c r="E240" s="118"/>
      <c r="F240" s="118"/>
      <c r="G240" s="118"/>
      <c r="H240" s="118"/>
      <c r="I240" s="118"/>
    </row>
    <row r="241" spans="1:9">
      <c r="A241" s="118"/>
      <c r="B241" s="118"/>
      <c r="C241" s="118"/>
      <c r="D241" s="118"/>
      <c r="E241" s="118"/>
      <c r="F241" s="118"/>
      <c r="G241" s="118"/>
      <c r="H241" s="118"/>
      <c r="I241" s="118"/>
    </row>
    <row r="242" spans="1:9">
      <c r="A242" s="118"/>
      <c r="B242" s="118"/>
      <c r="C242" s="118"/>
      <c r="D242" s="118"/>
      <c r="E242" s="118"/>
      <c r="F242" s="118"/>
      <c r="G242" s="118"/>
      <c r="H242" s="118"/>
      <c r="I242" s="118"/>
    </row>
    <row r="243" spans="1:9">
      <c r="A243" s="118"/>
      <c r="B243" s="118"/>
      <c r="C243" s="118"/>
      <c r="D243" s="118"/>
      <c r="E243" s="118"/>
      <c r="F243" s="118"/>
      <c r="G243" s="118"/>
      <c r="H243" s="118"/>
      <c r="I243" s="118"/>
    </row>
    <row r="244" spans="1:9">
      <c r="A244" s="118"/>
      <c r="B244" s="118"/>
      <c r="C244" s="118"/>
      <c r="D244" s="118"/>
      <c r="E244" s="118"/>
      <c r="F244" s="118"/>
      <c r="G244" s="118"/>
      <c r="H244" s="118"/>
      <c r="I244" s="118"/>
    </row>
    <row r="245" spans="1:9">
      <c r="A245" s="118"/>
      <c r="B245" s="118"/>
      <c r="C245" s="118"/>
      <c r="D245" s="118"/>
      <c r="E245" s="118"/>
      <c r="F245" s="118"/>
      <c r="G245" s="118"/>
      <c r="H245" s="118"/>
      <c r="I245" s="118"/>
    </row>
    <row r="246" spans="1:9">
      <c r="A246" s="118"/>
      <c r="B246" s="118"/>
      <c r="C246" s="118"/>
      <c r="D246" s="118"/>
      <c r="E246" s="118"/>
      <c r="F246" s="118"/>
      <c r="G246" s="118"/>
      <c r="H246" s="118"/>
      <c r="I246" s="118"/>
    </row>
    <row r="247" spans="1:9">
      <c r="A247" s="118"/>
      <c r="B247" s="118"/>
      <c r="C247" s="118"/>
      <c r="D247" s="118"/>
      <c r="E247" s="118"/>
      <c r="F247" s="118"/>
      <c r="G247" s="118"/>
      <c r="H247" s="118"/>
      <c r="I247" s="118"/>
    </row>
    <row r="248" spans="1:9">
      <c r="A248" s="118"/>
      <c r="B248" s="118"/>
      <c r="C248" s="118"/>
      <c r="D248" s="118"/>
      <c r="E248" s="118"/>
      <c r="F248" s="118"/>
      <c r="G248" s="118"/>
      <c r="H248" s="118"/>
      <c r="I248" s="118"/>
    </row>
    <row r="249" spans="1:9">
      <c r="A249" s="118"/>
      <c r="B249" s="118"/>
      <c r="C249" s="118"/>
      <c r="D249" s="118"/>
      <c r="E249" s="118"/>
      <c r="F249" s="118"/>
      <c r="G249" s="118"/>
      <c r="H249" s="118"/>
      <c r="I249" s="118"/>
    </row>
    <row r="250" spans="1:9">
      <c r="A250" s="118"/>
      <c r="B250" s="118"/>
      <c r="C250" s="118"/>
      <c r="D250" s="118"/>
      <c r="E250" s="118"/>
      <c r="F250" s="118"/>
      <c r="G250" s="118"/>
      <c r="H250" s="118"/>
      <c r="I250" s="118"/>
    </row>
    <row r="251" spans="1:9">
      <c r="A251" s="118"/>
      <c r="B251" s="118"/>
      <c r="C251" s="118"/>
      <c r="D251" s="118"/>
      <c r="E251" s="118"/>
      <c r="F251" s="118"/>
      <c r="G251" s="118"/>
      <c r="H251" s="118"/>
      <c r="I251" s="118"/>
    </row>
    <row r="252" spans="1:9">
      <c r="A252" s="118"/>
      <c r="B252" s="118"/>
      <c r="C252" s="118"/>
      <c r="D252" s="118"/>
      <c r="E252" s="118"/>
      <c r="F252" s="118"/>
      <c r="G252" s="118"/>
      <c r="H252" s="118"/>
      <c r="I252" s="118"/>
    </row>
    <row r="253" spans="1:9">
      <c r="A253" s="118"/>
      <c r="B253" s="118"/>
      <c r="C253" s="118"/>
      <c r="D253" s="118"/>
      <c r="E253" s="118"/>
      <c r="F253" s="118"/>
      <c r="G253" s="118"/>
      <c r="H253" s="118"/>
      <c r="I253" s="118"/>
    </row>
    <row r="254" spans="1:9">
      <c r="A254" s="118"/>
      <c r="B254" s="118"/>
      <c r="C254" s="118"/>
      <c r="D254" s="118"/>
      <c r="E254" s="118"/>
      <c r="F254" s="118"/>
      <c r="G254" s="118"/>
      <c r="H254" s="118"/>
      <c r="I254" s="118"/>
    </row>
    <row r="255" spans="1:9">
      <c r="A255" s="118"/>
      <c r="B255" s="118"/>
      <c r="C255" s="118"/>
      <c r="D255" s="118"/>
      <c r="E255" s="118"/>
      <c r="F255" s="118"/>
      <c r="G255" s="118"/>
      <c r="H255" s="118"/>
      <c r="I255" s="118"/>
    </row>
    <row r="256" spans="1:9">
      <c r="A256" s="118"/>
      <c r="B256" s="118"/>
      <c r="C256" s="118"/>
      <c r="D256" s="118"/>
      <c r="E256" s="118"/>
      <c r="F256" s="118"/>
      <c r="G256" s="118"/>
      <c r="H256" s="118"/>
      <c r="I256" s="118"/>
    </row>
    <row r="257" spans="1:9">
      <c r="A257" s="118"/>
      <c r="B257" s="118"/>
      <c r="C257" s="118"/>
      <c r="D257" s="118"/>
      <c r="E257" s="118"/>
      <c r="F257" s="118"/>
      <c r="G257" s="118"/>
      <c r="H257" s="118"/>
      <c r="I257" s="118"/>
    </row>
    <row r="258" spans="1:9">
      <c r="A258" s="118"/>
      <c r="B258" s="118"/>
      <c r="C258" s="118"/>
      <c r="D258" s="118"/>
      <c r="E258" s="118"/>
      <c r="F258" s="118"/>
      <c r="G258" s="118"/>
      <c r="H258" s="118"/>
      <c r="I258" s="118"/>
    </row>
    <row r="259" spans="1:9">
      <c r="A259" s="118"/>
      <c r="B259" s="118"/>
      <c r="C259" s="118"/>
      <c r="D259" s="118"/>
      <c r="E259" s="118"/>
      <c r="F259" s="118"/>
      <c r="G259" s="118"/>
      <c r="H259" s="118"/>
      <c r="I259" s="118"/>
    </row>
    <row r="260" spans="1:9">
      <c r="A260" s="118"/>
      <c r="B260" s="118"/>
      <c r="C260" s="118"/>
      <c r="D260" s="118"/>
      <c r="E260" s="118"/>
      <c r="F260" s="118"/>
      <c r="G260" s="118"/>
      <c r="H260" s="118"/>
      <c r="I260" s="118"/>
    </row>
    <row r="261" spans="1:9">
      <c r="A261" s="118"/>
      <c r="B261" s="118"/>
      <c r="C261" s="118"/>
      <c r="D261" s="118"/>
      <c r="E261" s="118"/>
      <c r="F261" s="118"/>
      <c r="G261" s="118"/>
      <c r="H261" s="118"/>
      <c r="I261" s="118"/>
    </row>
    <row r="262" spans="1:9">
      <c r="A262" s="118"/>
      <c r="B262" s="118"/>
      <c r="C262" s="118"/>
      <c r="D262" s="118"/>
      <c r="E262" s="118"/>
      <c r="F262" s="118"/>
      <c r="G262" s="118"/>
      <c r="H262" s="118"/>
      <c r="I262" s="118"/>
    </row>
    <row r="263" spans="1:9">
      <c r="A263" s="118"/>
      <c r="B263" s="118"/>
      <c r="C263" s="118"/>
      <c r="D263" s="118"/>
      <c r="E263" s="118"/>
      <c r="F263" s="118"/>
      <c r="G263" s="118"/>
      <c r="H263" s="118"/>
      <c r="I263" s="118"/>
    </row>
    <row r="264" spans="1:9">
      <c r="A264" s="118"/>
      <c r="B264" s="118"/>
      <c r="C264" s="118"/>
      <c r="D264" s="118"/>
      <c r="E264" s="118"/>
      <c r="F264" s="118"/>
      <c r="G264" s="118"/>
      <c r="H264" s="118"/>
      <c r="I264" s="118"/>
    </row>
    <row r="265" spans="1:9">
      <c r="A265" s="118"/>
      <c r="B265" s="118"/>
      <c r="C265" s="118"/>
      <c r="D265" s="118"/>
      <c r="E265" s="118"/>
      <c r="F265" s="118"/>
      <c r="G265" s="118"/>
      <c r="H265" s="118"/>
      <c r="I265" s="118"/>
    </row>
    <row r="266" spans="1:9">
      <c r="A266" s="118"/>
      <c r="B266" s="118"/>
      <c r="C266" s="118"/>
      <c r="D266" s="118"/>
      <c r="E266" s="118"/>
      <c r="F266" s="118"/>
      <c r="G266" s="118"/>
      <c r="H266" s="118"/>
      <c r="I266" s="118"/>
    </row>
    <row r="267" spans="1:9">
      <c r="A267" s="118"/>
      <c r="B267" s="118"/>
      <c r="C267" s="118"/>
      <c r="D267" s="118"/>
      <c r="E267" s="118"/>
      <c r="F267" s="118"/>
      <c r="G267" s="118"/>
      <c r="H267" s="118"/>
      <c r="I267" s="118"/>
    </row>
    <row r="268" spans="1:9">
      <c r="A268" s="118"/>
      <c r="B268" s="118"/>
      <c r="C268" s="118"/>
      <c r="D268" s="118"/>
      <c r="E268" s="118"/>
      <c r="F268" s="118"/>
      <c r="G268" s="118"/>
      <c r="H268" s="118"/>
      <c r="I268" s="118"/>
    </row>
    <row r="269" spans="1:9">
      <c r="A269" s="118"/>
      <c r="B269" s="118"/>
      <c r="C269" s="118"/>
      <c r="D269" s="118"/>
      <c r="E269" s="118"/>
      <c r="F269" s="118"/>
      <c r="G269" s="118"/>
      <c r="H269" s="118"/>
      <c r="I269" s="118"/>
    </row>
    <row r="270" spans="1:9">
      <c r="A270" s="118"/>
      <c r="B270" s="118"/>
      <c r="C270" s="118"/>
      <c r="D270" s="118"/>
      <c r="E270" s="118"/>
      <c r="F270" s="118"/>
      <c r="G270" s="118"/>
      <c r="H270" s="118"/>
      <c r="I270" s="118"/>
    </row>
    <row r="271" spans="1:9">
      <c r="A271" s="118"/>
      <c r="B271" s="118"/>
      <c r="C271" s="118"/>
      <c r="D271" s="118"/>
      <c r="E271" s="118"/>
      <c r="F271" s="118"/>
      <c r="G271" s="118"/>
      <c r="H271" s="118"/>
      <c r="I271" s="118"/>
    </row>
    <row r="272" spans="1:9">
      <c r="A272" s="118"/>
      <c r="B272" s="118"/>
      <c r="C272" s="118"/>
      <c r="D272" s="118"/>
      <c r="E272" s="118"/>
      <c r="F272" s="118"/>
      <c r="G272" s="118"/>
      <c r="H272" s="118"/>
      <c r="I272" s="118"/>
    </row>
    <row r="273" spans="1:9">
      <c r="A273" s="118"/>
      <c r="B273" s="118"/>
      <c r="C273" s="118"/>
      <c r="D273" s="118"/>
      <c r="E273" s="118"/>
      <c r="F273" s="118"/>
      <c r="G273" s="118"/>
      <c r="H273" s="118"/>
      <c r="I273" s="118"/>
    </row>
    <row r="274" spans="1:9">
      <c r="A274" s="118"/>
      <c r="B274" s="118"/>
      <c r="C274" s="118"/>
      <c r="D274" s="118"/>
      <c r="E274" s="118"/>
      <c r="F274" s="118"/>
      <c r="G274" s="118"/>
      <c r="H274" s="118"/>
      <c r="I274" s="118"/>
    </row>
    <row r="275" spans="1:9">
      <c r="A275" s="118"/>
      <c r="B275" s="118"/>
      <c r="C275" s="118"/>
      <c r="D275" s="118"/>
      <c r="E275" s="118"/>
      <c r="F275" s="118"/>
      <c r="G275" s="118"/>
      <c r="H275" s="118"/>
      <c r="I275" s="118"/>
    </row>
    <row r="276" spans="1:9">
      <c r="A276" s="118"/>
      <c r="B276" s="118"/>
      <c r="C276" s="118"/>
      <c r="D276" s="118"/>
      <c r="E276" s="118"/>
      <c r="F276" s="118"/>
      <c r="G276" s="118"/>
      <c r="H276" s="118"/>
      <c r="I276" s="118"/>
    </row>
    <row r="277" spans="1:9">
      <c r="A277" s="118"/>
      <c r="B277" s="118"/>
      <c r="C277" s="118"/>
      <c r="D277" s="118"/>
      <c r="E277" s="118"/>
      <c r="F277" s="118"/>
      <c r="G277" s="118"/>
      <c r="H277" s="118"/>
      <c r="I277" s="118"/>
    </row>
    <row r="278" spans="1:9">
      <c r="A278" s="118"/>
      <c r="B278" s="118"/>
      <c r="C278" s="118"/>
      <c r="D278" s="118"/>
      <c r="E278" s="118"/>
      <c r="F278" s="118"/>
      <c r="G278" s="118"/>
      <c r="H278" s="118"/>
      <c r="I278" s="118"/>
    </row>
    <row r="279" spans="1:9">
      <c r="A279" s="118"/>
      <c r="B279" s="118"/>
      <c r="C279" s="118"/>
      <c r="D279" s="118"/>
      <c r="E279" s="118"/>
      <c r="F279" s="118"/>
      <c r="G279" s="118"/>
      <c r="H279" s="118"/>
      <c r="I279" s="118"/>
    </row>
    <row r="280" spans="1:9">
      <c r="A280" s="118"/>
      <c r="B280" s="118"/>
      <c r="C280" s="118"/>
      <c r="D280" s="118"/>
      <c r="E280" s="118"/>
      <c r="F280" s="118"/>
      <c r="G280" s="118"/>
      <c r="H280" s="118"/>
      <c r="I280" s="118"/>
    </row>
    <row r="281" spans="1:9">
      <c r="A281" s="118"/>
      <c r="B281" s="118"/>
      <c r="C281" s="118"/>
      <c r="D281" s="118"/>
      <c r="E281" s="118"/>
      <c r="F281" s="118"/>
      <c r="G281" s="118"/>
      <c r="H281" s="118"/>
      <c r="I281" s="118"/>
    </row>
    <row r="282" spans="1:9">
      <c r="A282" s="118"/>
      <c r="B282" s="118"/>
      <c r="C282" s="118"/>
      <c r="D282" s="118"/>
      <c r="E282" s="118"/>
      <c r="F282" s="118"/>
      <c r="G282" s="118"/>
      <c r="H282" s="118"/>
      <c r="I282" s="118"/>
    </row>
    <row r="283" spans="1:9">
      <c r="A283" s="118"/>
      <c r="B283" s="118"/>
      <c r="C283" s="118"/>
      <c r="D283" s="118"/>
      <c r="E283" s="118"/>
      <c r="F283" s="118"/>
      <c r="G283" s="118"/>
      <c r="H283" s="118"/>
      <c r="I283" s="118"/>
    </row>
    <row r="284" spans="1:9">
      <c r="A284" s="118"/>
      <c r="B284" s="118"/>
      <c r="C284" s="118"/>
      <c r="D284" s="118"/>
      <c r="E284" s="118"/>
      <c r="F284" s="118"/>
      <c r="G284" s="118"/>
      <c r="H284" s="118"/>
      <c r="I284" s="118"/>
    </row>
    <row r="285" spans="1:9">
      <c r="A285" s="118"/>
      <c r="B285" s="118"/>
      <c r="C285" s="118"/>
      <c r="D285" s="118"/>
      <c r="E285" s="118"/>
      <c r="F285" s="118"/>
      <c r="G285" s="118"/>
      <c r="H285" s="118"/>
      <c r="I285" s="118"/>
    </row>
    <row r="286" spans="1:9">
      <c r="A286" s="118"/>
      <c r="B286" s="118"/>
      <c r="C286" s="118"/>
      <c r="D286" s="118"/>
      <c r="E286" s="118"/>
      <c r="F286" s="118"/>
      <c r="G286" s="118"/>
      <c r="H286" s="118"/>
      <c r="I286" s="118"/>
    </row>
    <row r="287" spans="1:9">
      <c r="A287" s="118"/>
      <c r="B287" s="118"/>
      <c r="C287" s="118"/>
      <c r="D287" s="118"/>
      <c r="E287" s="118"/>
      <c r="F287" s="118"/>
      <c r="G287" s="118"/>
      <c r="H287" s="118"/>
      <c r="I287" s="118"/>
    </row>
    <row r="288" spans="1:9">
      <c r="A288" s="118"/>
      <c r="B288" s="118"/>
      <c r="C288" s="118"/>
      <c r="D288" s="118"/>
      <c r="E288" s="118"/>
      <c r="F288" s="118"/>
      <c r="G288" s="118"/>
      <c r="H288" s="118"/>
      <c r="I288" s="118"/>
    </row>
    <row r="289" spans="1:9">
      <c r="A289" s="118"/>
      <c r="B289" s="118"/>
      <c r="C289" s="118"/>
      <c r="D289" s="118"/>
      <c r="E289" s="118"/>
      <c r="F289" s="118"/>
      <c r="G289" s="118"/>
      <c r="H289" s="118"/>
      <c r="I289" s="118"/>
    </row>
    <row r="290" spans="1:9">
      <c r="A290" s="118"/>
      <c r="B290" s="118"/>
      <c r="C290" s="118"/>
      <c r="D290" s="118"/>
      <c r="E290" s="118"/>
      <c r="F290" s="118"/>
      <c r="G290" s="118"/>
      <c r="H290" s="118"/>
      <c r="I290" s="118"/>
    </row>
    <row r="291" spans="1:9">
      <c r="A291" s="118"/>
      <c r="B291" s="118"/>
      <c r="C291" s="118"/>
      <c r="D291" s="118"/>
      <c r="E291" s="118"/>
      <c r="F291" s="118"/>
      <c r="G291" s="118"/>
      <c r="H291" s="118"/>
      <c r="I291" s="118"/>
    </row>
    <row r="292" spans="1:9">
      <c r="A292" s="118"/>
      <c r="B292" s="118"/>
      <c r="C292" s="118"/>
      <c r="D292" s="118"/>
      <c r="E292" s="118"/>
      <c r="F292" s="118"/>
      <c r="G292" s="118"/>
      <c r="H292" s="118"/>
      <c r="I292" s="118"/>
    </row>
    <row r="293" spans="1:9">
      <c r="A293" s="118"/>
      <c r="B293" s="118"/>
      <c r="C293" s="118"/>
      <c r="D293" s="118"/>
      <c r="E293" s="118"/>
      <c r="F293" s="118"/>
      <c r="G293" s="118"/>
      <c r="H293" s="118"/>
      <c r="I293" s="118"/>
    </row>
    <row r="294" spans="1:9">
      <c r="A294" s="118"/>
      <c r="B294" s="118"/>
      <c r="C294" s="118"/>
      <c r="D294" s="118"/>
      <c r="E294" s="118"/>
      <c r="F294" s="118"/>
      <c r="G294" s="118"/>
      <c r="H294" s="118"/>
      <c r="I294" s="118"/>
    </row>
    <row r="295" spans="1:9">
      <c r="A295" s="118"/>
      <c r="B295" s="118"/>
      <c r="C295" s="118"/>
      <c r="D295" s="118"/>
      <c r="E295" s="118"/>
      <c r="F295" s="118"/>
      <c r="G295" s="118"/>
      <c r="H295" s="118"/>
      <c r="I295" s="118"/>
    </row>
    <row r="296" spans="1:9">
      <c r="A296" s="118"/>
      <c r="B296" s="118"/>
      <c r="C296" s="118"/>
      <c r="D296" s="118"/>
      <c r="E296" s="118"/>
      <c r="F296" s="118"/>
      <c r="G296" s="118"/>
      <c r="H296" s="118"/>
      <c r="I296" s="118"/>
    </row>
    <row r="297" spans="1:9">
      <c r="A297" s="118"/>
      <c r="B297" s="118"/>
      <c r="C297" s="118"/>
      <c r="D297" s="118"/>
      <c r="E297" s="118"/>
      <c r="F297" s="118"/>
      <c r="G297" s="118"/>
      <c r="H297" s="118"/>
      <c r="I297" s="118"/>
    </row>
    <row r="298" spans="1:9">
      <c r="A298" s="118"/>
      <c r="B298" s="118"/>
      <c r="C298" s="118"/>
      <c r="D298" s="118"/>
      <c r="E298" s="118"/>
      <c r="F298" s="118"/>
      <c r="G298" s="118"/>
      <c r="H298" s="118"/>
      <c r="I298" s="118"/>
    </row>
    <row r="299" spans="1:9">
      <c r="A299" s="118"/>
      <c r="B299" s="118"/>
      <c r="C299" s="118"/>
      <c r="D299" s="118"/>
      <c r="E299" s="118"/>
      <c r="F299" s="118"/>
      <c r="G299" s="118"/>
      <c r="H299" s="118"/>
      <c r="I299" s="118"/>
    </row>
    <row r="300" spans="1:9">
      <c r="A300" s="118"/>
      <c r="B300" s="118"/>
      <c r="C300" s="118"/>
      <c r="D300" s="118"/>
      <c r="E300" s="118"/>
      <c r="F300" s="118"/>
      <c r="G300" s="118"/>
      <c r="H300" s="118"/>
      <c r="I300" s="118"/>
    </row>
    <row r="301" spans="1:9">
      <c r="A301" s="118"/>
      <c r="B301" s="118"/>
      <c r="C301" s="118"/>
      <c r="D301" s="118"/>
      <c r="E301" s="118"/>
      <c r="F301" s="118"/>
      <c r="G301" s="118"/>
      <c r="H301" s="118"/>
      <c r="I301" s="118"/>
    </row>
    <row r="302" spans="1:9">
      <c r="A302" s="118"/>
      <c r="B302" s="118"/>
      <c r="C302" s="118"/>
      <c r="D302" s="118"/>
      <c r="E302" s="118"/>
      <c r="F302" s="118"/>
      <c r="G302" s="118"/>
      <c r="H302" s="118"/>
      <c r="I302" s="118"/>
    </row>
    <row r="303" spans="1:9">
      <c r="A303" s="118"/>
      <c r="B303" s="118"/>
      <c r="C303" s="118"/>
      <c r="D303" s="118"/>
      <c r="E303" s="118"/>
      <c r="F303" s="118"/>
      <c r="G303" s="118"/>
      <c r="H303" s="118"/>
      <c r="I303" s="118"/>
    </row>
    <row r="304" spans="1:9">
      <c r="A304" s="118"/>
      <c r="B304" s="118"/>
      <c r="C304" s="118"/>
      <c r="D304" s="118"/>
      <c r="E304" s="118"/>
      <c r="F304" s="118"/>
      <c r="G304" s="118"/>
      <c r="H304" s="118"/>
      <c r="I304" s="118"/>
    </row>
    <row r="305" spans="1:9">
      <c r="A305" s="118"/>
      <c r="B305" s="118"/>
      <c r="C305" s="118"/>
      <c r="D305" s="118"/>
      <c r="E305" s="118"/>
      <c r="F305" s="118"/>
      <c r="G305" s="118"/>
      <c r="H305" s="118"/>
      <c r="I305" s="118"/>
    </row>
    <row r="306" spans="1:9">
      <c r="A306" s="118"/>
      <c r="B306" s="118"/>
      <c r="C306" s="118"/>
      <c r="D306" s="118"/>
      <c r="E306" s="118"/>
      <c r="F306" s="118"/>
      <c r="G306" s="118"/>
      <c r="H306" s="118"/>
      <c r="I306" s="118"/>
    </row>
    <row r="307" spans="1:9">
      <c r="A307" s="118"/>
      <c r="B307" s="118"/>
      <c r="C307" s="118"/>
      <c r="D307" s="118"/>
      <c r="E307" s="118"/>
      <c r="F307" s="118"/>
      <c r="G307" s="118"/>
      <c r="H307" s="118"/>
      <c r="I307" s="118"/>
    </row>
    <row r="308" spans="1:9">
      <c r="A308" s="118"/>
      <c r="B308" s="118"/>
      <c r="C308" s="118"/>
      <c r="D308" s="118"/>
      <c r="E308" s="118"/>
      <c r="F308" s="118"/>
      <c r="G308" s="118"/>
      <c r="H308" s="118"/>
      <c r="I308" s="118"/>
    </row>
    <row r="309" spans="1:9">
      <c r="A309" s="118"/>
      <c r="B309" s="118"/>
      <c r="C309" s="118"/>
      <c r="D309" s="118"/>
      <c r="E309" s="118"/>
      <c r="F309" s="118"/>
      <c r="G309" s="118"/>
      <c r="H309" s="118"/>
      <c r="I309" s="118"/>
    </row>
    <row r="310" spans="1:9">
      <c r="A310" s="118"/>
      <c r="B310" s="118"/>
      <c r="C310" s="118"/>
      <c r="D310" s="118"/>
      <c r="E310" s="118"/>
      <c r="F310" s="118"/>
      <c r="G310" s="118"/>
      <c r="H310" s="118"/>
      <c r="I310" s="118"/>
    </row>
    <row r="311" spans="1:9">
      <c r="A311" s="118"/>
      <c r="B311" s="118"/>
      <c r="C311" s="118"/>
      <c r="D311" s="118"/>
      <c r="E311" s="118"/>
      <c r="F311" s="118"/>
      <c r="G311" s="118"/>
      <c r="H311" s="118"/>
      <c r="I311" s="118"/>
    </row>
    <row r="312" spans="1:9">
      <c r="A312" s="118"/>
      <c r="B312" s="118"/>
      <c r="C312" s="118"/>
      <c r="D312" s="118"/>
      <c r="E312" s="118"/>
      <c r="F312" s="118"/>
      <c r="G312" s="118"/>
      <c r="H312" s="118"/>
      <c r="I312" s="118"/>
    </row>
    <row r="313" spans="1:9">
      <c r="A313" s="118"/>
      <c r="B313" s="118"/>
      <c r="C313" s="118"/>
      <c r="D313" s="118"/>
      <c r="E313" s="118"/>
      <c r="F313" s="118"/>
      <c r="G313" s="118"/>
      <c r="H313" s="118"/>
      <c r="I313" s="118"/>
    </row>
    <row r="314" spans="1:9">
      <c r="A314" s="118"/>
      <c r="B314" s="118"/>
      <c r="C314" s="118"/>
      <c r="D314" s="118"/>
      <c r="E314" s="118"/>
      <c r="F314" s="118"/>
      <c r="G314" s="118"/>
      <c r="H314" s="118"/>
      <c r="I314" s="118"/>
    </row>
    <row r="315" spans="1:9">
      <c r="A315" s="118"/>
      <c r="B315" s="118"/>
      <c r="C315" s="118"/>
      <c r="D315" s="118"/>
      <c r="E315" s="118"/>
      <c r="F315" s="118"/>
      <c r="G315" s="118"/>
      <c r="H315" s="118"/>
      <c r="I315" s="118"/>
    </row>
    <row r="316" spans="1:9">
      <c r="A316" s="118"/>
      <c r="B316" s="118"/>
      <c r="C316" s="118"/>
      <c r="D316" s="118"/>
      <c r="E316" s="118"/>
      <c r="F316" s="118"/>
      <c r="G316" s="118"/>
      <c r="H316" s="118"/>
      <c r="I316" s="118"/>
    </row>
    <row r="317" spans="1:9">
      <c r="A317" s="118"/>
      <c r="B317" s="118"/>
      <c r="C317" s="118"/>
      <c r="D317" s="118"/>
      <c r="E317" s="118"/>
      <c r="F317" s="118"/>
      <c r="G317" s="118"/>
      <c r="H317" s="118"/>
      <c r="I317" s="118"/>
    </row>
    <row r="318" spans="1:9">
      <c r="A318" s="118"/>
      <c r="B318" s="118"/>
      <c r="C318" s="118"/>
      <c r="D318" s="118"/>
      <c r="E318" s="118"/>
      <c r="F318" s="118"/>
      <c r="G318" s="118"/>
      <c r="H318" s="118"/>
      <c r="I318" s="118"/>
    </row>
    <row r="319" spans="1:9">
      <c r="A319" s="118"/>
      <c r="B319" s="118"/>
      <c r="C319" s="118"/>
      <c r="D319" s="118"/>
      <c r="E319" s="118"/>
      <c r="F319" s="118"/>
      <c r="G319" s="118"/>
      <c r="H319" s="118"/>
      <c r="I319" s="118"/>
    </row>
    <row r="320" spans="1:9">
      <c r="A320" s="118"/>
      <c r="B320" s="118"/>
      <c r="C320" s="118"/>
      <c r="D320" s="118"/>
      <c r="E320" s="118"/>
      <c r="F320" s="118"/>
      <c r="G320" s="118"/>
      <c r="H320" s="118"/>
      <c r="I320" s="118"/>
    </row>
    <row r="321" spans="1:9">
      <c r="A321" s="118"/>
      <c r="B321" s="118"/>
      <c r="C321" s="118"/>
      <c r="D321" s="118"/>
      <c r="E321" s="118"/>
      <c r="F321" s="118"/>
      <c r="G321" s="118"/>
      <c r="H321" s="118"/>
      <c r="I321" s="118"/>
    </row>
    <row r="322" spans="1:9">
      <c r="A322" s="118"/>
      <c r="B322" s="118"/>
      <c r="C322" s="118"/>
      <c r="D322" s="118"/>
      <c r="E322" s="118"/>
      <c r="F322" s="118"/>
      <c r="G322" s="118"/>
      <c r="H322" s="118"/>
      <c r="I322" s="118"/>
    </row>
    <row r="323" spans="1:9">
      <c r="A323" s="118"/>
      <c r="B323" s="118"/>
      <c r="C323" s="118"/>
      <c r="D323" s="118"/>
      <c r="E323" s="118"/>
      <c r="F323" s="118"/>
      <c r="G323" s="118"/>
      <c r="H323" s="118"/>
      <c r="I323" s="118"/>
    </row>
    <row r="324" spans="1:9">
      <c r="A324" s="118"/>
      <c r="B324" s="118"/>
      <c r="C324" s="118"/>
      <c r="D324" s="118"/>
      <c r="E324" s="118"/>
      <c r="F324" s="118"/>
      <c r="G324" s="118"/>
      <c r="H324" s="118"/>
      <c r="I324" s="118"/>
    </row>
    <row r="325" spans="1:9">
      <c r="A325" s="118"/>
      <c r="B325" s="118"/>
      <c r="C325" s="118"/>
      <c r="D325" s="118"/>
      <c r="E325" s="118"/>
      <c r="F325" s="118"/>
      <c r="G325" s="118"/>
      <c r="H325" s="118"/>
      <c r="I325" s="118"/>
    </row>
    <row r="326" spans="1:9">
      <c r="A326" s="118"/>
      <c r="B326" s="118"/>
      <c r="C326" s="118"/>
      <c r="D326" s="118"/>
      <c r="E326" s="118"/>
      <c r="F326" s="118"/>
      <c r="G326" s="118"/>
      <c r="H326" s="118"/>
      <c r="I326" s="118"/>
    </row>
    <row r="327" spans="1:9">
      <c r="A327" s="118"/>
      <c r="B327" s="118"/>
      <c r="C327" s="118"/>
      <c r="D327" s="118"/>
      <c r="E327" s="118"/>
      <c r="F327" s="118"/>
      <c r="G327" s="118"/>
      <c r="H327" s="118"/>
      <c r="I327" s="118"/>
    </row>
    <row r="328" spans="1:9">
      <c r="A328" s="118"/>
      <c r="B328" s="118"/>
      <c r="C328" s="118"/>
      <c r="D328" s="118"/>
      <c r="E328" s="118"/>
      <c r="F328" s="118"/>
      <c r="G328" s="118"/>
      <c r="H328" s="118"/>
      <c r="I328" s="118"/>
    </row>
    <row r="329" spans="1:9">
      <c r="A329" s="118"/>
      <c r="B329" s="118"/>
      <c r="C329" s="118"/>
      <c r="D329" s="118"/>
      <c r="E329" s="118"/>
      <c r="F329" s="118"/>
      <c r="G329" s="118"/>
      <c r="H329" s="118"/>
      <c r="I329" s="118"/>
    </row>
    <row r="330" spans="1:9">
      <c r="A330" s="118"/>
      <c r="B330" s="118"/>
      <c r="C330" s="118"/>
      <c r="D330" s="118"/>
      <c r="E330" s="118"/>
      <c r="F330" s="118"/>
      <c r="G330" s="118"/>
      <c r="H330" s="118"/>
      <c r="I330" s="118"/>
    </row>
    <row r="331" spans="1:9">
      <c r="A331" s="118"/>
      <c r="B331" s="118"/>
      <c r="C331" s="118"/>
      <c r="D331" s="118"/>
      <c r="E331" s="118"/>
      <c r="F331" s="118"/>
      <c r="G331" s="118"/>
      <c r="H331" s="118"/>
      <c r="I331" s="118"/>
    </row>
    <row r="332" spans="1:9">
      <c r="A332" s="118"/>
      <c r="B332" s="118"/>
      <c r="C332" s="118"/>
      <c r="D332" s="118"/>
      <c r="E332" s="118"/>
      <c r="F332" s="118"/>
      <c r="G332" s="118"/>
      <c r="H332" s="118"/>
      <c r="I332" s="118"/>
    </row>
    <row r="333" spans="1:9">
      <c r="A333" s="118"/>
      <c r="B333" s="118"/>
      <c r="C333" s="118"/>
      <c r="D333" s="118"/>
      <c r="E333" s="118"/>
      <c r="F333" s="118"/>
      <c r="G333" s="118"/>
      <c r="H333" s="118"/>
      <c r="I333" s="118"/>
    </row>
    <row r="334" spans="1:9">
      <c r="A334" s="118"/>
      <c r="B334" s="118"/>
      <c r="C334" s="118"/>
      <c r="D334" s="118"/>
      <c r="E334" s="118"/>
      <c r="F334" s="118"/>
      <c r="G334" s="118"/>
      <c r="H334" s="118"/>
      <c r="I334" s="118"/>
    </row>
    <row r="335" spans="1:9">
      <c r="A335" s="118"/>
      <c r="B335" s="118"/>
      <c r="C335" s="118"/>
      <c r="D335" s="118"/>
      <c r="E335" s="118"/>
      <c r="F335" s="118"/>
      <c r="G335" s="118"/>
      <c r="H335" s="118"/>
      <c r="I335" s="118"/>
    </row>
    <row r="336" spans="1:9">
      <c r="A336" s="118"/>
      <c r="B336" s="118"/>
      <c r="C336" s="118"/>
      <c r="D336" s="118"/>
      <c r="E336" s="118"/>
      <c r="F336" s="118"/>
      <c r="G336" s="118"/>
      <c r="H336" s="118"/>
      <c r="I336" s="118"/>
    </row>
    <row r="337" spans="1:9">
      <c r="A337" s="118"/>
      <c r="B337" s="118"/>
      <c r="C337" s="118"/>
      <c r="D337" s="118"/>
      <c r="E337" s="118"/>
      <c r="F337" s="118"/>
      <c r="G337" s="118"/>
      <c r="H337" s="118"/>
      <c r="I337" s="118"/>
    </row>
    <row r="338" spans="1:9">
      <c r="A338" s="118"/>
      <c r="B338" s="118"/>
      <c r="C338" s="118"/>
      <c r="D338" s="118"/>
      <c r="E338" s="118"/>
      <c r="F338" s="118"/>
      <c r="G338" s="118"/>
      <c r="H338" s="118"/>
      <c r="I338" s="118"/>
    </row>
    <row r="339" spans="1:9">
      <c r="A339" s="118"/>
      <c r="B339" s="118"/>
      <c r="C339" s="118"/>
      <c r="D339" s="118"/>
      <c r="E339" s="118"/>
      <c r="F339" s="118"/>
      <c r="G339" s="118"/>
      <c r="H339" s="118"/>
      <c r="I339" s="118"/>
    </row>
    <row r="340" spans="1:9">
      <c r="A340" s="118"/>
      <c r="B340" s="118"/>
      <c r="C340" s="118"/>
      <c r="D340" s="118"/>
      <c r="E340" s="118"/>
      <c r="F340" s="118"/>
      <c r="G340" s="118"/>
      <c r="H340" s="118"/>
      <c r="I340" s="118"/>
    </row>
    <row r="341" spans="1:9">
      <c r="A341" s="118"/>
      <c r="B341" s="118"/>
      <c r="C341" s="118"/>
      <c r="D341" s="118"/>
      <c r="E341" s="118"/>
      <c r="F341" s="118"/>
      <c r="G341" s="118"/>
      <c r="H341" s="118"/>
      <c r="I341" s="118"/>
    </row>
    <row r="342" spans="1:9">
      <c r="A342" s="118"/>
      <c r="B342" s="118"/>
      <c r="C342" s="118"/>
      <c r="D342" s="118"/>
      <c r="E342" s="118"/>
      <c r="F342" s="118"/>
      <c r="G342" s="118"/>
      <c r="H342" s="118"/>
      <c r="I342" s="118"/>
    </row>
    <row r="343" spans="1:9">
      <c r="A343" s="118"/>
      <c r="B343" s="118"/>
      <c r="C343" s="118"/>
      <c r="D343" s="118"/>
      <c r="E343" s="118"/>
      <c r="F343" s="118"/>
      <c r="G343" s="118"/>
      <c r="H343" s="118"/>
      <c r="I343" s="118"/>
    </row>
    <row r="344" spans="1:9">
      <c r="A344" s="118"/>
      <c r="B344" s="118"/>
      <c r="C344" s="118"/>
      <c r="D344" s="118"/>
      <c r="E344" s="118"/>
      <c r="F344" s="118"/>
      <c r="G344" s="118"/>
      <c r="H344" s="118"/>
      <c r="I344" s="118"/>
    </row>
    <row r="345" spans="1:9">
      <c r="A345" s="118"/>
      <c r="B345" s="118"/>
      <c r="C345" s="118"/>
      <c r="D345" s="118"/>
      <c r="E345" s="118"/>
      <c r="F345" s="118"/>
      <c r="G345" s="118"/>
      <c r="H345" s="118"/>
      <c r="I345" s="118"/>
    </row>
    <row r="346" spans="1:9">
      <c r="A346" s="118"/>
      <c r="B346" s="118"/>
      <c r="C346" s="118"/>
      <c r="D346" s="118"/>
      <c r="E346" s="118"/>
      <c r="F346" s="118"/>
      <c r="G346" s="118"/>
      <c r="H346" s="118"/>
      <c r="I346" s="118"/>
    </row>
    <row r="347" spans="1:9">
      <c r="A347" s="118"/>
      <c r="B347" s="118"/>
      <c r="C347" s="118"/>
      <c r="D347" s="118"/>
      <c r="E347" s="118"/>
      <c r="F347" s="118"/>
      <c r="G347" s="118"/>
      <c r="H347" s="118"/>
      <c r="I347" s="118"/>
    </row>
    <row r="348" spans="1:9">
      <c r="A348" s="118"/>
      <c r="B348" s="118"/>
      <c r="C348" s="118"/>
      <c r="D348" s="118"/>
      <c r="E348" s="118"/>
      <c r="F348" s="118"/>
      <c r="G348" s="118"/>
      <c r="H348" s="118"/>
      <c r="I348" s="118"/>
    </row>
    <row r="349" spans="1:9">
      <c r="A349" s="118"/>
      <c r="B349" s="118"/>
      <c r="C349" s="118"/>
      <c r="D349" s="118"/>
      <c r="E349" s="118"/>
      <c r="F349" s="118"/>
      <c r="G349" s="118"/>
      <c r="H349" s="118"/>
      <c r="I349" s="118"/>
    </row>
    <row r="350" spans="1:9">
      <c r="A350" s="118"/>
      <c r="B350" s="118"/>
      <c r="C350" s="118"/>
      <c r="D350" s="118"/>
      <c r="E350" s="118"/>
      <c r="F350" s="118"/>
      <c r="G350" s="118"/>
      <c r="H350" s="118"/>
      <c r="I350" s="118"/>
    </row>
    <row r="351" spans="1:9">
      <c r="A351" s="118"/>
      <c r="B351" s="118"/>
      <c r="C351" s="118"/>
      <c r="D351" s="118"/>
      <c r="E351" s="118"/>
      <c r="F351" s="118"/>
      <c r="G351" s="118"/>
      <c r="H351" s="118"/>
      <c r="I351" s="118"/>
    </row>
    <row r="352" spans="1:9">
      <c r="A352" s="118"/>
      <c r="B352" s="118"/>
      <c r="C352" s="118"/>
      <c r="D352" s="118"/>
      <c r="E352" s="118"/>
      <c r="F352" s="118"/>
      <c r="G352" s="118"/>
      <c r="H352" s="118"/>
      <c r="I352" s="118"/>
    </row>
    <row r="353" spans="1:9">
      <c r="A353" s="118"/>
      <c r="B353" s="118"/>
      <c r="C353" s="118"/>
      <c r="D353" s="118"/>
      <c r="E353" s="118"/>
      <c r="F353" s="118"/>
      <c r="G353" s="118"/>
      <c r="H353" s="118"/>
      <c r="I353" s="118"/>
    </row>
    <row r="354" spans="1:9">
      <c r="A354" s="118"/>
      <c r="B354" s="118"/>
      <c r="C354" s="118"/>
      <c r="D354" s="118"/>
      <c r="E354" s="118"/>
      <c r="F354" s="118"/>
      <c r="G354" s="118"/>
      <c r="H354" s="118"/>
      <c r="I354" s="118"/>
    </row>
    <row r="355" spans="1:9">
      <c r="A355" s="118"/>
      <c r="B355" s="118"/>
      <c r="C355" s="118"/>
      <c r="D355" s="118"/>
      <c r="E355" s="118"/>
      <c r="F355" s="118"/>
      <c r="G355" s="118"/>
      <c r="H355" s="118"/>
      <c r="I355" s="118"/>
    </row>
    <row r="356" spans="1:9">
      <c r="A356" s="118"/>
      <c r="B356" s="118"/>
      <c r="C356" s="118"/>
      <c r="D356" s="118"/>
      <c r="E356" s="118"/>
      <c r="F356" s="118"/>
      <c r="G356" s="118"/>
      <c r="H356" s="118"/>
      <c r="I356" s="118"/>
    </row>
    <row r="357" spans="1:9">
      <c r="A357" s="118"/>
      <c r="B357" s="118"/>
      <c r="C357" s="118"/>
      <c r="D357" s="118"/>
      <c r="E357" s="118"/>
      <c r="F357" s="118"/>
      <c r="G357" s="118"/>
      <c r="H357" s="118"/>
      <c r="I357" s="118"/>
    </row>
    <row r="358" spans="1:9">
      <c r="A358" s="118"/>
      <c r="B358" s="118"/>
      <c r="C358" s="118"/>
      <c r="D358" s="118"/>
      <c r="E358" s="118"/>
      <c r="F358" s="118"/>
      <c r="G358" s="118"/>
      <c r="H358" s="118"/>
      <c r="I358" s="118"/>
    </row>
    <row r="359" spans="1:9">
      <c r="A359" s="118"/>
      <c r="B359" s="118"/>
      <c r="C359" s="118"/>
      <c r="D359" s="118"/>
      <c r="E359" s="118"/>
      <c r="F359" s="118"/>
      <c r="G359" s="118"/>
      <c r="H359" s="118"/>
      <c r="I359" s="118"/>
    </row>
    <row r="360" spans="1:9">
      <c r="A360" s="118"/>
      <c r="B360" s="118"/>
      <c r="C360" s="118"/>
      <c r="D360" s="118"/>
      <c r="E360" s="118"/>
      <c r="F360" s="118"/>
      <c r="G360" s="118"/>
      <c r="H360" s="118"/>
      <c r="I360" s="118"/>
    </row>
    <row r="361" spans="1:9">
      <c r="A361" s="118"/>
      <c r="B361" s="118"/>
      <c r="C361" s="118"/>
      <c r="D361" s="118"/>
      <c r="E361" s="118"/>
      <c r="F361" s="118"/>
      <c r="G361" s="118"/>
      <c r="H361" s="118"/>
      <c r="I361" s="118"/>
    </row>
    <row r="362" spans="1:9">
      <c r="A362" s="118"/>
      <c r="B362" s="118"/>
      <c r="C362" s="118"/>
      <c r="D362" s="118"/>
      <c r="E362" s="118"/>
      <c r="F362" s="118"/>
      <c r="G362" s="118"/>
      <c r="H362" s="118"/>
      <c r="I362" s="118"/>
    </row>
    <row r="363" spans="1:9">
      <c r="A363" s="118"/>
      <c r="B363" s="118"/>
      <c r="C363" s="118"/>
      <c r="D363" s="118"/>
      <c r="E363" s="118"/>
      <c r="F363" s="118"/>
      <c r="G363" s="118"/>
      <c r="H363" s="118"/>
      <c r="I363" s="118"/>
    </row>
    <row r="364" spans="1:9">
      <c r="A364" s="118"/>
      <c r="B364" s="118"/>
      <c r="C364" s="118"/>
      <c r="D364" s="118"/>
      <c r="E364" s="118"/>
      <c r="F364" s="118"/>
      <c r="G364" s="118"/>
      <c r="H364" s="118"/>
      <c r="I364" s="118"/>
    </row>
    <row r="365" spans="1:9">
      <c r="A365" s="118"/>
      <c r="B365" s="118"/>
      <c r="C365" s="118"/>
      <c r="D365" s="118"/>
      <c r="E365" s="118"/>
      <c r="F365" s="118"/>
      <c r="G365" s="118"/>
      <c r="H365" s="118"/>
      <c r="I365" s="118"/>
    </row>
    <row r="366" spans="1:9">
      <c r="A366" s="118"/>
      <c r="B366" s="118"/>
      <c r="C366" s="118"/>
      <c r="D366" s="118"/>
      <c r="E366" s="118"/>
      <c r="F366" s="118"/>
      <c r="G366" s="118"/>
      <c r="H366" s="118"/>
      <c r="I366" s="118"/>
    </row>
    <row r="367" spans="1:9">
      <c r="A367" s="118"/>
      <c r="B367" s="118"/>
      <c r="C367" s="118"/>
      <c r="D367" s="118"/>
      <c r="E367" s="118"/>
      <c r="F367" s="118"/>
      <c r="G367" s="118"/>
      <c r="H367" s="118"/>
      <c r="I367" s="118"/>
    </row>
    <row r="368" spans="1:9">
      <c r="A368" s="118"/>
      <c r="B368" s="118"/>
      <c r="C368" s="118"/>
      <c r="D368" s="118"/>
      <c r="E368" s="118"/>
      <c r="F368" s="118"/>
      <c r="G368" s="118"/>
      <c r="H368" s="118"/>
      <c r="I368" s="118"/>
    </row>
    <row r="369" spans="1:9">
      <c r="A369" s="118"/>
      <c r="B369" s="118"/>
      <c r="C369" s="118"/>
      <c r="D369" s="118"/>
      <c r="E369" s="118"/>
      <c r="F369" s="118"/>
      <c r="G369" s="118"/>
      <c r="H369" s="118"/>
      <c r="I369" s="118"/>
    </row>
    <row r="370" spans="1:9">
      <c r="A370" s="118"/>
      <c r="B370" s="118"/>
      <c r="C370" s="118"/>
      <c r="D370" s="118"/>
      <c r="E370" s="118"/>
      <c r="F370" s="118"/>
      <c r="G370" s="118"/>
      <c r="H370" s="118"/>
      <c r="I370" s="118"/>
    </row>
    <row r="371" spans="1:9">
      <c r="A371" s="118"/>
      <c r="B371" s="118"/>
      <c r="C371" s="118"/>
      <c r="D371" s="118"/>
      <c r="E371" s="118"/>
      <c r="F371" s="118"/>
      <c r="G371" s="118"/>
      <c r="H371" s="118"/>
      <c r="I371" s="118"/>
    </row>
    <row r="372" spans="1:9">
      <c r="A372" s="118"/>
      <c r="B372" s="118"/>
      <c r="C372" s="118"/>
      <c r="D372" s="118"/>
      <c r="E372" s="118"/>
      <c r="F372" s="118"/>
      <c r="G372" s="118"/>
      <c r="H372" s="118"/>
      <c r="I372" s="118"/>
    </row>
    <row r="373" spans="1:9">
      <c r="A373" s="118"/>
      <c r="B373" s="118"/>
      <c r="C373" s="118"/>
      <c r="D373" s="118"/>
      <c r="E373" s="118"/>
      <c r="F373" s="118"/>
      <c r="G373" s="118"/>
      <c r="H373" s="118"/>
      <c r="I373" s="118"/>
    </row>
    <row r="374" spans="1:9">
      <c r="A374" s="118"/>
      <c r="B374" s="118"/>
      <c r="C374" s="118"/>
      <c r="D374" s="118"/>
      <c r="E374" s="118"/>
      <c r="F374" s="118"/>
      <c r="G374" s="118"/>
      <c r="H374" s="118"/>
      <c r="I374" s="118"/>
    </row>
    <row r="375" spans="1:9">
      <c r="A375" s="118"/>
      <c r="B375" s="118"/>
      <c r="C375" s="118"/>
      <c r="D375" s="118"/>
      <c r="E375" s="118"/>
      <c r="F375" s="118"/>
      <c r="G375" s="118"/>
      <c r="H375" s="118"/>
      <c r="I375" s="118"/>
    </row>
    <row r="376" spans="1:9">
      <c r="A376" s="118"/>
      <c r="B376" s="118"/>
      <c r="C376" s="118"/>
      <c r="D376" s="118"/>
      <c r="E376" s="118"/>
      <c r="F376" s="118"/>
      <c r="G376" s="118"/>
      <c r="H376" s="118"/>
      <c r="I376" s="118"/>
    </row>
    <row r="377" spans="1:9">
      <c r="A377" s="118"/>
      <c r="B377" s="118"/>
      <c r="C377" s="118"/>
      <c r="D377" s="118"/>
      <c r="E377" s="118"/>
      <c r="F377" s="118"/>
      <c r="G377" s="118"/>
      <c r="H377" s="118"/>
      <c r="I377" s="118"/>
    </row>
    <row r="378" spans="1:9">
      <c r="A378" s="118"/>
      <c r="B378" s="118"/>
      <c r="C378" s="118"/>
      <c r="D378" s="118"/>
      <c r="E378" s="118"/>
      <c r="F378" s="118"/>
      <c r="G378" s="118"/>
      <c r="H378" s="118"/>
      <c r="I378" s="118"/>
    </row>
    <row r="379" spans="1:9">
      <c r="A379" s="118"/>
      <c r="B379" s="118"/>
      <c r="C379" s="118"/>
      <c r="D379" s="118"/>
      <c r="E379" s="118"/>
      <c r="F379" s="118"/>
      <c r="G379" s="118"/>
      <c r="H379" s="118"/>
      <c r="I379" s="118"/>
    </row>
    <row r="380" spans="1:9">
      <c r="A380" s="118"/>
      <c r="B380" s="118"/>
      <c r="C380" s="118"/>
      <c r="D380" s="118"/>
      <c r="E380" s="118"/>
      <c r="F380" s="118"/>
      <c r="G380" s="118"/>
      <c r="H380" s="118"/>
      <c r="I380" s="118"/>
    </row>
    <row r="381" spans="1:9">
      <c r="A381" s="118"/>
      <c r="B381" s="118"/>
      <c r="C381" s="118"/>
      <c r="D381" s="118"/>
      <c r="E381" s="118"/>
      <c r="F381" s="118"/>
      <c r="G381" s="118"/>
      <c r="H381" s="118"/>
      <c r="I381" s="118"/>
    </row>
    <row r="382" spans="1:9">
      <c r="A382" s="118"/>
      <c r="B382" s="118"/>
      <c r="C382" s="118"/>
      <c r="D382" s="118"/>
      <c r="E382" s="118"/>
      <c r="F382" s="118"/>
      <c r="G382" s="118"/>
      <c r="H382" s="118"/>
      <c r="I382" s="118"/>
    </row>
    <row r="383" spans="1:9">
      <c r="A383" s="118"/>
      <c r="B383" s="118"/>
      <c r="C383" s="118"/>
      <c r="D383" s="118"/>
      <c r="E383" s="118"/>
      <c r="F383" s="118"/>
      <c r="G383" s="118"/>
      <c r="H383" s="118"/>
      <c r="I383" s="118"/>
    </row>
    <row r="384" spans="1:9">
      <c r="A384" s="118"/>
      <c r="B384" s="118"/>
      <c r="C384" s="118"/>
      <c r="D384" s="118"/>
      <c r="E384" s="118"/>
      <c r="F384" s="118"/>
      <c r="G384" s="118"/>
      <c r="H384" s="118"/>
      <c r="I384" s="118"/>
    </row>
    <row r="385" spans="1:9">
      <c r="A385" s="118"/>
      <c r="B385" s="118"/>
      <c r="C385" s="118"/>
      <c r="D385" s="118"/>
      <c r="E385" s="118"/>
      <c r="F385" s="118"/>
      <c r="G385" s="118"/>
      <c r="H385" s="118"/>
      <c r="I385" s="118"/>
    </row>
    <row r="386" spans="1:9">
      <c r="A386" s="118"/>
      <c r="B386" s="118"/>
      <c r="C386" s="118"/>
      <c r="D386" s="118"/>
      <c r="E386" s="118"/>
      <c r="F386" s="118"/>
      <c r="G386" s="118"/>
      <c r="H386" s="118"/>
      <c r="I386" s="118"/>
    </row>
    <row r="387" spans="1:9">
      <c r="A387" s="118"/>
      <c r="B387" s="118"/>
      <c r="C387" s="118"/>
      <c r="D387" s="118"/>
      <c r="E387" s="118"/>
      <c r="F387" s="118"/>
      <c r="G387" s="118"/>
      <c r="H387" s="118"/>
      <c r="I387" s="118"/>
    </row>
    <row r="388" spans="1:9">
      <c r="A388" s="118"/>
      <c r="B388" s="118"/>
      <c r="C388" s="118"/>
      <c r="D388" s="118"/>
      <c r="E388" s="118"/>
      <c r="F388" s="118"/>
      <c r="G388" s="118"/>
      <c r="H388" s="118"/>
      <c r="I388" s="118"/>
    </row>
    <row r="389" spans="1:9">
      <c r="A389" s="118"/>
      <c r="B389" s="118"/>
      <c r="C389" s="118"/>
      <c r="D389" s="118"/>
      <c r="E389" s="118"/>
      <c r="F389" s="118"/>
      <c r="G389" s="118"/>
      <c r="H389" s="118"/>
      <c r="I389" s="118"/>
    </row>
    <row r="390" spans="1:9">
      <c r="A390" s="118"/>
      <c r="B390" s="118"/>
      <c r="C390" s="118"/>
      <c r="D390" s="118"/>
      <c r="E390" s="118"/>
      <c r="F390" s="118"/>
      <c r="G390" s="118"/>
      <c r="H390" s="118"/>
      <c r="I390" s="118"/>
    </row>
    <row r="391" spans="1:9">
      <c r="A391" s="118"/>
      <c r="B391" s="118"/>
      <c r="C391" s="118"/>
      <c r="D391" s="118"/>
      <c r="E391" s="118"/>
      <c r="F391" s="118"/>
      <c r="G391" s="118"/>
      <c r="H391" s="118"/>
      <c r="I391" s="118"/>
    </row>
    <row r="392" spans="1:9">
      <c r="A392" s="118"/>
      <c r="B392" s="118"/>
      <c r="C392" s="118"/>
      <c r="D392" s="118"/>
      <c r="E392" s="118"/>
      <c r="F392" s="118"/>
      <c r="G392" s="118"/>
      <c r="H392" s="118"/>
      <c r="I392" s="118"/>
    </row>
    <row r="393" spans="1:9">
      <c r="A393" s="118"/>
      <c r="B393" s="118"/>
      <c r="C393" s="118"/>
      <c r="D393" s="118"/>
      <c r="E393" s="118"/>
      <c r="F393" s="118"/>
      <c r="G393" s="118"/>
      <c r="H393" s="118"/>
      <c r="I393" s="118"/>
    </row>
    <row r="394" spans="1:9">
      <c r="A394" s="118"/>
      <c r="B394" s="118"/>
      <c r="C394" s="118"/>
      <c r="D394" s="118"/>
      <c r="E394" s="118"/>
      <c r="F394" s="118"/>
      <c r="G394" s="118"/>
      <c r="H394" s="118"/>
      <c r="I394" s="118"/>
    </row>
    <row r="395" spans="1:9">
      <c r="A395" s="118"/>
      <c r="B395" s="118"/>
      <c r="C395" s="118"/>
      <c r="D395" s="118"/>
      <c r="E395" s="118"/>
      <c r="F395" s="118"/>
      <c r="G395" s="118"/>
      <c r="H395" s="118"/>
      <c r="I395" s="118"/>
    </row>
    <row r="396" spans="1:9">
      <c r="A396" s="118"/>
      <c r="B396" s="118"/>
      <c r="C396" s="118"/>
      <c r="D396" s="118"/>
      <c r="E396" s="118"/>
      <c r="F396" s="118"/>
      <c r="G396" s="118"/>
      <c r="H396" s="118"/>
      <c r="I396" s="118"/>
    </row>
    <row r="397" spans="1:9">
      <c r="A397" s="118"/>
      <c r="B397" s="118"/>
      <c r="C397" s="118"/>
      <c r="D397" s="118"/>
      <c r="E397" s="118"/>
      <c r="F397" s="118"/>
      <c r="G397" s="118"/>
      <c r="H397" s="118"/>
      <c r="I397" s="118"/>
    </row>
    <row r="398" spans="1:9">
      <c r="A398" s="118"/>
      <c r="B398" s="118"/>
      <c r="C398" s="118"/>
      <c r="D398" s="118"/>
      <c r="E398" s="118"/>
      <c r="F398" s="118"/>
      <c r="G398" s="118"/>
      <c r="H398" s="118"/>
      <c r="I398" s="118"/>
    </row>
    <row r="399" spans="1:9">
      <c r="A399" s="118"/>
      <c r="B399" s="118"/>
      <c r="C399" s="118"/>
      <c r="D399" s="118"/>
      <c r="E399" s="118"/>
      <c r="F399" s="118"/>
      <c r="G399" s="118"/>
      <c r="H399" s="118"/>
      <c r="I399" s="118"/>
    </row>
    <row r="400" spans="1:9">
      <c r="A400" s="118"/>
      <c r="B400" s="118"/>
      <c r="C400" s="118"/>
      <c r="D400" s="118"/>
      <c r="E400" s="118"/>
      <c r="F400" s="118"/>
      <c r="G400" s="118"/>
      <c r="H400" s="118"/>
      <c r="I400" s="118"/>
    </row>
    <row r="401" spans="1:9">
      <c r="A401" s="118"/>
      <c r="B401" s="118"/>
      <c r="C401" s="118"/>
      <c r="D401" s="118"/>
      <c r="E401" s="118"/>
      <c r="F401" s="118"/>
      <c r="G401" s="118"/>
      <c r="H401" s="118"/>
      <c r="I401" s="118"/>
    </row>
    <row r="402" spans="1:9">
      <c r="A402" s="118"/>
      <c r="B402" s="118"/>
      <c r="C402" s="118"/>
      <c r="D402" s="118"/>
      <c r="E402" s="118"/>
      <c r="F402" s="118"/>
      <c r="G402" s="118"/>
      <c r="H402" s="118"/>
      <c r="I402" s="118"/>
    </row>
    <row r="403" spans="1:9">
      <c r="A403" s="118"/>
      <c r="B403" s="118"/>
      <c r="C403" s="118"/>
      <c r="D403" s="118"/>
      <c r="E403" s="118"/>
      <c r="F403" s="118"/>
      <c r="G403" s="118"/>
      <c r="H403" s="118"/>
      <c r="I403" s="118"/>
    </row>
    <row r="404" spans="1:9">
      <c r="A404" s="118"/>
      <c r="B404" s="118"/>
      <c r="C404" s="118"/>
      <c r="D404" s="118"/>
      <c r="E404" s="118"/>
      <c r="F404" s="118"/>
      <c r="G404" s="118"/>
      <c r="H404" s="118"/>
      <c r="I404" s="118"/>
    </row>
    <row r="405" spans="1:9">
      <c r="A405" s="118"/>
      <c r="B405" s="118"/>
      <c r="C405" s="118"/>
      <c r="D405" s="118"/>
      <c r="E405" s="118"/>
      <c r="F405" s="118"/>
      <c r="G405" s="118"/>
      <c r="H405" s="118"/>
      <c r="I405" s="118"/>
    </row>
    <row r="406" spans="1:9">
      <c r="A406" s="118"/>
      <c r="B406" s="118"/>
      <c r="C406" s="118"/>
      <c r="D406" s="118"/>
      <c r="E406" s="118"/>
      <c r="F406" s="118"/>
      <c r="G406" s="118"/>
      <c r="H406" s="118"/>
      <c r="I406" s="118"/>
    </row>
    <row r="407" spans="1:9">
      <c r="A407" s="118"/>
      <c r="B407" s="118"/>
      <c r="C407" s="118"/>
      <c r="D407" s="118"/>
      <c r="E407" s="118"/>
      <c r="F407" s="118"/>
      <c r="G407" s="118"/>
      <c r="H407" s="118"/>
      <c r="I407" s="118"/>
    </row>
    <row r="408" spans="1:9">
      <c r="A408" s="118"/>
      <c r="B408" s="118"/>
      <c r="C408" s="118"/>
      <c r="D408" s="118"/>
      <c r="E408" s="118"/>
      <c r="F408" s="118"/>
      <c r="G408" s="118"/>
      <c r="H408" s="118"/>
      <c r="I408" s="118"/>
    </row>
    <row r="409" spans="1:9">
      <c r="A409" s="118"/>
      <c r="B409" s="118"/>
      <c r="C409" s="118"/>
      <c r="D409" s="118"/>
      <c r="E409" s="118"/>
      <c r="F409" s="118"/>
      <c r="G409" s="118"/>
      <c r="H409" s="118"/>
      <c r="I409" s="118"/>
    </row>
    <row r="410" spans="1:9">
      <c r="A410" s="118"/>
      <c r="B410" s="118"/>
      <c r="C410" s="118"/>
      <c r="D410" s="118"/>
      <c r="E410" s="118"/>
      <c r="F410" s="118"/>
      <c r="G410" s="118"/>
      <c r="H410" s="118"/>
      <c r="I410" s="118"/>
    </row>
    <row r="411" spans="1:9">
      <c r="A411" s="118"/>
      <c r="B411" s="118"/>
      <c r="C411" s="118"/>
      <c r="D411" s="118"/>
      <c r="E411" s="118"/>
      <c r="F411" s="118"/>
      <c r="G411" s="118"/>
      <c r="H411" s="118"/>
      <c r="I411" s="118"/>
    </row>
    <row r="412" spans="1:9">
      <c r="A412" s="118"/>
      <c r="B412" s="118"/>
      <c r="C412" s="118"/>
      <c r="D412" s="118"/>
      <c r="E412" s="118"/>
      <c r="F412" s="118"/>
      <c r="G412" s="118"/>
      <c r="H412" s="118"/>
      <c r="I412" s="118"/>
    </row>
    <row r="413" spans="1:9">
      <c r="A413" s="118"/>
      <c r="B413" s="118"/>
      <c r="C413" s="118"/>
      <c r="D413" s="118"/>
      <c r="E413" s="118"/>
      <c r="F413" s="118"/>
      <c r="G413" s="118"/>
      <c r="H413" s="118"/>
      <c r="I413" s="118"/>
    </row>
    <row r="414" spans="1:9">
      <c r="A414" s="118"/>
      <c r="B414" s="118"/>
      <c r="C414" s="118"/>
      <c r="D414" s="118"/>
      <c r="E414" s="118"/>
      <c r="F414" s="118"/>
      <c r="G414" s="118"/>
      <c r="H414" s="118"/>
      <c r="I414" s="118"/>
    </row>
    <row r="415" spans="1:9">
      <c r="A415" s="118"/>
      <c r="B415" s="118"/>
      <c r="C415" s="118"/>
      <c r="D415" s="118"/>
      <c r="E415" s="118"/>
      <c r="F415" s="118"/>
      <c r="G415" s="118"/>
      <c r="H415" s="118"/>
      <c r="I415" s="118"/>
    </row>
    <row r="416" spans="1:9">
      <c r="A416" s="118"/>
      <c r="B416" s="118"/>
      <c r="C416" s="118"/>
      <c r="D416" s="118"/>
      <c r="E416" s="118"/>
      <c r="F416" s="118"/>
      <c r="G416" s="118"/>
      <c r="H416" s="118"/>
      <c r="I416" s="118"/>
    </row>
    <row r="417" spans="1:9">
      <c r="A417" s="118"/>
      <c r="B417" s="118"/>
      <c r="C417" s="118"/>
      <c r="D417" s="118"/>
      <c r="E417" s="118"/>
      <c r="F417" s="118"/>
      <c r="G417" s="118"/>
      <c r="H417" s="118"/>
      <c r="I417" s="118"/>
    </row>
    <row r="418" spans="1:9">
      <c r="A418" s="118"/>
      <c r="B418" s="118"/>
      <c r="C418" s="118"/>
      <c r="D418" s="118"/>
      <c r="E418" s="118"/>
      <c r="F418" s="118"/>
      <c r="G418" s="118"/>
      <c r="H418" s="118"/>
      <c r="I418" s="118"/>
    </row>
    <row r="419" spans="1:9">
      <c r="A419" s="118"/>
      <c r="B419" s="118"/>
      <c r="C419" s="118"/>
      <c r="D419" s="118"/>
      <c r="E419" s="118"/>
      <c r="F419" s="118"/>
      <c r="G419" s="118"/>
      <c r="H419" s="118"/>
      <c r="I419" s="118"/>
    </row>
    <row r="420" spans="1:9">
      <c r="A420" s="118"/>
      <c r="B420" s="118"/>
      <c r="C420" s="118"/>
      <c r="D420" s="118"/>
      <c r="E420" s="118"/>
      <c r="F420" s="118"/>
      <c r="G420" s="118"/>
      <c r="H420" s="118"/>
      <c r="I420" s="118"/>
    </row>
    <row r="421" spans="1:9">
      <c r="A421" s="118"/>
      <c r="B421" s="118"/>
      <c r="C421" s="118"/>
      <c r="D421" s="118"/>
      <c r="E421" s="118"/>
      <c r="F421" s="118"/>
      <c r="G421" s="118"/>
      <c r="H421" s="118"/>
      <c r="I421" s="118"/>
    </row>
    <row r="422" spans="1:9">
      <c r="A422" s="118"/>
      <c r="B422" s="118"/>
      <c r="C422" s="118"/>
      <c r="D422" s="118"/>
      <c r="E422" s="118"/>
      <c r="F422" s="118"/>
      <c r="G422" s="118"/>
      <c r="H422" s="118"/>
      <c r="I422" s="118"/>
    </row>
    <row r="423" spans="1:9">
      <c r="A423" s="118"/>
      <c r="B423" s="118"/>
      <c r="C423" s="118"/>
      <c r="D423" s="118"/>
      <c r="E423" s="118"/>
      <c r="F423" s="118"/>
      <c r="G423" s="118"/>
      <c r="H423" s="118"/>
      <c r="I423" s="118"/>
    </row>
    <row r="424" spans="1:9">
      <c r="A424" s="118"/>
      <c r="B424" s="118"/>
      <c r="C424" s="118"/>
      <c r="D424" s="118"/>
      <c r="E424" s="118"/>
      <c r="F424" s="118"/>
      <c r="G424" s="118"/>
      <c r="H424" s="118"/>
      <c r="I424" s="118"/>
    </row>
    <row r="425" spans="1:9">
      <c r="A425" s="118"/>
      <c r="B425" s="118"/>
      <c r="C425" s="118"/>
      <c r="D425" s="118"/>
      <c r="E425" s="118"/>
      <c r="F425" s="118"/>
      <c r="G425" s="118"/>
      <c r="H425" s="118"/>
      <c r="I425" s="118"/>
    </row>
    <row r="426" spans="1:9">
      <c r="A426" s="118"/>
      <c r="B426" s="118"/>
      <c r="C426" s="118"/>
      <c r="D426" s="118"/>
      <c r="E426" s="118"/>
      <c r="F426" s="118"/>
      <c r="G426" s="118"/>
      <c r="H426" s="118"/>
      <c r="I426" s="118"/>
    </row>
    <row r="427" spans="1:9">
      <c r="A427" s="118"/>
      <c r="B427" s="118"/>
      <c r="C427" s="118"/>
      <c r="D427" s="118"/>
      <c r="E427" s="118"/>
      <c r="F427" s="118"/>
      <c r="G427" s="118"/>
      <c r="H427" s="118"/>
      <c r="I427" s="118"/>
    </row>
    <row r="428" spans="1:9">
      <c r="A428" s="118"/>
      <c r="B428" s="118"/>
      <c r="C428" s="118"/>
      <c r="D428" s="118"/>
      <c r="E428" s="118"/>
      <c r="F428" s="118"/>
      <c r="G428" s="118"/>
      <c r="H428" s="118"/>
      <c r="I428" s="118"/>
    </row>
    <row r="429" spans="1:9">
      <c r="A429" s="118"/>
      <c r="B429" s="118"/>
      <c r="C429" s="118"/>
      <c r="D429" s="118"/>
      <c r="E429" s="118"/>
      <c r="F429" s="118"/>
      <c r="G429" s="118"/>
      <c r="H429" s="118"/>
      <c r="I429" s="118"/>
    </row>
    <row r="430" spans="1:9">
      <c r="A430" s="118"/>
      <c r="B430" s="118"/>
      <c r="C430" s="118"/>
      <c r="D430" s="118"/>
      <c r="E430" s="118"/>
      <c r="F430" s="118"/>
      <c r="G430" s="118"/>
      <c r="H430" s="118"/>
      <c r="I430" s="118"/>
    </row>
    <row r="431" spans="1:9">
      <c r="A431" s="118"/>
      <c r="B431" s="118"/>
      <c r="C431" s="118"/>
      <c r="D431" s="118"/>
      <c r="E431" s="118"/>
      <c r="F431" s="118"/>
      <c r="G431" s="118"/>
      <c r="H431" s="118"/>
      <c r="I431" s="118"/>
    </row>
    <row r="432" spans="1:9">
      <c r="A432" s="118"/>
      <c r="B432" s="118"/>
      <c r="C432" s="118"/>
      <c r="D432" s="118"/>
      <c r="E432" s="118"/>
      <c r="F432" s="118"/>
      <c r="G432" s="118"/>
      <c r="H432" s="118"/>
      <c r="I432" s="118"/>
    </row>
    <row r="433" spans="1:9">
      <c r="A433" s="118"/>
      <c r="B433" s="118"/>
      <c r="C433" s="118"/>
      <c r="D433" s="118"/>
      <c r="E433" s="118"/>
      <c r="F433" s="118"/>
      <c r="G433" s="118"/>
      <c r="H433" s="118"/>
      <c r="I433" s="118"/>
    </row>
    <row r="434" spans="1:9">
      <c r="A434" s="118"/>
      <c r="B434" s="118"/>
      <c r="C434" s="118"/>
      <c r="D434" s="118"/>
      <c r="E434" s="118"/>
      <c r="F434" s="118"/>
      <c r="G434" s="118"/>
      <c r="H434" s="118"/>
      <c r="I434" s="118"/>
    </row>
    <row r="435" spans="1:9">
      <c r="A435" s="118"/>
      <c r="B435" s="118"/>
      <c r="C435" s="118"/>
      <c r="D435" s="118"/>
      <c r="E435" s="118"/>
      <c r="F435" s="118"/>
      <c r="G435" s="118"/>
      <c r="H435" s="118"/>
      <c r="I435" s="118"/>
    </row>
    <row r="436" spans="1:9">
      <c r="A436" s="118"/>
      <c r="B436" s="118"/>
      <c r="C436" s="118"/>
      <c r="D436" s="118"/>
      <c r="E436" s="118"/>
      <c r="F436" s="118"/>
      <c r="G436" s="118"/>
      <c r="H436" s="118"/>
      <c r="I436" s="118"/>
    </row>
    <row r="437" spans="1:9">
      <c r="A437" s="118"/>
      <c r="B437" s="118"/>
      <c r="C437" s="118"/>
      <c r="D437" s="118"/>
      <c r="E437" s="118"/>
      <c r="F437" s="118"/>
      <c r="G437" s="118"/>
      <c r="H437" s="118"/>
      <c r="I437" s="118"/>
    </row>
    <row r="438" spans="1:9">
      <c r="A438" s="118"/>
      <c r="B438" s="118"/>
      <c r="C438" s="118"/>
      <c r="D438" s="118"/>
      <c r="E438" s="118"/>
      <c r="F438" s="118"/>
      <c r="G438" s="118"/>
      <c r="H438" s="118"/>
      <c r="I438" s="118"/>
    </row>
    <row r="439" spans="1:9">
      <c r="A439" s="118"/>
      <c r="B439" s="118"/>
      <c r="C439" s="118"/>
      <c r="D439" s="118"/>
      <c r="E439" s="118"/>
      <c r="F439" s="118"/>
      <c r="G439" s="118"/>
      <c r="H439" s="118"/>
      <c r="I439" s="118"/>
    </row>
    <row r="440" spans="1:9">
      <c r="A440" s="118"/>
      <c r="B440" s="118"/>
      <c r="C440" s="118"/>
      <c r="D440" s="118"/>
      <c r="E440" s="118"/>
      <c r="F440" s="118"/>
      <c r="G440" s="118"/>
      <c r="H440" s="118"/>
      <c r="I440" s="118"/>
    </row>
    <row r="441" spans="1:9">
      <c r="A441" s="118"/>
      <c r="B441" s="118"/>
      <c r="C441" s="118"/>
      <c r="D441" s="118"/>
      <c r="E441" s="118"/>
      <c r="F441" s="118"/>
      <c r="G441" s="118"/>
      <c r="H441" s="118"/>
      <c r="I441" s="118"/>
    </row>
    <row r="442" spans="1:9">
      <c r="A442" s="118"/>
      <c r="B442" s="118"/>
      <c r="C442" s="118"/>
      <c r="D442" s="118"/>
      <c r="E442" s="118"/>
      <c r="F442" s="118"/>
      <c r="G442" s="118"/>
      <c r="H442" s="118"/>
      <c r="I442" s="118"/>
    </row>
    <row r="443" spans="1:9">
      <c r="A443" s="118"/>
      <c r="B443" s="118"/>
      <c r="C443" s="118"/>
      <c r="D443" s="118"/>
      <c r="E443" s="118"/>
      <c r="F443" s="118"/>
      <c r="G443" s="118"/>
      <c r="H443" s="118"/>
      <c r="I443" s="118"/>
    </row>
    <row r="444" spans="1:9">
      <c r="A444" s="118"/>
      <c r="B444" s="118"/>
      <c r="C444" s="118"/>
      <c r="D444" s="118"/>
      <c r="E444" s="118"/>
      <c r="F444" s="118"/>
      <c r="G444" s="118"/>
      <c r="H444" s="118"/>
      <c r="I444" s="118"/>
    </row>
    <row r="445" spans="1:9">
      <c r="A445" s="118"/>
      <c r="B445" s="118"/>
      <c r="C445" s="118"/>
      <c r="D445" s="118"/>
      <c r="E445" s="118"/>
      <c r="F445" s="118"/>
      <c r="G445" s="118"/>
      <c r="H445" s="118"/>
      <c r="I445" s="118"/>
    </row>
    <row r="446" spans="1:9">
      <c r="A446" s="118"/>
      <c r="B446" s="118"/>
      <c r="C446" s="118"/>
      <c r="D446" s="118"/>
      <c r="E446" s="118"/>
      <c r="F446" s="118"/>
      <c r="G446" s="118"/>
      <c r="H446" s="118"/>
      <c r="I446" s="118"/>
    </row>
    <row r="447" spans="1:9">
      <c r="A447" s="118"/>
      <c r="B447" s="118"/>
      <c r="C447" s="118"/>
      <c r="D447" s="118"/>
      <c r="E447" s="118"/>
      <c r="F447" s="118"/>
      <c r="G447" s="118"/>
      <c r="H447" s="118"/>
      <c r="I447" s="118"/>
    </row>
    <row r="448" spans="1:9">
      <c r="A448" s="118"/>
      <c r="B448" s="118"/>
      <c r="C448" s="118"/>
      <c r="D448" s="118"/>
      <c r="E448" s="118"/>
      <c r="F448" s="118"/>
      <c r="G448" s="118"/>
      <c r="H448" s="118"/>
      <c r="I448" s="118"/>
    </row>
    <row r="449" spans="1:9">
      <c r="A449" s="118"/>
      <c r="B449" s="118"/>
      <c r="C449" s="118"/>
      <c r="D449" s="118"/>
      <c r="E449" s="118"/>
      <c r="F449" s="118"/>
      <c r="G449" s="118"/>
      <c r="H449" s="118"/>
      <c r="I449" s="118"/>
    </row>
    <row r="450" spans="1:9">
      <c r="A450" s="118"/>
      <c r="B450" s="118"/>
      <c r="C450" s="118"/>
      <c r="D450" s="118"/>
      <c r="E450" s="118"/>
      <c r="F450" s="118"/>
      <c r="G450" s="118"/>
      <c r="H450" s="118"/>
      <c r="I450" s="118"/>
    </row>
    <row r="451" spans="1:9">
      <c r="A451" s="118"/>
      <c r="B451" s="118"/>
      <c r="C451" s="118"/>
      <c r="D451" s="118"/>
      <c r="E451" s="118"/>
      <c r="F451" s="118"/>
      <c r="G451" s="118"/>
      <c r="H451" s="118"/>
      <c r="I451" s="118"/>
    </row>
    <row r="452" spans="1:9">
      <c r="A452" s="118"/>
      <c r="B452" s="118"/>
      <c r="C452" s="118"/>
      <c r="D452" s="118"/>
      <c r="E452" s="118"/>
      <c r="F452" s="118"/>
      <c r="G452" s="118"/>
      <c r="H452" s="118"/>
      <c r="I452" s="118"/>
    </row>
    <row r="453" spans="1:9">
      <c r="A453" s="118"/>
      <c r="B453" s="118"/>
      <c r="C453" s="118"/>
      <c r="D453" s="118"/>
      <c r="E453" s="118"/>
      <c r="F453" s="118"/>
      <c r="G453" s="118"/>
      <c r="H453" s="118"/>
      <c r="I453" s="118"/>
    </row>
    <row r="454" spans="1:9">
      <c r="A454" s="118"/>
      <c r="B454" s="118"/>
      <c r="C454" s="118"/>
      <c r="D454" s="118"/>
      <c r="E454" s="118"/>
      <c r="F454" s="118"/>
      <c r="G454" s="118"/>
      <c r="H454" s="118"/>
      <c r="I454" s="118"/>
    </row>
    <row r="455" spans="1:9">
      <c r="A455" s="118"/>
      <c r="B455" s="118"/>
      <c r="C455" s="118"/>
      <c r="D455" s="118"/>
      <c r="E455" s="118"/>
      <c r="F455" s="118"/>
      <c r="G455" s="118"/>
      <c r="H455" s="118"/>
      <c r="I455" s="118"/>
    </row>
    <row r="456" spans="1:9">
      <c r="A456" s="118"/>
      <c r="B456" s="118"/>
      <c r="C456" s="118"/>
      <c r="D456" s="118"/>
      <c r="E456" s="118"/>
      <c r="F456" s="118"/>
      <c r="G456" s="118"/>
      <c r="H456" s="118"/>
      <c r="I456" s="118"/>
    </row>
    <row r="457" spans="1:9">
      <c r="A457" s="118"/>
      <c r="B457" s="118"/>
      <c r="C457" s="118"/>
      <c r="D457" s="118"/>
      <c r="E457" s="118"/>
      <c r="F457" s="118"/>
      <c r="G457" s="118"/>
      <c r="H457" s="118"/>
      <c r="I457" s="118"/>
    </row>
    <row r="458" spans="1:9">
      <c r="A458" s="118"/>
      <c r="B458" s="118"/>
      <c r="C458" s="118"/>
      <c r="D458" s="118"/>
      <c r="E458" s="118"/>
      <c r="F458" s="118"/>
      <c r="G458" s="118"/>
      <c r="H458" s="118"/>
      <c r="I458" s="118"/>
    </row>
    <row r="459" spans="1:9">
      <c r="A459" s="118"/>
      <c r="B459" s="118"/>
      <c r="C459" s="118"/>
      <c r="D459" s="118"/>
      <c r="E459" s="118"/>
      <c r="F459" s="118"/>
      <c r="G459" s="118"/>
      <c r="H459" s="118"/>
      <c r="I459" s="118"/>
    </row>
    <row r="460" spans="1:9">
      <c r="A460" s="118"/>
      <c r="B460" s="118"/>
      <c r="C460" s="118"/>
      <c r="D460" s="118"/>
      <c r="E460" s="118"/>
      <c r="F460" s="118"/>
      <c r="G460" s="118"/>
      <c r="H460" s="118"/>
      <c r="I460" s="118"/>
    </row>
    <row r="461" spans="1:9">
      <c r="A461" s="118"/>
      <c r="B461" s="118"/>
      <c r="C461" s="118"/>
      <c r="D461" s="118"/>
      <c r="E461" s="118"/>
      <c r="F461" s="118"/>
      <c r="G461" s="118"/>
      <c r="H461" s="118"/>
      <c r="I461" s="118"/>
    </row>
    <row r="462" spans="1:9">
      <c r="A462" s="118"/>
      <c r="B462" s="118"/>
      <c r="C462" s="118"/>
      <c r="D462" s="118"/>
      <c r="E462" s="118"/>
      <c r="F462" s="118"/>
      <c r="G462" s="118"/>
      <c r="H462" s="118"/>
      <c r="I462" s="118"/>
    </row>
    <row r="463" spans="1:9">
      <c r="A463" s="118"/>
      <c r="B463" s="118"/>
      <c r="C463" s="118"/>
      <c r="D463" s="118"/>
      <c r="E463" s="118"/>
      <c r="F463" s="118"/>
      <c r="G463" s="118"/>
      <c r="H463" s="118"/>
      <c r="I463" s="118"/>
    </row>
    <row r="464" spans="1:9">
      <c r="A464" s="118"/>
      <c r="B464" s="118"/>
      <c r="C464" s="118"/>
      <c r="D464" s="118"/>
      <c r="E464" s="118"/>
      <c r="F464" s="118"/>
      <c r="G464" s="118"/>
      <c r="H464" s="118"/>
      <c r="I464" s="118"/>
    </row>
    <row r="465" spans="1:9">
      <c r="A465" s="118"/>
      <c r="B465" s="118"/>
      <c r="C465" s="118"/>
      <c r="D465" s="118"/>
      <c r="E465" s="118"/>
      <c r="F465" s="118"/>
      <c r="G465" s="118"/>
      <c r="H465" s="118"/>
      <c r="I465" s="118"/>
    </row>
    <row r="466" spans="1:9">
      <c r="A466" s="118"/>
      <c r="B466" s="118"/>
      <c r="C466" s="118"/>
      <c r="D466" s="118"/>
      <c r="E466" s="118"/>
      <c r="F466" s="118"/>
      <c r="G466" s="118"/>
      <c r="H466" s="118"/>
      <c r="I466" s="118"/>
    </row>
    <row r="467" spans="1:9">
      <c r="A467" s="118"/>
      <c r="B467" s="118"/>
      <c r="C467" s="118"/>
      <c r="D467" s="118"/>
      <c r="E467" s="118"/>
      <c r="F467" s="118"/>
      <c r="G467" s="118"/>
      <c r="H467" s="118"/>
      <c r="I467" s="118"/>
    </row>
    <row r="468" spans="1:9">
      <c r="A468" s="118"/>
      <c r="B468" s="118"/>
      <c r="C468" s="118"/>
      <c r="D468" s="118"/>
      <c r="E468" s="118"/>
      <c r="F468" s="118"/>
      <c r="G468" s="118"/>
      <c r="H468" s="118"/>
      <c r="I468" s="118"/>
    </row>
    <row r="469" spans="1:9">
      <c r="A469" s="118"/>
      <c r="B469" s="118"/>
      <c r="C469" s="118"/>
      <c r="D469" s="118"/>
      <c r="E469" s="118"/>
      <c r="F469" s="118"/>
      <c r="G469" s="118"/>
      <c r="H469" s="118"/>
      <c r="I469" s="118"/>
    </row>
    <row r="470" spans="1:9">
      <c r="A470" s="118"/>
      <c r="B470" s="118"/>
      <c r="C470" s="118"/>
      <c r="D470" s="118"/>
      <c r="E470" s="118"/>
      <c r="F470" s="118"/>
      <c r="G470" s="118"/>
      <c r="H470" s="118"/>
      <c r="I470" s="118"/>
    </row>
    <row r="471" spans="1:9">
      <c r="A471" s="118"/>
      <c r="B471" s="118"/>
      <c r="C471" s="118"/>
      <c r="D471" s="118"/>
      <c r="E471" s="118"/>
      <c r="F471" s="118"/>
      <c r="G471" s="118"/>
      <c r="H471" s="118"/>
      <c r="I471" s="118"/>
    </row>
    <row r="472" spans="1:9">
      <c r="A472" s="118"/>
      <c r="B472" s="118"/>
      <c r="C472" s="118"/>
      <c r="D472" s="118"/>
      <c r="E472" s="118"/>
      <c r="F472" s="118"/>
      <c r="G472" s="118"/>
      <c r="H472" s="118"/>
      <c r="I472" s="118"/>
    </row>
    <row r="473" spans="1:9">
      <c r="A473" s="118"/>
      <c r="B473" s="118"/>
      <c r="C473" s="118"/>
      <c r="D473" s="118"/>
      <c r="E473" s="118"/>
      <c r="F473" s="118"/>
      <c r="G473" s="118"/>
      <c r="H473" s="118"/>
      <c r="I473" s="118"/>
    </row>
    <row r="474" spans="1:9">
      <c r="A474" s="118"/>
      <c r="B474" s="118"/>
      <c r="C474" s="118"/>
      <c r="D474" s="118"/>
      <c r="E474" s="118"/>
      <c r="F474" s="118"/>
      <c r="G474" s="118"/>
      <c r="H474" s="118"/>
      <c r="I474" s="118"/>
    </row>
    <row r="475" spans="1:9">
      <c r="A475" s="118"/>
      <c r="B475" s="118"/>
      <c r="C475" s="118"/>
      <c r="D475" s="118"/>
      <c r="E475" s="118"/>
      <c r="F475" s="118"/>
      <c r="G475" s="118"/>
      <c r="H475" s="118"/>
      <c r="I475" s="118"/>
    </row>
    <row r="476" spans="1:9">
      <c r="A476" s="118"/>
      <c r="B476" s="118"/>
      <c r="C476" s="118"/>
      <c r="D476" s="118"/>
      <c r="E476" s="118"/>
      <c r="F476" s="118"/>
      <c r="G476" s="118"/>
      <c r="H476" s="118"/>
      <c r="I476" s="118"/>
    </row>
    <row r="477" spans="1:9">
      <c r="A477" s="118"/>
      <c r="B477" s="118"/>
      <c r="C477" s="118"/>
      <c r="D477" s="118"/>
      <c r="E477" s="118"/>
      <c r="F477" s="118"/>
      <c r="G477" s="118"/>
      <c r="H477" s="118"/>
      <c r="I477" s="118"/>
    </row>
    <row r="478" spans="1:9">
      <c r="A478" s="118"/>
      <c r="B478" s="118"/>
      <c r="C478" s="118"/>
      <c r="D478" s="118"/>
      <c r="E478" s="118"/>
      <c r="F478" s="118"/>
      <c r="G478" s="118"/>
      <c r="H478" s="118"/>
      <c r="I478" s="118"/>
    </row>
    <row r="479" spans="1:9">
      <c r="A479" s="118"/>
      <c r="B479" s="118"/>
      <c r="C479" s="118"/>
      <c r="D479" s="118"/>
      <c r="E479" s="118"/>
      <c r="F479" s="118"/>
      <c r="G479" s="118"/>
      <c r="H479" s="118"/>
      <c r="I479" s="118"/>
    </row>
    <row r="480" spans="1:9">
      <c r="A480" s="118"/>
      <c r="B480" s="118"/>
      <c r="C480" s="118"/>
      <c r="D480" s="118"/>
      <c r="E480" s="118"/>
      <c r="F480" s="118"/>
      <c r="G480" s="118"/>
      <c r="H480" s="118"/>
      <c r="I480" s="118"/>
    </row>
    <row r="481" spans="1:9">
      <c r="A481" s="118"/>
      <c r="B481" s="118"/>
      <c r="C481" s="118"/>
      <c r="D481" s="118"/>
      <c r="E481" s="118"/>
      <c r="F481" s="118"/>
      <c r="G481" s="118"/>
      <c r="H481" s="118"/>
      <c r="I481" s="118"/>
    </row>
    <row r="482" spans="1:9">
      <c r="A482" s="118"/>
      <c r="B482" s="118"/>
      <c r="C482" s="118"/>
      <c r="D482" s="118"/>
      <c r="E482" s="118"/>
      <c r="F482" s="118"/>
      <c r="G482" s="118"/>
      <c r="H482" s="118"/>
      <c r="I482" s="118"/>
    </row>
    <row r="483" spans="1:9">
      <c r="A483" s="118"/>
      <c r="B483" s="118"/>
      <c r="C483" s="118"/>
      <c r="D483" s="118"/>
      <c r="E483" s="118"/>
      <c r="F483" s="118"/>
      <c r="G483" s="118"/>
      <c r="H483" s="118"/>
      <c r="I483" s="118"/>
    </row>
    <row r="484" spans="1:9">
      <c r="A484" s="118"/>
      <c r="B484" s="118"/>
      <c r="C484" s="118"/>
      <c r="D484" s="118"/>
      <c r="E484" s="118"/>
      <c r="F484" s="118"/>
      <c r="G484" s="118"/>
      <c r="H484" s="118"/>
      <c r="I484" s="118"/>
    </row>
    <row r="485" spans="1:9">
      <c r="A485" s="118"/>
      <c r="B485" s="118"/>
      <c r="C485" s="118"/>
      <c r="D485" s="118"/>
      <c r="E485" s="118"/>
      <c r="F485" s="118"/>
      <c r="G485" s="118"/>
      <c r="H485" s="118"/>
      <c r="I485" s="118"/>
    </row>
    <row r="486" spans="1:9">
      <c r="A486" s="118"/>
      <c r="B486" s="118"/>
      <c r="C486" s="118"/>
      <c r="D486" s="118"/>
      <c r="E486" s="118"/>
      <c r="F486" s="118"/>
      <c r="G486" s="118"/>
      <c r="H486" s="118"/>
      <c r="I486" s="118"/>
    </row>
    <row r="487" spans="1:9">
      <c r="A487" s="118"/>
      <c r="B487" s="118"/>
      <c r="C487" s="118"/>
      <c r="D487" s="118"/>
      <c r="E487" s="118"/>
      <c r="F487" s="118"/>
      <c r="G487" s="118"/>
      <c r="H487" s="118"/>
      <c r="I487" s="118"/>
    </row>
    <row r="488" spans="1:9">
      <c r="A488" s="118"/>
      <c r="B488" s="118"/>
      <c r="C488" s="118"/>
      <c r="D488" s="118"/>
      <c r="E488" s="118"/>
      <c r="F488" s="118"/>
      <c r="G488" s="118"/>
      <c r="H488" s="118"/>
      <c r="I488" s="118"/>
    </row>
    <row r="489" spans="1:9">
      <c r="A489" s="118"/>
      <c r="B489" s="118"/>
      <c r="C489" s="118"/>
      <c r="D489" s="118"/>
      <c r="E489" s="118"/>
      <c r="F489" s="118"/>
      <c r="G489" s="118"/>
      <c r="H489" s="118"/>
      <c r="I489" s="118"/>
    </row>
    <row r="490" spans="1:9">
      <c r="A490" s="118"/>
      <c r="B490" s="118"/>
      <c r="C490" s="118"/>
      <c r="D490" s="118"/>
      <c r="E490" s="118"/>
      <c r="F490" s="118"/>
      <c r="G490" s="118"/>
      <c r="H490" s="118"/>
      <c r="I490" s="118"/>
    </row>
    <row r="491" spans="1:9">
      <c r="A491" s="118"/>
      <c r="B491" s="118"/>
      <c r="C491" s="118"/>
      <c r="D491" s="118"/>
      <c r="E491" s="118"/>
      <c r="F491" s="118"/>
      <c r="G491" s="118"/>
      <c r="H491" s="118"/>
      <c r="I491" s="118"/>
    </row>
    <row r="492" spans="1:9">
      <c r="A492" s="118"/>
      <c r="B492" s="118"/>
      <c r="C492" s="118"/>
      <c r="D492" s="118"/>
      <c r="E492" s="118"/>
      <c r="F492" s="118"/>
      <c r="G492" s="118"/>
      <c r="H492" s="118"/>
      <c r="I492" s="118"/>
    </row>
    <row r="493" spans="1:9">
      <c r="A493" s="118"/>
      <c r="B493" s="118"/>
      <c r="C493" s="118"/>
      <c r="D493" s="118"/>
      <c r="E493" s="118"/>
      <c r="F493" s="118"/>
      <c r="G493" s="118"/>
      <c r="H493" s="118"/>
      <c r="I493" s="118"/>
    </row>
    <row r="494" spans="1:9">
      <c r="A494" s="118"/>
      <c r="B494" s="118"/>
      <c r="C494" s="118"/>
      <c r="D494" s="118"/>
      <c r="E494" s="118"/>
      <c r="F494" s="118"/>
      <c r="G494" s="118"/>
      <c r="H494" s="118"/>
      <c r="I494" s="118"/>
    </row>
    <row r="495" spans="1:9">
      <c r="A495" s="118"/>
      <c r="B495" s="118"/>
      <c r="C495" s="118"/>
      <c r="D495" s="118"/>
      <c r="E495" s="118"/>
      <c r="F495" s="118"/>
      <c r="G495" s="118"/>
      <c r="H495" s="118"/>
      <c r="I495" s="118"/>
    </row>
    <row r="496" spans="1:9">
      <c r="A496" s="118"/>
      <c r="B496" s="118"/>
      <c r="C496" s="118"/>
      <c r="D496" s="118"/>
      <c r="E496" s="118"/>
      <c r="F496" s="118"/>
      <c r="G496" s="118"/>
      <c r="H496" s="118"/>
      <c r="I496" s="118"/>
    </row>
    <row r="497" spans="1:9">
      <c r="A497" s="118"/>
      <c r="B497" s="118"/>
      <c r="C497" s="118"/>
      <c r="D497" s="118"/>
      <c r="E497" s="118"/>
      <c r="F497" s="118"/>
      <c r="G497" s="118"/>
      <c r="H497" s="118"/>
      <c r="I497" s="118"/>
    </row>
    <row r="498" spans="1:9">
      <c r="A498" s="118"/>
      <c r="B498" s="118"/>
      <c r="C498" s="118"/>
      <c r="D498" s="118"/>
      <c r="E498" s="118"/>
      <c r="F498" s="118"/>
      <c r="G498" s="118"/>
      <c r="H498" s="118"/>
      <c r="I498" s="118"/>
    </row>
    <row r="499" spans="1:9">
      <c r="A499" s="118"/>
      <c r="B499" s="118"/>
      <c r="C499" s="118"/>
      <c r="D499" s="118"/>
      <c r="E499" s="118"/>
      <c r="F499" s="118"/>
      <c r="G499" s="118"/>
      <c r="H499" s="118"/>
      <c r="I499" s="118"/>
    </row>
    <row r="500" spans="1:9">
      <c r="A500" s="118"/>
      <c r="B500" s="118"/>
      <c r="C500" s="118"/>
      <c r="D500" s="118"/>
      <c r="E500" s="118"/>
      <c r="F500" s="118"/>
      <c r="G500" s="118"/>
      <c r="H500" s="118"/>
      <c r="I500" s="118"/>
    </row>
    <row r="501" spans="1:9">
      <c r="A501" s="118"/>
      <c r="B501" s="118"/>
      <c r="C501" s="118"/>
      <c r="D501" s="118"/>
      <c r="E501" s="118"/>
      <c r="F501" s="118"/>
      <c r="G501" s="118"/>
      <c r="H501" s="118"/>
      <c r="I501" s="118"/>
    </row>
    <row r="502" spans="1:9">
      <c r="A502" s="118"/>
      <c r="B502" s="118"/>
      <c r="C502" s="118"/>
      <c r="D502" s="118"/>
      <c r="E502" s="118"/>
      <c r="F502" s="118"/>
      <c r="G502" s="118"/>
      <c r="H502" s="118"/>
      <c r="I502" s="118"/>
    </row>
    <row r="503" spans="1:9">
      <c r="A503" s="118"/>
      <c r="B503" s="118"/>
      <c r="C503" s="118"/>
      <c r="D503" s="118"/>
      <c r="E503" s="118"/>
      <c r="F503" s="118"/>
      <c r="G503" s="118"/>
      <c r="H503" s="118"/>
      <c r="I503" s="118"/>
    </row>
    <row r="504" spans="1:9">
      <c r="A504" s="118"/>
      <c r="B504" s="118"/>
      <c r="C504" s="118"/>
      <c r="D504" s="118"/>
      <c r="E504" s="118"/>
      <c r="F504" s="118"/>
      <c r="G504" s="118"/>
      <c r="H504" s="118"/>
      <c r="I504" s="118"/>
    </row>
    <row r="505" spans="1:9">
      <c r="A505" s="118"/>
      <c r="B505" s="118"/>
      <c r="C505" s="118"/>
      <c r="D505" s="118"/>
      <c r="E505" s="118"/>
      <c r="F505" s="118"/>
      <c r="G505" s="118"/>
      <c r="H505" s="118"/>
      <c r="I505" s="118"/>
    </row>
    <row r="506" spans="1:9">
      <c r="A506" s="118"/>
      <c r="B506" s="118"/>
      <c r="C506" s="118"/>
      <c r="D506" s="118"/>
      <c r="E506" s="118"/>
      <c r="F506" s="118"/>
      <c r="G506" s="118"/>
      <c r="H506" s="118"/>
      <c r="I506" s="118"/>
    </row>
    <row r="507" spans="1:9">
      <c r="A507" s="118"/>
      <c r="B507" s="118"/>
      <c r="C507" s="118"/>
      <c r="D507" s="118"/>
      <c r="E507" s="118"/>
      <c r="F507" s="118"/>
      <c r="G507" s="118"/>
      <c r="H507" s="118"/>
      <c r="I507" s="118"/>
    </row>
    <row r="508" spans="1:9">
      <c r="A508" s="118"/>
      <c r="B508" s="118"/>
      <c r="C508" s="118"/>
      <c r="D508" s="118"/>
      <c r="E508" s="118"/>
      <c r="F508" s="118"/>
      <c r="G508" s="118"/>
      <c r="H508" s="118"/>
      <c r="I508" s="118"/>
    </row>
    <row r="509" spans="1:9">
      <c r="A509" s="118"/>
      <c r="B509" s="118"/>
      <c r="C509" s="118"/>
      <c r="D509" s="118"/>
      <c r="E509" s="118"/>
      <c r="F509" s="118"/>
      <c r="G509" s="118"/>
      <c r="H509" s="118"/>
      <c r="I509" s="118"/>
    </row>
    <row r="510" spans="1:9">
      <c r="A510" s="118"/>
      <c r="B510" s="118"/>
      <c r="C510" s="118"/>
      <c r="D510" s="118"/>
      <c r="E510" s="118"/>
      <c r="F510" s="118"/>
      <c r="G510" s="118"/>
      <c r="H510" s="118"/>
      <c r="I510" s="118"/>
    </row>
    <row r="511" spans="1:9">
      <c r="A511" s="118"/>
      <c r="B511" s="118"/>
      <c r="C511" s="118"/>
      <c r="D511" s="118"/>
      <c r="E511" s="118"/>
      <c r="F511" s="118"/>
      <c r="G511" s="118"/>
      <c r="H511" s="118"/>
      <c r="I511" s="118"/>
    </row>
    <row r="512" spans="1:9">
      <c r="A512" s="118"/>
      <c r="B512" s="118"/>
      <c r="C512" s="118"/>
      <c r="D512" s="118"/>
      <c r="E512" s="118"/>
      <c r="F512" s="118"/>
      <c r="G512" s="118"/>
      <c r="H512" s="118"/>
      <c r="I512" s="118"/>
    </row>
    <row r="513" spans="1:9">
      <c r="A513" s="118"/>
      <c r="B513" s="118"/>
      <c r="C513" s="118"/>
      <c r="D513" s="118"/>
      <c r="E513" s="118"/>
      <c r="F513" s="118"/>
      <c r="G513" s="118"/>
      <c r="H513" s="118"/>
      <c r="I513" s="118"/>
    </row>
    <row r="514" spans="1:9">
      <c r="A514" s="118"/>
      <c r="B514" s="118"/>
      <c r="C514" s="118"/>
      <c r="D514" s="118"/>
      <c r="E514" s="118"/>
      <c r="F514" s="118"/>
      <c r="G514" s="118"/>
      <c r="H514" s="118"/>
      <c r="I514" s="118"/>
    </row>
    <row r="515" spans="1:9">
      <c r="A515" s="118"/>
      <c r="B515" s="118"/>
      <c r="C515" s="118"/>
      <c r="D515" s="118"/>
      <c r="E515" s="118"/>
      <c r="F515" s="118"/>
      <c r="G515" s="118"/>
      <c r="H515" s="118"/>
      <c r="I515" s="118"/>
    </row>
    <row r="516" spans="1:9">
      <c r="A516" s="118"/>
      <c r="B516" s="118"/>
      <c r="C516" s="118"/>
      <c r="D516" s="118"/>
      <c r="E516" s="118"/>
      <c r="F516" s="118"/>
      <c r="G516" s="118"/>
      <c r="H516" s="118"/>
      <c r="I516" s="118"/>
    </row>
    <row r="517" spans="1:9">
      <c r="A517" s="118"/>
      <c r="B517" s="118"/>
      <c r="C517" s="118"/>
      <c r="D517" s="118"/>
      <c r="E517" s="118"/>
      <c r="F517" s="118"/>
      <c r="G517" s="118"/>
      <c r="H517" s="118"/>
      <c r="I517" s="118"/>
    </row>
    <row r="518" spans="1:9">
      <c r="A518" s="118"/>
      <c r="B518" s="118"/>
      <c r="C518" s="118"/>
      <c r="D518" s="118"/>
      <c r="E518" s="118"/>
      <c r="F518" s="118"/>
      <c r="G518" s="118"/>
      <c r="H518" s="118"/>
      <c r="I518" s="118"/>
    </row>
    <row r="519" spans="1:9">
      <c r="A519" s="118"/>
      <c r="B519" s="118"/>
      <c r="C519" s="118"/>
      <c r="D519" s="118"/>
      <c r="E519" s="118"/>
      <c r="F519" s="118"/>
      <c r="G519" s="118"/>
      <c r="H519" s="118"/>
      <c r="I519" s="118"/>
    </row>
    <row r="520" spans="1:9">
      <c r="A520" s="118"/>
      <c r="B520" s="118"/>
      <c r="C520" s="118"/>
      <c r="D520" s="118"/>
      <c r="E520" s="118"/>
      <c r="F520" s="118"/>
      <c r="G520" s="118"/>
      <c r="H520" s="118"/>
      <c r="I520" s="118"/>
    </row>
    <row r="521" spans="1:9">
      <c r="A521" s="118"/>
      <c r="B521" s="118"/>
      <c r="C521" s="118"/>
      <c r="D521" s="118"/>
      <c r="E521" s="118"/>
      <c r="F521" s="118"/>
      <c r="G521" s="118"/>
      <c r="H521" s="118"/>
      <c r="I521" s="118"/>
    </row>
    <row r="522" spans="1:9">
      <c r="A522" s="118"/>
      <c r="B522" s="118"/>
      <c r="C522" s="118"/>
      <c r="D522" s="118"/>
      <c r="E522" s="118"/>
      <c r="F522" s="118"/>
      <c r="G522" s="118"/>
      <c r="H522" s="118"/>
      <c r="I522" s="118"/>
    </row>
    <row r="523" spans="1:9">
      <c r="A523" s="118"/>
      <c r="B523" s="118"/>
      <c r="C523" s="118"/>
      <c r="D523" s="118"/>
      <c r="E523" s="118"/>
      <c r="F523" s="118"/>
      <c r="G523" s="118"/>
      <c r="H523" s="118"/>
      <c r="I523" s="118"/>
    </row>
    <row r="524" spans="1:9">
      <c r="A524" s="118"/>
      <c r="B524" s="118"/>
      <c r="C524" s="118"/>
      <c r="D524" s="118"/>
      <c r="E524" s="118"/>
      <c r="F524" s="118"/>
      <c r="G524" s="118"/>
      <c r="H524" s="118"/>
      <c r="I524" s="118"/>
    </row>
    <row r="525" spans="1:9">
      <c r="A525" s="118"/>
      <c r="B525" s="118"/>
      <c r="C525" s="118"/>
      <c r="D525" s="118"/>
      <c r="E525" s="118"/>
      <c r="F525" s="118"/>
      <c r="G525" s="118"/>
      <c r="H525" s="118"/>
      <c r="I525" s="118"/>
    </row>
    <row r="526" spans="1:9">
      <c r="A526" s="118"/>
      <c r="B526" s="118"/>
      <c r="C526" s="118"/>
      <c r="D526" s="118"/>
      <c r="E526" s="118"/>
      <c r="F526" s="118"/>
      <c r="G526" s="118"/>
      <c r="H526" s="118"/>
      <c r="I526" s="118"/>
    </row>
    <row r="527" spans="1:9">
      <c r="A527" s="118"/>
      <c r="B527" s="118"/>
      <c r="C527" s="118"/>
      <c r="D527" s="118"/>
      <c r="E527" s="118"/>
      <c r="F527" s="118"/>
      <c r="G527" s="118"/>
      <c r="H527" s="118"/>
      <c r="I527" s="118"/>
    </row>
    <row r="528" spans="1:9">
      <c r="A528" s="118"/>
      <c r="B528" s="118"/>
      <c r="C528" s="118"/>
      <c r="D528" s="118"/>
      <c r="E528" s="118"/>
      <c r="F528" s="118"/>
      <c r="G528" s="118"/>
      <c r="H528" s="118"/>
      <c r="I528" s="118"/>
    </row>
    <row r="529" spans="1:9">
      <c r="A529" s="118"/>
      <c r="B529" s="118"/>
      <c r="C529" s="118"/>
      <c r="D529" s="118"/>
      <c r="E529" s="118"/>
      <c r="F529" s="118"/>
      <c r="G529" s="118"/>
      <c r="H529" s="118"/>
      <c r="I529" s="118"/>
    </row>
    <row r="530" spans="1:9">
      <c r="A530" s="118"/>
      <c r="B530" s="118"/>
      <c r="C530" s="118"/>
      <c r="D530" s="118"/>
      <c r="E530" s="118"/>
      <c r="F530" s="118"/>
      <c r="G530" s="118"/>
      <c r="H530" s="118"/>
      <c r="I530" s="118"/>
    </row>
    <row r="531" spans="1:9">
      <c r="A531" s="118"/>
      <c r="B531" s="118"/>
      <c r="C531" s="118"/>
      <c r="D531" s="118"/>
      <c r="E531" s="118"/>
      <c r="F531" s="118"/>
      <c r="G531" s="118"/>
      <c r="H531" s="118"/>
      <c r="I531" s="118"/>
    </row>
    <row r="532" spans="1:9">
      <c r="A532" s="118"/>
      <c r="B532" s="118"/>
      <c r="C532" s="118"/>
      <c r="D532" s="118"/>
      <c r="E532" s="118"/>
      <c r="F532" s="118"/>
      <c r="G532" s="118"/>
      <c r="H532" s="118"/>
      <c r="I532" s="118"/>
    </row>
    <row r="533" spans="1:9">
      <c r="A533" s="118"/>
      <c r="B533" s="118"/>
      <c r="C533" s="118"/>
      <c r="D533" s="118"/>
      <c r="E533" s="118"/>
      <c r="F533" s="118"/>
      <c r="G533" s="118"/>
      <c r="H533" s="118"/>
      <c r="I533" s="118"/>
    </row>
    <row r="534" spans="1:9">
      <c r="A534" s="118"/>
      <c r="B534" s="118"/>
      <c r="C534" s="118"/>
      <c r="D534" s="118"/>
      <c r="E534" s="118"/>
      <c r="F534" s="118"/>
      <c r="G534" s="118"/>
      <c r="H534" s="118"/>
      <c r="I534" s="118"/>
    </row>
    <row r="535" spans="1:9">
      <c r="A535" s="118"/>
      <c r="B535" s="118"/>
      <c r="C535" s="118"/>
      <c r="D535" s="118"/>
      <c r="E535" s="118"/>
      <c r="F535" s="118"/>
      <c r="G535" s="118"/>
      <c r="H535" s="118"/>
      <c r="I535" s="118"/>
    </row>
    <row r="536" spans="1:9">
      <c r="A536" s="118"/>
      <c r="B536" s="118"/>
      <c r="C536" s="118"/>
      <c r="D536" s="118"/>
      <c r="E536" s="118"/>
      <c r="F536" s="118"/>
      <c r="G536" s="118"/>
      <c r="H536" s="118"/>
      <c r="I536" s="118"/>
    </row>
    <row r="537" spans="1:9">
      <c r="A537" s="118"/>
      <c r="B537" s="118"/>
      <c r="C537" s="118"/>
      <c r="D537" s="118"/>
      <c r="E537" s="118"/>
      <c r="F537" s="118"/>
      <c r="G537" s="118"/>
      <c r="H537" s="118"/>
      <c r="I537" s="118"/>
    </row>
    <row r="538" spans="1:9">
      <c r="A538" s="118"/>
      <c r="B538" s="118"/>
      <c r="C538" s="118"/>
      <c r="D538" s="118"/>
      <c r="E538" s="118"/>
      <c r="F538" s="118"/>
      <c r="G538" s="118"/>
      <c r="H538" s="118"/>
      <c r="I538" s="118"/>
    </row>
    <row r="539" spans="1:9">
      <c r="A539" s="118"/>
      <c r="B539" s="118"/>
      <c r="C539" s="118"/>
      <c r="D539" s="118"/>
      <c r="E539" s="118"/>
      <c r="F539" s="118"/>
      <c r="G539" s="118"/>
      <c r="H539" s="118"/>
      <c r="I539" s="118"/>
    </row>
    <row r="540" spans="1:9">
      <c r="A540" s="118"/>
      <c r="B540" s="118"/>
      <c r="C540" s="118"/>
      <c r="D540" s="118"/>
      <c r="E540" s="118"/>
      <c r="F540" s="118"/>
      <c r="G540" s="118"/>
      <c r="H540" s="118"/>
      <c r="I540" s="118"/>
    </row>
    <row r="541" spans="1:9">
      <c r="A541" s="118"/>
      <c r="B541" s="118"/>
      <c r="C541" s="118"/>
      <c r="D541" s="118"/>
      <c r="E541" s="118"/>
      <c r="F541" s="118"/>
      <c r="G541" s="118"/>
      <c r="H541" s="118"/>
      <c r="I541" s="118"/>
    </row>
    <row r="542" spans="1:9">
      <c r="A542" s="118"/>
      <c r="B542" s="118"/>
      <c r="C542" s="118"/>
      <c r="D542" s="118"/>
      <c r="E542" s="118"/>
      <c r="F542" s="118"/>
      <c r="G542" s="118"/>
      <c r="H542" s="118"/>
      <c r="I542" s="118"/>
    </row>
    <row r="543" spans="1:9">
      <c r="A543" s="118"/>
      <c r="B543" s="118"/>
      <c r="C543" s="118"/>
      <c r="D543" s="118"/>
      <c r="E543" s="118"/>
      <c r="F543" s="118"/>
      <c r="G543" s="118"/>
      <c r="H543" s="118"/>
      <c r="I543" s="118"/>
    </row>
    <row r="544" spans="1:9">
      <c r="A544" s="118"/>
      <c r="B544" s="118"/>
      <c r="C544" s="118"/>
      <c r="D544" s="118"/>
      <c r="E544" s="118"/>
      <c r="F544" s="118"/>
      <c r="G544" s="118"/>
      <c r="H544" s="118"/>
      <c r="I544" s="118"/>
    </row>
    <row r="545" spans="1:9">
      <c r="A545" s="118"/>
      <c r="B545" s="118"/>
      <c r="C545" s="118"/>
      <c r="D545" s="118"/>
      <c r="E545" s="118"/>
      <c r="F545" s="118"/>
      <c r="G545" s="118"/>
      <c r="H545" s="118"/>
      <c r="I545" s="118"/>
    </row>
    <row r="546" spans="1:9">
      <c r="A546" s="118"/>
      <c r="B546" s="118"/>
      <c r="C546" s="118"/>
      <c r="D546" s="118"/>
      <c r="E546" s="118"/>
      <c r="F546" s="118"/>
      <c r="G546" s="118"/>
      <c r="H546" s="118"/>
      <c r="I546" s="118"/>
    </row>
    <row r="547" spans="1:9">
      <c r="A547" s="118"/>
      <c r="B547" s="118"/>
      <c r="C547" s="118"/>
      <c r="D547" s="118"/>
      <c r="E547" s="118"/>
      <c r="F547" s="118"/>
      <c r="G547" s="118"/>
      <c r="H547" s="118"/>
      <c r="I547" s="118"/>
    </row>
    <row r="548" spans="1:9">
      <c r="A548" s="118"/>
      <c r="B548" s="118"/>
      <c r="C548" s="118"/>
      <c r="D548" s="118"/>
      <c r="E548" s="118"/>
      <c r="F548" s="118"/>
      <c r="G548" s="118"/>
      <c r="H548" s="118"/>
      <c r="I548" s="118"/>
    </row>
    <row r="549" spans="1:9">
      <c r="A549" s="118"/>
      <c r="B549" s="118"/>
      <c r="C549" s="118"/>
      <c r="D549" s="118"/>
      <c r="E549" s="118"/>
      <c r="F549" s="118"/>
      <c r="G549" s="118"/>
      <c r="H549" s="118"/>
      <c r="I549" s="118"/>
    </row>
    <row r="550" spans="1:9">
      <c r="A550" s="118"/>
      <c r="B550" s="118"/>
      <c r="C550" s="118"/>
      <c r="D550" s="118"/>
      <c r="E550" s="118"/>
      <c r="F550" s="118"/>
      <c r="G550" s="118"/>
      <c r="H550" s="118"/>
      <c r="I550" s="118"/>
    </row>
    <row r="551" spans="1:9">
      <c r="A551" s="118"/>
      <c r="B551" s="118"/>
      <c r="C551" s="118"/>
      <c r="D551" s="118"/>
      <c r="E551" s="118"/>
      <c r="F551" s="118"/>
      <c r="G551" s="118"/>
      <c r="H551" s="118"/>
      <c r="I551" s="118"/>
    </row>
    <row r="552" spans="1:9">
      <c r="A552" s="118"/>
      <c r="B552" s="118"/>
      <c r="C552" s="118"/>
      <c r="D552" s="118"/>
      <c r="E552" s="118"/>
      <c r="F552" s="118"/>
      <c r="G552" s="118"/>
      <c r="H552" s="118"/>
      <c r="I552" s="118"/>
    </row>
    <row r="553" spans="1:9">
      <c r="A553" s="118"/>
      <c r="B553" s="118"/>
      <c r="C553" s="118"/>
      <c r="D553" s="118"/>
      <c r="E553" s="118"/>
      <c r="F553" s="118"/>
      <c r="G553" s="118"/>
      <c r="H553" s="118"/>
      <c r="I553" s="118"/>
    </row>
    <row r="554" spans="1:9">
      <c r="A554" s="118"/>
      <c r="B554" s="118"/>
      <c r="C554" s="118"/>
      <c r="D554" s="118"/>
      <c r="E554" s="118"/>
      <c r="F554" s="118"/>
      <c r="G554" s="118"/>
      <c r="H554" s="118"/>
      <c r="I554" s="118"/>
    </row>
    <row r="555" spans="1:9">
      <c r="A555" s="118"/>
      <c r="B555" s="118"/>
      <c r="C555" s="118"/>
      <c r="D555" s="118"/>
      <c r="E555" s="118"/>
      <c r="F555" s="118"/>
      <c r="G555" s="118"/>
      <c r="H555" s="118"/>
      <c r="I555" s="118"/>
    </row>
    <row r="556" spans="1:9">
      <c r="A556" s="118"/>
      <c r="B556" s="118"/>
      <c r="C556" s="118"/>
      <c r="D556" s="118"/>
      <c r="E556" s="118"/>
      <c r="F556" s="118"/>
      <c r="G556" s="118"/>
      <c r="H556" s="118"/>
      <c r="I556" s="118"/>
    </row>
    <row r="557" spans="1:9">
      <c r="A557" s="118"/>
      <c r="B557" s="118"/>
      <c r="C557" s="118"/>
      <c r="D557" s="118"/>
      <c r="E557" s="118"/>
      <c r="F557" s="118"/>
      <c r="G557" s="118"/>
      <c r="H557" s="118"/>
      <c r="I557" s="118"/>
    </row>
    <row r="558" spans="1:9">
      <c r="A558" s="118"/>
      <c r="B558" s="118"/>
      <c r="C558" s="118"/>
      <c r="D558" s="118"/>
      <c r="E558" s="118"/>
      <c r="F558" s="118"/>
      <c r="G558" s="118"/>
      <c r="H558" s="118"/>
      <c r="I558" s="118"/>
    </row>
    <row r="559" spans="1:9">
      <c r="A559" s="118"/>
      <c r="B559" s="118"/>
      <c r="C559" s="118"/>
      <c r="D559" s="118"/>
      <c r="E559" s="118"/>
      <c r="F559" s="118"/>
      <c r="G559" s="118"/>
      <c r="H559" s="118"/>
      <c r="I559" s="118"/>
    </row>
    <row r="560" spans="1:9">
      <c r="A560" s="118"/>
      <c r="B560" s="118"/>
      <c r="C560" s="118"/>
      <c r="D560" s="118"/>
      <c r="E560" s="118"/>
      <c r="F560" s="118"/>
      <c r="G560" s="118"/>
      <c r="H560" s="118"/>
      <c r="I560" s="118"/>
    </row>
    <row r="561" spans="1:9">
      <c r="A561" s="118"/>
      <c r="B561" s="118"/>
      <c r="C561" s="118"/>
      <c r="D561" s="118"/>
      <c r="E561" s="118"/>
      <c r="F561" s="118"/>
      <c r="G561" s="118"/>
      <c r="H561" s="118"/>
      <c r="I561" s="118"/>
    </row>
    <row r="562" spans="1:9">
      <c r="A562" s="118"/>
      <c r="B562" s="118"/>
      <c r="C562" s="118"/>
      <c r="D562" s="118"/>
      <c r="E562" s="118"/>
      <c r="F562" s="118"/>
      <c r="G562" s="118"/>
      <c r="H562" s="118"/>
      <c r="I562" s="118"/>
    </row>
    <row r="563" spans="1:9">
      <c r="A563" s="118"/>
      <c r="B563" s="118"/>
      <c r="C563" s="118"/>
      <c r="D563" s="118"/>
      <c r="E563" s="118"/>
      <c r="F563" s="118"/>
      <c r="G563" s="118"/>
      <c r="H563" s="118"/>
      <c r="I563" s="118"/>
    </row>
    <row r="564" spans="1:9">
      <c r="A564" s="118"/>
      <c r="B564" s="118"/>
      <c r="C564" s="118"/>
      <c r="D564" s="118"/>
      <c r="E564" s="118"/>
      <c r="F564" s="118"/>
      <c r="G564" s="118"/>
      <c r="H564" s="118"/>
      <c r="I564" s="118"/>
    </row>
    <row r="565" spans="1:9">
      <c r="A565" s="118"/>
      <c r="B565" s="118"/>
      <c r="C565" s="118"/>
      <c r="D565" s="118"/>
      <c r="E565" s="118"/>
      <c r="F565" s="118"/>
      <c r="G565" s="118"/>
      <c r="H565" s="118"/>
      <c r="I565" s="118"/>
    </row>
    <row r="566" spans="1:9">
      <c r="A566" s="118"/>
      <c r="B566" s="118"/>
      <c r="C566" s="118"/>
      <c r="D566" s="118"/>
      <c r="E566" s="118"/>
      <c r="F566" s="118"/>
      <c r="G566" s="118"/>
      <c r="H566" s="118"/>
      <c r="I566" s="118"/>
    </row>
    <row r="567" spans="1:9">
      <c r="A567" s="118"/>
      <c r="B567" s="118"/>
      <c r="C567" s="118"/>
      <c r="D567" s="118"/>
      <c r="E567" s="118"/>
      <c r="F567" s="118"/>
      <c r="G567" s="118"/>
      <c r="H567" s="118"/>
      <c r="I567" s="118"/>
    </row>
    <row r="568" spans="1:9">
      <c r="A568" s="118"/>
      <c r="B568" s="118"/>
      <c r="C568" s="118"/>
      <c r="D568" s="118"/>
      <c r="E568" s="118"/>
      <c r="F568" s="118"/>
      <c r="G568" s="118"/>
      <c r="H568" s="118"/>
      <c r="I568" s="118"/>
    </row>
    <row r="569" spans="1:9">
      <c r="A569" s="118"/>
      <c r="B569" s="118"/>
      <c r="C569" s="118"/>
      <c r="D569" s="118"/>
      <c r="E569" s="118"/>
      <c r="F569" s="118"/>
      <c r="G569" s="118"/>
      <c r="H569" s="118"/>
      <c r="I569" s="118"/>
    </row>
    <row r="570" spans="1:9">
      <c r="A570" s="118"/>
      <c r="B570" s="118"/>
      <c r="C570" s="118"/>
      <c r="D570" s="118"/>
      <c r="E570" s="118"/>
      <c r="F570" s="118"/>
      <c r="G570" s="118"/>
      <c r="H570" s="118"/>
      <c r="I570" s="118"/>
    </row>
    <row r="571" spans="1:9">
      <c r="A571" s="118"/>
      <c r="B571" s="118"/>
      <c r="C571" s="118"/>
      <c r="D571" s="118"/>
      <c r="E571" s="118"/>
      <c r="F571" s="118"/>
      <c r="G571" s="118"/>
      <c r="H571" s="118"/>
      <c r="I571" s="118"/>
    </row>
    <row r="572" spans="1:9">
      <c r="A572" s="118"/>
      <c r="B572" s="118"/>
      <c r="C572" s="118"/>
      <c r="D572" s="118"/>
      <c r="E572" s="118"/>
      <c r="F572" s="118"/>
      <c r="G572" s="118"/>
      <c r="H572" s="118"/>
      <c r="I572" s="118"/>
    </row>
    <row r="573" spans="1:9">
      <c r="A573" s="118"/>
      <c r="B573" s="118"/>
      <c r="C573" s="118"/>
      <c r="D573" s="118"/>
      <c r="E573" s="118"/>
      <c r="F573" s="118"/>
      <c r="G573" s="118"/>
      <c r="H573" s="118"/>
      <c r="I573" s="118"/>
    </row>
    <row r="574" spans="1:9">
      <c r="A574" s="118"/>
      <c r="B574" s="118"/>
      <c r="C574" s="118"/>
      <c r="D574" s="118"/>
      <c r="E574" s="118"/>
      <c r="F574" s="118"/>
      <c r="G574" s="118"/>
      <c r="H574" s="118"/>
      <c r="I574" s="118"/>
    </row>
    <row r="575" spans="1:9">
      <c r="A575" s="118"/>
      <c r="B575" s="118"/>
      <c r="C575" s="118"/>
      <c r="D575" s="118"/>
      <c r="E575" s="118"/>
      <c r="F575" s="118"/>
      <c r="G575" s="118"/>
      <c r="H575" s="118"/>
      <c r="I575" s="118"/>
    </row>
    <row r="576" spans="1:9">
      <c r="A576" s="118"/>
      <c r="B576" s="118"/>
      <c r="C576" s="118"/>
      <c r="D576" s="118"/>
      <c r="E576" s="118"/>
      <c r="F576" s="118"/>
      <c r="G576" s="118"/>
      <c r="H576" s="118"/>
      <c r="I576" s="118"/>
    </row>
    <row r="577" spans="1:9">
      <c r="A577" s="118"/>
      <c r="B577" s="118"/>
      <c r="C577" s="118"/>
      <c r="D577" s="118"/>
      <c r="E577" s="118"/>
      <c r="F577" s="118"/>
      <c r="G577" s="118"/>
      <c r="H577" s="118"/>
      <c r="I577" s="118"/>
    </row>
    <row r="578" spans="1:9">
      <c r="A578" s="118"/>
      <c r="B578" s="118"/>
      <c r="C578" s="118"/>
      <c r="D578" s="118"/>
      <c r="E578" s="118"/>
      <c r="F578" s="118"/>
      <c r="G578" s="118"/>
      <c r="H578" s="118"/>
      <c r="I578" s="118"/>
    </row>
    <row r="579" spans="1:9">
      <c r="A579" s="118"/>
      <c r="B579" s="118"/>
      <c r="C579" s="118"/>
      <c r="D579" s="118"/>
      <c r="E579" s="118"/>
      <c r="F579" s="118"/>
      <c r="G579" s="118"/>
      <c r="H579" s="118"/>
      <c r="I579" s="118"/>
    </row>
    <row r="580" spans="1:9">
      <c r="A580" s="118"/>
      <c r="B580" s="118"/>
      <c r="C580" s="118"/>
      <c r="D580" s="118"/>
      <c r="E580" s="118"/>
      <c r="F580" s="118"/>
      <c r="G580" s="118"/>
      <c r="H580" s="118"/>
      <c r="I580" s="118"/>
    </row>
    <row r="581" spans="1:9">
      <c r="A581" s="118"/>
      <c r="B581" s="118"/>
      <c r="C581" s="118"/>
      <c r="D581" s="118"/>
      <c r="E581" s="118"/>
      <c r="F581" s="118"/>
      <c r="G581" s="118"/>
      <c r="H581" s="118"/>
      <c r="I581" s="118"/>
    </row>
    <row r="582" spans="1:9">
      <c r="A582" s="118"/>
      <c r="B582" s="118"/>
      <c r="C582" s="118"/>
      <c r="D582" s="118"/>
      <c r="E582" s="118"/>
      <c r="F582" s="118"/>
      <c r="G582" s="118"/>
      <c r="H582" s="118"/>
      <c r="I582" s="118"/>
    </row>
    <row r="583" spans="1:9">
      <c r="A583" s="118"/>
      <c r="B583" s="118"/>
      <c r="C583" s="118"/>
      <c r="D583" s="118"/>
      <c r="E583" s="118"/>
      <c r="F583" s="118"/>
      <c r="G583" s="118"/>
      <c r="H583" s="118"/>
      <c r="I583" s="118"/>
    </row>
    <row r="584" spans="1:9">
      <c r="A584" s="118"/>
      <c r="B584" s="118"/>
      <c r="C584" s="118"/>
      <c r="D584" s="118"/>
      <c r="E584" s="118"/>
      <c r="F584" s="118"/>
      <c r="G584" s="118"/>
      <c r="H584" s="118"/>
      <c r="I584" s="118"/>
    </row>
    <row r="585" spans="1:9">
      <c r="A585" s="118"/>
      <c r="B585" s="118"/>
      <c r="C585" s="118"/>
      <c r="D585" s="118"/>
      <c r="E585" s="118"/>
      <c r="F585" s="118"/>
      <c r="G585" s="118"/>
      <c r="H585" s="118"/>
      <c r="I585" s="118"/>
    </row>
    <row r="586" spans="1:9">
      <c r="A586" s="118"/>
      <c r="B586" s="118"/>
      <c r="C586" s="118"/>
      <c r="D586" s="118"/>
      <c r="E586" s="118"/>
      <c r="F586" s="118"/>
      <c r="G586" s="118"/>
      <c r="H586" s="118"/>
      <c r="I586" s="118"/>
    </row>
    <row r="587" spans="1:9">
      <c r="A587" s="118"/>
      <c r="B587" s="118"/>
      <c r="C587" s="118"/>
      <c r="D587" s="118"/>
      <c r="E587" s="118"/>
      <c r="F587" s="118"/>
      <c r="G587" s="118"/>
      <c r="H587" s="118"/>
      <c r="I587" s="118"/>
    </row>
    <row r="588" spans="1:9">
      <c r="A588" s="118"/>
      <c r="B588" s="118"/>
      <c r="C588" s="118"/>
      <c r="D588" s="118"/>
      <c r="E588" s="118"/>
      <c r="F588" s="118"/>
      <c r="G588" s="118"/>
      <c r="H588" s="118"/>
      <c r="I588" s="118"/>
    </row>
    <row r="589" spans="1:9">
      <c r="A589" s="118"/>
      <c r="B589" s="118"/>
      <c r="C589" s="118"/>
      <c r="D589" s="118"/>
      <c r="E589" s="118"/>
      <c r="F589" s="118"/>
      <c r="G589" s="118"/>
      <c r="H589" s="118"/>
      <c r="I589" s="118"/>
    </row>
    <row r="590" spans="1:9">
      <c r="A590" s="118"/>
      <c r="B590" s="118"/>
      <c r="C590" s="118"/>
      <c r="D590" s="118"/>
      <c r="E590" s="118"/>
      <c r="F590" s="118"/>
      <c r="G590" s="118"/>
      <c r="H590" s="118"/>
      <c r="I590" s="118"/>
    </row>
    <row r="591" spans="1:9">
      <c r="A591" s="118"/>
      <c r="B591" s="118"/>
      <c r="C591" s="118"/>
      <c r="D591" s="118"/>
      <c r="E591" s="118"/>
      <c r="F591" s="118"/>
      <c r="G591" s="118"/>
      <c r="H591" s="118"/>
      <c r="I591" s="118"/>
    </row>
    <row r="592" spans="1:9">
      <c r="A592" s="118"/>
      <c r="B592" s="118"/>
      <c r="C592" s="118"/>
      <c r="D592" s="118"/>
      <c r="E592" s="118"/>
      <c r="F592" s="118"/>
      <c r="G592" s="118"/>
      <c r="H592" s="118"/>
      <c r="I592" s="118"/>
    </row>
    <row r="593" spans="1:9">
      <c r="A593" s="118"/>
      <c r="B593" s="118"/>
      <c r="C593" s="118"/>
      <c r="D593" s="118"/>
      <c r="E593" s="118"/>
      <c r="F593" s="118"/>
      <c r="G593" s="118"/>
      <c r="H593" s="118"/>
      <c r="I593" s="118"/>
    </row>
    <row r="594" spans="1:9">
      <c r="A594" s="118"/>
      <c r="B594" s="118"/>
      <c r="C594" s="118"/>
      <c r="D594" s="118"/>
      <c r="E594" s="118"/>
      <c r="F594" s="118"/>
      <c r="G594" s="118"/>
      <c r="H594" s="118"/>
      <c r="I594" s="118"/>
    </row>
    <row r="595" spans="1:9">
      <c r="A595" s="118"/>
      <c r="B595" s="118"/>
      <c r="C595" s="118"/>
      <c r="D595" s="118"/>
      <c r="E595" s="118"/>
      <c r="F595" s="118"/>
      <c r="G595" s="118"/>
      <c r="H595" s="118"/>
      <c r="I595" s="118"/>
    </row>
    <row r="596" spans="1:9">
      <c r="A596" s="118"/>
      <c r="B596" s="118"/>
      <c r="C596" s="118"/>
      <c r="D596" s="118"/>
      <c r="E596" s="118"/>
      <c r="F596" s="118"/>
      <c r="G596" s="118"/>
      <c r="H596" s="118"/>
      <c r="I596" s="118"/>
    </row>
    <row r="597" spans="1:9">
      <c r="A597" s="118"/>
      <c r="B597" s="118"/>
      <c r="C597" s="118"/>
      <c r="D597" s="118"/>
      <c r="E597" s="118"/>
      <c r="F597" s="118"/>
      <c r="G597" s="118"/>
      <c r="H597" s="118"/>
      <c r="I597" s="118"/>
    </row>
    <row r="598" spans="1:9">
      <c r="A598" s="118"/>
      <c r="B598" s="118"/>
      <c r="C598" s="118"/>
      <c r="D598" s="118"/>
      <c r="E598" s="118"/>
      <c r="F598" s="118"/>
      <c r="G598" s="118"/>
      <c r="H598" s="118"/>
      <c r="I598" s="118"/>
    </row>
    <row r="599" spans="1:9">
      <c r="A599" s="118"/>
      <c r="B599" s="118"/>
      <c r="C599" s="118"/>
      <c r="D599" s="118"/>
      <c r="E599" s="118"/>
      <c r="F599" s="118"/>
      <c r="G599" s="118"/>
      <c r="H599" s="118"/>
      <c r="I599" s="118"/>
    </row>
    <row r="600" spans="1:9">
      <c r="A600" s="118"/>
      <c r="B600" s="118"/>
      <c r="C600" s="118"/>
      <c r="D600" s="118"/>
      <c r="E600" s="118"/>
      <c r="F600" s="118"/>
      <c r="G600" s="118"/>
      <c r="H600" s="118"/>
      <c r="I600" s="118"/>
    </row>
    <row r="601" spans="1:9">
      <c r="A601" s="118"/>
      <c r="B601" s="118"/>
      <c r="C601" s="118"/>
      <c r="D601" s="118"/>
      <c r="E601" s="118"/>
      <c r="F601" s="118"/>
      <c r="G601" s="118"/>
      <c r="H601" s="118"/>
      <c r="I601" s="118"/>
    </row>
    <row r="602" spans="1:9">
      <c r="A602" s="118"/>
      <c r="B602" s="118"/>
      <c r="C602" s="118"/>
      <c r="D602" s="118"/>
      <c r="E602" s="118"/>
      <c r="F602" s="118"/>
      <c r="G602" s="118"/>
      <c r="H602" s="118"/>
      <c r="I602" s="118"/>
    </row>
    <row r="603" spans="1:9">
      <c r="A603" s="118"/>
      <c r="B603" s="118"/>
      <c r="C603" s="118"/>
      <c r="D603" s="118"/>
      <c r="E603" s="118"/>
      <c r="F603" s="118"/>
      <c r="G603" s="118"/>
      <c r="H603" s="118"/>
      <c r="I603" s="118"/>
    </row>
    <row r="604" spans="1:9">
      <c r="A604" s="118"/>
      <c r="B604" s="118"/>
      <c r="C604" s="118"/>
      <c r="D604" s="118"/>
      <c r="E604" s="118"/>
      <c r="F604" s="118"/>
      <c r="G604" s="118"/>
      <c r="H604" s="118"/>
      <c r="I604" s="118"/>
    </row>
    <row r="605" spans="1:9">
      <c r="A605" s="118"/>
      <c r="B605" s="118"/>
      <c r="C605" s="118"/>
      <c r="D605" s="118"/>
      <c r="E605" s="118"/>
      <c r="F605" s="118"/>
      <c r="G605" s="118"/>
      <c r="H605" s="118"/>
      <c r="I605" s="118"/>
    </row>
    <row r="606" spans="1:9">
      <c r="A606" s="118"/>
      <c r="B606" s="118"/>
      <c r="C606" s="118"/>
      <c r="D606" s="118"/>
      <c r="E606" s="118"/>
      <c r="F606" s="118"/>
      <c r="G606" s="118"/>
      <c r="H606" s="118"/>
      <c r="I606" s="118"/>
    </row>
    <row r="607" spans="1:9">
      <c r="A607" s="118"/>
      <c r="B607" s="118"/>
      <c r="C607" s="118"/>
      <c r="D607" s="118"/>
      <c r="E607" s="118"/>
      <c r="F607" s="118"/>
      <c r="G607" s="118"/>
      <c r="H607" s="118"/>
      <c r="I607" s="118"/>
    </row>
    <row r="608" spans="1:9">
      <c r="A608" s="118"/>
      <c r="B608" s="118"/>
      <c r="C608" s="118"/>
      <c r="D608" s="118"/>
      <c r="E608" s="118"/>
      <c r="F608" s="118"/>
      <c r="G608" s="118"/>
      <c r="H608" s="118"/>
      <c r="I608" s="118"/>
    </row>
    <row r="609" spans="1:9">
      <c r="A609" s="118"/>
      <c r="B609" s="118"/>
      <c r="C609" s="118"/>
      <c r="D609" s="118"/>
      <c r="E609" s="118"/>
      <c r="F609" s="118"/>
      <c r="G609" s="118"/>
      <c r="H609" s="118"/>
      <c r="I609" s="118"/>
    </row>
    <row r="610" spans="1:9">
      <c r="A610" s="118"/>
      <c r="B610" s="118"/>
      <c r="C610" s="118"/>
      <c r="D610" s="118"/>
      <c r="E610" s="118"/>
      <c r="F610" s="118"/>
      <c r="G610" s="118"/>
      <c r="H610" s="118"/>
      <c r="I610" s="118"/>
    </row>
    <row r="611" spans="1:9">
      <c r="A611" s="118"/>
      <c r="B611" s="118"/>
      <c r="C611" s="118"/>
      <c r="D611" s="118"/>
      <c r="E611" s="118"/>
      <c r="F611" s="118"/>
      <c r="G611" s="118"/>
      <c r="H611" s="118"/>
      <c r="I611" s="118"/>
    </row>
    <row r="612" spans="1:9">
      <c r="A612" s="118"/>
      <c r="B612" s="118"/>
      <c r="C612" s="118"/>
      <c r="D612" s="118"/>
      <c r="E612" s="118"/>
      <c r="F612" s="118"/>
      <c r="G612" s="118"/>
      <c r="H612" s="118"/>
      <c r="I612" s="118"/>
    </row>
    <row r="613" spans="1:9">
      <c r="A613" s="118"/>
      <c r="B613" s="118"/>
      <c r="C613" s="118"/>
      <c r="D613" s="118"/>
      <c r="E613" s="118"/>
      <c r="F613" s="118"/>
      <c r="G613" s="118"/>
      <c r="H613" s="118"/>
      <c r="I613" s="118"/>
    </row>
    <row r="614" spans="1:9">
      <c r="A614" s="118"/>
      <c r="B614" s="118"/>
      <c r="C614" s="118"/>
      <c r="D614" s="118"/>
      <c r="E614" s="118"/>
      <c r="F614" s="118"/>
      <c r="G614" s="118"/>
      <c r="H614" s="118"/>
      <c r="I614" s="118"/>
    </row>
    <row r="615" spans="1:9">
      <c r="A615" s="118"/>
      <c r="B615" s="118"/>
      <c r="C615" s="118"/>
      <c r="D615" s="118"/>
      <c r="E615" s="118"/>
      <c r="F615" s="118"/>
      <c r="G615" s="118"/>
      <c r="H615" s="118"/>
      <c r="I615" s="118"/>
    </row>
    <row r="616" spans="1:9">
      <c r="A616" s="118"/>
      <c r="B616" s="118"/>
      <c r="C616" s="118"/>
      <c r="D616" s="118"/>
      <c r="E616" s="118"/>
      <c r="F616" s="118"/>
      <c r="G616" s="118"/>
      <c r="H616" s="118"/>
      <c r="I616" s="118"/>
    </row>
    <row r="617" spans="1:9">
      <c r="A617" s="118"/>
      <c r="B617" s="118"/>
      <c r="C617" s="118"/>
      <c r="D617" s="118"/>
      <c r="E617" s="118"/>
      <c r="F617" s="118"/>
      <c r="G617" s="118"/>
      <c r="H617" s="118"/>
      <c r="I617" s="118"/>
    </row>
    <row r="618" spans="1:9">
      <c r="A618" s="118"/>
      <c r="B618" s="118"/>
      <c r="C618" s="118"/>
      <c r="D618" s="118"/>
      <c r="E618" s="118"/>
      <c r="F618" s="118"/>
      <c r="G618" s="118"/>
      <c r="H618" s="118"/>
      <c r="I618" s="118"/>
    </row>
    <row r="619" spans="1:9">
      <c r="A619" s="118"/>
      <c r="B619" s="118"/>
      <c r="C619" s="118"/>
      <c r="D619" s="118"/>
      <c r="E619" s="118"/>
      <c r="F619" s="118"/>
      <c r="G619" s="118"/>
      <c r="H619" s="118"/>
      <c r="I619" s="118"/>
    </row>
    <row r="620" spans="1:9">
      <c r="A620" s="118"/>
      <c r="B620" s="118"/>
      <c r="C620" s="118"/>
      <c r="D620" s="118"/>
      <c r="E620" s="118"/>
      <c r="F620" s="118"/>
      <c r="G620" s="118"/>
      <c r="H620" s="118"/>
      <c r="I620" s="118"/>
    </row>
    <row r="621" spans="1:9">
      <c r="A621" s="118"/>
      <c r="B621" s="118"/>
      <c r="C621" s="118"/>
      <c r="D621" s="118"/>
      <c r="E621" s="118"/>
      <c r="F621" s="118"/>
      <c r="G621" s="118"/>
      <c r="H621" s="118"/>
      <c r="I621" s="118"/>
    </row>
    <row r="622" spans="1:9">
      <c r="A622" s="118"/>
      <c r="B622" s="118"/>
      <c r="C622" s="118"/>
      <c r="D622" s="118"/>
      <c r="E622" s="118"/>
      <c r="F622" s="118"/>
      <c r="G622" s="118"/>
      <c r="H622" s="118"/>
      <c r="I622" s="118"/>
    </row>
    <row r="623" spans="1:9">
      <c r="A623" s="118"/>
      <c r="B623" s="118"/>
      <c r="C623" s="118"/>
      <c r="D623" s="118"/>
      <c r="E623" s="118"/>
      <c r="F623" s="118"/>
      <c r="G623" s="118"/>
      <c r="H623" s="118"/>
      <c r="I623" s="118"/>
    </row>
    <row r="624" spans="1:9">
      <c r="A624" s="118"/>
      <c r="B624" s="118"/>
      <c r="C624" s="118"/>
      <c r="D624" s="118"/>
      <c r="E624" s="118"/>
      <c r="F624" s="118"/>
      <c r="G624" s="118"/>
      <c r="H624" s="118"/>
      <c r="I624" s="118"/>
    </row>
    <row r="625" spans="1:9">
      <c r="A625" s="118"/>
      <c r="B625" s="118"/>
      <c r="C625" s="118"/>
      <c r="D625" s="118"/>
      <c r="E625" s="118"/>
      <c r="F625" s="118"/>
      <c r="G625" s="118"/>
      <c r="H625" s="118"/>
      <c r="I625" s="118"/>
    </row>
    <row r="626" spans="1:9">
      <c r="A626" s="118"/>
      <c r="B626" s="118"/>
      <c r="C626" s="118"/>
      <c r="D626" s="118"/>
      <c r="E626" s="118"/>
      <c r="F626" s="118"/>
      <c r="G626" s="118"/>
      <c r="H626" s="118"/>
      <c r="I626" s="118"/>
    </row>
    <row r="627" spans="1:9">
      <c r="A627" s="118"/>
      <c r="B627" s="118"/>
      <c r="C627" s="118"/>
      <c r="D627" s="118"/>
      <c r="E627" s="118"/>
      <c r="F627" s="118"/>
      <c r="G627" s="118"/>
      <c r="H627" s="118"/>
      <c r="I627" s="118"/>
    </row>
    <row r="628" spans="1:9">
      <c r="A628" s="118"/>
      <c r="B628" s="118"/>
      <c r="C628" s="118"/>
      <c r="D628" s="118"/>
      <c r="E628" s="118"/>
      <c r="F628" s="118"/>
      <c r="G628" s="118"/>
      <c r="H628" s="118"/>
      <c r="I628" s="118"/>
    </row>
    <row r="629" spans="1:9">
      <c r="A629" s="118"/>
      <c r="B629" s="118"/>
      <c r="C629" s="118"/>
      <c r="D629" s="118"/>
      <c r="E629" s="118"/>
      <c r="F629" s="118"/>
      <c r="G629" s="118"/>
      <c r="H629" s="118"/>
      <c r="I629" s="118"/>
    </row>
    <row r="630" spans="1:9">
      <c r="A630" s="118"/>
      <c r="B630" s="118"/>
      <c r="C630" s="118"/>
      <c r="D630" s="118"/>
      <c r="E630" s="118"/>
      <c r="F630" s="118"/>
      <c r="G630" s="118"/>
      <c r="H630" s="118"/>
      <c r="I630" s="118"/>
    </row>
    <row r="631" spans="1:9">
      <c r="A631" s="118"/>
      <c r="B631" s="118"/>
      <c r="C631" s="118"/>
      <c r="D631" s="118"/>
      <c r="E631" s="118"/>
      <c r="F631" s="118"/>
      <c r="G631" s="118"/>
      <c r="H631" s="118"/>
      <c r="I631" s="118"/>
    </row>
    <row r="632" spans="1:9">
      <c r="A632" s="118"/>
      <c r="B632" s="118"/>
      <c r="C632" s="118"/>
      <c r="D632" s="118"/>
      <c r="E632" s="118"/>
      <c r="F632" s="118"/>
      <c r="G632" s="118"/>
      <c r="H632" s="118"/>
      <c r="I632" s="118"/>
    </row>
    <row r="633" spans="1:9">
      <c r="A633" s="118"/>
      <c r="B633" s="118"/>
      <c r="C633" s="118"/>
      <c r="D633" s="118"/>
      <c r="E633" s="118"/>
      <c r="F633" s="118"/>
      <c r="G633" s="118"/>
      <c r="H633" s="118"/>
      <c r="I633" s="118"/>
    </row>
    <row r="634" spans="1:9">
      <c r="A634" s="118"/>
      <c r="B634" s="118"/>
      <c r="C634" s="118"/>
      <c r="D634" s="118"/>
      <c r="E634" s="118"/>
      <c r="F634" s="118"/>
      <c r="G634" s="118"/>
      <c r="H634" s="118"/>
      <c r="I634" s="118"/>
    </row>
    <row r="635" spans="1:9">
      <c r="A635" s="118"/>
      <c r="B635" s="118"/>
      <c r="C635" s="118"/>
      <c r="D635" s="118"/>
      <c r="E635" s="118"/>
      <c r="F635" s="118"/>
      <c r="G635" s="118"/>
      <c r="H635" s="118"/>
      <c r="I635" s="118"/>
    </row>
    <row r="636" spans="1:9">
      <c r="A636" s="118"/>
      <c r="B636" s="118"/>
      <c r="C636" s="118"/>
      <c r="D636" s="118"/>
      <c r="E636" s="118"/>
      <c r="F636" s="118"/>
      <c r="G636" s="118"/>
      <c r="H636" s="118"/>
      <c r="I636" s="118"/>
    </row>
    <row r="637" spans="1:9">
      <c r="A637" s="118"/>
      <c r="B637" s="118"/>
      <c r="C637" s="118"/>
      <c r="D637" s="118"/>
      <c r="E637" s="118"/>
      <c r="F637" s="118"/>
      <c r="G637" s="118"/>
      <c r="H637" s="118"/>
      <c r="I637" s="118"/>
    </row>
    <row r="638" spans="1:9">
      <c r="A638" s="118"/>
      <c r="B638" s="118"/>
      <c r="C638" s="118"/>
      <c r="D638" s="118"/>
      <c r="E638" s="118"/>
      <c r="F638" s="118"/>
      <c r="G638" s="118"/>
      <c r="H638" s="118"/>
      <c r="I638" s="118"/>
    </row>
    <row r="639" spans="1:9">
      <c r="A639" s="118"/>
      <c r="B639" s="118"/>
      <c r="C639" s="118"/>
      <c r="D639" s="118"/>
      <c r="E639" s="118"/>
      <c r="F639" s="118"/>
      <c r="G639" s="118"/>
      <c r="H639" s="118"/>
      <c r="I639" s="118"/>
    </row>
    <row r="640" spans="1:9">
      <c r="A640" s="118"/>
      <c r="B640" s="118"/>
      <c r="C640" s="118"/>
      <c r="D640" s="118"/>
      <c r="E640" s="118"/>
      <c r="F640" s="118"/>
      <c r="G640" s="118"/>
      <c r="H640" s="118"/>
      <c r="I640" s="118"/>
    </row>
    <row r="641" spans="1:9">
      <c r="A641" s="118"/>
      <c r="B641" s="118"/>
      <c r="C641" s="118"/>
      <c r="D641" s="118"/>
      <c r="E641" s="118"/>
      <c r="F641" s="118"/>
      <c r="G641" s="118"/>
      <c r="H641" s="118"/>
      <c r="I641" s="118"/>
    </row>
    <row r="642" spans="1:9">
      <c r="A642" s="118"/>
      <c r="B642" s="118"/>
      <c r="C642" s="118"/>
      <c r="D642" s="118"/>
      <c r="E642" s="118"/>
      <c r="F642" s="118"/>
      <c r="G642" s="118"/>
      <c r="H642" s="118"/>
      <c r="I642" s="118"/>
    </row>
    <row r="643" spans="1:9">
      <c r="A643" s="118"/>
      <c r="B643" s="118"/>
      <c r="C643" s="118"/>
      <c r="D643" s="118"/>
      <c r="E643" s="118"/>
      <c r="F643" s="118"/>
      <c r="G643" s="118"/>
      <c r="H643" s="118"/>
      <c r="I643" s="118"/>
    </row>
    <row r="644" spans="1:9">
      <c r="A644" s="118"/>
      <c r="B644" s="118"/>
      <c r="C644" s="118"/>
      <c r="D644" s="118"/>
      <c r="E644" s="118"/>
      <c r="F644" s="118"/>
      <c r="G644" s="118"/>
      <c r="H644" s="118"/>
      <c r="I644" s="118"/>
    </row>
    <row r="645" spans="1:9">
      <c r="A645" s="118"/>
      <c r="B645" s="118"/>
      <c r="C645" s="118"/>
      <c r="D645" s="118"/>
      <c r="E645" s="118"/>
      <c r="F645" s="118"/>
      <c r="G645" s="118"/>
      <c r="H645" s="118"/>
      <c r="I645" s="118"/>
    </row>
    <row r="646" spans="1:9">
      <c r="A646" s="118"/>
      <c r="B646" s="118"/>
      <c r="C646" s="118"/>
      <c r="D646" s="118"/>
      <c r="E646" s="118"/>
      <c r="F646" s="118"/>
      <c r="G646" s="118"/>
      <c r="H646" s="118"/>
      <c r="I646" s="118"/>
    </row>
    <row r="647" spans="1:9">
      <c r="A647" s="118"/>
      <c r="B647" s="118"/>
      <c r="C647" s="118"/>
      <c r="D647" s="118"/>
      <c r="E647" s="118"/>
      <c r="F647" s="118"/>
      <c r="G647" s="118"/>
      <c r="H647" s="118"/>
      <c r="I647" s="118"/>
    </row>
    <row r="648" spans="1:9">
      <c r="A648" s="118"/>
      <c r="B648" s="118"/>
      <c r="C648" s="118"/>
      <c r="D648" s="118"/>
      <c r="E648" s="118"/>
      <c r="F648" s="118"/>
      <c r="G648" s="118"/>
      <c r="H648" s="118"/>
      <c r="I648" s="118"/>
    </row>
    <row r="649" spans="1:9">
      <c r="A649" s="118"/>
      <c r="B649" s="118"/>
      <c r="C649" s="118"/>
      <c r="D649" s="118"/>
      <c r="E649" s="118"/>
      <c r="F649" s="118"/>
      <c r="G649" s="118"/>
      <c r="H649" s="118"/>
      <c r="I649" s="118"/>
    </row>
    <row r="650" spans="1:9">
      <c r="A650" s="118"/>
      <c r="B650" s="118"/>
      <c r="C650" s="118"/>
      <c r="D650" s="118"/>
      <c r="E650" s="118"/>
      <c r="F650" s="118"/>
      <c r="G650" s="118"/>
      <c r="H650" s="118"/>
      <c r="I650" s="118"/>
    </row>
    <row r="651" spans="1:9">
      <c r="A651" s="118"/>
      <c r="B651" s="118"/>
      <c r="C651" s="118"/>
      <c r="D651" s="118"/>
      <c r="E651" s="118"/>
      <c r="F651" s="118"/>
      <c r="G651" s="118"/>
      <c r="H651" s="118"/>
      <c r="I651" s="118"/>
    </row>
    <row r="652" spans="1:9">
      <c r="A652" s="118"/>
      <c r="B652" s="118"/>
      <c r="C652" s="118"/>
      <c r="D652" s="118"/>
      <c r="E652" s="118"/>
      <c r="F652" s="118"/>
      <c r="G652" s="118"/>
      <c r="H652" s="118"/>
      <c r="I652" s="118"/>
    </row>
    <row r="653" spans="1:9">
      <c r="A653" s="118"/>
      <c r="B653" s="118"/>
      <c r="C653" s="118"/>
      <c r="D653" s="118"/>
      <c r="E653" s="118"/>
      <c r="F653" s="118"/>
      <c r="G653" s="118"/>
      <c r="H653" s="118"/>
      <c r="I653" s="118"/>
    </row>
    <row r="654" spans="1:9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 spans="1:9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 spans="1:9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 spans="1:9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 spans="1:9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 spans="1: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 spans="1:9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 spans="1:9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 spans="1:9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 spans="1:9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 spans="1:9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 spans="1:9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 spans="1:9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 spans="1:9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 spans="1:9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 spans="1: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 spans="1:9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 spans="1:9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 spans="1:9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 spans="1:9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 spans="1:9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 spans="1:9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 spans="1:9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 spans="1:9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 spans="1:9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 spans="1: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 spans="1:9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 spans="1:9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 spans="1:9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 spans="1:9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 spans="1:9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 spans="1:9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 spans="1:9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 spans="1:9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 spans="1:9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 spans="1: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 spans="1:9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 spans="1:9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 spans="1:9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 spans="1:9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 spans="1:9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 spans="1:9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 spans="1:9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 spans="1:9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 spans="1:9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 spans="1: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 spans="1:9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 spans="1:9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 spans="1:9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 spans="1:9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 spans="1:9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 spans="1:9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 spans="1:9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 spans="1:9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 spans="1:9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 spans="1: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 spans="1:9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 spans="1:9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 spans="1:9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 spans="1:9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 spans="1:9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 spans="1:9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 spans="1:9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 spans="1:9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 spans="1:9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 spans="1: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 spans="1:9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 spans="1:9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 spans="1:9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 spans="1:9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 spans="1:9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 spans="1:9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 spans="1:9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 spans="1:9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 spans="1:9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 spans="1: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 spans="1:9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 spans="1:9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 spans="1:9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 spans="1:9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 spans="1:9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 spans="1:9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 spans="1:9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 spans="1:9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 spans="1:9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 spans="1: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 spans="1:9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 spans="1:9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 spans="1:9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 spans="1:9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 spans="1:9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 spans="1:9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 spans="1:9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 spans="1:9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 spans="1:9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 spans="1: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 spans="1:9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 spans="1:9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 spans="1:9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 spans="1:9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 spans="1:9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 spans="1:9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 spans="1:9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 spans="1:9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 spans="1:9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 spans="1: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 spans="1:9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 spans="1:9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 spans="1:9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 spans="1:9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 spans="1:9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 spans="1:9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 spans="1:9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 spans="1:9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 spans="1:9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 spans="1: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 spans="1:9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 spans="1:9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 spans="1:9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 spans="1:9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 spans="1:9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 spans="1:9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 spans="1:9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 spans="1:9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 spans="1:9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 spans="1: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 spans="1:9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 spans="1:9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 spans="1:9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 spans="1:9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 spans="1:9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 spans="1:9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 spans="1:9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 spans="1:9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 spans="1:9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 spans="1: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 spans="1:9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 spans="1:9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 spans="1:9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 spans="1:9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 spans="1:9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 spans="1:9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 spans="1:9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 spans="1:9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 spans="1:9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 spans="1: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 spans="1:9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 spans="1:9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 spans="1:9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 spans="1:9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 spans="1:9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 spans="1:9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 spans="1:9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 spans="1:9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 spans="1:9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 spans="1: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 spans="1:9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 spans="1:9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 spans="1:9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 spans="1:9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 spans="1:9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 spans="1:9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 spans="1:9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 spans="1:9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 spans="1:9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 spans="1: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 spans="1:9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 spans="1:9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 spans="1:9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 spans="1:9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 spans="1:9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 spans="1:9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 spans="1:9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 spans="1:9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 spans="1:9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 spans="1: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 spans="1:9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 spans="1:9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 spans="1:9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 spans="1:9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 spans="1:9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 spans="1:9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 spans="1:9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 spans="1:9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 spans="1:9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 spans="1: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 spans="1:9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 spans="1:9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 spans="1:9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 spans="1:9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 spans="1:9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 spans="1:9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 spans="1:9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 spans="1:9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 spans="1:9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 spans="1: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 spans="1:9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 spans="1:9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 spans="1:9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 spans="1:9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 spans="1:9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 spans="1:9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 spans="1:9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 spans="1:9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 spans="1:9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 spans="1: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 spans="1:9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 spans="1:9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 spans="1:9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 spans="1:9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 spans="1:9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 spans="1:9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 spans="1:9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 spans="1:9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 spans="1:9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 spans="1: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 spans="1:9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 spans="1:9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 spans="1:9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 spans="1:9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 spans="1:9">
      <c r="A874" s="118"/>
      <c r="B874" s="118"/>
      <c r="C874" s="118"/>
      <c r="D874" s="118"/>
      <c r="E874" s="118"/>
      <c r="F874" s="118"/>
      <c r="G874" s="118"/>
      <c r="H874" s="118"/>
      <c r="I874" s="118"/>
    </row>
    <row r="875" spans="1:9">
      <c r="A875" s="118"/>
      <c r="B875" s="118"/>
      <c r="C875" s="118"/>
      <c r="D875" s="118"/>
      <c r="E875" s="118"/>
      <c r="F875" s="118"/>
      <c r="G875" s="118"/>
      <c r="H875" s="118"/>
      <c r="I875" s="118"/>
    </row>
    <row r="876" spans="1:9">
      <c r="A876" s="118"/>
      <c r="B876" s="118"/>
      <c r="C876" s="118"/>
      <c r="D876" s="118"/>
      <c r="E876" s="118"/>
      <c r="F876" s="118"/>
      <c r="G876" s="118"/>
      <c r="H876" s="118"/>
      <c r="I876" s="118"/>
    </row>
    <row r="877" spans="1:9">
      <c r="A877" s="118"/>
      <c r="B877" s="118"/>
      <c r="C877" s="118"/>
      <c r="D877" s="118"/>
      <c r="E877" s="118"/>
      <c r="F877" s="118"/>
      <c r="G877" s="118"/>
      <c r="H877" s="118"/>
      <c r="I877" s="118"/>
    </row>
    <row r="878" spans="1:9">
      <c r="A878" s="118"/>
      <c r="B878" s="118"/>
      <c r="C878" s="118"/>
      <c r="D878" s="118"/>
      <c r="E878" s="118"/>
      <c r="F878" s="118"/>
      <c r="G878" s="118"/>
      <c r="H878" s="118"/>
      <c r="I878" s="118"/>
    </row>
    <row r="879" spans="1:9">
      <c r="A879" s="118"/>
      <c r="B879" s="118"/>
      <c r="C879" s="118"/>
      <c r="D879" s="118"/>
      <c r="E879" s="118"/>
      <c r="F879" s="118"/>
      <c r="G879" s="118"/>
      <c r="H879" s="118"/>
      <c r="I879" s="118"/>
    </row>
    <row r="880" spans="1:9">
      <c r="A880" s="118"/>
      <c r="B880" s="118"/>
      <c r="C880" s="118"/>
      <c r="D880" s="118"/>
      <c r="E880" s="118"/>
      <c r="F880" s="118"/>
      <c r="G880" s="118"/>
      <c r="H880" s="118"/>
      <c r="I880" s="118"/>
    </row>
    <row r="881" spans="1:9">
      <c r="A881" s="118"/>
      <c r="B881" s="118"/>
      <c r="C881" s="118"/>
      <c r="D881" s="118"/>
      <c r="E881" s="118"/>
      <c r="F881" s="118"/>
      <c r="G881" s="118"/>
      <c r="H881" s="118"/>
      <c r="I881" s="118"/>
    </row>
    <row r="882" spans="1:9">
      <c r="A882" s="118"/>
      <c r="B882" s="118"/>
      <c r="C882" s="118"/>
      <c r="D882" s="118"/>
      <c r="E882" s="118"/>
      <c r="F882" s="118"/>
      <c r="G882" s="118"/>
      <c r="H882" s="118"/>
      <c r="I882" s="118"/>
    </row>
    <row r="883" spans="1:9">
      <c r="A883" s="118"/>
      <c r="B883" s="118"/>
      <c r="C883" s="118"/>
      <c r="D883" s="118"/>
      <c r="E883" s="118"/>
      <c r="F883" s="118"/>
      <c r="G883" s="118"/>
      <c r="H883" s="118"/>
      <c r="I883" s="118"/>
    </row>
    <row r="884" spans="1:9">
      <c r="A884" s="118"/>
      <c r="B884" s="118"/>
      <c r="C884" s="118"/>
      <c r="D884" s="118"/>
      <c r="E884" s="118"/>
      <c r="F884" s="118"/>
      <c r="G884" s="118"/>
      <c r="H884" s="118"/>
      <c r="I884" s="118"/>
    </row>
    <row r="885" spans="1:9">
      <c r="A885" s="118"/>
      <c r="B885" s="118"/>
      <c r="C885" s="118"/>
      <c r="D885" s="118"/>
      <c r="E885" s="118"/>
      <c r="F885" s="118"/>
      <c r="G885" s="118"/>
      <c r="H885" s="118"/>
      <c r="I885" s="118"/>
    </row>
    <row r="886" spans="1:9">
      <c r="A886" s="118"/>
      <c r="B886" s="118"/>
      <c r="C886" s="118"/>
      <c r="D886" s="118"/>
      <c r="E886" s="118"/>
      <c r="F886" s="118"/>
      <c r="G886" s="118"/>
      <c r="H886" s="118"/>
      <c r="I886" s="118"/>
    </row>
    <row r="887" spans="1:9">
      <c r="A887" s="118"/>
      <c r="B887" s="118"/>
      <c r="C887" s="118"/>
      <c r="D887" s="118"/>
      <c r="E887" s="118"/>
      <c r="F887" s="118"/>
      <c r="G887" s="118"/>
      <c r="H887" s="118"/>
      <c r="I887" s="118"/>
    </row>
    <row r="888" spans="1:9">
      <c r="A888" s="118"/>
      <c r="B888" s="118"/>
      <c r="C888" s="118"/>
      <c r="D888" s="118"/>
      <c r="E888" s="118"/>
      <c r="F888" s="118"/>
      <c r="G888" s="118"/>
      <c r="H888" s="118"/>
      <c r="I888" s="118"/>
    </row>
    <row r="889" spans="1:9">
      <c r="A889" s="118"/>
      <c r="B889" s="118"/>
      <c r="C889" s="118"/>
      <c r="D889" s="118"/>
      <c r="E889" s="118"/>
      <c r="F889" s="118"/>
      <c r="G889" s="118"/>
      <c r="H889" s="118"/>
      <c r="I889" s="118"/>
    </row>
    <row r="890" spans="1:9">
      <c r="A890" s="118"/>
      <c r="B890" s="118"/>
      <c r="C890" s="118"/>
      <c r="D890" s="118"/>
      <c r="E890" s="118"/>
      <c r="F890" s="118"/>
      <c r="G890" s="118"/>
      <c r="H890" s="118"/>
      <c r="I890" s="118"/>
    </row>
    <row r="891" spans="1:9">
      <c r="A891" s="118"/>
      <c r="B891" s="118"/>
      <c r="C891" s="118"/>
      <c r="D891" s="118"/>
      <c r="E891" s="118"/>
      <c r="F891" s="118"/>
      <c r="G891" s="118"/>
      <c r="H891" s="118"/>
      <c r="I891" s="118"/>
    </row>
    <row r="892" spans="1:9">
      <c r="A892" s="118"/>
      <c r="B892" s="118"/>
      <c r="C892" s="118"/>
      <c r="D892" s="118"/>
      <c r="E892" s="118"/>
      <c r="F892" s="118"/>
      <c r="G892" s="118"/>
      <c r="H892" s="118"/>
      <c r="I892" s="118"/>
    </row>
    <row r="893" spans="1:9">
      <c r="A893" s="118"/>
      <c r="B893" s="118"/>
      <c r="C893" s="118"/>
      <c r="D893" s="118"/>
      <c r="E893" s="118"/>
      <c r="F893" s="118"/>
      <c r="G893" s="118"/>
      <c r="H893" s="118"/>
      <c r="I893" s="118"/>
    </row>
    <row r="894" spans="1:9">
      <c r="A894" s="118"/>
      <c r="B894" s="118"/>
      <c r="C894" s="118"/>
      <c r="D894" s="118"/>
      <c r="E894" s="118"/>
      <c r="F894" s="118"/>
      <c r="G894" s="118"/>
      <c r="H894" s="118"/>
      <c r="I894" s="118"/>
    </row>
    <row r="895" spans="1:9">
      <c r="A895" s="118"/>
      <c r="B895" s="118"/>
      <c r="C895" s="118"/>
      <c r="D895" s="118"/>
      <c r="E895" s="118"/>
      <c r="F895" s="118"/>
      <c r="G895" s="118"/>
      <c r="H895" s="118"/>
      <c r="I895" s="118"/>
    </row>
    <row r="896" spans="1:9">
      <c r="A896" s="118"/>
      <c r="B896" s="118"/>
      <c r="C896" s="118"/>
      <c r="D896" s="118"/>
      <c r="E896" s="118"/>
      <c r="F896" s="118"/>
      <c r="G896" s="118"/>
      <c r="H896" s="118"/>
      <c r="I896" s="118"/>
    </row>
    <row r="897" spans="1:9">
      <c r="A897" s="118"/>
      <c r="B897" s="118"/>
      <c r="C897" s="118"/>
      <c r="D897" s="118"/>
      <c r="E897" s="118"/>
      <c r="F897" s="118"/>
      <c r="G897" s="118"/>
      <c r="H897" s="118"/>
      <c r="I897" s="118"/>
    </row>
    <row r="898" spans="1:9">
      <c r="A898" s="118"/>
      <c r="B898" s="118"/>
      <c r="C898" s="118"/>
      <c r="D898" s="118"/>
      <c r="E898" s="118"/>
      <c r="F898" s="118"/>
      <c r="G898" s="118"/>
      <c r="H898" s="118"/>
      <c r="I898" s="118"/>
    </row>
    <row r="899" spans="1:9">
      <c r="A899" s="118"/>
      <c r="B899" s="118"/>
      <c r="C899" s="118"/>
      <c r="D899" s="118"/>
      <c r="E899" s="118"/>
      <c r="F899" s="118"/>
      <c r="G899" s="118"/>
      <c r="H899" s="118"/>
      <c r="I899" s="118"/>
    </row>
    <row r="900" spans="1:9">
      <c r="A900" s="118"/>
      <c r="B900" s="118"/>
      <c r="C900" s="118"/>
      <c r="D900" s="118"/>
      <c r="E900" s="118"/>
      <c r="F900" s="118"/>
      <c r="G900" s="118"/>
      <c r="H900" s="118"/>
      <c r="I900" s="118"/>
    </row>
    <row r="901" spans="1:9">
      <c r="A901" s="118"/>
      <c r="B901" s="118"/>
      <c r="C901" s="118"/>
      <c r="D901" s="118"/>
      <c r="E901" s="118"/>
      <c r="F901" s="118"/>
      <c r="G901" s="118"/>
      <c r="H901" s="118"/>
      <c r="I901" s="118"/>
    </row>
    <row r="902" spans="1:9">
      <c r="A902" s="118"/>
      <c r="B902" s="118"/>
      <c r="C902" s="118"/>
      <c r="D902" s="118"/>
      <c r="E902" s="118"/>
      <c r="F902" s="118"/>
      <c r="G902" s="118"/>
      <c r="H902" s="118"/>
      <c r="I902" s="118"/>
    </row>
    <row r="903" spans="1:9">
      <c r="A903" s="118"/>
      <c r="B903" s="118"/>
      <c r="C903" s="118"/>
      <c r="D903" s="118"/>
      <c r="E903" s="118"/>
      <c r="F903" s="118"/>
      <c r="G903" s="118"/>
      <c r="H903" s="118"/>
      <c r="I903" s="118"/>
    </row>
    <row r="904" spans="1:9">
      <c r="A904" s="118"/>
      <c r="B904" s="118"/>
      <c r="C904" s="118"/>
      <c r="D904" s="118"/>
      <c r="E904" s="118"/>
      <c r="F904" s="118"/>
      <c r="G904" s="118"/>
      <c r="H904" s="118"/>
      <c r="I904" s="118"/>
    </row>
    <row r="905" spans="1:9">
      <c r="A905" s="118"/>
      <c r="B905" s="118"/>
      <c r="C905" s="118"/>
      <c r="D905" s="118"/>
      <c r="E905" s="118"/>
      <c r="F905" s="118"/>
      <c r="G905" s="118"/>
      <c r="H905" s="118"/>
      <c r="I905" s="118"/>
    </row>
    <row r="906" spans="1:9">
      <c r="A906" s="118"/>
      <c r="B906" s="118"/>
      <c r="C906" s="118"/>
      <c r="D906" s="118"/>
      <c r="E906" s="118"/>
      <c r="F906" s="118"/>
      <c r="G906" s="118"/>
      <c r="H906" s="118"/>
      <c r="I906" s="118"/>
    </row>
    <row r="907" spans="1:9">
      <c r="A907" s="118"/>
      <c r="B907" s="118"/>
      <c r="C907" s="118"/>
      <c r="D907" s="118"/>
      <c r="E907" s="118"/>
      <c r="F907" s="118"/>
      <c r="G907" s="118"/>
      <c r="H907" s="118"/>
      <c r="I907" s="118"/>
    </row>
    <row r="908" spans="1:9">
      <c r="A908" s="118"/>
      <c r="B908" s="118"/>
      <c r="C908" s="118"/>
      <c r="D908" s="118"/>
      <c r="E908" s="118"/>
      <c r="F908" s="118"/>
      <c r="G908" s="118"/>
      <c r="H908" s="118"/>
      <c r="I908" s="118"/>
    </row>
    <row r="909" spans="1:9">
      <c r="A909" s="118"/>
      <c r="B909" s="118"/>
      <c r="C909" s="118"/>
      <c r="D909" s="118"/>
      <c r="E909" s="118"/>
      <c r="F909" s="118"/>
      <c r="G909" s="118"/>
      <c r="H909" s="118"/>
      <c r="I909" s="118"/>
    </row>
    <row r="910" spans="1:9">
      <c r="A910" s="118"/>
      <c r="B910" s="118"/>
      <c r="C910" s="118"/>
      <c r="D910" s="118"/>
      <c r="E910" s="118"/>
      <c r="F910" s="118"/>
      <c r="G910" s="118"/>
      <c r="H910" s="118"/>
      <c r="I910" s="118"/>
    </row>
    <row r="911" spans="1:9">
      <c r="A911" s="118"/>
      <c r="B911" s="118"/>
      <c r="C911" s="118"/>
      <c r="D911" s="118"/>
      <c r="E911" s="118"/>
      <c r="F911" s="118"/>
      <c r="G911" s="118"/>
      <c r="H911" s="118"/>
      <c r="I911" s="118"/>
    </row>
    <row r="912" spans="1:9">
      <c r="A912" s="118"/>
      <c r="B912" s="118"/>
      <c r="C912" s="118"/>
      <c r="D912" s="118"/>
      <c r="E912" s="118"/>
      <c r="F912" s="118"/>
      <c r="G912" s="118"/>
      <c r="H912" s="118"/>
      <c r="I912" s="118"/>
    </row>
    <row r="913" spans="1:9">
      <c r="A913" s="118"/>
      <c r="B913" s="118"/>
      <c r="C913" s="118"/>
      <c r="D913" s="118"/>
      <c r="E913" s="118"/>
      <c r="F913" s="118"/>
      <c r="G913" s="118"/>
      <c r="H913" s="118"/>
      <c r="I913" s="118"/>
    </row>
    <row r="914" spans="1:9">
      <c r="A914" s="118"/>
      <c r="B914" s="118"/>
      <c r="C914" s="118"/>
      <c r="D914" s="118"/>
      <c r="E914" s="118"/>
      <c r="F914" s="118"/>
      <c r="G914" s="118"/>
      <c r="H914" s="118"/>
      <c r="I914" s="118"/>
    </row>
    <row r="915" spans="1:9">
      <c r="A915" s="118"/>
      <c r="B915" s="118"/>
      <c r="C915" s="118"/>
      <c r="D915" s="118"/>
      <c r="E915" s="118"/>
      <c r="F915" s="118"/>
      <c r="G915" s="118"/>
      <c r="H915" s="118"/>
      <c r="I915" s="118"/>
    </row>
    <row r="916" spans="1:9">
      <c r="A916" s="118"/>
      <c r="B916" s="118"/>
      <c r="C916" s="118"/>
      <c r="D916" s="118"/>
      <c r="E916" s="118"/>
      <c r="F916" s="118"/>
      <c r="G916" s="118"/>
      <c r="H916" s="118"/>
      <c r="I916" s="118"/>
    </row>
    <row r="917" spans="1:9">
      <c r="A917" s="118"/>
      <c r="B917" s="118"/>
      <c r="C917" s="118"/>
      <c r="D917" s="118"/>
      <c r="E917" s="118"/>
      <c r="F917" s="118"/>
      <c r="G917" s="118"/>
      <c r="H917" s="118"/>
      <c r="I917" s="118"/>
    </row>
    <row r="918" spans="1:9">
      <c r="A918" s="118"/>
      <c r="B918" s="118"/>
      <c r="C918" s="118"/>
      <c r="D918" s="118"/>
      <c r="E918" s="118"/>
      <c r="F918" s="118"/>
      <c r="G918" s="118"/>
      <c r="H918" s="118"/>
      <c r="I918" s="118"/>
    </row>
    <row r="919" spans="1:9">
      <c r="A919" s="118"/>
      <c r="B919" s="118"/>
      <c r="C919" s="118"/>
      <c r="D919" s="118"/>
      <c r="E919" s="118"/>
      <c r="F919" s="118"/>
      <c r="G919" s="118"/>
      <c r="H919" s="118"/>
      <c r="I919" s="118"/>
    </row>
    <row r="920" spans="1:9">
      <c r="A920" s="118"/>
      <c r="B920" s="118"/>
      <c r="C920" s="118"/>
      <c r="D920" s="118"/>
      <c r="E920" s="118"/>
      <c r="F920" s="118"/>
      <c r="G920" s="118"/>
      <c r="H920" s="118"/>
      <c r="I920" s="118"/>
    </row>
    <row r="921" spans="1:9">
      <c r="A921" s="118"/>
      <c r="B921" s="118"/>
      <c r="C921" s="118"/>
      <c r="D921" s="118"/>
      <c r="E921" s="118"/>
      <c r="F921" s="118"/>
      <c r="G921" s="118"/>
      <c r="H921" s="118"/>
      <c r="I921" s="118"/>
    </row>
    <row r="922" spans="1:9">
      <c r="A922" s="118"/>
      <c r="B922" s="118"/>
      <c r="C922" s="118"/>
      <c r="D922" s="118"/>
      <c r="E922" s="118"/>
      <c r="F922" s="118"/>
      <c r="G922" s="118"/>
      <c r="H922" s="118"/>
      <c r="I922" s="118"/>
    </row>
    <row r="923" spans="1:9">
      <c r="A923" s="118"/>
      <c r="B923" s="118"/>
      <c r="C923" s="118"/>
      <c r="D923" s="118"/>
      <c r="E923" s="118"/>
      <c r="F923" s="118"/>
      <c r="G923" s="118"/>
      <c r="H923" s="118"/>
      <c r="I923" s="118"/>
    </row>
    <row r="924" spans="1:9">
      <c r="A924" s="118"/>
      <c r="B924" s="118"/>
      <c r="C924" s="118"/>
      <c r="D924" s="118"/>
      <c r="E924" s="118"/>
      <c r="F924" s="118"/>
      <c r="G924" s="118"/>
      <c r="H924" s="118"/>
      <c r="I924" s="118"/>
    </row>
    <row r="925" spans="1:9">
      <c r="A925" s="118"/>
      <c r="B925" s="118"/>
      <c r="C925" s="118"/>
      <c r="D925" s="118"/>
      <c r="E925" s="118"/>
      <c r="F925" s="118"/>
      <c r="G925" s="118"/>
      <c r="H925" s="118"/>
      <c r="I925" s="118"/>
    </row>
    <row r="926" spans="1:9">
      <c r="A926" s="118"/>
      <c r="B926" s="118"/>
      <c r="C926" s="118"/>
      <c r="D926" s="118"/>
      <c r="E926" s="118"/>
      <c r="F926" s="118"/>
      <c r="G926" s="118"/>
      <c r="H926" s="118"/>
      <c r="I926" s="118"/>
    </row>
    <row r="927" spans="1:9">
      <c r="A927" s="118"/>
      <c r="B927" s="118"/>
      <c r="C927" s="118"/>
      <c r="D927" s="118"/>
      <c r="E927" s="118"/>
      <c r="F927" s="118"/>
      <c r="G927" s="118"/>
      <c r="H927" s="118"/>
      <c r="I927" s="118"/>
    </row>
    <row r="928" spans="1:9">
      <c r="A928" s="118"/>
      <c r="B928" s="118"/>
      <c r="C928" s="118"/>
      <c r="D928" s="118"/>
      <c r="E928" s="118"/>
      <c r="F928" s="118"/>
      <c r="G928" s="118"/>
      <c r="H928" s="118"/>
      <c r="I928" s="118"/>
    </row>
    <row r="929" spans="1:9">
      <c r="A929" s="118"/>
      <c r="B929" s="118"/>
      <c r="C929" s="118"/>
      <c r="D929" s="118"/>
      <c r="E929" s="118"/>
      <c r="F929" s="118"/>
      <c r="G929" s="118"/>
      <c r="H929" s="118"/>
      <c r="I929" s="118"/>
    </row>
    <row r="930" spans="1:9">
      <c r="A930" s="118"/>
      <c r="B930" s="118"/>
      <c r="C930" s="118"/>
      <c r="D930" s="118"/>
      <c r="E930" s="118"/>
      <c r="F930" s="118"/>
      <c r="G930" s="118"/>
      <c r="H930" s="118"/>
      <c r="I930" s="118"/>
    </row>
    <row r="931" spans="1:9">
      <c r="A931" s="118"/>
      <c r="B931" s="118"/>
      <c r="C931" s="118"/>
      <c r="D931" s="118"/>
      <c r="E931" s="118"/>
      <c r="F931" s="118"/>
      <c r="G931" s="118"/>
      <c r="H931" s="118"/>
      <c r="I931" s="118"/>
    </row>
    <row r="932" spans="1:9">
      <c r="A932" s="118"/>
      <c r="B932" s="118"/>
      <c r="C932" s="118"/>
      <c r="D932" s="118"/>
      <c r="E932" s="118"/>
      <c r="F932" s="118"/>
      <c r="G932" s="118"/>
      <c r="H932" s="118"/>
      <c r="I932" s="118"/>
    </row>
    <row r="933" spans="1:9">
      <c r="A933" s="118"/>
      <c r="B933" s="118"/>
      <c r="C933" s="118"/>
      <c r="D933" s="118"/>
      <c r="E933" s="118"/>
      <c r="F933" s="118"/>
      <c r="G933" s="118"/>
      <c r="H933" s="118"/>
      <c r="I933" s="118"/>
    </row>
    <row r="934" spans="1:9">
      <c r="A934" s="118"/>
      <c r="B934" s="118"/>
      <c r="C934" s="118"/>
      <c r="D934" s="118"/>
      <c r="E934" s="118"/>
      <c r="F934" s="118"/>
      <c r="G934" s="118"/>
      <c r="H934" s="118"/>
      <c r="I934" s="118"/>
    </row>
    <row r="935" spans="1:9">
      <c r="A935" s="118"/>
      <c r="B935" s="118"/>
      <c r="C935" s="118"/>
      <c r="D935" s="118"/>
      <c r="E935" s="118"/>
      <c r="F935" s="118"/>
      <c r="G935" s="118"/>
      <c r="H935" s="118"/>
      <c r="I935" s="118"/>
    </row>
    <row r="936" spans="1:9">
      <c r="A936" s="118"/>
      <c r="B936" s="118"/>
      <c r="C936" s="118"/>
      <c r="D936" s="118"/>
      <c r="E936" s="118"/>
      <c r="F936" s="118"/>
      <c r="G936" s="118"/>
      <c r="H936" s="118"/>
      <c r="I936" s="118"/>
    </row>
    <row r="937" spans="1:9">
      <c r="A937" s="118"/>
      <c r="B937" s="118"/>
      <c r="C937" s="118"/>
      <c r="D937" s="118"/>
      <c r="E937" s="118"/>
      <c r="F937" s="118"/>
      <c r="G937" s="118"/>
      <c r="H937" s="118"/>
      <c r="I937" s="118"/>
    </row>
    <row r="938" spans="1:9">
      <c r="A938" s="118"/>
      <c r="B938" s="118"/>
      <c r="C938" s="118"/>
      <c r="D938" s="118"/>
      <c r="E938" s="118"/>
      <c r="F938" s="118"/>
      <c r="G938" s="118"/>
      <c r="H938" s="118"/>
      <c r="I938" s="118"/>
    </row>
    <row r="939" spans="1:9">
      <c r="A939" s="118"/>
      <c r="B939" s="118"/>
      <c r="C939" s="118"/>
      <c r="D939" s="118"/>
      <c r="E939" s="118"/>
      <c r="F939" s="118"/>
      <c r="G939" s="118"/>
      <c r="H939" s="118"/>
      <c r="I939" s="118"/>
    </row>
    <row r="940" spans="1:9">
      <c r="A940" s="118"/>
      <c r="B940" s="118"/>
      <c r="C940" s="118"/>
      <c r="D940" s="118"/>
      <c r="E940" s="118"/>
      <c r="F940" s="118"/>
      <c r="G940" s="118"/>
      <c r="H940" s="118"/>
      <c r="I940" s="118"/>
    </row>
    <row r="941" spans="1:9">
      <c r="A941" s="118"/>
      <c r="B941" s="118"/>
      <c r="C941" s="118"/>
      <c r="D941" s="118"/>
      <c r="E941" s="118"/>
      <c r="F941" s="118"/>
      <c r="G941" s="118"/>
      <c r="H941" s="118"/>
      <c r="I941" s="118"/>
    </row>
    <row r="942" spans="1:9">
      <c r="A942" s="118"/>
      <c r="B942" s="118"/>
      <c r="C942" s="118"/>
      <c r="D942" s="118"/>
      <c r="E942" s="118"/>
      <c r="F942" s="118"/>
      <c r="G942" s="118"/>
      <c r="H942" s="118"/>
      <c r="I942" s="118"/>
    </row>
    <row r="943" spans="1:9">
      <c r="A943" s="118"/>
      <c r="B943" s="118"/>
      <c r="C943" s="118"/>
      <c r="D943" s="118"/>
      <c r="E943" s="118"/>
      <c r="F943" s="118"/>
      <c r="G943" s="118"/>
      <c r="H943" s="118"/>
      <c r="I943" s="118"/>
    </row>
    <row r="944" spans="1:9">
      <c r="A944" s="118"/>
      <c r="B944" s="118"/>
      <c r="C944" s="118"/>
      <c r="D944" s="118"/>
      <c r="E944" s="118"/>
      <c r="F944" s="118"/>
      <c r="G944" s="118"/>
      <c r="H944" s="118"/>
      <c r="I944" s="118"/>
    </row>
    <row r="945" spans="1:9">
      <c r="A945" s="118"/>
      <c r="B945" s="118"/>
      <c r="C945" s="118"/>
      <c r="D945" s="118"/>
      <c r="E945" s="118"/>
      <c r="F945" s="118"/>
      <c r="G945" s="118"/>
      <c r="H945" s="118"/>
      <c r="I945" s="118"/>
    </row>
    <row r="946" spans="1:9">
      <c r="A946" s="118"/>
      <c r="B946" s="118"/>
      <c r="C946" s="118"/>
      <c r="D946" s="118"/>
      <c r="E946" s="118"/>
      <c r="F946" s="118"/>
      <c r="G946" s="118"/>
      <c r="H946" s="118"/>
      <c r="I946" s="118"/>
    </row>
    <row r="947" spans="1:9">
      <c r="A947" s="118"/>
      <c r="B947" s="118"/>
      <c r="C947" s="118"/>
      <c r="D947" s="118"/>
      <c r="E947" s="118"/>
      <c r="F947" s="118"/>
      <c r="G947" s="118"/>
      <c r="H947" s="118"/>
      <c r="I947" s="118"/>
    </row>
    <row r="948" spans="1:9">
      <c r="A948" s="118"/>
      <c r="B948" s="118"/>
      <c r="C948" s="118"/>
      <c r="D948" s="118"/>
      <c r="E948" s="118"/>
      <c r="F948" s="118"/>
      <c r="G948" s="118"/>
      <c r="H948" s="118"/>
      <c r="I948" s="118"/>
    </row>
    <row r="949" spans="1:9">
      <c r="A949" s="118"/>
      <c r="B949" s="118"/>
      <c r="C949" s="118"/>
      <c r="D949" s="118"/>
      <c r="E949" s="118"/>
      <c r="F949" s="118"/>
      <c r="G949" s="118"/>
      <c r="H949" s="118"/>
      <c r="I949" s="118"/>
    </row>
    <row r="950" spans="1:9">
      <c r="A950" s="118"/>
      <c r="B950" s="118"/>
      <c r="C950" s="118"/>
      <c r="D950" s="118"/>
      <c r="E950" s="118"/>
      <c r="F950" s="118"/>
      <c r="G950" s="118"/>
      <c r="H950" s="118"/>
      <c r="I950" s="118"/>
    </row>
    <row r="951" spans="1:9">
      <c r="A951" s="118"/>
      <c r="B951" s="118"/>
      <c r="C951" s="118"/>
      <c r="D951" s="118"/>
      <c r="E951" s="118"/>
      <c r="F951" s="118"/>
      <c r="G951" s="118"/>
      <c r="H951" s="118"/>
      <c r="I951" s="118"/>
    </row>
    <row r="952" spans="1:9">
      <c r="A952" s="118"/>
      <c r="B952" s="118"/>
      <c r="C952" s="118"/>
      <c r="D952" s="118"/>
      <c r="E952" s="118"/>
      <c r="F952" s="118"/>
      <c r="G952" s="118"/>
      <c r="H952" s="118"/>
      <c r="I952" s="118"/>
    </row>
    <row r="953" spans="1:9">
      <c r="A953" s="118"/>
      <c r="B953" s="118"/>
      <c r="C953" s="118"/>
      <c r="D953" s="118"/>
      <c r="E953" s="118"/>
      <c r="F953" s="118"/>
      <c r="G953" s="118"/>
      <c r="H953" s="118"/>
      <c r="I953" s="118"/>
    </row>
    <row r="954" spans="1:9">
      <c r="A954" s="118"/>
      <c r="B954" s="118"/>
      <c r="C954" s="118"/>
      <c r="D954" s="118"/>
      <c r="E954" s="118"/>
      <c r="F954" s="118"/>
      <c r="G954" s="118"/>
      <c r="H954" s="118"/>
      <c r="I954" s="118"/>
    </row>
    <row r="955" spans="1:9">
      <c r="A955" s="118"/>
      <c r="B955" s="118"/>
      <c r="C955" s="118"/>
      <c r="D955" s="118"/>
      <c r="E955" s="118"/>
      <c r="F955" s="118"/>
      <c r="G955" s="118"/>
      <c r="H955" s="118"/>
      <c r="I955" s="118"/>
    </row>
    <row r="956" spans="1:9">
      <c r="A956" s="118"/>
      <c r="B956" s="118"/>
      <c r="C956" s="118"/>
      <c r="D956" s="118"/>
      <c r="E956" s="118"/>
      <c r="F956" s="118"/>
      <c r="G956" s="118"/>
      <c r="H956" s="118"/>
      <c r="I956" s="118"/>
    </row>
    <row r="957" spans="1:9">
      <c r="A957" s="118"/>
      <c r="B957" s="118"/>
      <c r="C957" s="118"/>
      <c r="D957" s="118"/>
      <c r="E957" s="118"/>
      <c r="F957" s="118"/>
      <c r="G957" s="118"/>
      <c r="H957" s="118"/>
      <c r="I957" s="118"/>
    </row>
    <row r="958" spans="1:9">
      <c r="A958" s="118"/>
      <c r="B958" s="118"/>
      <c r="C958" s="118"/>
      <c r="D958" s="118"/>
      <c r="E958" s="118"/>
      <c r="F958" s="118"/>
      <c r="G958" s="118"/>
      <c r="H958" s="118"/>
      <c r="I958" s="118"/>
    </row>
    <row r="959" spans="1:9">
      <c r="A959" s="118"/>
      <c r="B959" s="118"/>
      <c r="C959" s="118"/>
      <c r="D959" s="118"/>
      <c r="E959" s="118"/>
      <c r="F959" s="118"/>
      <c r="G959" s="118"/>
      <c r="H959" s="118"/>
      <c r="I959" s="118"/>
    </row>
    <row r="960" spans="1:9">
      <c r="A960" s="118"/>
      <c r="B960" s="118"/>
      <c r="C960" s="118"/>
      <c r="D960" s="118"/>
      <c r="E960" s="118"/>
      <c r="F960" s="118"/>
      <c r="G960" s="118"/>
      <c r="H960" s="118"/>
      <c r="I960" s="118"/>
    </row>
    <row r="961" spans="1:9">
      <c r="A961" s="118"/>
      <c r="B961" s="118"/>
      <c r="C961" s="118"/>
      <c r="D961" s="118"/>
      <c r="E961" s="118"/>
      <c r="F961" s="118"/>
      <c r="G961" s="118"/>
      <c r="H961" s="118"/>
      <c r="I961" s="118"/>
    </row>
    <row r="962" spans="1:9">
      <c r="A962" s="118"/>
      <c r="B962" s="118"/>
      <c r="C962" s="118"/>
      <c r="D962" s="118"/>
      <c r="E962" s="118"/>
      <c r="F962" s="118"/>
      <c r="G962" s="118"/>
      <c r="H962" s="118"/>
      <c r="I962" s="118"/>
    </row>
    <row r="963" spans="1:9">
      <c r="A963" s="118"/>
      <c r="B963" s="118"/>
      <c r="C963" s="118"/>
      <c r="D963" s="118"/>
      <c r="E963" s="118"/>
      <c r="F963" s="118"/>
      <c r="G963" s="118"/>
      <c r="H963" s="118"/>
      <c r="I963" s="118"/>
    </row>
    <row r="964" spans="1:9">
      <c r="A964" s="118"/>
      <c r="B964" s="118"/>
      <c r="C964" s="118"/>
      <c r="D964" s="118"/>
      <c r="E964" s="118"/>
      <c r="F964" s="118"/>
      <c r="G964" s="118"/>
      <c r="H964" s="118"/>
      <c r="I964" s="118"/>
    </row>
    <row r="965" spans="1:9">
      <c r="A965" s="118"/>
      <c r="B965" s="118"/>
      <c r="C965" s="118"/>
      <c r="D965" s="118"/>
      <c r="E965" s="118"/>
      <c r="F965" s="118"/>
      <c r="G965" s="118"/>
      <c r="H965" s="118"/>
      <c r="I965" s="118"/>
    </row>
    <row r="966" spans="1:9">
      <c r="A966" s="118"/>
      <c r="B966" s="118"/>
      <c r="C966" s="118"/>
      <c r="D966" s="118"/>
      <c r="E966" s="118"/>
      <c r="F966" s="118"/>
      <c r="G966" s="118"/>
      <c r="H966" s="118"/>
      <c r="I966" s="118"/>
    </row>
    <row r="967" spans="1:9">
      <c r="A967" s="118"/>
      <c r="B967" s="118"/>
      <c r="C967" s="118"/>
      <c r="D967" s="118"/>
      <c r="E967" s="118"/>
      <c r="F967" s="118"/>
      <c r="G967" s="118"/>
      <c r="H967" s="118"/>
      <c r="I967" s="118"/>
    </row>
    <row r="968" spans="1:9">
      <c r="A968" s="118"/>
      <c r="B968" s="118"/>
      <c r="C968" s="118"/>
      <c r="D968" s="118"/>
      <c r="E968" s="118"/>
      <c r="F968" s="118"/>
      <c r="G968" s="118"/>
      <c r="H968" s="118"/>
      <c r="I968" s="118"/>
    </row>
    <row r="969" spans="1:9">
      <c r="A969" s="118"/>
      <c r="B969" s="118"/>
      <c r="C969" s="118"/>
      <c r="D969" s="118"/>
      <c r="E969" s="118"/>
      <c r="F969" s="118"/>
      <c r="G969" s="118"/>
      <c r="H969" s="118"/>
      <c r="I969" s="118"/>
    </row>
    <row r="970" spans="1:9">
      <c r="A970" s="118"/>
      <c r="B970" s="118"/>
      <c r="C970" s="118"/>
      <c r="D970" s="118"/>
      <c r="E970" s="118"/>
      <c r="F970" s="118"/>
      <c r="G970" s="118"/>
      <c r="H970" s="118"/>
      <c r="I970" s="118"/>
    </row>
    <row r="971" spans="1:9">
      <c r="A971" s="118"/>
      <c r="B971" s="118"/>
      <c r="C971" s="118"/>
      <c r="D971" s="118"/>
      <c r="E971" s="118"/>
      <c r="F971" s="118"/>
      <c r="G971" s="118"/>
      <c r="H971" s="118"/>
      <c r="I971" s="118"/>
    </row>
    <row r="972" spans="1:9">
      <c r="A972" s="118"/>
      <c r="B972" s="118"/>
      <c r="C972" s="118"/>
      <c r="D972" s="118"/>
      <c r="E972" s="118"/>
      <c r="F972" s="118"/>
      <c r="G972" s="118"/>
      <c r="H972" s="118"/>
      <c r="I972" s="118"/>
    </row>
    <row r="973" spans="1:9">
      <c r="A973" s="118"/>
      <c r="B973" s="118"/>
      <c r="C973" s="118"/>
      <c r="D973" s="118"/>
      <c r="E973" s="118"/>
      <c r="F973" s="118"/>
      <c r="G973" s="118"/>
      <c r="H973" s="118"/>
      <c r="I973" s="118"/>
    </row>
    <row r="974" spans="1:9">
      <c r="A974" s="118"/>
      <c r="B974" s="118"/>
      <c r="C974" s="118"/>
      <c r="D974" s="118"/>
      <c r="E974" s="118"/>
      <c r="F974" s="118"/>
      <c r="G974" s="118"/>
      <c r="H974" s="118"/>
      <c r="I974" s="118"/>
    </row>
    <row r="975" spans="1:9">
      <c r="A975" s="118"/>
      <c r="B975" s="118"/>
      <c r="C975" s="118"/>
      <c r="D975" s="118"/>
      <c r="E975" s="118"/>
      <c r="F975" s="118"/>
      <c r="G975" s="118"/>
      <c r="H975" s="118"/>
      <c r="I975" s="118"/>
    </row>
    <row r="976" spans="1:9">
      <c r="A976" s="118"/>
      <c r="B976" s="118"/>
      <c r="C976" s="118"/>
      <c r="D976" s="118"/>
      <c r="E976" s="118"/>
      <c r="F976" s="118"/>
      <c r="G976" s="118"/>
      <c r="H976" s="118"/>
      <c r="I976" s="118"/>
    </row>
    <row r="977" spans="1:9">
      <c r="A977" s="118"/>
      <c r="B977" s="118"/>
      <c r="C977" s="118"/>
      <c r="D977" s="118"/>
      <c r="E977" s="118"/>
      <c r="F977" s="118"/>
      <c r="G977" s="118"/>
      <c r="H977" s="118"/>
      <c r="I977" s="118"/>
    </row>
    <row r="978" spans="1:9">
      <c r="A978" s="118"/>
      <c r="B978" s="118"/>
      <c r="C978" s="118"/>
      <c r="D978" s="118"/>
      <c r="E978" s="118"/>
      <c r="F978" s="118"/>
      <c r="G978" s="118"/>
      <c r="H978" s="118"/>
      <c r="I978" s="118"/>
    </row>
    <row r="979" spans="1:9">
      <c r="A979" s="118"/>
      <c r="B979" s="118"/>
      <c r="C979" s="118"/>
      <c r="D979" s="118"/>
      <c r="E979" s="118"/>
      <c r="F979" s="118"/>
      <c r="G979" s="118"/>
      <c r="H979" s="118"/>
      <c r="I979" s="118"/>
    </row>
    <row r="980" spans="1:9">
      <c r="A980" s="118"/>
      <c r="B980" s="118"/>
      <c r="C980" s="118"/>
      <c r="D980" s="118"/>
      <c r="E980" s="118"/>
      <c r="F980" s="118"/>
      <c r="G980" s="118"/>
      <c r="H980" s="118"/>
      <c r="I980" s="118"/>
    </row>
    <row r="981" spans="1:9">
      <c r="A981" s="118"/>
      <c r="B981" s="118"/>
      <c r="C981" s="118"/>
      <c r="D981" s="118"/>
      <c r="E981" s="118"/>
      <c r="F981" s="118"/>
      <c r="G981" s="118"/>
      <c r="H981" s="118"/>
      <c r="I981" s="118"/>
    </row>
    <row r="982" spans="1:9">
      <c r="A982" s="118"/>
      <c r="B982" s="118"/>
      <c r="C982" s="118"/>
      <c r="D982" s="118"/>
      <c r="E982" s="118"/>
      <c r="F982" s="118"/>
      <c r="G982" s="118"/>
      <c r="H982" s="118"/>
      <c r="I982" s="118"/>
    </row>
    <row r="983" spans="1:9">
      <c r="A983" s="118"/>
      <c r="B983" s="118"/>
      <c r="C983" s="118"/>
      <c r="D983" s="118"/>
      <c r="E983" s="118"/>
      <c r="F983" s="118"/>
      <c r="G983" s="118"/>
      <c r="H983" s="118"/>
      <c r="I983" s="118"/>
    </row>
    <row r="984" spans="1:9">
      <c r="A984" s="118"/>
      <c r="B984" s="118"/>
      <c r="C984" s="118"/>
      <c r="D984" s="118"/>
      <c r="E984" s="118"/>
      <c r="F984" s="118"/>
      <c r="G984" s="118"/>
      <c r="H984" s="118"/>
      <c r="I984" s="118"/>
    </row>
    <row r="985" spans="1:9">
      <c r="A985" s="118"/>
      <c r="B985" s="118"/>
      <c r="C985" s="118"/>
      <c r="D985" s="118"/>
      <c r="E985" s="118"/>
      <c r="F985" s="118"/>
      <c r="G985" s="118"/>
      <c r="H985" s="118"/>
      <c r="I985" s="118"/>
    </row>
    <row r="986" spans="1:9">
      <c r="A986" s="118"/>
      <c r="B986" s="118"/>
      <c r="C986" s="118"/>
      <c r="D986" s="118"/>
      <c r="E986" s="118"/>
      <c r="F986" s="118"/>
      <c r="G986" s="118"/>
      <c r="H986" s="118"/>
      <c r="I986" s="118"/>
    </row>
    <row r="987" spans="1:9">
      <c r="A987" s="118"/>
      <c r="B987" s="118"/>
      <c r="C987" s="118"/>
      <c r="D987" s="118"/>
      <c r="E987" s="118"/>
      <c r="F987" s="118"/>
      <c r="G987" s="118"/>
      <c r="H987" s="118"/>
      <c r="I987" s="118"/>
    </row>
    <row r="988" spans="1:9">
      <c r="A988" s="118"/>
      <c r="B988" s="118"/>
      <c r="C988" s="118"/>
      <c r="D988" s="118"/>
      <c r="E988" s="118"/>
      <c r="F988" s="118"/>
      <c r="G988" s="118"/>
      <c r="H988" s="118"/>
      <c r="I988" s="118"/>
    </row>
    <row r="989" spans="1:9">
      <c r="A989" s="118"/>
      <c r="B989" s="118"/>
      <c r="C989" s="118"/>
      <c r="D989" s="118"/>
      <c r="E989" s="118"/>
      <c r="F989" s="118"/>
      <c r="G989" s="118"/>
      <c r="H989" s="118"/>
      <c r="I989" s="118"/>
    </row>
    <row r="990" spans="1:9">
      <c r="A990" s="118"/>
      <c r="B990" s="118"/>
      <c r="C990" s="118"/>
      <c r="D990" s="118"/>
      <c r="E990" s="118"/>
      <c r="F990" s="118"/>
      <c r="G990" s="118"/>
      <c r="H990" s="118"/>
      <c r="I990" s="118"/>
    </row>
    <row r="991" spans="1:9">
      <c r="A991" s="118"/>
      <c r="B991" s="118"/>
      <c r="C991" s="118"/>
      <c r="D991" s="118"/>
      <c r="E991" s="118"/>
      <c r="F991" s="118"/>
      <c r="G991" s="118"/>
      <c r="H991" s="118"/>
      <c r="I991" s="118"/>
    </row>
    <row r="992" spans="1:9">
      <c r="A992" s="118"/>
      <c r="B992" s="118"/>
      <c r="C992" s="118"/>
      <c r="D992" s="118"/>
      <c r="E992" s="118"/>
      <c r="F992" s="118"/>
      <c r="G992" s="118"/>
      <c r="H992" s="118"/>
      <c r="I992" s="118"/>
    </row>
    <row r="993" spans="1:9">
      <c r="A993" s="118"/>
      <c r="B993" s="118"/>
      <c r="C993" s="118"/>
      <c r="D993" s="118"/>
      <c r="E993" s="118"/>
      <c r="F993" s="118"/>
      <c r="G993" s="118"/>
      <c r="H993" s="118"/>
      <c r="I993" s="118"/>
    </row>
    <row r="994" spans="1:9">
      <c r="A994" s="118"/>
      <c r="B994" s="118"/>
      <c r="C994" s="118"/>
      <c r="D994" s="118"/>
      <c r="E994" s="118"/>
      <c r="F994" s="118"/>
      <c r="G994" s="118"/>
      <c r="H994" s="118"/>
      <c r="I994" s="118"/>
    </row>
    <row r="995" spans="1:9">
      <c r="A995" s="118"/>
      <c r="B995" s="118"/>
      <c r="C995" s="118"/>
      <c r="D995" s="118"/>
      <c r="E995" s="118"/>
      <c r="F995" s="118"/>
      <c r="G995" s="118"/>
      <c r="H995" s="118"/>
      <c r="I995" s="118"/>
    </row>
    <row r="996" spans="1:9">
      <c r="A996" s="118"/>
      <c r="B996" s="118"/>
      <c r="C996" s="118"/>
      <c r="D996" s="118"/>
      <c r="E996" s="118"/>
      <c r="F996" s="118"/>
      <c r="G996" s="118"/>
      <c r="H996" s="118"/>
      <c r="I996" s="118"/>
    </row>
    <row r="997" spans="1:9">
      <c r="A997" s="118"/>
      <c r="B997" s="118"/>
      <c r="C997" s="118"/>
      <c r="D997" s="118"/>
      <c r="E997" s="118"/>
      <c r="F997" s="118"/>
      <c r="G997" s="118"/>
      <c r="H997" s="118"/>
      <c r="I997" s="118"/>
    </row>
    <row r="998" spans="1:9">
      <c r="A998" s="118"/>
      <c r="B998" s="118"/>
      <c r="C998" s="118"/>
      <c r="D998" s="118"/>
      <c r="E998" s="118"/>
      <c r="F998" s="118"/>
      <c r="G998" s="118"/>
      <c r="H998" s="118"/>
      <c r="I998" s="118"/>
    </row>
    <row r="999" spans="1:9">
      <c r="A999" s="118"/>
      <c r="B999" s="118"/>
      <c r="C999" s="118"/>
      <c r="D999" s="118"/>
      <c r="E999" s="118"/>
      <c r="F999" s="118"/>
      <c r="G999" s="118"/>
      <c r="H999" s="118"/>
      <c r="I999" s="118"/>
    </row>
    <row r="1000" spans="1:9">
      <c r="A1000" s="118"/>
      <c r="B1000" s="118"/>
      <c r="C1000" s="118"/>
      <c r="D1000" s="118"/>
      <c r="E1000" s="118"/>
      <c r="F1000" s="118"/>
      <c r="G1000" s="118"/>
      <c r="H1000" s="118"/>
      <c r="I1000" s="118"/>
    </row>
  </sheetData>
  <autoFilter ref="A1:K1000" xr:uid="{00000000-0009-0000-0000-00000C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TOTAL</vt:lpstr>
      <vt:lpstr>rascunho</vt:lpstr>
      <vt:lpstr>TRANSPORTE</vt:lpstr>
      <vt:lpstr>ALIMENTAÇÃO</vt:lpstr>
      <vt:lpstr>SEGURO DE VIDA</vt:lpstr>
      <vt:lpstr>PLANO DE SAÚDE</vt:lpstr>
      <vt:lpstr>EXAMES</vt:lpstr>
      <vt:lpstr>PLANO ODONTO</vt:lpstr>
      <vt:lpstr>TREINAMENTOS</vt:lpstr>
      <vt:lpstr>RELATÓRIOS RADAR</vt:lpstr>
      <vt:lpstr>LISTAFOLHAS</vt:lpstr>
      <vt:lpstr>CAMINHOS</vt:lpstr>
      <vt:lpstr>CONTROLE FOLHAS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Pereira da Silva</cp:lastModifiedBy>
  <dcterms:modified xsi:type="dcterms:W3CDTF">2025-12-25T21:17:32Z</dcterms:modified>
</cp:coreProperties>
</file>